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harts/chart1.xml" ContentType="application/vnd.openxmlformats-officedocument.drawingml.chart+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6.xml" ContentType="application/vnd.openxmlformats-officedocument.drawing+xml"/>
  <Override PartName="/xl/charts/chart12.xml" ContentType="application/vnd.openxmlformats-officedocument.drawingml.chart+xml"/>
  <Override PartName="/xl/drawings/drawing7.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showInkAnnotation="0" updateLinks="never" codeName="ThisWorkbook" defaultThemeVersion="124226"/>
  <mc:AlternateContent xmlns:mc="http://schemas.openxmlformats.org/markup-compatibility/2006">
    <mc:Choice Requires="x15">
      <x15ac:absPath xmlns:x15ac="http://schemas.microsoft.com/office/spreadsheetml/2010/11/ac" url="E:\Users\Alex\Documents\eagle\projects\USBPD Supply\"/>
    </mc:Choice>
  </mc:AlternateContent>
  <xr:revisionPtr revIDLastSave="0" documentId="13_ncr:1_{7D6BDE0D-6DE7-4367-B8C0-34F9E369A10F}" xr6:coauthVersionLast="47" xr6:coauthVersionMax="47" xr10:uidLastSave="{00000000-0000-0000-0000-000000000000}"/>
  <workbookProtection workbookAlgorithmName="SHA-512" workbookHashValue="hui0Xiu8x7qXzsjqYkKi8tYxGjmkxhGA7b6px3sZGcG6cwsEovxz8A2yNJvwugIMxc5ulvoTwlNpHC6zifq/hg==" workbookSaltValue="6xKFJuh+r5i3KJry3YSOcw==" workbookSpinCount="100000" lockStructure="1"/>
  <bookViews>
    <workbookView xWindow="28680" yWindow="-120" windowWidth="19440" windowHeight="15000" firstSheet="1" activeTab="2" xr2:uid="{00000000-000D-0000-FFFF-FFFF00000000}"/>
  </bookViews>
  <sheets>
    <sheet name="SCHEMATIC" sheetId="3" r:id="rId1"/>
    <sheet name="Transformer Models" sheetId="15" r:id="rId2"/>
    <sheet name="DESIGN INPUTS AND CALCULATIONS" sheetId="1" r:id="rId3"/>
    <sheet name="tables and calculations" sheetId="2" state="hidden" r:id="rId4"/>
    <sheet name="Compensation" sheetId="4" state="hidden" r:id="rId5"/>
    <sheet name="Change Log" sheetId="5" state="hidden" r:id="rId6"/>
    <sheet name="ToDo" sheetId="6" state="hidden" r:id="rId7"/>
    <sheet name="Integrated Leakage" sheetId="11" state="hidden" r:id="rId8"/>
    <sheet name="Comepsation and Transient" sheetId="13" r:id="rId9"/>
    <sheet name="Data" sheetId="14" state="hidden" r:id="rId10"/>
    <sheet name="App Notes and Reference Designs" sheetId="12" r:id="rId11"/>
  </sheets>
  <externalReferences>
    <externalReference r:id="rId12"/>
    <externalReference r:id="rId13"/>
  </externalReferences>
  <definedNames>
    <definedName name="_xlnm._FilterDatabase" localSheetId="2" hidden="1">'DESIGN INPUTS AND CALCULATIONS'!$A$179:$E$197</definedName>
    <definedName name="µS">#REF!</definedName>
    <definedName name="a_cf_1">#REF!</definedName>
    <definedName name="alpha_Cf2">'Comepsation and Transient'!$Q$18</definedName>
    <definedName name="Bvdss">'DESIGN INPUTS AND CALCULATIONS'!#REF!</definedName>
    <definedName name="C_1initial">'tables and calculations'!$K$189</definedName>
    <definedName name="C_1llc_filter">'DESIGN INPUTS AND CALCULATIONS'!#REF!</definedName>
    <definedName name="C_1rec">'tables and calculations'!$K$190</definedName>
    <definedName name="C_f1">'tables and calculations'!$F$195</definedName>
    <definedName name="C_f2">'tables and calculations'!$E$197</definedName>
    <definedName name="C_s1">'tables and calculations'!$E$184</definedName>
    <definedName name="C_s2">'tables and calculations'!$F$203</definedName>
    <definedName name="Cblk">'DESIGN INPUTS AND CALCULATIONS'!#REF!</definedName>
    <definedName name="Cblk_initial">'tables and calculations'!$K$203</definedName>
    <definedName name="Cblk_rec">'tables and calculations'!$K$204</definedName>
    <definedName name="Cbulk_initial">'tables and calculations'!#REF!</definedName>
    <definedName name="ccomp">#REF!</definedName>
    <definedName name="CdivH">#REF!</definedName>
    <definedName name="CdivH1">#REF!</definedName>
    <definedName name="CdivH2">'Comepsation and Transient'!$I$6</definedName>
    <definedName name="Cdivision">#REF!</definedName>
    <definedName name="CdivL">#REF!</definedName>
    <definedName name="CdivL1">#REF!</definedName>
    <definedName name="CdivL2">'Comepsation and Transient'!$I$7</definedName>
    <definedName name="Cdivp">#REF!</definedName>
    <definedName name="Cdivp2">'Comepsation and Transient'!$I$8</definedName>
    <definedName name="Cdivs">#REF!</definedName>
    <definedName name="Cdivs2">'Comepsation and Transient'!$I$9</definedName>
    <definedName name="Ceq">'DESIGN INPUTS AND CALCULATIONS'!#REF!</definedName>
    <definedName name="Cf">#REF!</definedName>
    <definedName name="cfeedforward">#REF!</definedName>
    <definedName name="Cforward2">'Comepsation and Transient'!$P$15</definedName>
    <definedName name="Cin">'DESIGN INPUTS AND CALCULATIONS'!#REF!</definedName>
    <definedName name="Cin_initial">'tables and calculations'!$K$196</definedName>
    <definedName name="Cin_rec">'tables and calculations'!$K$197</definedName>
    <definedName name="Cj">#REF!</definedName>
    <definedName name="Co">#REF!</definedName>
    <definedName name="Coss">#REF!</definedName>
    <definedName name="Coss_LLC">'DESIGN INPUTS AND CALCULATIONS'!#REF!</definedName>
    <definedName name="Coss_pfc">'DESIGN INPUTS AND CALCULATIONS'!#REF!</definedName>
    <definedName name="cout">#REF!</definedName>
    <definedName name="Coutput2">'Comepsation and Transient'!$D$10</definedName>
    <definedName name="Cr">'DESIGN INPUTS AND CALCULATIONS'!$C$93</definedName>
    <definedName name="Cr_initial">'tables and calculations'!$K$182</definedName>
    <definedName name="Cr_rec">'tables and calculations'!$K$183</definedName>
    <definedName name="Cres">#REF!</definedName>
    <definedName name="Cs_1">'tables and calculations'!$E$184</definedName>
    <definedName name="CTR">#REF!</definedName>
    <definedName name="currentransferratio2">'Comepsation and Transient'!$P$8</definedName>
    <definedName name="currenttransferratio">#REF!</definedName>
    <definedName name="Cv">#REF!</definedName>
    <definedName name="Cvcc">'DESIGN INPUTS AND CALCULATIONS'!#REF!</definedName>
    <definedName name="Cvolt2">'Comepsation and Transient'!$P$14</definedName>
    <definedName name="Cz">#REF!</definedName>
    <definedName name="czero">#REF!</definedName>
    <definedName name="Czero2">'Comepsation and Transient'!$P$12</definedName>
    <definedName name="D_Step">#REF!</definedName>
    <definedName name="D_Step2">'Comepsation and Transient'!$N$34</definedName>
    <definedName name="dcgain">#REF!</definedName>
    <definedName name="deltaVin">'DESIGN INPUTS AND CALCULATIONS'!#REF!</definedName>
    <definedName name="Div_Nt_input">Data!$R$30</definedName>
    <definedName name="Div_Nt_load">#REF!</definedName>
    <definedName name="div_nt_load_1">#REF!</definedName>
    <definedName name="Div_Nt_load2">Data!$R$27</definedName>
    <definedName name="Dstep">#REF!</definedName>
    <definedName name="duty_step2">'Comepsation and Transient'!$I$14</definedName>
    <definedName name="dutystep">#REF!</definedName>
    <definedName name="dutystep1">#REF!</definedName>
    <definedName name="eff">'DESIGN INPUTS AND CALCULATIONS'!$C$29</definedName>
    <definedName name="effectiveL2">Data!$U$10</definedName>
    <definedName name="Energy_C">'DESIGN INPUTS AND CALCULATIONS'!#REF!</definedName>
    <definedName name="Energy_L">'DESIGN INPUTS AND CALCULATIONS'!#REF!</definedName>
    <definedName name="ESR">'DESIGN INPUTS AND CALCULATIONS'!$C$141</definedName>
    <definedName name="f_load">#REF!</definedName>
    <definedName name="f_load_1">#REF!</definedName>
    <definedName name="f_load_2">'Comepsation and Transient'!$N$35</definedName>
    <definedName name="f_pfc">'DESIGN INPUTS AND CALCULATIONS'!#REF!</definedName>
    <definedName name="f_roll">#REF!</definedName>
    <definedName name="F_roll2">'Comepsation and Transient'!$P$9</definedName>
    <definedName name="f_rolloff">#REF!</definedName>
    <definedName name="f0">'DESIGN INPUTS AND CALCULATIONS'!$C$98</definedName>
    <definedName name="feedselect">#REF!</definedName>
    <definedName name="feedtype">#REF!</definedName>
    <definedName name="feedtype2">'Comepsation and Transient'!$Q$20</definedName>
    <definedName name="Fline">'Comepsation and Transient'!$D$21</definedName>
    <definedName name="fline_max">'DESIGN INPUTS AND CALCULATIONS'!#REF!</definedName>
    <definedName name="fline_min">'DESIGN INPUTS AND CALCULATIONS'!#REF!</definedName>
    <definedName name="fllc">'DESIGN INPUTS AND CALCULATIONS'!$C$37</definedName>
    <definedName name="fload">#REF!</definedName>
    <definedName name="fn">#REF!</definedName>
    <definedName name="fn_Mgmax">'DESIGN INPUTS AND CALCULATIONS'!$C$103</definedName>
    <definedName name="fn_Mgmin">'DESIGN INPUTS AND CALCULATIONS'!$C$104</definedName>
    <definedName name="fNmax">'DESIGN INPUTS AND CALCULATIONS'!$C$58</definedName>
    <definedName name="Fo">#REF!</definedName>
    <definedName name="fout">#REF!</definedName>
    <definedName name="foutput2">'Comepsation and Transient'!$D$19</definedName>
    <definedName name="fratio">#REF!</definedName>
    <definedName name="freq_load2">'Comepsation and Transient'!$I$15</definedName>
    <definedName name="freq_ratio2">Data!$U$7</definedName>
    <definedName name="Fs">#REF!</definedName>
    <definedName name="fsw">#REF!</definedName>
    <definedName name="fsw_max">'DESIGN INPUTS AND CALCULATIONS'!$C$105</definedName>
    <definedName name="fsw_min">'DESIGN INPUTS AND CALCULATIONS'!$C$106</definedName>
    <definedName name="gain">#REF!</definedName>
    <definedName name="gain2">#REF!</definedName>
    <definedName name="GainDC2">Data!$U$23</definedName>
    <definedName name="Gdc">#REF!</definedName>
    <definedName name="Gdc_ccm">#REF!</definedName>
    <definedName name="Gdc_ccm2">Data!$U$15</definedName>
    <definedName name="Gdc_dcm">#REF!</definedName>
    <definedName name="Gdc_dcm2">Data!$U$16</definedName>
    <definedName name="I_step">#REF!</definedName>
    <definedName name="I_step2">'Comepsation and Transient'!$I$13</definedName>
    <definedName name="Ibridge">'DESIGN INPUTS AND CALCULATIONS'!#REF!</definedName>
    <definedName name="Ic_out">'DESIGN INPUTS AND CALCULATIONS'!$C$140</definedName>
    <definedName name="Icblk_ripple">'DESIGN INPUTS AND CALCULATIONS'!#REF!</definedName>
    <definedName name="Ihfr_pfc">'DESIGN INPUTS AND CALCULATIONS'!#REF!</definedName>
    <definedName name="Ihfr_pfctarget">'DESIGN INPUTS AND CALCULATIONS'!#REF!</definedName>
    <definedName name="Il_peak">'DESIGN INPUTS AND CALCULATIONS'!#REF!</definedName>
    <definedName name="Iline_avg">'DESIGN INPUTS AND CALCULATIONS'!#REF!</definedName>
    <definedName name="Iline_peak">'DESIGN INPUTS AND CALCULATIONS'!#REF!</definedName>
    <definedName name="Iline_rms">'DESIGN INPUTS AND CALCULATIONS'!#REF!</definedName>
    <definedName name="Iloadstep">#REF!</definedName>
    <definedName name="Im">'DESIGN INPUTS AND CALCULATIONS'!$C$109</definedName>
    <definedName name="Im_peak">'DESIGN INPUTS AND CALCULATIONS'!#REF!</definedName>
    <definedName name="ImageLookup">'tables and calculations'!$K$401:$M$401</definedName>
    <definedName name="Io">#REF!</definedName>
    <definedName name="Ioe">'DESIGN INPUTS AND CALCULATIONS'!$C$108</definedName>
    <definedName name="Iout">'DESIGN INPUTS AND CALCULATIONS'!$C$27</definedName>
    <definedName name="Iout_pfc">'DESIGN INPUTS AND CALCULATIONS'!#REF!</definedName>
    <definedName name="Ioutput">#REF!</definedName>
    <definedName name="Ioutput2">'Comepsation and Transient'!$D$9</definedName>
    <definedName name="Iq_LLC">'DESIGN INPUTS AND CALCULATIONS'!$C$131</definedName>
    <definedName name="Ir">'DESIGN INPUTS AND CALCULATIONS'!$C$110</definedName>
    <definedName name="Iramp">#REF!</definedName>
    <definedName name="Iramp2">Data!$R$25</definedName>
    <definedName name="Irect">'DESIGN INPUTS AND CALCULATIONS'!$C$138</definedName>
    <definedName name="Iripple_factor">'DESIGN INPUTS AND CALCULATIONS'!#REF!</definedName>
    <definedName name="Isav">'DESIGN INPUTS AND CALCULATIONS'!$C$135</definedName>
    <definedName name="Isetp_avg1">#REF!</definedName>
    <definedName name="Istep">#REF!</definedName>
    <definedName name="Istep_avg">#REF!</definedName>
    <definedName name="Istep_avg2">'Comepsation and Transient'!$I$20</definedName>
    <definedName name="Istep1">#REF!</definedName>
    <definedName name="Istep2">'Comepsation and Transient'!$N$33</definedName>
    <definedName name="junctioncap2">'Comepsation and Transient'!$I$11</definedName>
    <definedName name="k_slew">#REF!</definedName>
    <definedName name="k_slew1">#REF!</definedName>
    <definedName name="k_slew2">'Comepsation and Transient'!$N$36</definedName>
    <definedName name="Keq">#REF!</definedName>
    <definedName name="Kf">#REF!</definedName>
    <definedName name="Kfeed2">Data!$U$21</definedName>
    <definedName name="Kff">#REF!</definedName>
    <definedName name="kHz">'tables and calculations'!$B$184</definedName>
    <definedName name="kilihertz">#REF!</definedName>
    <definedName name="kilihertz2">Data!$R$6</definedName>
    <definedName name="kiliohm">#REF!</definedName>
    <definedName name="kiliOhm2">Data!$R$18</definedName>
    <definedName name="Kin">#REF!</definedName>
    <definedName name="Kin_1">#REF!</definedName>
    <definedName name="Kinput2">Data!$U$22</definedName>
    <definedName name="kOhm">'tables and calculations'!$B$195</definedName>
    <definedName name="kOhms">[1]data!$H$18</definedName>
    <definedName name="kslew">#REF!</definedName>
    <definedName name="kslewrate">#REF!</definedName>
    <definedName name="kslewrate2">'Comepsation and Transient'!$I$16</definedName>
    <definedName name="Kth">#REF!</definedName>
    <definedName name="Kth_2">Data!$U$20</definedName>
    <definedName name="Kv">#REF!</definedName>
    <definedName name="Kv_1">#REF!</definedName>
    <definedName name="Kv_2">Data!$U$19</definedName>
    <definedName name="kΩ">#REF!</definedName>
    <definedName name="lambda">#REF!</definedName>
    <definedName name="Le">#REF!</definedName>
    <definedName name="leeee">#REF!</definedName>
    <definedName name="Lm">'DESIGN INPUTS AND CALCULATIONS'!$C$97</definedName>
    <definedName name="Lm_rec">'DESIGN INPUTS AND CALCULATIONS'!$C$96</definedName>
    <definedName name="lmabda2">'Comepsation and Transient'!$I$10</definedName>
    <definedName name="lmag">#REF!</definedName>
    <definedName name="Ln">'DESIGN INPUTS AND CALCULATIONS'!$C$100</definedName>
    <definedName name="Ln_selected">'DESIGN INPUTS AND CALCULATIONS'!$C$55</definedName>
    <definedName name="Lnratio2">Data!$U$6</definedName>
    <definedName name="loadfreq">#REF!</definedName>
    <definedName name="loadresistance">#REF!</definedName>
    <definedName name="Lpfc">'DESIGN INPUTS AND CALCULATIONS'!#REF!</definedName>
    <definedName name="Lpfc_rec">'DESIGN INPUTS AND CALCULATIONS'!#REF!</definedName>
    <definedName name="Lr">'DESIGN INPUTS AND CALCULATIONS'!$C$95</definedName>
    <definedName name="Lr_rec">'DESIGN INPUTS AND CALCULATIONS'!$C$94</definedName>
    <definedName name="Lratio">#REF!</definedName>
    <definedName name="Ls">#REF!</definedName>
    <definedName name="Lseries2">'Comepsation and Transient'!$D$13</definedName>
    <definedName name="m_H">#REF!</definedName>
    <definedName name="M_Hz">#REF!</definedName>
    <definedName name="M_Ohm">#REF!</definedName>
    <definedName name="M_Ω">#REF!</definedName>
    <definedName name="mA">'tables and calculations'!$B$187</definedName>
    <definedName name="magL2">'Comepsation and Transient'!$D$12</definedName>
    <definedName name="megahertz2">Data!$R$16</definedName>
    <definedName name="megaohm2">Data!$R$22</definedName>
    <definedName name="MegOhm">[1]data!$H$22</definedName>
    <definedName name="Metccm2">Data!$U$17</definedName>
    <definedName name="Mg_max">'DESIGN INPUTS AND CALCULATIONS'!$C$47</definedName>
    <definedName name="Mg_min">'DESIGN INPUTS AND CALCULATIONS'!$C$46</definedName>
    <definedName name="Mg_noload">'DESIGN INPUTS AND CALCULATIONS'!$C$57</definedName>
    <definedName name="mH">#REF!</definedName>
    <definedName name="MHz">'tables and calculations'!$B$193</definedName>
    <definedName name="micro_second">#REF!</definedName>
    <definedName name="microA">#REF!</definedName>
    <definedName name="microampere2">Data!$R$17</definedName>
    <definedName name="microC">#REF!</definedName>
    <definedName name="microC2">Data!$R$21</definedName>
    <definedName name="microF2">Data!$R$5</definedName>
    <definedName name="microfarad">#REF!</definedName>
    <definedName name="microhenry">#REF!</definedName>
    <definedName name="microhenry2">Data!$R$12</definedName>
    <definedName name="microsecond">#REF!</definedName>
    <definedName name="microsecond2">Data!$R$10</definedName>
    <definedName name="miliampere">#REF!</definedName>
    <definedName name="miliampere2">Data!$R$9</definedName>
    <definedName name="milihenry2">Data!$R$23</definedName>
    <definedName name="miliohm">#REF!</definedName>
    <definedName name="miliOhm2">Data!$R$7</definedName>
    <definedName name="milisecond">#REF!</definedName>
    <definedName name="milisecond2">Data!$R$8</definedName>
    <definedName name="miliV">#REF!</definedName>
    <definedName name="milivolt2">Data!$R$4</definedName>
    <definedName name="miliW">#REF!</definedName>
    <definedName name="miliwatt2">Data!$R$14</definedName>
    <definedName name="mocroS2">Data!$R$11</definedName>
    <definedName name="mOhm">'tables and calculations'!$B$185</definedName>
    <definedName name="ms">'tables and calculations'!$B$186</definedName>
    <definedName name="Mstccm">#REF!</definedName>
    <definedName name="Mstccm1">#REF!</definedName>
    <definedName name="Mstdcm">#REF!</definedName>
    <definedName name="Mstdcm1">#REF!</definedName>
    <definedName name="Mstdcm2">Data!$U$18</definedName>
    <definedName name="mV">'tables and calculations'!$B$182</definedName>
    <definedName name="mW">'tables and calculations'!$B$191</definedName>
    <definedName name="mΩ">#REF!</definedName>
    <definedName name="N">#REF!</definedName>
    <definedName name="N_FFT">#REF!</definedName>
    <definedName name="N_FFT_1">#REF!</definedName>
    <definedName name="N_FFT2">Data!$R$28</definedName>
    <definedName name="N_t_load">#REF!</definedName>
    <definedName name="N_t_load1">#REF!</definedName>
    <definedName name="N_t_load2">'Comepsation and Transient'!$N$40</definedName>
    <definedName name="nanoC">#REF!</definedName>
    <definedName name="nanoC2">Data!$R$19</definedName>
    <definedName name="nanoF2">Data!$R$20</definedName>
    <definedName name="nanofarad">#REF!</definedName>
    <definedName name="nanoH">#REF!</definedName>
    <definedName name="nanoH2">Data!$R$24</definedName>
    <definedName name="nanoS">#REF!</definedName>
    <definedName name="nanos2">Data!$R$13</definedName>
    <definedName name="nC">'tables and calculations'!$B$196</definedName>
    <definedName name="nF">'tables and calculations'!$B$197</definedName>
    <definedName name="nH">#REF!</definedName>
    <definedName name="Nps">'DESIGN INPUTS AND CALCULATIONS'!$C$40</definedName>
    <definedName name="Nps_rec">'DESIGN INPUTS AND CALCULATIONS'!#REF!</definedName>
    <definedName name="ns">'tables and calculations'!$B$190</definedName>
    <definedName name="Nt_input">Data!$R$29</definedName>
    <definedName name="Nt_load">#REF!</definedName>
    <definedName name="nt_load1">#REF!</definedName>
    <definedName name="Nt_load2">Data!$R$26</definedName>
    <definedName name="ohm_second">Data!$U$4</definedName>
    <definedName name="ohm_second0">Data!$U$5</definedName>
    <definedName name="ohmo">#REF!</definedName>
    <definedName name="ohmsecond">#REF!</definedName>
    <definedName name="omega1">#REF!</definedName>
    <definedName name="omega1_2">Data!$U$26</definedName>
    <definedName name="omega2">#REF!</definedName>
    <definedName name="omega2_2">Data!$U$27</definedName>
    <definedName name="omega3">#REF!</definedName>
    <definedName name="omega3_2">Data!$U$28</definedName>
    <definedName name="omega4">#REF!</definedName>
    <definedName name="omega4_2">Data!$U$29</definedName>
    <definedName name="omega5">#REF!</definedName>
    <definedName name="omega5_2">Data!$U$30</definedName>
    <definedName name="omegap">#REF!</definedName>
    <definedName name="omegap2">Data!$U$12</definedName>
    <definedName name="omegapole0">Data!$U$13</definedName>
    <definedName name="omegat2">Data!$U$25</definedName>
    <definedName name="Pbridge">'DESIGN INPUTS AND CALCULATIONS'!#REF!</definedName>
    <definedName name="PF">'DESIGN INPUTS AND CALCULATIONS'!#REF!</definedName>
    <definedName name="picoF">'tables and calculations'!$B$192</definedName>
    <definedName name="picoF2">Data!$R$15</definedName>
    <definedName name="picofarad">#REF!</definedName>
    <definedName name="Pin">[2]CALCULATIONS!$C$30</definedName>
    <definedName name="pole0">#REF!</definedName>
    <definedName name="Pout">'DESIGN INPUTS AND CALCULATIONS'!$C$26</definedName>
    <definedName name="Ppfc_diode">'DESIGN INPUTS AND CALCULATIONS'!#REF!</definedName>
    <definedName name="Ppfc_diode_cond">'DESIGN INPUTS AND CALCULATIONS'!#REF!</definedName>
    <definedName name="Ppfcdiode_rr">'DESIGN INPUTS AND CALCULATIONS'!#REF!</definedName>
    <definedName name="Pqpfc">'DESIGN INPUTS AND CALCULATIONS'!#REF!</definedName>
    <definedName name="Pqpfc_cond">'DESIGN INPUTS AND CALCULATIONS'!#REF!</definedName>
    <definedName name="Pqpfc_sw">'DESIGN INPUTS AND CALCULATIONS'!#REF!</definedName>
    <definedName name="Prcs_llc">'DESIGN INPUTS AND CALCULATIONS'!#REF!</definedName>
    <definedName name="Q">#REF!</definedName>
    <definedName name="q_Rz_Cz_2">'Comepsation and Transient'!$Q$19</definedName>
    <definedName name="Qe">'DESIGN INPUTS AND CALCULATIONS'!$C$101</definedName>
    <definedName name="Qe_selected">'DESIGN INPUTS AND CALCULATIONS'!$C$56</definedName>
    <definedName name="Qfactor2">Data!$U$3</definedName>
    <definedName name="Qp">#REF!</definedName>
    <definedName name="Qp_1">#REF!</definedName>
    <definedName name="Qp_2">Data!$U$11</definedName>
    <definedName name="Qp1_">#REF!</definedName>
    <definedName name="qpole">#REF!</definedName>
    <definedName name="QpoleL2">Data!$U$14</definedName>
    <definedName name="Qrr">'DESIGN INPUTS AND CALCULATIONS'!#REF!</definedName>
    <definedName name="Qvalue">#REF!</definedName>
    <definedName name="Ramp">#REF!</definedName>
    <definedName name="ratio">#REF!</definedName>
    <definedName name="ratio2">'Comepsation and Transient'!$D$15</definedName>
    <definedName name="Rc_">#REF!</definedName>
    <definedName name="rc__">#REF!</definedName>
    <definedName name="Rc_2">'Comepsation and Transient'!$D$11</definedName>
    <definedName name="rcomp">#REF!</definedName>
    <definedName name="Rcs_LLC">'DESIGN INPUTS AND CALCULATIONS'!#REF!</definedName>
    <definedName name="Rdson">'DESIGN INPUTS AND CALCULATIONS'!#REF!</definedName>
    <definedName name="Re">'DESIGN INPUTS AND CALCULATIONS'!$C$43</definedName>
    <definedName name="Re_fl">'DESIGN INPUTS AND CALCULATIONS'!$C$44</definedName>
    <definedName name="Req">#REF!</definedName>
    <definedName name="requiv">#REF!</definedName>
    <definedName name="Requiv2">Data!$U$8</definedName>
    <definedName name="res_cap2">'Comepsation and Transient'!$D$14</definedName>
    <definedName name="Rf">#REF!</definedName>
    <definedName name="RFB">#REF!</definedName>
    <definedName name="RFB_2">'Comepsation and Transient'!$P$6</definedName>
    <definedName name="RFB_internal">#REF!</definedName>
    <definedName name="rfeedforward">#REF!</definedName>
    <definedName name="Rfeedforward2">'Comepsation and Transient'!$P$7</definedName>
    <definedName name="RL">#REF!</definedName>
    <definedName name="Rload">#REF!</definedName>
    <definedName name="Rload_2">'Comepsation and Transient'!$D$17</definedName>
    <definedName name="Rload1">#REF!</definedName>
    <definedName name="rload2">'Comepsation and Transient'!$D$17</definedName>
    <definedName name="Rupper">#REF!</definedName>
    <definedName name="Rupper1">#REF!</definedName>
    <definedName name="Rupper2">'Comepsation and Transient'!$P$16</definedName>
    <definedName name="Rv">#REF!</definedName>
    <definedName name="Rvolt2">'Comepsation and Transient'!$P$13</definedName>
    <definedName name="Rz">#REF!</definedName>
    <definedName name="rzcz">#REF!</definedName>
    <definedName name="rzero">#REF!</definedName>
    <definedName name="Rzero2">'Comepsation and Transient'!$P$10</definedName>
    <definedName name="seriesLr">#REF!</definedName>
    <definedName name="switchingf2">'Comepsation and Transient'!$D$16</definedName>
    <definedName name="t_dead_time">#REF!</definedName>
    <definedName name="t_dead_time1">#REF!</definedName>
    <definedName name="t_dead_time2">'Comepsation and Transient'!#REF!</definedName>
    <definedName name="t_load">#REF!</definedName>
    <definedName name="t_load_2">'Comepsation and Transient'!$N$39</definedName>
    <definedName name="t_r">#REF!</definedName>
    <definedName name="t_r_2">'Comepsation and Transient'!$N$37</definedName>
    <definedName name="t_r1">#REF!</definedName>
    <definedName name="t1_load">#REF!</definedName>
    <definedName name="tdead">'DESIGN INPUTS AND CALCULATIONS'!#REF!</definedName>
    <definedName name="tf">'DESIGN INPUTS AND CALCULATIONS'!#REF!</definedName>
    <definedName name="tH">'DESIGN INPUTS AND CALCULATIONS'!#REF!</definedName>
    <definedName name="th_2">'Comepsation and Transient'!$I$18</definedName>
    <definedName name="thev">#REF!</definedName>
    <definedName name="time_load2">'Comepsation and Transient'!$I$19</definedName>
    <definedName name="tload">#REF!</definedName>
    <definedName name="tr">'DESIGN INPUTS AND CALCULATIONS'!#REF!</definedName>
    <definedName name="transient2">'Comepsation and Transient'!$I$17</definedName>
    <definedName name="transientload">#REF!</definedName>
    <definedName name="trise">#REF!</definedName>
    <definedName name="TypeLookup">'tables and calculations'!$N$402</definedName>
    <definedName name="uA">'tables and calculations'!$B$194</definedName>
    <definedName name="uC">'tables and calculations'!$B$198</definedName>
    <definedName name="uF">'tables and calculations'!$B$183</definedName>
    <definedName name="uH">'tables and calculations'!$B$189</definedName>
    <definedName name="us">'tables and calculations'!$B$188</definedName>
    <definedName name="V_rect">#REF!</definedName>
    <definedName name="Vacin_max">'DESIGN INPUTS AND CALCULATIONS'!#REF!</definedName>
    <definedName name="Vacin_min">'DESIGN INPUTS AND CALCULATIONS'!#REF!</definedName>
    <definedName name="Vblk">'DESIGN INPUTS AND CALCULATIONS'!$C$32</definedName>
    <definedName name="Vblk_hu">'DESIGN INPUTS AND CALCULATIONS'!$C$34</definedName>
    <definedName name="Vblk_max">'DESIGN INPUTS AND CALCULATIONS'!$C$33</definedName>
    <definedName name="Vblk_min">'DESIGN INPUTS AND CALCULATIONS'!#REF!</definedName>
    <definedName name="Vblk_ripple">'DESIGN INPUTS AND CALCULATIONS'!#REF!</definedName>
    <definedName name="Vblk_ripple_target">'DESIGN INPUTS AND CALCULATIONS'!#REF!</definedName>
    <definedName name="Vblock_bridge">'DESIGN INPUTS AND CALCULATIONS'!#REF!</definedName>
    <definedName name="Vbulk_min">[2]CALCULATIONS!$C$10</definedName>
    <definedName name="Vbulk_valley_rcmd">[2]CALCULATIONS!$C$35</definedName>
    <definedName name="Vcr">'DESIGN INPUTS AND CALCULATIONS'!$C$121</definedName>
    <definedName name="VCR_para">#REF!</definedName>
    <definedName name="Vdb">'DESIGN INPUTS AND CALCULATIONS'!$C$134</definedName>
    <definedName name="Vf">#REF!</definedName>
    <definedName name="Vf_bridge">'DESIGN INPUTS AND CALCULATIONS'!#REF!</definedName>
    <definedName name="Vf_Dpfc">'DESIGN INPUTS AND CALCULATIONS'!#REF!</definedName>
    <definedName name="Vfeed2">'Comepsation and Transient'!$D$7</definedName>
    <definedName name="Vin">#REF!</definedName>
    <definedName name="Vin_peak_max">'DESIGN INPUTS AND CALCULATIONS'!#REF!</definedName>
    <definedName name="Vin_peak_min">'DESIGN INPUTS AND CALCULATIONS'!#REF!</definedName>
    <definedName name="Vinac">'Comepsation and Transient'!$D$20</definedName>
    <definedName name="Vinput">#REF!</definedName>
    <definedName name="Vinput2">'Comepsation and Transient'!$D$6</definedName>
    <definedName name="Vllc_cap">'DESIGN INPUTS AND CALCULATIONS'!$C$139</definedName>
    <definedName name="Vloss">'DESIGN INPUTS AND CALCULATIONS'!$C$48</definedName>
    <definedName name="Vo">#REF!</definedName>
    <definedName name="Vo_set">#REF!</definedName>
    <definedName name="Vo_set2">'Comepsation and Transient'!$D$8</definedName>
    <definedName name="Vout">'DESIGN INPUTS AND CALCULATIONS'!$C$25</definedName>
    <definedName name="Vout_max">'DESIGN INPUTS AND CALCULATIONS'!#REF!</definedName>
    <definedName name="Vout_min">'DESIGN INPUTS AND CALCULATIONS'!#REF!</definedName>
    <definedName name="Vout_pp">'DESIGN INPUTS AND CALCULATIONS'!$C$28</definedName>
    <definedName name="Vout_set">#REF!</definedName>
    <definedName name="Voutput1">#REF!</definedName>
    <definedName name="Voutput2">'Comepsation and Transient'!$D$18</definedName>
    <definedName name="Vq_LLC">'DESIGN INPUTS AND CALCULATIONS'!$C$130</definedName>
    <definedName name="wtran">#REF!</definedName>
    <definedName name="Xeq">#REF!</definedName>
    <definedName name="Xeq_1">#REF!</definedName>
    <definedName name="Xequiv2">Data!$U$9</definedName>
    <definedName name="α_Cf">#REF!</definedName>
    <definedName name="α_Rz_Cz">#REF!</definedName>
    <definedName name="λ">#REF!</definedName>
    <definedName name="ω1">#REF!</definedName>
    <definedName name="ω2">#REF!</definedName>
    <definedName name="ω3">#REF!</definedName>
    <definedName name="ω4">#REF!</definedName>
    <definedName name="ω5">#REF!</definedName>
    <definedName name="Ωo">#REF!</definedName>
    <definedName name="ωp">#REF!</definedName>
    <definedName name="ωp0">#REF!</definedName>
    <definedName name="Ωs">#REF!</definedName>
    <definedName name="ωt">#REF!</definedName>
  </definedNames>
  <calcPr calcId="181029"/>
</workbook>
</file>

<file path=xl/calcChain.xml><?xml version="1.0" encoding="utf-8"?>
<calcChain xmlns="http://schemas.openxmlformats.org/spreadsheetml/2006/main">
  <c r="E91" i="1" l="1"/>
  <c r="E97" i="1" l="1"/>
  <c r="E100" i="1" l="1"/>
  <c r="I7" i="13"/>
  <c r="I6" i="13"/>
  <c r="D15" i="13"/>
  <c r="D14" i="13"/>
  <c r="D13" i="13"/>
  <c r="D12" i="13"/>
  <c r="D8" i="13"/>
  <c r="D17" i="13" s="1"/>
  <c r="D7" i="13"/>
  <c r="G762" i="14"/>
  <c r="P691" i="14"/>
  <c r="J689" i="14"/>
  <c r="CH689" i="14" s="1"/>
  <c r="J688" i="14"/>
  <c r="CH688" i="14" s="1"/>
  <c r="J687" i="14"/>
  <c r="CH687" i="14" s="1"/>
  <c r="J686" i="14"/>
  <c r="CH686" i="14" s="1"/>
  <c r="J685" i="14"/>
  <c r="CH685" i="14" s="1"/>
  <c r="J684" i="14"/>
  <c r="CH684" i="14" s="1"/>
  <c r="J683" i="14"/>
  <c r="CH683" i="14" s="1"/>
  <c r="J682" i="14"/>
  <c r="CH682" i="14" s="1"/>
  <c r="J681" i="14"/>
  <c r="CH681" i="14" s="1"/>
  <c r="CH680" i="14"/>
  <c r="J680" i="14"/>
  <c r="J679" i="14"/>
  <c r="CH679" i="14" s="1"/>
  <c r="J678" i="14"/>
  <c r="CH678" i="14" s="1"/>
  <c r="J677" i="14"/>
  <c r="CH677" i="14" s="1"/>
  <c r="J676" i="14"/>
  <c r="CH676" i="14" s="1"/>
  <c r="C626" i="14"/>
  <c r="D626" i="14" s="1"/>
  <c r="P620" i="14"/>
  <c r="K620" i="14"/>
  <c r="J619" i="14"/>
  <c r="JB616" i="14"/>
  <c r="JA616" i="14"/>
  <c r="IZ616" i="14"/>
  <c r="IY616" i="14"/>
  <c r="IX616" i="14"/>
  <c r="IW616" i="14"/>
  <c r="IV616" i="14"/>
  <c r="IU616" i="14"/>
  <c r="IT616" i="14"/>
  <c r="IS616" i="14"/>
  <c r="IR616" i="14"/>
  <c r="IQ616" i="14"/>
  <c r="IP616" i="14"/>
  <c r="IO616" i="14"/>
  <c r="IN616" i="14"/>
  <c r="IM616" i="14"/>
  <c r="IL616" i="14"/>
  <c r="IK616" i="14"/>
  <c r="IJ616" i="14"/>
  <c r="II616" i="14"/>
  <c r="IH616" i="14"/>
  <c r="IG616" i="14"/>
  <c r="IF616" i="14"/>
  <c r="IE616" i="14"/>
  <c r="ID616" i="14"/>
  <c r="IC616" i="14"/>
  <c r="IB616" i="14"/>
  <c r="IA616" i="14"/>
  <c r="HZ616" i="14"/>
  <c r="HY616" i="14"/>
  <c r="HX616" i="14"/>
  <c r="HW616" i="14"/>
  <c r="HV616" i="14"/>
  <c r="HU616" i="14"/>
  <c r="HT616" i="14"/>
  <c r="HS616" i="14"/>
  <c r="HR616" i="14"/>
  <c r="HQ616" i="14"/>
  <c r="HP616" i="14"/>
  <c r="HO616" i="14"/>
  <c r="HN616" i="14"/>
  <c r="HM616" i="14"/>
  <c r="HL616" i="14"/>
  <c r="HK616" i="14"/>
  <c r="HJ616" i="14"/>
  <c r="HI616" i="14"/>
  <c r="HH616" i="14"/>
  <c r="HG616" i="14"/>
  <c r="HF616" i="14"/>
  <c r="HE616" i="14"/>
  <c r="HD616" i="14"/>
  <c r="HC616" i="14"/>
  <c r="HB616" i="14"/>
  <c r="HA616" i="14"/>
  <c r="GZ616" i="14"/>
  <c r="GY616" i="14"/>
  <c r="GX616" i="14"/>
  <c r="GW616" i="14"/>
  <c r="GV616" i="14"/>
  <c r="GU616" i="14"/>
  <c r="GT616" i="14"/>
  <c r="GS616" i="14"/>
  <c r="GR616" i="14"/>
  <c r="GQ616" i="14"/>
  <c r="GP616" i="14"/>
  <c r="GO616" i="14"/>
  <c r="GN616" i="14"/>
  <c r="GM616" i="14"/>
  <c r="GL616" i="14"/>
  <c r="GK616" i="14"/>
  <c r="GJ616" i="14"/>
  <c r="GI616" i="14"/>
  <c r="GH616" i="14"/>
  <c r="GG616" i="14"/>
  <c r="GF616" i="14"/>
  <c r="GE616" i="14"/>
  <c r="GD616" i="14"/>
  <c r="GC616" i="14"/>
  <c r="GB616" i="14"/>
  <c r="GA616" i="14"/>
  <c r="FZ616" i="14"/>
  <c r="FY616" i="14"/>
  <c r="FX616" i="14"/>
  <c r="FW616" i="14"/>
  <c r="FV616" i="14"/>
  <c r="FU616" i="14"/>
  <c r="FT616" i="14"/>
  <c r="FS616" i="14"/>
  <c r="FR616" i="14"/>
  <c r="FQ616" i="14"/>
  <c r="FP616" i="14"/>
  <c r="FO616" i="14"/>
  <c r="FN616" i="14"/>
  <c r="FM616" i="14"/>
  <c r="FL616" i="14"/>
  <c r="FK616" i="14"/>
  <c r="FJ616" i="14"/>
  <c r="FI616" i="14"/>
  <c r="FH616" i="14"/>
  <c r="FG616" i="14"/>
  <c r="FF616" i="14"/>
  <c r="FE616" i="14"/>
  <c r="FD616" i="14"/>
  <c r="FC616" i="14"/>
  <c r="FB616" i="14"/>
  <c r="FA616" i="14"/>
  <c r="EZ616" i="14"/>
  <c r="EY616" i="14"/>
  <c r="EX616" i="14"/>
  <c r="EW616" i="14"/>
  <c r="EV616" i="14"/>
  <c r="EU616" i="14"/>
  <c r="ET616" i="14"/>
  <c r="ES616" i="14"/>
  <c r="ER616" i="14"/>
  <c r="EQ616" i="14"/>
  <c r="EP616" i="14"/>
  <c r="EO616" i="14"/>
  <c r="EN616" i="14"/>
  <c r="EM616" i="14"/>
  <c r="EL616" i="14"/>
  <c r="EK616" i="14"/>
  <c r="EJ616" i="14"/>
  <c r="EI616" i="14"/>
  <c r="EH616" i="14"/>
  <c r="EG616" i="14"/>
  <c r="EF616" i="14"/>
  <c r="EE616" i="14"/>
  <c r="ED616" i="14"/>
  <c r="EC616" i="14"/>
  <c r="EB616" i="14"/>
  <c r="EA616" i="14"/>
  <c r="DZ616" i="14"/>
  <c r="DY616" i="14"/>
  <c r="DX616" i="14"/>
  <c r="DW616" i="14"/>
  <c r="DV616" i="14"/>
  <c r="DU616" i="14"/>
  <c r="DT616" i="14"/>
  <c r="DS616" i="14"/>
  <c r="DR616" i="14"/>
  <c r="DQ616" i="14"/>
  <c r="DP616" i="14"/>
  <c r="DO616" i="14"/>
  <c r="DN616" i="14"/>
  <c r="DM616" i="14"/>
  <c r="DL616" i="14"/>
  <c r="DK616" i="14"/>
  <c r="DJ616" i="14"/>
  <c r="DI616" i="14"/>
  <c r="DH616" i="14"/>
  <c r="DG616" i="14"/>
  <c r="DF616" i="14"/>
  <c r="DE616" i="14"/>
  <c r="DD616" i="14"/>
  <c r="DC616" i="14"/>
  <c r="DB616" i="14"/>
  <c r="DA616" i="14"/>
  <c r="CZ616" i="14"/>
  <c r="CY616" i="14"/>
  <c r="CX616" i="14"/>
  <c r="CW616" i="14"/>
  <c r="CV616" i="14"/>
  <c r="CU616" i="14"/>
  <c r="CT616" i="14"/>
  <c r="CS616" i="14"/>
  <c r="CR616" i="14"/>
  <c r="CQ616" i="14"/>
  <c r="CP616" i="14"/>
  <c r="CO616" i="14"/>
  <c r="CN616" i="14"/>
  <c r="CM616" i="14"/>
  <c r="CL616" i="14"/>
  <c r="CK616" i="14"/>
  <c r="CJ616" i="14"/>
  <c r="CI616" i="14"/>
  <c r="CH616" i="14"/>
  <c r="CG616" i="14"/>
  <c r="CF616" i="14"/>
  <c r="CE616" i="14"/>
  <c r="CD616" i="14"/>
  <c r="CC616" i="14"/>
  <c r="CB616" i="14"/>
  <c r="CA616" i="14"/>
  <c r="BZ616" i="14"/>
  <c r="BY616" i="14"/>
  <c r="BX616" i="14"/>
  <c r="BW616" i="14"/>
  <c r="BV616" i="14"/>
  <c r="BU616" i="14"/>
  <c r="BT616" i="14"/>
  <c r="BS616" i="14"/>
  <c r="BR616" i="14"/>
  <c r="BQ616" i="14"/>
  <c r="BP616" i="14"/>
  <c r="BO616" i="14"/>
  <c r="BN616" i="14"/>
  <c r="BM616" i="14"/>
  <c r="BL616" i="14"/>
  <c r="BK616" i="14"/>
  <c r="BJ616" i="14"/>
  <c r="BI616" i="14"/>
  <c r="BH616" i="14"/>
  <c r="BG616" i="14"/>
  <c r="BF616" i="14"/>
  <c r="BE616" i="14"/>
  <c r="BD616" i="14"/>
  <c r="BC616" i="14"/>
  <c r="BB616" i="14"/>
  <c r="BA616" i="14"/>
  <c r="AZ616" i="14"/>
  <c r="AY616" i="14"/>
  <c r="AX616" i="14"/>
  <c r="AW616" i="14"/>
  <c r="AV616" i="14"/>
  <c r="AU616" i="14"/>
  <c r="AT616" i="14"/>
  <c r="AS616" i="14"/>
  <c r="AR616" i="14"/>
  <c r="AQ616" i="14"/>
  <c r="AP616" i="14"/>
  <c r="AO616" i="14"/>
  <c r="AN616" i="14"/>
  <c r="AM616" i="14"/>
  <c r="AL616" i="14"/>
  <c r="AK616" i="14"/>
  <c r="AJ616" i="14"/>
  <c r="AI616" i="14"/>
  <c r="AH616" i="14"/>
  <c r="AG616" i="14"/>
  <c r="AF616" i="14"/>
  <c r="AE616" i="14"/>
  <c r="AD616" i="14"/>
  <c r="AC616" i="14"/>
  <c r="AB616" i="14"/>
  <c r="AA616" i="14"/>
  <c r="Z616" i="14"/>
  <c r="Y616" i="14"/>
  <c r="X616" i="14"/>
  <c r="W616" i="14"/>
  <c r="V616" i="14"/>
  <c r="U616" i="14"/>
  <c r="T616" i="14"/>
  <c r="S616" i="14"/>
  <c r="R616" i="14"/>
  <c r="Q616" i="14"/>
  <c r="P616" i="14"/>
  <c r="O616" i="14"/>
  <c r="N616" i="14"/>
  <c r="M616" i="14"/>
  <c r="L616" i="14"/>
  <c r="K616" i="14"/>
  <c r="J616" i="14"/>
  <c r="I616" i="14"/>
  <c r="H616" i="14"/>
  <c r="G616" i="14"/>
  <c r="JB615" i="14"/>
  <c r="JA615" i="14"/>
  <c r="IZ615" i="14"/>
  <c r="IY615" i="14"/>
  <c r="IX615" i="14"/>
  <c r="IW615" i="14"/>
  <c r="IV615" i="14"/>
  <c r="IU615" i="14"/>
  <c r="IT615" i="14"/>
  <c r="IS615" i="14"/>
  <c r="IR615" i="14"/>
  <c r="IQ615" i="14"/>
  <c r="IP615" i="14"/>
  <c r="IO615" i="14"/>
  <c r="IN615" i="14"/>
  <c r="IM615" i="14"/>
  <c r="IL615" i="14"/>
  <c r="IK615" i="14"/>
  <c r="IJ615" i="14"/>
  <c r="II615" i="14"/>
  <c r="IH615" i="14"/>
  <c r="IG615" i="14"/>
  <c r="IF615" i="14"/>
  <c r="IE615" i="14"/>
  <c r="ID615" i="14"/>
  <c r="IC615" i="14"/>
  <c r="IB615" i="14"/>
  <c r="IA615" i="14"/>
  <c r="HZ615" i="14"/>
  <c r="HY615" i="14"/>
  <c r="HX615" i="14"/>
  <c r="HW615" i="14"/>
  <c r="HV615" i="14"/>
  <c r="HU615" i="14"/>
  <c r="HT615" i="14"/>
  <c r="HS615" i="14"/>
  <c r="HR615" i="14"/>
  <c r="HQ615" i="14"/>
  <c r="HP615" i="14"/>
  <c r="HO615" i="14"/>
  <c r="HN615" i="14"/>
  <c r="HM615" i="14"/>
  <c r="HL615" i="14"/>
  <c r="HK615" i="14"/>
  <c r="HJ615" i="14"/>
  <c r="HI615" i="14"/>
  <c r="HH615" i="14"/>
  <c r="HG615" i="14"/>
  <c r="HF615" i="14"/>
  <c r="HE615" i="14"/>
  <c r="HD615" i="14"/>
  <c r="HC615" i="14"/>
  <c r="HB615" i="14"/>
  <c r="HA615" i="14"/>
  <c r="GZ615" i="14"/>
  <c r="GY615" i="14"/>
  <c r="GX615" i="14"/>
  <c r="GW615" i="14"/>
  <c r="GV615" i="14"/>
  <c r="GU615" i="14"/>
  <c r="GT615" i="14"/>
  <c r="GS615" i="14"/>
  <c r="GR615" i="14"/>
  <c r="GQ615" i="14"/>
  <c r="GP615" i="14"/>
  <c r="GO615" i="14"/>
  <c r="GN615" i="14"/>
  <c r="GM615" i="14"/>
  <c r="GL615" i="14"/>
  <c r="GK615" i="14"/>
  <c r="GJ615" i="14"/>
  <c r="GI615" i="14"/>
  <c r="GH615" i="14"/>
  <c r="GG615" i="14"/>
  <c r="GF615" i="14"/>
  <c r="GE615" i="14"/>
  <c r="GD615" i="14"/>
  <c r="GC615" i="14"/>
  <c r="GB615" i="14"/>
  <c r="GA615" i="14"/>
  <c r="FZ615" i="14"/>
  <c r="FY615" i="14"/>
  <c r="FX615" i="14"/>
  <c r="FW615" i="14"/>
  <c r="FV615" i="14"/>
  <c r="FU615" i="14"/>
  <c r="FT615" i="14"/>
  <c r="FS615" i="14"/>
  <c r="FR615" i="14"/>
  <c r="FQ615" i="14"/>
  <c r="FP615" i="14"/>
  <c r="FO615" i="14"/>
  <c r="FN615" i="14"/>
  <c r="FM615" i="14"/>
  <c r="FL615" i="14"/>
  <c r="FK615" i="14"/>
  <c r="FJ615" i="14"/>
  <c r="FI615" i="14"/>
  <c r="FH615" i="14"/>
  <c r="FG615" i="14"/>
  <c r="FF615" i="14"/>
  <c r="FE615" i="14"/>
  <c r="FD615" i="14"/>
  <c r="FC615" i="14"/>
  <c r="FB615" i="14"/>
  <c r="FA615" i="14"/>
  <c r="EZ615" i="14"/>
  <c r="EY615" i="14"/>
  <c r="EX615" i="14"/>
  <c r="EW615" i="14"/>
  <c r="EV615" i="14"/>
  <c r="EU615" i="14"/>
  <c r="ET615" i="14"/>
  <c r="ES615" i="14"/>
  <c r="ER615" i="14"/>
  <c r="EQ615" i="14"/>
  <c r="EP615" i="14"/>
  <c r="EO615" i="14"/>
  <c r="EN615" i="14"/>
  <c r="EM615" i="14"/>
  <c r="EL615" i="14"/>
  <c r="EK615" i="14"/>
  <c r="EJ615" i="14"/>
  <c r="EI615" i="14"/>
  <c r="EH615" i="14"/>
  <c r="EG615" i="14"/>
  <c r="EF615" i="14"/>
  <c r="EE615" i="14"/>
  <c r="ED615" i="14"/>
  <c r="EC615" i="14"/>
  <c r="EB615" i="14"/>
  <c r="EA615" i="14"/>
  <c r="DZ615" i="14"/>
  <c r="DY615" i="14"/>
  <c r="DX615" i="14"/>
  <c r="DW615" i="14"/>
  <c r="DV615" i="14"/>
  <c r="DU615" i="14"/>
  <c r="DT615" i="14"/>
  <c r="DS615" i="14"/>
  <c r="DR615" i="14"/>
  <c r="DQ615" i="14"/>
  <c r="DP615" i="14"/>
  <c r="DO615" i="14"/>
  <c r="DN615" i="14"/>
  <c r="DM615" i="14"/>
  <c r="DL615" i="14"/>
  <c r="DK615" i="14"/>
  <c r="DJ615" i="14"/>
  <c r="DI615" i="14"/>
  <c r="DH615" i="14"/>
  <c r="DG615" i="14"/>
  <c r="DF615" i="14"/>
  <c r="DE615" i="14"/>
  <c r="DD615" i="14"/>
  <c r="DC615" i="14"/>
  <c r="DB615" i="14"/>
  <c r="DA615" i="14"/>
  <c r="CZ615" i="14"/>
  <c r="CY615" i="14"/>
  <c r="CX615" i="14"/>
  <c r="CW615" i="14"/>
  <c r="CV615" i="14"/>
  <c r="CU615" i="14"/>
  <c r="CT615" i="14"/>
  <c r="CS615" i="14"/>
  <c r="CR615" i="14"/>
  <c r="CQ615" i="14"/>
  <c r="CP615" i="14"/>
  <c r="CO615" i="14"/>
  <c r="CN615" i="14"/>
  <c r="CM615" i="14"/>
  <c r="CL615" i="14"/>
  <c r="CK615" i="14"/>
  <c r="CJ615" i="14"/>
  <c r="CI615" i="14"/>
  <c r="CH615" i="14"/>
  <c r="CG615" i="14"/>
  <c r="CF615" i="14"/>
  <c r="CE615" i="14"/>
  <c r="CD615" i="14"/>
  <c r="CC615" i="14"/>
  <c r="CB615" i="14"/>
  <c r="CA615" i="14"/>
  <c r="BZ615" i="14"/>
  <c r="BY615" i="14"/>
  <c r="BX615" i="14"/>
  <c r="BW615" i="14"/>
  <c r="BV615" i="14"/>
  <c r="BU615" i="14"/>
  <c r="BT615" i="14"/>
  <c r="BS615" i="14"/>
  <c r="BR615" i="14"/>
  <c r="BQ615" i="14"/>
  <c r="BP615" i="14"/>
  <c r="BO615" i="14"/>
  <c r="BN615" i="14"/>
  <c r="BM615" i="14"/>
  <c r="BL615" i="14"/>
  <c r="BK615" i="14"/>
  <c r="BJ615" i="14"/>
  <c r="BI615" i="14"/>
  <c r="BH615" i="14"/>
  <c r="BG615" i="14"/>
  <c r="BF615" i="14"/>
  <c r="BE615" i="14"/>
  <c r="BD615" i="14"/>
  <c r="BC615" i="14"/>
  <c r="BB615" i="14"/>
  <c r="BA615" i="14"/>
  <c r="AZ615" i="14"/>
  <c r="AY615" i="14"/>
  <c r="AX615" i="14"/>
  <c r="AW615" i="14"/>
  <c r="AV615" i="14"/>
  <c r="AU615" i="14"/>
  <c r="AT615" i="14"/>
  <c r="AS615" i="14"/>
  <c r="AR615" i="14"/>
  <c r="AQ615" i="14"/>
  <c r="AP615" i="14"/>
  <c r="AO615" i="14"/>
  <c r="AN615" i="14"/>
  <c r="AM615" i="14"/>
  <c r="AL615" i="14"/>
  <c r="AK615" i="14"/>
  <c r="AJ615" i="14"/>
  <c r="AI615" i="14"/>
  <c r="AH615" i="14"/>
  <c r="AG615" i="14"/>
  <c r="AF615" i="14"/>
  <c r="AE615" i="14"/>
  <c r="AD615" i="14"/>
  <c r="AC615" i="14"/>
  <c r="AB615" i="14"/>
  <c r="AA615" i="14"/>
  <c r="Z615" i="14"/>
  <c r="Y615" i="14"/>
  <c r="X615" i="14"/>
  <c r="W615" i="14"/>
  <c r="V615" i="14"/>
  <c r="U615" i="14"/>
  <c r="T615" i="14"/>
  <c r="S615" i="14"/>
  <c r="R615" i="14"/>
  <c r="Q615" i="14"/>
  <c r="P615" i="14"/>
  <c r="O615" i="14"/>
  <c r="N615" i="14"/>
  <c r="M615" i="14"/>
  <c r="L615" i="14"/>
  <c r="K615" i="14"/>
  <c r="J615" i="14"/>
  <c r="I615" i="14"/>
  <c r="H615" i="14"/>
  <c r="G615" i="14"/>
  <c r="JB614" i="14"/>
  <c r="JA614" i="14"/>
  <c r="IZ614" i="14"/>
  <c r="IY614" i="14"/>
  <c r="IX614" i="14"/>
  <c r="IW614" i="14"/>
  <c r="IV614" i="14"/>
  <c r="IU614" i="14"/>
  <c r="IT614" i="14"/>
  <c r="IS614" i="14"/>
  <c r="IR614" i="14"/>
  <c r="IQ614" i="14"/>
  <c r="IP614" i="14"/>
  <c r="IO614" i="14"/>
  <c r="IN614" i="14"/>
  <c r="IM614" i="14"/>
  <c r="IL614" i="14"/>
  <c r="IK614" i="14"/>
  <c r="IJ614" i="14"/>
  <c r="II614" i="14"/>
  <c r="IH614" i="14"/>
  <c r="IG614" i="14"/>
  <c r="IF614" i="14"/>
  <c r="IE614" i="14"/>
  <c r="ID614" i="14"/>
  <c r="IC614" i="14"/>
  <c r="IB614" i="14"/>
  <c r="IA614" i="14"/>
  <c r="HZ614" i="14"/>
  <c r="HY614" i="14"/>
  <c r="HX614" i="14"/>
  <c r="HW614" i="14"/>
  <c r="HV614" i="14"/>
  <c r="HU614" i="14"/>
  <c r="HT614" i="14"/>
  <c r="HS614" i="14"/>
  <c r="HR614" i="14"/>
  <c r="HQ614" i="14"/>
  <c r="HP614" i="14"/>
  <c r="HO614" i="14"/>
  <c r="HN614" i="14"/>
  <c r="HM614" i="14"/>
  <c r="HL614" i="14"/>
  <c r="HK614" i="14"/>
  <c r="HJ614" i="14"/>
  <c r="HI614" i="14"/>
  <c r="HH614" i="14"/>
  <c r="HG614" i="14"/>
  <c r="HF614" i="14"/>
  <c r="HE614" i="14"/>
  <c r="HD614" i="14"/>
  <c r="HC614" i="14"/>
  <c r="HB614" i="14"/>
  <c r="HA614" i="14"/>
  <c r="GZ614" i="14"/>
  <c r="GY614" i="14"/>
  <c r="GX614" i="14"/>
  <c r="GW614" i="14"/>
  <c r="GV614" i="14"/>
  <c r="GU614" i="14"/>
  <c r="GT614" i="14"/>
  <c r="GS614" i="14"/>
  <c r="GR614" i="14"/>
  <c r="GQ614" i="14"/>
  <c r="GP614" i="14"/>
  <c r="GO614" i="14"/>
  <c r="GN614" i="14"/>
  <c r="GM614" i="14"/>
  <c r="GL614" i="14"/>
  <c r="GK614" i="14"/>
  <c r="GJ614" i="14"/>
  <c r="GI614" i="14"/>
  <c r="GH614" i="14"/>
  <c r="GG614" i="14"/>
  <c r="GF614" i="14"/>
  <c r="GE614" i="14"/>
  <c r="GD614" i="14"/>
  <c r="GC614" i="14"/>
  <c r="GB614" i="14"/>
  <c r="GA614" i="14"/>
  <c r="FZ614" i="14"/>
  <c r="FY614" i="14"/>
  <c r="FX614" i="14"/>
  <c r="FW614" i="14"/>
  <c r="FV614" i="14"/>
  <c r="FU614" i="14"/>
  <c r="FT614" i="14"/>
  <c r="FS614" i="14"/>
  <c r="FR614" i="14"/>
  <c r="FQ614" i="14"/>
  <c r="FP614" i="14"/>
  <c r="FO614" i="14"/>
  <c r="FN614" i="14"/>
  <c r="FM614" i="14"/>
  <c r="FL614" i="14"/>
  <c r="FK614" i="14"/>
  <c r="FJ614" i="14"/>
  <c r="FI614" i="14"/>
  <c r="FH614" i="14"/>
  <c r="FG614" i="14"/>
  <c r="FF614" i="14"/>
  <c r="FE614" i="14"/>
  <c r="FD614" i="14"/>
  <c r="FC614" i="14"/>
  <c r="FB614" i="14"/>
  <c r="FA614" i="14"/>
  <c r="EZ614" i="14"/>
  <c r="EY614" i="14"/>
  <c r="EX614" i="14"/>
  <c r="EW614" i="14"/>
  <c r="EV614" i="14"/>
  <c r="EU614" i="14"/>
  <c r="ET614" i="14"/>
  <c r="ES614" i="14"/>
  <c r="ER614" i="14"/>
  <c r="EQ614" i="14"/>
  <c r="EP614" i="14"/>
  <c r="EO614" i="14"/>
  <c r="EN614" i="14"/>
  <c r="EM614" i="14"/>
  <c r="EL614" i="14"/>
  <c r="EK614" i="14"/>
  <c r="EJ614" i="14"/>
  <c r="EI614" i="14"/>
  <c r="EH614" i="14"/>
  <c r="EG614" i="14"/>
  <c r="EF614" i="14"/>
  <c r="EE614" i="14"/>
  <c r="ED614" i="14"/>
  <c r="EC614" i="14"/>
  <c r="EB614" i="14"/>
  <c r="EA614" i="14"/>
  <c r="DZ614" i="14"/>
  <c r="DY614" i="14"/>
  <c r="DX614" i="14"/>
  <c r="DW614" i="14"/>
  <c r="DV614" i="14"/>
  <c r="DU614" i="14"/>
  <c r="DT614" i="14"/>
  <c r="DS614" i="14"/>
  <c r="DR614" i="14"/>
  <c r="DQ614" i="14"/>
  <c r="DP614" i="14"/>
  <c r="DO614" i="14"/>
  <c r="DN614" i="14"/>
  <c r="DM614" i="14"/>
  <c r="DL614" i="14"/>
  <c r="DK614" i="14"/>
  <c r="DJ614" i="14"/>
  <c r="DI614" i="14"/>
  <c r="DH614" i="14"/>
  <c r="DG614" i="14"/>
  <c r="DF614" i="14"/>
  <c r="DE614" i="14"/>
  <c r="DD614" i="14"/>
  <c r="DC614" i="14"/>
  <c r="DB614" i="14"/>
  <c r="DA614" i="14"/>
  <c r="CZ614" i="14"/>
  <c r="CY614" i="14"/>
  <c r="CX614" i="14"/>
  <c r="CW614" i="14"/>
  <c r="CV614" i="14"/>
  <c r="CU614" i="14"/>
  <c r="CT614" i="14"/>
  <c r="CS614" i="14"/>
  <c r="CR614" i="14"/>
  <c r="CQ614" i="14"/>
  <c r="CP614" i="14"/>
  <c r="CO614" i="14"/>
  <c r="CN614" i="14"/>
  <c r="CM614" i="14"/>
  <c r="CL614" i="14"/>
  <c r="CK614" i="14"/>
  <c r="CJ614" i="14"/>
  <c r="CI614" i="14"/>
  <c r="CH614" i="14"/>
  <c r="CG614" i="14"/>
  <c r="CF614" i="14"/>
  <c r="CE614" i="14"/>
  <c r="CD614" i="14"/>
  <c r="CC614" i="14"/>
  <c r="CB614" i="14"/>
  <c r="CA614" i="14"/>
  <c r="BZ614" i="14"/>
  <c r="BY614" i="14"/>
  <c r="BX614" i="14"/>
  <c r="BW614" i="14"/>
  <c r="BV614" i="14"/>
  <c r="BU614" i="14"/>
  <c r="BT614" i="14"/>
  <c r="BS614" i="14"/>
  <c r="BR614" i="14"/>
  <c r="BQ614" i="14"/>
  <c r="BP614" i="14"/>
  <c r="BO614" i="14"/>
  <c r="BN614" i="14"/>
  <c r="BM614" i="14"/>
  <c r="BL614" i="14"/>
  <c r="BK614" i="14"/>
  <c r="BJ614" i="14"/>
  <c r="BI614" i="14"/>
  <c r="BH614" i="14"/>
  <c r="BG614" i="14"/>
  <c r="BF614" i="14"/>
  <c r="BE614" i="14"/>
  <c r="BD614" i="14"/>
  <c r="BC614" i="14"/>
  <c r="BB614" i="14"/>
  <c r="BA614" i="14"/>
  <c r="AZ614" i="14"/>
  <c r="AY614" i="14"/>
  <c r="AX614" i="14"/>
  <c r="AW614" i="14"/>
  <c r="AV614" i="14"/>
  <c r="AU614" i="14"/>
  <c r="AT614" i="14"/>
  <c r="AS614" i="14"/>
  <c r="AR614" i="14"/>
  <c r="AQ614" i="14"/>
  <c r="AP614" i="14"/>
  <c r="AO614" i="14"/>
  <c r="AN614" i="14"/>
  <c r="AM614" i="14"/>
  <c r="AL614" i="14"/>
  <c r="AK614" i="14"/>
  <c r="AJ614" i="14"/>
  <c r="AI614" i="14"/>
  <c r="AH614" i="14"/>
  <c r="AG614" i="14"/>
  <c r="AF614" i="14"/>
  <c r="AE614" i="14"/>
  <c r="AD614" i="14"/>
  <c r="AC614" i="14"/>
  <c r="AB614" i="14"/>
  <c r="AA614" i="14"/>
  <c r="Z614" i="14"/>
  <c r="Y614" i="14"/>
  <c r="X614" i="14"/>
  <c r="W614" i="14"/>
  <c r="V614" i="14"/>
  <c r="U614" i="14"/>
  <c r="T614" i="14"/>
  <c r="S614" i="14"/>
  <c r="R614" i="14"/>
  <c r="Q614" i="14"/>
  <c r="P614" i="14"/>
  <c r="O614" i="14"/>
  <c r="N614" i="14"/>
  <c r="M614" i="14"/>
  <c r="L614" i="14"/>
  <c r="K614" i="14"/>
  <c r="J614" i="14"/>
  <c r="I614" i="14"/>
  <c r="H614" i="14"/>
  <c r="G614" i="14"/>
  <c r="JB613" i="14"/>
  <c r="JA613" i="14"/>
  <c r="IZ613" i="14"/>
  <c r="IY613" i="14"/>
  <c r="IX613" i="14"/>
  <c r="IW613" i="14"/>
  <c r="IV613" i="14"/>
  <c r="IU613" i="14"/>
  <c r="IT613" i="14"/>
  <c r="IS613" i="14"/>
  <c r="IR613" i="14"/>
  <c r="IQ613" i="14"/>
  <c r="IP613" i="14"/>
  <c r="IO613" i="14"/>
  <c r="IN613" i="14"/>
  <c r="IM613" i="14"/>
  <c r="IL613" i="14"/>
  <c r="IK613" i="14"/>
  <c r="IJ613" i="14"/>
  <c r="II613" i="14"/>
  <c r="IH613" i="14"/>
  <c r="IG613" i="14"/>
  <c r="IF613" i="14"/>
  <c r="IE613" i="14"/>
  <c r="ID613" i="14"/>
  <c r="IC613" i="14"/>
  <c r="IB613" i="14"/>
  <c r="IA613" i="14"/>
  <c r="HZ613" i="14"/>
  <c r="HY613" i="14"/>
  <c r="HX613" i="14"/>
  <c r="HW613" i="14"/>
  <c r="HV613" i="14"/>
  <c r="HU613" i="14"/>
  <c r="HT613" i="14"/>
  <c r="HS613" i="14"/>
  <c r="HR613" i="14"/>
  <c r="HQ613" i="14"/>
  <c r="HP613" i="14"/>
  <c r="HO613" i="14"/>
  <c r="HN613" i="14"/>
  <c r="HM613" i="14"/>
  <c r="HL613" i="14"/>
  <c r="HK613" i="14"/>
  <c r="HJ613" i="14"/>
  <c r="HI613" i="14"/>
  <c r="HH613" i="14"/>
  <c r="HG613" i="14"/>
  <c r="HF613" i="14"/>
  <c r="HE613" i="14"/>
  <c r="HD613" i="14"/>
  <c r="HC613" i="14"/>
  <c r="HB613" i="14"/>
  <c r="HA613" i="14"/>
  <c r="GZ613" i="14"/>
  <c r="GY613" i="14"/>
  <c r="GX613" i="14"/>
  <c r="GW613" i="14"/>
  <c r="GV613" i="14"/>
  <c r="GU613" i="14"/>
  <c r="GT613" i="14"/>
  <c r="GS613" i="14"/>
  <c r="GR613" i="14"/>
  <c r="GQ613" i="14"/>
  <c r="GP613" i="14"/>
  <c r="GO613" i="14"/>
  <c r="GN613" i="14"/>
  <c r="GM613" i="14"/>
  <c r="GL613" i="14"/>
  <c r="GK613" i="14"/>
  <c r="GJ613" i="14"/>
  <c r="GI613" i="14"/>
  <c r="GH613" i="14"/>
  <c r="GG613" i="14"/>
  <c r="GF613" i="14"/>
  <c r="GE613" i="14"/>
  <c r="GD613" i="14"/>
  <c r="GC613" i="14"/>
  <c r="GB613" i="14"/>
  <c r="GA613" i="14"/>
  <c r="FZ613" i="14"/>
  <c r="FY613" i="14"/>
  <c r="FX613" i="14"/>
  <c r="FW613" i="14"/>
  <c r="FV613" i="14"/>
  <c r="FU613" i="14"/>
  <c r="FT613" i="14"/>
  <c r="FS613" i="14"/>
  <c r="FR613" i="14"/>
  <c r="FQ613" i="14"/>
  <c r="FP613" i="14"/>
  <c r="FO613" i="14"/>
  <c r="FN613" i="14"/>
  <c r="FM613" i="14"/>
  <c r="FL613" i="14"/>
  <c r="FK613" i="14"/>
  <c r="FJ613" i="14"/>
  <c r="FI613" i="14"/>
  <c r="FH613" i="14"/>
  <c r="FG613" i="14"/>
  <c r="FF613" i="14"/>
  <c r="FE613" i="14"/>
  <c r="FD613" i="14"/>
  <c r="FC613" i="14"/>
  <c r="FB613" i="14"/>
  <c r="FA613" i="14"/>
  <c r="EZ613" i="14"/>
  <c r="EY613" i="14"/>
  <c r="EX613" i="14"/>
  <c r="EW613" i="14"/>
  <c r="EV613" i="14"/>
  <c r="EU613" i="14"/>
  <c r="ET613" i="14"/>
  <c r="ES613" i="14"/>
  <c r="ER613" i="14"/>
  <c r="EQ613" i="14"/>
  <c r="EP613" i="14"/>
  <c r="EO613" i="14"/>
  <c r="EN613" i="14"/>
  <c r="EM613" i="14"/>
  <c r="EL613" i="14"/>
  <c r="EK613" i="14"/>
  <c r="EJ613" i="14"/>
  <c r="EI613" i="14"/>
  <c r="EH613" i="14"/>
  <c r="EG613" i="14"/>
  <c r="EF613" i="14"/>
  <c r="EE613" i="14"/>
  <c r="ED613" i="14"/>
  <c r="EC613" i="14"/>
  <c r="EB613" i="14"/>
  <c r="EA613" i="14"/>
  <c r="DZ613" i="14"/>
  <c r="DY613" i="14"/>
  <c r="DX613" i="14"/>
  <c r="DW613" i="14"/>
  <c r="DV613" i="14"/>
  <c r="DU613" i="14"/>
  <c r="DT613" i="14"/>
  <c r="DS613" i="14"/>
  <c r="DR613" i="14"/>
  <c r="DQ613" i="14"/>
  <c r="DP613" i="14"/>
  <c r="DO613" i="14"/>
  <c r="DN613" i="14"/>
  <c r="DM613" i="14"/>
  <c r="DL613" i="14"/>
  <c r="DK613" i="14"/>
  <c r="DJ613" i="14"/>
  <c r="DI613" i="14"/>
  <c r="DH613" i="14"/>
  <c r="DG613" i="14"/>
  <c r="DF613" i="14"/>
  <c r="DE613" i="14"/>
  <c r="DD613" i="14"/>
  <c r="DC613" i="14"/>
  <c r="DB613" i="14"/>
  <c r="DA613" i="14"/>
  <c r="CZ613" i="14"/>
  <c r="CY613" i="14"/>
  <c r="CX613" i="14"/>
  <c r="CW613" i="14"/>
  <c r="CV613" i="14"/>
  <c r="CU613" i="14"/>
  <c r="CT613" i="14"/>
  <c r="CS613" i="14"/>
  <c r="CR613" i="14"/>
  <c r="CQ613" i="14"/>
  <c r="CP613" i="14"/>
  <c r="CO613" i="14"/>
  <c r="CN613" i="14"/>
  <c r="CM613" i="14"/>
  <c r="CL613" i="14"/>
  <c r="CK613" i="14"/>
  <c r="CJ613" i="14"/>
  <c r="CI613" i="14"/>
  <c r="CH613" i="14"/>
  <c r="CG613" i="14"/>
  <c r="CF613" i="14"/>
  <c r="CE613" i="14"/>
  <c r="CD613" i="14"/>
  <c r="CC613" i="14"/>
  <c r="CB613" i="14"/>
  <c r="CA613" i="14"/>
  <c r="BZ613" i="14"/>
  <c r="BY613" i="14"/>
  <c r="BX613" i="14"/>
  <c r="BW613" i="14"/>
  <c r="BV613" i="14"/>
  <c r="BU613" i="14"/>
  <c r="BT613" i="14"/>
  <c r="BS613" i="14"/>
  <c r="BR613" i="14"/>
  <c r="BQ613" i="14"/>
  <c r="BP613" i="14"/>
  <c r="BO613" i="14"/>
  <c r="BN613" i="14"/>
  <c r="BM613" i="14"/>
  <c r="BL613" i="14"/>
  <c r="BK613" i="14"/>
  <c r="BJ613" i="14"/>
  <c r="BI613" i="14"/>
  <c r="BH613" i="14"/>
  <c r="BG613" i="14"/>
  <c r="BF613" i="14"/>
  <c r="BE613" i="14"/>
  <c r="BD613" i="14"/>
  <c r="BC613" i="14"/>
  <c r="BB613" i="14"/>
  <c r="BA613" i="14"/>
  <c r="AZ613" i="14"/>
  <c r="AY613" i="14"/>
  <c r="AX613" i="14"/>
  <c r="AW613" i="14"/>
  <c r="AV613" i="14"/>
  <c r="AU613" i="14"/>
  <c r="AT613" i="14"/>
  <c r="AS613" i="14"/>
  <c r="AR613" i="14"/>
  <c r="AQ613" i="14"/>
  <c r="AP613" i="14"/>
  <c r="AO613" i="14"/>
  <c r="AN613" i="14"/>
  <c r="AM613" i="14"/>
  <c r="AL613" i="14"/>
  <c r="AK613" i="14"/>
  <c r="AJ613" i="14"/>
  <c r="AI613" i="14"/>
  <c r="AH613" i="14"/>
  <c r="AG613" i="14"/>
  <c r="AF613" i="14"/>
  <c r="AE613" i="14"/>
  <c r="AD613" i="14"/>
  <c r="AC613" i="14"/>
  <c r="AB613" i="14"/>
  <c r="AA613" i="14"/>
  <c r="Z613" i="14"/>
  <c r="Y613" i="14"/>
  <c r="X613" i="14"/>
  <c r="W613" i="14"/>
  <c r="V613" i="14"/>
  <c r="U613" i="14"/>
  <c r="T613" i="14"/>
  <c r="S613" i="14"/>
  <c r="R613" i="14"/>
  <c r="Q613" i="14"/>
  <c r="P613" i="14"/>
  <c r="O613" i="14"/>
  <c r="N613" i="14"/>
  <c r="M613" i="14"/>
  <c r="L613" i="14"/>
  <c r="K613" i="14"/>
  <c r="J613" i="14"/>
  <c r="I613" i="14"/>
  <c r="H613" i="14"/>
  <c r="G613" i="14"/>
  <c r="JB612" i="14"/>
  <c r="JA612" i="14"/>
  <c r="IZ612" i="14"/>
  <c r="IY612" i="14"/>
  <c r="IX612" i="14"/>
  <c r="IW612" i="14"/>
  <c r="IV612" i="14"/>
  <c r="IU612" i="14"/>
  <c r="IT612" i="14"/>
  <c r="IS612" i="14"/>
  <c r="IR612" i="14"/>
  <c r="IQ612" i="14"/>
  <c r="IP612" i="14"/>
  <c r="IO612" i="14"/>
  <c r="IN612" i="14"/>
  <c r="IM612" i="14"/>
  <c r="IL612" i="14"/>
  <c r="IK612" i="14"/>
  <c r="IJ612" i="14"/>
  <c r="II612" i="14"/>
  <c r="IH612" i="14"/>
  <c r="IG612" i="14"/>
  <c r="IF612" i="14"/>
  <c r="IE612" i="14"/>
  <c r="ID612" i="14"/>
  <c r="IC612" i="14"/>
  <c r="IB612" i="14"/>
  <c r="IA612" i="14"/>
  <c r="HZ612" i="14"/>
  <c r="HY612" i="14"/>
  <c r="HX612" i="14"/>
  <c r="HW612" i="14"/>
  <c r="HV612" i="14"/>
  <c r="HU612" i="14"/>
  <c r="HT612" i="14"/>
  <c r="HS612" i="14"/>
  <c r="HR612" i="14"/>
  <c r="HQ612" i="14"/>
  <c r="HP612" i="14"/>
  <c r="HO612" i="14"/>
  <c r="HN612" i="14"/>
  <c r="HM612" i="14"/>
  <c r="HL612" i="14"/>
  <c r="HK612" i="14"/>
  <c r="HJ612" i="14"/>
  <c r="HI612" i="14"/>
  <c r="HH612" i="14"/>
  <c r="HG612" i="14"/>
  <c r="HF612" i="14"/>
  <c r="HE612" i="14"/>
  <c r="HD612" i="14"/>
  <c r="HC612" i="14"/>
  <c r="HB612" i="14"/>
  <c r="HA612" i="14"/>
  <c r="GZ612" i="14"/>
  <c r="GY612" i="14"/>
  <c r="GX612" i="14"/>
  <c r="GW612" i="14"/>
  <c r="GV612" i="14"/>
  <c r="GU612" i="14"/>
  <c r="GT612" i="14"/>
  <c r="GS612" i="14"/>
  <c r="GR612" i="14"/>
  <c r="GQ612" i="14"/>
  <c r="GP612" i="14"/>
  <c r="GO612" i="14"/>
  <c r="GN612" i="14"/>
  <c r="GM612" i="14"/>
  <c r="GL612" i="14"/>
  <c r="GK612" i="14"/>
  <c r="GJ612" i="14"/>
  <c r="GI612" i="14"/>
  <c r="GH612" i="14"/>
  <c r="GG612" i="14"/>
  <c r="GF612" i="14"/>
  <c r="GE612" i="14"/>
  <c r="GD612" i="14"/>
  <c r="GC612" i="14"/>
  <c r="GB612" i="14"/>
  <c r="GA612" i="14"/>
  <c r="FZ612" i="14"/>
  <c r="FY612" i="14"/>
  <c r="FX612" i="14"/>
  <c r="FW612" i="14"/>
  <c r="FV612" i="14"/>
  <c r="FU612" i="14"/>
  <c r="FT612" i="14"/>
  <c r="FS612" i="14"/>
  <c r="FR612" i="14"/>
  <c r="FQ612" i="14"/>
  <c r="FP612" i="14"/>
  <c r="FO612" i="14"/>
  <c r="FN612" i="14"/>
  <c r="FM612" i="14"/>
  <c r="FL612" i="14"/>
  <c r="FK612" i="14"/>
  <c r="FJ612" i="14"/>
  <c r="FI612" i="14"/>
  <c r="FH612" i="14"/>
  <c r="FG612" i="14"/>
  <c r="FF612" i="14"/>
  <c r="FE612" i="14"/>
  <c r="FD612" i="14"/>
  <c r="FC612" i="14"/>
  <c r="FB612" i="14"/>
  <c r="FA612" i="14"/>
  <c r="EZ612" i="14"/>
  <c r="EY612" i="14"/>
  <c r="EX612" i="14"/>
  <c r="EW612" i="14"/>
  <c r="EV612" i="14"/>
  <c r="EU612" i="14"/>
  <c r="ET612" i="14"/>
  <c r="ES612" i="14"/>
  <c r="ER612" i="14"/>
  <c r="EQ612" i="14"/>
  <c r="EP612" i="14"/>
  <c r="EO612" i="14"/>
  <c r="EN612" i="14"/>
  <c r="EM612" i="14"/>
  <c r="EL612" i="14"/>
  <c r="EK612" i="14"/>
  <c r="EJ612" i="14"/>
  <c r="EI612" i="14"/>
  <c r="EH612" i="14"/>
  <c r="EG612" i="14"/>
  <c r="EF612" i="14"/>
  <c r="EE612" i="14"/>
  <c r="ED612" i="14"/>
  <c r="EC612" i="14"/>
  <c r="EB612" i="14"/>
  <c r="EA612" i="14"/>
  <c r="DZ612" i="14"/>
  <c r="DY612" i="14"/>
  <c r="DX612" i="14"/>
  <c r="DW612" i="14"/>
  <c r="DV612" i="14"/>
  <c r="DU612" i="14"/>
  <c r="DT612" i="14"/>
  <c r="DS612" i="14"/>
  <c r="DR612" i="14"/>
  <c r="DQ612" i="14"/>
  <c r="DP612" i="14"/>
  <c r="DO612" i="14"/>
  <c r="DN612" i="14"/>
  <c r="DM612" i="14"/>
  <c r="DL612" i="14"/>
  <c r="DK612" i="14"/>
  <c r="DJ612" i="14"/>
  <c r="DI612" i="14"/>
  <c r="DH612" i="14"/>
  <c r="DG612" i="14"/>
  <c r="DF612" i="14"/>
  <c r="DE612" i="14"/>
  <c r="DD612" i="14"/>
  <c r="DC612" i="14"/>
  <c r="DB612" i="14"/>
  <c r="DA612" i="14"/>
  <c r="CZ612" i="14"/>
  <c r="CY612" i="14"/>
  <c r="CX612" i="14"/>
  <c r="CW612" i="14"/>
  <c r="CV612" i="14"/>
  <c r="CU612" i="14"/>
  <c r="CT612" i="14"/>
  <c r="CS612" i="14"/>
  <c r="CR612" i="14"/>
  <c r="CQ612" i="14"/>
  <c r="CP612" i="14"/>
  <c r="CO612" i="14"/>
  <c r="CN612" i="14"/>
  <c r="CM612" i="14"/>
  <c r="CL612" i="14"/>
  <c r="CK612" i="14"/>
  <c r="CJ612" i="14"/>
  <c r="CI612" i="14"/>
  <c r="CH612" i="14"/>
  <c r="CG612" i="14"/>
  <c r="CF612" i="14"/>
  <c r="CE612" i="14"/>
  <c r="CD612" i="14"/>
  <c r="CC612" i="14"/>
  <c r="CB612" i="14"/>
  <c r="CA612" i="14"/>
  <c r="BZ612" i="14"/>
  <c r="BY612" i="14"/>
  <c r="BX612" i="14"/>
  <c r="BW612" i="14"/>
  <c r="BV612" i="14"/>
  <c r="BU612" i="14"/>
  <c r="BT612" i="14"/>
  <c r="BS612" i="14"/>
  <c r="BR612" i="14"/>
  <c r="BQ612" i="14"/>
  <c r="BP612" i="14"/>
  <c r="BO612" i="14"/>
  <c r="BN612" i="14"/>
  <c r="BM612" i="14"/>
  <c r="BL612" i="14"/>
  <c r="BK612" i="14"/>
  <c r="BJ612" i="14"/>
  <c r="BI612" i="14"/>
  <c r="BH612" i="14"/>
  <c r="BG612" i="14"/>
  <c r="BF612" i="14"/>
  <c r="BE612" i="14"/>
  <c r="BD612" i="14"/>
  <c r="BC612" i="14"/>
  <c r="BB612" i="14"/>
  <c r="BA612" i="14"/>
  <c r="AZ612" i="14"/>
  <c r="AY612" i="14"/>
  <c r="AX612" i="14"/>
  <c r="AW612" i="14"/>
  <c r="AV612" i="14"/>
  <c r="AU612" i="14"/>
  <c r="AT612" i="14"/>
  <c r="AS612" i="14"/>
  <c r="AR612" i="14"/>
  <c r="AQ612" i="14"/>
  <c r="AP612" i="14"/>
  <c r="AO612" i="14"/>
  <c r="AN612" i="14"/>
  <c r="AM612" i="14"/>
  <c r="AL612" i="14"/>
  <c r="AK612" i="14"/>
  <c r="AJ612" i="14"/>
  <c r="AI612" i="14"/>
  <c r="AH612" i="14"/>
  <c r="AG612" i="14"/>
  <c r="AF612" i="14"/>
  <c r="AE612" i="14"/>
  <c r="AD612" i="14"/>
  <c r="AC612" i="14"/>
  <c r="AB612" i="14"/>
  <c r="AA612" i="14"/>
  <c r="Z612" i="14"/>
  <c r="Y612" i="14"/>
  <c r="X612" i="14"/>
  <c r="W612" i="14"/>
  <c r="V612" i="14"/>
  <c r="U612" i="14"/>
  <c r="T612" i="14"/>
  <c r="S612" i="14"/>
  <c r="R612" i="14"/>
  <c r="Q612" i="14"/>
  <c r="P612" i="14"/>
  <c r="O612" i="14"/>
  <c r="N612" i="14"/>
  <c r="M612" i="14"/>
  <c r="L612" i="14"/>
  <c r="K612" i="14"/>
  <c r="J612" i="14"/>
  <c r="I612" i="14"/>
  <c r="H612" i="14"/>
  <c r="G612" i="14"/>
  <c r="JB611" i="14"/>
  <c r="JA611" i="14"/>
  <c r="IZ611" i="14"/>
  <c r="IY611" i="14"/>
  <c r="IX611" i="14"/>
  <c r="IW611" i="14"/>
  <c r="IV611" i="14"/>
  <c r="IU611" i="14"/>
  <c r="IT611" i="14"/>
  <c r="IS611" i="14"/>
  <c r="IR611" i="14"/>
  <c r="IQ611" i="14"/>
  <c r="IP611" i="14"/>
  <c r="IO611" i="14"/>
  <c r="IN611" i="14"/>
  <c r="IM611" i="14"/>
  <c r="IL611" i="14"/>
  <c r="IK611" i="14"/>
  <c r="IJ611" i="14"/>
  <c r="II611" i="14"/>
  <c r="IH611" i="14"/>
  <c r="IG611" i="14"/>
  <c r="IF611" i="14"/>
  <c r="IE611" i="14"/>
  <c r="ID611" i="14"/>
  <c r="IC611" i="14"/>
  <c r="IB611" i="14"/>
  <c r="IA611" i="14"/>
  <c r="HZ611" i="14"/>
  <c r="HY611" i="14"/>
  <c r="HX611" i="14"/>
  <c r="HW611" i="14"/>
  <c r="HV611" i="14"/>
  <c r="HU611" i="14"/>
  <c r="HT611" i="14"/>
  <c r="HS611" i="14"/>
  <c r="HR611" i="14"/>
  <c r="HQ611" i="14"/>
  <c r="HP611" i="14"/>
  <c r="HO611" i="14"/>
  <c r="HN611" i="14"/>
  <c r="HM611" i="14"/>
  <c r="HL611" i="14"/>
  <c r="HK611" i="14"/>
  <c r="HJ611" i="14"/>
  <c r="HI611" i="14"/>
  <c r="HH611" i="14"/>
  <c r="HG611" i="14"/>
  <c r="HF611" i="14"/>
  <c r="HE611" i="14"/>
  <c r="HD611" i="14"/>
  <c r="HC611" i="14"/>
  <c r="HB611" i="14"/>
  <c r="HA611" i="14"/>
  <c r="GZ611" i="14"/>
  <c r="GY611" i="14"/>
  <c r="GX611" i="14"/>
  <c r="GW611" i="14"/>
  <c r="GV611" i="14"/>
  <c r="GU611" i="14"/>
  <c r="GT611" i="14"/>
  <c r="GS611" i="14"/>
  <c r="GR611" i="14"/>
  <c r="GQ611" i="14"/>
  <c r="GP611" i="14"/>
  <c r="GO611" i="14"/>
  <c r="GN611" i="14"/>
  <c r="GM611" i="14"/>
  <c r="GL611" i="14"/>
  <c r="GK611" i="14"/>
  <c r="GJ611" i="14"/>
  <c r="GI611" i="14"/>
  <c r="GH611" i="14"/>
  <c r="GG611" i="14"/>
  <c r="GF611" i="14"/>
  <c r="GE611" i="14"/>
  <c r="GD611" i="14"/>
  <c r="GC611" i="14"/>
  <c r="GB611" i="14"/>
  <c r="GA611" i="14"/>
  <c r="FZ611" i="14"/>
  <c r="FY611" i="14"/>
  <c r="FX611" i="14"/>
  <c r="FW611" i="14"/>
  <c r="FV611" i="14"/>
  <c r="FU611" i="14"/>
  <c r="FT611" i="14"/>
  <c r="FS611" i="14"/>
  <c r="FR611" i="14"/>
  <c r="FQ611" i="14"/>
  <c r="FP611" i="14"/>
  <c r="FO611" i="14"/>
  <c r="FN611" i="14"/>
  <c r="FM611" i="14"/>
  <c r="FL611" i="14"/>
  <c r="FK611" i="14"/>
  <c r="FJ611" i="14"/>
  <c r="FI611" i="14"/>
  <c r="FH611" i="14"/>
  <c r="FG611" i="14"/>
  <c r="FF611" i="14"/>
  <c r="FE611" i="14"/>
  <c r="FD611" i="14"/>
  <c r="FC611" i="14"/>
  <c r="FB611" i="14"/>
  <c r="FA611" i="14"/>
  <c r="EZ611" i="14"/>
  <c r="EY611" i="14"/>
  <c r="EX611" i="14"/>
  <c r="EW611" i="14"/>
  <c r="EV611" i="14"/>
  <c r="EU611" i="14"/>
  <c r="ET611" i="14"/>
  <c r="ES611" i="14"/>
  <c r="ER611" i="14"/>
  <c r="EQ611" i="14"/>
  <c r="EP611" i="14"/>
  <c r="EO611" i="14"/>
  <c r="EN611" i="14"/>
  <c r="EM611" i="14"/>
  <c r="EL611" i="14"/>
  <c r="EK611" i="14"/>
  <c r="EJ611" i="14"/>
  <c r="EI611" i="14"/>
  <c r="EH611" i="14"/>
  <c r="EG611" i="14"/>
  <c r="EF611" i="14"/>
  <c r="EE611" i="14"/>
  <c r="ED611" i="14"/>
  <c r="EC611" i="14"/>
  <c r="EB611" i="14"/>
  <c r="EA611" i="14"/>
  <c r="DZ611" i="14"/>
  <c r="DY611" i="14"/>
  <c r="DX611" i="14"/>
  <c r="DW611" i="14"/>
  <c r="DV611" i="14"/>
  <c r="DU611" i="14"/>
  <c r="DT611" i="14"/>
  <c r="DS611" i="14"/>
  <c r="DR611" i="14"/>
  <c r="DQ611" i="14"/>
  <c r="DP611" i="14"/>
  <c r="DO611" i="14"/>
  <c r="DN611" i="14"/>
  <c r="DM611" i="14"/>
  <c r="DL611" i="14"/>
  <c r="DK611" i="14"/>
  <c r="DJ611" i="14"/>
  <c r="DI611" i="14"/>
  <c r="DH611" i="14"/>
  <c r="DG611" i="14"/>
  <c r="DF611" i="14"/>
  <c r="DE611" i="14"/>
  <c r="DD611" i="14"/>
  <c r="DC611" i="14"/>
  <c r="DB611" i="14"/>
  <c r="DA611" i="14"/>
  <c r="CZ611" i="14"/>
  <c r="CY611" i="14"/>
  <c r="CX611" i="14"/>
  <c r="CW611" i="14"/>
  <c r="CV611" i="14"/>
  <c r="CU611" i="14"/>
  <c r="CT611" i="14"/>
  <c r="CS611" i="14"/>
  <c r="CR611" i="14"/>
  <c r="CQ611" i="14"/>
  <c r="CP611" i="14"/>
  <c r="CO611" i="14"/>
  <c r="CN611" i="14"/>
  <c r="CM611" i="14"/>
  <c r="CL611" i="14"/>
  <c r="CK611" i="14"/>
  <c r="CJ611" i="14"/>
  <c r="CI611" i="14"/>
  <c r="CH611" i="14"/>
  <c r="CG611" i="14"/>
  <c r="CF611" i="14"/>
  <c r="CE611" i="14"/>
  <c r="CD611" i="14"/>
  <c r="CC611" i="14"/>
  <c r="CB611" i="14"/>
  <c r="CA611" i="14"/>
  <c r="BZ611" i="14"/>
  <c r="BY611" i="14"/>
  <c r="BX611" i="14"/>
  <c r="BW611" i="14"/>
  <c r="BV611" i="14"/>
  <c r="BU611" i="14"/>
  <c r="BT611" i="14"/>
  <c r="BS611" i="14"/>
  <c r="BR611" i="14"/>
  <c r="BQ611" i="14"/>
  <c r="BP611" i="14"/>
  <c r="BO611" i="14"/>
  <c r="BN611" i="14"/>
  <c r="BM611" i="14"/>
  <c r="BL611" i="14"/>
  <c r="BK611" i="14"/>
  <c r="BJ611" i="14"/>
  <c r="BI611" i="14"/>
  <c r="BH611" i="14"/>
  <c r="BG611" i="14"/>
  <c r="BF611" i="14"/>
  <c r="BE611" i="14"/>
  <c r="BD611" i="14"/>
  <c r="BC611" i="14"/>
  <c r="BB611" i="14"/>
  <c r="BA611" i="14"/>
  <c r="AZ611" i="14"/>
  <c r="AY611" i="14"/>
  <c r="AX611" i="14"/>
  <c r="AW611" i="14"/>
  <c r="AV611" i="14"/>
  <c r="AU611" i="14"/>
  <c r="AT611" i="14"/>
  <c r="AS611" i="14"/>
  <c r="AR611" i="14"/>
  <c r="AQ611" i="14"/>
  <c r="AP611" i="14"/>
  <c r="AO611" i="14"/>
  <c r="AN611" i="14"/>
  <c r="AM611" i="14"/>
  <c r="AL611" i="14"/>
  <c r="AK611" i="14"/>
  <c r="AJ611" i="14"/>
  <c r="AI611" i="14"/>
  <c r="AH611" i="14"/>
  <c r="AG611" i="14"/>
  <c r="AF611" i="14"/>
  <c r="AE611" i="14"/>
  <c r="AD611" i="14"/>
  <c r="AC611" i="14"/>
  <c r="AB611" i="14"/>
  <c r="AA611" i="14"/>
  <c r="Z611" i="14"/>
  <c r="Y611" i="14"/>
  <c r="X611" i="14"/>
  <c r="W611" i="14"/>
  <c r="V611" i="14"/>
  <c r="U611" i="14"/>
  <c r="T611" i="14"/>
  <c r="S611" i="14"/>
  <c r="R611" i="14"/>
  <c r="Q611" i="14"/>
  <c r="P611" i="14"/>
  <c r="O611" i="14"/>
  <c r="N611" i="14"/>
  <c r="M611" i="14"/>
  <c r="L611" i="14"/>
  <c r="K611" i="14"/>
  <c r="J611" i="14"/>
  <c r="I611" i="14"/>
  <c r="H611" i="14"/>
  <c r="G611" i="14"/>
  <c r="JB610" i="14"/>
  <c r="JA610" i="14"/>
  <c r="IZ610" i="14"/>
  <c r="IY610" i="14"/>
  <c r="IX610" i="14"/>
  <c r="IW610" i="14"/>
  <c r="IV610" i="14"/>
  <c r="IU610" i="14"/>
  <c r="IT610" i="14"/>
  <c r="IS610" i="14"/>
  <c r="IR610" i="14"/>
  <c r="IQ610" i="14"/>
  <c r="IP610" i="14"/>
  <c r="IO610" i="14"/>
  <c r="IN610" i="14"/>
  <c r="IM610" i="14"/>
  <c r="IL610" i="14"/>
  <c r="IK610" i="14"/>
  <c r="IJ610" i="14"/>
  <c r="II610" i="14"/>
  <c r="IH610" i="14"/>
  <c r="IG610" i="14"/>
  <c r="IF610" i="14"/>
  <c r="IE610" i="14"/>
  <c r="ID610" i="14"/>
  <c r="IC610" i="14"/>
  <c r="IB610" i="14"/>
  <c r="IA610" i="14"/>
  <c r="HZ610" i="14"/>
  <c r="HY610" i="14"/>
  <c r="HX610" i="14"/>
  <c r="HW610" i="14"/>
  <c r="HV610" i="14"/>
  <c r="HU610" i="14"/>
  <c r="HT610" i="14"/>
  <c r="HS610" i="14"/>
  <c r="HR610" i="14"/>
  <c r="HQ610" i="14"/>
  <c r="HP610" i="14"/>
  <c r="HO610" i="14"/>
  <c r="HN610" i="14"/>
  <c r="HM610" i="14"/>
  <c r="HL610" i="14"/>
  <c r="HK610" i="14"/>
  <c r="HJ610" i="14"/>
  <c r="HI610" i="14"/>
  <c r="HH610" i="14"/>
  <c r="HG610" i="14"/>
  <c r="HF610" i="14"/>
  <c r="HE610" i="14"/>
  <c r="HD610" i="14"/>
  <c r="HC610" i="14"/>
  <c r="HB610" i="14"/>
  <c r="HA610" i="14"/>
  <c r="GZ610" i="14"/>
  <c r="GY610" i="14"/>
  <c r="GX610" i="14"/>
  <c r="GW610" i="14"/>
  <c r="GV610" i="14"/>
  <c r="GU610" i="14"/>
  <c r="GT610" i="14"/>
  <c r="GS610" i="14"/>
  <c r="GR610" i="14"/>
  <c r="GQ610" i="14"/>
  <c r="GP610" i="14"/>
  <c r="GO610" i="14"/>
  <c r="GN610" i="14"/>
  <c r="GM610" i="14"/>
  <c r="GL610" i="14"/>
  <c r="GK610" i="14"/>
  <c r="GJ610" i="14"/>
  <c r="GI610" i="14"/>
  <c r="GH610" i="14"/>
  <c r="GG610" i="14"/>
  <c r="GF610" i="14"/>
  <c r="GE610" i="14"/>
  <c r="GD610" i="14"/>
  <c r="GC610" i="14"/>
  <c r="GB610" i="14"/>
  <c r="GA610" i="14"/>
  <c r="FZ610" i="14"/>
  <c r="FY610" i="14"/>
  <c r="FX610" i="14"/>
  <c r="FW610" i="14"/>
  <c r="FV610" i="14"/>
  <c r="FU610" i="14"/>
  <c r="FT610" i="14"/>
  <c r="FS610" i="14"/>
  <c r="FR610" i="14"/>
  <c r="FQ610" i="14"/>
  <c r="FP610" i="14"/>
  <c r="FO610" i="14"/>
  <c r="FN610" i="14"/>
  <c r="FM610" i="14"/>
  <c r="FL610" i="14"/>
  <c r="FK610" i="14"/>
  <c r="FJ610" i="14"/>
  <c r="FI610" i="14"/>
  <c r="FH610" i="14"/>
  <c r="FG610" i="14"/>
  <c r="FF610" i="14"/>
  <c r="FE610" i="14"/>
  <c r="FD610" i="14"/>
  <c r="FC610" i="14"/>
  <c r="FB610" i="14"/>
  <c r="FA610" i="14"/>
  <c r="EZ610" i="14"/>
  <c r="EY610" i="14"/>
  <c r="EX610" i="14"/>
  <c r="EW610" i="14"/>
  <c r="EV610" i="14"/>
  <c r="EU610" i="14"/>
  <c r="ET610" i="14"/>
  <c r="ES610" i="14"/>
  <c r="ER610" i="14"/>
  <c r="EQ610" i="14"/>
  <c r="EP610" i="14"/>
  <c r="EO610" i="14"/>
  <c r="EN610" i="14"/>
  <c r="EM610" i="14"/>
  <c r="EL610" i="14"/>
  <c r="EK610" i="14"/>
  <c r="EJ610" i="14"/>
  <c r="EI610" i="14"/>
  <c r="EH610" i="14"/>
  <c r="EG610" i="14"/>
  <c r="EF610" i="14"/>
  <c r="EE610" i="14"/>
  <c r="ED610" i="14"/>
  <c r="EC610" i="14"/>
  <c r="EB610" i="14"/>
  <c r="EA610" i="14"/>
  <c r="DZ610" i="14"/>
  <c r="DY610" i="14"/>
  <c r="DX610" i="14"/>
  <c r="DW610" i="14"/>
  <c r="DV610" i="14"/>
  <c r="DU610" i="14"/>
  <c r="DT610" i="14"/>
  <c r="DS610" i="14"/>
  <c r="DR610" i="14"/>
  <c r="DQ610" i="14"/>
  <c r="DP610" i="14"/>
  <c r="DO610" i="14"/>
  <c r="DN610" i="14"/>
  <c r="DM610" i="14"/>
  <c r="DL610" i="14"/>
  <c r="DK610" i="14"/>
  <c r="DJ610" i="14"/>
  <c r="DI610" i="14"/>
  <c r="DH610" i="14"/>
  <c r="DG610" i="14"/>
  <c r="DF610" i="14"/>
  <c r="DE610" i="14"/>
  <c r="DD610" i="14"/>
  <c r="DC610" i="14"/>
  <c r="DB610" i="14"/>
  <c r="DA610" i="14"/>
  <c r="CZ610" i="14"/>
  <c r="CY610" i="14"/>
  <c r="CX610" i="14"/>
  <c r="CW610" i="14"/>
  <c r="CV610" i="14"/>
  <c r="CU610" i="14"/>
  <c r="CT610" i="14"/>
  <c r="CS610" i="14"/>
  <c r="CR610" i="14"/>
  <c r="CQ610" i="14"/>
  <c r="CP610" i="14"/>
  <c r="CO610" i="14"/>
  <c r="CN610" i="14"/>
  <c r="CM610" i="14"/>
  <c r="CL610" i="14"/>
  <c r="CK610" i="14"/>
  <c r="CJ610" i="14"/>
  <c r="CI610" i="14"/>
  <c r="CH610" i="14"/>
  <c r="CG610" i="14"/>
  <c r="CF610" i="14"/>
  <c r="CE610" i="14"/>
  <c r="CD610" i="14"/>
  <c r="CC610" i="14"/>
  <c r="CB610" i="14"/>
  <c r="CA610" i="14"/>
  <c r="BZ610" i="14"/>
  <c r="BY610" i="14"/>
  <c r="BX610" i="14"/>
  <c r="BW610" i="14"/>
  <c r="BV610" i="14"/>
  <c r="BU610" i="14"/>
  <c r="BT610" i="14"/>
  <c r="BS610" i="14"/>
  <c r="BR610" i="14"/>
  <c r="BQ610" i="14"/>
  <c r="BP610" i="14"/>
  <c r="BO610" i="14"/>
  <c r="BN610" i="14"/>
  <c r="BM610" i="14"/>
  <c r="BL610" i="14"/>
  <c r="BK610" i="14"/>
  <c r="BJ610" i="14"/>
  <c r="BI610" i="14"/>
  <c r="BH610" i="14"/>
  <c r="BG610" i="14"/>
  <c r="BF610" i="14"/>
  <c r="BE610" i="14"/>
  <c r="BD610" i="14"/>
  <c r="BC610" i="14"/>
  <c r="BB610" i="14"/>
  <c r="BA610" i="14"/>
  <c r="AZ610" i="14"/>
  <c r="AY610" i="14"/>
  <c r="AX610" i="14"/>
  <c r="AW610" i="14"/>
  <c r="AV610" i="14"/>
  <c r="AU610" i="14"/>
  <c r="AT610" i="14"/>
  <c r="AS610" i="14"/>
  <c r="AR610" i="14"/>
  <c r="AQ610" i="14"/>
  <c r="AP610" i="14"/>
  <c r="AO610" i="14"/>
  <c r="AN610" i="14"/>
  <c r="AM610" i="14"/>
  <c r="AL610" i="14"/>
  <c r="AK610" i="14"/>
  <c r="AJ610" i="14"/>
  <c r="AI610" i="14"/>
  <c r="AH610" i="14"/>
  <c r="AG610" i="14"/>
  <c r="AF610" i="14"/>
  <c r="AE610" i="14"/>
  <c r="AD610" i="14"/>
  <c r="AC610" i="14"/>
  <c r="AB610" i="14"/>
  <c r="AA610" i="14"/>
  <c r="Z610" i="14"/>
  <c r="Y610" i="14"/>
  <c r="X610" i="14"/>
  <c r="W610" i="14"/>
  <c r="V610" i="14"/>
  <c r="U610" i="14"/>
  <c r="T610" i="14"/>
  <c r="S610" i="14"/>
  <c r="R610" i="14"/>
  <c r="Q610" i="14"/>
  <c r="P610" i="14"/>
  <c r="O610" i="14"/>
  <c r="N610" i="14"/>
  <c r="M610" i="14"/>
  <c r="L610" i="14"/>
  <c r="K610" i="14"/>
  <c r="J610" i="14"/>
  <c r="I610" i="14"/>
  <c r="H610" i="14"/>
  <c r="G610" i="14"/>
  <c r="JB609" i="14"/>
  <c r="JA609" i="14"/>
  <c r="IZ609" i="14"/>
  <c r="IY609" i="14"/>
  <c r="IX609" i="14"/>
  <c r="IW609" i="14"/>
  <c r="IV609" i="14"/>
  <c r="IU609" i="14"/>
  <c r="IT609" i="14"/>
  <c r="IS609" i="14"/>
  <c r="IR609" i="14"/>
  <c r="IQ609" i="14"/>
  <c r="IP609" i="14"/>
  <c r="IO609" i="14"/>
  <c r="IN609" i="14"/>
  <c r="IM609" i="14"/>
  <c r="IL609" i="14"/>
  <c r="IK609" i="14"/>
  <c r="IJ609" i="14"/>
  <c r="II609" i="14"/>
  <c r="IH609" i="14"/>
  <c r="IG609" i="14"/>
  <c r="IF609" i="14"/>
  <c r="IE609" i="14"/>
  <c r="ID609" i="14"/>
  <c r="IC609" i="14"/>
  <c r="IB609" i="14"/>
  <c r="IA609" i="14"/>
  <c r="HZ609" i="14"/>
  <c r="HY609" i="14"/>
  <c r="HX609" i="14"/>
  <c r="HW609" i="14"/>
  <c r="HV609" i="14"/>
  <c r="HU609" i="14"/>
  <c r="HT609" i="14"/>
  <c r="HS609" i="14"/>
  <c r="HR609" i="14"/>
  <c r="HQ609" i="14"/>
  <c r="HP609" i="14"/>
  <c r="HO609" i="14"/>
  <c r="HN609" i="14"/>
  <c r="HM609" i="14"/>
  <c r="HL609" i="14"/>
  <c r="HK609" i="14"/>
  <c r="HJ609" i="14"/>
  <c r="HI609" i="14"/>
  <c r="HH609" i="14"/>
  <c r="HG609" i="14"/>
  <c r="HF609" i="14"/>
  <c r="HE609" i="14"/>
  <c r="HD609" i="14"/>
  <c r="HC609" i="14"/>
  <c r="HB609" i="14"/>
  <c r="HA609" i="14"/>
  <c r="GZ609" i="14"/>
  <c r="GY609" i="14"/>
  <c r="GX609" i="14"/>
  <c r="GW609" i="14"/>
  <c r="GV609" i="14"/>
  <c r="GU609" i="14"/>
  <c r="GT609" i="14"/>
  <c r="GS609" i="14"/>
  <c r="GR609" i="14"/>
  <c r="GQ609" i="14"/>
  <c r="GP609" i="14"/>
  <c r="GO609" i="14"/>
  <c r="GN609" i="14"/>
  <c r="GM609" i="14"/>
  <c r="GL609" i="14"/>
  <c r="GK609" i="14"/>
  <c r="GJ609" i="14"/>
  <c r="GI609" i="14"/>
  <c r="GH609" i="14"/>
  <c r="GG609" i="14"/>
  <c r="GF609" i="14"/>
  <c r="GE609" i="14"/>
  <c r="GD609" i="14"/>
  <c r="GC609" i="14"/>
  <c r="GB609" i="14"/>
  <c r="GA609" i="14"/>
  <c r="FZ609" i="14"/>
  <c r="FY609" i="14"/>
  <c r="FX609" i="14"/>
  <c r="FW609" i="14"/>
  <c r="FV609" i="14"/>
  <c r="FU609" i="14"/>
  <c r="FT609" i="14"/>
  <c r="FS609" i="14"/>
  <c r="FR609" i="14"/>
  <c r="FQ609" i="14"/>
  <c r="FP609" i="14"/>
  <c r="FO609" i="14"/>
  <c r="FN609" i="14"/>
  <c r="FM609" i="14"/>
  <c r="FL609" i="14"/>
  <c r="FK609" i="14"/>
  <c r="FJ609" i="14"/>
  <c r="FI609" i="14"/>
  <c r="FH609" i="14"/>
  <c r="FG609" i="14"/>
  <c r="FF609" i="14"/>
  <c r="FE609" i="14"/>
  <c r="FD609" i="14"/>
  <c r="FC609" i="14"/>
  <c r="FB609" i="14"/>
  <c r="FA609" i="14"/>
  <c r="EZ609" i="14"/>
  <c r="EY609" i="14"/>
  <c r="EX609" i="14"/>
  <c r="EW609" i="14"/>
  <c r="EV609" i="14"/>
  <c r="EU609" i="14"/>
  <c r="ET609" i="14"/>
  <c r="ES609" i="14"/>
  <c r="ER609" i="14"/>
  <c r="EQ609" i="14"/>
  <c r="EP609" i="14"/>
  <c r="EO609" i="14"/>
  <c r="EN609" i="14"/>
  <c r="EM609" i="14"/>
  <c r="EL609" i="14"/>
  <c r="EK609" i="14"/>
  <c r="EJ609" i="14"/>
  <c r="EI609" i="14"/>
  <c r="EH609" i="14"/>
  <c r="EG609" i="14"/>
  <c r="EF609" i="14"/>
  <c r="EE609" i="14"/>
  <c r="ED609" i="14"/>
  <c r="EC609" i="14"/>
  <c r="EB609" i="14"/>
  <c r="EA609" i="14"/>
  <c r="DZ609" i="14"/>
  <c r="DY609" i="14"/>
  <c r="DX609" i="14"/>
  <c r="DW609" i="14"/>
  <c r="DV609" i="14"/>
  <c r="DU609" i="14"/>
  <c r="DT609" i="14"/>
  <c r="DS609" i="14"/>
  <c r="DR609" i="14"/>
  <c r="DQ609" i="14"/>
  <c r="DP609" i="14"/>
  <c r="DO609" i="14"/>
  <c r="DN609" i="14"/>
  <c r="DM609" i="14"/>
  <c r="DL609" i="14"/>
  <c r="DK609" i="14"/>
  <c r="DJ609" i="14"/>
  <c r="DI609" i="14"/>
  <c r="DH609" i="14"/>
  <c r="DG609" i="14"/>
  <c r="DF609" i="14"/>
  <c r="DE609" i="14"/>
  <c r="DD609" i="14"/>
  <c r="DC609" i="14"/>
  <c r="DB609" i="14"/>
  <c r="DA609" i="14"/>
  <c r="CZ609" i="14"/>
  <c r="CY609" i="14"/>
  <c r="CX609" i="14"/>
  <c r="CW609" i="14"/>
  <c r="CV609" i="14"/>
  <c r="CU609" i="14"/>
  <c r="CT609" i="14"/>
  <c r="CS609" i="14"/>
  <c r="CR609" i="14"/>
  <c r="CQ609" i="14"/>
  <c r="CP609" i="14"/>
  <c r="CO609" i="14"/>
  <c r="CN609" i="14"/>
  <c r="CM609" i="14"/>
  <c r="CL609" i="14"/>
  <c r="CK609" i="14"/>
  <c r="CJ609" i="14"/>
  <c r="CI609" i="14"/>
  <c r="CH609" i="14"/>
  <c r="CG609" i="14"/>
  <c r="CF609" i="14"/>
  <c r="CE609" i="14"/>
  <c r="CD609" i="14"/>
  <c r="CC609" i="14"/>
  <c r="CB609" i="14"/>
  <c r="CA609" i="14"/>
  <c r="BZ609" i="14"/>
  <c r="BY609" i="14"/>
  <c r="BX609" i="14"/>
  <c r="BW609" i="14"/>
  <c r="BV609" i="14"/>
  <c r="BU609" i="14"/>
  <c r="BT609" i="14"/>
  <c r="BS609" i="14"/>
  <c r="BR609" i="14"/>
  <c r="BQ609" i="14"/>
  <c r="BP609" i="14"/>
  <c r="BO609" i="14"/>
  <c r="BN609" i="14"/>
  <c r="BM609" i="14"/>
  <c r="BL609" i="14"/>
  <c r="BK609" i="14"/>
  <c r="BJ609" i="14"/>
  <c r="BI609" i="14"/>
  <c r="BH609" i="14"/>
  <c r="BG609" i="14"/>
  <c r="BF609" i="14"/>
  <c r="BE609" i="14"/>
  <c r="BD609" i="14"/>
  <c r="BC609" i="14"/>
  <c r="BB609" i="14"/>
  <c r="BA609" i="14"/>
  <c r="AZ609" i="14"/>
  <c r="AY609" i="14"/>
  <c r="AX609" i="14"/>
  <c r="AW609" i="14"/>
  <c r="AV609" i="14"/>
  <c r="AU609" i="14"/>
  <c r="AT609" i="14"/>
  <c r="AS609" i="14"/>
  <c r="AR609" i="14"/>
  <c r="AQ609" i="14"/>
  <c r="AP609" i="14"/>
  <c r="AO609" i="14"/>
  <c r="AN609" i="14"/>
  <c r="AM609" i="14"/>
  <c r="AL609" i="14"/>
  <c r="AK609" i="14"/>
  <c r="AJ609" i="14"/>
  <c r="AI609" i="14"/>
  <c r="AH609" i="14"/>
  <c r="AG609" i="14"/>
  <c r="AF609" i="14"/>
  <c r="AE609" i="14"/>
  <c r="AD609" i="14"/>
  <c r="AC609" i="14"/>
  <c r="AB609" i="14"/>
  <c r="AA609" i="14"/>
  <c r="Z609" i="14"/>
  <c r="Y609" i="14"/>
  <c r="X609" i="14"/>
  <c r="W609" i="14"/>
  <c r="V609" i="14"/>
  <c r="U609" i="14"/>
  <c r="T609" i="14"/>
  <c r="S609" i="14"/>
  <c r="R609" i="14"/>
  <c r="Q609" i="14"/>
  <c r="P609" i="14"/>
  <c r="O609" i="14"/>
  <c r="N609" i="14"/>
  <c r="M609" i="14"/>
  <c r="L609" i="14"/>
  <c r="K609" i="14"/>
  <c r="J609" i="14"/>
  <c r="I609" i="14"/>
  <c r="H609" i="14"/>
  <c r="G609" i="14"/>
  <c r="JB608" i="14"/>
  <c r="JA608" i="14"/>
  <c r="IZ608" i="14"/>
  <c r="IY608" i="14"/>
  <c r="IX608" i="14"/>
  <c r="IW608" i="14"/>
  <c r="IV608" i="14"/>
  <c r="IU608" i="14"/>
  <c r="IT608" i="14"/>
  <c r="IS608" i="14"/>
  <c r="IR608" i="14"/>
  <c r="IQ608" i="14"/>
  <c r="IP608" i="14"/>
  <c r="IO608" i="14"/>
  <c r="IN608" i="14"/>
  <c r="IM608" i="14"/>
  <c r="IL608" i="14"/>
  <c r="IK608" i="14"/>
  <c r="IJ608" i="14"/>
  <c r="II608" i="14"/>
  <c r="IH608" i="14"/>
  <c r="IG608" i="14"/>
  <c r="IF608" i="14"/>
  <c r="IE608" i="14"/>
  <c r="ID608" i="14"/>
  <c r="IC608" i="14"/>
  <c r="IB608" i="14"/>
  <c r="IA608" i="14"/>
  <c r="HZ608" i="14"/>
  <c r="HY608" i="14"/>
  <c r="HX608" i="14"/>
  <c r="HW608" i="14"/>
  <c r="HV608" i="14"/>
  <c r="HU608" i="14"/>
  <c r="HT608" i="14"/>
  <c r="HS608" i="14"/>
  <c r="HR608" i="14"/>
  <c r="HQ608" i="14"/>
  <c r="HP608" i="14"/>
  <c r="HO608" i="14"/>
  <c r="HN608" i="14"/>
  <c r="HM608" i="14"/>
  <c r="HL608" i="14"/>
  <c r="HK608" i="14"/>
  <c r="HJ608" i="14"/>
  <c r="HI608" i="14"/>
  <c r="HH608" i="14"/>
  <c r="HG608" i="14"/>
  <c r="HF608" i="14"/>
  <c r="HE608" i="14"/>
  <c r="HD608" i="14"/>
  <c r="HC608" i="14"/>
  <c r="HB608" i="14"/>
  <c r="HA608" i="14"/>
  <c r="GZ608" i="14"/>
  <c r="GY608" i="14"/>
  <c r="GX608" i="14"/>
  <c r="GW608" i="14"/>
  <c r="GV608" i="14"/>
  <c r="GU608" i="14"/>
  <c r="GT608" i="14"/>
  <c r="GS608" i="14"/>
  <c r="GR608" i="14"/>
  <c r="GQ608" i="14"/>
  <c r="GP608" i="14"/>
  <c r="GO608" i="14"/>
  <c r="GN608" i="14"/>
  <c r="GM608" i="14"/>
  <c r="GL608" i="14"/>
  <c r="GK608" i="14"/>
  <c r="GJ608" i="14"/>
  <c r="GI608" i="14"/>
  <c r="GH608" i="14"/>
  <c r="GG608" i="14"/>
  <c r="GF608" i="14"/>
  <c r="GE608" i="14"/>
  <c r="GD608" i="14"/>
  <c r="GC608" i="14"/>
  <c r="GB608" i="14"/>
  <c r="GA608" i="14"/>
  <c r="FZ608" i="14"/>
  <c r="FY608" i="14"/>
  <c r="FX608" i="14"/>
  <c r="FW608" i="14"/>
  <c r="FV608" i="14"/>
  <c r="FU608" i="14"/>
  <c r="FT608" i="14"/>
  <c r="FS608" i="14"/>
  <c r="FR608" i="14"/>
  <c r="FQ608" i="14"/>
  <c r="FP608" i="14"/>
  <c r="FO608" i="14"/>
  <c r="FN608" i="14"/>
  <c r="FM608" i="14"/>
  <c r="FL608" i="14"/>
  <c r="FK608" i="14"/>
  <c r="FJ608" i="14"/>
  <c r="FI608" i="14"/>
  <c r="FH608" i="14"/>
  <c r="FG608" i="14"/>
  <c r="FF608" i="14"/>
  <c r="FE608" i="14"/>
  <c r="FD608" i="14"/>
  <c r="FC608" i="14"/>
  <c r="FB608" i="14"/>
  <c r="FA608" i="14"/>
  <c r="EZ608" i="14"/>
  <c r="EY608" i="14"/>
  <c r="EX608" i="14"/>
  <c r="EW608" i="14"/>
  <c r="EV608" i="14"/>
  <c r="EU608" i="14"/>
  <c r="ET608" i="14"/>
  <c r="ES608" i="14"/>
  <c r="ER608" i="14"/>
  <c r="EQ608" i="14"/>
  <c r="EP608" i="14"/>
  <c r="EO608" i="14"/>
  <c r="EN608" i="14"/>
  <c r="EM608" i="14"/>
  <c r="EL608" i="14"/>
  <c r="EK608" i="14"/>
  <c r="EJ608" i="14"/>
  <c r="EI608" i="14"/>
  <c r="EH608" i="14"/>
  <c r="EG608" i="14"/>
  <c r="EF608" i="14"/>
  <c r="EE608" i="14"/>
  <c r="ED608" i="14"/>
  <c r="EC608" i="14"/>
  <c r="EB608" i="14"/>
  <c r="EA608" i="14"/>
  <c r="DZ608" i="14"/>
  <c r="DY608" i="14"/>
  <c r="DX608" i="14"/>
  <c r="DW608" i="14"/>
  <c r="DV608" i="14"/>
  <c r="DU608" i="14"/>
  <c r="DT608" i="14"/>
  <c r="DS608" i="14"/>
  <c r="DR608" i="14"/>
  <c r="DQ608" i="14"/>
  <c r="DP608" i="14"/>
  <c r="DO608" i="14"/>
  <c r="DN608" i="14"/>
  <c r="DM608" i="14"/>
  <c r="DL608" i="14"/>
  <c r="DK608" i="14"/>
  <c r="DJ608" i="14"/>
  <c r="DI608" i="14"/>
  <c r="DH608" i="14"/>
  <c r="DG608" i="14"/>
  <c r="DF608" i="14"/>
  <c r="DE608" i="14"/>
  <c r="DD608" i="14"/>
  <c r="DC608" i="14"/>
  <c r="DB608" i="14"/>
  <c r="DA608" i="14"/>
  <c r="CZ608" i="14"/>
  <c r="CY608" i="14"/>
  <c r="CX608" i="14"/>
  <c r="CW608" i="14"/>
  <c r="CV608" i="14"/>
  <c r="CU608" i="14"/>
  <c r="CT608" i="14"/>
  <c r="CS608" i="14"/>
  <c r="CR608" i="14"/>
  <c r="CQ608" i="14"/>
  <c r="CP608" i="14"/>
  <c r="CO608" i="14"/>
  <c r="CN608" i="14"/>
  <c r="CM608" i="14"/>
  <c r="CL608" i="14"/>
  <c r="CK608" i="14"/>
  <c r="CJ608" i="14"/>
  <c r="CI608" i="14"/>
  <c r="CH608" i="14"/>
  <c r="CG608" i="14"/>
  <c r="CF608" i="14"/>
  <c r="CE608" i="14"/>
  <c r="CD608" i="14"/>
  <c r="CC608" i="14"/>
  <c r="CB608" i="14"/>
  <c r="CA608" i="14"/>
  <c r="BZ608" i="14"/>
  <c r="BY608" i="14"/>
  <c r="BX608" i="14"/>
  <c r="BW608" i="14"/>
  <c r="BV608" i="14"/>
  <c r="BU608" i="14"/>
  <c r="BT608" i="14"/>
  <c r="BS608" i="14"/>
  <c r="BR608" i="14"/>
  <c r="BQ608" i="14"/>
  <c r="BP608" i="14"/>
  <c r="BO608" i="14"/>
  <c r="BN608" i="14"/>
  <c r="BM608" i="14"/>
  <c r="BL608" i="14"/>
  <c r="BK608" i="14"/>
  <c r="BJ608" i="14"/>
  <c r="BI608" i="14"/>
  <c r="BH608" i="14"/>
  <c r="BG608" i="14"/>
  <c r="BF608" i="14"/>
  <c r="BE608" i="14"/>
  <c r="BD608" i="14"/>
  <c r="BC608" i="14"/>
  <c r="BB608" i="14"/>
  <c r="BA608" i="14"/>
  <c r="AZ608" i="14"/>
  <c r="AY608" i="14"/>
  <c r="AX608" i="14"/>
  <c r="AW608" i="14"/>
  <c r="AV608" i="14"/>
  <c r="AU608" i="14"/>
  <c r="AT608" i="14"/>
  <c r="AS608" i="14"/>
  <c r="AR608" i="14"/>
  <c r="AQ608" i="14"/>
  <c r="AP608" i="14"/>
  <c r="AO608" i="14"/>
  <c r="AN608" i="14"/>
  <c r="AM608" i="14"/>
  <c r="AL608" i="14"/>
  <c r="AK608" i="14"/>
  <c r="AJ608" i="14"/>
  <c r="AI608" i="14"/>
  <c r="AH608" i="14"/>
  <c r="AG608" i="14"/>
  <c r="AF608" i="14"/>
  <c r="AE608" i="14"/>
  <c r="AD608" i="14"/>
  <c r="AC608" i="14"/>
  <c r="AB608" i="14"/>
  <c r="AA608" i="14"/>
  <c r="Z608" i="14"/>
  <c r="Y608" i="14"/>
  <c r="X608" i="14"/>
  <c r="W608" i="14"/>
  <c r="V608" i="14"/>
  <c r="U608" i="14"/>
  <c r="T608" i="14"/>
  <c r="S608" i="14"/>
  <c r="R608" i="14"/>
  <c r="Q608" i="14"/>
  <c r="P608" i="14"/>
  <c r="O608" i="14"/>
  <c r="N608" i="14"/>
  <c r="M608" i="14"/>
  <c r="L608" i="14"/>
  <c r="K608" i="14"/>
  <c r="J608" i="14"/>
  <c r="I608" i="14"/>
  <c r="H608" i="14"/>
  <c r="G608" i="14"/>
  <c r="JB607" i="14"/>
  <c r="JA607" i="14"/>
  <c r="IZ607" i="14"/>
  <c r="IY607" i="14"/>
  <c r="IX607" i="14"/>
  <c r="IW607" i="14"/>
  <c r="IV607" i="14"/>
  <c r="IU607" i="14"/>
  <c r="IT607" i="14"/>
  <c r="IS607" i="14"/>
  <c r="IR607" i="14"/>
  <c r="IQ607" i="14"/>
  <c r="IP607" i="14"/>
  <c r="IO607" i="14"/>
  <c r="IN607" i="14"/>
  <c r="IM607" i="14"/>
  <c r="IL607" i="14"/>
  <c r="IK607" i="14"/>
  <c r="IJ607" i="14"/>
  <c r="II607" i="14"/>
  <c r="IH607" i="14"/>
  <c r="IG607" i="14"/>
  <c r="IF607" i="14"/>
  <c r="IE607" i="14"/>
  <c r="ID607" i="14"/>
  <c r="IC607" i="14"/>
  <c r="IB607" i="14"/>
  <c r="IA607" i="14"/>
  <c r="HZ607" i="14"/>
  <c r="HY607" i="14"/>
  <c r="HX607" i="14"/>
  <c r="HW607" i="14"/>
  <c r="HV607" i="14"/>
  <c r="HU607" i="14"/>
  <c r="HT607" i="14"/>
  <c r="HS607" i="14"/>
  <c r="HR607" i="14"/>
  <c r="HQ607" i="14"/>
  <c r="HP607" i="14"/>
  <c r="HO607" i="14"/>
  <c r="HN607" i="14"/>
  <c r="HM607" i="14"/>
  <c r="HL607" i="14"/>
  <c r="HK607" i="14"/>
  <c r="HJ607" i="14"/>
  <c r="HI607" i="14"/>
  <c r="HH607" i="14"/>
  <c r="HG607" i="14"/>
  <c r="HF607" i="14"/>
  <c r="HE607" i="14"/>
  <c r="HD607" i="14"/>
  <c r="HC607" i="14"/>
  <c r="HB607" i="14"/>
  <c r="HA607" i="14"/>
  <c r="GZ607" i="14"/>
  <c r="GY607" i="14"/>
  <c r="GX607" i="14"/>
  <c r="GW607" i="14"/>
  <c r="GV607" i="14"/>
  <c r="GU607" i="14"/>
  <c r="GT607" i="14"/>
  <c r="GS607" i="14"/>
  <c r="GR607" i="14"/>
  <c r="GQ607" i="14"/>
  <c r="GP607" i="14"/>
  <c r="GO607" i="14"/>
  <c r="GN607" i="14"/>
  <c r="GM607" i="14"/>
  <c r="GL607" i="14"/>
  <c r="GK607" i="14"/>
  <c r="GJ607" i="14"/>
  <c r="GI607" i="14"/>
  <c r="GH607" i="14"/>
  <c r="GG607" i="14"/>
  <c r="GF607" i="14"/>
  <c r="GE607" i="14"/>
  <c r="GD607" i="14"/>
  <c r="GC607" i="14"/>
  <c r="GB607" i="14"/>
  <c r="GA607" i="14"/>
  <c r="FZ607" i="14"/>
  <c r="FY607" i="14"/>
  <c r="FX607" i="14"/>
  <c r="FW607" i="14"/>
  <c r="FV607" i="14"/>
  <c r="FU607" i="14"/>
  <c r="FT607" i="14"/>
  <c r="FS607" i="14"/>
  <c r="FR607" i="14"/>
  <c r="FQ607" i="14"/>
  <c r="FP607" i="14"/>
  <c r="FO607" i="14"/>
  <c r="FN607" i="14"/>
  <c r="FM607" i="14"/>
  <c r="FL607" i="14"/>
  <c r="FK607" i="14"/>
  <c r="FJ607" i="14"/>
  <c r="FI607" i="14"/>
  <c r="FH607" i="14"/>
  <c r="FG607" i="14"/>
  <c r="FF607" i="14"/>
  <c r="FE607" i="14"/>
  <c r="FD607" i="14"/>
  <c r="FC607" i="14"/>
  <c r="FB607" i="14"/>
  <c r="FA607" i="14"/>
  <c r="EZ607" i="14"/>
  <c r="EY607" i="14"/>
  <c r="EX607" i="14"/>
  <c r="EW607" i="14"/>
  <c r="EV607" i="14"/>
  <c r="EU607" i="14"/>
  <c r="ET607" i="14"/>
  <c r="ES607" i="14"/>
  <c r="ER607" i="14"/>
  <c r="EQ607" i="14"/>
  <c r="EP607" i="14"/>
  <c r="EO607" i="14"/>
  <c r="EN607" i="14"/>
  <c r="EM607" i="14"/>
  <c r="EL607" i="14"/>
  <c r="EK607" i="14"/>
  <c r="EJ607" i="14"/>
  <c r="EI607" i="14"/>
  <c r="EH607" i="14"/>
  <c r="EG607" i="14"/>
  <c r="EF607" i="14"/>
  <c r="EE607" i="14"/>
  <c r="ED607" i="14"/>
  <c r="EC607" i="14"/>
  <c r="EB607" i="14"/>
  <c r="EA607" i="14"/>
  <c r="DZ607" i="14"/>
  <c r="DY607" i="14"/>
  <c r="DX607" i="14"/>
  <c r="DW607" i="14"/>
  <c r="DV607" i="14"/>
  <c r="DU607" i="14"/>
  <c r="DT607" i="14"/>
  <c r="DS607" i="14"/>
  <c r="DR607" i="14"/>
  <c r="DQ607" i="14"/>
  <c r="DP607" i="14"/>
  <c r="DO607" i="14"/>
  <c r="DN607" i="14"/>
  <c r="DM607" i="14"/>
  <c r="DL607" i="14"/>
  <c r="DK607" i="14"/>
  <c r="DJ607" i="14"/>
  <c r="DI607" i="14"/>
  <c r="DH607" i="14"/>
  <c r="DG607" i="14"/>
  <c r="DF607" i="14"/>
  <c r="DE607" i="14"/>
  <c r="DD607" i="14"/>
  <c r="DC607" i="14"/>
  <c r="DB607" i="14"/>
  <c r="DA607" i="14"/>
  <c r="CZ607" i="14"/>
  <c r="CY607" i="14"/>
  <c r="CX607" i="14"/>
  <c r="CW607" i="14"/>
  <c r="CV607" i="14"/>
  <c r="CU607" i="14"/>
  <c r="CT607" i="14"/>
  <c r="CS607" i="14"/>
  <c r="CR607" i="14"/>
  <c r="CQ607" i="14"/>
  <c r="CP607" i="14"/>
  <c r="CO607" i="14"/>
  <c r="CN607" i="14"/>
  <c r="CM607" i="14"/>
  <c r="CL607" i="14"/>
  <c r="CK607" i="14"/>
  <c r="CJ607" i="14"/>
  <c r="CI607" i="14"/>
  <c r="CH607" i="14"/>
  <c r="CG607" i="14"/>
  <c r="CF607" i="14"/>
  <c r="CE607" i="14"/>
  <c r="CD607" i="14"/>
  <c r="CC607" i="14"/>
  <c r="CB607" i="14"/>
  <c r="CA607" i="14"/>
  <c r="BZ607" i="14"/>
  <c r="BY607" i="14"/>
  <c r="BX607" i="14"/>
  <c r="BW607" i="14"/>
  <c r="BV607" i="14"/>
  <c r="BU607" i="14"/>
  <c r="BT607" i="14"/>
  <c r="BS607" i="14"/>
  <c r="BR607" i="14"/>
  <c r="BQ607" i="14"/>
  <c r="BP607" i="14"/>
  <c r="BO607" i="14"/>
  <c r="BN607" i="14"/>
  <c r="BM607" i="14"/>
  <c r="BL607" i="14"/>
  <c r="BK607" i="14"/>
  <c r="BJ607" i="14"/>
  <c r="BI607" i="14"/>
  <c r="BH607" i="14"/>
  <c r="BG607" i="14"/>
  <c r="BF607" i="14"/>
  <c r="BE607" i="14"/>
  <c r="BD607" i="14"/>
  <c r="BC607" i="14"/>
  <c r="BB607" i="14"/>
  <c r="BA607" i="14"/>
  <c r="AZ607" i="14"/>
  <c r="AY607" i="14"/>
  <c r="AX607" i="14"/>
  <c r="AW607" i="14"/>
  <c r="AV607" i="14"/>
  <c r="AU607" i="14"/>
  <c r="AT607" i="14"/>
  <c r="AS607" i="14"/>
  <c r="AR607" i="14"/>
  <c r="AQ607" i="14"/>
  <c r="AP607" i="14"/>
  <c r="AO607" i="14"/>
  <c r="AN607" i="14"/>
  <c r="AM607" i="14"/>
  <c r="AL607" i="14"/>
  <c r="AK607" i="14"/>
  <c r="AJ607" i="14"/>
  <c r="AI607" i="14"/>
  <c r="AH607" i="14"/>
  <c r="AG607" i="14"/>
  <c r="AF607" i="14"/>
  <c r="AE607" i="14"/>
  <c r="AD607" i="14"/>
  <c r="AC607" i="14"/>
  <c r="AB607" i="14"/>
  <c r="AA607" i="14"/>
  <c r="Z607" i="14"/>
  <c r="Y607" i="14"/>
  <c r="X607" i="14"/>
  <c r="W607" i="14"/>
  <c r="V607" i="14"/>
  <c r="U607" i="14"/>
  <c r="T607" i="14"/>
  <c r="S607" i="14"/>
  <c r="R607" i="14"/>
  <c r="Q607" i="14"/>
  <c r="P607" i="14"/>
  <c r="O607" i="14"/>
  <c r="N607" i="14"/>
  <c r="M607" i="14"/>
  <c r="L607" i="14"/>
  <c r="K607" i="14"/>
  <c r="J607" i="14"/>
  <c r="I607" i="14"/>
  <c r="H607" i="14"/>
  <c r="G607" i="14"/>
  <c r="JB606" i="14"/>
  <c r="JA606" i="14"/>
  <c r="IZ606" i="14"/>
  <c r="IY606" i="14"/>
  <c r="IX606" i="14"/>
  <c r="IW606" i="14"/>
  <c r="IV606" i="14"/>
  <c r="IU606" i="14"/>
  <c r="IT606" i="14"/>
  <c r="IS606" i="14"/>
  <c r="IR606" i="14"/>
  <c r="IQ606" i="14"/>
  <c r="IP606" i="14"/>
  <c r="IO606" i="14"/>
  <c r="IN606" i="14"/>
  <c r="IM606" i="14"/>
  <c r="IL606" i="14"/>
  <c r="IK606" i="14"/>
  <c r="IJ606" i="14"/>
  <c r="II606" i="14"/>
  <c r="IH606" i="14"/>
  <c r="IG606" i="14"/>
  <c r="IF606" i="14"/>
  <c r="IE606" i="14"/>
  <c r="ID606" i="14"/>
  <c r="IC606" i="14"/>
  <c r="IB606" i="14"/>
  <c r="IA606" i="14"/>
  <c r="HZ606" i="14"/>
  <c r="HY606" i="14"/>
  <c r="HX606" i="14"/>
  <c r="HW606" i="14"/>
  <c r="HV606" i="14"/>
  <c r="HU606" i="14"/>
  <c r="HT606" i="14"/>
  <c r="HS606" i="14"/>
  <c r="HR606" i="14"/>
  <c r="HQ606" i="14"/>
  <c r="HP606" i="14"/>
  <c r="HO606" i="14"/>
  <c r="HN606" i="14"/>
  <c r="HM606" i="14"/>
  <c r="HL606" i="14"/>
  <c r="HK606" i="14"/>
  <c r="HJ606" i="14"/>
  <c r="HI606" i="14"/>
  <c r="HH606" i="14"/>
  <c r="HG606" i="14"/>
  <c r="HF606" i="14"/>
  <c r="HE606" i="14"/>
  <c r="HD606" i="14"/>
  <c r="HC606" i="14"/>
  <c r="HB606" i="14"/>
  <c r="HA606" i="14"/>
  <c r="GZ606" i="14"/>
  <c r="GY606" i="14"/>
  <c r="GX606" i="14"/>
  <c r="GW606" i="14"/>
  <c r="GV606" i="14"/>
  <c r="GU606" i="14"/>
  <c r="GT606" i="14"/>
  <c r="GS606" i="14"/>
  <c r="GR606" i="14"/>
  <c r="GQ606" i="14"/>
  <c r="GP606" i="14"/>
  <c r="GO606" i="14"/>
  <c r="GN606" i="14"/>
  <c r="GM606" i="14"/>
  <c r="GL606" i="14"/>
  <c r="GK606" i="14"/>
  <c r="GJ606" i="14"/>
  <c r="GI606" i="14"/>
  <c r="GH606" i="14"/>
  <c r="GG606" i="14"/>
  <c r="GF606" i="14"/>
  <c r="GE606" i="14"/>
  <c r="GD606" i="14"/>
  <c r="GC606" i="14"/>
  <c r="GB606" i="14"/>
  <c r="GA606" i="14"/>
  <c r="FZ606" i="14"/>
  <c r="FY606" i="14"/>
  <c r="FX606" i="14"/>
  <c r="FW606" i="14"/>
  <c r="FV606" i="14"/>
  <c r="FU606" i="14"/>
  <c r="FT606" i="14"/>
  <c r="FS606" i="14"/>
  <c r="FR606" i="14"/>
  <c r="FQ606" i="14"/>
  <c r="FP606" i="14"/>
  <c r="FO606" i="14"/>
  <c r="FN606" i="14"/>
  <c r="FM606" i="14"/>
  <c r="FL606" i="14"/>
  <c r="FK606" i="14"/>
  <c r="FJ606" i="14"/>
  <c r="FI606" i="14"/>
  <c r="FH606" i="14"/>
  <c r="FG606" i="14"/>
  <c r="FF606" i="14"/>
  <c r="FE606" i="14"/>
  <c r="FD606" i="14"/>
  <c r="FC606" i="14"/>
  <c r="FB606" i="14"/>
  <c r="FA606" i="14"/>
  <c r="EZ606" i="14"/>
  <c r="EY606" i="14"/>
  <c r="EX606" i="14"/>
  <c r="EW606" i="14"/>
  <c r="EV606" i="14"/>
  <c r="EU606" i="14"/>
  <c r="ET606" i="14"/>
  <c r="ES606" i="14"/>
  <c r="ER606" i="14"/>
  <c r="EQ606" i="14"/>
  <c r="EP606" i="14"/>
  <c r="EO606" i="14"/>
  <c r="EN606" i="14"/>
  <c r="EM606" i="14"/>
  <c r="EL606" i="14"/>
  <c r="EK606" i="14"/>
  <c r="EJ606" i="14"/>
  <c r="EI606" i="14"/>
  <c r="EH606" i="14"/>
  <c r="EG606" i="14"/>
  <c r="EF606" i="14"/>
  <c r="EE606" i="14"/>
  <c r="ED606" i="14"/>
  <c r="EC606" i="14"/>
  <c r="EB606" i="14"/>
  <c r="EA606" i="14"/>
  <c r="DZ606" i="14"/>
  <c r="DY606" i="14"/>
  <c r="DX606" i="14"/>
  <c r="DW606" i="14"/>
  <c r="DV606" i="14"/>
  <c r="DU606" i="14"/>
  <c r="DT606" i="14"/>
  <c r="DS606" i="14"/>
  <c r="DR606" i="14"/>
  <c r="DQ606" i="14"/>
  <c r="DP606" i="14"/>
  <c r="DO606" i="14"/>
  <c r="DN606" i="14"/>
  <c r="DM606" i="14"/>
  <c r="DL606" i="14"/>
  <c r="DK606" i="14"/>
  <c r="DJ606" i="14"/>
  <c r="DI606" i="14"/>
  <c r="DH606" i="14"/>
  <c r="DG606" i="14"/>
  <c r="DF606" i="14"/>
  <c r="DE606" i="14"/>
  <c r="DD606" i="14"/>
  <c r="DC606" i="14"/>
  <c r="DB606" i="14"/>
  <c r="DA606" i="14"/>
  <c r="CZ606" i="14"/>
  <c r="CY606" i="14"/>
  <c r="CX606" i="14"/>
  <c r="CW606" i="14"/>
  <c r="CV606" i="14"/>
  <c r="CU606" i="14"/>
  <c r="CT606" i="14"/>
  <c r="CS606" i="14"/>
  <c r="CR606" i="14"/>
  <c r="CQ606" i="14"/>
  <c r="CP606" i="14"/>
  <c r="CO606" i="14"/>
  <c r="CN606" i="14"/>
  <c r="CM606" i="14"/>
  <c r="CL606" i="14"/>
  <c r="CK606" i="14"/>
  <c r="CJ606" i="14"/>
  <c r="CI606" i="14"/>
  <c r="CH606" i="14"/>
  <c r="CG606" i="14"/>
  <c r="CF606" i="14"/>
  <c r="CE606" i="14"/>
  <c r="CD606" i="14"/>
  <c r="CC606" i="14"/>
  <c r="CB606" i="14"/>
  <c r="CA606" i="14"/>
  <c r="BZ606" i="14"/>
  <c r="BY606" i="14"/>
  <c r="BX606" i="14"/>
  <c r="BW606" i="14"/>
  <c r="BV606" i="14"/>
  <c r="BU606" i="14"/>
  <c r="BT606" i="14"/>
  <c r="BS606" i="14"/>
  <c r="BR606" i="14"/>
  <c r="BQ606" i="14"/>
  <c r="BP606" i="14"/>
  <c r="BO606" i="14"/>
  <c r="BN606" i="14"/>
  <c r="BM606" i="14"/>
  <c r="BL606" i="14"/>
  <c r="BK606" i="14"/>
  <c r="BJ606" i="14"/>
  <c r="BI606" i="14"/>
  <c r="BH606" i="14"/>
  <c r="BG606" i="14"/>
  <c r="BF606" i="14"/>
  <c r="BE606" i="14"/>
  <c r="BD606" i="14"/>
  <c r="BC606" i="14"/>
  <c r="BB606" i="14"/>
  <c r="BA606" i="14"/>
  <c r="AZ606" i="14"/>
  <c r="AY606" i="14"/>
  <c r="AX606" i="14"/>
  <c r="AW606" i="14"/>
  <c r="AV606" i="14"/>
  <c r="AU606" i="14"/>
  <c r="AT606" i="14"/>
  <c r="AS606" i="14"/>
  <c r="AR606" i="14"/>
  <c r="AQ606" i="14"/>
  <c r="AP606" i="14"/>
  <c r="AO606" i="14"/>
  <c r="AN606" i="14"/>
  <c r="AM606" i="14"/>
  <c r="AL606" i="14"/>
  <c r="AK606" i="14"/>
  <c r="AJ606" i="14"/>
  <c r="AI606" i="14"/>
  <c r="AH606" i="14"/>
  <c r="AG606" i="14"/>
  <c r="AF606" i="14"/>
  <c r="AE606" i="14"/>
  <c r="AD606" i="14"/>
  <c r="AC606" i="14"/>
  <c r="AB606" i="14"/>
  <c r="AA606" i="14"/>
  <c r="Z606" i="14"/>
  <c r="Y606" i="14"/>
  <c r="X606" i="14"/>
  <c r="W606" i="14"/>
  <c r="V606" i="14"/>
  <c r="U606" i="14"/>
  <c r="T606" i="14"/>
  <c r="S606" i="14"/>
  <c r="R606" i="14"/>
  <c r="Q606" i="14"/>
  <c r="P606" i="14"/>
  <c r="O606" i="14"/>
  <c r="N606" i="14"/>
  <c r="M606" i="14"/>
  <c r="L606" i="14"/>
  <c r="K606" i="14"/>
  <c r="J606" i="14"/>
  <c r="I606" i="14"/>
  <c r="H606" i="14"/>
  <c r="G606" i="14"/>
  <c r="JB605" i="14"/>
  <c r="JA605" i="14"/>
  <c r="IZ605" i="14"/>
  <c r="IY605" i="14"/>
  <c r="IX605" i="14"/>
  <c r="IW605" i="14"/>
  <c r="IV605" i="14"/>
  <c r="IU605" i="14"/>
  <c r="IT605" i="14"/>
  <c r="IS605" i="14"/>
  <c r="IR605" i="14"/>
  <c r="IQ605" i="14"/>
  <c r="IP605" i="14"/>
  <c r="IO605" i="14"/>
  <c r="IN605" i="14"/>
  <c r="IM605" i="14"/>
  <c r="IL605" i="14"/>
  <c r="IK605" i="14"/>
  <c r="IJ605" i="14"/>
  <c r="II605" i="14"/>
  <c r="IH605" i="14"/>
  <c r="IG605" i="14"/>
  <c r="IF605" i="14"/>
  <c r="IE605" i="14"/>
  <c r="ID605" i="14"/>
  <c r="IC605" i="14"/>
  <c r="IB605" i="14"/>
  <c r="IA605" i="14"/>
  <c r="HZ605" i="14"/>
  <c r="HY605" i="14"/>
  <c r="HX605" i="14"/>
  <c r="HW605" i="14"/>
  <c r="HV605" i="14"/>
  <c r="HU605" i="14"/>
  <c r="HT605" i="14"/>
  <c r="HS605" i="14"/>
  <c r="HR605" i="14"/>
  <c r="HQ605" i="14"/>
  <c r="HP605" i="14"/>
  <c r="HO605" i="14"/>
  <c r="HN605" i="14"/>
  <c r="HM605" i="14"/>
  <c r="HL605" i="14"/>
  <c r="HK605" i="14"/>
  <c r="HJ605" i="14"/>
  <c r="HI605" i="14"/>
  <c r="HH605" i="14"/>
  <c r="HG605" i="14"/>
  <c r="HF605" i="14"/>
  <c r="HE605" i="14"/>
  <c r="HD605" i="14"/>
  <c r="HC605" i="14"/>
  <c r="HB605" i="14"/>
  <c r="HA605" i="14"/>
  <c r="GZ605" i="14"/>
  <c r="GY605" i="14"/>
  <c r="GX605" i="14"/>
  <c r="GW605" i="14"/>
  <c r="GV605" i="14"/>
  <c r="GU605" i="14"/>
  <c r="GT605" i="14"/>
  <c r="GS605" i="14"/>
  <c r="GR605" i="14"/>
  <c r="GQ605" i="14"/>
  <c r="GP605" i="14"/>
  <c r="GO605" i="14"/>
  <c r="GN605" i="14"/>
  <c r="GM605" i="14"/>
  <c r="GL605" i="14"/>
  <c r="GK605" i="14"/>
  <c r="GJ605" i="14"/>
  <c r="GI605" i="14"/>
  <c r="GH605" i="14"/>
  <c r="GG605" i="14"/>
  <c r="GF605" i="14"/>
  <c r="GE605" i="14"/>
  <c r="GD605" i="14"/>
  <c r="GC605" i="14"/>
  <c r="GB605" i="14"/>
  <c r="GA605" i="14"/>
  <c r="FZ605" i="14"/>
  <c r="FY605" i="14"/>
  <c r="FX605" i="14"/>
  <c r="FW605" i="14"/>
  <c r="FV605" i="14"/>
  <c r="FU605" i="14"/>
  <c r="FT605" i="14"/>
  <c r="FS605" i="14"/>
  <c r="FR605" i="14"/>
  <c r="FQ605" i="14"/>
  <c r="FP605" i="14"/>
  <c r="FO605" i="14"/>
  <c r="FN605" i="14"/>
  <c r="FM605" i="14"/>
  <c r="FL605" i="14"/>
  <c r="FK605" i="14"/>
  <c r="FJ605" i="14"/>
  <c r="FI605" i="14"/>
  <c r="FH605" i="14"/>
  <c r="FG605" i="14"/>
  <c r="FF605" i="14"/>
  <c r="FE605" i="14"/>
  <c r="FD605" i="14"/>
  <c r="FC605" i="14"/>
  <c r="FB605" i="14"/>
  <c r="FA605" i="14"/>
  <c r="EZ605" i="14"/>
  <c r="EY605" i="14"/>
  <c r="EX605" i="14"/>
  <c r="EW605" i="14"/>
  <c r="EV605" i="14"/>
  <c r="EU605" i="14"/>
  <c r="ET605" i="14"/>
  <c r="ES605" i="14"/>
  <c r="ER605" i="14"/>
  <c r="EQ605" i="14"/>
  <c r="EP605" i="14"/>
  <c r="EO605" i="14"/>
  <c r="EN605" i="14"/>
  <c r="EM605" i="14"/>
  <c r="EL605" i="14"/>
  <c r="EK605" i="14"/>
  <c r="EJ605" i="14"/>
  <c r="EI605" i="14"/>
  <c r="EH605" i="14"/>
  <c r="EG605" i="14"/>
  <c r="EF605" i="14"/>
  <c r="EE605" i="14"/>
  <c r="ED605" i="14"/>
  <c r="EC605" i="14"/>
  <c r="EB605" i="14"/>
  <c r="EA605" i="14"/>
  <c r="DZ605" i="14"/>
  <c r="DY605" i="14"/>
  <c r="DX605" i="14"/>
  <c r="DW605" i="14"/>
  <c r="DV605" i="14"/>
  <c r="DU605" i="14"/>
  <c r="DT605" i="14"/>
  <c r="DS605" i="14"/>
  <c r="DR605" i="14"/>
  <c r="DQ605" i="14"/>
  <c r="DP605" i="14"/>
  <c r="DO605" i="14"/>
  <c r="DN605" i="14"/>
  <c r="DM605" i="14"/>
  <c r="DL605" i="14"/>
  <c r="DK605" i="14"/>
  <c r="DJ605" i="14"/>
  <c r="DI605" i="14"/>
  <c r="DH605" i="14"/>
  <c r="DG605" i="14"/>
  <c r="DF605" i="14"/>
  <c r="DE605" i="14"/>
  <c r="DD605" i="14"/>
  <c r="DC605" i="14"/>
  <c r="DB605" i="14"/>
  <c r="DA605" i="14"/>
  <c r="CZ605" i="14"/>
  <c r="CY605" i="14"/>
  <c r="CX605" i="14"/>
  <c r="CW605" i="14"/>
  <c r="CV605" i="14"/>
  <c r="CU605" i="14"/>
  <c r="CT605" i="14"/>
  <c r="CS605" i="14"/>
  <c r="CR605" i="14"/>
  <c r="CQ605" i="14"/>
  <c r="CP605" i="14"/>
  <c r="CO605" i="14"/>
  <c r="CN605" i="14"/>
  <c r="CM605" i="14"/>
  <c r="CL605" i="14"/>
  <c r="CK605" i="14"/>
  <c r="CJ605" i="14"/>
  <c r="CI605" i="14"/>
  <c r="CH605" i="14"/>
  <c r="CG605" i="14"/>
  <c r="CF605" i="14"/>
  <c r="CE605" i="14"/>
  <c r="CD605" i="14"/>
  <c r="CC605" i="14"/>
  <c r="CB605" i="14"/>
  <c r="CA605" i="14"/>
  <c r="BZ605" i="14"/>
  <c r="BY605" i="14"/>
  <c r="BX605" i="14"/>
  <c r="BW605" i="14"/>
  <c r="BV605" i="14"/>
  <c r="BU605" i="14"/>
  <c r="BT605" i="14"/>
  <c r="BS605" i="14"/>
  <c r="BR605" i="14"/>
  <c r="BQ605" i="14"/>
  <c r="BP605" i="14"/>
  <c r="BO605" i="14"/>
  <c r="BN605" i="14"/>
  <c r="BM605" i="14"/>
  <c r="BL605" i="14"/>
  <c r="BK605" i="14"/>
  <c r="BJ605" i="14"/>
  <c r="BI605" i="14"/>
  <c r="BH605" i="14"/>
  <c r="BG605" i="14"/>
  <c r="BF605" i="14"/>
  <c r="BE605" i="14"/>
  <c r="BD605" i="14"/>
  <c r="BC605" i="14"/>
  <c r="BB605" i="14"/>
  <c r="BA605" i="14"/>
  <c r="AZ605" i="14"/>
  <c r="AY605" i="14"/>
  <c r="AX605" i="14"/>
  <c r="AW605" i="14"/>
  <c r="AV605" i="14"/>
  <c r="AU605" i="14"/>
  <c r="AT605" i="14"/>
  <c r="AS605" i="14"/>
  <c r="AR605" i="14"/>
  <c r="AQ605" i="14"/>
  <c r="AP605" i="14"/>
  <c r="AO605" i="14"/>
  <c r="AN605" i="14"/>
  <c r="AM605" i="14"/>
  <c r="AL605" i="14"/>
  <c r="AK605" i="14"/>
  <c r="AJ605" i="14"/>
  <c r="AI605" i="14"/>
  <c r="AH605" i="14"/>
  <c r="AG605" i="14"/>
  <c r="AF605" i="14"/>
  <c r="AE605" i="14"/>
  <c r="AD605" i="14"/>
  <c r="AC605" i="14"/>
  <c r="AB605" i="14"/>
  <c r="AA605" i="14"/>
  <c r="Z605" i="14"/>
  <c r="Y605" i="14"/>
  <c r="X605" i="14"/>
  <c r="W605" i="14"/>
  <c r="V605" i="14"/>
  <c r="U605" i="14"/>
  <c r="T605" i="14"/>
  <c r="S605" i="14"/>
  <c r="R605" i="14"/>
  <c r="Q605" i="14"/>
  <c r="P605" i="14"/>
  <c r="O605" i="14"/>
  <c r="N605" i="14"/>
  <c r="M605" i="14"/>
  <c r="L605" i="14"/>
  <c r="K605" i="14"/>
  <c r="J605" i="14"/>
  <c r="I605" i="14"/>
  <c r="H605" i="14"/>
  <c r="G605" i="14"/>
  <c r="JB604" i="14"/>
  <c r="JA604" i="14"/>
  <c r="IZ604" i="14"/>
  <c r="IY604" i="14"/>
  <c r="IX604" i="14"/>
  <c r="IW604" i="14"/>
  <c r="IV604" i="14"/>
  <c r="IU604" i="14"/>
  <c r="IT604" i="14"/>
  <c r="IS604" i="14"/>
  <c r="IR604" i="14"/>
  <c r="IQ604" i="14"/>
  <c r="IP604" i="14"/>
  <c r="IO604" i="14"/>
  <c r="IN604" i="14"/>
  <c r="IM604" i="14"/>
  <c r="IL604" i="14"/>
  <c r="IK604" i="14"/>
  <c r="IJ604" i="14"/>
  <c r="II604" i="14"/>
  <c r="IH604" i="14"/>
  <c r="IG604" i="14"/>
  <c r="IF604" i="14"/>
  <c r="IE604" i="14"/>
  <c r="ID604" i="14"/>
  <c r="IC604" i="14"/>
  <c r="IB604" i="14"/>
  <c r="IA604" i="14"/>
  <c r="HZ604" i="14"/>
  <c r="HY604" i="14"/>
  <c r="HX604" i="14"/>
  <c r="HW604" i="14"/>
  <c r="HV604" i="14"/>
  <c r="HU604" i="14"/>
  <c r="HT604" i="14"/>
  <c r="HS604" i="14"/>
  <c r="HR604" i="14"/>
  <c r="HQ604" i="14"/>
  <c r="HP604" i="14"/>
  <c r="HO604" i="14"/>
  <c r="HN604" i="14"/>
  <c r="HM604" i="14"/>
  <c r="HL604" i="14"/>
  <c r="HK604" i="14"/>
  <c r="HJ604" i="14"/>
  <c r="HI604" i="14"/>
  <c r="HH604" i="14"/>
  <c r="HG604" i="14"/>
  <c r="HF604" i="14"/>
  <c r="HE604" i="14"/>
  <c r="HD604" i="14"/>
  <c r="HC604" i="14"/>
  <c r="HB604" i="14"/>
  <c r="HA604" i="14"/>
  <c r="GZ604" i="14"/>
  <c r="GY604" i="14"/>
  <c r="GX604" i="14"/>
  <c r="GW604" i="14"/>
  <c r="GV604" i="14"/>
  <c r="GU604" i="14"/>
  <c r="GT604" i="14"/>
  <c r="GS604" i="14"/>
  <c r="GR604" i="14"/>
  <c r="GQ604" i="14"/>
  <c r="GP604" i="14"/>
  <c r="GO604" i="14"/>
  <c r="GN604" i="14"/>
  <c r="GM604" i="14"/>
  <c r="GL604" i="14"/>
  <c r="GK604" i="14"/>
  <c r="GJ604" i="14"/>
  <c r="GI604" i="14"/>
  <c r="GH604" i="14"/>
  <c r="GG604" i="14"/>
  <c r="GF604" i="14"/>
  <c r="GE604" i="14"/>
  <c r="GD604" i="14"/>
  <c r="GC604" i="14"/>
  <c r="GB604" i="14"/>
  <c r="GA604" i="14"/>
  <c r="FZ604" i="14"/>
  <c r="FY604" i="14"/>
  <c r="FX604" i="14"/>
  <c r="FW604" i="14"/>
  <c r="FV604" i="14"/>
  <c r="FU604" i="14"/>
  <c r="FT604" i="14"/>
  <c r="FS604" i="14"/>
  <c r="FR604" i="14"/>
  <c r="FQ604" i="14"/>
  <c r="FP604" i="14"/>
  <c r="FO604" i="14"/>
  <c r="FN604" i="14"/>
  <c r="FM604" i="14"/>
  <c r="FL604" i="14"/>
  <c r="FK604" i="14"/>
  <c r="FJ604" i="14"/>
  <c r="FI604" i="14"/>
  <c r="FH604" i="14"/>
  <c r="FG604" i="14"/>
  <c r="FF604" i="14"/>
  <c r="FE604" i="14"/>
  <c r="FD604" i="14"/>
  <c r="FC604" i="14"/>
  <c r="FB604" i="14"/>
  <c r="FA604" i="14"/>
  <c r="EZ604" i="14"/>
  <c r="EY604" i="14"/>
  <c r="EX604" i="14"/>
  <c r="EW604" i="14"/>
  <c r="EV604" i="14"/>
  <c r="EU604" i="14"/>
  <c r="ET604" i="14"/>
  <c r="ES604" i="14"/>
  <c r="ER604" i="14"/>
  <c r="EQ604" i="14"/>
  <c r="EP604" i="14"/>
  <c r="EO604" i="14"/>
  <c r="EN604" i="14"/>
  <c r="EM604" i="14"/>
  <c r="EL604" i="14"/>
  <c r="EK604" i="14"/>
  <c r="EJ604" i="14"/>
  <c r="EI604" i="14"/>
  <c r="EH604" i="14"/>
  <c r="EG604" i="14"/>
  <c r="EF604" i="14"/>
  <c r="EE604" i="14"/>
  <c r="ED604" i="14"/>
  <c r="EC604" i="14"/>
  <c r="EB604" i="14"/>
  <c r="EA604" i="14"/>
  <c r="DZ604" i="14"/>
  <c r="DY604" i="14"/>
  <c r="DX604" i="14"/>
  <c r="DW604" i="14"/>
  <c r="DV604" i="14"/>
  <c r="DU604" i="14"/>
  <c r="DT604" i="14"/>
  <c r="DS604" i="14"/>
  <c r="DR604" i="14"/>
  <c r="DQ604" i="14"/>
  <c r="DP604" i="14"/>
  <c r="DO604" i="14"/>
  <c r="DN604" i="14"/>
  <c r="DM604" i="14"/>
  <c r="DL604" i="14"/>
  <c r="DK604" i="14"/>
  <c r="DJ604" i="14"/>
  <c r="DI604" i="14"/>
  <c r="DH604" i="14"/>
  <c r="DG604" i="14"/>
  <c r="DF604" i="14"/>
  <c r="DE604" i="14"/>
  <c r="DD604" i="14"/>
  <c r="DC604" i="14"/>
  <c r="DB604" i="14"/>
  <c r="DA604" i="14"/>
  <c r="CZ604" i="14"/>
  <c r="CY604" i="14"/>
  <c r="CX604" i="14"/>
  <c r="CW604" i="14"/>
  <c r="CV604" i="14"/>
  <c r="CU604" i="14"/>
  <c r="CT604" i="14"/>
  <c r="CS604" i="14"/>
  <c r="CR604" i="14"/>
  <c r="CQ604" i="14"/>
  <c r="CP604" i="14"/>
  <c r="CO604" i="14"/>
  <c r="CN604" i="14"/>
  <c r="CM604" i="14"/>
  <c r="CL604" i="14"/>
  <c r="CK604" i="14"/>
  <c r="CJ604" i="14"/>
  <c r="CI604" i="14"/>
  <c r="CH604" i="14"/>
  <c r="CG604" i="14"/>
  <c r="CF604" i="14"/>
  <c r="CE604" i="14"/>
  <c r="CD604" i="14"/>
  <c r="CC604" i="14"/>
  <c r="CB604" i="14"/>
  <c r="CA604" i="14"/>
  <c r="BZ604" i="14"/>
  <c r="BY604" i="14"/>
  <c r="BX604" i="14"/>
  <c r="BW604" i="14"/>
  <c r="BV604" i="14"/>
  <c r="BU604" i="14"/>
  <c r="BT604" i="14"/>
  <c r="BS604" i="14"/>
  <c r="BR604" i="14"/>
  <c r="BQ604" i="14"/>
  <c r="BP604" i="14"/>
  <c r="BO604" i="14"/>
  <c r="BN604" i="14"/>
  <c r="BM604" i="14"/>
  <c r="BL604" i="14"/>
  <c r="BK604" i="14"/>
  <c r="BJ604" i="14"/>
  <c r="BI604" i="14"/>
  <c r="BH604" i="14"/>
  <c r="BG604" i="14"/>
  <c r="BF604" i="14"/>
  <c r="BE604" i="14"/>
  <c r="BD604" i="14"/>
  <c r="BC604" i="14"/>
  <c r="BB604" i="14"/>
  <c r="BA604" i="14"/>
  <c r="AZ604" i="14"/>
  <c r="AY604" i="14"/>
  <c r="AX604" i="14"/>
  <c r="AW604" i="14"/>
  <c r="AV604" i="14"/>
  <c r="AU604" i="14"/>
  <c r="AT604" i="14"/>
  <c r="AS604" i="14"/>
  <c r="AR604" i="14"/>
  <c r="AQ604" i="14"/>
  <c r="AP604" i="14"/>
  <c r="AO604" i="14"/>
  <c r="AN604" i="14"/>
  <c r="AM604" i="14"/>
  <c r="AL604" i="14"/>
  <c r="AK604" i="14"/>
  <c r="AJ604" i="14"/>
  <c r="AI604" i="14"/>
  <c r="AH604" i="14"/>
  <c r="AG604" i="14"/>
  <c r="AF604" i="14"/>
  <c r="AE604" i="14"/>
  <c r="AD604" i="14"/>
  <c r="AC604" i="14"/>
  <c r="AB604" i="14"/>
  <c r="AA604" i="14"/>
  <c r="Z604" i="14"/>
  <c r="Y604" i="14"/>
  <c r="X604" i="14"/>
  <c r="W604" i="14"/>
  <c r="V604" i="14"/>
  <c r="U604" i="14"/>
  <c r="T604" i="14"/>
  <c r="S604" i="14"/>
  <c r="R604" i="14"/>
  <c r="Q604" i="14"/>
  <c r="P604" i="14"/>
  <c r="O604" i="14"/>
  <c r="N604" i="14"/>
  <c r="M604" i="14"/>
  <c r="L604" i="14"/>
  <c r="K604" i="14"/>
  <c r="J604" i="14"/>
  <c r="I604" i="14"/>
  <c r="H604" i="14"/>
  <c r="G604" i="14"/>
  <c r="JB603" i="14"/>
  <c r="JA603" i="14"/>
  <c r="IZ603" i="14"/>
  <c r="IY603" i="14"/>
  <c r="IX603" i="14"/>
  <c r="IW603" i="14"/>
  <c r="IV603" i="14"/>
  <c r="IU603" i="14"/>
  <c r="IT603" i="14"/>
  <c r="IS603" i="14"/>
  <c r="IR603" i="14"/>
  <c r="IQ603" i="14"/>
  <c r="IP603" i="14"/>
  <c r="IO603" i="14"/>
  <c r="IN603" i="14"/>
  <c r="IM603" i="14"/>
  <c r="IL603" i="14"/>
  <c r="IK603" i="14"/>
  <c r="IJ603" i="14"/>
  <c r="II603" i="14"/>
  <c r="IH603" i="14"/>
  <c r="IG603" i="14"/>
  <c r="IF603" i="14"/>
  <c r="IE603" i="14"/>
  <c r="ID603" i="14"/>
  <c r="IC603" i="14"/>
  <c r="IB603" i="14"/>
  <c r="IA603" i="14"/>
  <c r="HZ603" i="14"/>
  <c r="HY603" i="14"/>
  <c r="HX603" i="14"/>
  <c r="HW603" i="14"/>
  <c r="HV603" i="14"/>
  <c r="HU603" i="14"/>
  <c r="HT603" i="14"/>
  <c r="HS603" i="14"/>
  <c r="HR603" i="14"/>
  <c r="HQ603" i="14"/>
  <c r="HP603" i="14"/>
  <c r="HO603" i="14"/>
  <c r="HN603" i="14"/>
  <c r="HM603" i="14"/>
  <c r="HL603" i="14"/>
  <c r="HK603" i="14"/>
  <c r="HJ603" i="14"/>
  <c r="HI603" i="14"/>
  <c r="HH603" i="14"/>
  <c r="HG603" i="14"/>
  <c r="HF603" i="14"/>
  <c r="HE603" i="14"/>
  <c r="HD603" i="14"/>
  <c r="HC603" i="14"/>
  <c r="HB603" i="14"/>
  <c r="HA603" i="14"/>
  <c r="GZ603" i="14"/>
  <c r="GY603" i="14"/>
  <c r="GX603" i="14"/>
  <c r="GW603" i="14"/>
  <c r="GV603" i="14"/>
  <c r="GU603" i="14"/>
  <c r="GT603" i="14"/>
  <c r="GS603" i="14"/>
  <c r="GR603" i="14"/>
  <c r="GQ603" i="14"/>
  <c r="GP603" i="14"/>
  <c r="GO603" i="14"/>
  <c r="GN603" i="14"/>
  <c r="GM603" i="14"/>
  <c r="GL603" i="14"/>
  <c r="GK603" i="14"/>
  <c r="GJ603" i="14"/>
  <c r="GI603" i="14"/>
  <c r="GH603" i="14"/>
  <c r="GG603" i="14"/>
  <c r="GF603" i="14"/>
  <c r="GE603" i="14"/>
  <c r="GD603" i="14"/>
  <c r="GC603" i="14"/>
  <c r="GB603" i="14"/>
  <c r="GA603" i="14"/>
  <c r="FZ603" i="14"/>
  <c r="FY603" i="14"/>
  <c r="FX603" i="14"/>
  <c r="FW603" i="14"/>
  <c r="FV603" i="14"/>
  <c r="FU603" i="14"/>
  <c r="FT603" i="14"/>
  <c r="FS603" i="14"/>
  <c r="FR603" i="14"/>
  <c r="FQ603" i="14"/>
  <c r="FP603" i="14"/>
  <c r="FO603" i="14"/>
  <c r="FN603" i="14"/>
  <c r="FM603" i="14"/>
  <c r="FL603" i="14"/>
  <c r="FK603" i="14"/>
  <c r="FJ603" i="14"/>
  <c r="FI603" i="14"/>
  <c r="FH603" i="14"/>
  <c r="FG603" i="14"/>
  <c r="FF603" i="14"/>
  <c r="FE603" i="14"/>
  <c r="FD603" i="14"/>
  <c r="FC603" i="14"/>
  <c r="FB603" i="14"/>
  <c r="FA603" i="14"/>
  <c r="EZ603" i="14"/>
  <c r="EY603" i="14"/>
  <c r="EX603" i="14"/>
  <c r="EW603" i="14"/>
  <c r="EV603" i="14"/>
  <c r="EU603" i="14"/>
  <c r="ET603" i="14"/>
  <c r="ES603" i="14"/>
  <c r="ER603" i="14"/>
  <c r="EQ603" i="14"/>
  <c r="EP603" i="14"/>
  <c r="EO603" i="14"/>
  <c r="EN603" i="14"/>
  <c r="EM603" i="14"/>
  <c r="EL603" i="14"/>
  <c r="EK603" i="14"/>
  <c r="EJ603" i="14"/>
  <c r="EI603" i="14"/>
  <c r="EH603" i="14"/>
  <c r="EG603" i="14"/>
  <c r="EF603" i="14"/>
  <c r="EE603" i="14"/>
  <c r="ED603" i="14"/>
  <c r="EC603" i="14"/>
  <c r="EB603" i="14"/>
  <c r="EA603" i="14"/>
  <c r="DZ603" i="14"/>
  <c r="DY603" i="14"/>
  <c r="DX603" i="14"/>
  <c r="DW603" i="14"/>
  <c r="DV603" i="14"/>
  <c r="DU603" i="14"/>
  <c r="DT603" i="14"/>
  <c r="DS603" i="14"/>
  <c r="DR603" i="14"/>
  <c r="DQ603" i="14"/>
  <c r="DP603" i="14"/>
  <c r="DO603" i="14"/>
  <c r="DN603" i="14"/>
  <c r="DM603" i="14"/>
  <c r="DL603" i="14"/>
  <c r="DK603" i="14"/>
  <c r="DJ603" i="14"/>
  <c r="DI603" i="14"/>
  <c r="DH603" i="14"/>
  <c r="DG603" i="14"/>
  <c r="DF603" i="14"/>
  <c r="DE603" i="14"/>
  <c r="DD603" i="14"/>
  <c r="DC603" i="14"/>
  <c r="DB603" i="14"/>
  <c r="DA603" i="14"/>
  <c r="CZ603" i="14"/>
  <c r="CY603" i="14"/>
  <c r="CX603" i="14"/>
  <c r="CW603" i="14"/>
  <c r="CV603" i="14"/>
  <c r="CU603" i="14"/>
  <c r="CT603" i="14"/>
  <c r="CS603" i="14"/>
  <c r="CR603" i="14"/>
  <c r="CQ603" i="14"/>
  <c r="CP603" i="14"/>
  <c r="CO603" i="14"/>
  <c r="CN603" i="14"/>
  <c r="CM603" i="14"/>
  <c r="CL603" i="14"/>
  <c r="CK603" i="14"/>
  <c r="CJ603" i="14"/>
  <c r="CI603" i="14"/>
  <c r="CH603" i="14"/>
  <c r="CG603" i="14"/>
  <c r="CF603" i="14"/>
  <c r="CE603" i="14"/>
  <c r="CD603" i="14"/>
  <c r="CC603" i="14"/>
  <c r="CB603" i="14"/>
  <c r="CA603" i="14"/>
  <c r="BZ603" i="14"/>
  <c r="BY603" i="14"/>
  <c r="BX603" i="14"/>
  <c r="BW603" i="14"/>
  <c r="BV603" i="14"/>
  <c r="BU603" i="14"/>
  <c r="BT603" i="14"/>
  <c r="BS603" i="14"/>
  <c r="BR603" i="14"/>
  <c r="BQ603" i="14"/>
  <c r="BP603" i="14"/>
  <c r="BO603" i="14"/>
  <c r="BN603" i="14"/>
  <c r="BM603" i="14"/>
  <c r="BL603" i="14"/>
  <c r="BK603" i="14"/>
  <c r="BJ603" i="14"/>
  <c r="BI603" i="14"/>
  <c r="BH603" i="14"/>
  <c r="BG603" i="14"/>
  <c r="BF603" i="14"/>
  <c r="BE603" i="14"/>
  <c r="BD603" i="14"/>
  <c r="BC603" i="14"/>
  <c r="BB603" i="14"/>
  <c r="BA603" i="14"/>
  <c r="AZ603" i="14"/>
  <c r="AY603" i="14"/>
  <c r="AX603" i="14"/>
  <c r="AW603" i="14"/>
  <c r="AV603" i="14"/>
  <c r="AU603" i="14"/>
  <c r="AT603" i="14"/>
  <c r="AS603" i="14"/>
  <c r="AR603" i="14"/>
  <c r="AQ603" i="14"/>
  <c r="AP603" i="14"/>
  <c r="AO603" i="14"/>
  <c r="AN603" i="14"/>
  <c r="AM603" i="14"/>
  <c r="AL603" i="14"/>
  <c r="AK603" i="14"/>
  <c r="AJ603" i="14"/>
  <c r="AI603" i="14"/>
  <c r="AH603" i="14"/>
  <c r="AG603" i="14"/>
  <c r="AF603" i="14"/>
  <c r="AE603" i="14"/>
  <c r="AD603" i="14"/>
  <c r="AC603" i="14"/>
  <c r="AB603" i="14"/>
  <c r="AA603" i="14"/>
  <c r="Z603" i="14"/>
  <c r="Y603" i="14"/>
  <c r="X603" i="14"/>
  <c r="W603" i="14"/>
  <c r="V603" i="14"/>
  <c r="U603" i="14"/>
  <c r="T603" i="14"/>
  <c r="S603" i="14"/>
  <c r="R603" i="14"/>
  <c r="Q603" i="14"/>
  <c r="P603" i="14"/>
  <c r="O603" i="14"/>
  <c r="N603" i="14"/>
  <c r="M603" i="14"/>
  <c r="L603" i="14"/>
  <c r="K603" i="14"/>
  <c r="J603" i="14"/>
  <c r="I603" i="14"/>
  <c r="H603" i="14"/>
  <c r="G603" i="14"/>
  <c r="JB602" i="14"/>
  <c r="JA602" i="14"/>
  <c r="IZ602" i="14"/>
  <c r="IY602" i="14"/>
  <c r="IX602" i="14"/>
  <c r="IW602" i="14"/>
  <c r="IV602" i="14"/>
  <c r="IU602" i="14"/>
  <c r="IT602" i="14"/>
  <c r="IS602" i="14"/>
  <c r="IR602" i="14"/>
  <c r="IQ602" i="14"/>
  <c r="IP602" i="14"/>
  <c r="IO602" i="14"/>
  <c r="IN602" i="14"/>
  <c r="IM602" i="14"/>
  <c r="IL602" i="14"/>
  <c r="IK602" i="14"/>
  <c r="IJ602" i="14"/>
  <c r="II602" i="14"/>
  <c r="IH602" i="14"/>
  <c r="IG602" i="14"/>
  <c r="IF602" i="14"/>
  <c r="IE602" i="14"/>
  <c r="ID602" i="14"/>
  <c r="IC602" i="14"/>
  <c r="IB602" i="14"/>
  <c r="IA602" i="14"/>
  <c r="HZ602" i="14"/>
  <c r="HY602" i="14"/>
  <c r="HX602" i="14"/>
  <c r="HW602" i="14"/>
  <c r="HV602" i="14"/>
  <c r="HU602" i="14"/>
  <c r="HT602" i="14"/>
  <c r="HS602" i="14"/>
  <c r="HR602" i="14"/>
  <c r="HQ602" i="14"/>
  <c r="HP602" i="14"/>
  <c r="HO602" i="14"/>
  <c r="HN602" i="14"/>
  <c r="HM602" i="14"/>
  <c r="HL602" i="14"/>
  <c r="HK602" i="14"/>
  <c r="HJ602" i="14"/>
  <c r="HI602" i="14"/>
  <c r="HH602" i="14"/>
  <c r="HG602" i="14"/>
  <c r="HF602" i="14"/>
  <c r="HE602" i="14"/>
  <c r="HD602" i="14"/>
  <c r="HC602" i="14"/>
  <c r="HB602" i="14"/>
  <c r="HA602" i="14"/>
  <c r="GZ602" i="14"/>
  <c r="GY602" i="14"/>
  <c r="GX602" i="14"/>
  <c r="GW602" i="14"/>
  <c r="GV602" i="14"/>
  <c r="GU602" i="14"/>
  <c r="GT602" i="14"/>
  <c r="GS602" i="14"/>
  <c r="GR602" i="14"/>
  <c r="GQ602" i="14"/>
  <c r="GP602" i="14"/>
  <c r="GO602" i="14"/>
  <c r="GN602" i="14"/>
  <c r="GM602" i="14"/>
  <c r="GL602" i="14"/>
  <c r="GK602" i="14"/>
  <c r="GJ602" i="14"/>
  <c r="GI602" i="14"/>
  <c r="GH602" i="14"/>
  <c r="GG602" i="14"/>
  <c r="GF602" i="14"/>
  <c r="GE602" i="14"/>
  <c r="GD602" i="14"/>
  <c r="GC602" i="14"/>
  <c r="GB602" i="14"/>
  <c r="GA602" i="14"/>
  <c r="FZ602" i="14"/>
  <c r="FY602" i="14"/>
  <c r="FX602" i="14"/>
  <c r="FW602" i="14"/>
  <c r="FV602" i="14"/>
  <c r="FU602" i="14"/>
  <c r="FT602" i="14"/>
  <c r="FS602" i="14"/>
  <c r="FR602" i="14"/>
  <c r="FQ602" i="14"/>
  <c r="FP602" i="14"/>
  <c r="FO602" i="14"/>
  <c r="FN602" i="14"/>
  <c r="FM602" i="14"/>
  <c r="FL602" i="14"/>
  <c r="FK602" i="14"/>
  <c r="FJ602" i="14"/>
  <c r="FI602" i="14"/>
  <c r="FH602" i="14"/>
  <c r="FG602" i="14"/>
  <c r="FF602" i="14"/>
  <c r="FE602" i="14"/>
  <c r="FD602" i="14"/>
  <c r="FC602" i="14"/>
  <c r="FB602" i="14"/>
  <c r="FA602" i="14"/>
  <c r="EZ602" i="14"/>
  <c r="EY602" i="14"/>
  <c r="EX602" i="14"/>
  <c r="EW602" i="14"/>
  <c r="EV602" i="14"/>
  <c r="EU602" i="14"/>
  <c r="ET602" i="14"/>
  <c r="ES602" i="14"/>
  <c r="ER602" i="14"/>
  <c r="EQ602" i="14"/>
  <c r="EP602" i="14"/>
  <c r="EO602" i="14"/>
  <c r="EN602" i="14"/>
  <c r="EM602" i="14"/>
  <c r="EL602" i="14"/>
  <c r="EK602" i="14"/>
  <c r="EJ602" i="14"/>
  <c r="EI602" i="14"/>
  <c r="EH602" i="14"/>
  <c r="EG602" i="14"/>
  <c r="EF602" i="14"/>
  <c r="EE602" i="14"/>
  <c r="ED602" i="14"/>
  <c r="EC602" i="14"/>
  <c r="EB602" i="14"/>
  <c r="EA602" i="14"/>
  <c r="DZ602" i="14"/>
  <c r="DY602" i="14"/>
  <c r="DX602" i="14"/>
  <c r="DW602" i="14"/>
  <c r="DV602" i="14"/>
  <c r="DU602" i="14"/>
  <c r="DT602" i="14"/>
  <c r="DS602" i="14"/>
  <c r="DR602" i="14"/>
  <c r="DQ602" i="14"/>
  <c r="DP602" i="14"/>
  <c r="DO602" i="14"/>
  <c r="DN602" i="14"/>
  <c r="DM602" i="14"/>
  <c r="DL602" i="14"/>
  <c r="DK602" i="14"/>
  <c r="DJ602" i="14"/>
  <c r="DI602" i="14"/>
  <c r="DH602" i="14"/>
  <c r="DG602" i="14"/>
  <c r="DF602" i="14"/>
  <c r="DE602" i="14"/>
  <c r="DD602" i="14"/>
  <c r="DC602" i="14"/>
  <c r="DB602" i="14"/>
  <c r="DA602" i="14"/>
  <c r="CZ602" i="14"/>
  <c r="CY602" i="14"/>
  <c r="CX602" i="14"/>
  <c r="CW602" i="14"/>
  <c r="CV602" i="14"/>
  <c r="CU602" i="14"/>
  <c r="CT602" i="14"/>
  <c r="CS602" i="14"/>
  <c r="CR602" i="14"/>
  <c r="CQ602" i="14"/>
  <c r="CP602" i="14"/>
  <c r="CO602" i="14"/>
  <c r="CN602" i="14"/>
  <c r="CM602" i="14"/>
  <c r="CL602" i="14"/>
  <c r="CK602" i="14"/>
  <c r="CJ602" i="14"/>
  <c r="CI602" i="14"/>
  <c r="CH602" i="14"/>
  <c r="CG602" i="14"/>
  <c r="CF602" i="14"/>
  <c r="CE602" i="14"/>
  <c r="CD602" i="14"/>
  <c r="CC602" i="14"/>
  <c r="CB602" i="14"/>
  <c r="CA602" i="14"/>
  <c r="BZ602" i="14"/>
  <c r="BY602" i="14"/>
  <c r="BX602" i="14"/>
  <c r="BW602" i="14"/>
  <c r="BV602" i="14"/>
  <c r="BU602" i="14"/>
  <c r="BT602" i="14"/>
  <c r="BS602" i="14"/>
  <c r="BR602" i="14"/>
  <c r="BQ602" i="14"/>
  <c r="BP602" i="14"/>
  <c r="BO602" i="14"/>
  <c r="BN602" i="14"/>
  <c r="BM602" i="14"/>
  <c r="BL602" i="14"/>
  <c r="BK602" i="14"/>
  <c r="BJ602" i="14"/>
  <c r="BI602" i="14"/>
  <c r="BH602" i="14"/>
  <c r="BG602" i="14"/>
  <c r="BF602" i="14"/>
  <c r="BE602" i="14"/>
  <c r="BD602" i="14"/>
  <c r="BC602" i="14"/>
  <c r="BB602" i="14"/>
  <c r="BA602" i="14"/>
  <c r="AZ602" i="14"/>
  <c r="AY602" i="14"/>
  <c r="AX602" i="14"/>
  <c r="AW602" i="14"/>
  <c r="AV602" i="14"/>
  <c r="AU602" i="14"/>
  <c r="AT602" i="14"/>
  <c r="AS602" i="14"/>
  <c r="AR602" i="14"/>
  <c r="AQ602" i="14"/>
  <c r="AP602" i="14"/>
  <c r="AO602" i="14"/>
  <c r="AN602" i="14"/>
  <c r="AM602" i="14"/>
  <c r="AL602" i="14"/>
  <c r="AK602" i="14"/>
  <c r="AJ602" i="14"/>
  <c r="AI602" i="14"/>
  <c r="AH602" i="14"/>
  <c r="AG602" i="14"/>
  <c r="AF602" i="14"/>
  <c r="AE602" i="14"/>
  <c r="AD602" i="14"/>
  <c r="AC602" i="14"/>
  <c r="AB602" i="14"/>
  <c r="AA602" i="14"/>
  <c r="Z602" i="14"/>
  <c r="Y602" i="14"/>
  <c r="X602" i="14"/>
  <c r="W602" i="14"/>
  <c r="V602" i="14"/>
  <c r="U602" i="14"/>
  <c r="T602" i="14"/>
  <c r="S602" i="14"/>
  <c r="R602" i="14"/>
  <c r="Q602" i="14"/>
  <c r="P602" i="14"/>
  <c r="O602" i="14"/>
  <c r="N602" i="14"/>
  <c r="M602" i="14"/>
  <c r="L602" i="14"/>
  <c r="K602" i="14"/>
  <c r="J602" i="14"/>
  <c r="I602" i="14"/>
  <c r="H602" i="14"/>
  <c r="G602" i="14"/>
  <c r="JB601" i="14"/>
  <c r="JA601" i="14"/>
  <c r="IZ601" i="14"/>
  <c r="IY601" i="14"/>
  <c r="IX601" i="14"/>
  <c r="IW601" i="14"/>
  <c r="IV601" i="14"/>
  <c r="IU601" i="14"/>
  <c r="IT601" i="14"/>
  <c r="IS601" i="14"/>
  <c r="IR601" i="14"/>
  <c r="IQ601" i="14"/>
  <c r="IP601" i="14"/>
  <c r="IO601" i="14"/>
  <c r="IN601" i="14"/>
  <c r="IM601" i="14"/>
  <c r="IL601" i="14"/>
  <c r="IK601" i="14"/>
  <c r="IJ601" i="14"/>
  <c r="II601" i="14"/>
  <c r="IH601" i="14"/>
  <c r="IG601" i="14"/>
  <c r="IF601" i="14"/>
  <c r="IE601" i="14"/>
  <c r="ID601" i="14"/>
  <c r="IC601" i="14"/>
  <c r="IB601" i="14"/>
  <c r="IA601" i="14"/>
  <c r="HZ601" i="14"/>
  <c r="HY601" i="14"/>
  <c r="HX601" i="14"/>
  <c r="HW601" i="14"/>
  <c r="HV601" i="14"/>
  <c r="HU601" i="14"/>
  <c r="HT601" i="14"/>
  <c r="HS601" i="14"/>
  <c r="HR601" i="14"/>
  <c r="HQ601" i="14"/>
  <c r="HP601" i="14"/>
  <c r="HO601" i="14"/>
  <c r="HN601" i="14"/>
  <c r="HM601" i="14"/>
  <c r="HL601" i="14"/>
  <c r="HK601" i="14"/>
  <c r="HJ601" i="14"/>
  <c r="HI601" i="14"/>
  <c r="HH601" i="14"/>
  <c r="HG601" i="14"/>
  <c r="HF601" i="14"/>
  <c r="HE601" i="14"/>
  <c r="HD601" i="14"/>
  <c r="HC601" i="14"/>
  <c r="HB601" i="14"/>
  <c r="HA601" i="14"/>
  <c r="GZ601" i="14"/>
  <c r="GY601" i="14"/>
  <c r="GX601" i="14"/>
  <c r="GW601" i="14"/>
  <c r="GV601" i="14"/>
  <c r="GU601" i="14"/>
  <c r="GT601" i="14"/>
  <c r="GS601" i="14"/>
  <c r="GR601" i="14"/>
  <c r="GQ601" i="14"/>
  <c r="GP601" i="14"/>
  <c r="GO601" i="14"/>
  <c r="GN601" i="14"/>
  <c r="GM601" i="14"/>
  <c r="GL601" i="14"/>
  <c r="GK601" i="14"/>
  <c r="GJ601" i="14"/>
  <c r="GI601" i="14"/>
  <c r="GH601" i="14"/>
  <c r="GG601" i="14"/>
  <c r="GF601" i="14"/>
  <c r="GE601" i="14"/>
  <c r="GD601" i="14"/>
  <c r="GC601" i="14"/>
  <c r="GB601" i="14"/>
  <c r="GA601" i="14"/>
  <c r="FZ601" i="14"/>
  <c r="FY601" i="14"/>
  <c r="FX601" i="14"/>
  <c r="FW601" i="14"/>
  <c r="FV601" i="14"/>
  <c r="FU601" i="14"/>
  <c r="FT601" i="14"/>
  <c r="FS601" i="14"/>
  <c r="FR601" i="14"/>
  <c r="FQ601" i="14"/>
  <c r="FP601" i="14"/>
  <c r="FO601" i="14"/>
  <c r="FN601" i="14"/>
  <c r="FM601" i="14"/>
  <c r="FL601" i="14"/>
  <c r="FK601" i="14"/>
  <c r="FJ601" i="14"/>
  <c r="FI601" i="14"/>
  <c r="FH601" i="14"/>
  <c r="FG601" i="14"/>
  <c r="FF601" i="14"/>
  <c r="FE601" i="14"/>
  <c r="FD601" i="14"/>
  <c r="FC601" i="14"/>
  <c r="FB601" i="14"/>
  <c r="FA601" i="14"/>
  <c r="EZ601" i="14"/>
  <c r="EY601" i="14"/>
  <c r="EX601" i="14"/>
  <c r="EW601" i="14"/>
  <c r="EV601" i="14"/>
  <c r="EU601" i="14"/>
  <c r="ET601" i="14"/>
  <c r="ES601" i="14"/>
  <c r="ER601" i="14"/>
  <c r="EQ601" i="14"/>
  <c r="EP601" i="14"/>
  <c r="EO601" i="14"/>
  <c r="EN601" i="14"/>
  <c r="EM601" i="14"/>
  <c r="EL601" i="14"/>
  <c r="EK601" i="14"/>
  <c r="EJ601" i="14"/>
  <c r="EI601" i="14"/>
  <c r="EH601" i="14"/>
  <c r="EG601" i="14"/>
  <c r="EF601" i="14"/>
  <c r="EE601" i="14"/>
  <c r="ED601" i="14"/>
  <c r="EC601" i="14"/>
  <c r="EB601" i="14"/>
  <c r="EA601" i="14"/>
  <c r="DZ601" i="14"/>
  <c r="DY601" i="14"/>
  <c r="DX601" i="14"/>
  <c r="DW601" i="14"/>
  <c r="DV601" i="14"/>
  <c r="DU601" i="14"/>
  <c r="DT601" i="14"/>
  <c r="DS601" i="14"/>
  <c r="DR601" i="14"/>
  <c r="DQ601" i="14"/>
  <c r="DP601" i="14"/>
  <c r="DO601" i="14"/>
  <c r="DN601" i="14"/>
  <c r="DM601" i="14"/>
  <c r="DL601" i="14"/>
  <c r="DK601" i="14"/>
  <c r="DJ601" i="14"/>
  <c r="DI601" i="14"/>
  <c r="DH601" i="14"/>
  <c r="DG601" i="14"/>
  <c r="DF601" i="14"/>
  <c r="DE601" i="14"/>
  <c r="DD601" i="14"/>
  <c r="DC601" i="14"/>
  <c r="DB601" i="14"/>
  <c r="DA601" i="14"/>
  <c r="CZ601" i="14"/>
  <c r="CY601" i="14"/>
  <c r="CX601" i="14"/>
  <c r="CW601" i="14"/>
  <c r="CV601" i="14"/>
  <c r="CU601" i="14"/>
  <c r="CT601" i="14"/>
  <c r="CS601" i="14"/>
  <c r="CR601" i="14"/>
  <c r="CQ601" i="14"/>
  <c r="CP601" i="14"/>
  <c r="CO601" i="14"/>
  <c r="CN601" i="14"/>
  <c r="CM601" i="14"/>
  <c r="CL601" i="14"/>
  <c r="CK601" i="14"/>
  <c r="CJ601" i="14"/>
  <c r="CI601" i="14"/>
  <c r="CH601" i="14"/>
  <c r="CG601" i="14"/>
  <c r="CF601" i="14"/>
  <c r="CE601" i="14"/>
  <c r="CD601" i="14"/>
  <c r="CC601" i="14"/>
  <c r="CB601" i="14"/>
  <c r="CA601" i="14"/>
  <c r="BZ601" i="14"/>
  <c r="BY601" i="14"/>
  <c r="BX601" i="14"/>
  <c r="BW601" i="14"/>
  <c r="BV601" i="14"/>
  <c r="BU601" i="14"/>
  <c r="BT601" i="14"/>
  <c r="BS601" i="14"/>
  <c r="BR601" i="14"/>
  <c r="BQ601" i="14"/>
  <c r="BP601" i="14"/>
  <c r="BO601" i="14"/>
  <c r="BN601" i="14"/>
  <c r="BM601" i="14"/>
  <c r="BL601" i="14"/>
  <c r="BK601" i="14"/>
  <c r="BJ601" i="14"/>
  <c r="BI601" i="14"/>
  <c r="BH601" i="14"/>
  <c r="BG601" i="14"/>
  <c r="BF601" i="14"/>
  <c r="BE601" i="14"/>
  <c r="BD601" i="14"/>
  <c r="BC601" i="14"/>
  <c r="BB601" i="14"/>
  <c r="BA601" i="14"/>
  <c r="AZ601" i="14"/>
  <c r="AY601" i="14"/>
  <c r="AX601" i="14"/>
  <c r="AW601" i="14"/>
  <c r="AV601" i="14"/>
  <c r="AU601" i="14"/>
  <c r="AT601" i="14"/>
  <c r="AS601" i="14"/>
  <c r="AR601" i="14"/>
  <c r="AQ601" i="14"/>
  <c r="AP601" i="14"/>
  <c r="AO601" i="14"/>
  <c r="AN601" i="14"/>
  <c r="AM601" i="14"/>
  <c r="AL601" i="14"/>
  <c r="AK601" i="14"/>
  <c r="AJ601" i="14"/>
  <c r="AI601" i="14"/>
  <c r="AH601" i="14"/>
  <c r="AG601" i="14"/>
  <c r="AF601" i="14"/>
  <c r="AE601" i="14"/>
  <c r="AD601" i="14"/>
  <c r="AC601" i="14"/>
  <c r="AB601" i="14"/>
  <c r="AA601" i="14"/>
  <c r="Z601" i="14"/>
  <c r="Y601" i="14"/>
  <c r="X601" i="14"/>
  <c r="W601" i="14"/>
  <c r="V601" i="14"/>
  <c r="U601" i="14"/>
  <c r="T601" i="14"/>
  <c r="S601" i="14"/>
  <c r="R601" i="14"/>
  <c r="Q601" i="14"/>
  <c r="P601" i="14"/>
  <c r="O601" i="14"/>
  <c r="N601" i="14"/>
  <c r="M601" i="14"/>
  <c r="L601" i="14"/>
  <c r="K601" i="14"/>
  <c r="J601" i="14"/>
  <c r="I601" i="14"/>
  <c r="H601" i="14"/>
  <c r="G601" i="14"/>
  <c r="JB600" i="14"/>
  <c r="JA600" i="14"/>
  <c r="IZ600" i="14"/>
  <c r="IY600" i="14"/>
  <c r="IX600" i="14"/>
  <c r="IW600" i="14"/>
  <c r="IV600" i="14"/>
  <c r="IU600" i="14"/>
  <c r="IT600" i="14"/>
  <c r="IS600" i="14"/>
  <c r="IR600" i="14"/>
  <c r="IQ600" i="14"/>
  <c r="IP600" i="14"/>
  <c r="IO600" i="14"/>
  <c r="IN600" i="14"/>
  <c r="IM600" i="14"/>
  <c r="IL600" i="14"/>
  <c r="IK600" i="14"/>
  <c r="IJ600" i="14"/>
  <c r="II600" i="14"/>
  <c r="IH600" i="14"/>
  <c r="IG600" i="14"/>
  <c r="IF600" i="14"/>
  <c r="IE600" i="14"/>
  <c r="ID600" i="14"/>
  <c r="IC600" i="14"/>
  <c r="IB600" i="14"/>
  <c r="IA600" i="14"/>
  <c r="HZ600" i="14"/>
  <c r="HY600" i="14"/>
  <c r="HX600" i="14"/>
  <c r="HW600" i="14"/>
  <c r="HV600" i="14"/>
  <c r="HU600" i="14"/>
  <c r="HT600" i="14"/>
  <c r="HS600" i="14"/>
  <c r="HR600" i="14"/>
  <c r="HQ600" i="14"/>
  <c r="HP600" i="14"/>
  <c r="HO600" i="14"/>
  <c r="HN600" i="14"/>
  <c r="HM600" i="14"/>
  <c r="HL600" i="14"/>
  <c r="HK600" i="14"/>
  <c r="HJ600" i="14"/>
  <c r="HI600" i="14"/>
  <c r="HH600" i="14"/>
  <c r="HG600" i="14"/>
  <c r="HF600" i="14"/>
  <c r="HE600" i="14"/>
  <c r="HD600" i="14"/>
  <c r="HC600" i="14"/>
  <c r="HB600" i="14"/>
  <c r="HA600" i="14"/>
  <c r="GZ600" i="14"/>
  <c r="GY600" i="14"/>
  <c r="GX600" i="14"/>
  <c r="GW600" i="14"/>
  <c r="GV600" i="14"/>
  <c r="GU600" i="14"/>
  <c r="GT600" i="14"/>
  <c r="GS600" i="14"/>
  <c r="GR600" i="14"/>
  <c r="GQ600" i="14"/>
  <c r="GP600" i="14"/>
  <c r="GO600" i="14"/>
  <c r="GN600" i="14"/>
  <c r="GM600" i="14"/>
  <c r="GL600" i="14"/>
  <c r="GK600" i="14"/>
  <c r="GJ600" i="14"/>
  <c r="GI600" i="14"/>
  <c r="GH600" i="14"/>
  <c r="GG600" i="14"/>
  <c r="GF600" i="14"/>
  <c r="GE600" i="14"/>
  <c r="GD600" i="14"/>
  <c r="GC600" i="14"/>
  <c r="GB600" i="14"/>
  <c r="GA600" i="14"/>
  <c r="FZ600" i="14"/>
  <c r="FY600" i="14"/>
  <c r="FX600" i="14"/>
  <c r="FW600" i="14"/>
  <c r="FV600" i="14"/>
  <c r="FU600" i="14"/>
  <c r="FT600" i="14"/>
  <c r="FS600" i="14"/>
  <c r="FR600" i="14"/>
  <c r="FQ600" i="14"/>
  <c r="FP600" i="14"/>
  <c r="FO600" i="14"/>
  <c r="FN600" i="14"/>
  <c r="FM600" i="14"/>
  <c r="FL600" i="14"/>
  <c r="FK600" i="14"/>
  <c r="FJ600" i="14"/>
  <c r="FI600" i="14"/>
  <c r="FH600" i="14"/>
  <c r="FG600" i="14"/>
  <c r="FF600" i="14"/>
  <c r="FE600" i="14"/>
  <c r="FD600" i="14"/>
  <c r="FC600" i="14"/>
  <c r="FB600" i="14"/>
  <c r="FA600" i="14"/>
  <c r="EZ600" i="14"/>
  <c r="EY600" i="14"/>
  <c r="EX600" i="14"/>
  <c r="EW600" i="14"/>
  <c r="EV600" i="14"/>
  <c r="EU600" i="14"/>
  <c r="ET600" i="14"/>
  <c r="ES600" i="14"/>
  <c r="ER600" i="14"/>
  <c r="EQ600" i="14"/>
  <c r="EP600" i="14"/>
  <c r="EO600" i="14"/>
  <c r="EN600" i="14"/>
  <c r="EM600" i="14"/>
  <c r="EL600" i="14"/>
  <c r="EK600" i="14"/>
  <c r="EJ600" i="14"/>
  <c r="EI600" i="14"/>
  <c r="EH600" i="14"/>
  <c r="EG600" i="14"/>
  <c r="EF600" i="14"/>
  <c r="EE600" i="14"/>
  <c r="ED600" i="14"/>
  <c r="EC600" i="14"/>
  <c r="EB600" i="14"/>
  <c r="EA600" i="14"/>
  <c r="DZ600" i="14"/>
  <c r="DY600" i="14"/>
  <c r="DX600" i="14"/>
  <c r="DW600" i="14"/>
  <c r="DV600" i="14"/>
  <c r="DU600" i="14"/>
  <c r="DT600" i="14"/>
  <c r="DS600" i="14"/>
  <c r="DR600" i="14"/>
  <c r="DQ600" i="14"/>
  <c r="DP600" i="14"/>
  <c r="DO600" i="14"/>
  <c r="DN600" i="14"/>
  <c r="DM600" i="14"/>
  <c r="DL600" i="14"/>
  <c r="DK600" i="14"/>
  <c r="DJ600" i="14"/>
  <c r="DI600" i="14"/>
  <c r="DH600" i="14"/>
  <c r="DG600" i="14"/>
  <c r="DF600" i="14"/>
  <c r="DE600" i="14"/>
  <c r="DD600" i="14"/>
  <c r="DC600" i="14"/>
  <c r="DB600" i="14"/>
  <c r="DA600" i="14"/>
  <c r="CZ600" i="14"/>
  <c r="CY600" i="14"/>
  <c r="CX600" i="14"/>
  <c r="CW600" i="14"/>
  <c r="CV600" i="14"/>
  <c r="CU600" i="14"/>
  <c r="CT600" i="14"/>
  <c r="CS600" i="14"/>
  <c r="CR600" i="14"/>
  <c r="CQ600" i="14"/>
  <c r="CP600" i="14"/>
  <c r="CO600" i="14"/>
  <c r="CN600" i="14"/>
  <c r="CM600" i="14"/>
  <c r="CL600" i="14"/>
  <c r="CK600" i="14"/>
  <c r="CJ600" i="14"/>
  <c r="CI600" i="14"/>
  <c r="CH600" i="14"/>
  <c r="CG600" i="14"/>
  <c r="CF600" i="14"/>
  <c r="CE600" i="14"/>
  <c r="CD600" i="14"/>
  <c r="CC600" i="14"/>
  <c r="CB600" i="14"/>
  <c r="CA600" i="14"/>
  <c r="BZ600" i="14"/>
  <c r="BY600" i="14"/>
  <c r="BX600" i="14"/>
  <c r="BW600" i="14"/>
  <c r="BV600" i="14"/>
  <c r="BU600" i="14"/>
  <c r="BT600" i="14"/>
  <c r="BS600" i="14"/>
  <c r="BR600" i="14"/>
  <c r="BQ600" i="14"/>
  <c r="BP600" i="14"/>
  <c r="BO600" i="14"/>
  <c r="BN600" i="14"/>
  <c r="BM600" i="14"/>
  <c r="BL600" i="14"/>
  <c r="BK600" i="14"/>
  <c r="BJ600" i="14"/>
  <c r="BI600" i="14"/>
  <c r="BH600" i="14"/>
  <c r="BG600" i="14"/>
  <c r="BF600" i="14"/>
  <c r="BE600" i="14"/>
  <c r="BD600" i="14"/>
  <c r="BC600" i="14"/>
  <c r="BB600" i="14"/>
  <c r="BA600" i="14"/>
  <c r="AZ600" i="14"/>
  <c r="AY600" i="14"/>
  <c r="AX600" i="14"/>
  <c r="AW600" i="14"/>
  <c r="AV600" i="14"/>
  <c r="AU600" i="14"/>
  <c r="AT600" i="14"/>
  <c r="AS600" i="14"/>
  <c r="AR600" i="14"/>
  <c r="AQ600" i="14"/>
  <c r="AP600" i="14"/>
  <c r="AO600" i="14"/>
  <c r="AN600" i="14"/>
  <c r="AM600" i="14"/>
  <c r="AL600" i="14"/>
  <c r="AK600" i="14"/>
  <c r="AJ600" i="14"/>
  <c r="AI600" i="14"/>
  <c r="AH600" i="14"/>
  <c r="AG600" i="14"/>
  <c r="AF600" i="14"/>
  <c r="AE600" i="14"/>
  <c r="AD600" i="14"/>
  <c r="AC600" i="14"/>
  <c r="AB600" i="14"/>
  <c r="AA600" i="14"/>
  <c r="Z600" i="14"/>
  <c r="Y600" i="14"/>
  <c r="X600" i="14"/>
  <c r="W600" i="14"/>
  <c r="V600" i="14"/>
  <c r="U600" i="14"/>
  <c r="T600" i="14"/>
  <c r="S600" i="14"/>
  <c r="R600" i="14"/>
  <c r="Q600" i="14"/>
  <c r="P600" i="14"/>
  <c r="O600" i="14"/>
  <c r="N600" i="14"/>
  <c r="M600" i="14"/>
  <c r="L600" i="14"/>
  <c r="K600" i="14"/>
  <c r="J600" i="14"/>
  <c r="I600" i="14"/>
  <c r="H600" i="14"/>
  <c r="G600" i="14"/>
  <c r="JB599" i="14"/>
  <c r="JA599" i="14"/>
  <c r="IZ599" i="14"/>
  <c r="IY599" i="14"/>
  <c r="IX599" i="14"/>
  <c r="IW599" i="14"/>
  <c r="IV599" i="14"/>
  <c r="IU599" i="14"/>
  <c r="IT599" i="14"/>
  <c r="IS599" i="14"/>
  <c r="IR599" i="14"/>
  <c r="IQ599" i="14"/>
  <c r="IP599" i="14"/>
  <c r="IO599" i="14"/>
  <c r="IN599" i="14"/>
  <c r="IM599" i="14"/>
  <c r="IL599" i="14"/>
  <c r="IK599" i="14"/>
  <c r="IJ599" i="14"/>
  <c r="II599" i="14"/>
  <c r="IH599" i="14"/>
  <c r="IG599" i="14"/>
  <c r="IF599" i="14"/>
  <c r="IE599" i="14"/>
  <c r="ID599" i="14"/>
  <c r="IC599" i="14"/>
  <c r="IB599" i="14"/>
  <c r="IA599" i="14"/>
  <c r="HZ599" i="14"/>
  <c r="HY599" i="14"/>
  <c r="HX599" i="14"/>
  <c r="HW599" i="14"/>
  <c r="HV599" i="14"/>
  <c r="HU599" i="14"/>
  <c r="HT599" i="14"/>
  <c r="HS599" i="14"/>
  <c r="HR599" i="14"/>
  <c r="HQ599" i="14"/>
  <c r="HP599" i="14"/>
  <c r="HO599" i="14"/>
  <c r="HN599" i="14"/>
  <c r="HM599" i="14"/>
  <c r="HL599" i="14"/>
  <c r="HK599" i="14"/>
  <c r="HJ599" i="14"/>
  <c r="HI599" i="14"/>
  <c r="HH599" i="14"/>
  <c r="HG599" i="14"/>
  <c r="HF599" i="14"/>
  <c r="HE599" i="14"/>
  <c r="HD599" i="14"/>
  <c r="HC599" i="14"/>
  <c r="HB599" i="14"/>
  <c r="HA599" i="14"/>
  <c r="GZ599" i="14"/>
  <c r="GY599" i="14"/>
  <c r="GX599" i="14"/>
  <c r="GW599" i="14"/>
  <c r="GV599" i="14"/>
  <c r="GU599" i="14"/>
  <c r="GT599" i="14"/>
  <c r="GS599" i="14"/>
  <c r="GR599" i="14"/>
  <c r="GQ599" i="14"/>
  <c r="GP599" i="14"/>
  <c r="GO599" i="14"/>
  <c r="GN599" i="14"/>
  <c r="GM599" i="14"/>
  <c r="GL599" i="14"/>
  <c r="GK599" i="14"/>
  <c r="GJ599" i="14"/>
  <c r="GI599" i="14"/>
  <c r="GH599" i="14"/>
  <c r="GG599" i="14"/>
  <c r="GF599" i="14"/>
  <c r="GE599" i="14"/>
  <c r="GD599" i="14"/>
  <c r="GC599" i="14"/>
  <c r="GB599" i="14"/>
  <c r="GA599" i="14"/>
  <c r="FZ599" i="14"/>
  <c r="FY599" i="14"/>
  <c r="FX599" i="14"/>
  <c r="FW599" i="14"/>
  <c r="FV599" i="14"/>
  <c r="FU599" i="14"/>
  <c r="FT599" i="14"/>
  <c r="FS599" i="14"/>
  <c r="FR599" i="14"/>
  <c r="FQ599" i="14"/>
  <c r="FP599" i="14"/>
  <c r="FO599" i="14"/>
  <c r="FN599" i="14"/>
  <c r="FM599" i="14"/>
  <c r="FL599" i="14"/>
  <c r="FK599" i="14"/>
  <c r="FJ599" i="14"/>
  <c r="FI599" i="14"/>
  <c r="FH599" i="14"/>
  <c r="FG599" i="14"/>
  <c r="FF599" i="14"/>
  <c r="FE599" i="14"/>
  <c r="FD599" i="14"/>
  <c r="FC599" i="14"/>
  <c r="FB599" i="14"/>
  <c r="FA599" i="14"/>
  <c r="EZ599" i="14"/>
  <c r="EY599" i="14"/>
  <c r="EX599" i="14"/>
  <c r="EW599" i="14"/>
  <c r="EV599" i="14"/>
  <c r="EU599" i="14"/>
  <c r="ET599" i="14"/>
  <c r="ES599" i="14"/>
  <c r="ER599" i="14"/>
  <c r="EQ599" i="14"/>
  <c r="EP599" i="14"/>
  <c r="EO599" i="14"/>
  <c r="EN599" i="14"/>
  <c r="EM599" i="14"/>
  <c r="EL599" i="14"/>
  <c r="EK599" i="14"/>
  <c r="EJ599" i="14"/>
  <c r="EI599" i="14"/>
  <c r="EH599" i="14"/>
  <c r="EG599" i="14"/>
  <c r="EF599" i="14"/>
  <c r="EE599" i="14"/>
  <c r="ED599" i="14"/>
  <c r="EC599" i="14"/>
  <c r="EB599" i="14"/>
  <c r="EA599" i="14"/>
  <c r="DZ599" i="14"/>
  <c r="DY599" i="14"/>
  <c r="DX599" i="14"/>
  <c r="DW599" i="14"/>
  <c r="DV599" i="14"/>
  <c r="DU599" i="14"/>
  <c r="DT599" i="14"/>
  <c r="DS599" i="14"/>
  <c r="DR599" i="14"/>
  <c r="DQ599" i="14"/>
  <c r="DP599" i="14"/>
  <c r="DO599" i="14"/>
  <c r="DN599" i="14"/>
  <c r="DM599" i="14"/>
  <c r="DL599" i="14"/>
  <c r="DK599" i="14"/>
  <c r="DJ599" i="14"/>
  <c r="DI599" i="14"/>
  <c r="DH599" i="14"/>
  <c r="DG599" i="14"/>
  <c r="DF599" i="14"/>
  <c r="DE599" i="14"/>
  <c r="DD599" i="14"/>
  <c r="DC599" i="14"/>
  <c r="DB599" i="14"/>
  <c r="DA599" i="14"/>
  <c r="CZ599" i="14"/>
  <c r="CY599" i="14"/>
  <c r="CX599" i="14"/>
  <c r="CW599" i="14"/>
  <c r="CV599" i="14"/>
  <c r="CU599" i="14"/>
  <c r="CT599" i="14"/>
  <c r="CS599" i="14"/>
  <c r="CR599" i="14"/>
  <c r="CQ599" i="14"/>
  <c r="CP599" i="14"/>
  <c r="CO599" i="14"/>
  <c r="CN599" i="14"/>
  <c r="CM599" i="14"/>
  <c r="CL599" i="14"/>
  <c r="CK599" i="14"/>
  <c r="CJ599" i="14"/>
  <c r="CI599" i="14"/>
  <c r="CH599" i="14"/>
  <c r="CG599" i="14"/>
  <c r="CF599" i="14"/>
  <c r="CE599" i="14"/>
  <c r="CD599" i="14"/>
  <c r="CC599" i="14"/>
  <c r="CB599" i="14"/>
  <c r="CA599" i="14"/>
  <c r="BZ599" i="14"/>
  <c r="BY599" i="14"/>
  <c r="BX599" i="14"/>
  <c r="BW599" i="14"/>
  <c r="BV599" i="14"/>
  <c r="BU599" i="14"/>
  <c r="BT599" i="14"/>
  <c r="BS599" i="14"/>
  <c r="BR599" i="14"/>
  <c r="BQ599" i="14"/>
  <c r="BP599" i="14"/>
  <c r="BO599" i="14"/>
  <c r="BN599" i="14"/>
  <c r="BM599" i="14"/>
  <c r="BL599" i="14"/>
  <c r="BK599" i="14"/>
  <c r="BJ599" i="14"/>
  <c r="BI599" i="14"/>
  <c r="BH599" i="14"/>
  <c r="BG599" i="14"/>
  <c r="BF599" i="14"/>
  <c r="BE599" i="14"/>
  <c r="BD599" i="14"/>
  <c r="BC599" i="14"/>
  <c r="BB599" i="14"/>
  <c r="BA599" i="14"/>
  <c r="AZ599" i="14"/>
  <c r="AY599" i="14"/>
  <c r="AX599" i="14"/>
  <c r="AW599" i="14"/>
  <c r="AV599" i="14"/>
  <c r="AU599" i="14"/>
  <c r="AT599" i="14"/>
  <c r="AS599" i="14"/>
  <c r="AR599" i="14"/>
  <c r="AQ599" i="14"/>
  <c r="AP599" i="14"/>
  <c r="AO599" i="14"/>
  <c r="AN599" i="14"/>
  <c r="AM599" i="14"/>
  <c r="AL599" i="14"/>
  <c r="AK599" i="14"/>
  <c r="AJ599" i="14"/>
  <c r="AI599" i="14"/>
  <c r="AH599" i="14"/>
  <c r="AG599" i="14"/>
  <c r="AF599" i="14"/>
  <c r="AE599" i="14"/>
  <c r="AD599" i="14"/>
  <c r="AC599" i="14"/>
  <c r="AB599" i="14"/>
  <c r="AA599" i="14"/>
  <c r="Z599" i="14"/>
  <c r="Y599" i="14"/>
  <c r="X599" i="14"/>
  <c r="W599" i="14"/>
  <c r="V599" i="14"/>
  <c r="U599" i="14"/>
  <c r="T599" i="14"/>
  <c r="S599" i="14"/>
  <c r="R599" i="14"/>
  <c r="Q599" i="14"/>
  <c r="P599" i="14"/>
  <c r="O599" i="14"/>
  <c r="N599" i="14"/>
  <c r="M599" i="14"/>
  <c r="L599" i="14"/>
  <c r="K599" i="14"/>
  <c r="J599" i="14"/>
  <c r="I599" i="14"/>
  <c r="H599" i="14"/>
  <c r="G599" i="14"/>
  <c r="JB598" i="14"/>
  <c r="JA598" i="14"/>
  <c r="IZ598" i="14"/>
  <c r="IY598" i="14"/>
  <c r="IX598" i="14"/>
  <c r="IW598" i="14"/>
  <c r="IV598" i="14"/>
  <c r="IU598" i="14"/>
  <c r="IT598" i="14"/>
  <c r="IS598" i="14"/>
  <c r="IR598" i="14"/>
  <c r="IQ598" i="14"/>
  <c r="IP598" i="14"/>
  <c r="IO598" i="14"/>
  <c r="IN598" i="14"/>
  <c r="IM598" i="14"/>
  <c r="IL598" i="14"/>
  <c r="IK598" i="14"/>
  <c r="IJ598" i="14"/>
  <c r="II598" i="14"/>
  <c r="IH598" i="14"/>
  <c r="IG598" i="14"/>
  <c r="IF598" i="14"/>
  <c r="IE598" i="14"/>
  <c r="ID598" i="14"/>
  <c r="IC598" i="14"/>
  <c r="IB598" i="14"/>
  <c r="IA598" i="14"/>
  <c r="HZ598" i="14"/>
  <c r="HY598" i="14"/>
  <c r="HX598" i="14"/>
  <c r="HW598" i="14"/>
  <c r="HV598" i="14"/>
  <c r="HU598" i="14"/>
  <c r="HT598" i="14"/>
  <c r="HS598" i="14"/>
  <c r="HR598" i="14"/>
  <c r="HQ598" i="14"/>
  <c r="HP598" i="14"/>
  <c r="HO598" i="14"/>
  <c r="HN598" i="14"/>
  <c r="HM598" i="14"/>
  <c r="HL598" i="14"/>
  <c r="HK598" i="14"/>
  <c r="HJ598" i="14"/>
  <c r="HI598" i="14"/>
  <c r="HH598" i="14"/>
  <c r="HG598" i="14"/>
  <c r="HF598" i="14"/>
  <c r="HE598" i="14"/>
  <c r="HD598" i="14"/>
  <c r="HC598" i="14"/>
  <c r="HB598" i="14"/>
  <c r="HA598" i="14"/>
  <c r="GZ598" i="14"/>
  <c r="GY598" i="14"/>
  <c r="GX598" i="14"/>
  <c r="GW598" i="14"/>
  <c r="GV598" i="14"/>
  <c r="GU598" i="14"/>
  <c r="GT598" i="14"/>
  <c r="GS598" i="14"/>
  <c r="GR598" i="14"/>
  <c r="GQ598" i="14"/>
  <c r="GP598" i="14"/>
  <c r="GO598" i="14"/>
  <c r="GN598" i="14"/>
  <c r="GM598" i="14"/>
  <c r="GL598" i="14"/>
  <c r="GK598" i="14"/>
  <c r="GJ598" i="14"/>
  <c r="GI598" i="14"/>
  <c r="GH598" i="14"/>
  <c r="GG598" i="14"/>
  <c r="GF598" i="14"/>
  <c r="GE598" i="14"/>
  <c r="GD598" i="14"/>
  <c r="GC598" i="14"/>
  <c r="GB598" i="14"/>
  <c r="GA598" i="14"/>
  <c r="FZ598" i="14"/>
  <c r="FY598" i="14"/>
  <c r="FX598" i="14"/>
  <c r="FW598" i="14"/>
  <c r="FV598" i="14"/>
  <c r="FU598" i="14"/>
  <c r="FT598" i="14"/>
  <c r="FS598" i="14"/>
  <c r="FR598" i="14"/>
  <c r="FQ598" i="14"/>
  <c r="FP598" i="14"/>
  <c r="FO598" i="14"/>
  <c r="FN598" i="14"/>
  <c r="FM598" i="14"/>
  <c r="FL598" i="14"/>
  <c r="FK598" i="14"/>
  <c r="FJ598" i="14"/>
  <c r="FI598" i="14"/>
  <c r="FH598" i="14"/>
  <c r="FG598" i="14"/>
  <c r="FF598" i="14"/>
  <c r="FE598" i="14"/>
  <c r="FD598" i="14"/>
  <c r="FC598" i="14"/>
  <c r="FB598" i="14"/>
  <c r="FA598" i="14"/>
  <c r="EZ598" i="14"/>
  <c r="EY598" i="14"/>
  <c r="EX598" i="14"/>
  <c r="EW598" i="14"/>
  <c r="EV598" i="14"/>
  <c r="EU598" i="14"/>
  <c r="ET598" i="14"/>
  <c r="ES598" i="14"/>
  <c r="ER598" i="14"/>
  <c r="EQ598" i="14"/>
  <c r="EP598" i="14"/>
  <c r="EO598" i="14"/>
  <c r="EN598" i="14"/>
  <c r="EM598" i="14"/>
  <c r="EL598" i="14"/>
  <c r="EK598" i="14"/>
  <c r="EJ598" i="14"/>
  <c r="EI598" i="14"/>
  <c r="EH598" i="14"/>
  <c r="EG598" i="14"/>
  <c r="EF598" i="14"/>
  <c r="EE598" i="14"/>
  <c r="ED598" i="14"/>
  <c r="EC598" i="14"/>
  <c r="EB598" i="14"/>
  <c r="EA598" i="14"/>
  <c r="DZ598" i="14"/>
  <c r="DY598" i="14"/>
  <c r="DX598" i="14"/>
  <c r="DW598" i="14"/>
  <c r="DV598" i="14"/>
  <c r="DU598" i="14"/>
  <c r="DT598" i="14"/>
  <c r="DS598" i="14"/>
  <c r="DR598" i="14"/>
  <c r="DQ598" i="14"/>
  <c r="DP598" i="14"/>
  <c r="DO598" i="14"/>
  <c r="DN598" i="14"/>
  <c r="DM598" i="14"/>
  <c r="DL598" i="14"/>
  <c r="DK598" i="14"/>
  <c r="DJ598" i="14"/>
  <c r="DI598" i="14"/>
  <c r="DH598" i="14"/>
  <c r="DG598" i="14"/>
  <c r="DF598" i="14"/>
  <c r="DE598" i="14"/>
  <c r="DD598" i="14"/>
  <c r="DC598" i="14"/>
  <c r="DB598" i="14"/>
  <c r="DA598" i="14"/>
  <c r="CZ598" i="14"/>
  <c r="CY598" i="14"/>
  <c r="CX598" i="14"/>
  <c r="CW598" i="14"/>
  <c r="CV598" i="14"/>
  <c r="CU598" i="14"/>
  <c r="CT598" i="14"/>
  <c r="CS598" i="14"/>
  <c r="CR598" i="14"/>
  <c r="CQ598" i="14"/>
  <c r="CP598" i="14"/>
  <c r="CO598" i="14"/>
  <c r="CN598" i="14"/>
  <c r="CM598" i="14"/>
  <c r="CL598" i="14"/>
  <c r="CK598" i="14"/>
  <c r="CJ598" i="14"/>
  <c r="CI598" i="14"/>
  <c r="CH598" i="14"/>
  <c r="CG598" i="14"/>
  <c r="CF598" i="14"/>
  <c r="CE598" i="14"/>
  <c r="CD598" i="14"/>
  <c r="CC598" i="14"/>
  <c r="CB598" i="14"/>
  <c r="CA598" i="14"/>
  <c r="BZ598" i="14"/>
  <c r="BY598" i="14"/>
  <c r="BX598" i="14"/>
  <c r="BW598" i="14"/>
  <c r="BV598" i="14"/>
  <c r="BU598" i="14"/>
  <c r="BT598" i="14"/>
  <c r="BS598" i="14"/>
  <c r="BR598" i="14"/>
  <c r="BQ598" i="14"/>
  <c r="BP598" i="14"/>
  <c r="BO598" i="14"/>
  <c r="BN598" i="14"/>
  <c r="BM598" i="14"/>
  <c r="BL598" i="14"/>
  <c r="BK598" i="14"/>
  <c r="BJ598" i="14"/>
  <c r="BI598" i="14"/>
  <c r="BH598" i="14"/>
  <c r="BG598" i="14"/>
  <c r="BF598" i="14"/>
  <c r="BE598" i="14"/>
  <c r="BD598" i="14"/>
  <c r="BC598" i="14"/>
  <c r="BB598" i="14"/>
  <c r="BA598" i="14"/>
  <c r="AZ598" i="14"/>
  <c r="AY598" i="14"/>
  <c r="AX598" i="14"/>
  <c r="AW598" i="14"/>
  <c r="AV598" i="14"/>
  <c r="AU598" i="14"/>
  <c r="AT598" i="14"/>
  <c r="AS598" i="14"/>
  <c r="AR598" i="14"/>
  <c r="AQ598" i="14"/>
  <c r="AP598" i="14"/>
  <c r="AO598" i="14"/>
  <c r="AN598" i="14"/>
  <c r="AM598" i="14"/>
  <c r="AL598" i="14"/>
  <c r="AK598" i="14"/>
  <c r="AJ598" i="14"/>
  <c r="AI598" i="14"/>
  <c r="AH598" i="14"/>
  <c r="AG598" i="14"/>
  <c r="AF598" i="14"/>
  <c r="AE598" i="14"/>
  <c r="AD598" i="14"/>
  <c r="AC598" i="14"/>
  <c r="AB598" i="14"/>
  <c r="AA598" i="14"/>
  <c r="Z598" i="14"/>
  <c r="Y598" i="14"/>
  <c r="X598" i="14"/>
  <c r="W598" i="14"/>
  <c r="V598" i="14"/>
  <c r="U598" i="14"/>
  <c r="T598" i="14"/>
  <c r="S598" i="14"/>
  <c r="R598" i="14"/>
  <c r="Q598" i="14"/>
  <c r="P598" i="14"/>
  <c r="O598" i="14"/>
  <c r="N598" i="14"/>
  <c r="M598" i="14"/>
  <c r="L598" i="14"/>
  <c r="K598" i="14"/>
  <c r="J598" i="14"/>
  <c r="I598" i="14"/>
  <c r="H598" i="14"/>
  <c r="G598" i="14"/>
  <c r="JB597" i="14"/>
  <c r="JA597" i="14"/>
  <c r="IZ597" i="14"/>
  <c r="IY597" i="14"/>
  <c r="IX597" i="14"/>
  <c r="IW597" i="14"/>
  <c r="IV597" i="14"/>
  <c r="IU597" i="14"/>
  <c r="IT597" i="14"/>
  <c r="IS597" i="14"/>
  <c r="IR597" i="14"/>
  <c r="IQ597" i="14"/>
  <c r="IP597" i="14"/>
  <c r="IO597" i="14"/>
  <c r="IN597" i="14"/>
  <c r="IM597" i="14"/>
  <c r="IL597" i="14"/>
  <c r="IK597" i="14"/>
  <c r="IJ597" i="14"/>
  <c r="II597" i="14"/>
  <c r="IH597" i="14"/>
  <c r="IG597" i="14"/>
  <c r="IF597" i="14"/>
  <c r="IE597" i="14"/>
  <c r="ID597" i="14"/>
  <c r="IC597" i="14"/>
  <c r="IB597" i="14"/>
  <c r="IA597" i="14"/>
  <c r="HZ597" i="14"/>
  <c r="HY597" i="14"/>
  <c r="HX597" i="14"/>
  <c r="HW597" i="14"/>
  <c r="HV597" i="14"/>
  <c r="HU597" i="14"/>
  <c r="HT597" i="14"/>
  <c r="HS597" i="14"/>
  <c r="HR597" i="14"/>
  <c r="HQ597" i="14"/>
  <c r="HP597" i="14"/>
  <c r="HO597" i="14"/>
  <c r="HN597" i="14"/>
  <c r="HM597" i="14"/>
  <c r="HL597" i="14"/>
  <c r="HK597" i="14"/>
  <c r="HJ597" i="14"/>
  <c r="HI597" i="14"/>
  <c r="HH597" i="14"/>
  <c r="HG597" i="14"/>
  <c r="HF597" i="14"/>
  <c r="HE597" i="14"/>
  <c r="HD597" i="14"/>
  <c r="HC597" i="14"/>
  <c r="HB597" i="14"/>
  <c r="HA597" i="14"/>
  <c r="GZ597" i="14"/>
  <c r="GY597" i="14"/>
  <c r="GX597" i="14"/>
  <c r="GW597" i="14"/>
  <c r="GV597" i="14"/>
  <c r="GU597" i="14"/>
  <c r="GT597" i="14"/>
  <c r="GS597" i="14"/>
  <c r="GR597" i="14"/>
  <c r="GQ597" i="14"/>
  <c r="GP597" i="14"/>
  <c r="GO597" i="14"/>
  <c r="GN597" i="14"/>
  <c r="GM597" i="14"/>
  <c r="GL597" i="14"/>
  <c r="GK597" i="14"/>
  <c r="GJ597" i="14"/>
  <c r="GI597" i="14"/>
  <c r="GH597" i="14"/>
  <c r="GG597" i="14"/>
  <c r="GF597" i="14"/>
  <c r="GE597" i="14"/>
  <c r="GD597" i="14"/>
  <c r="GC597" i="14"/>
  <c r="GB597" i="14"/>
  <c r="GA597" i="14"/>
  <c r="FZ597" i="14"/>
  <c r="FY597" i="14"/>
  <c r="FX597" i="14"/>
  <c r="FW597" i="14"/>
  <c r="FV597" i="14"/>
  <c r="FU597" i="14"/>
  <c r="FT597" i="14"/>
  <c r="FS597" i="14"/>
  <c r="FR597" i="14"/>
  <c r="FQ597" i="14"/>
  <c r="FP597" i="14"/>
  <c r="FO597" i="14"/>
  <c r="FN597" i="14"/>
  <c r="FM597" i="14"/>
  <c r="FL597" i="14"/>
  <c r="FK597" i="14"/>
  <c r="FJ597" i="14"/>
  <c r="FI597" i="14"/>
  <c r="FH597" i="14"/>
  <c r="FG597" i="14"/>
  <c r="FF597" i="14"/>
  <c r="FE597" i="14"/>
  <c r="FD597" i="14"/>
  <c r="FC597" i="14"/>
  <c r="FB597" i="14"/>
  <c r="FA597" i="14"/>
  <c r="EZ597" i="14"/>
  <c r="EY597" i="14"/>
  <c r="EX597" i="14"/>
  <c r="EW597" i="14"/>
  <c r="EV597" i="14"/>
  <c r="EU597" i="14"/>
  <c r="ET597" i="14"/>
  <c r="ES597" i="14"/>
  <c r="ER597" i="14"/>
  <c r="EQ597" i="14"/>
  <c r="EP597" i="14"/>
  <c r="EO597" i="14"/>
  <c r="EN597" i="14"/>
  <c r="EM597" i="14"/>
  <c r="EL597" i="14"/>
  <c r="EK597" i="14"/>
  <c r="EJ597" i="14"/>
  <c r="EI597" i="14"/>
  <c r="EH597" i="14"/>
  <c r="EG597" i="14"/>
  <c r="EF597" i="14"/>
  <c r="EE597" i="14"/>
  <c r="ED597" i="14"/>
  <c r="EC597" i="14"/>
  <c r="EB597" i="14"/>
  <c r="EA597" i="14"/>
  <c r="DZ597" i="14"/>
  <c r="DY597" i="14"/>
  <c r="DX597" i="14"/>
  <c r="DW597" i="14"/>
  <c r="DV597" i="14"/>
  <c r="DU597" i="14"/>
  <c r="DT597" i="14"/>
  <c r="DS597" i="14"/>
  <c r="DR597" i="14"/>
  <c r="DQ597" i="14"/>
  <c r="DP597" i="14"/>
  <c r="DO597" i="14"/>
  <c r="DN597" i="14"/>
  <c r="DM597" i="14"/>
  <c r="DL597" i="14"/>
  <c r="DK597" i="14"/>
  <c r="DJ597" i="14"/>
  <c r="DI597" i="14"/>
  <c r="DH597" i="14"/>
  <c r="DG597" i="14"/>
  <c r="DF597" i="14"/>
  <c r="DE597" i="14"/>
  <c r="DD597" i="14"/>
  <c r="DC597" i="14"/>
  <c r="DB597" i="14"/>
  <c r="DA597" i="14"/>
  <c r="CZ597" i="14"/>
  <c r="CY597" i="14"/>
  <c r="CX597" i="14"/>
  <c r="CW597" i="14"/>
  <c r="CV597" i="14"/>
  <c r="CU597" i="14"/>
  <c r="CT597" i="14"/>
  <c r="CS597" i="14"/>
  <c r="CR597" i="14"/>
  <c r="CQ597" i="14"/>
  <c r="CP597" i="14"/>
  <c r="CO597" i="14"/>
  <c r="CN597" i="14"/>
  <c r="CM597" i="14"/>
  <c r="CL597" i="14"/>
  <c r="CK597" i="14"/>
  <c r="CJ597" i="14"/>
  <c r="CI597" i="14"/>
  <c r="CH597" i="14"/>
  <c r="CG597" i="14"/>
  <c r="CF597" i="14"/>
  <c r="CE597" i="14"/>
  <c r="CD597" i="14"/>
  <c r="CC597" i="14"/>
  <c r="CB597" i="14"/>
  <c r="CA597" i="14"/>
  <c r="BZ597" i="14"/>
  <c r="BY597" i="14"/>
  <c r="BX597" i="14"/>
  <c r="BW597" i="14"/>
  <c r="BV597" i="14"/>
  <c r="BU597" i="14"/>
  <c r="BT597" i="14"/>
  <c r="BS597" i="14"/>
  <c r="BR597" i="14"/>
  <c r="BQ597" i="14"/>
  <c r="BP597" i="14"/>
  <c r="BO597" i="14"/>
  <c r="BN597" i="14"/>
  <c r="BM597" i="14"/>
  <c r="BL597" i="14"/>
  <c r="BK597" i="14"/>
  <c r="BJ597" i="14"/>
  <c r="BI597" i="14"/>
  <c r="BH597" i="14"/>
  <c r="BG597" i="14"/>
  <c r="BF597" i="14"/>
  <c r="BE597" i="14"/>
  <c r="BD597" i="14"/>
  <c r="BC597" i="14"/>
  <c r="BB597" i="14"/>
  <c r="BA597" i="14"/>
  <c r="AZ597" i="14"/>
  <c r="AY597" i="14"/>
  <c r="AX597" i="14"/>
  <c r="AW597" i="14"/>
  <c r="AV597" i="14"/>
  <c r="AU597" i="14"/>
  <c r="AT597" i="14"/>
  <c r="AS597" i="14"/>
  <c r="AR597" i="14"/>
  <c r="AQ597" i="14"/>
  <c r="AP597" i="14"/>
  <c r="AO597" i="14"/>
  <c r="AN597" i="14"/>
  <c r="AM597" i="14"/>
  <c r="AL597" i="14"/>
  <c r="AK597" i="14"/>
  <c r="AJ597" i="14"/>
  <c r="AI597" i="14"/>
  <c r="AH597" i="14"/>
  <c r="AG597" i="14"/>
  <c r="AF597" i="14"/>
  <c r="AE597" i="14"/>
  <c r="AD597" i="14"/>
  <c r="AC597" i="14"/>
  <c r="AB597" i="14"/>
  <c r="AA597" i="14"/>
  <c r="Z597" i="14"/>
  <c r="Y597" i="14"/>
  <c r="X597" i="14"/>
  <c r="W597" i="14"/>
  <c r="V597" i="14"/>
  <c r="U597" i="14"/>
  <c r="T597" i="14"/>
  <c r="S597" i="14"/>
  <c r="R597" i="14"/>
  <c r="Q597" i="14"/>
  <c r="P597" i="14"/>
  <c r="O597" i="14"/>
  <c r="N597" i="14"/>
  <c r="M597" i="14"/>
  <c r="L597" i="14"/>
  <c r="K597" i="14"/>
  <c r="J597" i="14"/>
  <c r="I597" i="14"/>
  <c r="H597" i="14"/>
  <c r="G597" i="14"/>
  <c r="JB596" i="14"/>
  <c r="JA596" i="14"/>
  <c r="IZ596" i="14"/>
  <c r="IY596" i="14"/>
  <c r="IX596" i="14"/>
  <c r="IW596" i="14"/>
  <c r="IV596" i="14"/>
  <c r="IU596" i="14"/>
  <c r="IT596" i="14"/>
  <c r="IS596" i="14"/>
  <c r="IR596" i="14"/>
  <c r="IQ596" i="14"/>
  <c r="IP596" i="14"/>
  <c r="IO596" i="14"/>
  <c r="IN596" i="14"/>
  <c r="IM596" i="14"/>
  <c r="IL596" i="14"/>
  <c r="IK596" i="14"/>
  <c r="IJ596" i="14"/>
  <c r="II596" i="14"/>
  <c r="IH596" i="14"/>
  <c r="IG596" i="14"/>
  <c r="IF596" i="14"/>
  <c r="IE596" i="14"/>
  <c r="ID596" i="14"/>
  <c r="IC596" i="14"/>
  <c r="IB596" i="14"/>
  <c r="IA596" i="14"/>
  <c r="HZ596" i="14"/>
  <c r="HY596" i="14"/>
  <c r="HX596" i="14"/>
  <c r="HW596" i="14"/>
  <c r="HV596" i="14"/>
  <c r="HU596" i="14"/>
  <c r="HT596" i="14"/>
  <c r="HS596" i="14"/>
  <c r="HR596" i="14"/>
  <c r="HQ596" i="14"/>
  <c r="HP596" i="14"/>
  <c r="HO596" i="14"/>
  <c r="HN596" i="14"/>
  <c r="HM596" i="14"/>
  <c r="HL596" i="14"/>
  <c r="HK596" i="14"/>
  <c r="HJ596" i="14"/>
  <c r="HI596" i="14"/>
  <c r="HH596" i="14"/>
  <c r="HG596" i="14"/>
  <c r="HF596" i="14"/>
  <c r="HE596" i="14"/>
  <c r="HD596" i="14"/>
  <c r="HC596" i="14"/>
  <c r="HB596" i="14"/>
  <c r="HA596" i="14"/>
  <c r="GZ596" i="14"/>
  <c r="GY596" i="14"/>
  <c r="GX596" i="14"/>
  <c r="GW596" i="14"/>
  <c r="GV596" i="14"/>
  <c r="GU596" i="14"/>
  <c r="GT596" i="14"/>
  <c r="GS596" i="14"/>
  <c r="GR596" i="14"/>
  <c r="GQ596" i="14"/>
  <c r="GP596" i="14"/>
  <c r="GO596" i="14"/>
  <c r="GN596" i="14"/>
  <c r="GM596" i="14"/>
  <c r="GL596" i="14"/>
  <c r="GK596" i="14"/>
  <c r="GJ596" i="14"/>
  <c r="GI596" i="14"/>
  <c r="GH596" i="14"/>
  <c r="GG596" i="14"/>
  <c r="GF596" i="14"/>
  <c r="GE596" i="14"/>
  <c r="GD596" i="14"/>
  <c r="GC596" i="14"/>
  <c r="GB596" i="14"/>
  <c r="GA596" i="14"/>
  <c r="FZ596" i="14"/>
  <c r="FY596" i="14"/>
  <c r="FX596" i="14"/>
  <c r="FW596" i="14"/>
  <c r="FV596" i="14"/>
  <c r="FU596" i="14"/>
  <c r="FT596" i="14"/>
  <c r="FS596" i="14"/>
  <c r="FR596" i="14"/>
  <c r="FQ596" i="14"/>
  <c r="FP596" i="14"/>
  <c r="FO596" i="14"/>
  <c r="FN596" i="14"/>
  <c r="FM596" i="14"/>
  <c r="FL596" i="14"/>
  <c r="FK596" i="14"/>
  <c r="FJ596" i="14"/>
  <c r="FI596" i="14"/>
  <c r="FH596" i="14"/>
  <c r="FG596" i="14"/>
  <c r="FF596" i="14"/>
  <c r="FE596" i="14"/>
  <c r="FD596" i="14"/>
  <c r="FC596" i="14"/>
  <c r="FB596" i="14"/>
  <c r="FA596" i="14"/>
  <c r="EZ596" i="14"/>
  <c r="EY596" i="14"/>
  <c r="EX596" i="14"/>
  <c r="EW596" i="14"/>
  <c r="EV596" i="14"/>
  <c r="EU596" i="14"/>
  <c r="ET596" i="14"/>
  <c r="ES596" i="14"/>
  <c r="ER596" i="14"/>
  <c r="EQ596" i="14"/>
  <c r="EP596" i="14"/>
  <c r="EO596" i="14"/>
  <c r="EN596" i="14"/>
  <c r="EM596" i="14"/>
  <c r="EL596" i="14"/>
  <c r="EK596" i="14"/>
  <c r="EJ596" i="14"/>
  <c r="EI596" i="14"/>
  <c r="EH596" i="14"/>
  <c r="EG596" i="14"/>
  <c r="EF596" i="14"/>
  <c r="EE596" i="14"/>
  <c r="ED596" i="14"/>
  <c r="EC596" i="14"/>
  <c r="EB596" i="14"/>
  <c r="EA596" i="14"/>
  <c r="DZ596" i="14"/>
  <c r="DY596" i="14"/>
  <c r="DX596" i="14"/>
  <c r="DW596" i="14"/>
  <c r="DV596" i="14"/>
  <c r="DU596" i="14"/>
  <c r="DT596" i="14"/>
  <c r="DS596" i="14"/>
  <c r="DR596" i="14"/>
  <c r="DQ596" i="14"/>
  <c r="DP596" i="14"/>
  <c r="DO596" i="14"/>
  <c r="DN596" i="14"/>
  <c r="DM596" i="14"/>
  <c r="DL596" i="14"/>
  <c r="DK596" i="14"/>
  <c r="DJ596" i="14"/>
  <c r="DI596" i="14"/>
  <c r="DH596" i="14"/>
  <c r="DG596" i="14"/>
  <c r="DF596" i="14"/>
  <c r="DE596" i="14"/>
  <c r="DD596" i="14"/>
  <c r="DC596" i="14"/>
  <c r="DB596" i="14"/>
  <c r="DA596" i="14"/>
  <c r="CZ596" i="14"/>
  <c r="CY596" i="14"/>
  <c r="CX596" i="14"/>
  <c r="CW596" i="14"/>
  <c r="CV596" i="14"/>
  <c r="CU596" i="14"/>
  <c r="CT596" i="14"/>
  <c r="CS596" i="14"/>
  <c r="CR596" i="14"/>
  <c r="CQ596" i="14"/>
  <c r="CP596" i="14"/>
  <c r="CO596" i="14"/>
  <c r="CN596" i="14"/>
  <c r="CM596" i="14"/>
  <c r="CL596" i="14"/>
  <c r="CK596" i="14"/>
  <c r="CJ596" i="14"/>
  <c r="CI596" i="14"/>
  <c r="CH596" i="14"/>
  <c r="CG596" i="14"/>
  <c r="CF596" i="14"/>
  <c r="CE596" i="14"/>
  <c r="CD596" i="14"/>
  <c r="CC596" i="14"/>
  <c r="CB596" i="14"/>
  <c r="CA596" i="14"/>
  <c r="BZ596" i="14"/>
  <c r="BY596" i="14"/>
  <c r="BX596" i="14"/>
  <c r="BW596" i="14"/>
  <c r="BV596" i="14"/>
  <c r="BU596" i="14"/>
  <c r="BT596" i="14"/>
  <c r="BS596" i="14"/>
  <c r="BR596" i="14"/>
  <c r="BQ596" i="14"/>
  <c r="BP596" i="14"/>
  <c r="BO596" i="14"/>
  <c r="BN596" i="14"/>
  <c r="BM596" i="14"/>
  <c r="BL596" i="14"/>
  <c r="BK596" i="14"/>
  <c r="BJ596" i="14"/>
  <c r="BI596" i="14"/>
  <c r="BH596" i="14"/>
  <c r="BG596" i="14"/>
  <c r="BF596" i="14"/>
  <c r="BE596" i="14"/>
  <c r="BD596" i="14"/>
  <c r="BC596" i="14"/>
  <c r="BB596" i="14"/>
  <c r="BA596" i="14"/>
  <c r="AZ596" i="14"/>
  <c r="AY596" i="14"/>
  <c r="AX596" i="14"/>
  <c r="AW596" i="14"/>
  <c r="AV596" i="14"/>
  <c r="AU596" i="14"/>
  <c r="AT596" i="14"/>
  <c r="AS596" i="14"/>
  <c r="AR596" i="14"/>
  <c r="AQ596" i="14"/>
  <c r="AP596" i="14"/>
  <c r="AO596" i="14"/>
  <c r="AN596" i="14"/>
  <c r="AM596" i="14"/>
  <c r="AL596" i="14"/>
  <c r="AK596" i="14"/>
  <c r="AJ596" i="14"/>
  <c r="AI596" i="14"/>
  <c r="AH596" i="14"/>
  <c r="AG596" i="14"/>
  <c r="AF596" i="14"/>
  <c r="AE596" i="14"/>
  <c r="AD596" i="14"/>
  <c r="AC596" i="14"/>
  <c r="AB596" i="14"/>
  <c r="AA596" i="14"/>
  <c r="Z596" i="14"/>
  <c r="Y596" i="14"/>
  <c r="X596" i="14"/>
  <c r="W596" i="14"/>
  <c r="V596" i="14"/>
  <c r="U596" i="14"/>
  <c r="T596" i="14"/>
  <c r="S596" i="14"/>
  <c r="R596" i="14"/>
  <c r="Q596" i="14"/>
  <c r="P596" i="14"/>
  <c r="O596" i="14"/>
  <c r="N596" i="14"/>
  <c r="M596" i="14"/>
  <c r="L596" i="14"/>
  <c r="K596" i="14"/>
  <c r="J596" i="14"/>
  <c r="I596" i="14"/>
  <c r="H596" i="14"/>
  <c r="G596" i="14"/>
  <c r="JB595" i="14"/>
  <c r="JA595" i="14"/>
  <c r="IZ595" i="14"/>
  <c r="IY595" i="14"/>
  <c r="IX595" i="14"/>
  <c r="IW595" i="14"/>
  <c r="IV595" i="14"/>
  <c r="IU595" i="14"/>
  <c r="IT595" i="14"/>
  <c r="IS595" i="14"/>
  <c r="IR595" i="14"/>
  <c r="IQ595" i="14"/>
  <c r="IP595" i="14"/>
  <c r="IO595" i="14"/>
  <c r="IN595" i="14"/>
  <c r="IM595" i="14"/>
  <c r="IL595" i="14"/>
  <c r="IK595" i="14"/>
  <c r="IJ595" i="14"/>
  <c r="II595" i="14"/>
  <c r="IH595" i="14"/>
  <c r="IG595" i="14"/>
  <c r="IF595" i="14"/>
  <c r="IE595" i="14"/>
  <c r="ID595" i="14"/>
  <c r="IC595" i="14"/>
  <c r="IB595" i="14"/>
  <c r="IA595" i="14"/>
  <c r="HZ595" i="14"/>
  <c r="HY595" i="14"/>
  <c r="HX595" i="14"/>
  <c r="HW595" i="14"/>
  <c r="HV595" i="14"/>
  <c r="HU595" i="14"/>
  <c r="HT595" i="14"/>
  <c r="HS595" i="14"/>
  <c r="HR595" i="14"/>
  <c r="HQ595" i="14"/>
  <c r="HP595" i="14"/>
  <c r="HO595" i="14"/>
  <c r="HN595" i="14"/>
  <c r="HM595" i="14"/>
  <c r="HL595" i="14"/>
  <c r="HK595" i="14"/>
  <c r="HJ595" i="14"/>
  <c r="HI595" i="14"/>
  <c r="HH595" i="14"/>
  <c r="HG595" i="14"/>
  <c r="HF595" i="14"/>
  <c r="HE595" i="14"/>
  <c r="HD595" i="14"/>
  <c r="HC595" i="14"/>
  <c r="HB595" i="14"/>
  <c r="HA595" i="14"/>
  <c r="GZ595" i="14"/>
  <c r="GY595" i="14"/>
  <c r="GX595" i="14"/>
  <c r="GW595" i="14"/>
  <c r="GV595" i="14"/>
  <c r="GU595" i="14"/>
  <c r="GT595" i="14"/>
  <c r="GS595" i="14"/>
  <c r="GR595" i="14"/>
  <c r="GQ595" i="14"/>
  <c r="GP595" i="14"/>
  <c r="GO595" i="14"/>
  <c r="GN595" i="14"/>
  <c r="GM595" i="14"/>
  <c r="GL595" i="14"/>
  <c r="GK595" i="14"/>
  <c r="GJ595" i="14"/>
  <c r="GI595" i="14"/>
  <c r="GH595" i="14"/>
  <c r="GG595" i="14"/>
  <c r="GF595" i="14"/>
  <c r="GE595" i="14"/>
  <c r="GD595" i="14"/>
  <c r="GC595" i="14"/>
  <c r="GB595" i="14"/>
  <c r="GA595" i="14"/>
  <c r="FZ595" i="14"/>
  <c r="FY595" i="14"/>
  <c r="FX595" i="14"/>
  <c r="FW595" i="14"/>
  <c r="FV595" i="14"/>
  <c r="FU595" i="14"/>
  <c r="FT595" i="14"/>
  <c r="FS595" i="14"/>
  <c r="FR595" i="14"/>
  <c r="FQ595" i="14"/>
  <c r="FP595" i="14"/>
  <c r="FO595" i="14"/>
  <c r="FN595" i="14"/>
  <c r="FM595" i="14"/>
  <c r="FL595" i="14"/>
  <c r="FK595" i="14"/>
  <c r="FJ595" i="14"/>
  <c r="FI595" i="14"/>
  <c r="FH595" i="14"/>
  <c r="FG595" i="14"/>
  <c r="FF595" i="14"/>
  <c r="FE595" i="14"/>
  <c r="FD595" i="14"/>
  <c r="FC595" i="14"/>
  <c r="FB595" i="14"/>
  <c r="FA595" i="14"/>
  <c r="EZ595" i="14"/>
  <c r="EY595" i="14"/>
  <c r="EX595" i="14"/>
  <c r="EW595" i="14"/>
  <c r="EV595" i="14"/>
  <c r="EU595" i="14"/>
  <c r="ET595" i="14"/>
  <c r="ES595" i="14"/>
  <c r="ER595" i="14"/>
  <c r="EQ595" i="14"/>
  <c r="EP595" i="14"/>
  <c r="EO595" i="14"/>
  <c r="EN595" i="14"/>
  <c r="EM595" i="14"/>
  <c r="EL595" i="14"/>
  <c r="EK595" i="14"/>
  <c r="EJ595" i="14"/>
  <c r="EI595" i="14"/>
  <c r="EH595" i="14"/>
  <c r="EG595" i="14"/>
  <c r="EF595" i="14"/>
  <c r="EE595" i="14"/>
  <c r="ED595" i="14"/>
  <c r="EC595" i="14"/>
  <c r="EB595" i="14"/>
  <c r="EA595" i="14"/>
  <c r="DZ595" i="14"/>
  <c r="DY595" i="14"/>
  <c r="DX595" i="14"/>
  <c r="DW595" i="14"/>
  <c r="DV595" i="14"/>
  <c r="DU595" i="14"/>
  <c r="DT595" i="14"/>
  <c r="DS595" i="14"/>
  <c r="DR595" i="14"/>
  <c r="DQ595" i="14"/>
  <c r="DP595" i="14"/>
  <c r="DO595" i="14"/>
  <c r="DN595" i="14"/>
  <c r="DM595" i="14"/>
  <c r="DL595" i="14"/>
  <c r="DK595" i="14"/>
  <c r="DJ595" i="14"/>
  <c r="DI595" i="14"/>
  <c r="DH595" i="14"/>
  <c r="DG595" i="14"/>
  <c r="DF595" i="14"/>
  <c r="DE595" i="14"/>
  <c r="DD595" i="14"/>
  <c r="DC595" i="14"/>
  <c r="DB595" i="14"/>
  <c r="DA595" i="14"/>
  <c r="CZ595" i="14"/>
  <c r="CY595" i="14"/>
  <c r="CX595" i="14"/>
  <c r="CW595" i="14"/>
  <c r="CV595" i="14"/>
  <c r="CU595" i="14"/>
  <c r="CT595" i="14"/>
  <c r="CS595" i="14"/>
  <c r="CR595" i="14"/>
  <c r="CQ595" i="14"/>
  <c r="CP595" i="14"/>
  <c r="CO595" i="14"/>
  <c r="CN595" i="14"/>
  <c r="CM595" i="14"/>
  <c r="CL595" i="14"/>
  <c r="CK595" i="14"/>
  <c r="CJ595" i="14"/>
  <c r="CI595" i="14"/>
  <c r="CH595" i="14"/>
  <c r="CG595" i="14"/>
  <c r="CF595" i="14"/>
  <c r="CE595" i="14"/>
  <c r="CD595" i="14"/>
  <c r="CC595" i="14"/>
  <c r="CB595" i="14"/>
  <c r="CA595" i="14"/>
  <c r="BZ595" i="14"/>
  <c r="BY595" i="14"/>
  <c r="BX595" i="14"/>
  <c r="BW595" i="14"/>
  <c r="BV595" i="14"/>
  <c r="BU595" i="14"/>
  <c r="BT595" i="14"/>
  <c r="BS595" i="14"/>
  <c r="BR595" i="14"/>
  <c r="BQ595" i="14"/>
  <c r="BP595" i="14"/>
  <c r="BO595" i="14"/>
  <c r="BN595" i="14"/>
  <c r="BM595" i="14"/>
  <c r="BL595" i="14"/>
  <c r="BK595" i="14"/>
  <c r="BJ595" i="14"/>
  <c r="BI595" i="14"/>
  <c r="BH595" i="14"/>
  <c r="BG595" i="14"/>
  <c r="BF595" i="14"/>
  <c r="BE595" i="14"/>
  <c r="BD595" i="14"/>
  <c r="BC595" i="14"/>
  <c r="BB595" i="14"/>
  <c r="BA595" i="14"/>
  <c r="AZ595" i="14"/>
  <c r="AY595" i="14"/>
  <c r="AX595" i="14"/>
  <c r="AW595" i="14"/>
  <c r="AV595" i="14"/>
  <c r="AU595" i="14"/>
  <c r="AT595" i="14"/>
  <c r="AS595" i="14"/>
  <c r="AR595" i="14"/>
  <c r="AQ595" i="14"/>
  <c r="AP595" i="14"/>
  <c r="AO595" i="14"/>
  <c r="AN595" i="14"/>
  <c r="AM595" i="14"/>
  <c r="AL595" i="14"/>
  <c r="AK595" i="14"/>
  <c r="AJ595" i="14"/>
  <c r="AI595" i="14"/>
  <c r="AH595" i="14"/>
  <c r="AG595" i="14"/>
  <c r="AF595" i="14"/>
  <c r="AE595" i="14"/>
  <c r="AD595" i="14"/>
  <c r="AC595" i="14"/>
  <c r="AB595" i="14"/>
  <c r="AA595" i="14"/>
  <c r="Z595" i="14"/>
  <c r="Y595" i="14"/>
  <c r="X595" i="14"/>
  <c r="W595" i="14"/>
  <c r="V595" i="14"/>
  <c r="U595" i="14"/>
  <c r="T595" i="14"/>
  <c r="S595" i="14"/>
  <c r="R595" i="14"/>
  <c r="Q595" i="14"/>
  <c r="P595" i="14"/>
  <c r="O595" i="14"/>
  <c r="N595" i="14"/>
  <c r="M595" i="14"/>
  <c r="L595" i="14"/>
  <c r="K595" i="14"/>
  <c r="J595" i="14"/>
  <c r="I595" i="14"/>
  <c r="H595" i="14"/>
  <c r="G595" i="14"/>
  <c r="JB594" i="14"/>
  <c r="JA594" i="14"/>
  <c r="IZ594" i="14"/>
  <c r="IY594" i="14"/>
  <c r="IX594" i="14"/>
  <c r="IW594" i="14"/>
  <c r="IV594" i="14"/>
  <c r="IU594" i="14"/>
  <c r="IT594" i="14"/>
  <c r="IS594" i="14"/>
  <c r="IR594" i="14"/>
  <c r="IQ594" i="14"/>
  <c r="IP594" i="14"/>
  <c r="IO594" i="14"/>
  <c r="IN594" i="14"/>
  <c r="IM594" i="14"/>
  <c r="IL594" i="14"/>
  <c r="IK594" i="14"/>
  <c r="IJ594" i="14"/>
  <c r="II594" i="14"/>
  <c r="IH594" i="14"/>
  <c r="IG594" i="14"/>
  <c r="IF594" i="14"/>
  <c r="IE594" i="14"/>
  <c r="ID594" i="14"/>
  <c r="IC594" i="14"/>
  <c r="IB594" i="14"/>
  <c r="IA594" i="14"/>
  <c r="HZ594" i="14"/>
  <c r="HY594" i="14"/>
  <c r="HX594" i="14"/>
  <c r="HW594" i="14"/>
  <c r="HV594" i="14"/>
  <c r="HU594" i="14"/>
  <c r="HT594" i="14"/>
  <c r="HS594" i="14"/>
  <c r="HR594" i="14"/>
  <c r="HQ594" i="14"/>
  <c r="HP594" i="14"/>
  <c r="HO594" i="14"/>
  <c r="HN594" i="14"/>
  <c r="HM594" i="14"/>
  <c r="HL594" i="14"/>
  <c r="HK594" i="14"/>
  <c r="HJ594" i="14"/>
  <c r="HI594" i="14"/>
  <c r="HH594" i="14"/>
  <c r="HG594" i="14"/>
  <c r="HF594" i="14"/>
  <c r="HE594" i="14"/>
  <c r="HD594" i="14"/>
  <c r="HC594" i="14"/>
  <c r="HB594" i="14"/>
  <c r="HA594" i="14"/>
  <c r="GZ594" i="14"/>
  <c r="GY594" i="14"/>
  <c r="GX594" i="14"/>
  <c r="GW594" i="14"/>
  <c r="GV594" i="14"/>
  <c r="GU594" i="14"/>
  <c r="GT594" i="14"/>
  <c r="GS594" i="14"/>
  <c r="GR594" i="14"/>
  <c r="GQ594" i="14"/>
  <c r="GP594" i="14"/>
  <c r="GO594" i="14"/>
  <c r="GN594" i="14"/>
  <c r="GM594" i="14"/>
  <c r="GL594" i="14"/>
  <c r="GK594" i="14"/>
  <c r="GJ594" i="14"/>
  <c r="GI594" i="14"/>
  <c r="GH594" i="14"/>
  <c r="GG594" i="14"/>
  <c r="GF594" i="14"/>
  <c r="GE594" i="14"/>
  <c r="GD594" i="14"/>
  <c r="GC594" i="14"/>
  <c r="GB594" i="14"/>
  <c r="GA594" i="14"/>
  <c r="FZ594" i="14"/>
  <c r="FY594" i="14"/>
  <c r="FX594" i="14"/>
  <c r="FW594" i="14"/>
  <c r="FV594" i="14"/>
  <c r="FU594" i="14"/>
  <c r="FT594" i="14"/>
  <c r="FS594" i="14"/>
  <c r="FR594" i="14"/>
  <c r="FQ594" i="14"/>
  <c r="FP594" i="14"/>
  <c r="FO594" i="14"/>
  <c r="FN594" i="14"/>
  <c r="FM594" i="14"/>
  <c r="FL594" i="14"/>
  <c r="FK594" i="14"/>
  <c r="FJ594" i="14"/>
  <c r="FI594" i="14"/>
  <c r="FH594" i="14"/>
  <c r="FG594" i="14"/>
  <c r="FF594" i="14"/>
  <c r="FE594" i="14"/>
  <c r="FD594" i="14"/>
  <c r="FC594" i="14"/>
  <c r="FB594" i="14"/>
  <c r="FA594" i="14"/>
  <c r="EZ594" i="14"/>
  <c r="EY594" i="14"/>
  <c r="EX594" i="14"/>
  <c r="EW594" i="14"/>
  <c r="EV594" i="14"/>
  <c r="EU594" i="14"/>
  <c r="ET594" i="14"/>
  <c r="ES594" i="14"/>
  <c r="ER594" i="14"/>
  <c r="EQ594" i="14"/>
  <c r="EP594" i="14"/>
  <c r="EO594" i="14"/>
  <c r="EN594" i="14"/>
  <c r="EM594" i="14"/>
  <c r="EL594" i="14"/>
  <c r="EK594" i="14"/>
  <c r="EJ594" i="14"/>
  <c r="EI594" i="14"/>
  <c r="EH594" i="14"/>
  <c r="EG594" i="14"/>
  <c r="EF594" i="14"/>
  <c r="EE594" i="14"/>
  <c r="ED594" i="14"/>
  <c r="EC594" i="14"/>
  <c r="EB594" i="14"/>
  <c r="EA594" i="14"/>
  <c r="DZ594" i="14"/>
  <c r="DY594" i="14"/>
  <c r="DX594" i="14"/>
  <c r="DW594" i="14"/>
  <c r="DV594" i="14"/>
  <c r="DU594" i="14"/>
  <c r="DT594" i="14"/>
  <c r="DS594" i="14"/>
  <c r="DR594" i="14"/>
  <c r="DQ594" i="14"/>
  <c r="DP594" i="14"/>
  <c r="DO594" i="14"/>
  <c r="DN594" i="14"/>
  <c r="DM594" i="14"/>
  <c r="DL594" i="14"/>
  <c r="DK594" i="14"/>
  <c r="DJ594" i="14"/>
  <c r="DI594" i="14"/>
  <c r="DH594" i="14"/>
  <c r="DG594" i="14"/>
  <c r="DF594" i="14"/>
  <c r="DE594" i="14"/>
  <c r="DD594" i="14"/>
  <c r="DC594" i="14"/>
  <c r="DB594" i="14"/>
  <c r="DA594" i="14"/>
  <c r="CZ594" i="14"/>
  <c r="CY594" i="14"/>
  <c r="CX594" i="14"/>
  <c r="CW594" i="14"/>
  <c r="CV594" i="14"/>
  <c r="CU594" i="14"/>
  <c r="CT594" i="14"/>
  <c r="CS594" i="14"/>
  <c r="CR594" i="14"/>
  <c r="CQ594" i="14"/>
  <c r="CP594" i="14"/>
  <c r="CO594" i="14"/>
  <c r="CN594" i="14"/>
  <c r="CM594" i="14"/>
  <c r="CL594" i="14"/>
  <c r="CK594" i="14"/>
  <c r="CJ594" i="14"/>
  <c r="CI594" i="14"/>
  <c r="CH594" i="14"/>
  <c r="CG594" i="14"/>
  <c r="CF594" i="14"/>
  <c r="CE594" i="14"/>
  <c r="CD594" i="14"/>
  <c r="CC594" i="14"/>
  <c r="CB594" i="14"/>
  <c r="CA594" i="14"/>
  <c r="BZ594" i="14"/>
  <c r="BY594" i="14"/>
  <c r="BX594" i="14"/>
  <c r="BW594" i="14"/>
  <c r="BV594" i="14"/>
  <c r="BU594" i="14"/>
  <c r="BT594" i="14"/>
  <c r="BS594" i="14"/>
  <c r="BR594" i="14"/>
  <c r="BQ594" i="14"/>
  <c r="BP594" i="14"/>
  <c r="BO594" i="14"/>
  <c r="BN594" i="14"/>
  <c r="BM594" i="14"/>
  <c r="BL594" i="14"/>
  <c r="BK594" i="14"/>
  <c r="BJ594" i="14"/>
  <c r="BI594" i="14"/>
  <c r="BH594" i="14"/>
  <c r="BG594" i="14"/>
  <c r="BF594" i="14"/>
  <c r="BE594" i="14"/>
  <c r="BD594" i="14"/>
  <c r="BC594" i="14"/>
  <c r="BB594" i="14"/>
  <c r="BA594" i="14"/>
  <c r="AZ594" i="14"/>
  <c r="AY594" i="14"/>
  <c r="AX594" i="14"/>
  <c r="AW594" i="14"/>
  <c r="AV594" i="14"/>
  <c r="AU594" i="14"/>
  <c r="AT594" i="14"/>
  <c r="AS594" i="14"/>
  <c r="AR594" i="14"/>
  <c r="AQ594" i="14"/>
  <c r="AP594" i="14"/>
  <c r="AO594" i="14"/>
  <c r="AN594" i="14"/>
  <c r="AM594" i="14"/>
  <c r="AL594" i="14"/>
  <c r="AK594" i="14"/>
  <c r="AJ594" i="14"/>
  <c r="AI594" i="14"/>
  <c r="AH594" i="14"/>
  <c r="AG594" i="14"/>
  <c r="AF594" i="14"/>
  <c r="AE594" i="14"/>
  <c r="AD594" i="14"/>
  <c r="AC594" i="14"/>
  <c r="AB594" i="14"/>
  <c r="AA594" i="14"/>
  <c r="Z594" i="14"/>
  <c r="Y594" i="14"/>
  <c r="X594" i="14"/>
  <c r="W594" i="14"/>
  <c r="V594" i="14"/>
  <c r="U594" i="14"/>
  <c r="T594" i="14"/>
  <c r="S594" i="14"/>
  <c r="R594" i="14"/>
  <c r="Q594" i="14"/>
  <c r="P594" i="14"/>
  <c r="O594" i="14"/>
  <c r="N594" i="14"/>
  <c r="M594" i="14"/>
  <c r="L594" i="14"/>
  <c r="K594" i="14"/>
  <c r="J594" i="14"/>
  <c r="I594" i="14"/>
  <c r="H594" i="14"/>
  <c r="G594" i="14"/>
  <c r="JB593" i="14"/>
  <c r="JA593" i="14"/>
  <c r="IZ593" i="14"/>
  <c r="IY593" i="14"/>
  <c r="IX593" i="14"/>
  <c r="IW593" i="14"/>
  <c r="IV593" i="14"/>
  <c r="IU593" i="14"/>
  <c r="IT593" i="14"/>
  <c r="IS593" i="14"/>
  <c r="IR593" i="14"/>
  <c r="IQ593" i="14"/>
  <c r="IP593" i="14"/>
  <c r="IO593" i="14"/>
  <c r="IN593" i="14"/>
  <c r="IM593" i="14"/>
  <c r="IL593" i="14"/>
  <c r="IK593" i="14"/>
  <c r="IJ593" i="14"/>
  <c r="II593" i="14"/>
  <c r="IH593" i="14"/>
  <c r="IG593" i="14"/>
  <c r="IF593" i="14"/>
  <c r="IE593" i="14"/>
  <c r="ID593" i="14"/>
  <c r="IC593" i="14"/>
  <c r="IB593" i="14"/>
  <c r="IA593" i="14"/>
  <c r="HZ593" i="14"/>
  <c r="HY593" i="14"/>
  <c r="HX593" i="14"/>
  <c r="HW593" i="14"/>
  <c r="HV593" i="14"/>
  <c r="HU593" i="14"/>
  <c r="HT593" i="14"/>
  <c r="HS593" i="14"/>
  <c r="HR593" i="14"/>
  <c r="HQ593" i="14"/>
  <c r="HP593" i="14"/>
  <c r="HO593" i="14"/>
  <c r="HN593" i="14"/>
  <c r="HM593" i="14"/>
  <c r="HL593" i="14"/>
  <c r="HK593" i="14"/>
  <c r="HJ593" i="14"/>
  <c r="HI593" i="14"/>
  <c r="HH593" i="14"/>
  <c r="HG593" i="14"/>
  <c r="HF593" i="14"/>
  <c r="HE593" i="14"/>
  <c r="HD593" i="14"/>
  <c r="HC593" i="14"/>
  <c r="HB593" i="14"/>
  <c r="HA593" i="14"/>
  <c r="GZ593" i="14"/>
  <c r="GY593" i="14"/>
  <c r="GX593" i="14"/>
  <c r="GW593" i="14"/>
  <c r="GV593" i="14"/>
  <c r="GU593" i="14"/>
  <c r="GT593" i="14"/>
  <c r="GS593" i="14"/>
  <c r="GR593" i="14"/>
  <c r="GQ593" i="14"/>
  <c r="GP593" i="14"/>
  <c r="GO593" i="14"/>
  <c r="GN593" i="14"/>
  <c r="GM593" i="14"/>
  <c r="GL593" i="14"/>
  <c r="GK593" i="14"/>
  <c r="GJ593" i="14"/>
  <c r="GI593" i="14"/>
  <c r="GH593" i="14"/>
  <c r="GG593" i="14"/>
  <c r="GF593" i="14"/>
  <c r="GE593" i="14"/>
  <c r="GD593" i="14"/>
  <c r="GC593" i="14"/>
  <c r="GB593" i="14"/>
  <c r="GA593" i="14"/>
  <c r="FZ593" i="14"/>
  <c r="FY593" i="14"/>
  <c r="FX593" i="14"/>
  <c r="FW593" i="14"/>
  <c r="FV593" i="14"/>
  <c r="FU593" i="14"/>
  <c r="FT593" i="14"/>
  <c r="FS593" i="14"/>
  <c r="FR593" i="14"/>
  <c r="FQ593" i="14"/>
  <c r="FP593" i="14"/>
  <c r="FO593" i="14"/>
  <c r="FN593" i="14"/>
  <c r="FM593" i="14"/>
  <c r="FL593" i="14"/>
  <c r="FK593" i="14"/>
  <c r="FJ593" i="14"/>
  <c r="FI593" i="14"/>
  <c r="FH593" i="14"/>
  <c r="FG593" i="14"/>
  <c r="FF593" i="14"/>
  <c r="FE593" i="14"/>
  <c r="FD593" i="14"/>
  <c r="FC593" i="14"/>
  <c r="FB593" i="14"/>
  <c r="FA593" i="14"/>
  <c r="EZ593" i="14"/>
  <c r="EY593" i="14"/>
  <c r="EX593" i="14"/>
  <c r="EW593" i="14"/>
  <c r="EV593" i="14"/>
  <c r="EU593" i="14"/>
  <c r="ET593" i="14"/>
  <c r="ES593" i="14"/>
  <c r="ER593" i="14"/>
  <c r="EQ593" i="14"/>
  <c r="EP593" i="14"/>
  <c r="EO593" i="14"/>
  <c r="EN593" i="14"/>
  <c r="EM593" i="14"/>
  <c r="EL593" i="14"/>
  <c r="EK593" i="14"/>
  <c r="EJ593" i="14"/>
  <c r="EI593" i="14"/>
  <c r="EH593" i="14"/>
  <c r="EG593" i="14"/>
  <c r="EF593" i="14"/>
  <c r="EE593" i="14"/>
  <c r="ED593" i="14"/>
  <c r="EC593" i="14"/>
  <c r="EB593" i="14"/>
  <c r="EA593" i="14"/>
  <c r="DZ593" i="14"/>
  <c r="DY593" i="14"/>
  <c r="DX593" i="14"/>
  <c r="DW593" i="14"/>
  <c r="DV593" i="14"/>
  <c r="DU593" i="14"/>
  <c r="DT593" i="14"/>
  <c r="DS593" i="14"/>
  <c r="DR593" i="14"/>
  <c r="DQ593" i="14"/>
  <c r="DP593" i="14"/>
  <c r="DO593" i="14"/>
  <c r="DN593" i="14"/>
  <c r="DM593" i="14"/>
  <c r="DL593" i="14"/>
  <c r="DK593" i="14"/>
  <c r="DJ593" i="14"/>
  <c r="DI593" i="14"/>
  <c r="DH593" i="14"/>
  <c r="DG593" i="14"/>
  <c r="DF593" i="14"/>
  <c r="DE593" i="14"/>
  <c r="DD593" i="14"/>
  <c r="DC593" i="14"/>
  <c r="DB593" i="14"/>
  <c r="DA593" i="14"/>
  <c r="CZ593" i="14"/>
  <c r="CY593" i="14"/>
  <c r="CX593" i="14"/>
  <c r="CW593" i="14"/>
  <c r="CV593" i="14"/>
  <c r="CU593" i="14"/>
  <c r="CT593" i="14"/>
  <c r="CS593" i="14"/>
  <c r="CR593" i="14"/>
  <c r="CQ593" i="14"/>
  <c r="CP593" i="14"/>
  <c r="CO593" i="14"/>
  <c r="CN593" i="14"/>
  <c r="CM593" i="14"/>
  <c r="CL593" i="14"/>
  <c r="CK593" i="14"/>
  <c r="CJ593" i="14"/>
  <c r="CI593" i="14"/>
  <c r="CH593" i="14"/>
  <c r="CG593" i="14"/>
  <c r="CF593" i="14"/>
  <c r="CE593" i="14"/>
  <c r="CD593" i="14"/>
  <c r="CC593" i="14"/>
  <c r="CB593" i="14"/>
  <c r="CA593" i="14"/>
  <c r="BZ593" i="14"/>
  <c r="BY593" i="14"/>
  <c r="BX593" i="14"/>
  <c r="BW593" i="14"/>
  <c r="BV593" i="14"/>
  <c r="BU593" i="14"/>
  <c r="BT593" i="14"/>
  <c r="BS593" i="14"/>
  <c r="BR593" i="14"/>
  <c r="BQ593" i="14"/>
  <c r="BP593" i="14"/>
  <c r="BO593" i="14"/>
  <c r="BN593" i="14"/>
  <c r="BM593" i="14"/>
  <c r="BL593" i="14"/>
  <c r="BK593" i="14"/>
  <c r="BJ593" i="14"/>
  <c r="BI593" i="14"/>
  <c r="BH593" i="14"/>
  <c r="BG593" i="14"/>
  <c r="BF593" i="14"/>
  <c r="BE593" i="14"/>
  <c r="BD593" i="14"/>
  <c r="BC593" i="14"/>
  <c r="BB593" i="14"/>
  <c r="BA593" i="14"/>
  <c r="AZ593" i="14"/>
  <c r="AY593" i="14"/>
  <c r="AX593" i="14"/>
  <c r="AW593" i="14"/>
  <c r="AV593" i="14"/>
  <c r="AU593" i="14"/>
  <c r="AT593" i="14"/>
  <c r="AS593" i="14"/>
  <c r="AR593" i="14"/>
  <c r="AQ593" i="14"/>
  <c r="AP593" i="14"/>
  <c r="AO593" i="14"/>
  <c r="AN593" i="14"/>
  <c r="AM593" i="14"/>
  <c r="AL593" i="14"/>
  <c r="AK593" i="14"/>
  <c r="AJ593" i="14"/>
  <c r="AI593" i="14"/>
  <c r="AH593" i="14"/>
  <c r="AG593" i="14"/>
  <c r="AF593" i="14"/>
  <c r="AE593" i="14"/>
  <c r="AD593" i="14"/>
  <c r="AC593" i="14"/>
  <c r="AB593" i="14"/>
  <c r="AA593" i="14"/>
  <c r="Z593" i="14"/>
  <c r="Y593" i="14"/>
  <c r="X593" i="14"/>
  <c r="W593" i="14"/>
  <c r="V593" i="14"/>
  <c r="U593" i="14"/>
  <c r="T593" i="14"/>
  <c r="S593" i="14"/>
  <c r="R593" i="14"/>
  <c r="Q593" i="14"/>
  <c r="P593" i="14"/>
  <c r="O593" i="14"/>
  <c r="N593" i="14"/>
  <c r="M593" i="14"/>
  <c r="L593" i="14"/>
  <c r="K593" i="14"/>
  <c r="J593" i="14"/>
  <c r="I593" i="14"/>
  <c r="H593" i="14"/>
  <c r="G593" i="14"/>
  <c r="JB592" i="14"/>
  <c r="JA592" i="14"/>
  <c r="IZ592" i="14"/>
  <c r="IY592" i="14"/>
  <c r="IX592" i="14"/>
  <c r="IW592" i="14"/>
  <c r="IV592" i="14"/>
  <c r="IU592" i="14"/>
  <c r="IT592" i="14"/>
  <c r="IS592" i="14"/>
  <c r="IR592" i="14"/>
  <c r="IQ592" i="14"/>
  <c r="IP592" i="14"/>
  <c r="IO592" i="14"/>
  <c r="IN592" i="14"/>
  <c r="IM592" i="14"/>
  <c r="IL592" i="14"/>
  <c r="IK592" i="14"/>
  <c r="IJ592" i="14"/>
  <c r="II592" i="14"/>
  <c r="IH592" i="14"/>
  <c r="IG592" i="14"/>
  <c r="IF592" i="14"/>
  <c r="IE592" i="14"/>
  <c r="ID592" i="14"/>
  <c r="IC592" i="14"/>
  <c r="IB592" i="14"/>
  <c r="IA592" i="14"/>
  <c r="HZ592" i="14"/>
  <c r="HY592" i="14"/>
  <c r="HX592" i="14"/>
  <c r="HW592" i="14"/>
  <c r="HV592" i="14"/>
  <c r="HU592" i="14"/>
  <c r="HT592" i="14"/>
  <c r="HS592" i="14"/>
  <c r="HR592" i="14"/>
  <c r="HQ592" i="14"/>
  <c r="HP592" i="14"/>
  <c r="HO592" i="14"/>
  <c r="HN592" i="14"/>
  <c r="HM592" i="14"/>
  <c r="HL592" i="14"/>
  <c r="HK592" i="14"/>
  <c r="HJ592" i="14"/>
  <c r="HI592" i="14"/>
  <c r="HH592" i="14"/>
  <c r="HG592" i="14"/>
  <c r="HF592" i="14"/>
  <c r="HE592" i="14"/>
  <c r="HD592" i="14"/>
  <c r="HC592" i="14"/>
  <c r="HB592" i="14"/>
  <c r="HA592" i="14"/>
  <c r="GZ592" i="14"/>
  <c r="GY592" i="14"/>
  <c r="GX592" i="14"/>
  <c r="GW592" i="14"/>
  <c r="GV592" i="14"/>
  <c r="GU592" i="14"/>
  <c r="GT592" i="14"/>
  <c r="GS592" i="14"/>
  <c r="GR592" i="14"/>
  <c r="GQ592" i="14"/>
  <c r="GP592" i="14"/>
  <c r="GO592" i="14"/>
  <c r="GN592" i="14"/>
  <c r="GM592" i="14"/>
  <c r="GL592" i="14"/>
  <c r="GK592" i="14"/>
  <c r="GJ592" i="14"/>
  <c r="GI592" i="14"/>
  <c r="GH592" i="14"/>
  <c r="GG592" i="14"/>
  <c r="GF592" i="14"/>
  <c r="GE592" i="14"/>
  <c r="GD592" i="14"/>
  <c r="GC592" i="14"/>
  <c r="GB592" i="14"/>
  <c r="GA592" i="14"/>
  <c r="FZ592" i="14"/>
  <c r="FY592" i="14"/>
  <c r="FX592" i="14"/>
  <c r="FW592" i="14"/>
  <c r="FV592" i="14"/>
  <c r="FU592" i="14"/>
  <c r="FT592" i="14"/>
  <c r="FS592" i="14"/>
  <c r="FR592" i="14"/>
  <c r="FQ592" i="14"/>
  <c r="FP592" i="14"/>
  <c r="FO592" i="14"/>
  <c r="FN592" i="14"/>
  <c r="FM592" i="14"/>
  <c r="FL592" i="14"/>
  <c r="FK592" i="14"/>
  <c r="FJ592" i="14"/>
  <c r="FI592" i="14"/>
  <c r="FH592" i="14"/>
  <c r="FG592" i="14"/>
  <c r="FF592" i="14"/>
  <c r="FE592" i="14"/>
  <c r="FD592" i="14"/>
  <c r="FC592" i="14"/>
  <c r="FB592" i="14"/>
  <c r="FA592" i="14"/>
  <c r="EZ592" i="14"/>
  <c r="EY592" i="14"/>
  <c r="EX592" i="14"/>
  <c r="EW592" i="14"/>
  <c r="EV592" i="14"/>
  <c r="EU592" i="14"/>
  <c r="ET592" i="14"/>
  <c r="ES592" i="14"/>
  <c r="ER592" i="14"/>
  <c r="EQ592" i="14"/>
  <c r="EP592" i="14"/>
  <c r="EO592" i="14"/>
  <c r="EN592" i="14"/>
  <c r="EM592" i="14"/>
  <c r="EL592" i="14"/>
  <c r="EK592" i="14"/>
  <c r="EJ592" i="14"/>
  <c r="EI592" i="14"/>
  <c r="EH592" i="14"/>
  <c r="EG592" i="14"/>
  <c r="EF592" i="14"/>
  <c r="EE592" i="14"/>
  <c r="ED592" i="14"/>
  <c r="EC592" i="14"/>
  <c r="EB592" i="14"/>
  <c r="EA592" i="14"/>
  <c r="DZ592" i="14"/>
  <c r="DY592" i="14"/>
  <c r="DX592" i="14"/>
  <c r="DW592" i="14"/>
  <c r="DV592" i="14"/>
  <c r="DU592" i="14"/>
  <c r="DT592" i="14"/>
  <c r="DS592" i="14"/>
  <c r="DR592" i="14"/>
  <c r="DQ592" i="14"/>
  <c r="DP592" i="14"/>
  <c r="DO592" i="14"/>
  <c r="DN592" i="14"/>
  <c r="DM592" i="14"/>
  <c r="DL592" i="14"/>
  <c r="DK592" i="14"/>
  <c r="DJ592" i="14"/>
  <c r="DI592" i="14"/>
  <c r="DH592" i="14"/>
  <c r="DG592" i="14"/>
  <c r="DF592" i="14"/>
  <c r="DE592" i="14"/>
  <c r="DD592" i="14"/>
  <c r="DC592" i="14"/>
  <c r="DB592" i="14"/>
  <c r="DA592" i="14"/>
  <c r="CZ592" i="14"/>
  <c r="CY592" i="14"/>
  <c r="CX592" i="14"/>
  <c r="CW592" i="14"/>
  <c r="CV592" i="14"/>
  <c r="CU592" i="14"/>
  <c r="CT592" i="14"/>
  <c r="CS592" i="14"/>
  <c r="CR592" i="14"/>
  <c r="CQ592" i="14"/>
  <c r="CP592" i="14"/>
  <c r="CO592" i="14"/>
  <c r="CN592" i="14"/>
  <c r="CM592" i="14"/>
  <c r="CL592" i="14"/>
  <c r="CK592" i="14"/>
  <c r="CJ592" i="14"/>
  <c r="CI592" i="14"/>
  <c r="CH592" i="14"/>
  <c r="CG592" i="14"/>
  <c r="CF592" i="14"/>
  <c r="CE592" i="14"/>
  <c r="CD592" i="14"/>
  <c r="CC592" i="14"/>
  <c r="CB592" i="14"/>
  <c r="CA592" i="14"/>
  <c r="BZ592" i="14"/>
  <c r="BY592" i="14"/>
  <c r="BX592" i="14"/>
  <c r="BW592" i="14"/>
  <c r="BV592" i="14"/>
  <c r="BU592" i="14"/>
  <c r="BT592" i="14"/>
  <c r="BS592" i="14"/>
  <c r="BR592" i="14"/>
  <c r="BQ592" i="14"/>
  <c r="BP592" i="14"/>
  <c r="BO592" i="14"/>
  <c r="BN592" i="14"/>
  <c r="BM592" i="14"/>
  <c r="BL592" i="14"/>
  <c r="BK592" i="14"/>
  <c r="BJ592" i="14"/>
  <c r="BI592" i="14"/>
  <c r="BH592" i="14"/>
  <c r="BG592" i="14"/>
  <c r="BF592" i="14"/>
  <c r="BE592" i="14"/>
  <c r="BD592" i="14"/>
  <c r="BC592" i="14"/>
  <c r="BB592" i="14"/>
  <c r="BA592" i="14"/>
  <c r="AZ592" i="14"/>
  <c r="AY592" i="14"/>
  <c r="AX592" i="14"/>
  <c r="AW592" i="14"/>
  <c r="AV592" i="14"/>
  <c r="AU592" i="14"/>
  <c r="AT592" i="14"/>
  <c r="AS592" i="14"/>
  <c r="AR592" i="14"/>
  <c r="AQ592" i="14"/>
  <c r="AP592" i="14"/>
  <c r="AO592" i="14"/>
  <c r="AN592" i="14"/>
  <c r="AM592" i="14"/>
  <c r="AL592" i="14"/>
  <c r="AK592" i="14"/>
  <c r="AJ592" i="14"/>
  <c r="AI592" i="14"/>
  <c r="AH592" i="14"/>
  <c r="AG592" i="14"/>
  <c r="AF592" i="14"/>
  <c r="AE592" i="14"/>
  <c r="AD592" i="14"/>
  <c r="AC592" i="14"/>
  <c r="AB592" i="14"/>
  <c r="AA592" i="14"/>
  <c r="Z592" i="14"/>
  <c r="Y592" i="14"/>
  <c r="X592" i="14"/>
  <c r="W592" i="14"/>
  <c r="V592" i="14"/>
  <c r="U592" i="14"/>
  <c r="T592" i="14"/>
  <c r="S592" i="14"/>
  <c r="R592" i="14"/>
  <c r="Q592" i="14"/>
  <c r="P592" i="14"/>
  <c r="O592" i="14"/>
  <c r="N592" i="14"/>
  <c r="M592" i="14"/>
  <c r="L592" i="14"/>
  <c r="K592" i="14"/>
  <c r="J592" i="14"/>
  <c r="I592" i="14"/>
  <c r="H592" i="14"/>
  <c r="G592" i="14"/>
  <c r="JB591" i="14"/>
  <c r="JA591" i="14"/>
  <c r="IZ591" i="14"/>
  <c r="IY591" i="14"/>
  <c r="IX591" i="14"/>
  <c r="IW591" i="14"/>
  <c r="IV591" i="14"/>
  <c r="IU591" i="14"/>
  <c r="IT591" i="14"/>
  <c r="IS591" i="14"/>
  <c r="IR591" i="14"/>
  <c r="IQ591" i="14"/>
  <c r="IP591" i="14"/>
  <c r="IO591" i="14"/>
  <c r="IN591" i="14"/>
  <c r="IM591" i="14"/>
  <c r="IL591" i="14"/>
  <c r="IK591" i="14"/>
  <c r="IJ591" i="14"/>
  <c r="II591" i="14"/>
  <c r="IH591" i="14"/>
  <c r="IG591" i="14"/>
  <c r="IF591" i="14"/>
  <c r="IE591" i="14"/>
  <c r="ID591" i="14"/>
  <c r="IC591" i="14"/>
  <c r="IB591" i="14"/>
  <c r="IA591" i="14"/>
  <c r="HZ591" i="14"/>
  <c r="HY591" i="14"/>
  <c r="HX591" i="14"/>
  <c r="HW591" i="14"/>
  <c r="HV591" i="14"/>
  <c r="HU591" i="14"/>
  <c r="HT591" i="14"/>
  <c r="HS591" i="14"/>
  <c r="HR591" i="14"/>
  <c r="HQ591" i="14"/>
  <c r="HP591" i="14"/>
  <c r="HO591" i="14"/>
  <c r="HN591" i="14"/>
  <c r="HM591" i="14"/>
  <c r="HL591" i="14"/>
  <c r="HK591" i="14"/>
  <c r="HJ591" i="14"/>
  <c r="HI591" i="14"/>
  <c r="HH591" i="14"/>
  <c r="HG591" i="14"/>
  <c r="HF591" i="14"/>
  <c r="HE591" i="14"/>
  <c r="HD591" i="14"/>
  <c r="HC591" i="14"/>
  <c r="HB591" i="14"/>
  <c r="HA591" i="14"/>
  <c r="GZ591" i="14"/>
  <c r="GY591" i="14"/>
  <c r="GX591" i="14"/>
  <c r="GW591" i="14"/>
  <c r="GV591" i="14"/>
  <c r="GU591" i="14"/>
  <c r="GT591" i="14"/>
  <c r="GS591" i="14"/>
  <c r="GR591" i="14"/>
  <c r="GQ591" i="14"/>
  <c r="GP591" i="14"/>
  <c r="GO591" i="14"/>
  <c r="GN591" i="14"/>
  <c r="GM591" i="14"/>
  <c r="GL591" i="14"/>
  <c r="GK591" i="14"/>
  <c r="GJ591" i="14"/>
  <c r="GI591" i="14"/>
  <c r="GH591" i="14"/>
  <c r="GG591" i="14"/>
  <c r="GF591" i="14"/>
  <c r="GE591" i="14"/>
  <c r="GD591" i="14"/>
  <c r="GC591" i="14"/>
  <c r="GB591" i="14"/>
  <c r="GA591" i="14"/>
  <c r="FZ591" i="14"/>
  <c r="FY591" i="14"/>
  <c r="FX591" i="14"/>
  <c r="FW591" i="14"/>
  <c r="FV591" i="14"/>
  <c r="FU591" i="14"/>
  <c r="FT591" i="14"/>
  <c r="FS591" i="14"/>
  <c r="FR591" i="14"/>
  <c r="FQ591" i="14"/>
  <c r="FP591" i="14"/>
  <c r="FO591" i="14"/>
  <c r="FN591" i="14"/>
  <c r="FM591" i="14"/>
  <c r="FL591" i="14"/>
  <c r="FK591" i="14"/>
  <c r="FJ591" i="14"/>
  <c r="FI591" i="14"/>
  <c r="FH591" i="14"/>
  <c r="FG591" i="14"/>
  <c r="FF591" i="14"/>
  <c r="FE591" i="14"/>
  <c r="FD591" i="14"/>
  <c r="FC591" i="14"/>
  <c r="FB591" i="14"/>
  <c r="FA591" i="14"/>
  <c r="EZ591" i="14"/>
  <c r="EY591" i="14"/>
  <c r="EX591" i="14"/>
  <c r="EW591" i="14"/>
  <c r="EV591" i="14"/>
  <c r="EU591" i="14"/>
  <c r="ET591" i="14"/>
  <c r="ES591" i="14"/>
  <c r="ER591" i="14"/>
  <c r="EQ591" i="14"/>
  <c r="EP591" i="14"/>
  <c r="EO591" i="14"/>
  <c r="EN591" i="14"/>
  <c r="EM591" i="14"/>
  <c r="EL591" i="14"/>
  <c r="EK591" i="14"/>
  <c r="EJ591" i="14"/>
  <c r="EI591" i="14"/>
  <c r="EH591" i="14"/>
  <c r="EG591" i="14"/>
  <c r="EF591" i="14"/>
  <c r="EE591" i="14"/>
  <c r="ED591" i="14"/>
  <c r="EC591" i="14"/>
  <c r="EB591" i="14"/>
  <c r="EA591" i="14"/>
  <c r="DZ591" i="14"/>
  <c r="DY591" i="14"/>
  <c r="DX591" i="14"/>
  <c r="DW591" i="14"/>
  <c r="DV591" i="14"/>
  <c r="DU591" i="14"/>
  <c r="DT591" i="14"/>
  <c r="DS591" i="14"/>
  <c r="DR591" i="14"/>
  <c r="DQ591" i="14"/>
  <c r="DP591" i="14"/>
  <c r="DO591" i="14"/>
  <c r="DN591" i="14"/>
  <c r="DM591" i="14"/>
  <c r="DL591" i="14"/>
  <c r="DK591" i="14"/>
  <c r="DJ591" i="14"/>
  <c r="DI591" i="14"/>
  <c r="DH591" i="14"/>
  <c r="DG591" i="14"/>
  <c r="DF591" i="14"/>
  <c r="DE591" i="14"/>
  <c r="DD591" i="14"/>
  <c r="DC591" i="14"/>
  <c r="DB591" i="14"/>
  <c r="DA591" i="14"/>
  <c r="CZ591" i="14"/>
  <c r="CY591" i="14"/>
  <c r="CX591" i="14"/>
  <c r="CW591" i="14"/>
  <c r="CV591" i="14"/>
  <c r="CU591" i="14"/>
  <c r="CT591" i="14"/>
  <c r="CS591" i="14"/>
  <c r="CR591" i="14"/>
  <c r="CQ591" i="14"/>
  <c r="CP591" i="14"/>
  <c r="CO591" i="14"/>
  <c r="CN591" i="14"/>
  <c r="CM591" i="14"/>
  <c r="CL591" i="14"/>
  <c r="CK591" i="14"/>
  <c r="CJ591" i="14"/>
  <c r="CI591" i="14"/>
  <c r="CH591" i="14"/>
  <c r="CG591" i="14"/>
  <c r="CF591" i="14"/>
  <c r="CE591" i="14"/>
  <c r="CD591" i="14"/>
  <c r="CC591" i="14"/>
  <c r="CB591" i="14"/>
  <c r="CA591" i="14"/>
  <c r="BZ591" i="14"/>
  <c r="BY591" i="14"/>
  <c r="BX591" i="14"/>
  <c r="BW591" i="14"/>
  <c r="BV591" i="14"/>
  <c r="BU591" i="14"/>
  <c r="BT591" i="14"/>
  <c r="BS591" i="14"/>
  <c r="BR591" i="14"/>
  <c r="BQ591" i="14"/>
  <c r="BP591" i="14"/>
  <c r="BO591" i="14"/>
  <c r="BN591" i="14"/>
  <c r="BM591" i="14"/>
  <c r="BL591" i="14"/>
  <c r="BK591" i="14"/>
  <c r="BJ591" i="14"/>
  <c r="BI591" i="14"/>
  <c r="BH591" i="14"/>
  <c r="BG591" i="14"/>
  <c r="BF591" i="14"/>
  <c r="BE591" i="14"/>
  <c r="BD591" i="14"/>
  <c r="BC591" i="14"/>
  <c r="BB591" i="14"/>
  <c r="BA591" i="14"/>
  <c r="AZ591" i="14"/>
  <c r="AY591" i="14"/>
  <c r="AX591" i="14"/>
  <c r="AW591" i="14"/>
  <c r="AV591" i="14"/>
  <c r="AU591" i="14"/>
  <c r="AT591" i="14"/>
  <c r="AS591" i="14"/>
  <c r="AR591" i="14"/>
  <c r="AQ591" i="14"/>
  <c r="AP591" i="14"/>
  <c r="AO591" i="14"/>
  <c r="AN591" i="14"/>
  <c r="AM591" i="14"/>
  <c r="AL591" i="14"/>
  <c r="AK591" i="14"/>
  <c r="AJ591" i="14"/>
  <c r="AI591" i="14"/>
  <c r="AH591" i="14"/>
  <c r="AG591" i="14"/>
  <c r="AF591" i="14"/>
  <c r="AE591" i="14"/>
  <c r="AD591" i="14"/>
  <c r="AC591" i="14"/>
  <c r="AB591" i="14"/>
  <c r="AA591" i="14"/>
  <c r="Z591" i="14"/>
  <c r="Y591" i="14"/>
  <c r="X591" i="14"/>
  <c r="W591" i="14"/>
  <c r="V591" i="14"/>
  <c r="U591" i="14"/>
  <c r="T591" i="14"/>
  <c r="S591" i="14"/>
  <c r="R591" i="14"/>
  <c r="Q591" i="14"/>
  <c r="P591" i="14"/>
  <c r="O591" i="14"/>
  <c r="N591" i="14"/>
  <c r="M591" i="14"/>
  <c r="L591" i="14"/>
  <c r="K591" i="14"/>
  <c r="J591" i="14"/>
  <c r="I591" i="14"/>
  <c r="H591" i="14"/>
  <c r="G591" i="14"/>
  <c r="JB590" i="14"/>
  <c r="JA590" i="14"/>
  <c r="IZ590" i="14"/>
  <c r="IY590" i="14"/>
  <c r="IX590" i="14"/>
  <c r="IW590" i="14"/>
  <c r="IV590" i="14"/>
  <c r="IU590" i="14"/>
  <c r="IT590" i="14"/>
  <c r="IS590" i="14"/>
  <c r="IR590" i="14"/>
  <c r="IQ590" i="14"/>
  <c r="IP590" i="14"/>
  <c r="IO590" i="14"/>
  <c r="IN590" i="14"/>
  <c r="IM590" i="14"/>
  <c r="IL590" i="14"/>
  <c r="IK590" i="14"/>
  <c r="IJ590" i="14"/>
  <c r="II590" i="14"/>
  <c r="IH590" i="14"/>
  <c r="IG590" i="14"/>
  <c r="IF590" i="14"/>
  <c r="IE590" i="14"/>
  <c r="ID590" i="14"/>
  <c r="IC590" i="14"/>
  <c r="IB590" i="14"/>
  <c r="IA590" i="14"/>
  <c r="HZ590" i="14"/>
  <c r="HY590" i="14"/>
  <c r="HX590" i="14"/>
  <c r="HW590" i="14"/>
  <c r="HV590" i="14"/>
  <c r="HU590" i="14"/>
  <c r="HT590" i="14"/>
  <c r="HS590" i="14"/>
  <c r="HR590" i="14"/>
  <c r="HQ590" i="14"/>
  <c r="HP590" i="14"/>
  <c r="HO590" i="14"/>
  <c r="HN590" i="14"/>
  <c r="HM590" i="14"/>
  <c r="HL590" i="14"/>
  <c r="HK590" i="14"/>
  <c r="HJ590" i="14"/>
  <c r="HI590" i="14"/>
  <c r="HH590" i="14"/>
  <c r="HG590" i="14"/>
  <c r="HF590" i="14"/>
  <c r="HE590" i="14"/>
  <c r="HD590" i="14"/>
  <c r="HC590" i="14"/>
  <c r="HB590" i="14"/>
  <c r="HA590" i="14"/>
  <c r="GZ590" i="14"/>
  <c r="GY590" i="14"/>
  <c r="GX590" i="14"/>
  <c r="GW590" i="14"/>
  <c r="GV590" i="14"/>
  <c r="GU590" i="14"/>
  <c r="GT590" i="14"/>
  <c r="GS590" i="14"/>
  <c r="GR590" i="14"/>
  <c r="GQ590" i="14"/>
  <c r="GP590" i="14"/>
  <c r="GO590" i="14"/>
  <c r="GN590" i="14"/>
  <c r="GM590" i="14"/>
  <c r="GL590" i="14"/>
  <c r="GK590" i="14"/>
  <c r="GJ590" i="14"/>
  <c r="GI590" i="14"/>
  <c r="GH590" i="14"/>
  <c r="GG590" i="14"/>
  <c r="GF590" i="14"/>
  <c r="GE590" i="14"/>
  <c r="GD590" i="14"/>
  <c r="GC590" i="14"/>
  <c r="GB590" i="14"/>
  <c r="GA590" i="14"/>
  <c r="FZ590" i="14"/>
  <c r="FY590" i="14"/>
  <c r="FX590" i="14"/>
  <c r="FW590" i="14"/>
  <c r="FV590" i="14"/>
  <c r="FU590" i="14"/>
  <c r="FT590" i="14"/>
  <c r="FS590" i="14"/>
  <c r="FR590" i="14"/>
  <c r="FQ590" i="14"/>
  <c r="FP590" i="14"/>
  <c r="FO590" i="14"/>
  <c r="FN590" i="14"/>
  <c r="FM590" i="14"/>
  <c r="FL590" i="14"/>
  <c r="FK590" i="14"/>
  <c r="FJ590" i="14"/>
  <c r="FI590" i="14"/>
  <c r="FH590" i="14"/>
  <c r="FG590" i="14"/>
  <c r="FF590" i="14"/>
  <c r="FE590" i="14"/>
  <c r="FD590" i="14"/>
  <c r="FC590" i="14"/>
  <c r="FB590" i="14"/>
  <c r="FA590" i="14"/>
  <c r="EZ590" i="14"/>
  <c r="EY590" i="14"/>
  <c r="EX590" i="14"/>
  <c r="EW590" i="14"/>
  <c r="EV590" i="14"/>
  <c r="EU590" i="14"/>
  <c r="ET590" i="14"/>
  <c r="ES590" i="14"/>
  <c r="ER590" i="14"/>
  <c r="EQ590" i="14"/>
  <c r="EP590" i="14"/>
  <c r="EO590" i="14"/>
  <c r="EN590" i="14"/>
  <c r="EM590" i="14"/>
  <c r="EL590" i="14"/>
  <c r="EK590" i="14"/>
  <c r="EJ590" i="14"/>
  <c r="EI590" i="14"/>
  <c r="EH590" i="14"/>
  <c r="EG590" i="14"/>
  <c r="EF590" i="14"/>
  <c r="EE590" i="14"/>
  <c r="ED590" i="14"/>
  <c r="EC590" i="14"/>
  <c r="EB590" i="14"/>
  <c r="EA590" i="14"/>
  <c r="DZ590" i="14"/>
  <c r="DY590" i="14"/>
  <c r="DX590" i="14"/>
  <c r="DW590" i="14"/>
  <c r="DV590" i="14"/>
  <c r="DU590" i="14"/>
  <c r="DT590" i="14"/>
  <c r="DS590" i="14"/>
  <c r="DR590" i="14"/>
  <c r="DQ590" i="14"/>
  <c r="DP590" i="14"/>
  <c r="DO590" i="14"/>
  <c r="DN590" i="14"/>
  <c r="DM590" i="14"/>
  <c r="DL590" i="14"/>
  <c r="DK590" i="14"/>
  <c r="DJ590" i="14"/>
  <c r="DI590" i="14"/>
  <c r="DH590" i="14"/>
  <c r="DG590" i="14"/>
  <c r="DF590" i="14"/>
  <c r="DE590" i="14"/>
  <c r="DD590" i="14"/>
  <c r="DC590" i="14"/>
  <c r="DB590" i="14"/>
  <c r="DA590" i="14"/>
  <c r="CZ590" i="14"/>
  <c r="CY590" i="14"/>
  <c r="CX590" i="14"/>
  <c r="CW590" i="14"/>
  <c r="CV590" i="14"/>
  <c r="CU590" i="14"/>
  <c r="CT590" i="14"/>
  <c r="CS590" i="14"/>
  <c r="CR590" i="14"/>
  <c r="CQ590" i="14"/>
  <c r="CP590" i="14"/>
  <c r="CO590" i="14"/>
  <c r="CN590" i="14"/>
  <c r="CM590" i="14"/>
  <c r="CL590" i="14"/>
  <c r="CK590" i="14"/>
  <c r="CJ590" i="14"/>
  <c r="CI590" i="14"/>
  <c r="CH590" i="14"/>
  <c r="CG590" i="14"/>
  <c r="CF590" i="14"/>
  <c r="CE590" i="14"/>
  <c r="CD590" i="14"/>
  <c r="CC590" i="14"/>
  <c r="CB590" i="14"/>
  <c r="CA590" i="14"/>
  <c r="BZ590" i="14"/>
  <c r="BY590" i="14"/>
  <c r="BX590" i="14"/>
  <c r="BW590" i="14"/>
  <c r="BV590" i="14"/>
  <c r="BU590" i="14"/>
  <c r="BT590" i="14"/>
  <c r="BS590" i="14"/>
  <c r="BR590" i="14"/>
  <c r="BQ590" i="14"/>
  <c r="BP590" i="14"/>
  <c r="BO590" i="14"/>
  <c r="BN590" i="14"/>
  <c r="BM590" i="14"/>
  <c r="BL590" i="14"/>
  <c r="BK590" i="14"/>
  <c r="BJ590" i="14"/>
  <c r="BI590" i="14"/>
  <c r="BH590" i="14"/>
  <c r="BG590" i="14"/>
  <c r="BF590" i="14"/>
  <c r="BE590" i="14"/>
  <c r="BD590" i="14"/>
  <c r="BC590" i="14"/>
  <c r="BB590" i="14"/>
  <c r="BA590" i="14"/>
  <c r="AZ590" i="14"/>
  <c r="AY590" i="14"/>
  <c r="AX590" i="14"/>
  <c r="AW590" i="14"/>
  <c r="AV590" i="14"/>
  <c r="AU590" i="14"/>
  <c r="AT590" i="14"/>
  <c r="AS590" i="14"/>
  <c r="AR590" i="14"/>
  <c r="AQ590" i="14"/>
  <c r="AP590" i="14"/>
  <c r="AO590" i="14"/>
  <c r="AN590" i="14"/>
  <c r="AM590" i="14"/>
  <c r="AL590" i="14"/>
  <c r="AK590" i="14"/>
  <c r="AJ590" i="14"/>
  <c r="AI590" i="14"/>
  <c r="AH590" i="14"/>
  <c r="AG590" i="14"/>
  <c r="AF590" i="14"/>
  <c r="AE590" i="14"/>
  <c r="AD590" i="14"/>
  <c r="AC590" i="14"/>
  <c r="AB590" i="14"/>
  <c r="AA590" i="14"/>
  <c r="Z590" i="14"/>
  <c r="Y590" i="14"/>
  <c r="X590" i="14"/>
  <c r="W590" i="14"/>
  <c r="V590" i="14"/>
  <c r="U590" i="14"/>
  <c r="T590" i="14"/>
  <c r="S590" i="14"/>
  <c r="R590" i="14"/>
  <c r="Q590" i="14"/>
  <c r="P590" i="14"/>
  <c r="O590" i="14"/>
  <c r="N590" i="14"/>
  <c r="M590" i="14"/>
  <c r="L590" i="14"/>
  <c r="K590" i="14"/>
  <c r="J590" i="14"/>
  <c r="I590" i="14"/>
  <c r="H590" i="14"/>
  <c r="G590" i="14"/>
  <c r="JB589" i="14"/>
  <c r="JA589" i="14"/>
  <c r="IZ589" i="14"/>
  <c r="IY589" i="14"/>
  <c r="IX589" i="14"/>
  <c r="IW589" i="14"/>
  <c r="IV589" i="14"/>
  <c r="IU589" i="14"/>
  <c r="IT589" i="14"/>
  <c r="IS589" i="14"/>
  <c r="IR589" i="14"/>
  <c r="IQ589" i="14"/>
  <c r="IP589" i="14"/>
  <c r="IO589" i="14"/>
  <c r="IN589" i="14"/>
  <c r="IM589" i="14"/>
  <c r="IL589" i="14"/>
  <c r="IK589" i="14"/>
  <c r="IJ589" i="14"/>
  <c r="II589" i="14"/>
  <c r="IH589" i="14"/>
  <c r="IG589" i="14"/>
  <c r="IF589" i="14"/>
  <c r="IE589" i="14"/>
  <c r="ID589" i="14"/>
  <c r="IC589" i="14"/>
  <c r="IB589" i="14"/>
  <c r="IA589" i="14"/>
  <c r="HZ589" i="14"/>
  <c r="HY589" i="14"/>
  <c r="HX589" i="14"/>
  <c r="HW589" i="14"/>
  <c r="HV589" i="14"/>
  <c r="HU589" i="14"/>
  <c r="HT589" i="14"/>
  <c r="HS589" i="14"/>
  <c r="HR589" i="14"/>
  <c r="HQ589" i="14"/>
  <c r="HP589" i="14"/>
  <c r="HO589" i="14"/>
  <c r="HN589" i="14"/>
  <c r="HM589" i="14"/>
  <c r="HL589" i="14"/>
  <c r="HK589" i="14"/>
  <c r="HJ589" i="14"/>
  <c r="HI589" i="14"/>
  <c r="HH589" i="14"/>
  <c r="HG589" i="14"/>
  <c r="HF589" i="14"/>
  <c r="HE589" i="14"/>
  <c r="HD589" i="14"/>
  <c r="HC589" i="14"/>
  <c r="HB589" i="14"/>
  <c r="HA589" i="14"/>
  <c r="GZ589" i="14"/>
  <c r="GY589" i="14"/>
  <c r="GX589" i="14"/>
  <c r="GW589" i="14"/>
  <c r="GV589" i="14"/>
  <c r="GU589" i="14"/>
  <c r="GT589" i="14"/>
  <c r="GS589" i="14"/>
  <c r="GR589" i="14"/>
  <c r="GQ589" i="14"/>
  <c r="GP589" i="14"/>
  <c r="GO589" i="14"/>
  <c r="GN589" i="14"/>
  <c r="GM589" i="14"/>
  <c r="GL589" i="14"/>
  <c r="GK589" i="14"/>
  <c r="GJ589" i="14"/>
  <c r="GI589" i="14"/>
  <c r="GH589" i="14"/>
  <c r="GG589" i="14"/>
  <c r="GF589" i="14"/>
  <c r="GE589" i="14"/>
  <c r="GD589" i="14"/>
  <c r="GC589" i="14"/>
  <c r="GB589" i="14"/>
  <c r="GA589" i="14"/>
  <c r="FZ589" i="14"/>
  <c r="FY589" i="14"/>
  <c r="FX589" i="14"/>
  <c r="FW589" i="14"/>
  <c r="FV589" i="14"/>
  <c r="FU589" i="14"/>
  <c r="FT589" i="14"/>
  <c r="FS589" i="14"/>
  <c r="FR589" i="14"/>
  <c r="FQ589" i="14"/>
  <c r="FP589" i="14"/>
  <c r="FO589" i="14"/>
  <c r="FN589" i="14"/>
  <c r="FM589" i="14"/>
  <c r="FL589" i="14"/>
  <c r="FK589" i="14"/>
  <c r="FJ589" i="14"/>
  <c r="FI589" i="14"/>
  <c r="FH589" i="14"/>
  <c r="FG589" i="14"/>
  <c r="FF589" i="14"/>
  <c r="FE589" i="14"/>
  <c r="FD589" i="14"/>
  <c r="FC589" i="14"/>
  <c r="FB589" i="14"/>
  <c r="FA589" i="14"/>
  <c r="EZ589" i="14"/>
  <c r="EY589" i="14"/>
  <c r="EX589" i="14"/>
  <c r="EW589" i="14"/>
  <c r="EV589" i="14"/>
  <c r="EU589" i="14"/>
  <c r="ET589" i="14"/>
  <c r="ES589" i="14"/>
  <c r="ER589" i="14"/>
  <c r="EQ589" i="14"/>
  <c r="EP589" i="14"/>
  <c r="EO589" i="14"/>
  <c r="EN589" i="14"/>
  <c r="EM589" i="14"/>
  <c r="EL589" i="14"/>
  <c r="EK589" i="14"/>
  <c r="EJ589" i="14"/>
  <c r="EI589" i="14"/>
  <c r="EH589" i="14"/>
  <c r="EG589" i="14"/>
  <c r="EF589" i="14"/>
  <c r="EE589" i="14"/>
  <c r="ED589" i="14"/>
  <c r="EC589" i="14"/>
  <c r="EB589" i="14"/>
  <c r="EA589" i="14"/>
  <c r="DZ589" i="14"/>
  <c r="DY589" i="14"/>
  <c r="DX589" i="14"/>
  <c r="DW589" i="14"/>
  <c r="DV589" i="14"/>
  <c r="DU589" i="14"/>
  <c r="DT589" i="14"/>
  <c r="DS589" i="14"/>
  <c r="DR589" i="14"/>
  <c r="DQ589" i="14"/>
  <c r="DP589" i="14"/>
  <c r="DO589" i="14"/>
  <c r="DN589" i="14"/>
  <c r="DM589" i="14"/>
  <c r="DL589" i="14"/>
  <c r="DK589" i="14"/>
  <c r="DJ589" i="14"/>
  <c r="DI589" i="14"/>
  <c r="DH589" i="14"/>
  <c r="DG589" i="14"/>
  <c r="DF589" i="14"/>
  <c r="DE589" i="14"/>
  <c r="DD589" i="14"/>
  <c r="DC589" i="14"/>
  <c r="DB589" i="14"/>
  <c r="DA589" i="14"/>
  <c r="CZ589" i="14"/>
  <c r="CY589" i="14"/>
  <c r="CX589" i="14"/>
  <c r="CW589" i="14"/>
  <c r="CV589" i="14"/>
  <c r="CU589" i="14"/>
  <c r="CT589" i="14"/>
  <c r="CS589" i="14"/>
  <c r="CR589" i="14"/>
  <c r="CQ589" i="14"/>
  <c r="CP589" i="14"/>
  <c r="CO589" i="14"/>
  <c r="CN589" i="14"/>
  <c r="CM589" i="14"/>
  <c r="CL589" i="14"/>
  <c r="CK589" i="14"/>
  <c r="CJ589" i="14"/>
  <c r="CI589" i="14"/>
  <c r="CH589" i="14"/>
  <c r="CG589" i="14"/>
  <c r="CF589" i="14"/>
  <c r="CE589" i="14"/>
  <c r="CD589" i="14"/>
  <c r="CC589" i="14"/>
  <c r="CB589" i="14"/>
  <c r="CA589" i="14"/>
  <c r="BZ589" i="14"/>
  <c r="BY589" i="14"/>
  <c r="BX589" i="14"/>
  <c r="BW589" i="14"/>
  <c r="BV589" i="14"/>
  <c r="BU589" i="14"/>
  <c r="BT589" i="14"/>
  <c r="BS589" i="14"/>
  <c r="BR589" i="14"/>
  <c r="BQ589" i="14"/>
  <c r="BP589" i="14"/>
  <c r="BO589" i="14"/>
  <c r="BN589" i="14"/>
  <c r="BM589" i="14"/>
  <c r="BL589" i="14"/>
  <c r="BK589" i="14"/>
  <c r="BJ589" i="14"/>
  <c r="BI589" i="14"/>
  <c r="BH589" i="14"/>
  <c r="BG589" i="14"/>
  <c r="BF589" i="14"/>
  <c r="BE589" i="14"/>
  <c r="BD589" i="14"/>
  <c r="BC589" i="14"/>
  <c r="BB589" i="14"/>
  <c r="BA589" i="14"/>
  <c r="AZ589" i="14"/>
  <c r="AY589" i="14"/>
  <c r="AX589" i="14"/>
  <c r="AW589" i="14"/>
  <c r="AV589" i="14"/>
  <c r="AU589" i="14"/>
  <c r="AT589" i="14"/>
  <c r="AS589" i="14"/>
  <c r="AR589" i="14"/>
  <c r="AQ589" i="14"/>
  <c r="AP589" i="14"/>
  <c r="AO589" i="14"/>
  <c r="AN589" i="14"/>
  <c r="AM589" i="14"/>
  <c r="AL589" i="14"/>
  <c r="AK589" i="14"/>
  <c r="AJ589" i="14"/>
  <c r="AI589" i="14"/>
  <c r="AH589" i="14"/>
  <c r="AG589" i="14"/>
  <c r="AF589" i="14"/>
  <c r="AE589" i="14"/>
  <c r="AD589" i="14"/>
  <c r="AC589" i="14"/>
  <c r="AB589" i="14"/>
  <c r="AA589" i="14"/>
  <c r="Z589" i="14"/>
  <c r="Y589" i="14"/>
  <c r="X589" i="14"/>
  <c r="W589" i="14"/>
  <c r="V589" i="14"/>
  <c r="U589" i="14"/>
  <c r="T589" i="14"/>
  <c r="S589" i="14"/>
  <c r="R589" i="14"/>
  <c r="Q589" i="14"/>
  <c r="P589" i="14"/>
  <c r="O589" i="14"/>
  <c r="N589" i="14"/>
  <c r="M589" i="14"/>
  <c r="L589" i="14"/>
  <c r="K589" i="14"/>
  <c r="J589" i="14"/>
  <c r="I589" i="14"/>
  <c r="H589" i="14"/>
  <c r="G589" i="14"/>
  <c r="JB588" i="14"/>
  <c r="JA588" i="14"/>
  <c r="IZ588" i="14"/>
  <c r="IY588" i="14"/>
  <c r="IX588" i="14"/>
  <c r="IW588" i="14"/>
  <c r="IV588" i="14"/>
  <c r="IU588" i="14"/>
  <c r="IT588" i="14"/>
  <c r="IS588" i="14"/>
  <c r="IR588" i="14"/>
  <c r="IQ588" i="14"/>
  <c r="IP588" i="14"/>
  <c r="IO588" i="14"/>
  <c r="IN588" i="14"/>
  <c r="IM588" i="14"/>
  <c r="IL588" i="14"/>
  <c r="IK588" i="14"/>
  <c r="IJ588" i="14"/>
  <c r="II588" i="14"/>
  <c r="IH588" i="14"/>
  <c r="IG588" i="14"/>
  <c r="IF588" i="14"/>
  <c r="IE588" i="14"/>
  <c r="ID588" i="14"/>
  <c r="IC588" i="14"/>
  <c r="IB588" i="14"/>
  <c r="IA588" i="14"/>
  <c r="HZ588" i="14"/>
  <c r="HY588" i="14"/>
  <c r="HX588" i="14"/>
  <c r="HW588" i="14"/>
  <c r="HV588" i="14"/>
  <c r="HU588" i="14"/>
  <c r="HT588" i="14"/>
  <c r="HS588" i="14"/>
  <c r="HR588" i="14"/>
  <c r="HQ588" i="14"/>
  <c r="HP588" i="14"/>
  <c r="HO588" i="14"/>
  <c r="HN588" i="14"/>
  <c r="HM588" i="14"/>
  <c r="HL588" i="14"/>
  <c r="HK588" i="14"/>
  <c r="HJ588" i="14"/>
  <c r="HI588" i="14"/>
  <c r="HH588" i="14"/>
  <c r="HG588" i="14"/>
  <c r="HF588" i="14"/>
  <c r="HE588" i="14"/>
  <c r="HD588" i="14"/>
  <c r="HC588" i="14"/>
  <c r="HB588" i="14"/>
  <c r="HA588" i="14"/>
  <c r="GZ588" i="14"/>
  <c r="GY588" i="14"/>
  <c r="GX588" i="14"/>
  <c r="GW588" i="14"/>
  <c r="GV588" i="14"/>
  <c r="GU588" i="14"/>
  <c r="GT588" i="14"/>
  <c r="GS588" i="14"/>
  <c r="GR588" i="14"/>
  <c r="GQ588" i="14"/>
  <c r="GP588" i="14"/>
  <c r="GO588" i="14"/>
  <c r="GN588" i="14"/>
  <c r="GM588" i="14"/>
  <c r="GL588" i="14"/>
  <c r="GK588" i="14"/>
  <c r="GJ588" i="14"/>
  <c r="GI588" i="14"/>
  <c r="GH588" i="14"/>
  <c r="GG588" i="14"/>
  <c r="GF588" i="14"/>
  <c r="GE588" i="14"/>
  <c r="GD588" i="14"/>
  <c r="GC588" i="14"/>
  <c r="GB588" i="14"/>
  <c r="GA588" i="14"/>
  <c r="FZ588" i="14"/>
  <c r="FY588" i="14"/>
  <c r="FX588" i="14"/>
  <c r="FW588" i="14"/>
  <c r="FV588" i="14"/>
  <c r="FU588" i="14"/>
  <c r="FT588" i="14"/>
  <c r="FS588" i="14"/>
  <c r="FR588" i="14"/>
  <c r="FQ588" i="14"/>
  <c r="FP588" i="14"/>
  <c r="FO588" i="14"/>
  <c r="FN588" i="14"/>
  <c r="FM588" i="14"/>
  <c r="FL588" i="14"/>
  <c r="FK588" i="14"/>
  <c r="FJ588" i="14"/>
  <c r="FI588" i="14"/>
  <c r="FH588" i="14"/>
  <c r="FG588" i="14"/>
  <c r="FF588" i="14"/>
  <c r="FE588" i="14"/>
  <c r="FD588" i="14"/>
  <c r="FC588" i="14"/>
  <c r="FB588" i="14"/>
  <c r="FA588" i="14"/>
  <c r="EZ588" i="14"/>
  <c r="EY588" i="14"/>
  <c r="EX588" i="14"/>
  <c r="EW588" i="14"/>
  <c r="EV588" i="14"/>
  <c r="EU588" i="14"/>
  <c r="ET588" i="14"/>
  <c r="ES588" i="14"/>
  <c r="ER588" i="14"/>
  <c r="EQ588" i="14"/>
  <c r="EP588" i="14"/>
  <c r="EO588" i="14"/>
  <c r="EN588" i="14"/>
  <c r="EM588" i="14"/>
  <c r="EL588" i="14"/>
  <c r="EK588" i="14"/>
  <c r="EJ588" i="14"/>
  <c r="EI588" i="14"/>
  <c r="EH588" i="14"/>
  <c r="EG588" i="14"/>
  <c r="EF588" i="14"/>
  <c r="EE588" i="14"/>
  <c r="ED588" i="14"/>
  <c r="EC588" i="14"/>
  <c r="EB588" i="14"/>
  <c r="EA588" i="14"/>
  <c r="DZ588" i="14"/>
  <c r="DY588" i="14"/>
  <c r="DX588" i="14"/>
  <c r="DW588" i="14"/>
  <c r="DV588" i="14"/>
  <c r="DU588" i="14"/>
  <c r="DT588" i="14"/>
  <c r="DS588" i="14"/>
  <c r="DR588" i="14"/>
  <c r="DQ588" i="14"/>
  <c r="DP588" i="14"/>
  <c r="DO588" i="14"/>
  <c r="DN588" i="14"/>
  <c r="DM588" i="14"/>
  <c r="DL588" i="14"/>
  <c r="DK588" i="14"/>
  <c r="DJ588" i="14"/>
  <c r="DI588" i="14"/>
  <c r="DH588" i="14"/>
  <c r="DG588" i="14"/>
  <c r="DF588" i="14"/>
  <c r="DE588" i="14"/>
  <c r="DD588" i="14"/>
  <c r="DC588" i="14"/>
  <c r="DB588" i="14"/>
  <c r="DA588" i="14"/>
  <c r="CZ588" i="14"/>
  <c r="CY588" i="14"/>
  <c r="CX588" i="14"/>
  <c r="CW588" i="14"/>
  <c r="CV588" i="14"/>
  <c r="CU588" i="14"/>
  <c r="CT588" i="14"/>
  <c r="CS588" i="14"/>
  <c r="CR588" i="14"/>
  <c r="CQ588" i="14"/>
  <c r="CP588" i="14"/>
  <c r="CO588" i="14"/>
  <c r="CN588" i="14"/>
  <c r="CM588" i="14"/>
  <c r="CL588" i="14"/>
  <c r="CK588" i="14"/>
  <c r="CJ588" i="14"/>
  <c r="CI588" i="14"/>
  <c r="CH588" i="14"/>
  <c r="CG588" i="14"/>
  <c r="CF588" i="14"/>
  <c r="CE588" i="14"/>
  <c r="CD588" i="14"/>
  <c r="CC588" i="14"/>
  <c r="CB588" i="14"/>
  <c r="CA588" i="14"/>
  <c r="BZ588" i="14"/>
  <c r="BY588" i="14"/>
  <c r="BX588" i="14"/>
  <c r="BW588" i="14"/>
  <c r="BV588" i="14"/>
  <c r="BU588" i="14"/>
  <c r="BT588" i="14"/>
  <c r="BS588" i="14"/>
  <c r="BR588" i="14"/>
  <c r="BQ588" i="14"/>
  <c r="BP588" i="14"/>
  <c r="BO588" i="14"/>
  <c r="BN588" i="14"/>
  <c r="BM588" i="14"/>
  <c r="BL588" i="14"/>
  <c r="BK588" i="14"/>
  <c r="BJ588" i="14"/>
  <c r="BI588" i="14"/>
  <c r="BH588" i="14"/>
  <c r="BG588" i="14"/>
  <c r="BF588" i="14"/>
  <c r="BE588" i="14"/>
  <c r="BD588" i="14"/>
  <c r="BC588" i="14"/>
  <c r="BB588" i="14"/>
  <c r="BA588" i="14"/>
  <c r="AZ588" i="14"/>
  <c r="AY588" i="14"/>
  <c r="AX588" i="14"/>
  <c r="AW588" i="14"/>
  <c r="AV588" i="14"/>
  <c r="AU588" i="14"/>
  <c r="AT588" i="14"/>
  <c r="AS588" i="14"/>
  <c r="AR588" i="14"/>
  <c r="AQ588" i="14"/>
  <c r="AP588" i="14"/>
  <c r="AO588" i="14"/>
  <c r="AN588" i="14"/>
  <c r="AM588" i="14"/>
  <c r="AL588" i="14"/>
  <c r="AK588" i="14"/>
  <c r="AJ588" i="14"/>
  <c r="AI588" i="14"/>
  <c r="AH588" i="14"/>
  <c r="AG588" i="14"/>
  <c r="AF588" i="14"/>
  <c r="AE588" i="14"/>
  <c r="AD588" i="14"/>
  <c r="AC588" i="14"/>
  <c r="AB588" i="14"/>
  <c r="AA588" i="14"/>
  <c r="Z588" i="14"/>
  <c r="Y588" i="14"/>
  <c r="X588" i="14"/>
  <c r="W588" i="14"/>
  <c r="V588" i="14"/>
  <c r="U588" i="14"/>
  <c r="T588" i="14"/>
  <c r="S588" i="14"/>
  <c r="R588" i="14"/>
  <c r="Q588" i="14"/>
  <c r="P588" i="14"/>
  <c r="O588" i="14"/>
  <c r="N588" i="14"/>
  <c r="M588" i="14"/>
  <c r="L588" i="14"/>
  <c r="K588" i="14"/>
  <c r="J588" i="14"/>
  <c r="I588" i="14"/>
  <c r="H588" i="14"/>
  <c r="G588" i="14"/>
  <c r="JB587" i="14"/>
  <c r="JA587" i="14"/>
  <c r="IZ587" i="14"/>
  <c r="IY587" i="14"/>
  <c r="IX587" i="14"/>
  <c r="IW587" i="14"/>
  <c r="IV587" i="14"/>
  <c r="IU587" i="14"/>
  <c r="IT587" i="14"/>
  <c r="IS587" i="14"/>
  <c r="IR587" i="14"/>
  <c r="IQ587" i="14"/>
  <c r="IP587" i="14"/>
  <c r="IO587" i="14"/>
  <c r="IN587" i="14"/>
  <c r="IM587" i="14"/>
  <c r="IL587" i="14"/>
  <c r="IK587" i="14"/>
  <c r="IJ587" i="14"/>
  <c r="II587" i="14"/>
  <c r="IH587" i="14"/>
  <c r="IG587" i="14"/>
  <c r="IF587" i="14"/>
  <c r="IE587" i="14"/>
  <c r="ID587" i="14"/>
  <c r="IC587" i="14"/>
  <c r="IB587" i="14"/>
  <c r="IA587" i="14"/>
  <c r="HZ587" i="14"/>
  <c r="HY587" i="14"/>
  <c r="HX587" i="14"/>
  <c r="HW587" i="14"/>
  <c r="HV587" i="14"/>
  <c r="HU587" i="14"/>
  <c r="HT587" i="14"/>
  <c r="HS587" i="14"/>
  <c r="HR587" i="14"/>
  <c r="HQ587" i="14"/>
  <c r="HP587" i="14"/>
  <c r="HO587" i="14"/>
  <c r="HN587" i="14"/>
  <c r="HM587" i="14"/>
  <c r="HL587" i="14"/>
  <c r="HK587" i="14"/>
  <c r="HJ587" i="14"/>
  <c r="HI587" i="14"/>
  <c r="HH587" i="14"/>
  <c r="HG587" i="14"/>
  <c r="HF587" i="14"/>
  <c r="HE587" i="14"/>
  <c r="HD587" i="14"/>
  <c r="HC587" i="14"/>
  <c r="HB587" i="14"/>
  <c r="HA587" i="14"/>
  <c r="GZ587" i="14"/>
  <c r="GY587" i="14"/>
  <c r="GX587" i="14"/>
  <c r="GW587" i="14"/>
  <c r="GV587" i="14"/>
  <c r="GU587" i="14"/>
  <c r="GT587" i="14"/>
  <c r="GS587" i="14"/>
  <c r="GR587" i="14"/>
  <c r="GQ587" i="14"/>
  <c r="GP587" i="14"/>
  <c r="GO587" i="14"/>
  <c r="GN587" i="14"/>
  <c r="GM587" i="14"/>
  <c r="GL587" i="14"/>
  <c r="GK587" i="14"/>
  <c r="GJ587" i="14"/>
  <c r="GI587" i="14"/>
  <c r="GH587" i="14"/>
  <c r="GG587" i="14"/>
  <c r="GF587" i="14"/>
  <c r="GE587" i="14"/>
  <c r="GD587" i="14"/>
  <c r="GC587" i="14"/>
  <c r="GB587" i="14"/>
  <c r="GA587" i="14"/>
  <c r="FZ587" i="14"/>
  <c r="FY587" i="14"/>
  <c r="FX587" i="14"/>
  <c r="FW587" i="14"/>
  <c r="FV587" i="14"/>
  <c r="FU587" i="14"/>
  <c r="FT587" i="14"/>
  <c r="FS587" i="14"/>
  <c r="FR587" i="14"/>
  <c r="FQ587" i="14"/>
  <c r="FP587" i="14"/>
  <c r="FO587" i="14"/>
  <c r="FN587" i="14"/>
  <c r="FM587" i="14"/>
  <c r="FL587" i="14"/>
  <c r="FK587" i="14"/>
  <c r="FJ587" i="14"/>
  <c r="FI587" i="14"/>
  <c r="FH587" i="14"/>
  <c r="FG587" i="14"/>
  <c r="FF587" i="14"/>
  <c r="FE587" i="14"/>
  <c r="FD587" i="14"/>
  <c r="FC587" i="14"/>
  <c r="FB587" i="14"/>
  <c r="FA587" i="14"/>
  <c r="EZ587" i="14"/>
  <c r="EY587" i="14"/>
  <c r="EX587" i="14"/>
  <c r="EW587" i="14"/>
  <c r="EV587" i="14"/>
  <c r="EU587" i="14"/>
  <c r="ET587" i="14"/>
  <c r="ES587" i="14"/>
  <c r="ER587" i="14"/>
  <c r="EQ587" i="14"/>
  <c r="EP587" i="14"/>
  <c r="EO587" i="14"/>
  <c r="EN587" i="14"/>
  <c r="EM587" i="14"/>
  <c r="EL587" i="14"/>
  <c r="EK587" i="14"/>
  <c r="EJ587" i="14"/>
  <c r="EI587" i="14"/>
  <c r="EH587" i="14"/>
  <c r="EG587" i="14"/>
  <c r="EF587" i="14"/>
  <c r="EE587" i="14"/>
  <c r="ED587" i="14"/>
  <c r="EC587" i="14"/>
  <c r="EB587" i="14"/>
  <c r="EA587" i="14"/>
  <c r="DZ587" i="14"/>
  <c r="DY587" i="14"/>
  <c r="DX587" i="14"/>
  <c r="DW587" i="14"/>
  <c r="DV587" i="14"/>
  <c r="DU587" i="14"/>
  <c r="DT587" i="14"/>
  <c r="DS587" i="14"/>
  <c r="DR587" i="14"/>
  <c r="DQ587" i="14"/>
  <c r="DP587" i="14"/>
  <c r="DO587" i="14"/>
  <c r="DN587" i="14"/>
  <c r="DM587" i="14"/>
  <c r="DL587" i="14"/>
  <c r="DK587" i="14"/>
  <c r="DJ587" i="14"/>
  <c r="DI587" i="14"/>
  <c r="DH587" i="14"/>
  <c r="DG587" i="14"/>
  <c r="DF587" i="14"/>
  <c r="DE587" i="14"/>
  <c r="DD587" i="14"/>
  <c r="DC587" i="14"/>
  <c r="DB587" i="14"/>
  <c r="DA587" i="14"/>
  <c r="CZ587" i="14"/>
  <c r="CY587" i="14"/>
  <c r="CX587" i="14"/>
  <c r="CW587" i="14"/>
  <c r="CV587" i="14"/>
  <c r="CU587" i="14"/>
  <c r="CT587" i="14"/>
  <c r="CS587" i="14"/>
  <c r="CR587" i="14"/>
  <c r="CQ587" i="14"/>
  <c r="CP587" i="14"/>
  <c r="CO587" i="14"/>
  <c r="CN587" i="14"/>
  <c r="CM587" i="14"/>
  <c r="CL587" i="14"/>
  <c r="CK587" i="14"/>
  <c r="CJ587" i="14"/>
  <c r="CI587" i="14"/>
  <c r="CH587" i="14"/>
  <c r="CG587" i="14"/>
  <c r="CF587" i="14"/>
  <c r="CE587" i="14"/>
  <c r="CD587" i="14"/>
  <c r="CC587" i="14"/>
  <c r="CB587" i="14"/>
  <c r="CA587" i="14"/>
  <c r="BZ587" i="14"/>
  <c r="BY587" i="14"/>
  <c r="BX587" i="14"/>
  <c r="BW587" i="14"/>
  <c r="BV587" i="14"/>
  <c r="BU587" i="14"/>
  <c r="BT587" i="14"/>
  <c r="BS587" i="14"/>
  <c r="BR587" i="14"/>
  <c r="BQ587" i="14"/>
  <c r="BP587" i="14"/>
  <c r="BO587" i="14"/>
  <c r="BN587" i="14"/>
  <c r="BM587" i="14"/>
  <c r="BL587" i="14"/>
  <c r="BK587" i="14"/>
  <c r="BJ587" i="14"/>
  <c r="BI587" i="14"/>
  <c r="BH587" i="14"/>
  <c r="BG587" i="14"/>
  <c r="BF587" i="14"/>
  <c r="BE587" i="14"/>
  <c r="BD587" i="14"/>
  <c r="BC587" i="14"/>
  <c r="BB587" i="14"/>
  <c r="BA587" i="14"/>
  <c r="AZ587" i="14"/>
  <c r="AY587" i="14"/>
  <c r="AX587" i="14"/>
  <c r="AW587" i="14"/>
  <c r="AV587" i="14"/>
  <c r="AU587" i="14"/>
  <c r="AT587" i="14"/>
  <c r="AS587" i="14"/>
  <c r="AR587" i="14"/>
  <c r="AQ587" i="14"/>
  <c r="AP587" i="14"/>
  <c r="AO587" i="14"/>
  <c r="AN587" i="14"/>
  <c r="AM587" i="14"/>
  <c r="AL587" i="14"/>
  <c r="AK587" i="14"/>
  <c r="AJ587" i="14"/>
  <c r="AI587" i="14"/>
  <c r="AH587" i="14"/>
  <c r="AG587" i="14"/>
  <c r="AF587" i="14"/>
  <c r="AE587" i="14"/>
  <c r="AD587" i="14"/>
  <c r="AC587" i="14"/>
  <c r="AB587" i="14"/>
  <c r="AA587" i="14"/>
  <c r="Z587" i="14"/>
  <c r="Y587" i="14"/>
  <c r="X587" i="14"/>
  <c r="W587" i="14"/>
  <c r="V587" i="14"/>
  <c r="U587" i="14"/>
  <c r="T587" i="14"/>
  <c r="S587" i="14"/>
  <c r="R587" i="14"/>
  <c r="Q587" i="14"/>
  <c r="P587" i="14"/>
  <c r="O587" i="14"/>
  <c r="N587" i="14"/>
  <c r="M587" i="14"/>
  <c r="L587" i="14"/>
  <c r="K587" i="14"/>
  <c r="J587" i="14"/>
  <c r="I587" i="14"/>
  <c r="H587" i="14"/>
  <c r="G587" i="14"/>
  <c r="JB586" i="14"/>
  <c r="JA586" i="14"/>
  <c r="IZ586" i="14"/>
  <c r="IY586" i="14"/>
  <c r="IX586" i="14"/>
  <c r="IW586" i="14"/>
  <c r="IV586" i="14"/>
  <c r="IU586" i="14"/>
  <c r="IT586" i="14"/>
  <c r="IS586" i="14"/>
  <c r="IR586" i="14"/>
  <c r="IQ586" i="14"/>
  <c r="IP586" i="14"/>
  <c r="IO586" i="14"/>
  <c r="IN586" i="14"/>
  <c r="IM586" i="14"/>
  <c r="IL586" i="14"/>
  <c r="IK586" i="14"/>
  <c r="IJ586" i="14"/>
  <c r="II586" i="14"/>
  <c r="IH586" i="14"/>
  <c r="IG586" i="14"/>
  <c r="IF586" i="14"/>
  <c r="IE586" i="14"/>
  <c r="ID586" i="14"/>
  <c r="IC586" i="14"/>
  <c r="IB586" i="14"/>
  <c r="IA586" i="14"/>
  <c r="HZ586" i="14"/>
  <c r="HY586" i="14"/>
  <c r="HX586" i="14"/>
  <c r="HW586" i="14"/>
  <c r="HV586" i="14"/>
  <c r="HU586" i="14"/>
  <c r="HT586" i="14"/>
  <c r="HS586" i="14"/>
  <c r="HR586" i="14"/>
  <c r="HQ586" i="14"/>
  <c r="HP586" i="14"/>
  <c r="HO586" i="14"/>
  <c r="HN586" i="14"/>
  <c r="HM586" i="14"/>
  <c r="HL586" i="14"/>
  <c r="HK586" i="14"/>
  <c r="HJ586" i="14"/>
  <c r="HI586" i="14"/>
  <c r="HH586" i="14"/>
  <c r="HG586" i="14"/>
  <c r="HF586" i="14"/>
  <c r="HE586" i="14"/>
  <c r="HD586" i="14"/>
  <c r="HC586" i="14"/>
  <c r="HB586" i="14"/>
  <c r="HA586" i="14"/>
  <c r="GZ586" i="14"/>
  <c r="GY586" i="14"/>
  <c r="GX586" i="14"/>
  <c r="GW586" i="14"/>
  <c r="GV586" i="14"/>
  <c r="GU586" i="14"/>
  <c r="GT586" i="14"/>
  <c r="GS586" i="14"/>
  <c r="GR586" i="14"/>
  <c r="GQ586" i="14"/>
  <c r="GP586" i="14"/>
  <c r="GO586" i="14"/>
  <c r="GN586" i="14"/>
  <c r="GM586" i="14"/>
  <c r="GL586" i="14"/>
  <c r="GK586" i="14"/>
  <c r="GJ586" i="14"/>
  <c r="GI586" i="14"/>
  <c r="GH586" i="14"/>
  <c r="GG586" i="14"/>
  <c r="GF586" i="14"/>
  <c r="GE586" i="14"/>
  <c r="GD586" i="14"/>
  <c r="GC586" i="14"/>
  <c r="GB586" i="14"/>
  <c r="GA586" i="14"/>
  <c r="FZ586" i="14"/>
  <c r="FY586" i="14"/>
  <c r="FX586" i="14"/>
  <c r="FW586" i="14"/>
  <c r="FV586" i="14"/>
  <c r="FU586" i="14"/>
  <c r="FT586" i="14"/>
  <c r="FS586" i="14"/>
  <c r="FR586" i="14"/>
  <c r="FQ586" i="14"/>
  <c r="FP586" i="14"/>
  <c r="FO586" i="14"/>
  <c r="FN586" i="14"/>
  <c r="FM586" i="14"/>
  <c r="FL586" i="14"/>
  <c r="FK586" i="14"/>
  <c r="FJ586" i="14"/>
  <c r="FI586" i="14"/>
  <c r="FH586" i="14"/>
  <c r="FG586" i="14"/>
  <c r="FF586" i="14"/>
  <c r="FE586" i="14"/>
  <c r="FD586" i="14"/>
  <c r="FC586" i="14"/>
  <c r="FB586" i="14"/>
  <c r="FA586" i="14"/>
  <c r="EZ586" i="14"/>
  <c r="EY586" i="14"/>
  <c r="EX586" i="14"/>
  <c r="EW586" i="14"/>
  <c r="EV586" i="14"/>
  <c r="EU586" i="14"/>
  <c r="ET586" i="14"/>
  <c r="ES586" i="14"/>
  <c r="ER586" i="14"/>
  <c r="EQ586" i="14"/>
  <c r="EP586" i="14"/>
  <c r="EO586" i="14"/>
  <c r="EN586" i="14"/>
  <c r="EM586" i="14"/>
  <c r="EL586" i="14"/>
  <c r="EK586" i="14"/>
  <c r="EJ586" i="14"/>
  <c r="EI586" i="14"/>
  <c r="EH586" i="14"/>
  <c r="EG586" i="14"/>
  <c r="EF586" i="14"/>
  <c r="EE586" i="14"/>
  <c r="ED586" i="14"/>
  <c r="EC586" i="14"/>
  <c r="EB586" i="14"/>
  <c r="EA586" i="14"/>
  <c r="DZ586" i="14"/>
  <c r="DY586" i="14"/>
  <c r="DX586" i="14"/>
  <c r="DW586" i="14"/>
  <c r="DV586" i="14"/>
  <c r="DU586" i="14"/>
  <c r="DT586" i="14"/>
  <c r="DS586" i="14"/>
  <c r="DR586" i="14"/>
  <c r="DQ586" i="14"/>
  <c r="DP586" i="14"/>
  <c r="DO586" i="14"/>
  <c r="DN586" i="14"/>
  <c r="DM586" i="14"/>
  <c r="DL586" i="14"/>
  <c r="DK586" i="14"/>
  <c r="DJ586" i="14"/>
  <c r="DI586" i="14"/>
  <c r="DH586" i="14"/>
  <c r="DG586" i="14"/>
  <c r="DF586" i="14"/>
  <c r="DE586" i="14"/>
  <c r="DD586" i="14"/>
  <c r="DC586" i="14"/>
  <c r="DB586" i="14"/>
  <c r="DA586" i="14"/>
  <c r="CZ586" i="14"/>
  <c r="CY586" i="14"/>
  <c r="CX586" i="14"/>
  <c r="CW586" i="14"/>
  <c r="CV586" i="14"/>
  <c r="CU586" i="14"/>
  <c r="CT586" i="14"/>
  <c r="CS586" i="14"/>
  <c r="CR586" i="14"/>
  <c r="CQ586" i="14"/>
  <c r="CP586" i="14"/>
  <c r="CO586" i="14"/>
  <c r="CN586" i="14"/>
  <c r="CM586" i="14"/>
  <c r="CL586" i="14"/>
  <c r="CK586" i="14"/>
  <c r="CJ586" i="14"/>
  <c r="CI586" i="14"/>
  <c r="CH586" i="14"/>
  <c r="CG586" i="14"/>
  <c r="CF586" i="14"/>
  <c r="CE586" i="14"/>
  <c r="CD586" i="14"/>
  <c r="CC586" i="14"/>
  <c r="CB586" i="14"/>
  <c r="CA586" i="14"/>
  <c r="BZ586" i="14"/>
  <c r="BY586" i="14"/>
  <c r="BX586" i="14"/>
  <c r="BW586" i="14"/>
  <c r="BV586" i="14"/>
  <c r="BU586" i="14"/>
  <c r="BT586" i="14"/>
  <c r="BS586" i="14"/>
  <c r="BR586" i="14"/>
  <c r="BQ586" i="14"/>
  <c r="BP586" i="14"/>
  <c r="BO586" i="14"/>
  <c r="BN586" i="14"/>
  <c r="BM586" i="14"/>
  <c r="BL586" i="14"/>
  <c r="BK586" i="14"/>
  <c r="BJ586" i="14"/>
  <c r="BI586" i="14"/>
  <c r="BH586" i="14"/>
  <c r="BG586" i="14"/>
  <c r="BF586" i="14"/>
  <c r="BE586" i="14"/>
  <c r="BD586" i="14"/>
  <c r="BC586" i="14"/>
  <c r="BB586" i="14"/>
  <c r="BA586" i="14"/>
  <c r="AZ586" i="14"/>
  <c r="AY586" i="14"/>
  <c r="AX586" i="14"/>
  <c r="AW586" i="14"/>
  <c r="AV586" i="14"/>
  <c r="AU586" i="14"/>
  <c r="AT586" i="14"/>
  <c r="AS586" i="14"/>
  <c r="AR586" i="14"/>
  <c r="AQ586" i="14"/>
  <c r="AP586" i="14"/>
  <c r="AO586" i="14"/>
  <c r="AN586" i="14"/>
  <c r="AM586" i="14"/>
  <c r="AL586" i="14"/>
  <c r="AK586" i="14"/>
  <c r="AJ586" i="14"/>
  <c r="AI586" i="14"/>
  <c r="AH586" i="14"/>
  <c r="AG586" i="14"/>
  <c r="AF586" i="14"/>
  <c r="AE586" i="14"/>
  <c r="AD586" i="14"/>
  <c r="AC586" i="14"/>
  <c r="AB586" i="14"/>
  <c r="AA586" i="14"/>
  <c r="Z586" i="14"/>
  <c r="Y586" i="14"/>
  <c r="X586" i="14"/>
  <c r="W586" i="14"/>
  <c r="V586" i="14"/>
  <c r="U586" i="14"/>
  <c r="T586" i="14"/>
  <c r="S586" i="14"/>
  <c r="R586" i="14"/>
  <c r="Q586" i="14"/>
  <c r="P586" i="14"/>
  <c r="O586" i="14"/>
  <c r="N586" i="14"/>
  <c r="M586" i="14"/>
  <c r="L586" i="14"/>
  <c r="K586" i="14"/>
  <c r="J586" i="14"/>
  <c r="I586" i="14"/>
  <c r="H586" i="14"/>
  <c r="G586" i="14"/>
  <c r="JB585" i="14"/>
  <c r="JA585" i="14"/>
  <c r="IZ585" i="14"/>
  <c r="IY585" i="14"/>
  <c r="IX585" i="14"/>
  <c r="IW585" i="14"/>
  <c r="IV585" i="14"/>
  <c r="IU585" i="14"/>
  <c r="IT585" i="14"/>
  <c r="IS585" i="14"/>
  <c r="IR585" i="14"/>
  <c r="IQ585" i="14"/>
  <c r="IP585" i="14"/>
  <c r="IO585" i="14"/>
  <c r="IN585" i="14"/>
  <c r="IM585" i="14"/>
  <c r="IL585" i="14"/>
  <c r="IK585" i="14"/>
  <c r="IJ585" i="14"/>
  <c r="II585" i="14"/>
  <c r="IH585" i="14"/>
  <c r="IG585" i="14"/>
  <c r="IF585" i="14"/>
  <c r="IE585" i="14"/>
  <c r="ID585" i="14"/>
  <c r="IC585" i="14"/>
  <c r="IB585" i="14"/>
  <c r="IA585" i="14"/>
  <c r="HZ585" i="14"/>
  <c r="HY585" i="14"/>
  <c r="HX585" i="14"/>
  <c r="HW585" i="14"/>
  <c r="HV585" i="14"/>
  <c r="HU585" i="14"/>
  <c r="HT585" i="14"/>
  <c r="HS585" i="14"/>
  <c r="HR585" i="14"/>
  <c r="HQ585" i="14"/>
  <c r="HP585" i="14"/>
  <c r="HO585" i="14"/>
  <c r="HN585" i="14"/>
  <c r="HM585" i="14"/>
  <c r="HL585" i="14"/>
  <c r="HK585" i="14"/>
  <c r="HJ585" i="14"/>
  <c r="HI585" i="14"/>
  <c r="HH585" i="14"/>
  <c r="HG585" i="14"/>
  <c r="HF585" i="14"/>
  <c r="HE585" i="14"/>
  <c r="HD585" i="14"/>
  <c r="HC585" i="14"/>
  <c r="HB585" i="14"/>
  <c r="HA585" i="14"/>
  <c r="GZ585" i="14"/>
  <c r="GY585" i="14"/>
  <c r="GX585" i="14"/>
  <c r="GW585" i="14"/>
  <c r="GV585" i="14"/>
  <c r="GU585" i="14"/>
  <c r="GT585" i="14"/>
  <c r="GS585" i="14"/>
  <c r="GR585" i="14"/>
  <c r="GQ585" i="14"/>
  <c r="GP585" i="14"/>
  <c r="GO585" i="14"/>
  <c r="GN585" i="14"/>
  <c r="GM585" i="14"/>
  <c r="GL585" i="14"/>
  <c r="GK585" i="14"/>
  <c r="GJ585" i="14"/>
  <c r="GI585" i="14"/>
  <c r="GH585" i="14"/>
  <c r="GG585" i="14"/>
  <c r="GF585" i="14"/>
  <c r="GE585" i="14"/>
  <c r="GD585" i="14"/>
  <c r="GC585" i="14"/>
  <c r="GB585" i="14"/>
  <c r="GA585" i="14"/>
  <c r="FZ585" i="14"/>
  <c r="FY585" i="14"/>
  <c r="FX585" i="14"/>
  <c r="FW585" i="14"/>
  <c r="FV585" i="14"/>
  <c r="FU585" i="14"/>
  <c r="FT585" i="14"/>
  <c r="FS585" i="14"/>
  <c r="FR585" i="14"/>
  <c r="FQ585" i="14"/>
  <c r="FP585" i="14"/>
  <c r="FO585" i="14"/>
  <c r="FN585" i="14"/>
  <c r="FM585" i="14"/>
  <c r="FL585" i="14"/>
  <c r="FK585" i="14"/>
  <c r="FJ585" i="14"/>
  <c r="FI585" i="14"/>
  <c r="FH585" i="14"/>
  <c r="FG585" i="14"/>
  <c r="FF585" i="14"/>
  <c r="FE585" i="14"/>
  <c r="FD585" i="14"/>
  <c r="FC585" i="14"/>
  <c r="FB585" i="14"/>
  <c r="FA585" i="14"/>
  <c r="EZ585" i="14"/>
  <c r="EY585" i="14"/>
  <c r="EX585" i="14"/>
  <c r="EW585" i="14"/>
  <c r="EV585" i="14"/>
  <c r="EU585" i="14"/>
  <c r="ET585" i="14"/>
  <c r="ES585" i="14"/>
  <c r="ER585" i="14"/>
  <c r="EQ585" i="14"/>
  <c r="EP585" i="14"/>
  <c r="EO585" i="14"/>
  <c r="EN585" i="14"/>
  <c r="EM585" i="14"/>
  <c r="EL585" i="14"/>
  <c r="EK585" i="14"/>
  <c r="EJ585" i="14"/>
  <c r="EI585" i="14"/>
  <c r="EH585" i="14"/>
  <c r="EG585" i="14"/>
  <c r="EF585" i="14"/>
  <c r="EE585" i="14"/>
  <c r="ED585" i="14"/>
  <c r="EC585" i="14"/>
  <c r="EB585" i="14"/>
  <c r="EA585" i="14"/>
  <c r="DZ585" i="14"/>
  <c r="DY585" i="14"/>
  <c r="DX585" i="14"/>
  <c r="DW585" i="14"/>
  <c r="DV585" i="14"/>
  <c r="DU585" i="14"/>
  <c r="DT585" i="14"/>
  <c r="DS585" i="14"/>
  <c r="DR585" i="14"/>
  <c r="DQ585" i="14"/>
  <c r="DP585" i="14"/>
  <c r="DO585" i="14"/>
  <c r="DN585" i="14"/>
  <c r="DM585" i="14"/>
  <c r="DL585" i="14"/>
  <c r="DK585" i="14"/>
  <c r="DJ585" i="14"/>
  <c r="DI585" i="14"/>
  <c r="DH585" i="14"/>
  <c r="DG585" i="14"/>
  <c r="DF585" i="14"/>
  <c r="DE585" i="14"/>
  <c r="DD585" i="14"/>
  <c r="DC585" i="14"/>
  <c r="DB585" i="14"/>
  <c r="DA585" i="14"/>
  <c r="CZ585" i="14"/>
  <c r="CY585" i="14"/>
  <c r="CX585" i="14"/>
  <c r="CW585" i="14"/>
  <c r="CV585" i="14"/>
  <c r="CU585" i="14"/>
  <c r="CT585" i="14"/>
  <c r="CS585" i="14"/>
  <c r="CR585" i="14"/>
  <c r="CQ585" i="14"/>
  <c r="CP585" i="14"/>
  <c r="CO585" i="14"/>
  <c r="CN585" i="14"/>
  <c r="CM585" i="14"/>
  <c r="CL585" i="14"/>
  <c r="CK585" i="14"/>
  <c r="CJ585" i="14"/>
  <c r="CI585" i="14"/>
  <c r="CH585" i="14"/>
  <c r="CG585" i="14"/>
  <c r="CF585" i="14"/>
  <c r="CE585" i="14"/>
  <c r="CD585" i="14"/>
  <c r="CC585" i="14"/>
  <c r="CB585" i="14"/>
  <c r="CA585" i="14"/>
  <c r="BZ585" i="14"/>
  <c r="BY585" i="14"/>
  <c r="BX585" i="14"/>
  <c r="BW585" i="14"/>
  <c r="BV585" i="14"/>
  <c r="BU585" i="14"/>
  <c r="BT585" i="14"/>
  <c r="BS585" i="14"/>
  <c r="BR585" i="14"/>
  <c r="BQ585" i="14"/>
  <c r="BP585" i="14"/>
  <c r="BO585" i="14"/>
  <c r="BN585" i="14"/>
  <c r="BM585" i="14"/>
  <c r="BL585" i="14"/>
  <c r="BK585" i="14"/>
  <c r="BJ585" i="14"/>
  <c r="BI585" i="14"/>
  <c r="BH585" i="14"/>
  <c r="BG585" i="14"/>
  <c r="BF585" i="14"/>
  <c r="BE585" i="14"/>
  <c r="BD585" i="14"/>
  <c r="BC585" i="14"/>
  <c r="BB585" i="14"/>
  <c r="BA585" i="14"/>
  <c r="AZ585" i="14"/>
  <c r="AY585" i="14"/>
  <c r="AX585" i="14"/>
  <c r="AW585" i="14"/>
  <c r="AV585" i="14"/>
  <c r="AU585" i="14"/>
  <c r="AT585" i="14"/>
  <c r="AS585" i="14"/>
  <c r="AR585" i="14"/>
  <c r="AQ585" i="14"/>
  <c r="AP585" i="14"/>
  <c r="AO585" i="14"/>
  <c r="AN585" i="14"/>
  <c r="AM585" i="14"/>
  <c r="AL585" i="14"/>
  <c r="AK585" i="14"/>
  <c r="AJ585" i="14"/>
  <c r="AI585" i="14"/>
  <c r="AH585" i="14"/>
  <c r="AG585" i="14"/>
  <c r="AF585" i="14"/>
  <c r="AE585" i="14"/>
  <c r="AD585" i="14"/>
  <c r="AC585" i="14"/>
  <c r="AB585" i="14"/>
  <c r="AA585" i="14"/>
  <c r="Z585" i="14"/>
  <c r="Y585" i="14"/>
  <c r="X585" i="14"/>
  <c r="W585" i="14"/>
  <c r="V585" i="14"/>
  <c r="U585" i="14"/>
  <c r="T585" i="14"/>
  <c r="S585" i="14"/>
  <c r="R585" i="14"/>
  <c r="Q585" i="14"/>
  <c r="P585" i="14"/>
  <c r="O585" i="14"/>
  <c r="N585" i="14"/>
  <c r="M585" i="14"/>
  <c r="L585" i="14"/>
  <c r="K585" i="14"/>
  <c r="J585" i="14"/>
  <c r="I585" i="14"/>
  <c r="H585" i="14"/>
  <c r="G585" i="14"/>
  <c r="JB584" i="14"/>
  <c r="JA584" i="14"/>
  <c r="IZ584" i="14"/>
  <c r="IY584" i="14"/>
  <c r="IX584" i="14"/>
  <c r="IW584" i="14"/>
  <c r="IV584" i="14"/>
  <c r="IU584" i="14"/>
  <c r="IT584" i="14"/>
  <c r="IS584" i="14"/>
  <c r="IR584" i="14"/>
  <c r="IQ584" i="14"/>
  <c r="IP584" i="14"/>
  <c r="IO584" i="14"/>
  <c r="IN584" i="14"/>
  <c r="IM584" i="14"/>
  <c r="IL584" i="14"/>
  <c r="IK584" i="14"/>
  <c r="IJ584" i="14"/>
  <c r="II584" i="14"/>
  <c r="IH584" i="14"/>
  <c r="IG584" i="14"/>
  <c r="IF584" i="14"/>
  <c r="IE584" i="14"/>
  <c r="ID584" i="14"/>
  <c r="IC584" i="14"/>
  <c r="IB584" i="14"/>
  <c r="IA584" i="14"/>
  <c r="HZ584" i="14"/>
  <c r="HY584" i="14"/>
  <c r="HX584" i="14"/>
  <c r="HW584" i="14"/>
  <c r="HV584" i="14"/>
  <c r="HU584" i="14"/>
  <c r="HT584" i="14"/>
  <c r="HS584" i="14"/>
  <c r="HR584" i="14"/>
  <c r="HQ584" i="14"/>
  <c r="HP584" i="14"/>
  <c r="HO584" i="14"/>
  <c r="HN584" i="14"/>
  <c r="HM584" i="14"/>
  <c r="HL584" i="14"/>
  <c r="HK584" i="14"/>
  <c r="HJ584" i="14"/>
  <c r="HI584" i="14"/>
  <c r="HH584" i="14"/>
  <c r="HG584" i="14"/>
  <c r="HF584" i="14"/>
  <c r="HE584" i="14"/>
  <c r="HD584" i="14"/>
  <c r="HC584" i="14"/>
  <c r="HB584" i="14"/>
  <c r="HA584" i="14"/>
  <c r="GZ584" i="14"/>
  <c r="GY584" i="14"/>
  <c r="GX584" i="14"/>
  <c r="GW584" i="14"/>
  <c r="GV584" i="14"/>
  <c r="GU584" i="14"/>
  <c r="GT584" i="14"/>
  <c r="GS584" i="14"/>
  <c r="GR584" i="14"/>
  <c r="GQ584" i="14"/>
  <c r="GP584" i="14"/>
  <c r="GO584" i="14"/>
  <c r="GN584" i="14"/>
  <c r="GM584" i="14"/>
  <c r="GL584" i="14"/>
  <c r="GK584" i="14"/>
  <c r="GJ584" i="14"/>
  <c r="GI584" i="14"/>
  <c r="GH584" i="14"/>
  <c r="GG584" i="14"/>
  <c r="GF584" i="14"/>
  <c r="GE584" i="14"/>
  <c r="GD584" i="14"/>
  <c r="GC584" i="14"/>
  <c r="GB584" i="14"/>
  <c r="GA584" i="14"/>
  <c r="FZ584" i="14"/>
  <c r="FY584" i="14"/>
  <c r="FX584" i="14"/>
  <c r="FW584" i="14"/>
  <c r="FV584" i="14"/>
  <c r="FU584" i="14"/>
  <c r="FT584" i="14"/>
  <c r="FS584" i="14"/>
  <c r="FR584" i="14"/>
  <c r="FQ584" i="14"/>
  <c r="FP584" i="14"/>
  <c r="FO584" i="14"/>
  <c r="FN584" i="14"/>
  <c r="FM584" i="14"/>
  <c r="FL584" i="14"/>
  <c r="FK584" i="14"/>
  <c r="FJ584" i="14"/>
  <c r="FI584" i="14"/>
  <c r="FH584" i="14"/>
  <c r="FG584" i="14"/>
  <c r="FF584" i="14"/>
  <c r="FE584" i="14"/>
  <c r="FD584" i="14"/>
  <c r="FC584" i="14"/>
  <c r="FB584" i="14"/>
  <c r="FA584" i="14"/>
  <c r="EZ584" i="14"/>
  <c r="EY584" i="14"/>
  <c r="EX584" i="14"/>
  <c r="EW584" i="14"/>
  <c r="EV584" i="14"/>
  <c r="EU584" i="14"/>
  <c r="ET584" i="14"/>
  <c r="ES584" i="14"/>
  <c r="ER584" i="14"/>
  <c r="EQ584" i="14"/>
  <c r="EP584" i="14"/>
  <c r="EO584" i="14"/>
  <c r="EN584" i="14"/>
  <c r="EM584" i="14"/>
  <c r="EL584" i="14"/>
  <c r="EK584" i="14"/>
  <c r="EJ584" i="14"/>
  <c r="EI584" i="14"/>
  <c r="EH584" i="14"/>
  <c r="EG584" i="14"/>
  <c r="EF584" i="14"/>
  <c r="EE584" i="14"/>
  <c r="ED584" i="14"/>
  <c r="EC584" i="14"/>
  <c r="EB584" i="14"/>
  <c r="EA584" i="14"/>
  <c r="DZ584" i="14"/>
  <c r="DY584" i="14"/>
  <c r="DX584" i="14"/>
  <c r="DW584" i="14"/>
  <c r="DV584" i="14"/>
  <c r="DU584" i="14"/>
  <c r="DT584" i="14"/>
  <c r="DS584" i="14"/>
  <c r="DR584" i="14"/>
  <c r="DQ584" i="14"/>
  <c r="DP584" i="14"/>
  <c r="DO584" i="14"/>
  <c r="DN584" i="14"/>
  <c r="DM584" i="14"/>
  <c r="DL584" i="14"/>
  <c r="DK584" i="14"/>
  <c r="DJ584" i="14"/>
  <c r="DI584" i="14"/>
  <c r="DH584" i="14"/>
  <c r="DG584" i="14"/>
  <c r="DF584" i="14"/>
  <c r="DE584" i="14"/>
  <c r="DD584" i="14"/>
  <c r="DC584" i="14"/>
  <c r="DB584" i="14"/>
  <c r="DA584" i="14"/>
  <c r="CZ584" i="14"/>
  <c r="CY584" i="14"/>
  <c r="CX584" i="14"/>
  <c r="CW584" i="14"/>
  <c r="CV584" i="14"/>
  <c r="CU584" i="14"/>
  <c r="CT584" i="14"/>
  <c r="CS584" i="14"/>
  <c r="CR584" i="14"/>
  <c r="CQ584" i="14"/>
  <c r="CP584" i="14"/>
  <c r="CO584" i="14"/>
  <c r="CN584" i="14"/>
  <c r="CM584" i="14"/>
  <c r="CL584" i="14"/>
  <c r="CK584" i="14"/>
  <c r="CJ584" i="14"/>
  <c r="CI584" i="14"/>
  <c r="CH584" i="14"/>
  <c r="CG584" i="14"/>
  <c r="CF584" i="14"/>
  <c r="CE584" i="14"/>
  <c r="CD584" i="14"/>
  <c r="CC584" i="14"/>
  <c r="CB584" i="14"/>
  <c r="CA584" i="14"/>
  <c r="BZ584" i="14"/>
  <c r="BY584" i="14"/>
  <c r="BX584" i="14"/>
  <c r="BW584" i="14"/>
  <c r="BV584" i="14"/>
  <c r="BU584" i="14"/>
  <c r="BT584" i="14"/>
  <c r="BS584" i="14"/>
  <c r="BR584" i="14"/>
  <c r="BQ584" i="14"/>
  <c r="BP584" i="14"/>
  <c r="BO584" i="14"/>
  <c r="BN584" i="14"/>
  <c r="BM584" i="14"/>
  <c r="BL584" i="14"/>
  <c r="BK584" i="14"/>
  <c r="BJ584" i="14"/>
  <c r="BI584" i="14"/>
  <c r="BH584" i="14"/>
  <c r="BG584" i="14"/>
  <c r="BF584" i="14"/>
  <c r="BE584" i="14"/>
  <c r="BD584" i="14"/>
  <c r="BC584" i="14"/>
  <c r="BB584" i="14"/>
  <c r="BA584" i="14"/>
  <c r="AZ584" i="14"/>
  <c r="AY584" i="14"/>
  <c r="AX584" i="14"/>
  <c r="AW584" i="14"/>
  <c r="AV584" i="14"/>
  <c r="AU584" i="14"/>
  <c r="AT584" i="14"/>
  <c r="AS584" i="14"/>
  <c r="AR584" i="14"/>
  <c r="AQ584" i="14"/>
  <c r="AP584" i="14"/>
  <c r="AO584" i="14"/>
  <c r="AN584" i="14"/>
  <c r="AM584" i="14"/>
  <c r="AL584" i="14"/>
  <c r="AK584" i="14"/>
  <c r="AJ584" i="14"/>
  <c r="AI584" i="14"/>
  <c r="AH584" i="14"/>
  <c r="AG584" i="14"/>
  <c r="AF584" i="14"/>
  <c r="AE584" i="14"/>
  <c r="AD584" i="14"/>
  <c r="AC584" i="14"/>
  <c r="AB584" i="14"/>
  <c r="AA584" i="14"/>
  <c r="Z584" i="14"/>
  <c r="Y584" i="14"/>
  <c r="X584" i="14"/>
  <c r="W584" i="14"/>
  <c r="V584" i="14"/>
  <c r="U584" i="14"/>
  <c r="T584" i="14"/>
  <c r="S584" i="14"/>
  <c r="R584" i="14"/>
  <c r="Q584" i="14"/>
  <c r="P584" i="14"/>
  <c r="O584" i="14"/>
  <c r="N584" i="14"/>
  <c r="M584" i="14"/>
  <c r="L584" i="14"/>
  <c r="K584" i="14"/>
  <c r="J584" i="14"/>
  <c r="I584" i="14"/>
  <c r="H584" i="14"/>
  <c r="G584" i="14"/>
  <c r="JB583" i="14"/>
  <c r="JA583" i="14"/>
  <c r="IZ583" i="14"/>
  <c r="IY583" i="14"/>
  <c r="IX583" i="14"/>
  <c r="IW583" i="14"/>
  <c r="IV583" i="14"/>
  <c r="IU583" i="14"/>
  <c r="IT583" i="14"/>
  <c r="IS583" i="14"/>
  <c r="IR583" i="14"/>
  <c r="IQ583" i="14"/>
  <c r="IP583" i="14"/>
  <c r="IO583" i="14"/>
  <c r="IN583" i="14"/>
  <c r="IM583" i="14"/>
  <c r="IL583" i="14"/>
  <c r="IK583" i="14"/>
  <c r="IJ583" i="14"/>
  <c r="II583" i="14"/>
  <c r="IH583" i="14"/>
  <c r="IG583" i="14"/>
  <c r="IF583" i="14"/>
  <c r="IE583" i="14"/>
  <c r="ID583" i="14"/>
  <c r="IC583" i="14"/>
  <c r="IB583" i="14"/>
  <c r="IA583" i="14"/>
  <c r="HZ583" i="14"/>
  <c r="HY583" i="14"/>
  <c r="HX583" i="14"/>
  <c r="HW583" i="14"/>
  <c r="HV583" i="14"/>
  <c r="HU583" i="14"/>
  <c r="HT583" i="14"/>
  <c r="HS583" i="14"/>
  <c r="HR583" i="14"/>
  <c r="HQ583" i="14"/>
  <c r="HP583" i="14"/>
  <c r="HO583" i="14"/>
  <c r="HN583" i="14"/>
  <c r="HM583" i="14"/>
  <c r="HL583" i="14"/>
  <c r="HK583" i="14"/>
  <c r="HJ583" i="14"/>
  <c r="HI583" i="14"/>
  <c r="HH583" i="14"/>
  <c r="HG583" i="14"/>
  <c r="HF583" i="14"/>
  <c r="HE583" i="14"/>
  <c r="HD583" i="14"/>
  <c r="HC583" i="14"/>
  <c r="HB583" i="14"/>
  <c r="HA583" i="14"/>
  <c r="GZ583" i="14"/>
  <c r="GY583" i="14"/>
  <c r="GX583" i="14"/>
  <c r="GW583" i="14"/>
  <c r="GV583" i="14"/>
  <c r="GU583" i="14"/>
  <c r="GT583" i="14"/>
  <c r="GS583" i="14"/>
  <c r="GR583" i="14"/>
  <c r="GQ583" i="14"/>
  <c r="GP583" i="14"/>
  <c r="GO583" i="14"/>
  <c r="GN583" i="14"/>
  <c r="GM583" i="14"/>
  <c r="GL583" i="14"/>
  <c r="GK583" i="14"/>
  <c r="GJ583" i="14"/>
  <c r="GI583" i="14"/>
  <c r="GH583" i="14"/>
  <c r="GG583" i="14"/>
  <c r="GF583" i="14"/>
  <c r="GE583" i="14"/>
  <c r="GD583" i="14"/>
  <c r="GC583" i="14"/>
  <c r="GB583" i="14"/>
  <c r="GA583" i="14"/>
  <c r="FZ583" i="14"/>
  <c r="FY583" i="14"/>
  <c r="FX583" i="14"/>
  <c r="FW583" i="14"/>
  <c r="FV583" i="14"/>
  <c r="FU583" i="14"/>
  <c r="FT583" i="14"/>
  <c r="FS583" i="14"/>
  <c r="FR583" i="14"/>
  <c r="FQ583" i="14"/>
  <c r="FP583" i="14"/>
  <c r="FO583" i="14"/>
  <c r="FN583" i="14"/>
  <c r="FM583" i="14"/>
  <c r="FL583" i="14"/>
  <c r="FK583" i="14"/>
  <c r="FJ583" i="14"/>
  <c r="FI583" i="14"/>
  <c r="FH583" i="14"/>
  <c r="FG583" i="14"/>
  <c r="FF583" i="14"/>
  <c r="FE583" i="14"/>
  <c r="FD583" i="14"/>
  <c r="FC583" i="14"/>
  <c r="FB583" i="14"/>
  <c r="FA583" i="14"/>
  <c r="EZ583" i="14"/>
  <c r="EY583" i="14"/>
  <c r="EX583" i="14"/>
  <c r="EW583" i="14"/>
  <c r="EV583" i="14"/>
  <c r="EU583" i="14"/>
  <c r="ET583" i="14"/>
  <c r="ES583" i="14"/>
  <c r="ER583" i="14"/>
  <c r="EQ583" i="14"/>
  <c r="EP583" i="14"/>
  <c r="EO583" i="14"/>
  <c r="EN583" i="14"/>
  <c r="EM583" i="14"/>
  <c r="EL583" i="14"/>
  <c r="EK583" i="14"/>
  <c r="EJ583" i="14"/>
  <c r="EI583" i="14"/>
  <c r="EH583" i="14"/>
  <c r="EG583" i="14"/>
  <c r="EF583" i="14"/>
  <c r="EE583" i="14"/>
  <c r="ED583" i="14"/>
  <c r="EC583" i="14"/>
  <c r="EB583" i="14"/>
  <c r="EA583" i="14"/>
  <c r="DZ583" i="14"/>
  <c r="DY583" i="14"/>
  <c r="DX583" i="14"/>
  <c r="DW583" i="14"/>
  <c r="DV583" i="14"/>
  <c r="DU583" i="14"/>
  <c r="DT583" i="14"/>
  <c r="DS583" i="14"/>
  <c r="DR583" i="14"/>
  <c r="DQ583" i="14"/>
  <c r="DP583" i="14"/>
  <c r="DO583" i="14"/>
  <c r="DN583" i="14"/>
  <c r="DM583" i="14"/>
  <c r="DL583" i="14"/>
  <c r="DK583" i="14"/>
  <c r="DJ583" i="14"/>
  <c r="DI583" i="14"/>
  <c r="DH583" i="14"/>
  <c r="DG583" i="14"/>
  <c r="DF583" i="14"/>
  <c r="DE583" i="14"/>
  <c r="DD583" i="14"/>
  <c r="DC583" i="14"/>
  <c r="DB583" i="14"/>
  <c r="DA583" i="14"/>
  <c r="CZ583" i="14"/>
  <c r="CY583" i="14"/>
  <c r="CX583" i="14"/>
  <c r="CW583" i="14"/>
  <c r="CV583" i="14"/>
  <c r="CU583" i="14"/>
  <c r="CT583" i="14"/>
  <c r="CS583" i="14"/>
  <c r="CR583" i="14"/>
  <c r="CQ583" i="14"/>
  <c r="CP583" i="14"/>
  <c r="CO583" i="14"/>
  <c r="CN583" i="14"/>
  <c r="CM583" i="14"/>
  <c r="CL583" i="14"/>
  <c r="CK583" i="14"/>
  <c r="CJ583" i="14"/>
  <c r="CI583" i="14"/>
  <c r="CH583" i="14"/>
  <c r="CG583" i="14"/>
  <c r="CF583" i="14"/>
  <c r="CE583" i="14"/>
  <c r="CD583" i="14"/>
  <c r="CC583" i="14"/>
  <c r="CB583" i="14"/>
  <c r="CA583" i="14"/>
  <c r="BZ583" i="14"/>
  <c r="BY583" i="14"/>
  <c r="BX583" i="14"/>
  <c r="BW583" i="14"/>
  <c r="BV583" i="14"/>
  <c r="BU583" i="14"/>
  <c r="BT583" i="14"/>
  <c r="BS583" i="14"/>
  <c r="BR583" i="14"/>
  <c r="BQ583" i="14"/>
  <c r="BP583" i="14"/>
  <c r="BO583" i="14"/>
  <c r="BN583" i="14"/>
  <c r="BM583" i="14"/>
  <c r="BL583" i="14"/>
  <c r="BK583" i="14"/>
  <c r="BJ583" i="14"/>
  <c r="BI583" i="14"/>
  <c r="BH583" i="14"/>
  <c r="BG583" i="14"/>
  <c r="BF583" i="14"/>
  <c r="BE583" i="14"/>
  <c r="BD583" i="14"/>
  <c r="BC583" i="14"/>
  <c r="BB583" i="14"/>
  <c r="BA583" i="14"/>
  <c r="AZ583" i="14"/>
  <c r="AY583" i="14"/>
  <c r="AX583" i="14"/>
  <c r="AW583" i="14"/>
  <c r="AV583" i="14"/>
  <c r="AU583" i="14"/>
  <c r="AT583" i="14"/>
  <c r="AS583" i="14"/>
  <c r="AR583" i="14"/>
  <c r="AQ583" i="14"/>
  <c r="AP583" i="14"/>
  <c r="AO583" i="14"/>
  <c r="AN583" i="14"/>
  <c r="AM583" i="14"/>
  <c r="AL583" i="14"/>
  <c r="AK583" i="14"/>
  <c r="AJ583" i="14"/>
  <c r="AI583" i="14"/>
  <c r="AH583" i="14"/>
  <c r="AG583" i="14"/>
  <c r="AF583" i="14"/>
  <c r="AE583" i="14"/>
  <c r="AD583" i="14"/>
  <c r="AC583" i="14"/>
  <c r="AB583" i="14"/>
  <c r="AA583" i="14"/>
  <c r="Z583" i="14"/>
  <c r="Y583" i="14"/>
  <c r="X583" i="14"/>
  <c r="W583" i="14"/>
  <c r="V583" i="14"/>
  <c r="U583" i="14"/>
  <c r="T583" i="14"/>
  <c r="S583" i="14"/>
  <c r="R583" i="14"/>
  <c r="Q583" i="14"/>
  <c r="P583" i="14"/>
  <c r="O583" i="14"/>
  <c r="N583" i="14"/>
  <c r="M583" i="14"/>
  <c r="L583" i="14"/>
  <c r="K583" i="14"/>
  <c r="J583" i="14"/>
  <c r="I583" i="14"/>
  <c r="H583" i="14"/>
  <c r="G583" i="14"/>
  <c r="JB582" i="14"/>
  <c r="JA582" i="14"/>
  <c r="IZ582" i="14"/>
  <c r="IY582" i="14"/>
  <c r="IX582" i="14"/>
  <c r="IW582" i="14"/>
  <c r="IV582" i="14"/>
  <c r="IU582" i="14"/>
  <c r="IT582" i="14"/>
  <c r="IS582" i="14"/>
  <c r="IR582" i="14"/>
  <c r="IQ582" i="14"/>
  <c r="IP582" i="14"/>
  <c r="IO582" i="14"/>
  <c r="IN582" i="14"/>
  <c r="IM582" i="14"/>
  <c r="IL582" i="14"/>
  <c r="IK582" i="14"/>
  <c r="IJ582" i="14"/>
  <c r="II582" i="14"/>
  <c r="IH582" i="14"/>
  <c r="IG582" i="14"/>
  <c r="IF582" i="14"/>
  <c r="IE582" i="14"/>
  <c r="ID582" i="14"/>
  <c r="IC582" i="14"/>
  <c r="IB582" i="14"/>
  <c r="IA582" i="14"/>
  <c r="HZ582" i="14"/>
  <c r="HY582" i="14"/>
  <c r="HX582" i="14"/>
  <c r="HW582" i="14"/>
  <c r="HV582" i="14"/>
  <c r="HU582" i="14"/>
  <c r="HT582" i="14"/>
  <c r="HS582" i="14"/>
  <c r="HR582" i="14"/>
  <c r="HQ582" i="14"/>
  <c r="HP582" i="14"/>
  <c r="HO582" i="14"/>
  <c r="HN582" i="14"/>
  <c r="HM582" i="14"/>
  <c r="HL582" i="14"/>
  <c r="HK582" i="14"/>
  <c r="HJ582" i="14"/>
  <c r="HI582" i="14"/>
  <c r="HH582" i="14"/>
  <c r="HG582" i="14"/>
  <c r="HF582" i="14"/>
  <c r="HE582" i="14"/>
  <c r="HD582" i="14"/>
  <c r="HC582" i="14"/>
  <c r="HB582" i="14"/>
  <c r="HA582" i="14"/>
  <c r="GZ582" i="14"/>
  <c r="GY582" i="14"/>
  <c r="GX582" i="14"/>
  <c r="GW582" i="14"/>
  <c r="GV582" i="14"/>
  <c r="GU582" i="14"/>
  <c r="GT582" i="14"/>
  <c r="GS582" i="14"/>
  <c r="GR582" i="14"/>
  <c r="GQ582" i="14"/>
  <c r="GP582" i="14"/>
  <c r="GO582" i="14"/>
  <c r="GN582" i="14"/>
  <c r="GM582" i="14"/>
  <c r="GL582" i="14"/>
  <c r="GK582" i="14"/>
  <c r="GJ582" i="14"/>
  <c r="GI582" i="14"/>
  <c r="GH582" i="14"/>
  <c r="GG582" i="14"/>
  <c r="GF582" i="14"/>
  <c r="GE582" i="14"/>
  <c r="GD582" i="14"/>
  <c r="GC582" i="14"/>
  <c r="GB582" i="14"/>
  <c r="GA582" i="14"/>
  <c r="FZ582" i="14"/>
  <c r="FY582" i="14"/>
  <c r="FX582" i="14"/>
  <c r="FW582" i="14"/>
  <c r="FV582" i="14"/>
  <c r="FU582" i="14"/>
  <c r="FT582" i="14"/>
  <c r="FS582" i="14"/>
  <c r="FR582" i="14"/>
  <c r="FQ582" i="14"/>
  <c r="FP582" i="14"/>
  <c r="FO582" i="14"/>
  <c r="FN582" i="14"/>
  <c r="FM582" i="14"/>
  <c r="FL582" i="14"/>
  <c r="FK582" i="14"/>
  <c r="FJ582" i="14"/>
  <c r="FI582" i="14"/>
  <c r="FH582" i="14"/>
  <c r="FG582" i="14"/>
  <c r="FF582" i="14"/>
  <c r="FE582" i="14"/>
  <c r="FD582" i="14"/>
  <c r="FC582" i="14"/>
  <c r="FB582" i="14"/>
  <c r="FA582" i="14"/>
  <c r="EZ582" i="14"/>
  <c r="EY582" i="14"/>
  <c r="EX582" i="14"/>
  <c r="EW582" i="14"/>
  <c r="EV582" i="14"/>
  <c r="EU582" i="14"/>
  <c r="ET582" i="14"/>
  <c r="ES582" i="14"/>
  <c r="ER582" i="14"/>
  <c r="EQ582" i="14"/>
  <c r="EP582" i="14"/>
  <c r="EO582" i="14"/>
  <c r="EN582" i="14"/>
  <c r="EM582" i="14"/>
  <c r="EL582" i="14"/>
  <c r="EK582" i="14"/>
  <c r="EJ582" i="14"/>
  <c r="EI582" i="14"/>
  <c r="EH582" i="14"/>
  <c r="EG582" i="14"/>
  <c r="EF582" i="14"/>
  <c r="EE582" i="14"/>
  <c r="ED582" i="14"/>
  <c r="EC582" i="14"/>
  <c r="EB582" i="14"/>
  <c r="EA582" i="14"/>
  <c r="DZ582" i="14"/>
  <c r="DY582" i="14"/>
  <c r="DX582" i="14"/>
  <c r="DW582" i="14"/>
  <c r="DV582" i="14"/>
  <c r="DU582" i="14"/>
  <c r="DT582" i="14"/>
  <c r="DS582" i="14"/>
  <c r="DR582" i="14"/>
  <c r="DQ582" i="14"/>
  <c r="DP582" i="14"/>
  <c r="DO582" i="14"/>
  <c r="DN582" i="14"/>
  <c r="DM582" i="14"/>
  <c r="DL582" i="14"/>
  <c r="DK582" i="14"/>
  <c r="DJ582" i="14"/>
  <c r="DI582" i="14"/>
  <c r="DH582" i="14"/>
  <c r="DG582" i="14"/>
  <c r="DF582" i="14"/>
  <c r="DE582" i="14"/>
  <c r="DD582" i="14"/>
  <c r="DC582" i="14"/>
  <c r="DB582" i="14"/>
  <c r="DA582" i="14"/>
  <c r="CZ582" i="14"/>
  <c r="CY582" i="14"/>
  <c r="CX582" i="14"/>
  <c r="CW582" i="14"/>
  <c r="CV582" i="14"/>
  <c r="CU582" i="14"/>
  <c r="CT582" i="14"/>
  <c r="CS582" i="14"/>
  <c r="CR582" i="14"/>
  <c r="CQ582" i="14"/>
  <c r="CP582" i="14"/>
  <c r="CO582" i="14"/>
  <c r="CN582" i="14"/>
  <c r="CM582" i="14"/>
  <c r="CL582" i="14"/>
  <c r="CK582" i="14"/>
  <c r="CJ582" i="14"/>
  <c r="CI582" i="14"/>
  <c r="CH582" i="14"/>
  <c r="CG582" i="14"/>
  <c r="CF582" i="14"/>
  <c r="CE582" i="14"/>
  <c r="CD582" i="14"/>
  <c r="CC582" i="14"/>
  <c r="CB582" i="14"/>
  <c r="CA582" i="14"/>
  <c r="BZ582" i="14"/>
  <c r="BY582" i="14"/>
  <c r="BX582" i="14"/>
  <c r="BW582" i="14"/>
  <c r="BV582" i="14"/>
  <c r="BU582" i="14"/>
  <c r="BT582" i="14"/>
  <c r="BS582" i="14"/>
  <c r="BR582" i="14"/>
  <c r="BQ582" i="14"/>
  <c r="BP582" i="14"/>
  <c r="BO582" i="14"/>
  <c r="BN582" i="14"/>
  <c r="BM582" i="14"/>
  <c r="BL582" i="14"/>
  <c r="BK582" i="14"/>
  <c r="BJ582" i="14"/>
  <c r="BI582" i="14"/>
  <c r="BH582" i="14"/>
  <c r="BG582" i="14"/>
  <c r="BF582" i="14"/>
  <c r="BE582" i="14"/>
  <c r="BD582" i="14"/>
  <c r="BC582" i="14"/>
  <c r="BB582" i="14"/>
  <c r="BA582" i="14"/>
  <c r="AZ582" i="14"/>
  <c r="AY582" i="14"/>
  <c r="AX582" i="14"/>
  <c r="AW582" i="14"/>
  <c r="AV582" i="14"/>
  <c r="AU582" i="14"/>
  <c r="AT582" i="14"/>
  <c r="AS582" i="14"/>
  <c r="AR582" i="14"/>
  <c r="AQ582" i="14"/>
  <c r="AP582" i="14"/>
  <c r="AO582" i="14"/>
  <c r="AN582" i="14"/>
  <c r="AM582" i="14"/>
  <c r="AL582" i="14"/>
  <c r="AK582" i="14"/>
  <c r="AJ582" i="14"/>
  <c r="AI582" i="14"/>
  <c r="AH582" i="14"/>
  <c r="AG582" i="14"/>
  <c r="AF582" i="14"/>
  <c r="AE582" i="14"/>
  <c r="AD582" i="14"/>
  <c r="AC582" i="14"/>
  <c r="AB582" i="14"/>
  <c r="AA582" i="14"/>
  <c r="Z582" i="14"/>
  <c r="Y582" i="14"/>
  <c r="X582" i="14"/>
  <c r="W582" i="14"/>
  <c r="V582" i="14"/>
  <c r="U582" i="14"/>
  <c r="T582" i="14"/>
  <c r="S582" i="14"/>
  <c r="R582" i="14"/>
  <c r="Q582" i="14"/>
  <c r="P582" i="14"/>
  <c r="O582" i="14"/>
  <c r="N582" i="14"/>
  <c r="M582" i="14"/>
  <c r="L582" i="14"/>
  <c r="K582" i="14"/>
  <c r="J582" i="14"/>
  <c r="I582" i="14"/>
  <c r="H582" i="14"/>
  <c r="G582" i="14"/>
  <c r="JB581" i="14"/>
  <c r="JA581" i="14"/>
  <c r="IZ581" i="14"/>
  <c r="IY581" i="14"/>
  <c r="IX581" i="14"/>
  <c r="IW581" i="14"/>
  <c r="IV581" i="14"/>
  <c r="IU581" i="14"/>
  <c r="IT581" i="14"/>
  <c r="IS581" i="14"/>
  <c r="IR581" i="14"/>
  <c r="IQ581" i="14"/>
  <c r="IP581" i="14"/>
  <c r="IO581" i="14"/>
  <c r="IN581" i="14"/>
  <c r="IM581" i="14"/>
  <c r="IL581" i="14"/>
  <c r="IK581" i="14"/>
  <c r="IJ581" i="14"/>
  <c r="II581" i="14"/>
  <c r="IH581" i="14"/>
  <c r="IG581" i="14"/>
  <c r="IF581" i="14"/>
  <c r="IE581" i="14"/>
  <c r="ID581" i="14"/>
  <c r="IC581" i="14"/>
  <c r="IB581" i="14"/>
  <c r="IA581" i="14"/>
  <c r="HZ581" i="14"/>
  <c r="HY581" i="14"/>
  <c r="HX581" i="14"/>
  <c r="HW581" i="14"/>
  <c r="HV581" i="14"/>
  <c r="HU581" i="14"/>
  <c r="HT581" i="14"/>
  <c r="HS581" i="14"/>
  <c r="HR581" i="14"/>
  <c r="HQ581" i="14"/>
  <c r="HP581" i="14"/>
  <c r="HO581" i="14"/>
  <c r="HN581" i="14"/>
  <c r="HM581" i="14"/>
  <c r="HL581" i="14"/>
  <c r="HK581" i="14"/>
  <c r="HJ581" i="14"/>
  <c r="HI581" i="14"/>
  <c r="HH581" i="14"/>
  <c r="HG581" i="14"/>
  <c r="HF581" i="14"/>
  <c r="HE581" i="14"/>
  <c r="HD581" i="14"/>
  <c r="HC581" i="14"/>
  <c r="HB581" i="14"/>
  <c r="HA581" i="14"/>
  <c r="GZ581" i="14"/>
  <c r="GY581" i="14"/>
  <c r="GX581" i="14"/>
  <c r="GW581" i="14"/>
  <c r="GV581" i="14"/>
  <c r="GU581" i="14"/>
  <c r="GT581" i="14"/>
  <c r="GS581" i="14"/>
  <c r="GR581" i="14"/>
  <c r="GQ581" i="14"/>
  <c r="GP581" i="14"/>
  <c r="GO581" i="14"/>
  <c r="GN581" i="14"/>
  <c r="GM581" i="14"/>
  <c r="GL581" i="14"/>
  <c r="GK581" i="14"/>
  <c r="GJ581" i="14"/>
  <c r="GI581" i="14"/>
  <c r="GH581" i="14"/>
  <c r="GG581" i="14"/>
  <c r="GF581" i="14"/>
  <c r="GE581" i="14"/>
  <c r="GD581" i="14"/>
  <c r="GC581" i="14"/>
  <c r="GB581" i="14"/>
  <c r="GA581" i="14"/>
  <c r="FZ581" i="14"/>
  <c r="FY581" i="14"/>
  <c r="FX581" i="14"/>
  <c r="FW581" i="14"/>
  <c r="FV581" i="14"/>
  <c r="FU581" i="14"/>
  <c r="FT581" i="14"/>
  <c r="FS581" i="14"/>
  <c r="FR581" i="14"/>
  <c r="FQ581" i="14"/>
  <c r="FP581" i="14"/>
  <c r="FO581" i="14"/>
  <c r="FN581" i="14"/>
  <c r="FM581" i="14"/>
  <c r="FL581" i="14"/>
  <c r="FK581" i="14"/>
  <c r="FJ581" i="14"/>
  <c r="FI581" i="14"/>
  <c r="FH581" i="14"/>
  <c r="FG581" i="14"/>
  <c r="FF581" i="14"/>
  <c r="FE581" i="14"/>
  <c r="FD581" i="14"/>
  <c r="FC581" i="14"/>
  <c r="FB581" i="14"/>
  <c r="FA581" i="14"/>
  <c r="EZ581" i="14"/>
  <c r="EY581" i="14"/>
  <c r="EX581" i="14"/>
  <c r="EW581" i="14"/>
  <c r="EV581" i="14"/>
  <c r="EU581" i="14"/>
  <c r="ET581" i="14"/>
  <c r="ES581" i="14"/>
  <c r="ER581" i="14"/>
  <c r="EQ581" i="14"/>
  <c r="EP581" i="14"/>
  <c r="EO581" i="14"/>
  <c r="EN581" i="14"/>
  <c r="EM581" i="14"/>
  <c r="EL581" i="14"/>
  <c r="EK581" i="14"/>
  <c r="EJ581" i="14"/>
  <c r="EI581" i="14"/>
  <c r="EH581" i="14"/>
  <c r="EG581" i="14"/>
  <c r="EF581" i="14"/>
  <c r="EE581" i="14"/>
  <c r="ED581" i="14"/>
  <c r="EC581" i="14"/>
  <c r="EB581" i="14"/>
  <c r="EA581" i="14"/>
  <c r="DZ581" i="14"/>
  <c r="DY581" i="14"/>
  <c r="DX581" i="14"/>
  <c r="DW581" i="14"/>
  <c r="DV581" i="14"/>
  <c r="DU581" i="14"/>
  <c r="DT581" i="14"/>
  <c r="DS581" i="14"/>
  <c r="DR581" i="14"/>
  <c r="DQ581" i="14"/>
  <c r="DP581" i="14"/>
  <c r="DO581" i="14"/>
  <c r="DN581" i="14"/>
  <c r="DM581" i="14"/>
  <c r="DL581" i="14"/>
  <c r="DK581" i="14"/>
  <c r="DJ581" i="14"/>
  <c r="DI581" i="14"/>
  <c r="DH581" i="14"/>
  <c r="DG581" i="14"/>
  <c r="DF581" i="14"/>
  <c r="DE581" i="14"/>
  <c r="DD581" i="14"/>
  <c r="DC581" i="14"/>
  <c r="DB581" i="14"/>
  <c r="DA581" i="14"/>
  <c r="CZ581" i="14"/>
  <c r="CY581" i="14"/>
  <c r="CX581" i="14"/>
  <c r="CW581" i="14"/>
  <c r="CV581" i="14"/>
  <c r="CU581" i="14"/>
  <c r="CT581" i="14"/>
  <c r="CS581" i="14"/>
  <c r="CR581" i="14"/>
  <c r="CQ581" i="14"/>
  <c r="CP581" i="14"/>
  <c r="CO581" i="14"/>
  <c r="CN581" i="14"/>
  <c r="CM581" i="14"/>
  <c r="CL581" i="14"/>
  <c r="CK581" i="14"/>
  <c r="CJ581" i="14"/>
  <c r="CI581" i="14"/>
  <c r="CH581" i="14"/>
  <c r="CG581" i="14"/>
  <c r="CF581" i="14"/>
  <c r="CE581" i="14"/>
  <c r="CD581" i="14"/>
  <c r="CC581" i="14"/>
  <c r="CB581" i="14"/>
  <c r="CA581" i="14"/>
  <c r="BZ581" i="14"/>
  <c r="BY581" i="14"/>
  <c r="BX581" i="14"/>
  <c r="BW581" i="14"/>
  <c r="BV581" i="14"/>
  <c r="BU581" i="14"/>
  <c r="BT581" i="14"/>
  <c r="BS581" i="14"/>
  <c r="BR581" i="14"/>
  <c r="BQ581" i="14"/>
  <c r="BP581" i="14"/>
  <c r="BO581" i="14"/>
  <c r="BN581" i="14"/>
  <c r="BM581" i="14"/>
  <c r="BL581" i="14"/>
  <c r="BK581" i="14"/>
  <c r="BJ581" i="14"/>
  <c r="BI581" i="14"/>
  <c r="BH581" i="14"/>
  <c r="BG581" i="14"/>
  <c r="BF581" i="14"/>
  <c r="BE581" i="14"/>
  <c r="BD581" i="14"/>
  <c r="BC581" i="14"/>
  <c r="BB581" i="14"/>
  <c r="BA581" i="14"/>
  <c r="AZ581" i="14"/>
  <c r="AY581" i="14"/>
  <c r="AX581" i="14"/>
  <c r="AW581" i="14"/>
  <c r="AV581" i="14"/>
  <c r="AU581" i="14"/>
  <c r="AT581" i="14"/>
  <c r="AS581" i="14"/>
  <c r="AR581" i="14"/>
  <c r="AQ581" i="14"/>
  <c r="AP581" i="14"/>
  <c r="AO581" i="14"/>
  <c r="AN581" i="14"/>
  <c r="AM581" i="14"/>
  <c r="AL581" i="14"/>
  <c r="AK581" i="14"/>
  <c r="AJ581" i="14"/>
  <c r="AI581" i="14"/>
  <c r="AH581" i="14"/>
  <c r="AG581" i="14"/>
  <c r="AF581" i="14"/>
  <c r="AE581" i="14"/>
  <c r="AD581" i="14"/>
  <c r="AC581" i="14"/>
  <c r="AB581" i="14"/>
  <c r="AA581" i="14"/>
  <c r="Z581" i="14"/>
  <c r="Y581" i="14"/>
  <c r="X581" i="14"/>
  <c r="W581" i="14"/>
  <c r="V581" i="14"/>
  <c r="U581" i="14"/>
  <c r="T581" i="14"/>
  <c r="S581" i="14"/>
  <c r="R581" i="14"/>
  <c r="Q581" i="14"/>
  <c r="P581" i="14"/>
  <c r="O581" i="14"/>
  <c r="N581" i="14"/>
  <c r="M581" i="14"/>
  <c r="L581" i="14"/>
  <c r="K581" i="14"/>
  <c r="J581" i="14"/>
  <c r="I581" i="14"/>
  <c r="H581" i="14"/>
  <c r="G581" i="14"/>
  <c r="JB580" i="14"/>
  <c r="JA580" i="14"/>
  <c r="IZ580" i="14"/>
  <c r="IY580" i="14"/>
  <c r="IX580" i="14"/>
  <c r="IW580" i="14"/>
  <c r="IV580" i="14"/>
  <c r="IU580" i="14"/>
  <c r="IT580" i="14"/>
  <c r="IS580" i="14"/>
  <c r="IR580" i="14"/>
  <c r="IQ580" i="14"/>
  <c r="IP580" i="14"/>
  <c r="IO580" i="14"/>
  <c r="IN580" i="14"/>
  <c r="IM580" i="14"/>
  <c r="IL580" i="14"/>
  <c r="IK580" i="14"/>
  <c r="IJ580" i="14"/>
  <c r="II580" i="14"/>
  <c r="IH580" i="14"/>
  <c r="IG580" i="14"/>
  <c r="IF580" i="14"/>
  <c r="IE580" i="14"/>
  <c r="ID580" i="14"/>
  <c r="IC580" i="14"/>
  <c r="IB580" i="14"/>
  <c r="IA580" i="14"/>
  <c r="HZ580" i="14"/>
  <c r="HY580" i="14"/>
  <c r="HX580" i="14"/>
  <c r="HW580" i="14"/>
  <c r="HV580" i="14"/>
  <c r="HU580" i="14"/>
  <c r="HT580" i="14"/>
  <c r="HS580" i="14"/>
  <c r="HR580" i="14"/>
  <c r="HQ580" i="14"/>
  <c r="HP580" i="14"/>
  <c r="HO580" i="14"/>
  <c r="HN580" i="14"/>
  <c r="HM580" i="14"/>
  <c r="HL580" i="14"/>
  <c r="HK580" i="14"/>
  <c r="HJ580" i="14"/>
  <c r="HI580" i="14"/>
  <c r="HH580" i="14"/>
  <c r="HG580" i="14"/>
  <c r="HF580" i="14"/>
  <c r="HE580" i="14"/>
  <c r="HD580" i="14"/>
  <c r="HC580" i="14"/>
  <c r="HB580" i="14"/>
  <c r="HA580" i="14"/>
  <c r="GZ580" i="14"/>
  <c r="GY580" i="14"/>
  <c r="GX580" i="14"/>
  <c r="GW580" i="14"/>
  <c r="GV580" i="14"/>
  <c r="GU580" i="14"/>
  <c r="GT580" i="14"/>
  <c r="GS580" i="14"/>
  <c r="GR580" i="14"/>
  <c r="GQ580" i="14"/>
  <c r="GP580" i="14"/>
  <c r="GO580" i="14"/>
  <c r="GN580" i="14"/>
  <c r="GM580" i="14"/>
  <c r="GL580" i="14"/>
  <c r="GK580" i="14"/>
  <c r="GJ580" i="14"/>
  <c r="GI580" i="14"/>
  <c r="GH580" i="14"/>
  <c r="GG580" i="14"/>
  <c r="GF580" i="14"/>
  <c r="GE580" i="14"/>
  <c r="GD580" i="14"/>
  <c r="GC580" i="14"/>
  <c r="GB580" i="14"/>
  <c r="GA580" i="14"/>
  <c r="FZ580" i="14"/>
  <c r="FY580" i="14"/>
  <c r="FX580" i="14"/>
  <c r="FW580" i="14"/>
  <c r="FV580" i="14"/>
  <c r="FU580" i="14"/>
  <c r="FT580" i="14"/>
  <c r="FS580" i="14"/>
  <c r="FR580" i="14"/>
  <c r="FQ580" i="14"/>
  <c r="FP580" i="14"/>
  <c r="FO580" i="14"/>
  <c r="FN580" i="14"/>
  <c r="FM580" i="14"/>
  <c r="FL580" i="14"/>
  <c r="FK580" i="14"/>
  <c r="FJ580" i="14"/>
  <c r="FI580" i="14"/>
  <c r="FH580" i="14"/>
  <c r="FG580" i="14"/>
  <c r="FF580" i="14"/>
  <c r="FE580" i="14"/>
  <c r="FD580" i="14"/>
  <c r="FC580" i="14"/>
  <c r="FB580" i="14"/>
  <c r="FA580" i="14"/>
  <c r="EZ580" i="14"/>
  <c r="EY580" i="14"/>
  <c r="EX580" i="14"/>
  <c r="EW580" i="14"/>
  <c r="EV580" i="14"/>
  <c r="EU580" i="14"/>
  <c r="ET580" i="14"/>
  <c r="ES580" i="14"/>
  <c r="ER580" i="14"/>
  <c r="EQ580" i="14"/>
  <c r="EP580" i="14"/>
  <c r="EO580" i="14"/>
  <c r="EN580" i="14"/>
  <c r="EM580" i="14"/>
  <c r="EL580" i="14"/>
  <c r="EK580" i="14"/>
  <c r="EJ580" i="14"/>
  <c r="EI580" i="14"/>
  <c r="EH580" i="14"/>
  <c r="EG580" i="14"/>
  <c r="EF580" i="14"/>
  <c r="EE580" i="14"/>
  <c r="ED580" i="14"/>
  <c r="EC580" i="14"/>
  <c r="EB580" i="14"/>
  <c r="EA580" i="14"/>
  <c r="DZ580" i="14"/>
  <c r="DY580" i="14"/>
  <c r="DX580" i="14"/>
  <c r="DW580" i="14"/>
  <c r="DV580" i="14"/>
  <c r="DU580" i="14"/>
  <c r="DT580" i="14"/>
  <c r="DS580" i="14"/>
  <c r="DR580" i="14"/>
  <c r="DQ580" i="14"/>
  <c r="DP580" i="14"/>
  <c r="DO580" i="14"/>
  <c r="DN580" i="14"/>
  <c r="DM580" i="14"/>
  <c r="DL580" i="14"/>
  <c r="DK580" i="14"/>
  <c r="DJ580" i="14"/>
  <c r="DI580" i="14"/>
  <c r="DH580" i="14"/>
  <c r="DG580" i="14"/>
  <c r="DF580" i="14"/>
  <c r="DE580" i="14"/>
  <c r="DD580" i="14"/>
  <c r="DC580" i="14"/>
  <c r="DB580" i="14"/>
  <c r="DA580" i="14"/>
  <c r="CZ580" i="14"/>
  <c r="CY580" i="14"/>
  <c r="CX580" i="14"/>
  <c r="CW580" i="14"/>
  <c r="CV580" i="14"/>
  <c r="CU580" i="14"/>
  <c r="CT580" i="14"/>
  <c r="CS580" i="14"/>
  <c r="CR580" i="14"/>
  <c r="CQ580" i="14"/>
  <c r="CP580" i="14"/>
  <c r="CO580" i="14"/>
  <c r="CN580" i="14"/>
  <c r="CM580" i="14"/>
  <c r="CL580" i="14"/>
  <c r="CK580" i="14"/>
  <c r="CJ580" i="14"/>
  <c r="CI580" i="14"/>
  <c r="CH580" i="14"/>
  <c r="CG580" i="14"/>
  <c r="CF580" i="14"/>
  <c r="CE580" i="14"/>
  <c r="CD580" i="14"/>
  <c r="CC580" i="14"/>
  <c r="CB580" i="14"/>
  <c r="CA580" i="14"/>
  <c r="BZ580" i="14"/>
  <c r="BY580" i="14"/>
  <c r="BX580" i="14"/>
  <c r="BW580" i="14"/>
  <c r="BV580" i="14"/>
  <c r="BU580" i="14"/>
  <c r="BT580" i="14"/>
  <c r="BS580" i="14"/>
  <c r="BR580" i="14"/>
  <c r="BQ580" i="14"/>
  <c r="BP580" i="14"/>
  <c r="BO580" i="14"/>
  <c r="BN580" i="14"/>
  <c r="BM580" i="14"/>
  <c r="BL580" i="14"/>
  <c r="BK580" i="14"/>
  <c r="BJ580" i="14"/>
  <c r="BI580" i="14"/>
  <c r="BH580" i="14"/>
  <c r="BG580" i="14"/>
  <c r="BF580" i="14"/>
  <c r="BE580" i="14"/>
  <c r="BD580" i="14"/>
  <c r="BC580" i="14"/>
  <c r="BB580" i="14"/>
  <c r="BA580" i="14"/>
  <c r="AZ580" i="14"/>
  <c r="AY580" i="14"/>
  <c r="AX580" i="14"/>
  <c r="AW580" i="14"/>
  <c r="AV580" i="14"/>
  <c r="AU580" i="14"/>
  <c r="AT580" i="14"/>
  <c r="AS580" i="14"/>
  <c r="AR580" i="14"/>
  <c r="AQ580" i="14"/>
  <c r="AP580" i="14"/>
  <c r="AO580" i="14"/>
  <c r="AN580" i="14"/>
  <c r="AM580" i="14"/>
  <c r="AL580" i="14"/>
  <c r="AK580" i="14"/>
  <c r="AJ580" i="14"/>
  <c r="AI580" i="14"/>
  <c r="AH580" i="14"/>
  <c r="AG580" i="14"/>
  <c r="AF580" i="14"/>
  <c r="AE580" i="14"/>
  <c r="AD580" i="14"/>
  <c r="AC580" i="14"/>
  <c r="AB580" i="14"/>
  <c r="AA580" i="14"/>
  <c r="Z580" i="14"/>
  <c r="Y580" i="14"/>
  <c r="X580" i="14"/>
  <c r="W580" i="14"/>
  <c r="V580" i="14"/>
  <c r="U580" i="14"/>
  <c r="T580" i="14"/>
  <c r="S580" i="14"/>
  <c r="R580" i="14"/>
  <c r="Q580" i="14"/>
  <c r="P580" i="14"/>
  <c r="O580" i="14"/>
  <c r="N580" i="14"/>
  <c r="M580" i="14"/>
  <c r="L580" i="14"/>
  <c r="K580" i="14"/>
  <c r="J580" i="14"/>
  <c r="I580" i="14"/>
  <c r="H580" i="14"/>
  <c r="G580" i="14"/>
  <c r="JB579" i="14"/>
  <c r="JA579" i="14"/>
  <c r="IZ579" i="14"/>
  <c r="IY579" i="14"/>
  <c r="IX579" i="14"/>
  <c r="IW579" i="14"/>
  <c r="IV579" i="14"/>
  <c r="IU579" i="14"/>
  <c r="IT579" i="14"/>
  <c r="IS579" i="14"/>
  <c r="IR579" i="14"/>
  <c r="IQ579" i="14"/>
  <c r="IP579" i="14"/>
  <c r="IO579" i="14"/>
  <c r="IN579" i="14"/>
  <c r="IM579" i="14"/>
  <c r="IL579" i="14"/>
  <c r="IK579" i="14"/>
  <c r="IJ579" i="14"/>
  <c r="II579" i="14"/>
  <c r="IH579" i="14"/>
  <c r="IG579" i="14"/>
  <c r="IF579" i="14"/>
  <c r="IE579" i="14"/>
  <c r="ID579" i="14"/>
  <c r="IC579" i="14"/>
  <c r="IB579" i="14"/>
  <c r="IA579" i="14"/>
  <c r="HZ579" i="14"/>
  <c r="HY579" i="14"/>
  <c r="HX579" i="14"/>
  <c r="HW579" i="14"/>
  <c r="HV579" i="14"/>
  <c r="HU579" i="14"/>
  <c r="HT579" i="14"/>
  <c r="HS579" i="14"/>
  <c r="HR579" i="14"/>
  <c r="HQ579" i="14"/>
  <c r="HP579" i="14"/>
  <c r="HO579" i="14"/>
  <c r="HN579" i="14"/>
  <c r="HM579" i="14"/>
  <c r="HL579" i="14"/>
  <c r="HK579" i="14"/>
  <c r="HJ579" i="14"/>
  <c r="HI579" i="14"/>
  <c r="HH579" i="14"/>
  <c r="HG579" i="14"/>
  <c r="HF579" i="14"/>
  <c r="HE579" i="14"/>
  <c r="HD579" i="14"/>
  <c r="HC579" i="14"/>
  <c r="HB579" i="14"/>
  <c r="HA579" i="14"/>
  <c r="GZ579" i="14"/>
  <c r="GY579" i="14"/>
  <c r="GX579" i="14"/>
  <c r="GW579" i="14"/>
  <c r="GV579" i="14"/>
  <c r="GU579" i="14"/>
  <c r="GT579" i="14"/>
  <c r="GS579" i="14"/>
  <c r="GR579" i="14"/>
  <c r="GQ579" i="14"/>
  <c r="GP579" i="14"/>
  <c r="GO579" i="14"/>
  <c r="GN579" i="14"/>
  <c r="GM579" i="14"/>
  <c r="GL579" i="14"/>
  <c r="GK579" i="14"/>
  <c r="GJ579" i="14"/>
  <c r="GI579" i="14"/>
  <c r="GH579" i="14"/>
  <c r="GG579" i="14"/>
  <c r="GF579" i="14"/>
  <c r="GE579" i="14"/>
  <c r="GD579" i="14"/>
  <c r="GC579" i="14"/>
  <c r="GB579" i="14"/>
  <c r="GA579" i="14"/>
  <c r="FZ579" i="14"/>
  <c r="FY579" i="14"/>
  <c r="FX579" i="14"/>
  <c r="FW579" i="14"/>
  <c r="FV579" i="14"/>
  <c r="FU579" i="14"/>
  <c r="FT579" i="14"/>
  <c r="FS579" i="14"/>
  <c r="FR579" i="14"/>
  <c r="FQ579" i="14"/>
  <c r="FP579" i="14"/>
  <c r="FO579" i="14"/>
  <c r="FN579" i="14"/>
  <c r="FM579" i="14"/>
  <c r="FL579" i="14"/>
  <c r="FK579" i="14"/>
  <c r="FJ579" i="14"/>
  <c r="FI579" i="14"/>
  <c r="FH579" i="14"/>
  <c r="FG579" i="14"/>
  <c r="FF579" i="14"/>
  <c r="FE579" i="14"/>
  <c r="FD579" i="14"/>
  <c r="FC579" i="14"/>
  <c r="FB579" i="14"/>
  <c r="FA579" i="14"/>
  <c r="EZ579" i="14"/>
  <c r="EY579" i="14"/>
  <c r="EX579" i="14"/>
  <c r="EW579" i="14"/>
  <c r="EV579" i="14"/>
  <c r="EU579" i="14"/>
  <c r="ET579" i="14"/>
  <c r="ES579" i="14"/>
  <c r="ER579" i="14"/>
  <c r="EQ579" i="14"/>
  <c r="EP579" i="14"/>
  <c r="EO579" i="14"/>
  <c r="EN579" i="14"/>
  <c r="EM579" i="14"/>
  <c r="EL579" i="14"/>
  <c r="EK579" i="14"/>
  <c r="EJ579" i="14"/>
  <c r="EI579" i="14"/>
  <c r="EH579" i="14"/>
  <c r="EG579" i="14"/>
  <c r="EF579" i="14"/>
  <c r="EE579" i="14"/>
  <c r="ED579" i="14"/>
  <c r="EC579" i="14"/>
  <c r="EB579" i="14"/>
  <c r="EA579" i="14"/>
  <c r="DZ579" i="14"/>
  <c r="DY579" i="14"/>
  <c r="DX579" i="14"/>
  <c r="DW579" i="14"/>
  <c r="DV579" i="14"/>
  <c r="DU579" i="14"/>
  <c r="DT579" i="14"/>
  <c r="DS579" i="14"/>
  <c r="DR579" i="14"/>
  <c r="DQ579" i="14"/>
  <c r="DP579" i="14"/>
  <c r="DO579" i="14"/>
  <c r="DN579" i="14"/>
  <c r="DM579" i="14"/>
  <c r="DL579" i="14"/>
  <c r="DK579" i="14"/>
  <c r="DJ579" i="14"/>
  <c r="DI579" i="14"/>
  <c r="DH579" i="14"/>
  <c r="DG579" i="14"/>
  <c r="DF579" i="14"/>
  <c r="DE579" i="14"/>
  <c r="DD579" i="14"/>
  <c r="DC579" i="14"/>
  <c r="DB579" i="14"/>
  <c r="DA579" i="14"/>
  <c r="CZ579" i="14"/>
  <c r="CY579" i="14"/>
  <c r="CX579" i="14"/>
  <c r="CW579" i="14"/>
  <c r="CV579" i="14"/>
  <c r="CU579" i="14"/>
  <c r="CT579" i="14"/>
  <c r="CS579" i="14"/>
  <c r="CR579" i="14"/>
  <c r="CQ579" i="14"/>
  <c r="CP579" i="14"/>
  <c r="CO579" i="14"/>
  <c r="CN579" i="14"/>
  <c r="CM579" i="14"/>
  <c r="CL579" i="14"/>
  <c r="CK579" i="14"/>
  <c r="CJ579" i="14"/>
  <c r="CI579" i="14"/>
  <c r="CH579" i="14"/>
  <c r="CG579" i="14"/>
  <c r="CF579" i="14"/>
  <c r="CE579" i="14"/>
  <c r="CD579" i="14"/>
  <c r="CC579" i="14"/>
  <c r="CB579" i="14"/>
  <c r="CA579" i="14"/>
  <c r="BZ579" i="14"/>
  <c r="BY579" i="14"/>
  <c r="BX579" i="14"/>
  <c r="BW579" i="14"/>
  <c r="BV579" i="14"/>
  <c r="BU579" i="14"/>
  <c r="BT579" i="14"/>
  <c r="BS579" i="14"/>
  <c r="BR579" i="14"/>
  <c r="BQ579" i="14"/>
  <c r="BP579" i="14"/>
  <c r="BO579" i="14"/>
  <c r="BN579" i="14"/>
  <c r="BM579" i="14"/>
  <c r="BL579" i="14"/>
  <c r="BK579" i="14"/>
  <c r="BJ579" i="14"/>
  <c r="BI579" i="14"/>
  <c r="BH579" i="14"/>
  <c r="BG579" i="14"/>
  <c r="BF579" i="14"/>
  <c r="BE579" i="14"/>
  <c r="BD579" i="14"/>
  <c r="BC579" i="14"/>
  <c r="BB579" i="14"/>
  <c r="BA579" i="14"/>
  <c r="AZ579" i="14"/>
  <c r="AY579" i="14"/>
  <c r="AX579" i="14"/>
  <c r="AW579" i="14"/>
  <c r="AV579" i="14"/>
  <c r="AU579" i="14"/>
  <c r="AT579" i="14"/>
  <c r="AS579" i="14"/>
  <c r="AR579" i="14"/>
  <c r="AQ579" i="14"/>
  <c r="AP579" i="14"/>
  <c r="AO579" i="14"/>
  <c r="AN579" i="14"/>
  <c r="AM579" i="14"/>
  <c r="AL579" i="14"/>
  <c r="AK579" i="14"/>
  <c r="AJ579" i="14"/>
  <c r="AI579" i="14"/>
  <c r="AH579" i="14"/>
  <c r="AG579" i="14"/>
  <c r="AF579" i="14"/>
  <c r="AE579" i="14"/>
  <c r="AD579" i="14"/>
  <c r="AC579" i="14"/>
  <c r="AB579" i="14"/>
  <c r="AA579" i="14"/>
  <c r="Z579" i="14"/>
  <c r="Y579" i="14"/>
  <c r="X579" i="14"/>
  <c r="W579" i="14"/>
  <c r="V579" i="14"/>
  <c r="U579" i="14"/>
  <c r="T579" i="14"/>
  <c r="S579" i="14"/>
  <c r="R579" i="14"/>
  <c r="Q579" i="14"/>
  <c r="P579" i="14"/>
  <c r="O579" i="14"/>
  <c r="N579" i="14"/>
  <c r="M579" i="14"/>
  <c r="L579" i="14"/>
  <c r="K579" i="14"/>
  <c r="J579" i="14"/>
  <c r="I579" i="14"/>
  <c r="H579" i="14"/>
  <c r="G579" i="14"/>
  <c r="JB578" i="14"/>
  <c r="JA578" i="14"/>
  <c r="IZ578" i="14"/>
  <c r="IY578" i="14"/>
  <c r="IX578" i="14"/>
  <c r="IW578" i="14"/>
  <c r="IV578" i="14"/>
  <c r="IU578" i="14"/>
  <c r="IT578" i="14"/>
  <c r="IS578" i="14"/>
  <c r="IR578" i="14"/>
  <c r="IQ578" i="14"/>
  <c r="IP578" i="14"/>
  <c r="IO578" i="14"/>
  <c r="IN578" i="14"/>
  <c r="IM578" i="14"/>
  <c r="IL578" i="14"/>
  <c r="IK578" i="14"/>
  <c r="IJ578" i="14"/>
  <c r="II578" i="14"/>
  <c r="IH578" i="14"/>
  <c r="IG578" i="14"/>
  <c r="IF578" i="14"/>
  <c r="IE578" i="14"/>
  <c r="ID578" i="14"/>
  <c r="IC578" i="14"/>
  <c r="IB578" i="14"/>
  <c r="IA578" i="14"/>
  <c r="HZ578" i="14"/>
  <c r="HY578" i="14"/>
  <c r="HX578" i="14"/>
  <c r="HW578" i="14"/>
  <c r="HV578" i="14"/>
  <c r="HU578" i="14"/>
  <c r="HT578" i="14"/>
  <c r="HS578" i="14"/>
  <c r="HR578" i="14"/>
  <c r="HQ578" i="14"/>
  <c r="HP578" i="14"/>
  <c r="HO578" i="14"/>
  <c r="HN578" i="14"/>
  <c r="HM578" i="14"/>
  <c r="HL578" i="14"/>
  <c r="HK578" i="14"/>
  <c r="HJ578" i="14"/>
  <c r="HI578" i="14"/>
  <c r="HH578" i="14"/>
  <c r="HG578" i="14"/>
  <c r="HF578" i="14"/>
  <c r="HE578" i="14"/>
  <c r="HD578" i="14"/>
  <c r="HC578" i="14"/>
  <c r="HB578" i="14"/>
  <c r="HA578" i="14"/>
  <c r="GZ578" i="14"/>
  <c r="GY578" i="14"/>
  <c r="GX578" i="14"/>
  <c r="GW578" i="14"/>
  <c r="GV578" i="14"/>
  <c r="GU578" i="14"/>
  <c r="GT578" i="14"/>
  <c r="GS578" i="14"/>
  <c r="GR578" i="14"/>
  <c r="GQ578" i="14"/>
  <c r="GP578" i="14"/>
  <c r="GO578" i="14"/>
  <c r="GN578" i="14"/>
  <c r="GM578" i="14"/>
  <c r="GL578" i="14"/>
  <c r="GK578" i="14"/>
  <c r="GJ578" i="14"/>
  <c r="GI578" i="14"/>
  <c r="GH578" i="14"/>
  <c r="GG578" i="14"/>
  <c r="GF578" i="14"/>
  <c r="GE578" i="14"/>
  <c r="GD578" i="14"/>
  <c r="GC578" i="14"/>
  <c r="GB578" i="14"/>
  <c r="GA578" i="14"/>
  <c r="FZ578" i="14"/>
  <c r="FY578" i="14"/>
  <c r="FX578" i="14"/>
  <c r="FW578" i="14"/>
  <c r="FV578" i="14"/>
  <c r="FU578" i="14"/>
  <c r="FT578" i="14"/>
  <c r="FS578" i="14"/>
  <c r="FR578" i="14"/>
  <c r="FQ578" i="14"/>
  <c r="FP578" i="14"/>
  <c r="FO578" i="14"/>
  <c r="FN578" i="14"/>
  <c r="FM578" i="14"/>
  <c r="FL578" i="14"/>
  <c r="FK578" i="14"/>
  <c r="FJ578" i="14"/>
  <c r="FI578" i="14"/>
  <c r="FH578" i="14"/>
  <c r="FG578" i="14"/>
  <c r="FF578" i="14"/>
  <c r="FE578" i="14"/>
  <c r="FD578" i="14"/>
  <c r="FC578" i="14"/>
  <c r="FB578" i="14"/>
  <c r="FA578" i="14"/>
  <c r="EZ578" i="14"/>
  <c r="EY578" i="14"/>
  <c r="EX578" i="14"/>
  <c r="EW578" i="14"/>
  <c r="EV578" i="14"/>
  <c r="EU578" i="14"/>
  <c r="ET578" i="14"/>
  <c r="ES578" i="14"/>
  <c r="ER578" i="14"/>
  <c r="EQ578" i="14"/>
  <c r="EP578" i="14"/>
  <c r="EO578" i="14"/>
  <c r="EN578" i="14"/>
  <c r="EM578" i="14"/>
  <c r="EL578" i="14"/>
  <c r="EK578" i="14"/>
  <c r="EJ578" i="14"/>
  <c r="EI578" i="14"/>
  <c r="EH578" i="14"/>
  <c r="EG578" i="14"/>
  <c r="EF578" i="14"/>
  <c r="EE578" i="14"/>
  <c r="ED578" i="14"/>
  <c r="EC578" i="14"/>
  <c r="EB578" i="14"/>
  <c r="EA578" i="14"/>
  <c r="DZ578" i="14"/>
  <c r="DY578" i="14"/>
  <c r="DX578" i="14"/>
  <c r="DW578" i="14"/>
  <c r="DV578" i="14"/>
  <c r="DU578" i="14"/>
  <c r="DT578" i="14"/>
  <c r="DS578" i="14"/>
  <c r="DR578" i="14"/>
  <c r="DQ578" i="14"/>
  <c r="DP578" i="14"/>
  <c r="DO578" i="14"/>
  <c r="DN578" i="14"/>
  <c r="DM578" i="14"/>
  <c r="DL578" i="14"/>
  <c r="DK578" i="14"/>
  <c r="DJ578" i="14"/>
  <c r="DI578" i="14"/>
  <c r="DH578" i="14"/>
  <c r="DG578" i="14"/>
  <c r="DF578" i="14"/>
  <c r="DE578" i="14"/>
  <c r="DD578" i="14"/>
  <c r="DC578" i="14"/>
  <c r="DB578" i="14"/>
  <c r="DA578" i="14"/>
  <c r="CZ578" i="14"/>
  <c r="CY578" i="14"/>
  <c r="CX578" i="14"/>
  <c r="CW578" i="14"/>
  <c r="CV578" i="14"/>
  <c r="CU578" i="14"/>
  <c r="CT578" i="14"/>
  <c r="CS578" i="14"/>
  <c r="CR578" i="14"/>
  <c r="CQ578" i="14"/>
  <c r="CP578" i="14"/>
  <c r="CO578" i="14"/>
  <c r="CN578" i="14"/>
  <c r="CM578" i="14"/>
  <c r="CL578" i="14"/>
  <c r="CK578" i="14"/>
  <c r="CJ578" i="14"/>
  <c r="CI578" i="14"/>
  <c r="CH578" i="14"/>
  <c r="CG578" i="14"/>
  <c r="CF578" i="14"/>
  <c r="CE578" i="14"/>
  <c r="CD578" i="14"/>
  <c r="CC578" i="14"/>
  <c r="CB578" i="14"/>
  <c r="CA578" i="14"/>
  <c r="BZ578" i="14"/>
  <c r="BY578" i="14"/>
  <c r="BX578" i="14"/>
  <c r="BW578" i="14"/>
  <c r="BV578" i="14"/>
  <c r="BU578" i="14"/>
  <c r="BT578" i="14"/>
  <c r="BS578" i="14"/>
  <c r="BR578" i="14"/>
  <c r="BQ578" i="14"/>
  <c r="BP578" i="14"/>
  <c r="BO578" i="14"/>
  <c r="BN578" i="14"/>
  <c r="BM578" i="14"/>
  <c r="BL578" i="14"/>
  <c r="BK578" i="14"/>
  <c r="BJ578" i="14"/>
  <c r="BI578" i="14"/>
  <c r="BH578" i="14"/>
  <c r="BG578" i="14"/>
  <c r="BF578" i="14"/>
  <c r="BE578" i="14"/>
  <c r="BD578" i="14"/>
  <c r="BC578" i="14"/>
  <c r="BB578" i="14"/>
  <c r="BA578" i="14"/>
  <c r="AZ578" i="14"/>
  <c r="AY578" i="14"/>
  <c r="AX578" i="14"/>
  <c r="AW578" i="14"/>
  <c r="AV578" i="14"/>
  <c r="AU578" i="14"/>
  <c r="AT578" i="14"/>
  <c r="AS578" i="14"/>
  <c r="AR578" i="14"/>
  <c r="AQ578" i="14"/>
  <c r="AP578" i="14"/>
  <c r="AO578" i="14"/>
  <c r="AN578" i="14"/>
  <c r="AM578" i="14"/>
  <c r="AL578" i="14"/>
  <c r="AK578" i="14"/>
  <c r="AJ578" i="14"/>
  <c r="AI578" i="14"/>
  <c r="AH578" i="14"/>
  <c r="AG578" i="14"/>
  <c r="AF578" i="14"/>
  <c r="AE578" i="14"/>
  <c r="AD578" i="14"/>
  <c r="AC578" i="14"/>
  <c r="AB578" i="14"/>
  <c r="AA578" i="14"/>
  <c r="Z578" i="14"/>
  <c r="Y578" i="14"/>
  <c r="X578" i="14"/>
  <c r="W578" i="14"/>
  <c r="V578" i="14"/>
  <c r="U578" i="14"/>
  <c r="T578" i="14"/>
  <c r="S578" i="14"/>
  <c r="R578" i="14"/>
  <c r="Q578" i="14"/>
  <c r="P578" i="14"/>
  <c r="O578" i="14"/>
  <c r="N578" i="14"/>
  <c r="M578" i="14"/>
  <c r="L578" i="14"/>
  <c r="K578" i="14"/>
  <c r="J578" i="14"/>
  <c r="I578" i="14"/>
  <c r="H578" i="14"/>
  <c r="G578" i="14"/>
  <c r="JB577" i="14"/>
  <c r="JA577" i="14"/>
  <c r="IZ577" i="14"/>
  <c r="IY577" i="14"/>
  <c r="IX577" i="14"/>
  <c r="IW577" i="14"/>
  <c r="IV577" i="14"/>
  <c r="IU577" i="14"/>
  <c r="IT577" i="14"/>
  <c r="IS577" i="14"/>
  <c r="IR577" i="14"/>
  <c r="IQ577" i="14"/>
  <c r="IP577" i="14"/>
  <c r="IO577" i="14"/>
  <c r="IN577" i="14"/>
  <c r="IM577" i="14"/>
  <c r="IL577" i="14"/>
  <c r="IK577" i="14"/>
  <c r="IJ577" i="14"/>
  <c r="II577" i="14"/>
  <c r="IH577" i="14"/>
  <c r="IG577" i="14"/>
  <c r="IF577" i="14"/>
  <c r="IE577" i="14"/>
  <c r="ID577" i="14"/>
  <c r="IC577" i="14"/>
  <c r="IB577" i="14"/>
  <c r="IA577" i="14"/>
  <c r="HZ577" i="14"/>
  <c r="HY577" i="14"/>
  <c r="HX577" i="14"/>
  <c r="HW577" i="14"/>
  <c r="HV577" i="14"/>
  <c r="HU577" i="14"/>
  <c r="HT577" i="14"/>
  <c r="HS577" i="14"/>
  <c r="HR577" i="14"/>
  <c r="HQ577" i="14"/>
  <c r="HP577" i="14"/>
  <c r="HO577" i="14"/>
  <c r="HN577" i="14"/>
  <c r="HM577" i="14"/>
  <c r="HL577" i="14"/>
  <c r="HK577" i="14"/>
  <c r="HJ577" i="14"/>
  <c r="HI577" i="14"/>
  <c r="HH577" i="14"/>
  <c r="HG577" i="14"/>
  <c r="HF577" i="14"/>
  <c r="HE577" i="14"/>
  <c r="HD577" i="14"/>
  <c r="HC577" i="14"/>
  <c r="HB577" i="14"/>
  <c r="HA577" i="14"/>
  <c r="GZ577" i="14"/>
  <c r="GY577" i="14"/>
  <c r="GX577" i="14"/>
  <c r="GW577" i="14"/>
  <c r="GV577" i="14"/>
  <c r="GU577" i="14"/>
  <c r="GT577" i="14"/>
  <c r="GS577" i="14"/>
  <c r="GR577" i="14"/>
  <c r="GQ577" i="14"/>
  <c r="GP577" i="14"/>
  <c r="GO577" i="14"/>
  <c r="GN577" i="14"/>
  <c r="GM577" i="14"/>
  <c r="GL577" i="14"/>
  <c r="GK577" i="14"/>
  <c r="GJ577" i="14"/>
  <c r="GI577" i="14"/>
  <c r="GH577" i="14"/>
  <c r="GG577" i="14"/>
  <c r="GF577" i="14"/>
  <c r="GE577" i="14"/>
  <c r="GD577" i="14"/>
  <c r="GC577" i="14"/>
  <c r="GB577" i="14"/>
  <c r="GA577" i="14"/>
  <c r="FZ577" i="14"/>
  <c r="FY577" i="14"/>
  <c r="FX577" i="14"/>
  <c r="FW577" i="14"/>
  <c r="FV577" i="14"/>
  <c r="FU577" i="14"/>
  <c r="FT577" i="14"/>
  <c r="FS577" i="14"/>
  <c r="FR577" i="14"/>
  <c r="FQ577" i="14"/>
  <c r="FP577" i="14"/>
  <c r="FO577" i="14"/>
  <c r="FN577" i="14"/>
  <c r="FM577" i="14"/>
  <c r="FL577" i="14"/>
  <c r="FK577" i="14"/>
  <c r="FJ577" i="14"/>
  <c r="FI577" i="14"/>
  <c r="FH577" i="14"/>
  <c r="FG577" i="14"/>
  <c r="FF577" i="14"/>
  <c r="FE577" i="14"/>
  <c r="FD577" i="14"/>
  <c r="FC577" i="14"/>
  <c r="FB577" i="14"/>
  <c r="FA577" i="14"/>
  <c r="EZ577" i="14"/>
  <c r="EY577" i="14"/>
  <c r="EX577" i="14"/>
  <c r="EW577" i="14"/>
  <c r="EV577" i="14"/>
  <c r="EU577" i="14"/>
  <c r="ET577" i="14"/>
  <c r="ES577" i="14"/>
  <c r="ER577" i="14"/>
  <c r="EQ577" i="14"/>
  <c r="EP577" i="14"/>
  <c r="EO577" i="14"/>
  <c r="EN577" i="14"/>
  <c r="EM577" i="14"/>
  <c r="EL577" i="14"/>
  <c r="EK577" i="14"/>
  <c r="EJ577" i="14"/>
  <c r="EI577" i="14"/>
  <c r="EH577" i="14"/>
  <c r="EG577" i="14"/>
  <c r="EF577" i="14"/>
  <c r="EE577" i="14"/>
  <c r="ED577" i="14"/>
  <c r="EC577" i="14"/>
  <c r="EB577" i="14"/>
  <c r="EA577" i="14"/>
  <c r="DZ577" i="14"/>
  <c r="DY577" i="14"/>
  <c r="DX577" i="14"/>
  <c r="DW577" i="14"/>
  <c r="DV577" i="14"/>
  <c r="DU577" i="14"/>
  <c r="DT577" i="14"/>
  <c r="DS577" i="14"/>
  <c r="DR577" i="14"/>
  <c r="DQ577" i="14"/>
  <c r="DP577" i="14"/>
  <c r="DO577" i="14"/>
  <c r="DN577" i="14"/>
  <c r="DM577" i="14"/>
  <c r="DL577" i="14"/>
  <c r="DK577" i="14"/>
  <c r="DJ577" i="14"/>
  <c r="DI577" i="14"/>
  <c r="DH577" i="14"/>
  <c r="DG577" i="14"/>
  <c r="DF577" i="14"/>
  <c r="DE577" i="14"/>
  <c r="DD577" i="14"/>
  <c r="DC577" i="14"/>
  <c r="DB577" i="14"/>
  <c r="DA577" i="14"/>
  <c r="CZ577" i="14"/>
  <c r="CY577" i="14"/>
  <c r="CX577" i="14"/>
  <c r="CW577" i="14"/>
  <c r="CV577" i="14"/>
  <c r="CU577" i="14"/>
  <c r="CT577" i="14"/>
  <c r="CS577" i="14"/>
  <c r="CR577" i="14"/>
  <c r="CQ577" i="14"/>
  <c r="CP577" i="14"/>
  <c r="CO577" i="14"/>
  <c r="CN577" i="14"/>
  <c r="CM577" i="14"/>
  <c r="CL577" i="14"/>
  <c r="CK577" i="14"/>
  <c r="CJ577" i="14"/>
  <c r="CI577" i="14"/>
  <c r="CH577" i="14"/>
  <c r="CG577" i="14"/>
  <c r="CF577" i="14"/>
  <c r="CE577" i="14"/>
  <c r="CD577" i="14"/>
  <c r="CC577" i="14"/>
  <c r="CB577" i="14"/>
  <c r="CA577" i="14"/>
  <c r="BZ577" i="14"/>
  <c r="BY577" i="14"/>
  <c r="BX577" i="14"/>
  <c r="BW577" i="14"/>
  <c r="BV577" i="14"/>
  <c r="BU577" i="14"/>
  <c r="BT577" i="14"/>
  <c r="BS577" i="14"/>
  <c r="BR577" i="14"/>
  <c r="BQ577" i="14"/>
  <c r="BP577" i="14"/>
  <c r="BO577" i="14"/>
  <c r="BN577" i="14"/>
  <c r="BM577" i="14"/>
  <c r="BL577" i="14"/>
  <c r="BK577" i="14"/>
  <c r="BJ577" i="14"/>
  <c r="BI577" i="14"/>
  <c r="BH577" i="14"/>
  <c r="BG577" i="14"/>
  <c r="BF577" i="14"/>
  <c r="BE577" i="14"/>
  <c r="BD577" i="14"/>
  <c r="BC577" i="14"/>
  <c r="BB577" i="14"/>
  <c r="BA577" i="14"/>
  <c r="AZ577" i="14"/>
  <c r="AY577" i="14"/>
  <c r="AX577" i="14"/>
  <c r="AW577" i="14"/>
  <c r="AV577" i="14"/>
  <c r="AU577" i="14"/>
  <c r="AT577" i="14"/>
  <c r="AS577" i="14"/>
  <c r="AR577" i="14"/>
  <c r="AQ577" i="14"/>
  <c r="AP577" i="14"/>
  <c r="AO577" i="14"/>
  <c r="AN577" i="14"/>
  <c r="AM577" i="14"/>
  <c r="AL577" i="14"/>
  <c r="AK577" i="14"/>
  <c r="AJ577" i="14"/>
  <c r="AI577" i="14"/>
  <c r="AH577" i="14"/>
  <c r="AG577" i="14"/>
  <c r="AF577" i="14"/>
  <c r="AE577" i="14"/>
  <c r="AD577" i="14"/>
  <c r="AC577" i="14"/>
  <c r="AB577" i="14"/>
  <c r="AA577" i="14"/>
  <c r="Z577" i="14"/>
  <c r="Y577" i="14"/>
  <c r="X577" i="14"/>
  <c r="W577" i="14"/>
  <c r="V577" i="14"/>
  <c r="U577" i="14"/>
  <c r="T577" i="14"/>
  <c r="S577" i="14"/>
  <c r="R577" i="14"/>
  <c r="Q577" i="14"/>
  <c r="P577" i="14"/>
  <c r="O577" i="14"/>
  <c r="N577" i="14"/>
  <c r="M577" i="14"/>
  <c r="L577" i="14"/>
  <c r="K577" i="14"/>
  <c r="J577" i="14"/>
  <c r="I577" i="14"/>
  <c r="H577" i="14"/>
  <c r="G577" i="14"/>
  <c r="JB576" i="14"/>
  <c r="JA576" i="14"/>
  <c r="IZ576" i="14"/>
  <c r="IY576" i="14"/>
  <c r="IX576" i="14"/>
  <c r="IW576" i="14"/>
  <c r="IV576" i="14"/>
  <c r="IU576" i="14"/>
  <c r="IT576" i="14"/>
  <c r="IS576" i="14"/>
  <c r="IR576" i="14"/>
  <c r="IQ576" i="14"/>
  <c r="IP576" i="14"/>
  <c r="IO576" i="14"/>
  <c r="IN576" i="14"/>
  <c r="IM576" i="14"/>
  <c r="IL576" i="14"/>
  <c r="IK576" i="14"/>
  <c r="IJ576" i="14"/>
  <c r="II576" i="14"/>
  <c r="IH576" i="14"/>
  <c r="IG576" i="14"/>
  <c r="IF576" i="14"/>
  <c r="IE576" i="14"/>
  <c r="ID576" i="14"/>
  <c r="IC576" i="14"/>
  <c r="IB576" i="14"/>
  <c r="IA576" i="14"/>
  <c r="HZ576" i="14"/>
  <c r="HY576" i="14"/>
  <c r="HX576" i="14"/>
  <c r="HW576" i="14"/>
  <c r="HV576" i="14"/>
  <c r="HU576" i="14"/>
  <c r="HT576" i="14"/>
  <c r="HS576" i="14"/>
  <c r="HR576" i="14"/>
  <c r="HQ576" i="14"/>
  <c r="HP576" i="14"/>
  <c r="HO576" i="14"/>
  <c r="HN576" i="14"/>
  <c r="HM576" i="14"/>
  <c r="HL576" i="14"/>
  <c r="HK576" i="14"/>
  <c r="HJ576" i="14"/>
  <c r="HI576" i="14"/>
  <c r="HH576" i="14"/>
  <c r="HG576" i="14"/>
  <c r="HF576" i="14"/>
  <c r="HE576" i="14"/>
  <c r="HD576" i="14"/>
  <c r="HC576" i="14"/>
  <c r="HB576" i="14"/>
  <c r="HA576" i="14"/>
  <c r="GZ576" i="14"/>
  <c r="GY576" i="14"/>
  <c r="GX576" i="14"/>
  <c r="GW576" i="14"/>
  <c r="GV576" i="14"/>
  <c r="GU576" i="14"/>
  <c r="GT576" i="14"/>
  <c r="GS576" i="14"/>
  <c r="GR576" i="14"/>
  <c r="GQ576" i="14"/>
  <c r="GP576" i="14"/>
  <c r="GO576" i="14"/>
  <c r="GN576" i="14"/>
  <c r="GM576" i="14"/>
  <c r="GL576" i="14"/>
  <c r="GK576" i="14"/>
  <c r="GJ576" i="14"/>
  <c r="GI576" i="14"/>
  <c r="GH576" i="14"/>
  <c r="GG576" i="14"/>
  <c r="GF576" i="14"/>
  <c r="GE576" i="14"/>
  <c r="GD576" i="14"/>
  <c r="GC576" i="14"/>
  <c r="GB576" i="14"/>
  <c r="GA576" i="14"/>
  <c r="FZ576" i="14"/>
  <c r="FY576" i="14"/>
  <c r="FX576" i="14"/>
  <c r="FW576" i="14"/>
  <c r="FV576" i="14"/>
  <c r="FU576" i="14"/>
  <c r="FT576" i="14"/>
  <c r="FS576" i="14"/>
  <c r="FR576" i="14"/>
  <c r="FQ576" i="14"/>
  <c r="FP576" i="14"/>
  <c r="FO576" i="14"/>
  <c r="FN576" i="14"/>
  <c r="FM576" i="14"/>
  <c r="FL576" i="14"/>
  <c r="FK576" i="14"/>
  <c r="FJ576" i="14"/>
  <c r="FI576" i="14"/>
  <c r="FH576" i="14"/>
  <c r="FG576" i="14"/>
  <c r="FF576" i="14"/>
  <c r="FE576" i="14"/>
  <c r="FD576" i="14"/>
  <c r="FC576" i="14"/>
  <c r="FB576" i="14"/>
  <c r="FA576" i="14"/>
  <c r="EZ576" i="14"/>
  <c r="EY576" i="14"/>
  <c r="EX576" i="14"/>
  <c r="EW576" i="14"/>
  <c r="EV576" i="14"/>
  <c r="EU576" i="14"/>
  <c r="ET576" i="14"/>
  <c r="ES576" i="14"/>
  <c r="ER576" i="14"/>
  <c r="EQ576" i="14"/>
  <c r="EP576" i="14"/>
  <c r="EO576" i="14"/>
  <c r="EN576" i="14"/>
  <c r="EM576" i="14"/>
  <c r="EL576" i="14"/>
  <c r="EK576" i="14"/>
  <c r="EJ576" i="14"/>
  <c r="EI576" i="14"/>
  <c r="EH576" i="14"/>
  <c r="EG576" i="14"/>
  <c r="EF576" i="14"/>
  <c r="EE576" i="14"/>
  <c r="ED576" i="14"/>
  <c r="EC576" i="14"/>
  <c r="EB576" i="14"/>
  <c r="EA576" i="14"/>
  <c r="DZ576" i="14"/>
  <c r="DY576" i="14"/>
  <c r="DX576" i="14"/>
  <c r="DW576" i="14"/>
  <c r="DV576" i="14"/>
  <c r="DU576" i="14"/>
  <c r="DT576" i="14"/>
  <c r="DS576" i="14"/>
  <c r="DR576" i="14"/>
  <c r="DQ576" i="14"/>
  <c r="DP576" i="14"/>
  <c r="DO576" i="14"/>
  <c r="DN576" i="14"/>
  <c r="DM576" i="14"/>
  <c r="DL576" i="14"/>
  <c r="DK576" i="14"/>
  <c r="DJ576" i="14"/>
  <c r="DI576" i="14"/>
  <c r="DH576" i="14"/>
  <c r="DG576" i="14"/>
  <c r="DF576" i="14"/>
  <c r="DE576" i="14"/>
  <c r="DD576" i="14"/>
  <c r="DC576" i="14"/>
  <c r="DB576" i="14"/>
  <c r="DA576" i="14"/>
  <c r="CZ576" i="14"/>
  <c r="CY576" i="14"/>
  <c r="CX576" i="14"/>
  <c r="CW576" i="14"/>
  <c r="CV576" i="14"/>
  <c r="CU576" i="14"/>
  <c r="CT576" i="14"/>
  <c r="CS576" i="14"/>
  <c r="CR576" i="14"/>
  <c r="CQ576" i="14"/>
  <c r="CP576" i="14"/>
  <c r="CO576" i="14"/>
  <c r="CN576" i="14"/>
  <c r="CM576" i="14"/>
  <c r="CL576" i="14"/>
  <c r="CK576" i="14"/>
  <c r="CJ576" i="14"/>
  <c r="CI576" i="14"/>
  <c r="CH576" i="14"/>
  <c r="CG576" i="14"/>
  <c r="CF576" i="14"/>
  <c r="CE576" i="14"/>
  <c r="CD576" i="14"/>
  <c r="CC576" i="14"/>
  <c r="CB576" i="14"/>
  <c r="CA576" i="14"/>
  <c r="BZ576" i="14"/>
  <c r="BY576" i="14"/>
  <c r="BX576" i="14"/>
  <c r="BW576" i="14"/>
  <c r="BV576" i="14"/>
  <c r="BU576" i="14"/>
  <c r="BT576" i="14"/>
  <c r="BS576" i="14"/>
  <c r="BR576" i="14"/>
  <c r="BQ576" i="14"/>
  <c r="BP576" i="14"/>
  <c r="BO576" i="14"/>
  <c r="BN576" i="14"/>
  <c r="BM576" i="14"/>
  <c r="BL576" i="14"/>
  <c r="BK576" i="14"/>
  <c r="BJ576" i="14"/>
  <c r="BI576" i="14"/>
  <c r="BH576" i="14"/>
  <c r="BG576" i="14"/>
  <c r="BF576" i="14"/>
  <c r="BE576" i="14"/>
  <c r="BD576" i="14"/>
  <c r="BC576" i="14"/>
  <c r="BB576" i="14"/>
  <c r="BA576" i="14"/>
  <c r="AZ576" i="14"/>
  <c r="AY576" i="14"/>
  <c r="AX576" i="14"/>
  <c r="AW576" i="14"/>
  <c r="AV576" i="14"/>
  <c r="AU576" i="14"/>
  <c r="AT576" i="14"/>
  <c r="AS576" i="14"/>
  <c r="AR576" i="14"/>
  <c r="AQ576" i="14"/>
  <c r="AP576" i="14"/>
  <c r="AO576" i="14"/>
  <c r="AN576" i="14"/>
  <c r="AM576" i="14"/>
  <c r="AL576" i="14"/>
  <c r="AK576" i="14"/>
  <c r="AJ576" i="14"/>
  <c r="AI576" i="14"/>
  <c r="AH576" i="14"/>
  <c r="AG576" i="14"/>
  <c r="AF576" i="14"/>
  <c r="AE576" i="14"/>
  <c r="AD576" i="14"/>
  <c r="AC576" i="14"/>
  <c r="AB576" i="14"/>
  <c r="AA576" i="14"/>
  <c r="Z576" i="14"/>
  <c r="Y576" i="14"/>
  <c r="X576" i="14"/>
  <c r="W576" i="14"/>
  <c r="V576" i="14"/>
  <c r="U576" i="14"/>
  <c r="T576" i="14"/>
  <c r="S576" i="14"/>
  <c r="R576" i="14"/>
  <c r="Q576" i="14"/>
  <c r="P576" i="14"/>
  <c r="O576" i="14"/>
  <c r="N576" i="14"/>
  <c r="M576" i="14"/>
  <c r="L576" i="14"/>
  <c r="K576" i="14"/>
  <c r="J576" i="14"/>
  <c r="I576" i="14"/>
  <c r="H576" i="14"/>
  <c r="G576" i="14"/>
  <c r="JB575" i="14"/>
  <c r="JA575" i="14"/>
  <c r="IZ575" i="14"/>
  <c r="IY575" i="14"/>
  <c r="IX575" i="14"/>
  <c r="IW575" i="14"/>
  <c r="IV575" i="14"/>
  <c r="IU575" i="14"/>
  <c r="IT575" i="14"/>
  <c r="IS575" i="14"/>
  <c r="IR575" i="14"/>
  <c r="IQ575" i="14"/>
  <c r="IP575" i="14"/>
  <c r="IO575" i="14"/>
  <c r="IN575" i="14"/>
  <c r="IM575" i="14"/>
  <c r="IL575" i="14"/>
  <c r="IK575" i="14"/>
  <c r="IJ575" i="14"/>
  <c r="II575" i="14"/>
  <c r="IH575" i="14"/>
  <c r="IG575" i="14"/>
  <c r="IF575" i="14"/>
  <c r="IE575" i="14"/>
  <c r="ID575" i="14"/>
  <c r="IC575" i="14"/>
  <c r="IB575" i="14"/>
  <c r="IA575" i="14"/>
  <c r="HZ575" i="14"/>
  <c r="HY575" i="14"/>
  <c r="HX575" i="14"/>
  <c r="HW575" i="14"/>
  <c r="HV575" i="14"/>
  <c r="HU575" i="14"/>
  <c r="HT575" i="14"/>
  <c r="HS575" i="14"/>
  <c r="HR575" i="14"/>
  <c r="HQ575" i="14"/>
  <c r="HP575" i="14"/>
  <c r="HO575" i="14"/>
  <c r="HN575" i="14"/>
  <c r="HM575" i="14"/>
  <c r="HL575" i="14"/>
  <c r="HK575" i="14"/>
  <c r="HJ575" i="14"/>
  <c r="HI575" i="14"/>
  <c r="HH575" i="14"/>
  <c r="HG575" i="14"/>
  <c r="HF575" i="14"/>
  <c r="HE575" i="14"/>
  <c r="HD575" i="14"/>
  <c r="HC575" i="14"/>
  <c r="HB575" i="14"/>
  <c r="HA575" i="14"/>
  <c r="GZ575" i="14"/>
  <c r="GY575" i="14"/>
  <c r="GX575" i="14"/>
  <c r="GW575" i="14"/>
  <c r="GV575" i="14"/>
  <c r="GU575" i="14"/>
  <c r="GT575" i="14"/>
  <c r="GS575" i="14"/>
  <c r="GR575" i="14"/>
  <c r="GQ575" i="14"/>
  <c r="GP575" i="14"/>
  <c r="GO575" i="14"/>
  <c r="GN575" i="14"/>
  <c r="GM575" i="14"/>
  <c r="GL575" i="14"/>
  <c r="GK575" i="14"/>
  <c r="GJ575" i="14"/>
  <c r="GI575" i="14"/>
  <c r="GH575" i="14"/>
  <c r="GG575" i="14"/>
  <c r="GF575" i="14"/>
  <c r="GE575" i="14"/>
  <c r="GD575" i="14"/>
  <c r="GC575" i="14"/>
  <c r="GB575" i="14"/>
  <c r="GA575" i="14"/>
  <c r="FZ575" i="14"/>
  <c r="FY575" i="14"/>
  <c r="FX575" i="14"/>
  <c r="FW575" i="14"/>
  <c r="FV575" i="14"/>
  <c r="FU575" i="14"/>
  <c r="FT575" i="14"/>
  <c r="FS575" i="14"/>
  <c r="FR575" i="14"/>
  <c r="FQ575" i="14"/>
  <c r="FP575" i="14"/>
  <c r="FO575" i="14"/>
  <c r="FN575" i="14"/>
  <c r="FM575" i="14"/>
  <c r="FL575" i="14"/>
  <c r="FK575" i="14"/>
  <c r="FJ575" i="14"/>
  <c r="FI575" i="14"/>
  <c r="FH575" i="14"/>
  <c r="FG575" i="14"/>
  <c r="FF575" i="14"/>
  <c r="FE575" i="14"/>
  <c r="FD575" i="14"/>
  <c r="FC575" i="14"/>
  <c r="FB575" i="14"/>
  <c r="FA575" i="14"/>
  <c r="EZ575" i="14"/>
  <c r="EY575" i="14"/>
  <c r="EX575" i="14"/>
  <c r="EW575" i="14"/>
  <c r="EV575" i="14"/>
  <c r="EU575" i="14"/>
  <c r="ET575" i="14"/>
  <c r="ES575" i="14"/>
  <c r="ER575" i="14"/>
  <c r="EQ575" i="14"/>
  <c r="EP575" i="14"/>
  <c r="EO575" i="14"/>
  <c r="EN575" i="14"/>
  <c r="EM575" i="14"/>
  <c r="EL575" i="14"/>
  <c r="EK575" i="14"/>
  <c r="EJ575" i="14"/>
  <c r="EI575" i="14"/>
  <c r="EH575" i="14"/>
  <c r="EG575" i="14"/>
  <c r="EF575" i="14"/>
  <c r="EE575" i="14"/>
  <c r="ED575" i="14"/>
  <c r="EC575" i="14"/>
  <c r="EB575" i="14"/>
  <c r="EA575" i="14"/>
  <c r="DZ575" i="14"/>
  <c r="DY575" i="14"/>
  <c r="DX575" i="14"/>
  <c r="DW575" i="14"/>
  <c r="DV575" i="14"/>
  <c r="DU575" i="14"/>
  <c r="DT575" i="14"/>
  <c r="DS575" i="14"/>
  <c r="DR575" i="14"/>
  <c r="DQ575" i="14"/>
  <c r="DP575" i="14"/>
  <c r="DO575" i="14"/>
  <c r="DN575" i="14"/>
  <c r="DM575" i="14"/>
  <c r="DL575" i="14"/>
  <c r="DK575" i="14"/>
  <c r="DJ575" i="14"/>
  <c r="DI575" i="14"/>
  <c r="DH575" i="14"/>
  <c r="DG575" i="14"/>
  <c r="DF575" i="14"/>
  <c r="DE575" i="14"/>
  <c r="DD575" i="14"/>
  <c r="DC575" i="14"/>
  <c r="DB575" i="14"/>
  <c r="DA575" i="14"/>
  <c r="CZ575" i="14"/>
  <c r="CY575" i="14"/>
  <c r="CX575" i="14"/>
  <c r="CW575" i="14"/>
  <c r="CV575" i="14"/>
  <c r="CU575" i="14"/>
  <c r="CT575" i="14"/>
  <c r="CS575" i="14"/>
  <c r="CR575" i="14"/>
  <c r="CQ575" i="14"/>
  <c r="CP575" i="14"/>
  <c r="CO575" i="14"/>
  <c r="CN575" i="14"/>
  <c r="CM575" i="14"/>
  <c r="CL575" i="14"/>
  <c r="CK575" i="14"/>
  <c r="CJ575" i="14"/>
  <c r="CI575" i="14"/>
  <c r="CH575" i="14"/>
  <c r="CG575" i="14"/>
  <c r="CF575" i="14"/>
  <c r="CE575" i="14"/>
  <c r="CD575" i="14"/>
  <c r="CC575" i="14"/>
  <c r="CB575" i="14"/>
  <c r="CA575" i="14"/>
  <c r="BZ575" i="14"/>
  <c r="BY575" i="14"/>
  <c r="BX575" i="14"/>
  <c r="BW575" i="14"/>
  <c r="BV575" i="14"/>
  <c r="BU575" i="14"/>
  <c r="BT575" i="14"/>
  <c r="BS575" i="14"/>
  <c r="BR575" i="14"/>
  <c r="BQ575" i="14"/>
  <c r="BP575" i="14"/>
  <c r="BO575" i="14"/>
  <c r="BN575" i="14"/>
  <c r="BM575" i="14"/>
  <c r="BL575" i="14"/>
  <c r="BK575" i="14"/>
  <c r="BJ575" i="14"/>
  <c r="BI575" i="14"/>
  <c r="BH575" i="14"/>
  <c r="BG575" i="14"/>
  <c r="BF575" i="14"/>
  <c r="BE575" i="14"/>
  <c r="BD575" i="14"/>
  <c r="BC575" i="14"/>
  <c r="BB575" i="14"/>
  <c r="BA575" i="14"/>
  <c r="AZ575" i="14"/>
  <c r="AY575" i="14"/>
  <c r="AX575" i="14"/>
  <c r="AW575" i="14"/>
  <c r="AV575" i="14"/>
  <c r="AU575" i="14"/>
  <c r="AT575" i="14"/>
  <c r="AS575" i="14"/>
  <c r="AR575" i="14"/>
  <c r="AQ575" i="14"/>
  <c r="AP575" i="14"/>
  <c r="AO575" i="14"/>
  <c r="AN575" i="14"/>
  <c r="AM575" i="14"/>
  <c r="AL575" i="14"/>
  <c r="AK575" i="14"/>
  <c r="AJ575" i="14"/>
  <c r="AI575" i="14"/>
  <c r="AH575" i="14"/>
  <c r="AG575" i="14"/>
  <c r="AF575" i="14"/>
  <c r="AE575" i="14"/>
  <c r="AD575" i="14"/>
  <c r="AC575" i="14"/>
  <c r="AB575" i="14"/>
  <c r="AA575" i="14"/>
  <c r="Z575" i="14"/>
  <c r="Y575" i="14"/>
  <c r="X575" i="14"/>
  <c r="W575" i="14"/>
  <c r="V575" i="14"/>
  <c r="U575" i="14"/>
  <c r="T575" i="14"/>
  <c r="S575" i="14"/>
  <c r="R575" i="14"/>
  <c r="Q575" i="14"/>
  <c r="P575" i="14"/>
  <c r="O575" i="14"/>
  <c r="N575" i="14"/>
  <c r="M575" i="14"/>
  <c r="L575" i="14"/>
  <c r="K575" i="14"/>
  <c r="J575" i="14"/>
  <c r="I575" i="14"/>
  <c r="H575" i="14"/>
  <c r="G575" i="14"/>
  <c r="JB574" i="14"/>
  <c r="JA574" i="14"/>
  <c r="IZ574" i="14"/>
  <c r="IY574" i="14"/>
  <c r="IX574" i="14"/>
  <c r="IW574" i="14"/>
  <c r="IV574" i="14"/>
  <c r="IU574" i="14"/>
  <c r="IT574" i="14"/>
  <c r="IS574" i="14"/>
  <c r="IR574" i="14"/>
  <c r="IQ574" i="14"/>
  <c r="IP574" i="14"/>
  <c r="IO574" i="14"/>
  <c r="IN574" i="14"/>
  <c r="IM574" i="14"/>
  <c r="IL574" i="14"/>
  <c r="IK574" i="14"/>
  <c r="IJ574" i="14"/>
  <c r="II574" i="14"/>
  <c r="IH574" i="14"/>
  <c r="IG574" i="14"/>
  <c r="IF574" i="14"/>
  <c r="IE574" i="14"/>
  <c r="ID574" i="14"/>
  <c r="IC574" i="14"/>
  <c r="IB574" i="14"/>
  <c r="IA574" i="14"/>
  <c r="HZ574" i="14"/>
  <c r="HY574" i="14"/>
  <c r="HX574" i="14"/>
  <c r="HW574" i="14"/>
  <c r="HV574" i="14"/>
  <c r="HU574" i="14"/>
  <c r="HT574" i="14"/>
  <c r="HS574" i="14"/>
  <c r="HR574" i="14"/>
  <c r="HQ574" i="14"/>
  <c r="HP574" i="14"/>
  <c r="HO574" i="14"/>
  <c r="HN574" i="14"/>
  <c r="HM574" i="14"/>
  <c r="HL574" i="14"/>
  <c r="HK574" i="14"/>
  <c r="HJ574" i="14"/>
  <c r="HI574" i="14"/>
  <c r="HH574" i="14"/>
  <c r="HG574" i="14"/>
  <c r="HF574" i="14"/>
  <c r="HE574" i="14"/>
  <c r="HD574" i="14"/>
  <c r="HC574" i="14"/>
  <c r="HB574" i="14"/>
  <c r="HA574" i="14"/>
  <c r="GZ574" i="14"/>
  <c r="GY574" i="14"/>
  <c r="GX574" i="14"/>
  <c r="GW574" i="14"/>
  <c r="GV574" i="14"/>
  <c r="GU574" i="14"/>
  <c r="GT574" i="14"/>
  <c r="GS574" i="14"/>
  <c r="GR574" i="14"/>
  <c r="GQ574" i="14"/>
  <c r="GP574" i="14"/>
  <c r="GO574" i="14"/>
  <c r="GN574" i="14"/>
  <c r="GM574" i="14"/>
  <c r="GL574" i="14"/>
  <c r="GK574" i="14"/>
  <c r="GJ574" i="14"/>
  <c r="GI574" i="14"/>
  <c r="GH574" i="14"/>
  <c r="GG574" i="14"/>
  <c r="GF574" i="14"/>
  <c r="GE574" i="14"/>
  <c r="GD574" i="14"/>
  <c r="GC574" i="14"/>
  <c r="GB574" i="14"/>
  <c r="GA574" i="14"/>
  <c r="FZ574" i="14"/>
  <c r="FY574" i="14"/>
  <c r="FX574" i="14"/>
  <c r="FW574" i="14"/>
  <c r="FV574" i="14"/>
  <c r="FU574" i="14"/>
  <c r="FT574" i="14"/>
  <c r="FS574" i="14"/>
  <c r="FR574" i="14"/>
  <c r="FQ574" i="14"/>
  <c r="FP574" i="14"/>
  <c r="FO574" i="14"/>
  <c r="FN574" i="14"/>
  <c r="FM574" i="14"/>
  <c r="FL574" i="14"/>
  <c r="FK574" i="14"/>
  <c r="FJ574" i="14"/>
  <c r="FI574" i="14"/>
  <c r="FH574" i="14"/>
  <c r="FG574" i="14"/>
  <c r="FF574" i="14"/>
  <c r="FE574" i="14"/>
  <c r="FD574" i="14"/>
  <c r="FC574" i="14"/>
  <c r="FB574" i="14"/>
  <c r="FA574" i="14"/>
  <c r="EZ574" i="14"/>
  <c r="EY574" i="14"/>
  <c r="EX574" i="14"/>
  <c r="EW574" i="14"/>
  <c r="EV574" i="14"/>
  <c r="EU574" i="14"/>
  <c r="ET574" i="14"/>
  <c r="ES574" i="14"/>
  <c r="ER574" i="14"/>
  <c r="EQ574" i="14"/>
  <c r="EP574" i="14"/>
  <c r="EO574" i="14"/>
  <c r="EN574" i="14"/>
  <c r="EM574" i="14"/>
  <c r="EL574" i="14"/>
  <c r="EK574" i="14"/>
  <c r="EJ574" i="14"/>
  <c r="EI574" i="14"/>
  <c r="EH574" i="14"/>
  <c r="EG574" i="14"/>
  <c r="EF574" i="14"/>
  <c r="EE574" i="14"/>
  <c r="ED574" i="14"/>
  <c r="EC574" i="14"/>
  <c r="EB574" i="14"/>
  <c r="EA574" i="14"/>
  <c r="DZ574" i="14"/>
  <c r="DY574" i="14"/>
  <c r="DX574" i="14"/>
  <c r="DW574" i="14"/>
  <c r="DV574" i="14"/>
  <c r="DU574" i="14"/>
  <c r="DT574" i="14"/>
  <c r="DS574" i="14"/>
  <c r="DR574" i="14"/>
  <c r="DQ574" i="14"/>
  <c r="DP574" i="14"/>
  <c r="DO574" i="14"/>
  <c r="DN574" i="14"/>
  <c r="DM574" i="14"/>
  <c r="DL574" i="14"/>
  <c r="DK574" i="14"/>
  <c r="DJ574" i="14"/>
  <c r="DI574" i="14"/>
  <c r="DH574" i="14"/>
  <c r="DG574" i="14"/>
  <c r="DF574" i="14"/>
  <c r="DE574" i="14"/>
  <c r="DD574" i="14"/>
  <c r="DC574" i="14"/>
  <c r="DB574" i="14"/>
  <c r="DA574" i="14"/>
  <c r="CZ574" i="14"/>
  <c r="CY574" i="14"/>
  <c r="CX574" i="14"/>
  <c r="CW574" i="14"/>
  <c r="CV574" i="14"/>
  <c r="CU574" i="14"/>
  <c r="CT574" i="14"/>
  <c r="CS574" i="14"/>
  <c r="CR574" i="14"/>
  <c r="CQ574" i="14"/>
  <c r="CP574" i="14"/>
  <c r="CO574" i="14"/>
  <c r="CN574" i="14"/>
  <c r="CM574" i="14"/>
  <c r="CL574" i="14"/>
  <c r="CK574" i="14"/>
  <c r="CJ574" i="14"/>
  <c r="CI574" i="14"/>
  <c r="CH574" i="14"/>
  <c r="CG574" i="14"/>
  <c r="CF574" i="14"/>
  <c r="CE574" i="14"/>
  <c r="CD574" i="14"/>
  <c r="CC574" i="14"/>
  <c r="CB574" i="14"/>
  <c r="CA574" i="14"/>
  <c r="BZ574" i="14"/>
  <c r="BY574" i="14"/>
  <c r="BX574" i="14"/>
  <c r="BW574" i="14"/>
  <c r="BV574" i="14"/>
  <c r="BU574" i="14"/>
  <c r="BT574" i="14"/>
  <c r="BS574" i="14"/>
  <c r="BR574" i="14"/>
  <c r="BQ574" i="14"/>
  <c r="BP574" i="14"/>
  <c r="BO574" i="14"/>
  <c r="BN574" i="14"/>
  <c r="BM574" i="14"/>
  <c r="BL574" i="14"/>
  <c r="BK574" i="14"/>
  <c r="BJ574" i="14"/>
  <c r="BI574" i="14"/>
  <c r="BH574" i="14"/>
  <c r="BG574" i="14"/>
  <c r="BF574" i="14"/>
  <c r="BE574" i="14"/>
  <c r="BD574" i="14"/>
  <c r="BC574" i="14"/>
  <c r="BB574" i="14"/>
  <c r="BA574" i="14"/>
  <c r="AZ574" i="14"/>
  <c r="AY574" i="14"/>
  <c r="AX574" i="14"/>
  <c r="AW574" i="14"/>
  <c r="AV574" i="14"/>
  <c r="AU574" i="14"/>
  <c r="AT574" i="14"/>
  <c r="AS574" i="14"/>
  <c r="AR574" i="14"/>
  <c r="AQ574" i="14"/>
  <c r="AP574" i="14"/>
  <c r="AO574" i="14"/>
  <c r="AN574" i="14"/>
  <c r="AM574" i="14"/>
  <c r="AL574" i="14"/>
  <c r="AK574" i="14"/>
  <c r="AJ574" i="14"/>
  <c r="AI574" i="14"/>
  <c r="AH574" i="14"/>
  <c r="AG574" i="14"/>
  <c r="AF574" i="14"/>
  <c r="AE574" i="14"/>
  <c r="AD574" i="14"/>
  <c r="AC574" i="14"/>
  <c r="AB574" i="14"/>
  <c r="AA574" i="14"/>
  <c r="Z574" i="14"/>
  <c r="Y574" i="14"/>
  <c r="X574" i="14"/>
  <c r="W574" i="14"/>
  <c r="V574" i="14"/>
  <c r="U574" i="14"/>
  <c r="T574" i="14"/>
  <c r="S574" i="14"/>
  <c r="R574" i="14"/>
  <c r="Q574" i="14"/>
  <c r="P574" i="14"/>
  <c r="O574" i="14"/>
  <c r="N574" i="14"/>
  <c r="M574" i="14"/>
  <c r="L574" i="14"/>
  <c r="K574" i="14"/>
  <c r="J574" i="14"/>
  <c r="I574" i="14"/>
  <c r="H574" i="14"/>
  <c r="G574" i="14"/>
  <c r="JB573" i="14"/>
  <c r="JA573" i="14"/>
  <c r="IZ573" i="14"/>
  <c r="IY573" i="14"/>
  <c r="IX573" i="14"/>
  <c r="IW573" i="14"/>
  <c r="IV573" i="14"/>
  <c r="IU573" i="14"/>
  <c r="IT573" i="14"/>
  <c r="IS573" i="14"/>
  <c r="IR573" i="14"/>
  <c r="IQ573" i="14"/>
  <c r="IP573" i="14"/>
  <c r="IO573" i="14"/>
  <c r="IN573" i="14"/>
  <c r="IM573" i="14"/>
  <c r="IL573" i="14"/>
  <c r="IK573" i="14"/>
  <c r="IJ573" i="14"/>
  <c r="II573" i="14"/>
  <c r="IH573" i="14"/>
  <c r="IG573" i="14"/>
  <c r="IF573" i="14"/>
  <c r="IE573" i="14"/>
  <c r="ID573" i="14"/>
  <c r="IC573" i="14"/>
  <c r="IB573" i="14"/>
  <c r="IA573" i="14"/>
  <c r="HZ573" i="14"/>
  <c r="HY573" i="14"/>
  <c r="HX573" i="14"/>
  <c r="HW573" i="14"/>
  <c r="HV573" i="14"/>
  <c r="HU573" i="14"/>
  <c r="HT573" i="14"/>
  <c r="HS573" i="14"/>
  <c r="HR573" i="14"/>
  <c r="HQ573" i="14"/>
  <c r="HP573" i="14"/>
  <c r="HO573" i="14"/>
  <c r="HN573" i="14"/>
  <c r="HM573" i="14"/>
  <c r="HL573" i="14"/>
  <c r="HK573" i="14"/>
  <c r="HJ573" i="14"/>
  <c r="HI573" i="14"/>
  <c r="HH573" i="14"/>
  <c r="HG573" i="14"/>
  <c r="HF573" i="14"/>
  <c r="HE573" i="14"/>
  <c r="HD573" i="14"/>
  <c r="HC573" i="14"/>
  <c r="HB573" i="14"/>
  <c r="HA573" i="14"/>
  <c r="GZ573" i="14"/>
  <c r="GY573" i="14"/>
  <c r="GX573" i="14"/>
  <c r="GW573" i="14"/>
  <c r="GV573" i="14"/>
  <c r="GU573" i="14"/>
  <c r="GT573" i="14"/>
  <c r="GS573" i="14"/>
  <c r="GR573" i="14"/>
  <c r="GQ573" i="14"/>
  <c r="GP573" i="14"/>
  <c r="GO573" i="14"/>
  <c r="GN573" i="14"/>
  <c r="GM573" i="14"/>
  <c r="GL573" i="14"/>
  <c r="GK573" i="14"/>
  <c r="GJ573" i="14"/>
  <c r="GI573" i="14"/>
  <c r="GH573" i="14"/>
  <c r="GG573" i="14"/>
  <c r="GF573" i="14"/>
  <c r="GE573" i="14"/>
  <c r="GD573" i="14"/>
  <c r="GC573" i="14"/>
  <c r="GB573" i="14"/>
  <c r="GA573" i="14"/>
  <c r="FZ573" i="14"/>
  <c r="FY573" i="14"/>
  <c r="FX573" i="14"/>
  <c r="FW573" i="14"/>
  <c r="FV573" i="14"/>
  <c r="FU573" i="14"/>
  <c r="FT573" i="14"/>
  <c r="FS573" i="14"/>
  <c r="FR573" i="14"/>
  <c r="FQ573" i="14"/>
  <c r="FP573" i="14"/>
  <c r="FO573" i="14"/>
  <c r="FN573" i="14"/>
  <c r="FM573" i="14"/>
  <c r="FL573" i="14"/>
  <c r="FK573" i="14"/>
  <c r="FJ573" i="14"/>
  <c r="FI573" i="14"/>
  <c r="FH573" i="14"/>
  <c r="FG573" i="14"/>
  <c r="FF573" i="14"/>
  <c r="FE573" i="14"/>
  <c r="FD573" i="14"/>
  <c r="FC573" i="14"/>
  <c r="FB573" i="14"/>
  <c r="FA573" i="14"/>
  <c r="EZ573" i="14"/>
  <c r="EY573" i="14"/>
  <c r="EX573" i="14"/>
  <c r="EW573" i="14"/>
  <c r="EV573" i="14"/>
  <c r="EU573" i="14"/>
  <c r="ET573" i="14"/>
  <c r="ES573" i="14"/>
  <c r="ER573" i="14"/>
  <c r="EQ573" i="14"/>
  <c r="EP573" i="14"/>
  <c r="EO573" i="14"/>
  <c r="EN573" i="14"/>
  <c r="EM573" i="14"/>
  <c r="EL573" i="14"/>
  <c r="EK573" i="14"/>
  <c r="EJ573" i="14"/>
  <c r="EI573" i="14"/>
  <c r="EH573" i="14"/>
  <c r="EG573" i="14"/>
  <c r="EF573" i="14"/>
  <c r="EE573" i="14"/>
  <c r="ED573" i="14"/>
  <c r="EC573" i="14"/>
  <c r="EB573" i="14"/>
  <c r="EA573" i="14"/>
  <c r="DZ573" i="14"/>
  <c r="DY573" i="14"/>
  <c r="DX573" i="14"/>
  <c r="DW573" i="14"/>
  <c r="DV573" i="14"/>
  <c r="DU573" i="14"/>
  <c r="DT573" i="14"/>
  <c r="DS573" i="14"/>
  <c r="DR573" i="14"/>
  <c r="DQ573" i="14"/>
  <c r="DP573" i="14"/>
  <c r="DO573" i="14"/>
  <c r="DN573" i="14"/>
  <c r="DM573" i="14"/>
  <c r="DL573" i="14"/>
  <c r="DK573" i="14"/>
  <c r="DJ573" i="14"/>
  <c r="DI573" i="14"/>
  <c r="DH573" i="14"/>
  <c r="DG573" i="14"/>
  <c r="DF573" i="14"/>
  <c r="DE573" i="14"/>
  <c r="DD573" i="14"/>
  <c r="DC573" i="14"/>
  <c r="DB573" i="14"/>
  <c r="DA573" i="14"/>
  <c r="CZ573" i="14"/>
  <c r="CY573" i="14"/>
  <c r="CX573" i="14"/>
  <c r="CW573" i="14"/>
  <c r="CV573" i="14"/>
  <c r="CU573" i="14"/>
  <c r="CT573" i="14"/>
  <c r="CS573" i="14"/>
  <c r="CR573" i="14"/>
  <c r="CQ573" i="14"/>
  <c r="CP573" i="14"/>
  <c r="CO573" i="14"/>
  <c r="CN573" i="14"/>
  <c r="CM573" i="14"/>
  <c r="CL573" i="14"/>
  <c r="CK573" i="14"/>
  <c r="CJ573" i="14"/>
  <c r="CI573" i="14"/>
  <c r="CH573" i="14"/>
  <c r="CG573" i="14"/>
  <c r="CF573" i="14"/>
  <c r="CE573" i="14"/>
  <c r="CD573" i="14"/>
  <c r="CC573" i="14"/>
  <c r="CB573" i="14"/>
  <c r="CA573" i="14"/>
  <c r="BZ573" i="14"/>
  <c r="BY573" i="14"/>
  <c r="BX573" i="14"/>
  <c r="BW573" i="14"/>
  <c r="BV573" i="14"/>
  <c r="BU573" i="14"/>
  <c r="BT573" i="14"/>
  <c r="BS573" i="14"/>
  <c r="BR573" i="14"/>
  <c r="BQ573" i="14"/>
  <c r="BP573" i="14"/>
  <c r="BO573" i="14"/>
  <c r="BN573" i="14"/>
  <c r="BM573" i="14"/>
  <c r="BL573" i="14"/>
  <c r="BK573" i="14"/>
  <c r="BJ573" i="14"/>
  <c r="BI573" i="14"/>
  <c r="BH573" i="14"/>
  <c r="BG573" i="14"/>
  <c r="BF573" i="14"/>
  <c r="BE573" i="14"/>
  <c r="BD573" i="14"/>
  <c r="BC573" i="14"/>
  <c r="BB573" i="14"/>
  <c r="BA573" i="14"/>
  <c r="AZ573" i="14"/>
  <c r="AY573" i="14"/>
  <c r="AX573" i="14"/>
  <c r="AW573" i="14"/>
  <c r="AV573" i="14"/>
  <c r="AU573" i="14"/>
  <c r="AT573" i="14"/>
  <c r="AS573" i="14"/>
  <c r="AR573" i="14"/>
  <c r="AQ573" i="14"/>
  <c r="AP573" i="14"/>
  <c r="AO573" i="14"/>
  <c r="AN573" i="14"/>
  <c r="AM573" i="14"/>
  <c r="AL573" i="14"/>
  <c r="AK573" i="14"/>
  <c r="AJ573" i="14"/>
  <c r="AI573" i="14"/>
  <c r="AH573" i="14"/>
  <c r="AG573" i="14"/>
  <c r="AF573" i="14"/>
  <c r="AE573" i="14"/>
  <c r="AD573" i="14"/>
  <c r="AC573" i="14"/>
  <c r="AB573" i="14"/>
  <c r="AA573" i="14"/>
  <c r="Z573" i="14"/>
  <c r="Y573" i="14"/>
  <c r="X573" i="14"/>
  <c r="W573" i="14"/>
  <c r="V573" i="14"/>
  <c r="U573" i="14"/>
  <c r="T573" i="14"/>
  <c r="S573" i="14"/>
  <c r="R573" i="14"/>
  <c r="Q573" i="14"/>
  <c r="P573" i="14"/>
  <c r="O573" i="14"/>
  <c r="N573" i="14"/>
  <c r="M573" i="14"/>
  <c r="L573" i="14"/>
  <c r="K573" i="14"/>
  <c r="J573" i="14"/>
  <c r="I573" i="14"/>
  <c r="H573" i="14"/>
  <c r="G573" i="14"/>
  <c r="JB572" i="14"/>
  <c r="JA572" i="14"/>
  <c r="IZ572" i="14"/>
  <c r="IY572" i="14"/>
  <c r="IX572" i="14"/>
  <c r="IW572" i="14"/>
  <c r="IV572" i="14"/>
  <c r="IU572" i="14"/>
  <c r="IT572" i="14"/>
  <c r="IS572" i="14"/>
  <c r="IR572" i="14"/>
  <c r="IQ572" i="14"/>
  <c r="IP572" i="14"/>
  <c r="IO572" i="14"/>
  <c r="IN572" i="14"/>
  <c r="IM572" i="14"/>
  <c r="IL572" i="14"/>
  <c r="IK572" i="14"/>
  <c r="IJ572" i="14"/>
  <c r="II572" i="14"/>
  <c r="IH572" i="14"/>
  <c r="IG572" i="14"/>
  <c r="IF572" i="14"/>
  <c r="IE572" i="14"/>
  <c r="ID572" i="14"/>
  <c r="IC572" i="14"/>
  <c r="IB572" i="14"/>
  <c r="IA572" i="14"/>
  <c r="HZ572" i="14"/>
  <c r="HY572" i="14"/>
  <c r="HX572" i="14"/>
  <c r="HW572" i="14"/>
  <c r="HV572" i="14"/>
  <c r="HU572" i="14"/>
  <c r="HT572" i="14"/>
  <c r="HS572" i="14"/>
  <c r="HR572" i="14"/>
  <c r="HQ572" i="14"/>
  <c r="HP572" i="14"/>
  <c r="HO572" i="14"/>
  <c r="HN572" i="14"/>
  <c r="HM572" i="14"/>
  <c r="HL572" i="14"/>
  <c r="HK572" i="14"/>
  <c r="HJ572" i="14"/>
  <c r="HI572" i="14"/>
  <c r="HH572" i="14"/>
  <c r="HG572" i="14"/>
  <c r="HF572" i="14"/>
  <c r="HE572" i="14"/>
  <c r="HD572" i="14"/>
  <c r="HC572" i="14"/>
  <c r="HB572" i="14"/>
  <c r="HA572" i="14"/>
  <c r="GZ572" i="14"/>
  <c r="GY572" i="14"/>
  <c r="GX572" i="14"/>
  <c r="GW572" i="14"/>
  <c r="GV572" i="14"/>
  <c r="GU572" i="14"/>
  <c r="GT572" i="14"/>
  <c r="GS572" i="14"/>
  <c r="GR572" i="14"/>
  <c r="GQ572" i="14"/>
  <c r="GP572" i="14"/>
  <c r="GO572" i="14"/>
  <c r="GN572" i="14"/>
  <c r="GM572" i="14"/>
  <c r="GL572" i="14"/>
  <c r="GK572" i="14"/>
  <c r="GJ572" i="14"/>
  <c r="GI572" i="14"/>
  <c r="GH572" i="14"/>
  <c r="GG572" i="14"/>
  <c r="GF572" i="14"/>
  <c r="GE572" i="14"/>
  <c r="GD572" i="14"/>
  <c r="GC572" i="14"/>
  <c r="GB572" i="14"/>
  <c r="GA572" i="14"/>
  <c r="FZ572" i="14"/>
  <c r="FY572" i="14"/>
  <c r="FX572" i="14"/>
  <c r="FW572" i="14"/>
  <c r="FV572" i="14"/>
  <c r="FU572" i="14"/>
  <c r="FT572" i="14"/>
  <c r="FS572" i="14"/>
  <c r="FR572" i="14"/>
  <c r="FQ572" i="14"/>
  <c r="FP572" i="14"/>
  <c r="FO572" i="14"/>
  <c r="FN572" i="14"/>
  <c r="FM572" i="14"/>
  <c r="FL572" i="14"/>
  <c r="FK572" i="14"/>
  <c r="FJ572" i="14"/>
  <c r="FI572" i="14"/>
  <c r="FH572" i="14"/>
  <c r="FG572" i="14"/>
  <c r="FF572" i="14"/>
  <c r="FE572" i="14"/>
  <c r="FD572" i="14"/>
  <c r="FC572" i="14"/>
  <c r="FB572" i="14"/>
  <c r="FA572" i="14"/>
  <c r="EZ572" i="14"/>
  <c r="EY572" i="14"/>
  <c r="EX572" i="14"/>
  <c r="EW572" i="14"/>
  <c r="EV572" i="14"/>
  <c r="EU572" i="14"/>
  <c r="ET572" i="14"/>
  <c r="ES572" i="14"/>
  <c r="ER572" i="14"/>
  <c r="EQ572" i="14"/>
  <c r="EP572" i="14"/>
  <c r="EO572" i="14"/>
  <c r="EN572" i="14"/>
  <c r="EM572" i="14"/>
  <c r="EL572" i="14"/>
  <c r="EK572" i="14"/>
  <c r="EJ572" i="14"/>
  <c r="EI572" i="14"/>
  <c r="EH572" i="14"/>
  <c r="EG572" i="14"/>
  <c r="EF572" i="14"/>
  <c r="EE572" i="14"/>
  <c r="ED572" i="14"/>
  <c r="EC572" i="14"/>
  <c r="EB572" i="14"/>
  <c r="EA572" i="14"/>
  <c r="DZ572" i="14"/>
  <c r="DY572" i="14"/>
  <c r="DX572" i="14"/>
  <c r="DW572" i="14"/>
  <c r="DV572" i="14"/>
  <c r="DU572" i="14"/>
  <c r="DT572" i="14"/>
  <c r="DS572" i="14"/>
  <c r="DR572" i="14"/>
  <c r="DQ572" i="14"/>
  <c r="DP572" i="14"/>
  <c r="DO572" i="14"/>
  <c r="DN572" i="14"/>
  <c r="DM572" i="14"/>
  <c r="DL572" i="14"/>
  <c r="DK572" i="14"/>
  <c r="DJ572" i="14"/>
  <c r="DI572" i="14"/>
  <c r="DH572" i="14"/>
  <c r="DG572" i="14"/>
  <c r="DF572" i="14"/>
  <c r="DE572" i="14"/>
  <c r="DD572" i="14"/>
  <c r="DC572" i="14"/>
  <c r="DB572" i="14"/>
  <c r="DA572" i="14"/>
  <c r="CZ572" i="14"/>
  <c r="CY572" i="14"/>
  <c r="CX572" i="14"/>
  <c r="CW572" i="14"/>
  <c r="CV572" i="14"/>
  <c r="CU572" i="14"/>
  <c r="CT572" i="14"/>
  <c r="CS572" i="14"/>
  <c r="CR572" i="14"/>
  <c r="CQ572" i="14"/>
  <c r="CP572" i="14"/>
  <c r="CO572" i="14"/>
  <c r="CN572" i="14"/>
  <c r="CM572" i="14"/>
  <c r="CL572" i="14"/>
  <c r="CK572" i="14"/>
  <c r="CJ572" i="14"/>
  <c r="CI572" i="14"/>
  <c r="CH572" i="14"/>
  <c r="CG572" i="14"/>
  <c r="CF572" i="14"/>
  <c r="CE572" i="14"/>
  <c r="CD572" i="14"/>
  <c r="CC572" i="14"/>
  <c r="CB572" i="14"/>
  <c r="CA572" i="14"/>
  <c r="BZ572" i="14"/>
  <c r="BY572" i="14"/>
  <c r="BX572" i="14"/>
  <c r="BW572" i="14"/>
  <c r="BV572" i="14"/>
  <c r="BU572" i="14"/>
  <c r="BT572" i="14"/>
  <c r="BS572" i="14"/>
  <c r="BR572" i="14"/>
  <c r="BQ572" i="14"/>
  <c r="BP572" i="14"/>
  <c r="BO572" i="14"/>
  <c r="BN572" i="14"/>
  <c r="BM572" i="14"/>
  <c r="BL572" i="14"/>
  <c r="BK572" i="14"/>
  <c r="BJ572" i="14"/>
  <c r="BI572" i="14"/>
  <c r="BH572" i="14"/>
  <c r="BG572" i="14"/>
  <c r="BF572" i="14"/>
  <c r="BE572" i="14"/>
  <c r="BD572" i="14"/>
  <c r="BC572" i="14"/>
  <c r="BB572" i="14"/>
  <c r="BA572" i="14"/>
  <c r="AZ572" i="14"/>
  <c r="AY572" i="14"/>
  <c r="AX572" i="14"/>
  <c r="AW572" i="14"/>
  <c r="AV572" i="14"/>
  <c r="AU572" i="14"/>
  <c r="AT572" i="14"/>
  <c r="AS572" i="14"/>
  <c r="AR572" i="14"/>
  <c r="AQ572" i="14"/>
  <c r="AP572" i="14"/>
  <c r="AO572" i="14"/>
  <c r="AN572" i="14"/>
  <c r="AM572" i="14"/>
  <c r="AL572" i="14"/>
  <c r="AK572" i="14"/>
  <c r="AJ572" i="14"/>
  <c r="AI572" i="14"/>
  <c r="AH572" i="14"/>
  <c r="AG572" i="14"/>
  <c r="AF572" i="14"/>
  <c r="AE572" i="14"/>
  <c r="AD572" i="14"/>
  <c r="AC572" i="14"/>
  <c r="AB572" i="14"/>
  <c r="AA572" i="14"/>
  <c r="Z572" i="14"/>
  <c r="Y572" i="14"/>
  <c r="X572" i="14"/>
  <c r="W572" i="14"/>
  <c r="V572" i="14"/>
  <c r="U572" i="14"/>
  <c r="T572" i="14"/>
  <c r="S572" i="14"/>
  <c r="R572" i="14"/>
  <c r="Q572" i="14"/>
  <c r="P572" i="14"/>
  <c r="O572" i="14"/>
  <c r="N572" i="14"/>
  <c r="M572" i="14"/>
  <c r="L572" i="14"/>
  <c r="K572" i="14"/>
  <c r="J572" i="14"/>
  <c r="I572" i="14"/>
  <c r="H572" i="14"/>
  <c r="G572" i="14"/>
  <c r="JB571" i="14"/>
  <c r="JA571" i="14"/>
  <c r="IZ571" i="14"/>
  <c r="IY571" i="14"/>
  <c r="IX571" i="14"/>
  <c r="IW571" i="14"/>
  <c r="IV571" i="14"/>
  <c r="IU571" i="14"/>
  <c r="IT571" i="14"/>
  <c r="IS571" i="14"/>
  <c r="IR571" i="14"/>
  <c r="IQ571" i="14"/>
  <c r="IP571" i="14"/>
  <c r="IO571" i="14"/>
  <c r="IN571" i="14"/>
  <c r="IM571" i="14"/>
  <c r="IL571" i="14"/>
  <c r="IK571" i="14"/>
  <c r="IJ571" i="14"/>
  <c r="II571" i="14"/>
  <c r="IH571" i="14"/>
  <c r="IG571" i="14"/>
  <c r="IF571" i="14"/>
  <c r="IE571" i="14"/>
  <c r="ID571" i="14"/>
  <c r="IC571" i="14"/>
  <c r="IB571" i="14"/>
  <c r="IA571" i="14"/>
  <c r="HZ571" i="14"/>
  <c r="HY571" i="14"/>
  <c r="HX571" i="14"/>
  <c r="HW571" i="14"/>
  <c r="HV571" i="14"/>
  <c r="HU571" i="14"/>
  <c r="HT571" i="14"/>
  <c r="HS571" i="14"/>
  <c r="HR571" i="14"/>
  <c r="HQ571" i="14"/>
  <c r="HP571" i="14"/>
  <c r="HO571" i="14"/>
  <c r="HN571" i="14"/>
  <c r="HM571" i="14"/>
  <c r="HL571" i="14"/>
  <c r="HK571" i="14"/>
  <c r="HJ571" i="14"/>
  <c r="HI571" i="14"/>
  <c r="HH571" i="14"/>
  <c r="HG571" i="14"/>
  <c r="HF571" i="14"/>
  <c r="HE571" i="14"/>
  <c r="HD571" i="14"/>
  <c r="HC571" i="14"/>
  <c r="HB571" i="14"/>
  <c r="HA571" i="14"/>
  <c r="GZ571" i="14"/>
  <c r="GY571" i="14"/>
  <c r="GX571" i="14"/>
  <c r="GW571" i="14"/>
  <c r="GV571" i="14"/>
  <c r="GU571" i="14"/>
  <c r="GT571" i="14"/>
  <c r="GS571" i="14"/>
  <c r="GR571" i="14"/>
  <c r="GQ571" i="14"/>
  <c r="GP571" i="14"/>
  <c r="GO571" i="14"/>
  <c r="GN571" i="14"/>
  <c r="GM571" i="14"/>
  <c r="GL571" i="14"/>
  <c r="GK571" i="14"/>
  <c r="GJ571" i="14"/>
  <c r="GI571" i="14"/>
  <c r="GH571" i="14"/>
  <c r="GG571" i="14"/>
  <c r="GF571" i="14"/>
  <c r="GE571" i="14"/>
  <c r="GD571" i="14"/>
  <c r="GC571" i="14"/>
  <c r="GB571" i="14"/>
  <c r="GA571" i="14"/>
  <c r="FZ571" i="14"/>
  <c r="FY571" i="14"/>
  <c r="FX571" i="14"/>
  <c r="FW571" i="14"/>
  <c r="FV571" i="14"/>
  <c r="FU571" i="14"/>
  <c r="FT571" i="14"/>
  <c r="FS571" i="14"/>
  <c r="FR571" i="14"/>
  <c r="FQ571" i="14"/>
  <c r="FP571" i="14"/>
  <c r="FO571" i="14"/>
  <c r="FN571" i="14"/>
  <c r="FM571" i="14"/>
  <c r="FL571" i="14"/>
  <c r="FK571" i="14"/>
  <c r="FJ571" i="14"/>
  <c r="FI571" i="14"/>
  <c r="FH571" i="14"/>
  <c r="FG571" i="14"/>
  <c r="FF571" i="14"/>
  <c r="FE571" i="14"/>
  <c r="FD571" i="14"/>
  <c r="FC571" i="14"/>
  <c r="FB571" i="14"/>
  <c r="FA571" i="14"/>
  <c r="EZ571" i="14"/>
  <c r="EY571" i="14"/>
  <c r="EX571" i="14"/>
  <c r="EW571" i="14"/>
  <c r="EV571" i="14"/>
  <c r="EU571" i="14"/>
  <c r="ET571" i="14"/>
  <c r="ES571" i="14"/>
  <c r="ER571" i="14"/>
  <c r="EQ571" i="14"/>
  <c r="EP571" i="14"/>
  <c r="EO571" i="14"/>
  <c r="EN571" i="14"/>
  <c r="EM571" i="14"/>
  <c r="EL571" i="14"/>
  <c r="EK571" i="14"/>
  <c r="EJ571" i="14"/>
  <c r="EI571" i="14"/>
  <c r="EH571" i="14"/>
  <c r="EG571" i="14"/>
  <c r="EF571" i="14"/>
  <c r="EE571" i="14"/>
  <c r="ED571" i="14"/>
  <c r="EC571" i="14"/>
  <c r="EB571" i="14"/>
  <c r="EA571" i="14"/>
  <c r="DZ571" i="14"/>
  <c r="DY571" i="14"/>
  <c r="DX571" i="14"/>
  <c r="DW571" i="14"/>
  <c r="DV571" i="14"/>
  <c r="DU571" i="14"/>
  <c r="DT571" i="14"/>
  <c r="DS571" i="14"/>
  <c r="DR571" i="14"/>
  <c r="DQ571" i="14"/>
  <c r="DP571" i="14"/>
  <c r="DO571" i="14"/>
  <c r="DN571" i="14"/>
  <c r="DM571" i="14"/>
  <c r="DL571" i="14"/>
  <c r="DK571" i="14"/>
  <c r="DJ571" i="14"/>
  <c r="DI571" i="14"/>
  <c r="DH571" i="14"/>
  <c r="DG571" i="14"/>
  <c r="DF571" i="14"/>
  <c r="DE571" i="14"/>
  <c r="DD571" i="14"/>
  <c r="DC571" i="14"/>
  <c r="DB571" i="14"/>
  <c r="DA571" i="14"/>
  <c r="CZ571" i="14"/>
  <c r="CY571" i="14"/>
  <c r="CX571" i="14"/>
  <c r="CW571" i="14"/>
  <c r="CV571" i="14"/>
  <c r="CU571" i="14"/>
  <c r="CT571" i="14"/>
  <c r="CS571" i="14"/>
  <c r="CR571" i="14"/>
  <c r="CQ571" i="14"/>
  <c r="CP571" i="14"/>
  <c r="CO571" i="14"/>
  <c r="CN571" i="14"/>
  <c r="CM571" i="14"/>
  <c r="CL571" i="14"/>
  <c r="CK571" i="14"/>
  <c r="CJ571" i="14"/>
  <c r="CI571" i="14"/>
  <c r="CH571" i="14"/>
  <c r="CG571" i="14"/>
  <c r="CF571" i="14"/>
  <c r="CE571" i="14"/>
  <c r="CD571" i="14"/>
  <c r="CC571" i="14"/>
  <c r="CB571" i="14"/>
  <c r="CA571" i="14"/>
  <c r="BZ571" i="14"/>
  <c r="BY571" i="14"/>
  <c r="BX571" i="14"/>
  <c r="BW571" i="14"/>
  <c r="BV571" i="14"/>
  <c r="BU571" i="14"/>
  <c r="BT571" i="14"/>
  <c r="BS571" i="14"/>
  <c r="BR571" i="14"/>
  <c r="BQ571" i="14"/>
  <c r="BP571" i="14"/>
  <c r="BO571" i="14"/>
  <c r="BN571" i="14"/>
  <c r="BM571" i="14"/>
  <c r="BL571" i="14"/>
  <c r="BK571" i="14"/>
  <c r="BJ571" i="14"/>
  <c r="BI571" i="14"/>
  <c r="BH571" i="14"/>
  <c r="BG571" i="14"/>
  <c r="BF571" i="14"/>
  <c r="BE571" i="14"/>
  <c r="BD571" i="14"/>
  <c r="BC571" i="14"/>
  <c r="BB571" i="14"/>
  <c r="BA571" i="14"/>
  <c r="AZ571" i="14"/>
  <c r="AY571" i="14"/>
  <c r="AX571" i="14"/>
  <c r="AW571" i="14"/>
  <c r="AV571" i="14"/>
  <c r="AU571" i="14"/>
  <c r="AT571" i="14"/>
  <c r="AS571" i="14"/>
  <c r="AR571" i="14"/>
  <c r="AQ571" i="14"/>
  <c r="AP571" i="14"/>
  <c r="AO571" i="14"/>
  <c r="AN571" i="14"/>
  <c r="AM571" i="14"/>
  <c r="AL571" i="14"/>
  <c r="AK571" i="14"/>
  <c r="AJ571" i="14"/>
  <c r="AI571" i="14"/>
  <c r="AH571" i="14"/>
  <c r="AG571" i="14"/>
  <c r="AF571" i="14"/>
  <c r="AE571" i="14"/>
  <c r="AD571" i="14"/>
  <c r="AC571" i="14"/>
  <c r="AB571" i="14"/>
  <c r="AA571" i="14"/>
  <c r="Z571" i="14"/>
  <c r="Y571" i="14"/>
  <c r="X571" i="14"/>
  <c r="W571" i="14"/>
  <c r="V571" i="14"/>
  <c r="U571" i="14"/>
  <c r="T571" i="14"/>
  <c r="S571" i="14"/>
  <c r="R571" i="14"/>
  <c r="Q571" i="14"/>
  <c r="P571" i="14"/>
  <c r="O571" i="14"/>
  <c r="N571" i="14"/>
  <c r="M571" i="14"/>
  <c r="L571" i="14"/>
  <c r="K571" i="14"/>
  <c r="J571" i="14"/>
  <c r="I571" i="14"/>
  <c r="H571" i="14"/>
  <c r="G571" i="14"/>
  <c r="JB570" i="14"/>
  <c r="JA570" i="14"/>
  <c r="IZ570" i="14"/>
  <c r="IY570" i="14"/>
  <c r="IX570" i="14"/>
  <c r="IW570" i="14"/>
  <c r="IV570" i="14"/>
  <c r="IU570" i="14"/>
  <c r="IT570" i="14"/>
  <c r="IS570" i="14"/>
  <c r="IR570" i="14"/>
  <c r="IQ570" i="14"/>
  <c r="IP570" i="14"/>
  <c r="IO570" i="14"/>
  <c r="IN570" i="14"/>
  <c r="IM570" i="14"/>
  <c r="IL570" i="14"/>
  <c r="IK570" i="14"/>
  <c r="IJ570" i="14"/>
  <c r="II570" i="14"/>
  <c r="IH570" i="14"/>
  <c r="IG570" i="14"/>
  <c r="IF570" i="14"/>
  <c r="IE570" i="14"/>
  <c r="ID570" i="14"/>
  <c r="IC570" i="14"/>
  <c r="IB570" i="14"/>
  <c r="IA570" i="14"/>
  <c r="HZ570" i="14"/>
  <c r="HY570" i="14"/>
  <c r="HX570" i="14"/>
  <c r="HW570" i="14"/>
  <c r="HV570" i="14"/>
  <c r="HU570" i="14"/>
  <c r="HT570" i="14"/>
  <c r="HS570" i="14"/>
  <c r="HR570" i="14"/>
  <c r="HQ570" i="14"/>
  <c r="HP570" i="14"/>
  <c r="HO570" i="14"/>
  <c r="HN570" i="14"/>
  <c r="HM570" i="14"/>
  <c r="HL570" i="14"/>
  <c r="HK570" i="14"/>
  <c r="HJ570" i="14"/>
  <c r="HI570" i="14"/>
  <c r="HH570" i="14"/>
  <c r="HG570" i="14"/>
  <c r="HF570" i="14"/>
  <c r="HE570" i="14"/>
  <c r="HD570" i="14"/>
  <c r="HC570" i="14"/>
  <c r="HB570" i="14"/>
  <c r="HA570" i="14"/>
  <c r="GZ570" i="14"/>
  <c r="GY570" i="14"/>
  <c r="GX570" i="14"/>
  <c r="GW570" i="14"/>
  <c r="GV570" i="14"/>
  <c r="GU570" i="14"/>
  <c r="GT570" i="14"/>
  <c r="GS570" i="14"/>
  <c r="GR570" i="14"/>
  <c r="GQ570" i="14"/>
  <c r="GP570" i="14"/>
  <c r="GO570" i="14"/>
  <c r="GN570" i="14"/>
  <c r="GM570" i="14"/>
  <c r="GL570" i="14"/>
  <c r="GK570" i="14"/>
  <c r="GJ570" i="14"/>
  <c r="GI570" i="14"/>
  <c r="GH570" i="14"/>
  <c r="GG570" i="14"/>
  <c r="GF570" i="14"/>
  <c r="GE570" i="14"/>
  <c r="GD570" i="14"/>
  <c r="GC570" i="14"/>
  <c r="GB570" i="14"/>
  <c r="GA570" i="14"/>
  <c r="FZ570" i="14"/>
  <c r="FY570" i="14"/>
  <c r="FX570" i="14"/>
  <c r="FW570" i="14"/>
  <c r="FV570" i="14"/>
  <c r="FU570" i="14"/>
  <c r="FT570" i="14"/>
  <c r="FS570" i="14"/>
  <c r="FR570" i="14"/>
  <c r="FQ570" i="14"/>
  <c r="FP570" i="14"/>
  <c r="FO570" i="14"/>
  <c r="FN570" i="14"/>
  <c r="FM570" i="14"/>
  <c r="FL570" i="14"/>
  <c r="FK570" i="14"/>
  <c r="FJ570" i="14"/>
  <c r="FI570" i="14"/>
  <c r="FH570" i="14"/>
  <c r="FG570" i="14"/>
  <c r="FF570" i="14"/>
  <c r="FE570" i="14"/>
  <c r="FD570" i="14"/>
  <c r="FC570" i="14"/>
  <c r="FB570" i="14"/>
  <c r="FA570" i="14"/>
  <c r="EZ570" i="14"/>
  <c r="EY570" i="14"/>
  <c r="EX570" i="14"/>
  <c r="EW570" i="14"/>
  <c r="EV570" i="14"/>
  <c r="EU570" i="14"/>
  <c r="ET570" i="14"/>
  <c r="ES570" i="14"/>
  <c r="ER570" i="14"/>
  <c r="EQ570" i="14"/>
  <c r="EP570" i="14"/>
  <c r="EO570" i="14"/>
  <c r="EN570" i="14"/>
  <c r="EM570" i="14"/>
  <c r="EL570" i="14"/>
  <c r="EK570" i="14"/>
  <c r="EJ570" i="14"/>
  <c r="EI570" i="14"/>
  <c r="EH570" i="14"/>
  <c r="EG570" i="14"/>
  <c r="EF570" i="14"/>
  <c r="EE570" i="14"/>
  <c r="ED570" i="14"/>
  <c r="EC570" i="14"/>
  <c r="EB570" i="14"/>
  <c r="EA570" i="14"/>
  <c r="DZ570" i="14"/>
  <c r="DY570" i="14"/>
  <c r="DX570" i="14"/>
  <c r="DW570" i="14"/>
  <c r="DV570" i="14"/>
  <c r="DU570" i="14"/>
  <c r="DT570" i="14"/>
  <c r="DS570" i="14"/>
  <c r="DR570" i="14"/>
  <c r="DQ570" i="14"/>
  <c r="DP570" i="14"/>
  <c r="DO570" i="14"/>
  <c r="DN570" i="14"/>
  <c r="DM570" i="14"/>
  <c r="DL570" i="14"/>
  <c r="DK570" i="14"/>
  <c r="DJ570" i="14"/>
  <c r="DI570" i="14"/>
  <c r="DH570" i="14"/>
  <c r="DG570" i="14"/>
  <c r="DF570" i="14"/>
  <c r="DE570" i="14"/>
  <c r="DD570" i="14"/>
  <c r="DC570" i="14"/>
  <c r="DB570" i="14"/>
  <c r="DA570" i="14"/>
  <c r="CZ570" i="14"/>
  <c r="CY570" i="14"/>
  <c r="CX570" i="14"/>
  <c r="CW570" i="14"/>
  <c r="CV570" i="14"/>
  <c r="CU570" i="14"/>
  <c r="CT570" i="14"/>
  <c r="CS570" i="14"/>
  <c r="CR570" i="14"/>
  <c r="CQ570" i="14"/>
  <c r="CP570" i="14"/>
  <c r="CO570" i="14"/>
  <c r="CN570" i="14"/>
  <c r="CM570" i="14"/>
  <c r="CL570" i="14"/>
  <c r="CK570" i="14"/>
  <c r="CJ570" i="14"/>
  <c r="CI570" i="14"/>
  <c r="CH570" i="14"/>
  <c r="CG570" i="14"/>
  <c r="CF570" i="14"/>
  <c r="CE570" i="14"/>
  <c r="CD570" i="14"/>
  <c r="CC570" i="14"/>
  <c r="CB570" i="14"/>
  <c r="CA570" i="14"/>
  <c r="BZ570" i="14"/>
  <c r="BY570" i="14"/>
  <c r="BX570" i="14"/>
  <c r="BW570" i="14"/>
  <c r="BV570" i="14"/>
  <c r="BU570" i="14"/>
  <c r="BT570" i="14"/>
  <c r="BS570" i="14"/>
  <c r="BR570" i="14"/>
  <c r="BQ570" i="14"/>
  <c r="BP570" i="14"/>
  <c r="BO570" i="14"/>
  <c r="BN570" i="14"/>
  <c r="BM570" i="14"/>
  <c r="BL570" i="14"/>
  <c r="BK570" i="14"/>
  <c r="BJ570" i="14"/>
  <c r="BI570" i="14"/>
  <c r="BH570" i="14"/>
  <c r="BG570" i="14"/>
  <c r="BF570" i="14"/>
  <c r="BE570" i="14"/>
  <c r="BD570" i="14"/>
  <c r="BC570" i="14"/>
  <c r="BB570" i="14"/>
  <c r="BA570" i="14"/>
  <c r="AZ570" i="14"/>
  <c r="AY570" i="14"/>
  <c r="AX570" i="14"/>
  <c r="AW570" i="14"/>
  <c r="AV570" i="14"/>
  <c r="AU570" i="14"/>
  <c r="AT570" i="14"/>
  <c r="AS570" i="14"/>
  <c r="AR570" i="14"/>
  <c r="AQ570" i="14"/>
  <c r="AP570" i="14"/>
  <c r="AO570" i="14"/>
  <c r="AN570" i="14"/>
  <c r="AM570" i="14"/>
  <c r="AL570" i="14"/>
  <c r="AK570" i="14"/>
  <c r="AJ570" i="14"/>
  <c r="AI570" i="14"/>
  <c r="AH570" i="14"/>
  <c r="AG570" i="14"/>
  <c r="AF570" i="14"/>
  <c r="AE570" i="14"/>
  <c r="AD570" i="14"/>
  <c r="AC570" i="14"/>
  <c r="AB570" i="14"/>
  <c r="AA570" i="14"/>
  <c r="Z570" i="14"/>
  <c r="Y570" i="14"/>
  <c r="X570" i="14"/>
  <c r="W570" i="14"/>
  <c r="V570" i="14"/>
  <c r="U570" i="14"/>
  <c r="T570" i="14"/>
  <c r="S570" i="14"/>
  <c r="R570" i="14"/>
  <c r="Q570" i="14"/>
  <c r="P570" i="14"/>
  <c r="O570" i="14"/>
  <c r="N570" i="14"/>
  <c r="M570" i="14"/>
  <c r="L570" i="14"/>
  <c r="K570" i="14"/>
  <c r="J570" i="14"/>
  <c r="I570" i="14"/>
  <c r="H570" i="14"/>
  <c r="G570" i="14"/>
  <c r="JB569" i="14"/>
  <c r="JA569" i="14"/>
  <c r="IZ569" i="14"/>
  <c r="IY569" i="14"/>
  <c r="IX569" i="14"/>
  <c r="IW569" i="14"/>
  <c r="IV569" i="14"/>
  <c r="IU569" i="14"/>
  <c r="IT569" i="14"/>
  <c r="IS569" i="14"/>
  <c r="IR569" i="14"/>
  <c r="IQ569" i="14"/>
  <c r="IP569" i="14"/>
  <c r="IO569" i="14"/>
  <c r="IN569" i="14"/>
  <c r="IM569" i="14"/>
  <c r="IL569" i="14"/>
  <c r="IK569" i="14"/>
  <c r="IJ569" i="14"/>
  <c r="II569" i="14"/>
  <c r="IH569" i="14"/>
  <c r="IG569" i="14"/>
  <c r="IF569" i="14"/>
  <c r="IE569" i="14"/>
  <c r="ID569" i="14"/>
  <c r="IC569" i="14"/>
  <c r="IB569" i="14"/>
  <c r="IA569" i="14"/>
  <c r="HZ569" i="14"/>
  <c r="HY569" i="14"/>
  <c r="HX569" i="14"/>
  <c r="HW569" i="14"/>
  <c r="HV569" i="14"/>
  <c r="HU569" i="14"/>
  <c r="HT569" i="14"/>
  <c r="HS569" i="14"/>
  <c r="HR569" i="14"/>
  <c r="HQ569" i="14"/>
  <c r="HP569" i="14"/>
  <c r="HO569" i="14"/>
  <c r="HN569" i="14"/>
  <c r="HM569" i="14"/>
  <c r="HL569" i="14"/>
  <c r="HK569" i="14"/>
  <c r="HJ569" i="14"/>
  <c r="HI569" i="14"/>
  <c r="HH569" i="14"/>
  <c r="HG569" i="14"/>
  <c r="HF569" i="14"/>
  <c r="HE569" i="14"/>
  <c r="HD569" i="14"/>
  <c r="HC569" i="14"/>
  <c r="HB569" i="14"/>
  <c r="HA569" i="14"/>
  <c r="GZ569" i="14"/>
  <c r="GY569" i="14"/>
  <c r="GX569" i="14"/>
  <c r="GW569" i="14"/>
  <c r="GV569" i="14"/>
  <c r="GU569" i="14"/>
  <c r="GT569" i="14"/>
  <c r="GS569" i="14"/>
  <c r="GR569" i="14"/>
  <c r="GQ569" i="14"/>
  <c r="GP569" i="14"/>
  <c r="GO569" i="14"/>
  <c r="GN569" i="14"/>
  <c r="GM569" i="14"/>
  <c r="GL569" i="14"/>
  <c r="GK569" i="14"/>
  <c r="GJ569" i="14"/>
  <c r="GI569" i="14"/>
  <c r="GH569" i="14"/>
  <c r="GG569" i="14"/>
  <c r="GF569" i="14"/>
  <c r="GE569" i="14"/>
  <c r="GD569" i="14"/>
  <c r="GC569" i="14"/>
  <c r="GB569" i="14"/>
  <c r="GA569" i="14"/>
  <c r="FZ569" i="14"/>
  <c r="FY569" i="14"/>
  <c r="FX569" i="14"/>
  <c r="FW569" i="14"/>
  <c r="FV569" i="14"/>
  <c r="FU569" i="14"/>
  <c r="FT569" i="14"/>
  <c r="FS569" i="14"/>
  <c r="FR569" i="14"/>
  <c r="FQ569" i="14"/>
  <c r="FP569" i="14"/>
  <c r="FO569" i="14"/>
  <c r="FN569" i="14"/>
  <c r="FM569" i="14"/>
  <c r="FL569" i="14"/>
  <c r="FK569" i="14"/>
  <c r="FJ569" i="14"/>
  <c r="FI569" i="14"/>
  <c r="FH569" i="14"/>
  <c r="FG569" i="14"/>
  <c r="FF569" i="14"/>
  <c r="FE569" i="14"/>
  <c r="FD569" i="14"/>
  <c r="FC569" i="14"/>
  <c r="FB569" i="14"/>
  <c r="FA569" i="14"/>
  <c r="EZ569" i="14"/>
  <c r="EY569" i="14"/>
  <c r="EX569" i="14"/>
  <c r="EW569" i="14"/>
  <c r="EV569" i="14"/>
  <c r="EU569" i="14"/>
  <c r="ET569" i="14"/>
  <c r="ES569" i="14"/>
  <c r="ER569" i="14"/>
  <c r="EQ569" i="14"/>
  <c r="EP569" i="14"/>
  <c r="EO569" i="14"/>
  <c r="EN569" i="14"/>
  <c r="EM569" i="14"/>
  <c r="EL569" i="14"/>
  <c r="EK569" i="14"/>
  <c r="EJ569" i="14"/>
  <c r="EI569" i="14"/>
  <c r="EH569" i="14"/>
  <c r="EG569" i="14"/>
  <c r="EF569" i="14"/>
  <c r="EE569" i="14"/>
  <c r="ED569" i="14"/>
  <c r="EC569" i="14"/>
  <c r="EB569" i="14"/>
  <c r="EA569" i="14"/>
  <c r="DZ569" i="14"/>
  <c r="DY569" i="14"/>
  <c r="DX569" i="14"/>
  <c r="DW569" i="14"/>
  <c r="DV569" i="14"/>
  <c r="DU569" i="14"/>
  <c r="DT569" i="14"/>
  <c r="DS569" i="14"/>
  <c r="DR569" i="14"/>
  <c r="DQ569" i="14"/>
  <c r="DP569" i="14"/>
  <c r="DO569" i="14"/>
  <c r="DN569" i="14"/>
  <c r="DM569" i="14"/>
  <c r="DL569" i="14"/>
  <c r="DK569" i="14"/>
  <c r="DJ569" i="14"/>
  <c r="DI569" i="14"/>
  <c r="DH569" i="14"/>
  <c r="DG569" i="14"/>
  <c r="DF569" i="14"/>
  <c r="DE569" i="14"/>
  <c r="DD569" i="14"/>
  <c r="DC569" i="14"/>
  <c r="DB569" i="14"/>
  <c r="DA569" i="14"/>
  <c r="CZ569" i="14"/>
  <c r="CY569" i="14"/>
  <c r="CX569" i="14"/>
  <c r="CW569" i="14"/>
  <c r="CV569" i="14"/>
  <c r="CU569" i="14"/>
  <c r="CT569" i="14"/>
  <c r="CS569" i="14"/>
  <c r="CR569" i="14"/>
  <c r="CQ569" i="14"/>
  <c r="CP569" i="14"/>
  <c r="CO569" i="14"/>
  <c r="CN569" i="14"/>
  <c r="CM569" i="14"/>
  <c r="CL569" i="14"/>
  <c r="CK569" i="14"/>
  <c r="CJ569" i="14"/>
  <c r="CI569" i="14"/>
  <c r="CH569" i="14"/>
  <c r="CG569" i="14"/>
  <c r="CF569" i="14"/>
  <c r="CE569" i="14"/>
  <c r="CD569" i="14"/>
  <c r="CC569" i="14"/>
  <c r="CB569" i="14"/>
  <c r="CA569" i="14"/>
  <c r="BZ569" i="14"/>
  <c r="BY569" i="14"/>
  <c r="BX569" i="14"/>
  <c r="BW569" i="14"/>
  <c r="BV569" i="14"/>
  <c r="BU569" i="14"/>
  <c r="BT569" i="14"/>
  <c r="BS569" i="14"/>
  <c r="BR569" i="14"/>
  <c r="BQ569" i="14"/>
  <c r="BP569" i="14"/>
  <c r="BO569" i="14"/>
  <c r="BN569" i="14"/>
  <c r="BM569" i="14"/>
  <c r="BL569" i="14"/>
  <c r="BK569" i="14"/>
  <c r="BJ569" i="14"/>
  <c r="BI569" i="14"/>
  <c r="BH569" i="14"/>
  <c r="BG569" i="14"/>
  <c r="BF569" i="14"/>
  <c r="BE569" i="14"/>
  <c r="BD569" i="14"/>
  <c r="BC569" i="14"/>
  <c r="BB569" i="14"/>
  <c r="BA569" i="14"/>
  <c r="AZ569" i="14"/>
  <c r="AY569" i="14"/>
  <c r="AX569" i="14"/>
  <c r="AW569" i="14"/>
  <c r="AV569" i="14"/>
  <c r="AU569" i="14"/>
  <c r="AT569" i="14"/>
  <c r="AS569" i="14"/>
  <c r="AR569" i="14"/>
  <c r="AQ569" i="14"/>
  <c r="AP569" i="14"/>
  <c r="AO569" i="14"/>
  <c r="AN569" i="14"/>
  <c r="AM569" i="14"/>
  <c r="AL569" i="14"/>
  <c r="AK569" i="14"/>
  <c r="AJ569" i="14"/>
  <c r="AI569" i="14"/>
  <c r="AH569" i="14"/>
  <c r="AG569" i="14"/>
  <c r="AF569" i="14"/>
  <c r="AE569" i="14"/>
  <c r="AD569" i="14"/>
  <c r="AC569" i="14"/>
  <c r="AB569" i="14"/>
  <c r="AA569" i="14"/>
  <c r="Z569" i="14"/>
  <c r="Y569" i="14"/>
  <c r="X569" i="14"/>
  <c r="W569" i="14"/>
  <c r="V569" i="14"/>
  <c r="U569" i="14"/>
  <c r="T569" i="14"/>
  <c r="S569" i="14"/>
  <c r="R569" i="14"/>
  <c r="Q569" i="14"/>
  <c r="P569" i="14"/>
  <c r="O569" i="14"/>
  <c r="N569" i="14"/>
  <c r="M569" i="14"/>
  <c r="L569" i="14"/>
  <c r="K569" i="14"/>
  <c r="J569" i="14"/>
  <c r="I569" i="14"/>
  <c r="H569" i="14"/>
  <c r="G569" i="14"/>
  <c r="JB568" i="14"/>
  <c r="JA568" i="14"/>
  <c r="IZ568" i="14"/>
  <c r="IY568" i="14"/>
  <c r="IX568" i="14"/>
  <c r="IW568" i="14"/>
  <c r="IV568" i="14"/>
  <c r="IU568" i="14"/>
  <c r="IT568" i="14"/>
  <c r="IS568" i="14"/>
  <c r="IR568" i="14"/>
  <c r="IQ568" i="14"/>
  <c r="IP568" i="14"/>
  <c r="IO568" i="14"/>
  <c r="IN568" i="14"/>
  <c r="IM568" i="14"/>
  <c r="IL568" i="14"/>
  <c r="IK568" i="14"/>
  <c r="IJ568" i="14"/>
  <c r="II568" i="14"/>
  <c r="IH568" i="14"/>
  <c r="IG568" i="14"/>
  <c r="IF568" i="14"/>
  <c r="IE568" i="14"/>
  <c r="ID568" i="14"/>
  <c r="IC568" i="14"/>
  <c r="IB568" i="14"/>
  <c r="IA568" i="14"/>
  <c r="HZ568" i="14"/>
  <c r="HY568" i="14"/>
  <c r="HX568" i="14"/>
  <c r="HW568" i="14"/>
  <c r="HV568" i="14"/>
  <c r="HU568" i="14"/>
  <c r="HT568" i="14"/>
  <c r="HS568" i="14"/>
  <c r="HR568" i="14"/>
  <c r="HQ568" i="14"/>
  <c r="HP568" i="14"/>
  <c r="HO568" i="14"/>
  <c r="HN568" i="14"/>
  <c r="HM568" i="14"/>
  <c r="HL568" i="14"/>
  <c r="HK568" i="14"/>
  <c r="HJ568" i="14"/>
  <c r="HI568" i="14"/>
  <c r="HH568" i="14"/>
  <c r="HG568" i="14"/>
  <c r="HF568" i="14"/>
  <c r="HE568" i="14"/>
  <c r="HD568" i="14"/>
  <c r="HC568" i="14"/>
  <c r="HB568" i="14"/>
  <c r="HA568" i="14"/>
  <c r="GZ568" i="14"/>
  <c r="GY568" i="14"/>
  <c r="GX568" i="14"/>
  <c r="GW568" i="14"/>
  <c r="GV568" i="14"/>
  <c r="GU568" i="14"/>
  <c r="GT568" i="14"/>
  <c r="GS568" i="14"/>
  <c r="GR568" i="14"/>
  <c r="GQ568" i="14"/>
  <c r="GP568" i="14"/>
  <c r="GO568" i="14"/>
  <c r="GN568" i="14"/>
  <c r="GM568" i="14"/>
  <c r="GL568" i="14"/>
  <c r="GK568" i="14"/>
  <c r="GJ568" i="14"/>
  <c r="GI568" i="14"/>
  <c r="GH568" i="14"/>
  <c r="GG568" i="14"/>
  <c r="GF568" i="14"/>
  <c r="GE568" i="14"/>
  <c r="GD568" i="14"/>
  <c r="GC568" i="14"/>
  <c r="GB568" i="14"/>
  <c r="GA568" i="14"/>
  <c r="FZ568" i="14"/>
  <c r="FY568" i="14"/>
  <c r="FX568" i="14"/>
  <c r="FW568" i="14"/>
  <c r="FV568" i="14"/>
  <c r="FU568" i="14"/>
  <c r="FT568" i="14"/>
  <c r="FS568" i="14"/>
  <c r="FR568" i="14"/>
  <c r="FQ568" i="14"/>
  <c r="FP568" i="14"/>
  <c r="FO568" i="14"/>
  <c r="FN568" i="14"/>
  <c r="FM568" i="14"/>
  <c r="FL568" i="14"/>
  <c r="FK568" i="14"/>
  <c r="FJ568" i="14"/>
  <c r="FI568" i="14"/>
  <c r="FH568" i="14"/>
  <c r="FG568" i="14"/>
  <c r="FF568" i="14"/>
  <c r="FE568" i="14"/>
  <c r="FD568" i="14"/>
  <c r="FC568" i="14"/>
  <c r="FB568" i="14"/>
  <c r="FA568" i="14"/>
  <c r="EZ568" i="14"/>
  <c r="EY568" i="14"/>
  <c r="EX568" i="14"/>
  <c r="EW568" i="14"/>
  <c r="EV568" i="14"/>
  <c r="EU568" i="14"/>
  <c r="ET568" i="14"/>
  <c r="ES568" i="14"/>
  <c r="ER568" i="14"/>
  <c r="EQ568" i="14"/>
  <c r="EP568" i="14"/>
  <c r="EO568" i="14"/>
  <c r="EN568" i="14"/>
  <c r="EM568" i="14"/>
  <c r="EL568" i="14"/>
  <c r="EK568" i="14"/>
  <c r="EJ568" i="14"/>
  <c r="EI568" i="14"/>
  <c r="EH568" i="14"/>
  <c r="EG568" i="14"/>
  <c r="EF568" i="14"/>
  <c r="EE568" i="14"/>
  <c r="ED568" i="14"/>
  <c r="EC568" i="14"/>
  <c r="EB568" i="14"/>
  <c r="EA568" i="14"/>
  <c r="DZ568" i="14"/>
  <c r="DY568" i="14"/>
  <c r="DX568" i="14"/>
  <c r="DW568" i="14"/>
  <c r="DV568" i="14"/>
  <c r="DU568" i="14"/>
  <c r="DT568" i="14"/>
  <c r="DS568" i="14"/>
  <c r="DR568" i="14"/>
  <c r="DQ568" i="14"/>
  <c r="DP568" i="14"/>
  <c r="DO568" i="14"/>
  <c r="DN568" i="14"/>
  <c r="DM568" i="14"/>
  <c r="DL568" i="14"/>
  <c r="DK568" i="14"/>
  <c r="DJ568" i="14"/>
  <c r="DI568" i="14"/>
  <c r="DH568" i="14"/>
  <c r="DG568" i="14"/>
  <c r="DF568" i="14"/>
  <c r="DE568" i="14"/>
  <c r="DD568" i="14"/>
  <c r="DC568" i="14"/>
  <c r="DB568" i="14"/>
  <c r="DA568" i="14"/>
  <c r="CZ568" i="14"/>
  <c r="CY568" i="14"/>
  <c r="CX568" i="14"/>
  <c r="CW568" i="14"/>
  <c r="CV568" i="14"/>
  <c r="CU568" i="14"/>
  <c r="CT568" i="14"/>
  <c r="CS568" i="14"/>
  <c r="CR568" i="14"/>
  <c r="CQ568" i="14"/>
  <c r="CP568" i="14"/>
  <c r="CO568" i="14"/>
  <c r="CN568" i="14"/>
  <c r="CM568" i="14"/>
  <c r="CL568" i="14"/>
  <c r="CK568" i="14"/>
  <c r="CJ568" i="14"/>
  <c r="CI568" i="14"/>
  <c r="CH568" i="14"/>
  <c r="CG568" i="14"/>
  <c r="CF568" i="14"/>
  <c r="CE568" i="14"/>
  <c r="CD568" i="14"/>
  <c r="CC568" i="14"/>
  <c r="CB568" i="14"/>
  <c r="CA568" i="14"/>
  <c r="BZ568" i="14"/>
  <c r="BY568" i="14"/>
  <c r="BX568" i="14"/>
  <c r="BW568" i="14"/>
  <c r="BV568" i="14"/>
  <c r="BU568" i="14"/>
  <c r="BT568" i="14"/>
  <c r="BS568" i="14"/>
  <c r="BR568" i="14"/>
  <c r="BQ568" i="14"/>
  <c r="BP568" i="14"/>
  <c r="BO568" i="14"/>
  <c r="BN568" i="14"/>
  <c r="BM568" i="14"/>
  <c r="BL568" i="14"/>
  <c r="BK568" i="14"/>
  <c r="BJ568" i="14"/>
  <c r="BI568" i="14"/>
  <c r="BH568" i="14"/>
  <c r="BG568" i="14"/>
  <c r="BF568" i="14"/>
  <c r="BE568" i="14"/>
  <c r="BD568" i="14"/>
  <c r="BC568" i="14"/>
  <c r="BB568" i="14"/>
  <c r="BA568" i="14"/>
  <c r="AZ568" i="14"/>
  <c r="AY568" i="14"/>
  <c r="AX568" i="14"/>
  <c r="AW568" i="14"/>
  <c r="AV568" i="14"/>
  <c r="AU568" i="14"/>
  <c r="AT568" i="14"/>
  <c r="AS568" i="14"/>
  <c r="AR568" i="14"/>
  <c r="AQ568" i="14"/>
  <c r="AP568" i="14"/>
  <c r="AO568" i="14"/>
  <c r="AN568" i="14"/>
  <c r="AM568" i="14"/>
  <c r="AL568" i="14"/>
  <c r="AK568" i="14"/>
  <c r="AJ568" i="14"/>
  <c r="AI568" i="14"/>
  <c r="AH568" i="14"/>
  <c r="AG568" i="14"/>
  <c r="AF568" i="14"/>
  <c r="AE568" i="14"/>
  <c r="AD568" i="14"/>
  <c r="AC568" i="14"/>
  <c r="AB568" i="14"/>
  <c r="AA568" i="14"/>
  <c r="Z568" i="14"/>
  <c r="Y568" i="14"/>
  <c r="X568" i="14"/>
  <c r="W568" i="14"/>
  <c r="V568" i="14"/>
  <c r="U568" i="14"/>
  <c r="T568" i="14"/>
  <c r="S568" i="14"/>
  <c r="R568" i="14"/>
  <c r="Q568" i="14"/>
  <c r="P568" i="14"/>
  <c r="O568" i="14"/>
  <c r="N568" i="14"/>
  <c r="M568" i="14"/>
  <c r="L568" i="14"/>
  <c r="K568" i="14"/>
  <c r="J568" i="14"/>
  <c r="I568" i="14"/>
  <c r="H568" i="14"/>
  <c r="G568" i="14"/>
  <c r="JB567" i="14"/>
  <c r="JA567" i="14"/>
  <c r="IZ567" i="14"/>
  <c r="IY567" i="14"/>
  <c r="IX567" i="14"/>
  <c r="IW567" i="14"/>
  <c r="IV567" i="14"/>
  <c r="IU567" i="14"/>
  <c r="IT567" i="14"/>
  <c r="IS567" i="14"/>
  <c r="IR567" i="14"/>
  <c r="IQ567" i="14"/>
  <c r="IP567" i="14"/>
  <c r="IO567" i="14"/>
  <c r="IN567" i="14"/>
  <c r="IM567" i="14"/>
  <c r="IL567" i="14"/>
  <c r="IK567" i="14"/>
  <c r="IJ567" i="14"/>
  <c r="II567" i="14"/>
  <c r="IH567" i="14"/>
  <c r="IG567" i="14"/>
  <c r="IF567" i="14"/>
  <c r="IE567" i="14"/>
  <c r="ID567" i="14"/>
  <c r="IC567" i="14"/>
  <c r="IB567" i="14"/>
  <c r="IA567" i="14"/>
  <c r="HZ567" i="14"/>
  <c r="HY567" i="14"/>
  <c r="HX567" i="14"/>
  <c r="HW567" i="14"/>
  <c r="HV567" i="14"/>
  <c r="HU567" i="14"/>
  <c r="HT567" i="14"/>
  <c r="HS567" i="14"/>
  <c r="HR567" i="14"/>
  <c r="HQ567" i="14"/>
  <c r="HP567" i="14"/>
  <c r="HO567" i="14"/>
  <c r="HN567" i="14"/>
  <c r="HM567" i="14"/>
  <c r="HL567" i="14"/>
  <c r="HK567" i="14"/>
  <c r="HJ567" i="14"/>
  <c r="HI567" i="14"/>
  <c r="HH567" i="14"/>
  <c r="HG567" i="14"/>
  <c r="HF567" i="14"/>
  <c r="HE567" i="14"/>
  <c r="HD567" i="14"/>
  <c r="HC567" i="14"/>
  <c r="HB567" i="14"/>
  <c r="HA567" i="14"/>
  <c r="GZ567" i="14"/>
  <c r="GY567" i="14"/>
  <c r="GX567" i="14"/>
  <c r="GW567" i="14"/>
  <c r="GV567" i="14"/>
  <c r="GU567" i="14"/>
  <c r="GT567" i="14"/>
  <c r="GS567" i="14"/>
  <c r="GR567" i="14"/>
  <c r="GQ567" i="14"/>
  <c r="GP567" i="14"/>
  <c r="GO567" i="14"/>
  <c r="GN567" i="14"/>
  <c r="GM567" i="14"/>
  <c r="GL567" i="14"/>
  <c r="GK567" i="14"/>
  <c r="GJ567" i="14"/>
  <c r="GI567" i="14"/>
  <c r="GH567" i="14"/>
  <c r="GG567" i="14"/>
  <c r="GF567" i="14"/>
  <c r="GE567" i="14"/>
  <c r="GD567" i="14"/>
  <c r="GC567" i="14"/>
  <c r="GB567" i="14"/>
  <c r="GA567" i="14"/>
  <c r="FZ567" i="14"/>
  <c r="FY567" i="14"/>
  <c r="FX567" i="14"/>
  <c r="FW567" i="14"/>
  <c r="FV567" i="14"/>
  <c r="FU567" i="14"/>
  <c r="FT567" i="14"/>
  <c r="FS567" i="14"/>
  <c r="FR567" i="14"/>
  <c r="FQ567" i="14"/>
  <c r="FP567" i="14"/>
  <c r="FO567" i="14"/>
  <c r="FN567" i="14"/>
  <c r="FM567" i="14"/>
  <c r="FL567" i="14"/>
  <c r="FK567" i="14"/>
  <c r="FJ567" i="14"/>
  <c r="FI567" i="14"/>
  <c r="FH567" i="14"/>
  <c r="FG567" i="14"/>
  <c r="FF567" i="14"/>
  <c r="FE567" i="14"/>
  <c r="FD567" i="14"/>
  <c r="FC567" i="14"/>
  <c r="FB567" i="14"/>
  <c r="FA567" i="14"/>
  <c r="EZ567" i="14"/>
  <c r="EY567" i="14"/>
  <c r="EX567" i="14"/>
  <c r="EW567" i="14"/>
  <c r="EV567" i="14"/>
  <c r="EU567" i="14"/>
  <c r="ET567" i="14"/>
  <c r="ES567" i="14"/>
  <c r="ER567" i="14"/>
  <c r="EQ567" i="14"/>
  <c r="EP567" i="14"/>
  <c r="EO567" i="14"/>
  <c r="EN567" i="14"/>
  <c r="EM567" i="14"/>
  <c r="EL567" i="14"/>
  <c r="EK567" i="14"/>
  <c r="EJ567" i="14"/>
  <c r="EI567" i="14"/>
  <c r="EH567" i="14"/>
  <c r="EG567" i="14"/>
  <c r="EF567" i="14"/>
  <c r="EE567" i="14"/>
  <c r="ED567" i="14"/>
  <c r="EC567" i="14"/>
  <c r="EB567" i="14"/>
  <c r="EA567" i="14"/>
  <c r="DZ567" i="14"/>
  <c r="DY567" i="14"/>
  <c r="DX567" i="14"/>
  <c r="DW567" i="14"/>
  <c r="DV567" i="14"/>
  <c r="DU567" i="14"/>
  <c r="DT567" i="14"/>
  <c r="DS567" i="14"/>
  <c r="DR567" i="14"/>
  <c r="DQ567" i="14"/>
  <c r="DP567" i="14"/>
  <c r="DO567" i="14"/>
  <c r="DN567" i="14"/>
  <c r="DM567" i="14"/>
  <c r="DL567" i="14"/>
  <c r="DK567" i="14"/>
  <c r="DJ567" i="14"/>
  <c r="DI567" i="14"/>
  <c r="DH567" i="14"/>
  <c r="DG567" i="14"/>
  <c r="DF567" i="14"/>
  <c r="DE567" i="14"/>
  <c r="DD567" i="14"/>
  <c r="DC567" i="14"/>
  <c r="DB567" i="14"/>
  <c r="DA567" i="14"/>
  <c r="CZ567" i="14"/>
  <c r="CY567" i="14"/>
  <c r="CX567" i="14"/>
  <c r="CW567" i="14"/>
  <c r="CV567" i="14"/>
  <c r="CU567" i="14"/>
  <c r="CT567" i="14"/>
  <c r="CS567" i="14"/>
  <c r="CR567" i="14"/>
  <c r="CQ567" i="14"/>
  <c r="CP567" i="14"/>
  <c r="CO567" i="14"/>
  <c r="CN567" i="14"/>
  <c r="CM567" i="14"/>
  <c r="CL567" i="14"/>
  <c r="CK567" i="14"/>
  <c r="CJ567" i="14"/>
  <c r="CI567" i="14"/>
  <c r="CH567" i="14"/>
  <c r="CG567" i="14"/>
  <c r="CF567" i="14"/>
  <c r="CE567" i="14"/>
  <c r="CD567" i="14"/>
  <c r="CC567" i="14"/>
  <c r="CB567" i="14"/>
  <c r="CA567" i="14"/>
  <c r="BZ567" i="14"/>
  <c r="BY567" i="14"/>
  <c r="BX567" i="14"/>
  <c r="BW567" i="14"/>
  <c r="BV567" i="14"/>
  <c r="BU567" i="14"/>
  <c r="BT567" i="14"/>
  <c r="BS567" i="14"/>
  <c r="BR567" i="14"/>
  <c r="BQ567" i="14"/>
  <c r="BP567" i="14"/>
  <c r="BO567" i="14"/>
  <c r="BN567" i="14"/>
  <c r="BM567" i="14"/>
  <c r="BL567" i="14"/>
  <c r="BK567" i="14"/>
  <c r="BJ567" i="14"/>
  <c r="BI567" i="14"/>
  <c r="BH567" i="14"/>
  <c r="BG567" i="14"/>
  <c r="BF567" i="14"/>
  <c r="BE567" i="14"/>
  <c r="BD567" i="14"/>
  <c r="BC567" i="14"/>
  <c r="BB567" i="14"/>
  <c r="BA567" i="14"/>
  <c r="AZ567" i="14"/>
  <c r="AY567" i="14"/>
  <c r="AX567" i="14"/>
  <c r="AW567" i="14"/>
  <c r="AV567" i="14"/>
  <c r="AU567" i="14"/>
  <c r="AT567" i="14"/>
  <c r="AS567" i="14"/>
  <c r="AR567" i="14"/>
  <c r="AQ567" i="14"/>
  <c r="AP567" i="14"/>
  <c r="AO567" i="14"/>
  <c r="AN567" i="14"/>
  <c r="AM567" i="14"/>
  <c r="AL567" i="14"/>
  <c r="AK567" i="14"/>
  <c r="AJ567" i="14"/>
  <c r="AI567" i="14"/>
  <c r="AH567" i="14"/>
  <c r="AG567" i="14"/>
  <c r="AF567" i="14"/>
  <c r="AE567" i="14"/>
  <c r="AD567" i="14"/>
  <c r="AC567" i="14"/>
  <c r="AB567" i="14"/>
  <c r="AA567" i="14"/>
  <c r="Z567" i="14"/>
  <c r="Y567" i="14"/>
  <c r="X567" i="14"/>
  <c r="W567" i="14"/>
  <c r="V567" i="14"/>
  <c r="U567" i="14"/>
  <c r="T567" i="14"/>
  <c r="S567" i="14"/>
  <c r="R567" i="14"/>
  <c r="Q567" i="14"/>
  <c r="P567" i="14"/>
  <c r="O567" i="14"/>
  <c r="N567" i="14"/>
  <c r="M567" i="14"/>
  <c r="L567" i="14"/>
  <c r="K567" i="14"/>
  <c r="J567" i="14"/>
  <c r="I567" i="14"/>
  <c r="H567" i="14"/>
  <c r="G567" i="14"/>
  <c r="JB566" i="14"/>
  <c r="JA566" i="14"/>
  <c r="IZ566" i="14"/>
  <c r="IY566" i="14"/>
  <c r="IX566" i="14"/>
  <c r="IW566" i="14"/>
  <c r="IV566" i="14"/>
  <c r="IU566" i="14"/>
  <c r="IT566" i="14"/>
  <c r="IS566" i="14"/>
  <c r="IR566" i="14"/>
  <c r="IQ566" i="14"/>
  <c r="IP566" i="14"/>
  <c r="IO566" i="14"/>
  <c r="IN566" i="14"/>
  <c r="IM566" i="14"/>
  <c r="IL566" i="14"/>
  <c r="IK566" i="14"/>
  <c r="IJ566" i="14"/>
  <c r="II566" i="14"/>
  <c r="IH566" i="14"/>
  <c r="IG566" i="14"/>
  <c r="IF566" i="14"/>
  <c r="IE566" i="14"/>
  <c r="ID566" i="14"/>
  <c r="IC566" i="14"/>
  <c r="IB566" i="14"/>
  <c r="IA566" i="14"/>
  <c r="HZ566" i="14"/>
  <c r="HY566" i="14"/>
  <c r="HX566" i="14"/>
  <c r="HW566" i="14"/>
  <c r="HV566" i="14"/>
  <c r="HU566" i="14"/>
  <c r="HT566" i="14"/>
  <c r="HS566" i="14"/>
  <c r="HR566" i="14"/>
  <c r="HQ566" i="14"/>
  <c r="HP566" i="14"/>
  <c r="HO566" i="14"/>
  <c r="HN566" i="14"/>
  <c r="HM566" i="14"/>
  <c r="HL566" i="14"/>
  <c r="HK566" i="14"/>
  <c r="HJ566" i="14"/>
  <c r="HI566" i="14"/>
  <c r="HH566" i="14"/>
  <c r="HG566" i="14"/>
  <c r="HF566" i="14"/>
  <c r="HE566" i="14"/>
  <c r="HD566" i="14"/>
  <c r="HC566" i="14"/>
  <c r="HB566" i="14"/>
  <c r="HA566" i="14"/>
  <c r="GZ566" i="14"/>
  <c r="GY566" i="14"/>
  <c r="GX566" i="14"/>
  <c r="GW566" i="14"/>
  <c r="GV566" i="14"/>
  <c r="GU566" i="14"/>
  <c r="GT566" i="14"/>
  <c r="GS566" i="14"/>
  <c r="GR566" i="14"/>
  <c r="GQ566" i="14"/>
  <c r="GP566" i="14"/>
  <c r="GO566" i="14"/>
  <c r="GN566" i="14"/>
  <c r="GM566" i="14"/>
  <c r="GL566" i="14"/>
  <c r="GK566" i="14"/>
  <c r="GJ566" i="14"/>
  <c r="GI566" i="14"/>
  <c r="GH566" i="14"/>
  <c r="GG566" i="14"/>
  <c r="GF566" i="14"/>
  <c r="GE566" i="14"/>
  <c r="GD566" i="14"/>
  <c r="GC566" i="14"/>
  <c r="GB566" i="14"/>
  <c r="GA566" i="14"/>
  <c r="FZ566" i="14"/>
  <c r="FY566" i="14"/>
  <c r="FX566" i="14"/>
  <c r="FW566" i="14"/>
  <c r="FV566" i="14"/>
  <c r="FU566" i="14"/>
  <c r="FT566" i="14"/>
  <c r="FS566" i="14"/>
  <c r="FR566" i="14"/>
  <c r="FQ566" i="14"/>
  <c r="FP566" i="14"/>
  <c r="FO566" i="14"/>
  <c r="FN566" i="14"/>
  <c r="FM566" i="14"/>
  <c r="FL566" i="14"/>
  <c r="FK566" i="14"/>
  <c r="FJ566" i="14"/>
  <c r="FI566" i="14"/>
  <c r="FH566" i="14"/>
  <c r="FG566" i="14"/>
  <c r="FF566" i="14"/>
  <c r="FE566" i="14"/>
  <c r="FD566" i="14"/>
  <c r="FC566" i="14"/>
  <c r="FB566" i="14"/>
  <c r="FA566" i="14"/>
  <c r="EZ566" i="14"/>
  <c r="EY566" i="14"/>
  <c r="EX566" i="14"/>
  <c r="EW566" i="14"/>
  <c r="EV566" i="14"/>
  <c r="EU566" i="14"/>
  <c r="ET566" i="14"/>
  <c r="ES566" i="14"/>
  <c r="ER566" i="14"/>
  <c r="EQ566" i="14"/>
  <c r="EP566" i="14"/>
  <c r="EO566" i="14"/>
  <c r="EN566" i="14"/>
  <c r="EM566" i="14"/>
  <c r="EL566" i="14"/>
  <c r="EK566" i="14"/>
  <c r="EJ566" i="14"/>
  <c r="EI566" i="14"/>
  <c r="EH566" i="14"/>
  <c r="EG566" i="14"/>
  <c r="EF566" i="14"/>
  <c r="EE566" i="14"/>
  <c r="ED566" i="14"/>
  <c r="EC566" i="14"/>
  <c r="EB566" i="14"/>
  <c r="EA566" i="14"/>
  <c r="DZ566" i="14"/>
  <c r="DY566" i="14"/>
  <c r="DX566" i="14"/>
  <c r="DW566" i="14"/>
  <c r="DV566" i="14"/>
  <c r="DU566" i="14"/>
  <c r="DT566" i="14"/>
  <c r="DS566" i="14"/>
  <c r="DR566" i="14"/>
  <c r="DQ566" i="14"/>
  <c r="DP566" i="14"/>
  <c r="DO566" i="14"/>
  <c r="DN566" i="14"/>
  <c r="DM566" i="14"/>
  <c r="DL566" i="14"/>
  <c r="DK566" i="14"/>
  <c r="DJ566" i="14"/>
  <c r="DI566" i="14"/>
  <c r="DH566" i="14"/>
  <c r="DG566" i="14"/>
  <c r="DF566" i="14"/>
  <c r="DE566" i="14"/>
  <c r="DD566" i="14"/>
  <c r="DC566" i="14"/>
  <c r="DB566" i="14"/>
  <c r="DA566" i="14"/>
  <c r="CZ566" i="14"/>
  <c r="CY566" i="14"/>
  <c r="CX566" i="14"/>
  <c r="CW566" i="14"/>
  <c r="CV566" i="14"/>
  <c r="CU566" i="14"/>
  <c r="CT566" i="14"/>
  <c r="CS566" i="14"/>
  <c r="CR566" i="14"/>
  <c r="CQ566" i="14"/>
  <c r="CP566" i="14"/>
  <c r="CO566" i="14"/>
  <c r="CN566" i="14"/>
  <c r="CM566" i="14"/>
  <c r="CL566" i="14"/>
  <c r="CK566" i="14"/>
  <c r="CJ566" i="14"/>
  <c r="CI566" i="14"/>
  <c r="CH566" i="14"/>
  <c r="CG566" i="14"/>
  <c r="CF566" i="14"/>
  <c r="CE566" i="14"/>
  <c r="CD566" i="14"/>
  <c r="CC566" i="14"/>
  <c r="CB566" i="14"/>
  <c r="CA566" i="14"/>
  <c r="BZ566" i="14"/>
  <c r="BY566" i="14"/>
  <c r="BX566" i="14"/>
  <c r="BW566" i="14"/>
  <c r="BV566" i="14"/>
  <c r="BU566" i="14"/>
  <c r="BT566" i="14"/>
  <c r="BS566" i="14"/>
  <c r="BR566" i="14"/>
  <c r="BQ566" i="14"/>
  <c r="BP566" i="14"/>
  <c r="BO566" i="14"/>
  <c r="BN566" i="14"/>
  <c r="BM566" i="14"/>
  <c r="BL566" i="14"/>
  <c r="BK566" i="14"/>
  <c r="BJ566" i="14"/>
  <c r="BI566" i="14"/>
  <c r="BH566" i="14"/>
  <c r="BG566" i="14"/>
  <c r="BF566" i="14"/>
  <c r="BE566" i="14"/>
  <c r="BD566" i="14"/>
  <c r="BC566" i="14"/>
  <c r="BB566" i="14"/>
  <c r="BA566" i="14"/>
  <c r="AZ566" i="14"/>
  <c r="AY566" i="14"/>
  <c r="AX566" i="14"/>
  <c r="AW566" i="14"/>
  <c r="AV566" i="14"/>
  <c r="AU566" i="14"/>
  <c r="AT566" i="14"/>
  <c r="AS566" i="14"/>
  <c r="AR566" i="14"/>
  <c r="AQ566" i="14"/>
  <c r="AP566" i="14"/>
  <c r="AO566" i="14"/>
  <c r="AN566" i="14"/>
  <c r="AM566" i="14"/>
  <c r="AL566" i="14"/>
  <c r="AK566" i="14"/>
  <c r="AJ566" i="14"/>
  <c r="AI566" i="14"/>
  <c r="AH566" i="14"/>
  <c r="AG566" i="14"/>
  <c r="AF566" i="14"/>
  <c r="AE566" i="14"/>
  <c r="AD566" i="14"/>
  <c r="AC566" i="14"/>
  <c r="AB566" i="14"/>
  <c r="AA566" i="14"/>
  <c r="Z566" i="14"/>
  <c r="Y566" i="14"/>
  <c r="X566" i="14"/>
  <c r="W566" i="14"/>
  <c r="V566" i="14"/>
  <c r="U566" i="14"/>
  <c r="T566" i="14"/>
  <c r="S566" i="14"/>
  <c r="R566" i="14"/>
  <c r="Q566" i="14"/>
  <c r="P566" i="14"/>
  <c r="O566" i="14"/>
  <c r="N566" i="14"/>
  <c r="M566" i="14"/>
  <c r="L566" i="14"/>
  <c r="K566" i="14"/>
  <c r="J566" i="14"/>
  <c r="I566" i="14"/>
  <c r="H566" i="14"/>
  <c r="G566" i="14"/>
  <c r="JB565" i="14"/>
  <c r="JA565" i="14"/>
  <c r="IZ565" i="14"/>
  <c r="IY565" i="14"/>
  <c r="IX565" i="14"/>
  <c r="IW565" i="14"/>
  <c r="IV565" i="14"/>
  <c r="IU565" i="14"/>
  <c r="IT565" i="14"/>
  <c r="IS565" i="14"/>
  <c r="IR565" i="14"/>
  <c r="IQ565" i="14"/>
  <c r="IP565" i="14"/>
  <c r="IO565" i="14"/>
  <c r="IN565" i="14"/>
  <c r="IM565" i="14"/>
  <c r="IL565" i="14"/>
  <c r="IK565" i="14"/>
  <c r="IJ565" i="14"/>
  <c r="II565" i="14"/>
  <c r="IH565" i="14"/>
  <c r="IG565" i="14"/>
  <c r="IF565" i="14"/>
  <c r="IE565" i="14"/>
  <c r="ID565" i="14"/>
  <c r="IC565" i="14"/>
  <c r="IB565" i="14"/>
  <c r="IA565" i="14"/>
  <c r="HZ565" i="14"/>
  <c r="HY565" i="14"/>
  <c r="HX565" i="14"/>
  <c r="HW565" i="14"/>
  <c r="HV565" i="14"/>
  <c r="HU565" i="14"/>
  <c r="HT565" i="14"/>
  <c r="HS565" i="14"/>
  <c r="HR565" i="14"/>
  <c r="HQ565" i="14"/>
  <c r="HP565" i="14"/>
  <c r="HO565" i="14"/>
  <c r="HN565" i="14"/>
  <c r="HM565" i="14"/>
  <c r="HL565" i="14"/>
  <c r="HK565" i="14"/>
  <c r="HJ565" i="14"/>
  <c r="HI565" i="14"/>
  <c r="HH565" i="14"/>
  <c r="HG565" i="14"/>
  <c r="HF565" i="14"/>
  <c r="HE565" i="14"/>
  <c r="HD565" i="14"/>
  <c r="HC565" i="14"/>
  <c r="HB565" i="14"/>
  <c r="HA565" i="14"/>
  <c r="GZ565" i="14"/>
  <c r="GY565" i="14"/>
  <c r="GX565" i="14"/>
  <c r="GW565" i="14"/>
  <c r="GV565" i="14"/>
  <c r="GU565" i="14"/>
  <c r="GT565" i="14"/>
  <c r="GS565" i="14"/>
  <c r="GR565" i="14"/>
  <c r="GQ565" i="14"/>
  <c r="GP565" i="14"/>
  <c r="GO565" i="14"/>
  <c r="GN565" i="14"/>
  <c r="GM565" i="14"/>
  <c r="GL565" i="14"/>
  <c r="GK565" i="14"/>
  <c r="GJ565" i="14"/>
  <c r="GI565" i="14"/>
  <c r="GH565" i="14"/>
  <c r="GG565" i="14"/>
  <c r="GF565" i="14"/>
  <c r="GE565" i="14"/>
  <c r="GD565" i="14"/>
  <c r="GC565" i="14"/>
  <c r="GB565" i="14"/>
  <c r="GA565" i="14"/>
  <c r="FZ565" i="14"/>
  <c r="FY565" i="14"/>
  <c r="FX565" i="14"/>
  <c r="FW565" i="14"/>
  <c r="FV565" i="14"/>
  <c r="FU565" i="14"/>
  <c r="FT565" i="14"/>
  <c r="FS565" i="14"/>
  <c r="FR565" i="14"/>
  <c r="FQ565" i="14"/>
  <c r="FP565" i="14"/>
  <c r="FO565" i="14"/>
  <c r="FN565" i="14"/>
  <c r="FM565" i="14"/>
  <c r="FL565" i="14"/>
  <c r="FK565" i="14"/>
  <c r="FJ565" i="14"/>
  <c r="FI565" i="14"/>
  <c r="FH565" i="14"/>
  <c r="FG565" i="14"/>
  <c r="FF565" i="14"/>
  <c r="FE565" i="14"/>
  <c r="FD565" i="14"/>
  <c r="FC565" i="14"/>
  <c r="FB565" i="14"/>
  <c r="FA565" i="14"/>
  <c r="EZ565" i="14"/>
  <c r="EY565" i="14"/>
  <c r="EX565" i="14"/>
  <c r="EW565" i="14"/>
  <c r="EV565" i="14"/>
  <c r="EU565" i="14"/>
  <c r="ET565" i="14"/>
  <c r="ES565" i="14"/>
  <c r="ER565" i="14"/>
  <c r="EQ565" i="14"/>
  <c r="EP565" i="14"/>
  <c r="EO565" i="14"/>
  <c r="EN565" i="14"/>
  <c r="EM565" i="14"/>
  <c r="EL565" i="14"/>
  <c r="EK565" i="14"/>
  <c r="EJ565" i="14"/>
  <c r="EI565" i="14"/>
  <c r="EH565" i="14"/>
  <c r="EG565" i="14"/>
  <c r="EF565" i="14"/>
  <c r="EE565" i="14"/>
  <c r="ED565" i="14"/>
  <c r="EC565" i="14"/>
  <c r="EB565" i="14"/>
  <c r="EA565" i="14"/>
  <c r="DZ565" i="14"/>
  <c r="DY565" i="14"/>
  <c r="DX565" i="14"/>
  <c r="DW565" i="14"/>
  <c r="DV565" i="14"/>
  <c r="DU565" i="14"/>
  <c r="DT565" i="14"/>
  <c r="DS565" i="14"/>
  <c r="DR565" i="14"/>
  <c r="DQ565" i="14"/>
  <c r="DP565" i="14"/>
  <c r="DO565" i="14"/>
  <c r="DN565" i="14"/>
  <c r="DM565" i="14"/>
  <c r="DL565" i="14"/>
  <c r="DK565" i="14"/>
  <c r="DJ565" i="14"/>
  <c r="DI565" i="14"/>
  <c r="DH565" i="14"/>
  <c r="DG565" i="14"/>
  <c r="DF565" i="14"/>
  <c r="DE565" i="14"/>
  <c r="DD565" i="14"/>
  <c r="DC565" i="14"/>
  <c r="DB565" i="14"/>
  <c r="DA565" i="14"/>
  <c r="CZ565" i="14"/>
  <c r="CY565" i="14"/>
  <c r="CX565" i="14"/>
  <c r="CW565" i="14"/>
  <c r="CV565" i="14"/>
  <c r="CU565" i="14"/>
  <c r="CT565" i="14"/>
  <c r="CS565" i="14"/>
  <c r="CR565" i="14"/>
  <c r="CQ565" i="14"/>
  <c r="CP565" i="14"/>
  <c r="CO565" i="14"/>
  <c r="CN565" i="14"/>
  <c r="CM565" i="14"/>
  <c r="CL565" i="14"/>
  <c r="CK565" i="14"/>
  <c r="CJ565" i="14"/>
  <c r="CI565" i="14"/>
  <c r="CH565" i="14"/>
  <c r="CG565" i="14"/>
  <c r="CF565" i="14"/>
  <c r="CE565" i="14"/>
  <c r="CD565" i="14"/>
  <c r="CC565" i="14"/>
  <c r="CB565" i="14"/>
  <c r="CA565" i="14"/>
  <c r="BZ565" i="14"/>
  <c r="BY565" i="14"/>
  <c r="BX565" i="14"/>
  <c r="BW565" i="14"/>
  <c r="BV565" i="14"/>
  <c r="BU565" i="14"/>
  <c r="BT565" i="14"/>
  <c r="BS565" i="14"/>
  <c r="BR565" i="14"/>
  <c r="BQ565" i="14"/>
  <c r="BP565" i="14"/>
  <c r="BO565" i="14"/>
  <c r="BN565" i="14"/>
  <c r="BM565" i="14"/>
  <c r="BL565" i="14"/>
  <c r="BK565" i="14"/>
  <c r="BJ565" i="14"/>
  <c r="BI565" i="14"/>
  <c r="BH565" i="14"/>
  <c r="BG565" i="14"/>
  <c r="BF565" i="14"/>
  <c r="BE565" i="14"/>
  <c r="BD565" i="14"/>
  <c r="BC565" i="14"/>
  <c r="BB565" i="14"/>
  <c r="BA565" i="14"/>
  <c r="AZ565" i="14"/>
  <c r="AY565" i="14"/>
  <c r="AX565" i="14"/>
  <c r="AW565" i="14"/>
  <c r="AV565" i="14"/>
  <c r="AU565" i="14"/>
  <c r="AT565" i="14"/>
  <c r="AS565" i="14"/>
  <c r="AR565" i="14"/>
  <c r="AQ565" i="14"/>
  <c r="AP565" i="14"/>
  <c r="AO565" i="14"/>
  <c r="AN565" i="14"/>
  <c r="AM565" i="14"/>
  <c r="AL565" i="14"/>
  <c r="AK565" i="14"/>
  <c r="AJ565" i="14"/>
  <c r="AI565" i="14"/>
  <c r="AH565" i="14"/>
  <c r="AG565" i="14"/>
  <c r="AF565" i="14"/>
  <c r="AE565" i="14"/>
  <c r="AD565" i="14"/>
  <c r="AC565" i="14"/>
  <c r="AB565" i="14"/>
  <c r="AA565" i="14"/>
  <c r="Z565" i="14"/>
  <c r="Y565" i="14"/>
  <c r="X565" i="14"/>
  <c r="W565" i="14"/>
  <c r="V565" i="14"/>
  <c r="U565" i="14"/>
  <c r="T565" i="14"/>
  <c r="S565" i="14"/>
  <c r="R565" i="14"/>
  <c r="Q565" i="14"/>
  <c r="P565" i="14"/>
  <c r="O565" i="14"/>
  <c r="N565" i="14"/>
  <c r="M565" i="14"/>
  <c r="L565" i="14"/>
  <c r="K565" i="14"/>
  <c r="J565" i="14"/>
  <c r="I565" i="14"/>
  <c r="H565" i="14"/>
  <c r="G565" i="14"/>
  <c r="JB564" i="14"/>
  <c r="JA564" i="14"/>
  <c r="IZ564" i="14"/>
  <c r="IY564" i="14"/>
  <c r="IX564" i="14"/>
  <c r="IW564" i="14"/>
  <c r="IV564" i="14"/>
  <c r="IU564" i="14"/>
  <c r="IT564" i="14"/>
  <c r="IS564" i="14"/>
  <c r="IR564" i="14"/>
  <c r="IQ564" i="14"/>
  <c r="IP564" i="14"/>
  <c r="IO564" i="14"/>
  <c r="IN564" i="14"/>
  <c r="IM564" i="14"/>
  <c r="IL564" i="14"/>
  <c r="IK564" i="14"/>
  <c r="IJ564" i="14"/>
  <c r="II564" i="14"/>
  <c r="IH564" i="14"/>
  <c r="IG564" i="14"/>
  <c r="IF564" i="14"/>
  <c r="IE564" i="14"/>
  <c r="ID564" i="14"/>
  <c r="IC564" i="14"/>
  <c r="IB564" i="14"/>
  <c r="IA564" i="14"/>
  <c r="HZ564" i="14"/>
  <c r="HY564" i="14"/>
  <c r="HX564" i="14"/>
  <c r="HW564" i="14"/>
  <c r="HV564" i="14"/>
  <c r="HU564" i="14"/>
  <c r="HT564" i="14"/>
  <c r="HS564" i="14"/>
  <c r="HR564" i="14"/>
  <c r="HQ564" i="14"/>
  <c r="HP564" i="14"/>
  <c r="HO564" i="14"/>
  <c r="HN564" i="14"/>
  <c r="HM564" i="14"/>
  <c r="HL564" i="14"/>
  <c r="HK564" i="14"/>
  <c r="HJ564" i="14"/>
  <c r="HI564" i="14"/>
  <c r="HH564" i="14"/>
  <c r="HG564" i="14"/>
  <c r="HF564" i="14"/>
  <c r="HE564" i="14"/>
  <c r="HD564" i="14"/>
  <c r="HC564" i="14"/>
  <c r="HB564" i="14"/>
  <c r="HA564" i="14"/>
  <c r="GZ564" i="14"/>
  <c r="GY564" i="14"/>
  <c r="GX564" i="14"/>
  <c r="GW564" i="14"/>
  <c r="GV564" i="14"/>
  <c r="GU564" i="14"/>
  <c r="GT564" i="14"/>
  <c r="GS564" i="14"/>
  <c r="GR564" i="14"/>
  <c r="GQ564" i="14"/>
  <c r="GP564" i="14"/>
  <c r="GO564" i="14"/>
  <c r="GN564" i="14"/>
  <c r="GM564" i="14"/>
  <c r="GL564" i="14"/>
  <c r="GK564" i="14"/>
  <c r="GJ564" i="14"/>
  <c r="GI564" i="14"/>
  <c r="GH564" i="14"/>
  <c r="GG564" i="14"/>
  <c r="GF564" i="14"/>
  <c r="GE564" i="14"/>
  <c r="GD564" i="14"/>
  <c r="GC564" i="14"/>
  <c r="GB564" i="14"/>
  <c r="GA564" i="14"/>
  <c r="FZ564" i="14"/>
  <c r="FY564" i="14"/>
  <c r="FX564" i="14"/>
  <c r="FW564" i="14"/>
  <c r="FV564" i="14"/>
  <c r="FU564" i="14"/>
  <c r="FT564" i="14"/>
  <c r="FS564" i="14"/>
  <c r="FR564" i="14"/>
  <c r="FQ564" i="14"/>
  <c r="FP564" i="14"/>
  <c r="FO564" i="14"/>
  <c r="FN564" i="14"/>
  <c r="FM564" i="14"/>
  <c r="FL564" i="14"/>
  <c r="FK564" i="14"/>
  <c r="FJ564" i="14"/>
  <c r="FI564" i="14"/>
  <c r="FH564" i="14"/>
  <c r="FG564" i="14"/>
  <c r="FF564" i="14"/>
  <c r="FE564" i="14"/>
  <c r="FD564" i="14"/>
  <c r="FC564" i="14"/>
  <c r="FB564" i="14"/>
  <c r="FA564" i="14"/>
  <c r="EZ564" i="14"/>
  <c r="EY564" i="14"/>
  <c r="EX564" i="14"/>
  <c r="EW564" i="14"/>
  <c r="EV564" i="14"/>
  <c r="EU564" i="14"/>
  <c r="ET564" i="14"/>
  <c r="ES564" i="14"/>
  <c r="ER564" i="14"/>
  <c r="EQ564" i="14"/>
  <c r="EP564" i="14"/>
  <c r="EO564" i="14"/>
  <c r="EN564" i="14"/>
  <c r="EM564" i="14"/>
  <c r="EL564" i="14"/>
  <c r="EK564" i="14"/>
  <c r="EJ564" i="14"/>
  <c r="EI564" i="14"/>
  <c r="EH564" i="14"/>
  <c r="EG564" i="14"/>
  <c r="EF564" i="14"/>
  <c r="EE564" i="14"/>
  <c r="ED564" i="14"/>
  <c r="EC564" i="14"/>
  <c r="EB564" i="14"/>
  <c r="EA564" i="14"/>
  <c r="DZ564" i="14"/>
  <c r="DY564" i="14"/>
  <c r="DX564" i="14"/>
  <c r="DW564" i="14"/>
  <c r="DV564" i="14"/>
  <c r="DU564" i="14"/>
  <c r="DT564" i="14"/>
  <c r="DS564" i="14"/>
  <c r="DR564" i="14"/>
  <c r="DQ564" i="14"/>
  <c r="DP564" i="14"/>
  <c r="DO564" i="14"/>
  <c r="DN564" i="14"/>
  <c r="DM564" i="14"/>
  <c r="DL564" i="14"/>
  <c r="DK564" i="14"/>
  <c r="DJ564" i="14"/>
  <c r="DI564" i="14"/>
  <c r="DH564" i="14"/>
  <c r="DG564" i="14"/>
  <c r="DF564" i="14"/>
  <c r="DE564" i="14"/>
  <c r="DD564" i="14"/>
  <c r="DC564" i="14"/>
  <c r="DB564" i="14"/>
  <c r="DA564" i="14"/>
  <c r="CZ564" i="14"/>
  <c r="CY564" i="14"/>
  <c r="CX564" i="14"/>
  <c r="CW564" i="14"/>
  <c r="CV564" i="14"/>
  <c r="CU564" i="14"/>
  <c r="CT564" i="14"/>
  <c r="CS564" i="14"/>
  <c r="CR564" i="14"/>
  <c r="CQ564" i="14"/>
  <c r="CP564" i="14"/>
  <c r="CO564" i="14"/>
  <c r="CN564" i="14"/>
  <c r="CM564" i="14"/>
  <c r="CL564" i="14"/>
  <c r="CK564" i="14"/>
  <c r="CJ564" i="14"/>
  <c r="CI564" i="14"/>
  <c r="CH564" i="14"/>
  <c r="CG564" i="14"/>
  <c r="CF564" i="14"/>
  <c r="CE564" i="14"/>
  <c r="CD564" i="14"/>
  <c r="CC564" i="14"/>
  <c r="CB564" i="14"/>
  <c r="CA564" i="14"/>
  <c r="BZ564" i="14"/>
  <c r="BY564" i="14"/>
  <c r="BX564" i="14"/>
  <c r="BW564" i="14"/>
  <c r="BV564" i="14"/>
  <c r="BU564" i="14"/>
  <c r="BT564" i="14"/>
  <c r="BS564" i="14"/>
  <c r="BR564" i="14"/>
  <c r="BQ564" i="14"/>
  <c r="BP564" i="14"/>
  <c r="BO564" i="14"/>
  <c r="BN564" i="14"/>
  <c r="BM564" i="14"/>
  <c r="BL564" i="14"/>
  <c r="BK564" i="14"/>
  <c r="BJ564" i="14"/>
  <c r="BI564" i="14"/>
  <c r="BH564" i="14"/>
  <c r="BG564" i="14"/>
  <c r="BF564" i="14"/>
  <c r="BE564" i="14"/>
  <c r="BD564" i="14"/>
  <c r="BC564" i="14"/>
  <c r="BB564" i="14"/>
  <c r="BA564" i="14"/>
  <c r="AZ564" i="14"/>
  <c r="AY564" i="14"/>
  <c r="AX564" i="14"/>
  <c r="AW564" i="14"/>
  <c r="AV564" i="14"/>
  <c r="AU564" i="14"/>
  <c r="AT564" i="14"/>
  <c r="AS564" i="14"/>
  <c r="AR564" i="14"/>
  <c r="AQ564" i="14"/>
  <c r="AP564" i="14"/>
  <c r="AO564" i="14"/>
  <c r="AN564" i="14"/>
  <c r="AM564" i="14"/>
  <c r="AL564" i="14"/>
  <c r="AK564" i="14"/>
  <c r="AJ564" i="14"/>
  <c r="AI564" i="14"/>
  <c r="AH564" i="14"/>
  <c r="AG564" i="14"/>
  <c r="AF564" i="14"/>
  <c r="AE564" i="14"/>
  <c r="AD564" i="14"/>
  <c r="AC564" i="14"/>
  <c r="AB564" i="14"/>
  <c r="AA564" i="14"/>
  <c r="Z564" i="14"/>
  <c r="Y564" i="14"/>
  <c r="X564" i="14"/>
  <c r="W564" i="14"/>
  <c r="V564" i="14"/>
  <c r="U564" i="14"/>
  <c r="T564" i="14"/>
  <c r="S564" i="14"/>
  <c r="R564" i="14"/>
  <c r="Q564" i="14"/>
  <c r="P564" i="14"/>
  <c r="O564" i="14"/>
  <c r="N564" i="14"/>
  <c r="M564" i="14"/>
  <c r="L564" i="14"/>
  <c r="K564" i="14"/>
  <c r="J564" i="14"/>
  <c r="I564" i="14"/>
  <c r="H564" i="14"/>
  <c r="G564" i="14"/>
  <c r="JB563" i="14"/>
  <c r="JA563" i="14"/>
  <c r="IZ563" i="14"/>
  <c r="IY563" i="14"/>
  <c r="IX563" i="14"/>
  <c r="IW563" i="14"/>
  <c r="IV563" i="14"/>
  <c r="IU563" i="14"/>
  <c r="IT563" i="14"/>
  <c r="IS563" i="14"/>
  <c r="IR563" i="14"/>
  <c r="IQ563" i="14"/>
  <c r="IP563" i="14"/>
  <c r="IO563" i="14"/>
  <c r="IN563" i="14"/>
  <c r="IM563" i="14"/>
  <c r="IL563" i="14"/>
  <c r="IK563" i="14"/>
  <c r="IJ563" i="14"/>
  <c r="II563" i="14"/>
  <c r="IH563" i="14"/>
  <c r="IG563" i="14"/>
  <c r="IF563" i="14"/>
  <c r="IE563" i="14"/>
  <c r="ID563" i="14"/>
  <c r="IC563" i="14"/>
  <c r="IB563" i="14"/>
  <c r="IA563" i="14"/>
  <c r="HZ563" i="14"/>
  <c r="HY563" i="14"/>
  <c r="HX563" i="14"/>
  <c r="HW563" i="14"/>
  <c r="HV563" i="14"/>
  <c r="HU563" i="14"/>
  <c r="HT563" i="14"/>
  <c r="HS563" i="14"/>
  <c r="HR563" i="14"/>
  <c r="HQ563" i="14"/>
  <c r="HP563" i="14"/>
  <c r="HO563" i="14"/>
  <c r="HN563" i="14"/>
  <c r="HM563" i="14"/>
  <c r="HL563" i="14"/>
  <c r="HK563" i="14"/>
  <c r="HJ563" i="14"/>
  <c r="HI563" i="14"/>
  <c r="HH563" i="14"/>
  <c r="HG563" i="14"/>
  <c r="HF563" i="14"/>
  <c r="HE563" i="14"/>
  <c r="HD563" i="14"/>
  <c r="HC563" i="14"/>
  <c r="HB563" i="14"/>
  <c r="HA563" i="14"/>
  <c r="GZ563" i="14"/>
  <c r="GY563" i="14"/>
  <c r="GX563" i="14"/>
  <c r="GW563" i="14"/>
  <c r="GV563" i="14"/>
  <c r="GU563" i="14"/>
  <c r="GT563" i="14"/>
  <c r="GS563" i="14"/>
  <c r="GR563" i="14"/>
  <c r="GQ563" i="14"/>
  <c r="GP563" i="14"/>
  <c r="GO563" i="14"/>
  <c r="GN563" i="14"/>
  <c r="GM563" i="14"/>
  <c r="GL563" i="14"/>
  <c r="GK563" i="14"/>
  <c r="GJ563" i="14"/>
  <c r="GI563" i="14"/>
  <c r="GH563" i="14"/>
  <c r="GG563" i="14"/>
  <c r="GF563" i="14"/>
  <c r="GE563" i="14"/>
  <c r="GD563" i="14"/>
  <c r="GC563" i="14"/>
  <c r="GB563" i="14"/>
  <c r="GA563" i="14"/>
  <c r="FZ563" i="14"/>
  <c r="FY563" i="14"/>
  <c r="FX563" i="14"/>
  <c r="FW563" i="14"/>
  <c r="FV563" i="14"/>
  <c r="FU563" i="14"/>
  <c r="FT563" i="14"/>
  <c r="FS563" i="14"/>
  <c r="FR563" i="14"/>
  <c r="FQ563" i="14"/>
  <c r="FP563" i="14"/>
  <c r="FO563" i="14"/>
  <c r="FN563" i="14"/>
  <c r="FM563" i="14"/>
  <c r="FL563" i="14"/>
  <c r="FK563" i="14"/>
  <c r="FJ563" i="14"/>
  <c r="FI563" i="14"/>
  <c r="FH563" i="14"/>
  <c r="FG563" i="14"/>
  <c r="FF563" i="14"/>
  <c r="FE563" i="14"/>
  <c r="FD563" i="14"/>
  <c r="FC563" i="14"/>
  <c r="FB563" i="14"/>
  <c r="FA563" i="14"/>
  <c r="EZ563" i="14"/>
  <c r="EY563" i="14"/>
  <c r="EX563" i="14"/>
  <c r="EW563" i="14"/>
  <c r="EV563" i="14"/>
  <c r="EU563" i="14"/>
  <c r="ET563" i="14"/>
  <c r="ES563" i="14"/>
  <c r="ER563" i="14"/>
  <c r="EQ563" i="14"/>
  <c r="EP563" i="14"/>
  <c r="EO563" i="14"/>
  <c r="EN563" i="14"/>
  <c r="EM563" i="14"/>
  <c r="EL563" i="14"/>
  <c r="EK563" i="14"/>
  <c r="EJ563" i="14"/>
  <c r="EI563" i="14"/>
  <c r="EH563" i="14"/>
  <c r="EG563" i="14"/>
  <c r="EF563" i="14"/>
  <c r="EE563" i="14"/>
  <c r="ED563" i="14"/>
  <c r="EC563" i="14"/>
  <c r="EB563" i="14"/>
  <c r="EA563" i="14"/>
  <c r="DZ563" i="14"/>
  <c r="DY563" i="14"/>
  <c r="DX563" i="14"/>
  <c r="DW563" i="14"/>
  <c r="DV563" i="14"/>
  <c r="DU563" i="14"/>
  <c r="DT563" i="14"/>
  <c r="DS563" i="14"/>
  <c r="DR563" i="14"/>
  <c r="DQ563" i="14"/>
  <c r="DP563" i="14"/>
  <c r="DO563" i="14"/>
  <c r="DN563" i="14"/>
  <c r="DM563" i="14"/>
  <c r="DL563" i="14"/>
  <c r="DK563" i="14"/>
  <c r="DJ563" i="14"/>
  <c r="DI563" i="14"/>
  <c r="DH563" i="14"/>
  <c r="DG563" i="14"/>
  <c r="DF563" i="14"/>
  <c r="DE563" i="14"/>
  <c r="DD563" i="14"/>
  <c r="DC563" i="14"/>
  <c r="DB563" i="14"/>
  <c r="DA563" i="14"/>
  <c r="CZ563" i="14"/>
  <c r="CY563" i="14"/>
  <c r="CX563" i="14"/>
  <c r="CW563" i="14"/>
  <c r="CV563" i="14"/>
  <c r="CU563" i="14"/>
  <c r="CT563" i="14"/>
  <c r="CS563" i="14"/>
  <c r="CR563" i="14"/>
  <c r="CQ563" i="14"/>
  <c r="CP563" i="14"/>
  <c r="CO563" i="14"/>
  <c r="CN563" i="14"/>
  <c r="CM563" i="14"/>
  <c r="CL563" i="14"/>
  <c r="CK563" i="14"/>
  <c r="CJ563" i="14"/>
  <c r="CI563" i="14"/>
  <c r="CH563" i="14"/>
  <c r="CG563" i="14"/>
  <c r="CF563" i="14"/>
  <c r="CE563" i="14"/>
  <c r="CD563" i="14"/>
  <c r="CC563" i="14"/>
  <c r="CB563" i="14"/>
  <c r="CA563" i="14"/>
  <c r="BZ563" i="14"/>
  <c r="BY563" i="14"/>
  <c r="BX563" i="14"/>
  <c r="BW563" i="14"/>
  <c r="BV563" i="14"/>
  <c r="BU563" i="14"/>
  <c r="BT563" i="14"/>
  <c r="BS563" i="14"/>
  <c r="BR563" i="14"/>
  <c r="BQ563" i="14"/>
  <c r="BP563" i="14"/>
  <c r="BO563" i="14"/>
  <c r="BN563" i="14"/>
  <c r="BM563" i="14"/>
  <c r="BL563" i="14"/>
  <c r="BK563" i="14"/>
  <c r="BJ563" i="14"/>
  <c r="BI563" i="14"/>
  <c r="BH563" i="14"/>
  <c r="BG563" i="14"/>
  <c r="BF563" i="14"/>
  <c r="BE563" i="14"/>
  <c r="BD563" i="14"/>
  <c r="BC563" i="14"/>
  <c r="BB563" i="14"/>
  <c r="BA563" i="14"/>
  <c r="AZ563" i="14"/>
  <c r="AY563" i="14"/>
  <c r="AX563" i="14"/>
  <c r="AW563" i="14"/>
  <c r="AV563" i="14"/>
  <c r="AU563" i="14"/>
  <c r="AT563" i="14"/>
  <c r="AS563" i="14"/>
  <c r="AR563" i="14"/>
  <c r="AQ563" i="14"/>
  <c r="AP563" i="14"/>
  <c r="AO563" i="14"/>
  <c r="AN563" i="14"/>
  <c r="AM563" i="14"/>
  <c r="AL563" i="14"/>
  <c r="AK563" i="14"/>
  <c r="AJ563" i="14"/>
  <c r="AI563" i="14"/>
  <c r="AH563" i="14"/>
  <c r="AG563" i="14"/>
  <c r="AF563" i="14"/>
  <c r="AE563" i="14"/>
  <c r="AD563" i="14"/>
  <c r="AC563" i="14"/>
  <c r="AB563" i="14"/>
  <c r="AA563" i="14"/>
  <c r="Z563" i="14"/>
  <c r="Y563" i="14"/>
  <c r="X563" i="14"/>
  <c r="W563" i="14"/>
  <c r="V563" i="14"/>
  <c r="U563" i="14"/>
  <c r="T563" i="14"/>
  <c r="S563" i="14"/>
  <c r="R563" i="14"/>
  <c r="Q563" i="14"/>
  <c r="P563" i="14"/>
  <c r="O563" i="14"/>
  <c r="N563" i="14"/>
  <c r="M563" i="14"/>
  <c r="L563" i="14"/>
  <c r="K563" i="14"/>
  <c r="J563" i="14"/>
  <c r="I563" i="14"/>
  <c r="H563" i="14"/>
  <c r="G563" i="14"/>
  <c r="JB562" i="14"/>
  <c r="JA562" i="14"/>
  <c r="IZ562" i="14"/>
  <c r="IY562" i="14"/>
  <c r="IX562" i="14"/>
  <c r="IW562" i="14"/>
  <c r="IV562" i="14"/>
  <c r="IU562" i="14"/>
  <c r="IT562" i="14"/>
  <c r="IS562" i="14"/>
  <c r="IR562" i="14"/>
  <c r="IQ562" i="14"/>
  <c r="IP562" i="14"/>
  <c r="IO562" i="14"/>
  <c r="IN562" i="14"/>
  <c r="IM562" i="14"/>
  <c r="IL562" i="14"/>
  <c r="IK562" i="14"/>
  <c r="IJ562" i="14"/>
  <c r="II562" i="14"/>
  <c r="IH562" i="14"/>
  <c r="IG562" i="14"/>
  <c r="IF562" i="14"/>
  <c r="IE562" i="14"/>
  <c r="ID562" i="14"/>
  <c r="IC562" i="14"/>
  <c r="IB562" i="14"/>
  <c r="IA562" i="14"/>
  <c r="HZ562" i="14"/>
  <c r="HY562" i="14"/>
  <c r="HX562" i="14"/>
  <c r="HW562" i="14"/>
  <c r="HV562" i="14"/>
  <c r="HU562" i="14"/>
  <c r="HT562" i="14"/>
  <c r="HS562" i="14"/>
  <c r="HR562" i="14"/>
  <c r="HQ562" i="14"/>
  <c r="HP562" i="14"/>
  <c r="HO562" i="14"/>
  <c r="HN562" i="14"/>
  <c r="HM562" i="14"/>
  <c r="HL562" i="14"/>
  <c r="HK562" i="14"/>
  <c r="HJ562" i="14"/>
  <c r="HI562" i="14"/>
  <c r="HH562" i="14"/>
  <c r="HG562" i="14"/>
  <c r="HF562" i="14"/>
  <c r="HE562" i="14"/>
  <c r="HD562" i="14"/>
  <c r="HC562" i="14"/>
  <c r="HB562" i="14"/>
  <c r="HA562" i="14"/>
  <c r="GZ562" i="14"/>
  <c r="GY562" i="14"/>
  <c r="GX562" i="14"/>
  <c r="GW562" i="14"/>
  <c r="GV562" i="14"/>
  <c r="GU562" i="14"/>
  <c r="GT562" i="14"/>
  <c r="GS562" i="14"/>
  <c r="GR562" i="14"/>
  <c r="GQ562" i="14"/>
  <c r="GP562" i="14"/>
  <c r="GO562" i="14"/>
  <c r="GN562" i="14"/>
  <c r="GM562" i="14"/>
  <c r="GL562" i="14"/>
  <c r="GK562" i="14"/>
  <c r="GJ562" i="14"/>
  <c r="GI562" i="14"/>
  <c r="GH562" i="14"/>
  <c r="GG562" i="14"/>
  <c r="GF562" i="14"/>
  <c r="GE562" i="14"/>
  <c r="GD562" i="14"/>
  <c r="GC562" i="14"/>
  <c r="GB562" i="14"/>
  <c r="GA562" i="14"/>
  <c r="FZ562" i="14"/>
  <c r="FY562" i="14"/>
  <c r="FX562" i="14"/>
  <c r="FW562" i="14"/>
  <c r="FV562" i="14"/>
  <c r="FU562" i="14"/>
  <c r="FT562" i="14"/>
  <c r="FS562" i="14"/>
  <c r="FR562" i="14"/>
  <c r="FQ562" i="14"/>
  <c r="FP562" i="14"/>
  <c r="FO562" i="14"/>
  <c r="FN562" i="14"/>
  <c r="FM562" i="14"/>
  <c r="FL562" i="14"/>
  <c r="FK562" i="14"/>
  <c r="FJ562" i="14"/>
  <c r="FI562" i="14"/>
  <c r="FH562" i="14"/>
  <c r="FG562" i="14"/>
  <c r="FF562" i="14"/>
  <c r="FE562" i="14"/>
  <c r="FD562" i="14"/>
  <c r="FC562" i="14"/>
  <c r="FB562" i="14"/>
  <c r="FA562" i="14"/>
  <c r="EZ562" i="14"/>
  <c r="EY562" i="14"/>
  <c r="EX562" i="14"/>
  <c r="EW562" i="14"/>
  <c r="EV562" i="14"/>
  <c r="EU562" i="14"/>
  <c r="ET562" i="14"/>
  <c r="ES562" i="14"/>
  <c r="ER562" i="14"/>
  <c r="EQ562" i="14"/>
  <c r="EP562" i="14"/>
  <c r="EO562" i="14"/>
  <c r="EN562" i="14"/>
  <c r="EM562" i="14"/>
  <c r="EL562" i="14"/>
  <c r="EK562" i="14"/>
  <c r="EJ562" i="14"/>
  <c r="EI562" i="14"/>
  <c r="EH562" i="14"/>
  <c r="EG562" i="14"/>
  <c r="EF562" i="14"/>
  <c r="EE562" i="14"/>
  <c r="ED562" i="14"/>
  <c r="EC562" i="14"/>
  <c r="EB562" i="14"/>
  <c r="EA562" i="14"/>
  <c r="DZ562" i="14"/>
  <c r="DY562" i="14"/>
  <c r="DX562" i="14"/>
  <c r="DW562" i="14"/>
  <c r="DV562" i="14"/>
  <c r="DU562" i="14"/>
  <c r="DT562" i="14"/>
  <c r="DS562" i="14"/>
  <c r="DR562" i="14"/>
  <c r="DQ562" i="14"/>
  <c r="DP562" i="14"/>
  <c r="DO562" i="14"/>
  <c r="DN562" i="14"/>
  <c r="DM562" i="14"/>
  <c r="DL562" i="14"/>
  <c r="DK562" i="14"/>
  <c r="DJ562" i="14"/>
  <c r="DI562" i="14"/>
  <c r="DH562" i="14"/>
  <c r="DG562" i="14"/>
  <c r="DF562" i="14"/>
  <c r="DE562" i="14"/>
  <c r="DD562" i="14"/>
  <c r="DC562" i="14"/>
  <c r="DB562" i="14"/>
  <c r="DA562" i="14"/>
  <c r="CZ562" i="14"/>
  <c r="CY562" i="14"/>
  <c r="CX562" i="14"/>
  <c r="CW562" i="14"/>
  <c r="CV562" i="14"/>
  <c r="CU562" i="14"/>
  <c r="CT562" i="14"/>
  <c r="CS562" i="14"/>
  <c r="CR562" i="14"/>
  <c r="CQ562" i="14"/>
  <c r="CP562" i="14"/>
  <c r="CO562" i="14"/>
  <c r="CN562" i="14"/>
  <c r="CM562" i="14"/>
  <c r="CL562" i="14"/>
  <c r="CK562" i="14"/>
  <c r="CJ562" i="14"/>
  <c r="CI562" i="14"/>
  <c r="CH562" i="14"/>
  <c r="CG562" i="14"/>
  <c r="CF562" i="14"/>
  <c r="CE562" i="14"/>
  <c r="CD562" i="14"/>
  <c r="CC562" i="14"/>
  <c r="CB562" i="14"/>
  <c r="CA562" i="14"/>
  <c r="BZ562" i="14"/>
  <c r="BY562" i="14"/>
  <c r="BX562" i="14"/>
  <c r="BW562" i="14"/>
  <c r="BV562" i="14"/>
  <c r="BU562" i="14"/>
  <c r="BT562" i="14"/>
  <c r="BS562" i="14"/>
  <c r="BR562" i="14"/>
  <c r="BQ562" i="14"/>
  <c r="BP562" i="14"/>
  <c r="BO562" i="14"/>
  <c r="BN562" i="14"/>
  <c r="BM562" i="14"/>
  <c r="BL562" i="14"/>
  <c r="BK562" i="14"/>
  <c r="BJ562" i="14"/>
  <c r="BI562" i="14"/>
  <c r="BH562" i="14"/>
  <c r="BG562" i="14"/>
  <c r="BF562" i="14"/>
  <c r="BE562" i="14"/>
  <c r="BD562" i="14"/>
  <c r="BC562" i="14"/>
  <c r="BB562" i="14"/>
  <c r="BA562" i="14"/>
  <c r="AZ562" i="14"/>
  <c r="AY562" i="14"/>
  <c r="AX562" i="14"/>
  <c r="AW562" i="14"/>
  <c r="AV562" i="14"/>
  <c r="AU562" i="14"/>
  <c r="AT562" i="14"/>
  <c r="AS562" i="14"/>
  <c r="AR562" i="14"/>
  <c r="AQ562" i="14"/>
  <c r="AP562" i="14"/>
  <c r="AO562" i="14"/>
  <c r="AN562" i="14"/>
  <c r="AM562" i="14"/>
  <c r="AL562" i="14"/>
  <c r="AK562" i="14"/>
  <c r="AJ562" i="14"/>
  <c r="AI562" i="14"/>
  <c r="AH562" i="14"/>
  <c r="AG562" i="14"/>
  <c r="AF562" i="14"/>
  <c r="AE562" i="14"/>
  <c r="AD562" i="14"/>
  <c r="AC562" i="14"/>
  <c r="AB562" i="14"/>
  <c r="AA562" i="14"/>
  <c r="Z562" i="14"/>
  <c r="Y562" i="14"/>
  <c r="X562" i="14"/>
  <c r="W562" i="14"/>
  <c r="V562" i="14"/>
  <c r="U562" i="14"/>
  <c r="T562" i="14"/>
  <c r="S562" i="14"/>
  <c r="R562" i="14"/>
  <c r="Q562" i="14"/>
  <c r="P562" i="14"/>
  <c r="O562" i="14"/>
  <c r="N562" i="14"/>
  <c r="M562" i="14"/>
  <c r="L562" i="14"/>
  <c r="K562" i="14"/>
  <c r="J562" i="14"/>
  <c r="I562" i="14"/>
  <c r="H562" i="14"/>
  <c r="G562" i="14"/>
  <c r="JB561" i="14"/>
  <c r="JA561" i="14"/>
  <c r="IZ561" i="14"/>
  <c r="IY561" i="14"/>
  <c r="IX561" i="14"/>
  <c r="IW561" i="14"/>
  <c r="IV561" i="14"/>
  <c r="IU561" i="14"/>
  <c r="IT561" i="14"/>
  <c r="IS561" i="14"/>
  <c r="IR561" i="14"/>
  <c r="IQ561" i="14"/>
  <c r="IP561" i="14"/>
  <c r="IO561" i="14"/>
  <c r="IN561" i="14"/>
  <c r="IM561" i="14"/>
  <c r="IL561" i="14"/>
  <c r="IK561" i="14"/>
  <c r="IJ561" i="14"/>
  <c r="II561" i="14"/>
  <c r="IH561" i="14"/>
  <c r="IG561" i="14"/>
  <c r="IF561" i="14"/>
  <c r="IE561" i="14"/>
  <c r="ID561" i="14"/>
  <c r="IC561" i="14"/>
  <c r="IB561" i="14"/>
  <c r="IA561" i="14"/>
  <c r="HZ561" i="14"/>
  <c r="HY561" i="14"/>
  <c r="HX561" i="14"/>
  <c r="HW561" i="14"/>
  <c r="HV561" i="14"/>
  <c r="HU561" i="14"/>
  <c r="HT561" i="14"/>
  <c r="HS561" i="14"/>
  <c r="HR561" i="14"/>
  <c r="HQ561" i="14"/>
  <c r="HP561" i="14"/>
  <c r="HO561" i="14"/>
  <c r="HN561" i="14"/>
  <c r="HM561" i="14"/>
  <c r="HL561" i="14"/>
  <c r="HK561" i="14"/>
  <c r="HJ561" i="14"/>
  <c r="HI561" i="14"/>
  <c r="HH561" i="14"/>
  <c r="HG561" i="14"/>
  <c r="HF561" i="14"/>
  <c r="HE561" i="14"/>
  <c r="HD561" i="14"/>
  <c r="HC561" i="14"/>
  <c r="HB561" i="14"/>
  <c r="HA561" i="14"/>
  <c r="GZ561" i="14"/>
  <c r="GY561" i="14"/>
  <c r="GX561" i="14"/>
  <c r="GW561" i="14"/>
  <c r="GV561" i="14"/>
  <c r="GU561" i="14"/>
  <c r="GT561" i="14"/>
  <c r="GS561" i="14"/>
  <c r="GR561" i="14"/>
  <c r="GQ561" i="14"/>
  <c r="GP561" i="14"/>
  <c r="GO561" i="14"/>
  <c r="GN561" i="14"/>
  <c r="GM561" i="14"/>
  <c r="GL561" i="14"/>
  <c r="GK561" i="14"/>
  <c r="GJ561" i="14"/>
  <c r="GI561" i="14"/>
  <c r="GH561" i="14"/>
  <c r="GG561" i="14"/>
  <c r="GF561" i="14"/>
  <c r="GE561" i="14"/>
  <c r="GD561" i="14"/>
  <c r="GC561" i="14"/>
  <c r="GB561" i="14"/>
  <c r="GA561" i="14"/>
  <c r="FZ561" i="14"/>
  <c r="FY561" i="14"/>
  <c r="FX561" i="14"/>
  <c r="FW561" i="14"/>
  <c r="FV561" i="14"/>
  <c r="FU561" i="14"/>
  <c r="FT561" i="14"/>
  <c r="FS561" i="14"/>
  <c r="FR561" i="14"/>
  <c r="FQ561" i="14"/>
  <c r="FP561" i="14"/>
  <c r="FO561" i="14"/>
  <c r="FN561" i="14"/>
  <c r="FM561" i="14"/>
  <c r="FL561" i="14"/>
  <c r="FK561" i="14"/>
  <c r="FJ561" i="14"/>
  <c r="FI561" i="14"/>
  <c r="FH561" i="14"/>
  <c r="FG561" i="14"/>
  <c r="FF561" i="14"/>
  <c r="FE561" i="14"/>
  <c r="FD561" i="14"/>
  <c r="FC561" i="14"/>
  <c r="FB561" i="14"/>
  <c r="FA561" i="14"/>
  <c r="EZ561" i="14"/>
  <c r="EY561" i="14"/>
  <c r="EX561" i="14"/>
  <c r="EW561" i="14"/>
  <c r="EV561" i="14"/>
  <c r="EU561" i="14"/>
  <c r="ET561" i="14"/>
  <c r="ES561" i="14"/>
  <c r="ER561" i="14"/>
  <c r="EQ561" i="14"/>
  <c r="EP561" i="14"/>
  <c r="EO561" i="14"/>
  <c r="EN561" i="14"/>
  <c r="EM561" i="14"/>
  <c r="EL561" i="14"/>
  <c r="EK561" i="14"/>
  <c r="EJ561" i="14"/>
  <c r="EI561" i="14"/>
  <c r="EH561" i="14"/>
  <c r="EG561" i="14"/>
  <c r="EF561" i="14"/>
  <c r="EE561" i="14"/>
  <c r="ED561" i="14"/>
  <c r="EC561" i="14"/>
  <c r="EB561" i="14"/>
  <c r="EA561" i="14"/>
  <c r="DZ561" i="14"/>
  <c r="DY561" i="14"/>
  <c r="DX561" i="14"/>
  <c r="DW561" i="14"/>
  <c r="DV561" i="14"/>
  <c r="DU561" i="14"/>
  <c r="DT561" i="14"/>
  <c r="DS561" i="14"/>
  <c r="DR561" i="14"/>
  <c r="DQ561" i="14"/>
  <c r="DP561" i="14"/>
  <c r="DO561" i="14"/>
  <c r="DN561" i="14"/>
  <c r="DM561" i="14"/>
  <c r="DL561" i="14"/>
  <c r="DK561" i="14"/>
  <c r="DJ561" i="14"/>
  <c r="DI561" i="14"/>
  <c r="DH561" i="14"/>
  <c r="DG561" i="14"/>
  <c r="DF561" i="14"/>
  <c r="DE561" i="14"/>
  <c r="DD561" i="14"/>
  <c r="DC561" i="14"/>
  <c r="DB561" i="14"/>
  <c r="DA561" i="14"/>
  <c r="CZ561" i="14"/>
  <c r="CY561" i="14"/>
  <c r="CX561" i="14"/>
  <c r="CW561" i="14"/>
  <c r="CV561" i="14"/>
  <c r="CU561" i="14"/>
  <c r="CT561" i="14"/>
  <c r="CS561" i="14"/>
  <c r="CR561" i="14"/>
  <c r="CQ561" i="14"/>
  <c r="CP561" i="14"/>
  <c r="CO561" i="14"/>
  <c r="CN561" i="14"/>
  <c r="CM561" i="14"/>
  <c r="CL561" i="14"/>
  <c r="CK561" i="14"/>
  <c r="CJ561" i="14"/>
  <c r="CI561" i="14"/>
  <c r="CH561" i="14"/>
  <c r="CG561" i="14"/>
  <c r="CF561" i="14"/>
  <c r="CE561" i="14"/>
  <c r="CD561" i="14"/>
  <c r="CC561" i="14"/>
  <c r="CB561" i="14"/>
  <c r="CA561" i="14"/>
  <c r="BZ561" i="14"/>
  <c r="BY561" i="14"/>
  <c r="BX561" i="14"/>
  <c r="BW561" i="14"/>
  <c r="BV561" i="14"/>
  <c r="BU561" i="14"/>
  <c r="BT561" i="14"/>
  <c r="BS561" i="14"/>
  <c r="BR561" i="14"/>
  <c r="BQ561" i="14"/>
  <c r="BP561" i="14"/>
  <c r="BO561" i="14"/>
  <c r="BN561" i="14"/>
  <c r="BM561" i="14"/>
  <c r="BL561" i="14"/>
  <c r="BK561" i="14"/>
  <c r="BJ561" i="14"/>
  <c r="BI561" i="14"/>
  <c r="BH561" i="14"/>
  <c r="BG561" i="14"/>
  <c r="BF561" i="14"/>
  <c r="BE561" i="14"/>
  <c r="BD561" i="14"/>
  <c r="BC561" i="14"/>
  <c r="BB561" i="14"/>
  <c r="BA561" i="14"/>
  <c r="AZ561" i="14"/>
  <c r="AY561" i="14"/>
  <c r="AX561" i="14"/>
  <c r="AW561" i="14"/>
  <c r="AV561" i="14"/>
  <c r="AU561" i="14"/>
  <c r="AT561" i="14"/>
  <c r="AS561" i="14"/>
  <c r="AR561" i="14"/>
  <c r="AQ561" i="14"/>
  <c r="AP561" i="14"/>
  <c r="AO561" i="14"/>
  <c r="AN561" i="14"/>
  <c r="AM561" i="14"/>
  <c r="AL561" i="14"/>
  <c r="AK561" i="14"/>
  <c r="AJ561" i="14"/>
  <c r="AI561" i="14"/>
  <c r="AH561" i="14"/>
  <c r="AG561" i="14"/>
  <c r="AF561" i="14"/>
  <c r="AE561" i="14"/>
  <c r="AD561" i="14"/>
  <c r="AC561" i="14"/>
  <c r="AB561" i="14"/>
  <c r="AA561" i="14"/>
  <c r="Z561" i="14"/>
  <c r="Y561" i="14"/>
  <c r="X561" i="14"/>
  <c r="W561" i="14"/>
  <c r="V561" i="14"/>
  <c r="U561" i="14"/>
  <c r="T561" i="14"/>
  <c r="S561" i="14"/>
  <c r="R561" i="14"/>
  <c r="Q561" i="14"/>
  <c r="P561" i="14"/>
  <c r="O561" i="14"/>
  <c r="N561" i="14"/>
  <c r="M561" i="14"/>
  <c r="L561" i="14"/>
  <c r="K561" i="14"/>
  <c r="J561" i="14"/>
  <c r="I561" i="14"/>
  <c r="H561" i="14"/>
  <c r="G561" i="14"/>
  <c r="JB560" i="14"/>
  <c r="JA560" i="14"/>
  <c r="IZ560" i="14"/>
  <c r="IY560" i="14"/>
  <c r="IX560" i="14"/>
  <c r="IW560" i="14"/>
  <c r="IV560" i="14"/>
  <c r="IU560" i="14"/>
  <c r="IT560" i="14"/>
  <c r="IS560" i="14"/>
  <c r="IR560" i="14"/>
  <c r="IQ560" i="14"/>
  <c r="IP560" i="14"/>
  <c r="IO560" i="14"/>
  <c r="IN560" i="14"/>
  <c r="IM560" i="14"/>
  <c r="IL560" i="14"/>
  <c r="IK560" i="14"/>
  <c r="IJ560" i="14"/>
  <c r="II560" i="14"/>
  <c r="IH560" i="14"/>
  <c r="IG560" i="14"/>
  <c r="IF560" i="14"/>
  <c r="IE560" i="14"/>
  <c r="ID560" i="14"/>
  <c r="IC560" i="14"/>
  <c r="IB560" i="14"/>
  <c r="IA560" i="14"/>
  <c r="HZ560" i="14"/>
  <c r="HY560" i="14"/>
  <c r="HX560" i="14"/>
  <c r="HW560" i="14"/>
  <c r="HV560" i="14"/>
  <c r="HU560" i="14"/>
  <c r="HT560" i="14"/>
  <c r="HS560" i="14"/>
  <c r="HR560" i="14"/>
  <c r="HQ560" i="14"/>
  <c r="HP560" i="14"/>
  <c r="HO560" i="14"/>
  <c r="HN560" i="14"/>
  <c r="HM560" i="14"/>
  <c r="HL560" i="14"/>
  <c r="HK560" i="14"/>
  <c r="HJ560" i="14"/>
  <c r="HI560" i="14"/>
  <c r="HH560" i="14"/>
  <c r="HG560" i="14"/>
  <c r="HF560" i="14"/>
  <c r="HE560" i="14"/>
  <c r="HD560" i="14"/>
  <c r="HC560" i="14"/>
  <c r="HB560" i="14"/>
  <c r="HA560" i="14"/>
  <c r="GZ560" i="14"/>
  <c r="GY560" i="14"/>
  <c r="GX560" i="14"/>
  <c r="GW560" i="14"/>
  <c r="GV560" i="14"/>
  <c r="GU560" i="14"/>
  <c r="GT560" i="14"/>
  <c r="GS560" i="14"/>
  <c r="GR560" i="14"/>
  <c r="GQ560" i="14"/>
  <c r="GP560" i="14"/>
  <c r="GO560" i="14"/>
  <c r="GN560" i="14"/>
  <c r="GM560" i="14"/>
  <c r="GL560" i="14"/>
  <c r="GK560" i="14"/>
  <c r="GJ560" i="14"/>
  <c r="GI560" i="14"/>
  <c r="GH560" i="14"/>
  <c r="GG560" i="14"/>
  <c r="GF560" i="14"/>
  <c r="GE560" i="14"/>
  <c r="GD560" i="14"/>
  <c r="GC560" i="14"/>
  <c r="GB560" i="14"/>
  <c r="GA560" i="14"/>
  <c r="FZ560" i="14"/>
  <c r="FY560" i="14"/>
  <c r="FX560" i="14"/>
  <c r="FW560" i="14"/>
  <c r="FV560" i="14"/>
  <c r="FU560" i="14"/>
  <c r="FT560" i="14"/>
  <c r="FS560" i="14"/>
  <c r="FR560" i="14"/>
  <c r="FQ560" i="14"/>
  <c r="FP560" i="14"/>
  <c r="FO560" i="14"/>
  <c r="FN560" i="14"/>
  <c r="FM560" i="14"/>
  <c r="FL560" i="14"/>
  <c r="FK560" i="14"/>
  <c r="FJ560" i="14"/>
  <c r="FI560" i="14"/>
  <c r="FH560" i="14"/>
  <c r="FG560" i="14"/>
  <c r="FF560" i="14"/>
  <c r="FE560" i="14"/>
  <c r="FD560" i="14"/>
  <c r="FC560" i="14"/>
  <c r="FB560" i="14"/>
  <c r="FA560" i="14"/>
  <c r="EZ560" i="14"/>
  <c r="EY560" i="14"/>
  <c r="EX560" i="14"/>
  <c r="EW560" i="14"/>
  <c r="EV560" i="14"/>
  <c r="EU560" i="14"/>
  <c r="ET560" i="14"/>
  <c r="ES560" i="14"/>
  <c r="ER560" i="14"/>
  <c r="EQ560" i="14"/>
  <c r="EP560" i="14"/>
  <c r="EO560" i="14"/>
  <c r="EN560" i="14"/>
  <c r="EM560" i="14"/>
  <c r="EL560" i="14"/>
  <c r="EK560" i="14"/>
  <c r="EJ560" i="14"/>
  <c r="EI560" i="14"/>
  <c r="EH560" i="14"/>
  <c r="EG560" i="14"/>
  <c r="EF560" i="14"/>
  <c r="EE560" i="14"/>
  <c r="ED560" i="14"/>
  <c r="EC560" i="14"/>
  <c r="EB560" i="14"/>
  <c r="EA560" i="14"/>
  <c r="DZ560" i="14"/>
  <c r="DY560" i="14"/>
  <c r="DX560" i="14"/>
  <c r="DW560" i="14"/>
  <c r="DV560" i="14"/>
  <c r="DU560" i="14"/>
  <c r="DT560" i="14"/>
  <c r="DS560" i="14"/>
  <c r="DR560" i="14"/>
  <c r="DQ560" i="14"/>
  <c r="DP560" i="14"/>
  <c r="DO560" i="14"/>
  <c r="DN560" i="14"/>
  <c r="DM560" i="14"/>
  <c r="DL560" i="14"/>
  <c r="DK560" i="14"/>
  <c r="DJ560" i="14"/>
  <c r="DI560" i="14"/>
  <c r="DH560" i="14"/>
  <c r="DG560" i="14"/>
  <c r="DF560" i="14"/>
  <c r="DE560" i="14"/>
  <c r="DD560" i="14"/>
  <c r="DC560" i="14"/>
  <c r="DB560" i="14"/>
  <c r="DA560" i="14"/>
  <c r="CZ560" i="14"/>
  <c r="CY560" i="14"/>
  <c r="CX560" i="14"/>
  <c r="CW560" i="14"/>
  <c r="CV560" i="14"/>
  <c r="CU560" i="14"/>
  <c r="CT560" i="14"/>
  <c r="CS560" i="14"/>
  <c r="CR560" i="14"/>
  <c r="CQ560" i="14"/>
  <c r="CP560" i="14"/>
  <c r="CO560" i="14"/>
  <c r="CN560" i="14"/>
  <c r="CM560" i="14"/>
  <c r="CL560" i="14"/>
  <c r="CK560" i="14"/>
  <c r="CJ560" i="14"/>
  <c r="CI560" i="14"/>
  <c r="CH560" i="14"/>
  <c r="CG560" i="14"/>
  <c r="CF560" i="14"/>
  <c r="CE560" i="14"/>
  <c r="CD560" i="14"/>
  <c r="CC560" i="14"/>
  <c r="CB560" i="14"/>
  <c r="CA560" i="14"/>
  <c r="BZ560" i="14"/>
  <c r="BY560" i="14"/>
  <c r="BX560" i="14"/>
  <c r="BW560" i="14"/>
  <c r="BV560" i="14"/>
  <c r="BU560" i="14"/>
  <c r="BT560" i="14"/>
  <c r="BS560" i="14"/>
  <c r="BR560" i="14"/>
  <c r="BQ560" i="14"/>
  <c r="BP560" i="14"/>
  <c r="BO560" i="14"/>
  <c r="BN560" i="14"/>
  <c r="BM560" i="14"/>
  <c r="BL560" i="14"/>
  <c r="BK560" i="14"/>
  <c r="BJ560" i="14"/>
  <c r="BI560" i="14"/>
  <c r="BH560" i="14"/>
  <c r="BG560" i="14"/>
  <c r="BF560" i="14"/>
  <c r="BE560" i="14"/>
  <c r="BD560" i="14"/>
  <c r="BC560" i="14"/>
  <c r="BB560" i="14"/>
  <c r="BA560" i="14"/>
  <c r="AZ560" i="14"/>
  <c r="AY560" i="14"/>
  <c r="AX560" i="14"/>
  <c r="AW560" i="14"/>
  <c r="AV560" i="14"/>
  <c r="AU560" i="14"/>
  <c r="AT560" i="14"/>
  <c r="AS560" i="14"/>
  <c r="AR560" i="14"/>
  <c r="AQ560" i="14"/>
  <c r="AP560" i="14"/>
  <c r="AO560" i="14"/>
  <c r="AN560" i="14"/>
  <c r="AM560" i="14"/>
  <c r="AL560" i="14"/>
  <c r="AK560" i="14"/>
  <c r="AJ560" i="14"/>
  <c r="AI560" i="14"/>
  <c r="AH560" i="14"/>
  <c r="AG560" i="14"/>
  <c r="AF560" i="14"/>
  <c r="AE560" i="14"/>
  <c r="AD560" i="14"/>
  <c r="AC560" i="14"/>
  <c r="AB560" i="14"/>
  <c r="AA560" i="14"/>
  <c r="Z560" i="14"/>
  <c r="Y560" i="14"/>
  <c r="X560" i="14"/>
  <c r="W560" i="14"/>
  <c r="V560" i="14"/>
  <c r="U560" i="14"/>
  <c r="T560" i="14"/>
  <c r="S560" i="14"/>
  <c r="R560" i="14"/>
  <c r="Q560" i="14"/>
  <c r="P560" i="14"/>
  <c r="O560" i="14"/>
  <c r="N560" i="14"/>
  <c r="M560" i="14"/>
  <c r="L560" i="14"/>
  <c r="K560" i="14"/>
  <c r="J560" i="14"/>
  <c r="I560" i="14"/>
  <c r="H560" i="14"/>
  <c r="G560" i="14"/>
  <c r="JB559" i="14"/>
  <c r="JA559" i="14"/>
  <c r="IZ559" i="14"/>
  <c r="IY559" i="14"/>
  <c r="IX559" i="14"/>
  <c r="IW559" i="14"/>
  <c r="IV559" i="14"/>
  <c r="IU559" i="14"/>
  <c r="IT559" i="14"/>
  <c r="IS559" i="14"/>
  <c r="IR559" i="14"/>
  <c r="IQ559" i="14"/>
  <c r="IP559" i="14"/>
  <c r="IO559" i="14"/>
  <c r="IN559" i="14"/>
  <c r="IM559" i="14"/>
  <c r="IL559" i="14"/>
  <c r="IK559" i="14"/>
  <c r="IJ559" i="14"/>
  <c r="II559" i="14"/>
  <c r="IH559" i="14"/>
  <c r="IG559" i="14"/>
  <c r="IF559" i="14"/>
  <c r="IE559" i="14"/>
  <c r="ID559" i="14"/>
  <c r="IC559" i="14"/>
  <c r="IB559" i="14"/>
  <c r="IA559" i="14"/>
  <c r="HZ559" i="14"/>
  <c r="HY559" i="14"/>
  <c r="HX559" i="14"/>
  <c r="HW559" i="14"/>
  <c r="HV559" i="14"/>
  <c r="HU559" i="14"/>
  <c r="HT559" i="14"/>
  <c r="HS559" i="14"/>
  <c r="HR559" i="14"/>
  <c r="HQ559" i="14"/>
  <c r="HP559" i="14"/>
  <c r="HO559" i="14"/>
  <c r="HN559" i="14"/>
  <c r="HM559" i="14"/>
  <c r="HL559" i="14"/>
  <c r="HK559" i="14"/>
  <c r="HJ559" i="14"/>
  <c r="HI559" i="14"/>
  <c r="HH559" i="14"/>
  <c r="HG559" i="14"/>
  <c r="HF559" i="14"/>
  <c r="HE559" i="14"/>
  <c r="HD559" i="14"/>
  <c r="HC559" i="14"/>
  <c r="HB559" i="14"/>
  <c r="HA559" i="14"/>
  <c r="GZ559" i="14"/>
  <c r="GY559" i="14"/>
  <c r="GX559" i="14"/>
  <c r="GW559" i="14"/>
  <c r="GV559" i="14"/>
  <c r="GU559" i="14"/>
  <c r="GT559" i="14"/>
  <c r="GS559" i="14"/>
  <c r="GR559" i="14"/>
  <c r="GQ559" i="14"/>
  <c r="GP559" i="14"/>
  <c r="GO559" i="14"/>
  <c r="GN559" i="14"/>
  <c r="GM559" i="14"/>
  <c r="GL559" i="14"/>
  <c r="GK559" i="14"/>
  <c r="GJ559" i="14"/>
  <c r="GI559" i="14"/>
  <c r="GH559" i="14"/>
  <c r="GG559" i="14"/>
  <c r="GF559" i="14"/>
  <c r="GE559" i="14"/>
  <c r="GD559" i="14"/>
  <c r="GC559" i="14"/>
  <c r="GB559" i="14"/>
  <c r="GA559" i="14"/>
  <c r="FZ559" i="14"/>
  <c r="FY559" i="14"/>
  <c r="FX559" i="14"/>
  <c r="FW559" i="14"/>
  <c r="FV559" i="14"/>
  <c r="FU559" i="14"/>
  <c r="FT559" i="14"/>
  <c r="FS559" i="14"/>
  <c r="FR559" i="14"/>
  <c r="FQ559" i="14"/>
  <c r="FP559" i="14"/>
  <c r="FO559" i="14"/>
  <c r="FN559" i="14"/>
  <c r="FM559" i="14"/>
  <c r="FL559" i="14"/>
  <c r="FK559" i="14"/>
  <c r="FJ559" i="14"/>
  <c r="FI559" i="14"/>
  <c r="FH559" i="14"/>
  <c r="FG559" i="14"/>
  <c r="FF559" i="14"/>
  <c r="FE559" i="14"/>
  <c r="FD559" i="14"/>
  <c r="FC559" i="14"/>
  <c r="FB559" i="14"/>
  <c r="FA559" i="14"/>
  <c r="EZ559" i="14"/>
  <c r="EY559" i="14"/>
  <c r="EX559" i="14"/>
  <c r="EW559" i="14"/>
  <c r="EV559" i="14"/>
  <c r="EU559" i="14"/>
  <c r="ET559" i="14"/>
  <c r="ES559" i="14"/>
  <c r="ER559" i="14"/>
  <c r="EQ559" i="14"/>
  <c r="EP559" i="14"/>
  <c r="EO559" i="14"/>
  <c r="EN559" i="14"/>
  <c r="EM559" i="14"/>
  <c r="EL559" i="14"/>
  <c r="EK559" i="14"/>
  <c r="EJ559" i="14"/>
  <c r="EI559" i="14"/>
  <c r="EH559" i="14"/>
  <c r="EG559" i="14"/>
  <c r="EF559" i="14"/>
  <c r="EE559" i="14"/>
  <c r="ED559" i="14"/>
  <c r="EC559" i="14"/>
  <c r="EB559" i="14"/>
  <c r="EA559" i="14"/>
  <c r="DZ559" i="14"/>
  <c r="DY559" i="14"/>
  <c r="DX559" i="14"/>
  <c r="DW559" i="14"/>
  <c r="DV559" i="14"/>
  <c r="DU559" i="14"/>
  <c r="DT559" i="14"/>
  <c r="DS559" i="14"/>
  <c r="DR559" i="14"/>
  <c r="DQ559" i="14"/>
  <c r="DP559" i="14"/>
  <c r="DO559" i="14"/>
  <c r="DN559" i="14"/>
  <c r="DM559" i="14"/>
  <c r="DL559" i="14"/>
  <c r="DK559" i="14"/>
  <c r="DJ559" i="14"/>
  <c r="DI559" i="14"/>
  <c r="DH559" i="14"/>
  <c r="DG559" i="14"/>
  <c r="DF559" i="14"/>
  <c r="DE559" i="14"/>
  <c r="DD559" i="14"/>
  <c r="DC559" i="14"/>
  <c r="DB559" i="14"/>
  <c r="DA559" i="14"/>
  <c r="CZ559" i="14"/>
  <c r="CY559" i="14"/>
  <c r="CX559" i="14"/>
  <c r="CW559" i="14"/>
  <c r="CV559" i="14"/>
  <c r="CU559" i="14"/>
  <c r="CT559" i="14"/>
  <c r="CS559" i="14"/>
  <c r="CR559" i="14"/>
  <c r="CQ559" i="14"/>
  <c r="CP559" i="14"/>
  <c r="CO559" i="14"/>
  <c r="CN559" i="14"/>
  <c r="CM559" i="14"/>
  <c r="CL559" i="14"/>
  <c r="CK559" i="14"/>
  <c r="CJ559" i="14"/>
  <c r="CI559" i="14"/>
  <c r="CH559" i="14"/>
  <c r="CG559" i="14"/>
  <c r="CF559" i="14"/>
  <c r="CE559" i="14"/>
  <c r="CD559" i="14"/>
  <c r="CC559" i="14"/>
  <c r="CB559" i="14"/>
  <c r="CA559" i="14"/>
  <c r="BZ559" i="14"/>
  <c r="BY559" i="14"/>
  <c r="BX559" i="14"/>
  <c r="BW559" i="14"/>
  <c r="BV559" i="14"/>
  <c r="BU559" i="14"/>
  <c r="BT559" i="14"/>
  <c r="BS559" i="14"/>
  <c r="BR559" i="14"/>
  <c r="BQ559" i="14"/>
  <c r="BP559" i="14"/>
  <c r="BO559" i="14"/>
  <c r="BN559" i="14"/>
  <c r="BM559" i="14"/>
  <c r="BL559" i="14"/>
  <c r="BK559" i="14"/>
  <c r="BJ559" i="14"/>
  <c r="BI559" i="14"/>
  <c r="BH559" i="14"/>
  <c r="BG559" i="14"/>
  <c r="BF559" i="14"/>
  <c r="BE559" i="14"/>
  <c r="BD559" i="14"/>
  <c r="BC559" i="14"/>
  <c r="BB559" i="14"/>
  <c r="BA559" i="14"/>
  <c r="AZ559" i="14"/>
  <c r="AY559" i="14"/>
  <c r="AX559" i="14"/>
  <c r="AW559" i="14"/>
  <c r="AV559" i="14"/>
  <c r="AU559" i="14"/>
  <c r="AT559" i="14"/>
  <c r="AS559" i="14"/>
  <c r="AR559" i="14"/>
  <c r="AQ559" i="14"/>
  <c r="AP559" i="14"/>
  <c r="AO559" i="14"/>
  <c r="AN559" i="14"/>
  <c r="AM559" i="14"/>
  <c r="AL559" i="14"/>
  <c r="AK559" i="14"/>
  <c r="AJ559" i="14"/>
  <c r="AI559" i="14"/>
  <c r="AH559" i="14"/>
  <c r="AG559" i="14"/>
  <c r="AF559" i="14"/>
  <c r="AE559" i="14"/>
  <c r="AD559" i="14"/>
  <c r="AC559" i="14"/>
  <c r="AB559" i="14"/>
  <c r="AA559" i="14"/>
  <c r="Z559" i="14"/>
  <c r="Y559" i="14"/>
  <c r="X559" i="14"/>
  <c r="W559" i="14"/>
  <c r="V559" i="14"/>
  <c r="U559" i="14"/>
  <c r="T559" i="14"/>
  <c r="S559" i="14"/>
  <c r="R559" i="14"/>
  <c r="Q559" i="14"/>
  <c r="P559" i="14"/>
  <c r="O559" i="14"/>
  <c r="N559" i="14"/>
  <c r="M559" i="14"/>
  <c r="L559" i="14"/>
  <c r="K559" i="14"/>
  <c r="J559" i="14"/>
  <c r="I559" i="14"/>
  <c r="H559" i="14"/>
  <c r="G559" i="14"/>
  <c r="JB558" i="14"/>
  <c r="JA558" i="14"/>
  <c r="IZ558" i="14"/>
  <c r="IY558" i="14"/>
  <c r="IX558" i="14"/>
  <c r="IW558" i="14"/>
  <c r="IV558" i="14"/>
  <c r="IU558" i="14"/>
  <c r="IT558" i="14"/>
  <c r="IS558" i="14"/>
  <c r="IR558" i="14"/>
  <c r="IQ558" i="14"/>
  <c r="IP558" i="14"/>
  <c r="IO558" i="14"/>
  <c r="IN558" i="14"/>
  <c r="IM558" i="14"/>
  <c r="IL558" i="14"/>
  <c r="IK558" i="14"/>
  <c r="IJ558" i="14"/>
  <c r="II558" i="14"/>
  <c r="IH558" i="14"/>
  <c r="IG558" i="14"/>
  <c r="IF558" i="14"/>
  <c r="IE558" i="14"/>
  <c r="ID558" i="14"/>
  <c r="IC558" i="14"/>
  <c r="IB558" i="14"/>
  <c r="IA558" i="14"/>
  <c r="HZ558" i="14"/>
  <c r="HY558" i="14"/>
  <c r="HX558" i="14"/>
  <c r="HW558" i="14"/>
  <c r="HV558" i="14"/>
  <c r="HU558" i="14"/>
  <c r="HT558" i="14"/>
  <c r="HS558" i="14"/>
  <c r="HR558" i="14"/>
  <c r="HQ558" i="14"/>
  <c r="HP558" i="14"/>
  <c r="HO558" i="14"/>
  <c r="HN558" i="14"/>
  <c r="HM558" i="14"/>
  <c r="HL558" i="14"/>
  <c r="HK558" i="14"/>
  <c r="HJ558" i="14"/>
  <c r="HI558" i="14"/>
  <c r="HH558" i="14"/>
  <c r="HG558" i="14"/>
  <c r="HF558" i="14"/>
  <c r="HE558" i="14"/>
  <c r="HD558" i="14"/>
  <c r="HC558" i="14"/>
  <c r="HB558" i="14"/>
  <c r="HA558" i="14"/>
  <c r="GZ558" i="14"/>
  <c r="GY558" i="14"/>
  <c r="GX558" i="14"/>
  <c r="GW558" i="14"/>
  <c r="GV558" i="14"/>
  <c r="GU558" i="14"/>
  <c r="GT558" i="14"/>
  <c r="GS558" i="14"/>
  <c r="GR558" i="14"/>
  <c r="GQ558" i="14"/>
  <c r="GP558" i="14"/>
  <c r="GO558" i="14"/>
  <c r="GN558" i="14"/>
  <c r="GM558" i="14"/>
  <c r="GL558" i="14"/>
  <c r="GK558" i="14"/>
  <c r="GJ558" i="14"/>
  <c r="GI558" i="14"/>
  <c r="GH558" i="14"/>
  <c r="GG558" i="14"/>
  <c r="GF558" i="14"/>
  <c r="GE558" i="14"/>
  <c r="GD558" i="14"/>
  <c r="GC558" i="14"/>
  <c r="GB558" i="14"/>
  <c r="GA558" i="14"/>
  <c r="FZ558" i="14"/>
  <c r="FY558" i="14"/>
  <c r="FX558" i="14"/>
  <c r="FW558" i="14"/>
  <c r="FV558" i="14"/>
  <c r="FU558" i="14"/>
  <c r="FT558" i="14"/>
  <c r="FS558" i="14"/>
  <c r="FR558" i="14"/>
  <c r="FQ558" i="14"/>
  <c r="FP558" i="14"/>
  <c r="FO558" i="14"/>
  <c r="FN558" i="14"/>
  <c r="FM558" i="14"/>
  <c r="FL558" i="14"/>
  <c r="FK558" i="14"/>
  <c r="FJ558" i="14"/>
  <c r="FI558" i="14"/>
  <c r="FH558" i="14"/>
  <c r="FG558" i="14"/>
  <c r="FF558" i="14"/>
  <c r="FE558" i="14"/>
  <c r="FD558" i="14"/>
  <c r="FC558" i="14"/>
  <c r="FB558" i="14"/>
  <c r="FA558" i="14"/>
  <c r="EZ558" i="14"/>
  <c r="EY558" i="14"/>
  <c r="EX558" i="14"/>
  <c r="EW558" i="14"/>
  <c r="EV558" i="14"/>
  <c r="EU558" i="14"/>
  <c r="ET558" i="14"/>
  <c r="ES558" i="14"/>
  <c r="ER558" i="14"/>
  <c r="EQ558" i="14"/>
  <c r="EP558" i="14"/>
  <c r="EO558" i="14"/>
  <c r="EN558" i="14"/>
  <c r="EM558" i="14"/>
  <c r="EL558" i="14"/>
  <c r="EK558" i="14"/>
  <c r="EJ558" i="14"/>
  <c r="EI558" i="14"/>
  <c r="EH558" i="14"/>
  <c r="EG558" i="14"/>
  <c r="EF558" i="14"/>
  <c r="EE558" i="14"/>
  <c r="ED558" i="14"/>
  <c r="EC558" i="14"/>
  <c r="EB558" i="14"/>
  <c r="EA558" i="14"/>
  <c r="DZ558" i="14"/>
  <c r="DY558" i="14"/>
  <c r="DX558" i="14"/>
  <c r="DW558" i="14"/>
  <c r="DV558" i="14"/>
  <c r="DU558" i="14"/>
  <c r="DT558" i="14"/>
  <c r="DS558" i="14"/>
  <c r="DR558" i="14"/>
  <c r="DQ558" i="14"/>
  <c r="DP558" i="14"/>
  <c r="DO558" i="14"/>
  <c r="DN558" i="14"/>
  <c r="DM558" i="14"/>
  <c r="DL558" i="14"/>
  <c r="DK558" i="14"/>
  <c r="DJ558" i="14"/>
  <c r="DI558" i="14"/>
  <c r="DH558" i="14"/>
  <c r="DG558" i="14"/>
  <c r="DF558" i="14"/>
  <c r="DE558" i="14"/>
  <c r="DD558" i="14"/>
  <c r="DC558" i="14"/>
  <c r="DB558" i="14"/>
  <c r="DA558" i="14"/>
  <c r="CZ558" i="14"/>
  <c r="CY558" i="14"/>
  <c r="CX558" i="14"/>
  <c r="CW558" i="14"/>
  <c r="CV558" i="14"/>
  <c r="CU558" i="14"/>
  <c r="CT558" i="14"/>
  <c r="CS558" i="14"/>
  <c r="CR558" i="14"/>
  <c r="CQ558" i="14"/>
  <c r="CP558" i="14"/>
  <c r="CO558" i="14"/>
  <c r="CN558" i="14"/>
  <c r="CM558" i="14"/>
  <c r="CL558" i="14"/>
  <c r="CK558" i="14"/>
  <c r="CJ558" i="14"/>
  <c r="CI558" i="14"/>
  <c r="CH558" i="14"/>
  <c r="CG558" i="14"/>
  <c r="CF558" i="14"/>
  <c r="CE558" i="14"/>
  <c r="CD558" i="14"/>
  <c r="CC558" i="14"/>
  <c r="CB558" i="14"/>
  <c r="CA558" i="14"/>
  <c r="BZ558" i="14"/>
  <c r="BY558" i="14"/>
  <c r="BX558" i="14"/>
  <c r="BW558" i="14"/>
  <c r="BV558" i="14"/>
  <c r="BU558" i="14"/>
  <c r="BT558" i="14"/>
  <c r="BS558" i="14"/>
  <c r="BR558" i="14"/>
  <c r="BQ558" i="14"/>
  <c r="BP558" i="14"/>
  <c r="BO558" i="14"/>
  <c r="BN558" i="14"/>
  <c r="BM558" i="14"/>
  <c r="BL558" i="14"/>
  <c r="BK558" i="14"/>
  <c r="BJ558" i="14"/>
  <c r="BI558" i="14"/>
  <c r="BH558" i="14"/>
  <c r="BG558" i="14"/>
  <c r="BF558" i="14"/>
  <c r="BE558" i="14"/>
  <c r="BD558" i="14"/>
  <c r="BC558" i="14"/>
  <c r="BB558" i="14"/>
  <c r="BA558" i="14"/>
  <c r="AZ558" i="14"/>
  <c r="AY558" i="14"/>
  <c r="AX558" i="14"/>
  <c r="AW558" i="14"/>
  <c r="AV558" i="14"/>
  <c r="AU558" i="14"/>
  <c r="AT558" i="14"/>
  <c r="AS558" i="14"/>
  <c r="AR558" i="14"/>
  <c r="AQ558" i="14"/>
  <c r="AP558" i="14"/>
  <c r="AO558" i="14"/>
  <c r="AN558" i="14"/>
  <c r="AM558" i="14"/>
  <c r="AL558" i="14"/>
  <c r="AK558" i="14"/>
  <c r="AJ558" i="14"/>
  <c r="AI558" i="14"/>
  <c r="AH558" i="14"/>
  <c r="AG558" i="14"/>
  <c r="AF558" i="14"/>
  <c r="AE558" i="14"/>
  <c r="AD558" i="14"/>
  <c r="AC558" i="14"/>
  <c r="AB558" i="14"/>
  <c r="AA558" i="14"/>
  <c r="Z558" i="14"/>
  <c r="Y558" i="14"/>
  <c r="X558" i="14"/>
  <c r="W558" i="14"/>
  <c r="V558" i="14"/>
  <c r="U558" i="14"/>
  <c r="T558" i="14"/>
  <c r="S558" i="14"/>
  <c r="R558" i="14"/>
  <c r="Q558" i="14"/>
  <c r="P558" i="14"/>
  <c r="O558" i="14"/>
  <c r="N558" i="14"/>
  <c r="M558" i="14"/>
  <c r="L558" i="14"/>
  <c r="K558" i="14"/>
  <c r="J558" i="14"/>
  <c r="I558" i="14"/>
  <c r="H558" i="14"/>
  <c r="G558" i="14"/>
  <c r="JB557" i="14"/>
  <c r="JA557" i="14"/>
  <c r="IZ557" i="14"/>
  <c r="IY557" i="14"/>
  <c r="IX557" i="14"/>
  <c r="IW557" i="14"/>
  <c r="IV557" i="14"/>
  <c r="IU557" i="14"/>
  <c r="IT557" i="14"/>
  <c r="IS557" i="14"/>
  <c r="IR557" i="14"/>
  <c r="IQ557" i="14"/>
  <c r="IP557" i="14"/>
  <c r="IO557" i="14"/>
  <c r="IN557" i="14"/>
  <c r="IM557" i="14"/>
  <c r="IL557" i="14"/>
  <c r="IK557" i="14"/>
  <c r="IJ557" i="14"/>
  <c r="II557" i="14"/>
  <c r="IH557" i="14"/>
  <c r="IG557" i="14"/>
  <c r="IF557" i="14"/>
  <c r="IE557" i="14"/>
  <c r="ID557" i="14"/>
  <c r="IC557" i="14"/>
  <c r="IB557" i="14"/>
  <c r="IA557" i="14"/>
  <c r="HZ557" i="14"/>
  <c r="HY557" i="14"/>
  <c r="HX557" i="14"/>
  <c r="HW557" i="14"/>
  <c r="HV557" i="14"/>
  <c r="HU557" i="14"/>
  <c r="HT557" i="14"/>
  <c r="HS557" i="14"/>
  <c r="HR557" i="14"/>
  <c r="HQ557" i="14"/>
  <c r="HP557" i="14"/>
  <c r="HO557" i="14"/>
  <c r="HN557" i="14"/>
  <c r="HM557" i="14"/>
  <c r="HL557" i="14"/>
  <c r="HK557" i="14"/>
  <c r="HJ557" i="14"/>
  <c r="HI557" i="14"/>
  <c r="HH557" i="14"/>
  <c r="HG557" i="14"/>
  <c r="HF557" i="14"/>
  <c r="HE557" i="14"/>
  <c r="HD557" i="14"/>
  <c r="HC557" i="14"/>
  <c r="HB557" i="14"/>
  <c r="HA557" i="14"/>
  <c r="GZ557" i="14"/>
  <c r="GY557" i="14"/>
  <c r="GX557" i="14"/>
  <c r="GW557" i="14"/>
  <c r="GV557" i="14"/>
  <c r="GU557" i="14"/>
  <c r="GT557" i="14"/>
  <c r="GS557" i="14"/>
  <c r="GR557" i="14"/>
  <c r="GQ557" i="14"/>
  <c r="GP557" i="14"/>
  <c r="GO557" i="14"/>
  <c r="GN557" i="14"/>
  <c r="GM557" i="14"/>
  <c r="GL557" i="14"/>
  <c r="GK557" i="14"/>
  <c r="GJ557" i="14"/>
  <c r="GI557" i="14"/>
  <c r="GH557" i="14"/>
  <c r="GG557" i="14"/>
  <c r="GF557" i="14"/>
  <c r="GE557" i="14"/>
  <c r="GD557" i="14"/>
  <c r="GC557" i="14"/>
  <c r="GB557" i="14"/>
  <c r="GA557" i="14"/>
  <c r="FZ557" i="14"/>
  <c r="FY557" i="14"/>
  <c r="FX557" i="14"/>
  <c r="FW557" i="14"/>
  <c r="FV557" i="14"/>
  <c r="FU557" i="14"/>
  <c r="FT557" i="14"/>
  <c r="FS557" i="14"/>
  <c r="FR557" i="14"/>
  <c r="FQ557" i="14"/>
  <c r="FP557" i="14"/>
  <c r="FO557" i="14"/>
  <c r="FN557" i="14"/>
  <c r="FM557" i="14"/>
  <c r="FL557" i="14"/>
  <c r="FK557" i="14"/>
  <c r="FJ557" i="14"/>
  <c r="FI557" i="14"/>
  <c r="FH557" i="14"/>
  <c r="FG557" i="14"/>
  <c r="FF557" i="14"/>
  <c r="FE557" i="14"/>
  <c r="FD557" i="14"/>
  <c r="FC557" i="14"/>
  <c r="FB557" i="14"/>
  <c r="FA557" i="14"/>
  <c r="EZ557" i="14"/>
  <c r="EY557" i="14"/>
  <c r="EX557" i="14"/>
  <c r="EW557" i="14"/>
  <c r="EV557" i="14"/>
  <c r="EU557" i="14"/>
  <c r="ET557" i="14"/>
  <c r="ES557" i="14"/>
  <c r="ER557" i="14"/>
  <c r="EQ557" i="14"/>
  <c r="EP557" i="14"/>
  <c r="EO557" i="14"/>
  <c r="EN557" i="14"/>
  <c r="EM557" i="14"/>
  <c r="EL557" i="14"/>
  <c r="EK557" i="14"/>
  <c r="EJ557" i="14"/>
  <c r="EI557" i="14"/>
  <c r="EH557" i="14"/>
  <c r="EG557" i="14"/>
  <c r="EF557" i="14"/>
  <c r="EE557" i="14"/>
  <c r="ED557" i="14"/>
  <c r="EC557" i="14"/>
  <c r="EB557" i="14"/>
  <c r="EA557" i="14"/>
  <c r="DZ557" i="14"/>
  <c r="DY557" i="14"/>
  <c r="DX557" i="14"/>
  <c r="DW557" i="14"/>
  <c r="DV557" i="14"/>
  <c r="DU557" i="14"/>
  <c r="DT557" i="14"/>
  <c r="DS557" i="14"/>
  <c r="DR557" i="14"/>
  <c r="DQ557" i="14"/>
  <c r="DP557" i="14"/>
  <c r="DO557" i="14"/>
  <c r="DN557" i="14"/>
  <c r="DM557" i="14"/>
  <c r="DL557" i="14"/>
  <c r="DK557" i="14"/>
  <c r="DJ557" i="14"/>
  <c r="DI557" i="14"/>
  <c r="DH557" i="14"/>
  <c r="DG557" i="14"/>
  <c r="DF557" i="14"/>
  <c r="DE557" i="14"/>
  <c r="DD557" i="14"/>
  <c r="DC557" i="14"/>
  <c r="DB557" i="14"/>
  <c r="DA557" i="14"/>
  <c r="CZ557" i="14"/>
  <c r="CY557" i="14"/>
  <c r="CX557" i="14"/>
  <c r="CW557" i="14"/>
  <c r="CV557" i="14"/>
  <c r="CU557" i="14"/>
  <c r="CT557" i="14"/>
  <c r="CS557" i="14"/>
  <c r="CR557" i="14"/>
  <c r="CQ557" i="14"/>
  <c r="CP557" i="14"/>
  <c r="CO557" i="14"/>
  <c r="CN557" i="14"/>
  <c r="CM557" i="14"/>
  <c r="CL557" i="14"/>
  <c r="CK557" i="14"/>
  <c r="CJ557" i="14"/>
  <c r="CI557" i="14"/>
  <c r="CH557" i="14"/>
  <c r="CG557" i="14"/>
  <c r="CF557" i="14"/>
  <c r="CE557" i="14"/>
  <c r="CD557" i="14"/>
  <c r="CC557" i="14"/>
  <c r="CB557" i="14"/>
  <c r="CA557" i="14"/>
  <c r="BZ557" i="14"/>
  <c r="BY557" i="14"/>
  <c r="BX557" i="14"/>
  <c r="BW557" i="14"/>
  <c r="BV557" i="14"/>
  <c r="BU557" i="14"/>
  <c r="BT557" i="14"/>
  <c r="BS557" i="14"/>
  <c r="BR557" i="14"/>
  <c r="BQ557" i="14"/>
  <c r="BP557" i="14"/>
  <c r="BO557" i="14"/>
  <c r="BN557" i="14"/>
  <c r="BM557" i="14"/>
  <c r="BL557" i="14"/>
  <c r="BK557" i="14"/>
  <c r="BJ557" i="14"/>
  <c r="BI557" i="14"/>
  <c r="BH557" i="14"/>
  <c r="BG557" i="14"/>
  <c r="BF557" i="14"/>
  <c r="BE557" i="14"/>
  <c r="BD557" i="14"/>
  <c r="BC557" i="14"/>
  <c r="BB557" i="14"/>
  <c r="BA557" i="14"/>
  <c r="AZ557" i="14"/>
  <c r="AY557" i="14"/>
  <c r="AX557" i="14"/>
  <c r="AW557" i="14"/>
  <c r="AV557" i="14"/>
  <c r="AU557" i="14"/>
  <c r="AT557" i="14"/>
  <c r="AS557" i="14"/>
  <c r="AR557" i="14"/>
  <c r="AQ557" i="14"/>
  <c r="AP557" i="14"/>
  <c r="AO557" i="14"/>
  <c r="AN557" i="14"/>
  <c r="AM557" i="14"/>
  <c r="AL557" i="14"/>
  <c r="AK557" i="14"/>
  <c r="AJ557" i="14"/>
  <c r="AI557" i="14"/>
  <c r="AH557" i="14"/>
  <c r="AG557" i="14"/>
  <c r="AF557" i="14"/>
  <c r="AE557" i="14"/>
  <c r="AD557" i="14"/>
  <c r="AC557" i="14"/>
  <c r="AB557" i="14"/>
  <c r="AA557" i="14"/>
  <c r="Z557" i="14"/>
  <c r="Y557" i="14"/>
  <c r="X557" i="14"/>
  <c r="W557" i="14"/>
  <c r="V557" i="14"/>
  <c r="U557" i="14"/>
  <c r="T557" i="14"/>
  <c r="S557" i="14"/>
  <c r="R557" i="14"/>
  <c r="Q557" i="14"/>
  <c r="P557" i="14"/>
  <c r="O557" i="14"/>
  <c r="N557" i="14"/>
  <c r="M557" i="14"/>
  <c r="L557" i="14"/>
  <c r="K557" i="14"/>
  <c r="J557" i="14"/>
  <c r="I557" i="14"/>
  <c r="H557" i="14"/>
  <c r="G557" i="14"/>
  <c r="JB556" i="14"/>
  <c r="JA556" i="14"/>
  <c r="IZ556" i="14"/>
  <c r="IY556" i="14"/>
  <c r="IX556" i="14"/>
  <c r="IW556" i="14"/>
  <c r="IV556" i="14"/>
  <c r="IU556" i="14"/>
  <c r="IT556" i="14"/>
  <c r="IS556" i="14"/>
  <c r="IR556" i="14"/>
  <c r="IQ556" i="14"/>
  <c r="IP556" i="14"/>
  <c r="IO556" i="14"/>
  <c r="IN556" i="14"/>
  <c r="IM556" i="14"/>
  <c r="IL556" i="14"/>
  <c r="IK556" i="14"/>
  <c r="IJ556" i="14"/>
  <c r="II556" i="14"/>
  <c r="IH556" i="14"/>
  <c r="IG556" i="14"/>
  <c r="IF556" i="14"/>
  <c r="IE556" i="14"/>
  <c r="ID556" i="14"/>
  <c r="IC556" i="14"/>
  <c r="IB556" i="14"/>
  <c r="IA556" i="14"/>
  <c r="HZ556" i="14"/>
  <c r="HY556" i="14"/>
  <c r="HX556" i="14"/>
  <c r="HW556" i="14"/>
  <c r="HV556" i="14"/>
  <c r="HU556" i="14"/>
  <c r="HT556" i="14"/>
  <c r="HS556" i="14"/>
  <c r="HR556" i="14"/>
  <c r="HQ556" i="14"/>
  <c r="HP556" i="14"/>
  <c r="HO556" i="14"/>
  <c r="HN556" i="14"/>
  <c r="HM556" i="14"/>
  <c r="HL556" i="14"/>
  <c r="HK556" i="14"/>
  <c r="HJ556" i="14"/>
  <c r="HI556" i="14"/>
  <c r="HH556" i="14"/>
  <c r="HG556" i="14"/>
  <c r="HF556" i="14"/>
  <c r="HE556" i="14"/>
  <c r="HD556" i="14"/>
  <c r="HC556" i="14"/>
  <c r="HB556" i="14"/>
  <c r="HA556" i="14"/>
  <c r="GZ556" i="14"/>
  <c r="GY556" i="14"/>
  <c r="GX556" i="14"/>
  <c r="GW556" i="14"/>
  <c r="GV556" i="14"/>
  <c r="GU556" i="14"/>
  <c r="GT556" i="14"/>
  <c r="GS556" i="14"/>
  <c r="GR556" i="14"/>
  <c r="GQ556" i="14"/>
  <c r="GP556" i="14"/>
  <c r="GO556" i="14"/>
  <c r="GN556" i="14"/>
  <c r="GM556" i="14"/>
  <c r="GL556" i="14"/>
  <c r="GK556" i="14"/>
  <c r="GJ556" i="14"/>
  <c r="GI556" i="14"/>
  <c r="GH556" i="14"/>
  <c r="GG556" i="14"/>
  <c r="GF556" i="14"/>
  <c r="GE556" i="14"/>
  <c r="GD556" i="14"/>
  <c r="GC556" i="14"/>
  <c r="GB556" i="14"/>
  <c r="GA556" i="14"/>
  <c r="FZ556" i="14"/>
  <c r="FY556" i="14"/>
  <c r="FX556" i="14"/>
  <c r="FW556" i="14"/>
  <c r="FV556" i="14"/>
  <c r="FU556" i="14"/>
  <c r="FT556" i="14"/>
  <c r="FS556" i="14"/>
  <c r="FR556" i="14"/>
  <c r="FQ556" i="14"/>
  <c r="FP556" i="14"/>
  <c r="FO556" i="14"/>
  <c r="FN556" i="14"/>
  <c r="FM556" i="14"/>
  <c r="FL556" i="14"/>
  <c r="FK556" i="14"/>
  <c r="FJ556" i="14"/>
  <c r="FI556" i="14"/>
  <c r="FH556" i="14"/>
  <c r="FG556" i="14"/>
  <c r="FF556" i="14"/>
  <c r="FE556" i="14"/>
  <c r="FD556" i="14"/>
  <c r="FC556" i="14"/>
  <c r="FB556" i="14"/>
  <c r="FA556" i="14"/>
  <c r="EZ556" i="14"/>
  <c r="EY556" i="14"/>
  <c r="EX556" i="14"/>
  <c r="EW556" i="14"/>
  <c r="EV556" i="14"/>
  <c r="EU556" i="14"/>
  <c r="ET556" i="14"/>
  <c r="ES556" i="14"/>
  <c r="ER556" i="14"/>
  <c r="EQ556" i="14"/>
  <c r="EP556" i="14"/>
  <c r="EO556" i="14"/>
  <c r="EN556" i="14"/>
  <c r="EM556" i="14"/>
  <c r="EL556" i="14"/>
  <c r="EK556" i="14"/>
  <c r="EJ556" i="14"/>
  <c r="EI556" i="14"/>
  <c r="EH556" i="14"/>
  <c r="EG556" i="14"/>
  <c r="EF556" i="14"/>
  <c r="EE556" i="14"/>
  <c r="ED556" i="14"/>
  <c r="EC556" i="14"/>
  <c r="EB556" i="14"/>
  <c r="EA556" i="14"/>
  <c r="DZ556" i="14"/>
  <c r="DY556" i="14"/>
  <c r="DX556" i="14"/>
  <c r="DW556" i="14"/>
  <c r="DV556" i="14"/>
  <c r="DU556" i="14"/>
  <c r="DT556" i="14"/>
  <c r="DS556" i="14"/>
  <c r="DR556" i="14"/>
  <c r="DQ556" i="14"/>
  <c r="DP556" i="14"/>
  <c r="DO556" i="14"/>
  <c r="DN556" i="14"/>
  <c r="DM556" i="14"/>
  <c r="DL556" i="14"/>
  <c r="DK556" i="14"/>
  <c r="DJ556" i="14"/>
  <c r="DI556" i="14"/>
  <c r="DH556" i="14"/>
  <c r="DG556" i="14"/>
  <c r="DF556" i="14"/>
  <c r="DE556" i="14"/>
  <c r="DD556" i="14"/>
  <c r="DC556" i="14"/>
  <c r="DB556" i="14"/>
  <c r="DA556" i="14"/>
  <c r="CZ556" i="14"/>
  <c r="CY556" i="14"/>
  <c r="CX556" i="14"/>
  <c r="CW556" i="14"/>
  <c r="CV556" i="14"/>
  <c r="CU556" i="14"/>
  <c r="CT556" i="14"/>
  <c r="CS556" i="14"/>
  <c r="CR556" i="14"/>
  <c r="CQ556" i="14"/>
  <c r="CP556" i="14"/>
  <c r="CO556" i="14"/>
  <c r="CN556" i="14"/>
  <c r="CM556" i="14"/>
  <c r="CL556" i="14"/>
  <c r="CK556" i="14"/>
  <c r="CJ556" i="14"/>
  <c r="CI556" i="14"/>
  <c r="CH556" i="14"/>
  <c r="CG556" i="14"/>
  <c r="CF556" i="14"/>
  <c r="CE556" i="14"/>
  <c r="CD556" i="14"/>
  <c r="CC556" i="14"/>
  <c r="CB556" i="14"/>
  <c r="CA556" i="14"/>
  <c r="BZ556" i="14"/>
  <c r="BY556" i="14"/>
  <c r="BX556" i="14"/>
  <c r="BW556" i="14"/>
  <c r="BV556" i="14"/>
  <c r="BU556" i="14"/>
  <c r="BT556" i="14"/>
  <c r="BS556" i="14"/>
  <c r="BR556" i="14"/>
  <c r="BQ556" i="14"/>
  <c r="BP556" i="14"/>
  <c r="BO556" i="14"/>
  <c r="BN556" i="14"/>
  <c r="BM556" i="14"/>
  <c r="BL556" i="14"/>
  <c r="BK556" i="14"/>
  <c r="BJ556" i="14"/>
  <c r="BI556" i="14"/>
  <c r="BH556" i="14"/>
  <c r="BG556" i="14"/>
  <c r="BF556" i="14"/>
  <c r="BE556" i="14"/>
  <c r="BD556" i="14"/>
  <c r="BC556" i="14"/>
  <c r="BB556" i="14"/>
  <c r="BA556" i="14"/>
  <c r="AZ556" i="14"/>
  <c r="AY556" i="14"/>
  <c r="AX556" i="14"/>
  <c r="AW556" i="14"/>
  <c r="AV556" i="14"/>
  <c r="AU556" i="14"/>
  <c r="AT556" i="14"/>
  <c r="AS556" i="14"/>
  <c r="AR556" i="14"/>
  <c r="AQ556" i="14"/>
  <c r="AP556" i="14"/>
  <c r="AO556" i="14"/>
  <c r="AN556" i="14"/>
  <c r="AM556" i="14"/>
  <c r="AL556" i="14"/>
  <c r="AK556" i="14"/>
  <c r="AJ556" i="14"/>
  <c r="AI556" i="14"/>
  <c r="AH556" i="14"/>
  <c r="AG556" i="14"/>
  <c r="AF556" i="14"/>
  <c r="AE556" i="14"/>
  <c r="AD556" i="14"/>
  <c r="AC556" i="14"/>
  <c r="AB556" i="14"/>
  <c r="AA556" i="14"/>
  <c r="Z556" i="14"/>
  <c r="Y556" i="14"/>
  <c r="X556" i="14"/>
  <c r="W556" i="14"/>
  <c r="V556" i="14"/>
  <c r="U556" i="14"/>
  <c r="T556" i="14"/>
  <c r="S556" i="14"/>
  <c r="R556" i="14"/>
  <c r="Q556" i="14"/>
  <c r="P556" i="14"/>
  <c r="O556" i="14"/>
  <c r="N556" i="14"/>
  <c r="M556" i="14"/>
  <c r="L556" i="14"/>
  <c r="K556" i="14"/>
  <c r="J556" i="14"/>
  <c r="I556" i="14"/>
  <c r="H556" i="14"/>
  <c r="G556" i="14"/>
  <c r="JB555" i="14"/>
  <c r="JA555" i="14"/>
  <c r="IZ555" i="14"/>
  <c r="IY555" i="14"/>
  <c r="IX555" i="14"/>
  <c r="IW555" i="14"/>
  <c r="IV555" i="14"/>
  <c r="IU555" i="14"/>
  <c r="IT555" i="14"/>
  <c r="IS555" i="14"/>
  <c r="IR555" i="14"/>
  <c r="IQ555" i="14"/>
  <c r="IP555" i="14"/>
  <c r="IO555" i="14"/>
  <c r="IN555" i="14"/>
  <c r="IM555" i="14"/>
  <c r="IL555" i="14"/>
  <c r="IK555" i="14"/>
  <c r="IJ555" i="14"/>
  <c r="II555" i="14"/>
  <c r="IH555" i="14"/>
  <c r="IG555" i="14"/>
  <c r="IF555" i="14"/>
  <c r="IE555" i="14"/>
  <c r="ID555" i="14"/>
  <c r="IC555" i="14"/>
  <c r="IB555" i="14"/>
  <c r="IA555" i="14"/>
  <c r="HZ555" i="14"/>
  <c r="HY555" i="14"/>
  <c r="HX555" i="14"/>
  <c r="HW555" i="14"/>
  <c r="HV555" i="14"/>
  <c r="HU555" i="14"/>
  <c r="HT555" i="14"/>
  <c r="HS555" i="14"/>
  <c r="HR555" i="14"/>
  <c r="HQ555" i="14"/>
  <c r="HP555" i="14"/>
  <c r="HO555" i="14"/>
  <c r="HN555" i="14"/>
  <c r="HM555" i="14"/>
  <c r="HL555" i="14"/>
  <c r="HK555" i="14"/>
  <c r="HJ555" i="14"/>
  <c r="HI555" i="14"/>
  <c r="HH555" i="14"/>
  <c r="HG555" i="14"/>
  <c r="HF555" i="14"/>
  <c r="HE555" i="14"/>
  <c r="HD555" i="14"/>
  <c r="HC555" i="14"/>
  <c r="HB555" i="14"/>
  <c r="HA555" i="14"/>
  <c r="GZ555" i="14"/>
  <c r="GY555" i="14"/>
  <c r="GX555" i="14"/>
  <c r="GW555" i="14"/>
  <c r="GV555" i="14"/>
  <c r="GU555" i="14"/>
  <c r="GT555" i="14"/>
  <c r="GS555" i="14"/>
  <c r="GR555" i="14"/>
  <c r="GQ555" i="14"/>
  <c r="GP555" i="14"/>
  <c r="GO555" i="14"/>
  <c r="GN555" i="14"/>
  <c r="GM555" i="14"/>
  <c r="GL555" i="14"/>
  <c r="GK555" i="14"/>
  <c r="GJ555" i="14"/>
  <c r="GI555" i="14"/>
  <c r="GH555" i="14"/>
  <c r="GG555" i="14"/>
  <c r="GF555" i="14"/>
  <c r="GE555" i="14"/>
  <c r="GD555" i="14"/>
  <c r="GC555" i="14"/>
  <c r="GB555" i="14"/>
  <c r="GA555" i="14"/>
  <c r="FZ555" i="14"/>
  <c r="FY555" i="14"/>
  <c r="FX555" i="14"/>
  <c r="FW555" i="14"/>
  <c r="FV555" i="14"/>
  <c r="FU555" i="14"/>
  <c r="FT555" i="14"/>
  <c r="FS555" i="14"/>
  <c r="FR555" i="14"/>
  <c r="FQ555" i="14"/>
  <c r="FP555" i="14"/>
  <c r="FO555" i="14"/>
  <c r="FN555" i="14"/>
  <c r="FM555" i="14"/>
  <c r="FL555" i="14"/>
  <c r="FK555" i="14"/>
  <c r="FJ555" i="14"/>
  <c r="FI555" i="14"/>
  <c r="FH555" i="14"/>
  <c r="FG555" i="14"/>
  <c r="FF555" i="14"/>
  <c r="FE555" i="14"/>
  <c r="FD555" i="14"/>
  <c r="FC555" i="14"/>
  <c r="FB555" i="14"/>
  <c r="FA555" i="14"/>
  <c r="EZ555" i="14"/>
  <c r="EY555" i="14"/>
  <c r="EX555" i="14"/>
  <c r="EW555" i="14"/>
  <c r="EV555" i="14"/>
  <c r="EU555" i="14"/>
  <c r="ET555" i="14"/>
  <c r="ES555" i="14"/>
  <c r="ER555" i="14"/>
  <c r="EQ555" i="14"/>
  <c r="EP555" i="14"/>
  <c r="EO555" i="14"/>
  <c r="EN555" i="14"/>
  <c r="EM555" i="14"/>
  <c r="EL555" i="14"/>
  <c r="EK555" i="14"/>
  <c r="EJ555" i="14"/>
  <c r="EI555" i="14"/>
  <c r="EH555" i="14"/>
  <c r="EG555" i="14"/>
  <c r="EF555" i="14"/>
  <c r="EE555" i="14"/>
  <c r="ED555" i="14"/>
  <c r="EC555" i="14"/>
  <c r="EB555" i="14"/>
  <c r="EA555" i="14"/>
  <c r="DZ555" i="14"/>
  <c r="DY555" i="14"/>
  <c r="DX555" i="14"/>
  <c r="DW555" i="14"/>
  <c r="DV555" i="14"/>
  <c r="DU555" i="14"/>
  <c r="DT555" i="14"/>
  <c r="DS555" i="14"/>
  <c r="DR555" i="14"/>
  <c r="DQ555" i="14"/>
  <c r="DP555" i="14"/>
  <c r="DO555" i="14"/>
  <c r="DN555" i="14"/>
  <c r="DM555" i="14"/>
  <c r="DL555" i="14"/>
  <c r="DK555" i="14"/>
  <c r="DJ555" i="14"/>
  <c r="DI555" i="14"/>
  <c r="DH555" i="14"/>
  <c r="DG555" i="14"/>
  <c r="DF555" i="14"/>
  <c r="DE555" i="14"/>
  <c r="DD555" i="14"/>
  <c r="DC555" i="14"/>
  <c r="DB555" i="14"/>
  <c r="DA555" i="14"/>
  <c r="CZ555" i="14"/>
  <c r="CY555" i="14"/>
  <c r="CX555" i="14"/>
  <c r="CW555" i="14"/>
  <c r="CV555" i="14"/>
  <c r="CU555" i="14"/>
  <c r="CT555" i="14"/>
  <c r="CS555" i="14"/>
  <c r="CR555" i="14"/>
  <c r="CQ555" i="14"/>
  <c r="CP555" i="14"/>
  <c r="CO555" i="14"/>
  <c r="CN555" i="14"/>
  <c r="CM555" i="14"/>
  <c r="CL555" i="14"/>
  <c r="CK555" i="14"/>
  <c r="CJ555" i="14"/>
  <c r="CI555" i="14"/>
  <c r="CH555" i="14"/>
  <c r="CG555" i="14"/>
  <c r="CF555" i="14"/>
  <c r="CE555" i="14"/>
  <c r="CD555" i="14"/>
  <c r="CC555" i="14"/>
  <c r="CB555" i="14"/>
  <c r="CA555" i="14"/>
  <c r="BZ555" i="14"/>
  <c r="BY555" i="14"/>
  <c r="BX555" i="14"/>
  <c r="BW555" i="14"/>
  <c r="BV555" i="14"/>
  <c r="BU555" i="14"/>
  <c r="BT555" i="14"/>
  <c r="BS555" i="14"/>
  <c r="BR555" i="14"/>
  <c r="BQ555" i="14"/>
  <c r="BP555" i="14"/>
  <c r="BO555" i="14"/>
  <c r="BN555" i="14"/>
  <c r="BM555" i="14"/>
  <c r="BL555" i="14"/>
  <c r="BK555" i="14"/>
  <c r="BJ555" i="14"/>
  <c r="BI555" i="14"/>
  <c r="BH555" i="14"/>
  <c r="BG555" i="14"/>
  <c r="BF555" i="14"/>
  <c r="BE555" i="14"/>
  <c r="BD555" i="14"/>
  <c r="BC555" i="14"/>
  <c r="BB555" i="14"/>
  <c r="BA555" i="14"/>
  <c r="AZ555" i="14"/>
  <c r="AY555" i="14"/>
  <c r="AX555" i="14"/>
  <c r="AW555" i="14"/>
  <c r="AV555" i="14"/>
  <c r="AU555" i="14"/>
  <c r="AT555" i="14"/>
  <c r="AS555" i="14"/>
  <c r="AR555" i="14"/>
  <c r="AQ555" i="14"/>
  <c r="AP555" i="14"/>
  <c r="AO555" i="14"/>
  <c r="AN555" i="14"/>
  <c r="AM555" i="14"/>
  <c r="AL555" i="14"/>
  <c r="AK555" i="14"/>
  <c r="AJ555" i="14"/>
  <c r="AI555" i="14"/>
  <c r="AH555" i="14"/>
  <c r="AG555" i="14"/>
  <c r="AF555" i="14"/>
  <c r="AE555" i="14"/>
  <c r="AD555" i="14"/>
  <c r="AC555" i="14"/>
  <c r="AB555" i="14"/>
  <c r="AA555" i="14"/>
  <c r="Z555" i="14"/>
  <c r="Y555" i="14"/>
  <c r="X555" i="14"/>
  <c r="W555" i="14"/>
  <c r="V555" i="14"/>
  <c r="U555" i="14"/>
  <c r="T555" i="14"/>
  <c r="S555" i="14"/>
  <c r="R555" i="14"/>
  <c r="Q555" i="14"/>
  <c r="P555" i="14"/>
  <c r="O555" i="14"/>
  <c r="N555" i="14"/>
  <c r="M555" i="14"/>
  <c r="L555" i="14"/>
  <c r="K555" i="14"/>
  <c r="J555" i="14"/>
  <c r="I555" i="14"/>
  <c r="H555" i="14"/>
  <c r="G555" i="14"/>
  <c r="JB554" i="14"/>
  <c r="JA554" i="14"/>
  <c r="IZ554" i="14"/>
  <c r="IY554" i="14"/>
  <c r="IX554" i="14"/>
  <c r="IW554" i="14"/>
  <c r="IV554" i="14"/>
  <c r="IU554" i="14"/>
  <c r="IT554" i="14"/>
  <c r="IS554" i="14"/>
  <c r="IR554" i="14"/>
  <c r="IQ554" i="14"/>
  <c r="IP554" i="14"/>
  <c r="IO554" i="14"/>
  <c r="IN554" i="14"/>
  <c r="IM554" i="14"/>
  <c r="IL554" i="14"/>
  <c r="IK554" i="14"/>
  <c r="IJ554" i="14"/>
  <c r="II554" i="14"/>
  <c r="IH554" i="14"/>
  <c r="IG554" i="14"/>
  <c r="IF554" i="14"/>
  <c r="IE554" i="14"/>
  <c r="ID554" i="14"/>
  <c r="IC554" i="14"/>
  <c r="IB554" i="14"/>
  <c r="IA554" i="14"/>
  <c r="HZ554" i="14"/>
  <c r="HY554" i="14"/>
  <c r="HX554" i="14"/>
  <c r="HW554" i="14"/>
  <c r="HV554" i="14"/>
  <c r="HU554" i="14"/>
  <c r="HT554" i="14"/>
  <c r="HS554" i="14"/>
  <c r="HR554" i="14"/>
  <c r="HQ554" i="14"/>
  <c r="HP554" i="14"/>
  <c r="HO554" i="14"/>
  <c r="HN554" i="14"/>
  <c r="HM554" i="14"/>
  <c r="HL554" i="14"/>
  <c r="HK554" i="14"/>
  <c r="HJ554" i="14"/>
  <c r="HI554" i="14"/>
  <c r="HH554" i="14"/>
  <c r="HG554" i="14"/>
  <c r="HF554" i="14"/>
  <c r="HE554" i="14"/>
  <c r="HD554" i="14"/>
  <c r="HC554" i="14"/>
  <c r="HB554" i="14"/>
  <c r="HA554" i="14"/>
  <c r="GZ554" i="14"/>
  <c r="GY554" i="14"/>
  <c r="GX554" i="14"/>
  <c r="GW554" i="14"/>
  <c r="GV554" i="14"/>
  <c r="GU554" i="14"/>
  <c r="GT554" i="14"/>
  <c r="GS554" i="14"/>
  <c r="GR554" i="14"/>
  <c r="GQ554" i="14"/>
  <c r="GP554" i="14"/>
  <c r="GO554" i="14"/>
  <c r="GN554" i="14"/>
  <c r="GM554" i="14"/>
  <c r="GL554" i="14"/>
  <c r="GK554" i="14"/>
  <c r="GJ554" i="14"/>
  <c r="GI554" i="14"/>
  <c r="GH554" i="14"/>
  <c r="GG554" i="14"/>
  <c r="GF554" i="14"/>
  <c r="GE554" i="14"/>
  <c r="GD554" i="14"/>
  <c r="GC554" i="14"/>
  <c r="GB554" i="14"/>
  <c r="GA554" i="14"/>
  <c r="FZ554" i="14"/>
  <c r="FY554" i="14"/>
  <c r="FX554" i="14"/>
  <c r="FW554" i="14"/>
  <c r="FV554" i="14"/>
  <c r="FU554" i="14"/>
  <c r="FT554" i="14"/>
  <c r="FS554" i="14"/>
  <c r="FR554" i="14"/>
  <c r="FQ554" i="14"/>
  <c r="FP554" i="14"/>
  <c r="FO554" i="14"/>
  <c r="FN554" i="14"/>
  <c r="FM554" i="14"/>
  <c r="FL554" i="14"/>
  <c r="FK554" i="14"/>
  <c r="FJ554" i="14"/>
  <c r="FI554" i="14"/>
  <c r="FH554" i="14"/>
  <c r="FG554" i="14"/>
  <c r="FF554" i="14"/>
  <c r="FE554" i="14"/>
  <c r="FD554" i="14"/>
  <c r="FC554" i="14"/>
  <c r="FB554" i="14"/>
  <c r="FA554" i="14"/>
  <c r="EZ554" i="14"/>
  <c r="EY554" i="14"/>
  <c r="EX554" i="14"/>
  <c r="EW554" i="14"/>
  <c r="EV554" i="14"/>
  <c r="EU554" i="14"/>
  <c r="ET554" i="14"/>
  <c r="ES554" i="14"/>
  <c r="ER554" i="14"/>
  <c r="EQ554" i="14"/>
  <c r="EP554" i="14"/>
  <c r="EO554" i="14"/>
  <c r="EN554" i="14"/>
  <c r="EM554" i="14"/>
  <c r="EL554" i="14"/>
  <c r="EK554" i="14"/>
  <c r="EJ554" i="14"/>
  <c r="EI554" i="14"/>
  <c r="EH554" i="14"/>
  <c r="EG554" i="14"/>
  <c r="EF554" i="14"/>
  <c r="EE554" i="14"/>
  <c r="ED554" i="14"/>
  <c r="EC554" i="14"/>
  <c r="EB554" i="14"/>
  <c r="EA554" i="14"/>
  <c r="DZ554" i="14"/>
  <c r="DY554" i="14"/>
  <c r="DX554" i="14"/>
  <c r="DW554" i="14"/>
  <c r="DV554" i="14"/>
  <c r="DU554" i="14"/>
  <c r="DT554" i="14"/>
  <c r="DS554" i="14"/>
  <c r="DR554" i="14"/>
  <c r="DQ554" i="14"/>
  <c r="DP554" i="14"/>
  <c r="DO554" i="14"/>
  <c r="DN554" i="14"/>
  <c r="DM554" i="14"/>
  <c r="DL554" i="14"/>
  <c r="DK554" i="14"/>
  <c r="DJ554" i="14"/>
  <c r="DI554" i="14"/>
  <c r="DH554" i="14"/>
  <c r="DG554" i="14"/>
  <c r="DF554" i="14"/>
  <c r="DE554" i="14"/>
  <c r="DD554" i="14"/>
  <c r="DC554" i="14"/>
  <c r="DB554" i="14"/>
  <c r="DA554" i="14"/>
  <c r="CZ554" i="14"/>
  <c r="CY554" i="14"/>
  <c r="CX554" i="14"/>
  <c r="CW554" i="14"/>
  <c r="CV554" i="14"/>
  <c r="CU554" i="14"/>
  <c r="CT554" i="14"/>
  <c r="CS554" i="14"/>
  <c r="CR554" i="14"/>
  <c r="CQ554" i="14"/>
  <c r="CP554" i="14"/>
  <c r="CO554" i="14"/>
  <c r="CN554" i="14"/>
  <c r="CM554" i="14"/>
  <c r="CL554" i="14"/>
  <c r="CK554" i="14"/>
  <c r="CJ554" i="14"/>
  <c r="CI554" i="14"/>
  <c r="CH554" i="14"/>
  <c r="CG554" i="14"/>
  <c r="CF554" i="14"/>
  <c r="CE554" i="14"/>
  <c r="CD554" i="14"/>
  <c r="CC554" i="14"/>
  <c r="CB554" i="14"/>
  <c r="CA554" i="14"/>
  <c r="BZ554" i="14"/>
  <c r="BY554" i="14"/>
  <c r="BX554" i="14"/>
  <c r="BW554" i="14"/>
  <c r="BV554" i="14"/>
  <c r="BU554" i="14"/>
  <c r="BT554" i="14"/>
  <c r="BS554" i="14"/>
  <c r="BR554" i="14"/>
  <c r="BQ554" i="14"/>
  <c r="BP554" i="14"/>
  <c r="BO554" i="14"/>
  <c r="BN554" i="14"/>
  <c r="BM554" i="14"/>
  <c r="BL554" i="14"/>
  <c r="BK554" i="14"/>
  <c r="BJ554" i="14"/>
  <c r="BI554" i="14"/>
  <c r="BH554" i="14"/>
  <c r="BG554" i="14"/>
  <c r="BF554" i="14"/>
  <c r="BE554" i="14"/>
  <c r="BD554" i="14"/>
  <c r="BC554" i="14"/>
  <c r="BB554" i="14"/>
  <c r="BA554" i="14"/>
  <c r="AZ554" i="14"/>
  <c r="AY554" i="14"/>
  <c r="AX554" i="14"/>
  <c r="AW554" i="14"/>
  <c r="AV554" i="14"/>
  <c r="AU554" i="14"/>
  <c r="AT554" i="14"/>
  <c r="AS554" i="14"/>
  <c r="AR554" i="14"/>
  <c r="AQ554" i="14"/>
  <c r="AP554" i="14"/>
  <c r="AO554" i="14"/>
  <c r="AN554" i="14"/>
  <c r="AM554" i="14"/>
  <c r="AL554" i="14"/>
  <c r="AK554" i="14"/>
  <c r="AJ554" i="14"/>
  <c r="AI554" i="14"/>
  <c r="AH554" i="14"/>
  <c r="AG554" i="14"/>
  <c r="AF554" i="14"/>
  <c r="AE554" i="14"/>
  <c r="AD554" i="14"/>
  <c r="AC554" i="14"/>
  <c r="AB554" i="14"/>
  <c r="AA554" i="14"/>
  <c r="Z554" i="14"/>
  <c r="Y554" i="14"/>
  <c r="X554" i="14"/>
  <c r="W554" i="14"/>
  <c r="V554" i="14"/>
  <c r="U554" i="14"/>
  <c r="T554" i="14"/>
  <c r="S554" i="14"/>
  <c r="R554" i="14"/>
  <c r="Q554" i="14"/>
  <c r="P554" i="14"/>
  <c r="O554" i="14"/>
  <c r="N554" i="14"/>
  <c r="M554" i="14"/>
  <c r="L554" i="14"/>
  <c r="K554" i="14"/>
  <c r="J554" i="14"/>
  <c r="I554" i="14"/>
  <c r="H554" i="14"/>
  <c r="G554" i="14"/>
  <c r="JB553" i="14"/>
  <c r="JA553" i="14"/>
  <c r="IZ553" i="14"/>
  <c r="IY553" i="14"/>
  <c r="IX553" i="14"/>
  <c r="IW553" i="14"/>
  <c r="IV553" i="14"/>
  <c r="IU553" i="14"/>
  <c r="IT553" i="14"/>
  <c r="IS553" i="14"/>
  <c r="IR553" i="14"/>
  <c r="IQ553" i="14"/>
  <c r="IP553" i="14"/>
  <c r="IO553" i="14"/>
  <c r="IN553" i="14"/>
  <c r="IM553" i="14"/>
  <c r="IL553" i="14"/>
  <c r="IK553" i="14"/>
  <c r="IJ553" i="14"/>
  <c r="II553" i="14"/>
  <c r="IH553" i="14"/>
  <c r="IG553" i="14"/>
  <c r="IF553" i="14"/>
  <c r="IE553" i="14"/>
  <c r="ID553" i="14"/>
  <c r="IC553" i="14"/>
  <c r="IB553" i="14"/>
  <c r="IA553" i="14"/>
  <c r="HZ553" i="14"/>
  <c r="HY553" i="14"/>
  <c r="HX553" i="14"/>
  <c r="HW553" i="14"/>
  <c r="HV553" i="14"/>
  <c r="HU553" i="14"/>
  <c r="HT553" i="14"/>
  <c r="HS553" i="14"/>
  <c r="HR553" i="14"/>
  <c r="HQ553" i="14"/>
  <c r="HP553" i="14"/>
  <c r="HO553" i="14"/>
  <c r="HN553" i="14"/>
  <c r="HM553" i="14"/>
  <c r="HL553" i="14"/>
  <c r="HK553" i="14"/>
  <c r="HJ553" i="14"/>
  <c r="HI553" i="14"/>
  <c r="HH553" i="14"/>
  <c r="HG553" i="14"/>
  <c r="HF553" i="14"/>
  <c r="HE553" i="14"/>
  <c r="HD553" i="14"/>
  <c r="HC553" i="14"/>
  <c r="HB553" i="14"/>
  <c r="HA553" i="14"/>
  <c r="GZ553" i="14"/>
  <c r="GY553" i="14"/>
  <c r="GX553" i="14"/>
  <c r="GW553" i="14"/>
  <c r="GV553" i="14"/>
  <c r="GU553" i="14"/>
  <c r="GT553" i="14"/>
  <c r="GS553" i="14"/>
  <c r="GR553" i="14"/>
  <c r="GQ553" i="14"/>
  <c r="GP553" i="14"/>
  <c r="GO553" i="14"/>
  <c r="GN553" i="14"/>
  <c r="GM553" i="14"/>
  <c r="GL553" i="14"/>
  <c r="GK553" i="14"/>
  <c r="GJ553" i="14"/>
  <c r="GI553" i="14"/>
  <c r="GH553" i="14"/>
  <c r="GG553" i="14"/>
  <c r="GF553" i="14"/>
  <c r="GE553" i="14"/>
  <c r="GD553" i="14"/>
  <c r="GC553" i="14"/>
  <c r="GB553" i="14"/>
  <c r="GA553" i="14"/>
  <c r="FZ553" i="14"/>
  <c r="FY553" i="14"/>
  <c r="FX553" i="14"/>
  <c r="FW553" i="14"/>
  <c r="FV553" i="14"/>
  <c r="FU553" i="14"/>
  <c r="FT553" i="14"/>
  <c r="FS553" i="14"/>
  <c r="FR553" i="14"/>
  <c r="FQ553" i="14"/>
  <c r="FP553" i="14"/>
  <c r="FO553" i="14"/>
  <c r="FN553" i="14"/>
  <c r="FM553" i="14"/>
  <c r="FL553" i="14"/>
  <c r="FK553" i="14"/>
  <c r="FJ553" i="14"/>
  <c r="FI553" i="14"/>
  <c r="FH553" i="14"/>
  <c r="FG553" i="14"/>
  <c r="FF553" i="14"/>
  <c r="FE553" i="14"/>
  <c r="FD553" i="14"/>
  <c r="FC553" i="14"/>
  <c r="FB553" i="14"/>
  <c r="FA553" i="14"/>
  <c r="EZ553" i="14"/>
  <c r="EY553" i="14"/>
  <c r="EX553" i="14"/>
  <c r="EW553" i="14"/>
  <c r="EV553" i="14"/>
  <c r="EU553" i="14"/>
  <c r="ET553" i="14"/>
  <c r="ES553" i="14"/>
  <c r="ER553" i="14"/>
  <c r="EQ553" i="14"/>
  <c r="EP553" i="14"/>
  <c r="EO553" i="14"/>
  <c r="EN553" i="14"/>
  <c r="EM553" i="14"/>
  <c r="EL553" i="14"/>
  <c r="EK553" i="14"/>
  <c r="EJ553" i="14"/>
  <c r="EI553" i="14"/>
  <c r="EH553" i="14"/>
  <c r="EG553" i="14"/>
  <c r="EF553" i="14"/>
  <c r="EE553" i="14"/>
  <c r="ED553" i="14"/>
  <c r="EC553" i="14"/>
  <c r="EB553" i="14"/>
  <c r="EA553" i="14"/>
  <c r="DZ553" i="14"/>
  <c r="DY553" i="14"/>
  <c r="DX553" i="14"/>
  <c r="DW553" i="14"/>
  <c r="DV553" i="14"/>
  <c r="DU553" i="14"/>
  <c r="DT553" i="14"/>
  <c r="DS553" i="14"/>
  <c r="DR553" i="14"/>
  <c r="DQ553" i="14"/>
  <c r="DP553" i="14"/>
  <c r="DO553" i="14"/>
  <c r="DN553" i="14"/>
  <c r="DM553" i="14"/>
  <c r="DL553" i="14"/>
  <c r="DK553" i="14"/>
  <c r="DJ553" i="14"/>
  <c r="DI553" i="14"/>
  <c r="DH553" i="14"/>
  <c r="DG553" i="14"/>
  <c r="DF553" i="14"/>
  <c r="DE553" i="14"/>
  <c r="DD553" i="14"/>
  <c r="DC553" i="14"/>
  <c r="DB553" i="14"/>
  <c r="DA553" i="14"/>
  <c r="CZ553" i="14"/>
  <c r="CY553" i="14"/>
  <c r="CX553" i="14"/>
  <c r="CW553" i="14"/>
  <c r="CV553" i="14"/>
  <c r="CU553" i="14"/>
  <c r="CT553" i="14"/>
  <c r="CS553" i="14"/>
  <c r="CR553" i="14"/>
  <c r="CQ553" i="14"/>
  <c r="CP553" i="14"/>
  <c r="CO553" i="14"/>
  <c r="CN553" i="14"/>
  <c r="CM553" i="14"/>
  <c r="CL553" i="14"/>
  <c r="CK553" i="14"/>
  <c r="CJ553" i="14"/>
  <c r="CI553" i="14"/>
  <c r="CH553" i="14"/>
  <c r="CG553" i="14"/>
  <c r="CF553" i="14"/>
  <c r="CE553" i="14"/>
  <c r="CD553" i="14"/>
  <c r="CC553" i="14"/>
  <c r="CB553" i="14"/>
  <c r="CA553" i="14"/>
  <c r="BZ553" i="14"/>
  <c r="BY553" i="14"/>
  <c r="BX553" i="14"/>
  <c r="BW553" i="14"/>
  <c r="BV553" i="14"/>
  <c r="BU553" i="14"/>
  <c r="BT553" i="14"/>
  <c r="BS553" i="14"/>
  <c r="BR553" i="14"/>
  <c r="BQ553" i="14"/>
  <c r="BP553" i="14"/>
  <c r="BO553" i="14"/>
  <c r="BN553" i="14"/>
  <c r="BM553" i="14"/>
  <c r="BL553" i="14"/>
  <c r="BK553" i="14"/>
  <c r="BJ553" i="14"/>
  <c r="BI553" i="14"/>
  <c r="BH553" i="14"/>
  <c r="BG553" i="14"/>
  <c r="BF553" i="14"/>
  <c r="BE553" i="14"/>
  <c r="BD553" i="14"/>
  <c r="BC553" i="14"/>
  <c r="BB553" i="14"/>
  <c r="BA553" i="14"/>
  <c r="AZ553" i="14"/>
  <c r="AY553" i="14"/>
  <c r="AX553" i="14"/>
  <c r="AW553" i="14"/>
  <c r="AV553" i="14"/>
  <c r="AU553" i="14"/>
  <c r="AT553" i="14"/>
  <c r="AS553" i="14"/>
  <c r="AR553" i="14"/>
  <c r="AQ553" i="14"/>
  <c r="AP553" i="14"/>
  <c r="AO553" i="14"/>
  <c r="AN553" i="14"/>
  <c r="AM553" i="14"/>
  <c r="AL553" i="14"/>
  <c r="AK553" i="14"/>
  <c r="AJ553" i="14"/>
  <c r="AI553" i="14"/>
  <c r="AH553" i="14"/>
  <c r="AG553" i="14"/>
  <c r="AF553" i="14"/>
  <c r="AE553" i="14"/>
  <c r="AD553" i="14"/>
  <c r="AC553" i="14"/>
  <c r="AB553" i="14"/>
  <c r="AA553" i="14"/>
  <c r="Z553" i="14"/>
  <c r="Y553" i="14"/>
  <c r="X553" i="14"/>
  <c r="W553" i="14"/>
  <c r="V553" i="14"/>
  <c r="U553" i="14"/>
  <c r="T553" i="14"/>
  <c r="S553" i="14"/>
  <c r="R553" i="14"/>
  <c r="Q553" i="14"/>
  <c r="P553" i="14"/>
  <c r="O553" i="14"/>
  <c r="N553" i="14"/>
  <c r="M553" i="14"/>
  <c r="L553" i="14"/>
  <c r="K553" i="14"/>
  <c r="J553" i="14"/>
  <c r="I553" i="14"/>
  <c r="H553" i="14"/>
  <c r="G553" i="14"/>
  <c r="JB552" i="14"/>
  <c r="JA552" i="14"/>
  <c r="IZ552" i="14"/>
  <c r="IY552" i="14"/>
  <c r="IX552" i="14"/>
  <c r="IW552" i="14"/>
  <c r="IV552" i="14"/>
  <c r="IU552" i="14"/>
  <c r="IT552" i="14"/>
  <c r="IS552" i="14"/>
  <c r="IR552" i="14"/>
  <c r="IQ552" i="14"/>
  <c r="IP552" i="14"/>
  <c r="IO552" i="14"/>
  <c r="IN552" i="14"/>
  <c r="IM552" i="14"/>
  <c r="IL552" i="14"/>
  <c r="IK552" i="14"/>
  <c r="IJ552" i="14"/>
  <c r="II552" i="14"/>
  <c r="IH552" i="14"/>
  <c r="IG552" i="14"/>
  <c r="IF552" i="14"/>
  <c r="IE552" i="14"/>
  <c r="ID552" i="14"/>
  <c r="IC552" i="14"/>
  <c r="IB552" i="14"/>
  <c r="IA552" i="14"/>
  <c r="HZ552" i="14"/>
  <c r="HY552" i="14"/>
  <c r="HX552" i="14"/>
  <c r="HW552" i="14"/>
  <c r="HV552" i="14"/>
  <c r="HU552" i="14"/>
  <c r="HT552" i="14"/>
  <c r="HS552" i="14"/>
  <c r="HR552" i="14"/>
  <c r="HQ552" i="14"/>
  <c r="HP552" i="14"/>
  <c r="HO552" i="14"/>
  <c r="HN552" i="14"/>
  <c r="HM552" i="14"/>
  <c r="HL552" i="14"/>
  <c r="HK552" i="14"/>
  <c r="HJ552" i="14"/>
  <c r="HI552" i="14"/>
  <c r="HH552" i="14"/>
  <c r="HG552" i="14"/>
  <c r="HF552" i="14"/>
  <c r="HE552" i="14"/>
  <c r="HD552" i="14"/>
  <c r="HC552" i="14"/>
  <c r="HB552" i="14"/>
  <c r="HA552" i="14"/>
  <c r="GZ552" i="14"/>
  <c r="GY552" i="14"/>
  <c r="GX552" i="14"/>
  <c r="GW552" i="14"/>
  <c r="GV552" i="14"/>
  <c r="GU552" i="14"/>
  <c r="GT552" i="14"/>
  <c r="GS552" i="14"/>
  <c r="GR552" i="14"/>
  <c r="GQ552" i="14"/>
  <c r="GP552" i="14"/>
  <c r="GO552" i="14"/>
  <c r="GN552" i="14"/>
  <c r="GM552" i="14"/>
  <c r="GL552" i="14"/>
  <c r="GK552" i="14"/>
  <c r="GJ552" i="14"/>
  <c r="GI552" i="14"/>
  <c r="GH552" i="14"/>
  <c r="GG552" i="14"/>
  <c r="GF552" i="14"/>
  <c r="GE552" i="14"/>
  <c r="GD552" i="14"/>
  <c r="GC552" i="14"/>
  <c r="GB552" i="14"/>
  <c r="GA552" i="14"/>
  <c r="FZ552" i="14"/>
  <c r="FY552" i="14"/>
  <c r="FX552" i="14"/>
  <c r="FW552" i="14"/>
  <c r="FV552" i="14"/>
  <c r="FU552" i="14"/>
  <c r="FT552" i="14"/>
  <c r="FS552" i="14"/>
  <c r="FR552" i="14"/>
  <c r="FQ552" i="14"/>
  <c r="FP552" i="14"/>
  <c r="FO552" i="14"/>
  <c r="FN552" i="14"/>
  <c r="FM552" i="14"/>
  <c r="FL552" i="14"/>
  <c r="FK552" i="14"/>
  <c r="FJ552" i="14"/>
  <c r="FI552" i="14"/>
  <c r="FH552" i="14"/>
  <c r="FG552" i="14"/>
  <c r="FF552" i="14"/>
  <c r="FE552" i="14"/>
  <c r="FD552" i="14"/>
  <c r="FC552" i="14"/>
  <c r="FB552" i="14"/>
  <c r="FA552" i="14"/>
  <c r="EZ552" i="14"/>
  <c r="EY552" i="14"/>
  <c r="EX552" i="14"/>
  <c r="EW552" i="14"/>
  <c r="EV552" i="14"/>
  <c r="EU552" i="14"/>
  <c r="ET552" i="14"/>
  <c r="ES552" i="14"/>
  <c r="ER552" i="14"/>
  <c r="EQ552" i="14"/>
  <c r="EP552" i="14"/>
  <c r="EO552" i="14"/>
  <c r="EN552" i="14"/>
  <c r="EM552" i="14"/>
  <c r="EL552" i="14"/>
  <c r="EK552" i="14"/>
  <c r="EJ552" i="14"/>
  <c r="EI552" i="14"/>
  <c r="EH552" i="14"/>
  <c r="EG552" i="14"/>
  <c r="EF552" i="14"/>
  <c r="EE552" i="14"/>
  <c r="ED552" i="14"/>
  <c r="EC552" i="14"/>
  <c r="EB552" i="14"/>
  <c r="EA552" i="14"/>
  <c r="DZ552" i="14"/>
  <c r="DY552" i="14"/>
  <c r="DX552" i="14"/>
  <c r="DW552" i="14"/>
  <c r="DV552" i="14"/>
  <c r="DU552" i="14"/>
  <c r="DT552" i="14"/>
  <c r="DS552" i="14"/>
  <c r="DR552" i="14"/>
  <c r="DQ552" i="14"/>
  <c r="DP552" i="14"/>
  <c r="DO552" i="14"/>
  <c r="DN552" i="14"/>
  <c r="DM552" i="14"/>
  <c r="DL552" i="14"/>
  <c r="DK552" i="14"/>
  <c r="DJ552" i="14"/>
  <c r="DI552" i="14"/>
  <c r="DH552" i="14"/>
  <c r="DG552" i="14"/>
  <c r="DF552" i="14"/>
  <c r="DE552" i="14"/>
  <c r="DD552" i="14"/>
  <c r="DC552" i="14"/>
  <c r="DB552" i="14"/>
  <c r="DA552" i="14"/>
  <c r="CZ552" i="14"/>
  <c r="CY552" i="14"/>
  <c r="CX552" i="14"/>
  <c r="CW552" i="14"/>
  <c r="CV552" i="14"/>
  <c r="CU552" i="14"/>
  <c r="CT552" i="14"/>
  <c r="CS552" i="14"/>
  <c r="CR552" i="14"/>
  <c r="CQ552" i="14"/>
  <c r="CP552" i="14"/>
  <c r="CO552" i="14"/>
  <c r="CN552" i="14"/>
  <c r="CM552" i="14"/>
  <c r="CL552" i="14"/>
  <c r="CK552" i="14"/>
  <c r="CJ552" i="14"/>
  <c r="CI552" i="14"/>
  <c r="CH552" i="14"/>
  <c r="CG552" i="14"/>
  <c r="CF552" i="14"/>
  <c r="CE552" i="14"/>
  <c r="CD552" i="14"/>
  <c r="CC552" i="14"/>
  <c r="CB552" i="14"/>
  <c r="CA552" i="14"/>
  <c r="BZ552" i="14"/>
  <c r="BY552" i="14"/>
  <c r="BX552" i="14"/>
  <c r="BW552" i="14"/>
  <c r="BV552" i="14"/>
  <c r="BU552" i="14"/>
  <c r="BT552" i="14"/>
  <c r="BS552" i="14"/>
  <c r="BR552" i="14"/>
  <c r="BQ552" i="14"/>
  <c r="BP552" i="14"/>
  <c r="BO552" i="14"/>
  <c r="BN552" i="14"/>
  <c r="BM552" i="14"/>
  <c r="BL552" i="14"/>
  <c r="BK552" i="14"/>
  <c r="BJ552" i="14"/>
  <c r="BI552" i="14"/>
  <c r="BH552" i="14"/>
  <c r="BG552" i="14"/>
  <c r="BF552" i="14"/>
  <c r="BE552" i="14"/>
  <c r="BD552" i="14"/>
  <c r="BC552" i="14"/>
  <c r="BB552" i="14"/>
  <c r="BA552" i="14"/>
  <c r="AZ552" i="14"/>
  <c r="AY552" i="14"/>
  <c r="AX552" i="14"/>
  <c r="AW552" i="14"/>
  <c r="AV552" i="14"/>
  <c r="AU552" i="14"/>
  <c r="AT552" i="14"/>
  <c r="AS552" i="14"/>
  <c r="AR552" i="14"/>
  <c r="AQ552" i="14"/>
  <c r="AP552" i="14"/>
  <c r="AO552" i="14"/>
  <c r="AN552" i="14"/>
  <c r="AM552" i="14"/>
  <c r="AL552" i="14"/>
  <c r="AK552" i="14"/>
  <c r="AJ552" i="14"/>
  <c r="AI552" i="14"/>
  <c r="AH552" i="14"/>
  <c r="AG552" i="14"/>
  <c r="AF552" i="14"/>
  <c r="AE552" i="14"/>
  <c r="AD552" i="14"/>
  <c r="AC552" i="14"/>
  <c r="AB552" i="14"/>
  <c r="AA552" i="14"/>
  <c r="Z552" i="14"/>
  <c r="Y552" i="14"/>
  <c r="X552" i="14"/>
  <c r="W552" i="14"/>
  <c r="V552" i="14"/>
  <c r="U552" i="14"/>
  <c r="T552" i="14"/>
  <c r="S552" i="14"/>
  <c r="R552" i="14"/>
  <c r="Q552" i="14"/>
  <c r="P552" i="14"/>
  <c r="O552" i="14"/>
  <c r="N552" i="14"/>
  <c r="M552" i="14"/>
  <c r="L552" i="14"/>
  <c r="K552" i="14"/>
  <c r="J552" i="14"/>
  <c r="I552" i="14"/>
  <c r="H552" i="14"/>
  <c r="G552" i="14"/>
  <c r="JB551" i="14"/>
  <c r="JA551" i="14"/>
  <c r="IZ551" i="14"/>
  <c r="IY551" i="14"/>
  <c r="IX551" i="14"/>
  <c r="IW551" i="14"/>
  <c r="IV551" i="14"/>
  <c r="IU551" i="14"/>
  <c r="IT551" i="14"/>
  <c r="IS551" i="14"/>
  <c r="IR551" i="14"/>
  <c r="IQ551" i="14"/>
  <c r="IP551" i="14"/>
  <c r="IO551" i="14"/>
  <c r="IN551" i="14"/>
  <c r="IM551" i="14"/>
  <c r="IL551" i="14"/>
  <c r="IK551" i="14"/>
  <c r="IJ551" i="14"/>
  <c r="II551" i="14"/>
  <c r="IH551" i="14"/>
  <c r="IG551" i="14"/>
  <c r="IF551" i="14"/>
  <c r="IE551" i="14"/>
  <c r="ID551" i="14"/>
  <c r="IC551" i="14"/>
  <c r="IB551" i="14"/>
  <c r="IA551" i="14"/>
  <c r="HZ551" i="14"/>
  <c r="HY551" i="14"/>
  <c r="HX551" i="14"/>
  <c r="HW551" i="14"/>
  <c r="HV551" i="14"/>
  <c r="HU551" i="14"/>
  <c r="HT551" i="14"/>
  <c r="HS551" i="14"/>
  <c r="HR551" i="14"/>
  <c r="HQ551" i="14"/>
  <c r="HP551" i="14"/>
  <c r="HO551" i="14"/>
  <c r="HN551" i="14"/>
  <c r="HM551" i="14"/>
  <c r="HL551" i="14"/>
  <c r="HK551" i="14"/>
  <c r="HJ551" i="14"/>
  <c r="HI551" i="14"/>
  <c r="HH551" i="14"/>
  <c r="HG551" i="14"/>
  <c r="HF551" i="14"/>
  <c r="HE551" i="14"/>
  <c r="HD551" i="14"/>
  <c r="HC551" i="14"/>
  <c r="HB551" i="14"/>
  <c r="HA551" i="14"/>
  <c r="GZ551" i="14"/>
  <c r="GY551" i="14"/>
  <c r="GX551" i="14"/>
  <c r="GW551" i="14"/>
  <c r="GV551" i="14"/>
  <c r="GU551" i="14"/>
  <c r="GT551" i="14"/>
  <c r="GS551" i="14"/>
  <c r="GR551" i="14"/>
  <c r="GQ551" i="14"/>
  <c r="GP551" i="14"/>
  <c r="GO551" i="14"/>
  <c r="GN551" i="14"/>
  <c r="GM551" i="14"/>
  <c r="GL551" i="14"/>
  <c r="GK551" i="14"/>
  <c r="GJ551" i="14"/>
  <c r="GI551" i="14"/>
  <c r="GH551" i="14"/>
  <c r="GG551" i="14"/>
  <c r="GF551" i="14"/>
  <c r="GE551" i="14"/>
  <c r="GD551" i="14"/>
  <c r="GC551" i="14"/>
  <c r="GB551" i="14"/>
  <c r="GA551" i="14"/>
  <c r="FZ551" i="14"/>
  <c r="FY551" i="14"/>
  <c r="FX551" i="14"/>
  <c r="FW551" i="14"/>
  <c r="FV551" i="14"/>
  <c r="FU551" i="14"/>
  <c r="FT551" i="14"/>
  <c r="FS551" i="14"/>
  <c r="FR551" i="14"/>
  <c r="FQ551" i="14"/>
  <c r="FP551" i="14"/>
  <c r="FO551" i="14"/>
  <c r="FN551" i="14"/>
  <c r="FM551" i="14"/>
  <c r="FL551" i="14"/>
  <c r="FK551" i="14"/>
  <c r="FJ551" i="14"/>
  <c r="FI551" i="14"/>
  <c r="FH551" i="14"/>
  <c r="FG551" i="14"/>
  <c r="FF551" i="14"/>
  <c r="FE551" i="14"/>
  <c r="FD551" i="14"/>
  <c r="FC551" i="14"/>
  <c r="FB551" i="14"/>
  <c r="FA551" i="14"/>
  <c r="EZ551" i="14"/>
  <c r="EY551" i="14"/>
  <c r="EX551" i="14"/>
  <c r="EW551" i="14"/>
  <c r="EV551" i="14"/>
  <c r="EU551" i="14"/>
  <c r="ET551" i="14"/>
  <c r="ES551" i="14"/>
  <c r="ER551" i="14"/>
  <c r="EQ551" i="14"/>
  <c r="EP551" i="14"/>
  <c r="EO551" i="14"/>
  <c r="EN551" i="14"/>
  <c r="EM551" i="14"/>
  <c r="EL551" i="14"/>
  <c r="EK551" i="14"/>
  <c r="EJ551" i="14"/>
  <c r="EI551" i="14"/>
  <c r="EH551" i="14"/>
  <c r="EG551" i="14"/>
  <c r="EF551" i="14"/>
  <c r="EE551" i="14"/>
  <c r="ED551" i="14"/>
  <c r="EC551" i="14"/>
  <c r="EB551" i="14"/>
  <c r="EA551" i="14"/>
  <c r="DZ551" i="14"/>
  <c r="DY551" i="14"/>
  <c r="DX551" i="14"/>
  <c r="DW551" i="14"/>
  <c r="DV551" i="14"/>
  <c r="DU551" i="14"/>
  <c r="DT551" i="14"/>
  <c r="DS551" i="14"/>
  <c r="DR551" i="14"/>
  <c r="DQ551" i="14"/>
  <c r="DP551" i="14"/>
  <c r="DO551" i="14"/>
  <c r="DN551" i="14"/>
  <c r="DM551" i="14"/>
  <c r="DL551" i="14"/>
  <c r="DK551" i="14"/>
  <c r="DJ551" i="14"/>
  <c r="DI551" i="14"/>
  <c r="DH551" i="14"/>
  <c r="DG551" i="14"/>
  <c r="DF551" i="14"/>
  <c r="DE551" i="14"/>
  <c r="DD551" i="14"/>
  <c r="DC551" i="14"/>
  <c r="DB551" i="14"/>
  <c r="DA551" i="14"/>
  <c r="CZ551" i="14"/>
  <c r="CY551" i="14"/>
  <c r="CX551" i="14"/>
  <c r="CW551" i="14"/>
  <c r="CV551" i="14"/>
  <c r="CU551" i="14"/>
  <c r="CT551" i="14"/>
  <c r="CS551" i="14"/>
  <c r="CR551" i="14"/>
  <c r="CQ551" i="14"/>
  <c r="CP551" i="14"/>
  <c r="CO551" i="14"/>
  <c r="CN551" i="14"/>
  <c r="CM551" i="14"/>
  <c r="CL551" i="14"/>
  <c r="CK551" i="14"/>
  <c r="CJ551" i="14"/>
  <c r="CI551" i="14"/>
  <c r="CH551" i="14"/>
  <c r="CG551" i="14"/>
  <c r="CF551" i="14"/>
  <c r="CE551" i="14"/>
  <c r="CD551" i="14"/>
  <c r="CC551" i="14"/>
  <c r="CB551" i="14"/>
  <c r="CA551" i="14"/>
  <c r="BZ551" i="14"/>
  <c r="BY551" i="14"/>
  <c r="BX551" i="14"/>
  <c r="BW551" i="14"/>
  <c r="BV551" i="14"/>
  <c r="BU551" i="14"/>
  <c r="BT551" i="14"/>
  <c r="BS551" i="14"/>
  <c r="BR551" i="14"/>
  <c r="BQ551" i="14"/>
  <c r="BP551" i="14"/>
  <c r="BO551" i="14"/>
  <c r="BN551" i="14"/>
  <c r="BM551" i="14"/>
  <c r="BL551" i="14"/>
  <c r="BK551" i="14"/>
  <c r="BJ551" i="14"/>
  <c r="BI551" i="14"/>
  <c r="BH551" i="14"/>
  <c r="BG551" i="14"/>
  <c r="BF551" i="14"/>
  <c r="BE551" i="14"/>
  <c r="BD551" i="14"/>
  <c r="BC551" i="14"/>
  <c r="BB551" i="14"/>
  <c r="BA551" i="14"/>
  <c r="AZ551" i="14"/>
  <c r="AY551" i="14"/>
  <c r="AX551" i="14"/>
  <c r="AW551" i="14"/>
  <c r="AV551" i="14"/>
  <c r="AU551" i="14"/>
  <c r="AT551" i="14"/>
  <c r="AS551" i="14"/>
  <c r="AR551" i="14"/>
  <c r="AQ551" i="14"/>
  <c r="AP551" i="14"/>
  <c r="AO551" i="14"/>
  <c r="AN551" i="14"/>
  <c r="AM551" i="14"/>
  <c r="AL551" i="14"/>
  <c r="AK551" i="14"/>
  <c r="AJ551" i="14"/>
  <c r="AI551" i="14"/>
  <c r="AH551" i="14"/>
  <c r="AG551" i="14"/>
  <c r="AF551" i="14"/>
  <c r="AE551" i="14"/>
  <c r="AD551" i="14"/>
  <c r="AC551" i="14"/>
  <c r="AB551" i="14"/>
  <c r="AA551" i="14"/>
  <c r="Z551" i="14"/>
  <c r="Y551" i="14"/>
  <c r="X551" i="14"/>
  <c r="W551" i="14"/>
  <c r="V551" i="14"/>
  <c r="U551" i="14"/>
  <c r="T551" i="14"/>
  <c r="S551" i="14"/>
  <c r="R551" i="14"/>
  <c r="Q551" i="14"/>
  <c r="P551" i="14"/>
  <c r="O551" i="14"/>
  <c r="N551" i="14"/>
  <c r="M551" i="14"/>
  <c r="L551" i="14"/>
  <c r="K551" i="14"/>
  <c r="J551" i="14"/>
  <c r="I551" i="14"/>
  <c r="H551" i="14"/>
  <c r="G551" i="14"/>
  <c r="JB550" i="14"/>
  <c r="JA550" i="14"/>
  <c r="IZ550" i="14"/>
  <c r="IY550" i="14"/>
  <c r="IX550" i="14"/>
  <c r="IW550" i="14"/>
  <c r="IV550" i="14"/>
  <c r="IU550" i="14"/>
  <c r="IT550" i="14"/>
  <c r="IS550" i="14"/>
  <c r="IR550" i="14"/>
  <c r="IQ550" i="14"/>
  <c r="IP550" i="14"/>
  <c r="IO550" i="14"/>
  <c r="IN550" i="14"/>
  <c r="IM550" i="14"/>
  <c r="IL550" i="14"/>
  <c r="IK550" i="14"/>
  <c r="IJ550" i="14"/>
  <c r="II550" i="14"/>
  <c r="IH550" i="14"/>
  <c r="IG550" i="14"/>
  <c r="IF550" i="14"/>
  <c r="IE550" i="14"/>
  <c r="ID550" i="14"/>
  <c r="IC550" i="14"/>
  <c r="IB550" i="14"/>
  <c r="IA550" i="14"/>
  <c r="HZ550" i="14"/>
  <c r="HY550" i="14"/>
  <c r="HX550" i="14"/>
  <c r="HW550" i="14"/>
  <c r="HV550" i="14"/>
  <c r="HU550" i="14"/>
  <c r="HT550" i="14"/>
  <c r="HS550" i="14"/>
  <c r="HR550" i="14"/>
  <c r="HQ550" i="14"/>
  <c r="HP550" i="14"/>
  <c r="HO550" i="14"/>
  <c r="HN550" i="14"/>
  <c r="HM550" i="14"/>
  <c r="HL550" i="14"/>
  <c r="HK550" i="14"/>
  <c r="HJ550" i="14"/>
  <c r="HI550" i="14"/>
  <c r="HH550" i="14"/>
  <c r="HG550" i="14"/>
  <c r="HF550" i="14"/>
  <c r="HE550" i="14"/>
  <c r="HD550" i="14"/>
  <c r="HC550" i="14"/>
  <c r="HB550" i="14"/>
  <c r="HA550" i="14"/>
  <c r="GZ550" i="14"/>
  <c r="GY550" i="14"/>
  <c r="GX550" i="14"/>
  <c r="GW550" i="14"/>
  <c r="GV550" i="14"/>
  <c r="GU550" i="14"/>
  <c r="GT550" i="14"/>
  <c r="GS550" i="14"/>
  <c r="GR550" i="14"/>
  <c r="GQ550" i="14"/>
  <c r="GP550" i="14"/>
  <c r="GO550" i="14"/>
  <c r="GN550" i="14"/>
  <c r="GM550" i="14"/>
  <c r="GL550" i="14"/>
  <c r="GK550" i="14"/>
  <c r="GJ550" i="14"/>
  <c r="GI550" i="14"/>
  <c r="GH550" i="14"/>
  <c r="GG550" i="14"/>
  <c r="GF550" i="14"/>
  <c r="GE550" i="14"/>
  <c r="GD550" i="14"/>
  <c r="GC550" i="14"/>
  <c r="GB550" i="14"/>
  <c r="GA550" i="14"/>
  <c r="FZ550" i="14"/>
  <c r="FY550" i="14"/>
  <c r="FX550" i="14"/>
  <c r="FW550" i="14"/>
  <c r="FV550" i="14"/>
  <c r="FU550" i="14"/>
  <c r="FT550" i="14"/>
  <c r="FS550" i="14"/>
  <c r="FR550" i="14"/>
  <c r="FQ550" i="14"/>
  <c r="FP550" i="14"/>
  <c r="FO550" i="14"/>
  <c r="FN550" i="14"/>
  <c r="FM550" i="14"/>
  <c r="FL550" i="14"/>
  <c r="FK550" i="14"/>
  <c r="FJ550" i="14"/>
  <c r="FI550" i="14"/>
  <c r="FH550" i="14"/>
  <c r="FG550" i="14"/>
  <c r="FF550" i="14"/>
  <c r="FE550" i="14"/>
  <c r="FD550" i="14"/>
  <c r="FC550" i="14"/>
  <c r="FB550" i="14"/>
  <c r="FA550" i="14"/>
  <c r="EZ550" i="14"/>
  <c r="EY550" i="14"/>
  <c r="EX550" i="14"/>
  <c r="EW550" i="14"/>
  <c r="EV550" i="14"/>
  <c r="EU550" i="14"/>
  <c r="ET550" i="14"/>
  <c r="ES550" i="14"/>
  <c r="ER550" i="14"/>
  <c r="EQ550" i="14"/>
  <c r="EP550" i="14"/>
  <c r="EO550" i="14"/>
  <c r="EN550" i="14"/>
  <c r="EM550" i="14"/>
  <c r="EL550" i="14"/>
  <c r="EK550" i="14"/>
  <c r="EJ550" i="14"/>
  <c r="EI550" i="14"/>
  <c r="EH550" i="14"/>
  <c r="EG550" i="14"/>
  <c r="EF550" i="14"/>
  <c r="EE550" i="14"/>
  <c r="ED550" i="14"/>
  <c r="EC550" i="14"/>
  <c r="EB550" i="14"/>
  <c r="EA550" i="14"/>
  <c r="DZ550" i="14"/>
  <c r="DY550" i="14"/>
  <c r="DX550" i="14"/>
  <c r="DW550" i="14"/>
  <c r="DV550" i="14"/>
  <c r="DU550" i="14"/>
  <c r="DT550" i="14"/>
  <c r="DS550" i="14"/>
  <c r="DR550" i="14"/>
  <c r="DQ550" i="14"/>
  <c r="DP550" i="14"/>
  <c r="DO550" i="14"/>
  <c r="DN550" i="14"/>
  <c r="DM550" i="14"/>
  <c r="DL550" i="14"/>
  <c r="DK550" i="14"/>
  <c r="DJ550" i="14"/>
  <c r="DI550" i="14"/>
  <c r="DH550" i="14"/>
  <c r="DG550" i="14"/>
  <c r="DF550" i="14"/>
  <c r="DE550" i="14"/>
  <c r="DD550" i="14"/>
  <c r="DC550" i="14"/>
  <c r="DB550" i="14"/>
  <c r="DA550" i="14"/>
  <c r="CZ550" i="14"/>
  <c r="CY550" i="14"/>
  <c r="CX550" i="14"/>
  <c r="CW550" i="14"/>
  <c r="CV550" i="14"/>
  <c r="CU550" i="14"/>
  <c r="CT550" i="14"/>
  <c r="CS550" i="14"/>
  <c r="CR550" i="14"/>
  <c r="CQ550" i="14"/>
  <c r="CP550" i="14"/>
  <c r="CO550" i="14"/>
  <c r="CN550" i="14"/>
  <c r="CM550" i="14"/>
  <c r="CL550" i="14"/>
  <c r="CK550" i="14"/>
  <c r="CJ550" i="14"/>
  <c r="CI550" i="14"/>
  <c r="CH550" i="14"/>
  <c r="CG550" i="14"/>
  <c r="CF550" i="14"/>
  <c r="CE550" i="14"/>
  <c r="CD550" i="14"/>
  <c r="CC550" i="14"/>
  <c r="CB550" i="14"/>
  <c r="CA550" i="14"/>
  <c r="BZ550" i="14"/>
  <c r="BY550" i="14"/>
  <c r="BX550" i="14"/>
  <c r="BW550" i="14"/>
  <c r="BV550" i="14"/>
  <c r="BU550" i="14"/>
  <c r="BT550" i="14"/>
  <c r="BS550" i="14"/>
  <c r="BR550" i="14"/>
  <c r="BQ550" i="14"/>
  <c r="BP550" i="14"/>
  <c r="BO550" i="14"/>
  <c r="BN550" i="14"/>
  <c r="BM550" i="14"/>
  <c r="BL550" i="14"/>
  <c r="BK550" i="14"/>
  <c r="BJ550" i="14"/>
  <c r="BI550" i="14"/>
  <c r="BH550" i="14"/>
  <c r="BG550" i="14"/>
  <c r="BF550" i="14"/>
  <c r="BE550" i="14"/>
  <c r="BD550" i="14"/>
  <c r="BC550" i="14"/>
  <c r="BB550" i="14"/>
  <c r="BA550" i="14"/>
  <c r="AZ550" i="14"/>
  <c r="AY550" i="14"/>
  <c r="AX550" i="14"/>
  <c r="AW550" i="14"/>
  <c r="AV550" i="14"/>
  <c r="AU550" i="14"/>
  <c r="AT550" i="14"/>
  <c r="AS550" i="14"/>
  <c r="AR550" i="14"/>
  <c r="AQ550" i="14"/>
  <c r="AP550" i="14"/>
  <c r="AO550" i="14"/>
  <c r="AN550" i="14"/>
  <c r="AM550" i="14"/>
  <c r="AL550" i="14"/>
  <c r="AK550" i="14"/>
  <c r="AJ550" i="14"/>
  <c r="AI550" i="14"/>
  <c r="AH550" i="14"/>
  <c r="AG550" i="14"/>
  <c r="AF550" i="14"/>
  <c r="AE550" i="14"/>
  <c r="AD550" i="14"/>
  <c r="AC550" i="14"/>
  <c r="AB550" i="14"/>
  <c r="AA550" i="14"/>
  <c r="Z550" i="14"/>
  <c r="Y550" i="14"/>
  <c r="X550" i="14"/>
  <c r="W550" i="14"/>
  <c r="V550" i="14"/>
  <c r="U550" i="14"/>
  <c r="T550" i="14"/>
  <c r="S550" i="14"/>
  <c r="R550" i="14"/>
  <c r="Q550" i="14"/>
  <c r="P550" i="14"/>
  <c r="O550" i="14"/>
  <c r="N550" i="14"/>
  <c r="M550" i="14"/>
  <c r="L550" i="14"/>
  <c r="K550" i="14"/>
  <c r="J550" i="14"/>
  <c r="I550" i="14"/>
  <c r="H550" i="14"/>
  <c r="G550" i="14"/>
  <c r="JB549" i="14"/>
  <c r="JA549" i="14"/>
  <c r="IZ549" i="14"/>
  <c r="IY549" i="14"/>
  <c r="IX549" i="14"/>
  <c r="IW549" i="14"/>
  <c r="IV549" i="14"/>
  <c r="IU549" i="14"/>
  <c r="IT549" i="14"/>
  <c r="IS549" i="14"/>
  <c r="IR549" i="14"/>
  <c r="IQ549" i="14"/>
  <c r="IP549" i="14"/>
  <c r="IO549" i="14"/>
  <c r="IN549" i="14"/>
  <c r="IM549" i="14"/>
  <c r="IL549" i="14"/>
  <c r="IK549" i="14"/>
  <c r="IJ549" i="14"/>
  <c r="II549" i="14"/>
  <c r="IH549" i="14"/>
  <c r="IG549" i="14"/>
  <c r="IF549" i="14"/>
  <c r="IE549" i="14"/>
  <c r="ID549" i="14"/>
  <c r="IC549" i="14"/>
  <c r="IB549" i="14"/>
  <c r="IA549" i="14"/>
  <c r="HZ549" i="14"/>
  <c r="HY549" i="14"/>
  <c r="HX549" i="14"/>
  <c r="HW549" i="14"/>
  <c r="HV549" i="14"/>
  <c r="HU549" i="14"/>
  <c r="HT549" i="14"/>
  <c r="HS549" i="14"/>
  <c r="HR549" i="14"/>
  <c r="HQ549" i="14"/>
  <c r="HP549" i="14"/>
  <c r="HO549" i="14"/>
  <c r="HN549" i="14"/>
  <c r="HM549" i="14"/>
  <c r="HL549" i="14"/>
  <c r="HK549" i="14"/>
  <c r="HJ549" i="14"/>
  <c r="HI549" i="14"/>
  <c r="HH549" i="14"/>
  <c r="HG549" i="14"/>
  <c r="HF549" i="14"/>
  <c r="HE549" i="14"/>
  <c r="HD549" i="14"/>
  <c r="HC549" i="14"/>
  <c r="HB549" i="14"/>
  <c r="HA549" i="14"/>
  <c r="GZ549" i="14"/>
  <c r="GY549" i="14"/>
  <c r="GX549" i="14"/>
  <c r="GW549" i="14"/>
  <c r="GV549" i="14"/>
  <c r="GU549" i="14"/>
  <c r="GT549" i="14"/>
  <c r="GS549" i="14"/>
  <c r="GR549" i="14"/>
  <c r="GQ549" i="14"/>
  <c r="GP549" i="14"/>
  <c r="GO549" i="14"/>
  <c r="GN549" i="14"/>
  <c r="GM549" i="14"/>
  <c r="GL549" i="14"/>
  <c r="GK549" i="14"/>
  <c r="GJ549" i="14"/>
  <c r="GI549" i="14"/>
  <c r="GH549" i="14"/>
  <c r="GG549" i="14"/>
  <c r="GF549" i="14"/>
  <c r="GE549" i="14"/>
  <c r="GD549" i="14"/>
  <c r="GC549" i="14"/>
  <c r="GB549" i="14"/>
  <c r="GA549" i="14"/>
  <c r="FZ549" i="14"/>
  <c r="FY549" i="14"/>
  <c r="FX549" i="14"/>
  <c r="FW549" i="14"/>
  <c r="FV549" i="14"/>
  <c r="FU549" i="14"/>
  <c r="FT549" i="14"/>
  <c r="FS549" i="14"/>
  <c r="FR549" i="14"/>
  <c r="FQ549" i="14"/>
  <c r="FP549" i="14"/>
  <c r="FO549" i="14"/>
  <c r="FN549" i="14"/>
  <c r="FM549" i="14"/>
  <c r="FL549" i="14"/>
  <c r="FK549" i="14"/>
  <c r="FJ549" i="14"/>
  <c r="FI549" i="14"/>
  <c r="FH549" i="14"/>
  <c r="FG549" i="14"/>
  <c r="FF549" i="14"/>
  <c r="FE549" i="14"/>
  <c r="FD549" i="14"/>
  <c r="FC549" i="14"/>
  <c r="FB549" i="14"/>
  <c r="FA549" i="14"/>
  <c r="EZ549" i="14"/>
  <c r="EY549" i="14"/>
  <c r="EX549" i="14"/>
  <c r="EW549" i="14"/>
  <c r="EV549" i="14"/>
  <c r="EU549" i="14"/>
  <c r="ET549" i="14"/>
  <c r="ES549" i="14"/>
  <c r="ER549" i="14"/>
  <c r="EQ549" i="14"/>
  <c r="EP549" i="14"/>
  <c r="EO549" i="14"/>
  <c r="EN549" i="14"/>
  <c r="EM549" i="14"/>
  <c r="EL549" i="14"/>
  <c r="EK549" i="14"/>
  <c r="EJ549" i="14"/>
  <c r="EI549" i="14"/>
  <c r="EH549" i="14"/>
  <c r="EG549" i="14"/>
  <c r="EF549" i="14"/>
  <c r="EE549" i="14"/>
  <c r="ED549" i="14"/>
  <c r="EC549" i="14"/>
  <c r="EB549" i="14"/>
  <c r="EA549" i="14"/>
  <c r="DZ549" i="14"/>
  <c r="DY549" i="14"/>
  <c r="DX549" i="14"/>
  <c r="DW549" i="14"/>
  <c r="DV549" i="14"/>
  <c r="DU549" i="14"/>
  <c r="DT549" i="14"/>
  <c r="DS549" i="14"/>
  <c r="DR549" i="14"/>
  <c r="DQ549" i="14"/>
  <c r="DP549" i="14"/>
  <c r="DO549" i="14"/>
  <c r="DN549" i="14"/>
  <c r="DM549" i="14"/>
  <c r="DL549" i="14"/>
  <c r="DK549" i="14"/>
  <c r="DJ549" i="14"/>
  <c r="DI549" i="14"/>
  <c r="DH549" i="14"/>
  <c r="DG549" i="14"/>
  <c r="DF549" i="14"/>
  <c r="DE549" i="14"/>
  <c r="DD549" i="14"/>
  <c r="DC549" i="14"/>
  <c r="DB549" i="14"/>
  <c r="DA549" i="14"/>
  <c r="CZ549" i="14"/>
  <c r="CY549" i="14"/>
  <c r="CX549" i="14"/>
  <c r="CW549" i="14"/>
  <c r="CV549" i="14"/>
  <c r="CU549" i="14"/>
  <c r="CT549" i="14"/>
  <c r="CS549" i="14"/>
  <c r="CR549" i="14"/>
  <c r="CQ549" i="14"/>
  <c r="CP549" i="14"/>
  <c r="CO549" i="14"/>
  <c r="CN549" i="14"/>
  <c r="CM549" i="14"/>
  <c r="CL549" i="14"/>
  <c r="CK549" i="14"/>
  <c r="CJ549" i="14"/>
  <c r="CI549" i="14"/>
  <c r="CH549" i="14"/>
  <c r="CG549" i="14"/>
  <c r="CF549" i="14"/>
  <c r="CE549" i="14"/>
  <c r="CD549" i="14"/>
  <c r="CC549" i="14"/>
  <c r="CB549" i="14"/>
  <c r="CA549" i="14"/>
  <c r="BZ549" i="14"/>
  <c r="BY549" i="14"/>
  <c r="BX549" i="14"/>
  <c r="BW549" i="14"/>
  <c r="BV549" i="14"/>
  <c r="BU549" i="14"/>
  <c r="BT549" i="14"/>
  <c r="BS549" i="14"/>
  <c r="BR549" i="14"/>
  <c r="BQ549" i="14"/>
  <c r="BP549" i="14"/>
  <c r="BO549" i="14"/>
  <c r="BN549" i="14"/>
  <c r="BM549" i="14"/>
  <c r="BL549" i="14"/>
  <c r="BK549" i="14"/>
  <c r="BJ549" i="14"/>
  <c r="BI549" i="14"/>
  <c r="BH549" i="14"/>
  <c r="BG549" i="14"/>
  <c r="BF549" i="14"/>
  <c r="BE549" i="14"/>
  <c r="BD549" i="14"/>
  <c r="BC549" i="14"/>
  <c r="BB549" i="14"/>
  <c r="BA549" i="14"/>
  <c r="AZ549" i="14"/>
  <c r="AY549" i="14"/>
  <c r="AX549" i="14"/>
  <c r="AW549" i="14"/>
  <c r="AV549" i="14"/>
  <c r="AU549" i="14"/>
  <c r="AT549" i="14"/>
  <c r="AS549" i="14"/>
  <c r="AR549" i="14"/>
  <c r="AQ549" i="14"/>
  <c r="AP549" i="14"/>
  <c r="AO549" i="14"/>
  <c r="AN549" i="14"/>
  <c r="AM549" i="14"/>
  <c r="AL549" i="14"/>
  <c r="AK549" i="14"/>
  <c r="AJ549" i="14"/>
  <c r="AI549" i="14"/>
  <c r="AH549" i="14"/>
  <c r="AG549" i="14"/>
  <c r="AF549" i="14"/>
  <c r="AE549" i="14"/>
  <c r="AD549" i="14"/>
  <c r="AC549" i="14"/>
  <c r="AB549" i="14"/>
  <c r="AA549" i="14"/>
  <c r="Z549" i="14"/>
  <c r="Y549" i="14"/>
  <c r="X549" i="14"/>
  <c r="W549" i="14"/>
  <c r="V549" i="14"/>
  <c r="U549" i="14"/>
  <c r="T549" i="14"/>
  <c r="S549" i="14"/>
  <c r="R549" i="14"/>
  <c r="Q549" i="14"/>
  <c r="P549" i="14"/>
  <c r="O549" i="14"/>
  <c r="N549" i="14"/>
  <c r="M549" i="14"/>
  <c r="L549" i="14"/>
  <c r="K549" i="14"/>
  <c r="J549" i="14"/>
  <c r="I549" i="14"/>
  <c r="H549" i="14"/>
  <c r="G549" i="14"/>
  <c r="JB548" i="14"/>
  <c r="JA548" i="14"/>
  <c r="IZ548" i="14"/>
  <c r="IY548" i="14"/>
  <c r="IX548" i="14"/>
  <c r="IW548" i="14"/>
  <c r="IV548" i="14"/>
  <c r="IU548" i="14"/>
  <c r="IT548" i="14"/>
  <c r="IS548" i="14"/>
  <c r="IR548" i="14"/>
  <c r="IQ548" i="14"/>
  <c r="IP548" i="14"/>
  <c r="IO548" i="14"/>
  <c r="IN548" i="14"/>
  <c r="IM548" i="14"/>
  <c r="IL548" i="14"/>
  <c r="IK548" i="14"/>
  <c r="IJ548" i="14"/>
  <c r="II548" i="14"/>
  <c r="IH548" i="14"/>
  <c r="IG548" i="14"/>
  <c r="IF548" i="14"/>
  <c r="IE548" i="14"/>
  <c r="ID548" i="14"/>
  <c r="IC548" i="14"/>
  <c r="IB548" i="14"/>
  <c r="IA548" i="14"/>
  <c r="HZ548" i="14"/>
  <c r="HY548" i="14"/>
  <c r="HX548" i="14"/>
  <c r="HW548" i="14"/>
  <c r="HV548" i="14"/>
  <c r="HU548" i="14"/>
  <c r="HT548" i="14"/>
  <c r="HS548" i="14"/>
  <c r="HR548" i="14"/>
  <c r="HQ548" i="14"/>
  <c r="HP548" i="14"/>
  <c r="HO548" i="14"/>
  <c r="HN548" i="14"/>
  <c r="HM548" i="14"/>
  <c r="HL548" i="14"/>
  <c r="HK548" i="14"/>
  <c r="HJ548" i="14"/>
  <c r="HI548" i="14"/>
  <c r="HH548" i="14"/>
  <c r="HG548" i="14"/>
  <c r="HF548" i="14"/>
  <c r="HE548" i="14"/>
  <c r="HD548" i="14"/>
  <c r="HC548" i="14"/>
  <c r="HB548" i="14"/>
  <c r="HA548" i="14"/>
  <c r="GZ548" i="14"/>
  <c r="GY548" i="14"/>
  <c r="GX548" i="14"/>
  <c r="GW548" i="14"/>
  <c r="GV548" i="14"/>
  <c r="GU548" i="14"/>
  <c r="GT548" i="14"/>
  <c r="GS548" i="14"/>
  <c r="GR548" i="14"/>
  <c r="GQ548" i="14"/>
  <c r="GP548" i="14"/>
  <c r="GO548" i="14"/>
  <c r="GN548" i="14"/>
  <c r="GM548" i="14"/>
  <c r="GL548" i="14"/>
  <c r="GK548" i="14"/>
  <c r="GJ548" i="14"/>
  <c r="GI548" i="14"/>
  <c r="GH548" i="14"/>
  <c r="GG548" i="14"/>
  <c r="GF548" i="14"/>
  <c r="GE548" i="14"/>
  <c r="GD548" i="14"/>
  <c r="GC548" i="14"/>
  <c r="GB548" i="14"/>
  <c r="GA548" i="14"/>
  <c r="FZ548" i="14"/>
  <c r="FY548" i="14"/>
  <c r="FX548" i="14"/>
  <c r="FW548" i="14"/>
  <c r="FV548" i="14"/>
  <c r="FU548" i="14"/>
  <c r="FT548" i="14"/>
  <c r="FS548" i="14"/>
  <c r="FR548" i="14"/>
  <c r="FQ548" i="14"/>
  <c r="FP548" i="14"/>
  <c r="FO548" i="14"/>
  <c r="FN548" i="14"/>
  <c r="FM548" i="14"/>
  <c r="FL548" i="14"/>
  <c r="FK548" i="14"/>
  <c r="FJ548" i="14"/>
  <c r="FI548" i="14"/>
  <c r="FH548" i="14"/>
  <c r="FG548" i="14"/>
  <c r="FF548" i="14"/>
  <c r="FE548" i="14"/>
  <c r="FD548" i="14"/>
  <c r="FC548" i="14"/>
  <c r="FB548" i="14"/>
  <c r="FA548" i="14"/>
  <c r="EZ548" i="14"/>
  <c r="EY548" i="14"/>
  <c r="EX548" i="14"/>
  <c r="EW548" i="14"/>
  <c r="EV548" i="14"/>
  <c r="EU548" i="14"/>
  <c r="ET548" i="14"/>
  <c r="ES548" i="14"/>
  <c r="ER548" i="14"/>
  <c r="EQ548" i="14"/>
  <c r="EP548" i="14"/>
  <c r="EO548" i="14"/>
  <c r="EN548" i="14"/>
  <c r="EM548" i="14"/>
  <c r="EL548" i="14"/>
  <c r="EK548" i="14"/>
  <c r="EJ548" i="14"/>
  <c r="EI548" i="14"/>
  <c r="EH548" i="14"/>
  <c r="EG548" i="14"/>
  <c r="EF548" i="14"/>
  <c r="EE548" i="14"/>
  <c r="ED548" i="14"/>
  <c r="EC548" i="14"/>
  <c r="EB548" i="14"/>
  <c r="EA548" i="14"/>
  <c r="DZ548" i="14"/>
  <c r="DY548" i="14"/>
  <c r="DX548" i="14"/>
  <c r="DW548" i="14"/>
  <c r="DV548" i="14"/>
  <c r="DU548" i="14"/>
  <c r="DT548" i="14"/>
  <c r="DS548" i="14"/>
  <c r="DR548" i="14"/>
  <c r="DQ548" i="14"/>
  <c r="DP548" i="14"/>
  <c r="DO548" i="14"/>
  <c r="DN548" i="14"/>
  <c r="DM548" i="14"/>
  <c r="DL548" i="14"/>
  <c r="DK548" i="14"/>
  <c r="DJ548" i="14"/>
  <c r="DI548" i="14"/>
  <c r="DH548" i="14"/>
  <c r="DG548" i="14"/>
  <c r="DF548" i="14"/>
  <c r="DE548" i="14"/>
  <c r="DD548" i="14"/>
  <c r="DC548" i="14"/>
  <c r="DB548" i="14"/>
  <c r="DA548" i="14"/>
  <c r="CZ548" i="14"/>
  <c r="CY548" i="14"/>
  <c r="CX548" i="14"/>
  <c r="CW548" i="14"/>
  <c r="CV548" i="14"/>
  <c r="CU548" i="14"/>
  <c r="CT548" i="14"/>
  <c r="CS548" i="14"/>
  <c r="CR548" i="14"/>
  <c r="CQ548" i="14"/>
  <c r="CP548" i="14"/>
  <c r="CO548" i="14"/>
  <c r="CN548" i="14"/>
  <c r="CM548" i="14"/>
  <c r="CL548" i="14"/>
  <c r="CK548" i="14"/>
  <c r="CJ548" i="14"/>
  <c r="CI548" i="14"/>
  <c r="CH548" i="14"/>
  <c r="CG548" i="14"/>
  <c r="CF548" i="14"/>
  <c r="CE548" i="14"/>
  <c r="CD548" i="14"/>
  <c r="CC548" i="14"/>
  <c r="CB548" i="14"/>
  <c r="CA548" i="14"/>
  <c r="BZ548" i="14"/>
  <c r="BY548" i="14"/>
  <c r="BX548" i="14"/>
  <c r="BW548" i="14"/>
  <c r="BV548" i="14"/>
  <c r="BU548" i="14"/>
  <c r="BT548" i="14"/>
  <c r="BS548" i="14"/>
  <c r="BR548" i="14"/>
  <c r="BQ548" i="14"/>
  <c r="BP548" i="14"/>
  <c r="BO548" i="14"/>
  <c r="BN548" i="14"/>
  <c r="BM548" i="14"/>
  <c r="BL548" i="14"/>
  <c r="BK548" i="14"/>
  <c r="BJ548" i="14"/>
  <c r="BI548" i="14"/>
  <c r="BH548" i="14"/>
  <c r="BG548" i="14"/>
  <c r="BF548" i="14"/>
  <c r="BE548" i="14"/>
  <c r="BD548" i="14"/>
  <c r="BC548" i="14"/>
  <c r="BB548" i="14"/>
  <c r="BA548" i="14"/>
  <c r="AZ548" i="14"/>
  <c r="AY548" i="14"/>
  <c r="AX548" i="14"/>
  <c r="AW548" i="14"/>
  <c r="AV548" i="14"/>
  <c r="AU548" i="14"/>
  <c r="AT548" i="14"/>
  <c r="AS548" i="14"/>
  <c r="AR548" i="14"/>
  <c r="AQ548" i="14"/>
  <c r="AP548" i="14"/>
  <c r="AO548" i="14"/>
  <c r="AN548" i="14"/>
  <c r="AM548" i="14"/>
  <c r="AL548" i="14"/>
  <c r="AK548" i="14"/>
  <c r="AJ548" i="14"/>
  <c r="AI548" i="14"/>
  <c r="AH548" i="14"/>
  <c r="AG548" i="14"/>
  <c r="AF548" i="14"/>
  <c r="AE548" i="14"/>
  <c r="AD548" i="14"/>
  <c r="AC548" i="14"/>
  <c r="AB548" i="14"/>
  <c r="AA548" i="14"/>
  <c r="Z548" i="14"/>
  <c r="Y548" i="14"/>
  <c r="X548" i="14"/>
  <c r="W548" i="14"/>
  <c r="V548" i="14"/>
  <c r="U548" i="14"/>
  <c r="T548" i="14"/>
  <c r="S548" i="14"/>
  <c r="R548" i="14"/>
  <c r="Q548" i="14"/>
  <c r="P548" i="14"/>
  <c r="O548" i="14"/>
  <c r="N548" i="14"/>
  <c r="M548" i="14"/>
  <c r="L548" i="14"/>
  <c r="K548" i="14"/>
  <c r="J548" i="14"/>
  <c r="I548" i="14"/>
  <c r="H548" i="14"/>
  <c r="G548" i="14"/>
  <c r="JB547" i="14"/>
  <c r="JA547" i="14"/>
  <c r="IZ547" i="14"/>
  <c r="IY547" i="14"/>
  <c r="IX547" i="14"/>
  <c r="IW547" i="14"/>
  <c r="IV547" i="14"/>
  <c r="IU547" i="14"/>
  <c r="IT547" i="14"/>
  <c r="IS547" i="14"/>
  <c r="IR547" i="14"/>
  <c r="IQ547" i="14"/>
  <c r="IP547" i="14"/>
  <c r="IO547" i="14"/>
  <c r="IN547" i="14"/>
  <c r="IM547" i="14"/>
  <c r="IL547" i="14"/>
  <c r="IK547" i="14"/>
  <c r="IJ547" i="14"/>
  <c r="II547" i="14"/>
  <c r="IH547" i="14"/>
  <c r="IG547" i="14"/>
  <c r="IF547" i="14"/>
  <c r="IE547" i="14"/>
  <c r="ID547" i="14"/>
  <c r="IC547" i="14"/>
  <c r="IB547" i="14"/>
  <c r="IA547" i="14"/>
  <c r="HZ547" i="14"/>
  <c r="HY547" i="14"/>
  <c r="HX547" i="14"/>
  <c r="HW547" i="14"/>
  <c r="HV547" i="14"/>
  <c r="HU547" i="14"/>
  <c r="HT547" i="14"/>
  <c r="HS547" i="14"/>
  <c r="HR547" i="14"/>
  <c r="HQ547" i="14"/>
  <c r="HP547" i="14"/>
  <c r="HO547" i="14"/>
  <c r="HN547" i="14"/>
  <c r="HM547" i="14"/>
  <c r="HL547" i="14"/>
  <c r="HK547" i="14"/>
  <c r="HJ547" i="14"/>
  <c r="HI547" i="14"/>
  <c r="HH547" i="14"/>
  <c r="HG547" i="14"/>
  <c r="HF547" i="14"/>
  <c r="HE547" i="14"/>
  <c r="HD547" i="14"/>
  <c r="HC547" i="14"/>
  <c r="HB547" i="14"/>
  <c r="HA547" i="14"/>
  <c r="GZ547" i="14"/>
  <c r="GY547" i="14"/>
  <c r="GX547" i="14"/>
  <c r="GW547" i="14"/>
  <c r="GV547" i="14"/>
  <c r="GU547" i="14"/>
  <c r="GT547" i="14"/>
  <c r="GS547" i="14"/>
  <c r="GR547" i="14"/>
  <c r="GQ547" i="14"/>
  <c r="GP547" i="14"/>
  <c r="GO547" i="14"/>
  <c r="GN547" i="14"/>
  <c r="GM547" i="14"/>
  <c r="GL547" i="14"/>
  <c r="GK547" i="14"/>
  <c r="GJ547" i="14"/>
  <c r="GI547" i="14"/>
  <c r="GH547" i="14"/>
  <c r="GG547" i="14"/>
  <c r="GF547" i="14"/>
  <c r="GE547" i="14"/>
  <c r="GD547" i="14"/>
  <c r="GC547" i="14"/>
  <c r="GB547" i="14"/>
  <c r="GA547" i="14"/>
  <c r="FZ547" i="14"/>
  <c r="FY547" i="14"/>
  <c r="FX547" i="14"/>
  <c r="FW547" i="14"/>
  <c r="FV547" i="14"/>
  <c r="FU547" i="14"/>
  <c r="FT547" i="14"/>
  <c r="FS547" i="14"/>
  <c r="FR547" i="14"/>
  <c r="FQ547" i="14"/>
  <c r="FP547" i="14"/>
  <c r="FO547" i="14"/>
  <c r="FN547" i="14"/>
  <c r="FM547" i="14"/>
  <c r="FL547" i="14"/>
  <c r="FK547" i="14"/>
  <c r="FJ547" i="14"/>
  <c r="FI547" i="14"/>
  <c r="FH547" i="14"/>
  <c r="FG547" i="14"/>
  <c r="FF547" i="14"/>
  <c r="FE547" i="14"/>
  <c r="FD547" i="14"/>
  <c r="FC547" i="14"/>
  <c r="FB547" i="14"/>
  <c r="FA547" i="14"/>
  <c r="EZ547" i="14"/>
  <c r="EY547" i="14"/>
  <c r="EX547" i="14"/>
  <c r="EW547" i="14"/>
  <c r="EV547" i="14"/>
  <c r="EU547" i="14"/>
  <c r="ET547" i="14"/>
  <c r="ES547" i="14"/>
  <c r="ER547" i="14"/>
  <c r="EQ547" i="14"/>
  <c r="EP547" i="14"/>
  <c r="EO547" i="14"/>
  <c r="EN547" i="14"/>
  <c r="EM547" i="14"/>
  <c r="EL547" i="14"/>
  <c r="EK547" i="14"/>
  <c r="EJ547" i="14"/>
  <c r="EI547" i="14"/>
  <c r="EH547" i="14"/>
  <c r="EG547" i="14"/>
  <c r="EF547" i="14"/>
  <c r="EE547" i="14"/>
  <c r="ED547" i="14"/>
  <c r="EC547" i="14"/>
  <c r="EB547" i="14"/>
  <c r="EA547" i="14"/>
  <c r="DZ547" i="14"/>
  <c r="DY547" i="14"/>
  <c r="DX547" i="14"/>
  <c r="DW547" i="14"/>
  <c r="DV547" i="14"/>
  <c r="DU547" i="14"/>
  <c r="DT547" i="14"/>
  <c r="DS547" i="14"/>
  <c r="DR547" i="14"/>
  <c r="DQ547" i="14"/>
  <c r="DP547" i="14"/>
  <c r="DO547" i="14"/>
  <c r="DN547" i="14"/>
  <c r="DM547" i="14"/>
  <c r="DL547" i="14"/>
  <c r="DK547" i="14"/>
  <c r="DJ547" i="14"/>
  <c r="DI547" i="14"/>
  <c r="DH547" i="14"/>
  <c r="DG547" i="14"/>
  <c r="DF547" i="14"/>
  <c r="DE547" i="14"/>
  <c r="DD547" i="14"/>
  <c r="DC547" i="14"/>
  <c r="DB547" i="14"/>
  <c r="DA547" i="14"/>
  <c r="CZ547" i="14"/>
  <c r="CY547" i="14"/>
  <c r="CX547" i="14"/>
  <c r="CW547" i="14"/>
  <c r="CV547" i="14"/>
  <c r="CU547" i="14"/>
  <c r="CT547" i="14"/>
  <c r="CS547" i="14"/>
  <c r="CR547" i="14"/>
  <c r="CQ547" i="14"/>
  <c r="CP547" i="14"/>
  <c r="CO547" i="14"/>
  <c r="CN547" i="14"/>
  <c r="CM547" i="14"/>
  <c r="CL547" i="14"/>
  <c r="CK547" i="14"/>
  <c r="CJ547" i="14"/>
  <c r="CI547" i="14"/>
  <c r="CH547" i="14"/>
  <c r="CG547" i="14"/>
  <c r="CF547" i="14"/>
  <c r="CE547" i="14"/>
  <c r="CD547" i="14"/>
  <c r="CC547" i="14"/>
  <c r="CB547" i="14"/>
  <c r="CA547" i="14"/>
  <c r="BZ547" i="14"/>
  <c r="BY547" i="14"/>
  <c r="BX547" i="14"/>
  <c r="BW547" i="14"/>
  <c r="BV547" i="14"/>
  <c r="BU547" i="14"/>
  <c r="BT547" i="14"/>
  <c r="BS547" i="14"/>
  <c r="BR547" i="14"/>
  <c r="BQ547" i="14"/>
  <c r="BP547" i="14"/>
  <c r="BO547" i="14"/>
  <c r="BN547" i="14"/>
  <c r="BM547" i="14"/>
  <c r="BL547" i="14"/>
  <c r="BK547" i="14"/>
  <c r="BJ547" i="14"/>
  <c r="BI547" i="14"/>
  <c r="BH547" i="14"/>
  <c r="BG547" i="14"/>
  <c r="BF547" i="14"/>
  <c r="BE547" i="14"/>
  <c r="BD547" i="14"/>
  <c r="BC547" i="14"/>
  <c r="BB547" i="14"/>
  <c r="BA547" i="14"/>
  <c r="AZ547" i="14"/>
  <c r="AY547" i="14"/>
  <c r="AX547" i="14"/>
  <c r="AW547" i="14"/>
  <c r="AV547" i="14"/>
  <c r="AU547" i="14"/>
  <c r="AT547" i="14"/>
  <c r="AS547" i="14"/>
  <c r="AR547" i="14"/>
  <c r="AQ547" i="14"/>
  <c r="AP547" i="14"/>
  <c r="AO547" i="14"/>
  <c r="AN547" i="14"/>
  <c r="AM547" i="14"/>
  <c r="AL547" i="14"/>
  <c r="AK547" i="14"/>
  <c r="AJ547" i="14"/>
  <c r="AI547" i="14"/>
  <c r="AH547" i="14"/>
  <c r="AG547" i="14"/>
  <c r="AF547" i="14"/>
  <c r="AE547" i="14"/>
  <c r="AD547" i="14"/>
  <c r="AC547" i="14"/>
  <c r="AB547" i="14"/>
  <c r="AA547" i="14"/>
  <c r="Z547" i="14"/>
  <c r="Y547" i="14"/>
  <c r="X547" i="14"/>
  <c r="W547" i="14"/>
  <c r="V547" i="14"/>
  <c r="U547" i="14"/>
  <c r="T547" i="14"/>
  <c r="S547" i="14"/>
  <c r="R547" i="14"/>
  <c r="Q547" i="14"/>
  <c r="P547" i="14"/>
  <c r="O547" i="14"/>
  <c r="N547" i="14"/>
  <c r="M547" i="14"/>
  <c r="L547" i="14"/>
  <c r="K547" i="14"/>
  <c r="J547" i="14"/>
  <c r="I547" i="14"/>
  <c r="H547" i="14"/>
  <c r="G547" i="14"/>
  <c r="JB546" i="14"/>
  <c r="JA546" i="14"/>
  <c r="IZ546" i="14"/>
  <c r="IY546" i="14"/>
  <c r="IX546" i="14"/>
  <c r="IW546" i="14"/>
  <c r="IV546" i="14"/>
  <c r="IU546" i="14"/>
  <c r="IT546" i="14"/>
  <c r="IS546" i="14"/>
  <c r="IR546" i="14"/>
  <c r="IQ546" i="14"/>
  <c r="IP546" i="14"/>
  <c r="IO546" i="14"/>
  <c r="IN546" i="14"/>
  <c r="IM546" i="14"/>
  <c r="IL546" i="14"/>
  <c r="IK546" i="14"/>
  <c r="IJ546" i="14"/>
  <c r="II546" i="14"/>
  <c r="IH546" i="14"/>
  <c r="IG546" i="14"/>
  <c r="IF546" i="14"/>
  <c r="IE546" i="14"/>
  <c r="ID546" i="14"/>
  <c r="IC546" i="14"/>
  <c r="IB546" i="14"/>
  <c r="IA546" i="14"/>
  <c r="HZ546" i="14"/>
  <c r="HY546" i="14"/>
  <c r="HX546" i="14"/>
  <c r="HW546" i="14"/>
  <c r="HV546" i="14"/>
  <c r="HU546" i="14"/>
  <c r="HT546" i="14"/>
  <c r="HS546" i="14"/>
  <c r="HR546" i="14"/>
  <c r="HQ546" i="14"/>
  <c r="HP546" i="14"/>
  <c r="HO546" i="14"/>
  <c r="HN546" i="14"/>
  <c r="HM546" i="14"/>
  <c r="HL546" i="14"/>
  <c r="HK546" i="14"/>
  <c r="HJ546" i="14"/>
  <c r="HI546" i="14"/>
  <c r="HH546" i="14"/>
  <c r="HG546" i="14"/>
  <c r="HF546" i="14"/>
  <c r="HE546" i="14"/>
  <c r="HD546" i="14"/>
  <c r="HC546" i="14"/>
  <c r="HB546" i="14"/>
  <c r="HA546" i="14"/>
  <c r="GZ546" i="14"/>
  <c r="GY546" i="14"/>
  <c r="GX546" i="14"/>
  <c r="GW546" i="14"/>
  <c r="GV546" i="14"/>
  <c r="GU546" i="14"/>
  <c r="GT546" i="14"/>
  <c r="GS546" i="14"/>
  <c r="GR546" i="14"/>
  <c r="GQ546" i="14"/>
  <c r="GP546" i="14"/>
  <c r="GO546" i="14"/>
  <c r="GN546" i="14"/>
  <c r="GM546" i="14"/>
  <c r="GL546" i="14"/>
  <c r="GK546" i="14"/>
  <c r="GJ546" i="14"/>
  <c r="GI546" i="14"/>
  <c r="GH546" i="14"/>
  <c r="GG546" i="14"/>
  <c r="GF546" i="14"/>
  <c r="GE546" i="14"/>
  <c r="GD546" i="14"/>
  <c r="GC546" i="14"/>
  <c r="GB546" i="14"/>
  <c r="GA546" i="14"/>
  <c r="FZ546" i="14"/>
  <c r="FY546" i="14"/>
  <c r="FX546" i="14"/>
  <c r="FW546" i="14"/>
  <c r="FV546" i="14"/>
  <c r="FU546" i="14"/>
  <c r="FT546" i="14"/>
  <c r="FS546" i="14"/>
  <c r="FR546" i="14"/>
  <c r="FQ546" i="14"/>
  <c r="FP546" i="14"/>
  <c r="FO546" i="14"/>
  <c r="FN546" i="14"/>
  <c r="FM546" i="14"/>
  <c r="FL546" i="14"/>
  <c r="FK546" i="14"/>
  <c r="FJ546" i="14"/>
  <c r="FI546" i="14"/>
  <c r="FH546" i="14"/>
  <c r="FG546" i="14"/>
  <c r="FF546" i="14"/>
  <c r="FE546" i="14"/>
  <c r="FD546" i="14"/>
  <c r="FC546" i="14"/>
  <c r="FB546" i="14"/>
  <c r="FA546" i="14"/>
  <c r="EZ546" i="14"/>
  <c r="EY546" i="14"/>
  <c r="EX546" i="14"/>
  <c r="EW546" i="14"/>
  <c r="EV546" i="14"/>
  <c r="EU546" i="14"/>
  <c r="ET546" i="14"/>
  <c r="ES546" i="14"/>
  <c r="ER546" i="14"/>
  <c r="EQ546" i="14"/>
  <c r="EP546" i="14"/>
  <c r="EO546" i="14"/>
  <c r="EN546" i="14"/>
  <c r="EM546" i="14"/>
  <c r="EL546" i="14"/>
  <c r="EK546" i="14"/>
  <c r="EJ546" i="14"/>
  <c r="EI546" i="14"/>
  <c r="EH546" i="14"/>
  <c r="EG546" i="14"/>
  <c r="EF546" i="14"/>
  <c r="EE546" i="14"/>
  <c r="ED546" i="14"/>
  <c r="EC546" i="14"/>
  <c r="EB546" i="14"/>
  <c r="EA546" i="14"/>
  <c r="DZ546" i="14"/>
  <c r="DY546" i="14"/>
  <c r="DX546" i="14"/>
  <c r="DW546" i="14"/>
  <c r="DV546" i="14"/>
  <c r="DU546" i="14"/>
  <c r="DT546" i="14"/>
  <c r="DS546" i="14"/>
  <c r="DR546" i="14"/>
  <c r="DQ546" i="14"/>
  <c r="DP546" i="14"/>
  <c r="DO546" i="14"/>
  <c r="DN546" i="14"/>
  <c r="DM546" i="14"/>
  <c r="DL546" i="14"/>
  <c r="DK546" i="14"/>
  <c r="DJ546" i="14"/>
  <c r="DI546" i="14"/>
  <c r="DH546" i="14"/>
  <c r="DG546" i="14"/>
  <c r="DF546" i="14"/>
  <c r="DE546" i="14"/>
  <c r="DD546" i="14"/>
  <c r="DC546" i="14"/>
  <c r="DB546" i="14"/>
  <c r="DA546" i="14"/>
  <c r="CZ546" i="14"/>
  <c r="CY546" i="14"/>
  <c r="CX546" i="14"/>
  <c r="CW546" i="14"/>
  <c r="CV546" i="14"/>
  <c r="CU546" i="14"/>
  <c r="CT546" i="14"/>
  <c r="CS546" i="14"/>
  <c r="CR546" i="14"/>
  <c r="CQ546" i="14"/>
  <c r="CP546" i="14"/>
  <c r="CO546" i="14"/>
  <c r="CN546" i="14"/>
  <c r="CM546" i="14"/>
  <c r="CL546" i="14"/>
  <c r="CK546" i="14"/>
  <c r="CJ546" i="14"/>
  <c r="CI546" i="14"/>
  <c r="CH546" i="14"/>
  <c r="CG546" i="14"/>
  <c r="CF546" i="14"/>
  <c r="CE546" i="14"/>
  <c r="CD546" i="14"/>
  <c r="CC546" i="14"/>
  <c r="CB546" i="14"/>
  <c r="CA546" i="14"/>
  <c r="BZ546" i="14"/>
  <c r="BY546" i="14"/>
  <c r="BX546" i="14"/>
  <c r="BW546" i="14"/>
  <c r="BV546" i="14"/>
  <c r="BU546" i="14"/>
  <c r="BT546" i="14"/>
  <c r="BS546" i="14"/>
  <c r="BR546" i="14"/>
  <c r="BQ546" i="14"/>
  <c r="BP546" i="14"/>
  <c r="BO546" i="14"/>
  <c r="BN546" i="14"/>
  <c r="BM546" i="14"/>
  <c r="BL546" i="14"/>
  <c r="BK546" i="14"/>
  <c r="BJ546" i="14"/>
  <c r="BI546" i="14"/>
  <c r="BH546" i="14"/>
  <c r="BG546" i="14"/>
  <c r="BF546" i="14"/>
  <c r="BE546" i="14"/>
  <c r="BD546" i="14"/>
  <c r="BC546" i="14"/>
  <c r="BB546" i="14"/>
  <c r="BA546" i="14"/>
  <c r="AZ546" i="14"/>
  <c r="AY546" i="14"/>
  <c r="AX546" i="14"/>
  <c r="AW546" i="14"/>
  <c r="AV546" i="14"/>
  <c r="AU546" i="14"/>
  <c r="AT546" i="14"/>
  <c r="AS546" i="14"/>
  <c r="AR546" i="14"/>
  <c r="AQ546" i="14"/>
  <c r="AP546" i="14"/>
  <c r="AO546" i="14"/>
  <c r="AN546" i="14"/>
  <c r="AM546" i="14"/>
  <c r="AL546" i="14"/>
  <c r="AK546" i="14"/>
  <c r="AJ546" i="14"/>
  <c r="AI546" i="14"/>
  <c r="AH546" i="14"/>
  <c r="AG546" i="14"/>
  <c r="AF546" i="14"/>
  <c r="AE546" i="14"/>
  <c r="AD546" i="14"/>
  <c r="AC546" i="14"/>
  <c r="AB546" i="14"/>
  <c r="AA546" i="14"/>
  <c r="Z546" i="14"/>
  <c r="Y546" i="14"/>
  <c r="X546" i="14"/>
  <c r="W546" i="14"/>
  <c r="V546" i="14"/>
  <c r="U546" i="14"/>
  <c r="T546" i="14"/>
  <c r="S546" i="14"/>
  <c r="R546" i="14"/>
  <c r="Q546" i="14"/>
  <c r="P546" i="14"/>
  <c r="O546" i="14"/>
  <c r="N546" i="14"/>
  <c r="M546" i="14"/>
  <c r="L546" i="14"/>
  <c r="K546" i="14"/>
  <c r="J546" i="14"/>
  <c r="I546" i="14"/>
  <c r="H546" i="14"/>
  <c r="G546" i="14"/>
  <c r="JB545" i="14"/>
  <c r="JA545" i="14"/>
  <c r="IZ545" i="14"/>
  <c r="IY545" i="14"/>
  <c r="IX545" i="14"/>
  <c r="IW545" i="14"/>
  <c r="IV545" i="14"/>
  <c r="IU545" i="14"/>
  <c r="IT545" i="14"/>
  <c r="IS545" i="14"/>
  <c r="IR545" i="14"/>
  <c r="IQ545" i="14"/>
  <c r="IP545" i="14"/>
  <c r="IO545" i="14"/>
  <c r="IN545" i="14"/>
  <c r="IM545" i="14"/>
  <c r="IL545" i="14"/>
  <c r="IK545" i="14"/>
  <c r="IJ545" i="14"/>
  <c r="II545" i="14"/>
  <c r="IH545" i="14"/>
  <c r="IG545" i="14"/>
  <c r="IF545" i="14"/>
  <c r="IE545" i="14"/>
  <c r="ID545" i="14"/>
  <c r="IC545" i="14"/>
  <c r="IB545" i="14"/>
  <c r="IA545" i="14"/>
  <c r="HZ545" i="14"/>
  <c r="HY545" i="14"/>
  <c r="HX545" i="14"/>
  <c r="HW545" i="14"/>
  <c r="HV545" i="14"/>
  <c r="HU545" i="14"/>
  <c r="HT545" i="14"/>
  <c r="HS545" i="14"/>
  <c r="HR545" i="14"/>
  <c r="HQ545" i="14"/>
  <c r="HP545" i="14"/>
  <c r="HO545" i="14"/>
  <c r="HN545" i="14"/>
  <c r="HM545" i="14"/>
  <c r="HL545" i="14"/>
  <c r="HK545" i="14"/>
  <c r="HJ545" i="14"/>
  <c r="HI545" i="14"/>
  <c r="HH545" i="14"/>
  <c r="HG545" i="14"/>
  <c r="HF545" i="14"/>
  <c r="HE545" i="14"/>
  <c r="HD545" i="14"/>
  <c r="HC545" i="14"/>
  <c r="HB545" i="14"/>
  <c r="HA545" i="14"/>
  <c r="GZ545" i="14"/>
  <c r="GY545" i="14"/>
  <c r="GX545" i="14"/>
  <c r="GW545" i="14"/>
  <c r="GV545" i="14"/>
  <c r="GU545" i="14"/>
  <c r="GT545" i="14"/>
  <c r="GS545" i="14"/>
  <c r="GR545" i="14"/>
  <c r="GQ545" i="14"/>
  <c r="GP545" i="14"/>
  <c r="GO545" i="14"/>
  <c r="GN545" i="14"/>
  <c r="GM545" i="14"/>
  <c r="GL545" i="14"/>
  <c r="GK545" i="14"/>
  <c r="GJ545" i="14"/>
  <c r="GI545" i="14"/>
  <c r="GH545" i="14"/>
  <c r="GG545" i="14"/>
  <c r="GF545" i="14"/>
  <c r="GE545" i="14"/>
  <c r="GD545" i="14"/>
  <c r="GC545" i="14"/>
  <c r="GB545" i="14"/>
  <c r="GA545" i="14"/>
  <c r="FZ545" i="14"/>
  <c r="FY545" i="14"/>
  <c r="FX545" i="14"/>
  <c r="FW545" i="14"/>
  <c r="FV545" i="14"/>
  <c r="FU545" i="14"/>
  <c r="FT545" i="14"/>
  <c r="FS545" i="14"/>
  <c r="FR545" i="14"/>
  <c r="FQ545" i="14"/>
  <c r="FP545" i="14"/>
  <c r="FO545" i="14"/>
  <c r="FN545" i="14"/>
  <c r="FM545" i="14"/>
  <c r="FL545" i="14"/>
  <c r="FK545" i="14"/>
  <c r="FJ545" i="14"/>
  <c r="FI545" i="14"/>
  <c r="FH545" i="14"/>
  <c r="FG545" i="14"/>
  <c r="FF545" i="14"/>
  <c r="FE545" i="14"/>
  <c r="FD545" i="14"/>
  <c r="FC545" i="14"/>
  <c r="FB545" i="14"/>
  <c r="FA545" i="14"/>
  <c r="EZ545" i="14"/>
  <c r="EY545" i="14"/>
  <c r="EX545" i="14"/>
  <c r="EW545" i="14"/>
  <c r="EV545" i="14"/>
  <c r="EU545" i="14"/>
  <c r="ET545" i="14"/>
  <c r="ES545" i="14"/>
  <c r="ER545" i="14"/>
  <c r="EQ545" i="14"/>
  <c r="EP545" i="14"/>
  <c r="EO545" i="14"/>
  <c r="EN545" i="14"/>
  <c r="EM545" i="14"/>
  <c r="EL545" i="14"/>
  <c r="EK545" i="14"/>
  <c r="EJ545" i="14"/>
  <c r="EI545" i="14"/>
  <c r="EH545" i="14"/>
  <c r="EG545" i="14"/>
  <c r="EF545" i="14"/>
  <c r="EE545" i="14"/>
  <c r="ED545" i="14"/>
  <c r="EC545" i="14"/>
  <c r="EB545" i="14"/>
  <c r="EA545" i="14"/>
  <c r="DZ545" i="14"/>
  <c r="DY545" i="14"/>
  <c r="DX545" i="14"/>
  <c r="DW545" i="14"/>
  <c r="DV545" i="14"/>
  <c r="DU545" i="14"/>
  <c r="DT545" i="14"/>
  <c r="DS545" i="14"/>
  <c r="DR545" i="14"/>
  <c r="DQ545" i="14"/>
  <c r="DP545" i="14"/>
  <c r="DO545" i="14"/>
  <c r="DN545" i="14"/>
  <c r="DM545" i="14"/>
  <c r="DL545" i="14"/>
  <c r="DK545" i="14"/>
  <c r="DJ545" i="14"/>
  <c r="DI545" i="14"/>
  <c r="DH545" i="14"/>
  <c r="DG545" i="14"/>
  <c r="DF545" i="14"/>
  <c r="DE545" i="14"/>
  <c r="DD545" i="14"/>
  <c r="DC545" i="14"/>
  <c r="DB545" i="14"/>
  <c r="DA545" i="14"/>
  <c r="CZ545" i="14"/>
  <c r="CY545" i="14"/>
  <c r="CX545" i="14"/>
  <c r="CW545" i="14"/>
  <c r="CV545" i="14"/>
  <c r="CU545" i="14"/>
  <c r="CT545" i="14"/>
  <c r="CS545" i="14"/>
  <c r="CR545" i="14"/>
  <c r="CQ545" i="14"/>
  <c r="CP545" i="14"/>
  <c r="CO545" i="14"/>
  <c r="CN545" i="14"/>
  <c r="CM545" i="14"/>
  <c r="CL545" i="14"/>
  <c r="CK545" i="14"/>
  <c r="CJ545" i="14"/>
  <c r="CI545" i="14"/>
  <c r="CH545" i="14"/>
  <c r="CG545" i="14"/>
  <c r="CF545" i="14"/>
  <c r="CE545" i="14"/>
  <c r="CD545" i="14"/>
  <c r="CC545" i="14"/>
  <c r="CB545" i="14"/>
  <c r="CA545" i="14"/>
  <c r="BZ545" i="14"/>
  <c r="BY545" i="14"/>
  <c r="BX545" i="14"/>
  <c r="BW545" i="14"/>
  <c r="BV545" i="14"/>
  <c r="BU545" i="14"/>
  <c r="BT545" i="14"/>
  <c r="BS545" i="14"/>
  <c r="BR545" i="14"/>
  <c r="BQ545" i="14"/>
  <c r="BP545" i="14"/>
  <c r="BO545" i="14"/>
  <c r="BN545" i="14"/>
  <c r="BM545" i="14"/>
  <c r="BL545" i="14"/>
  <c r="BK545" i="14"/>
  <c r="BJ545" i="14"/>
  <c r="BI545" i="14"/>
  <c r="BH545" i="14"/>
  <c r="BG545" i="14"/>
  <c r="BF545" i="14"/>
  <c r="BE545" i="14"/>
  <c r="BD545" i="14"/>
  <c r="BC545" i="14"/>
  <c r="BB545" i="14"/>
  <c r="BA545" i="14"/>
  <c r="AZ545" i="14"/>
  <c r="AY545" i="14"/>
  <c r="AX545" i="14"/>
  <c r="AW545" i="14"/>
  <c r="AV545" i="14"/>
  <c r="AU545" i="14"/>
  <c r="AT545" i="14"/>
  <c r="AS545" i="14"/>
  <c r="AR545" i="14"/>
  <c r="AQ545" i="14"/>
  <c r="AP545" i="14"/>
  <c r="AO545" i="14"/>
  <c r="AN545" i="14"/>
  <c r="AM545" i="14"/>
  <c r="AL545" i="14"/>
  <c r="AK545" i="14"/>
  <c r="AJ545" i="14"/>
  <c r="AI545" i="14"/>
  <c r="AH545" i="14"/>
  <c r="AG545" i="14"/>
  <c r="AF545" i="14"/>
  <c r="AE545" i="14"/>
  <c r="AD545" i="14"/>
  <c r="AC545" i="14"/>
  <c r="AB545" i="14"/>
  <c r="AA545" i="14"/>
  <c r="Z545" i="14"/>
  <c r="Y545" i="14"/>
  <c r="X545" i="14"/>
  <c r="W545" i="14"/>
  <c r="V545" i="14"/>
  <c r="U545" i="14"/>
  <c r="T545" i="14"/>
  <c r="S545" i="14"/>
  <c r="R545" i="14"/>
  <c r="Q545" i="14"/>
  <c r="P545" i="14"/>
  <c r="O545" i="14"/>
  <c r="N545" i="14"/>
  <c r="M545" i="14"/>
  <c r="L545" i="14"/>
  <c r="K545" i="14"/>
  <c r="J545" i="14"/>
  <c r="I545" i="14"/>
  <c r="H545" i="14"/>
  <c r="G545" i="14"/>
  <c r="JB544" i="14"/>
  <c r="JA544" i="14"/>
  <c r="IZ544" i="14"/>
  <c r="IY544" i="14"/>
  <c r="IX544" i="14"/>
  <c r="IW544" i="14"/>
  <c r="IV544" i="14"/>
  <c r="IU544" i="14"/>
  <c r="IT544" i="14"/>
  <c r="IS544" i="14"/>
  <c r="IR544" i="14"/>
  <c r="IQ544" i="14"/>
  <c r="IP544" i="14"/>
  <c r="IO544" i="14"/>
  <c r="IN544" i="14"/>
  <c r="IM544" i="14"/>
  <c r="IL544" i="14"/>
  <c r="IK544" i="14"/>
  <c r="IJ544" i="14"/>
  <c r="II544" i="14"/>
  <c r="IH544" i="14"/>
  <c r="IG544" i="14"/>
  <c r="IF544" i="14"/>
  <c r="IE544" i="14"/>
  <c r="ID544" i="14"/>
  <c r="IC544" i="14"/>
  <c r="IB544" i="14"/>
  <c r="IA544" i="14"/>
  <c r="HZ544" i="14"/>
  <c r="HY544" i="14"/>
  <c r="HX544" i="14"/>
  <c r="HW544" i="14"/>
  <c r="HV544" i="14"/>
  <c r="HU544" i="14"/>
  <c r="HT544" i="14"/>
  <c r="HS544" i="14"/>
  <c r="HR544" i="14"/>
  <c r="HQ544" i="14"/>
  <c r="HP544" i="14"/>
  <c r="HO544" i="14"/>
  <c r="HN544" i="14"/>
  <c r="HM544" i="14"/>
  <c r="HL544" i="14"/>
  <c r="HK544" i="14"/>
  <c r="HJ544" i="14"/>
  <c r="HI544" i="14"/>
  <c r="HH544" i="14"/>
  <c r="HG544" i="14"/>
  <c r="HF544" i="14"/>
  <c r="HE544" i="14"/>
  <c r="HD544" i="14"/>
  <c r="HC544" i="14"/>
  <c r="HB544" i="14"/>
  <c r="HA544" i="14"/>
  <c r="GZ544" i="14"/>
  <c r="GY544" i="14"/>
  <c r="GX544" i="14"/>
  <c r="GW544" i="14"/>
  <c r="GV544" i="14"/>
  <c r="GU544" i="14"/>
  <c r="GT544" i="14"/>
  <c r="GS544" i="14"/>
  <c r="GR544" i="14"/>
  <c r="GQ544" i="14"/>
  <c r="GP544" i="14"/>
  <c r="GO544" i="14"/>
  <c r="GN544" i="14"/>
  <c r="GM544" i="14"/>
  <c r="GL544" i="14"/>
  <c r="GK544" i="14"/>
  <c r="GJ544" i="14"/>
  <c r="GI544" i="14"/>
  <c r="GH544" i="14"/>
  <c r="GG544" i="14"/>
  <c r="GF544" i="14"/>
  <c r="GE544" i="14"/>
  <c r="GD544" i="14"/>
  <c r="GC544" i="14"/>
  <c r="GB544" i="14"/>
  <c r="GA544" i="14"/>
  <c r="FZ544" i="14"/>
  <c r="FY544" i="14"/>
  <c r="FX544" i="14"/>
  <c r="FW544" i="14"/>
  <c r="FV544" i="14"/>
  <c r="FU544" i="14"/>
  <c r="FT544" i="14"/>
  <c r="FS544" i="14"/>
  <c r="FR544" i="14"/>
  <c r="FQ544" i="14"/>
  <c r="FP544" i="14"/>
  <c r="FO544" i="14"/>
  <c r="FN544" i="14"/>
  <c r="FM544" i="14"/>
  <c r="FL544" i="14"/>
  <c r="FK544" i="14"/>
  <c r="FJ544" i="14"/>
  <c r="FI544" i="14"/>
  <c r="FH544" i="14"/>
  <c r="FG544" i="14"/>
  <c r="FF544" i="14"/>
  <c r="FE544" i="14"/>
  <c r="FD544" i="14"/>
  <c r="FC544" i="14"/>
  <c r="FB544" i="14"/>
  <c r="FA544" i="14"/>
  <c r="EZ544" i="14"/>
  <c r="EY544" i="14"/>
  <c r="EX544" i="14"/>
  <c r="EW544" i="14"/>
  <c r="EV544" i="14"/>
  <c r="EU544" i="14"/>
  <c r="ET544" i="14"/>
  <c r="ES544" i="14"/>
  <c r="ER544" i="14"/>
  <c r="EQ544" i="14"/>
  <c r="EP544" i="14"/>
  <c r="EO544" i="14"/>
  <c r="EN544" i="14"/>
  <c r="EM544" i="14"/>
  <c r="EL544" i="14"/>
  <c r="EK544" i="14"/>
  <c r="EJ544" i="14"/>
  <c r="EI544" i="14"/>
  <c r="EH544" i="14"/>
  <c r="EG544" i="14"/>
  <c r="EF544" i="14"/>
  <c r="EE544" i="14"/>
  <c r="ED544" i="14"/>
  <c r="EC544" i="14"/>
  <c r="EB544" i="14"/>
  <c r="EA544" i="14"/>
  <c r="DZ544" i="14"/>
  <c r="DY544" i="14"/>
  <c r="DX544" i="14"/>
  <c r="DW544" i="14"/>
  <c r="DV544" i="14"/>
  <c r="DU544" i="14"/>
  <c r="DT544" i="14"/>
  <c r="DS544" i="14"/>
  <c r="DR544" i="14"/>
  <c r="DQ544" i="14"/>
  <c r="DP544" i="14"/>
  <c r="DO544" i="14"/>
  <c r="DN544" i="14"/>
  <c r="DM544" i="14"/>
  <c r="DL544" i="14"/>
  <c r="DK544" i="14"/>
  <c r="DJ544" i="14"/>
  <c r="DI544" i="14"/>
  <c r="DH544" i="14"/>
  <c r="DG544" i="14"/>
  <c r="DF544" i="14"/>
  <c r="DE544" i="14"/>
  <c r="DD544" i="14"/>
  <c r="DC544" i="14"/>
  <c r="DB544" i="14"/>
  <c r="DA544" i="14"/>
  <c r="CZ544" i="14"/>
  <c r="CY544" i="14"/>
  <c r="CX544" i="14"/>
  <c r="CW544" i="14"/>
  <c r="CV544" i="14"/>
  <c r="CU544" i="14"/>
  <c r="CT544" i="14"/>
  <c r="CS544" i="14"/>
  <c r="CR544" i="14"/>
  <c r="CQ544" i="14"/>
  <c r="CP544" i="14"/>
  <c r="CO544" i="14"/>
  <c r="CN544" i="14"/>
  <c r="CM544" i="14"/>
  <c r="CL544" i="14"/>
  <c r="CK544" i="14"/>
  <c r="CJ544" i="14"/>
  <c r="CI544" i="14"/>
  <c r="CH544" i="14"/>
  <c r="CG544" i="14"/>
  <c r="CF544" i="14"/>
  <c r="CE544" i="14"/>
  <c r="CD544" i="14"/>
  <c r="CC544" i="14"/>
  <c r="CB544" i="14"/>
  <c r="CA544" i="14"/>
  <c r="BZ544" i="14"/>
  <c r="BY544" i="14"/>
  <c r="BX544" i="14"/>
  <c r="BW544" i="14"/>
  <c r="BV544" i="14"/>
  <c r="BU544" i="14"/>
  <c r="BT544" i="14"/>
  <c r="BS544" i="14"/>
  <c r="BR544" i="14"/>
  <c r="BQ544" i="14"/>
  <c r="BP544" i="14"/>
  <c r="BO544" i="14"/>
  <c r="BN544" i="14"/>
  <c r="BM544" i="14"/>
  <c r="BL544" i="14"/>
  <c r="BK544" i="14"/>
  <c r="BJ544" i="14"/>
  <c r="BI544" i="14"/>
  <c r="BH544" i="14"/>
  <c r="BG544" i="14"/>
  <c r="BF544" i="14"/>
  <c r="BE544" i="14"/>
  <c r="BD544" i="14"/>
  <c r="BC544" i="14"/>
  <c r="BB544" i="14"/>
  <c r="BA544" i="14"/>
  <c r="AZ544" i="14"/>
  <c r="AY544" i="14"/>
  <c r="AX544" i="14"/>
  <c r="AW544" i="14"/>
  <c r="AV544" i="14"/>
  <c r="AU544" i="14"/>
  <c r="AT544" i="14"/>
  <c r="AS544" i="14"/>
  <c r="AR544" i="14"/>
  <c r="AQ544" i="14"/>
  <c r="AP544" i="14"/>
  <c r="AO544" i="14"/>
  <c r="AN544" i="14"/>
  <c r="AM544" i="14"/>
  <c r="AL544" i="14"/>
  <c r="AK544" i="14"/>
  <c r="AJ544" i="14"/>
  <c r="AI544" i="14"/>
  <c r="AH544" i="14"/>
  <c r="AG544" i="14"/>
  <c r="AF544" i="14"/>
  <c r="AE544" i="14"/>
  <c r="AD544" i="14"/>
  <c r="AC544" i="14"/>
  <c r="AB544" i="14"/>
  <c r="AA544" i="14"/>
  <c r="Z544" i="14"/>
  <c r="Y544" i="14"/>
  <c r="X544" i="14"/>
  <c r="W544" i="14"/>
  <c r="V544" i="14"/>
  <c r="U544" i="14"/>
  <c r="T544" i="14"/>
  <c r="S544" i="14"/>
  <c r="R544" i="14"/>
  <c r="Q544" i="14"/>
  <c r="P544" i="14"/>
  <c r="O544" i="14"/>
  <c r="N544" i="14"/>
  <c r="M544" i="14"/>
  <c r="L544" i="14"/>
  <c r="K544" i="14"/>
  <c r="J544" i="14"/>
  <c r="I544" i="14"/>
  <c r="H544" i="14"/>
  <c r="G544" i="14"/>
  <c r="JB543" i="14"/>
  <c r="JA543" i="14"/>
  <c r="IZ543" i="14"/>
  <c r="IY543" i="14"/>
  <c r="IX543" i="14"/>
  <c r="IW543" i="14"/>
  <c r="IV543" i="14"/>
  <c r="IU543" i="14"/>
  <c r="IT543" i="14"/>
  <c r="IS543" i="14"/>
  <c r="IR543" i="14"/>
  <c r="IQ543" i="14"/>
  <c r="IP543" i="14"/>
  <c r="IO543" i="14"/>
  <c r="IN543" i="14"/>
  <c r="IM543" i="14"/>
  <c r="IL543" i="14"/>
  <c r="IK543" i="14"/>
  <c r="IJ543" i="14"/>
  <c r="II543" i="14"/>
  <c r="IH543" i="14"/>
  <c r="IG543" i="14"/>
  <c r="IF543" i="14"/>
  <c r="IE543" i="14"/>
  <c r="ID543" i="14"/>
  <c r="IC543" i="14"/>
  <c r="IB543" i="14"/>
  <c r="IA543" i="14"/>
  <c r="HZ543" i="14"/>
  <c r="HY543" i="14"/>
  <c r="HX543" i="14"/>
  <c r="HW543" i="14"/>
  <c r="HV543" i="14"/>
  <c r="HU543" i="14"/>
  <c r="HT543" i="14"/>
  <c r="HS543" i="14"/>
  <c r="HR543" i="14"/>
  <c r="HQ543" i="14"/>
  <c r="HP543" i="14"/>
  <c r="HO543" i="14"/>
  <c r="HN543" i="14"/>
  <c r="HM543" i="14"/>
  <c r="HL543" i="14"/>
  <c r="HK543" i="14"/>
  <c r="HJ543" i="14"/>
  <c r="HI543" i="14"/>
  <c r="HH543" i="14"/>
  <c r="HG543" i="14"/>
  <c r="HF543" i="14"/>
  <c r="HE543" i="14"/>
  <c r="HD543" i="14"/>
  <c r="HC543" i="14"/>
  <c r="HB543" i="14"/>
  <c r="HA543" i="14"/>
  <c r="GZ543" i="14"/>
  <c r="GY543" i="14"/>
  <c r="GX543" i="14"/>
  <c r="GW543" i="14"/>
  <c r="GV543" i="14"/>
  <c r="GU543" i="14"/>
  <c r="GT543" i="14"/>
  <c r="GS543" i="14"/>
  <c r="GR543" i="14"/>
  <c r="GQ543" i="14"/>
  <c r="GP543" i="14"/>
  <c r="GO543" i="14"/>
  <c r="GN543" i="14"/>
  <c r="GM543" i="14"/>
  <c r="GL543" i="14"/>
  <c r="GK543" i="14"/>
  <c r="GJ543" i="14"/>
  <c r="GI543" i="14"/>
  <c r="GH543" i="14"/>
  <c r="GG543" i="14"/>
  <c r="GF543" i="14"/>
  <c r="GE543" i="14"/>
  <c r="GD543" i="14"/>
  <c r="GC543" i="14"/>
  <c r="GB543" i="14"/>
  <c r="GA543" i="14"/>
  <c r="FZ543" i="14"/>
  <c r="FY543" i="14"/>
  <c r="FX543" i="14"/>
  <c r="FW543" i="14"/>
  <c r="FV543" i="14"/>
  <c r="FU543" i="14"/>
  <c r="FT543" i="14"/>
  <c r="FS543" i="14"/>
  <c r="FR543" i="14"/>
  <c r="FQ543" i="14"/>
  <c r="FP543" i="14"/>
  <c r="FO543" i="14"/>
  <c r="FN543" i="14"/>
  <c r="FM543" i="14"/>
  <c r="FL543" i="14"/>
  <c r="FK543" i="14"/>
  <c r="FJ543" i="14"/>
  <c r="FI543" i="14"/>
  <c r="FH543" i="14"/>
  <c r="FG543" i="14"/>
  <c r="FF543" i="14"/>
  <c r="FE543" i="14"/>
  <c r="FD543" i="14"/>
  <c r="FC543" i="14"/>
  <c r="FB543" i="14"/>
  <c r="FA543" i="14"/>
  <c r="EZ543" i="14"/>
  <c r="EY543" i="14"/>
  <c r="EX543" i="14"/>
  <c r="EW543" i="14"/>
  <c r="EV543" i="14"/>
  <c r="EU543" i="14"/>
  <c r="ET543" i="14"/>
  <c r="ES543" i="14"/>
  <c r="ER543" i="14"/>
  <c r="EQ543" i="14"/>
  <c r="EP543" i="14"/>
  <c r="EO543" i="14"/>
  <c r="EN543" i="14"/>
  <c r="EM543" i="14"/>
  <c r="EL543" i="14"/>
  <c r="EK543" i="14"/>
  <c r="EJ543" i="14"/>
  <c r="EI543" i="14"/>
  <c r="EH543" i="14"/>
  <c r="EG543" i="14"/>
  <c r="EF543" i="14"/>
  <c r="EE543" i="14"/>
  <c r="ED543" i="14"/>
  <c r="EC543" i="14"/>
  <c r="EB543" i="14"/>
  <c r="EA543" i="14"/>
  <c r="DZ543" i="14"/>
  <c r="DY543" i="14"/>
  <c r="DX543" i="14"/>
  <c r="DW543" i="14"/>
  <c r="DV543" i="14"/>
  <c r="DU543" i="14"/>
  <c r="DT543" i="14"/>
  <c r="DS543" i="14"/>
  <c r="DR543" i="14"/>
  <c r="DQ543" i="14"/>
  <c r="DP543" i="14"/>
  <c r="DO543" i="14"/>
  <c r="DN543" i="14"/>
  <c r="DM543" i="14"/>
  <c r="DL543" i="14"/>
  <c r="DK543" i="14"/>
  <c r="DJ543" i="14"/>
  <c r="DI543" i="14"/>
  <c r="DH543" i="14"/>
  <c r="DG543" i="14"/>
  <c r="DF543" i="14"/>
  <c r="DE543" i="14"/>
  <c r="DD543" i="14"/>
  <c r="DC543" i="14"/>
  <c r="DB543" i="14"/>
  <c r="DA543" i="14"/>
  <c r="CZ543" i="14"/>
  <c r="CY543" i="14"/>
  <c r="CX543" i="14"/>
  <c r="CW543" i="14"/>
  <c r="CV543" i="14"/>
  <c r="CU543" i="14"/>
  <c r="CT543" i="14"/>
  <c r="CS543" i="14"/>
  <c r="CR543" i="14"/>
  <c r="CQ543" i="14"/>
  <c r="CP543" i="14"/>
  <c r="CO543" i="14"/>
  <c r="CN543" i="14"/>
  <c r="CM543" i="14"/>
  <c r="CL543" i="14"/>
  <c r="CK543" i="14"/>
  <c r="CJ543" i="14"/>
  <c r="CI543" i="14"/>
  <c r="CH543" i="14"/>
  <c r="CG543" i="14"/>
  <c r="CF543" i="14"/>
  <c r="CE543" i="14"/>
  <c r="CD543" i="14"/>
  <c r="CC543" i="14"/>
  <c r="CB543" i="14"/>
  <c r="CA543" i="14"/>
  <c r="BZ543" i="14"/>
  <c r="BY543" i="14"/>
  <c r="BX543" i="14"/>
  <c r="BW543" i="14"/>
  <c r="BV543" i="14"/>
  <c r="BU543" i="14"/>
  <c r="BT543" i="14"/>
  <c r="BS543" i="14"/>
  <c r="BR543" i="14"/>
  <c r="BQ543" i="14"/>
  <c r="BP543" i="14"/>
  <c r="BO543" i="14"/>
  <c r="BN543" i="14"/>
  <c r="BM543" i="14"/>
  <c r="BL543" i="14"/>
  <c r="BK543" i="14"/>
  <c r="BJ543" i="14"/>
  <c r="BI543" i="14"/>
  <c r="BH543" i="14"/>
  <c r="BG543" i="14"/>
  <c r="BF543" i="14"/>
  <c r="BE543" i="14"/>
  <c r="BD543" i="14"/>
  <c r="BC543" i="14"/>
  <c r="BB543" i="14"/>
  <c r="BA543" i="14"/>
  <c r="AZ543" i="14"/>
  <c r="AY543" i="14"/>
  <c r="AX543" i="14"/>
  <c r="AW543" i="14"/>
  <c r="AV543" i="14"/>
  <c r="AU543" i="14"/>
  <c r="AT543" i="14"/>
  <c r="AS543" i="14"/>
  <c r="AR543" i="14"/>
  <c r="AQ543" i="14"/>
  <c r="AP543" i="14"/>
  <c r="AO543" i="14"/>
  <c r="AN543" i="14"/>
  <c r="AM543" i="14"/>
  <c r="AL543" i="14"/>
  <c r="AK543" i="14"/>
  <c r="AJ543" i="14"/>
  <c r="AI543" i="14"/>
  <c r="AH543" i="14"/>
  <c r="AG543" i="14"/>
  <c r="AF543" i="14"/>
  <c r="AE543" i="14"/>
  <c r="AD543" i="14"/>
  <c r="AC543" i="14"/>
  <c r="AB543" i="14"/>
  <c r="AA543" i="14"/>
  <c r="Z543" i="14"/>
  <c r="Y543" i="14"/>
  <c r="X543" i="14"/>
  <c r="W543" i="14"/>
  <c r="V543" i="14"/>
  <c r="U543" i="14"/>
  <c r="T543" i="14"/>
  <c r="S543" i="14"/>
  <c r="R543" i="14"/>
  <c r="Q543" i="14"/>
  <c r="P543" i="14"/>
  <c r="O543" i="14"/>
  <c r="N543" i="14"/>
  <c r="M543" i="14"/>
  <c r="L543" i="14"/>
  <c r="K543" i="14"/>
  <c r="J543" i="14"/>
  <c r="I543" i="14"/>
  <c r="H543" i="14"/>
  <c r="G543" i="14"/>
  <c r="JB542" i="14"/>
  <c r="JA542" i="14"/>
  <c r="IZ542" i="14"/>
  <c r="IY542" i="14"/>
  <c r="IX542" i="14"/>
  <c r="IW542" i="14"/>
  <c r="IV542" i="14"/>
  <c r="IU542" i="14"/>
  <c r="IT542" i="14"/>
  <c r="IS542" i="14"/>
  <c r="IR542" i="14"/>
  <c r="IQ542" i="14"/>
  <c r="IP542" i="14"/>
  <c r="IO542" i="14"/>
  <c r="IN542" i="14"/>
  <c r="IM542" i="14"/>
  <c r="IL542" i="14"/>
  <c r="IK542" i="14"/>
  <c r="IJ542" i="14"/>
  <c r="II542" i="14"/>
  <c r="IH542" i="14"/>
  <c r="IG542" i="14"/>
  <c r="IF542" i="14"/>
  <c r="IE542" i="14"/>
  <c r="ID542" i="14"/>
  <c r="IC542" i="14"/>
  <c r="IB542" i="14"/>
  <c r="IA542" i="14"/>
  <c r="HZ542" i="14"/>
  <c r="HY542" i="14"/>
  <c r="HX542" i="14"/>
  <c r="HW542" i="14"/>
  <c r="HV542" i="14"/>
  <c r="HU542" i="14"/>
  <c r="HT542" i="14"/>
  <c r="HS542" i="14"/>
  <c r="HR542" i="14"/>
  <c r="HQ542" i="14"/>
  <c r="HP542" i="14"/>
  <c r="HO542" i="14"/>
  <c r="HN542" i="14"/>
  <c r="HM542" i="14"/>
  <c r="HL542" i="14"/>
  <c r="HK542" i="14"/>
  <c r="HJ542" i="14"/>
  <c r="HI542" i="14"/>
  <c r="HH542" i="14"/>
  <c r="HG542" i="14"/>
  <c r="HF542" i="14"/>
  <c r="HE542" i="14"/>
  <c r="HD542" i="14"/>
  <c r="HC542" i="14"/>
  <c r="HB542" i="14"/>
  <c r="HA542" i="14"/>
  <c r="GZ542" i="14"/>
  <c r="GY542" i="14"/>
  <c r="GX542" i="14"/>
  <c r="GW542" i="14"/>
  <c r="GV542" i="14"/>
  <c r="GU542" i="14"/>
  <c r="GT542" i="14"/>
  <c r="GS542" i="14"/>
  <c r="GR542" i="14"/>
  <c r="GQ542" i="14"/>
  <c r="GP542" i="14"/>
  <c r="GO542" i="14"/>
  <c r="GN542" i="14"/>
  <c r="GM542" i="14"/>
  <c r="GL542" i="14"/>
  <c r="GK542" i="14"/>
  <c r="GJ542" i="14"/>
  <c r="GI542" i="14"/>
  <c r="GH542" i="14"/>
  <c r="GG542" i="14"/>
  <c r="GF542" i="14"/>
  <c r="GE542" i="14"/>
  <c r="GD542" i="14"/>
  <c r="GC542" i="14"/>
  <c r="GB542" i="14"/>
  <c r="GA542" i="14"/>
  <c r="FZ542" i="14"/>
  <c r="FY542" i="14"/>
  <c r="FX542" i="14"/>
  <c r="FW542" i="14"/>
  <c r="FV542" i="14"/>
  <c r="FU542" i="14"/>
  <c r="FT542" i="14"/>
  <c r="FS542" i="14"/>
  <c r="FR542" i="14"/>
  <c r="FQ542" i="14"/>
  <c r="FP542" i="14"/>
  <c r="FO542" i="14"/>
  <c r="FN542" i="14"/>
  <c r="FM542" i="14"/>
  <c r="FL542" i="14"/>
  <c r="FK542" i="14"/>
  <c r="FJ542" i="14"/>
  <c r="FI542" i="14"/>
  <c r="FH542" i="14"/>
  <c r="FG542" i="14"/>
  <c r="FF542" i="14"/>
  <c r="FE542" i="14"/>
  <c r="FD542" i="14"/>
  <c r="FC542" i="14"/>
  <c r="FB542" i="14"/>
  <c r="FA542" i="14"/>
  <c r="EZ542" i="14"/>
  <c r="EY542" i="14"/>
  <c r="EX542" i="14"/>
  <c r="EW542" i="14"/>
  <c r="EV542" i="14"/>
  <c r="EU542" i="14"/>
  <c r="ET542" i="14"/>
  <c r="ES542" i="14"/>
  <c r="ER542" i="14"/>
  <c r="EQ542" i="14"/>
  <c r="EP542" i="14"/>
  <c r="EO542" i="14"/>
  <c r="EN542" i="14"/>
  <c r="EM542" i="14"/>
  <c r="EL542" i="14"/>
  <c r="EK542" i="14"/>
  <c r="EJ542" i="14"/>
  <c r="EI542" i="14"/>
  <c r="EH542" i="14"/>
  <c r="EG542" i="14"/>
  <c r="EF542" i="14"/>
  <c r="EE542" i="14"/>
  <c r="ED542" i="14"/>
  <c r="EC542" i="14"/>
  <c r="EB542" i="14"/>
  <c r="EA542" i="14"/>
  <c r="DZ542" i="14"/>
  <c r="DY542" i="14"/>
  <c r="DX542" i="14"/>
  <c r="DW542" i="14"/>
  <c r="DV542" i="14"/>
  <c r="DU542" i="14"/>
  <c r="DT542" i="14"/>
  <c r="DS542" i="14"/>
  <c r="DR542" i="14"/>
  <c r="DQ542" i="14"/>
  <c r="DP542" i="14"/>
  <c r="DO542" i="14"/>
  <c r="DN542" i="14"/>
  <c r="DM542" i="14"/>
  <c r="DL542" i="14"/>
  <c r="DK542" i="14"/>
  <c r="DJ542" i="14"/>
  <c r="DI542" i="14"/>
  <c r="DH542" i="14"/>
  <c r="DG542" i="14"/>
  <c r="DF542" i="14"/>
  <c r="DE542" i="14"/>
  <c r="DD542" i="14"/>
  <c r="DC542" i="14"/>
  <c r="DB542" i="14"/>
  <c r="DA542" i="14"/>
  <c r="CZ542" i="14"/>
  <c r="CY542" i="14"/>
  <c r="CX542" i="14"/>
  <c r="CW542" i="14"/>
  <c r="CV542" i="14"/>
  <c r="CU542" i="14"/>
  <c r="CT542" i="14"/>
  <c r="CS542" i="14"/>
  <c r="CR542" i="14"/>
  <c r="CQ542" i="14"/>
  <c r="CP542" i="14"/>
  <c r="CO542" i="14"/>
  <c r="CN542" i="14"/>
  <c r="CM542" i="14"/>
  <c r="CL542" i="14"/>
  <c r="CK542" i="14"/>
  <c r="CJ542" i="14"/>
  <c r="CI542" i="14"/>
  <c r="CH542" i="14"/>
  <c r="CG542" i="14"/>
  <c r="CF542" i="14"/>
  <c r="CE542" i="14"/>
  <c r="CD542" i="14"/>
  <c r="CC542" i="14"/>
  <c r="CB542" i="14"/>
  <c r="CA542" i="14"/>
  <c r="BZ542" i="14"/>
  <c r="BY542" i="14"/>
  <c r="BX542" i="14"/>
  <c r="BW542" i="14"/>
  <c r="BV542" i="14"/>
  <c r="BU542" i="14"/>
  <c r="BT542" i="14"/>
  <c r="BS542" i="14"/>
  <c r="BR542" i="14"/>
  <c r="BQ542" i="14"/>
  <c r="BP542" i="14"/>
  <c r="BO542" i="14"/>
  <c r="BN542" i="14"/>
  <c r="BM542" i="14"/>
  <c r="BL542" i="14"/>
  <c r="BK542" i="14"/>
  <c r="BJ542" i="14"/>
  <c r="BI542" i="14"/>
  <c r="BH542" i="14"/>
  <c r="BG542" i="14"/>
  <c r="BF542" i="14"/>
  <c r="BE542" i="14"/>
  <c r="BD542" i="14"/>
  <c r="BC542" i="14"/>
  <c r="BB542" i="14"/>
  <c r="BA542" i="14"/>
  <c r="AZ542" i="14"/>
  <c r="AY542" i="14"/>
  <c r="AX542" i="14"/>
  <c r="AW542" i="14"/>
  <c r="AV542" i="14"/>
  <c r="AU542" i="14"/>
  <c r="AT542" i="14"/>
  <c r="AS542" i="14"/>
  <c r="AR542" i="14"/>
  <c r="AQ542" i="14"/>
  <c r="AP542" i="14"/>
  <c r="AO542" i="14"/>
  <c r="AN542" i="14"/>
  <c r="AM542" i="14"/>
  <c r="AL542" i="14"/>
  <c r="AK542" i="14"/>
  <c r="AJ542" i="14"/>
  <c r="AI542" i="14"/>
  <c r="AH542" i="14"/>
  <c r="AG542" i="14"/>
  <c r="AF542" i="14"/>
  <c r="AE542" i="14"/>
  <c r="AD542" i="14"/>
  <c r="AC542" i="14"/>
  <c r="AB542" i="14"/>
  <c r="AA542" i="14"/>
  <c r="Z542" i="14"/>
  <c r="Y542" i="14"/>
  <c r="X542" i="14"/>
  <c r="W542" i="14"/>
  <c r="V542" i="14"/>
  <c r="U542" i="14"/>
  <c r="T542" i="14"/>
  <c r="S542" i="14"/>
  <c r="R542" i="14"/>
  <c r="Q542" i="14"/>
  <c r="P542" i="14"/>
  <c r="O542" i="14"/>
  <c r="N542" i="14"/>
  <c r="M542" i="14"/>
  <c r="L542" i="14"/>
  <c r="K542" i="14"/>
  <c r="J542" i="14"/>
  <c r="I542" i="14"/>
  <c r="H542" i="14"/>
  <c r="G542" i="14"/>
  <c r="JB541" i="14"/>
  <c r="JA541" i="14"/>
  <c r="IZ541" i="14"/>
  <c r="IY541" i="14"/>
  <c r="IX541" i="14"/>
  <c r="IW541" i="14"/>
  <c r="IV541" i="14"/>
  <c r="IU541" i="14"/>
  <c r="IT541" i="14"/>
  <c r="IS541" i="14"/>
  <c r="IR541" i="14"/>
  <c r="IQ541" i="14"/>
  <c r="IP541" i="14"/>
  <c r="IO541" i="14"/>
  <c r="IN541" i="14"/>
  <c r="IM541" i="14"/>
  <c r="IL541" i="14"/>
  <c r="IK541" i="14"/>
  <c r="IJ541" i="14"/>
  <c r="II541" i="14"/>
  <c r="IH541" i="14"/>
  <c r="IG541" i="14"/>
  <c r="IF541" i="14"/>
  <c r="IE541" i="14"/>
  <c r="ID541" i="14"/>
  <c r="IC541" i="14"/>
  <c r="IB541" i="14"/>
  <c r="IA541" i="14"/>
  <c r="HZ541" i="14"/>
  <c r="HY541" i="14"/>
  <c r="HX541" i="14"/>
  <c r="HW541" i="14"/>
  <c r="HV541" i="14"/>
  <c r="HU541" i="14"/>
  <c r="HT541" i="14"/>
  <c r="HS541" i="14"/>
  <c r="HR541" i="14"/>
  <c r="HQ541" i="14"/>
  <c r="HP541" i="14"/>
  <c r="HO541" i="14"/>
  <c r="HN541" i="14"/>
  <c r="HM541" i="14"/>
  <c r="HL541" i="14"/>
  <c r="HK541" i="14"/>
  <c r="HJ541" i="14"/>
  <c r="HI541" i="14"/>
  <c r="HH541" i="14"/>
  <c r="HG541" i="14"/>
  <c r="HF541" i="14"/>
  <c r="HE541" i="14"/>
  <c r="HD541" i="14"/>
  <c r="HC541" i="14"/>
  <c r="HB541" i="14"/>
  <c r="HA541" i="14"/>
  <c r="GZ541" i="14"/>
  <c r="GY541" i="14"/>
  <c r="GX541" i="14"/>
  <c r="GW541" i="14"/>
  <c r="GV541" i="14"/>
  <c r="GU541" i="14"/>
  <c r="GT541" i="14"/>
  <c r="GS541" i="14"/>
  <c r="GR541" i="14"/>
  <c r="GQ541" i="14"/>
  <c r="GP541" i="14"/>
  <c r="GO541" i="14"/>
  <c r="GN541" i="14"/>
  <c r="GM541" i="14"/>
  <c r="GL541" i="14"/>
  <c r="GK541" i="14"/>
  <c r="GJ541" i="14"/>
  <c r="GI541" i="14"/>
  <c r="GH541" i="14"/>
  <c r="GG541" i="14"/>
  <c r="GF541" i="14"/>
  <c r="GE541" i="14"/>
  <c r="GD541" i="14"/>
  <c r="GC541" i="14"/>
  <c r="GB541" i="14"/>
  <c r="GA541" i="14"/>
  <c r="FZ541" i="14"/>
  <c r="FY541" i="14"/>
  <c r="FX541" i="14"/>
  <c r="FW541" i="14"/>
  <c r="FV541" i="14"/>
  <c r="FU541" i="14"/>
  <c r="FT541" i="14"/>
  <c r="FS541" i="14"/>
  <c r="FR541" i="14"/>
  <c r="FQ541" i="14"/>
  <c r="FP541" i="14"/>
  <c r="FO541" i="14"/>
  <c r="FN541" i="14"/>
  <c r="FM541" i="14"/>
  <c r="FL541" i="14"/>
  <c r="FK541" i="14"/>
  <c r="FJ541" i="14"/>
  <c r="FI541" i="14"/>
  <c r="FH541" i="14"/>
  <c r="FG541" i="14"/>
  <c r="FF541" i="14"/>
  <c r="FE541" i="14"/>
  <c r="FD541" i="14"/>
  <c r="FC541" i="14"/>
  <c r="FB541" i="14"/>
  <c r="FA541" i="14"/>
  <c r="EZ541" i="14"/>
  <c r="EY541" i="14"/>
  <c r="EX541" i="14"/>
  <c r="EW541" i="14"/>
  <c r="EV541" i="14"/>
  <c r="EU541" i="14"/>
  <c r="ET541" i="14"/>
  <c r="ES541" i="14"/>
  <c r="ER541" i="14"/>
  <c r="EQ541" i="14"/>
  <c r="EP541" i="14"/>
  <c r="EO541" i="14"/>
  <c r="EN541" i="14"/>
  <c r="EM541" i="14"/>
  <c r="EL541" i="14"/>
  <c r="EK541" i="14"/>
  <c r="EJ541" i="14"/>
  <c r="EI541" i="14"/>
  <c r="EH541" i="14"/>
  <c r="EG541" i="14"/>
  <c r="EF541" i="14"/>
  <c r="EE541" i="14"/>
  <c r="ED541" i="14"/>
  <c r="EC541" i="14"/>
  <c r="EB541" i="14"/>
  <c r="EA541" i="14"/>
  <c r="DZ541" i="14"/>
  <c r="DY541" i="14"/>
  <c r="DX541" i="14"/>
  <c r="DW541" i="14"/>
  <c r="DV541" i="14"/>
  <c r="DU541" i="14"/>
  <c r="DT541" i="14"/>
  <c r="DS541" i="14"/>
  <c r="DR541" i="14"/>
  <c r="DQ541" i="14"/>
  <c r="DP541" i="14"/>
  <c r="DO541" i="14"/>
  <c r="DN541" i="14"/>
  <c r="DM541" i="14"/>
  <c r="DL541" i="14"/>
  <c r="DK541" i="14"/>
  <c r="DJ541" i="14"/>
  <c r="DI541" i="14"/>
  <c r="DH541" i="14"/>
  <c r="DG541" i="14"/>
  <c r="DF541" i="14"/>
  <c r="DE541" i="14"/>
  <c r="DD541" i="14"/>
  <c r="DC541" i="14"/>
  <c r="DB541" i="14"/>
  <c r="DA541" i="14"/>
  <c r="CZ541" i="14"/>
  <c r="CY541" i="14"/>
  <c r="CX541" i="14"/>
  <c r="CW541" i="14"/>
  <c r="CV541" i="14"/>
  <c r="CU541" i="14"/>
  <c r="CT541" i="14"/>
  <c r="CS541" i="14"/>
  <c r="CR541" i="14"/>
  <c r="CQ541" i="14"/>
  <c r="CP541" i="14"/>
  <c r="CO541" i="14"/>
  <c r="CN541" i="14"/>
  <c r="CM541" i="14"/>
  <c r="CL541" i="14"/>
  <c r="CK541" i="14"/>
  <c r="CJ541" i="14"/>
  <c r="CI541" i="14"/>
  <c r="CH541" i="14"/>
  <c r="CG541" i="14"/>
  <c r="CF541" i="14"/>
  <c r="CE541" i="14"/>
  <c r="CD541" i="14"/>
  <c r="CC541" i="14"/>
  <c r="CB541" i="14"/>
  <c r="CA541" i="14"/>
  <c r="BZ541" i="14"/>
  <c r="BY541" i="14"/>
  <c r="BX541" i="14"/>
  <c r="BW541" i="14"/>
  <c r="BV541" i="14"/>
  <c r="BU541" i="14"/>
  <c r="BT541" i="14"/>
  <c r="BS541" i="14"/>
  <c r="BR541" i="14"/>
  <c r="BQ541" i="14"/>
  <c r="BP541" i="14"/>
  <c r="BO541" i="14"/>
  <c r="BN541" i="14"/>
  <c r="BM541" i="14"/>
  <c r="BL541" i="14"/>
  <c r="BK541" i="14"/>
  <c r="BJ541" i="14"/>
  <c r="BI541" i="14"/>
  <c r="BH541" i="14"/>
  <c r="BG541" i="14"/>
  <c r="BF541" i="14"/>
  <c r="BE541" i="14"/>
  <c r="BD541" i="14"/>
  <c r="BC541" i="14"/>
  <c r="BB541" i="14"/>
  <c r="BA541" i="14"/>
  <c r="AZ541" i="14"/>
  <c r="AY541" i="14"/>
  <c r="AX541" i="14"/>
  <c r="AW541" i="14"/>
  <c r="AV541" i="14"/>
  <c r="AU541" i="14"/>
  <c r="AT541" i="14"/>
  <c r="AS541" i="14"/>
  <c r="AR541" i="14"/>
  <c r="AQ541" i="14"/>
  <c r="AP541" i="14"/>
  <c r="AO541" i="14"/>
  <c r="AN541" i="14"/>
  <c r="AM541" i="14"/>
  <c r="AL541" i="14"/>
  <c r="AK541" i="14"/>
  <c r="AJ541" i="14"/>
  <c r="AI541" i="14"/>
  <c r="AH541" i="14"/>
  <c r="AG541" i="14"/>
  <c r="AF541" i="14"/>
  <c r="AE541" i="14"/>
  <c r="AD541" i="14"/>
  <c r="AC541" i="14"/>
  <c r="AB541" i="14"/>
  <c r="AA541" i="14"/>
  <c r="Z541" i="14"/>
  <c r="Y541" i="14"/>
  <c r="X541" i="14"/>
  <c r="W541" i="14"/>
  <c r="V541" i="14"/>
  <c r="U541" i="14"/>
  <c r="T541" i="14"/>
  <c r="S541" i="14"/>
  <c r="R541" i="14"/>
  <c r="Q541" i="14"/>
  <c r="P541" i="14"/>
  <c r="O541" i="14"/>
  <c r="N541" i="14"/>
  <c r="M541" i="14"/>
  <c r="L541" i="14"/>
  <c r="K541" i="14"/>
  <c r="J541" i="14"/>
  <c r="I541" i="14"/>
  <c r="H541" i="14"/>
  <c r="G541" i="14"/>
  <c r="JB540" i="14"/>
  <c r="JA540" i="14"/>
  <c r="IZ540" i="14"/>
  <c r="IY540" i="14"/>
  <c r="IX540" i="14"/>
  <c r="IW540" i="14"/>
  <c r="IV540" i="14"/>
  <c r="IU540" i="14"/>
  <c r="IT540" i="14"/>
  <c r="IS540" i="14"/>
  <c r="IR540" i="14"/>
  <c r="IQ540" i="14"/>
  <c r="IP540" i="14"/>
  <c r="IO540" i="14"/>
  <c r="IN540" i="14"/>
  <c r="IM540" i="14"/>
  <c r="IL540" i="14"/>
  <c r="IK540" i="14"/>
  <c r="IJ540" i="14"/>
  <c r="II540" i="14"/>
  <c r="IH540" i="14"/>
  <c r="IG540" i="14"/>
  <c r="IF540" i="14"/>
  <c r="IE540" i="14"/>
  <c r="ID540" i="14"/>
  <c r="IC540" i="14"/>
  <c r="IB540" i="14"/>
  <c r="IA540" i="14"/>
  <c r="HZ540" i="14"/>
  <c r="HY540" i="14"/>
  <c r="HX540" i="14"/>
  <c r="HW540" i="14"/>
  <c r="HV540" i="14"/>
  <c r="HU540" i="14"/>
  <c r="HT540" i="14"/>
  <c r="HS540" i="14"/>
  <c r="HR540" i="14"/>
  <c r="HQ540" i="14"/>
  <c r="HP540" i="14"/>
  <c r="HO540" i="14"/>
  <c r="HN540" i="14"/>
  <c r="HM540" i="14"/>
  <c r="HL540" i="14"/>
  <c r="HK540" i="14"/>
  <c r="HJ540" i="14"/>
  <c r="HI540" i="14"/>
  <c r="HH540" i="14"/>
  <c r="HG540" i="14"/>
  <c r="HF540" i="14"/>
  <c r="HE540" i="14"/>
  <c r="HD540" i="14"/>
  <c r="HC540" i="14"/>
  <c r="HB540" i="14"/>
  <c r="HA540" i="14"/>
  <c r="GZ540" i="14"/>
  <c r="GY540" i="14"/>
  <c r="GX540" i="14"/>
  <c r="GW540" i="14"/>
  <c r="GV540" i="14"/>
  <c r="GU540" i="14"/>
  <c r="GT540" i="14"/>
  <c r="GS540" i="14"/>
  <c r="GR540" i="14"/>
  <c r="GQ540" i="14"/>
  <c r="GP540" i="14"/>
  <c r="GO540" i="14"/>
  <c r="GN540" i="14"/>
  <c r="GM540" i="14"/>
  <c r="GL540" i="14"/>
  <c r="GK540" i="14"/>
  <c r="GJ540" i="14"/>
  <c r="GI540" i="14"/>
  <c r="GH540" i="14"/>
  <c r="GG540" i="14"/>
  <c r="GF540" i="14"/>
  <c r="GE540" i="14"/>
  <c r="GD540" i="14"/>
  <c r="GC540" i="14"/>
  <c r="GB540" i="14"/>
  <c r="GA540" i="14"/>
  <c r="FZ540" i="14"/>
  <c r="FY540" i="14"/>
  <c r="FX540" i="14"/>
  <c r="FW540" i="14"/>
  <c r="FV540" i="14"/>
  <c r="FU540" i="14"/>
  <c r="FT540" i="14"/>
  <c r="FS540" i="14"/>
  <c r="FR540" i="14"/>
  <c r="FQ540" i="14"/>
  <c r="FP540" i="14"/>
  <c r="FO540" i="14"/>
  <c r="FN540" i="14"/>
  <c r="FM540" i="14"/>
  <c r="FL540" i="14"/>
  <c r="FK540" i="14"/>
  <c r="FJ540" i="14"/>
  <c r="FI540" i="14"/>
  <c r="FH540" i="14"/>
  <c r="FG540" i="14"/>
  <c r="FF540" i="14"/>
  <c r="FE540" i="14"/>
  <c r="FD540" i="14"/>
  <c r="FC540" i="14"/>
  <c r="FB540" i="14"/>
  <c r="FA540" i="14"/>
  <c r="EZ540" i="14"/>
  <c r="EY540" i="14"/>
  <c r="EX540" i="14"/>
  <c r="EW540" i="14"/>
  <c r="EV540" i="14"/>
  <c r="EU540" i="14"/>
  <c r="ET540" i="14"/>
  <c r="ES540" i="14"/>
  <c r="ER540" i="14"/>
  <c r="EQ540" i="14"/>
  <c r="EP540" i="14"/>
  <c r="EO540" i="14"/>
  <c r="EN540" i="14"/>
  <c r="EM540" i="14"/>
  <c r="EL540" i="14"/>
  <c r="EK540" i="14"/>
  <c r="EJ540" i="14"/>
  <c r="EI540" i="14"/>
  <c r="EH540" i="14"/>
  <c r="EG540" i="14"/>
  <c r="EF540" i="14"/>
  <c r="EE540" i="14"/>
  <c r="ED540" i="14"/>
  <c r="EC540" i="14"/>
  <c r="EB540" i="14"/>
  <c r="EA540" i="14"/>
  <c r="DZ540" i="14"/>
  <c r="DY540" i="14"/>
  <c r="DX540" i="14"/>
  <c r="DW540" i="14"/>
  <c r="DV540" i="14"/>
  <c r="DU540" i="14"/>
  <c r="DT540" i="14"/>
  <c r="DS540" i="14"/>
  <c r="DR540" i="14"/>
  <c r="DQ540" i="14"/>
  <c r="DP540" i="14"/>
  <c r="DO540" i="14"/>
  <c r="DN540" i="14"/>
  <c r="DM540" i="14"/>
  <c r="DL540" i="14"/>
  <c r="DK540" i="14"/>
  <c r="DJ540" i="14"/>
  <c r="DI540" i="14"/>
  <c r="DH540" i="14"/>
  <c r="DG540" i="14"/>
  <c r="DF540" i="14"/>
  <c r="DE540" i="14"/>
  <c r="DD540" i="14"/>
  <c r="DC540" i="14"/>
  <c r="DB540" i="14"/>
  <c r="DA540" i="14"/>
  <c r="CZ540" i="14"/>
  <c r="CY540" i="14"/>
  <c r="CX540" i="14"/>
  <c r="CW540" i="14"/>
  <c r="CV540" i="14"/>
  <c r="CU540" i="14"/>
  <c r="CT540" i="14"/>
  <c r="CS540" i="14"/>
  <c r="CR540" i="14"/>
  <c r="CQ540" i="14"/>
  <c r="CP540" i="14"/>
  <c r="CO540" i="14"/>
  <c r="CN540" i="14"/>
  <c r="CM540" i="14"/>
  <c r="CL540" i="14"/>
  <c r="CK540" i="14"/>
  <c r="CJ540" i="14"/>
  <c r="CI540" i="14"/>
  <c r="CH540" i="14"/>
  <c r="CG540" i="14"/>
  <c r="CF540" i="14"/>
  <c r="CE540" i="14"/>
  <c r="CD540" i="14"/>
  <c r="CC540" i="14"/>
  <c r="CB540" i="14"/>
  <c r="CA540" i="14"/>
  <c r="BZ540" i="14"/>
  <c r="BY540" i="14"/>
  <c r="BX540" i="14"/>
  <c r="BW540" i="14"/>
  <c r="BV540" i="14"/>
  <c r="BU540" i="14"/>
  <c r="BT540" i="14"/>
  <c r="BS540" i="14"/>
  <c r="BR540" i="14"/>
  <c r="BQ540" i="14"/>
  <c r="BP540" i="14"/>
  <c r="BO540" i="14"/>
  <c r="BN540" i="14"/>
  <c r="BM540" i="14"/>
  <c r="BL540" i="14"/>
  <c r="BK540" i="14"/>
  <c r="BJ540" i="14"/>
  <c r="BI540" i="14"/>
  <c r="BH540" i="14"/>
  <c r="BG540" i="14"/>
  <c r="BF540" i="14"/>
  <c r="BE540" i="14"/>
  <c r="BD540" i="14"/>
  <c r="BC540" i="14"/>
  <c r="BB540" i="14"/>
  <c r="BA540" i="14"/>
  <c r="AZ540" i="14"/>
  <c r="AY540" i="14"/>
  <c r="AX540" i="14"/>
  <c r="AW540" i="14"/>
  <c r="AV540" i="14"/>
  <c r="AU540" i="14"/>
  <c r="AT540" i="14"/>
  <c r="AS540" i="14"/>
  <c r="AR540" i="14"/>
  <c r="AQ540" i="14"/>
  <c r="AP540" i="14"/>
  <c r="AO540" i="14"/>
  <c r="AN540" i="14"/>
  <c r="AM540" i="14"/>
  <c r="AL540" i="14"/>
  <c r="AK540" i="14"/>
  <c r="AJ540" i="14"/>
  <c r="AI540" i="14"/>
  <c r="AH540" i="14"/>
  <c r="AG540" i="14"/>
  <c r="AF540" i="14"/>
  <c r="AE540" i="14"/>
  <c r="AD540" i="14"/>
  <c r="AC540" i="14"/>
  <c r="AB540" i="14"/>
  <c r="AA540" i="14"/>
  <c r="Z540" i="14"/>
  <c r="Y540" i="14"/>
  <c r="X540" i="14"/>
  <c r="W540" i="14"/>
  <c r="V540" i="14"/>
  <c r="U540" i="14"/>
  <c r="T540" i="14"/>
  <c r="S540" i="14"/>
  <c r="R540" i="14"/>
  <c r="Q540" i="14"/>
  <c r="P540" i="14"/>
  <c r="O540" i="14"/>
  <c r="N540" i="14"/>
  <c r="M540" i="14"/>
  <c r="L540" i="14"/>
  <c r="K540" i="14"/>
  <c r="J540" i="14"/>
  <c r="I540" i="14"/>
  <c r="H540" i="14"/>
  <c r="G540" i="14"/>
  <c r="JB539" i="14"/>
  <c r="JA539" i="14"/>
  <c r="IZ539" i="14"/>
  <c r="IY539" i="14"/>
  <c r="IX539" i="14"/>
  <c r="IW539" i="14"/>
  <c r="IV539" i="14"/>
  <c r="IU539" i="14"/>
  <c r="IT539" i="14"/>
  <c r="IS539" i="14"/>
  <c r="IR539" i="14"/>
  <c r="IQ539" i="14"/>
  <c r="IP539" i="14"/>
  <c r="IO539" i="14"/>
  <c r="IN539" i="14"/>
  <c r="IM539" i="14"/>
  <c r="IL539" i="14"/>
  <c r="IK539" i="14"/>
  <c r="IJ539" i="14"/>
  <c r="II539" i="14"/>
  <c r="IH539" i="14"/>
  <c r="IG539" i="14"/>
  <c r="IF539" i="14"/>
  <c r="IE539" i="14"/>
  <c r="ID539" i="14"/>
  <c r="IC539" i="14"/>
  <c r="IB539" i="14"/>
  <c r="IA539" i="14"/>
  <c r="HZ539" i="14"/>
  <c r="HY539" i="14"/>
  <c r="HX539" i="14"/>
  <c r="HW539" i="14"/>
  <c r="HV539" i="14"/>
  <c r="HU539" i="14"/>
  <c r="HT539" i="14"/>
  <c r="HS539" i="14"/>
  <c r="HR539" i="14"/>
  <c r="HQ539" i="14"/>
  <c r="HP539" i="14"/>
  <c r="HO539" i="14"/>
  <c r="HN539" i="14"/>
  <c r="HM539" i="14"/>
  <c r="HL539" i="14"/>
  <c r="HK539" i="14"/>
  <c r="HJ539" i="14"/>
  <c r="HI539" i="14"/>
  <c r="HH539" i="14"/>
  <c r="HG539" i="14"/>
  <c r="HF539" i="14"/>
  <c r="HE539" i="14"/>
  <c r="HD539" i="14"/>
  <c r="HC539" i="14"/>
  <c r="HB539" i="14"/>
  <c r="HA539" i="14"/>
  <c r="GZ539" i="14"/>
  <c r="GY539" i="14"/>
  <c r="GX539" i="14"/>
  <c r="GW539" i="14"/>
  <c r="GV539" i="14"/>
  <c r="GU539" i="14"/>
  <c r="GT539" i="14"/>
  <c r="GS539" i="14"/>
  <c r="GR539" i="14"/>
  <c r="GQ539" i="14"/>
  <c r="GP539" i="14"/>
  <c r="GO539" i="14"/>
  <c r="GN539" i="14"/>
  <c r="GM539" i="14"/>
  <c r="GL539" i="14"/>
  <c r="GK539" i="14"/>
  <c r="GJ539" i="14"/>
  <c r="GI539" i="14"/>
  <c r="GH539" i="14"/>
  <c r="GG539" i="14"/>
  <c r="GF539" i="14"/>
  <c r="GE539" i="14"/>
  <c r="GD539" i="14"/>
  <c r="GC539" i="14"/>
  <c r="GB539" i="14"/>
  <c r="GA539" i="14"/>
  <c r="FZ539" i="14"/>
  <c r="FY539" i="14"/>
  <c r="FX539" i="14"/>
  <c r="FW539" i="14"/>
  <c r="FV539" i="14"/>
  <c r="FU539" i="14"/>
  <c r="FT539" i="14"/>
  <c r="FS539" i="14"/>
  <c r="FR539" i="14"/>
  <c r="FQ539" i="14"/>
  <c r="FP539" i="14"/>
  <c r="FO539" i="14"/>
  <c r="FN539" i="14"/>
  <c r="FM539" i="14"/>
  <c r="FL539" i="14"/>
  <c r="FK539" i="14"/>
  <c r="FJ539" i="14"/>
  <c r="FI539" i="14"/>
  <c r="FH539" i="14"/>
  <c r="FG539" i="14"/>
  <c r="FF539" i="14"/>
  <c r="FE539" i="14"/>
  <c r="FD539" i="14"/>
  <c r="FC539" i="14"/>
  <c r="FB539" i="14"/>
  <c r="FA539" i="14"/>
  <c r="EZ539" i="14"/>
  <c r="EY539" i="14"/>
  <c r="EX539" i="14"/>
  <c r="EW539" i="14"/>
  <c r="EV539" i="14"/>
  <c r="EU539" i="14"/>
  <c r="ET539" i="14"/>
  <c r="ES539" i="14"/>
  <c r="ER539" i="14"/>
  <c r="EQ539" i="14"/>
  <c r="EP539" i="14"/>
  <c r="EO539" i="14"/>
  <c r="EN539" i="14"/>
  <c r="EM539" i="14"/>
  <c r="EL539" i="14"/>
  <c r="EK539" i="14"/>
  <c r="EJ539" i="14"/>
  <c r="EI539" i="14"/>
  <c r="EH539" i="14"/>
  <c r="EG539" i="14"/>
  <c r="EF539" i="14"/>
  <c r="EE539" i="14"/>
  <c r="ED539" i="14"/>
  <c r="EC539" i="14"/>
  <c r="EB539" i="14"/>
  <c r="EA539" i="14"/>
  <c r="DZ539" i="14"/>
  <c r="DY539" i="14"/>
  <c r="DX539" i="14"/>
  <c r="DW539" i="14"/>
  <c r="DV539" i="14"/>
  <c r="DU539" i="14"/>
  <c r="DT539" i="14"/>
  <c r="DS539" i="14"/>
  <c r="DR539" i="14"/>
  <c r="DQ539" i="14"/>
  <c r="DP539" i="14"/>
  <c r="DO539" i="14"/>
  <c r="DN539" i="14"/>
  <c r="DM539" i="14"/>
  <c r="DL539" i="14"/>
  <c r="DK539" i="14"/>
  <c r="DJ539" i="14"/>
  <c r="DI539" i="14"/>
  <c r="DH539" i="14"/>
  <c r="DG539" i="14"/>
  <c r="DF539" i="14"/>
  <c r="DE539" i="14"/>
  <c r="DD539" i="14"/>
  <c r="DC539" i="14"/>
  <c r="DB539" i="14"/>
  <c r="DA539" i="14"/>
  <c r="CZ539" i="14"/>
  <c r="CY539" i="14"/>
  <c r="CX539" i="14"/>
  <c r="CW539" i="14"/>
  <c r="CV539" i="14"/>
  <c r="CU539" i="14"/>
  <c r="CT539" i="14"/>
  <c r="CS539" i="14"/>
  <c r="CR539" i="14"/>
  <c r="CQ539" i="14"/>
  <c r="CP539" i="14"/>
  <c r="CO539" i="14"/>
  <c r="CN539" i="14"/>
  <c r="CM539" i="14"/>
  <c r="CL539" i="14"/>
  <c r="CK539" i="14"/>
  <c r="CJ539" i="14"/>
  <c r="CI539" i="14"/>
  <c r="CH539" i="14"/>
  <c r="CG539" i="14"/>
  <c r="CF539" i="14"/>
  <c r="CE539" i="14"/>
  <c r="CD539" i="14"/>
  <c r="CC539" i="14"/>
  <c r="CB539" i="14"/>
  <c r="CA539" i="14"/>
  <c r="BZ539" i="14"/>
  <c r="BY539" i="14"/>
  <c r="BX539" i="14"/>
  <c r="BW539" i="14"/>
  <c r="BV539" i="14"/>
  <c r="BU539" i="14"/>
  <c r="BT539" i="14"/>
  <c r="BS539" i="14"/>
  <c r="BR539" i="14"/>
  <c r="BQ539" i="14"/>
  <c r="BP539" i="14"/>
  <c r="BO539" i="14"/>
  <c r="BN539" i="14"/>
  <c r="BM539" i="14"/>
  <c r="BL539" i="14"/>
  <c r="BK539" i="14"/>
  <c r="BJ539" i="14"/>
  <c r="BI539" i="14"/>
  <c r="BH539" i="14"/>
  <c r="BG539" i="14"/>
  <c r="BF539" i="14"/>
  <c r="BE539" i="14"/>
  <c r="BD539" i="14"/>
  <c r="BC539" i="14"/>
  <c r="BB539" i="14"/>
  <c r="BA539" i="14"/>
  <c r="AZ539" i="14"/>
  <c r="AY539" i="14"/>
  <c r="AX539" i="14"/>
  <c r="AW539" i="14"/>
  <c r="AV539" i="14"/>
  <c r="AU539" i="14"/>
  <c r="AT539" i="14"/>
  <c r="AS539" i="14"/>
  <c r="AR539" i="14"/>
  <c r="AQ539" i="14"/>
  <c r="AP539" i="14"/>
  <c r="AO539" i="14"/>
  <c r="AN539" i="14"/>
  <c r="AM539" i="14"/>
  <c r="AL539" i="14"/>
  <c r="AK539" i="14"/>
  <c r="AJ539" i="14"/>
  <c r="AI539" i="14"/>
  <c r="AH539" i="14"/>
  <c r="AG539" i="14"/>
  <c r="AF539" i="14"/>
  <c r="AE539" i="14"/>
  <c r="AD539" i="14"/>
  <c r="AC539" i="14"/>
  <c r="AB539" i="14"/>
  <c r="AA539" i="14"/>
  <c r="Z539" i="14"/>
  <c r="Y539" i="14"/>
  <c r="X539" i="14"/>
  <c r="W539" i="14"/>
  <c r="V539" i="14"/>
  <c r="U539" i="14"/>
  <c r="T539" i="14"/>
  <c r="S539" i="14"/>
  <c r="R539" i="14"/>
  <c r="Q539" i="14"/>
  <c r="P539" i="14"/>
  <c r="O539" i="14"/>
  <c r="N539" i="14"/>
  <c r="M539" i="14"/>
  <c r="L539" i="14"/>
  <c r="K539" i="14"/>
  <c r="J539" i="14"/>
  <c r="I539" i="14"/>
  <c r="H539" i="14"/>
  <c r="G539" i="14"/>
  <c r="JB538" i="14"/>
  <c r="JA538" i="14"/>
  <c r="IZ538" i="14"/>
  <c r="IY538" i="14"/>
  <c r="IX538" i="14"/>
  <c r="IW538" i="14"/>
  <c r="IV538" i="14"/>
  <c r="IU538" i="14"/>
  <c r="IT538" i="14"/>
  <c r="IS538" i="14"/>
  <c r="IR538" i="14"/>
  <c r="IQ538" i="14"/>
  <c r="IP538" i="14"/>
  <c r="IO538" i="14"/>
  <c r="IN538" i="14"/>
  <c r="IM538" i="14"/>
  <c r="IL538" i="14"/>
  <c r="IK538" i="14"/>
  <c r="IJ538" i="14"/>
  <c r="II538" i="14"/>
  <c r="IH538" i="14"/>
  <c r="IG538" i="14"/>
  <c r="IF538" i="14"/>
  <c r="IE538" i="14"/>
  <c r="ID538" i="14"/>
  <c r="IC538" i="14"/>
  <c r="IB538" i="14"/>
  <c r="IA538" i="14"/>
  <c r="HZ538" i="14"/>
  <c r="HY538" i="14"/>
  <c r="HX538" i="14"/>
  <c r="HW538" i="14"/>
  <c r="HV538" i="14"/>
  <c r="HU538" i="14"/>
  <c r="HT538" i="14"/>
  <c r="HS538" i="14"/>
  <c r="HR538" i="14"/>
  <c r="HQ538" i="14"/>
  <c r="HP538" i="14"/>
  <c r="HO538" i="14"/>
  <c r="HN538" i="14"/>
  <c r="HM538" i="14"/>
  <c r="HL538" i="14"/>
  <c r="HK538" i="14"/>
  <c r="HJ538" i="14"/>
  <c r="HI538" i="14"/>
  <c r="HH538" i="14"/>
  <c r="HG538" i="14"/>
  <c r="HF538" i="14"/>
  <c r="HE538" i="14"/>
  <c r="HD538" i="14"/>
  <c r="HC538" i="14"/>
  <c r="HB538" i="14"/>
  <c r="HA538" i="14"/>
  <c r="GZ538" i="14"/>
  <c r="GY538" i="14"/>
  <c r="GX538" i="14"/>
  <c r="GW538" i="14"/>
  <c r="GV538" i="14"/>
  <c r="GU538" i="14"/>
  <c r="GT538" i="14"/>
  <c r="GS538" i="14"/>
  <c r="GR538" i="14"/>
  <c r="GQ538" i="14"/>
  <c r="GP538" i="14"/>
  <c r="GO538" i="14"/>
  <c r="GN538" i="14"/>
  <c r="GM538" i="14"/>
  <c r="GL538" i="14"/>
  <c r="GK538" i="14"/>
  <c r="GJ538" i="14"/>
  <c r="GI538" i="14"/>
  <c r="GH538" i="14"/>
  <c r="GG538" i="14"/>
  <c r="GF538" i="14"/>
  <c r="GE538" i="14"/>
  <c r="GD538" i="14"/>
  <c r="GC538" i="14"/>
  <c r="GB538" i="14"/>
  <c r="GA538" i="14"/>
  <c r="FZ538" i="14"/>
  <c r="FY538" i="14"/>
  <c r="FX538" i="14"/>
  <c r="FW538" i="14"/>
  <c r="FV538" i="14"/>
  <c r="FU538" i="14"/>
  <c r="FT538" i="14"/>
  <c r="FS538" i="14"/>
  <c r="FR538" i="14"/>
  <c r="FQ538" i="14"/>
  <c r="FP538" i="14"/>
  <c r="FO538" i="14"/>
  <c r="FN538" i="14"/>
  <c r="FM538" i="14"/>
  <c r="FL538" i="14"/>
  <c r="FK538" i="14"/>
  <c r="FJ538" i="14"/>
  <c r="FI538" i="14"/>
  <c r="FH538" i="14"/>
  <c r="FG538" i="14"/>
  <c r="FF538" i="14"/>
  <c r="FE538" i="14"/>
  <c r="FD538" i="14"/>
  <c r="FC538" i="14"/>
  <c r="FB538" i="14"/>
  <c r="FA538" i="14"/>
  <c r="EZ538" i="14"/>
  <c r="EY538" i="14"/>
  <c r="EX538" i="14"/>
  <c r="EW538" i="14"/>
  <c r="EV538" i="14"/>
  <c r="EU538" i="14"/>
  <c r="ET538" i="14"/>
  <c r="ES538" i="14"/>
  <c r="ER538" i="14"/>
  <c r="EQ538" i="14"/>
  <c r="EP538" i="14"/>
  <c r="EO538" i="14"/>
  <c r="EN538" i="14"/>
  <c r="EM538" i="14"/>
  <c r="EL538" i="14"/>
  <c r="EK538" i="14"/>
  <c r="EJ538" i="14"/>
  <c r="EI538" i="14"/>
  <c r="EH538" i="14"/>
  <c r="EG538" i="14"/>
  <c r="EF538" i="14"/>
  <c r="EE538" i="14"/>
  <c r="ED538" i="14"/>
  <c r="EC538" i="14"/>
  <c r="EB538" i="14"/>
  <c r="EA538" i="14"/>
  <c r="DZ538" i="14"/>
  <c r="DY538" i="14"/>
  <c r="DX538" i="14"/>
  <c r="DW538" i="14"/>
  <c r="DV538" i="14"/>
  <c r="DU538" i="14"/>
  <c r="DT538" i="14"/>
  <c r="DS538" i="14"/>
  <c r="DR538" i="14"/>
  <c r="DQ538" i="14"/>
  <c r="DP538" i="14"/>
  <c r="DO538" i="14"/>
  <c r="DN538" i="14"/>
  <c r="DM538" i="14"/>
  <c r="DL538" i="14"/>
  <c r="DK538" i="14"/>
  <c r="DJ538" i="14"/>
  <c r="DI538" i="14"/>
  <c r="DH538" i="14"/>
  <c r="DG538" i="14"/>
  <c r="DF538" i="14"/>
  <c r="DE538" i="14"/>
  <c r="DD538" i="14"/>
  <c r="DC538" i="14"/>
  <c r="DB538" i="14"/>
  <c r="DA538" i="14"/>
  <c r="CZ538" i="14"/>
  <c r="CY538" i="14"/>
  <c r="CX538" i="14"/>
  <c r="CW538" i="14"/>
  <c r="CV538" i="14"/>
  <c r="CU538" i="14"/>
  <c r="CT538" i="14"/>
  <c r="CS538" i="14"/>
  <c r="CR538" i="14"/>
  <c r="CQ538" i="14"/>
  <c r="CP538" i="14"/>
  <c r="CO538" i="14"/>
  <c r="CN538" i="14"/>
  <c r="CM538" i="14"/>
  <c r="CL538" i="14"/>
  <c r="CK538" i="14"/>
  <c r="CJ538" i="14"/>
  <c r="CI538" i="14"/>
  <c r="CH538" i="14"/>
  <c r="CG538" i="14"/>
  <c r="CF538" i="14"/>
  <c r="CE538" i="14"/>
  <c r="CD538" i="14"/>
  <c r="CC538" i="14"/>
  <c r="CB538" i="14"/>
  <c r="CA538" i="14"/>
  <c r="BZ538" i="14"/>
  <c r="BY538" i="14"/>
  <c r="BX538" i="14"/>
  <c r="BW538" i="14"/>
  <c r="BV538" i="14"/>
  <c r="BU538" i="14"/>
  <c r="BT538" i="14"/>
  <c r="BS538" i="14"/>
  <c r="BR538" i="14"/>
  <c r="BQ538" i="14"/>
  <c r="BP538" i="14"/>
  <c r="BO538" i="14"/>
  <c r="BN538" i="14"/>
  <c r="BM538" i="14"/>
  <c r="BL538" i="14"/>
  <c r="BK538" i="14"/>
  <c r="BJ538" i="14"/>
  <c r="BI538" i="14"/>
  <c r="BH538" i="14"/>
  <c r="BG538" i="14"/>
  <c r="BF538" i="14"/>
  <c r="BE538" i="14"/>
  <c r="BD538" i="14"/>
  <c r="BC538" i="14"/>
  <c r="BB538" i="14"/>
  <c r="BA538" i="14"/>
  <c r="AZ538" i="14"/>
  <c r="AY538" i="14"/>
  <c r="AX538" i="14"/>
  <c r="AW538" i="14"/>
  <c r="AV538" i="14"/>
  <c r="AU538" i="14"/>
  <c r="AT538" i="14"/>
  <c r="AS538" i="14"/>
  <c r="AR538" i="14"/>
  <c r="AQ538" i="14"/>
  <c r="AP538" i="14"/>
  <c r="AO538" i="14"/>
  <c r="AN538" i="14"/>
  <c r="AM538" i="14"/>
  <c r="AL538" i="14"/>
  <c r="AK538" i="14"/>
  <c r="AJ538" i="14"/>
  <c r="AI538" i="14"/>
  <c r="AH538" i="14"/>
  <c r="AG538" i="14"/>
  <c r="AF538" i="14"/>
  <c r="AE538" i="14"/>
  <c r="AD538" i="14"/>
  <c r="AC538" i="14"/>
  <c r="AB538" i="14"/>
  <c r="AA538" i="14"/>
  <c r="Z538" i="14"/>
  <c r="Y538" i="14"/>
  <c r="X538" i="14"/>
  <c r="W538" i="14"/>
  <c r="V538" i="14"/>
  <c r="U538" i="14"/>
  <c r="T538" i="14"/>
  <c r="S538" i="14"/>
  <c r="R538" i="14"/>
  <c r="Q538" i="14"/>
  <c r="P538" i="14"/>
  <c r="O538" i="14"/>
  <c r="N538" i="14"/>
  <c r="M538" i="14"/>
  <c r="L538" i="14"/>
  <c r="K538" i="14"/>
  <c r="J538" i="14"/>
  <c r="I538" i="14"/>
  <c r="H538" i="14"/>
  <c r="G538" i="14"/>
  <c r="JB537" i="14"/>
  <c r="JA537" i="14"/>
  <c r="IZ537" i="14"/>
  <c r="IY537" i="14"/>
  <c r="IX537" i="14"/>
  <c r="IW537" i="14"/>
  <c r="IV537" i="14"/>
  <c r="IU537" i="14"/>
  <c r="IT537" i="14"/>
  <c r="IS537" i="14"/>
  <c r="IR537" i="14"/>
  <c r="IQ537" i="14"/>
  <c r="IP537" i="14"/>
  <c r="IO537" i="14"/>
  <c r="IN537" i="14"/>
  <c r="IM537" i="14"/>
  <c r="IL537" i="14"/>
  <c r="IK537" i="14"/>
  <c r="IJ537" i="14"/>
  <c r="II537" i="14"/>
  <c r="IH537" i="14"/>
  <c r="IG537" i="14"/>
  <c r="IF537" i="14"/>
  <c r="IE537" i="14"/>
  <c r="ID537" i="14"/>
  <c r="IC537" i="14"/>
  <c r="IB537" i="14"/>
  <c r="IA537" i="14"/>
  <c r="HZ537" i="14"/>
  <c r="HY537" i="14"/>
  <c r="HX537" i="14"/>
  <c r="HW537" i="14"/>
  <c r="HV537" i="14"/>
  <c r="HU537" i="14"/>
  <c r="HT537" i="14"/>
  <c r="HS537" i="14"/>
  <c r="HR537" i="14"/>
  <c r="HQ537" i="14"/>
  <c r="HP537" i="14"/>
  <c r="HO537" i="14"/>
  <c r="HN537" i="14"/>
  <c r="HM537" i="14"/>
  <c r="HL537" i="14"/>
  <c r="HK537" i="14"/>
  <c r="HJ537" i="14"/>
  <c r="HI537" i="14"/>
  <c r="HH537" i="14"/>
  <c r="HG537" i="14"/>
  <c r="HF537" i="14"/>
  <c r="HE537" i="14"/>
  <c r="HD537" i="14"/>
  <c r="HC537" i="14"/>
  <c r="HB537" i="14"/>
  <c r="HA537" i="14"/>
  <c r="GZ537" i="14"/>
  <c r="GY537" i="14"/>
  <c r="GX537" i="14"/>
  <c r="GW537" i="14"/>
  <c r="GV537" i="14"/>
  <c r="GU537" i="14"/>
  <c r="GT537" i="14"/>
  <c r="GS537" i="14"/>
  <c r="GR537" i="14"/>
  <c r="GQ537" i="14"/>
  <c r="GP537" i="14"/>
  <c r="GO537" i="14"/>
  <c r="GN537" i="14"/>
  <c r="GM537" i="14"/>
  <c r="GL537" i="14"/>
  <c r="GK537" i="14"/>
  <c r="GJ537" i="14"/>
  <c r="GI537" i="14"/>
  <c r="GH537" i="14"/>
  <c r="GG537" i="14"/>
  <c r="GF537" i="14"/>
  <c r="GE537" i="14"/>
  <c r="GD537" i="14"/>
  <c r="GC537" i="14"/>
  <c r="GB537" i="14"/>
  <c r="GA537" i="14"/>
  <c r="FZ537" i="14"/>
  <c r="FY537" i="14"/>
  <c r="FX537" i="14"/>
  <c r="FW537" i="14"/>
  <c r="FV537" i="14"/>
  <c r="FU537" i="14"/>
  <c r="FT537" i="14"/>
  <c r="FS537" i="14"/>
  <c r="FR537" i="14"/>
  <c r="FQ537" i="14"/>
  <c r="FP537" i="14"/>
  <c r="FO537" i="14"/>
  <c r="FN537" i="14"/>
  <c r="FM537" i="14"/>
  <c r="FL537" i="14"/>
  <c r="FK537" i="14"/>
  <c r="FJ537" i="14"/>
  <c r="FI537" i="14"/>
  <c r="FH537" i="14"/>
  <c r="FG537" i="14"/>
  <c r="FF537" i="14"/>
  <c r="FE537" i="14"/>
  <c r="FD537" i="14"/>
  <c r="FC537" i="14"/>
  <c r="FB537" i="14"/>
  <c r="FA537" i="14"/>
  <c r="EZ537" i="14"/>
  <c r="EY537" i="14"/>
  <c r="EX537" i="14"/>
  <c r="EW537" i="14"/>
  <c r="EV537" i="14"/>
  <c r="EU537" i="14"/>
  <c r="ET537" i="14"/>
  <c r="ES537" i="14"/>
  <c r="ER537" i="14"/>
  <c r="EQ537" i="14"/>
  <c r="EP537" i="14"/>
  <c r="EO537" i="14"/>
  <c r="EN537" i="14"/>
  <c r="EM537" i="14"/>
  <c r="EL537" i="14"/>
  <c r="EK537" i="14"/>
  <c r="EJ537" i="14"/>
  <c r="EI537" i="14"/>
  <c r="EH537" i="14"/>
  <c r="EG537" i="14"/>
  <c r="EF537" i="14"/>
  <c r="EE537" i="14"/>
  <c r="ED537" i="14"/>
  <c r="EC537" i="14"/>
  <c r="EB537" i="14"/>
  <c r="EA537" i="14"/>
  <c r="DZ537" i="14"/>
  <c r="DY537" i="14"/>
  <c r="DX537" i="14"/>
  <c r="DW537" i="14"/>
  <c r="DV537" i="14"/>
  <c r="DU537" i="14"/>
  <c r="DT537" i="14"/>
  <c r="DS537" i="14"/>
  <c r="DR537" i="14"/>
  <c r="DQ537" i="14"/>
  <c r="DP537" i="14"/>
  <c r="DO537" i="14"/>
  <c r="DN537" i="14"/>
  <c r="DM537" i="14"/>
  <c r="DL537" i="14"/>
  <c r="DK537" i="14"/>
  <c r="DJ537" i="14"/>
  <c r="DI537" i="14"/>
  <c r="DH537" i="14"/>
  <c r="DG537" i="14"/>
  <c r="DF537" i="14"/>
  <c r="DE537" i="14"/>
  <c r="DD537" i="14"/>
  <c r="DC537" i="14"/>
  <c r="DB537" i="14"/>
  <c r="DA537" i="14"/>
  <c r="CZ537" i="14"/>
  <c r="CY537" i="14"/>
  <c r="CX537" i="14"/>
  <c r="CW537" i="14"/>
  <c r="CV537" i="14"/>
  <c r="CU537" i="14"/>
  <c r="CT537" i="14"/>
  <c r="CS537" i="14"/>
  <c r="CR537" i="14"/>
  <c r="CQ537" i="14"/>
  <c r="CP537" i="14"/>
  <c r="CO537" i="14"/>
  <c r="CN537" i="14"/>
  <c r="CM537" i="14"/>
  <c r="CL537" i="14"/>
  <c r="CK537" i="14"/>
  <c r="CJ537" i="14"/>
  <c r="CI537" i="14"/>
  <c r="CH537" i="14"/>
  <c r="CG537" i="14"/>
  <c r="CF537" i="14"/>
  <c r="CE537" i="14"/>
  <c r="CD537" i="14"/>
  <c r="CC537" i="14"/>
  <c r="CB537" i="14"/>
  <c r="CA537" i="14"/>
  <c r="BZ537" i="14"/>
  <c r="BY537" i="14"/>
  <c r="BX537" i="14"/>
  <c r="BW537" i="14"/>
  <c r="BV537" i="14"/>
  <c r="BU537" i="14"/>
  <c r="BT537" i="14"/>
  <c r="BS537" i="14"/>
  <c r="BR537" i="14"/>
  <c r="BQ537" i="14"/>
  <c r="BP537" i="14"/>
  <c r="BO537" i="14"/>
  <c r="BN537" i="14"/>
  <c r="BM537" i="14"/>
  <c r="BL537" i="14"/>
  <c r="BK537" i="14"/>
  <c r="BJ537" i="14"/>
  <c r="BI537" i="14"/>
  <c r="BH537" i="14"/>
  <c r="BG537" i="14"/>
  <c r="BF537" i="14"/>
  <c r="BE537" i="14"/>
  <c r="BD537" i="14"/>
  <c r="BC537" i="14"/>
  <c r="BB537" i="14"/>
  <c r="BA537" i="14"/>
  <c r="AZ537" i="14"/>
  <c r="AY537" i="14"/>
  <c r="AX537" i="14"/>
  <c r="AW537" i="14"/>
  <c r="AV537" i="14"/>
  <c r="AU537" i="14"/>
  <c r="AT537" i="14"/>
  <c r="AS537" i="14"/>
  <c r="AR537" i="14"/>
  <c r="AQ537" i="14"/>
  <c r="AP537" i="14"/>
  <c r="AO537" i="14"/>
  <c r="AN537" i="14"/>
  <c r="AM537" i="14"/>
  <c r="AL537" i="14"/>
  <c r="AK537" i="14"/>
  <c r="AJ537" i="14"/>
  <c r="AI537" i="14"/>
  <c r="AH537" i="14"/>
  <c r="AG537" i="14"/>
  <c r="AF537" i="14"/>
  <c r="AE537" i="14"/>
  <c r="AD537" i="14"/>
  <c r="AC537" i="14"/>
  <c r="AB537" i="14"/>
  <c r="AA537" i="14"/>
  <c r="Z537" i="14"/>
  <c r="Y537" i="14"/>
  <c r="X537" i="14"/>
  <c r="W537" i="14"/>
  <c r="V537" i="14"/>
  <c r="U537" i="14"/>
  <c r="T537" i="14"/>
  <c r="S537" i="14"/>
  <c r="R537" i="14"/>
  <c r="Q537" i="14"/>
  <c r="P537" i="14"/>
  <c r="O537" i="14"/>
  <c r="N537" i="14"/>
  <c r="M537" i="14"/>
  <c r="L537" i="14"/>
  <c r="K537" i="14"/>
  <c r="J537" i="14"/>
  <c r="I537" i="14"/>
  <c r="H537" i="14"/>
  <c r="G537" i="14"/>
  <c r="JB536" i="14"/>
  <c r="JA536" i="14"/>
  <c r="IZ536" i="14"/>
  <c r="IY536" i="14"/>
  <c r="IX536" i="14"/>
  <c r="IW536" i="14"/>
  <c r="IV536" i="14"/>
  <c r="IU536" i="14"/>
  <c r="IT536" i="14"/>
  <c r="IS536" i="14"/>
  <c r="IR536" i="14"/>
  <c r="IQ536" i="14"/>
  <c r="IP536" i="14"/>
  <c r="IO536" i="14"/>
  <c r="IN536" i="14"/>
  <c r="IM536" i="14"/>
  <c r="IL536" i="14"/>
  <c r="IK536" i="14"/>
  <c r="IJ536" i="14"/>
  <c r="II536" i="14"/>
  <c r="IH536" i="14"/>
  <c r="IG536" i="14"/>
  <c r="IF536" i="14"/>
  <c r="IE536" i="14"/>
  <c r="ID536" i="14"/>
  <c r="IC536" i="14"/>
  <c r="IB536" i="14"/>
  <c r="IA536" i="14"/>
  <c r="HZ536" i="14"/>
  <c r="HY536" i="14"/>
  <c r="HX536" i="14"/>
  <c r="HW536" i="14"/>
  <c r="HV536" i="14"/>
  <c r="HU536" i="14"/>
  <c r="HT536" i="14"/>
  <c r="HS536" i="14"/>
  <c r="HR536" i="14"/>
  <c r="HQ536" i="14"/>
  <c r="HP536" i="14"/>
  <c r="HO536" i="14"/>
  <c r="HN536" i="14"/>
  <c r="HM536" i="14"/>
  <c r="HL536" i="14"/>
  <c r="HK536" i="14"/>
  <c r="HJ536" i="14"/>
  <c r="HI536" i="14"/>
  <c r="HH536" i="14"/>
  <c r="HG536" i="14"/>
  <c r="HF536" i="14"/>
  <c r="HE536" i="14"/>
  <c r="HD536" i="14"/>
  <c r="HC536" i="14"/>
  <c r="HB536" i="14"/>
  <c r="HA536" i="14"/>
  <c r="GZ536" i="14"/>
  <c r="GY536" i="14"/>
  <c r="GX536" i="14"/>
  <c r="GW536" i="14"/>
  <c r="GV536" i="14"/>
  <c r="GU536" i="14"/>
  <c r="GT536" i="14"/>
  <c r="GS536" i="14"/>
  <c r="GR536" i="14"/>
  <c r="GQ536" i="14"/>
  <c r="GP536" i="14"/>
  <c r="GO536" i="14"/>
  <c r="GN536" i="14"/>
  <c r="GM536" i="14"/>
  <c r="GL536" i="14"/>
  <c r="GK536" i="14"/>
  <c r="GJ536" i="14"/>
  <c r="GI536" i="14"/>
  <c r="GH536" i="14"/>
  <c r="GG536" i="14"/>
  <c r="GF536" i="14"/>
  <c r="GE536" i="14"/>
  <c r="GD536" i="14"/>
  <c r="GC536" i="14"/>
  <c r="GB536" i="14"/>
  <c r="GA536" i="14"/>
  <c r="FZ536" i="14"/>
  <c r="FY536" i="14"/>
  <c r="FX536" i="14"/>
  <c r="FW536" i="14"/>
  <c r="FV536" i="14"/>
  <c r="FU536" i="14"/>
  <c r="FT536" i="14"/>
  <c r="FS536" i="14"/>
  <c r="FR536" i="14"/>
  <c r="FQ536" i="14"/>
  <c r="FP536" i="14"/>
  <c r="FO536" i="14"/>
  <c r="FN536" i="14"/>
  <c r="FM536" i="14"/>
  <c r="FL536" i="14"/>
  <c r="FK536" i="14"/>
  <c r="FJ536" i="14"/>
  <c r="FI536" i="14"/>
  <c r="FH536" i="14"/>
  <c r="FG536" i="14"/>
  <c r="FF536" i="14"/>
  <c r="FE536" i="14"/>
  <c r="FD536" i="14"/>
  <c r="FC536" i="14"/>
  <c r="FB536" i="14"/>
  <c r="FA536" i="14"/>
  <c r="EZ536" i="14"/>
  <c r="EY536" i="14"/>
  <c r="EX536" i="14"/>
  <c r="EW536" i="14"/>
  <c r="EV536" i="14"/>
  <c r="EU536" i="14"/>
  <c r="ET536" i="14"/>
  <c r="ES536" i="14"/>
  <c r="ER536" i="14"/>
  <c r="EQ536" i="14"/>
  <c r="EP536" i="14"/>
  <c r="EO536" i="14"/>
  <c r="EN536" i="14"/>
  <c r="EM536" i="14"/>
  <c r="EL536" i="14"/>
  <c r="EK536" i="14"/>
  <c r="EJ536" i="14"/>
  <c r="EI536" i="14"/>
  <c r="EH536" i="14"/>
  <c r="EG536" i="14"/>
  <c r="EF536" i="14"/>
  <c r="EE536" i="14"/>
  <c r="ED536" i="14"/>
  <c r="EC536" i="14"/>
  <c r="EB536" i="14"/>
  <c r="EA536" i="14"/>
  <c r="DZ536" i="14"/>
  <c r="DY536" i="14"/>
  <c r="DX536" i="14"/>
  <c r="DW536" i="14"/>
  <c r="DV536" i="14"/>
  <c r="DU536" i="14"/>
  <c r="DT536" i="14"/>
  <c r="DS536" i="14"/>
  <c r="DR536" i="14"/>
  <c r="DQ536" i="14"/>
  <c r="DP536" i="14"/>
  <c r="DO536" i="14"/>
  <c r="DN536" i="14"/>
  <c r="DM536" i="14"/>
  <c r="DL536" i="14"/>
  <c r="DK536" i="14"/>
  <c r="DJ536" i="14"/>
  <c r="DI536" i="14"/>
  <c r="DH536" i="14"/>
  <c r="DG536" i="14"/>
  <c r="DF536" i="14"/>
  <c r="DE536" i="14"/>
  <c r="DD536" i="14"/>
  <c r="DC536" i="14"/>
  <c r="DB536" i="14"/>
  <c r="DA536" i="14"/>
  <c r="CZ536" i="14"/>
  <c r="CY536" i="14"/>
  <c r="CX536" i="14"/>
  <c r="CW536" i="14"/>
  <c r="CV536" i="14"/>
  <c r="CU536" i="14"/>
  <c r="CT536" i="14"/>
  <c r="CS536" i="14"/>
  <c r="CR536" i="14"/>
  <c r="CQ536" i="14"/>
  <c r="CP536" i="14"/>
  <c r="CO536" i="14"/>
  <c r="CN536" i="14"/>
  <c r="CM536" i="14"/>
  <c r="CL536" i="14"/>
  <c r="CK536" i="14"/>
  <c r="CJ536" i="14"/>
  <c r="CI536" i="14"/>
  <c r="CH536" i="14"/>
  <c r="CG536" i="14"/>
  <c r="CF536" i="14"/>
  <c r="CE536" i="14"/>
  <c r="CD536" i="14"/>
  <c r="CC536" i="14"/>
  <c r="CB536" i="14"/>
  <c r="CA536" i="14"/>
  <c r="BZ536" i="14"/>
  <c r="BY536" i="14"/>
  <c r="BX536" i="14"/>
  <c r="BW536" i="14"/>
  <c r="BV536" i="14"/>
  <c r="BU536" i="14"/>
  <c r="BT536" i="14"/>
  <c r="BS536" i="14"/>
  <c r="BR536" i="14"/>
  <c r="BQ536" i="14"/>
  <c r="BP536" i="14"/>
  <c r="BO536" i="14"/>
  <c r="BN536" i="14"/>
  <c r="BM536" i="14"/>
  <c r="BL536" i="14"/>
  <c r="BK536" i="14"/>
  <c r="BJ536" i="14"/>
  <c r="BI536" i="14"/>
  <c r="BH536" i="14"/>
  <c r="BG536" i="14"/>
  <c r="BF536" i="14"/>
  <c r="BE536" i="14"/>
  <c r="BD536" i="14"/>
  <c r="BC536" i="14"/>
  <c r="BB536" i="14"/>
  <c r="BA536" i="14"/>
  <c r="AZ536" i="14"/>
  <c r="AY536" i="14"/>
  <c r="AX536" i="14"/>
  <c r="AW536" i="14"/>
  <c r="AV536" i="14"/>
  <c r="AU536" i="14"/>
  <c r="AT536" i="14"/>
  <c r="AS536" i="14"/>
  <c r="AR536" i="14"/>
  <c r="AQ536" i="14"/>
  <c r="AP536" i="14"/>
  <c r="AO536" i="14"/>
  <c r="AN536" i="14"/>
  <c r="AM536" i="14"/>
  <c r="AL536" i="14"/>
  <c r="AK536" i="14"/>
  <c r="AJ536" i="14"/>
  <c r="AI536" i="14"/>
  <c r="AH536" i="14"/>
  <c r="AG536" i="14"/>
  <c r="AF536" i="14"/>
  <c r="AE536" i="14"/>
  <c r="AD536" i="14"/>
  <c r="AC536" i="14"/>
  <c r="AB536" i="14"/>
  <c r="AA536" i="14"/>
  <c r="Z536" i="14"/>
  <c r="Y536" i="14"/>
  <c r="X536" i="14"/>
  <c r="W536" i="14"/>
  <c r="V536" i="14"/>
  <c r="U536" i="14"/>
  <c r="T536" i="14"/>
  <c r="S536" i="14"/>
  <c r="R536" i="14"/>
  <c r="Q536" i="14"/>
  <c r="P536" i="14"/>
  <c r="O536" i="14"/>
  <c r="N536" i="14"/>
  <c r="M536" i="14"/>
  <c r="L536" i="14"/>
  <c r="K536" i="14"/>
  <c r="J536" i="14"/>
  <c r="I536" i="14"/>
  <c r="H536" i="14"/>
  <c r="G536" i="14"/>
  <c r="JB535" i="14"/>
  <c r="JA535" i="14"/>
  <c r="IZ535" i="14"/>
  <c r="IY535" i="14"/>
  <c r="IX535" i="14"/>
  <c r="IW535" i="14"/>
  <c r="IV535" i="14"/>
  <c r="IU535" i="14"/>
  <c r="IT535" i="14"/>
  <c r="IS535" i="14"/>
  <c r="IR535" i="14"/>
  <c r="IQ535" i="14"/>
  <c r="IP535" i="14"/>
  <c r="IO535" i="14"/>
  <c r="IN535" i="14"/>
  <c r="IM535" i="14"/>
  <c r="IL535" i="14"/>
  <c r="IK535" i="14"/>
  <c r="IJ535" i="14"/>
  <c r="II535" i="14"/>
  <c r="IH535" i="14"/>
  <c r="IG535" i="14"/>
  <c r="IF535" i="14"/>
  <c r="IE535" i="14"/>
  <c r="ID535" i="14"/>
  <c r="IC535" i="14"/>
  <c r="IB535" i="14"/>
  <c r="IA535" i="14"/>
  <c r="HZ535" i="14"/>
  <c r="HY535" i="14"/>
  <c r="HX535" i="14"/>
  <c r="HW535" i="14"/>
  <c r="HV535" i="14"/>
  <c r="HU535" i="14"/>
  <c r="HT535" i="14"/>
  <c r="HS535" i="14"/>
  <c r="HR535" i="14"/>
  <c r="HQ535" i="14"/>
  <c r="HP535" i="14"/>
  <c r="HO535" i="14"/>
  <c r="HN535" i="14"/>
  <c r="HM535" i="14"/>
  <c r="HL535" i="14"/>
  <c r="HK535" i="14"/>
  <c r="HJ535" i="14"/>
  <c r="HI535" i="14"/>
  <c r="HH535" i="14"/>
  <c r="HG535" i="14"/>
  <c r="HF535" i="14"/>
  <c r="HE535" i="14"/>
  <c r="HD535" i="14"/>
  <c r="HC535" i="14"/>
  <c r="HB535" i="14"/>
  <c r="HA535" i="14"/>
  <c r="GZ535" i="14"/>
  <c r="GY535" i="14"/>
  <c r="GX535" i="14"/>
  <c r="GW535" i="14"/>
  <c r="GV535" i="14"/>
  <c r="GU535" i="14"/>
  <c r="GT535" i="14"/>
  <c r="GS535" i="14"/>
  <c r="GR535" i="14"/>
  <c r="GQ535" i="14"/>
  <c r="GP535" i="14"/>
  <c r="GO535" i="14"/>
  <c r="GN535" i="14"/>
  <c r="GM535" i="14"/>
  <c r="GL535" i="14"/>
  <c r="GK535" i="14"/>
  <c r="GJ535" i="14"/>
  <c r="GI535" i="14"/>
  <c r="GH535" i="14"/>
  <c r="GG535" i="14"/>
  <c r="GF535" i="14"/>
  <c r="GE535" i="14"/>
  <c r="GD535" i="14"/>
  <c r="GC535" i="14"/>
  <c r="GB535" i="14"/>
  <c r="GA535" i="14"/>
  <c r="FZ535" i="14"/>
  <c r="FY535" i="14"/>
  <c r="FX535" i="14"/>
  <c r="FW535" i="14"/>
  <c r="FV535" i="14"/>
  <c r="FU535" i="14"/>
  <c r="FT535" i="14"/>
  <c r="FS535" i="14"/>
  <c r="FR535" i="14"/>
  <c r="FQ535" i="14"/>
  <c r="FP535" i="14"/>
  <c r="FO535" i="14"/>
  <c r="FN535" i="14"/>
  <c r="FM535" i="14"/>
  <c r="FL535" i="14"/>
  <c r="FK535" i="14"/>
  <c r="FJ535" i="14"/>
  <c r="FI535" i="14"/>
  <c r="FH535" i="14"/>
  <c r="FG535" i="14"/>
  <c r="FF535" i="14"/>
  <c r="FE535" i="14"/>
  <c r="FD535" i="14"/>
  <c r="FC535" i="14"/>
  <c r="FB535" i="14"/>
  <c r="FA535" i="14"/>
  <c r="EZ535" i="14"/>
  <c r="EY535" i="14"/>
  <c r="EX535" i="14"/>
  <c r="EW535" i="14"/>
  <c r="EV535" i="14"/>
  <c r="EU535" i="14"/>
  <c r="ET535" i="14"/>
  <c r="ES535" i="14"/>
  <c r="ER535" i="14"/>
  <c r="EQ535" i="14"/>
  <c r="EP535" i="14"/>
  <c r="EO535" i="14"/>
  <c r="EN535" i="14"/>
  <c r="EM535" i="14"/>
  <c r="EL535" i="14"/>
  <c r="EK535" i="14"/>
  <c r="EJ535" i="14"/>
  <c r="EI535" i="14"/>
  <c r="EH535" i="14"/>
  <c r="EG535" i="14"/>
  <c r="EF535" i="14"/>
  <c r="EE535" i="14"/>
  <c r="ED535" i="14"/>
  <c r="EC535" i="14"/>
  <c r="EB535" i="14"/>
  <c r="EA535" i="14"/>
  <c r="DZ535" i="14"/>
  <c r="DY535" i="14"/>
  <c r="DX535" i="14"/>
  <c r="DW535" i="14"/>
  <c r="DV535" i="14"/>
  <c r="DU535" i="14"/>
  <c r="DT535" i="14"/>
  <c r="DS535" i="14"/>
  <c r="DR535" i="14"/>
  <c r="DQ535" i="14"/>
  <c r="DP535" i="14"/>
  <c r="DO535" i="14"/>
  <c r="DN535" i="14"/>
  <c r="DM535" i="14"/>
  <c r="DL535" i="14"/>
  <c r="DK535" i="14"/>
  <c r="DJ535" i="14"/>
  <c r="DI535" i="14"/>
  <c r="DH535" i="14"/>
  <c r="DG535" i="14"/>
  <c r="DF535" i="14"/>
  <c r="DE535" i="14"/>
  <c r="DD535" i="14"/>
  <c r="DC535" i="14"/>
  <c r="DB535" i="14"/>
  <c r="DA535" i="14"/>
  <c r="CZ535" i="14"/>
  <c r="CY535" i="14"/>
  <c r="CX535" i="14"/>
  <c r="CW535" i="14"/>
  <c r="CV535" i="14"/>
  <c r="CU535" i="14"/>
  <c r="CT535" i="14"/>
  <c r="CS535" i="14"/>
  <c r="CR535" i="14"/>
  <c r="CQ535" i="14"/>
  <c r="CP535" i="14"/>
  <c r="CO535" i="14"/>
  <c r="CN535" i="14"/>
  <c r="CM535" i="14"/>
  <c r="CL535" i="14"/>
  <c r="CK535" i="14"/>
  <c r="CJ535" i="14"/>
  <c r="CI535" i="14"/>
  <c r="CH535" i="14"/>
  <c r="CG535" i="14"/>
  <c r="CF535" i="14"/>
  <c r="CE535" i="14"/>
  <c r="CD535" i="14"/>
  <c r="CC535" i="14"/>
  <c r="CB535" i="14"/>
  <c r="CA535" i="14"/>
  <c r="BZ535" i="14"/>
  <c r="BY535" i="14"/>
  <c r="BX535" i="14"/>
  <c r="BW535" i="14"/>
  <c r="BV535" i="14"/>
  <c r="BU535" i="14"/>
  <c r="BT535" i="14"/>
  <c r="BS535" i="14"/>
  <c r="BR535" i="14"/>
  <c r="BQ535" i="14"/>
  <c r="BP535" i="14"/>
  <c r="BO535" i="14"/>
  <c r="BN535" i="14"/>
  <c r="BM535" i="14"/>
  <c r="BL535" i="14"/>
  <c r="BK535" i="14"/>
  <c r="BJ535" i="14"/>
  <c r="BI535" i="14"/>
  <c r="BH535" i="14"/>
  <c r="BG535" i="14"/>
  <c r="BF535" i="14"/>
  <c r="BE535" i="14"/>
  <c r="BD535" i="14"/>
  <c r="BC535" i="14"/>
  <c r="BB535" i="14"/>
  <c r="BA535" i="14"/>
  <c r="AZ535" i="14"/>
  <c r="AY535" i="14"/>
  <c r="AX535" i="14"/>
  <c r="AW535" i="14"/>
  <c r="AV535" i="14"/>
  <c r="AU535" i="14"/>
  <c r="AT535" i="14"/>
  <c r="AS535" i="14"/>
  <c r="AR535" i="14"/>
  <c r="AQ535" i="14"/>
  <c r="AP535" i="14"/>
  <c r="AO535" i="14"/>
  <c r="AN535" i="14"/>
  <c r="AM535" i="14"/>
  <c r="AL535" i="14"/>
  <c r="AK535" i="14"/>
  <c r="AJ535" i="14"/>
  <c r="AI535" i="14"/>
  <c r="AH535" i="14"/>
  <c r="AG535" i="14"/>
  <c r="AF535" i="14"/>
  <c r="AE535" i="14"/>
  <c r="AD535" i="14"/>
  <c r="AC535" i="14"/>
  <c r="AB535" i="14"/>
  <c r="AA535" i="14"/>
  <c r="Z535" i="14"/>
  <c r="Y535" i="14"/>
  <c r="X535" i="14"/>
  <c r="W535" i="14"/>
  <c r="V535" i="14"/>
  <c r="U535" i="14"/>
  <c r="T535" i="14"/>
  <c r="S535" i="14"/>
  <c r="R535" i="14"/>
  <c r="Q535" i="14"/>
  <c r="P535" i="14"/>
  <c r="O535" i="14"/>
  <c r="N535" i="14"/>
  <c r="M535" i="14"/>
  <c r="L535" i="14"/>
  <c r="K535" i="14"/>
  <c r="J535" i="14"/>
  <c r="I535" i="14"/>
  <c r="H535" i="14"/>
  <c r="G535" i="14"/>
  <c r="JB534" i="14"/>
  <c r="JA534" i="14"/>
  <c r="IZ534" i="14"/>
  <c r="IY534" i="14"/>
  <c r="IX534" i="14"/>
  <c r="IW534" i="14"/>
  <c r="IV534" i="14"/>
  <c r="IU534" i="14"/>
  <c r="IT534" i="14"/>
  <c r="IS534" i="14"/>
  <c r="IR534" i="14"/>
  <c r="IQ534" i="14"/>
  <c r="IP534" i="14"/>
  <c r="IO534" i="14"/>
  <c r="IN534" i="14"/>
  <c r="IM534" i="14"/>
  <c r="IL534" i="14"/>
  <c r="IK534" i="14"/>
  <c r="IJ534" i="14"/>
  <c r="II534" i="14"/>
  <c r="IH534" i="14"/>
  <c r="IG534" i="14"/>
  <c r="IF534" i="14"/>
  <c r="IE534" i="14"/>
  <c r="ID534" i="14"/>
  <c r="IC534" i="14"/>
  <c r="IB534" i="14"/>
  <c r="IA534" i="14"/>
  <c r="HZ534" i="14"/>
  <c r="HY534" i="14"/>
  <c r="HX534" i="14"/>
  <c r="HW534" i="14"/>
  <c r="HV534" i="14"/>
  <c r="HU534" i="14"/>
  <c r="HT534" i="14"/>
  <c r="HS534" i="14"/>
  <c r="HR534" i="14"/>
  <c r="HQ534" i="14"/>
  <c r="HP534" i="14"/>
  <c r="HO534" i="14"/>
  <c r="HN534" i="14"/>
  <c r="HM534" i="14"/>
  <c r="HL534" i="14"/>
  <c r="HK534" i="14"/>
  <c r="HJ534" i="14"/>
  <c r="HI534" i="14"/>
  <c r="HH534" i="14"/>
  <c r="HG534" i="14"/>
  <c r="HF534" i="14"/>
  <c r="HE534" i="14"/>
  <c r="HD534" i="14"/>
  <c r="HC534" i="14"/>
  <c r="HB534" i="14"/>
  <c r="HA534" i="14"/>
  <c r="GZ534" i="14"/>
  <c r="GY534" i="14"/>
  <c r="GX534" i="14"/>
  <c r="GW534" i="14"/>
  <c r="GV534" i="14"/>
  <c r="GU534" i="14"/>
  <c r="GT534" i="14"/>
  <c r="GS534" i="14"/>
  <c r="GR534" i="14"/>
  <c r="GQ534" i="14"/>
  <c r="GP534" i="14"/>
  <c r="GO534" i="14"/>
  <c r="GN534" i="14"/>
  <c r="GM534" i="14"/>
  <c r="GL534" i="14"/>
  <c r="GK534" i="14"/>
  <c r="GJ534" i="14"/>
  <c r="GI534" i="14"/>
  <c r="GH534" i="14"/>
  <c r="GG534" i="14"/>
  <c r="GF534" i="14"/>
  <c r="GE534" i="14"/>
  <c r="GD534" i="14"/>
  <c r="GC534" i="14"/>
  <c r="GB534" i="14"/>
  <c r="GA534" i="14"/>
  <c r="FZ534" i="14"/>
  <c r="FY534" i="14"/>
  <c r="FX534" i="14"/>
  <c r="FW534" i="14"/>
  <c r="FV534" i="14"/>
  <c r="FU534" i="14"/>
  <c r="FT534" i="14"/>
  <c r="FS534" i="14"/>
  <c r="FR534" i="14"/>
  <c r="FQ534" i="14"/>
  <c r="FP534" i="14"/>
  <c r="FO534" i="14"/>
  <c r="FN534" i="14"/>
  <c r="FM534" i="14"/>
  <c r="FL534" i="14"/>
  <c r="FK534" i="14"/>
  <c r="FJ534" i="14"/>
  <c r="FI534" i="14"/>
  <c r="FH534" i="14"/>
  <c r="FG534" i="14"/>
  <c r="FF534" i="14"/>
  <c r="FE534" i="14"/>
  <c r="FD534" i="14"/>
  <c r="FC534" i="14"/>
  <c r="FB534" i="14"/>
  <c r="FA534" i="14"/>
  <c r="EZ534" i="14"/>
  <c r="EY534" i="14"/>
  <c r="EX534" i="14"/>
  <c r="EW534" i="14"/>
  <c r="EV534" i="14"/>
  <c r="EU534" i="14"/>
  <c r="ET534" i="14"/>
  <c r="ES534" i="14"/>
  <c r="ER534" i="14"/>
  <c r="EQ534" i="14"/>
  <c r="EP534" i="14"/>
  <c r="EO534" i="14"/>
  <c r="EN534" i="14"/>
  <c r="EM534" i="14"/>
  <c r="EL534" i="14"/>
  <c r="EK534" i="14"/>
  <c r="EJ534" i="14"/>
  <c r="EI534" i="14"/>
  <c r="EH534" i="14"/>
  <c r="EG534" i="14"/>
  <c r="EF534" i="14"/>
  <c r="EE534" i="14"/>
  <c r="ED534" i="14"/>
  <c r="EC534" i="14"/>
  <c r="EB534" i="14"/>
  <c r="EA534" i="14"/>
  <c r="DZ534" i="14"/>
  <c r="DY534" i="14"/>
  <c r="DX534" i="14"/>
  <c r="DW534" i="14"/>
  <c r="DV534" i="14"/>
  <c r="DU534" i="14"/>
  <c r="DT534" i="14"/>
  <c r="DS534" i="14"/>
  <c r="DR534" i="14"/>
  <c r="DQ534" i="14"/>
  <c r="DP534" i="14"/>
  <c r="DO534" i="14"/>
  <c r="DN534" i="14"/>
  <c r="DM534" i="14"/>
  <c r="DL534" i="14"/>
  <c r="DK534" i="14"/>
  <c r="DJ534" i="14"/>
  <c r="DI534" i="14"/>
  <c r="DH534" i="14"/>
  <c r="DG534" i="14"/>
  <c r="DF534" i="14"/>
  <c r="DE534" i="14"/>
  <c r="DD534" i="14"/>
  <c r="DC534" i="14"/>
  <c r="DB534" i="14"/>
  <c r="DA534" i="14"/>
  <c r="CZ534" i="14"/>
  <c r="CY534" i="14"/>
  <c r="CX534" i="14"/>
  <c r="CW534" i="14"/>
  <c r="CV534" i="14"/>
  <c r="CU534" i="14"/>
  <c r="CT534" i="14"/>
  <c r="CS534" i="14"/>
  <c r="CR534" i="14"/>
  <c r="CQ534" i="14"/>
  <c r="CP534" i="14"/>
  <c r="CO534" i="14"/>
  <c r="CN534" i="14"/>
  <c r="CM534" i="14"/>
  <c r="CL534" i="14"/>
  <c r="CK534" i="14"/>
  <c r="CJ534" i="14"/>
  <c r="CI534" i="14"/>
  <c r="CH534" i="14"/>
  <c r="CG534" i="14"/>
  <c r="CF534" i="14"/>
  <c r="CE534" i="14"/>
  <c r="CD534" i="14"/>
  <c r="CC534" i="14"/>
  <c r="CB534" i="14"/>
  <c r="CA534" i="14"/>
  <c r="BZ534" i="14"/>
  <c r="BY534" i="14"/>
  <c r="BX534" i="14"/>
  <c r="BW534" i="14"/>
  <c r="BV534" i="14"/>
  <c r="BU534" i="14"/>
  <c r="BT534" i="14"/>
  <c r="BS534" i="14"/>
  <c r="BR534" i="14"/>
  <c r="BQ534" i="14"/>
  <c r="BP534" i="14"/>
  <c r="BO534" i="14"/>
  <c r="BN534" i="14"/>
  <c r="BM534" i="14"/>
  <c r="BL534" i="14"/>
  <c r="BK534" i="14"/>
  <c r="BJ534" i="14"/>
  <c r="BI534" i="14"/>
  <c r="BH534" i="14"/>
  <c r="BG534" i="14"/>
  <c r="BF534" i="14"/>
  <c r="BE534" i="14"/>
  <c r="BD534" i="14"/>
  <c r="BC534" i="14"/>
  <c r="BB534" i="14"/>
  <c r="BA534" i="14"/>
  <c r="AZ534" i="14"/>
  <c r="AY534" i="14"/>
  <c r="AX534" i="14"/>
  <c r="AW534" i="14"/>
  <c r="AV534" i="14"/>
  <c r="AU534" i="14"/>
  <c r="AT534" i="14"/>
  <c r="AS534" i="14"/>
  <c r="AR534" i="14"/>
  <c r="AQ534" i="14"/>
  <c r="AP534" i="14"/>
  <c r="AO534" i="14"/>
  <c r="AN534" i="14"/>
  <c r="AM534" i="14"/>
  <c r="AL534" i="14"/>
  <c r="AK534" i="14"/>
  <c r="AJ534" i="14"/>
  <c r="AI534" i="14"/>
  <c r="AH534" i="14"/>
  <c r="AG534" i="14"/>
  <c r="AF534" i="14"/>
  <c r="AE534" i="14"/>
  <c r="AD534" i="14"/>
  <c r="AC534" i="14"/>
  <c r="AB534" i="14"/>
  <c r="AA534" i="14"/>
  <c r="Z534" i="14"/>
  <c r="Y534" i="14"/>
  <c r="X534" i="14"/>
  <c r="W534" i="14"/>
  <c r="V534" i="14"/>
  <c r="U534" i="14"/>
  <c r="T534" i="14"/>
  <c r="S534" i="14"/>
  <c r="R534" i="14"/>
  <c r="Q534" i="14"/>
  <c r="P534" i="14"/>
  <c r="O534" i="14"/>
  <c r="N534" i="14"/>
  <c r="M534" i="14"/>
  <c r="L534" i="14"/>
  <c r="K534" i="14"/>
  <c r="J534" i="14"/>
  <c r="I534" i="14"/>
  <c r="H534" i="14"/>
  <c r="G534" i="14"/>
  <c r="JB533" i="14"/>
  <c r="JA533" i="14"/>
  <c r="IZ533" i="14"/>
  <c r="IY533" i="14"/>
  <c r="IX533" i="14"/>
  <c r="IW533" i="14"/>
  <c r="IV533" i="14"/>
  <c r="IU533" i="14"/>
  <c r="IT533" i="14"/>
  <c r="IS533" i="14"/>
  <c r="IR533" i="14"/>
  <c r="IQ533" i="14"/>
  <c r="IP533" i="14"/>
  <c r="IO533" i="14"/>
  <c r="IN533" i="14"/>
  <c r="IM533" i="14"/>
  <c r="IL533" i="14"/>
  <c r="IK533" i="14"/>
  <c r="IJ533" i="14"/>
  <c r="II533" i="14"/>
  <c r="IH533" i="14"/>
  <c r="IG533" i="14"/>
  <c r="IF533" i="14"/>
  <c r="IE533" i="14"/>
  <c r="ID533" i="14"/>
  <c r="IC533" i="14"/>
  <c r="IB533" i="14"/>
  <c r="IA533" i="14"/>
  <c r="HZ533" i="14"/>
  <c r="HY533" i="14"/>
  <c r="HX533" i="14"/>
  <c r="HW533" i="14"/>
  <c r="HV533" i="14"/>
  <c r="HU533" i="14"/>
  <c r="HT533" i="14"/>
  <c r="HS533" i="14"/>
  <c r="HR533" i="14"/>
  <c r="HQ533" i="14"/>
  <c r="HP533" i="14"/>
  <c r="HO533" i="14"/>
  <c r="HN533" i="14"/>
  <c r="HM533" i="14"/>
  <c r="HL533" i="14"/>
  <c r="HK533" i="14"/>
  <c r="HJ533" i="14"/>
  <c r="HI533" i="14"/>
  <c r="HH533" i="14"/>
  <c r="HG533" i="14"/>
  <c r="HF533" i="14"/>
  <c r="HE533" i="14"/>
  <c r="HD533" i="14"/>
  <c r="HC533" i="14"/>
  <c r="HB533" i="14"/>
  <c r="HA533" i="14"/>
  <c r="GZ533" i="14"/>
  <c r="GY533" i="14"/>
  <c r="GX533" i="14"/>
  <c r="GW533" i="14"/>
  <c r="GV533" i="14"/>
  <c r="GU533" i="14"/>
  <c r="GT533" i="14"/>
  <c r="GS533" i="14"/>
  <c r="GR533" i="14"/>
  <c r="GQ533" i="14"/>
  <c r="GP533" i="14"/>
  <c r="GO533" i="14"/>
  <c r="GN533" i="14"/>
  <c r="GM533" i="14"/>
  <c r="GL533" i="14"/>
  <c r="GK533" i="14"/>
  <c r="GJ533" i="14"/>
  <c r="GI533" i="14"/>
  <c r="GH533" i="14"/>
  <c r="GG533" i="14"/>
  <c r="GF533" i="14"/>
  <c r="GE533" i="14"/>
  <c r="GD533" i="14"/>
  <c r="GC533" i="14"/>
  <c r="GB533" i="14"/>
  <c r="GA533" i="14"/>
  <c r="FZ533" i="14"/>
  <c r="FY533" i="14"/>
  <c r="FX533" i="14"/>
  <c r="FW533" i="14"/>
  <c r="FV533" i="14"/>
  <c r="FU533" i="14"/>
  <c r="FT533" i="14"/>
  <c r="FS533" i="14"/>
  <c r="FR533" i="14"/>
  <c r="FQ533" i="14"/>
  <c r="FP533" i="14"/>
  <c r="FO533" i="14"/>
  <c r="FN533" i="14"/>
  <c r="FM533" i="14"/>
  <c r="FL533" i="14"/>
  <c r="FK533" i="14"/>
  <c r="FJ533" i="14"/>
  <c r="FI533" i="14"/>
  <c r="FH533" i="14"/>
  <c r="FG533" i="14"/>
  <c r="FF533" i="14"/>
  <c r="FE533" i="14"/>
  <c r="FD533" i="14"/>
  <c r="FC533" i="14"/>
  <c r="FB533" i="14"/>
  <c r="FA533" i="14"/>
  <c r="EZ533" i="14"/>
  <c r="EY533" i="14"/>
  <c r="EX533" i="14"/>
  <c r="EW533" i="14"/>
  <c r="EV533" i="14"/>
  <c r="EU533" i="14"/>
  <c r="ET533" i="14"/>
  <c r="ES533" i="14"/>
  <c r="ER533" i="14"/>
  <c r="EQ533" i="14"/>
  <c r="EP533" i="14"/>
  <c r="EO533" i="14"/>
  <c r="EN533" i="14"/>
  <c r="EM533" i="14"/>
  <c r="EL533" i="14"/>
  <c r="EK533" i="14"/>
  <c r="EJ533" i="14"/>
  <c r="EI533" i="14"/>
  <c r="EH533" i="14"/>
  <c r="EG533" i="14"/>
  <c r="EF533" i="14"/>
  <c r="EE533" i="14"/>
  <c r="ED533" i="14"/>
  <c r="EC533" i="14"/>
  <c r="EB533" i="14"/>
  <c r="EA533" i="14"/>
  <c r="DZ533" i="14"/>
  <c r="DY533" i="14"/>
  <c r="DX533" i="14"/>
  <c r="DW533" i="14"/>
  <c r="DV533" i="14"/>
  <c r="DU533" i="14"/>
  <c r="DT533" i="14"/>
  <c r="DS533" i="14"/>
  <c r="DR533" i="14"/>
  <c r="DQ533" i="14"/>
  <c r="DP533" i="14"/>
  <c r="DO533" i="14"/>
  <c r="DN533" i="14"/>
  <c r="DM533" i="14"/>
  <c r="DL533" i="14"/>
  <c r="DK533" i="14"/>
  <c r="DJ533" i="14"/>
  <c r="DI533" i="14"/>
  <c r="DH533" i="14"/>
  <c r="DG533" i="14"/>
  <c r="DF533" i="14"/>
  <c r="DE533" i="14"/>
  <c r="DD533" i="14"/>
  <c r="DC533" i="14"/>
  <c r="DB533" i="14"/>
  <c r="DA533" i="14"/>
  <c r="CZ533" i="14"/>
  <c r="CY533" i="14"/>
  <c r="CX533" i="14"/>
  <c r="CW533" i="14"/>
  <c r="CV533" i="14"/>
  <c r="CU533" i="14"/>
  <c r="CT533" i="14"/>
  <c r="CS533" i="14"/>
  <c r="CR533" i="14"/>
  <c r="CQ533" i="14"/>
  <c r="CP533" i="14"/>
  <c r="CO533" i="14"/>
  <c r="CN533" i="14"/>
  <c r="CM533" i="14"/>
  <c r="CL533" i="14"/>
  <c r="CK533" i="14"/>
  <c r="CJ533" i="14"/>
  <c r="CI533" i="14"/>
  <c r="CH533" i="14"/>
  <c r="CG533" i="14"/>
  <c r="CF533" i="14"/>
  <c r="CE533" i="14"/>
  <c r="CD533" i="14"/>
  <c r="CC533" i="14"/>
  <c r="CB533" i="14"/>
  <c r="CA533" i="14"/>
  <c r="BZ533" i="14"/>
  <c r="BY533" i="14"/>
  <c r="BX533" i="14"/>
  <c r="BW533" i="14"/>
  <c r="BV533" i="14"/>
  <c r="BU533" i="14"/>
  <c r="BT533" i="14"/>
  <c r="BS533" i="14"/>
  <c r="BR533" i="14"/>
  <c r="BQ533" i="14"/>
  <c r="BP533" i="14"/>
  <c r="BO533" i="14"/>
  <c r="BN533" i="14"/>
  <c r="BM533" i="14"/>
  <c r="BL533" i="14"/>
  <c r="BK533" i="14"/>
  <c r="BJ533" i="14"/>
  <c r="BI533" i="14"/>
  <c r="BH533" i="14"/>
  <c r="BG533" i="14"/>
  <c r="BF533" i="14"/>
  <c r="BE533" i="14"/>
  <c r="BD533" i="14"/>
  <c r="BC533" i="14"/>
  <c r="BB533" i="14"/>
  <c r="BA533" i="14"/>
  <c r="AZ533" i="14"/>
  <c r="AY533" i="14"/>
  <c r="AX533" i="14"/>
  <c r="AW533" i="14"/>
  <c r="AV533" i="14"/>
  <c r="AU533" i="14"/>
  <c r="AT533" i="14"/>
  <c r="AS533" i="14"/>
  <c r="AR533" i="14"/>
  <c r="AQ533" i="14"/>
  <c r="AP533" i="14"/>
  <c r="AO533" i="14"/>
  <c r="AN533" i="14"/>
  <c r="AM533" i="14"/>
  <c r="AL533" i="14"/>
  <c r="AK533" i="14"/>
  <c r="AJ533" i="14"/>
  <c r="AI533" i="14"/>
  <c r="AH533" i="14"/>
  <c r="AG533" i="14"/>
  <c r="AF533" i="14"/>
  <c r="AE533" i="14"/>
  <c r="AD533" i="14"/>
  <c r="AC533" i="14"/>
  <c r="AB533" i="14"/>
  <c r="AA533" i="14"/>
  <c r="Z533" i="14"/>
  <c r="Y533" i="14"/>
  <c r="X533" i="14"/>
  <c r="W533" i="14"/>
  <c r="V533" i="14"/>
  <c r="U533" i="14"/>
  <c r="T533" i="14"/>
  <c r="S533" i="14"/>
  <c r="R533" i="14"/>
  <c r="Q533" i="14"/>
  <c r="P533" i="14"/>
  <c r="O533" i="14"/>
  <c r="N533" i="14"/>
  <c r="M533" i="14"/>
  <c r="L533" i="14"/>
  <c r="K533" i="14"/>
  <c r="J533" i="14"/>
  <c r="I533" i="14"/>
  <c r="H533" i="14"/>
  <c r="G533" i="14"/>
  <c r="JB532" i="14"/>
  <c r="JA532" i="14"/>
  <c r="IZ532" i="14"/>
  <c r="IY532" i="14"/>
  <c r="IX532" i="14"/>
  <c r="IW532" i="14"/>
  <c r="IV532" i="14"/>
  <c r="IU532" i="14"/>
  <c r="IT532" i="14"/>
  <c r="IS532" i="14"/>
  <c r="IR532" i="14"/>
  <c r="IQ532" i="14"/>
  <c r="IP532" i="14"/>
  <c r="IO532" i="14"/>
  <c r="IN532" i="14"/>
  <c r="IM532" i="14"/>
  <c r="IL532" i="14"/>
  <c r="IK532" i="14"/>
  <c r="IJ532" i="14"/>
  <c r="II532" i="14"/>
  <c r="IH532" i="14"/>
  <c r="IG532" i="14"/>
  <c r="IF532" i="14"/>
  <c r="IE532" i="14"/>
  <c r="ID532" i="14"/>
  <c r="IC532" i="14"/>
  <c r="IB532" i="14"/>
  <c r="IA532" i="14"/>
  <c r="HZ532" i="14"/>
  <c r="HY532" i="14"/>
  <c r="HX532" i="14"/>
  <c r="HW532" i="14"/>
  <c r="HV532" i="14"/>
  <c r="HU532" i="14"/>
  <c r="HT532" i="14"/>
  <c r="HS532" i="14"/>
  <c r="HR532" i="14"/>
  <c r="HQ532" i="14"/>
  <c r="HP532" i="14"/>
  <c r="HO532" i="14"/>
  <c r="HN532" i="14"/>
  <c r="HM532" i="14"/>
  <c r="HL532" i="14"/>
  <c r="HK532" i="14"/>
  <c r="HJ532" i="14"/>
  <c r="HI532" i="14"/>
  <c r="HH532" i="14"/>
  <c r="HG532" i="14"/>
  <c r="HF532" i="14"/>
  <c r="HE532" i="14"/>
  <c r="HD532" i="14"/>
  <c r="HC532" i="14"/>
  <c r="HB532" i="14"/>
  <c r="HA532" i="14"/>
  <c r="GZ532" i="14"/>
  <c r="GY532" i="14"/>
  <c r="GX532" i="14"/>
  <c r="GW532" i="14"/>
  <c r="GV532" i="14"/>
  <c r="GU532" i="14"/>
  <c r="GT532" i="14"/>
  <c r="GS532" i="14"/>
  <c r="GR532" i="14"/>
  <c r="GQ532" i="14"/>
  <c r="GP532" i="14"/>
  <c r="GO532" i="14"/>
  <c r="GN532" i="14"/>
  <c r="GM532" i="14"/>
  <c r="GL532" i="14"/>
  <c r="GK532" i="14"/>
  <c r="GJ532" i="14"/>
  <c r="GI532" i="14"/>
  <c r="GH532" i="14"/>
  <c r="GG532" i="14"/>
  <c r="GF532" i="14"/>
  <c r="GE532" i="14"/>
  <c r="GD532" i="14"/>
  <c r="GC532" i="14"/>
  <c r="GB532" i="14"/>
  <c r="GA532" i="14"/>
  <c r="FZ532" i="14"/>
  <c r="FY532" i="14"/>
  <c r="FX532" i="14"/>
  <c r="FW532" i="14"/>
  <c r="FV532" i="14"/>
  <c r="FU532" i="14"/>
  <c r="FT532" i="14"/>
  <c r="FS532" i="14"/>
  <c r="FR532" i="14"/>
  <c r="FQ532" i="14"/>
  <c r="FP532" i="14"/>
  <c r="FO532" i="14"/>
  <c r="FN532" i="14"/>
  <c r="FM532" i="14"/>
  <c r="FL532" i="14"/>
  <c r="FK532" i="14"/>
  <c r="FJ532" i="14"/>
  <c r="FI532" i="14"/>
  <c r="FH532" i="14"/>
  <c r="FG532" i="14"/>
  <c r="FF532" i="14"/>
  <c r="FE532" i="14"/>
  <c r="FD532" i="14"/>
  <c r="FC532" i="14"/>
  <c r="FB532" i="14"/>
  <c r="FA532" i="14"/>
  <c r="EZ532" i="14"/>
  <c r="EY532" i="14"/>
  <c r="EX532" i="14"/>
  <c r="EW532" i="14"/>
  <c r="EV532" i="14"/>
  <c r="EU532" i="14"/>
  <c r="ET532" i="14"/>
  <c r="ES532" i="14"/>
  <c r="ER532" i="14"/>
  <c r="EQ532" i="14"/>
  <c r="EP532" i="14"/>
  <c r="EO532" i="14"/>
  <c r="EN532" i="14"/>
  <c r="EM532" i="14"/>
  <c r="EL532" i="14"/>
  <c r="EK532" i="14"/>
  <c r="EJ532" i="14"/>
  <c r="EI532" i="14"/>
  <c r="EH532" i="14"/>
  <c r="EG532" i="14"/>
  <c r="EF532" i="14"/>
  <c r="EE532" i="14"/>
  <c r="ED532" i="14"/>
  <c r="EC532" i="14"/>
  <c r="EB532" i="14"/>
  <c r="EA532" i="14"/>
  <c r="DZ532" i="14"/>
  <c r="DY532" i="14"/>
  <c r="DX532" i="14"/>
  <c r="DW532" i="14"/>
  <c r="DV532" i="14"/>
  <c r="DU532" i="14"/>
  <c r="DT532" i="14"/>
  <c r="DS532" i="14"/>
  <c r="DR532" i="14"/>
  <c r="DQ532" i="14"/>
  <c r="DP532" i="14"/>
  <c r="DO532" i="14"/>
  <c r="DN532" i="14"/>
  <c r="DM532" i="14"/>
  <c r="DL532" i="14"/>
  <c r="DK532" i="14"/>
  <c r="DJ532" i="14"/>
  <c r="DI532" i="14"/>
  <c r="DH532" i="14"/>
  <c r="DG532" i="14"/>
  <c r="DF532" i="14"/>
  <c r="DE532" i="14"/>
  <c r="DD532" i="14"/>
  <c r="DC532" i="14"/>
  <c r="DB532" i="14"/>
  <c r="DA532" i="14"/>
  <c r="CZ532" i="14"/>
  <c r="CY532" i="14"/>
  <c r="CX532" i="14"/>
  <c r="CW532" i="14"/>
  <c r="CV532" i="14"/>
  <c r="CU532" i="14"/>
  <c r="CT532" i="14"/>
  <c r="CS532" i="14"/>
  <c r="CR532" i="14"/>
  <c r="CQ532" i="14"/>
  <c r="CP532" i="14"/>
  <c r="CO532" i="14"/>
  <c r="CN532" i="14"/>
  <c r="CM532" i="14"/>
  <c r="CL532" i="14"/>
  <c r="CK532" i="14"/>
  <c r="CJ532" i="14"/>
  <c r="CI532" i="14"/>
  <c r="CH532" i="14"/>
  <c r="CG532" i="14"/>
  <c r="CF532" i="14"/>
  <c r="CE532" i="14"/>
  <c r="CD532" i="14"/>
  <c r="CC532" i="14"/>
  <c r="CB532" i="14"/>
  <c r="CA532" i="14"/>
  <c r="BZ532" i="14"/>
  <c r="BY532" i="14"/>
  <c r="BX532" i="14"/>
  <c r="BW532" i="14"/>
  <c r="BV532" i="14"/>
  <c r="BU532" i="14"/>
  <c r="BT532" i="14"/>
  <c r="BS532" i="14"/>
  <c r="BR532" i="14"/>
  <c r="BQ532" i="14"/>
  <c r="BP532" i="14"/>
  <c r="BO532" i="14"/>
  <c r="BN532" i="14"/>
  <c r="BM532" i="14"/>
  <c r="BL532" i="14"/>
  <c r="BK532" i="14"/>
  <c r="BJ532" i="14"/>
  <c r="BI532" i="14"/>
  <c r="BH532" i="14"/>
  <c r="BG532" i="14"/>
  <c r="BF532" i="14"/>
  <c r="BE532" i="14"/>
  <c r="BD532" i="14"/>
  <c r="BC532" i="14"/>
  <c r="BB532" i="14"/>
  <c r="BA532" i="14"/>
  <c r="AZ532" i="14"/>
  <c r="AY532" i="14"/>
  <c r="AX532" i="14"/>
  <c r="AW532" i="14"/>
  <c r="AV532" i="14"/>
  <c r="AU532" i="14"/>
  <c r="AT532" i="14"/>
  <c r="AS532" i="14"/>
  <c r="AR532" i="14"/>
  <c r="AQ532" i="14"/>
  <c r="AP532" i="14"/>
  <c r="AO532" i="14"/>
  <c r="AN532" i="14"/>
  <c r="AM532" i="14"/>
  <c r="AL532" i="14"/>
  <c r="AK532" i="14"/>
  <c r="AJ532" i="14"/>
  <c r="AI532" i="14"/>
  <c r="AH532" i="14"/>
  <c r="AG532" i="14"/>
  <c r="AF532" i="14"/>
  <c r="AE532" i="14"/>
  <c r="AD532" i="14"/>
  <c r="AC532" i="14"/>
  <c r="AB532" i="14"/>
  <c r="AA532" i="14"/>
  <c r="Z532" i="14"/>
  <c r="Y532" i="14"/>
  <c r="X532" i="14"/>
  <c r="W532" i="14"/>
  <c r="V532" i="14"/>
  <c r="U532" i="14"/>
  <c r="T532" i="14"/>
  <c r="S532" i="14"/>
  <c r="R532" i="14"/>
  <c r="Q532" i="14"/>
  <c r="P532" i="14"/>
  <c r="O532" i="14"/>
  <c r="N532" i="14"/>
  <c r="M532" i="14"/>
  <c r="L532" i="14"/>
  <c r="K532" i="14"/>
  <c r="J532" i="14"/>
  <c r="I532" i="14"/>
  <c r="H532" i="14"/>
  <c r="G532" i="14"/>
  <c r="JB531" i="14"/>
  <c r="JA531" i="14"/>
  <c r="IZ531" i="14"/>
  <c r="IY531" i="14"/>
  <c r="IX531" i="14"/>
  <c r="IW531" i="14"/>
  <c r="IV531" i="14"/>
  <c r="IU531" i="14"/>
  <c r="IT531" i="14"/>
  <c r="IS531" i="14"/>
  <c r="IR531" i="14"/>
  <c r="IQ531" i="14"/>
  <c r="IP531" i="14"/>
  <c r="IO531" i="14"/>
  <c r="IN531" i="14"/>
  <c r="IM531" i="14"/>
  <c r="IL531" i="14"/>
  <c r="IK531" i="14"/>
  <c r="IJ531" i="14"/>
  <c r="II531" i="14"/>
  <c r="IH531" i="14"/>
  <c r="IG531" i="14"/>
  <c r="IF531" i="14"/>
  <c r="IE531" i="14"/>
  <c r="ID531" i="14"/>
  <c r="IC531" i="14"/>
  <c r="IB531" i="14"/>
  <c r="IA531" i="14"/>
  <c r="HZ531" i="14"/>
  <c r="HY531" i="14"/>
  <c r="HX531" i="14"/>
  <c r="HW531" i="14"/>
  <c r="HV531" i="14"/>
  <c r="HU531" i="14"/>
  <c r="HT531" i="14"/>
  <c r="HS531" i="14"/>
  <c r="HR531" i="14"/>
  <c r="HQ531" i="14"/>
  <c r="HP531" i="14"/>
  <c r="HO531" i="14"/>
  <c r="HN531" i="14"/>
  <c r="HM531" i="14"/>
  <c r="HL531" i="14"/>
  <c r="HK531" i="14"/>
  <c r="HJ531" i="14"/>
  <c r="HI531" i="14"/>
  <c r="HH531" i="14"/>
  <c r="HG531" i="14"/>
  <c r="HF531" i="14"/>
  <c r="HE531" i="14"/>
  <c r="HD531" i="14"/>
  <c r="HC531" i="14"/>
  <c r="HB531" i="14"/>
  <c r="HA531" i="14"/>
  <c r="GZ531" i="14"/>
  <c r="GY531" i="14"/>
  <c r="GX531" i="14"/>
  <c r="GW531" i="14"/>
  <c r="GV531" i="14"/>
  <c r="GU531" i="14"/>
  <c r="GT531" i="14"/>
  <c r="GS531" i="14"/>
  <c r="GR531" i="14"/>
  <c r="GQ531" i="14"/>
  <c r="GP531" i="14"/>
  <c r="GO531" i="14"/>
  <c r="GN531" i="14"/>
  <c r="GM531" i="14"/>
  <c r="GL531" i="14"/>
  <c r="GK531" i="14"/>
  <c r="GJ531" i="14"/>
  <c r="GI531" i="14"/>
  <c r="GH531" i="14"/>
  <c r="GG531" i="14"/>
  <c r="GF531" i="14"/>
  <c r="GE531" i="14"/>
  <c r="GD531" i="14"/>
  <c r="GC531" i="14"/>
  <c r="GB531" i="14"/>
  <c r="GA531" i="14"/>
  <c r="FZ531" i="14"/>
  <c r="FY531" i="14"/>
  <c r="FX531" i="14"/>
  <c r="FW531" i="14"/>
  <c r="FV531" i="14"/>
  <c r="FU531" i="14"/>
  <c r="FT531" i="14"/>
  <c r="FS531" i="14"/>
  <c r="FR531" i="14"/>
  <c r="FQ531" i="14"/>
  <c r="FP531" i="14"/>
  <c r="FO531" i="14"/>
  <c r="FN531" i="14"/>
  <c r="FM531" i="14"/>
  <c r="FL531" i="14"/>
  <c r="FK531" i="14"/>
  <c r="FJ531" i="14"/>
  <c r="FI531" i="14"/>
  <c r="FH531" i="14"/>
  <c r="FG531" i="14"/>
  <c r="FF531" i="14"/>
  <c r="FE531" i="14"/>
  <c r="FD531" i="14"/>
  <c r="FC531" i="14"/>
  <c r="FB531" i="14"/>
  <c r="FA531" i="14"/>
  <c r="EZ531" i="14"/>
  <c r="EY531" i="14"/>
  <c r="EX531" i="14"/>
  <c r="EW531" i="14"/>
  <c r="EV531" i="14"/>
  <c r="EU531" i="14"/>
  <c r="ET531" i="14"/>
  <c r="ES531" i="14"/>
  <c r="ER531" i="14"/>
  <c r="EQ531" i="14"/>
  <c r="EP531" i="14"/>
  <c r="EO531" i="14"/>
  <c r="EN531" i="14"/>
  <c r="EM531" i="14"/>
  <c r="EL531" i="14"/>
  <c r="EK531" i="14"/>
  <c r="EJ531" i="14"/>
  <c r="EI531" i="14"/>
  <c r="EH531" i="14"/>
  <c r="EG531" i="14"/>
  <c r="EF531" i="14"/>
  <c r="EE531" i="14"/>
  <c r="ED531" i="14"/>
  <c r="EC531" i="14"/>
  <c r="EB531" i="14"/>
  <c r="EA531" i="14"/>
  <c r="DZ531" i="14"/>
  <c r="DY531" i="14"/>
  <c r="DX531" i="14"/>
  <c r="DW531" i="14"/>
  <c r="DV531" i="14"/>
  <c r="DU531" i="14"/>
  <c r="DT531" i="14"/>
  <c r="DS531" i="14"/>
  <c r="DR531" i="14"/>
  <c r="DQ531" i="14"/>
  <c r="DP531" i="14"/>
  <c r="DO531" i="14"/>
  <c r="DN531" i="14"/>
  <c r="DM531" i="14"/>
  <c r="DL531" i="14"/>
  <c r="DK531" i="14"/>
  <c r="DJ531" i="14"/>
  <c r="DI531" i="14"/>
  <c r="DH531" i="14"/>
  <c r="DG531" i="14"/>
  <c r="DF531" i="14"/>
  <c r="DE531" i="14"/>
  <c r="DD531" i="14"/>
  <c r="DC531" i="14"/>
  <c r="DB531" i="14"/>
  <c r="DA531" i="14"/>
  <c r="CZ531" i="14"/>
  <c r="CY531" i="14"/>
  <c r="CX531" i="14"/>
  <c r="CW531" i="14"/>
  <c r="CV531" i="14"/>
  <c r="CU531" i="14"/>
  <c r="CT531" i="14"/>
  <c r="CS531" i="14"/>
  <c r="CR531" i="14"/>
  <c r="CQ531" i="14"/>
  <c r="CP531" i="14"/>
  <c r="CO531" i="14"/>
  <c r="CN531" i="14"/>
  <c r="CM531" i="14"/>
  <c r="CL531" i="14"/>
  <c r="CK531" i="14"/>
  <c r="CJ531" i="14"/>
  <c r="CI531" i="14"/>
  <c r="CH531" i="14"/>
  <c r="CG531" i="14"/>
  <c r="CF531" i="14"/>
  <c r="CE531" i="14"/>
  <c r="CD531" i="14"/>
  <c r="CC531" i="14"/>
  <c r="CB531" i="14"/>
  <c r="CA531" i="14"/>
  <c r="BZ531" i="14"/>
  <c r="BY531" i="14"/>
  <c r="BX531" i="14"/>
  <c r="BW531" i="14"/>
  <c r="BV531" i="14"/>
  <c r="BU531" i="14"/>
  <c r="BT531" i="14"/>
  <c r="BS531" i="14"/>
  <c r="BR531" i="14"/>
  <c r="BQ531" i="14"/>
  <c r="BP531" i="14"/>
  <c r="BO531" i="14"/>
  <c r="BN531" i="14"/>
  <c r="BM531" i="14"/>
  <c r="BL531" i="14"/>
  <c r="BK531" i="14"/>
  <c r="BJ531" i="14"/>
  <c r="BI531" i="14"/>
  <c r="BH531" i="14"/>
  <c r="BG531" i="14"/>
  <c r="BF531" i="14"/>
  <c r="BE531" i="14"/>
  <c r="BD531" i="14"/>
  <c r="BC531" i="14"/>
  <c r="BB531" i="14"/>
  <c r="BA531" i="14"/>
  <c r="AZ531" i="14"/>
  <c r="AY531" i="14"/>
  <c r="AX531" i="14"/>
  <c r="AW531" i="14"/>
  <c r="AV531" i="14"/>
  <c r="AU531" i="14"/>
  <c r="AT531" i="14"/>
  <c r="AS531" i="14"/>
  <c r="AR531" i="14"/>
  <c r="AQ531" i="14"/>
  <c r="AP531" i="14"/>
  <c r="AO531" i="14"/>
  <c r="AN531" i="14"/>
  <c r="AM531" i="14"/>
  <c r="AL531" i="14"/>
  <c r="AK531" i="14"/>
  <c r="AJ531" i="14"/>
  <c r="AI531" i="14"/>
  <c r="AH531" i="14"/>
  <c r="AG531" i="14"/>
  <c r="AF531" i="14"/>
  <c r="AE531" i="14"/>
  <c r="AD531" i="14"/>
  <c r="AC531" i="14"/>
  <c r="AB531" i="14"/>
  <c r="AA531" i="14"/>
  <c r="Z531" i="14"/>
  <c r="Y531" i="14"/>
  <c r="X531" i="14"/>
  <c r="W531" i="14"/>
  <c r="V531" i="14"/>
  <c r="U531" i="14"/>
  <c r="T531" i="14"/>
  <c r="S531" i="14"/>
  <c r="R531" i="14"/>
  <c r="Q531" i="14"/>
  <c r="P531" i="14"/>
  <c r="O531" i="14"/>
  <c r="N531" i="14"/>
  <c r="M531" i="14"/>
  <c r="L531" i="14"/>
  <c r="K531" i="14"/>
  <c r="J531" i="14"/>
  <c r="I531" i="14"/>
  <c r="H531" i="14"/>
  <c r="G531" i="14"/>
  <c r="JB530" i="14"/>
  <c r="JA530" i="14"/>
  <c r="IZ530" i="14"/>
  <c r="IY530" i="14"/>
  <c r="IX530" i="14"/>
  <c r="IW530" i="14"/>
  <c r="IV530" i="14"/>
  <c r="IU530" i="14"/>
  <c r="IT530" i="14"/>
  <c r="IS530" i="14"/>
  <c r="IR530" i="14"/>
  <c r="IQ530" i="14"/>
  <c r="IP530" i="14"/>
  <c r="IO530" i="14"/>
  <c r="IN530" i="14"/>
  <c r="IM530" i="14"/>
  <c r="IL530" i="14"/>
  <c r="IK530" i="14"/>
  <c r="IJ530" i="14"/>
  <c r="II530" i="14"/>
  <c r="IH530" i="14"/>
  <c r="IG530" i="14"/>
  <c r="IF530" i="14"/>
  <c r="IE530" i="14"/>
  <c r="ID530" i="14"/>
  <c r="IC530" i="14"/>
  <c r="IB530" i="14"/>
  <c r="IA530" i="14"/>
  <c r="HZ530" i="14"/>
  <c r="HY530" i="14"/>
  <c r="HX530" i="14"/>
  <c r="HW530" i="14"/>
  <c r="HV530" i="14"/>
  <c r="HU530" i="14"/>
  <c r="HT530" i="14"/>
  <c r="HS530" i="14"/>
  <c r="HR530" i="14"/>
  <c r="HQ530" i="14"/>
  <c r="HP530" i="14"/>
  <c r="HO530" i="14"/>
  <c r="HN530" i="14"/>
  <c r="HM530" i="14"/>
  <c r="HL530" i="14"/>
  <c r="HK530" i="14"/>
  <c r="HJ530" i="14"/>
  <c r="HI530" i="14"/>
  <c r="HH530" i="14"/>
  <c r="HG530" i="14"/>
  <c r="HF530" i="14"/>
  <c r="HE530" i="14"/>
  <c r="HD530" i="14"/>
  <c r="HC530" i="14"/>
  <c r="HB530" i="14"/>
  <c r="HA530" i="14"/>
  <c r="GZ530" i="14"/>
  <c r="GY530" i="14"/>
  <c r="GX530" i="14"/>
  <c r="GW530" i="14"/>
  <c r="GV530" i="14"/>
  <c r="GU530" i="14"/>
  <c r="GT530" i="14"/>
  <c r="GS530" i="14"/>
  <c r="GR530" i="14"/>
  <c r="GQ530" i="14"/>
  <c r="GP530" i="14"/>
  <c r="GO530" i="14"/>
  <c r="GN530" i="14"/>
  <c r="GM530" i="14"/>
  <c r="GL530" i="14"/>
  <c r="GK530" i="14"/>
  <c r="GJ530" i="14"/>
  <c r="GI530" i="14"/>
  <c r="GH530" i="14"/>
  <c r="GG530" i="14"/>
  <c r="GF530" i="14"/>
  <c r="GE530" i="14"/>
  <c r="GD530" i="14"/>
  <c r="GC530" i="14"/>
  <c r="GB530" i="14"/>
  <c r="GA530" i="14"/>
  <c r="FZ530" i="14"/>
  <c r="FY530" i="14"/>
  <c r="FX530" i="14"/>
  <c r="FW530" i="14"/>
  <c r="FV530" i="14"/>
  <c r="FU530" i="14"/>
  <c r="FT530" i="14"/>
  <c r="FS530" i="14"/>
  <c r="FR530" i="14"/>
  <c r="FQ530" i="14"/>
  <c r="FP530" i="14"/>
  <c r="FO530" i="14"/>
  <c r="FN530" i="14"/>
  <c r="FM530" i="14"/>
  <c r="FL530" i="14"/>
  <c r="FK530" i="14"/>
  <c r="FJ530" i="14"/>
  <c r="FI530" i="14"/>
  <c r="FH530" i="14"/>
  <c r="FG530" i="14"/>
  <c r="FF530" i="14"/>
  <c r="FE530" i="14"/>
  <c r="FD530" i="14"/>
  <c r="FC530" i="14"/>
  <c r="FB530" i="14"/>
  <c r="FA530" i="14"/>
  <c r="EZ530" i="14"/>
  <c r="EY530" i="14"/>
  <c r="EX530" i="14"/>
  <c r="EW530" i="14"/>
  <c r="EV530" i="14"/>
  <c r="EU530" i="14"/>
  <c r="ET530" i="14"/>
  <c r="ES530" i="14"/>
  <c r="ER530" i="14"/>
  <c r="EQ530" i="14"/>
  <c r="EP530" i="14"/>
  <c r="EO530" i="14"/>
  <c r="EN530" i="14"/>
  <c r="EM530" i="14"/>
  <c r="EL530" i="14"/>
  <c r="EK530" i="14"/>
  <c r="EJ530" i="14"/>
  <c r="EI530" i="14"/>
  <c r="EH530" i="14"/>
  <c r="EG530" i="14"/>
  <c r="EF530" i="14"/>
  <c r="EE530" i="14"/>
  <c r="ED530" i="14"/>
  <c r="EC530" i="14"/>
  <c r="EB530" i="14"/>
  <c r="EA530" i="14"/>
  <c r="DZ530" i="14"/>
  <c r="DY530" i="14"/>
  <c r="DX530" i="14"/>
  <c r="DW530" i="14"/>
  <c r="DV530" i="14"/>
  <c r="DU530" i="14"/>
  <c r="DT530" i="14"/>
  <c r="DS530" i="14"/>
  <c r="DR530" i="14"/>
  <c r="DQ530" i="14"/>
  <c r="DP530" i="14"/>
  <c r="DO530" i="14"/>
  <c r="DN530" i="14"/>
  <c r="DM530" i="14"/>
  <c r="DL530" i="14"/>
  <c r="DK530" i="14"/>
  <c r="DJ530" i="14"/>
  <c r="DI530" i="14"/>
  <c r="DH530" i="14"/>
  <c r="DG530" i="14"/>
  <c r="DF530" i="14"/>
  <c r="DE530" i="14"/>
  <c r="DD530" i="14"/>
  <c r="DC530" i="14"/>
  <c r="DB530" i="14"/>
  <c r="DA530" i="14"/>
  <c r="CZ530" i="14"/>
  <c r="CY530" i="14"/>
  <c r="CX530" i="14"/>
  <c r="CW530" i="14"/>
  <c r="CV530" i="14"/>
  <c r="CU530" i="14"/>
  <c r="CT530" i="14"/>
  <c r="CS530" i="14"/>
  <c r="CR530" i="14"/>
  <c r="CQ530" i="14"/>
  <c r="CP530" i="14"/>
  <c r="CO530" i="14"/>
  <c r="CN530" i="14"/>
  <c r="CM530" i="14"/>
  <c r="CL530" i="14"/>
  <c r="CK530" i="14"/>
  <c r="CJ530" i="14"/>
  <c r="CI530" i="14"/>
  <c r="CH530" i="14"/>
  <c r="CG530" i="14"/>
  <c r="CF530" i="14"/>
  <c r="CE530" i="14"/>
  <c r="CD530" i="14"/>
  <c r="CC530" i="14"/>
  <c r="CB530" i="14"/>
  <c r="CA530" i="14"/>
  <c r="BZ530" i="14"/>
  <c r="BY530" i="14"/>
  <c r="BX530" i="14"/>
  <c r="BW530" i="14"/>
  <c r="BV530" i="14"/>
  <c r="BU530" i="14"/>
  <c r="BT530" i="14"/>
  <c r="BS530" i="14"/>
  <c r="BR530" i="14"/>
  <c r="BQ530" i="14"/>
  <c r="BP530" i="14"/>
  <c r="BO530" i="14"/>
  <c r="BN530" i="14"/>
  <c r="BM530" i="14"/>
  <c r="BL530" i="14"/>
  <c r="BK530" i="14"/>
  <c r="BJ530" i="14"/>
  <c r="BI530" i="14"/>
  <c r="BH530" i="14"/>
  <c r="BG530" i="14"/>
  <c r="BF530" i="14"/>
  <c r="BE530" i="14"/>
  <c r="BD530" i="14"/>
  <c r="BC530" i="14"/>
  <c r="BB530" i="14"/>
  <c r="BA530" i="14"/>
  <c r="AZ530" i="14"/>
  <c r="AY530" i="14"/>
  <c r="AX530" i="14"/>
  <c r="AW530" i="14"/>
  <c r="AV530" i="14"/>
  <c r="AU530" i="14"/>
  <c r="AT530" i="14"/>
  <c r="AS530" i="14"/>
  <c r="AR530" i="14"/>
  <c r="AQ530" i="14"/>
  <c r="AP530" i="14"/>
  <c r="AO530" i="14"/>
  <c r="AN530" i="14"/>
  <c r="AM530" i="14"/>
  <c r="AL530" i="14"/>
  <c r="AK530" i="14"/>
  <c r="AJ530" i="14"/>
  <c r="AI530" i="14"/>
  <c r="AH530" i="14"/>
  <c r="AG530" i="14"/>
  <c r="AF530" i="14"/>
  <c r="AE530" i="14"/>
  <c r="AD530" i="14"/>
  <c r="AC530" i="14"/>
  <c r="AB530" i="14"/>
  <c r="AA530" i="14"/>
  <c r="Z530" i="14"/>
  <c r="Y530" i="14"/>
  <c r="X530" i="14"/>
  <c r="W530" i="14"/>
  <c r="V530" i="14"/>
  <c r="U530" i="14"/>
  <c r="T530" i="14"/>
  <c r="S530" i="14"/>
  <c r="R530" i="14"/>
  <c r="Q530" i="14"/>
  <c r="P530" i="14"/>
  <c r="O530" i="14"/>
  <c r="N530" i="14"/>
  <c r="M530" i="14"/>
  <c r="L530" i="14"/>
  <c r="K530" i="14"/>
  <c r="J530" i="14"/>
  <c r="I530" i="14"/>
  <c r="H530" i="14"/>
  <c r="G530" i="14"/>
  <c r="JB529" i="14"/>
  <c r="JA529" i="14"/>
  <c r="IZ529" i="14"/>
  <c r="IY529" i="14"/>
  <c r="IX529" i="14"/>
  <c r="IW529" i="14"/>
  <c r="IV529" i="14"/>
  <c r="IU529" i="14"/>
  <c r="IT529" i="14"/>
  <c r="IS529" i="14"/>
  <c r="IR529" i="14"/>
  <c r="IQ529" i="14"/>
  <c r="IP529" i="14"/>
  <c r="IO529" i="14"/>
  <c r="IN529" i="14"/>
  <c r="IM529" i="14"/>
  <c r="IL529" i="14"/>
  <c r="IK529" i="14"/>
  <c r="IJ529" i="14"/>
  <c r="II529" i="14"/>
  <c r="IH529" i="14"/>
  <c r="IG529" i="14"/>
  <c r="IF529" i="14"/>
  <c r="IE529" i="14"/>
  <c r="ID529" i="14"/>
  <c r="IC529" i="14"/>
  <c r="IB529" i="14"/>
  <c r="IA529" i="14"/>
  <c r="HZ529" i="14"/>
  <c r="HY529" i="14"/>
  <c r="HX529" i="14"/>
  <c r="HW529" i="14"/>
  <c r="HV529" i="14"/>
  <c r="HU529" i="14"/>
  <c r="HT529" i="14"/>
  <c r="HS529" i="14"/>
  <c r="HR529" i="14"/>
  <c r="HQ529" i="14"/>
  <c r="HP529" i="14"/>
  <c r="HO529" i="14"/>
  <c r="HN529" i="14"/>
  <c r="HM529" i="14"/>
  <c r="HL529" i="14"/>
  <c r="HK529" i="14"/>
  <c r="HJ529" i="14"/>
  <c r="HI529" i="14"/>
  <c r="HH529" i="14"/>
  <c r="HG529" i="14"/>
  <c r="HF529" i="14"/>
  <c r="HE529" i="14"/>
  <c r="HD529" i="14"/>
  <c r="HC529" i="14"/>
  <c r="HB529" i="14"/>
  <c r="HA529" i="14"/>
  <c r="GZ529" i="14"/>
  <c r="GY529" i="14"/>
  <c r="GX529" i="14"/>
  <c r="GW529" i="14"/>
  <c r="GV529" i="14"/>
  <c r="GU529" i="14"/>
  <c r="GT529" i="14"/>
  <c r="GS529" i="14"/>
  <c r="GR529" i="14"/>
  <c r="GQ529" i="14"/>
  <c r="GP529" i="14"/>
  <c r="GO529" i="14"/>
  <c r="GN529" i="14"/>
  <c r="GM529" i="14"/>
  <c r="GL529" i="14"/>
  <c r="GK529" i="14"/>
  <c r="GJ529" i="14"/>
  <c r="GI529" i="14"/>
  <c r="GH529" i="14"/>
  <c r="GG529" i="14"/>
  <c r="GF529" i="14"/>
  <c r="GE529" i="14"/>
  <c r="GD529" i="14"/>
  <c r="GC529" i="14"/>
  <c r="GB529" i="14"/>
  <c r="GA529" i="14"/>
  <c r="FZ529" i="14"/>
  <c r="FY529" i="14"/>
  <c r="FX529" i="14"/>
  <c r="FW529" i="14"/>
  <c r="FV529" i="14"/>
  <c r="FU529" i="14"/>
  <c r="FT529" i="14"/>
  <c r="FS529" i="14"/>
  <c r="FR529" i="14"/>
  <c r="FQ529" i="14"/>
  <c r="FP529" i="14"/>
  <c r="FO529" i="14"/>
  <c r="FN529" i="14"/>
  <c r="FM529" i="14"/>
  <c r="FL529" i="14"/>
  <c r="FK529" i="14"/>
  <c r="FJ529" i="14"/>
  <c r="FI529" i="14"/>
  <c r="FH529" i="14"/>
  <c r="FG529" i="14"/>
  <c r="FF529" i="14"/>
  <c r="FE529" i="14"/>
  <c r="FD529" i="14"/>
  <c r="FC529" i="14"/>
  <c r="FB529" i="14"/>
  <c r="FA529" i="14"/>
  <c r="EZ529" i="14"/>
  <c r="EY529" i="14"/>
  <c r="EX529" i="14"/>
  <c r="EW529" i="14"/>
  <c r="EV529" i="14"/>
  <c r="EU529" i="14"/>
  <c r="ET529" i="14"/>
  <c r="ES529" i="14"/>
  <c r="ER529" i="14"/>
  <c r="EQ529" i="14"/>
  <c r="EP529" i="14"/>
  <c r="EO529" i="14"/>
  <c r="EN529" i="14"/>
  <c r="EM529" i="14"/>
  <c r="EL529" i="14"/>
  <c r="EK529" i="14"/>
  <c r="EJ529" i="14"/>
  <c r="EI529" i="14"/>
  <c r="EH529" i="14"/>
  <c r="EG529" i="14"/>
  <c r="EF529" i="14"/>
  <c r="EE529" i="14"/>
  <c r="ED529" i="14"/>
  <c r="EC529" i="14"/>
  <c r="EB529" i="14"/>
  <c r="EA529" i="14"/>
  <c r="DZ529" i="14"/>
  <c r="DY529" i="14"/>
  <c r="DX529" i="14"/>
  <c r="DW529" i="14"/>
  <c r="DV529" i="14"/>
  <c r="DU529" i="14"/>
  <c r="DT529" i="14"/>
  <c r="DS529" i="14"/>
  <c r="DR529" i="14"/>
  <c r="DQ529" i="14"/>
  <c r="DP529" i="14"/>
  <c r="DO529" i="14"/>
  <c r="DN529" i="14"/>
  <c r="DM529" i="14"/>
  <c r="DL529" i="14"/>
  <c r="DK529" i="14"/>
  <c r="DJ529" i="14"/>
  <c r="DI529" i="14"/>
  <c r="DH529" i="14"/>
  <c r="DG529" i="14"/>
  <c r="DF529" i="14"/>
  <c r="DE529" i="14"/>
  <c r="DD529" i="14"/>
  <c r="DC529" i="14"/>
  <c r="DB529" i="14"/>
  <c r="DA529" i="14"/>
  <c r="CZ529" i="14"/>
  <c r="CY529" i="14"/>
  <c r="CX529" i="14"/>
  <c r="CW529" i="14"/>
  <c r="CV529" i="14"/>
  <c r="CU529" i="14"/>
  <c r="CT529" i="14"/>
  <c r="CS529" i="14"/>
  <c r="CR529" i="14"/>
  <c r="CQ529" i="14"/>
  <c r="CP529" i="14"/>
  <c r="CO529" i="14"/>
  <c r="CN529" i="14"/>
  <c r="CM529" i="14"/>
  <c r="CL529" i="14"/>
  <c r="CK529" i="14"/>
  <c r="CJ529" i="14"/>
  <c r="CI529" i="14"/>
  <c r="CH529" i="14"/>
  <c r="CG529" i="14"/>
  <c r="CF529" i="14"/>
  <c r="CE529" i="14"/>
  <c r="CD529" i="14"/>
  <c r="CC529" i="14"/>
  <c r="CB529" i="14"/>
  <c r="CA529" i="14"/>
  <c r="BZ529" i="14"/>
  <c r="BY529" i="14"/>
  <c r="BX529" i="14"/>
  <c r="BW529" i="14"/>
  <c r="BV529" i="14"/>
  <c r="BU529" i="14"/>
  <c r="BT529" i="14"/>
  <c r="BS529" i="14"/>
  <c r="BR529" i="14"/>
  <c r="BQ529" i="14"/>
  <c r="BP529" i="14"/>
  <c r="BO529" i="14"/>
  <c r="BN529" i="14"/>
  <c r="BM529" i="14"/>
  <c r="BL529" i="14"/>
  <c r="BK529" i="14"/>
  <c r="BJ529" i="14"/>
  <c r="BI529" i="14"/>
  <c r="BH529" i="14"/>
  <c r="BG529" i="14"/>
  <c r="BF529" i="14"/>
  <c r="BE529" i="14"/>
  <c r="BD529" i="14"/>
  <c r="BC529" i="14"/>
  <c r="BB529" i="14"/>
  <c r="BA529" i="14"/>
  <c r="AZ529" i="14"/>
  <c r="AY529" i="14"/>
  <c r="AX529" i="14"/>
  <c r="AW529" i="14"/>
  <c r="AV529" i="14"/>
  <c r="AU529" i="14"/>
  <c r="AT529" i="14"/>
  <c r="AS529" i="14"/>
  <c r="AR529" i="14"/>
  <c r="AQ529" i="14"/>
  <c r="AP529" i="14"/>
  <c r="AO529" i="14"/>
  <c r="AN529" i="14"/>
  <c r="AM529" i="14"/>
  <c r="AL529" i="14"/>
  <c r="AK529" i="14"/>
  <c r="AJ529" i="14"/>
  <c r="AI529" i="14"/>
  <c r="AH529" i="14"/>
  <c r="AG529" i="14"/>
  <c r="AF529" i="14"/>
  <c r="AE529" i="14"/>
  <c r="AD529" i="14"/>
  <c r="AC529" i="14"/>
  <c r="AB529" i="14"/>
  <c r="AA529" i="14"/>
  <c r="Z529" i="14"/>
  <c r="Y529" i="14"/>
  <c r="X529" i="14"/>
  <c r="W529" i="14"/>
  <c r="V529" i="14"/>
  <c r="U529" i="14"/>
  <c r="T529" i="14"/>
  <c r="S529" i="14"/>
  <c r="R529" i="14"/>
  <c r="Q529" i="14"/>
  <c r="P529" i="14"/>
  <c r="O529" i="14"/>
  <c r="N529" i="14"/>
  <c r="M529" i="14"/>
  <c r="L529" i="14"/>
  <c r="K529" i="14"/>
  <c r="J529" i="14"/>
  <c r="I529" i="14"/>
  <c r="H529" i="14"/>
  <c r="G529" i="14"/>
  <c r="JB528" i="14"/>
  <c r="JA528" i="14"/>
  <c r="IZ528" i="14"/>
  <c r="IY528" i="14"/>
  <c r="IX528" i="14"/>
  <c r="IW528" i="14"/>
  <c r="IV528" i="14"/>
  <c r="IU528" i="14"/>
  <c r="IT528" i="14"/>
  <c r="IS528" i="14"/>
  <c r="IR528" i="14"/>
  <c r="IQ528" i="14"/>
  <c r="IP528" i="14"/>
  <c r="IO528" i="14"/>
  <c r="IN528" i="14"/>
  <c r="IM528" i="14"/>
  <c r="IL528" i="14"/>
  <c r="IK528" i="14"/>
  <c r="IJ528" i="14"/>
  <c r="II528" i="14"/>
  <c r="IH528" i="14"/>
  <c r="IG528" i="14"/>
  <c r="IF528" i="14"/>
  <c r="IE528" i="14"/>
  <c r="ID528" i="14"/>
  <c r="IC528" i="14"/>
  <c r="IB528" i="14"/>
  <c r="IA528" i="14"/>
  <c r="HZ528" i="14"/>
  <c r="HY528" i="14"/>
  <c r="HX528" i="14"/>
  <c r="HW528" i="14"/>
  <c r="HV528" i="14"/>
  <c r="HU528" i="14"/>
  <c r="HT528" i="14"/>
  <c r="HS528" i="14"/>
  <c r="HR528" i="14"/>
  <c r="HQ528" i="14"/>
  <c r="HP528" i="14"/>
  <c r="HO528" i="14"/>
  <c r="HN528" i="14"/>
  <c r="HM528" i="14"/>
  <c r="HL528" i="14"/>
  <c r="HK528" i="14"/>
  <c r="HJ528" i="14"/>
  <c r="HI528" i="14"/>
  <c r="HH528" i="14"/>
  <c r="HG528" i="14"/>
  <c r="HF528" i="14"/>
  <c r="HE528" i="14"/>
  <c r="HD528" i="14"/>
  <c r="HC528" i="14"/>
  <c r="HB528" i="14"/>
  <c r="HA528" i="14"/>
  <c r="GZ528" i="14"/>
  <c r="GY528" i="14"/>
  <c r="GX528" i="14"/>
  <c r="GW528" i="14"/>
  <c r="GV528" i="14"/>
  <c r="GU528" i="14"/>
  <c r="GT528" i="14"/>
  <c r="GS528" i="14"/>
  <c r="GR528" i="14"/>
  <c r="GQ528" i="14"/>
  <c r="GP528" i="14"/>
  <c r="GO528" i="14"/>
  <c r="GN528" i="14"/>
  <c r="GM528" i="14"/>
  <c r="GL528" i="14"/>
  <c r="GK528" i="14"/>
  <c r="GJ528" i="14"/>
  <c r="GI528" i="14"/>
  <c r="GH528" i="14"/>
  <c r="GG528" i="14"/>
  <c r="GF528" i="14"/>
  <c r="GE528" i="14"/>
  <c r="GD528" i="14"/>
  <c r="GC528" i="14"/>
  <c r="GB528" i="14"/>
  <c r="GA528" i="14"/>
  <c r="FZ528" i="14"/>
  <c r="FY528" i="14"/>
  <c r="FX528" i="14"/>
  <c r="FW528" i="14"/>
  <c r="FV528" i="14"/>
  <c r="FU528" i="14"/>
  <c r="FT528" i="14"/>
  <c r="FS528" i="14"/>
  <c r="FR528" i="14"/>
  <c r="FQ528" i="14"/>
  <c r="FP528" i="14"/>
  <c r="FO528" i="14"/>
  <c r="FN528" i="14"/>
  <c r="FM528" i="14"/>
  <c r="FL528" i="14"/>
  <c r="FK528" i="14"/>
  <c r="FJ528" i="14"/>
  <c r="FI528" i="14"/>
  <c r="FH528" i="14"/>
  <c r="FG528" i="14"/>
  <c r="FF528" i="14"/>
  <c r="FE528" i="14"/>
  <c r="FD528" i="14"/>
  <c r="FC528" i="14"/>
  <c r="FB528" i="14"/>
  <c r="FA528" i="14"/>
  <c r="EZ528" i="14"/>
  <c r="EY528" i="14"/>
  <c r="EX528" i="14"/>
  <c r="EW528" i="14"/>
  <c r="EV528" i="14"/>
  <c r="EU528" i="14"/>
  <c r="ET528" i="14"/>
  <c r="ES528" i="14"/>
  <c r="ER528" i="14"/>
  <c r="EQ528" i="14"/>
  <c r="EP528" i="14"/>
  <c r="EO528" i="14"/>
  <c r="EN528" i="14"/>
  <c r="EM528" i="14"/>
  <c r="EL528" i="14"/>
  <c r="EK528" i="14"/>
  <c r="EJ528" i="14"/>
  <c r="EI528" i="14"/>
  <c r="EH528" i="14"/>
  <c r="EG528" i="14"/>
  <c r="EF528" i="14"/>
  <c r="EE528" i="14"/>
  <c r="ED528" i="14"/>
  <c r="EC528" i="14"/>
  <c r="EB528" i="14"/>
  <c r="EA528" i="14"/>
  <c r="DZ528" i="14"/>
  <c r="DY528" i="14"/>
  <c r="DX528" i="14"/>
  <c r="DW528" i="14"/>
  <c r="DV528" i="14"/>
  <c r="DU528" i="14"/>
  <c r="DT528" i="14"/>
  <c r="DS528" i="14"/>
  <c r="DR528" i="14"/>
  <c r="DQ528" i="14"/>
  <c r="DP528" i="14"/>
  <c r="DO528" i="14"/>
  <c r="DN528" i="14"/>
  <c r="DM528" i="14"/>
  <c r="DL528" i="14"/>
  <c r="DK528" i="14"/>
  <c r="DJ528" i="14"/>
  <c r="DI528" i="14"/>
  <c r="DH528" i="14"/>
  <c r="DG528" i="14"/>
  <c r="DF528" i="14"/>
  <c r="DE528" i="14"/>
  <c r="DD528" i="14"/>
  <c r="DC528" i="14"/>
  <c r="DB528" i="14"/>
  <c r="DA528" i="14"/>
  <c r="CZ528" i="14"/>
  <c r="CY528" i="14"/>
  <c r="CX528" i="14"/>
  <c r="CW528" i="14"/>
  <c r="CV528" i="14"/>
  <c r="CU528" i="14"/>
  <c r="CT528" i="14"/>
  <c r="CS528" i="14"/>
  <c r="CR528" i="14"/>
  <c r="CQ528" i="14"/>
  <c r="CP528" i="14"/>
  <c r="CO528" i="14"/>
  <c r="CN528" i="14"/>
  <c r="CM528" i="14"/>
  <c r="CL528" i="14"/>
  <c r="CK528" i="14"/>
  <c r="CJ528" i="14"/>
  <c r="CI528" i="14"/>
  <c r="CH528" i="14"/>
  <c r="CG528" i="14"/>
  <c r="CF528" i="14"/>
  <c r="CE528" i="14"/>
  <c r="CD528" i="14"/>
  <c r="CC528" i="14"/>
  <c r="CB528" i="14"/>
  <c r="CA528" i="14"/>
  <c r="BZ528" i="14"/>
  <c r="BY528" i="14"/>
  <c r="BX528" i="14"/>
  <c r="BW528" i="14"/>
  <c r="BV528" i="14"/>
  <c r="BU528" i="14"/>
  <c r="BT528" i="14"/>
  <c r="BS528" i="14"/>
  <c r="BR528" i="14"/>
  <c r="BQ528" i="14"/>
  <c r="BP528" i="14"/>
  <c r="BO528" i="14"/>
  <c r="BN528" i="14"/>
  <c r="BM528" i="14"/>
  <c r="BL528" i="14"/>
  <c r="BK528" i="14"/>
  <c r="BJ528" i="14"/>
  <c r="BI528" i="14"/>
  <c r="BH528" i="14"/>
  <c r="BG528" i="14"/>
  <c r="BF528" i="14"/>
  <c r="BE528" i="14"/>
  <c r="BD528" i="14"/>
  <c r="BC528" i="14"/>
  <c r="BB528" i="14"/>
  <c r="BA528" i="14"/>
  <c r="AZ528" i="14"/>
  <c r="AY528" i="14"/>
  <c r="AX528" i="14"/>
  <c r="AW528" i="14"/>
  <c r="AV528" i="14"/>
  <c r="AU528" i="14"/>
  <c r="AT528" i="14"/>
  <c r="AS528" i="14"/>
  <c r="AR528" i="14"/>
  <c r="AQ528" i="14"/>
  <c r="AP528" i="14"/>
  <c r="AO528" i="14"/>
  <c r="AN528" i="14"/>
  <c r="AM528" i="14"/>
  <c r="AL528" i="14"/>
  <c r="AK528" i="14"/>
  <c r="AJ528" i="14"/>
  <c r="AI528" i="14"/>
  <c r="AH528" i="14"/>
  <c r="AG528" i="14"/>
  <c r="AF528" i="14"/>
  <c r="AE528" i="14"/>
  <c r="AD528" i="14"/>
  <c r="AC528" i="14"/>
  <c r="AB528" i="14"/>
  <c r="AA528" i="14"/>
  <c r="Z528" i="14"/>
  <c r="Y528" i="14"/>
  <c r="X528" i="14"/>
  <c r="W528" i="14"/>
  <c r="V528" i="14"/>
  <c r="U528" i="14"/>
  <c r="T528" i="14"/>
  <c r="S528" i="14"/>
  <c r="R528" i="14"/>
  <c r="Q528" i="14"/>
  <c r="P528" i="14"/>
  <c r="O528" i="14"/>
  <c r="N528" i="14"/>
  <c r="M528" i="14"/>
  <c r="L528" i="14"/>
  <c r="K528" i="14"/>
  <c r="J528" i="14"/>
  <c r="I528" i="14"/>
  <c r="H528" i="14"/>
  <c r="G528" i="14"/>
  <c r="JB527" i="14"/>
  <c r="JA527" i="14"/>
  <c r="IZ527" i="14"/>
  <c r="IY527" i="14"/>
  <c r="IX527" i="14"/>
  <c r="IW527" i="14"/>
  <c r="IV527" i="14"/>
  <c r="IU527" i="14"/>
  <c r="IT527" i="14"/>
  <c r="IS527" i="14"/>
  <c r="IR527" i="14"/>
  <c r="IQ527" i="14"/>
  <c r="IP527" i="14"/>
  <c r="IO527" i="14"/>
  <c r="IN527" i="14"/>
  <c r="IM527" i="14"/>
  <c r="IL527" i="14"/>
  <c r="IK527" i="14"/>
  <c r="IJ527" i="14"/>
  <c r="II527" i="14"/>
  <c r="IH527" i="14"/>
  <c r="IG527" i="14"/>
  <c r="IF527" i="14"/>
  <c r="IE527" i="14"/>
  <c r="ID527" i="14"/>
  <c r="IC527" i="14"/>
  <c r="IB527" i="14"/>
  <c r="IA527" i="14"/>
  <c r="HZ527" i="14"/>
  <c r="HY527" i="14"/>
  <c r="HX527" i="14"/>
  <c r="HW527" i="14"/>
  <c r="HV527" i="14"/>
  <c r="HU527" i="14"/>
  <c r="HT527" i="14"/>
  <c r="HS527" i="14"/>
  <c r="HR527" i="14"/>
  <c r="HQ527" i="14"/>
  <c r="HP527" i="14"/>
  <c r="HO527" i="14"/>
  <c r="HN527" i="14"/>
  <c r="HM527" i="14"/>
  <c r="HL527" i="14"/>
  <c r="HK527" i="14"/>
  <c r="HJ527" i="14"/>
  <c r="HI527" i="14"/>
  <c r="HH527" i="14"/>
  <c r="HG527" i="14"/>
  <c r="HF527" i="14"/>
  <c r="HE527" i="14"/>
  <c r="HD527" i="14"/>
  <c r="HC527" i="14"/>
  <c r="HB527" i="14"/>
  <c r="HA527" i="14"/>
  <c r="GZ527" i="14"/>
  <c r="GY527" i="14"/>
  <c r="GX527" i="14"/>
  <c r="GW527" i="14"/>
  <c r="GV527" i="14"/>
  <c r="GU527" i="14"/>
  <c r="GT527" i="14"/>
  <c r="GS527" i="14"/>
  <c r="GR527" i="14"/>
  <c r="GQ527" i="14"/>
  <c r="GP527" i="14"/>
  <c r="GO527" i="14"/>
  <c r="GN527" i="14"/>
  <c r="GM527" i="14"/>
  <c r="GL527" i="14"/>
  <c r="GK527" i="14"/>
  <c r="GJ527" i="14"/>
  <c r="GI527" i="14"/>
  <c r="GH527" i="14"/>
  <c r="GG527" i="14"/>
  <c r="GF527" i="14"/>
  <c r="GE527" i="14"/>
  <c r="GD527" i="14"/>
  <c r="GC527" i="14"/>
  <c r="GB527" i="14"/>
  <c r="GA527" i="14"/>
  <c r="FZ527" i="14"/>
  <c r="FY527" i="14"/>
  <c r="FX527" i="14"/>
  <c r="FW527" i="14"/>
  <c r="FV527" i="14"/>
  <c r="FU527" i="14"/>
  <c r="FT527" i="14"/>
  <c r="FS527" i="14"/>
  <c r="FR527" i="14"/>
  <c r="FQ527" i="14"/>
  <c r="FP527" i="14"/>
  <c r="FO527" i="14"/>
  <c r="FN527" i="14"/>
  <c r="FM527" i="14"/>
  <c r="FL527" i="14"/>
  <c r="FK527" i="14"/>
  <c r="FJ527" i="14"/>
  <c r="FI527" i="14"/>
  <c r="FH527" i="14"/>
  <c r="FG527" i="14"/>
  <c r="FF527" i="14"/>
  <c r="FE527" i="14"/>
  <c r="FD527" i="14"/>
  <c r="FC527" i="14"/>
  <c r="FB527" i="14"/>
  <c r="FA527" i="14"/>
  <c r="EZ527" i="14"/>
  <c r="EY527" i="14"/>
  <c r="EX527" i="14"/>
  <c r="EW527" i="14"/>
  <c r="EV527" i="14"/>
  <c r="EU527" i="14"/>
  <c r="ET527" i="14"/>
  <c r="ES527" i="14"/>
  <c r="ER527" i="14"/>
  <c r="EQ527" i="14"/>
  <c r="EP527" i="14"/>
  <c r="EO527" i="14"/>
  <c r="EN527" i="14"/>
  <c r="EM527" i="14"/>
  <c r="EL527" i="14"/>
  <c r="EK527" i="14"/>
  <c r="EJ527" i="14"/>
  <c r="EI527" i="14"/>
  <c r="EH527" i="14"/>
  <c r="EG527" i="14"/>
  <c r="EF527" i="14"/>
  <c r="EE527" i="14"/>
  <c r="ED527" i="14"/>
  <c r="EC527" i="14"/>
  <c r="EB527" i="14"/>
  <c r="EA527" i="14"/>
  <c r="DZ527" i="14"/>
  <c r="DY527" i="14"/>
  <c r="DX527" i="14"/>
  <c r="DW527" i="14"/>
  <c r="DV527" i="14"/>
  <c r="DU527" i="14"/>
  <c r="DT527" i="14"/>
  <c r="DS527" i="14"/>
  <c r="DR527" i="14"/>
  <c r="DQ527" i="14"/>
  <c r="DP527" i="14"/>
  <c r="DO527" i="14"/>
  <c r="DN527" i="14"/>
  <c r="DM527" i="14"/>
  <c r="DL527" i="14"/>
  <c r="DK527" i="14"/>
  <c r="DJ527" i="14"/>
  <c r="DI527" i="14"/>
  <c r="DH527" i="14"/>
  <c r="DG527" i="14"/>
  <c r="DF527" i="14"/>
  <c r="DE527" i="14"/>
  <c r="DD527" i="14"/>
  <c r="DC527" i="14"/>
  <c r="DB527" i="14"/>
  <c r="DA527" i="14"/>
  <c r="CZ527" i="14"/>
  <c r="CY527" i="14"/>
  <c r="CX527" i="14"/>
  <c r="CW527" i="14"/>
  <c r="CV527" i="14"/>
  <c r="CU527" i="14"/>
  <c r="CT527" i="14"/>
  <c r="CS527" i="14"/>
  <c r="CR527" i="14"/>
  <c r="CQ527" i="14"/>
  <c r="CP527" i="14"/>
  <c r="CO527" i="14"/>
  <c r="CN527" i="14"/>
  <c r="CM527" i="14"/>
  <c r="CL527" i="14"/>
  <c r="CK527" i="14"/>
  <c r="CJ527" i="14"/>
  <c r="CI527" i="14"/>
  <c r="CH527" i="14"/>
  <c r="CG527" i="14"/>
  <c r="CF527" i="14"/>
  <c r="CE527" i="14"/>
  <c r="CD527" i="14"/>
  <c r="CC527" i="14"/>
  <c r="CB527" i="14"/>
  <c r="CA527" i="14"/>
  <c r="BZ527" i="14"/>
  <c r="BY527" i="14"/>
  <c r="BX527" i="14"/>
  <c r="BW527" i="14"/>
  <c r="BV527" i="14"/>
  <c r="BU527" i="14"/>
  <c r="BT527" i="14"/>
  <c r="BS527" i="14"/>
  <c r="BR527" i="14"/>
  <c r="BQ527" i="14"/>
  <c r="BP527" i="14"/>
  <c r="BO527" i="14"/>
  <c r="BN527" i="14"/>
  <c r="BM527" i="14"/>
  <c r="BL527" i="14"/>
  <c r="BK527" i="14"/>
  <c r="BJ527" i="14"/>
  <c r="BI527" i="14"/>
  <c r="BH527" i="14"/>
  <c r="BG527" i="14"/>
  <c r="BF527" i="14"/>
  <c r="BE527" i="14"/>
  <c r="BD527" i="14"/>
  <c r="BC527" i="14"/>
  <c r="BB527" i="14"/>
  <c r="BA527" i="14"/>
  <c r="AZ527" i="14"/>
  <c r="AY527" i="14"/>
  <c r="AX527" i="14"/>
  <c r="AW527" i="14"/>
  <c r="AV527" i="14"/>
  <c r="AU527" i="14"/>
  <c r="AT527" i="14"/>
  <c r="AS527" i="14"/>
  <c r="AR527" i="14"/>
  <c r="AQ527" i="14"/>
  <c r="AP527" i="14"/>
  <c r="AO527" i="14"/>
  <c r="AN527" i="14"/>
  <c r="AM527" i="14"/>
  <c r="AL527" i="14"/>
  <c r="AK527" i="14"/>
  <c r="AJ527" i="14"/>
  <c r="AI527" i="14"/>
  <c r="AH527" i="14"/>
  <c r="AG527" i="14"/>
  <c r="AF527" i="14"/>
  <c r="AE527" i="14"/>
  <c r="AD527" i="14"/>
  <c r="AC527" i="14"/>
  <c r="AB527" i="14"/>
  <c r="AA527" i="14"/>
  <c r="Z527" i="14"/>
  <c r="Y527" i="14"/>
  <c r="X527" i="14"/>
  <c r="W527" i="14"/>
  <c r="V527" i="14"/>
  <c r="U527" i="14"/>
  <c r="T527" i="14"/>
  <c r="S527" i="14"/>
  <c r="R527" i="14"/>
  <c r="Q527" i="14"/>
  <c r="P527" i="14"/>
  <c r="O527" i="14"/>
  <c r="N527" i="14"/>
  <c r="M527" i="14"/>
  <c r="L527" i="14"/>
  <c r="K527" i="14"/>
  <c r="J527" i="14"/>
  <c r="I527" i="14"/>
  <c r="H527" i="14"/>
  <c r="G527" i="14"/>
  <c r="JB526" i="14"/>
  <c r="JA526" i="14"/>
  <c r="IZ526" i="14"/>
  <c r="IY526" i="14"/>
  <c r="IX526" i="14"/>
  <c r="IW526" i="14"/>
  <c r="IV526" i="14"/>
  <c r="IU526" i="14"/>
  <c r="IT526" i="14"/>
  <c r="IS526" i="14"/>
  <c r="IR526" i="14"/>
  <c r="IQ526" i="14"/>
  <c r="IP526" i="14"/>
  <c r="IO526" i="14"/>
  <c r="IN526" i="14"/>
  <c r="IM526" i="14"/>
  <c r="IL526" i="14"/>
  <c r="IK526" i="14"/>
  <c r="IJ526" i="14"/>
  <c r="II526" i="14"/>
  <c r="IH526" i="14"/>
  <c r="IG526" i="14"/>
  <c r="IF526" i="14"/>
  <c r="IE526" i="14"/>
  <c r="ID526" i="14"/>
  <c r="IC526" i="14"/>
  <c r="IB526" i="14"/>
  <c r="IA526" i="14"/>
  <c r="HZ526" i="14"/>
  <c r="HY526" i="14"/>
  <c r="HX526" i="14"/>
  <c r="HW526" i="14"/>
  <c r="HV526" i="14"/>
  <c r="HU526" i="14"/>
  <c r="HT526" i="14"/>
  <c r="HS526" i="14"/>
  <c r="HR526" i="14"/>
  <c r="HQ526" i="14"/>
  <c r="HP526" i="14"/>
  <c r="HO526" i="14"/>
  <c r="HN526" i="14"/>
  <c r="HM526" i="14"/>
  <c r="HL526" i="14"/>
  <c r="HK526" i="14"/>
  <c r="HJ526" i="14"/>
  <c r="HI526" i="14"/>
  <c r="HH526" i="14"/>
  <c r="HG526" i="14"/>
  <c r="HF526" i="14"/>
  <c r="HE526" i="14"/>
  <c r="HD526" i="14"/>
  <c r="HC526" i="14"/>
  <c r="HB526" i="14"/>
  <c r="HA526" i="14"/>
  <c r="GZ526" i="14"/>
  <c r="GY526" i="14"/>
  <c r="GX526" i="14"/>
  <c r="GW526" i="14"/>
  <c r="GV526" i="14"/>
  <c r="GU526" i="14"/>
  <c r="GT526" i="14"/>
  <c r="GS526" i="14"/>
  <c r="GR526" i="14"/>
  <c r="GQ526" i="14"/>
  <c r="GP526" i="14"/>
  <c r="GO526" i="14"/>
  <c r="GN526" i="14"/>
  <c r="GM526" i="14"/>
  <c r="GL526" i="14"/>
  <c r="GK526" i="14"/>
  <c r="GJ526" i="14"/>
  <c r="GI526" i="14"/>
  <c r="GH526" i="14"/>
  <c r="GG526" i="14"/>
  <c r="GF526" i="14"/>
  <c r="GE526" i="14"/>
  <c r="GD526" i="14"/>
  <c r="GC526" i="14"/>
  <c r="GB526" i="14"/>
  <c r="GA526" i="14"/>
  <c r="FZ526" i="14"/>
  <c r="FY526" i="14"/>
  <c r="FX526" i="14"/>
  <c r="FW526" i="14"/>
  <c r="FV526" i="14"/>
  <c r="FU526" i="14"/>
  <c r="FT526" i="14"/>
  <c r="FS526" i="14"/>
  <c r="FR526" i="14"/>
  <c r="FQ526" i="14"/>
  <c r="FP526" i="14"/>
  <c r="FO526" i="14"/>
  <c r="FN526" i="14"/>
  <c r="FM526" i="14"/>
  <c r="FL526" i="14"/>
  <c r="FK526" i="14"/>
  <c r="FJ526" i="14"/>
  <c r="FI526" i="14"/>
  <c r="FH526" i="14"/>
  <c r="FG526" i="14"/>
  <c r="FF526" i="14"/>
  <c r="FE526" i="14"/>
  <c r="FD526" i="14"/>
  <c r="FC526" i="14"/>
  <c r="FB526" i="14"/>
  <c r="FA526" i="14"/>
  <c r="EZ526" i="14"/>
  <c r="EY526" i="14"/>
  <c r="EX526" i="14"/>
  <c r="EW526" i="14"/>
  <c r="EV526" i="14"/>
  <c r="EU526" i="14"/>
  <c r="ET526" i="14"/>
  <c r="ES526" i="14"/>
  <c r="ER526" i="14"/>
  <c r="EQ526" i="14"/>
  <c r="EP526" i="14"/>
  <c r="EO526" i="14"/>
  <c r="EN526" i="14"/>
  <c r="EM526" i="14"/>
  <c r="EL526" i="14"/>
  <c r="EK526" i="14"/>
  <c r="EJ526" i="14"/>
  <c r="EI526" i="14"/>
  <c r="EH526" i="14"/>
  <c r="EG526" i="14"/>
  <c r="EF526" i="14"/>
  <c r="EE526" i="14"/>
  <c r="ED526" i="14"/>
  <c r="EC526" i="14"/>
  <c r="EB526" i="14"/>
  <c r="EA526" i="14"/>
  <c r="DZ526" i="14"/>
  <c r="DY526" i="14"/>
  <c r="DX526" i="14"/>
  <c r="DW526" i="14"/>
  <c r="DV526" i="14"/>
  <c r="DU526" i="14"/>
  <c r="DT526" i="14"/>
  <c r="DS526" i="14"/>
  <c r="DR526" i="14"/>
  <c r="DQ526" i="14"/>
  <c r="DP526" i="14"/>
  <c r="DO526" i="14"/>
  <c r="DN526" i="14"/>
  <c r="DM526" i="14"/>
  <c r="DL526" i="14"/>
  <c r="DK526" i="14"/>
  <c r="DJ526" i="14"/>
  <c r="DI526" i="14"/>
  <c r="DH526" i="14"/>
  <c r="DG526" i="14"/>
  <c r="DF526" i="14"/>
  <c r="DE526" i="14"/>
  <c r="DD526" i="14"/>
  <c r="DC526" i="14"/>
  <c r="DB526" i="14"/>
  <c r="DA526" i="14"/>
  <c r="CZ526" i="14"/>
  <c r="CY526" i="14"/>
  <c r="CX526" i="14"/>
  <c r="CW526" i="14"/>
  <c r="CV526" i="14"/>
  <c r="CU526" i="14"/>
  <c r="CT526" i="14"/>
  <c r="CS526" i="14"/>
  <c r="CR526" i="14"/>
  <c r="CQ526" i="14"/>
  <c r="CP526" i="14"/>
  <c r="CO526" i="14"/>
  <c r="CN526" i="14"/>
  <c r="CM526" i="14"/>
  <c r="CL526" i="14"/>
  <c r="CK526" i="14"/>
  <c r="CJ526" i="14"/>
  <c r="CI526" i="14"/>
  <c r="CH526" i="14"/>
  <c r="CG526" i="14"/>
  <c r="CF526" i="14"/>
  <c r="CE526" i="14"/>
  <c r="CD526" i="14"/>
  <c r="CC526" i="14"/>
  <c r="CB526" i="14"/>
  <c r="CA526" i="14"/>
  <c r="BZ526" i="14"/>
  <c r="BY526" i="14"/>
  <c r="BX526" i="14"/>
  <c r="BW526" i="14"/>
  <c r="BV526" i="14"/>
  <c r="BU526" i="14"/>
  <c r="BT526" i="14"/>
  <c r="BS526" i="14"/>
  <c r="BR526" i="14"/>
  <c r="BQ526" i="14"/>
  <c r="BP526" i="14"/>
  <c r="BO526" i="14"/>
  <c r="BN526" i="14"/>
  <c r="BM526" i="14"/>
  <c r="BL526" i="14"/>
  <c r="BK526" i="14"/>
  <c r="BJ526" i="14"/>
  <c r="BI526" i="14"/>
  <c r="BH526" i="14"/>
  <c r="BG526" i="14"/>
  <c r="BF526" i="14"/>
  <c r="BE526" i="14"/>
  <c r="BD526" i="14"/>
  <c r="BC526" i="14"/>
  <c r="BB526" i="14"/>
  <c r="BA526" i="14"/>
  <c r="AZ526" i="14"/>
  <c r="AY526" i="14"/>
  <c r="AX526" i="14"/>
  <c r="AW526" i="14"/>
  <c r="AV526" i="14"/>
  <c r="AU526" i="14"/>
  <c r="AT526" i="14"/>
  <c r="AS526" i="14"/>
  <c r="AR526" i="14"/>
  <c r="AQ526" i="14"/>
  <c r="AP526" i="14"/>
  <c r="AO526" i="14"/>
  <c r="AN526" i="14"/>
  <c r="AM526" i="14"/>
  <c r="AL526" i="14"/>
  <c r="AK526" i="14"/>
  <c r="AJ526" i="14"/>
  <c r="AI526" i="14"/>
  <c r="AH526" i="14"/>
  <c r="AG526" i="14"/>
  <c r="AF526" i="14"/>
  <c r="AE526" i="14"/>
  <c r="AD526" i="14"/>
  <c r="AC526" i="14"/>
  <c r="AB526" i="14"/>
  <c r="AA526" i="14"/>
  <c r="Z526" i="14"/>
  <c r="Y526" i="14"/>
  <c r="X526" i="14"/>
  <c r="W526" i="14"/>
  <c r="V526" i="14"/>
  <c r="U526" i="14"/>
  <c r="T526" i="14"/>
  <c r="S526" i="14"/>
  <c r="R526" i="14"/>
  <c r="Q526" i="14"/>
  <c r="P526" i="14"/>
  <c r="O526" i="14"/>
  <c r="N526" i="14"/>
  <c r="M526" i="14"/>
  <c r="L526" i="14"/>
  <c r="K526" i="14"/>
  <c r="J526" i="14"/>
  <c r="I526" i="14"/>
  <c r="H526" i="14"/>
  <c r="G526" i="14"/>
  <c r="JB525" i="14"/>
  <c r="JA525" i="14"/>
  <c r="IZ525" i="14"/>
  <c r="IY525" i="14"/>
  <c r="IX525" i="14"/>
  <c r="IW525" i="14"/>
  <c r="IV525" i="14"/>
  <c r="IU525" i="14"/>
  <c r="IT525" i="14"/>
  <c r="IS525" i="14"/>
  <c r="IR525" i="14"/>
  <c r="IQ525" i="14"/>
  <c r="IP525" i="14"/>
  <c r="IO525" i="14"/>
  <c r="IN525" i="14"/>
  <c r="IM525" i="14"/>
  <c r="IL525" i="14"/>
  <c r="IK525" i="14"/>
  <c r="IJ525" i="14"/>
  <c r="II525" i="14"/>
  <c r="IH525" i="14"/>
  <c r="IG525" i="14"/>
  <c r="IF525" i="14"/>
  <c r="IE525" i="14"/>
  <c r="ID525" i="14"/>
  <c r="IC525" i="14"/>
  <c r="IB525" i="14"/>
  <c r="IA525" i="14"/>
  <c r="HZ525" i="14"/>
  <c r="HY525" i="14"/>
  <c r="HX525" i="14"/>
  <c r="HW525" i="14"/>
  <c r="HV525" i="14"/>
  <c r="HU525" i="14"/>
  <c r="HT525" i="14"/>
  <c r="HS525" i="14"/>
  <c r="HR525" i="14"/>
  <c r="HQ525" i="14"/>
  <c r="HP525" i="14"/>
  <c r="HO525" i="14"/>
  <c r="HN525" i="14"/>
  <c r="HM525" i="14"/>
  <c r="HL525" i="14"/>
  <c r="HK525" i="14"/>
  <c r="HJ525" i="14"/>
  <c r="HI525" i="14"/>
  <c r="HH525" i="14"/>
  <c r="HG525" i="14"/>
  <c r="HF525" i="14"/>
  <c r="HE525" i="14"/>
  <c r="HD525" i="14"/>
  <c r="HC525" i="14"/>
  <c r="HB525" i="14"/>
  <c r="HA525" i="14"/>
  <c r="GZ525" i="14"/>
  <c r="GY525" i="14"/>
  <c r="GX525" i="14"/>
  <c r="GW525" i="14"/>
  <c r="GV525" i="14"/>
  <c r="GU525" i="14"/>
  <c r="GT525" i="14"/>
  <c r="GS525" i="14"/>
  <c r="GR525" i="14"/>
  <c r="GQ525" i="14"/>
  <c r="GP525" i="14"/>
  <c r="GO525" i="14"/>
  <c r="GN525" i="14"/>
  <c r="GM525" i="14"/>
  <c r="GL525" i="14"/>
  <c r="GK525" i="14"/>
  <c r="GJ525" i="14"/>
  <c r="GI525" i="14"/>
  <c r="GH525" i="14"/>
  <c r="GG525" i="14"/>
  <c r="GF525" i="14"/>
  <c r="GE525" i="14"/>
  <c r="GD525" i="14"/>
  <c r="GC525" i="14"/>
  <c r="GB525" i="14"/>
  <c r="GA525" i="14"/>
  <c r="FZ525" i="14"/>
  <c r="FY525" i="14"/>
  <c r="FX525" i="14"/>
  <c r="FW525" i="14"/>
  <c r="FV525" i="14"/>
  <c r="FU525" i="14"/>
  <c r="FT525" i="14"/>
  <c r="FS525" i="14"/>
  <c r="FR525" i="14"/>
  <c r="FQ525" i="14"/>
  <c r="FP525" i="14"/>
  <c r="FO525" i="14"/>
  <c r="FN525" i="14"/>
  <c r="FM525" i="14"/>
  <c r="FL525" i="14"/>
  <c r="FK525" i="14"/>
  <c r="FJ525" i="14"/>
  <c r="FI525" i="14"/>
  <c r="FH525" i="14"/>
  <c r="FG525" i="14"/>
  <c r="FF525" i="14"/>
  <c r="FE525" i="14"/>
  <c r="FD525" i="14"/>
  <c r="FC525" i="14"/>
  <c r="FB525" i="14"/>
  <c r="FA525" i="14"/>
  <c r="EZ525" i="14"/>
  <c r="EY525" i="14"/>
  <c r="EX525" i="14"/>
  <c r="EW525" i="14"/>
  <c r="EV525" i="14"/>
  <c r="EU525" i="14"/>
  <c r="ET525" i="14"/>
  <c r="ES525" i="14"/>
  <c r="ER525" i="14"/>
  <c r="EQ525" i="14"/>
  <c r="EP525" i="14"/>
  <c r="EO525" i="14"/>
  <c r="EN525" i="14"/>
  <c r="EM525" i="14"/>
  <c r="EL525" i="14"/>
  <c r="EK525" i="14"/>
  <c r="EJ525" i="14"/>
  <c r="EI525" i="14"/>
  <c r="EH525" i="14"/>
  <c r="EG525" i="14"/>
  <c r="EF525" i="14"/>
  <c r="EE525" i="14"/>
  <c r="ED525" i="14"/>
  <c r="EC525" i="14"/>
  <c r="EB525" i="14"/>
  <c r="EA525" i="14"/>
  <c r="DZ525" i="14"/>
  <c r="DY525" i="14"/>
  <c r="DX525" i="14"/>
  <c r="DW525" i="14"/>
  <c r="DV525" i="14"/>
  <c r="DU525" i="14"/>
  <c r="DT525" i="14"/>
  <c r="DS525" i="14"/>
  <c r="DR525" i="14"/>
  <c r="DQ525" i="14"/>
  <c r="DP525" i="14"/>
  <c r="DO525" i="14"/>
  <c r="DN525" i="14"/>
  <c r="DM525" i="14"/>
  <c r="DL525" i="14"/>
  <c r="DK525" i="14"/>
  <c r="DJ525" i="14"/>
  <c r="DI525" i="14"/>
  <c r="DH525" i="14"/>
  <c r="DG525" i="14"/>
  <c r="DF525" i="14"/>
  <c r="DE525" i="14"/>
  <c r="DD525" i="14"/>
  <c r="DC525" i="14"/>
  <c r="DB525" i="14"/>
  <c r="DA525" i="14"/>
  <c r="CZ525" i="14"/>
  <c r="CY525" i="14"/>
  <c r="CX525" i="14"/>
  <c r="CW525" i="14"/>
  <c r="CV525" i="14"/>
  <c r="CU525" i="14"/>
  <c r="CT525" i="14"/>
  <c r="CS525" i="14"/>
  <c r="CR525" i="14"/>
  <c r="CQ525" i="14"/>
  <c r="CP525" i="14"/>
  <c r="CO525" i="14"/>
  <c r="CN525" i="14"/>
  <c r="CM525" i="14"/>
  <c r="CL525" i="14"/>
  <c r="CK525" i="14"/>
  <c r="CJ525" i="14"/>
  <c r="CI525" i="14"/>
  <c r="CH525" i="14"/>
  <c r="CG525" i="14"/>
  <c r="CF525" i="14"/>
  <c r="CE525" i="14"/>
  <c r="CD525" i="14"/>
  <c r="CC525" i="14"/>
  <c r="CB525" i="14"/>
  <c r="CA525" i="14"/>
  <c r="BZ525" i="14"/>
  <c r="BY525" i="14"/>
  <c r="BX525" i="14"/>
  <c r="BW525" i="14"/>
  <c r="BV525" i="14"/>
  <c r="BU525" i="14"/>
  <c r="BT525" i="14"/>
  <c r="BS525" i="14"/>
  <c r="BR525" i="14"/>
  <c r="BQ525" i="14"/>
  <c r="BP525" i="14"/>
  <c r="BO525" i="14"/>
  <c r="BN525" i="14"/>
  <c r="BM525" i="14"/>
  <c r="BL525" i="14"/>
  <c r="BK525" i="14"/>
  <c r="BJ525" i="14"/>
  <c r="BI525" i="14"/>
  <c r="BH525" i="14"/>
  <c r="BG525" i="14"/>
  <c r="BF525" i="14"/>
  <c r="BE525" i="14"/>
  <c r="BD525" i="14"/>
  <c r="BC525" i="14"/>
  <c r="BB525" i="14"/>
  <c r="BA525" i="14"/>
  <c r="AZ525" i="14"/>
  <c r="AY525" i="14"/>
  <c r="AX525" i="14"/>
  <c r="AW525" i="14"/>
  <c r="AV525" i="14"/>
  <c r="AU525" i="14"/>
  <c r="AT525" i="14"/>
  <c r="AS525" i="14"/>
  <c r="AR525" i="14"/>
  <c r="AQ525" i="14"/>
  <c r="AP525" i="14"/>
  <c r="AO525" i="14"/>
  <c r="AN525" i="14"/>
  <c r="AM525" i="14"/>
  <c r="AL525" i="14"/>
  <c r="AK525" i="14"/>
  <c r="AJ525" i="14"/>
  <c r="AI525" i="14"/>
  <c r="AH525" i="14"/>
  <c r="AG525" i="14"/>
  <c r="AF525" i="14"/>
  <c r="AE525" i="14"/>
  <c r="AD525" i="14"/>
  <c r="AC525" i="14"/>
  <c r="AB525" i="14"/>
  <c r="AA525" i="14"/>
  <c r="Z525" i="14"/>
  <c r="Y525" i="14"/>
  <c r="X525" i="14"/>
  <c r="W525" i="14"/>
  <c r="V525" i="14"/>
  <c r="U525" i="14"/>
  <c r="T525" i="14"/>
  <c r="S525" i="14"/>
  <c r="R525" i="14"/>
  <c r="Q525" i="14"/>
  <c r="P525" i="14"/>
  <c r="O525" i="14"/>
  <c r="N525" i="14"/>
  <c r="M525" i="14"/>
  <c r="L525" i="14"/>
  <c r="K525" i="14"/>
  <c r="J525" i="14"/>
  <c r="I525" i="14"/>
  <c r="H525" i="14"/>
  <c r="G525" i="14"/>
  <c r="JB524" i="14"/>
  <c r="JA524" i="14"/>
  <c r="IZ524" i="14"/>
  <c r="IY524" i="14"/>
  <c r="IX524" i="14"/>
  <c r="IW524" i="14"/>
  <c r="IV524" i="14"/>
  <c r="IU524" i="14"/>
  <c r="IT524" i="14"/>
  <c r="IS524" i="14"/>
  <c r="IR524" i="14"/>
  <c r="IQ524" i="14"/>
  <c r="IP524" i="14"/>
  <c r="IO524" i="14"/>
  <c r="IN524" i="14"/>
  <c r="IM524" i="14"/>
  <c r="IL524" i="14"/>
  <c r="IK524" i="14"/>
  <c r="IJ524" i="14"/>
  <c r="II524" i="14"/>
  <c r="IH524" i="14"/>
  <c r="IG524" i="14"/>
  <c r="IF524" i="14"/>
  <c r="IE524" i="14"/>
  <c r="ID524" i="14"/>
  <c r="IC524" i="14"/>
  <c r="IB524" i="14"/>
  <c r="IA524" i="14"/>
  <c r="HZ524" i="14"/>
  <c r="HY524" i="14"/>
  <c r="HX524" i="14"/>
  <c r="HW524" i="14"/>
  <c r="HV524" i="14"/>
  <c r="HU524" i="14"/>
  <c r="HT524" i="14"/>
  <c r="HS524" i="14"/>
  <c r="HR524" i="14"/>
  <c r="HQ524" i="14"/>
  <c r="HP524" i="14"/>
  <c r="HO524" i="14"/>
  <c r="HN524" i="14"/>
  <c r="HM524" i="14"/>
  <c r="HL524" i="14"/>
  <c r="HK524" i="14"/>
  <c r="HJ524" i="14"/>
  <c r="HI524" i="14"/>
  <c r="HH524" i="14"/>
  <c r="HG524" i="14"/>
  <c r="HF524" i="14"/>
  <c r="HE524" i="14"/>
  <c r="HD524" i="14"/>
  <c r="HC524" i="14"/>
  <c r="HB524" i="14"/>
  <c r="HA524" i="14"/>
  <c r="GZ524" i="14"/>
  <c r="GY524" i="14"/>
  <c r="GX524" i="14"/>
  <c r="GW524" i="14"/>
  <c r="GV524" i="14"/>
  <c r="GU524" i="14"/>
  <c r="GT524" i="14"/>
  <c r="GS524" i="14"/>
  <c r="GR524" i="14"/>
  <c r="GQ524" i="14"/>
  <c r="GP524" i="14"/>
  <c r="GO524" i="14"/>
  <c r="GN524" i="14"/>
  <c r="GM524" i="14"/>
  <c r="GL524" i="14"/>
  <c r="GK524" i="14"/>
  <c r="GJ524" i="14"/>
  <c r="GI524" i="14"/>
  <c r="GH524" i="14"/>
  <c r="GG524" i="14"/>
  <c r="GF524" i="14"/>
  <c r="GE524" i="14"/>
  <c r="GD524" i="14"/>
  <c r="GC524" i="14"/>
  <c r="GB524" i="14"/>
  <c r="GA524" i="14"/>
  <c r="FZ524" i="14"/>
  <c r="FY524" i="14"/>
  <c r="FX524" i="14"/>
  <c r="FW524" i="14"/>
  <c r="FV524" i="14"/>
  <c r="FU524" i="14"/>
  <c r="FT524" i="14"/>
  <c r="FS524" i="14"/>
  <c r="FR524" i="14"/>
  <c r="FQ524" i="14"/>
  <c r="FP524" i="14"/>
  <c r="FO524" i="14"/>
  <c r="FN524" i="14"/>
  <c r="FM524" i="14"/>
  <c r="FL524" i="14"/>
  <c r="FK524" i="14"/>
  <c r="FJ524" i="14"/>
  <c r="FI524" i="14"/>
  <c r="FH524" i="14"/>
  <c r="FG524" i="14"/>
  <c r="FF524" i="14"/>
  <c r="FE524" i="14"/>
  <c r="FD524" i="14"/>
  <c r="FC524" i="14"/>
  <c r="FB524" i="14"/>
  <c r="FA524" i="14"/>
  <c r="EZ524" i="14"/>
  <c r="EY524" i="14"/>
  <c r="EX524" i="14"/>
  <c r="EW524" i="14"/>
  <c r="EV524" i="14"/>
  <c r="EU524" i="14"/>
  <c r="ET524" i="14"/>
  <c r="ES524" i="14"/>
  <c r="ER524" i="14"/>
  <c r="EQ524" i="14"/>
  <c r="EP524" i="14"/>
  <c r="EO524" i="14"/>
  <c r="EN524" i="14"/>
  <c r="EM524" i="14"/>
  <c r="EL524" i="14"/>
  <c r="EK524" i="14"/>
  <c r="EJ524" i="14"/>
  <c r="EI524" i="14"/>
  <c r="EH524" i="14"/>
  <c r="EG524" i="14"/>
  <c r="EF524" i="14"/>
  <c r="EE524" i="14"/>
  <c r="ED524" i="14"/>
  <c r="EC524" i="14"/>
  <c r="EB524" i="14"/>
  <c r="EA524" i="14"/>
  <c r="DZ524" i="14"/>
  <c r="DY524" i="14"/>
  <c r="DX524" i="14"/>
  <c r="DW524" i="14"/>
  <c r="DV524" i="14"/>
  <c r="DU524" i="14"/>
  <c r="DT524" i="14"/>
  <c r="DS524" i="14"/>
  <c r="DR524" i="14"/>
  <c r="DQ524" i="14"/>
  <c r="DP524" i="14"/>
  <c r="DO524" i="14"/>
  <c r="DN524" i="14"/>
  <c r="DM524" i="14"/>
  <c r="DL524" i="14"/>
  <c r="DK524" i="14"/>
  <c r="DJ524" i="14"/>
  <c r="DI524" i="14"/>
  <c r="DH524" i="14"/>
  <c r="DG524" i="14"/>
  <c r="DF524" i="14"/>
  <c r="DE524" i="14"/>
  <c r="DD524" i="14"/>
  <c r="DC524" i="14"/>
  <c r="DB524" i="14"/>
  <c r="DA524" i="14"/>
  <c r="CZ524" i="14"/>
  <c r="CY524" i="14"/>
  <c r="CX524" i="14"/>
  <c r="CW524" i="14"/>
  <c r="CV524" i="14"/>
  <c r="CU524" i="14"/>
  <c r="CT524" i="14"/>
  <c r="CS524" i="14"/>
  <c r="CR524" i="14"/>
  <c r="CQ524" i="14"/>
  <c r="CP524" i="14"/>
  <c r="CO524" i="14"/>
  <c r="CN524" i="14"/>
  <c r="CM524" i="14"/>
  <c r="CL524" i="14"/>
  <c r="CK524" i="14"/>
  <c r="CJ524" i="14"/>
  <c r="CI524" i="14"/>
  <c r="CH524" i="14"/>
  <c r="CG524" i="14"/>
  <c r="CF524" i="14"/>
  <c r="CE524" i="14"/>
  <c r="CD524" i="14"/>
  <c r="CC524" i="14"/>
  <c r="CB524" i="14"/>
  <c r="CA524" i="14"/>
  <c r="BZ524" i="14"/>
  <c r="BY524" i="14"/>
  <c r="BX524" i="14"/>
  <c r="BW524" i="14"/>
  <c r="BV524" i="14"/>
  <c r="BU524" i="14"/>
  <c r="BT524" i="14"/>
  <c r="BS524" i="14"/>
  <c r="BR524" i="14"/>
  <c r="BQ524" i="14"/>
  <c r="BP524" i="14"/>
  <c r="BO524" i="14"/>
  <c r="BN524" i="14"/>
  <c r="BM524" i="14"/>
  <c r="BL524" i="14"/>
  <c r="BK524" i="14"/>
  <c r="BJ524" i="14"/>
  <c r="BI524" i="14"/>
  <c r="BH524" i="14"/>
  <c r="BG524" i="14"/>
  <c r="BF524" i="14"/>
  <c r="BE524" i="14"/>
  <c r="BD524" i="14"/>
  <c r="BC524" i="14"/>
  <c r="BB524" i="14"/>
  <c r="BA524" i="14"/>
  <c r="AZ524" i="14"/>
  <c r="AY524" i="14"/>
  <c r="AX524" i="14"/>
  <c r="AW524" i="14"/>
  <c r="AV524" i="14"/>
  <c r="AU524" i="14"/>
  <c r="AT524" i="14"/>
  <c r="AS524" i="14"/>
  <c r="AR524" i="14"/>
  <c r="AQ524" i="14"/>
  <c r="AP524" i="14"/>
  <c r="AO524" i="14"/>
  <c r="AN524" i="14"/>
  <c r="AM524" i="14"/>
  <c r="AL524" i="14"/>
  <c r="AK524" i="14"/>
  <c r="AJ524" i="14"/>
  <c r="AI524" i="14"/>
  <c r="AH524" i="14"/>
  <c r="AG524" i="14"/>
  <c r="AF524" i="14"/>
  <c r="AE524" i="14"/>
  <c r="AD524" i="14"/>
  <c r="AC524" i="14"/>
  <c r="AB524" i="14"/>
  <c r="AA524" i="14"/>
  <c r="Z524" i="14"/>
  <c r="Y524" i="14"/>
  <c r="X524" i="14"/>
  <c r="W524" i="14"/>
  <c r="V524" i="14"/>
  <c r="U524" i="14"/>
  <c r="T524" i="14"/>
  <c r="S524" i="14"/>
  <c r="R524" i="14"/>
  <c r="Q524" i="14"/>
  <c r="P524" i="14"/>
  <c r="O524" i="14"/>
  <c r="N524" i="14"/>
  <c r="M524" i="14"/>
  <c r="L524" i="14"/>
  <c r="K524" i="14"/>
  <c r="J524" i="14"/>
  <c r="I524" i="14"/>
  <c r="H524" i="14"/>
  <c r="G524" i="14"/>
  <c r="JB523" i="14"/>
  <c r="JA523" i="14"/>
  <c r="IZ523" i="14"/>
  <c r="IY523" i="14"/>
  <c r="IX523" i="14"/>
  <c r="IW523" i="14"/>
  <c r="IV523" i="14"/>
  <c r="IU523" i="14"/>
  <c r="IT523" i="14"/>
  <c r="IS523" i="14"/>
  <c r="IR523" i="14"/>
  <c r="IQ523" i="14"/>
  <c r="IP523" i="14"/>
  <c r="IO523" i="14"/>
  <c r="IN523" i="14"/>
  <c r="IM523" i="14"/>
  <c r="IL523" i="14"/>
  <c r="IK523" i="14"/>
  <c r="IJ523" i="14"/>
  <c r="II523" i="14"/>
  <c r="IH523" i="14"/>
  <c r="IG523" i="14"/>
  <c r="IF523" i="14"/>
  <c r="IE523" i="14"/>
  <c r="ID523" i="14"/>
  <c r="IC523" i="14"/>
  <c r="IB523" i="14"/>
  <c r="IA523" i="14"/>
  <c r="HZ523" i="14"/>
  <c r="HY523" i="14"/>
  <c r="HX523" i="14"/>
  <c r="HW523" i="14"/>
  <c r="HV523" i="14"/>
  <c r="HU523" i="14"/>
  <c r="HT523" i="14"/>
  <c r="HS523" i="14"/>
  <c r="HR523" i="14"/>
  <c r="HQ523" i="14"/>
  <c r="HP523" i="14"/>
  <c r="HO523" i="14"/>
  <c r="HN523" i="14"/>
  <c r="HM523" i="14"/>
  <c r="HL523" i="14"/>
  <c r="HK523" i="14"/>
  <c r="HJ523" i="14"/>
  <c r="HI523" i="14"/>
  <c r="HH523" i="14"/>
  <c r="HG523" i="14"/>
  <c r="HF523" i="14"/>
  <c r="HE523" i="14"/>
  <c r="HD523" i="14"/>
  <c r="HC523" i="14"/>
  <c r="HB523" i="14"/>
  <c r="HA523" i="14"/>
  <c r="GZ523" i="14"/>
  <c r="GY523" i="14"/>
  <c r="GX523" i="14"/>
  <c r="GW523" i="14"/>
  <c r="GV523" i="14"/>
  <c r="GU523" i="14"/>
  <c r="GT523" i="14"/>
  <c r="GS523" i="14"/>
  <c r="GR523" i="14"/>
  <c r="GQ523" i="14"/>
  <c r="GP523" i="14"/>
  <c r="GO523" i="14"/>
  <c r="GN523" i="14"/>
  <c r="GM523" i="14"/>
  <c r="GL523" i="14"/>
  <c r="GK523" i="14"/>
  <c r="GJ523" i="14"/>
  <c r="GI523" i="14"/>
  <c r="GH523" i="14"/>
  <c r="GG523" i="14"/>
  <c r="GF523" i="14"/>
  <c r="GE523" i="14"/>
  <c r="GD523" i="14"/>
  <c r="GC523" i="14"/>
  <c r="GB523" i="14"/>
  <c r="GA523" i="14"/>
  <c r="FZ523" i="14"/>
  <c r="FY523" i="14"/>
  <c r="FX523" i="14"/>
  <c r="FW523" i="14"/>
  <c r="FV523" i="14"/>
  <c r="FU523" i="14"/>
  <c r="FT523" i="14"/>
  <c r="FS523" i="14"/>
  <c r="FR523" i="14"/>
  <c r="FQ523" i="14"/>
  <c r="FP523" i="14"/>
  <c r="FO523" i="14"/>
  <c r="FN523" i="14"/>
  <c r="FM523" i="14"/>
  <c r="FL523" i="14"/>
  <c r="FK523" i="14"/>
  <c r="FJ523" i="14"/>
  <c r="FI523" i="14"/>
  <c r="FH523" i="14"/>
  <c r="FG523" i="14"/>
  <c r="FF523" i="14"/>
  <c r="FE523" i="14"/>
  <c r="FD523" i="14"/>
  <c r="FC523" i="14"/>
  <c r="FB523" i="14"/>
  <c r="FA523" i="14"/>
  <c r="EZ523" i="14"/>
  <c r="EY523" i="14"/>
  <c r="EX523" i="14"/>
  <c r="EW523" i="14"/>
  <c r="EV523" i="14"/>
  <c r="EU523" i="14"/>
  <c r="ET523" i="14"/>
  <c r="ES523" i="14"/>
  <c r="ER523" i="14"/>
  <c r="EQ523" i="14"/>
  <c r="EP523" i="14"/>
  <c r="EO523" i="14"/>
  <c r="EN523" i="14"/>
  <c r="EM523" i="14"/>
  <c r="EL523" i="14"/>
  <c r="EK523" i="14"/>
  <c r="EJ523" i="14"/>
  <c r="EI523" i="14"/>
  <c r="EH523" i="14"/>
  <c r="EG523" i="14"/>
  <c r="EF523" i="14"/>
  <c r="EE523" i="14"/>
  <c r="ED523" i="14"/>
  <c r="EC523" i="14"/>
  <c r="EB523" i="14"/>
  <c r="EA523" i="14"/>
  <c r="DZ523" i="14"/>
  <c r="DY523" i="14"/>
  <c r="DX523" i="14"/>
  <c r="DW523" i="14"/>
  <c r="DV523" i="14"/>
  <c r="DU523" i="14"/>
  <c r="DT523" i="14"/>
  <c r="DS523" i="14"/>
  <c r="DR523" i="14"/>
  <c r="DQ523" i="14"/>
  <c r="DP523" i="14"/>
  <c r="DO523" i="14"/>
  <c r="DN523" i="14"/>
  <c r="DM523" i="14"/>
  <c r="DL523" i="14"/>
  <c r="DK523" i="14"/>
  <c r="DJ523" i="14"/>
  <c r="DI523" i="14"/>
  <c r="DH523" i="14"/>
  <c r="DG523" i="14"/>
  <c r="DF523" i="14"/>
  <c r="DE523" i="14"/>
  <c r="DD523" i="14"/>
  <c r="DC523" i="14"/>
  <c r="DB523" i="14"/>
  <c r="DA523" i="14"/>
  <c r="CZ523" i="14"/>
  <c r="CY523" i="14"/>
  <c r="CX523" i="14"/>
  <c r="CW523" i="14"/>
  <c r="CV523" i="14"/>
  <c r="CU523" i="14"/>
  <c r="CT523" i="14"/>
  <c r="CS523" i="14"/>
  <c r="CR523" i="14"/>
  <c r="CQ523" i="14"/>
  <c r="CP523" i="14"/>
  <c r="CO523" i="14"/>
  <c r="CN523" i="14"/>
  <c r="CM523" i="14"/>
  <c r="CL523" i="14"/>
  <c r="CK523" i="14"/>
  <c r="CJ523" i="14"/>
  <c r="CI523" i="14"/>
  <c r="CH523" i="14"/>
  <c r="CG523" i="14"/>
  <c r="CF523" i="14"/>
  <c r="CE523" i="14"/>
  <c r="CD523" i="14"/>
  <c r="CC523" i="14"/>
  <c r="CB523" i="14"/>
  <c r="CA523" i="14"/>
  <c r="BZ523" i="14"/>
  <c r="BY523" i="14"/>
  <c r="BX523" i="14"/>
  <c r="BW523" i="14"/>
  <c r="BV523" i="14"/>
  <c r="BU523" i="14"/>
  <c r="BT523" i="14"/>
  <c r="BS523" i="14"/>
  <c r="BR523" i="14"/>
  <c r="BQ523" i="14"/>
  <c r="BP523" i="14"/>
  <c r="BO523" i="14"/>
  <c r="BN523" i="14"/>
  <c r="BM523" i="14"/>
  <c r="BL523" i="14"/>
  <c r="BK523" i="14"/>
  <c r="BJ523" i="14"/>
  <c r="BI523" i="14"/>
  <c r="BH523" i="14"/>
  <c r="BG523" i="14"/>
  <c r="BF523" i="14"/>
  <c r="BE523" i="14"/>
  <c r="BD523" i="14"/>
  <c r="BC523" i="14"/>
  <c r="BB523" i="14"/>
  <c r="BA523" i="14"/>
  <c r="AZ523" i="14"/>
  <c r="AY523" i="14"/>
  <c r="AX523" i="14"/>
  <c r="AW523" i="14"/>
  <c r="AV523" i="14"/>
  <c r="AU523" i="14"/>
  <c r="AT523" i="14"/>
  <c r="AS523" i="14"/>
  <c r="AR523" i="14"/>
  <c r="AQ523" i="14"/>
  <c r="AP523" i="14"/>
  <c r="AO523" i="14"/>
  <c r="AN523" i="14"/>
  <c r="AM523" i="14"/>
  <c r="AL523" i="14"/>
  <c r="AK523" i="14"/>
  <c r="AJ523" i="14"/>
  <c r="AI523" i="14"/>
  <c r="AH523" i="14"/>
  <c r="AG523" i="14"/>
  <c r="AF523" i="14"/>
  <c r="AE523" i="14"/>
  <c r="AD523" i="14"/>
  <c r="AC523" i="14"/>
  <c r="AB523" i="14"/>
  <c r="AA523" i="14"/>
  <c r="Z523" i="14"/>
  <c r="Y523" i="14"/>
  <c r="X523" i="14"/>
  <c r="W523" i="14"/>
  <c r="V523" i="14"/>
  <c r="U523" i="14"/>
  <c r="T523" i="14"/>
  <c r="S523" i="14"/>
  <c r="R523" i="14"/>
  <c r="Q523" i="14"/>
  <c r="P523" i="14"/>
  <c r="O523" i="14"/>
  <c r="N523" i="14"/>
  <c r="M523" i="14"/>
  <c r="L523" i="14"/>
  <c r="K523" i="14"/>
  <c r="J523" i="14"/>
  <c r="I523" i="14"/>
  <c r="H523" i="14"/>
  <c r="G523" i="14"/>
  <c r="JB522" i="14"/>
  <c r="JA522" i="14"/>
  <c r="IZ522" i="14"/>
  <c r="IY522" i="14"/>
  <c r="IX522" i="14"/>
  <c r="IW522" i="14"/>
  <c r="IV522" i="14"/>
  <c r="IU522" i="14"/>
  <c r="IT522" i="14"/>
  <c r="IS522" i="14"/>
  <c r="IR522" i="14"/>
  <c r="IQ522" i="14"/>
  <c r="IP522" i="14"/>
  <c r="IO522" i="14"/>
  <c r="IN522" i="14"/>
  <c r="IM522" i="14"/>
  <c r="IL522" i="14"/>
  <c r="IK522" i="14"/>
  <c r="IJ522" i="14"/>
  <c r="II522" i="14"/>
  <c r="IH522" i="14"/>
  <c r="IG522" i="14"/>
  <c r="IF522" i="14"/>
  <c r="IE522" i="14"/>
  <c r="ID522" i="14"/>
  <c r="IC522" i="14"/>
  <c r="IB522" i="14"/>
  <c r="IA522" i="14"/>
  <c r="HZ522" i="14"/>
  <c r="HY522" i="14"/>
  <c r="HX522" i="14"/>
  <c r="HW522" i="14"/>
  <c r="HV522" i="14"/>
  <c r="HU522" i="14"/>
  <c r="HT522" i="14"/>
  <c r="HS522" i="14"/>
  <c r="HR522" i="14"/>
  <c r="HQ522" i="14"/>
  <c r="HP522" i="14"/>
  <c r="HO522" i="14"/>
  <c r="HN522" i="14"/>
  <c r="HM522" i="14"/>
  <c r="HL522" i="14"/>
  <c r="HK522" i="14"/>
  <c r="HJ522" i="14"/>
  <c r="HI522" i="14"/>
  <c r="HH522" i="14"/>
  <c r="HG522" i="14"/>
  <c r="HF522" i="14"/>
  <c r="HE522" i="14"/>
  <c r="HD522" i="14"/>
  <c r="HC522" i="14"/>
  <c r="HB522" i="14"/>
  <c r="HA522" i="14"/>
  <c r="GZ522" i="14"/>
  <c r="GY522" i="14"/>
  <c r="GX522" i="14"/>
  <c r="GW522" i="14"/>
  <c r="GV522" i="14"/>
  <c r="GU522" i="14"/>
  <c r="GT522" i="14"/>
  <c r="GS522" i="14"/>
  <c r="GR522" i="14"/>
  <c r="GQ522" i="14"/>
  <c r="GP522" i="14"/>
  <c r="GO522" i="14"/>
  <c r="GN522" i="14"/>
  <c r="GM522" i="14"/>
  <c r="GL522" i="14"/>
  <c r="GK522" i="14"/>
  <c r="GJ522" i="14"/>
  <c r="GI522" i="14"/>
  <c r="GH522" i="14"/>
  <c r="GG522" i="14"/>
  <c r="GF522" i="14"/>
  <c r="GE522" i="14"/>
  <c r="GD522" i="14"/>
  <c r="GC522" i="14"/>
  <c r="GB522" i="14"/>
  <c r="GA522" i="14"/>
  <c r="FZ522" i="14"/>
  <c r="FY522" i="14"/>
  <c r="FX522" i="14"/>
  <c r="FW522" i="14"/>
  <c r="FV522" i="14"/>
  <c r="FU522" i="14"/>
  <c r="FT522" i="14"/>
  <c r="FS522" i="14"/>
  <c r="FR522" i="14"/>
  <c r="FQ522" i="14"/>
  <c r="FP522" i="14"/>
  <c r="FO522" i="14"/>
  <c r="FN522" i="14"/>
  <c r="FM522" i="14"/>
  <c r="FL522" i="14"/>
  <c r="FK522" i="14"/>
  <c r="FJ522" i="14"/>
  <c r="FI522" i="14"/>
  <c r="FH522" i="14"/>
  <c r="FG522" i="14"/>
  <c r="FF522" i="14"/>
  <c r="FE522" i="14"/>
  <c r="FD522" i="14"/>
  <c r="FC522" i="14"/>
  <c r="FB522" i="14"/>
  <c r="FA522" i="14"/>
  <c r="EZ522" i="14"/>
  <c r="EY522" i="14"/>
  <c r="EX522" i="14"/>
  <c r="EW522" i="14"/>
  <c r="EV522" i="14"/>
  <c r="EU522" i="14"/>
  <c r="ET522" i="14"/>
  <c r="ES522" i="14"/>
  <c r="ER522" i="14"/>
  <c r="EQ522" i="14"/>
  <c r="EP522" i="14"/>
  <c r="EO522" i="14"/>
  <c r="EN522" i="14"/>
  <c r="EM522" i="14"/>
  <c r="EL522" i="14"/>
  <c r="EK522" i="14"/>
  <c r="EJ522" i="14"/>
  <c r="EI522" i="14"/>
  <c r="EH522" i="14"/>
  <c r="EG522" i="14"/>
  <c r="EF522" i="14"/>
  <c r="EE522" i="14"/>
  <c r="ED522" i="14"/>
  <c r="EC522" i="14"/>
  <c r="EB522" i="14"/>
  <c r="EA522" i="14"/>
  <c r="DZ522" i="14"/>
  <c r="DY522" i="14"/>
  <c r="DX522" i="14"/>
  <c r="DW522" i="14"/>
  <c r="DV522" i="14"/>
  <c r="DU522" i="14"/>
  <c r="DT522" i="14"/>
  <c r="DS522" i="14"/>
  <c r="DR522" i="14"/>
  <c r="DQ522" i="14"/>
  <c r="DP522" i="14"/>
  <c r="DO522" i="14"/>
  <c r="DN522" i="14"/>
  <c r="DM522" i="14"/>
  <c r="DL522" i="14"/>
  <c r="DK522" i="14"/>
  <c r="DJ522" i="14"/>
  <c r="DI522" i="14"/>
  <c r="DH522" i="14"/>
  <c r="DG522" i="14"/>
  <c r="DF522" i="14"/>
  <c r="DE522" i="14"/>
  <c r="DD522" i="14"/>
  <c r="DC522" i="14"/>
  <c r="DB522" i="14"/>
  <c r="DA522" i="14"/>
  <c r="CZ522" i="14"/>
  <c r="CY522" i="14"/>
  <c r="CX522" i="14"/>
  <c r="CW522" i="14"/>
  <c r="CV522" i="14"/>
  <c r="CU522" i="14"/>
  <c r="CT522" i="14"/>
  <c r="CS522" i="14"/>
  <c r="CR522" i="14"/>
  <c r="CQ522" i="14"/>
  <c r="CP522" i="14"/>
  <c r="CO522" i="14"/>
  <c r="CN522" i="14"/>
  <c r="CM522" i="14"/>
  <c r="CL522" i="14"/>
  <c r="CK522" i="14"/>
  <c r="CJ522" i="14"/>
  <c r="CI522" i="14"/>
  <c r="CH522" i="14"/>
  <c r="CG522" i="14"/>
  <c r="CF522" i="14"/>
  <c r="CE522" i="14"/>
  <c r="CD522" i="14"/>
  <c r="CC522" i="14"/>
  <c r="CB522" i="14"/>
  <c r="CA522" i="14"/>
  <c r="BZ522" i="14"/>
  <c r="BY522" i="14"/>
  <c r="BX522" i="14"/>
  <c r="BW522" i="14"/>
  <c r="BV522" i="14"/>
  <c r="BU522" i="14"/>
  <c r="BT522" i="14"/>
  <c r="BS522" i="14"/>
  <c r="BR522" i="14"/>
  <c r="BQ522" i="14"/>
  <c r="BP522" i="14"/>
  <c r="BO522" i="14"/>
  <c r="BN522" i="14"/>
  <c r="BM522" i="14"/>
  <c r="BL522" i="14"/>
  <c r="BK522" i="14"/>
  <c r="BJ522" i="14"/>
  <c r="BI522" i="14"/>
  <c r="BH522" i="14"/>
  <c r="BG522" i="14"/>
  <c r="BF522" i="14"/>
  <c r="BE522" i="14"/>
  <c r="BD522" i="14"/>
  <c r="BC522" i="14"/>
  <c r="BB522" i="14"/>
  <c r="BA522" i="14"/>
  <c r="AZ522" i="14"/>
  <c r="AY522" i="14"/>
  <c r="AX522" i="14"/>
  <c r="AW522" i="14"/>
  <c r="AV522" i="14"/>
  <c r="AU522" i="14"/>
  <c r="AT522" i="14"/>
  <c r="AS522" i="14"/>
  <c r="AR522" i="14"/>
  <c r="AQ522" i="14"/>
  <c r="AP522" i="14"/>
  <c r="AO522" i="14"/>
  <c r="AN522" i="14"/>
  <c r="AM522" i="14"/>
  <c r="AL522" i="14"/>
  <c r="AK522" i="14"/>
  <c r="AJ522" i="14"/>
  <c r="AI522" i="14"/>
  <c r="AH522" i="14"/>
  <c r="AG522" i="14"/>
  <c r="AF522" i="14"/>
  <c r="AE522" i="14"/>
  <c r="AD522" i="14"/>
  <c r="AC522" i="14"/>
  <c r="AB522" i="14"/>
  <c r="AA522" i="14"/>
  <c r="Z522" i="14"/>
  <c r="Y522" i="14"/>
  <c r="X522" i="14"/>
  <c r="W522" i="14"/>
  <c r="V522" i="14"/>
  <c r="U522" i="14"/>
  <c r="T522" i="14"/>
  <c r="S522" i="14"/>
  <c r="R522" i="14"/>
  <c r="Q522" i="14"/>
  <c r="P522" i="14"/>
  <c r="O522" i="14"/>
  <c r="N522" i="14"/>
  <c r="M522" i="14"/>
  <c r="L522" i="14"/>
  <c r="K522" i="14"/>
  <c r="J522" i="14"/>
  <c r="I522" i="14"/>
  <c r="H522" i="14"/>
  <c r="G522" i="14"/>
  <c r="JB521" i="14"/>
  <c r="JA521" i="14"/>
  <c r="IZ521" i="14"/>
  <c r="IY521" i="14"/>
  <c r="IX521" i="14"/>
  <c r="IW521" i="14"/>
  <c r="IV521" i="14"/>
  <c r="IU521" i="14"/>
  <c r="IT521" i="14"/>
  <c r="IS521" i="14"/>
  <c r="IR521" i="14"/>
  <c r="IQ521" i="14"/>
  <c r="IP521" i="14"/>
  <c r="IO521" i="14"/>
  <c r="IN521" i="14"/>
  <c r="IM521" i="14"/>
  <c r="IL521" i="14"/>
  <c r="IK521" i="14"/>
  <c r="IJ521" i="14"/>
  <c r="II521" i="14"/>
  <c r="IH521" i="14"/>
  <c r="IG521" i="14"/>
  <c r="IF521" i="14"/>
  <c r="IE521" i="14"/>
  <c r="ID521" i="14"/>
  <c r="IC521" i="14"/>
  <c r="IB521" i="14"/>
  <c r="IA521" i="14"/>
  <c r="HZ521" i="14"/>
  <c r="HY521" i="14"/>
  <c r="HX521" i="14"/>
  <c r="HW521" i="14"/>
  <c r="HV521" i="14"/>
  <c r="HU521" i="14"/>
  <c r="HT521" i="14"/>
  <c r="HS521" i="14"/>
  <c r="HR521" i="14"/>
  <c r="HQ521" i="14"/>
  <c r="HP521" i="14"/>
  <c r="HO521" i="14"/>
  <c r="HN521" i="14"/>
  <c r="HM521" i="14"/>
  <c r="HL521" i="14"/>
  <c r="HK521" i="14"/>
  <c r="HJ521" i="14"/>
  <c r="HI521" i="14"/>
  <c r="HH521" i="14"/>
  <c r="HG521" i="14"/>
  <c r="HF521" i="14"/>
  <c r="HE521" i="14"/>
  <c r="HD521" i="14"/>
  <c r="HC521" i="14"/>
  <c r="HB521" i="14"/>
  <c r="HA521" i="14"/>
  <c r="GZ521" i="14"/>
  <c r="GY521" i="14"/>
  <c r="GX521" i="14"/>
  <c r="GW521" i="14"/>
  <c r="GV521" i="14"/>
  <c r="GU521" i="14"/>
  <c r="GT521" i="14"/>
  <c r="GS521" i="14"/>
  <c r="GR521" i="14"/>
  <c r="GQ521" i="14"/>
  <c r="GP521" i="14"/>
  <c r="GO521" i="14"/>
  <c r="GN521" i="14"/>
  <c r="GM521" i="14"/>
  <c r="GL521" i="14"/>
  <c r="GK521" i="14"/>
  <c r="GJ521" i="14"/>
  <c r="GI521" i="14"/>
  <c r="GH521" i="14"/>
  <c r="GG521" i="14"/>
  <c r="GF521" i="14"/>
  <c r="GE521" i="14"/>
  <c r="GD521" i="14"/>
  <c r="GC521" i="14"/>
  <c r="GB521" i="14"/>
  <c r="GA521" i="14"/>
  <c r="FZ521" i="14"/>
  <c r="FY521" i="14"/>
  <c r="FX521" i="14"/>
  <c r="FW521" i="14"/>
  <c r="FV521" i="14"/>
  <c r="FU521" i="14"/>
  <c r="FT521" i="14"/>
  <c r="FS521" i="14"/>
  <c r="FR521" i="14"/>
  <c r="FQ521" i="14"/>
  <c r="FP521" i="14"/>
  <c r="FO521" i="14"/>
  <c r="FN521" i="14"/>
  <c r="FM521" i="14"/>
  <c r="FL521" i="14"/>
  <c r="FK521" i="14"/>
  <c r="FJ521" i="14"/>
  <c r="FI521" i="14"/>
  <c r="FH521" i="14"/>
  <c r="FG521" i="14"/>
  <c r="FF521" i="14"/>
  <c r="FE521" i="14"/>
  <c r="FD521" i="14"/>
  <c r="FC521" i="14"/>
  <c r="FB521" i="14"/>
  <c r="FA521" i="14"/>
  <c r="EZ521" i="14"/>
  <c r="EY521" i="14"/>
  <c r="EX521" i="14"/>
  <c r="EW521" i="14"/>
  <c r="EV521" i="14"/>
  <c r="EU521" i="14"/>
  <c r="ET521" i="14"/>
  <c r="ES521" i="14"/>
  <c r="ER521" i="14"/>
  <c r="EQ521" i="14"/>
  <c r="EP521" i="14"/>
  <c r="EO521" i="14"/>
  <c r="EN521" i="14"/>
  <c r="EM521" i="14"/>
  <c r="EL521" i="14"/>
  <c r="EK521" i="14"/>
  <c r="EJ521" i="14"/>
  <c r="EI521" i="14"/>
  <c r="EH521" i="14"/>
  <c r="EG521" i="14"/>
  <c r="EF521" i="14"/>
  <c r="EE521" i="14"/>
  <c r="ED521" i="14"/>
  <c r="EC521" i="14"/>
  <c r="EB521" i="14"/>
  <c r="EA521" i="14"/>
  <c r="DZ521" i="14"/>
  <c r="DY521" i="14"/>
  <c r="DX521" i="14"/>
  <c r="DW521" i="14"/>
  <c r="DV521" i="14"/>
  <c r="DU521" i="14"/>
  <c r="DT521" i="14"/>
  <c r="DS521" i="14"/>
  <c r="DR521" i="14"/>
  <c r="DQ521" i="14"/>
  <c r="DP521" i="14"/>
  <c r="DO521" i="14"/>
  <c r="DN521" i="14"/>
  <c r="DM521" i="14"/>
  <c r="DL521" i="14"/>
  <c r="DK521" i="14"/>
  <c r="DJ521" i="14"/>
  <c r="DI521" i="14"/>
  <c r="DH521" i="14"/>
  <c r="DG521" i="14"/>
  <c r="DF521" i="14"/>
  <c r="DE521" i="14"/>
  <c r="DD521" i="14"/>
  <c r="DC521" i="14"/>
  <c r="DB521" i="14"/>
  <c r="DA521" i="14"/>
  <c r="CZ521" i="14"/>
  <c r="CY521" i="14"/>
  <c r="CX521" i="14"/>
  <c r="CW521" i="14"/>
  <c r="CV521" i="14"/>
  <c r="CU521" i="14"/>
  <c r="CT521" i="14"/>
  <c r="CS521" i="14"/>
  <c r="CR521" i="14"/>
  <c r="CQ521" i="14"/>
  <c r="CP521" i="14"/>
  <c r="CO521" i="14"/>
  <c r="CN521" i="14"/>
  <c r="CM521" i="14"/>
  <c r="CL521" i="14"/>
  <c r="CK521" i="14"/>
  <c r="CJ521" i="14"/>
  <c r="CI521" i="14"/>
  <c r="CH521" i="14"/>
  <c r="CG521" i="14"/>
  <c r="CF521" i="14"/>
  <c r="CE521" i="14"/>
  <c r="CD521" i="14"/>
  <c r="CC521" i="14"/>
  <c r="CB521" i="14"/>
  <c r="CA521" i="14"/>
  <c r="BZ521" i="14"/>
  <c r="BY521" i="14"/>
  <c r="BX521" i="14"/>
  <c r="BW521" i="14"/>
  <c r="BV521" i="14"/>
  <c r="BU521" i="14"/>
  <c r="BT521" i="14"/>
  <c r="BS521" i="14"/>
  <c r="BR521" i="14"/>
  <c r="BQ521" i="14"/>
  <c r="BP521" i="14"/>
  <c r="BO521" i="14"/>
  <c r="BN521" i="14"/>
  <c r="BM521" i="14"/>
  <c r="BL521" i="14"/>
  <c r="BK521" i="14"/>
  <c r="BJ521" i="14"/>
  <c r="BI521" i="14"/>
  <c r="BH521" i="14"/>
  <c r="BG521" i="14"/>
  <c r="BF521" i="14"/>
  <c r="BE521" i="14"/>
  <c r="BD521" i="14"/>
  <c r="BC521" i="14"/>
  <c r="BB521" i="14"/>
  <c r="BA521" i="14"/>
  <c r="AZ521" i="14"/>
  <c r="AY521" i="14"/>
  <c r="AX521" i="14"/>
  <c r="AW521" i="14"/>
  <c r="AV521" i="14"/>
  <c r="AU521" i="14"/>
  <c r="AT521" i="14"/>
  <c r="AS521" i="14"/>
  <c r="AR521" i="14"/>
  <c r="AQ521" i="14"/>
  <c r="AP521" i="14"/>
  <c r="AO521" i="14"/>
  <c r="AN521" i="14"/>
  <c r="AM521" i="14"/>
  <c r="AL521" i="14"/>
  <c r="AK521" i="14"/>
  <c r="AJ521" i="14"/>
  <c r="AI521" i="14"/>
  <c r="AH521" i="14"/>
  <c r="AG521" i="14"/>
  <c r="AF521" i="14"/>
  <c r="AE521" i="14"/>
  <c r="AD521" i="14"/>
  <c r="AC521" i="14"/>
  <c r="AB521" i="14"/>
  <c r="AA521" i="14"/>
  <c r="Z521" i="14"/>
  <c r="Y521" i="14"/>
  <c r="X521" i="14"/>
  <c r="W521" i="14"/>
  <c r="V521" i="14"/>
  <c r="U521" i="14"/>
  <c r="T521" i="14"/>
  <c r="S521" i="14"/>
  <c r="R521" i="14"/>
  <c r="Q521" i="14"/>
  <c r="P521" i="14"/>
  <c r="O521" i="14"/>
  <c r="N521" i="14"/>
  <c r="M521" i="14"/>
  <c r="L521" i="14"/>
  <c r="K521" i="14"/>
  <c r="J521" i="14"/>
  <c r="I521" i="14"/>
  <c r="H521" i="14"/>
  <c r="G521" i="14"/>
  <c r="JB520" i="14"/>
  <c r="JA520" i="14"/>
  <c r="IZ520" i="14"/>
  <c r="IY520" i="14"/>
  <c r="IX520" i="14"/>
  <c r="IW520" i="14"/>
  <c r="IV520" i="14"/>
  <c r="IU520" i="14"/>
  <c r="IT520" i="14"/>
  <c r="IS520" i="14"/>
  <c r="IR520" i="14"/>
  <c r="IQ520" i="14"/>
  <c r="IP520" i="14"/>
  <c r="IO520" i="14"/>
  <c r="IN520" i="14"/>
  <c r="IM520" i="14"/>
  <c r="IL520" i="14"/>
  <c r="IK520" i="14"/>
  <c r="IJ520" i="14"/>
  <c r="II520" i="14"/>
  <c r="IH520" i="14"/>
  <c r="IG520" i="14"/>
  <c r="IF520" i="14"/>
  <c r="IE520" i="14"/>
  <c r="ID520" i="14"/>
  <c r="IC520" i="14"/>
  <c r="IB520" i="14"/>
  <c r="IA520" i="14"/>
  <c r="HZ520" i="14"/>
  <c r="HY520" i="14"/>
  <c r="HX520" i="14"/>
  <c r="HW520" i="14"/>
  <c r="HV520" i="14"/>
  <c r="HU520" i="14"/>
  <c r="HT520" i="14"/>
  <c r="HS520" i="14"/>
  <c r="HR520" i="14"/>
  <c r="HQ520" i="14"/>
  <c r="HP520" i="14"/>
  <c r="HO520" i="14"/>
  <c r="HN520" i="14"/>
  <c r="HM520" i="14"/>
  <c r="HL520" i="14"/>
  <c r="HK520" i="14"/>
  <c r="HJ520" i="14"/>
  <c r="HI520" i="14"/>
  <c r="HH520" i="14"/>
  <c r="HG520" i="14"/>
  <c r="HF520" i="14"/>
  <c r="HE520" i="14"/>
  <c r="HD520" i="14"/>
  <c r="HC520" i="14"/>
  <c r="HB520" i="14"/>
  <c r="HA520" i="14"/>
  <c r="GZ520" i="14"/>
  <c r="GY520" i="14"/>
  <c r="GX520" i="14"/>
  <c r="GW520" i="14"/>
  <c r="GV520" i="14"/>
  <c r="GU520" i="14"/>
  <c r="GT520" i="14"/>
  <c r="GS520" i="14"/>
  <c r="GR520" i="14"/>
  <c r="GQ520" i="14"/>
  <c r="GP520" i="14"/>
  <c r="GO520" i="14"/>
  <c r="GN520" i="14"/>
  <c r="GM520" i="14"/>
  <c r="GL520" i="14"/>
  <c r="GK520" i="14"/>
  <c r="GJ520" i="14"/>
  <c r="GI520" i="14"/>
  <c r="GH520" i="14"/>
  <c r="GG520" i="14"/>
  <c r="GF520" i="14"/>
  <c r="GE520" i="14"/>
  <c r="GD520" i="14"/>
  <c r="GC520" i="14"/>
  <c r="GB520" i="14"/>
  <c r="GA520" i="14"/>
  <c r="FZ520" i="14"/>
  <c r="FY520" i="14"/>
  <c r="FX520" i="14"/>
  <c r="FW520" i="14"/>
  <c r="FV520" i="14"/>
  <c r="FU520" i="14"/>
  <c r="FT520" i="14"/>
  <c r="FS520" i="14"/>
  <c r="FR520" i="14"/>
  <c r="FQ520" i="14"/>
  <c r="FP520" i="14"/>
  <c r="FO520" i="14"/>
  <c r="FN520" i="14"/>
  <c r="FM520" i="14"/>
  <c r="FL520" i="14"/>
  <c r="FK520" i="14"/>
  <c r="FJ520" i="14"/>
  <c r="FI520" i="14"/>
  <c r="FH520" i="14"/>
  <c r="FG520" i="14"/>
  <c r="FF520" i="14"/>
  <c r="FE520" i="14"/>
  <c r="FD520" i="14"/>
  <c r="FC520" i="14"/>
  <c r="FB520" i="14"/>
  <c r="FA520" i="14"/>
  <c r="EZ520" i="14"/>
  <c r="EY520" i="14"/>
  <c r="EX520" i="14"/>
  <c r="EW520" i="14"/>
  <c r="EV520" i="14"/>
  <c r="EU520" i="14"/>
  <c r="ET520" i="14"/>
  <c r="ES520" i="14"/>
  <c r="ER520" i="14"/>
  <c r="EQ520" i="14"/>
  <c r="EP520" i="14"/>
  <c r="EO520" i="14"/>
  <c r="EN520" i="14"/>
  <c r="EM520" i="14"/>
  <c r="EL520" i="14"/>
  <c r="EK520" i="14"/>
  <c r="EJ520" i="14"/>
  <c r="EI520" i="14"/>
  <c r="EH520" i="14"/>
  <c r="EG520" i="14"/>
  <c r="EF520" i="14"/>
  <c r="EE520" i="14"/>
  <c r="ED520" i="14"/>
  <c r="EC520" i="14"/>
  <c r="EB520" i="14"/>
  <c r="EA520" i="14"/>
  <c r="DZ520" i="14"/>
  <c r="DY520" i="14"/>
  <c r="DX520" i="14"/>
  <c r="DW520" i="14"/>
  <c r="DV520" i="14"/>
  <c r="DU520" i="14"/>
  <c r="DT520" i="14"/>
  <c r="DS520" i="14"/>
  <c r="DR520" i="14"/>
  <c r="DQ520" i="14"/>
  <c r="DP520" i="14"/>
  <c r="DO520" i="14"/>
  <c r="DN520" i="14"/>
  <c r="DM520" i="14"/>
  <c r="DL520" i="14"/>
  <c r="DK520" i="14"/>
  <c r="DJ520" i="14"/>
  <c r="DI520" i="14"/>
  <c r="DH520" i="14"/>
  <c r="DG520" i="14"/>
  <c r="DF520" i="14"/>
  <c r="DE520" i="14"/>
  <c r="DD520" i="14"/>
  <c r="DC520" i="14"/>
  <c r="DB520" i="14"/>
  <c r="DA520" i="14"/>
  <c r="CZ520" i="14"/>
  <c r="CY520" i="14"/>
  <c r="CX520" i="14"/>
  <c r="CW520" i="14"/>
  <c r="CV520" i="14"/>
  <c r="CU520" i="14"/>
  <c r="CT520" i="14"/>
  <c r="CS520" i="14"/>
  <c r="CR520" i="14"/>
  <c r="CQ520" i="14"/>
  <c r="CP520" i="14"/>
  <c r="CO520" i="14"/>
  <c r="CN520" i="14"/>
  <c r="CM520" i="14"/>
  <c r="CL520" i="14"/>
  <c r="CK520" i="14"/>
  <c r="CJ520" i="14"/>
  <c r="CI520" i="14"/>
  <c r="CH520" i="14"/>
  <c r="CG520" i="14"/>
  <c r="CF520" i="14"/>
  <c r="CE520" i="14"/>
  <c r="CD520" i="14"/>
  <c r="CC520" i="14"/>
  <c r="CB520" i="14"/>
  <c r="CA520" i="14"/>
  <c r="BZ520" i="14"/>
  <c r="BY520" i="14"/>
  <c r="BX520" i="14"/>
  <c r="BW520" i="14"/>
  <c r="BV520" i="14"/>
  <c r="BU520" i="14"/>
  <c r="BT520" i="14"/>
  <c r="BS520" i="14"/>
  <c r="BR520" i="14"/>
  <c r="BQ520" i="14"/>
  <c r="BP520" i="14"/>
  <c r="BO520" i="14"/>
  <c r="BN520" i="14"/>
  <c r="BM520" i="14"/>
  <c r="BL520" i="14"/>
  <c r="BK520" i="14"/>
  <c r="BJ520" i="14"/>
  <c r="BI520" i="14"/>
  <c r="BH520" i="14"/>
  <c r="BG520" i="14"/>
  <c r="BF520" i="14"/>
  <c r="BE520" i="14"/>
  <c r="BD520" i="14"/>
  <c r="BC520" i="14"/>
  <c r="BB520" i="14"/>
  <c r="BA520" i="14"/>
  <c r="AZ520" i="14"/>
  <c r="AY520" i="14"/>
  <c r="AX520" i="14"/>
  <c r="AW520" i="14"/>
  <c r="AV520" i="14"/>
  <c r="AU520" i="14"/>
  <c r="AT520" i="14"/>
  <c r="AS520" i="14"/>
  <c r="AR520" i="14"/>
  <c r="AQ520" i="14"/>
  <c r="AP520" i="14"/>
  <c r="AO520" i="14"/>
  <c r="AN520" i="14"/>
  <c r="AM520" i="14"/>
  <c r="AL520" i="14"/>
  <c r="AK520" i="14"/>
  <c r="AJ520" i="14"/>
  <c r="AI520" i="14"/>
  <c r="AH520" i="14"/>
  <c r="AG520" i="14"/>
  <c r="AF520" i="14"/>
  <c r="AE520" i="14"/>
  <c r="AD520" i="14"/>
  <c r="AC520" i="14"/>
  <c r="AB520" i="14"/>
  <c r="AA520" i="14"/>
  <c r="Z520" i="14"/>
  <c r="Y520" i="14"/>
  <c r="X520" i="14"/>
  <c r="W520" i="14"/>
  <c r="V520" i="14"/>
  <c r="U520" i="14"/>
  <c r="T520" i="14"/>
  <c r="S520" i="14"/>
  <c r="R520" i="14"/>
  <c r="Q520" i="14"/>
  <c r="P520" i="14"/>
  <c r="O520" i="14"/>
  <c r="N520" i="14"/>
  <c r="M520" i="14"/>
  <c r="L520" i="14"/>
  <c r="K520" i="14"/>
  <c r="J520" i="14"/>
  <c r="I520" i="14"/>
  <c r="H520" i="14"/>
  <c r="G520" i="14"/>
  <c r="JB519" i="14"/>
  <c r="JA519" i="14"/>
  <c r="IZ519" i="14"/>
  <c r="IY519" i="14"/>
  <c r="IX519" i="14"/>
  <c r="IW519" i="14"/>
  <c r="IV519" i="14"/>
  <c r="IU519" i="14"/>
  <c r="IT519" i="14"/>
  <c r="IS519" i="14"/>
  <c r="IR519" i="14"/>
  <c r="IQ519" i="14"/>
  <c r="IP519" i="14"/>
  <c r="IO519" i="14"/>
  <c r="IN519" i="14"/>
  <c r="IM519" i="14"/>
  <c r="IL519" i="14"/>
  <c r="IK519" i="14"/>
  <c r="IJ519" i="14"/>
  <c r="II519" i="14"/>
  <c r="IH519" i="14"/>
  <c r="IG519" i="14"/>
  <c r="IF519" i="14"/>
  <c r="IE519" i="14"/>
  <c r="ID519" i="14"/>
  <c r="IC519" i="14"/>
  <c r="IB519" i="14"/>
  <c r="IA519" i="14"/>
  <c r="HZ519" i="14"/>
  <c r="HY519" i="14"/>
  <c r="HX519" i="14"/>
  <c r="HW519" i="14"/>
  <c r="HV519" i="14"/>
  <c r="HU519" i="14"/>
  <c r="HT519" i="14"/>
  <c r="HS519" i="14"/>
  <c r="HR519" i="14"/>
  <c r="HQ519" i="14"/>
  <c r="HP519" i="14"/>
  <c r="HO519" i="14"/>
  <c r="HN519" i="14"/>
  <c r="HM519" i="14"/>
  <c r="HL519" i="14"/>
  <c r="HK519" i="14"/>
  <c r="HJ519" i="14"/>
  <c r="HI519" i="14"/>
  <c r="HH519" i="14"/>
  <c r="HG519" i="14"/>
  <c r="HF519" i="14"/>
  <c r="HE519" i="14"/>
  <c r="HD519" i="14"/>
  <c r="HC519" i="14"/>
  <c r="HB519" i="14"/>
  <c r="HA519" i="14"/>
  <c r="GZ519" i="14"/>
  <c r="GY519" i="14"/>
  <c r="GX519" i="14"/>
  <c r="GW519" i="14"/>
  <c r="GV519" i="14"/>
  <c r="GU519" i="14"/>
  <c r="GT519" i="14"/>
  <c r="GS519" i="14"/>
  <c r="GR519" i="14"/>
  <c r="GQ519" i="14"/>
  <c r="GP519" i="14"/>
  <c r="GO519" i="14"/>
  <c r="GN519" i="14"/>
  <c r="GM519" i="14"/>
  <c r="GL519" i="14"/>
  <c r="GK519" i="14"/>
  <c r="GJ519" i="14"/>
  <c r="GI519" i="14"/>
  <c r="GH519" i="14"/>
  <c r="GG519" i="14"/>
  <c r="GF519" i="14"/>
  <c r="GE519" i="14"/>
  <c r="GD519" i="14"/>
  <c r="GC519" i="14"/>
  <c r="GB519" i="14"/>
  <c r="GA519" i="14"/>
  <c r="FZ519" i="14"/>
  <c r="FY519" i="14"/>
  <c r="FX519" i="14"/>
  <c r="FW519" i="14"/>
  <c r="FV519" i="14"/>
  <c r="FU519" i="14"/>
  <c r="FT519" i="14"/>
  <c r="FS519" i="14"/>
  <c r="FR519" i="14"/>
  <c r="FQ519" i="14"/>
  <c r="FP519" i="14"/>
  <c r="FO519" i="14"/>
  <c r="FN519" i="14"/>
  <c r="FM519" i="14"/>
  <c r="FL519" i="14"/>
  <c r="FK519" i="14"/>
  <c r="FJ519" i="14"/>
  <c r="FI519" i="14"/>
  <c r="FH519" i="14"/>
  <c r="FG519" i="14"/>
  <c r="FF519" i="14"/>
  <c r="FE519" i="14"/>
  <c r="FD519" i="14"/>
  <c r="FC519" i="14"/>
  <c r="FB519" i="14"/>
  <c r="FA519" i="14"/>
  <c r="EZ519" i="14"/>
  <c r="EY519" i="14"/>
  <c r="EX519" i="14"/>
  <c r="EW519" i="14"/>
  <c r="EV519" i="14"/>
  <c r="EU519" i="14"/>
  <c r="ET519" i="14"/>
  <c r="ES519" i="14"/>
  <c r="ER519" i="14"/>
  <c r="EQ519" i="14"/>
  <c r="EP519" i="14"/>
  <c r="EO519" i="14"/>
  <c r="EN519" i="14"/>
  <c r="EM519" i="14"/>
  <c r="EL519" i="14"/>
  <c r="EK519" i="14"/>
  <c r="EJ519" i="14"/>
  <c r="EI519" i="14"/>
  <c r="EH519" i="14"/>
  <c r="EG519" i="14"/>
  <c r="EF519" i="14"/>
  <c r="EE519" i="14"/>
  <c r="ED519" i="14"/>
  <c r="EC519" i="14"/>
  <c r="EB519" i="14"/>
  <c r="EA519" i="14"/>
  <c r="DZ519" i="14"/>
  <c r="DY519" i="14"/>
  <c r="DX519" i="14"/>
  <c r="DW519" i="14"/>
  <c r="DV519" i="14"/>
  <c r="DU519" i="14"/>
  <c r="DT519" i="14"/>
  <c r="DS519" i="14"/>
  <c r="DR519" i="14"/>
  <c r="DQ519" i="14"/>
  <c r="DP519" i="14"/>
  <c r="DO519" i="14"/>
  <c r="DN519" i="14"/>
  <c r="DM519" i="14"/>
  <c r="DL519" i="14"/>
  <c r="DK519" i="14"/>
  <c r="DJ519" i="14"/>
  <c r="DI519" i="14"/>
  <c r="DH519" i="14"/>
  <c r="DG519" i="14"/>
  <c r="DF519" i="14"/>
  <c r="DE519" i="14"/>
  <c r="DD519" i="14"/>
  <c r="DC519" i="14"/>
  <c r="DB519" i="14"/>
  <c r="DA519" i="14"/>
  <c r="CZ519" i="14"/>
  <c r="CY519" i="14"/>
  <c r="CX519" i="14"/>
  <c r="CW519" i="14"/>
  <c r="CV519" i="14"/>
  <c r="CU519" i="14"/>
  <c r="CT519" i="14"/>
  <c r="CS519" i="14"/>
  <c r="CR519" i="14"/>
  <c r="CQ519" i="14"/>
  <c r="CP519" i="14"/>
  <c r="CO519" i="14"/>
  <c r="CN519" i="14"/>
  <c r="CM519" i="14"/>
  <c r="CL519" i="14"/>
  <c r="CK519" i="14"/>
  <c r="CJ519" i="14"/>
  <c r="CI519" i="14"/>
  <c r="CH519" i="14"/>
  <c r="CG519" i="14"/>
  <c r="CF519" i="14"/>
  <c r="CE519" i="14"/>
  <c r="CD519" i="14"/>
  <c r="CC519" i="14"/>
  <c r="CB519" i="14"/>
  <c r="CA519" i="14"/>
  <c r="BZ519" i="14"/>
  <c r="BY519" i="14"/>
  <c r="BX519" i="14"/>
  <c r="BW519" i="14"/>
  <c r="BV519" i="14"/>
  <c r="BU519" i="14"/>
  <c r="BT519" i="14"/>
  <c r="BS519" i="14"/>
  <c r="BR519" i="14"/>
  <c r="BQ519" i="14"/>
  <c r="BP519" i="14"/>
  <c r="BO519" i="14"/>
  <c r="BN519" i="14"/>
  <c r="BM519" i="14"/>
  <c r="BL519" i="14"/>
  <c r="BK519" i="14"/>
  <c r="BJ519" i="14"/>
  <c r="BI519" i="14"/>
  <c r="BH519" i="14"/>
  <c r="BG519" i="14"/>
  <c r="BF519" i="14"/>
  <c r="BE519" i="14"/>
  <c r="BD519" i="14"/>
  <c r="BC519" i="14"/>
  <c r="BB519" i="14"/>
  <c r="BA519" i="14"/>
  <c r="AZ519" i="14"/>
  <c r="AY519" i="14"/>
  <c r="AX519" i="14"/>
  <c r="AW519" i="14"/>
  <c r="AV519" i="14"/>
  <c r="AU519" i="14"/>
  <c r="AT519" i="14"/>
  <c r="AS519" i="14"/>
  <c r="AR519" i="14"/>
  <c r="AQ519" i="14"/>
  <c r="AP519" i="14"/>
  <c r="AO519" i="14"/>
  <c r="AN519" i="14"/>
  <c r="AM519" i="14"/>
  <c r="AL519" i="14"/>
  <c r="AK519" i="14"/>
  <c r="AJ519" i="14"/>
  <c r="AI519" i="14"/>
  <c r="AH519" i="14"/>
  <c r="AG519" i="14"/>
  <c r="AF519" i="14"/>
  <c r="AE519" i="14"/>
  <c r="AD519" i="14"/>
  <c r="AC519" i="14"/>
  <c r="AB519" i="14"/>
  <c r="AA519" i="14"/>
  <c r="Z519" i="14"/>
  <c r="Y519" i="14"/>
  <c r="X519" i="14"/>
  <c r="W519" i="14"/>
  <c r="V519" i="14"/>
  <c r="U519" i="14"/>
  <c r="T519" i="14"/>
  <c r="S519" i="14"/>
  <c r="R519" i="14"/>
  <c r="Q519" i="14"/>
  <c r="P519" i="14"/>
  <c r="O519" i="14"/>
  <c r="N519" i="14"/>
  <c r="M519" i="14"/>
  <c r="L519" i="14"/>
  <c r="K519" i="14"/>
  <c r="J519" i="14"/>
  <c r="I519" i="14"/>
  <c r="H519" i="14"/>
  <c r="G519" i="14"/>
  <c r="JB518" i="14"/>
  <c r="JA518" i="14"/>
  <c r="IZ518" i="14"/>
  <c r="IY518" i="14"/>
  <c r="IX518" i="14"/>
  <c r="IW518" i="14"/>
  <c r="IV518" i="14"/>
  <c r="IU518" i="14"/>
  <c r="IT518" i="14"/>
  <c r="IS518" i="14"/>
  <c r="IR518" i="14"/>
  <c r="IQ518" i="14"/>
  <c r="IP518" i="14"/>
  <c r="IO518" i="14"/>
  <c r="IN518" i="14"/>
  <c r="IM518" i="14"/>
  <c r="IL518" i="14"/>
  <c r="IK518" i="14"/>
  <c r="IJ518" i="14"/>
  <c r="II518" i="14"/>
  <c r="IH518" i="14"/>
  <c r="IG518" i="14"/>
  <c r="IF518" i="14"/>
  <c r="IE518" i="14"/>
  <c r="ID518" i="14"/>
  <c r="IC518" i="14"/>
  <c r="IB518" i="14"/>
  <c r="IA518" i="14"/>
  <c r="HZ518" i="14"/>
  <c r="HY518" i="14"/>
  <c r="HX518" i="14"/>
  <c r="HW518" i="14"/>
  <c r="HV518" i="14"/>
  <c r="HU518" i="14"/>
  <c r="HT518" i="14"/>
  <c r="HS518" i="14"/>
  <c r="HR518" i="14"/>
  <c r="HQ518" i="14"/>
  <c r="HP518" i="14"/>
  <c r="HO518" i="14"/>
  <c r="HN518" i="14"/>
  <c r="HM518" i="14"/>
  <c r="HL518" i="14"/>
  <c r="HK518" i="14"/>
  <c r="HJ518" i="14"/>
  <c r="HI518" i="14"/>
  <c r="HH518" i="14"/>
  <c r="HG518" i="14"/>
  <c r="HF518" i="14"/>
  <c r="HE518" i="14"/>
  <c r="HD518" i="14"/>
  <c r="HC518" i="14"/>
  <c r="HB518" i="14"/>
  <c r="HA518" i="14"/>
  <c r="GZ518" i="14"/>
  <c r="GY518" i="14"/>
  <c r="GX518" i="14"/>
  <c r="GW518" i="14"/>
  <c r="GV518" i="14"/>
  <c r="GU518" i="14"/>
  <c r="GT518" i="14"/>
  <c r="GS518" i="14"/>
  <c r="GR518" i="14"/>
  <c r="GQ518" i="14"/>
  <c r="GP518" i="14"/>
  <c r="GO518" i="14"/>
  <c r="GN518" i="14"/>
  <c r="GM518" i="14"/>
  <c r="GL518" i="14"/>
  <c r="GK518" i="14"/>
  <c r="GJ518" i="14"/>
  <c r="GI518" i="14"/>
  <c r="GH518" i="14"/>
  <c r="GG518" i="14"/>
  <c r="GF518" i="14"/>
  <c r="GE518" i="14"/>
  <c r="GD518" i="14"/>
  <c r="GC518" i="14"/>
  <c r="GB518" i="14"/>
  <c r="GA518" i="14"/>
  <c r="FZ518" i="14"/>
  <c r="FY518" i="14"/>
  <c r="FX518" i="14"/>
  <c r="FW518" i="14"/>
  <c r="FV518" i="14"/>
  <c r="FU518" i="14"/>
  <c r="FT518" i="14"/>
  <c r="FS518" i="14"/>
  <c r="FR518" i="14"/>
  <c r="FQ518" i="14"/>
  <c r="FP518" i="14"/>
  <c r="FO518" i="14"/>
  <c r="FN518" i="14"/>
  <c r="FM518" i="14"/>
  <c r="FL518" i="14"/>
  <c r="FK518" i="14"/>
  <c r="FJ518" i="14"/>
  <c r="FI518" i="14"/>
  <c r="FH518" i="14"/>
  <c r="FG518" i="14"/>
  <c r="FF518" i="14"/>
  <c r="FE518" i="14"/>
  <c r="FD518" i="14"/>
  <c r="FC518" i="14"/>
  <c r="FB518" i="14"/>
  <c r="FA518" i="14"/>
  <c r="EZ518" i="14"/>
  <c r="EY518" i="14"/>
  <c r="EX518" i="14"/>
  <c r="EW518" i="14"/>
  <c r="EV518" i="14"/>
  <c r="EU518" i="14"/>
  <c r="ET518" i="14"/>
  <c r="ES518" i="14"/>
  <c r="ER518" i="14"/>
  <c r="EQ518" i="14"/>
  <c r="EP518" i="14"/>
  <c r="EO518" i="14"/>
  <c r="EN518" i="14"/>
  <c r="EM518" i="14"/>
  <c r="EL518" i="14"/>
  <c r="EK518" i="14"/>
  <c r="EJ518" i="14"/>
  <c r="EI518" i="14"/>
  <c r="EH518" i="14"/>
  <c r="EG518" i="14"/>
  <c r="EF518" i="14"/>
  <c r="EE518" i="14"/>
  <c r="ED518" i="14"/>
  <c r="EC518" i="14"/>
  <c r="EB518" i="14"/>
  <c r="EA518" i="14"/>
  <c r="DZ518" i="14"/>
  <c r="DY518" i="14"/>
  <c r="DX518" i="14"/>
  <c r="DW518" i="14"/>
  <c r="DV518" i="14"/>
  <c r="DU518" i="14"/>
  <c r="DT518" i="14"/>
  <c r="DS518" i="14"/>
  <c r="DR518" i="14"/>
  <c r="DQ518" i="14"/>
  <c r="DP518" i="14"/>
  <c r="DO518" i="14"/>
  <c r="DN518" i="14"/>
  <c r="DM518" i="14"/>
  <c r="DL518" i="14"/>
  <c r="DK518" i="14"/>
  <c r="DJ518" i="14"/>
  <c r="DI518" i="14"/>
  <c r="DH518" i="14"/>
  <c r="DG518" i="14"/>
  <c r="DF518" i="14"/>
  <c r="DE518" i="14"/>
  <c r="DD518" i="14"/>
  <c r="DC518" i="14"/>
  <c r="DB518" i="14"/>
  <c r="DA518" i="14"/>
  <c r="CZ518" i="14"/>
  <c r="CY518" i="14"/>
  <c r="CX518" i="14"/>
  <c r="CW518" i="14"/>
  <c r="CV518" i="14"/>
  <c r="CU518" i="14"/>
  <c r="CT518" i="14"/>
  <c r="CS518" i="14"/>
  <c r="CR518" i="14"/>
  <c r="CQ518" i="14"/>
  <c r="CP518" i="14"/>
  <c r="CO518" i="14"/>
  <c r="CN518" i="14"/>
  <c r="CM518" i="14"/>
  <c r="CL518" i="14"/>
  <c r="CK518" i="14"/>
  <c r="CJ518" i="14"/>
  <c r="CI518" i="14"/>
  <c r="CH518" i="14"/>
  <c r="CG518" i="14"/>
  <c r="CF518" i="14"/>
  <c r="CE518" i="14"/>
  <c r="CD518" i="14"/>
  <c r="CC518" i="14"/>
  <c r="CB518" i="14"/>
  <c r="CA518" i="14"/>
  <c r="BZ518" i="14"/>
  <c r="BY518" i="14"/>
  <c r="BX518" i="14"/>
  <c r="BW518" i="14"/>
  <c r="BV518" i="14"/>
  <c r="BU518" i="14"/>
  <c r="BT518" i="14"/>
  <c r="BS518" i="14"/>
  <c r="BR518" i="14"/>
  <c r="BQ518" i="14"/>
  <c r="BP518" i="14"/>
  <c r="BO518" i="14"/>
  <c r="BN518" i="14"/>
  <c r="BM518" i="14"/>
  <c r="BL518" i="14"/>
  <c r="BK518" i="14"/>
  <c r="BJ518" i="14"/>
  <c r="BI518" i="14"/>
  <c r="BH518" i="14"/>
  <c r="BG518" i="14"/>
  <c r="BF518" i="14"/>
  <c r="BE518" i="14"/>
  <c r="BD518" i="14"/>
  <c r="BC518" i="14"/>
  <c r="BB518" i="14"/>
  <c r="BA518" i="14"/>
  <c r="AZ518" i="14"/>
  <c r="AY518" i="14"/>
  <c r="AX518" i="14"/>
  <c r="AW518" i="14"/>
  <c r="AV518" i="14"/>
  <c r="AU518" i="14"/>
  <c r="AT518" i="14"/>
  <c r="AS518" i="14"/>
  <c r="AR518" i="14"/>
  <c r="AQ518" i="14"/>
  <c r="AP518" i="14"/>
  <c r="AO518" i="14"/>
  <c r="AN518" i="14"/>
  <c r="AM518" i="14"/>
  <c r="AL518" i="14"/>
  <c r="AK518" i="14"/>
  <c r="AJ518" i="14"/>
  <c r="AI518" i="14"/>
  <c r="AH518" i="14"/>
  <c r="AG518" i="14"/>
  <c r="AF518" i="14"/>
  <c r="AE518" i="14"/>
  <c r="AD518" i="14"/>
  <c r="AC518" i="14"/>
  <c r="AB518" i="14"/>
  <c r="AA518" i="14"/>
  <c r="Z518" i="14"/>
  <c r="Y518" i="14"/>
  <c r="X518" i="14"/>
  <c r="W518" i="14"/>
  <c r="V518" i="14"/>
  <c r="U518" i="14"/>
  <c r="T518" i="14"/>
  <c r="S518" i="14"/>
  <c r="R518" i="14"/>
  <c r="Q518" i="14"/>
  <c r="P518" i="14"/>
  <c r="O518" i="14"/>
  <c r="N518" i="14"/>
  <c r="M518" i="14"/>
  <c r="L518" i="14"/>
  <c r="K518" i="14"/>
  <c r="J518" i="14"/>
  <c r="I518" i="14"/>
  <c r="H518" i="14"/>
  <c r="G518" i="14"/>
  <c r="JB517" i="14"/>
  <c r="JA517" i="14"/>
  <c r="IZ517" i="14"/>
  <c r="IY517" i="14"/>
  <c r="IX517" i="14"/>
  <c r="IW517" i="14"/>
  <c r="IV517" i="14"/>
  <c r="IU517" i="14"/>
  <c r="IT517" i="14"/>
  <c r="IS517" i="14"/>
  <c r="IR517" i="14"/>
  <c r="IQ517" i="14"/>
  <c r="IP517" i="14"/>
  <c r="IO517" i="14"/>
  <c r="IN517" i="14"/>
  <c r="IM517" i="14"/>
  <c r="IL517" i="14"/>
  <c r="IK517" i="14"/>
  <c r="IJ517" i="14"/>
  <c r="II517" i="14"/>
  <c r="IH517" i="14"/>
  <c r="IG517" i="14"/>
  <c r="IF517" i="14"/>
  <c r="IE517" i="14"/>
  <c r="ID517" i="14"/>
  <c r="IC517" i="14"/>
  <c r="IB517" i="14"/>
  <c r="IA517" i="14"/>
  <c r="HZ517" i="14"/>
  <c r="HY517" i="14"/>
  <c r="HX517" i="14"/>
  <c r="HW517" i="14"/>
  <c r="HV517" i="14"/>
  <c r="HU517" i="14"/>
  <c r="HT517" i="14"/>
  <c r="HS517" i="14"/>
  <c r="HR517" i="14"/>
  <c r="HQ517" i="14"/>
  <c r="HP517" i="14"/>
  <c r="HO517" i="14"/>
  <c r="HN517" i="14"/>
  <c r="HM517" i="14"/>
  <c r="HL517" i="14"/>
  <c r="HK517" i="14"/>
  <c r="HJ517" i="14"/>
  <c r="HI517" i="14"/>
  <c r="HH517" i="14"/>
  <c r="HG517" i="14"/>
  <c r="HF517" i="14"/>
  <c r="HE517" i="14"/>
  <c r="HD517" i="14"/>
  <c r="HC517" i="14"/>
  <c r="HB517" i="14"/>
  <c r="HA517" i="14"/>
  <c r="GZ517" i="14"/>
  <c r="GY517" i="14"/>
  <c r="GX517" i="14"/>
  <c r="GW517" i="14"/>
  <c r="GV517" i="14"/>
  <c r="GU517" i="14"/>
  <c r="GT517" i="14"/>
  <c r="GS517" i="14"/>
  <c r="GR517" i="14"/>
  <c r="GQ517" i="14"/>
  <c r="GP517" i="14"/>
  <c r="GO517" i="14"/>
  <c r="GN517" i="14"/>
  <c r="GM517" i="14"/>
  <c r="GL517" i="14"/>
  <c r="GK517" i="14"/>
  <c r="GJ517" i="14"/>
  <c r="GI517" i="14"/>
  <c r="GH517" i="14"/>
  <c r="GG517" i="14"/>
  <c r="GF517" i="14"/>
  <c r="GE517" i="14"/>
  <c r="GD517" i="14"/>
  <c r="GC517" i="14"/>
  <c r="GB517" i="14"/>
  <c r="GA517" i="14"/>
  <c r="FZ517" i="14"/>
  <c r="FY517" i="14"/>
  <c r="FX517" i="14"/>
  <c r="FW517" i="14"/>
  <c r="FV517" i="14"/>
  <c r="FU517" i="14"/>
  <c r="FT517" i="14"/>
  <c r="FS517" i="14"/>
  <c r="FR517" i="14"/>
  <c r="FQ517" i="14"/>
  <c r="FP517" i="14"/>
  <c r="FO517" i="14"/>
  <c r="FN517" i="14"/>
  <c r="FM517" i="14"/>
  <c r="FL517" i="14"/>
  <c r="FK517" i="14"/>
  <c r="FJ517" i="14"/>
  <c r="FI517" i="14"/>
  <c r="FH517" i="14"/>
  <c r="FG517" i="14"/>
  <c r="FF517" i="14"/>
  <c r="FE517" i="14"/>
  <c r="FD517" i="14"/>
  <c r="FC517" i="14"/>
  <c r="FB517" i="14"/>
  <c r="FA517" i="14"/>
  <c r="EZ517" i="14"/>
  <c r="EY517" i="14"/>
  <c r="EX517" i="14"/>
  <c r="EW517" i="14"/>
  <c r="EV517" i="14"/>
  <c r="EU517" i="14"/>
  <c r="ET517" i="14"/>
  <c r="ES517" i="14"/>
  <c r="ER517" i="14"/>
  <c r="EQ517" i="14"/>
  <c r="EP517" i="14"/>
  <c r="EO517" i="14"/>
  <c r="EN517" i="14"/>
  <c r="EM517" i="14"/>
  <c r="EL517" i="14"/>
  <c r="EK517" i="14"/>
  <c r="EJ517" i="14"/>
  <c r="EI517" i="14"/>
  <c r="EH517" i="14"/>
  <c r="EG517" i="14"/>
  <c r="EF517" i="14"/>
  <c r="EE517" i="14"/>
  <c r="ED517" i="14"/>
  <c r="EC517" i="14"/>
  <c r="EB517" i="14"/>
  <c r="EA517" i="14"/>
  <c r="DZ517" i="14"/>
  <c r="DY517" i="14"/>
  <c r="DX517" i="14"/>
  <c r="DW517" i="14"/>
  <c r="DV517" i="14"/>
  <c r="DU517" i="14"/>
  <c r="DT517" i="14"/>
  <c r="DS517" i="14"/>
  <c r="DR517" i="14"/>
  <c r="DQ517" i="14"/>
  <c r="DP517" i="14"/>
  <c r="DO517" i="14"/>
  <c r="DN517" i="14"/>
  <c r="DM517" i="14"/>
  <c r="DL517" i="14"/>
  <c r="DK517" i="14"/>
  <c r="DJ517" i="14"/>
  <c r="DI517" i="14"/>
  <c r="DH517" i="14"/>
  <c r="DG517" i="14"/>
  <c r="DF517" i="14"/>
  <c r="DE517" i="14"/>
  <c r="DD517" i="14"/>
  <c r="DC517" i="14"/>
  <c r="DB517" i="14"/>
  <c r="DA517" i="14"/>
  <c r="CZ517" i="14"/>
  <c r="CY517" i="14"/>
  <c r="CX517" i="14"/>
  <c r="CW517" i="14"/>
  <c r="CV517" i="14"/>
  <c r="CU517" i="14"/>
  <c r="CT517" i="14"/>
  <c r="CS517" i="14"/>
  <c r="CR517" i="14"/>
  <c r="CQ517" i="14"/>
  <c r="CP517" i="14"/>
  <c r="CO517" i="14"/>
  <c r="CN517" i="14"/>
  <c r="CM517" i="14"/>
  <c r="CL517" i="14"/>
  <c r="CK517" i="14"/>
  <c r="CJ517" i="14"/>
  <c r="CI517" i="14"/>
  <c r="CH517" i="14"/>
  <c r="CG517" i="14"/>
  <c r="CF517" i="14"/>
  <c r="CE517" i="14"/>
  <c r="CD517" i="14"/>
  <c r="CC517" i="14"/>
  <c r="CB517" i="14"/>
  <c r="CA517" i="14"/>
  <c r="BZ517" i="14"/>
  <c r="BY517" i="14"/>
  <c r="BX517" i="14"/>
  <c r="BW517" i="14"/>
  <c r="BV517" i="14"/>
  <c r="BU517" i="14"/>
  <c r="BT517" i="14"/>
  <c r="BS517" i="14"/>
  <c r="BR517" i="14"/>
  <c r="BQ517" i="14"/>
  <c r="BP517" i="14"/>
  <c r="BO517" i="14"/>
  <c r="BN517" i="14"/>
  <c r="BM517" i="14"/>
  <c r="BL517" i="14"/>
  <c r="BK517" i="14"/>
  <c r="BJ517" i="14"/>
  <c r="BI517" i="14"/>
  <c r="BH517" i="14"/>
  <c r="BG517" i="14"/>
  <c r="BF517" i="14"/>
  <c r="BE517" i="14"/>
  <c r="BD517" i="14"/>
  <c r="BC517" i="14"/>
  <c r="BB517" i="14"/>
  <c r="BA517" i="14"/>
  <c r="AZ517" i="14"/>
  <c r="AY517" i="14"/>
  <c r="AX517" i="14"/>
  <c r="AW517" i="14"/>
  <c r="AV517" i="14"/>
  <c r="AU517" i="14"/>
  <c r="AT517" i="14"/>
  <c r="AS517" i="14"/>
  <c r="AR517" i="14"/>
  <c r="AQ517" i="14"/>
  <c r="AP517" i="14"/>
  <c r="AO517" i="14"/>
  <c r="AN517" i="14"/>
  <c r="AM517" i="14"/>
  <c r="AL517" i="14"/>
  <c r="AK517" i="14"/>
  <c r="AJ517" i="14"/>
  <c r="AI517" i="14"/>
  <c r="AH517" i="14"/>
  <c r="AG517" i="14"/>
  <c r="AF517" i="14"/>
  <c r="AE517" i="14"/>
  <c r="AD517" i="14"/>
  <c r="AC517" i="14"/>
  <c r="AB517" i="14"/>
  <c r="AA517" i="14"/>
  <c r="Z517" i="14"/>
  <c r="Y517" i="14"/>
  <c r="X517" i="14"/>
  <c r="W517" i="14"/>
  <c r="V517" i="14"/>
  <c r="U517" i="14"/>
  <c r="T517" i="14"/>
  <c r="S517" i="14"/>
  <c r="R517" i="14"/>
  <c r="Q517" i="14"/>
  <c r="P517" i="14"/>
  <c r="O517" i="14"/>
  <c r="N517" i="14"/>
  <c r="M517" i="14"/>
  <c r="L517" i="14"/>
  <c r="K517" i="14"/>
  <c r="J517" i="14"/>
  <c r="I517" i="14"/>
  <c r="H517" i="14"/>
  <c r="G517" i="14"/>
  <c r="JB516" i="14"/>
  <c r="JA516" i="14"/>
  <c r="IZ516" i="14"/>
  <c r="IY516" i="14"/>
  <c r="IX516" i="14"/>
  <c r="IW516" i="14"/>
  <c r="IV516" i="14"/>
  <c r="IU516" i="14"/>
  <c r="IT516" i="14"/>
  <c r="IS516" i="14"/>
  <c r="IR516" i="14"/>
  <c r="IQ516" i="14"/>
  <c r="IP516" i="14"/>
  <c r="IO516" i="14"/>
  <c r="IN516" i="14"/>
  <c r="IM516" i="14"/>
  <c r="IL516" i="14"/>
  <c r="IK516" i="14"/>
  <c r="IJ516" i="14"/>
  <c r="II516" i="14"/>
  <c r="IH516" i="14"/>
  <c r="IG516" i="14"/>
  <c r="IF516" i="14"/>
  <c r="IE516" i="14"/>
  <c r="ID516" i="14"/>
  <c r="IC516" i="14"/>
  <c r="IB516" i="14"/>
  <c r="IA516" i="14"/>
  <c r="HZ516" i="14"/>
  <c r="HY516" i="14"/>
  <c r="HX516" i="14"/>
  <c r="HW516" i="14"/>
  <c r="HV516" i="14"/>
  <c r="HU516" i="14"/>
  <c r="HT516" i="14"/>
  <c r="HS516" i="14"/>
  <c r="HR516" i="14"/>
  <c r="HQ516" i="14"/>
  <c r="HP516" i="14"/>
  <c r="HO516" i="14"/>
  <c r="HN516" i="14"/>
  <c r="HM516" i="14"/>
  <c r="HL516" i="14"/>
  <c r="HK516" i="14"/>
  <c r="HJ516" i="14"/>
  <c r="HI516" i="14"/>
  <c r="HH516" i="14"/>
  <c r="HG516" i="14"/>
  <c r="HF516" i="14"/>
  <c r="HE516" i="14"/>
  <c r="HD516" i="14"/>
  <c r="HC516" i="14"/>
  <c r="HB516" i="14"/>
  <c r="HA516" i="14"/>
  <c r="GZ516" i="14"/>
  <c r="GY516" i="14"/>
  <c r="GX516" i="14"/>
  <c r="GW516" i="14"/>
  <c r="GV516" i="14"/>
  <c r="GU516" i="14"/>
  <c r="GT516" i="14"/>
  <c r="GS516" i="14"/>
  <c r="GR516" i="14"/>
  <c r="GQ516" i="14"/>
  <c r="GP516" i="14"/>
  <c r="GO516" i="14"/>
  <c r="GN516" i="14"/>
  <c r="GM516" i="14"/>
  <c r="GL516" i="14"/>
  <c r="GK516" i="14"/>
  <c r="GJ516" i="14"/>
  <c r="GI516" i="14"/>
  <c r="GH516" i="14"/>
  <c r="GG516" i="14"/>
  <c r="GF516" i="14"/>
  <c r="GE516" i="14"/>
  <c r="GD516" i="14"/>
  <c r="GC516" i="14"/>
  <c r="GB516" i="14"/>
  <c r="GA516" i="14"/>
  <c r="FZ516" i="14"/>
  <c r="FY516" i="14"/>
  <c r="FX516" i="14"/>
  <c r="FW516" i="14"/>
  <c r="FV516" i="14"/>
  <c r="FU516" i="14"/>
  <c r="FT516" i="14"/>
  <c r="FS516" i="14"/>
  <c r="FR516" i="14"/>
  <c r="FQ516" i="14"/>
  <c r="FP516" i="14"/>
  <c r="FO516" i="14"/>
  <c r="FN516" i="14"/>
  <c r="FM516" i="14"/>
  <c r="FL516" i="14"/>
  <c r="FK516" i="14"/>
  <c r="FJ516" i="14"/>
  <c r="FI516" i="14"/>
  <c r="FH516" i="14"/>
  <c r="FG516" i="14"/>
  <c r="FF516" i="14"/>
  <c r="FE516" i="14"/>
  <c r="FD516" i="14"/>
  <c r="FC516" i="14"/>
  <c r="FB516" i="14"/>
  <c r="FA516" i="14"/>
  <c r="EZ516" i="14"/>
  <c r="EY516" i="14"/>
  <c r="EX516" i="14"/>
  <c r="EW516" i="14"/>
  <c r="EV516" i="14"/>
  <c r="EU516" i="14"/>
  <c r="ET516" i="14"/>
  <c r="ES516" i="14"/>
  <c r="ER516" i="14"/>
  <c r="EQ516" i="14"/>
  <c r="EP516" i="14"/>
  <c r="EO516" i="14"/>
  <c r="EN516" i="14"/>
  <c r="EM516" i="14"/>
  <c r="EL516" i="14"/>
  <c r="EK516" i="14"/>
  <c r="EJ516" i="14"/>
  <c r="EI516" i="14"/>
  <c r="EH516" i="14"/>
  <c r="EG516" i="14"/>
  <c r="EF516" i="14"/>
  <c r="EE516" i="14"/>
  <c r="ED516" i="14"/>
  <c r="EC516" i="14"/>
  <c r="EB516" i="14"/>
  <c r="EA516" i="14"/>
  <c r="DZ516" i="14"/>
  <c r="DY516" i="14"/>
  <c r="DX516" i="14"/>
  <c r="DW516" i="14"/>
  <c r="DV516" i="14"/>
  <c r="DU516" i="14"/>
  <c r="DT516" i="14"/>
  <c r="DS516" i="14"/>
  <c r="DR516" i="14"/>
  <c r="DQ516" i="14"/>
  <c r="DP516" i="14"/>
  <c r="DO516" i="14"/>
  <c r="DN516" i="14"/>
  <c r="DM516" i="14"/>
  <c r="DL516" i="14"/>
  <c r="DK516" i="14"/>
  <c r="DJ516" i="14"/>
  <c r="DI516" i="14"/>
  <c r="DH516" i="14"/>
  <c r="DG516" i="14"/>
  <c r="DF516" i="14"/>
  <c r="DE516" i="14"/>
  <c r="DD516" i="14"/>
  <c r="DC516" i="14"/>
  <c r="DB516" i="14"/>
  <c r="DA516" i="14"/>
  <c r="CZ516" i="14"/>
  <c r="CY516" i="14"/>
  <c r="CX516" i="14"/>
  <c r="CW516" i="14"/>
  <c r="CV516" i="14"/>
  <c r="CU516" i="14"/>
  <c r="CT516" i="14"/>
  <c r="CS516" i="14"/>
  <c r="CR516" i="14"/>
  <c r="CQ516" i="14"/>
  <c r="CP516" i="14"/>
  <c r="CO516" i="14"/>
  <c r="CN516" i="14"/>
  <c r="CM516" i="14"/>
  <c r="CL516" i="14"/>
  <c r="CK516" i="14"/>
  <c r="CJ516" i="14"/>
  <c r="CI516" i="14"/>
  <c r="CH516" i="14"/>
  <c r="CG516" i="14"/>
  <c r="CF516" i="14"/>
  <c r="CE516" i="14"/>
  <c r="CD516" i="14"/>
  <c r="CC516" i="14"/>
  <c r="CB516" i="14"/>
  <c r="CA516" i="14"/>
  <c r="BZ516" i="14"/>
  <c r="BY516" i="14"/>
  <c r="BX516" i="14"/>
  <c r="BW516" i="14"/>
  <c r="BV516" i="14"/>
  <c r="BU516" i="14"/>
  <c r="BT516" i="14"/>
  <c r="BS516" i="14"/>
  <c r="BR516" i="14"/>
  <c r="BQ516" i="14"/>
  <c r="BP516" i="14"/>
  <c r="BO516" i="14"/>
  <c r="BN516" i="14"/>
  <c r="BM516" i="14"/>
  <c r="BL516" i="14"/>
  <c r="BK516" i="14"/>
  <c r="BJ516" i="14"/>
  <c r="BI516" i="14"/>
  <c r="BH516" i="14"/>
  <c r="BG516" i="14"/>
  <c r="BF516" i="14"/>
  <c r="BE516" i="14"/>
  <c r="BD516" i="14"/>
  <c r="BC516" i="14"/>
  <c r="BB516" i="14"/>
  <c r="BA516" i="14"/>
  <c r="AZ516" i="14"/>
  <c r="AY516" i="14"/>
  <c r="AX516" i="14"/>
  <c r="AW516" i="14"/>
  <c r="AV516" i="14"/>
  <c r="AU516" i="14"/>
  <c r="AT516" i="14"/>
  <c r="AS516" i="14"/>
  <c r="AR516" i="14"/>
  <c r="AQ516" i="14"/>
  <c r="AP516" i="14"/>
  <c r="AO516" i="14"/>
  <c r="AN516" i="14"/>
  <c r="AM516" i="14"/>
  <c r="AL516" i="14"/>
  <c r="AK516" i="14"/>
  <c r="AJ516" i="14"/>
  <c r="AI516" i="14"/>
  <c r="AH516" i="14"/>
  <c r="AG516" i="14"/>
  <c r="AF516" i="14"/>
  <c r="AE516" i="14"/>
  <c r="AD516" i="14"/>
  <c r="AC516" i="14"/>
  <c r="AB516" i="14"/>
  <c r="AA516" i="14"/>
  <c r="Z516" i="14"/>
  <c r="Y516" i="14"/>
  <c r="X516" i="14"/>
  <c r="W516" i="14"/>
  <c r="V516" i="14"/>
  <c r="U516" i="14"/>
  <c r="T516" i="14"/>
  <c r="S516" i="14"/>
  <c r="R516" i="14"/>
  <c r="Q516" i="14"/>
  <c r="P516" i="14"/>
  <c r="O516" i="14"/>
  <c r="N516" i="14"/>
  <c r="M516" i="14"/>
  <c r="L516" i="14"/>
  <c r="K516" i="14"/>
  <c r="J516" i="14"/>
  <c r="I516" i="14"/>
  <c r="H516" i="14"/>
  <c r="G516" i="14"/>
  <c r="JB515" i="14"/>
  <c r="JA515" i="14"/>
  <c r="IZ515" i="14"/>
  <c r="IY515" i="14"/>
  <c r="IX515" i="14"/>
  <c r="IW515" i="14"/>
  <c r="IV515" i="14"/>
  <c r="IU515" i="14"/>
  <c r="IT515" i="14"/>
  <c r="IS515" i="14"/>
  <c r="IR515" i="14"/>
  <c r="IQ515" i="14"/>
  <c r="IP515" i="14"/>
  <c r="IO515" i="14"/>
  <c r="IN515" i="14"/>
  <c r="IM515" i="14"/>
  <c r="IL515" i="14"/>
  <c r="IK515" i="14"/>
  <c r="IJ515" i="14"/>
  <c r="II515" i="14"/>
  <c r="IH515" i="14"/>
  <c r="IG515" i="14"/>
  <c r="IF515" i="14"/>
  <c r="IE515" i="14"/>
  <c r="ID515" i="14"/>
  <c r="IC515" i="14"/>
  <c r="IB515" i="14"/>
  <c r="IA515" i="14"/>
  <c r="HZ515" i="14"/>
  <c r="HY515" i="14"/>
  <c r="HX515" i="14"/>
  <c r="HW515" i="14"/>
  <c r="HV515" i="14"/>
  <c r="HU515" i="14"/>
  <c r="HT515" i="14"/>
  <c r="HS515" i="14"/>
  <c r="HR515" i="14"/>
  <c r="HQ515" i="14"/>
  <c r="HP515" i="14"/>
  <c r="HO515" i="14"/>
  <c r="HN515" i="14"/>
  <c r="HM515" i="14"/>
  <c r="HL515" i="14"/>
  <c r="HK515" i="14"/>
  <c r="HJ515" i="14"/>
  <c r="HI515" i="14"/>
  <c r="HH515" i="14"/>
  <c r="HG515" i="14"/>
  <c r="HF515" i="14"/>
  <c r="HE515" i="14"/>
  <c r="HD515" i="14"/>
  <c r="HC515" i="14"/>
  <c r="HB515" i="14"/>
  <c r="HA515" i="14"/>
  <c r="GZ515" i="14"/>
  <c r="GY515" i="14"/>
  <c r="GX515" i="14"/>
  <c r="GW515" i="14"/>
  <c r="GV515" i="14"/>
  <c r="GU515" i="14"/>
  <c r="GT515" i="14"/>
  <c r="GS515" i="14"/>
  <c r="GR515" i="14"/>
  <c r="GQ515" i="14"/>
  <c r="GP515" i="14"/>
  <c r="GO515" i="14"/>
  <c r="GN515" i="14"/>
  <c r="GM515" i="14"/>
  <c r="GL515" i="14"/>
  <c r="GK515" i="14"/>
  <c r="GJ515" i="14"/>
  <c r="GI515" i="14"/>
  <c r="GH515" i="14"/>
  <c r="GG515" i="14"/>
  <c r="GF515" i="14"/>
  <c r="GE515" i="14"/>
  <c r="GD515" i="14"/>
  <c r="GC515" i="14"/>
  <c r="GB515" i="14"/>
  <c r="GA515" i="14"/>
  <c r="FZ515" i="14"/>
  <c r="FY515" i="14"/>
  <c r="FX515" i="14"/>
  <c r="FW515" i="14"/>
  <c r="FV515" i="14"/>
  <c r="FU515" i="14"/>
  <c r="FT515" i="14"/>
  <c r="FS515" i="14"/>
  <c r="FR515" i="14"/>
  <c r="FQ515" i="14"/>
  <c r="FP515" i="14"/>
  <c r="FO515" i="14"/>
  <c r="FN515" i="14"/>
  <c r="FM515" i="14"/>
  <c r="FL515" i="14"/>
  <c r="FK515" i="14"/>
  <c r="FJ515" i="14"/>
  <c r="FI515" i="14"/>
  <c r="FH515" i="14"/>
  <c r="FG515" i="14"/>
  <c r="FF515" i="14"/>
  <c r="FE515" i="14"/>
  <c r="FD515" i="14"/>
  <c r="FC515" i="14"/>
  <c r="FB515" i="14"/>
  <c r="FA515" i="14"/>
  <c r="EZ515" i="14"/>
  <c r="EY515" i="14"/>
  <c r="EX515" i="14"/>
  <c r="EW515" i="14"/>
  <c r="EV515" i="14"/>
  <c r="EU515" i="14"/>
  <c r="ET515" i="14"/>
  <c r="ES515" i="14"/>
  <c r="ER515" i="14"/>
  <c r="EQ515" i="14"/>
  <c r="EP515" i="14"/>
  <c r="EO515" i="14"/>
  <c r="EN515" i="14"/>
  <c r="EM515" i="14"/>
  <c r="EL515" i="14"/>
  <c r="EK515" i="14"/>
  <c r="EJ515" i="14"/>
  <c r="EI515" i="14"/>
  <c r="EH515" i="14"/>
  <c r="EG515" i="14"/>
  <c r="EF515" i="14"/>
  <c r="EE515" i="14"/>
  <c r="ED515" i="14"/>
  <c r="EC515" i="14"/>
  <c r="EB515" i="14"/>
  <c r="EA515" i="14"/>
  <c r="DZ515" i="14"/>
  <c r="DY515" i="14"/>
  <c r="DX515" i="14"/>
  <c r="DW515" i="14"/>
  <c r="DV515" i="14"/>
  <c r="DU515" i="14"/>
  <c r="DT515" i="14"/>
  <c r="DS515" i="14"/>
  <c r="DR515" i="14"/>
  <c r="DQ515" i="14"/>
  <c r="DP515" i="14"/>
  <c r="DO515" i="14"/>
  <c r="DN515" i="14"/>
  <c r="DM515" i="14"/>
  <c r="DL515" i="14"/>
  <c r="DK515" i="14"/>
  <c r="DJ515" i="14"/>
  <c r="DI515" i="14"/>
  <c r="DH515" i="14"/>
  <c r="DG515" i="14"/>
  <c r="DF515" i="14"/>
  <c r="DE515" i="14"/>
  <c r="DD515" i="14"/>
  <c r="DC515" i="14"/>
  <c r="DB515" i="14"/>
  <c r="DA515" i="14"/>
  <c r="CZ515" i="14"/>
  <c r="CY515" i="14"/>
  <c r="CX515" i="14"/>
  <c r="CW515" i="14"/>
  <c r="CV515" i="14"/>
  <c r="CU515" i="14"/>
  <c r="CT515" i="14"/>
  <c r="CS515" i="14"/>
  <c r="CR515" i="14"/>
  <c r="CQ515" i="14"/>
  <c r="CP515" i="14"/>
  <c r="CO515" i="14"/>
  <c r="CN515" i="14"/>
  <c r="CM515" i="14"/>
  <c r="CL515" i="14"/>
  <c r="CK515" i="14"/>
  <c r="CJ515" i="14"/>
  <c r="CI515" i="14"/>
  <c r="CH515" i="14"/>
  <c r="CG515" i="14"/>
  <c r="CF515" i="14"/>
  <c r="CE515" i="14"/>
  <c r="CD515" i="14"/>
  <c r="CC515" i="14"/>
  <c r="CB515" i="14"/>
  <c r="CA515" i="14"/>
  <c r="BZ515" i="14"/>
  <c r="BY515" i="14"/>
  <c r="BX515" i="14"/>
  <c r="BW515" i="14"/>
  <c r="BV515" i="14"/>
  <c r="BU515" i="14"/>
  <c r="BT515" i="14"/>
  <c r="BS515" i="14"/>
  <c r="BR515" i="14"/>
  <c r="BQ515" i="14"/>
  <c r="BP515" i="14"/>
  <c r="BO515" i="14"/>
  <c r="BN515" i="14"/>
  <c r="BM515" i="14"/>
  <c r="BL515" i="14"/>
  <c r="BK515" i="14"/>
  <c r="BJ515" i="14"/>
  <c r="BI515" i="14"/>
  <c r="BH515" i="14"/>
  <c r="BG515" i="14"/>
  <c r="BF515" i="14"/>
  <c r="BE515" i="14"/>
  <c r="BD515" i="14"/>
  <c r="BC515" i="14"/>
  <c r="BB515" i="14"/>
  <c r="BA515" i="14"/>
  <c r="AZ515" i="14"/>
  <c r="AY515" i="14"/>
  <c r="AX515" i="14"/>
  <c r="AW515" i="14"/>
  <c r="AV515" i="14"/>
  <c r="AU515" i="14"/>
  <c r="AT515" i="14"/>
  <c r="AS515" i="14"/>
  <c r="AR515" i="14"/>
  <c r="AQ515" i="14"/>
  <c r="AP515" i="14"/>
  <c r="AO515" i="14"/>
  <c r="AN515" i="14"/>
  <c r="AM515" i="14"/>
  <c r="AL515" i="14"/>
  <c r="AK515" i="14"/>
  <c r="AJ515" i="14"/>
  <c r="AI515" i="14"/>
  <c r="AH515" i="14"/>
  <c r="AG515" i="14"/>
  <c r="AF515" i="14"/>
  <c r="AE515" i="14"/>
  <c r="AD515" i="14"/>
  <c r="AC515" i="14"/>
  <c r="AB515" i="14"/>
  <c r="AA515" i="14"/>
  <c r="Z515" i="14"/>
  <c r="Y515" i="14"/>
  <c r="X515" i="14"/>
  <c r="W515" i="14"/>
  <c r="V515" i="14"/>
  <c r="U515" i="14"/>
  <c r="T515" i="14"/>
  <c r="S515" i="14"/>
  <c r="R515" i="14"/>
  <c r="Q515" i="14"/>
  <c r="P515" i="14"/>
  <c r="O515" i="14"/>
  <c r="N515" i="14"/>
  <c r="M515" i="14"/>
  <c r="L515" i="14"/>
  <c r="K515" i="14"/>
  <c r="J515" i="14"/>
  <c r="I515" i="14"/>
  <c r="H515" i="14"/>
  <c r="G515" i="14"/>
  <c r="JB514" i="14"/>
  <c r="JA514" i="14"/>
  <c r="IZ514" i="14"/>
  <c r="IY514" i="14"/>
  <c r="IX514" i="14"/>
  <c r="IW514" i="14"/>
  <c r="IV514" i="14"/>
  <c r="IU514" i="14"/>
  <c r="IT514" i="14"/>
  <c r="IS514" i="14"/>
  <c r="IR514" i="14"/>
  <c r="IQ514" i="14"/>
  <c r="IP514" i="14"/>
  <c r="IO514" i="14"/>
  <c r="IN514" i="14"/>
  <c r="IM514" i="14"/>
  <c r="IL514" i="14"/>
  <c r="IK514" i="14"/>
  <c r="IJ514" i="14"/>
  <c r="II514" i="14"/>
  <c r="IH514" i="14"/>
  <c r="IG514" i="14"/>
  <c r="IF514" i="14"/>
  <c r="IE514" i="14"/>
  <c r="ID514" i="14"/>
  <c r="IC514" i="14"/>
  <c r="IB514" i="14"/>
  <c r="IA514" i="14"/>
  <c r="HZ514" i="14"/>
  <c r="HY514" i="14"/>
  <c r="HX514" i="14"/>
  <c r="HW514" i="14"/>
  <c r="HV514" i="14"/>
  <c r="HU514" i="14"/>
  <c r="HT514" i="14"/>
  <c r="HS514" i="14"/>
  <c r="HR514" i="14"/>
  <c r="HQ514" i="14"/>
  <c r="HP514" i="14"/>
  <c r="HO514" i="14"/>
  <c r="HN514" i="14"/>
  <c r="HM514" i="14"/>
  <c r="HL514" i="14"/>
  <c r="HK514" i="14"/>
  <c r="HJ514" i="14"/>
  <c r="HI514" i="14"/>
  <c r="HH514" i="14"/>
  <c r="HG514" i="14"/>
  <c r="HF514" i="14"/>
  <c r="HE514" i="14"/>
  <c r="HD514" i="14"/>
  <c r="HC514" i="14"/>
  <c r="HB514" i="14"/>
  <c r="HA514" i="14"/>
  <c r="GZ514" i="14"/>
  <c r="GY514" i="14"/>
  <c r="GX514" i="14"/>
  <c r="GW514" i="14"/>
  <c r="GV514" i="14"/>
  <c r="GU514" i="14"/>
  <c r="GT514" i="14"/>
  <c r="GS514" i="14"/>
  <c r="GR514" i="14"/>
  <c r="GQ514" i="14"/>
  <c r="GP514" i="14"/>
  <c r="GO514" i="14"/>
  <c r="GN514" i="14"/>
  <c r="GM514" i="14"/>
  <c r="GL514" i="14"/>
  <c r="GK514" i="14"/>
  <c r="GJ514" i="14"/>
  <c r="GI514" i="14"/>
  <c r="GH514" i="14"/>
  <c r="GG514" i="14"/>
  <c r="GF514" i="14"/>
  <c r="GE514" i="14"/>
  <c r="GD514" i="14"/>
  <c r="GC514" i="14"/>
  <c r="GB514" i="14"/>
  <c r="GA514" i="14"/>
  <c r="FZ514" i="14"/>
  <c r="FY514" i="14"/>
  <c r="FX514" i="14"/>
  <c r="FW514" i="14"/>
  <c r="FV514" i="14"/>
  <c r="FU514" i="14"/>
  <c r="FT514" i="14"/>
  <c r="FS514" i="14"/>
  <c r="FR514" i="14"/>
  <c r="FQ514" i="14"/>
  <c r="FP514" i="14"/>
  <c r="FO514" i="14"/>
  <c r="FN514" i="14"/>
  <c r="FM514" i="14"/>
  <c r="FL514" i="14"/>
  <c r="FK514" i="14"/>
  <c r="FJ514" i="14"/>
  <c r="FI514" i="14"/>
  <c r="FH514" i="14"/>
  <c r="FG514" i="14"/>
  <c r="FF514" i="14"/>
  <c r="FE514" i="14"/>
  <c r="FD514" i="14"/>
  <c r="FC514" i="14"/>
  <c r="FB514" i="14"/>
  <c r="FA514" i="14"/>
  <c r="EZ514" i="14"/>
  <c r="EY514" i="14"/>
  <c r="EX514" i="14"/>
  <c r="EW514" i="14"/>
  <c r="EV514" i="14"/>
  <c r="EU514" i="14"/>
  <c r="ET514" i="14"/>
  <c r="ES514" i="14"/>
  <c r="ER514" i="14"/>
  <c r="EQ514" i="14"/>
  <c r="EP514" i="14"/>
  <c r="EO514" i="14"/>
  <c r="EN514" i="14"/>
  <c r="EM514" i="14"/>
  <c r="EL514" i="14"/>
  <c r="EK514" i="14"/>
  <c r="EJ514" i="14"/>
  <c r="EI514" i="14"/>
  <c r="EH514" i="14"/>
  <c r="EG514" i="14"/>
  <c r="EF514" i="14"/>
  <c r="EE514" i="14"/>
  <c r="ED514" i="14"/>
  <c r="EC514" i="14"/>
  <c r="EB514" i="14"/>
  <c r="EA514" i="14"/>
  <c r="DZ514" i="14"/>
  <c r="DY514" i="14"/>
  <c r="DX514" i="14"/>
  <c r="DW514" i="14"/>
  <c r="DV514" i="14"/>
  <c r="DU514" i="14"/>
  <c r="DT514" i="14"/>
  <c r="DS514" i="14"/>
  <c r="DR514" i="14"/>
  <c r="DQ514" i="14"/>
  <c r="DP514" i="14"/>
  <c r="DO514" i="14"/>
  <c r="DN514" i="14"/>
  <c r="DM514" i="14"/>
  <c r="DL514" i="14"/>
  <c r="DK514" i="14"/>
  <c r="DJ514" i="14"/>
  <c r="DI514" i="14"/>
  <c r="DH514" i="14"/>
  <c r="DG514" i="14"/>
  <c r="DF514" i="14"/>
  <c r="DE514" i="14"/>
  <c r="DD514" i="14"/>
  <c r="DC514" i="14"/>
  <c r="DB514" i="14"/>
  <c r="DA514" i="14"/>
  <c r="CZ514" i="14"/>
  <c r="CY514" i="14"/>
  <c r="CX514" i="14"/>
  <c r="CW514" i="14"/>
  <c r="CV514" i="14"/>
  <c r="CU514" i="14"/>
  <c r="CT514" i="14"/>
  <c r="CS514" i="14"/>
  <c r="CR514" i="14"/>
  <c r="CQ514" i="14"/>
  <c r="CP514" i="14"/>
  <c r="CO514" i="14"/>
  <c r="CN514" i="14"/>
  <c r="CM514" i="14"/>
  <c r="CL514" i="14"/>
  <c r="CK514" i="14"/>
  <c r="CJ514" i="14"/>
  <c r="CI514" i="14"/>
  <c r="CH514" i="14"/>
  <c r="CG514" i="14"/>
  <c r="CF514" i="14"/>
  <c r="CE514" i="14"/>
  <c r="CD514" i="14"/>
  <c r="CC514" i="14"/>
  <c r="CB514" i="14"/>
  <c r="CA514" i="14"/>
  <c r="BZ514" i="14"/>
  <c r="BY514" i="14"/>
  <c r="BX514" i="14"/>
  <c r="BW514" i="14"/>
  <c r="BV514" i="14"/>
  <c r="BU514" i="14"/>
  <c r="BT514" i="14"/>
  <c r="BS514" i="14"/>
  <c r="BR514" i="14"/>
  <c r="BQ514" i="14"/>
  <c r="BP514" i="14"/>
  <c r="BO514" i="14"/>
  <c r="BN514" i="14"/>
  <c r="BM514" i="14"/>
  <c r="BL514" i="14"/>
  <c r="BK514" i="14"/>
  <c r="BJ514" i="14"/>
  <c r="BI514" i="14"/>
  <c r="BH514" i="14"/>
  <c r="BG514" i="14"/>
  <c r="BF514" i="14"/>
  <c r="BE514" i="14"/>
  <c r="BD514" i="14"/>
  <c r="BC514" i="14"/>
  <c r="BB514" i="14"/>
  <c r="BA514" i="14"/>
  <c r="AZ514" i="14"/>
  <c r="AY514" i="14"/>
  <c r="AX514" i="14"/>
  <c r="AW514" i="14"/>
  <c r="AV514" i="14"/>
  <c r="AU514" i="14"/>
  <c r="AT514" i="14"/>
  <c r="AS514" i="14"/>
  <c r="AR514" i="14"/>
  <c r="AQ514" i="14"/>
  <c r="AP514" i="14"/>
  <c r="AO514" i="14"/>
  <c r="AN514" i="14"/>
  <c r="AM514" i="14"/>
  <c r="AL514" i="14"/>
  <c r="AK514" i="14"/>
  <c r="AJ514" i="14"/>
  <c r="AI514" i="14"/>
  <c r="AH514" i="14"/>
  <c r="AG514" i="14"/>
  <c r="AF514" i="14"/>
  <c r="AE514" i="14"/>
  <c r="AD514" i="14"/>
  <c r="AC514" i="14"/>
  <c r="AB514" i="14"/>
  <c r="AA514" i="14"/>
  <c r="Z514" i="14"/>
  <c r="Y514" i="14"/>
  <c r="X514" i="14"/>
  <c r="W514" i="14"/>
  <c r="V514" i="14"/>
  <c r="U514" i="14"/>
  <c r="T514" i="14"/>
  <c r="S514" i="14"/>
  <c r="R514" i="14"/>
  <c r="Q514" i="14"/>
  <c r="P514" i="14"/>
  <c r="O514" i="14"/>
  <c r="N514" i="14"/>
  <c r="M514" i="14"/>
  <c r="L514" i="14"/>
  <c r="K514" i="14"/>
  <c r="J514" i="14"/>
  <c r="I514" i="14"/>
  <c r="H514" i="14"/>
  <c r="G514" i="14"/>
  <c r="JB513" i="14"/>
  <c r="JA513" i="14"/>
  <c r="IZ513" i="14"/>
  <c r="IY513" i="14"/>
  <c r="IX513" i="14"/>
  <c r="IW513" i="14"/>
  <c r="IV513" i="14"/>
  <c r="IU513" i="14"/>
  <c r="IT513" i="14"/>
  <c r="IS513" i="14"/>
  <c r="IR513" i="14"/>
  <c r="IQ513" i="14"/>
  <c r="IP513" i="14"/>
  <c r="IO513" i="14"/>
  <c r="IN513" i="14"/>
  <c r="IM513" i="14"/>
  <c r="IL513" i="14"/>
  <c r="IK513" i="14"/>
  <c r="IJ513" i="14"/>
  <c r="II513" i="14"/>
  <c r="IH513" i="14"/>
  <c r="IG513" i="14"/>
  <c r="IF513" i="14"/>
  <c r="IE513" i="14"/>
  <c r="ID513" i="14"/>
  <c r="IC513" i="14"/>
  <c r="IB513" i="14"/>
  <c r="IA513" i="14"/>
  <c r="HZ513" i="14"/>
  <c r="HY513" i="14"/>
  <c r="HX513" i="14"/>
  <c r="HW513" i="14"/>
  <c r="HV513" i="14"/>
  <c r="HU513" i="14"/>
  <c r="HT513" i="14"/>
  <c r="HS513" i="14"/>
  <c r="HR513" i="14"/>
  <c r="HQ513" i="14"/>
  <c r="HP513" i="14"/>
  <c r="HO513" i="14"/>
  <c r="HN513" i="14"/>
  <c r="HM513" i="14"/>
  <c r="HL513" i="14"/>
  <c r="HK513" i="14"/>
  <c r="HJ513" i="14"/>
  <c r="HI513" i="14"/>
  <c r="HH513" i="14"/>
  <c r="HG513" i="14"/>
  <c r="HF513" i="14"/>
  <c r="HE513" i="14"/>
  <c r="HD513" i="14"/>
  <c r="HC513" i="14"/>
  <c r="HB513" i="14"/>
  <c r="HA513" i="14"/>
  <c r="GZ513" i="14"/>
  <c r="GY513" i="14"/>
  <c r="GX513" i="14"/>
  <c r="GW513" i="14"/>
  <c r="GV513" i="14"/>
  <c r="GU513" i="14"/>
  <c r="GT513" i="14"/>
  <c r="GS513" i="14"/>
  <c r="GR513" i="14"/>
  <c r="GQ513" i="14"/>
  <c r="GP513" i="14"/>
  <c r="GO513" i="14"/>
  <c r="GN513" i="14"/>
  <c r="GM513" i="14"/>
  <c r="GL513" i="14"/>
  <c r="GK513" i="14"/>
  <c r="GJ513" i="14"/>
  <c r="GI513" i="14"/>
  <c r="GH513" i="14"/>
  <c r="GG513" i="14"/>
  <c r="GF513" i="14"/>
  <c r="GE513" i="14"/>
  <c r="GD513" i="14"/>
  <c r="GC513" i="14"/>
  <c r="GB513" i="14"/>
  <c r="GA513" i="14"/>
  <c r="FZ513" i="14"/>
  <c r="FY513" i="14"/>
  <c r="FX513" i="14"/>
  <c r="FW513" i="14"/>
  <c r="FV513" i="14"/>
  <c r="FU513" i="14"/>
  <c r="FT513" i="14"/>
  <c r="FS513" i="14"/>
  <c r="FR513" i="14"/>
  <c r="FQ513" i="14"/>
  <c r="FP513" i="14"/>
  <c r="FO513" i="14"/>
  <c r="FN513" i="14"/>
  <c r="FM513" i="14"/>
  <c r="FL513" i="14"/>
  <c r="FK513" i="14"/>
  <c r="FJ513" i="14"/>
  <c r="FI513" i="14"/>
  <c r="FH513" i="14"/>
  <c r="FG513" i="14"/>
  <c r="FF513" i="14"/>
  <c r="FE513" i="14"/>
  <c r="FD513" i="14"/>
  <c r="FC513" i="14"/>
  <c r="FB513" i="14"/>
  <c r="FA513" i="14"/>
  <c r="EZ513" i="14"/>
  <c r="EY513" i="14"/>
  <c r="EX513" i="14"/>
  <c r="EW513" i="14"/>
  <c r="EV513" i="14"/>
  <c r="EU513" i="14"/>
  <c r="ET513" i="14"/>
  <c r="ES513" i="14"/>
  <c r="ER513" i="14"/>
  <c r="EQ513" i="14"/>
  <c r="EP513" i="14"/>
  <c r="EO513" i="14"/>
  <c r="EN513" i="14"/>
  <c r="EM513" i="14"/>
  <c r="EL513" i="14"/>
  <c r="EK513" i="14"/>
  <c r="EJ513" i="14"/>
  <c r="EI513" i="14"/>
  <c r="EH513" i="14"/>
  <c r="EG513" i="14"/>
  <c r="EF513" i="14"/>
  <c r="EE513" i="14"/>
  <c r="ED513" i="14"/>
  <c r="EC513" i="14"/>
  <c r="EB513" i="14"/>
  <c r="EA513" i="14"/>
  <c r="DZ513" i="14"/>
  <c r="DY513" i="14"/>
  <c r="DX513" i="14"/>
  <c r="DW513" i="14"/>
  <c r="DV513" i="14"/>
  <c r="DU513" i="14"/>
  <c r="DT513" i="14"/>
  <c r="DS513" i="14"/>
  <c r="DR513" i="14"/>
  <c r="DQ513" i="14"/>
  <c r="DP513" i="14"/>
  <c r="DO513" i="14"/>
  <c r="DN513" i="14"/>
  <c r="DM513" i="14"/>
  <c r="DL513" i="14"/>
  <c r="DK513" i="14"/>
  <c r="DJ513" i="14"/>
  <c r="DI513" i="14"/>
  <c r="DH513" i="14"/>
  <c r="DG513" i="14"/>
  <c r="DF513" i="14"/>
  <c r="DE513" i="14"/>
  <c r="DD513" i="14"/>
  <c r="DC513" i="14"/>
  <c r="DB513" i="14"/>
  <c r="DA513" i="14"/>
  <c r="CZ513" i="14"/>
  <c r="CY513" i="14"/>
  <c r="CX513" i="14"/>
  <c r="CW513" i="14"/>
  <c r="CV513" i="14"/>
  <c r="CU513" i="14"/>
  <c r="CT513" i="14"/>
  <c r="CS513" i="14"/>
  <c r="CR513" i="14"/>
  <c r="CQ513" i="14"/>
  <c r="CP513" i="14"/>
  <c r="CO513" i="14"/>
  <c r="CN513" i="14"/>
  <c r="CM513" i="14"/>
  <c r="CL513" i="14"/>
  <c r="CK513" i="14"/>
  <c r="CJ513" i="14"/>
  <c r="CI513" i="14"/>
  <c r="CH513" i="14"/>
  <c r="CG513" i="14"/>
  <c r="CF513" i="14"/>
  <c r="CE513" i="14"/>
  <c r="CD513" i="14"/>
  <c r="CC513" i="14"/>
  <c r="CB513" i="14"/>
  <c r="CA513" i="14"/>
  <c r="BZ513" i="14"/>
  <c r="BY513" i="14"/>
  <c r="BX513" i="14"/>
  <c r="BW513" i="14"/>
  <c r="BV513" i="14"/>
  <c r="BU513" i="14"/>
  <c r="BT513" i="14"/>
  <c r="BS513" i="14"/>
  <c r="BR513" i="14"/>
  <c r="BQ513" i="14"/>
  <c r="BP513" i="14"/>
  <c r="BO513" i="14"/>
  <c r="BN513" i="14"/>
  <c r="BM513" i="14"/>
  <c r="BL513" i="14"/>
  <c r="BK513" i="14"/>
  <c r="BJ513" i="14"/>
  <c r="BI513" i="14"/>
  <c r="BH513" i="14"/>
  <c r="BG513" i="14"/>
  <c r="BF513" i="14"/>
  <c r="BE513" i="14"/>
  <c r="BD513" i="14"/>
  <c r="BC513" i="14"/>
  <c r="BB513" i="14"/>
  <c r="BA513" i="14"/>
  <c r="AZ513" i="14"/>
  <c r="AY513" i="14"/>
  <c r="AX513" i="14"/>
  <c r="AW513" i="14"/>
  <c r="AV513" i="14"/>
  <c r="AU513" i="14"/>
  <c r="AT513" i="14"/>
  <c r="AS513" i="14"/>
  <c r="AR513" i="14"/>
  <c r="AQ513" i="14"/>
  <c r="AP513" i="14"/>
  <c r="AO513" i="14"/>
  <c r="AN513" i="14"/>
  <c r="AM513" i="14"/>
  <c r="AL513" i="14"/>
  <c r="AK513" i="14"/>
  <c r="AJ513" i="14"/>
  <c r="AI513" i="14"/>
  <c r="AH513" i="14"/>
  <c r="AG513" i="14"/>
  <c r="AF513" i="14"/>
  <c r="AE513" i="14"/>
  <c r="AD513" i="14"/>
  <c r="AC513" i="14"/>
  <c r="AB513" i="14"/>
  <c r="AA513" i="14"/>
  <c r="Z513" i="14"/>
  <c r="Y513" i="14"/>
  <c r="X513" i="14"/>
  <c r="W513" i="14"/>
  <c r="V513" i="14"/>
  <c r="U513" i="14"/>
  <c r="T513" i="14"/>
  <c r="S513" i="14"/>
  <c r="R513" i="14"/>
  <c r="Q513" i="14"/>
  <c r="P513" i="14"/>
  <c r="O513" i="14"/>
  <c r="N513" i="14"/>
  <c r="M513" i="14"/>
  <c r="L513" i="14"/>
  <c r="K513" i="14"/>
  <c r="J513" i="14"/>
  <c r="I513" i="14"/>
  <c r="H513" i="14"/>
  <c r="G513" i="14"/>
  <c r="JB512" i="14"/>
  <c r="JA512" i="14"/>
  <c r="IZ512" i="14"/>
  <c r="IY512" i="14"/>
  <c r="IX512" i="14"/>
  <c r="IW512" i="14"/>
  <c r="IV512" i="14"/>
  <c r="IU512" i="14"/>
  <c r="IT512" i="14"/>
  <c r="IS512" i="14"/>
  <c r="IR512" i="14"/>
  <c r="IQ512" i="14"/>
  <c r="IP512" i="14"/>
  <c r="IO512" i="14"/>
  <c r="IN512" i="14"/>
  <c r="IM512" i="14"/>
  <c r="IL512" i="14"/>
  <c r="IK512" i="14"/>
  <c r="IJ512" i="14"/>
  <c r="II512" i="14"/>
  <c r="IH512" i="14"/>
  <c r="IG512" i="14"/>
  <c r="IF512" i="14"/>
  <c r="IE512" i="14"/>
  <c r="ID512" i="14"/>
  <c r="IC512" i="14"/>
  <c r="IB512" i="14"/>
  <c r="IA512" i="14"/>
  <c r="HZ512" i="14"/>
  <c r="HY512" i="14"/>
  <c r="HX512" i="14"/>
  <c r="HW512" i="14"/>
  <c r="HV512" i="14"/>
  <c r="HU512" i="14"/>
  <c r="HT512" i="14"/>
  <c r="HS512" i="14"/>
  <c r="HR512" i="14"/>
  <c r="HQ512" i="14"/>
  <c r="HP512" i="14"/>
  <c r="HO512" i="14"/>
  <c r="HN512" i="14"/>
  <c r="HM512" i="14"/>
  <c r="HL512" i="14"/>
  <c r="HK512" i="14"/>
  <c r="HJ512" i="14"/>
  <c r="HI512" i="14"/>
  <c r="HH512" i="14"/>
  <c r="HG512" i="14"/>
  <c r="HF512" i="14"/>
  <c r="HE512" i="14"/>
  <c r="HD512" i="14"/>
  <c r="HC512" i="14"/>
  <c r="HB512" i="14"/>
  <c r="HA512" i="14"/>
  <c r="GZ512" i="14"/>
  <c r="GY512" i="14"/>
  <c r="GX512" i="14"/>
  <c r="GW512" i="14"/>
  <c r="GV512" i="14"/>
  <c r="GU512" i="14"/>
  <c r="GT512" i="14"/>
  <c r="GS512" i="14"/>
  <c r="GR512" i="14"/>
  <c r="GQ512" i="14"/>
  <c r="GP512" i="14"/>
  <c r="GO512" i="14"/>
  <c r="GN512" i="14"/>
  <c r="GM512" i="14"/>
  <c r="GL512" i="14"/>
  <c r="GK512" i="14"/>
  <c r="GJ512" i="14"/>
  <c r="GI512" i="14"/>
  <c r="GH512" i="14"/>
  <c r="GG512" i="14"/>
  <c r="GF512" i="14"/>
  <c r="GE512" i="14"/>
  <c r="GD512" i="14"/>
  <c r="GC512" i="14"/>
  <c r="GB512" i="14"/>
  <c r="GA512" i="14"/>
  <c r="FZ512" i="14"/>
  <c r="FY512" i="14"/>
  <c r="FX512" i="14"/>
  <c r="FW512" i="14"/>
  <c r="FV512" i="14"/>
  <c r="FU512" i="14"/>
  <c r="FT512" i="14"/>
  <c r="FS512" i="14"/>
  <c r="FR512" i="14"/>
  <c r="FQ512" i="14"/>
  <c r="FP512" i="14"/>
  <c r="FO512" i="14"/>
  <c r="FN512" i="14"/>
  <c r="FM512" i="14"/>
  <c r="FL512" i="14"/>
  <c r="FK512" i="14"/>
  <c r="FJ512" i="14"/>
  <c r="FI512" i="14"/>
  <c r="FH512" i="14"/>
  <c r="FG512" i="14"/>
  <c r="FF512" i="14"/>
  <c r="FE512" i="14"/>
  <c r="FD512" i="14"/>
  <c r="FC512" i="14"/>
  <c r="FB512" i="14"/>
  <c r="FA512" i="14"/>
  <c r="EZ512" i="14"/>
  <c r="EY512" i="14"/>
  <c r="EX512" i="14"/>
  <c r="EW512" i="14"/>
  <c r="EV512" i="14"/>
  <c r="EU512" i="14"/>
  <c r="ET512" i="14"/>
  <c r="ES512" i="14"/>
  <c r="ER512" i="14"/>
  <c r="EQ512" i="14"/>
  <c r="EP512" i="14"/>
  <c r="EO512" i="14"/>
  <c r="EN512" i="14"/>
  <c r="EM512" i="14"/>
  <c r="EL512" i="14"/>
  <c r="EK512" i="14"/>
  <c r="EJ512" i="14"/>
  <c r="EI512" i="14"/>
  <c r="EH512" i="14"/>
  <c r="EG512" i="14"/>
  <c r="EF512" i="14"/>
  <c r="EE512" i="14"/>
  <c r="ED512" i="14"/>
  <c r="EC512" i="14"/>
  <c r="EB512" i="14"/>
  <c r="EA512" i="14"/>
  <c r="DZ512" i="14"/>
  <c r="DY512" i="14"/>
  <c r="DX512" i="14"/>
  <c r="DW512" i="14"/>
  <c r="DV512" i="14"/>
  <c r="DU512" i="14"/>
  <c r="DT512" i="14"/>
  <c r="DS512" i="14"/>
  <c r="DR512" i="14"/>
  <c r="DQ512" i="14"/>
  <c r="DP512" i="14"/>
  <c r="DO512" i="14"/>
  <c r="DN512" i="14"/>
  <c r="DM512" i="14"/>
  <c r="DL512" i="14"/>
  <c r="DK512" i="14"/>
  <c r="DJ512" i="14"/>
  <c r="DI512" i="14"/>
  <c r="DH512" i="14"/>
  <c r="DG512" i="14"/>
  <c r="DF512" i="14"/>
  <c r="DE512" i="14"/>
  <c r="DD512" i="14"/>
  <c r="DC512" i="14"/>
  <c r="DB512" i="14"/>
  <c r="DA512" i="14"/>
  <c r="CZ512" i="14"/>
  <c r="CY512" i="14"/>
  <c r="CX512" i="14"/>
  <c r="CW512" i="14"/>
  <c r="CV512" i="14"/>
  <c r="CU512" i="14"/>
  <c r="CT512" i="14"/>
  <c r="CS512" i="14"/>
  <c r="CR512" i="14"/>
  <c r="CQ512" i="14"/>
  <c r="CP512" i="14"/>
  <c r="CO512" i="14"/>
  <c r="CN512" i="14"/>
  <c r="CM512" i="14"/>
  <c r="CL512" i="14"/>
  <c r="CK512" i="14"/>
  <c r="CJ512" i="14"/>
  <c r="CI512" i="14"/>
  <c r="CH512" i="14"/>
  <c r="CG512" i="14"/>
  <c r="CF512" i="14"/>
  <c r="CE512" i="14"/>
  <c r="CD512" i="14"/>
  <c r="CC512" i="14"/>
  <c r="CB512" i="14"/>
  <c r="CA512" i="14"/>
  <c r="BZ512" i="14"/>
  <c r="BY512" i="14"/>
  <c r="BX512" i="14"/>
  <c r="BW512" i="14"/>
  <c r="BV512" i="14"/>
  <c r="BU512" i="14"/>
  <c r="BT512" i="14"/>
  <c r="BS512" i="14"/>
  <c r="BR512" i="14"/>
  <c r="BQ512" i="14"/>
  <c r="BP512" i="14"/>
  <c r="BO512" i="14"/>
  <c r="BN512" i="14"/>
  <c r="BM512" i="14"/>
  <c r="BL512" i="14"/>
  <c r="BK512" i="14"/>
  <c r="BJ512" i="14"/>
  <c r="BI512" i="14"/>
  <c r="BH512" i="14"/>
  <c r="BG512" i="14"/>
  <c r="BF512" i="14"/>
  <c r="BE512" i="14"/>
  <c r="BD512" i="14"/>
  <c r="BC512" i="14"/>
  <c r="BB512" i="14"/>
  <c r="BA512" i="14"/>
  <c r="AZ512" i="14"/>
  <c r="AY512" i="14"/>
  <c r="AX512" i="14"/>
  <c r="AW512" i="14"/>
  <c r="AV512" i="14"/>
  <c r="AU512" i="14"/>
  <c r="AT512" i="14"/>
  <c r="AS512" i="14"/>
  <c r="AR512" i="14"/>
  <c r="AQ512" i="14"/>
  <c r="AP512" i="14"/>
  <c r="AO512" i="14"/>
  <c r="AN512" i="14"/>
  <c r="AM512" i="14"/>
  <c r="AL512" i="14"/>
  <c r="AK512" i="14"/>
  <c r="AJ512" i="14"/>
  <c r="AI512" i="14"/>
  <c r="AH512" i="14"/>
  <c r="AG512" i="14"/>
  <c r="AF512" i="14"/>
  <c r="AE512" i="14"/>
  <c r="AD512" i="14"/>
  <c r="AC512" i="14"/>
  <c r="AB512" i="14"/>
  <c r="AA512" i="14"/>
  <c r="Z512" i="14"/>
  <c r="Y512" i="14"/>
  <c r="X512" i="14"/>
  <c r="W512" i="14"/>
  <c r="V512" i="14"/>
  <c r="U512" i="14"/>
  <c r="T512" i="14"/>
  <c r="S512" i="14"/>
  <c r="R512" i="14"/>
  <c r="Q512" i="14"/>
  <c r="P512" i="14"/>
  <c r="O512" i="14"/>
  <c r="N512" i="14"/>
  <c r="M512" i="14"/>
  <c r="L512" i="14"/>
  <c r="K512" i="14"/>
  <c r="J512" i="14"/>
  <c r="I512" i="14"/>
  <c r="H512" i="14"/>
  <c r="G512" i="14"/>
  <c r="JB511" i="14"/>
  <c r="JA511" i="14"/>
  <c r="IZ511" i="14"/>
  <c r="IY511" i="14"/>
  <c r="IX511" i="14"/>
  <c r="IW511" i="14"/>
  <c r="IV511" i="14"/>
  <c r="IU511" i="14"/>
  <c r="IT511" i="14"/>
  <c r="IS511" i="14"/>
  <c r="IR511" i="14"/>
  <c r="IQ511" i="14"/>
  <c r="IP511" i="14"/>
  <c r="IO511" i="14"/>
  <c r="IN511" i="14"/>
  <c r="IM511" i="14"/>
  <c r="IL511" i="14"/>
  <c r="IK511" i="14"/>
  <c r="IJ511" i="14"/>
  <c r="II511" i="14"/>
  <c r="IH511" i="14"/>
  <c r="IG511" i="14"/>
  <c r="IF511" i="14"/>
  <c r="IE511" i="14"/>
  <c r="ID511" i="14"/>
  <c r="IC511" i="14"/>
  <c r="IB511" i="14"/>
  <c r="IA511" i="14"/>
  <c r="HZ511" i="14"/>
  <c r="HY511" i="14"/>
  <c r="HX511" i="14"/>
  <c r="HW511" i="14"/>
  <c r="HV511" i="14"/>
  <c r="HU511" i="14"/>
  <c r="HT511" i="14"/>
  <c r="HS511" i="14"/>
  <c r="HR511" i="14"/>
  <c r="HQ511" i="14"/>
  <c r="HP511" i="14"/>
  <c r="HO511" i="14"/>
  <c r="HN511" i="14"/>
  <c r="HM511" i="14"/>
  <c r="HL511" i="14"/>
  <c r="HK511" i="14"/>
  <c r="HJ511" i="14"/>
  <c r="HI511" i="14"/>
  <c r="HH511" i="14"/>
  <c r="HG511" i="14"/>
  <c r="HF511" i="14"/>
  <c r="HE511" i="14"/>
  <c r="HD511" i="14"/>
  <c r="HC511" i="14"/>
  <c r="HB511" i="14"/>
  <c r="HA511" i="14"/>
  <c r="GZ511" i="14"/>
  <c r="GY511" i="14"/>
  <c r="GX511" i="14"/>
  <c r="GW511" i="14"/>
  <c r="GV511" i="14"/>
  <c r="GU511" i="14"/>
  <c r="GT511" i="14"/>
  <c r="GS511" i="14"/>
  <c r="GR511" i="14"/>
  <c r="GQ511" i="14"/>
  <c r="GP511" i="14"/>
  <c r="GO511" i="14"/>
  <c r="GN511" i="14"/>
  <c r="GM511" i="14"/>
  <c r="GL511" i="14"/>
  <c r="GK511" i="14"/>
  <c r="GJ511" i="14"/>
  <c r="GI511" i="14"/>
  <c r="GH511" i="14"/>
  <c r="GG511" i="14"/>
  <c r="GF511" i="14"/>
  <c r="GE511" i="14"/>
  <c r="GD511" i="14"/>
  <c r="GC511" i="14"/>
  <c r="GB511" i="14"/>
  <c r="GA511" i="14"/>
  <c r="FZ511" i="14"/>
  <c r="FY511" i="14"/>
  <c r="FX511" i="14"/>
  <c r="FW511" i="14"/>
  <c r="FV511" i="14"/>
  <c r="FU511" i="14"/>
  <c r="FT511" i="14"/>
  <c r="FS511" i="14"/>
  <c r="FR511" i="14"/>
  <c r="FQ511" i="14"/>
  <c r="FP511" i="14"/>
  <c r="FO511" i="14"/>
  <c r="FN511" i="14"/>
  <c r="FM511" i="14"/>
  <c r="FL511" i="14"/>
  <c r="FK511" i="14"/>
  <c r="FJ511" i="14"/>
  <c r="FI511" i="14"/>
  <c r="FH511" i="14"/>
  <c r="FG511" i="14"/>
  <c r="FF511" i="14"/>
  <c r="FE511" i="14"/>
  <c r="FD511" i="14"/>
  <c r="FC511" i="14"/>
  <c r="FB511" i="14"/>
  <c r="FA511" i="14"/>
  <c r="EZ511" i="14"/>
  <c r="EY511" i="14"/>
  <c r="EX511" i="14"/>
  <c r="EW511" i="14"/>
  <c r="EV511" i="14"/>
  <c r="EU511" i="14"/>
  <c r="ET511" i="14"/>
  <c r="ES511" i="14"/>
  <c r="ER511" i="14"/>
  <c r="EQ511" i="14"/>
  <c r="EP511" i="14"/>
  <c r="EO511" i="14"/>
  <c r="EN511" i="14"/>
  <c r="EM511" i="14"/>
  <c r="EL511" i="14"/>
  <c r="EK511" i="14"/>
  <c r="EJ511" i="14"/>
  <c r="EI511" i="14"/>
  <c r="EH511" i="14"/>
  <c r="EG511" i="14"/>
  <c r="EF511" i="14"/>
  <c r="EE511" i="14"/>
  <c r="ED511" i="14"/>
  <c r="EC511" i="14"/>
  <c r="EB511" i="14"/>
  <c r="EA511" i="14"/>
  <c r="DZ511" i="14"/>
  <c r="DY511" i="14"/>
  <c r="DX511" i="14"/>
  <c r="DW511" i="14"/>
  <c r="DV511" i="14"/>
  <c r="DU511" i="14"/>
  <c r="DT511" i="14"/>
  <c r="DS511" i="14"/>
  <c r="DR511" i="14"/>
  <c r="DQ511" i="14"/>
  <c r="DP511" i="14"/>
  <c r="DO511" i="14"/>
  <c r="DN511" i="14"/>
  <c r="DM511" i="14"/>
  <c r="DL511" i="14"/>
  <c r="DK511" i="14"/>
  <c r="DJ511" i="14"/>
  <c r="DI511" i="14"/>
  <c r="DH511" i="14"/>
  <c r="DG511" i="14"/>
  <c r="DF511" i="14"/>
  <c r="DE511" i="14"/>
  <c r="DD511" i="14"/>
  <c r="DC511" i="14"/>
  <c r="DB511" i="14"/>
  <c r="DA511" i="14"/>
  <c r="CZ511" i="14"/>
  <c r="CY511" i="14"/>
  <c r="CX511" i="14"/>
  <c r="CW511" i="14"/>
  <c r="CV511" i="14"/>
  <c r="CU511" i="14"/>
  <c r="CT511" i="14"/>
  <c r="CS511" i="14"/>
  <c r="CR511" i="14"/>
  <c r="CQ511" i="14"/>
  <c r="CP511" i="14"/>
  <c r="CO511" i="14"/>
  <c r="CN511" i="14"/>
  <c r="CM511" i="14"/>
  <c r="CL511" i="14"/>
  <c r="CK511" i="14"/>
  <c r="CJ511" i="14"/>
  <c r="CI511" i="14"/>
  <c r="CH511" i="14"/>
  <c r="CG511" i="14"/>
  <c r="CF511" i="14"/>
  <c r="CE511" i="14"/>
  <c r="CD511" i="14"/>
  <c r="CC511" i="14"/>
  <c r="CB511" i="14"/>
  <c r="CA511" i="14"/>
  <c r="BZ511" i="14"/>
  <c r="BY511" i="14"/>
  <c r="BX511" i="14"/>
  <c r="BW511" i="14"/>
  <c r="BV511" i="14"/>
  <c r="BU511" i="14"/>
  <c r="BT511" i="14"/>
  <c r="BS511" i="14"/>
  <c r="BR511" i="14"/>
  <c r="BQ511" i="14"/>
  <c r="BP511" i="14"/>
  <c r="BO511" i="14"/>
  <c r="BN511" i="14"/>
  <c r="BM511" i="14"/>
  <c r="BL511" i="14"/>
  <c r="BK511" i="14"/>
  <c r="BJ511" i="14"/>
  <c r="BI511" i="14"/>
  <c r="BH511" i="14"/>
  <c r="BG511" i="14"/>
  <c r="BF511" i="14"/>
  <c r="BE511" i="14"/>
  <c r="BD511" i="14"/>
  <c r="BC511" i="14"/>
  <c r="BB511" i="14"/>
  <c r="BA511" i="14"/>
  <c r="AZ511" i="14"/>
  <c r="AY511" i="14"/>
  <c r="AX511" i="14"/>
  <c r="AW511" i="14"/>
  <c r="AV511" i="14"/>
  <c r="AU511" i="14"/>
  <c r="AT511" i="14"/>
  <c r="AS511" i="14"/>
  <c r="AR511" i="14"/>
  <c r="AQ511" i="14"/>
  <c r="AP511" i="14"/>
  <c r="AO511" i="14"/>
  <c r="AN511" i="14"/>
  <c r="AM511" i="14"/>
  <c r="AL511" i="14"/>
  <c r="AK511" i="14"/>
  <c r="AJ511" i="14"/>
  <c r="AI511" i="14"/>
  <c r="AH511" i="14"/>
  <c r="AG511" i="14"/>
  <c r="AF511" i="14"/>
  <c r="AE511" i="14"/>
  <c r="AD511" i="14"/>
  <c r="AC511" i="14"/>
  <c r="AB511" i="14"/>
  <c r="AA511" i="14"/>
  <c r="Z511" i="14"/>
  <c r="Y511" i="14"/>
  <c r="X511" i="14"/>
  <c r="W511" i="14"/>
  <c r="V511" i="14"/>
  <c r="U511" i="14"/>
  <c r="T511" i="14"/>
  <c r="S511" i="14"/>
  <c r="R511" i="14"/>
  <c r="Q511" i="14"/>
  <c r="P511" i="14"/>
  <c r="O511" i="14"/>
  <c r="N511" i="14"/>
  <c r="M511" i="14"/>
  <c r="L511" i="14"/>
  <c r="K511" i="14"/>
  <c r="J511" i="14"/>
  <c r="I511" i="14"/>
  <c r="H511" i="14"/>
  <c r="G511" i="14"/>
  <c r="JB510" i="14"/>
  <c r="JA510" i="14"/>
  <c r="IZ510" i="14"/>
  <c r="IY510" i="14"/>
  <c r="IX510" i="14"/>
  <c r="IW510" i="14"/>
  <c r="IV510" i="14"/>
  <c r="IU510" i="14"/>
  <c r="IT510" i="14"/>
  <c r="IS510" i="14"/>
  <c r="IR510" i="14"/>
  <c r="IQ510" i="14"/>
  <c r="IP510" i="14"/>
  <c r="IO510" i="14"/>
  <c r="IN510" i="14"/>
  <c r="IM510" i="14"/>
  <c r="IL510" i="14"/>
  <c r="IK510" i="14"/>
  <c r="IJ510" i="14"/>
  <c r="II510" i="14"/>
  <c r="IH510" i="14"/>
  <c r="IG510" i="14"/>
  <c r="IF510" i="14"/>
  <c r="IE510" i="14"/>
  <c r="ID510" i="14"/>
  <c r="IC510" i="14"/>
  <c r="IB510" i="14"/>
  <c r="IA510" i="14"/>
  <c r="HZ510" i="14"/>
  <c r="HY510" i="14"/>
  <c r="HX510" i="14"/>
  <c r="HW510" i="14"/>
  <c r="HV510" i="14"/>
  <c r="HU510" i="14"/>
  <c r="HT510" i="14"/>
  <c r="HS510" i="14"/>
  <c r="HR510" i="14"/>
  <c r="HQ510" i="14"/>
  <c r="HP510" i="14"/>
  <c r="HO510" i="14"/>
  <c r="HN510" i="14"/>
  <c r="HM510" i="14"/>
  <c r="HL510" i="14"/>
  <c r="HK510" i="14"/>
  <c r="HJ510" i="14"/>
  <c r="HI510" i="14"/>
  <c r="HH510" i="14"/>
  <c r="HG510" i="14"/>
  <c r="HF510" i="14"/>
  <c r="HE510" i="14"/>
  <c r="HD510" i="14"/>
  <c r="HC510" i="14"/>
  <c r="HB510" i="14"/>
  <c r="HA510" i="14"/>
  <c r="GZ510" i="14"/>
  <c r="GY510" i="14"/>
  <c r="GX510" i="14"/>
  <c r="GW510" i="14"/>
  <c r="GV510" i="14"/>
  <c r="GU510" i="14"/>
  <c r="GT510" i="14"/>
  <c r="GS510" i="14"/>
  <c r="GR510" i="14"/>
  <c r="GQ510" i="14"/>
  <c r="GP510" i="14"/>
  <c r="GO510" i="14"/>
  <c r="GN510" i="14"/>
  <c r="GM510" i="14"/>
  <c r="GL510" i="14"/>
  <c r="GK510" i="14"/>
  <c r="GJ510" i="14"/>
  <c r="GI510" i="14"/>
  <c r="GH510" i="14"/>
  <c r="GG510" i="14"/>
  <c r="GF510" i="14"/>
  <c r="GE510" i="14"/>
  <c r="GD510" i="14"/>
  <c r="GC510" i="14"/>
  <c r="GB510" i="14"/>
  <c r="GA510" i="14"/>
  <c r="FZ510" i="14"/>
  <c r="FY510" i="14"/>
  <c r="FX510" i="14"/>
  <c r="FW510" i="14"/>
  <c r="FV510" i="14"/>
  <c r="FU510" i="14"/>
  <c r="FT510" i="14"/>
  <c r="FS510" i="14"/>
  <c r="FR510" i="14"/>
  <c r="FQ510" i="14"/>
  <c r="FP510" i="14"/>
  <c r="FO510" i="14"/>
  <c r="FN510" i="14"/>
  <c r="FM510" i="14"/>
  <c r="FL510" i="14"/>
  <c r="FK510" i="14"/>
  <c r="FJ510" i="14"/>
  <c r="FI510" i="14"/>
  <c r="FH510" i="14"/>
  <c r="FG510" i="14"/>
  <c r="FF510" i="14"/>
  <c r="FE510" i="14"/>
  <c r="FD510" i="14"/>
  <c r="FC510" i="14"/>
  <c r="FB510" i="14"/>
  <c r="FA510" i="14"/>
  <c r="EZ510" i="14"/>
  <c r="EY510" i="14"/>
  <c r="EX510" i="14"/>
  <c r="EW510" i="14"/>
  <c r="EV510" i="14"/>
  <c r="EU510" i="14"/>
  <c r="ET510" i="14"/>
  <c r="ES510" i="14"/>
  <c r="ER510" i="14"/>
  <c r="EQ510" i="14"/>
  <c r="EP510" i="14"/>
  <c r="EO510" i="14"/>
  <c r="EN510" i="14"/>
  <c r="EM510" i="14"/>
  <c r="EL510" i="14"/>
  <c r="EK510" i="14"/>
  <c r="EJ510" i="14"/>
  <c r="EI510" i="14"/>
  <c r="EH510" i="14"/>
  <c r="EG510" i="14"/>
  <c r="EF510" i="14"/>
  <c r="EE510" i="14"/>
  <c r="ED510" i="14"/>
  <c r="EC510" i="14"/>
  <c r="EB510" i="14"/>
  <c r="EA510" i="14"/>
  <c r="DZ510" i="14"/>
  <c r="DY510" i="14"/>
  <c r="DX510" i="14"/>
  <c r="DW510" i="14"/>
  <c r="DV510" i="14"/>
  <c r="DU510" i="14"/>
  <c r="DT510" i="14"/>
  <c r="DS510" i="14"/>
  <c r="DR510" i="14"/>
  <c r="DQ510" i="14"/>
  <c r="DP510" i="14"/>
  <c r="DO510" i="14"/>
  <c r="DN510" i="14"/>
  <c r="DM510" i="14"/>
  <c r="DL510" i="14"/>
  <c r="DK510" i="14"/>
  <c r="DJ510" i="14"/>
  <c r="DI510" i="14"/>
  <c r="DH510" i="14"/>
  <c r="DG510" i="14"/>
  <c r="DF510" i="14"/>
  <c r="DE510" i="14"/>
  <c r="DD510" i="14"/>
  <c r="DC510" i="14"/>
  <c r="DB510" i="14"/>
  <c r="DA510" i="14"/>
  <c r="CZ510" i="14"/>
  <c r="CY510" i="14"/>
  <c r="CX510" i="14"/>
  <c r="CW510" i="14"/>
  <c r="CV510" i="14"/>
  <c r="CU510" i="14"/>
  <c r="CT510" i="14"/>
  <c r="CS510" i="14"/>
  <c r="CR510" i="14"/>
  <c r="CQ510" i="14"/>
  <c r="CP510" i="14"/>
  <c r="CO510" i="14"/>
  <c r="CN510" i="14"/>
  <c r="CM510" i="14"/>
  <c r="CL510" i="14"/>
  <c r="CK510" i="14"/>
  <c r="CJ510" i="14"/>
  <c r="CI510" i="14"/>
  <c r="CH510" i="14"/>
  <c r="CG510" i="14"/>
  <c r="CF510" i="14"/>
  <c r="CE510" i="14"/>
  <c r="CD510" i="14"/>
  <c r="CC510" i="14"/>
  <c r="CB510" i="14"/>
  <c r="CA510" i="14"/>
  <c r="BZ510" i="14"/>
  <c r="BY510" i="14"/>
  <c r="BX510" i="14"/>
  <c r="BW510" i="14"/>
  <c r="BV510" i="14"/>
  <c r="BU510" i="14"/>
  <c r="BT510" i="14"/>
  <c r="BS510" i="14"/>
  <c r="BR510" i="14"/>
  <c r="BQ510" i="14"/>
  <c r="BP510" i="14"/>
  <c r="BO510" i="14"/>
  <c r="BN510" i="14"/>
  <c r="BM510" i="14"/>
  <c r="BL510" i="14"/>
  <c r="BK510" i="14"/>
  <c r="BJ510" i="14"/>
  <c r="BI510" i="14"/>
  <c r="BH510" i="14"/>
  <c r="BG510" i="14"/>
  <c r="BF510" i="14"/>
  <c r="BE510" i="14"/>
  <c r="BD510" i="14"/>
  <c r="BC510" i="14"/>
  <c r="BB510" i="14"/>
  <c r="BA510" i="14"/>
  <c r="AZ510" i="14"/>
  <c r="AY510" i="14"/>
  <c r="AX510" i="14"/>
  <c r="AW510" i="14"/>
  <c r="AV510" i="14"/>
  <c r="AU510" i="14"/>
  <c r="AT510" i="14"/>
  <c r="AS510" i="14"/>
  <c r="AR510" i="14"/>
  <c r="AQ510" i="14"/>
  <c r="AP510" i="14"/>
  <c r="AO510" i="14"/>
  <c r="AN510" i="14"/>
  <c r="AM510" i="14"/>
  <c r="AL510" i="14"/>
  <c r="AK510" i="14"/>
  <c r="AJ510" i="14"/>
  <c r="AI510" i="14"/>
  <c r="AH510" i="14"/>
  <c r="AG510" i="14"/>
  <c r="AF510" i="14"/>
  <c r="AE510" i="14"/>
  <c r="AD510" i="14"/>
  <c r="AC510" i="14"/>
  <c r="AB510" i="14"/>
  <c r="AA510" i="14"/>
  <c r="Z510" i="14"/>
  <c r="Y510" i="14"/>
  <c r="X510" i="14"/>
  <c r="W510" i="14"/>
  <c r="V510" i="14"/>
  <c r="U510" i="14"/>
  <c r="T510" i="14"/>
  <c r="S510" i="14"/>
  <c r="R510" i="14"/>
  <c r="Q510" i="14"/>
  <c r="P510" i="14"/>
  <c r="O510" i="14"/>
  <c r="N510" i="14"/>
  <c r="M510" i="14"/>
  <c r="L510" i="14"/>
  <c r="K510" i="14"/>
  <c r="J510" i="14"/>
  <c r="I510" i="14"/>
  <c r="H510" i="14"/>
  <c r="G510" i="14"/>
  <c r="JB509" i="14"/>
  <c r="JA509" i="14"/>
  <c r="IZ509" i="14"/>
  <c r="IY509" i="14"/>
  <c r="IX509" i="14"/>
  <c r="IW509" i="14"/>
  <c r="IV509" i="14"/>
  <c r="IU509" i="14"/>
  <c r="IT509" i="14"/>
  <c r="IS509" i="14"/>
  <c r="IR509" i="14"/>
  <c r="IQ509" i="14"/>
  <c r="IP509" i="14"/>
  <c r="IO509" i="14"/>
  <c r="IN509" i="14"/>
  <c r="IM509" i="14"/>
  <c r="IL509" i="14"/>
  <c r="IK509" i="14"/>
  <c r="IJ509" i="14"/>
  <c r="II509" i="14"/>
  <c r="IH509" i="14"/>
  <c r="IG509" i="14"/>
  <c r="IF509" i="14"/>
  <c r="IE509" i="14"/>
  <c r="ID509" i="14"/>
  <c r="IC509" i="14"/>
  <c r="IB509" i="14"/>
  <c r="IA509" i="14"/>
  <c r="HZ509" i="14"/>
  <c r="HY509" i="14"/>
  <c r="HX509" i="14"/>
  <c r="HW509" i="14"/>
  <c r="HV509" i="14"/>
  <c r="HU509" i="14"/>
  <c r="HT509" i="14"/>
  <c r="HS509" i="14"/>
  <c r="HR509" i="14"/>
  <c r="HQ509" i="14"/>
  <c r="HP509" i="14"/>
  <c r="HO509" i="14"/>
  <c r="HN509" i="14"/>
  <c r="HM509" i="14"/>
  <c r="HL509" i="14"/>
  <c r="HK509" i="14"/>
  <c r="HJ509" i="14"/>
  <c r="HI509" i="14"/>
  <c r="HH509" i="14"/>
  <c r="HG509" i="14"/>
  <c r="HF509" i="14"/>
  <c r="HE509" i="14"/>
  <c r="HD509" i="14"/>
  <c r="HC509" i="14"/>
  <c r="HB509" i="14"/>
  <c r="HA509" i="14"/>
  <c r="GZ509" i="14"/>
  <c r="GY509" i="14"/>
  <c r="GX509" i="14"/>
  <c r="GW509" i="14"/>
  <c r="GV509" i="14"/>
  <c r="GU509" i="14"/>
  <c r="GT509" i="14"/>
  <c r="GS509" i="14"/>
  <c r="GR509" i="14"/>
  <c r="GQ509" i="14"/>
  <c r="GP509" i="14"/>
  <c r="GO509" i="14"/>
  <c r="GN509" i="14"/>
  <c r="GM509" i="14"/>
  <c r="GL509" i="14"/>
  <c r="GK509" i="14"/>
  <c r="GJ509" i="14"/>
  <c r="GI509" i="14"/>
  <c r="GH509" i="14"/>
  <c r="GG509" i="14"/>
  <c r="GF509" i="14"/>
  <c r="GE509" i="14"/>
  <c r="GD509" i="14"/>
  <c r="GC509" i="14"/>
  <c r="GB509" i="14"/>
  <c r="GA509" i="14"/>
  <c r="FZ509" i="14"/>
  <c r="FY509" i="14"/>
  <c r="FX509" i="14"/>
  <c r="FW509" i="14"/>
  <c r="FV509" i="14"/>
  <c r="FU509" i="14"/>
  <c r="FT509" i="14"/>
  <c r="FS509" i="14"/>
  <c r="FR509" i="14"/>
  <c r="FQ509" i="14"/>
  <c r="FP509" i="14"/>
  <c r="FO509" i="14"/>
  <c r="FN509" i="14"/>
  <c r="FM509" i="14"/>
  <c r="FL509" i="14"/>
  <c r="FK509" i="14"/>
  <c r="FJ509" i="14"/>
  <c r="FI509" i="14"/>
  <c r="FH509" i="14"/>
  <c r="FG509" i="14"/>
  <c r="FF509" i="14"/>
  <c r="FE509" i="14"/>
  <c r="FD509" i="14"/>
  <c r="FC509" i="14"/>
  <c r="FB509" i="14"/>
  <c r="FA509" i="14"/>
  <c r="EZ509" i="14"/>
  <c r="EY509" i="14"/>
  <c r="EX509" i="14"/>
  <c r="EW509" i="14"/>
  <c r="EV509" i="14"/>
  <c r="EU509" i="14"/>
  <c r="ET509" i="14"/>
  <c r="ES509" i="14"/>
  <c r="ER509" i="14"/>
  <c r="EQ509" i="14"/>
  <c r="EP509" i="14"/>
  <c r="EO509" i="14"/>
  <c r="EN509" i="14"/>
  <c r="EM509" i="14"/>
  <c r="EL509" i="14"/>
  <c r="EK509" i="14"/>
  <c r="EJ509" i="14"/>
  <c r="EI509" i="14"/>
  <c r="EH509" i="14"/>
  <c r="EG509" i="14"/>
  <c r="EF509" i="14"/>
  <c r="EE509" i="14"/>
  <c r="ED509" i="14"/>
  <c r="EC509" i="14"/>
  <c r="EB509" i="14"/>
  <c r="EA509" i="14"/>
  <c r="DZ509" i="14"/>
  <c r="DY509" i="14"/>
  <c r="DX509" i="14"/>
  <c r="DW509" i="14"/>
  <c r="DV509" i="14"/>
  <c r="DU509" i="14"/>
  <c r="DT509" i="14"/>
  <c r="DS509" i="14"/>
  <c r="DR509" i="14"/>
  <c r="DQ509" i="14"/>
  <c r="DP509" i="14"/>
  <c r="DO509" i="14"/>
  <c r="DN509" i="14"/>
  <c r="DM509" i="14"/>
  <c r="DL509" i="14"/>
  <c r="DK509" i="14"/>
  <c r="DJ509" i="14"/>
  <c r="DI509" i="14"/>
  <c r="DH509" i="14"/>
  <c r="DG509" i="14"/>
  <c r="DF509" i="14"/>
  <c r="DE509" i="14"/>
  <c r="DD509" i="14"/>
  <c r="DC509" i="14"/>
  <c r="DB509" i="14"/>
  <c r="DA509" i="14"/>
  <c r="CZ509" i="14"/>
  <c r="CY509" i="14"/>
  <c r="CX509" i="14"/>
  <c r="CW509" i="14"/>
  <c r="CV509" i="14"/>
  <c r="CU509" i="14"/>
  <c r="CT509" i="14"/>
  <c r="CS509" i="14"/>
  <c r="CR509" i="14"/>
  <c r="CQ509" i="14"/>
  <c r="CP509" i="14"/>
  <c r="CO509" i="14"/>
  <c r="CN509" i="14"/>
  <c r="CM509" i="14"/>
  <c r="CL509" i="14"/>
  <c r="CK509" i="14"/>
  <c r="CJ509" i="14"/>
  <c r="CI509" i="14"/>
  <c r="CH509" i="14"/>
  <c r="CG509" i="14"/>
  <c r="CF509" i="14"/>
  <c r="CE509" i="14"/>
  <c r="CD509" i="14"/>
  <c r="CC509" i="14"/>
  <c r="CB509" i="14"/>
  <c r="CA509" i="14"/>
  <c r="BZ509" i="14"/>
  <c r="BY509" i="14"/>
  <c r="BX509" i="14"/>
  <c r="BW509" i="14"/>
  <c r="BV509" i="14"/>
  <c r="BU509" i="14"/>
  <c r="BT509" i="14"/>
  <c r="BS509" i="14"/>
  <c r="BR509" i="14"/>
  <c r="BQ509" i="14"/>
  <c r="BP509" i="14"/>
  <c r="BO509" i="14"/>
  <c r="BN509" i="14"/>
  <c r="BM509" i="14"/>
  <c r="BL509" i="14"/>
  <c r="BK509" i="14"/>
  <c r="BJ509" i="14"/>
  <c r="BI509" i="14"/>
  <c r="BH509" i="14"/>
  <c r="BG509" i="14"/>
  <c r="BF509" i="14"/>
  <c r="BE509" i="14"/>
  <c r="BD509" i="14"/>
  <c r="BC509" i="14"/>
  <c r="BB509" i="14"/>
  <c r="BA509" i="14"/>
  <c r="AZ509" i="14"/>
  <c r="AY509" i="14"/>
  <c r="AX509" i="14"/>
  <c r="AW509" i="14"/>
  <c r="AV509" i="14"/>
  <c r="AU509" i="14"/>
  <c r="AT509" i="14"/>
  <c r="AS509" i="14"/>
  <c r="AR509" i="14"/>
  <c r="AQ509" i="14"/>
  <c r="AP509" i="14"/>
  <c r="AO509" i="14"/>
  <c r="AN509" i="14"/>
  <c r="AM509" i="14"/>
  <c r="AL509" i="14"/>
  <c r="AK509" i="14"/>
  <c r="AJ509" i="14"/>
  <c r="AI509" i="14"/>
  <c r="AH509" i="14"/>
  <c r="AG509" i="14"/>
  <c r="AF509" i="14"/>
  <c r="AE509" i="14"/>
  <c r="AD509" i="14"/>
  <c r="AC509" i="14"/>
  <c r="AB509" i="14"/>
  <c r="AA509" i="14"/>
  <c r="Z509" i="14"/>
  <c r="Y509" i="14"/>
  <c r="X509" i="14"/>
  <c r="W509" i="14"/>
  <c r="V509" i="14"/>
  <c r="U509" i="14"/>
  <c r="T509" i="14"/>
  <c r="S509" i="14"/>
  <c r="R509" i="14"/>
  <c r="Q509" i="14"/>
  <c r="P509" i="14"/>
  <c r="O509" i="14"/>
  <c r="N509" i="14"/>
  <c r="M509" i="14"/>
  <c r="L509" i="14"/>
  <c r="K509" i="14"/>
  <c r="J509" i="14"/>
  <c r="I509" i="14"/>
  <c r="H509" i="14"/>
  <c r="G509" i="14"/>
  <c r="JB508" i="14"/>
  <c r="JA508" i="14"/>
  <c r="IZ508" i="14"/>
  <c r="IY508" i="14"/>
  <c r="IX508" i="14"/>
  <c r="IW508" i="14"/>
  <c r="IV508" i="14"/>
  <c r="IU508" i="14"/>
  <c r="IT508" i="14"/>
  <c r="IS508" i="14"/>
  <c r="IR508" i="14"/>
  <c r="IQ508" i="14"/>
  <c r="IP508" i="14"/>
  <c r="IO508" i="14"/>
  <c r="IN508" i="14"/>
  <c r="IM508" i="14"/>
  <c r="IL508" i="14"/>
  <c r="IK508" i="14"/>
  <c r="IJ508" i="14"/>
  <c r="II508" i="14"/>
  <c r="IH508" i="14"/>
  <c r="IG508" i="14"/>
  <c r="IF508" i="14"/>
  <c r="IE508" i="14"/>
  <c r="ID508" i="14"/>
  <c r="IC508" i="14"/>
  <c r="IB508" i="14"/>
  <c r="IA508" i="14"/>
  <c r="HZ508" i="14"/>
  <c r="HY508" i="14"/>
  <c r="HX508" i="14"/>
  <c r="HW508" i="14"/>
  <c r="HV508" i="14"/>
  <c r="HU508" i="14"/>
  <c r="HT508" i="14"/>
  <c r="HS508" i="14"/>
  <c r="HR508" i="14"/>
  <c r="HQ508" i="14"/>
  <c r="HP508" i="14"/>
  <c r="HO508" i="14"/>
  <c r="HN508" i="14"/>
  <c r="HM508" i="14"/>
  <c r="HL508" i="14"/>
  <c r="HK508" i="14"/>
  <c r="HJ508" i="14"/>
  <c r="HI508" i="14"/>
  <c r="HH508" i="14"/>
  <c r="HG508" i="14"/>
  <c r="HF508" i="14"/>
  <c r="HE508" i="14"/>
  <c r="HD508" i="14"/>
  <c r="HC508" i="14"/>
  <c r="HB508" i="14"/>
  <c r="HA508" i="14"/>
  <c r="GZ508" i="14"/>
  <c r="GY508" i="14"/>
  <c r="GX508" i="14"/>
  <c r="GW508" i="14"/>
  <c r="GV508" i="14"/>
  <c r="GU508" i="14"/>
  <c r="GT508" i="14"/>
  <c r="GS508" i="14"/>
  <c r="GR508" i="14"/>
  <c r="GQ508" i="14"/>
  <c r="GP508" i="14"/>
  <c r="GO508" i="14"/>
  <c r="GN508" i="14"/>
  <c r="GM508" i="14"/>
  <c r="GL508" i="14"/>
  <c r="GK508" i="14"/>
  <c r="GJ508" i="14"/>
  <c r="GI508" i="14"/>
  <c r="GH508" i="14"/>
  <c r="GG508" i="14"/>
  <c r="GF508" i="14"/>
  <c r="GE508" i="14"/>
  <c r="GD508" i="14"/>
  <c r="GC508" i="14"/>
  <c r="GB508" i="14"/>
  <c r="GA508" i="14"/>
  <c r="FZ508" i="14"/>
  <c r="FY508" i="14"/>
  <c r="FX508" i="14"/>
  <c r="FW508" i="14"/>
  <c r="FV508" i="14"/>
  <c r="FU508" i="14"/>
  <c r="FT508" i="14"/>
  <c r="FS508" i="14"/>
  <c r="FR508" i="14"/>
  <c r="FQ508" i="14"/>
  <c r="FP508" i="14"/>
  <c r="FO508" i="14"/>
  <c r="FN508" i="14"/>
  <c r="FM508" i="14"/>
  <c r="FL508" i="14"/>
  <c r="FK508" i="14"/>
  <c r="FJ508" i="14"/>
  <c r="FI508" i="14"/>
  <c r="FH508" i="14"/>
  <c r="FG508" i="14"/>
  <c r="FF508" i="14"/>
  <c r="FE508" i="14"/>
  <c r="FD508" i="14"/>
  <c r="FC508" i="14"/>
  <c r="FB508" i="14"/>
  <c r="FA508" i="14"/>
  <c r="EZ508" i="14"/>
  <c r="EY508" i="14"/>
  <c r="EX508" i="14"/>
  <c r="EW508" i="14"/>
  <c r="EV508" i="14"/>
  <c r="EU508" i="14"/>
  <c r="ET508" i="14"/>
  <c r="ES508" i="14"/>
  <c r="ER508" i="14"/>
  <c r="EQ508" i="14"/>
  <c r="EP508" i="14"/>
  <c r="EO508" i="14"/>
  <c r="EN508" i="14"/>
  <c r="EM508" i="14"/>
  <c r="EL508" i="14"/>
  <c r="EK508" i="14"/>
  <c r="EJ508" i="14"/>
  <c r="EI508" i="14"/>
  <c r="EH508" i="14"/>
  <c r="EG508" i="14"/>
  <c r="EF508" i="14"/>
  <c r="EE508" i="14"/>
  <c r="ED508" i="14"/>
  <c r="EC508" i="14"/>
  <c r="EB508" i="14"/>
  <c r="EA508" i="14"/>
  <c r="DZ508" i="14"/>
  <c r="DY508" i="14"/>
  <c r="DX508" i="14"/>
  <c r="DW508" i="14"/>
  <c r="DV508" i="14"/>
  <c r="DU508" i="14"/>
  <c r="DT508" i="14"/>
  <c r="DS508" i="14"/>
  <c r="DR508" i="14"/>
  <c r="DQ508" i="14"/>
  <c r="DP508" i="14"/>
  <c r="DO508" i="14"/>
  <c r="DN508" i="14"/>
  <c r="DM508" i="14"/>
  <c r="DL508" i="14"/>
  <c r="DK508" i="14"/>
  <c r="DJ508" i="14"/>
  <c r="DI508" i="14"/>
  <c r="DH508" i="14"/>
  <c r="DG508" i="14"/>
  <c r="DF508" i="14"/>
  <c r="DE508" i="14"/>
  <c r="DD508" i="14"/>
  <c r="DC508" i="14"/>
  <c r="DB508" i="14"/>
  <c r="DA508" i="14"/>
  <c r="CZ508" i="14"/>
  <c r="CY508" i="14"/>
  <c r="CX508" i="14"/>
  <c r="CW508" i="14"/>
  <c r="CV508" i="14"/>
  <c r="CU508" i="14"/>
  <c r="CT508" i="14"/>
  <c r="CS508" i="14"/>
  <c r="CR508" i="14"/>
  <c r="CQ508" i="14"/>
  <c r="CP508" i="14"/>
  <c r="CO508" i="14"/>
  <c r="CN508" i="14"/>
  <c r="CM508" i="14"/>
  <c r="CL508" i="14"/>
  <c r="CK508" i="14"/>
  <c r="CJ508" i="14"/>
  <c r="CI508" i="14"/>
  <c r="CH508" i="14"/>
  <c r="CG508" i="14"/>
  <c r="CF508" i="14"/>
  <c r="CE508" i="14"/>
  <c r="CD508" i="14"/>
  <c r="CC508" i="14"/>
  <c r="CB508" i="14"/>
  <c r="CA508" i="14"/>
  <c r="BZ508" i="14"/>
  <c r="BY508" i="14"/>
  <c r="BX508" i="14"/>
  <c r="BW508" i="14"/>
  <c r="BV508" i="14"/>
  <c r="BU508" i="14"/>
  <c r="BT508" i="14"/>
  <c r="BS508" i="14"/>
  <c r="BR508" i="14"/>
  <c r="BQ508" i="14"/>
  <c r="BP508" i="14"/>
  <c r="BO508" i="14"/>
  <c r="BN508" i="14"/>
  <c r="BM508" i="14"/>
  <c r="BL508" i="14"/>
  <c r="BK508" i="14"/>
  <c r="BJ508" i="14"/>
  <c r="BI508" i="14"/>
  <c r="BH508" i="14"/>
  <c r="BG508" i="14"/>
  <c r="BF508" i="14"/>
  <c r="BE508" i="14"/>
  <c r="BD508" i="14"/>
  <c r="BC508" i="14"/>
  <c r="BB508" i="14"/>
  <c r="BA508" i="14"/>
  <c r="AZ508" i="14"/>
  <c r="AY508" i="14"/>
  <c r="AX508" i="14"/>
  <c r="AW508" i="14"/>
  <c r="AV508" i="14"/>
  <c r="AU508" i="14"/>
  <c r="AT508" i="14"/>
  <c r="AS508" i="14"/>
  <c r="AR508" i="14"/>
  <c r="AQ508" i="14"/>
  <c r="AP508" i="14"/>
  <c r="AO508" i="14"/>
  <c r="AN508" i="14"/>
  <c r="AM508" i="14"/>
  <c r="AL508" i="14"/>
  <c r="AK508" i="14"/>
  <c r="AJ508" i="14"/>
  <c r="AI508" i="14"/>
  <c r="AH508" i="14"/>
  <c r="AG508" i="14"/>
  <c r="AF508" i="14"/>
  <c r="AE508" i="14"/>
  <c r="AD508" i="14"/>
  <c r="AC508" i="14"/>
  <c r="AB508" i="14"/>
  <c r="AA508" i="14"/>
  <c r="Z508" i="14"/>
  <c r="Y508" i="14"/>
  <c r="X508" i="14"/>
  <c r="W508" i="14"/>
  <c r="V508" i="14"/>
  <c r="U508" i="14"/>
  <c r="T508" i="14"/>
  <c r="S508" i="14"/>
  <c r="R508" i="14"/>
  <c r="Q508" i="14"/>
  <c r="P508" i="14"/>
  <c r="O508" i="14"/>
  <c r="N508" i="14"/>
  <c r="M508" i="14"/>
  <c r="L508" i="14"/>
  <c r="K508" i="14"/>
  <c r="J508" i="14"/>
  <c r="I508" i="14"/>
  <c r="H508" i="14"/>
  <c r="G508" i="14"/>
  <c r="JB507" i="14"/>
  <c r="JA507" i="14"/>
  <c r="IZ507" i="14"/>
  <c r="IY507" i="14"/>
  <c r="IX507" i="14"/>
  <c r="IW507" i="14"/>
  <c r="IV507" i="14"/>
  <c r="IU507" i="14"/>
  <c r="IT507" i="14"/>
  <c r="IS507" i="14"/>
  <c r="IR507" i="14"/>
  <c r="IQ507" i="14"/>
  <c r="IP507" i="14"/>
  <c r="IO507" i="14"/>
  <c r="IN507" i="14"/>
  <c r="IM507" i="14"/>
  <c r="IL507" i="14"/>
  <c r="IK507" i="14"/>
  <c r="IJ507" i="14"/>
  <c r="II507" i="14"/>
  <c r="IH507" i="14"/>
  <c r="IG507" i="14"/>
  <c r="IF507" i="14"/>
  <c r="IE507" i="14"/>
  <c r="ID507" i="14"/>
  <c r="IC507" i="14"/>
  <c r="IB507" i="14"/>
  <c r="IA507" i="14"/>
  <c r="HZ507" i="14"/>
  <c r="HY507" i="14"/>
  <c r="HX507" i="14"/>
  <c r="HW507" i="14"/>
  <c r="HV507" i="14"/>
  <c r="HU507" i="14"/>
  <c r="HT507" i="14"/>
  <c r="HS507" i="14"/>
  <c r="HR507" i="14"/>
  <c r="HQ507" i="14"/>
  <c r="HP507" i="14"/>
  <c r="HO507" i="14"/>
  <c r="HN507" i="14"/>
  <c r="HM507" i="14"/>
  <c r="HL507" i="14"/>
  <c r="HK507" i="14"/>
  <c r="HJ507" i="14"/>
  <c r="HI507" i="14"/>
  <c r="HH507" i="14"/>
  <c r="HG507" i="14"/>
  <c r="HF507" i="14"/>
  <c r="HE507" i="14"/>
  <c r="HD507" i="14"/>
  <c r="HC507" i="14"/>
  <c r="HB507" i="14"/>
  <c r="HA507" i="14"/>
  <c r="GZ507" i="14"/>
  <c r="GY507" i="14"/>
  <c r="GX507" i="14"/>
  <c r="GW507" i="14"/>
  <c r="GV507" i="14"/>
  <c r="GU507" i="14"/>
  <c r="GT507" i="14"/>
  <c r="GS507" i="14"/>
  <c r="GR507" i="14"/>
  <c r="GQ507" i="14"/>
  <c r="GP507" i="14"/>
  <c r="GO507" i="14"/>
  <c r="GN507" i="14"/>
  <c r="GM507" i="14"/>
  <c r="GL507" i="14"/>
  <c r="GK507" i="14"/>
  <c r="GJ507" i="14"/>
  <c r="GI507" i="14"/>
  <c r="GH507" i="14"/>
  <c r="GG507" i="14"/>
  <c r="GF507" i="14"/>
  <c r="GE507" i="14"/>
  <c r="GD507" i="14"/>
  <c r="GC507" i="14"/>
  <c r="GB507" i="14"/>
  <c r="GA507" i="14"/>
  <c r="FZ507" i="14"/>
  <c r="FY507" i="14"/>
  <c r="FX507" i="14"/>
  <c r="FW507" i="14"/>
  <c r="FV507" i="14"/>
  <c r="FU507" i="14"/>
  <c r="FT507" i="14"/>
  <c r="FS507" i="14"/>
  <c r="FR507" i="14"/>
  <c r="FQ507" i="14"/>
  <c r="FP507" i="14"/>
  <c r="FO507" i="14"/>
  <c r="FN507" i="14"/>
  <c r="FM507" i="14"/>
  <c r="FL507" i="14"/>
  <c r="FK507" i="14"/>
  <c r="FJ507" i="14"/>
  <c r="FI507" i="14"/>
  <c r="FH507" i="14"/>
  <c r="FG507" i="14"/>
  <c r="FF507" i="14"/>
  <c r="FE507" i="14"/>
  <c r="FD507" i="14"/>
  <c r="FC507" i="14"/>
  <c r="FB507" i="14"/>
  <c r="FA507" i="14"/>
  <c r="EZ507" i="14"/>
  <c r="EY507" i="14"/>
  <c r="EX507" i="14"/>
  <c r="EW507" i="14"/>
  <c r="EV507" i="14"/>
  <c r="EU507" i="14"/>
  <c r="ET507" i="14"/>
  <c r="ES507" i="14"/>
  <c r="ER507" i="14"/>
  <c r="EQ507" i="14"/>
  <c r="EP507" i="14"/>
  <c r="EO507" i="14"/>
  <c r="EN507" i="14"/>
  <c r="EM507" i="14"/>
  <c r="EL507" i="14"/>
  <c r="EK507" i="14"/>
  <c r="EJ507" i="14"/>
  <c r="EI507" i="14"/>
  <c r="EH507" i="14"/>
  <c r="EG507" i="14"/>
  <c r="EF507" i="14"/>
  <c r="EE507" i="14"/>
  <c r="ED507" i="14"/>
  <c r="EC507" i="14"/>
  <c r="EB507" i="14"/>
  <c r="EA507" i="14"/>
  <c r="DZ507" i="14"/>
  <c r="DY507" i="14"/>
  <c r="DX507" i="14"/>
  <c r="DW507" i="14"/>
  <c r="DV507" i="14"/>
  <c r="DU507" i="14"/>
  <c r="DT507" i="14"/>
  <c r="DS507" i="14"/>
  <c r="DR507" i="14"/>
  <c r="DQ507" i="14"/>
  <c r="DP507" i="14"/>
  <c r="DO507" i="14"/>
  <c r="DN507" i="14"/>
  <c r="DM507" i="14"/>
  <c r="DL507" i="14"/>
  <c r="DK507" i="14"/>
  <c r="DJ507" i="14"/>
  <c r="DI507" i="14"/>
  <c r="DH507" i="14"/>
  <c r="DG507" i="14"/>
  <c r="DF507" i="14"/>
  <c r="DE507" i="14"/>
  <c r="DD507" i="14"/>
  <c r="DC507" i="14"/>
  <c r="DB507" i="14"/>
  <c r="DA507" i="14"/>
  <c r="CZ507" i="14"/>
  <c r="CY507" i="14"/>
  <c r="CX507" i="14"/>
  <c r="CW507" i="14"/>
  <c r="CV507" i="14"/>
  <c r="CU507" i="14"/>
  <c r="CT507" i="14"/>
  <c r="CS507" i="14"/>
  <c r="CR507" i="14"/>
  <c r="CQ507" i="14"/>
  <c r="CP507" i="14"/>
  <c r="CO507" i="14"/>
  <c r="CN507" i="14"/>
  <c r="CM507" i="14"/>
  <c r="CL507" i="14"/>
  <c r="CK507" i="14"/>
  <c r="CJ507" i="14"/>
  <c r="CI507" i="14"/>
  <c r="CH507" i="14"/>
  <c r="CG507" i="14"/>
  <c r="CF507" i="14"/>
  <c r="CE507" i="14"/>
  <c r="CD507" i="14"/>
  <c r="CC507" i="14"/>
  <c r="CB507" i="14"/>
  <c r="CA507" i="14"/>
  <c r="BZ507" i="14"/>
  <c r="BY507" i="14"/>
  <c r="BX507" i="14"/>
  <c r="BW507" i="14"/>
  <c r="BV507" i="14"/>
  <c r="BU507" i="14"/>
  <c r="BT507" i="14"/>
  <c r="BS507" i="14"/>
  <c r="BR507" i="14"/>
  <c r="BQ507" i="14"/>
  <c r="BP507" i="14"/>
  <c r="BO507" i="14"/>
  <c r="BN507" i="14"/>
  <c r="BM507" i="14"/>
  <c r="BL507" i="14"/>
  <c r="BK507" i="14"/>
  <c r="BJ507" i="14"/>
  <c r="BI507" i="14"/>
  <c r="BH507" i="14"/>
  <c r="BG507" i="14"/>
  <c r="BF507" i="14"/>
  <c r="BE507" i="14"/>
  <c r="BD507" i="14"/>
  <c r="BC507" i="14"/>
  <c r="BB507" i="14"/>
  <c r="BA507" i="14"/>
  <c r="AZ507" i="14"/>
  <c r="AY507" i="14"/>
  <c r="AX507" i="14"/>
  <c r="AW507" i="14"/>
  <c r="AV507" i="14"/>
  <c r="AU507" i="14"/>
  <c r="AT507" i="14"/>
  <c r="AS507" i="14"/>
  <c r="AR507" i="14"/>
  <c r="AQ507" i="14"/>
  <c r="AP507" i="14"/>
  <c r="AO507" i="14"/>
  <c r="AN507" i="14"/>
  <c r="AM507" i="14"/>
  <c r="AL507" i="14"/>
  <c r="AK507" i="14"/>
  <c r="AJ507" i="14"/>
  <c r="AI507" i="14"/>
  <c r="AH507" i="14"/>
  <c r="AG507" i="14"/>
  <c r="AF507" i="14"/>
  <c r="AE507" i="14"/>
  <c r="AD507" i="14"/>
  <c r="AC507" i="14"/>
  <c r="AB507" i="14"/>
  <c r="AA507" i="14"/>
  <c r="Z507" i="14"/>
  <c r="Y507" i="14"/>
  <c r="X507" i="14"/>
  <c r="W507" i="14"/>
  <c r="V507" i="14"/>
  <c r="U507" i="14"/>
  <c r="T507" i="14"/>
  <c r="S507" i="14"/>
  <c r="R507" i="14"/>
  <c r="Q507" i="14"/>
  <c r="P507" i="14"/>
  <c r="O507" i="14"/>
  <c r="N507" i="14"/>
  <c r="M507" i="14"/>
  <c r="L507" i="14"/>
  <c r="K507" i="14"/>
  <c r="J507" i="14"/>
  <c r="I507" i="14"/>
  <c r="H507" i="14"/>
  <c r="G507" i="14"/>
  <c r="JB506" i="14"/>
  <c r="JA506" i="14"/>
  <c r="IZ506" i="14"/>
  <c r="IY506" i="14"/>
  <c r="IX506" i="14"/>
  <c r="IW506" i="14"/>
  <c r="IV506" i="14"/>
  <c r="IU506" i="14"/>
  <c r="IT506" i="14"/>
  <c r="IS506" i="14"/>
  <c r="IR506" i="14"/>
  <c r="IQ506" i="14"/>
  <c r="IP506" i="14"/>
  <c r="IO506" i="14"/>
  <c r="IN506" i="14"/>
  <c r="IM506" i="14"/>
  <c r="IL506" i="14"/>
  <c r="IK506" i="14"/>
  <c r="IJ506" i="14"/>
  <c r="II506" i="14"/>
  <c r="IH506" i="14"/>
  <c r="IG506" i="14"/>
  <c r="IF506" i="14"/>
  <c r="IE506" i="14"/>
  <c r="ID506" i="14"/>
  <c r="IC506" i="14"/>
  <c r="IB506" i="14"/>
  <c r="IA506" i="14"/>
  <c r="HZ506" i="14"/>
  <c r="HY506" i="14"/>
  <c r="HX506" i="14"/>
  <c r="HW506" i="14"/>
  <c r="HV506" i="14"/>
  <c r="HU506" i="14"/>
  <c r="HT506" i="14"/>
  <c r="HS506" i="14"/>
  <c r="HR506" i="14"/>
  <c r="HQ506" i="14"/>
  <c r="HP506" i="14"/>
  <c r="HO506" i="14"/>
  <c r="HN506" i="14"/>
  <c r="HM506" i="14"/>
  <c r="HL506" i="14"/>
  <c r="HK506" i="14"/>
  <c r="HJ506" i="14"/>
  <c r="HI506" i="14"/>
  <c r="HH506" i="14"/>
  <c r="HG506" i="14"/>
  <c r="HF506" i="14"/>
  <c r="HE506" i="14"/>
  <c r="HD506" i="14"/>
  <c r="HC506" i="14"/>
  <c r="HB506" i="14"/>
  <c r="HA506" i="14"/>
  <c r="GZ506" i="14"/>
  <c r="GY506" i="14"/>
  <c r="GX506" i="14"/>
  <c r="GW506" i="14"/>
  <c r="GV506" i="14"/>
  <c r="GU506" i="14"/>
  <c r="GT506" i="14"/>
  <c r="GS506" i="14"/>
  <c r="GR506" i="14"/>
  <c r="GQ506" i="14"/>
  <c r="GP506" i="14"/>
  <c r="GO506" i="14"/>
  <c r="GN506" i="14"/>
  <c r="GM506" i="14"/>
  <c r="GL506" i="14"/>
  <c r="GK506" i="14"/>
  <c r="GJ506" i="14"/>
  <c r="GI506" i="14"/>
  <c r="GH506" i="14"/>
  <c r="GG506" i="14"/>
  <c r="GF506" i="14"/>
  <c r="GE506" i="14"/>
  <c r="GD506" i="14"/>
  <c r="GC506" i="14"/>
  <c r="GB506" i="14"/>
  <c r="GA506" i="14"/>
  <c r="FZ506" i="14"/>
  <c r="FY506" i="14"/>
  <c r="FX506" i="14"/>
  <c r="FW506" i="14"/>
  <c r="FV506" i="14"/>
  <c r="FU506" i="14"/>
  <c r="FT506" i="14"/>
  <c r="FS506" i="14"/>
  <c r="FR506" i="14"/>
  <c r="FQ506" i="14"/>
  <c r="FP506" i="14"/>
  <c r="FO506" i="14"/>
  <c r="FN506" i="14"/>
  <c r="FM506" i="14"/>
  <c r="FL506" i="14"/>
  <c r="FK506" i="14"/>
  <c r="FJ506" i="14"/>
  <c r="FI506" i="14"/>
  <c r="FH506" i="14"/>
  <c r="FG506" i="14"/>
  <c r="FF506" i="14"/>
  <c r="FE506" i="14"/>
  <c r="FD506" i="14"/>
  <c r="FC506" i="14"/>
  <c r="FB506" i="14"/>
  <c r="FA506" i="14"/>
  <c r="EZ506" i="14"/>
  <c r="EY506" i="14"/>
  <c r="EX506" i="14"/>
  <c r="EW506" i="14"/>
  <c r="EV506" i="14"/>
  <c r="EU506" i="14"/>
  <c r="ET506" i="14"/>
  <c r="ES506" i="14"/>
  <c r="ER506" i="14"/>
  <c r="EQ506" i="14"/>
  <c r="EP506" i="14"/>
  <c r="EO506" i="14"/>
  <c r="EN506" i="14"/>
  <c r="EM506" i="14"/>
  <c r="EL506" i="14"/>
  <c r="EK506" i="14"/>
  <c r="EJ506" i="14"/>
  <c r="EI506" i="14"/>
  <c r="EH506" i="14"/>
  <c r="EG506" i="14"/>
  <c r="EF506" i="14"/>
  <c r="EE506" i="14"/>
  <c r="ED506" i="14"/>
  <c r="EC506" i="14"/>
  <c r="EB506" i="14"/>
  <c r="EA506" i="14"/>
  <c r="DZ506" i="14"/>
  <c r="DY506" i="14"/>
  <c r="DX506" i="14"/>
  <c r="DW506" i="14"/>
  <c r="DV506" i="14"/>
  <c r="DU506" i="14"/>
  <c r="DT506" i="14"/>
  <c r="DS506" i="14"/>
  <c r="DR506" i="14"/>
  <c r="DQ506" i="14"/>
  <c r="DP506" i="14"/>
  <c r="DO506" i="14"/>
  <c r="DN506" i="14"/>
  <c r="DM506" i="14"/>
  <c r="DL506" i="14"/>
  <c r="DK506" i="14"/>
  <c r="DJ506" i="14"/>
  <c r="DI506" i="14"/>
  <c r="DH506" i="14"/>
  <c r="DG506" i="14"/>
  <c r="DF506" i="14"/>
  <c r="DE506" i="14"/>
  <c r="DD506" i="14"/>
  <c r="DC506" i="14"/>
  <c r="DB506" i="14"/>
  <c r="DA506" i="14"/>
  <c r="CZ506" i="14"/>
  <c r="CY506" i="14"/>
  <c r="CX506" i="14"/>
  <c r="CW506" i="14"/>
  <c r="CV506" i="14"/>
  <c r="CU506" i="14"/>
  <c r="CT506" i="14"/>
  <c r="CS506" i="14"/>
  <c r="CR506" i="14"/>
  <c r="CQ506" i="14"/>
  <c r="CP506" i="14"/>
  <c r="CO506" i="14"/>
  <c r="CN506" i="14"/>
  <c r="CM506" i="14"/>
  <c r="CL506" i="14"/>
  <c r="CK506" i="14"/>
  <c r="CJ506" i="14"/>
  <c r="CI506" i="14"/>
  <c r="CH506" i="14"/>
  <c r="CG506" i="14"/>
  <c r="CF506" i="14"/>
  <c r="CE506" i="14"/>
  <c r="CD506" i="14"/>
  <c r="CC506" i="14"/>
  <c r="CB506" i="14"/>
  <c r="CA506" i="14"/>
  <c r="BZ506" i="14"/>
  <c r="BY506" i="14"/>
  <c r="BX506" i="14"/>
  <c r="BW506" i="14"/>
  <c r="BV506" i="14"/>
  <c r="BU506" i="14"/>
  <c r="BT506" i="14"/>
  <c r="BS506" i="14"/>
  <c r="BR506" i="14"/>
  <c r="BQ506" i="14"/>
  <c r="BP506" i="14"/>
  <c r="BO506" i="14"/>
  <c r="BN506" i="14"/>
  <c r="BM506" i="14"/>
  <c r="BL506" i="14"/>
  <c r="BK506" i="14"/>
  <c r="BJ506" i="14"/>
  <c r="BI506" i="14"/>
  <c r="BH506" i="14"/>
  <c r="BG506" i="14"/>
  <c r="BF506" i="14"/>
  <c r="BE506" i="14"/>
  <c r="BD506" i="14"/>
  <c r="BC506" i="14"/>
  <c r="BB506" i="14"/>
  <c r="BA506" i="14"/>
  <c r="AZ506" i="14"/>
  <c r="AY506" i="14"/>
  <c r="AX506" i="14"/>
  <c r="AW506" i="14"/>
  <c r="AV506" i="14"/>
  <c r="AU506" i="14"/>
  <c r="AT506" i="14"/>
  <c r="AS506" i="14"/>
  <c r="AR506" i="14"/>
  <c r="AQ506" i="14"/>
  <c r="AP506" i="14"/>
  <c r="AO506" i="14"/>
  <c r="AN506" i="14"/>
  <c r="AM506" i="14"/>
  <c r="AL506" i="14"/>
  <c r="AK506" i="14"/>
  <c r="AJ506" i="14"/>
  <c r="AI506" i="14"/>
  <c r="AH506" i="14"/>
  <c r="AG506" i="14"/>
  <c r="AF506" i="14"/>
  <c r="AE506" i="14"/>
  <c r="AD506" i="14"/>
  <c r="AC506" i="14"/>
  <c r="AB506" i="14"/>
  <c r="AA506" i="14"/>
  <c r="Z506" i="14"/>
  <c r="Y506" i="14"/>
  <c r="X506" i="14"/>
  <c r="W506" i="14"/>
  <c r="V506" i="14"/>
  <c r="U506" i="14"/>
  <c r="T506" i="14"/>
  <c r="S506" i="14"/>
  <c r="R506" i="14"/>
  <c r="Q506" i="14"/>
  <c r="P506" i="14"/>
  <c r="O506" i="14"/>
  <c r="N506" i="14"/>
  <c r="M506" i="14"/>
  <c r="L506" i="14"/>
  <c r="K506" i="14"/>
  <c r="J506" i="14"/>
  <c r="I506" i="14"/>
  <c r="H506" i="14"/>
  <c r="G506" i="14"/>
  <c r="JB505" i="14"/>
  <c r="JA505" i="14"/>
  <c r="IZ505" i="14"/>
  <c r="IY505" i="14"/>
  <c r="IX505" i="14"/>
  <c r="IW505" i="14"/>
  <c r="IV505" i="14"/>
  <c r="IU505" i="14"/>
  <c r="IT505" i="14"/>
  <c r="IS505" i="14"/>
  <c r="IR505" i="14"/>
  <c r="IQ505" i="14"/>
  <c r="IP505" i="14"/>
  <c r="IO505" i="14"/>
  <c r="IN505" i="14"/>
  <c r="IM505" i="14"/>
  <c r="IL505" i="14"/>
  <c r="IK505" i="14"/>
  <c r="IJ505" i="14"/>
  <c r="II505" i="14"/>
  <c r="IH505" i="14"/>
  <c r="IG505" i="14"/>
  <c r="IF505" i="14"/>
  <c r="IE505" i="14"/>
  <c r="ID505" i="14"/>
  <c r="IC505" i="14"/>
  <c r="IB505" i="14"/>
  <c r="IA505" i="14"/>
  <c r="HZ505" i="14"/>
  <c r="HY505" i="14"/>
  <c r="HX505" i="14"/>
  <c r="HW505" i="14"/>
  <c r="HV505" i="14"/>
  <c r="HU505" i="14"/>
  <c r="HT505" i="14"/>
  <c r="HS505" i="14"/>
  <c r="HR505" i="14"/>
  <c r="HQ505" i="14"/>
  <c r="HP505" i="14"/>
  <c r="HO505" i="14"/>
  <c r="HN505" i="14"/>
  <c r="HM505" i="14"/>
  <c r="HL505" i="14"/>
  <c r="HK505" i="14"/>
  <c r="HJ505" i="14"/>
  <c r="HI505" i="14"/>
  <c r="HH505" i="14"/>
  <c r="HG505" i="14"/>
  <c r="HF505" i="14"/>
  <c r="HE505" i="14"/>
  <c r="HD505" i="14"/>
  <c r="HC505" i="14"/>
  <c r="HB505" i="14"/>
  <c r="HA505" i="14"/>
  <c r="GZ505" i="14"/>
  <c r="GY505" i="14"/>
  <c r="GX505" i="14"/>
  <c r="GW505" i="14"/>
  <c r="GV505" i="14"/>
  <c r="GU505" i="14"/>
  <c r="GT505" i="14"/>
  <c r="GS505" i="14"/>
  <c r="GR505" i="14"/>
  <c r="GQ505" i="14"/>
  <c r="GP505" i="14"/>
  <c r="GO505" i="14"/>
  <c r="GN505" i="14"/>
  <c r="GM505" i="14"/>
  <c r="GL505" i="14"/>
  <c r="GK505" i="14"/>
  <c r="GJ505" i="14"/>
  <c r="GI505" i="14"/>
  <c r="GH505" i="14"/>
  <c r="GG505" i="14"/>
  <c r="GF505" i="14"/>
  <c r="GE505" i="14"/>
  <c r="GD505" i="14"/>
  <c r="GC505" i="14"/>
  <c r="GB505" i="14"/>
  <c r="GA505" i="14"/>
  <c r="FZ505" i="14"/>
  <c r="FY505" i="14"/>
  <c r="FX505" i="14"/>
  <c r="FW505" i="14"/>
  <c r="FV505" i="14"/>
  <c r="FU505" i="14"/>
  <c r="FT505" i="14"/>
  <c r="FS505" i="14"/>
  <c r="FR505" i="14"/>
  <c r="FQ505" i="14"/>
  <c r="FP505" i="14"/>
  <c r="FO505" i="14"/>
  <c r="FN505" i="14"/>
  <c r="FM505" i="14"/>
  <c r="FL505" i="14"/>
  <c r="FK505" i="14"/>
  <c r="FJ505" i="14"/>
  <c r="FI505" i="14"/>
  <c r="FH505" i="14"/>
  <c r="FG505" i="14"/>
  <c r="FF505" i="14"/>
  <c r="FE505" i="14"/>
  <c r="FD505" i="14"/>
  <c r="FC505" i="14"/>
  <c r="FB505" i="14"/>
  <c r="FA505" i="14"/>
  <c r="EZ505" i="14"/>
  <c r="EY505" i="14"/>
  <c r="EX505" i="14"/>
  <c r="EW505" i="14"/>
  <c r="EV505" i="14"/>
  <c r="EU505" i="14"/>
  <c r="ET505" i="14"/>
  <c r="ES505" i="14"/>
  <c r="ER505" i="14"/>
  <c r="EQ505" i="14"/>
  <c r="EP505" i="14"/>
  <c r="EO505" i="14"/>
  <c r="EN505" i="14"/>
  <c r="EM505" i="14"/>
  <c r="EL505" i="14"/>
  <c r="EK505" i="14"/>
  <c r="EJ505" i="14"/>
  <c r="EI505" i="14"/>
  <c r="EH505" i="14"/>
  <c r="EG505" i="14"/>
  <c r="EF505" i="14"/>
  <c r="EE505" i="14"/>
  <c r="ED505" i="14"/>
  <c r="EC505" i="14"/>
  <c r="EB505" i="14"/>
  <c r="EA505" i="14"/>
  <c r="DZ505" i="14"/>
  <c r="DY505" i="14"/>
  <c r="DX505" i="14"/>
  <c r="DW505" i="14"/>
  <c r="DV505" i="14"/>
  <c r="DU505" i="14"/>
  <c r="DT505" i="14"/>
  <c r="DS505" i="14"/>
  <c r="DR505" i="14"/>
  <c r="DQ505" i="14"/>
  <c r="DP505" i="14"/>
  <c r="DO505" i="14"/>
  <c r="DN505" i="14"/>
  <c r="DM505" i="14"/>
  <c r="DL505" i="14"/>
  <c r="DK505" i="14"/>
  <c r="DJ505" i="14"/>
  <c r="DI505" i="14"/>
  <c r="DH505" i="14"/>
  <c r="DG505" i="14"/>
  <c r="DF505" i="14"/>
  <c r="DE505" i="14"/>
  <c r="DD505" i="14"/>
  <c r="DC505" i="14"/>
  <c r="DB505" i="14"/>
  <c r="DA505" i="14"/>
  <c r="CZ505" i="14"/>
  <c r="CY505" i="14"/>
  <c r="CX505" i="14"/>
  <c r="CW505" i="14"/>
  <c r="CV505" i="14"/>
  <c r="CU505" i="14"/>
  <c r="CT505" i="14"/>
  <c r="CS505" i="14"/>
  <c r="CR505" i="14"/>
  <c r="CQ505" i="14"/>
  <c r="CP505" i="14"/>
  <c r="CO505" i="14"/>
  <c r="CN505" i="14"/>
  <c r="CM505" i="14"/>
  <c r="CL505" i="14"/>
  <c r="CK505" i="14"/>
  <c r="CJ505" i="14"/>
  <c r="CI505" i="14"/>
  <c r="CH505" i="14"/>
  <c r="CG505" i="14"/>
  <c r="CF505" i="14"/>
  <c r="CE505" i="14"/>
  <c r="CD505" i="14"/>
  <c r="CC505" i="14"/>
  <c r="CB505" i="14"/>
  <c r="CA505" i="14"/>
  <c r="BZ505" i="14"/>
  <c r="BY505" i="14"/>
  <c r="BX505" i="14"/>
  <c r="BW505" i="14"/>
  <c r="BV505" i="14"/>
  <c r="BU505" i="14"/>
  <c r="BT505" i="14"/>
  <c r="BS505" i="14"/>
  <c r="BR505" i="14"/>
  <c r="BQ505" i="14"/>
  <c r="BP505" i="14"/>
  <c r="BO505" i="14"/>
  <c r="BN505" i="14"/>
  <c r="BM505" i="14"/>
  <c r="BL505" i="14"/>
  <c r="BK505" i="14"/>
  <c r="BJ505" i="14"/>
  <c r="BI505" i="14"/>
  <c r="BH505" i="14"/>
  <c r="BG505" i="14"/>
  <c r="BF505" i="14"/>
  <c r="BE505" i="14"/>
  <c r="BD505" i="14"/>
  <c r="BC505" i="14"/>
  <c r="BB505" i="14"/>
  <c r="BA505" i="14"/>
  <c r="AZ505" i="14"/>
  <c r="AY505" i="14"/>
  <c r="AX505" i="14"/>
  <c r="AW505" i="14"/>
  <c r="AV505" i="14"/>
  <c r="AU505" i="14"/>
  <c r="AT505" i="14"/>
  <c r="AS505" i="14"/>
  <c r="AR505" i="14"/>
  <c r="AQ505" i="14"/>
  <c r="AP505" i="14"/>
  <c r="AO505" i="14"/>
  <c r="AN505" i="14"/>
  <c r="AM505" i="14"/>
  <c r="AL505" i="14"/>
  <c r="AK505" i="14"/>
  <c r="AJ505" i="14"/>
  <c r="AI505" i="14"/>
  <c r="AH505" i="14"/>
  <c r="AG505" i="14"/>
  <c r="AF505" i="14"/>
  <c r="AE505" i="14"/>
  <c r="AD505" i="14"/>
  <c r="AC505" i="14"/>
  <c r="AB505" i="14"/>
  <c r="AA505" i="14"/>
  <c r="Z505" i="14"/>
  <c r="Y505" i="14"/>
  <c r="X505" i="14"/>
  <c r="W505" i="14"/>
  <c r="V505" i="14"/>
  <c r="U505" i="14"/>
  <c r="T505" i="14"/>
  <c r="S505" i="14"/>
  <c r="R505" i="14"/>
  <c r="Q505" i="14"/>
  <c r="P505" i="14"/>
  <c r="O505" i="14"/>
  <c r="N505" i="14"/>
  <c r="M505" i="14"/>
  <c r="L505" i="14"/>
  <c r="K505" i="14"/>
  <c r="J505" i="14"/>
  <c r="I505" i="14"/>
  <c r="H505" i="14"/>
  <c r="G505" i="14"/>
  <c r="JB504" i="14"/>
  <c r="JA504" i="14"/>
  <c r="IZ504" i="14"/>
  <c r="IY504" i="14"/>
  <c r="IX504" i="14"/>
  <c r="IW504" i="14"/>
  <c r="IV504" i="14"/>
  <c r="IU504" i="14"/>
  <c r="IT504" i="14"/>
  <c r="IS504" i="14"/>
  <c r="IR504" i="14"/>
  <c r="IQ504" i="14"/>
  <c r="IP504" i="14"/>
  <c r="IO504" i="14"/>
  <c r="IN504" i="14"/>
  <c r="IM504" i="14"/>
  <c r="IL504" i="14"/>
  <c r="IK504" i="14"/>
  <c r="IJ504" i="14"/>
  <c r="II504" i="14"/>
  <c r="IH504" i="14"/>
  <c r="IG504" i="14"/>
  <c r="IF504" i="14"/>
  <c r="IE504" i="14"/>
  <c r="ID504" i="14"/>
  <c r="IC504" i="14"/>
  <c r="IB504" i="14"/>
  <c r="IA504" i="14"/>
  <c r="HZ504" i="14"/>
  <c r="HY504" i="14"/>
  <c r="HX504" i="14"/>
  <c r="HW504" i="14"/>
  <c r="HV504" i="14"/>
  <c r="HU504" i="14"/>
  <c r="HT504" i="14"/>
  <c r="HS504" i="14"/>
  <c r="HR504" i="14"/>
  <c r="HQ504" i="14"/>
  <c r="HP504" i="14"/>
  <c r="HO504" i="14"/>
  <c r="HN504" i="14"/>
  <c r="HM504" i="14"/>
  <c r="HL504" i="14"/>
  <c r="HK504" i="14"/>
  <c r="HJ504" i="14"/>
  <c r="HI504" i="14"/>
  <c r="HH504" i="14"/>
  <c r="HG504" i="14"/>
  <c r="HF504" i="14"/>
  <c r="HE504" i="14"/>
  <c r="HD504" i="14"/>
  <c r="HC504" i="14"/>
  <c r="HB504" i="14"/>
  <c r="HA504" i="14"/>
  <c r="GZ504" i="14"/>
  <c r="GY504" i="14"/>
  <c r="GX504" i="14"/>
  <c r="GW504" i="14"/>
  <c r="GV504" i="14"/>
  <c r="GU504" i="14"/>
  <c r="GT504" i="14"/>
  <c r="GS504" i="14"/>
  <c r="GR504" i="14"/>
  <c r="GQ504" i="14"/>
  <c r="GP504" i="14"/>
  <c r="GO504" i="14"/>
  <c r="GN504" i="14"/>
  <c r="GM504" i="14"/>
  <c r="GL504" i="14"/>
  <c r="GK504" i="14"/>
  <c r="GJ504" i="14"/>
  <c r="GI504" i="14"/>
  <c r="GH504" i="14"/>
  <c r="GG504" i="14"/>
  <c r="GF504" i="14"/>
  <c r="GE504" i="14"/>
  <c r="GD504" i="14"/>
  <c r="GC504" i="14"/>
  <c r="GB504" i="14"/>
  <c r="GA504" i="14"/>
  <c r="FZ504" i="14"/>
  <c r="FY504" i="14"/>
  <c r="FX504" i="14"/>
  <c r="FW504" i="14"/>
  <c r="FV504" i="14"/>
  <c r="FU504" i="14"/>
  <c r="FT504" i="14"/>
  <c r="FS504" i="14"/>
  <c r="FR504" i="14"/>
  <c r="FQ504" i="14"/>
  <c r="FP504" i="14"/>
  <c r="FO504" i="14"/>
  <c r="FN504" i="14"/>
  <c r="FM504" i="14"/>
  <c r="FL504" i="14"/>
  <c r="FK504" i="14"/>
  <c r="FJ504" i="14"/>
  <c r="FI504" i="14"/>
  <c r="FH504" i="14"/>
  <c r="FG504" i="14"/>
  <c r="FF504" i="14"/>
  <c r="FE504" i="14"/>
  <c r="FD504" i="14"/>
  <c r="FC504" i="14"/>
  <c r="FB504" i="14"/>
  <c r="FA504" i="14"/>
  <c r="EZ504" i="14"/>
  <c r="EY504" i="14"/>
  <c r="EX504" i="14"/>
  <c r="EW504" i="14"/>
  <c r="EV504" i="14"/>
  <c r="EU504" i="14"/>
  <c r="ET504" i="14"/>
  <c r="ES504" i="14"/>
  <c r="ER504" i="14"/>
  <c r="EQ504" i="14"/>
  <c r="EP504" i="14"/>
  <c r="EO504" i="14"/>
  <c r="EN504" i="14"/>
  <c r="EM504" i="14"/>
  <c r="EL504" i="14"/>
  <c r="EK504" i="14"/>
  <c r="EJ504" i="14"/>
  <c r="EI504" i="14"/>
  <c r="EH504" i="14"/>
  <c r="EG504" i="14"/>
  <c r="EF504" i="14"/>
  <c r="EE504" i="14"/>
  <c r="ED504" i="14"/>
  <c r="EC504" i="14"/>
  <c r="EB504" i="14"/>
  <c r="EA504" i="14"/>
  <c r="DZ504" i="14"/>
  <c r="DY504" i="14"/>
  <c r="DX504" i="14"/>
  <c r="DW504" i="14"/>
  <c r="DV504" i="14"/>
  <c r="DU504" i="14"/>
  <c r="DT504" i="14"/>
  <c r="DS504" i="14"/>
  <c r="DR504" i="14"/>
  <c r="DQ504" i="14"/>
  <c r="DP504" i="14"/>
  <c r="DO504" i="14"/>
  <c r="DN504" i="14"/>
  <c r="DM504" i="14"/>
  <c r="DL504" i="14"/>
  <c r="DK504" i="14"/>
  <c r="DJ504" i="14"/>
  <c r="DI504" i="14"/>
  <c r="DH504" i="14"/>
  <c r="DG504" i="14"/>
  <c r="DF504" i="14"/>
  <c r="DE504" i="14"/>
  <c r="DD504" i="14"/>
  <c r="DC504" i="14"/>
  <c r="DB504" i="14"/>
  <c r="DA504" i="14"/>
  <c r="CZ504" i="14"/>
  <c r="CY504" i="14"/>
  <c r="CX504" i="14"/>
  <c r="CW504" i="14"/>
  <c r="CV504" i="14"/>
  <c r="CU504" i="14"/>
  <c r="CT504" i="14"/>
  <c r="CS504" i="14"/>
  <c r="CR504" i="14"/>
  <c r="CQ504" i="14"/>
  <c r="CP504" i="14"/>
  <c r="CO504" i="14"/>
  <c r="CN504" i="14"/>
  <c r="CM504" i="14"/>
  <c r="CL504" i="14"/>
  <c r="CK504" i="14"/>
  <c r="CJ504" i="14"/>
  <c r="CI504" i="14"/>
  <c r="CH504" i="14"/>
  <c r="CG504" i="14"/>
  <c r="CF504" i="14"/>
  <c r="CE504" i="14"/>
  <c r="CD504" i="14"/>
  <c r="CC504" i="14"/>
  <c r="CB504" i="14"/>
  <c r="CA504" i="14"/>
  <c r="BZ504" i="14"/>
  <c r="BY504" i="14"/>
  <c r="BX504" i="14"/>
  <c r="BW504" i="14"/>
  <c r="BV504" i="14"/>
  <c r="BU504" i="14"/>
  <c r="BT504" i="14"/>
  <c r="BS504" i="14"/>
  <c r="BR504" i="14"/>
  <c r="BQ504" i="14"/>
  <c r="BP504" i="14"/>
  <c r="BO504" i="14"/>
  <c r="BN504" i="14"/>
  <c r="BM504" i="14"/>
  <c r="BL504" i="14"/>
  <c r="BK504" i="14"/>
  <c r="BJ504" i="14"/>
  <c r="BI504" i="14"/>
  <c r="BH504" i="14"/>
  <c r="BG504" i="14"/>
  <c r="BF504" i="14"/>
  <c r="BE504" i="14"/>
  <c r="BD504" i="14"/>
  <c r="BC504" i="14"/>
  <c r="BB504" i="14"/>
  <c r="BA504" i="14"/>
  <c r="AZ504" i="14"/>
  <c r="AY504" i="14"/>
  <c r="AX504" i="14"/>
  <c r="AW504" i="14"/>
  <c r="AV504" i="14"/>
  <c r="AU504" i="14"/>
  <c r="AT504" i="14"/>
  <c r="AS504" i="14"/>
  <c r="AR504" i="14"/>
  <c r="AQ504" i="14"/>
  <c r="AP504" i="14"/>
  <c r="AO504" i="14"/>
  <c r="AN504" i="14"/>
  <c r="AM504" i="14"/>
  <c r="AL504" i="14"/>
  <c r="AK504" i="14"/>
  <c r="AJ504" i="14"/>
  <c r="AI504" i="14"/>
  <c r="AH504" i="14"/>
  <c r="AG504" i="14"/>
  <c r="AF504" i="14"/>
  <c r="AE504" i="14"/>
  <c r="AD504" i="14"/>
  <c r="AC504" i="14"/>
  <c r="AB504" i="14"/>
  <c r="AA504" i="14"/>
  <c r="Z504" i="14"/>
  <c r="Y504" i="14"/>
  <c r="X504" i="14"/>
  <c r="W504" i="14"/>
  <c r="V504" i="14"/>
  <c r="U504" i="14"/>
  <c r="T504" i="14"/>
  <c r="S504" i="14"/>
  <c r="R504" i="14"/>
  <c r="Q504" i="14"/>
  <c r="P504" i="14"/>
  <c r="O504" i="14"/>
  <c r="N504" i="14"/>
  <c r="M504" i="14"/>
  <c r="L504" i="14"/>
  <c r="K504" i="14"/>
  <c r="J504" i="14"/>
  <c r="I504" i="14"/>
  <c r="H504" i="14"/>
  <c r="G504" i="14"/>
  <c r="JB503" i="14"/>
  <c r="JA503" i="14"/>
  <c r="IZ503" i="14"/>
  <c r="IY503" i="14"/>
  <c r="IX503" i="14"/>
  <c r="IW503" i="14"/>
  <c r="IV503" i="14"/>
  <c r="IU503" i="14"/>
  <c r="IT503" i="14"/>
  <c r="IS503" i="14"/>
  <c r="IR503" i="14"/>
  <c r="IQ503" i="14"/>
  <c r="IP503" i="14"/>
  <c r="IO503" i="14"/>
  <c r="IN503" i="14"/>
  <c r="IM503" i="14"/>
  <c r="IL503" i="14"/>
  <c r="IK503" i="14"/>
  <c r="IJ503" i="14"/>
  <c r="II503" i="14"/>
  <c r="IH503" i="14"/>
  <c r="IG503" i="14"/>
  <c r="IF503" i="14"/>
  <c r="IE503" i="14"/>
  <c r="ID503" i="14"/>
  <c r="IC503" i="14"/>
  <c r="IB503" i="14"/>
  <c r="IA503" i="14"/>
  <c r="HZ503" i="14"/>
  <c r="HY503" i="14"/>
  <c r="HX503" i="14"/>
  <c r="HW503" i="14"/>
  <c r="HV503" i="14"/>
  <c r="HU503" i="14"/>
  <c r="HT503" i="14"/>
  <c r="HS503" i="14"/>
  <c r="HR503" i="14"/>
  <c r="HQ503" i="14"/>
  <c r="HP503" i="14"/>
  <c r="HO503" i="14"/>
  <c r="HN503" i="14"/>
  <c r="HM503" i="14"/>
  <c r="HL503" i="14"/>
  <c r="HK503" i="14"/>
  <c r="HJ503" i="14"/>
  <c r="HI503" i="14"/>
  <c r="HH503" i="14"/>
  <c r="HG503" i="14"/>
  <c r="HF503" i="14"/>
  <c r="HE503" i="14"/>
  <c r="HD503" i="14"/>
  <c r="HC503" i="14"/>
  <c r="HB503" i="14"/>
  <c r="HA503" i="14"/>
  <c r="GZ503" i="14"/>
  <c r="GY503" i="14"/>
  <c r="GX503" i="14"/>
  <c r="GW503" i="14"/>
  <c r="GV503" i="14"/>
  <c r="GU503" i="14"/>
  <c r="GT503" i="14"/>
  <c r="GS503" i="14"/>
  <c r="GR503" i="14"/>
  <c r="GQ503" i="14"/>
  <c r="GP503" i="14"/>
  <c r="GO503" i="14"/>
  <c r="GN503" i="14"/>
  <c r="GM503" i="14"/>
  <c r="GL503" i="14"/>
  <c r="GK503" i="14"/>
  <c r="GJ503" i="14"/>
  <c r="GI503" i="14"/>
  <c r="GH503" i="14"/>
  <c r="GG503" i="14"/>
  <c r="GF503" i="14"/>
  <c r="GE503" i="14"/>
  <c r="GD503" i="14"/>
  <c r="GC503" i="14"/>
  <c r="GB503" i="14"/>
  <c r="GA503" i="14"/>
  <c r="FZ503" i="14"/>
  <c r="FY503" i="14"/>
  <c r="FX503" i="14"/>
  <c r="FW503" i="14"/>
  <c r="FV503" i="14"/>
  <c r="FU503" i="14"/>
  <c r="FT503" i="14"/>
  <c r="FS503" i="14"/>
  <c r="FR503" i="14"/>
  <c r="FQ503" i="14"/>
  <c r="FP503" i="14"/>
  <c r="FO503" i="14"/>
  <c r="FN503" i="14"/>
  <c r="FM503" i="14"/>
  <c r="FL503" i="14"/>
  <c r="FK503" i="14"/>
  <c r="FJ503" i="14"/>
  <c r="FI503" i="14"/>
  <c r="FH503" i="14"/>
  <c r="FG503" i="14"/>
  <c r="FF503" i="14"/>
  <c r="FE503" i="14"/>
  <c r="FD503" i="14"/>
  <c r="FC503" i="14"/>
  <c r="FB503" i="14"/>
  <c r="FA503" i="14"/>
  <c r="EZ503" i="14"/>
  <c r="EY503" i="14"/>
  <c r="EX503" i="14"/>
  <c r="EW503" i="14"/>
  <c r="EV503" i="14"/>
  <c r="EU503" i="14"/>
  <c r="ET503" i="14"/>
  <c r="ES503" i="14"/>
  <c r="ER503" i="14"/>
  <c r="EQ503" i="14"/>
  <c r="EP503" i="14"/>
  <c r="EO503" i="14"/>
  <c r="EN503" i="14"/>
  <c r="EM503" i="14"/>
  <c r="EL503" i="14"/>
  <c r="EK503" i="14"/>
  <c r="EJ503" i="14"/>
  <c r="EI503" i="14"/>
  <c r="EH503" i="14"/>
  <c r="EG503" i="14"/>
  <c r="EF503" i="14"/>
  <c r="EE503" i="14"/>
  <c r="ED503" i="14"/>
  <c r="EC503" i="14"/>
  <c r="EB503" i="14"/>
  <c r="EA503" i="14"/>
  <c r="DZ503" i="14"/>
  <c r="DY503" i="14"/>
  <c r="DX503" i="14"/>
  <c r="DW503" i="14"/>
  <c r="DV503" i="14"/>
  <c r="DU503" i="14"/>
  <c r="DT503" i="14"/>
  <c r="DS503" i="14"/>
  <c r="DR503" i="14"/>
  <c r="DQ503" i="14"/>
  <c r="DP503" i="14"/>
  <c r="DO503" i="14"/>
  <c r="DN503" i="14"/>
  <c r="DM503" i="14"/>
  <c r="DL503" i="14"/>
  <c r="DK503" i="14"/>
  <c r="DJ503" i="14"/>
  <c r="DI503" i="14"/>
  <c r="DH503" i="14"/>
  <c r="DG503" i="14"/>
  <c r="DF503" i="14"/>
  <c r="DE503" i="14"/>
  <c r="DD503" i="14"/>
  <c r="DC503" i="14"/>
  <c r="DB503" i="14"/>
  <c r="DA503" i="14"/>
  <c r="CZ503" i="14"/>
  <c r="CY503" i="14"/>
  <c r="CX503" i="14"/>
  <c r="CW503" i="14"/>
  <c r="CV503" i="14"/>
  <c r="CU503" i="14"/>
  <c r="CT503" i="14"/>
  <c r="CS503" i="14"/>
  <c r="CR503" i="14"/>
  <c r="CQ503" i="14"/>
  <c r="CP503" i="14"/>
  <c r="CO503" i="14"/>
  <c r="CN503" i="14"/>
  <c r="CM503" i="14"/>
  <c r="CL503" i="14"/>
  <c r="CK503" i="14"/>
  <c r="CJ503" i="14"/>
  <c r="CI503" i="14"/>
  <c r="CH503" i="14"/>
  <c r="CG503" i="14"/>
  <c r="CF503" i="14"/>
  <c r="CE503" i="14"/>
  <c r="CD503" i="14"/>
  <c r="CC503" i="14"/>
  <c r="CB503" i="14"/>
  <c r="CA503" i="14"/>
  <c r="BZ503" i="14"/>
  <c r="BY503" i="14"/>
  <c r="BX503" i="14"/>
  <c r="BW503" i="14"/>
  <c r="BV503" i="14"/>
  <c r="BU503" i="14"/>
  <c r="BT503" i="14"/>
  <c r="BS503" i="14"/>
  <c r="BR503" i="14"/>
  <c r="BQ503" i="14"/>
  <c r="BP503" i="14"/>
  <c r="BO503" i="14"/>
  <c r="BN503" i="14"/>
  <c r="BM503" i="14"/>
  <c r="BL503" i="14"/>
  <c r="BK503" i="14"/>
  <c r="BJ503" i="14"/>
  <c r="BI503" i="14"/>
  <c r="BH503" i="14"/>
  <c r="BG503" i="14"/>
  <c r="BF503" i="14"/>
  <c r="BE503" i="14"/>
  <c r="BD503" i="14"/>
  <c r="BC503" i="14"/>
  <c r="BB503" i="14"/>
  <c r="BA503" i="14"/>
  <c r="AZ503" i="14"/>
  <c r="AY503" i="14"/>
  <c r="AX503" i="14"/>
  <c r="AW503" i="14"/>
  <c r="AV503" i="14"/>
  <c r="AU503" i="14"/>
  <c r="AT503" i="14"/>
  <c r="AS503" i="14"/>
  <c r="AR503" i="14"/>
  <c r="AQ503" i="14"/>
  <c r="AP503" i="14"/>
  <c r="AO503" i="14"/>
  <c r="AN503" i="14"/>
  <c r="AM503" i="14"/>
  <c r="AL503" i="14"/>
  <c r="AK503" i="14"/>
  <c r="AJ503" i="14"/>
  <c r="AI503" i="14"/>
  <c r="AH503" i="14"/>
  <c r="AG503" i="14"/>
  <c r="AF503" i="14"/>
  <c r="AE503" i="14"/>
  <c r="AD503" i="14"/>
  <c r="AC503" i="14"/>
  <c r="AB503" i="14"/>
  <c r="AA503" i="14"/>
  <c r="Z503" i="14"/>
  <c r="Y503" i="14"/>
  <c r="X503" i="14"/>
  <c r="W503" i="14"/>
  <c r="V503" i="14"/>
  <c r="U503" i="14"/>
  <c r="T503" i="14"/>
  <c r="S503" i="14"/>
  <c r="R503" i="14"/>
  <c r="Q503" i="14"/>
  <c r="P503" i="14"/>
  <c r="O503" i="14"/>
  <c r="N503" i="14"/>
  <c r="M503" i="14"/>
  <c r="L503" i="14"/>
  <c r="K503" i="14"/>
  <c r="J503" i="14"/>
  <c r="I503" i="14"/>
  <c r="H503" i="14"/>
  <c r="G503" i="14"/>
  <c r="JB502" i="14"/>
  <c r="JA502" i="14"/>
  <c r="IZ502" i="14"/>
  <c r="IY502" i="14"/>
  <c r="IX502" i="14"/>
  <c r="IW502" i="14"/>
  <c r="IV502" i="14"/>
  <c r="IU502" i="14"/>
  <c r="IT502" i="14"/>
  <c r="IS502" i="14"/>
  <c r="IR502" i="14"/>
  <c r="IQ502" i="14"/>
  <c r="IP502" i="14"/>
  <c r="IO502" i="14"/>
  <c r="IN502" i="14"/>
  <c r="IM502" i="14"/>
  <c r="IL502" i="14"/>
  <c r="IK502" i="14"/>
  <c r="IJ502" i="14"/>
  <c r="II502" i="14"/>
  <c r="IH502" i="14"/>
  <c r="IG502" i="14"/>
  <c r="IF502" i="14"/>
  <c r="IE502" i="14"/>
  <c r="ID502" i="14"/>
  <c r="IC502" i="14"/>
  <c r="IB502" i="14"/>
  <c r="IA502" i="14"/>
  <c r="HZ502" i="14"/>
  <c r="HY502" i="14"/>
  <c r="HX502" i="14"/>
  <c r="HW502" i="14"/>
  <c r="HV502" i="14"/>
  <c r="HU502" i="14"/>
  <c r="HT502" i="14"/>
  <c r="HS502" i="14"/>
  <c r="HR502" i="14"/>
  <c r="HQ502" i="14"/>
  <c r="HP502" i="14"/>
  <c r="HO502" i="14"/>
  <c r="HN502" i="14"/>
  <c r="HM502" i="14"/>
  <c r="HL502" i="14"/>
  <c r="HK502" i="14"/>
  <c r="HJ502" i="14"/>
  <c r="HI502" i="14"/>
  <c r="HH502" i="14"/>
  <c r="HG502" i="14"/>
  <c r="HF502" i="14"/>
  <c r="HE502" i="14"/>
  <c r="HD502" i="14"/>
  <c r="HC502" i="14"/>
  <c r="HB502" i="14"/>
  <c r="HA502" i="14"/>
  <c r="GZ502" i="14"/>
  <c r="GY502" i="14"/>
  <c r="GX502" i="14"/>
  <c r="GW502" i="14"/>
  <c r="GV502" i="14"/>
  <c r="GU502" i="14"/>
  <c r="GT502" i="14"/>
  <c r="GS502" i="14"/>
  <c r="GR502" i="14"/>
  <c r="GQ502" i="14"/>
  <c r="GP502" i="14"/>
  <c r="GO502" i="14"/>
  <c r="GN502" i="14"/>
  <c r="GM502" i="14"/>
  <c r="GL502" i="14"/>
  <c r="GK502" i="14"/>
  <c r="GJ502" i="14"/>
  <c r="GI502" i="14"/>
  <c r="GH502" i="14"/>
  <c r="GG502" i="14"/>
  <c r="GF502" i="14"/>
  <c r="GE502" i="14"/>
  <c r="GD502" i="14"/>
  <c r="GC502" i="14"/>
  <c r="GB502" i="14"/>
  <c r="GA502" i="14"/>
  <c r="FZ502" i="14"/>
  <c r="FY502" i="14"/>
  <c r="FX502" i="14"/>
  <c r="FW502" i="14"/>
  <c r="FV502" i="14"/>
  <c r="FU502" i="14"/>
  <c r="FT502" i="14"/>
  <c r="FS502" i="14"/>
  <c r="FR502" i="14"/>
  <c r="FQ502" i="14"/>
  <c r="FP502" i="14"/>
  <c r="FO502" i="14"/>
  <c r="FN502" i="14"/>
  <c r="FM502" i="14"/>
  <c r="FL502" i="14"/>
  <c r="FK502" i="14"/>
  <c r="FJ502" i="14"/>
  <c r="FI502" i="14"/>
  <c r="FH502" i="14"/>
  <c r="FG502" i="14"/>
  <c r="FF502" i="14"/>
  <c r="FE502" i="14"/>
  <c r="FD502" i="14"/>
  <c r="FC502" i="14"/>
  <c r="FB502" i="14"/>
  <c r="FA502" i="14"/>
  <c r="EZ502" i="14"/>
  <c r="EY502" i="14"/>
  <c r="EX502" i="14"/>
  <c r="EW502" i="14"/>
  <c r="EV502" i="14"/>
  <c r="EU502" i="14"/>
  <c r="ET502" i="14"/>
  <c r="ES502" i="14"/>
  <c r="ER502" i="14"/>
  <c r="EQ502" i="14"/>
  <c r="EP502" i="14"/>
  <c r="EO502" i="14"/>
  <c r="EN502" i="14"/>
  <c r="EM502" i="14"/>
  <c r="EL502" i="14"/>
  <c r="EK502" i="14"/>
  <c r="EJ502" i="14"/>
  <c r="EI502" i="14"/>
  <c r="EH502" i="14"/>
  <c r="EG502" i="14"/>
  <c r="EF502" i="14"/>
  <c r="EE502" i="14"/>
  <c r="ED502" i="14"/>
  <c r="EC502" i="14"/>
  <c r="EB502" i="14"/>
  <c r="EA502" i="14"/>
  <c r="DZ502" i="14"/>
  <c r="DY502" i="14"/>
  <c r="DX502" i="14"/>
  <c r="DW502" i="14"/>
  <c r="DV502" i="14"/>
  <c r="DU502" i="14"/>
  <c r="DT502" i="14"/>
  <c r="DS502" i="14"/>
  <c r="DR502" i="14"/>
  <c r="DQ502" i="14"/>
  <c r="DP502" i="14"/>
  <c r="DO502" i="14"/>
  <c r="DN502" i="14"/>
  <c r="DM502" i="14"/>
  <c r="DL502" i="14"/>
  <c r="DK502" i="14"/>
  <c r="DJ502" i="14"/>
  <c r="DI502" i="14"/>
  <c r="DH502" i="14"/>
  <c r="DG502" i="14"/>
  <c r="DF502" i="14"/>
  <c r="DE502" i="14"/>
  <c r="DD502" i="14"/>
  <c r="DC502" i="14"/>
  <c r="DB502" i="14"/>
  <c r="DA502" i="14"/>
  <c r="CZ502" i="14"/>
  <c r="CY502" i="14"/>
  <c r="CX502" i="14"/>
  <c r="CW502" i="14"/>
  <c r="CV502" i="14"/>
  <c r="CU502" i="14"/>
  <c r="CT502" i="14"/>
  <c r="CS502" i="14"/>
  <c r="CR502" i="14"/>
  <c r="CQ502" i="14"/>
  <c r="CP502" i="14"/>
  <c r="CO502" i="14"/>
  <c r="CN502" i="14"/>
  <c r="CM502" i="14"/>
  <c r="CL502" i="14"/>
  <c r="CK502" i="14"/>
  <c r="CJ502" i="14"/>
  <c r="CI502" i="14"/>
  <c r="CH502" i="14"/>
  <c r="CG502" i="14"/>
  <c r="CF502" i="14"/>
  <c r="CE502" i="14"/>
  <c r="CD502" i="14"/>
  <c r="CC502" i="14"/>
  <c r="CB502" i="14"/>
  <c r="CA502" i="14"/>
  <c r="BZ502" i="14"/>
  <c r="BY502" i="14"/>
  <c r="BX502" i="14"/>
  <c r="BW502" i="14"/>
  <c r="BV502" i="14"/>
  <c r="BU502" i="14"/>
  <c r="BT502" i="14"/>
  <c r="BS502" i="14"/>
  <c r="BR502" i="14"/>
  <c r="BQ502" i="14"/>
  <c r="BP502" i="14"/>
  <c r="BO502" i="14"/>
  <c r="BN502" i="14"/>
  <c r="BM502" i="14"/>
  <c r="BL502" i="14"/>
  <c r="BK502" i="14"/>
  <c r="BJ502" i="14"/>
  <c r="BI502" i="14"/>
  <c r="BH502" i="14"/>
  <c r="BG502" i="14"/>
  <c r="BF502" i="14"/>
  <c r="BE502" i="14"/>
  <c r="BD502" i="14"/>
  <c r="BC502" i="14"/>
  <c r="BB502" i="14"/>
  <c r="BA502" i="14"/>
  <c r="AZ502" i="14"/>
  <c r="AY502" i="14"/>
  <c r="AX502" i="14"/>
  <c r="AW502" i="14"/>
  <c r="AV502" i="14"/>
  <c r="AU502" i="14"/>
  <c r="AT502" i="14"/>
  <c r="AS502" i="14"/>
  <c r="AR502" i="14"/>
  <c r="AQ502" i="14"/>
  <c r="AP502" i="14"/>
  <c r="AO502" i="14"/>
  <c r="AN502" i="14"/>
  <c r="AM502" i="14"/>
  <c r="AL502" i="14"/>
  <c r="AK502" i="14"/>
  <c r="AJ502" i="14"/>
  <c r="AI502" i="14"/>
  <c r="AH502" i="14"/>
  <c r="AG502" i="14"/>
  <c r="AF502" i="14"/>
  <c r="AE502" i="14"/>
  <c r="AD502" i="14"/>
  <c r="AC502" i="14"/>
  <c r="AB502" i="14"/>
  <c r="AA502" i="14"/>
  <c r="Z502" i="14"/>
  <c r="Y502" i="14"/>
  <c r="X502" i="14"/>
  <c r="W502" i="14"/>
  <c r="V502" i="14"/>
  <c r="U502" i="14"/>
  <c r="T502" i="14"/>
  <c r="S502" i="14"/>
  <c r="R502" i="14"/>
  <c r="Q502" i="14"/>
  <c r="P502" i="14"/>
  <c r="O502" i="14"/>
  <c r="N502" i="14"/>
  <c r="M502" i="14"/>
  <c r="L502" i="14"/>
  <c r="K502" i="14"/>
  <c r="J502" i="14"/>
  <c r="I502" i="14"/>
  <c r="H502" i="14"/>
  <c r="G502" i="14"/>
  <c r="JB501" i="14"/>
  <c r="JA501" i="14"/>
  <c r="IZ501" i="14"/>
  <c r="IY501" i="14"/>
  <c r="IX501" i="14"/>
  <c r="IW501" i="14"/>
  <c r="IV501" i="14"/>
  <c r="IU501" i="14"/>
  <c r="IT501" i="14"/>
  <c r="IS501" i="14"/>
  <c r="IR501" i="14"/>
  <c r="IQ501" i="14"/>
  <c r="IP501" i="14"/>
  <c r="IO501" i="14"/>
  <c r="IN501" i="14"/>
  <c r="IM501" i="14"/>
  <c r="IL501" i="14"/>
  <c r="IK501" i="14"/>
  <c r="IJ501" i="14"/>
  <c r="II501" i="14"/>
  <c r="IH501" i="14"/>
  <c r="IG501" i="14"/>
  <c r="IF501" i="14"/>
  <c r="IE501" i="14"/>
  <c r="ID501" i="14"/>
  <c r="IC501" i="14"/>
  <c r="IB501" i="14"/>
  <c r="IA501" i="14"/>
  <c r="HZ501" i="14"/>
  <c r="HY501" i="14"/>
  <c r="HX501" i="14"/>
  <c r="HW501" i="14"/>
  <c r="HV501" i="14"/>
  <c r="HU501" i="14"/>
  <c r="HT501" i="14"/>
  <c r="HS501" i="14"/>
  <c r="HR501" i="14"/>
  <c r="HQ501" i="14"/>
  <c r="HP501" i="14"/>
  <c r="HO501" i="14"/>
  <c r="HN501" i="14"/>
  <c r="HM501" i="14"/>
  <c r="HL501" i="14"/>
  <c r="HK501" i="14"/>
  <c r="HJ501" i="14"/>
  <c r="HI501" i="14"/>
  <c r="HH501" i="14"/>
  <c r="HG501" i="14"/>
  <c r="HF501" i="14"/>
  <c r="HE501" i="14"/>
  <c r="HD501" i="14"/>
  <c r="HC501" i="14"/>
  <c r="HB501" i="14"/>
  <c r="HA501" i="14"/>
  <c r="GZ501" i="14"/>
  <c r="GY501" i="14"/>
  <c r="GX501" i="14"/>
  <c r="GW501" i="14"/>
  <c r="GV501" i="14"/>
  <c r="GU501" i="14"/>
  <c r="GT501" i="14"/>
  <c r="GS501" i="14"/>
  <c r="GR501" i="14"/>
  <c r="GQ501" i="14"/>
  <c r="GP501" i="14"/>
  <c r="GO501" i="14"/>
  <c r="GN501" i="14"/>
  <c r="GM501" i="14"/>
  <c r="GL501" i="14"/>
  <c r="GK501" i="14"/>
  <c r="GJ501" i="14"/>
  <c r="GI501" i="14"/>
  <c r="GH501" i="14"/>
  <c r="GG501" i="14"/>
  <c r="GF501" i="14"/>
  <c r="GE501" i="14"/>
  <c r="GD501" i="14"/>
  <c r="GC501" i="14"/>
  <c r="GB501" i="14"/>
  <c r="GA501" i="14"/>
  <c r="FZ501" i="14"/>
  <c r="FY501" i="14"/>
  <c r="FX501" i="14"/>
  <c r="FW501" i="14"/>
  <c r="FV501" i="14"/>
  <c r="FU501" i="14"/>
  <c r="FT501" i="14"/>
  <c r="FS501" i="14"/>
  <c r="FR501" i="14"/>
  <c r="FQ501" i="14"/>
  <c r="FP501" i="14"/>
  <c r="FO501" i="14"/>
  <c r="FN501" i="14"/>
  <c r="FM501" i="14"/>
  <c r="FL501" i="14"/>
  <c r="FK501" i="14"/>
  <c r="FJ501" i="14"/>
  <c r="FI501" i="14"/>
  <c r="FH501" i="14"/>
  <c r="FG501" i="14"/>
  <c r="FF501" i="14"/>
  <c r="FE501" i="14"/>
  <c r="FD501" i="14"/>
  <c r="FC501" i="14"/>
  <c r="FB501" i="14"/>
  <c r="FA501" i="14"/>
  <c r="EZ501" i="14"/>
  <c r="EY501" i="14"/>
  <c r="EX501" i="14"/>
  <c r="EW501" i="14"/>
  <c r="EV501" i="14"/>
  <c r="EU501" i="14"/>
  <c r="ET501" i="14"/>
  <c r="ES501" i="14"/>
  <c r="ER501" i="14"/>
  <c r="EQ501" i="14"/>
  <c r="EP501" i="14"/>
  <c r="EO501" i="14"/>
  <c r="EN501" i="14"/>
  <c r="EM501" i="14"/>
  <c r="EL501" i="14"/>
  <c r="EK501" i="14"/>
  <c r="EJ501" i="14"/>
  <c r="EI501" i="14"/>
  <c r="EH501" i="14"/>
  <c r="EG501" i="14"/>
  <c r="EF501" i="14"/>
  <c r="EE501" i="14"/>
  <c r="ED501" i="14"/>
  <c r="EC501" i="14"/>
  <c r="EB501" i="14"/>
  <c r="EA501" i="14"/>
  <c r="DZ501" i="14"/>
  <c r="DY501" i="14"/>
  <c r="DX501" i="14"/>
  <c r="DW501" i="14"/>
  <c r="DV501" i="14"/>
  <c r="DU501" i="14"/>
  <c r="DT501" i="14"/>
  <c r="DS501" i="14"/>
  <c r="DR501" i="14"/>
  <c r="DQ501" i="14"/>
  <c r="DP501" i="14"/>
  <c r="DO501" i="14"/>
  <c r="DN501" i="14"/>
  <c r="DM501" i="14"/>
  <c r="DL501" i="14"/>
  <c r="DK501" i="14"/>
  <c r="DJ501" i="14"/>
  <c r="DI501" i="14"/>
  <c r="DH501" i="14"/>
  <c r="DG501" i="14"/>
  <c r="DF501" i="14"/>
  <c r="DE501" i="14"/>
  <c r="DD501" i="14"/>
  <c r="DC501" i="14"/>
  <c r="DB501" i="14"/>
  <c r="DA501" i="14"/>
  <c r="CZ501" i="14"/>
  <c r="CY501" i="14"/>
  <c r="CX501" i="14"/>
  <c r="CW501" i="14"/>
  <c r="CV501" i="14"/>
  <c r="CU501" i="14"/>
  <c r="CT501" i="14"/>
  <c r="CS501" i="14"/>
  <c r="CR501" i="14"/>
  <c r="CQ501" i="14"/>
  <c r="CP501" i="14"/>
  <c r="CO501" i="14"/>
  <c r="CN501" i="14"/>
  <c r="CM501" i="14"/>
  <c r="CL501" i="14"/>
  <c r="CK501" i="14"/>
  <c r="CJ501" i="14"/>
  <c r="CI501" i="14"/>
  <c r="CH501" i="14"/>
  <c r="CG501" i="14"/>
  <c r="CF501" i="14"/>
  <c r="CE501" i="14"/>
  <c r="CD501" i="14"/>
  <c r="CC501" i="14"/>
  <c r="CB501" i="14"/>
  <c r="CA501" i="14"/>
  <c r="BZ501" i="14"/>
  <c r="BY501" i="14"/>
  <c r="BX501" i="14"/>
  <c r="BW501" i="14"/>
  <c r="BV501" i="14"/>
  <c r="BU501" i="14"/>
  <c r="BT501" i="14"/>
  <c r="BS501" i="14"/>
  <c r="BR501" i="14"/>
  <c r="BQ501" i="14"/>
  <c r="BP501" i="14"/>
  <c r="BO501" i="14"/>
  <c r="BN501" i="14"/>
  <c r="BM501" i="14"/>
  <c r="BL501" i="14"/>
  <c r="BK501" i="14"/>
  <c r="BJ501" i="14"/>
  <c r="BI501" i="14"/>
  <c r="BH501" i="14"/>
  <c r="BG501" i="14"/>
  <c r="BF501" i="14"/>
  <c r="BE501" i="14"/>
  <c r="BD501" i="14"/>
  <c r="BC501" i="14"/>
  <c r="BB501" i="14"/>
  <c r="BA501" i="14"/>
  <c r="AZ501" i="14"/>
  <c r="AY501" i="14"/>
  <c r="AX501" i="14"/>
  <c r="AW501" i="14"/>
  <c r="AV501" i="14"/>
  <c r="AU501" i="14"/>
  <c r="AT501" i="14"/>
  <c r="AS501" i="14"/>
  <c r="AR501" i="14"/>
  <c r="AQ501" i="14"/>
  <c r="AP501" i="14"/>
  <c r="AO501" i="14"/>
  <c r="AN501" i="14"/>
  <c r="AM501" i="14"/>
  <c r="AL501" i="14"/>
  <c r="AK501" i="14"/>
  <c r="AJ501" i="14"/>
  <c r="AI501" i="14"/>
  <c r="AH501" i="14"/>
  <c r="AG501" i="14"/>
  <c r="AF501" i="14"/>
  <c r="AE501" i="14"/>
  <c r="AD501" i="14"/>
  <c r="AC501" i="14"/>
  <c r="AB501" i="14"/>
  <c r="AA501" i="14"/>
  <c r="Z501" i="14"/>
  <c r="Y501" i="14"/>
  <c r="X501" i="14"/>
  <c r="W501" i="14"/>
  <c r="V501" i="14"/>
  <c r="U501" i="14"/>
  <c r="T501" i="14"/>
  <c r="S501" i="14"/>
  <c r="R501" i="14"/>
  <c r="Q501" i="14"/>
  <c r="P501" i="14"/>
  <c r="O501" i="14"/>
  <c r="N501" i="14"/>
  <c r="M501" i="14"/>
  <c r="L501" i="14"/>
  <c r="K501" i="14"/>
  <c r="J501" i="14"/>
  <c r="I501" i="14"/>
  <c r="H501" i="14"/>
  <c r="G501" i="14"/>
  <c r="JB500" i="14"/>
  <c r="JA500" i="14"/>
  <c r="IZ500" i="14"/>
  <c r="IY500" i="14"/>
  <c r="IX500" i="14"/>
  <c r="IW500" i="14"/>
  <c r="IV500" i="14"/>
  <c r="IU500" i="14"/>
  <c r="IT500" i="14"/>
  <c r="IS500" i="14"/>
  <c r="IR500" i="14"/>
  <c r="IQ500" i="14"/>
  <c r="IP500" i="14"/>
  <c r="IO500" i="14"/>
  <c r="IN500" i="14"/>
  <c r="IM500" i="14"/>
  <c r="IL500" i="14"/>
  <c r="IK500" i="14"/>
  <c r="IJ500" i="14"/>
  <c r="II500" i="14"/>
  <c r="IH500" i="14"/>
  <c r="IG500" i="14"/>
  <c r="IF500" i="14"/>
  <c r="IE500" i="14"/>
  <c r="ID500" i="14"/>
  <c r="IC500" i="14"/>
  <c r="IB500" i="14"/>
  <c r="IA500" i="14"/>
  <c r="HZ500" i="14"/>
  <c r="HY500" i="14"/>
  <c r="HX500" i="14"/>
  <c r="HW500" i="14"/>
  <c r="HV500" i="14"/>
  <c r="HU500" i="14"/>
  <c r="HT500" i="14"/>
  <c r="HS500" i="14"/>
  <c r="HR500" i="14"/>
  <c r="HQ500" i="14"/>
  <c r="HP500" i="14"/>
  <c r="HO500" i="14"/>
  <c r="HN500" i="14"/>
  <c r="HM500" i="14"/>
  <c r="HL500" i="14"/>
  <c r="HK500" i="14"/>
  <c r="HJ500" i="14"/>
  <c r="HI500" i="14"/>
  <c r="HH500" i="14"/>
  <c r="HG500" i="14"/>
  <c r="HF500" i="14"/>
  <c r="HE500" i="14"/>
  <c r="HD500" i="14"/>
  <c r="HC500" i="14"/>
  <c r="HB500" i="14"/>
  <c r="HA500" i="14"/>
  <c r="GZ500" i="14"/>
  <c r="GY500" i="14"/>
  <c r="GX500" i="14"/>
  <c r="GW500" i="14"/>
  <c r="GV500" i="14"/>
  <c r="GU500" i="14"/>
  <c r="GT500" i="14"/>
  <c r="GS500" i="14"/>
  <c r="GR500" i="14"/>
  <c r="GQ500" i="14"/>
  <c r="GP500" i="14"/>
  <c r="GO500" i="14"/>
  <c r="GN500" i="14"/>
  <c r="GM500" i="14"/>
  <c r="GL500" i="14"/>
  <c r="GK500" i="14"/>
  <c r="GJ500" i="14"/>
  <c r="GI500" i="14"/>
  <c r="GH500" i="14"/>
  <c r="GG500" i="14"/>
  <c r="GF500" i="14"/>
  <c r="GE500" i="14"/>
  <c r="GD500" i="14"/>
  <c r="GC500" i="14"/>
  <c r="GB500" i="14"/>
  <c r="GA500" i="14"/>
  <c r="FZ500" i="14"/>
  <c r="FY500" i="14"/>
  <c r="FX500" i="14"/>
  <c r="FW500" i="14"/>
  <c r="FV500" i="14"/>
  <c r="FU500" i="14"/>
  <c r="FT500" i="14"/>
  <c r="FS500" i="14"/>
  <c r="FR500" i="14"/>
  <c r="FQ500" i="14"/>
  <c r="FP500" i="14"/>
  <c r="FO500" i="14"/>
  <c r="FN500" i="14"/>
  <c r="FM500" i="14"/>
  <c r="FL500" i="14"/>
  <c r="FK500" i="14"/>
  <c r="FJ500" i="14"/>
  <c r="FI500" i="14"/>
  <c r="FH500" i="14"/>
  <c r="FG500" i="14"/>
  <c r="FF500" i="14"/>
  <c r="FE500" i="14"/>
  <c r="FD500" i="14"/>
  <c r="FC500" i="14"/>
  <c r="FB500" i="14"/>
  <c r="FA500" i="14"/>
  <c r="EZ500" i="14"/>
  <c r="EY500" i="14"/>
  <c r="EX500" i="14"/>
  <c r="EW500" i="14"/>
  <c r="EV500" i="14"/>
  <c r="EU500" i="14"/>
  <c r="ET500" i="14"/>
  <c r="ES500" i="14"/>
  <c r="ER500" i="14"/>
  <c r="EQ500" i="14"/>
  <c r="EP500" i="14"/>
  <c r="EO500" i="14"/>
  <c r="EN500" i="14"/>
  <c r="EM500" i="14"/>
  <c r="EL500" i="14"/>
  <c r="EK500" i="14"/>
  <c r="EJ500" i="14"/>
  <c r="EI500" i="14"/>
  <c r="EH500" i="14"/>
  <c r="EG500" i="14"/>
  <c r="EF500" i="14"/>
  <c r="EE500" i="14"/>
  <c r="ED500" i="14"/>
  <c r="EC500" i="14"/>
  <c r="EB500" i="14"/>
  <c r="EA500" i="14"/>
  <c r="DZ500" i="14"/>
  <c r="DY500" i="14"/>
  <c r="DX500" i="14"/>
  <c r="DW500" i="14"/>
  <c r="DV500" i="14"/>
  <c r="DU500" i="14"/>
  <c r="DT500" i="14"/>
  <c r="DS500" i="14"/>
  <c r="DR500" i="14"/>
  <c r="DQ500" i="14"/>
  <c r="DP500" i="14"/>
  <c r="DO500" i="14"/>
  <c r="DN500" i="14"/>
  <c r="DM500" i="14"/>
  <c r="DL500" i="14"/>
  <c r="DK500" i="14"/>
  <c r="DJ500" i="14"/>
  <c r="DI500" i="14"/>
  <c r="DH500" i="14"/>
  <c r="DG500" i="14"/>
  <c r="DF500" i="14"/>
  <c r="DE500" i="14"/>
  <c r="DD500" i="14"/>
  <c r="DC500" i="14"/>
  <c r="DB500" i="14"/>
  <c r="DA500" i="14"/>
  <c r="CZ500" i="14"/>
  <c r="CY500" i="14"/>
  <c r="CX500" i="14"/>
  <c r="CW500" i="14"/>
  <c r="CV500" i="14"/>
  <c r="CU500" i="14"/>
  <c r="CT500" i="14"/>
  <c r="CS500" i="14"/>
  <c r="CR500" i="14"/>
  <c r="CQ500" i="14"/>
  <c r="CP500" i="14"/>
  <c r="CO500" i="14"/>
  <c r="CN500" i="14"/>
  <c r="CM500" i="14"/>
  <c r="CL500" i="14"/>
  <c r="CK500" i="14"/>
  <c r="CJ500" i="14"/>
  <c r="CI500" i="14"/>
  <c r="CH500" i="14"/>
  <c r="CG500" i="14"/>
  <c r="CF500" i="14"/>
  <c r="CE500" i="14"/>
  <c r="CD500" i="14"/>
  <c r="CC500" i="14"/>
  <c r="CB500" i="14"/>
  <c r="CA500" i="14"/>
  <c r="BZ500" i="14"/>
  <c r="BY500" i="14"/>
  <c r="BX500" i="14"/>
  <c r="BW500" i="14"/>
  <c r="BV500" i="14"/>
  <c r="BU500" i="14"/>
  <c r="BT500" i="14"/>
  <c r="BS500" i="14"/>
  <c r="BR500" i="14"/>
  <c r="BQ500" i="14"/>
  <c r="BP500" i="14"/>
  <c r="BO500" i="14"/>
  <c r="BN500" i="14"/>
  <c r="BM500" i="14"/>
  <c r="BL500" i="14"/>
  <c r="BK500" i="14"/>
  <c r="BJ500" i="14"/>
  <c r="BI500" i="14"/>
  <c r="BH500" i="14"/>
  <c r="BG500" i="14"/>
  <c r="BF500" i="14"/>
  <c r="BE500" i="14"/>
  <c r="BD500" i="14"/>
  <c r="BC500" i="14"/>
  <c r="BB500" i="14"/>
  <c r="BA500" i="14"/>
  <c r="AZ500" i="14"/>
  <c r="AY500" i="14"/>
  <c r="AX500" i="14"/>
  <c r="AW500" i="14"/>
  <c r="AV500" i="14"/>
  <c r="AU500" i="14"/>
  <c r="AT500" i="14"/>
  <c r="AS500" i="14"/>
  <c r="AR500" i="14"/>
  <c r="AQ500" i="14"/>
  <c r="AP500" i="14"/>
  <c r="AO500" i="14"/>
  <c r="AN500" i="14"/>
  <c r="AM500" i="14"/>
  <c r="AL500" i="14"/>
  <c r="AK500" i="14"/>
  <c r="AJ500" i="14"/>
  <c r="AI500" i="14"/>
  <c r="AH500" i="14"/>
  <c r="AG500" i="14"/>
  <c r="AF500" i="14"/>
  <c r="AE500" i="14"/>
  <c r="AD500" i="14"/>
  <c r="AC500" i="14"/>
  <c r="AB500" i="14"/>
  <c r="AA500" i="14"/>
  <c r="Z500" i="14"/>
  <c r="Y500" i="14"/>
  <c r="X500" i="14"/>
  <c r="W500" i="14"/>
  <c r="V500" i="14"/>
  <c r="U500" i="14"/>
  <c r="T500" i="14"/>
  <c r="S500" i="14"/>
  <c r="R500" i="14"/>
  <c r="Q500" i="14"/>
  <c r="P500" i="14"/>
  <c r="O500" i="14"/>
  <c r="N500" i="14"/>
  <c r="M500" i="14"/>
  <c r="L500" i="14"/>
  <c r="K500" i="14"/>
  <c r="J500" i="14"/>
  <c r="I500" i="14"/>
  <c r="H500" i="14"/>
  <c r="G500" i="14"/>
  <c r="JB499" i="14"/>
  <c r="JA499" i="14"/>
  <c r="IZ499" i="14"/>
  <c r="IY499" i="14"/>
  <c r="IX499" i="14"/>
  <c r="IW499" i="14"/>
  <c r="IV499" i="14"/>
  <c r="IU499" i="14"/>
  <c r="IT499" i="14"/>
  <c r="IS499" i="14"/>
  <c r="IR499" i="14"/>
  <c r="IQ499" i="14"/>
  <c r="IP499" i="14"/>
  <c r="IO499" i="14"/>
  <c r="IN499" i="14"/>
  <c r="IM499" i="14"/>
  <c r="IL499" i="14"/>
  <c r="IK499" i="14"/>
  <c r="IJ499" i="14"/>
  <c r="II499" i="14"/>
  <c r="IH499" i="14"/>
  <c r="IG499" i="14"/>
  <c r="IF499" i="14"/>
  <c r="IE499" i="14"/>
  <c r="ID499" i="14"/>
  <c r="IC499" i="14"/>
  <c r="IB499" i="14"/>
  <c r="IA499" i="14"/>
  <c r="HZ499" i="14"/>
  <c r="HY499" i="14"/>
  <c r="HX499" i="14"/>
  <c r="HW499" i="14"/>
  <c r="HV499" i="14"/>
  <c r="HU499" i="14"/>
  <c r="HT499" i="14"/>
  <c r="HS499" i="14"/>
  <c r="HR499" i="14"/>
  <c r="HQ499" i="14"/>
  <c r="HP499" i="14"/>
  <c r="HO499" i="14"/>
  <c r="HN499" i="14"/>
  <c r="HM499" i="14"/>
  <c r="HL499" i="14"/>
  <c r="HK499" i="14"/>
  <c r="HJ499" i="14"/>
  <c r="HI499" i="14"/>
  <c r="HH499" i="14"/>
  <c r="HG499" i="14"/>
  <c r="HF499" i="14"/>
  <c r="HE499" i="14"/>
  <c r="HD499" i="14"/>
  <c r="HC499" i="14"/>
  <c r="HB499" i="14"/>
  <c r="HA499" i="14"/>
  <c r="GZ499" i="14"/>
  <c r="GY499" i="14"/>
  <c r="GX499" i="14"/>
  <c r="GW499" i="14"/>
  <c r="GV499" i="14"/>
  <c r="GU499" i="14"/>
  <c r="GT499" i="14"/>
  <c r="GS499" i="14"/>
  <c r="GR499" i="14"/>
  <c r="GQ499" i="14"/>
  <c r="GP499" i="14"/>
  <c r="GO499" i="14"/>
  <c r="GN499" i="14"/>
  <c r="GM499" i="14"/>
  <c r="GL499" i="14"/>
  <c r="GK499" i="14"/>
  <c r="GJ499" i="14"/>
  <c r="GI499" i="14"/>
  <c r="GH499" i="14"/>
  <c r="GG499" i="14"/>
  <c r="GF499" i="14"/>
  <c r="GE499" i="14"/>
  <c r="GD499" i="14"/>
  <c r="GC499" i="14"/>
  <c r="GB499" i="14"/>
  <c r="GA499" i="14"/>
  <c r="FZ499" i="14"/>
  <c r="FY499" i="14"/>
  <c r="FX499" i="14"/>
  <c r="FW499" i="14"/>
  <c r="FV499" i="14"/>
  <c r="FU499" i="14"/>
  <c r="FT499" i="14"/>
  <c r="FS499" i="14"/>
  <c r="FR499" i="14"/>
  <c r="FQ499" i="14"/>
  <c r="FP499" i="14"/>
  <c r="FO499" i="14"/>
  <c r="FN499" i="14"/>
  <c r="FM499" i="14"/>
  <c r="FL499" i="14"/>
  <c r="FK499" i="14"/>
  <c r="FJ499" i="14"/>
  <c r="FI499" i="14"/>
  <c r="FH499" i="14"/>
  <c r="FG499" i="14"/>
  <c r="FF499" i="14"/>
  <c r="FE499" i="14"/>
  <c r="FD499" i="14"/>
  <c r="FC499" i="14"/>
  <c r="FB499" i="14"/>
  <c r="FA499" i="14"/>
  <c r="EZ499" i="14"/>
  <c r="EY499" i="14"/>
  <c r="EX499" i="14"/>
  <c r="EW499" i="14"/>
  <c r="EV499" i="14"/>
  <c r="EU499" i="14"/>
  <c r="ET499" i="14"/>
  <c r="ES499" i="14"/>
  <c r="ER499" i="14"/>
  <c r="EQ499" i="14"/>
  <c r="EP499" i="14"/>
  <c r="EO499" i="14"/>
  <c r="EN499" i="14"/>
  <c r="EM499" i="14"/>
  <c r="EL499" i="14"/>
  <c r="EK499" i="14"/>
  <c r="EJ499" i="14"/>
  <c r="EI499" i="14"/>
  <c r="EH499" i="14"/>
  <c r="EG499" i="14"/>
  <c r="EF499" i="14"/>
  <c r="EE499" i="14"/>
  <c r="ED499" i="14"/>
  <c r="EC499" i="14"/>
  <c r="EB499" i="14"/>
  <c r="EA499" i="14"/>
  <c r="DZ499" i="14"/>
  <c r="DY499" i="14"/>
  <c r="DX499" i="14"/>
  <c r="DW499" i="14"/>
  <c r="DV499" i="14"/>
  <c r="DU499" i="14"/>
  <c r="DT499" i="14"/>
  <c r="DS499" i="14"/>
  <c r="DR499" i="14"/>
  <c r="DQ499" i="14"/>
  <c r="DP499" i="14"/>
  <c r="DO499" i="14"/>
  <c r="DN499" i="14"/>
  <c r="DM499" i="14"/>
  <c r="DL499" i="14"/>
  <c r="DK499" i="14"/>
  <c r="DJ499" i="14"/>
  <c r="DI499" i="14"/>
  <c r="DH499" i="14"/>
  <c r="DG499" i="14"/>
  <c r="DF499" i="14"/>
  <c r="DE499" i="14"/>
  <c r="DD499" i="14"/>
  <c r="DC499" i="14"/>
  <c r="DB499" i="14"/>
  <c r="DA499" i="14"/>
  <c r="CZ499" i="14"/>
  <c r="CY499" i="14"/>
  <c r="CX499" i="14"/>
  <c r="CW499" i="14"/>
  <c r="CV499" i="14"/>
  <c r="CU499" i="14"/>
  <c r="CT499" i="14"/>
  <c r="CS499" i="14"/>
  <c r="CR499" i="14"/>
  <c r="CQ499" i="14"/>
  <c r="CP499" i="14"/>
  <c r="CO499" i="14"/>
  <c r="CN499" i="14"/>
  <c r="CM499" i="14"/>
  <c r="CL499" i="14"/>
  <c r="CK499" i="14"/>
  <c r="CJ499" i="14"/>
  <c r="CI499" i="14"/>
  <c r="CH499" i="14"/>
  <c r="CG499" i="14"/>
  <c r="CF499" i="14"/>
  <c r="CE499" i="14"/>
  <c r="CD499" i="14"/>
  <c r="CC499" i="14"/>
  <c r="CB499" i="14"/>
  <c r="CA499" i="14"/>
  <c r="BZ499" i="14"/>
  <c r="BY499" i="14"/>
  <c r="BX499" i="14"/>
  <c r="BW499" i="14"/>
  <c r="BV499" i="14"/>
  <c r="BU499" i="14"/>
  <c r="BT499" i="14"/>
  <c r="BS499" i="14"/>
  <c r="BR499" i="14"/>
  <c r="BQ499" i="14"/>
  <c r="BP499" i="14"/>
  <c r="BO499" i="14"/>
  <c r="BN499" i="14"/>
  <c r="BM499" i="14"/>
  <c r="BL499" i="14"/>
  <c r="BK499" i="14"/>
  <c r="BJ499" i="14"/>
  <c r="BI499" i="14"/>
  <c r="BH499" i="14"/>
  <c r="BG499" i="14"/>
  <c r="BF499" i="14"/>
  <c r="BE499" i="14"/>
  <c r="BD499" i="14"/>
  <c r="BC499" i="14"/>
  <c r="BB499" i="14"/>
  <c r="BA499" i="14"/>
  <c r="AZ499" i="14"/>
  <c r="AY499" i="14"/>
  <c r="AX499" i="14"/>
  <c r="AW499" i="14"/>
  <c r="AV499" i="14"/>
  <c r="AU499" i="14"/>
  <c r="AT499" i="14"/>
  <c r="AS499" i="14"/>
  <c r="AR499" i="14"/>
  <c r="AQ499" i="14"/>
  <c r="AP499" i="14"/>
  <c r="AO499" i="14"/>
  <c r="AN499" i="14"/>
  <c r="AM499" i="14"/>
  <c r="AL499" i="14"/>
  <c r="AK499" i="14"/>
  <c r="AJ499" i="14"/>
  <c r="AI499" i="14"/>
  <c r="AH499" i="14"/>
  <c r="AG499" i="14"/>
  <c r="AF499" i="14"/>
  <c r="AE499" i="14"/>
  <c r="AD499" i="14"/>
  <c r="AC499" i="14"/>
  <c r="AB499" i="14"/>
  <c r="AA499" i="14"/>
  <c r="Z499" i="14"/>
  <c r="Y499" i="14"/>
  <c r="X499" i="14"/>
  <c r="W499" i="14"/>
  <c r="V499" i="14"/>
  <c r="U499" i="14"/>
  <c r="T499" i="14"/>
  <c r="S499" i="14"/>
  <c r="R499" i="14"/>
  <c r="Q499" i="14"/>
  <c r="P499" i="14"/>
  <c r="O499" i="14"/>
  <c r="N499" i="14"/>
  <c r="M499" i="14"/>
  <c r="L499" i="14"/>
  <c r="K499" i="14"/>
  <c r="J499" i="14"/>
  <c r="I499" i="14"/>
  <c r="H499" i="14"/>
  <c r="G499" i="14"/>
  <c r="Q95" i="14"/>
  <c r="B95" i="14"/>
  <c r="C95" i="14" s="1"/>
  <c r="D95" i="14" s="1"/>
  <c r="Q94" i="14"/>
  <c r="B94" i="14"/>
  <c r="C94" i="14" s="1"/>
  <c r="Q93" i="14"/>
  <c r="B93" i="14"/>
  <c r="C93" i="14" s="1"/>
  <c r="D93" i="14" s="1"/>
  <c r="Q92" i="14"/>
  <c r="B92" i="14"/>
  <c r="C92" i="14" s="1"/>
  <c r="Q91" i="14"/>
  <c r="B91" i="14"/>
  <c r="C91" i="14" s="1"/>
  <c r="D91" i="14" s="1"/>
  <c r="Q90" i="14"/>
  <c r="B90" i="14"/>
  <c r="C90" i="14" s="1"/>
  <c r="Q89" i="14"/>
  <c r="C89" i="14"/>
  <c r="D89" i="14" s="1"/>
  <c r="B89" i="14"/>
  <c r="Q88" i="14"/>
  <c r="B88" i="14"/>
  <c r="C88" i="14" s="1"/>
  <c r="Q87" i="14"/>
  <c r="B87" i="14"/>
  <c r="C87" i="14" s="1"/>
  <c r="D87" i="14" s="1"/>
  <c r="Q86" i="14"/>
  <c r="B86" i="14"/>
  <c r="C86" i="14" s="1"/>
  <c r="Q85" i="14"/>
  <c r="B85" i="14"/>
  <c r="C85" i="14" s="1"/>
  <c r="D85" i="14" s="1"/>
  <c r="Q84" i="14"/>
  <c r="B84" i="14"/>
  <c r="C84" i="14" s="1"/>
  <c r="Q83" i="14"/>
  <c r="C83" i="14"/>
  <c r="D83" i="14" s="1"/>
  <c r="B83" i="14"/>
  <c r="Q82" i="14"/>
  <c r="B82" i="14"/>
  <c r="C82" i="14" s="1"/>
  <c r="Q81" i="14"/>
  <c r="B81" i="14"/>
  <c r="C81" i="14" s="1"/>
  <c r="D81" i="14" s="1"/>
  <c r="Q80" i="14"/>
  <c r="B80" i="14"/>
  <c r="C80" i="14" s="1"/>
  <c r="Q79" i="14"/>
  <c r="B79" i="14"/>
  <c r="C79" i="14" s="1"/>
  <c r="D79" i="14" s="1"/>
  <c r="Q78" i="14"/>
  <c r="B78" i="14"/>
  <c r="C78" i="14" s="1"/>
  <c r="Q77" i="14"/>
  <c r="C77" i="14"/>
  <c r="D77" i="14" s="1"/>
  <c r="B77" i="14"/>
  <c r="Q76" i="14"/>
  <c r="D76" i="14"/>
  <c r="C76" i="14"/>
  <c r="B76" i="14"/>
  <c r="Q75" i="14"/>
  <c r="B75" i="14"/>
  <c r="C75" i="14" s="1"/>
  <c r="D75" i="14" s="1"/>
  <c r="Q74" i="14"/>
  <c r="C74" i="14"/>
  <c r="D74" i="14" s="1"/>
  <c r="B74" i="14"/>
  <c r="Q73" i="14"/>
  <c r="B73" i="14"/>
  <c r="C73" i="14" s="1"/>
  <c r="D73" i="14" s="1"/>
  <c r="Q72" i="14"/>
  <c r="B72" i="14"/>
  <c r="C72" i="14" s="1"/>
  <c r="Q71" i="14"/>
  <c r="B71" i="14"/>
  <c r="C71" i="14" s="1"/>
  <c r="D71" i="14" s="1"/>
  <c r="Q70" i="14"/>
  <c r="B70" i="14"/>
  <c r="C70" i="14" s="1"/>
  <c r="Q69" i="14"/>
  <c r="C69" i="14"/>
  <c r="D69" i="14" s="1"/>
  <c r="B69" i="14"/>
  <c r="Q68" i="14"/>
  <c r="C68" i="14"/>
  <c r="D68" i="14" s="1"/>
  <c r="B68" i="14"/>
  <c r="Q67" i="14"/>
  <c r="C67" i="14"/>
  <c r="D67" i="14" s="1"/>
  <c r="B67" i="14"/>
  <c r="Q66" i="14"/>
  <c r="B66" i="14"/>
  <c r="C66" i="14" s="1"/>
  <c r="Q65" i="14"/>
  <c r="B65" i="14"/>
  <c r="C65" i="14" s="1"/>
  <c r="D65" i="14" s="1"/>
  <c r="Q64" i="14"/>
  <c r="B64" i="14"/>
  <c r="C64" i="14" s="1"/>
  <c r="Q63" i="14"/>
  <c r="B63" i="14"/>
  <c r="C63" i="14" s="1"/>
  <c r="D63" i="14" s="1"/>
  <c r="Q62" i="14"/>
  <c r="B62" i="14"/>
  <c r="C62" i="14" s="1"/>
  <c r="Q61" i="14"/>
  <c r="C61" i="14"/>
  <c r="D61" i="14" s="1"/>
  <c r="B61" i="14"/>
  <c r="Q60" i="14"/>
  <c r="D60" i="14"/>
  <c r="C60" i="14"/>
  <c r="B60" i="14"/>
  <c r="Q59" i="14"/>
  <c r="B59" i="14"/>
  <c r="C59" i="14" s="1"/>
  <c r="D59" i="14" s="1"/>
  <c r="Q58" i="14"/>
  <c r="C58" i="14"/>
  <c r="B58" i="14"/>
  <c r="Q57" i="14"/>
  <c r="B57" i="14"/>
  <c r="C57" i="14" s="1"/>
  <c r="D57" i="14" s="1"/>
  <c r="Q56" i="14"/>
  <c r="B56" i="14"/>
  <c r="C56" i="14" s="1"/>
  <c r="Q55" i="14"/>
  <c r="B55" i="14"/>
  <c r="C55" i="14" s="1"/>
  <c r="D55" i="14" s="1"/>
  <c r="Q54" i="14"/>
  <c r="B54" i="14"/>
  <c r="C54" i="14" s="1"/>
  <c r="Q53" i="14"/>
  <c r="C53" i="14"/>
  <c r="D53" i="14" s="1"/>
  <c r="B53" i="14"/>
  <c r="Q52" i="14"/>
  <c r="C52" i="14"/>
  <c r="B52" i="14"/>
  <c r="Q51" i="14"/>
  <c r="C51" i="14"/>
  <c r="D51" i="14" s="1"/>
  <c r="B51" i="14"/>
  <c r="Q50" i="14"/>
  <c r="B50" i="14"/>
  <c r="C50" i="14" s="1"/>
  <c r="Q49" i="14"/>
  <c r="B49" i="14"/>
  <c r="C49" i="14" s="1"/>
  <c r="D49" i="14" s="1"/>
  <c r="Q48" i="14"/>
  <c r="B48" i="14"/>
  <c r="C48" i="14" s="1"/>
  <c r="Q47" i="14"/>
  <c r="B47" i="14"/>
  <c r="C47" i="14" s="1"/>
  <c r="D47" i="14" s="1"/>
  <c r="Q46" i="14"/>
  <c r="B46" i="14"/>
  <c r="C46" i="14" s="1"/>
  <c r="Q45" i="14"/>
  <c r="C45" i="14"/>
  <c r="D45" i="14" s="1"/>
  <c r="B45" i="14"/>
  <c r="Q44" i="14"/>
  <c r="D44" i="14"/>
  <c r="C44" i="14"/>
  <c r="B44" i="14"/>
  <c r="Q43" i="14"/>
  <c r="B43" i="14"/>
  <c r="C43" i="14" s="1"/>
  <c r="D43" i="14" s="1"/>
  <c r="Q42" i="14"/>
  <c r="C42" i="14"/>
  <c r="D42" i="14" s="1"/>
  <c r="B42" i="14"/>
  <c r="Q41" i="14"/>
  <c r="B41" i="14"/>
  <c r="C41" i="14" s="1"/>
  <c r="D41" i="14" s="1"/>
  <c r="Q40" i="14"/>
  <c r="B40" i="14"/>
  <c r="C40" i="14" s="1"/>
  <c r="Q39" i="14"/>
  <c r="B39" i="14"/>
  <c r="C39" i="14" s="1"/>
  <c r="D39" i="14" s="1"/>
  <c r="Q38" i="14"/>
  <c r="B38" i="14"/>
  <c r="C38" i="14" s="1"/>
  <c r="Q37" i="14"/>
  <c r="C37" i="14"/>
  <c r="D37" i="14" s="1"/>
  <c r="B37" i="14"/>
  <c r="Q36" i="14"/>
  <c r="C36" i="14"/>
  <c r="B36" i="14"/>
  <c r="Q35" i="14"/>
  <c r="C35" i="14"/>
  <c r="D35" i="14" s="1"/>
  <c r="N23" i="14" s="1"/>
  <c r="B35" i="14"/>
  <c r="R30" i="14"/>
  <c r="F30" i="14"/>
  <c r="R25" i="14"/>
  <c r="U4" i="14"/>
  <c r="I19" i="13"/>
  <c r="C101" i="14" s="1"/>
  <c r="I17" i="13"/>
  <c r="I18" i="13" s="1"/>
  <c r="P11" i="13"/>
  <c r="I10" i="13"/>
  <c r="I9" i="13"/>
  <c r="I8" i="13"/>
  <c r="D18" i="13" l="1"/>
  <c r="U20" i="14" s="1"/>
  <c r="R64" i="14"/>
  <c r="T64" i="14" s="1"/>
  <c r="D64" i="14"/>
  <c r="R70" i="14"/>
  <c r="T70" i="14" s="1"/>
  <c r="D70" i="14"/>
  <c r="D80" i="14"/>
  <c r="R80" i="14" s="1"/>
  <c r="R38" i="14"/>
  <c r="S38" i="14" s="1"/>
  <c r="D38" i="14"/>
  <c r="R48" i="14"/>
  <c r="T48" i="14" s="1"/>
  <c r="D48" i="14"/>
  <c r="R54" i="14"/>
  <c r="T54" i="14" s="1"/>
  <c r="D54" i="14"/>
  <c r="D72" i="14"/>
  <c r="R72" i="14" s="1"/>
  <c r="R78" i="14"/>
  <c r="T78" i="14" s="1"/>
  <c r="D78" i="14"/>
  <c r="R82" i="14"/>
  <c r="T82" i="14" s="1"/>
  <c r="D82" i="14"/>
  <c r="R56" i="14"/>
  <c r="S56" i="14" s="1"/>
  <c r="D56" i="14"/>
  <c r="D62" i="14"/>
  <c r="R62" i="14" s="1"/>
  <c r="R66" i="14"/>
  <c r="T66" i="14" s="1"/>
  <c r="D66" i="14"/>
  <c r="R40" i="14"/>
  <c r="T40" i="14" s="1"/>
  <c r="D40" i="14"/>
  <c r="R46" i="14"/>
  <c r="T46" i="14" s="1"/>
  <c r="D46" i="14"/>
  <c r="D50" i="14"/>
  <c r="R50" i="14" s="1"/>
  <c r="R58" i="14"/>
  <c r="S58" i="14" s="1"/>
  <c r="D58" i="14"/>
  <c r="N24" i="14"/>
  <c r="R42" i="14"/>
  <c r="S42" i="14" s="1"/>
  <c r="D36" i="14"/>
  <c r="R36" i="14" s="1"/>
  <c r="D52" i="14"/>
  <c r="R52" i="14" s="1"/>
  <c r="R74" i="14"/>
  <c r="T74" i="14" s="1"/>
  <c r="R68" i="14"/>
  <c r="S68" i="14" s="1"/>
  <c r="R44" i="14"/>
  <c r="S44" i="14" s="1"/>
  <c r="R60" i="14"/>
  <c r="S60" i="14" s="1"/>
  <c r="R76" i="14"/>
  <c r="T76" i="14" s="1"/>
  <c r="U6" i="14"/>
  <c r="D19" i="13"/>
  <c r="U5" i="14" s="1"/>
  <c r="U7" i="14" s="1"/>
  <c r="U8" i="14"/>
  <c r="U9" i="14"/>
  <c r="D90" i="14"/>
  <c r="R90" i="14" s="1"/>
  <c r="D84" i="14"/>
  <c r="R84" i="14"/>
  <c r="D94" i="14"/>
  <c r="R94" i="14"/>
  <c r="D88" i="14"/>
  <c r="R88" i="14"/>
  <c r="D92" i="14"/>
  <c r="R92" i="14"/>
  <c r="D101" i="14"/>
  <c r="C102" i="14"/>
  <c r="D86" i="14"/>
  <c r="R86" i="14"/>
  <c r="R27" i="14"/>
  <c r="R35" i="14"/>
  <c r="R37" i="14"/>
  <c r="R39" i="14"/>
  <c r="R41" i="14"/>
  <c r="R43" i="14"/>
  <c r="R45" i="14"/>
  <c r="R47" i="14"/>
  <c r="R49" i="14"/>
  <c r="R51" i="14"/>
  <c r="R53" i="14"/>
  <c r="R55" i="14"/>
  <c r="R57" i="14"/>
  <c r="R59" i="14"/>
  <c r="R61" i="14"/>
  <c r="R63" i="14"/>
  <c r="R65" i="14"/>
  <c r="R67" i="14"/>
  <c r="R69" i="14"/>
  <c r="R71" i="14"/>
  <c r="R73" i="14"/>
  <c r="R75" i="14"/>
  <c r="R77" i="14"/>
  <c r="R79" i="14"/>
  <c r="R81" i="14"/>
  <c r="R83" i="14"/>
  <c r="R85" i="14"/>
  <c r="R87" i="14"/>
  <c r="R89" i="14"/>
  <c r="R91" i="14"/>
  <c r="R93" i="14"/>
  <c r="R95" i="14"/>
  <c r="U3" i="14"/>
  <c r="U19" i="14"/>
  <c r="U21" i="14"/>
  <c r="C695" i="14"/>
  <c r="C696" i="14" s="1"/>
  <c r="C697" i="14" s="1"/>
  <c r="C698" i="14" s="1"/>
  <c r="C699" i="14" s="1"/>
  <c r="C700" i="14" s="1"/>
  <c r="C701" i="14" s="1"/>
  <c r="C702" i="14" s="1"/>
  <c r="C703" i="14" s="1"/>
  <c r="C704" i="14" s="1"/>
  <c r="C705" i="14" s="1"/>
  <c r="C706" i="14" s="1"/>
  <c r="C707" i="14" s="1"/>
  <c r="C708" i="14" s="1"/>
  <c r="C709" i="14" s="1"/>
  <c r="C710" i="14" s="1"/>
  <c r="C711" i="14" s="1"/>
  <c r="C712" i="14" s="1"/>
  <c r="C713" i="14" s="1"/>
  <c r="C714" i="14" s="1"/>
  <c r="C715" i="14" s="1"/>
  <c r="C716" i="14" s="1"/>
  <c r="C717" i="14" s="1"/>
  <c r="C718" i="14" s="1"/>
  <c r="C719" i="14" s="1"/>
  <c r="C720" i="14" s="1"/>
  <c r="C721" i="14" s="1"/>
  <c r="C722" i="14" s="1"/>
  <c r="C723" i="14" s="1"/>
  <c r="C724" i="14" s="1"/>
  <c r="C725" i="14" s="1"/>
  <c r="C726" i="14" s="1"/>
  <c r="C727" i="14" s="1"/>
  <c r="C728" i="14" s="1"/>
  <c r="C729" i="14" s="1"/>
  <c r="C730" i="14" s="1"/>
  <c r="C731" i="14" s="1"/>
  <c r="C732" i="14" s="1"/>
  <c r="C733" i="14" s="1"/>
  <c r="C734" i="14" s="1"/>
  <c r="C735" i="14" s="1"/>
  <c r="C736" i="14" s="1"/>
  <c r="C737" i="14" s="1"/>
  <c r="C738" i="14" s="1"/>
  <c r="C739" i="14" s="1"/>
  <c r="C740" i="14" s="1"/>
  <c r="C741" i="14" s="1"/>
  <c r="C742" i="14" s="1"/>
  <c r="C743" i="14" s="1"/>
  <c r="C744" i="14" s="1"/>
  <c r="C745" i="14" s="1"/>
  <c r="C746" i="14" s="1"/>
  <c r="C747" i="14" s="1"/>
  <c r="C748" i="14" s="1"/>
  <c r="C749" i="14" s="1"/>
  <c r="C750" i="14" s="1"/>
  <c r="C751" i="14" s="1"/>
  <c r="C752" i="14" s="1"/>
  <c r="C753" i="14" s="1"/>
  <c r="C754" i="14" s="1"/>
  <c r="C755" i="14" s="1"/>
  <c r="C756" i="14" s="1"/>
  <c r="C757" i="14" s="1"/>
  <c r="C758" i="14" s="1"/>
  <c r="A626" i="14"/>
  <c r="E626" i="14"/>
  <c r="G626" i="14" s="1"/>
  <c r="C627" i="14"/>
  <c r="G19" i="11"/>
  <c r="E95" i="1"/>
  <c r="A96" i="1"/>
  <c r="A95" i="1"/>
  <c r="A94" i="1"/>
  <c r="B97" i="1"/>
  <c r="B96" i="1"/>
  <c r="B95" i="1"/>
  <c r="B94" i="1"/>
  <c r="B91" i="1"/>
  <c r="A91" i="1"/>
  <c r="C17" i="11"/>
  <c r="C18" i="11" s="1"/>
  <c r="L19" i="11"/>
  <c r="C95" i="11"/>
  <c r="B95" i="11"/>
  <c r="C94" i="11"/>
  <c r="B94" i="11"/>
  <c r="C93" i="11"/>
  <c r="B93" i="11"/>
  <c r="C92" i="11"/>
  <c r="B92" i="11"/>
  <c r="C91" i="11"/>
  <c r="B91" i="11"/>
  <c r="C90" i="11"/>
  <c r="B90" i="11"/>
  <c r="C89" i="11"/>
  <c r="B89" i="11"/>
  <c r="C88" i="11"/>
  <c r="B88" i="11"/>
  <c r="C87" i="11"/>
  <c r="B87" i="11"/>
  <c r="C86" i="11"/>
  <c r="B86" i="11"/>
  <c r="C85" i="11"/>
  <c r="B85" i="11"/>
  <c r="C84" i="11"/>
  <c r="B84" i="11"/>
  <c r="C83" i="11"/>
  <c r="B83" i="11"/>
  <c r="C82" i="11"/>
  <c r="B82" i="11"/>
  <c r="C81" i="11"/>
  <c r="B81" i="11"/>
  <c r="C80" i="11"/>
  <c r="B80" i="11"/>
  <c r="C79" i="11"/>
  <c r="B79" i="11"/>
  <c r="C78" i="11"/>
  <c r="B78" i="11"/>
  <c r="C77" i="11"/>
  <c r="B77" i="11"/>
  <c r="C76" i="11"/>
  <c r="B76" i="11"/>
  <c r="C75" i="11"/>
  <c r="B75" i="11"/>
  <c r="C74" i="11"/>
  <c r="B74" i="11"/>
  <c r="C73" i="11"/>
  <c r="B73" i="11"/>
  <c r="C72" i="11"/>
  <c r="B72" i="11"/>
  <c r="C71" i="11"/>
  <c r="B71" i="11"/>
  <c r="C70" i="11"/>
  <c r="B70" i="11"/>
  <c r="C69" i="11"/>
  <c r="B69" i="11"/>
  <c r="C68" i="11"/>
  <c r="B68" i="11"/>
  <c r="C67" i="11"/>
  <c r="B67" i="11"/>
  <c r="C66" i="11"/>
  <c r="B66" i="11"/>
  <c r="C65" i="11"/>
  <c r="B65" i="11"/>
  <c r="C64" i="11"/>
  <c r="B64" i="11"/>
  <c r="C63" i="11"/>
  <c r="B63" i="11"/>
  <c r="C62" i="11"/>
  <c r="B62" i="11"/>
  <c r="C61" i="11"/>
  <c r="B61" i="11"/>
  <c r="C60" i="11"/>
  <c r="B60" i="11"/>
  <c r="C59" i="11"/>
  <c r="B59" i="11"/>
  <c r="C58" i="11"/>
  <c r="B58" i="11"/>
  <c r="C57" i="11"/>
  <c r="B57" i="11"/>
  <c r="C56" i="11"/>
  <c r="B56" i="11"/>
  <c r="C55" i="11"/>
  <c r="B55" i="11"/>
  <c r="C54" i="11"/>
  <c r="B54" i="11"/>
  <c r="C53" i="11"/>
  <c r="B53" i="11"/>
  <c r="C52" i="11"/>
  <c r="B52" i="11"/>
  <c r="C51" i="11"/>
  <c r="B51" i="11"/>
  <c r="C50" i="11"/>
  <c r="B50" i="11"/>
  <c r="C49" i="11"/>
  <c r="B49" i="11"/>
  <c r="C48" i="11"/>
  <c r="B48" i="11"/>
  <c r="C47" i="11"/>
  <c r="B47" i="11"/>
  <c r="C46" i="11"/>
  <c r="B46" i="11"/>
  <c r="C45" i="11"/>
  <c r="B45" i="11"/>
  <c r="C44" i="11"/>
  <c r="B44" i="11"/>
  <c r="C43" i="11"/>
  <c r="B43" i="11"/>
  <c r="C42" i="11"/>
  <c r="B42" i="11"/>
  <c r="C41" i="11"/>
  <c r="B41" i="11"/>
  <c r="C40" i="11"/>
  <c r="B40" i="11"/>
  <c r="C39" i="11"/>
  <c r="B39" i="11"/>
  <c r="C38" i="11"/>
  <c r="B38" i="11"/>
  <c r="C37" i="11"/>
  <c r="B37" i="11"/>
  <c r="C36" i="11"/>
  <c r="B36" i="11"/>
  <c r="C35" i="11"/>
  <c r="B35" i="11"/>
  <c r="C34" i="11"/>
  <c r="B34" i="11"/>
  <c r="C33" i="11"/>
  <c r="B33" i="11"/>
  <c r="C32" i="11"/>
  <c r="B32" i="11"/>
  <c r="C31" i="11"/>
  <c r="B31" i="11"/>
  <c r="C30" i="11"/>
  <c r="B30" i="11"/>
  <c r="C29" i="11"/>
  <c r="B29" i="11"/>
  <c r="C28" i="11"/>
  <c r="B28" i="11"/>
  <c r="C27" i="11"/>
  <c r="B27" i="11"/>
  <c r="C26" i="11"/>
  <c r="B26" i="11"/>
  <c r="E25" i="11"/>
  <c r="D25" i="11"/>
  <c r="C25" i="11"/>
  <c r="B25" i="11"/>
  <c r="E24" i="11"/>
  <c r="C24" i="11"/>
  <c r="B24" i="11"/>
  <c r="O243" i="14"/>
  <c r="O256" i="14"/>
  <c r="O327" i="14"/>
  <c r="O307" i="14"/>
  <c r="O314" i="14"/>
  <c r="O192" i="14"/>
  <c r="O176" i="14"/>
  <c r="O111" i="14"/>
  <c r="O199" i="14"/>
  <c r="O338" i="14"/>
  <c r="O295" i="14"/>
  <c r="O156" i="14"/>
  <c r="O129" i="14"/>
  <c r="O138" i="14"/>
  <c r="O179" i="14"/>
  <c r="O195" i="14"/>
  <c r="O142" i="14"/>
  <c r="O200" i="14"/>
  <c r="O169" i="14"/>
  <c r="O220" i="14"/>
  <c r="O155" i="14"/>
  <c r="O315" i="14"/>
  <c r="O250" i="14"/>
  <c r="O343" i="14"/>
  <c r="O215" i="14"/>
  <c r="O103" i="14"/>
  <c r="O239" i="14"/>
  <c r="O146" i="14"/>
  <c r="S70" i="14" l="1"/>
  <c r="S66" i="14"/>
  <c r="S48" i="14"/>
  <c r="S54" i="14"/>
  <c r="S46" i="14"/>
  <c r="S64" i="14"/>
  <c r="T60" i="14"/>
  <c r="T68" i="14"/>
  <c r="S78" i="14"/>
  <c r="T56" i="14"/>
  <c r="T38" i="14"/>
  <c r="T44" i="14"/>
  <c r="T58" i="14"/>
  <c r="S74" i="14"/>
  <c r="S76" i="14"/>
  <c r="S82" i="14"/>
  <c r="T42" i="14"/>
  <c r="U22" i="14"/>
  <c r="S52" i="14"/>
  <c r="T52" i="14"/>
  <c r="T80" i="14"/>
  <c r="S80" i="14"/>
  <c r="T72" i="14"/>
  <c r="S72" i="14"/>
  <c r="T62" i="14"/>
  <c r="S62" i="14"/>
  <c r="T36" i="14"/>
  <c r="S36" i="14"/>
  <c r="T50" i="14"/>
  <c r="S50" i="14"/>
  <c r="S40" i="14"/>
  <c r="I25" i="14"/>
  <c r="K27" i="14"/>
  <c r="U15" i="14"/>
  <c r="G16" i="11"/>
  <c r="C96" i="1" s="1"/>
  <c r="U10" i="14"/>
  <c r="U14" i="14" s="1"/>
  <c r="EL103" i="14"/>
  <c r="ED103" i="14"/>
  <c r="DV103" i="14"/>
  <c r="DN103" i="14"/>
  <c r="DF103" i="14"/>
  <c r="CX103" i="14"/>
  <c r="CP103" i="14"/>
  <c r="CH103" i="14"/>
  <c r="BZ103" i="14"/>
  <c r="BR103" i="14"/>
  <c r="BJ103" i="14"/>
  <c r="BB103" i="14"/>
  <c r="AT103" i="14"/>
  <c r="AL103" i="14"/>
  <c r="AD103" i="14"/>
  <c r="V103" i="14"/>
  <c r="N103" i="14"/>
  <c r="EK103" i="14"/>
  <c r="EC103" i="14"/>
  <c r="DU103" i="14"/>
  <c r="DM103" i="14"/>
  <c r="DE103" i="14"/>
  <c r="CW103" i="14"/>
  <c r="CO103" i="14"/>
  <c r="CG103" i="14"/>
  <c r="BY103" i="14"/>
  <c r="BQ103" i="14"/>
  <c r="BI103" i="14"/>
  <c r="BA103" i="14"/>
  <c r="AS103" i="14"/>
  <c r="AK103" i="14"/>
  <c r="AC103" i="14"/>
  <c r="U103" i="14"/>
  <c r="EJ103" i="14"/>
  <c r="EB103" i="14"/>
  <c r="DT103" i="14"/>
  <c r="DL103" i="14"/>
  <c r="DD103" i="14"/>
  <c r="CV103" i="14"/>
  <c r="CN103" i="14"/>
  <c r="CF103" i="14"/>
  <c r="BX103" i="14"/>
  <c r="BP103" i="14"/>
  <c r="BH103" i="14"/>
  <c r="AZ103" i="14"/>
  <c r="AR103" i="14"/>
  <c r="AJ103" i="14"/>
  <c r="AB103" i="14"/>
  <c r="T103" i="14"/>
  <c r="EI103" i="14"/>
  <c r="EA103" i="14"/>
  <c r="DS103" i="14"/>
  <c r="DK103" i="14"/>
  <c r="DC103" i="14"/>
  <c r="CU103" i="14"/>
  <c r="CM103" i="14"/>
  <c r="CE103" i="14"/>
  <c r="BW103" i="14"/>
  <c r="BO103" i="14"/>
  <c r="BG103" i="14"/>
  <c r="AY103" i="14"/>
  <c r="AQ103" i="14"/>
  <c r="AI103" i="14"/>
  <c r="AA103" i="14"/>
  <c r="S103" i="14"/>
  <c r="EH103" i="14"/>
  <c r="DZ103" i="14"/>
  <c r="DR103" i="14"/>
  <c r="DJ103" i="14"/>
  <c r="DB103" i="14"/>
  <c r="CT103" i="14"/>
  <c r="CL103" i="14"/>
  <c r="CD103" i="14"/>
  <c r="BV103" i="14"/>
  <c r="BN103" i="14"/>
  <c r="BF103" i="14"/>
  <c r="AX103" i="14"/>
  <c r="AP103" i="14"/>
  <c r="AH103" i="14"/>
  <c r="Z103" i="14"/>
  <c r="R103" i="14"/>
  <c r="EG103" i="14"/>
  <c r="DY103" i="14"/>
  <c r="DQ103" i="14"/>
  <c r="DI103" i="14"/>
  <c r="DA103" i="14"/>
  <c r="CS103" i="14"/>
  <c r="CK103" i="14"/>
  <c r="CC103" i="14"/>
  <c r="BU103" i="14"/>
  <c r="BM103" i="14"/>
  <c r="BE103" i="14"/>
  <c r="AW103" i="14"/>
  <c r="AO103" i="14"/>
  <c r="AG103" i="14"/>
  <c r="Y103" i="14"/>
  <c r="Q103" i="14"/>
  <c r="EF103" i="14"/>
  <c r="DX103" i="14"/>
  <c r="DP103" i="14"/>
  <c r="DH103" i="14"/>
  <c r="CZ103" i="14"/>
  <c r="CR103" i="14"/>
  <c r="CJ103" i="14"/>
  <c r="CB103" i="14"/>
  <c r="BT103" i="14"/>
  <c r="BL103" i="14"/>
  <c r="BD103" i="14"/>
  <c r="AV103" i="14"/>
  <c r="AN103" i="14"/>
  <c r="AF103" i="14"/>
  <c r="X103" i="14"/>
  <c r="P103" i="14"/>
  <c r="EM103" i="14"/>
  <c r="EE103" i="14"/>
  <c r="DW103" i="14"/>
  <c r="DO103" i="14"/>
  <c r="DG103" i="14"/>
  <c r="CY103" i="14"/>
  <c r="CQ103" i="14"/>
  <c r="CI103" i="14"/>
  <c r="CA103" i="14"/>
  <c r="BS103" i="14"/>
  <c r="BK103" i="14"/>
  <c r="BC103" i="14"/>
  <c r="AU103" i="14"/>
  <c r="AM103" i="14"/>
  <c r="AE103" i="14"/>
  <c r="W103" i="14"/>
  <c r="EF179" i="14"/>
  <c r="DX179" i="14"/>
  <c r="DP179" i="14"/>
  <c r="DH179" i="14"/>
  <c r="CZ179" i="14"/>
  <c r="CR179" i="14"/>
  <c r="CJ179" i="14"/>
  <c r="CB179" i="14"/>
  <c r="BT179" i="14"/>
  <c r="BL179" i="14"/>
  <c r="BD179" i="14"/>
  <c r="AV179" i="14"/>
  <c r="AN179" i="14"/>
  <c r="AF179" i="14"/>
  <c r="X179" i="14"/>
  <c r="P179" i="14"/>
  <c r="EM179" i="14"/>
  <c r="EE179" i="14"/>
  <c r="DW179" i="14"/>
  <c r="DO179" i="14"/>
  <c r="DG179" i="14"/>
  <c r="CY179" i="14"/>
  <c r="CQ179" i="14"/>
  <c r="CI179" i="14"/>
  <c r="CA179" i="14"/>
  <c r="BS179" i="14"/>
  <c r="BK179" i="14"/>
  <c r="BC179" i="14"/>
  <c r="AU179" i="14"/>
  <c r="AM179" i="14"/>
  <c r="AE179" i="14"/>
  <c r="W179" i="14"/>
  <c r="EL179" i="14"/>
  <c r="ED179" i="14"/>
  <c r="DV179" i="14"/>
  <c r="DN179" i="14"/>
  <c r="DF179" i="14"/>
  <c r="CX179" i="14"/>
  <c r="CP179" i="14"/>
  <c r="CH179" i="14"/>
  <c r="BZ179" i="14"/>
  <c r="BR179" i="14"/>
  <c r="BJ179" i="14"/>
  <c r="BB179" i="14"/>
  <c r="AT179" i="14"/>
  <c r="AL179" i="14"/>
  <c r="AD179" i="14"/>
  <c r="V179" i="14"/>
  <c r="N179" i="14"/>
  <c r="EK179" i="14"/>
  <c r="EC179" i="14"/>
  <c r="DU179" i="14"/>
  <c r="DM179" i="14"/>
  <c r="DE179" i="14"/>
  <c r="CW179" i="14"/>
  <c r="CO179" i="14"/>
  <c r="CG179" i="14"/>
  <c r="BY179" i="14"/>
  <c r="BQ179" i="14"/>
  <c r="BI179" i="14"/>
  <c r="BA179" i="14"/>
  <c r="AS179" i="14"/>
  <c r="AK179" i="14"/>
  <c r="AC179" i="14"/>
  <c r="U179" i="14"/>
  <c r="EJ179" i="14"/>
  <c r="EB179" i="14"/>
  <c r="DT179" i="14"/>
  <c r="DL179" i="14"/>
  <c r="DD179" i="14"/>
  <c r="CV179" i="14"/>
  <c r="CN179" i="14"/>
  <c r="CF179" i="14"/>
  <c r="BX179" i="14"/>
  <c r="BP179" i="14"/>
  <c r="BH179" i="14"/>
  <c r="AZ179" i="14"/>
  <c r="AR179" i="14"/>
  <c r="AJ179" i="14"/>
  <c r="AB179" i="14"/>
  <c r="T179" i="14"/>
  <c r="EI179" i="14"/>
  <c r="EA179" i="14"/>
  <c r="DS179" i="14"/>
  <c r="DK179" i="14"/>
  <c r="DC179" i="14"/>
  <c r="CU179" i="14"/>
  <c r="CM179" i="14"/>
  <c r="CE179" i="14"/>
  <c r="BW179" i="14"/>
  <c r="BO179" i="14"/>
  <c r="BG179" i="14"/>
  <c r="AY179" i="14"/>
  <c r="AQ179" i="14"/>
  <c r="AI179" i="14"/>
  <c r="AA179" i="14"/>
  <c r="S179" i="14"/>
  <c r="EH179" i="14"/>
  <c r="DZ179" i="14"/>
  <c r="DR179" i="14"/>
  <c r="DJ179" i="14"/>
  <c r="DB179" i="14"/>
  <c r="CT179" i="14"/>
  <c r="CL179" i="14"/>
  <c r="CD179" i="14"/>
  <c r="BV179" i="14"/>
  <c r="BN179" i="14"/>
  <c r="BF179" i="14"/>
  <c r="AX179" i="14"/>
  <c r="AP179" i="14"/>
  <c r="AH179" i="14"/>
  <c r="Z179" i="14"/>
  <c r="R179" i="14"/>
  <c r="EG179" i="14"/>
  <c r="DY179" i="14"/>
  <c r="DQ179" i="14"/>
  <c r="DI179" i="14"/>
  <c r="DA179" i="14"/>
  <c r="CS179" i="14"/>
  <c r="CK179" i="14"/>
  <c r="CC179" i="14"/>
  <c r="BU179" i="14"/>
  <c r="BM179" i="14"/>
  <c r="BE179" i="14"/>
  <c r="AW179" i="14"/>
  <c r="AO179" i="14"/>
  <c r="AG179" i="14"/>
  <c r="Y179" i="14"/>
  <c r="Q179" i="14"/>
  <c r="EH250" i="14"/>
  <c r="DZ250" i="14"/>
  <c r="DR250" i="14"/>
  <c r="DJ250" i="14"/>
  <c r="DB250" i="14"/>
  <c r="CT250" i="14"/>
  <c r="CL250" i="14"/>
  <c r="CD250" i="14"/>
  <c r="BV250" i="14"/>
  <c r="BN250" i="14"/>
  <c r="BF250" i="14"/>
  <c r="AX250" i="14"/>
  <c r="AP250" i="14"/>
  <c r="AH250" i="14"/>
  <c r="Z250" i="14"/>
  <c r="R250" i="14"/>
  <c r="EG250" i="14"/>
  <c r="DY250" i="14"/>
  <c r="DQ250" i="14"/>
  <c r="DI250" i="14"/>
  <c r="DA250" i="14"/>
  <c r="CS250" i="14"/>
  <c r="CK250" i="14"/>
  <c r="CC250" i="14"/>
  <c r="BU250" i="14"/>
  <c r="BM250" i="14"/>
  <c r="BE250" i="14"/>
  <c r="AW250" i="14"/>
  <c r="AO250" i="14"/>
  <c r="AG250" i="14"/>
  <c r="Y250" i="14"/>
  <c r="Q250" i="14"/>
  <c r="EF250" i="14"/>
  <c r="DX250" i="14"/>
  <c r="DP250" i="14"/>
  <c r="DH250" i="14"/>
  <c r="CZ250" i="14"/>
  <c r="CR250" i="14"/>
  <c r="CJ250" i="14"/>
  <c r="CB250" i="14"/>
  <c r="BT250" i="14"/>
  <c r="BL250" i="14"/>
  <c r="BD250" i="14"/>
  <c r="AV250" i="14"/>
  <c r="AN250" i="14"/>
  <c r="AF250" i="14"/>
  <c r="X250" i="14"/>
  <c r="P250" i="14"/>
  <c r="EM250" i="14"/>
  <c r="EE250" i="14"/>
  <c r="DW250" i="14"/>
  <c r="DO250" i="14"/>
  <c r="DG250" i="14"/>
  <c r="CY250" i="14"/>
  <c r="CQ250" i="14"/>
  <c r="CI250" i="14"/>
  <c r="CA250" i="14"/>
  <c r="BS250" i="14"/>
  <c r="BK250" i="14"/>
  <c r="BC250" i="14"/>
  <c r="AU250" i="14"/>
  <c r="AM250" i="14"/>
  <c r="AE250" i="14"/>
  <c r="W250" i="14"/>
  <c r="EL250" i="14"/>
  <c r="ED250" i="14"/>
  <c r="DV250" i="14"/>
  <c r="DN250" i="14"/>
  <c r="DF250" i="14"/>
  <c r="CX250" i="14"/>
  <c r="CP250" i="14"/>
  <c r="CH250" i="14"/>
  <c r="BZ250" i="14"/>
  <c r="BR250" i="14"/>
  <c r="BJ250" i="14"/>
  <c r="BB250" i="14"/>
  <c r="AT250" i="14"/>
  <c r="AL250" i="14"/>
  <c r="AD250" i="14"/>
  <c r="V250" i="14"/>
  <c r="N250" i="14"/>
  <c r="EK250" i="14"/>
  <c r="EC250" i="14"/>
  <c r="DU250" i="14"/>
  <c r="DM250" i="14"/>
  <c r="DE250" i="14"/>
  <c r="CW250" i="14"/>
  <c r="CO250" i="14"/>
  <c r="CG250" i="14"/>
  <c r="BY250" i="14"/>
  <c r="BQ250" i="14"/>
  <c r="BI250" i="14"/>
  <c r="BA250" i="14"/>
  <c r="AS250" i="14"/>
  <c r="AK250" i="14"/>
  <c r="AC250" i="14"/>
  <c r="U250" i="14"/>
  <c r="EJ250" i="14"/>
  <c r="EB250" i="14"/>
  <c r="DT250" i="14"/>
  <c r="DL250" i="14"/>
  <c r="DD250" i="14"/>
  <c r="CV250" i="14"/>
  <c r="CN250" i="14"/>
  <c r="CF250" i="14"/>
  <c r="BX250" i="14"/>
  <c r="BP250" i="14"/>
  <c r="BH250" i="14"/>
  <c r="AZ250" i="14"/>
  <c r="AR250" i="14"/>
  <c r="AJ250" i="14"/>
  <c r="AB250" i="14"/>
  <c r="T250" i="14"/>
  <c r="EI250" i="14"/>
  <c r="EA250" i="14"/>
  <c r="DS250" i="14"/>
  <c r="DK250" i="14"/>
  <c r="DC250" i="14"/>
  <c r="CU250" i="14"/>
  <c r="CM250" i="14"/>
  <c r="CE250" i="14"/>
  <c r="BW250" i="14"/>
  <c r="BO250" i="14"/>
  <c r="BG250" i="14"/>
  <c r="AY250" i="14"/>
  <c r="AQ250" i="14"/>
  <c r="AI250" i="14"/>
  <c r="AA250" i="14"/>
  <c r="S250" i="14"/>
  <c r="EI295" i="14"/>
  <c r="EA295" i="14"/>
  <c r="DS295" i="14"/>
  <c r="DK295" i="14"/>
  <c r="DC295" i="14"/>
  <c r="CU295" i="14"/>
  <c r="CM295" i="14"/>
  <c r="CE295" i="14"/>
  <c r="BW295" i="14"/>
  <c r="BO295" i="14"/>
  <c r="BG295" i="14"/>
  <c r="AY295" i="14"/>
  <c r="AQ295" i="14"/>
  <c r="AI295" i="14"/>
  <c r="AA295" i="14"/>
  <c r="S295" i="14"/>
  <c r="EH295" i="14"/>
  <c r="DZ295" i="14"/>
  <c r="DR295" i="14"/>
  <c r="DJ295" i="14"/>
  <c r="DB295" i="14"/>
  <c r="CT295" i="14"/>
  <c r="CL295" i="14"/>
  <c r="CD295" i="14"/>
  <c r="BV295" i="14"/>
  <c r="BN295" i="14"/>
  <c r="BF295" i="14"/>
  <c r="AX295" i="14"/>
  <c r="AP295" i="14"/>
  <c r="AH295" i="14"/>
  <c r="Z295" i="14"/>
  <c r="R295" i="14"/>
  <c r="EG295" i="14"/>
  <c r="DY295" i="14"/>
  <c r="DQ295" i="14"/>
  <c r="DI295" i="14"/>
  <c r="DA295" i="14"/>
  <c r="CS295" i="14"/>
  <c r="CK295" i="14"/>
  <c r="CC295" i="14"/>
  <c r="BU295" i="14"/>
  <c r="BM295" i="14"/>
  <c r="BE295" i="14"/>
  <c r="AW295" i="14"/>
  <c r="AO295" i="14"/>
  <c r="AG295" i="14"/>
  <c r="Y295" i="14"/>
  <c r="Q295" i="14"/>
  <c r="EF295" i="14"/>
  <c r="DX295" i="14"/>
  <c r="DP295" i="14"/>
  <c r="DH295" i="14"/>
  <c r="CZ295" i="14"/>
  <c r="CR295" i="14"/>
  <c r="CJ295" i="14"/>
  <c r="CB295" i="14"/>
  <c r="BT295" i="14"/>
  <c r="BL295" i="14"/>
  <c r="BD295" i="14"/>
  <c r="AV295" i="14"/>
  <c r="AN295" i="14"/>
  <c r="AF295" i="14"/>
  <c r="X295" i="14"/>
  <c r="P295" i="14"/>
  <c r="EM295" i="14"/>
  <c r="EE295" i="14"/>
  <c r="DW295" i="14"/>
  <c r="DO295" i="14"/>
  <c r="DG295" i="14"/>
  <c r="CY295" i="14"/>
  <c r="CQ295" i="14"/>
  <c r="CI295" i="14"/>
  <c r="CA295" i="14"/>
  <c r="BS295" i="14"/>
  <c r="BK295" i="14"/>
  <c r="BC295" i="14"/>
  <c r="AU295" i="14"/>
  <c r="AM295" i="14"/>
  <c r="AE295" i="14"/>
  <c r="W295" i="14"/>
  <c r="EL295" i="14"/>
  <c r="ED295" i="14"/>
  <c r="DV295" i="14"/>
  <c r="DN295" i="14"/>
  <c r="DF295" i="14"/>
  <c r="CX295" i="14"/>
  <c r="CP295" i="14"/>
  <c r="CH295" i="14"/>
  <c r="BZ295" i="14"/>
  <c r="BR295" i="14"/>
  <c r="BJ295" i="14"/>
  <c r="BB295" i="14"/>
  <c r="AT295" i="14"/>
  <c r="AL295" i="14"/>
  <c r="AD295" i="14"/>
  <c r="V295" i="14"/>
  <c r="N295" i="14"/>
  <c r="EJ295" i="14"/>
  <c r="EB295" i="14"/>
  <c r="DT295" i="14"/>
  <c r="DL295" i="14"/>
  <c r="DD295" i="14"/>
  <c r="CV295" i="14"/>
  <c r="CN295" i="14"/>
  <c r="CF295" i="14"/>
  <c r="BX295" i="14"/>
  <c r="BP295" i="14"/>
  <c r="BH295" i="14"/>
  <c r="AZ295" i="14"/>
  <c r="AR295" i="14"/>
  <c r="AJ295" i="14"/>
  <c r="AB295" i="14"/>
  <c r="T295" i="14"/>
  <c r="DU295" i="14"/>
  <c r="BI295" i="14"/>
  <c r="DM295" i="14"/>
  <c r="BA295" i="14"/>
  <c r="DE295" i="14"/>
  <c r="AS295" i="14"/>
  <c r="CW295" i="14"/>
  <c r="AK295" i="14"/>
  <c r="CO295" i="14"/>
  <c r="AC295" i="14"/>
  <c r="CG295" i="14"/>
  <c r="U295" i="14"/>
  <c r="EK295" i="14"/>
  <c r="BY295" i="14"/>
  <c r="EC295" i="14"/>
  <c r="BQ295" i="14"/>
  <c r="EH307" i="14"/>
  <c r="DZ307" i="14"/>
  <c r="DR307" i="14"/>
  <c r="DJ307" i="14"/>
  <c r="DB307" i="14"/>
  <c r="CT307" i="14"/>
  <c r="CL307" i="14"/>
  <c r="CD307" i="14"/>
  <c r="BV307" i="14"/>
  <c r="BN307" i="14"/>
  <c r="BF307" i="14"/>
  <c r="AX307" i="14"/>
  <c r="AP307" i="14"/>
  <c r="AH307" i="14"/>
  <c r="Z307" i="14"/>
  <c r="R307" i="14"/>
  <c r="EG307" i="14"/>
  <c r="DY307" i="14"/>
  <c r="DQ307" i="14"/>
  <c r="DI307" i="14"/>
  <c r="DA307" i="14"/>
  <c r="CS307" i="14"/>
  <c r="CK307" i="14"/>
  <c r="CC307" i="14"/>
  <c r="BU307" i="14"/>
  <c r="BM307" i="14"/>
  <c r="BE307" i="14"/>
  <c r="AW307" i="14"/>
  <c r="AO307" i="14"/>
  <c r="AG307" i="14"/>
  <c r="Y307" i="14"/>
  <c r="Q307" i="14"/>
  <c r="EF307" i="14"/>
  <c r="DX307" i="14"/>
  <c r="DP307" i="14"/>
  <c r="DH307" i="14"/>
  <c r="CZ307" i="14"/>
  <c r="CR307" i="14"/>
  <c r="CJ307" i="14"/>
  <c r="CB307" i="14"/>
  <c r="BT307" i="14"/>
  <c r="BL307" i="14"/>
  <c r="BD307" i="14"/>
  <c r="AV307" i="14"/>
  <c r="AN307" i="14"/>
  <c r="AF307" i="14"/>
  <c r="X307" i="14"/>
  <c r="P307" i="14"/>
  <c r="EM307" i="14"/>
  <c r="EE307" i="14"/>
  <c r="DW307" i="14"/>
  <c r="DO307" i="14"/>
  <c r="DG307" i="14"/>
  <c r="CY307" i="14"/>
  <c r="CQ307" i="14"/>
  <c r="CI307" i="14"/>
  <c r="CA307" i="14"/>
  <c r="BS307" i="14"/>
  <c r="BK307" i="14"/>
  <c r="BC307" i="14"/>
  <c r="AU307" i="14"/>
  <c r="AM307" i="14"/>
  <c r="AE307" i="14"/>
  <c r="W307" i="14"/>
  <c r="EL307" i="14"/>
  <c r="ED307" i="14"/>
  <c r="DV307" i="14"/>
  <c r="DN307" i="14"/>
  <c r="DF307" i="14"/>
  <c r="CX307" i="14"/>
  <c r="CP307" i="14"/>
  <c r="CH307" i="14"/>
  <c r="BZ307" i="14"/>
  <c r="BR307" i="14"/>
  <c r="BJ307" i="14"/>
  <c r="BB307" i="14"/>
  <c r="AT307" i="14"/>
  <c r="AL307" i="14"/>
  <c r="AD307" i="14"/>
  <c r="V307" i="14"/>
  <c r="N307" i="14"/>
  <c r="EK307" i="14"/>
  <c r="EC307" i="14"/>
  <c r="DU307" i="14"/>
  <c r="DM307" i="14"/>
  <c r="DE307" i="14"/>
  <c r="CW307" i="14"/>
  <c r="CO307" i="14"/>
  <c r="CG307" i="14"/>
  <c r="BY307" i="14"/>
  <c r="BQ307" i="14"/>
  <c r="BI307" i="14"/>
  <c r="BA307" i="14"/>
  <c r="AS307" i="14"/>
  <c r="AK307" i="14"/>
  <c r="AC307" i="14"/>
  <c r="U307" i="14"/>
  <c r="EI307" i="14"/>
  <c r="EA307" i="14"/>
  <c r="DS307" i="14"/>
  <c r="DK307" i="14"/>
  <c r="DC307" i="14"/>
  <c r="CU307" i="14"/>
  <c r="CM307" i="14"/>
  <c r="CE307" i="14"/>
  <c r="BW307" i="14"/>
  <c r="BO307" i="14"/>
  <c r="BG307" i="14"/>
  <c r="AY307" i="14"/>
  <c r="AQ307" i="14"/>
  <c r="AI307" i="14"/>
  <c r="AA307" i="14"/>
  <c r="EB307" i="14"/>
  <c r="BP307" i="14"/>
  <c r="DT307" i="14"/>
  <c r="BH307" i="14"/>
  <c r="DL307" i="14"/>
  <c r="AZ307" i="14"/>
  <c r="DD307" i="14"/>
  <c r="AR307" i="14"/>
  <c r="CV307" i="14"/>
  <c r="AJ307" i="14"/>
  <c r="CN307" i="14"/>
  <c r="AB307" i="14"/>
  <c r="EJ307" i="14"/>
  <c r="BX307" i="14"/>
  <c r="S307" i="14"/>
  <c r="CF307" i="14"/>
  <c r="T307" i="14"/>
  <c r="EM338" i="14"/>
  <c r="EE338" i="14"/>
  <c r="DW338" i="14"/>
  <c r="DO338" i="14"/>
  <c r="DG338" i="14"/>
  <c r="CY338" i="14"/>
  <c r="CQ338" i="14"/>
  <c r="CI338" i="14"/>
  <c r="CA338" i="14"/>
  <c r="BS338" i="14"/>
  <c r="BK338" i="14"/>
  <c r="BC338" i="14"/>
  <c r="EL338" i="14"/>
  <c r="ED338" i="14"/>
  <c r="DV338" i="14"/>
  <c r="DN338" i="14"/>
  <c r="DF338" i="14"/>
  <c r="CX338" i="14"/>
  <c r="CP338" i="14"/>
  <c r="CH338" i="14"/>
  <c r="BZ338" i="14"/>
  <c r="BR338" i="14"/>
  <c r="BJ338" i="14"/>
  <c r="BB338" i="14"/>
  <c r="AT338" i="14"/>
  <c r="AL338" i="14"/>
  <c r="AD338" i="14"/>
  <c r="V338" i="14"/>
  <c r="N338" i="14"/>
  <c r="EK338" i="14"/>
  <c r="EC338" i="14"/>
  <c r="DU338" i="14"/>
  <c r="DM338" i="14"/>
  <c r="DE338" i="14"/>
  <c r="CW338" i="14"/>
  <c r="CO338" i="14"/>
  <c r="CG338" i="14"/>
  <c r="BY338" i="14"/>
  <c r="BQ338" i="14"/>
  <c r="BI338" i="14"/>
  <c r="EJ338" i="14"/>
  <c r="EB338" i="14"/>
  <c r="DT338" i="14"/>
  <c r="DL338" i="14"/>
  <c r="DD338" i="14"/>
  <c r="CV338" i="14"/>
  <c r="CN338" i="14"/>
  <c r="EI338" i="14"/>
  <c r="EA338" i="14"/>
  <c r="DS338" i="14"/>
  <c r="DK338" i="14"/>
  <c r="DC338" i="14"/>
  <c r="CU338" i="14"/>
  <c r="CM338" i="14"/>
  <c r="CE338" i="14"/>
  <c r="BW338" i="14"/>
  <c r="BO338" i="14"/>
  <c r="BG338" i="14"/>
  <c r="AY338" i="14"/>
  <c r="AQ338" i="14"/>
  <c r="AI338" i="14"/>
  <c r="AA338" i="14"/>
  <c r="S338" i="14"/>
  <c r="EH338" i="14"/>
  <c r="DZ338" i="14"/>
  <c r="DR338" i="14"/>
  <c r="DJ338" i="14"/>
  <c r="DB338" i="14"/>
  <c r="CT338" i="14"/>
  <c r="CL338" i="14"/>
  <c r="CD338" i="14"/>
  <c r="BV338" i="14"/>
  <c r="BN338" i="14"/>
  <c r="BF338" i="14"/>
  <c r="AX338" i="14"/>
  <c r="AP338" i="14"/>
  <c r="AH338" i="14"/>
  <c r="Z338" i="14"/>
  <c r="R338" i="14"/>
  <c r="EG338" i="14"/>
  <c r="DY338" i="14"/>
  <c r="DQ338" i="14"/>
  <c r="DI338" i="14"/>
  <c r="DA338" i="14"/>
  <c r="CS338" i="14"/>
  <c r="CK338" i="14"/>
  <c r="CC338" i="14"/>
  <c r="DX338" i="14"/>
  <c r="BX338" i="14"/>
  <c r="BD338" i="14"/>
  <c r="AO338" i="14"/>
  <c r="AC338" i="14"/>
  <c r="P338" i="14"/>
  <c r="DP338" i="14"/>
  <c r="BU338" i="14"/>
  <c r="BA338" i="14"/>
  <c r="AN338" i="14"/>
  <c r="AB338" i="14"/>
  <c r="DH338" i="14"/>
  <c r="BT338" i="14"/>
  <c r="AZ338" i="14"/>
  <c r="AM338" i="14"/>
  <c r="Y338" i="14"/>
  <c r="CZ338" i="14"/>
  <c r="BP338" i="14"/>
  <c r="AW338" i="14"/>
  <c r="AK338" i="14"/>
  <c r="X338" i="14"/>
  <c r="CR338" i="14"/>
  <c r="BM338" i="14"/>
  <c r="AV338" i="14"/>
  <c r="AJ338" i="14"/>
  <c r="W338" i="14"/>
  <c r="CJ338" i="14"/>
  <c r="BL338" i="14"/>
  <c r="AU338" i="14"/>
  <c r="AG338" i="14"/>
  <c r="U338" i="14"/>
  <c r="EF338" i="14"/>
  <c r="CB338" i="14"/>
  <c r="BE338" i="14"/>
  <c r="AR338" i="14"/>
  <c r="AE338" i="14"/>
  <c r="Q338" i="14"/>
  <c r="AS338" i="14"/>
  <c r="AF338" i="14"/>
  <c r="T338" i="14"/>
  <c r="CF338" i="14"/>
  <c r="BH338" i="14"/>
  <c r="EH138" i="14"/>
  <c r="DZ138" i="14"/>
  <c r="DR138" i="14"/>
  <c r="DJ138" i="14"/>
  <c r="DB138" i="14"/>
  <c r="CT138" i="14"/>
  <c r="CL138" i="14"/>
  <c r="CD138" i="14"/>
  <c r="BV138" i="14"/>
  <c r="BN138" i="14"/>
  <c r="BF138" i="14"/>
  <c r="AX138" i="14"/>
  <c r="AP138" i="14"/>
  <c r="AH138" i="14"/>
  <c r="Z138" i="14"/>
  <c r="R138" i="14"/>
  <c r="EG138" i="14"/>
  <c r="DY138" i="14"/>
  <c r="DQ138" i="14"/>
  <c r="DI138" i="14"/>
  <c r="DA138" i="14"/>
  <c r="CS138" i="14"/>
  <c r="CK138" i="14"/>
  <c r="CC138" i="14"/>
  <c r="BU138" i="14"/>
  <c r="BM138" i="14"/>
  <c r="BE138" i="14"/>
  <c r="AW138" i="14"/>
  <c r="AO138" i="14"/>
  <c r="AG138" i="14"/>
  <c r="Y138" i="14"/>
  <c r="Q138" i="14"/>
  <c r="EF138" i="14"/>
  <c r="DX138" i="14"/>
  <c r="DP138" i="14"/>
  <c r="DH138" i="14"/>
  <c r="CZ138" i="14"/>
  <c r="CR138" i="14"/>
  <c r="CJ138" i="14"/>
  <c r="CB138" i="14"/>
  <c r="BT138" i="14"/>
  <c r="BL138" i="14"/>
  <c r="BD138" i="14"/>
  <c r="AV138" i="14"/>
  <c r="AN138" i="14"/>
  <c r="AF138" i="14"/>
  <c r="X138" i="14"/>
  <c r="P138" i="14"/>
  <c r="EM138" i="14"/>
  <c r="EE138" i="14"/>
  <c r="DW138" i="14"/>
  <c r="DO138" i="14"/>
  <c r="DG138" i="14"/>
  <c r="CY138" i="14"/>
  <c r="CQ138" i="14"/>
  <c r="CI138" i="14"/>
  <c r="CA138" i="14"/>
  <c r="BS138" i="14"/>
  <c r="BK138" i="14"/>
  <c r="BC138" i="14"/>
  <c r="AU138" i="14"/>
  <c r="AM138" i="14"/>
  <c r="AE138" i="14"/>
  <c r="W138" i="14"/>
  <c r="EL138" i="14"/>
  <c r="ED138" i="14"/>
  <c r="DV138" i="14"/>
  <c r="DN138" i="14"/>
  <c r="DF138" i="14"/>
  <c r="CX138" i="14"/>
  <c r="CP138" i="14"/>
  <c r="CH138" i="14"/>
  <c r="BZ138" i="14"/>
  <c r="BR138" i="14"/>
  <c r="BJ138" i="14"/>
  <c r="BB138" i="14"/>
  <c r="AT138" i="14"/>
  <c r="AL138" i="14"/>
  <c r="AD138" i="14"/>
  <c r="V138" i="14"/>
  <c r="N138" i="14"/>
  <c r="EK138" i="14"/>
  <c r="EC138" i="14"/>
  <c r="DU138" i="14"/>
  <c r="DM138" i="14"/>
  <c r="DE138" i="14"/>
  <c r="CW138" i="14"/>
  <c r="CO138" i="14"/>
  <c r="CG138" i="14"/>
  <c r="BY138" i="14"/>
  <c r="BQ138" i="14"/>
  <c r="BI138" i="14"/>
  <c r="BA138" i="14"/>
  <c r="AS138" i="14"/>
  <c r="AK138" i="14"/>
  <c r="AC138" i="14"/>
  <c r="U138" i="14"/>
  <c r="EJ138" i="14"/>
  <c r="EB138" i="14"/>
  <c r="DT138" i="14"/>
  <c r="DL138" i="14"/>
  <c r="DD138" i="14"/>
  <c r="CV138" i="14"/>
  <c r="CN138" i="14"/>
  <c r="CF138" i="14"/>
  <c r="BX138" i="14"/>
  <c r="BP138" i="14"/>
  <c r="BH138" i="14"/>
  <c r="AZ138" i="14"/>
  <c r="AR138" i="14"/>
  <c r="AJ138" i="14"/>
  <c r="AB138" i="14"/>
  <c r="T138" i="14"/>
  <c r="EI138" i="14"/>
  <c r="EA138" i="14"/>
  <c r="DS138" i="14"/>
  <c r="DK138" i="14"/>
  <c r="DC138" i="14"/>
  <c r="CU138" i="14"/>
  <c r="CM138" i="14"/>
  <c r="CE138" i="14"/>
  <c r="BW138" i="14"/>
  <c r="BO138" i="14"/>
  <c r="BG138" i="14"/>
  <c r="AY138" i="14"/>
  <c r="AQ138" i="14"/>
  <c r="AI138" i="14"/>
  <c r="AA138" i="14"/>
  <c r="S138" i="14"/>
  <c r="EI156" i="14"/>
  <c r="EA156" i="14"/>
  <c r="DS156" i="14"/>
  <c r="DK156" i="14"/>
  <c r="DC156" i="14"/>
  <c r="CU156" i="14"/>
  <c r="CM156" i="14"/>
  <c r="CE156" i="14"/>
  <c r="BW156" i="14"/>
  <c r="BO156" i="14"/>
  <c r="BG156" i="14"/>
  <c r="AY156" i="14"/>
  <c r="AQ156" i="14"/>
  <c r="AI156" i="14"/>
  <c r="AA156" i="14"/>
  <c r="S156" i="14"/>
  <c r="EH156" i="14"/>
  <c r="DZ156" i="14"/>
  <c r="DR156" i="14"/>
  <c r="DJ156" i="14"/>
  <c r="DB156" i="14"/>
  <c r="CT156" i="14"/>
  <c r="CL156" i="14"/>
  <c r="CD156" i="14"/>
  <c r="BV156" i="14"/>
  <c r="BN156" i="14"/>
  <c r="BF156" i="14"/>
  <c r="AX156" i="14"/>
  <c r="AP156" i="14"/>
  <c r="AH156" i="14"/>
  <c r="Z156" i="14"/>
  <c r="R156" i="14"/>
  <c r="EG156" i="14"/>
  <c r="DY156" i="14"/>
  <c r="DQ156" i="14"/>
  <c r="DI156" i="14"/>
  <c r="DA156" i="14"/>
  <c r="CS156" i="14"/>
  <c r="CK156" i="14"/>
  <c r="CC156" i="14"/>
  <c r="BU156" i="14"/>
  <c r="BM156" i="14"/>
  <c r="BE156" i="14"/>
  <c r="AW156" i="14"/>
  <c r="AO156" i="14"/>
  <c r="AG156" i="14"/>
  <c r="Y156" i="14"/>
  <c r="Q156" i="14"/>
  <c r="EF156" i="14"/>
  <c r="DX156" i="14"/>
  <c r="DP156" i="14"/>
  <c r="DH156" i="14"/>
  <c r="CZ156" i="14"/>
  <c r="CR156" i="14"/>
  <c r="CJ156" i="14"/>
  <c r="CB156" i="14"/>
  <c r="EM156" i="14"/>
  <c r="EE156" i="14"/>
  <c r="DW156" i="14"/>
  <c r="DO156" i="14"/>
  <c r="DG156" i="14"/>
  <c r="CY156" i="14"/>
  <c r="CQ156" i="14"/>
  <c r="CI156" i="14"/>
  <c r="CA156" i="14"/>
  <c r="BS156" i="14"/>
  <c r="BK156" i="14"/>
  <c r="BC156" i="14"/>
  <c r="AU156" i="14"/>
  <c r="AM156" i="14"/>
  <c r="AE156" i="14"/>
  <c r="W156" i="14"/>
  <c r="EL156" i="14"/>
  <c r="ED156" i="14"/>
  <c r="DV156" i="14"/>
  <c r="DN156" i="14"/>
  <c r="DF156" i="14"/>
  <c r="CX156" i="14"/>
  <c r="CP156" i="14"/>
  <c r="CH156" i="14"/>
  <c r="BZ156" i="14"/>
  <c r="BR156" i="14"/>
  <c r="BJ156" i="14"/>
  <c r="BB156" i="14"/>
  <c r="AT156" i="14"/>
  <c r="AL156" i="14"/>
  <c r="AD156" i="14"/>
  <c r="V156" i="14"/>
  <c r="N156" i="14"/>
  <c r="EK156" i="14"/>
  <c r="EC156" i="14"/>
  <c r="DU156" i="14"/>
  <c r="DM156" i="14"/>
  <c r="DE156" i="14"/>
  <c r="CW156" i="14"/>
  <c r="CO156" i="14"/>
  <c r="CG156" i="14"/>
  <c r="BY156" i="14"/>
  <c r="BQ156" i="14"/>
  <c r="BI156" i="14"/>
  <c r="BA156" i="14"/>
  <c r="AS156" i="14"/>
  <c r="AK156" i="14"/>
  <c r="AC156" i="14"/>
  <c r="CV156" i="14"/>
  <c r="BD156" i="14"/>
  <c r="X156" i="14"/>
  <c r="CN156" i="14"/>
  <c r="AZ156" i="14"/>
  <c r="U156" i="14"/>
  <c r="CF156" i="14"/>
  <c r="AV156" i="14"/>
  <c r="T156" i="14"/>
  <c r="EJ156" i="14"/>
  <c r="BX156" i="14"/>
  <c r="AR156" i="14"/>
  <c r="P156" i="14"/>
  <c r="EB156" i="14"/>
  <c r="BT156" i="14"/>
  <c r="AN156" i="14"/>
  <c r="DT156" i="14"/>
  <c r="BP156" i="14"/>
  <c r="AJ156" i="14"/>
  <c r="DL156" i="14"/>
  <c r="BL156" i="14"/>
  <c r="AF156" i="14"/>
  <c r="DD156" i="14"/>
  <c r="BH156" i="14"/>
  <c r="AB156" i="14"/>
  <c r="EJ200" i="14"/>
  <c r="EB200" i="14"/>
  <c r="DT200" i="14"/>
  <c r="DL200" i="14"/>
  <c r="DD200" i="14"/>
  <c r="CV200" i="14"/>
  <c r="CN200" i="14"/>
  <c r="CF200" i="14"/>
  <c r="BX200" i="14"/>
  <c r="BP200" i="14"/>
  <c r="BH200" i="14"/>
  <c r="AZ200" i="14"/>
  <c r="AR200" i="14"/>
  <c r="AJ200" i="14"/>
  <c r="AB200" i="14"/>
  <c r="T200" i="14"/>
  <c r="EI200" i="14"/>
  <c r="EA200" i="14"/>
  <c r="DS200" i="14"/>
  <c r="DK200" i="14"/>
  <c r="DC200" i="14"/>
  <c r="CU200" i="14"/>
  <c r="CM200" i="14"/>
  <c r="CE200" i="14"/>
  <c r="BW200" i="14"/>
  <c r="BO200" i="14"/>
  <c r="BG200" i="14"/>
  <c r="AY200" i="14"/>
  <c r="AQ200" i="14"/>
  <c r="AI200" i="14"/>
  <c r="AA200" i="14"/>
  <c r="S200" i="14"/>
  <c r="EH200" i="14"/>
  <c r="DZ200" i="14"/>
  <c r="DR200" i="14"/>
  <c r="DJ200" i="14"/>
  <c r="DB200" i="14"/>
  <c r="CT200" i="14"/>
  <c r="CL200" i="14"/>
  <c r="CD200" i="14"/>
  <c r="BV200" i="14"/>
  <c r="BN200" i="14"/>
  <c r="BF200" i="14"/>
  <c r="AX200" i="14"/>
  <c r="AP200" i="14"/>
  <c r="AH200" i="14"/>
  <c r="Z200" i="14"/>
  <c r="R200" i="14"/>
  <c r="EG200" i="14"/>
  <c r="DY200" i="14"/>
  <c r="DQ200" i="14"/>
  <c r="DI200" i="14"/>
  <c r="DA200" i="14"/>
  <c r="CS200" i="14"/>
  <c r="CK200" i="14"/>
  <c r="CC200" i="14"/>
  <c r="BU200" i="14"/>
  <c r="BM200" i="14"/>
  <c r="BE200" i="14"/>
  <c r="AW200" i="14"/>
  <c r="AO200" i="14"/>
  <c r="AG200" i="14"/>
  <c r="Y200" i="14"/>
  <c r="Q200" i="14"/>
  <c r="EF200" i="14"/>
  <c r="DX200" i="14"/>
  <c r="DP200" i="14"/>
  <c r="DH200" i="14"/>
  <c r="CZ200" i="14"/>
  <c r="CR200" i="14"/>
  <c r="CJ200" i="14"/>
  <c r="CB200" i="14"/>
  <c r="BT200" i="14"/>
  <c r="BL200" i="14"/>
  <c r="BD200" i="14"/>
  <c r="AV200" i="14"/>
  <c r="AN200" i="14"/>
  <c r="AF200" i="14"/>
  <c r="X200" i="14"/>
  <c r="P200" i="14"/>
  <c r="EM200" i="14"/>
  <c r="EE200" i="14"/>
  <c r="DW200" i="14"/>
  <c r="DO200" i="14"/>
  <c r="DG200" i="14"/>
  <c r="CY200" i="14"/>
  <c r="CQ200" i="14"/>
  <c r="CI200" i="14"/>
  <c r="CA200" i="14"/>
  <c r="BS200" i="14"/>
  <c r="BK200" i="14"/>
  <c r="BC200" i="14"/>
  <c r="AU200" i="14"/>
  <c r="AM200" i="14"/>
  <c r="AE200" i="14"/>
  <c r="W200" i="14"/>
  <c r="EL200" i="14"/>
  <c r="ED200" i="14"/>
  <c r="DV200" i="14"/>
  <c r="DN200" i="14"/>
  <c r="DF200" i="14"/>
  <c r="CX200" i="14"/>
  <c r="CP200" i="14"/>
  <c r="CH200" i="14"/>
  <c r="BZ200" i="14"/>
  <c r="BR200" i="14"/>
  <c r="BJ200" i="14"/>
  <c r="BB200" i="14"/>
  <c r="AT200" i="14"/>
  <c r="AL200" i="14"/>
  <c r="AD200" i="14"/>
  <c r="V200" i="14"/>
  <c r="N200" i="14"/>
  <c r="EC200" i="14"/>
  <c r="BQ200" i="14"/>
  <c r="DU200" i="14"/>
  <c r="BI200" i="14"/>
  <c r="DM200" i="14"/>
  <c r="BA200" i="14"/>
  <c r="DE200" i="14"/>
  <c r="AS200" i="14"/>
  <c r="CW200" i="14"/>
  <c r="AK200" i="14"/>
  <c r="CO200" i="14"/>
  <c r="AC200" i="14"/>
  <c r="CG200" i="14"/>
  <c r="U200" i="14"/>
  <c r="EK200" i="14"/>
  <c r="BY200" i="14"/>
  <c r="EL239" i="14"/>
  <c r="ED239" i="14"/>
  <c r="DV239" i="14"/>
  <c r="DN239" i="14"/>
  <c r="DF239" i="14"/>
  <c r="CX239" i="14"/>
  <c r="CP239" i="14"/>
  <c r="CH239" i="14"/>
  <c r="BZ239" i="14"/>
  <c r="BR239" i="14"/>
  <c r="BJ239" i="14"/>
  <c r="BB239" i="14"/>
  <c r="AT239" i="14"/>
  <c r="AL239" i="14"/>
  <c r="AD239" i="14"/>
  <c r="V239" i="14"/>
  <c r="N239" i="14"/>
  <c r="EK239" i="14"/>
  <c r="EC239" i="14"/>
  <c r="DU239" i="14"/>
  <c r="DM239" i="14"/>
  <c r="DE239" i="14"/>
  <c r="CW239" i="14"/>
  <c r="CO239" i="14"/>
  <c r="CG239" i="14"/>
  <c r="BY239" i="14"/>
  <c r="BQ239" i="14"/>
  <c r="BI239" i="14"/>
  <c r="BA239" i="14"/>
  <c r="AS239" i="14"/>
  <c r="AK239" i="14"/>
  <c r="AC239" i="14"/>
  <c r="U239" i="14"/>
  <c r="EJ239" i="14"/>
  <c r="EB239" i="14"/>
  <c r="DT239" i="14"/>
  <c r="DL239" i="14"/>
  <c r="DD239" i="14"/>
  <c r="CV239" i="14"/>
  <c r="CN239" i="14"/>
  <c r="CF239" i="14"/>
  <c r="BX239" i="14"/>
  <c r="BP239" i="14"/>
  <c r="BH239" i="14"/>
  <c r="AZ239" i="14"/>
  <c r="AR239" i="14"/>
  <c r="AJ239" i="14"/>
  <c r="AB239" i="14"/>
  <c r="T239" i="14"/>
  <c r="EI239" i="14"/>
  <c r="EA239" i="14"/>
  <c r="DS239" i="14"/>
  <c r="DK239" i="14"/>
  <c r="DC239" i="14"/>
  <c r="CU239" i="14"/>
  <c r="CM239" i="14"/>
  <c r="CE239" i="14"/>
  <c r="BW239" i="14"/>
  <c r="BO239" i="14"/>
  <c r="BG239" i="14"/>
  <c r="AY239" i="14"/>
  <c r="AQ239" i="14"/>
  <c r="AI239" i="14"/>
  <c r="AA239" i="14"/>
  <c r="S239" i="14"/>
  <c r="EH239" i="14"/>
  <c r="DZ239" i="14"/>
  <c r="DR239" i="14"/>
  <c r="DJ239" i="14"/>
  <c r="DB239" i="14"/>
  <c r="CT239" i="14"/>
  <c r="CL239" i="14"/>
  <c r="CD239" i="14"/>
  <c r="BV239" i="14"/>
  <c r="BN239" i="14"/>
  <c r="BF239" i="14"/>
  <c r="AX239" i="14"/>
  <c r="AP239" i="14"/>
  <c r="AH239" i="14"/>
  <c r="Z239" i="14"/>
  <c r="R239" i="14"/>
  <c r="EG239" i="14"/>
  <c r="DY239" i="14"/>
  <c r="DQ239" i="14"/>
  <c r="DI239" i="14"/>
  <c r="DA239" i="14"/>
  <c r="CS239" i="14"/>
  <c r="CK239" i="14"/>
  <c r="CC239" i="14"/>
  <c r="BU239" i="14"/>
  <c r="BM239" i="14"/>
  <c r="BE239" i="14"/>
  <c r="AW239" i="14"/>
  <c r="AO239" i="14"/>
  <c r="AG239" i="14"/>
  <c r="Y239" i="14"/>
  <c r="Q239" i="14"/>
  <c r="EF239" i="14"/>
  <c r="DX239" i="14"/>
  <c r="DP239" i="14"/>
  <c r="DH239" i="14"/>
  <c r="CZ239" i="14"/>
  <c r="CR239" i="14"/>
  <c r="CJ239" i="14"/>
  <c r="CB239" i="14"/>
  <c r="BT239" i="14"/>
  <c r="BL239" i="14"/>
  <c r="BD239" i="14"/>
  <c r="AV239" i="14"/>
  <c r="AN239" i="14"/>
  <c r="AF239" i="14"/>
  <c r="X239" i="14"/>
  <c r="P239" i="14"/>
  <c r="EM239" i="14"/>
  <c r="EE239" i="14"/>
  <c r="DW239" i="14"/>
  <c r="DO239" i="14"/>
  <c r="DG239" i="14"/>
  <c r="CY239" i="14"/>
  <c r="CQ239" i="14"/>
  <c r="CI239" i="14"/>
  <c r="CA239" i="14"/>
  <c r="BS239" i="14"/>
  <c r="BK239" i="14"/>
  <c r="BC239" i="14"/>
  <c r="AU239" i="14"/>
  <c r="AM239" i="14"/>
  <c r="AE239" i="14"/>
  <c r="W239" i="14"/>
  <c r="EL314" i="14"/>
  <c r="ED314" i="14"/>
  <c r="DV314" i="14"/>
  <c r="DN314" i="14"/>
  <c r="DF314" i="14"/>
  <c r="CX314" i="14"/>
  <c r="CP314" i="14"/>
  <c r="CH314" i="14"/>
  <c r="BZ314" i="14"/>
  <c r="BR314" i="14"/>
  <c r="BJ314" i="14"/>
  <c r="BB314" i="14"/>
  <c r="AT314" i="14"/>
  <c r="AL314" i="14"/>
  <c r="AD314" i="14"/>
  <c r="V314" i="14"/>
  <c r="N314" i="14"/>
  <c r="EK314" i="14"/>
  <c r="EC314" i="14"/>
  <c r="DU314" i="14"/>
  <c r="DM314" i="14"/>
  <c r="DE314" i="14"/>
  <c r="CW314" i="14"/>
  <c r="CO314" i="14"/>
  <c r="CG314" i="14"/>
  <c r="BY314" i="14"/>
  <c r="BQ314" i="14"/>
  <c r="BI314" i="14"/>
  <c r="BA314" i="14"/>
  <c r="AS314" i="14"/>
  <c r="AK314" i="14"/>
  <c r="AC314" i="14"/>
  <c r="U314" i="14"/>
  <c r="EJ314" i="14"/>
  <c r="EB314" i="14"/>
  <c r="DT314" i="14"/>
  <c r="DL314" i="14"/>
  <c r="DD314" i="14"/>
  <c r="CV314" i="14"/>
  <c r="CN314" i="14"/>
  <c r="CF314" i="14"/>
  <c r="BX314" i="14"/>
  <c r="BP314" i="14"/>
  <c r="BH314" i="14"/>
  <c r="AZ314" i="14"/>
  <c r="AR314" i="14"/>
  <c r="AJ314" i="14"/>
  <c r="AB314" i="14"/>
  <c r="T314" i="14"/>
  <c r="EI314" i="14"/>
  <c r="EA314" i="14"/>
  <c r="DS314" i="14"/>
  <c r="DK314" i="14"/>
  <c r="DC314" i="14"/>
  <c r="CU314" i="14"/>
  <c r="CM314" i="14"/>
  <c r="CE314" i="14"/>
  <c r="BW314" i="14"/>
  <c r="BO314" i="14"/>
  <c r="BG314" i="14"/>
  <c r="AY314" i="14"/>
  <c r="AQ314" i="14"/>
  <c r="AI314" i="14"/>
  <c r="AA314" i="14"/>
  <c r="S314" i="14"/>
  <c r="EH314" i="14"/>
  <c r="DZ314" i="14"/>
  <c r="DR314" i="14"/>
  <c r="DJ314" i="14"/>
  <c r="DB314" i="14"/>
  <c r="CT314" i="14"/>
  <c r="CL314" i="14"/>
  <c r="CD314" i="14"/>
  <c r="BV314" i="14"/>
  <c r="BN314" i="14"/>
  <c r="BF314" i="14"/>
  <c r="AX314" i="14"/>
  <c r="AP314" i="14"/>
  <c r="AH314" i="14"/>
  <c r="Z314" i="14"/>
  <c r="R314" i="14"/>
  <c r="EG314" i="14"/>
  <c r="DY314" i="14"/>
  <c r="DQ314" i="14"/>
  <c r="DI314" i="14"/>
  <c r="DA314" i="14"/>
  <c r="CS314" i="14"/>
  <c r="CK314" i="14"/>
  <c r="CC314" i="14"/>
  <c r="BU314" i="14"/>
  <c r="BM314" i="14"/>
  <c r="BE314" i="14"/>
  <c r="AW314" i="14"/>
  <c r="AO314" i="14"/>
  <c r="AG314" i="14"/>
  <c r="Y314" i="14"/>
  <c r="Q314" i="14"/>
  <c r="EM314" i="14"/>
  <c r="EE314" i="14"/>
  <c r="DW314" i="14"/>
  <c r="DO314" i="14"/>
  <c r="DG314" i="14"/>
  <c r="CY314" i="14"/>
  <c r="CQ314" i="14"/>
  <c r="CI314" i="14"/>
  <c r="CA314" i="14"/>
  <c r="BS314" i="14"/>
  <c r="BK314" i="14"/>
  <c r="BC314" i="14"/>
  <c r="AU314" i="14"/>
  <c r="AM314" i="14"/>
  <c r="AE314" i="14"/>
  <c r="W314" i="14"/>
  <c r="CZ314" i="14"/>
  <c r="AN314" i="14"/>
  <c r="CR314" i="14"/>
  <c r="AF314" i="14"/>
  <c r="CJ314" i="14"/>
  <c r="X314" i="14"/>
  <c r="CB314" i="14"/>
  <c r="P314" i="14"/>
  <c r="EF314" i="14"/>
  <c r="BT314" i="14"/>
  <c r="DX314" i="14"/>
  <c r="BL314" i="14"/>
  <c r="DH314" i="14"/>
  <c r="AV314" i="14"/>
  <c r="DP314" i="14"/>
  <c r="BD314" i="14"/>
  <c r="EH327" i="14"/>
  <c r="DZ327" i="14"/>
  <c r="DR327" i="14"/>
  <c r="DJ327" i="14"/>
  <c r="DB327" i="14"/>
  <c r="CT327" i="14"/>
  <c r="CL327" i="14"/>
  <c r="CD327" i="14"/>
  <c r="BV327" i="14"/>
  <c r="BN327" i="14"/>
  <c r="BF327" i="14"/>
  <c r="AX327" i="14"/>
  <c r="AP327" i="14"/>
  <c r="AH327" i="14"/>
  <c r="Z327" i="14"/>
  <c r="R327" i="14"/>
  <c r="EG327" i="14"/>
  <c r="DY327" i="14"/>
  <c r="DQ327" i="14"/>
  <c r="DI327" i="14"/>
  <c r="DA327" i="14"/>
  <c r="CS327" i="14"/>
  <c r="CK327" i="14"/>
  <c r="CC327" i="14"/>
  <c r="BU327" i="14"/>
  <c r="BM327" i="14"/>
  <c r="BE327" i="14"/>
  <c r="AW327" i="14"/>
  <c r="AO327" i="14"/>
  <c r="AG327" i="14"/>
  <c r="Y327" i="14"/>
  <c r="Q327" i="14"/>
  <c r="EF327" i="14"/>
  <c r="DX327" i="14"/>
  <c r="DP327" i="14"/>
  <c r="DH327" i="14"/>
  <c r="CZ327" i="14"/>
  <c r="CR327" i="14"/>
  <c r="CJ327" i="14"/>
  <c r="CB327" i="14"/>
  <c r="BT327" i="14"/>
  <c r="BL327" i="14"/>
  <c r="BD327" i="14"/>
  <c r="AV327" i="14"/>
  <c r="AN327" i="14"/>
  <c r="AF327" i="14"/>
  <c r="X327" i="14"/>
  <c r="P327" i="14"/>
  <c r="EM327" i="14"/>
  <c r="EE327" i="14"/>
  <c r="DW327" i="14"/>
  <c r="DO327" i="14"/>
  <c r="DG327" i="14"/>
  <c r="CY327" i="14"/>
  <c r="CQ327" i="14"/>
  <c r="CI327" i="14"/>
  <c r="CA327" i="14"/>
  <c r="BS327" i="14"/>
  <c r="BK327" i="14"/>
  <c r="BC327" i="14"/>
  <c r="AU327" i="14"/>
  <c r="AM327" i="14"/>
  <c r="AE327" i="14"/>
  <c r="W327" i="14"/>
  <c r="EL327" i="14"/>
  <c r="ED327" i="14"/>
  <c r="DV327" i="14"/>
  <c r="DN327" i="14"/>
  <c r="DF327" i="14"/>
  <c r="CX327" i="14"/>
  <c r="CP327" i="14"/>
  <c r="CH327" i="14"/>
  <c r="BZ327" i="14"/>
  <c r="BR327" i="14"/>
  <c r="BJ327" i="14"/>
  <c r="BB327" i="14"/>
  <c r="AT327" i="14"/>
  <c r="AL327" i="14"/>
  <c r="AD327" i="14"/>
  <c r="V327" i="14"/>
  <c r="N327" i="14"/>
  <c r="EK327" i="14"/>
  <c r="EC327" i="14"/>
  <c r="DU327" i="14"/>
  <c r="DM327" i="14"/>
  <c r="DE327" i="14"/>
  <c r="CW327" i="14"/>
  <c r="CO327" i="14"/>
  <c r="CG327" i="14"/>
  <c r="BY327" i="14"/>
  <c r="BQ327" i="14"/>
  <c r="BI327" i="14"/>
  <c r="BA327" i="14"/>
  <c r="AS327" i="14"/>
  <c r="AK327" i="14"/>
  <c r="AC327" i="14"/>
  <c r="U327" i="14"/>
  <c r="EI327" i="14"/>
  <c r="EA327" i="14"/>
  <c r="DS327" i="14"/>
  <c r="DK327" i="14"/>
  <c r="DC327" i="14"/>
  <c r="CU327" i="14"/>
  <c r="CM327" i="14"/>
  <c r="CE327" i="14"/>
  <c r="BW327" i="14"/>
  <c r="BO327" i="14"/>
  <c r="BG327" i="14"/>
  <c r="AY327" i="14"/>
  <c r="AQ327" i="14"/>
  <c r="AI327" i="14"/>
  <c r="AA327" i="14"/>
  <c r="S327" i="14"/>
  <c r="DL327" i="14"/>
  <c r="AZ327" i="14"/>
  <c r="DD327" i="14"/>
  <c r="AR327" i="14"/>
  <c r="CV327" i="14"/>
  <c r="AJ327" i="14"/>
  <c r="CN327" i="14"/>
  <c r="AB327" i="14"/>
  <c r="CF327" i="14"/>
  <c r="T327" i="14"/>
  <c r="EJ327" i="14"/>
  <c r="BX327" i="14"/>
  <c r="EB327" i="14"/>
  <c r="BP327" i="14"/>
  <c r="DT327" i="14"/>
  <c r="BH327" i="14"/>
  <c r="EL129" i="14"/>
  <c r="ED129" i="14"/>
  <c r="DV129" i="14"/>
  <c r="DN129" i="14"/>
  <c r="DF129" i="14"/>
  <c r="CX129" i="14"/>
  <c r="CP129" i="14"/>
  <c r="CH129" i="14"/>
  <c r="BZ129" i="14"/>
  <c r="BR129" i="14"/>
  <c r="BJ129" i="14"/>
  <c r="BB129" i="14"/>
  <c r="AT129" i="14"/>
  <c r="AL129" i="14"/>
  <c r="AD129" i="14"/>
  <c r="V129" i="14"/>
  <c r="N129" i="14"/>
  <c r="EK129" i="14"/>
  <c r="EC129" i="14"/>
  <c r="DU129" i="14"/>
  <c r="DM129" i="14"/>
  <c r="DE129" i="14"/>
  <c r="CW129" i="14"/>
  <c r="CO129" i="14"/>
  <c r="CG129" i="14"/>
  <c r="BY129" i="14"/>
  <c r="BQ129" i="14"/>
  <c r="BI129" i="14"/>
  <c r="BA129" i="14"/>
  <c r="AS129" i="14"/>
  <c r="AK129" i="14"/>
  <c r="AC129" i="14"/>
  <c r="U129" i="14"/>
  <c r="EJ129" i="14"/>
  <c r="EB129" i="14"/>
  <c r="DT129" i="14"/>
  <c r="DL129" i="14"/>
  <c r="DD129" i="14"/>
  <c r="CV129" i="14"/>
  <c r="CN129" i="14"/>
  <c r="CF129" i="14"/>
  <c r="BX129" i="14"/>
  <c r="BP129" i="14"/>
  <c r="BH129" i="14"/>
  <c r="AZ129" i="14"/>
  <c r="AR129" i="14"/>
  <c r="AJ129" i="14"/>
  <c r="AB129" i="14"/>
  <c r="T129" i="14"/>
  <c r="EI129" i="14"/>
  <c r="EA129" i="14"/>
  <c r="DS129" i="14"/>
  <c r="DK129" i="14"/>
  <c r="DC129" i="14"/>
  <c r="CU129" i="14"/>
  <c r="CM129" i="14"/>
  <c r="CE129" i="14"/>
  <c r="BW129" i="14"/>
  <c r="BO129" i="14"/>
  <c r="BG129" i="14"/>
  <c r="AY129" i="14"/>
  <c r="AQ129" i="14"/>
  <c r="AI129" i="14"/>
  <c r="AA129" i="14"/>
  <c r="S129" i="14"/>
  <c r="EH129" i="14"/>
  <c r="DZ129" i="14"/>
  <c r="DR129" i="14"/>
  <c r="DJ129" i="14"/>
  <c r="DB129" i="14"/>
  <c r="CT129" i="14"/>
  <c r="CL129" i="14"/>
  <c r="CD129" i="14"/>
  <c r="BV129" i="14"/>
  <c r="BN129" i="14"/>
  <c r="BF129" i="14"/>
  <c r="AX129" i="14"/>
  <c r="AP129" i="14"/>
  <c r="AH129" i="14"/>
  <c r="Z129" i="14"/>
  <c r="R129" i="14"/>
  <c r="EG129" i="14"/>
  <c r="DY129" i="14"/>
  <c r="DQ129" i="14"/>
  <c r="DI129" i="14"/>
  <c r="DA129" i="14"/>
  <c r="CS129" i="14"/>
  <c r="CK129" i="14"/>
  <c r="CC129" i="14"/>
  <c r="BU129" i="14"/>
  <c r="BM129" i="14"/>
  <c r="BE129" i="14"/>
  <c r="AW129" i="14"/>
  <c r="AO129" i="14"/>
  <c r="AG129" i="14"/>
  <c r="Y129" i="14"/>
  <c r="Q129" i="14"/>
  <c r="EF129" i="14"/>
  <c r="DX129" i="14"/>
  <c r="DP129" i="14"/>
  <c r="DH129" i="14"/>
  <c r="CZ129" i="14"/>
  <c r="CR129" i="14"/>
  <c r="CJ129" i="14"/>
  <c r="CB129" i="14"/>
  <c r="BT129" i="14"/>
  <c r="BL129" i="14"/>
  <c r="BD129" i="14"/>
  <c r="AV129" i="14"/>
  <c r="AN129" i="14"/>
  <c r="AF129" i="14"/>
  <c r="X129" i="14"/>
  <c r="P129" i="14"/>
  <c r="EM129" i="14"/>
  <c r="EE129" i="14"/>
  <c r="DW129" i="14"/>
  <c r="DO129" i="14"/>
  <c r="DG129" i="14"/>
  <c r="CY129" i="14"/>
  <c r="CQ129" i="14"/>
  <c r="CI129" i="14"/>
  <c r="CA129" i="14"/>
  <c r="BS129" i="14"/>
  <c r="BK129" i="14"/>
  <c r="BC129" i="14"/>
  <c r="AU129" i="14"/>
  <c r="AM129" i="14"/>
  <c r="AE129" i="14"/>
  <c r="W129" i="14"/>
  <c r="EF169" i="14"/>
  <c r="DX169" i="14"/>
  <c r="DP169" i="14"/>
  <c r="DH169" i="14"/>
  <c r="CZ169" i="14"/>
  <c r="CR169" i="14"/>
  <c r="CJ169" i="14"/>
  <c r="CB169" i="14"/>
  <c r="BT169" i="14"/>
  <c r="BL169" i="14"/>
  <c r="BD169" i="14"/>
  <c r="AV169" i="14"/>
  <c r="AN169" i="14"/>
  <c r="AF169" i="14"/>
  <c r="X169" i="14"/>
  <c r="P169" i="14"/>
  <c r="EM169" i="14"/>
  <c r="EE169" i="14"/>
  <c r="DW169" i="14"/>
  <c r="DO169" i="14"/>
  <c r="DG169" i="14"/>
  <c r="CY169" i="14"/>
  <c r="CQ169" i="14"/>
  <c r="CI169" i="14"/>
  <c r="CA169" i="14"/>
  <c r="BS169" i="14"/>
  <c r="BK169" i="14"/>
  <c r="BC169" i="14"/>
  <c r="AU169" i="14"/>
  <c r="AM169" i="14"/>
  <c r="AE169" i="14"/>
  <c r="W169" i="14"/>
  <c r="EL169" i="14"/>
  <c r="ED169" i="14"/>
  <c r="DV169" i="14"/>
  <c r="DN169" i="14"/>
  <c r="DF169" i="14"/>
  <c r="CX169" i="14"/>
  <c r="CP169" i="14"/>
  <c r="CH169" i="14"/>
  <c r="BZ169" i="14"/>
  <c r="BR169" i="14"/>
  <c r="BJ169" i="14"/>
  <c r="BB169" i="14"/>
  <c r="AT169" i="14"/>
  <c r="AL169" i="14"/>
  <c r="AD169" i="14"/>
  <c r="V169" i="14"/>
  <c r="N169" i="14"/>
  <c r="EK169" i="14"/>
  <c r="EC169" i="14"/>
  <c r="DU169" i="14"/>
  <c r="DM169" i="14"/>
  <c r="DE169" i="14"/>
  <c r="CW169" i="14"/>
  <c r="CO169" i="14"/>
  <c r="CG169" i="14"/>
  <c r="BY169" i="14"/>
  <c r="BQ169" i="14"/>
  <c r="BI169" i="14"/>
  <c r="BA169" i="14"/>
  <c r="AS169" i="14"/>
  <c r="AK169" i="14"/>
  <c r="AC169" i="14"/>
  <c r="U169" i="14"/>
  <c r="EJ169" i="14"/>
  <c r="EB169" i="14"/>
  <c r="DT169" i="14"/>
  <c r="DL169" i="14"/>
  <c r="DD169" i="14"/>
  <c r="CV169" i="14"/>
  <c r="CN169" i="14"/>
  <c r="CF169" i="14"/>
  <c r="BX169" i="14"/>
  <c r="BP169" i="14"/>
  <c r="BH169" i="14"/>
  <c r="AZ169" i="14"/>
  <c r="AR169" i="14"/>
  <c r="AJ169" i="14"/>
  <c r="AB169" i="14"/>
  <c r="T169" i="14"/>
  <c r="EI169" i="14"/>
  <c r="EA169" i="14"/>
  <c r="DS169" i="14"/>
  <c r="DK169" i="14"/>
  <c r="DC169" i="14"/>
  <c r="CU169" i="14"/>
  <c r="CM169" i="14"/>
  <c r="CE169" i="14"/>
  <c r="BW169" i="14"/>
  <c r="BO169" i="14"/>
  <c r="BG169" i="14"/>
  <c r="AY169" i="14"/>
  <c r="AQ169" i="14"/>
  <c r="AI169" i="14"/>
  <c r="AA169" i="14"/>
  <c r="S169" i="14"/>
  <c r="EH169" i="14"/>
  <c r="DZ169" i="14"/>
  <c r="DR169" i="14"/>
  <c r="DJ169" i="14"/>
  <c r="DB169" i="14"/>
  <c r="CT169" i="14"/>
  <c r="CL169" i="14"/>
  <c r="CD169" i="14"/>
  <c r="BV169" i="14"/>
  <c r="BN169" i="14"/>
  <c r="BF169" i="14"/>
  <c r="AX169" i="14"/>
  <c r="AP169" i="14"/>
  <c r="AH169" i="14"/>
  <c r="Z169" i="14"/>
  <c r="R169" i="14"/>
  <c r="EG169" i="14"/>
  <c r="DY169" i="14"/>
  <c r="DQ169" i="14"/>
  <c r="DI169" i="14"/>
  <c r="DA169" i="14"/>
  <c r="CS169" i="14"/>
  <c r="CK169" i="14"/>
  <c r="CC169" i="14"/>
  <c r="BU169" i="14"/>
  <c r="BM169" i="14"/>
  <c r="BE169" i="14"/>
  <c r="AW169" i="14"/>
  <c r="AO169" i="14"/>
  <c r="AG169" i="14"/>
  <c r="Y169" i="14"/>
  <c r="Q169" i="14"/>
  <c r="EH256" i="14"/>
  <c r="DZ256" i="14"/>
  <c r="DR256" i="14"/>
  <c r="DJ256" i="14"/>
  <c r="DB256" i="14"/>
  <c r="CT256" i="14"/>
  <c r="CL256" i="14"/>
  <c r="CD256" i="14"/>
  <c r="BV256" i="14"/>
  <c r="BN256" i="14"/>
  <c r="BF256" i="14"/>
  <c r="AX256" i="14"/>
  <c r="AP256" i="14"/>
  <c r="AH256" i="14"/>
  <c r="Z256" i="14"/>
  <c r="R256" i="14"/>
  <c r="EG256" i="14"/>
  <c r="DY256" i="14"/>
  <c r="DQ256" i="14"/>
  <c r="DI256" i="14"/>
  <c r="DA256" i="14"/>
  <c r="CS256" i="14"/>
  <c r="CK256" i="14"/>
  <c r="CC256" i="14"/>
  <c r="BU256" i="14"/>
  <c r="BM256" i="14"/>
  <c r="BE256" i="14"/>
  <c r="AW256" i="14"/>
  <c r="AO256" i="14"/>
  <c r="AG256" i="14"/>
  <c r="Y256" i="14"/>
  <c r="Q256" i="14"/>
  <c r="EF256" i="14"/>
  <c r="DX256" i="14"/>
  <c r="DP256" i="14"/>
  <c r="DH256" i="14"/>
  <c r="CZ256" i="14"/>
  <c r="CR256" i="14"/>
  <c r="CJ256" i="14"/>
  <c r="CB256" i="14"/>
  <c r="BT256" i="14"/>
  <c r="BL256" i="14"/>
  <c r="BD256" i="14"/>
  <c r="AV256" i="14"/>
  <c r="AN256" i="14"/>
  <c r="AF256" i="14"/>
  <c r="X256" i="14"/>
  <c r="P256" i="14"/>
  <c r="EM256" i="14"/>
  <c r="EE256" i="14"/>
  <c r="DW256" i="14"/>
  <c r="DO256" i="14"/>
  <c r="DG256" i="14"/>
  <c r="CY256" i="14"/>
  <c r="CQ256" i="14"/>
  <c r="CI256" i="14"/>
  <c r="CA256" i="14"/>
  <c r="BS256" i="14"/>
  <c r="BK256" i="14"/>
  <c r="BC256" i="14"/>
  <c r="AU256" i="14"/>
  <c r="AM256" i="14"/>
  <c r="AE256" i="14"/>
  <c r="W256" i="14"/>
  <c r="EL256" i="14"/>
  <c r="ED256" i="14"/>
  <c r="DV256" i="14"/>
  <c r="DN256" i="14"/>
  <c r="DF256" i="14"/>
  <c r="CX256" i="14"/>
  <c r="CP256" i="14"/>
  <c r="CH256" i="14"/>
  <c r="BZ256" i="14"/>
  <c r="BR256" i="14"/>
  <c r="BJ256" i="14"/>
  <c r="BB256" i="14"/>
  <c r="AT256" i="14"/>
  <c r="AL256" i="14"/>
  <c r="AD256" i="14"/>
  <c r="V256" i="14"/>
  <c r="N256" i="14"/>
  <c r="EK256" i="14"/>
  <c r="EC256" i="14"/>
  <c r="DU256" i="14"/>
  <c r="DM256" i="14"/>
  <c r="DE256" i="14"/>
  <c r="CW256" i="14"/>
  <c r="CO256" i="14"/>
  <c r="CG256" i="14"/>
  <c r="BY256" i="14"/>
  <c r="BQ256" i="14"/>
  <c r="BI256" i="14"/>
  <c r="BA256" i="14"/>
  <c r="AS256" i="14"/>
  <c r="AK256" i="14"/>
  <c r="AC256" i="14"/>
  <c r="U256" i="14"/>
  <c r="EJ256" i="14"/>
  <c r="EB256" i="14"/>
  <c r="DT256" i="14"/>
  <c r="DL256" i="14"/>
  <c r="DD256" i="14"/>
  <c r="CV256" i="14"/>
  <c r="CN256" i="14"/>
  <c r="CF256" i="14"/>
  <c r="BX256" i="14"/>
  <c r="BP256" i="14"/>
  <c r="BH256" i="14"/>
  <c r="AZ256" i="14"/>
  <c r="AR256" i="14"/>
  <c r="AJ256" i="14"/>
  <c r="AB256" i="14"/>
  <c r="T256" i="14"/>
  <c r="EI256" i="14"/>
  <c r="EA256" i="14"/>
  <c r="DS256" i="14"/>
  <c r="DK256" i="14"/>
  <c r="DC256" i="14"/>
  <c r="CU256" i="14"/>
  <c r="CM256" i="14"/>
  <c r="CE256" i="14"/>
  <c r="BW256" i="14"/>
  <c r="BO256" i="14"/>
  <c r="BG256" i="14"/>
  <c r="AY256" i="14"/>
  <c r="AQ256" i="14"/>
  <c r="AI256" i="14"/>
  <c r="AA256" i="14"/>
  <c r="S256" i="14"/>
  <c r="EI343" i="14"/>
  <c r="EA343" i="14"/>
  <c r="DS343" i="14"/>
  <c r="DK343" i="14"/>
  <c r="DC343" i="14"/>
  <c r="CU343" i="14"/>
  <c r="CM343" i="14"/>
  <c r="CE343" i="14"/>
  <c r="BW343" i="14"/>
  <c r="BO343" i="14"/>
  <c r="BG343" i="14"/>
  <c r="AY343" i="14"/>
  <c r="AQ343" i="14"/>
  <c r="AI343" i="14"/>
  <c r="AA343" i="14"/>
  <c r="S343" i="14"/>
  <c r="EH343" i="14"/>
  <c r="DZ343" i="14"/>
  <c r="DR343" i="14"/>
  <c r="DJ343" i="14"/>
  <c r="DB343" i="14"/>
  <c r="CT343" i="14"/>
  <c r="CL343" i="14"/>
  <c r="CD343" i="14"/>
  <c r="BV343" i="14"/>
  <c r="BN343" i="14"/>
  <c r="BF343" i="14"/>
  <c r="AX343" i="14"/>
  <c r="AP343" i="14"/>
  <c r="AH343" i="14"/>
  <c r="Z343" i="14"/>
  <c r="R343" i="14"/>
  <c r="EG343" i="14"/>
  <c r="DY343" i="14"/>
  <c r="DQ343" i="14"/>
  <c r="DI343" i="14"/>
  <c r="DA343" i="14"/>
  <c r="CS343" i="14"/>
  <c r="CK343" i="14"/>
  <c r="CC343" i="14"/>
  <c r="BU343" i="14"/>
  <c r="BM343" i="14"/>
  <c r="BE343" i="14"/>
  <c r="AW343" i="14"/>
  <c r="AO343" i="14"/>
  <c r="AG343" i="14"/>
  <c r="Y343" i="14"/>
  <c r="Q343" i="14"/>
  <c r="EF343" i="14"/>
  <c r="DX343" i="14"/>
  <c r="DP343" i="14"/>
  <c r="DH343" i="14"/>
  <c r="CZ343" i="14"/>
  <c r="CR343" i="14"/>
  <c r="CJ343" i="14"/>
  <c r="CB343" i="14"/>
  <c r="BT343" i="14"/>
  <c r="BL343" i="14"/>
  <c r="BD343" i="14"/>
  <c r="AV343" i="14"/>
  <c r="AN343" i="14"/>
  <c r="AF343" i="14"/>
  <c r="X343" i="14"/>
  <c r="P343" i="14"/>
  <c r="EM343" i="14"/>
  <c r="EE343" i="14"/>
  <c r="DW343" i="14"/>
  <c r="DO343" i="14"/>
  <c r="DG343" i="14"/>
  <c r="CY343" i="14"/>
  <c r="CQ343" i="14"/>
  <c r="CI343" i="14"/>
  <c r="CA343" i="14"/>
  <c r="BS343" i="14"/>
  <c r="BK343" i="14"/>
  <c r="BC343" i="14"/>
  <c r="AU343" i="14"/>
  <c r="AM343" i="14"/>
  <c r="AE343" i="14"/>
  <c r="W343" i="14"/>
  <c r="EL343" i="14"/>
  <c r="ED343" i="14"/>
  <c r="DV343" i="14"/>
  <c r="DN343" i="14"/>
  <c r="DF343" i="14"/>
  <c r="CX343" i="14"/>
  <c r="CP343" i="14"/>
  <c r="CH343" i="14"/>
  <c r="BZ343" i="14"/>
  <c r="BR343" i="14"/>
  <c r="BJ343" i="14"/>
  <c r="BB343" i="14"/>
  <c r="AT343" i="14"/>
  <c r="AL343" i="14"/>
  <c r="AD343" i="14"/>
  <c r="V343" i="14"/>
  <c r="N343" i="14"/>
  <c r="EK343" i="14"/>
  <c r="EC343" i="14"/>
  <c r="DU343" i="14"/>
  <c r="DM343" i="14"/>
  <c r="DE343" i="14"/>
  <c r="CW343" i="14"/>
  <c r="CO343" i="14"/>
  <c r="CG343" i="14"/>
  <c r="BY343" i="14"/>
  <c r="BQ343" i="14"/>
  <c r="BI343" i="14"/>
  <c r="BA343" i="14"/>
  <c r="AS343" i="14"/>
  <c r="AK343" i="14"/>
  <c r="AC343" i="14"/>
  <c r="U343" i="14"/>
  <c r="DD343" i="14"/>
  <c r="AR343" i="14"/>
  <c r="CV343" i="14"/>
  <c r="AJ343" i="14"/>
  <c r="CN343" i="14"/>
  <c r="AB343" i="14"/>
  <c r="CF343" i="14"/>
  <c r="T343" i="14"/>
  <c r="EJ343" i="14"/>
  <c r="BX343" i="14"/>
  <c r="EB343" i="14"/>
  <c r="BP343" i="14"/>
  <c r="DL343" i="14"/>
  <c r="AZ343" i="14"/>
  <c r="DT343" i="14"/>
  <c r="BH343" i="14"/>
  <c r="EH146" i="14"/>
  <c r="DZ146" i="14"/>
  <c r="DR146" i="14"/>
  <c r="DJ146" i="14"/>
  <c r="DB146" i="14"/>
  <c r="CT146" i="14"/>
  <c r="CL146" i="14"/>
  <c r="CD146" i="14"/>
  <c r="BV146" i="14"/>
  <c r="BN146" i="14"/>
  <c r="BF146" i="14"/>
  <c r="AX146" i="14"/>
  <c r="AP146" i="14"/>
  <c r="AH146" i="14"/>
  <c r="Z146" i="14"/>
  <c r="R146" i="14"/>
  <c r="EG146" i="14"/>
  <c r="DY146" i="14"/>
  <c r="DQ146" i="14"/>
  <c r="DI146" i="14"/>
  <c r="DA146" i="14"/>
  <c r="CS146" i="14"/>
  <c r="CK146" i="14"/>
  <c r="CC146" i="14"/>
  <c r="BU146" i="14"/>
  <c r="BM146" i="14"/>
  <c r="BE146" i="14"/>
  <c r="AW146" i="14"/>
  <c r="AO146" i="14"/>
  <c r="AG146" i="14"/>
  <c r="Y146" i="14"/>
  <c r="Q146" i="14"/>
  <c r="EF146" i="14"/>
  <c r="DX146" i="14"/>
  <c r="DP146" i="14"/>
  <c r="DH146" i="14"/>
  <c r="CZ146" i="14"/>
  <c r="CR146" i="14"/>
  <c r="CJ146" i="14"/>
  <c r="CB146" i="14"/>
  <c r="BT146" i="14"/>
  <c r="BL146" i="14"/>
  <c r="BD146" i="14"/>
  <c r="AV146" i="14"/>
  <c r="AN146" i="14"/>
  <c r="AF146" i="14"/>
  <c r="X146" i="14"/>
  <c r="P146" i="14"/>
  <c r="EM146" i="14"/>
  <c r="EE146" i="14"/>
  <c r="DW146" i="14"/>
  <c r="DO146" i="14"/>
  <c r="DG146" i="14"/>
  <c r="CY146" i="14"/>
  <c r="CQ146" i="14"/>
  <c r="CI146" i="14"/>
  <c r="CA146" i="14"/>
  <c r="BS146" i="14"/>
  <c r="BK146" i="14"/>
  <c r="BC146" i="14"/>
  <c r="AU146" i="14"/>
  <c r="AM146" i="14"/>
  <c r="AE146" i="14"/>
  <c r="W146" i="14"/>
  <c r="EL146" i="14"/>
  <c r="ED146" i="14"/>
  <c r="DV146" i="14"/>
  <c r="DN146" i="14"/>
  <c r="DF146" i="14"/>
  <c r="CX146" i="14"/>
  <c r="CP146" i="14"/>
  <c r="CH146" i="14"/>
  <c r="BZ146" i="14"/>
  <c r="BR146" i="14"/>
  <c r="BJ146" i="14"/>
  <c r="BB146" i="14"/>
  <c r="AT146" i="14"/>
  <c r="AL146" i="14"/>
  <c r="AD146" i="14"/>
  <c r="V146" i="14"/>
  <c r="N146" i="14"/>
  <c r="EK146" i="14"/>
  <c r="EC146" i="14"/>
  <c r="DU146" i="14"/>
  <c r="DM146" i="14"/>
  <c r="DE146" i="14"/>
  <c r="CW146" i="14"/>
  <c r="CO146" i="14"/>
  <c r="CG146" i="14"/>
  <c r="BY146" i="14"/>
  <c r="BQ146" i="14"/>
  <c r="BI146" i="14"/>
  <c r="BA146" i="14"/>
  <c r="AS146" i="14"/>
  <c r="AK146" i="14"/>
  <c r="AC146" i="14"/>
  <c r="U146" i="14"/>
  <c r="EJ146" i="14"/>
  <c r="EB146" i="14"/>
  <c r="DT146" i="14"/>
  <c r="DL146" i="14"/>
  <c r="DD146" i="14"/>
  <c r="CV146" i="14"/>
  <c r="CN146" i="14"/>
  <c r="CF146" i="14"/>
  <c r="BX146" i="14"/>
  <c r="BP146" i="14"/>
  <c r="BH146" i="14"/>
  <c r="AZ146" i="14"/>
  <c r="AR146" i="14"/>
  <c r="AJ146" i="14"/>
  <c r="AB146" i="14"/>
  <c r="T146" i="14"/>
  <c r="EI146" i="14"/>
  <c r="EA146" i="14"/>
  <c r="DS146" i="14"/>
  <c r="DK146" i="14"/>
  <c r="DC146" i="14"/>
  <c r="CU146" i="14"/>
  <c r="CM146" i="14"/>
  <c r="CE146" i="14"/>
  <c r="BW146" i="14"/>
  <c r="BO146" i="14"/>
  <c r="BG146" i="14"/>
  <c r="AY146" i="14"/>
  <c r="AQ146" i="14"/>
  <c r="AI146" i="14"/>
  <c r="AA146" i="14"/>
  <c r="S146" i="14"/>
  <c r="EL111" i="14"/>
  <c r="ED111" i="14"/>
  <c r="DV111" i="14"/>
  <c r="DN111" i="14"/>
  <c r="DF111" i="14"/>
  <c r="CX111" i="14"/>
  <c r="CP111" i="14"/>
  <c r="CH111" i="14"/>
  <c r="BZ111" i="14"/>
  <c r="BR111" i="14"/>
  <c r="BJ111" i="14"/>
  <c r="BB111" i="14"/>
  <c r="AT111" i="14"/>
  <c r="AL111" i="14"/>
  <c r="AD111" i="14"/>
  <c r="V111" i="14"/>
  <c r="N111" i="14"/>
  <c r="EK111" i="14"/>
  <c r="EC111" i="14"/>
  <c r="DU111" i="14"/>
  <c r="DM111" i="14"/>
  <c r="DE111" i="14"/>
  <c r="CW111" i="14"/>
  <c r="CO111" i="14"/>
  <c r="CG111" i="14"/>
  <c r="BY111" i="14"/>
  <c r="BQ111" i="14"/>
  <c r="BI111" i="14"/>
  <c r="BA111" i="14"/>
  <c r="AS111" i="14"/>
  <c r="AK111" i="14"/>
  <c r="AC111" i="14"/>
  <c r="U111" i="14"/>
  <c r="EJ111" i="14"/>
  <c r="EB111" i="14"/>
  <c r="DT111" i="14"/>
  <c r="DL111" i="14"/>
  <c r="DD111" i="14"/>
  <c r="CV111" i="14"/>
  <c r="CN111" i="14"/>
  <c r="CF111" i="14"/>
  <c r="BX111" i="14"/>
  <c r="BP111" i="14"/>
  <c r="BH111" i="14"/>
  <c r="AZ111" i="14"/>
  <c r="AR111" i="14"/>
  <c r="AJ111" i="14"/>
  <c r="AB111" i="14"/>
  <c r="T111" i="14"/>
  <c r="EI111" i="14"/>
  <c r="EA111" i="14"/>
  <c r="DS111" i="14"/>
  <c r="DK111" i="14"/>
  <c r="DC111" i="14"/>
  <c r="CU111" i="14"/>
  <c r="CM111" i="14"/>
  <c r="CE111" i="14"/>
  <c r="BW111" i="14"/>
  <c r="BO111" i="14"/>
  <c r="BG111" i="14"/>
  <c r="AY111" i="14"/>
  <c r="AQ111" i="14"/>
  <c r="AI111" i="14"/>
  <c r="AA111" i="14"/>
  <c r="S111" i="14"/>
  <c r="EH111" i="14"/>
  <c r="DZ111" i="14"/>
  <c r="DR111" i="14"/>
  <c r="DJ111" i="14"/>
  <c r="DB111" i="14"/>
  <c r="CT111" i="14"/>
  <c r="CL111" i="14"/>
  <c r="CD111" i="14"/>
  <c r="BV111" i="14"/>
  <c r="BN111" i="14"/>
  <c r="BF111" i="14"/>
  <c r="AX111" i="14"/>
  <c r="AP111" i="14"/>
  <c r="AH111" i="14"/>
  <c r="Z111" i="14"/>
  <c r="R111" i="14"/>
  <c r="EG111" i="14"/>
  <c r="DY111" i="14"/>
  <c r="DQ111" i="14"/>
  <c r="DI111" i="14"/>
  <c r="DA111" i="14"/>
  <c r="CS111" i="14"/>
  <c r="CK111" i="14"/>
  <c r="CC111" i="14"/>
  <c r="BU111" i="14"/>
  <c r="BM111" i="14"/>
  <c r="BE111" i="14"/>
  <c r="AW111" i="14"/>
  <c r="AO111" i="14"/>
  <c r="AG111" i="14"/>
  <c r="Y111" i="14"/>
  <c r="Q111" i="14"/>
  <c r="EF111" i="14"/>
  <c r="DX111" i="14"/>
  <c r="DP111" i="14"/>
  <c r="DH111" i="14"/>
  <c r="CZ111" i="14"/>
  <c r="CR111" i="14"/>
  <c r="CJ111" i="14"/>
  <c r="CB111" i="14"/>
  <c r="BT111" i="14"/>
  <c r="BL111" i="14"/>
  <c r="BD111" i="14"/>
  <c r="AV111" i="14"/>
  <c r="AN111" i="14"/>
  <c r="AF111" i="14"/>
  <c r="X111" i="14"/>
  <c r="P111" i="14"/>
  <c r="EM111" i="14"/>
  <c r="EE111" i="14"/>
  <c r="DW111" i="14"/>
  <c r="DO111" i="14"/>
  <c r="DG111" i="14"/>
  <c r="CY111" i="14"/>
  <c r="CQ111" i="14"/>
  <c r="CI111" i="14"/>
  <c r="CA111" i="14"/>
  <c r="BS111" i="14"/>
  <c r="BK111" i="14"/>
  <c r="BC111" i="14"/>
  <c r="AU111" i="14"/>
  <c r="AM111" i="14"/>
  <c r="AE111" i="14"/>
  <c r="W111" i="14"/>
  <c r="EJ176" i="14"/>
  <c r="EB176" i="14"/>
  <c r="DT176" i="14"/>
  <c r="DL176" i="14"/>
  <c r="DD176" i="14"/>
  <c r="CV176" i="14"/>
  <c r="CN176" i="14"/>
  <c r="CF176" i="14"/>
  <c r="BX176" i="14"/>
  <c r="BP176" i="14"/>
  <c r="BH176" i="14"/>
  <c r="AZ176" i="14"/>
  <c r="AR176" i="14"/>
  <c r="AJ176" i="14"/>
  <c r="AB176" i="14"/>
  <c r="T176" i="14"/>
  <c r="EI176" i="14"/>
  <c r="EA176" i="14"/>
  <c r="DS176" i="14"/>
  <c r="DK176" i="14"/>
  <c r="DC176" i="14"/>
  <c r="CU176" i="14"/>
  <c r="CM176" i="14"/>
  <c r="CE176" i="14"/>
  <c r="BW176" i="14"/>
  <c r="BO176" i="14"/>
  <c r="BG176" i="14"/>
  <c r="AY176" i="14"/>
  <c r="AQ176" i="14"/>
  <c r="AI176" i="14"/>
  <c r="AA176" i="14"/>
  <c r="S176" i="14"/>
  <c r="EH176" i="14"/>
  <c r="DZ176" i="14"/>
  <c r="DR176" i="14"/>
  <c r="DJ176" i="14"/>
  <c r="DB176" i="14"/>
  <c r="CT176" i="14"/>
  <c r="CL176" i="14"/>
  <c r="CD176" i="14"/>
  <c r="BV176" i="14"/>
  <c r="BN176" i="14"/>
  <c r="BF176" i="14"/>
  <c r="AX176" i="14"/>
  <c r="AP176" i="14"/>
  <c r="AH176" i="14"/>
  <c r="Z176" i="14"/>
  <c r="R176" i="14"/>
  <c r="EG176" i="14"/>
  <c r="DY176" i="14"/>
  <c r="DQ176" i="14"/>
  <c r="DI176" i="14"/>
  <c r="DA176" i="14"/>
  <c r="CS176" i="14"/>
  <c r="CK176" i="14"/>
  <c r="CC176" i="14"/>
  <c r="BU176" i="14"/>
  <c r="BM176" i="14"/>
  <c r="BE176" i="14"/>
  <c r="AW176" i="14"/>
  <c r="AO176" i="14"/>
  <c r="AG176" i="14"/>
  <c r="Y176" i="14"/>
  <c r="Q176" i="14"/>
  <c r="EF176" i="14"/>
  <c r="DX176" i="14"/>
  <c r="DP176" i="14"/>
  <c r="DH176" i="14"/>
  <c r="CZ176" i="14"/>
  <c r="CR176" i="14"/>
  <c r="CJ176" i="14"/>
  <c r="CB176" i="14"/>
  <c r="BT176" i="14"/>
  <c r="BL176" i="14"/>
  <c r="BD176" i="14"/>
  <c r="AV176" i="14"/>
  <c r="AN176" i="14"/>
  <c r="AF176" i="14"/>
  <c r="X176" i="14"/>
  <c r="P176" i="14"/>
  <c r="EM176" i="14"/>
  <c r="EE176" i="14"/>
  <c r="DW176" i="14"/>
  <c r="DO176" i="14"/>
  <c r="DG176" i="14"/>
  <c r="CY176" i="14"/>
  <c r="CQ176" i="14"/>
  <c r="CI176" i="14"/>
  <c r="CA176" i="14"/>
  <c r="BS176" i="14"/>
  <c r="BK176" i="14"/>
  <c r="BC176" i="14"/>
  <c r="AU176" i="14"/>
  <c r="AM176" i="14"/>
  <c r="AE176" i="14"/>
  <c r="W176" i="14"/>
  <c r="EL176" i="14"/>
  <c r="ED176" i="14"/>
  <c r="DV176" i="14"/>
  <c r="DN176" i="14"/>
  <c r="DF176" i="14"/>
  <c r="CX176" i="14"/>
  <c r="CP176" i="14"/>
  <c r="CH176" i="14"/>
  <c r="BZ176" i="14"/>
  <c r="BR176" i="14"/>
  <c r="BJ176" i="14"/>
  <c r="BB176" i="14"/>
  <c r="AT176" i="14"/>
  <c r="AL176" i="14"/>
  <c r="AD176" i="14"/>
  <c r="V176" i="14"/>
  <c r="N176" i="14"/>
  <c r="EK176" i="14"/>
  <c r="EC176" i="14"/>
  <c r="DU176" i="14"/>
  <c r="DM176" i="14"/>
  <c r="DE176" i="14"/>
  <c r="CW176" i="14"/>
  <c r="CO176" i="14"/>
  <c r="CG176" i="14"/>
  <c r="BY176" i="14"/>
  <c r="BQ176" i="14"/>
  <c r="BI176" i="14"/>
  <c r="BA176" i="14"/>
  <c r="AS176" i="14"/>
  <c r="AK176" i="14"/>
  <c r="AC176" i="14"/>
  <c r="U176" i="14"/>
  <c r="EI192" i="14"/>
  <c r="EH192" i="14"/>
  <c r="EL192" i="14"/>
  <c r="ED192" i="14"/>
  <c r="DV192" i="14"/>
  <c r="EC192" i="14"/>
  <c r="DT192" i="14"/>
  <c r="DL192" i="14"/>
  <c r="DD192" i="14"/>
  <c r="CV192" i="14"/>
  <c r="CN192" i="14"/>
  <c r="CF192" i="14"/>
  <c r="BX192" i="14"/>
  <c r="BP192" i="14"/>
  <c r="BH192" i="14"/>
  <c r="AZ192" i="14"/>
  <c r="AR192" i="14"/>
  <c r="AJ192" i="14"/>
  <c r="AB192" i="14"/>
  <c r="T192" i="14"/>
  <c r="EB192" i="14"/>
  <c r="DS192" i="14"/>
  <c r="DK192" i="14"/>
  <c r="DC192" i="14"/>
  <c r="CU192" i="14"/>
  <c r="CM192" i="14"/>
  <c r="CE192" i="14"/>
  <c r="BW192" i="14"/>
  <c r="BO192" i="14"/>
  <c r="BG192" i="14"/>
  <c r="AY192" i="14"/>
  <c r="AQ192" i="14"/>
  <c r="AI192" i="14"/>
  <c r="AA192" i="14"/>
  <c r="S192" i="14"/>
  <c r="EM192" i="14"/>
  <c r="EA192" i="14"/>
  <c r="DR192" i="14"/>
  <c r="DJ192" i="14"/>
  <c r="DB192" i="14"/>
  <c r="CT192" i="14"/>
  <c r="CL192" i="14"/>
  <c r="CD192" i="14"/>
  <c r="BV192" i="14"/>
  <c r="BN192" i="14"/>
  <c r="BF192" i="14"/>
  <c r="AX192" i="14"/>
  <c r="AP192" i="14"/>
  <c r="AH192" i="14"/>
  <c r="Z192" i="14"/>
  <c r="R192" i="14"/>
  <c r="EK192" i="14"/>
  <c r="DZ192" i="14"/>
  <c r="DQ192" i="14"/>
  <c r="DI192" i="14"/>
  <c r="DA192" i="14"/>
  <c r="CS192" i="14"/>
  <c r="CK192" i="14"/>
  <c r="CC192" i="14"/>
  <c r="BU192" i="14"/>
  <c r="BM192" i="14"/>
  <c r="BE192" i="14"/>
  <c r="AW192" i="14"/>
  <c r="AO192" i="14"/>
  <c r="AG192" i="14"/>
  <c r="Y192" i="14"/>
  <c r="Q192" i="14"/>
  <c r="EJ192" i="14"/>
  <c r="DY192" i="14"/>
  <c r="DP192" i="14"/>
  <c r="DH192" i="14"/>
  <c r="CZ192" i="14"/>
  <c r="CR192" i="14"/>
  <c r="CJ192" i="14"/>
  <c r="CB192" i="14"/>
  <c r="BT192" i="14"/>
  <c r="BL192" i="14"/>
  <c r="BD192" i="14"/>
  <c r="AV192" i="14"/>
  <c r="AN192" i="14"/>
  <c r="AF192" i="14"/>
  <c r="X192" i="14"/>
  <c r="P192" i="14"/>
  <c r="EG192" i="14"/>
  <c r="DX192" i="14"/>
  <c r="DO192" i="14"/>
  <c r="DG192" i="14"/>
  <c r="CY192" i="14"/>
  <c r="CQ192" i="14"/>
  <c r="CI192" i="14"/>
  <c r="CA192" i="14"/>
  <c r="BS192" i="14"/>
  <c r="BK192" i="14"/>
  <c r="BC192" i="14"/>
  <c r="AU192" i="14"/>
  <c r="AM192" i="14"/>
  <c r="AE192" i="14"/>
  <c r="W192" i="14"/>
  <c r="EF192" i="14"/>
  <c r="DW192" i="14"/>
  <c r="DN192" i="14"/>
  <c r="DF192" i="14"/>
  <c r="CX192" i="14"/>
  <c r="CP192" i="14"/>
  <c r="CH192" i="14"/>
  <c r="BZ192" i="14"/>
  <c r="BR192" i="14"/>
  <c r="BJ192" i="14"/>
  <c r="BB192" i="14"/>
  <c r="AT192" i="14"/>
  <c r="AL192" i="14"/>
  <c r="AD192" i="14"/>
  <c r="V192" i="14"/>
  <c r="N192" i="14"/>
  <c r="EE192" i="14"/>
  <c r="DU192" i="14"/>
  <c r="DM192" i="14"/>
  <c r="DE192" i="14"/>
  <c r="CW192" i="14"/>
  <c r="CO192" i="14"/>
  <c r="CG192" i="14"/>
  <c r="BY192" i="14"/>
  <c r="BQ192" i="14"/>
  <c r="BI192" i="14"/>
  <c r="BA192" i="14"/>
  <c r="AS192" i="14"/>
  <c r="AK192" i="14"/>
  <c r="AC192" i="14"/>
  <c r="U192" i="14"/>
  <c r="EJ220" i="14"/>
  <c r="EB220" i="14"/>
  <c r="DT220" i="14"/>
  <c r="DL220" i="14"/>
  <c r="DD220" i="14"/>
  <c r="CV220" i="14"/>
  <c r="CN220" i="14"/>
  <c r="CF220" i="14"/>
  <c r="BX220" i="14"/>
  <c r="BP220" i="14"/>
  <c r="BH220" i="14"/>
  <c r="AZ220" i="14"/>
  <c r="AR220" i="14"/>
  <c r="AJ220" i="14"/>
  <c r="AB220" i="14"/>
  <c r="T220" i="14"/>
  <c r="EI220" i="14"/>
  <c r="EA220" i="14"/>
  <c r="DS220" i="14"/>
  <c r="DK220" i="14"/>
  <c r="DC220" i="14"/>
  <c r="CU220" i="14"/>
  <c r="CM220" i="14"/>
  <c r="CE220" i="14"/>
  <c r="BW220" i="14"/>
  <c r="BO220" i="14"/>
  <c r="BG220" i="14"/>
  <c r="AY220" i="14"/>
  <c r="AQ220" i="14"/>
  <c r="AI220" i="14"/>
  <c r="AA220" i="14"/>
  <c r="S220" i="14"/>
  <c r="EH220" i="14"/>
  <c r="DZ220" i="14"/>
  <c r="DR220" i="14"/>
  <c r="DJ220" i="14"/>
  <c r="DB220" i="14"/>
  <c r="CT220" i="14"/>
  <c r="CL220" i="14"/>
  <c r="CD220" i="14"/>
  <c r="BV220" i="14"/>
  <c r="BN220" i="14"/>
  <c r="BF220" i="14"/>
  <c r="AX220" i="14"/>
  <c r="AP220" i="14"/>
  <c r="AH220" i="14"/>
  <c r="Z220" i="14"/>
  <c r="R220" i="14"/>
  <c r="EG220" i="14"/>
  <c r="DY220" i="14"/>
  <c r="DQ220" i="14"/>
  <c r="DI220" i="14"/>
  <c r="DA220" i="14"/>
  <c r="CS220" i="14"/>
  <c r="CK220" i="14"/>
  <c r="CC220" i="14"/>
  <c r="BU220" i="14"/>
  <c r="BM220" i="14"/>
  <c r="BE220" i="14"/>
  <c r="AW220" i="14"/>
  <c r="AO220" i="14"/>
  <c r="AG220" i="14"/>
  <c r="Y220" i="14"/>
  <c r="Q220" i="14"/>
  <c r="EF220" i="14"/>
  <c r="DX220" i="14"/>
  <c r="DP220" i="14"/>
  <c r="DH220" i="14"/>
  <c r="CZ220" i="14"/>
  <c r="CR220" i="14"/>
  <c r="CJ220" i="14"/>
  <c r="CB220" i="14"/>
  <c r="BT220" i="14"/>
  <c r="BL220" i="14"/>
  <c r="BD220" i="14"/>
  <c r="AV220" i="14"/>
  <c r="AN220" i="14"/>
  <c r="AF220" i="14"/>
  <c r="X220" i="14"/>
  <c r="P220" i="14"/>
  <c r="EM220" i="14"/>
  <c r="EE220" i="14"/>
  <c r="DW220" i="14"/>
  <c r="DO220" i="14"/>
  <c r="DG220" i="14"/>
  <c r="CY220" i="14"/>
  <c r="CQ220" i="14"/>
  <c r="CI220" i="14"/>
  <c r="CA220" i="14"/>
  <c r="BS220" i="14"/>
  <c r="BK220" i="14"/>
  <c r="BC220" i="14"/>
  <c r="AU220" i="14"/>
  <c r="AM220" i="14"/>
  <c r="AE220" i="14"/>
  <c r="W220" i="14"/>
  <c r="EL220" i="14"/>
  <c r="ED220" i="14"/>
  <c r="DV220" i="14"/>
  <c r="DN220" i="14"/>
  <c r="DF220" i="14"/>
  <c r="CX220" i="14"/>
  <c r="CP220" i="14"/>
  <c r="CH220" i="14"/>
  <c r="BZ220" i="14"/>
  <c r="BR220" i="14"/>
  <c r="BJ220" i="14"/>
  <c r="BB220" i="14"/>
  <c r="AT220" i="14"/>
  <c r="AL220" i="14"/>
  <c r="AD220" i="14"/>
  <c r="V220" i="14"/>
  <c r="N220" i="14"/>
  <c r="EK220" i="14"/>
  <c r="EC220" i="14"/>
  <c r="DU220" i="14"/>
  <c r="DM220" i="14"/>
  <c r="DE220" i="14"/>
  <c r="CW220" i="14"/>
  <c r="CO220" i="14"/>
  <c r="CG220" i="14"/>
  <c r="BY220" i="14"/>
  <c r="BQ220" i="14"/>
  <c r="BI220" i="14"/>
  <c r="BA220" i="14"/>
  <c r="AS220" i="14"/>
  <c r="AK220" i="14"/>
  <c r="AC220" i="14"/>
  <c r="U220" i="14"/>
  <c r="EF195" i="14"/>
  <c r="DX195" i="14"/>
  <c r="DP195" i="14"/>
  <c r="DH195" i="14"/>
  <c r="CZ195" i="14"/>
  <c r="CR195" i="14"/>
  <c r="CJ195" i="14"/>
  <c r="CB195" i="14"/>
  <c r="BT195" i="14"/>
  <c r="BL195" i="14"/>
  <c r="BD195" i="14"/>
  <c r="AV195" i="14"/>
  <c r="AN195" i="14"/>
  <c r="AF195" i="14"/>
  <c r="X195" i="14"/>
  <c r="P195" i="14"/>
  <c r="EM195" i="14"/>
  <c r="EE195" i="14"/>
  <c r="DW195" i="14"/>
  <c r="DO195" i="14"/>
  <c r="DG195" i="14"/>
  <c r="CY195" i="14"/>
  <c r="CQ195" i="14"/>
  <c r="CI195" i="14"/>
  <c r="CA195" i="14"/>
  <c r="BS195" i="14"/>
  <c r="BK195" i="14"/>
  <c r="BC195" i="14"/>
  <c r="AU195" i="14"/>
  <c r="AM195" i="14"/>
  <c r="AE195" i="14"/>
  <c r="W195" i="14"/>
  <c r="EL195" i="14"/>
  <c r="ED195" i="14"/>
  <c r="DV195" i="14"/>
  <c r="DN195" i="14"/>
  <c r="DF195" i="14"/>
  <c r="CX195" i="14"/>
  <c r="CP195" i="14"/>
  <c r="CH195" i="14"/>
  <c r="BZ195" i="14"/>
  <c r="BR195" i="14"/>
  <c r="BJ195" i="14"/>
  <c r="BB195" i="14"/>
  <c r="AT195" i="14"/>
  <c r="AL195" i="14"/>
  <c r="AD195" i="14"/>
  <c r="V195" i="14"/>
  <c r="N195" i="14"/>
  <c r="EK195" i="14"/>
  <c r="EC195" i="14"/>
  <c r="DU195" i="14"/>
  <c r="DM195" i="14"/>
  <c r="DE195" i="14"/>
  <c r="CW195" i="14"/>
  <c r="CO195" i="14"/>
  <c r="CG195" i="14"/>
  <c r="BY195" i="14"/>
  <c r="BQ195" i="14"/>
  <c r="BI195" i="14"/>
  <c r="BA195" i="14"/>
  <c r="AS195" i="14"/>
  <c r="AK195" i="14"/>
  <c r="AC195" i="14"/>
  <c r="U195" i="14"/>
  <c r="EJ195" i="14"/>
  <c r="EB195" i="14"/>
  <c r="DT195" i="14"/>
  <c r="DL195" i="14"/>
  <c r="DD195" i="14"/>
  <c r="CV195" i="14"/>
  <c r="CN195" i="14"/>
  <c r="CF195" i="14"/>
  <c r="BX195" i="14"/>
  <c r="BP195" i="14"/>
  <c r="BH195" i="14"/>
  <c r="AZ195" i="14"/>
  <c r="AR195" i="14"/>
  <c r="AJ195" i="14"/>
  <c r="AB195" i="14"/>
  <c r="T195" i="14"/>
  <c r="EI195" i="14"/>
  <c r="EA195" i="14"/>
  <c r="DS195" i="14"/>
  <c r="DK195" i="14"/>
  <c r="DC195" i="14"/>
  <c r="CU195" i="14"/>
  <c r="CM195" i="14"/>
  <c r="CE195" i="14"/>
  <c r="BW195" i="14"/>
  <c r="BO195" i="14"/>
  <c r="BG195" i="14"/>
  <c r="AY195" i="14"/>
  <c r="AQ195" i="14"/>
  <c r="AI195" i="14"/>
  <c r="AA195" i="14"/>
  <c r="S195" i="14"/>
  <c r="EH195" i="14"/>
  <c r="DZ195" i="14"/>
  <c r="DR195" i="14"/>
  <c r="DJ195" i="14"/>
  <c r="DB195" i="14"/>
  <c r="CT195" i="14"/>
  <c r="CL195" i="14"/>
  <c r="CD195" i="14"/>
  <c r="BV195" i="14"/>
  <c r="BN195" i="14"/>
  <c r="BF195" i="14"/>
  <c r="AX195" i="14"/>
  <c r="AP195" i="14"/>
  <c r="AH195" i="14"/>
  <c r="Z195" i="14"/>
  <c r="R195" i="14"/>
  <c r="DY195" i="14"/>
  <c r="BM195" i="14"/>
  <c r="DQ195" i="14"/>
  <c r="BE195" i="14"/>
  <c r="DI195" i="14"/>
  <c r="AW195" i="14"/>
  <c r="DA195" i="14"/>
  <c r="AO195" i="14"/>
  <c r="CS195" i="14"/>
  <c r="AG195" i="14"/>
  <c r="CK195" i="14"/>
  <c r="Y195" i="14"/>
  <c r="CC195" i="14"/>
  <c r="Q195" i="14"/>
  <c r="EG195" i="14"/>
  <c r="BU195" i="14"/>
  <c r="EL243" i="14"/>
  <c r="ED243" i="14"/>
  <c r="DV243" i="14"/>
  <c r="DN243" i="14"/>
  <c r="DF243" i="14"/>
  <c r="CX243" i="14"/>
  <c r="CP243" i="14"/>
  <c r="CH243" i="14"/>
  <c r="BZ243" i="14"/>
  <c r="BR243" i="14"/>
  <c r="BJ243" i="14"/>
  <c r="BB243" i="14"/>
  <c r="AT243" i="14"/>
  <c r="AL243" i="14"/>
  <c r="AD243" i="14"/>
  <c r="V243" i="14"/>
  <c r="N243" i="14"/>
  <c r="EK243" i="14"/>
  <c r="EC243" i="14"/>
  <c r="DU243" i="14"/>
  <c r="DM243" i="14"/>
  <c r="DE243" i="14"/>
  <c r="CW243" i="14"/>
  <c r="CO243" i="14"/>
  <c r="CG243" i="14"/>
  <c r="BY243" i="14"/>
  <c r="BQ243" i="14"/>
  <c r="BI243" i="14"/>
  <c r="BA243" i="14"/>
  <c r="AS243" i="14"/>
  <c r="AK243" i="14"/>
  <c r="AC243" i="14"/>
  <c r="U243" i="14"/>
  <c r="EJ243" i="14"/>
  <c r="EB243" i="14"/>
  <c r="DT243" i="14"/>
  <c r="DL243" i="14"/>
  <c r="DD243" i="14"/>
  <c r="CV243" i="14"/>
  <c r="CN243" i="14"/>
  <c r="CF243" i="14"/>
  <c r="BX243" i="14"/>
  <c r="BP243" i="14"/>
  <c r="BH243" i="14"/>
  <c r="AZ243" i="14"/>
  <c r="AR243" i="14"/>
  <c r="AJ243" i="14"/>
  <c r="AB243" i="14"/>
  <c r="T243" i="14"/>
  <c r="EI243" i="14"/>
  <c r="EA243" i="14"/>
  <c r="DS243" i="14"/>
  <c r="DK243" i="14"/>
  <c r="DC243" i="14"/>
  <c r="CU243" i="14"/>
  <c r="CM243" i="14"/>
  <c r="CE243" i="14"/>
  <c r="BW243" i="14"/>
  <c r="BO243" i="14"/>
  <c r="BG243" i="14"/>
  <c r="AY243" i="14"/>
  <c r="AQ243" i="14"/>
  <c r="AI243" i="14"/>
  <c r="AA243" i="14"/>
  <c r="S243" i="14"/>
  <c r="EH243" i="14"/>
  <c r="DZ243" i="14"/>
  <c r="DR243" i="14"/>
  <c r="DJ243" i="14"/>
  <c r="DB243" i="14"/>
  <c r="CT243" i="14"/>
  <c r="CL243" i="14"/>
  <c r="CD243" i="14"/>
  <c r="BV243" i="14"/>
  <c r="BN243" i="14"/>
  <c r="BF243" i="14"/>
  <c r="AX243" i="14"/>
  <c r="AP243" i="14"/>
  <c r="AH243" i="14"/>
  <c r="Z243" i="14"/>
  <c r="R243" i="14"/>
  <c r="EG243" i="14"/>
  <c r="DY243" i="14"/>
  <c r="DQ243" i="14"/>
  <c r="DI243" i="14"/>
  <c r="DA243" i="14"/>
  <c r="CS243" i="14"/>
  <c r="CK243" i="14"/>
  <c r="CC243" i="14"/>
  <c r="BU243" i="14"/>
  <c r="BM243" i="14"/>
  <c r="BE243" i="14"/>
  <c r="AW243" i="14"/>
  <c r="AO243" i="14"/>
  <c r="AG243" i="14"/>
  <c r="Y243" i="14"/>
  <c r="Q243" i="14"/>
  <c r="EF243" i="14"/>
  <c r="DX243" i="14"/>
  <c r="DP243" i="14"/>
  <c r="DH243" i="14"/>
  <c r="CZ243" i="14"/>
  <c r="CR243" i="14"/>
  <c r="CJ243" i="14"/>
  <c r="CB243" i="14"/>
  <c r="BT243" i="14"/>
  <c r="BL243" i="14"/>
  <c r="BD243" i="14"/>
  <c r="AV243" i="14"/>
  <c r="AN243" i="14"/>
  <c r="AF243" i="14"/>
  <c r="X243" i="14"/>
  <c r="P243" i="14"/>
  <c r="EM243" i="14"/>
  <c r="EE243" i="14"/>
  <c r="DW243" i="14"/>
  <c r="DO243" i="14"/>
  <c r="DG243" i="14"/>
  <c r="CY243" i="14"/>
  <c r="CQ243" i="14"/>
  <c r="CI243" i="14"/>
  <c r="CA243" i="14"/>
  <c r="BS243" i="14"/>
  <c r="BK243" i="14"/>
  <c r="BC243" i="14"/>
  <c r="AU243" i="14"/>
  <c r="AM243" i="14"/>
  <c r="AE243" i="14"/>
  <c r="W243" i="14"/>
  <c r="EH315" i="14"/>
  <c r="DZ315" i="14"/>
  <c r="DR315" i="14"/>
  <c r="DJ315" i="14"/>
  <c r="DB315" i="14"/>
  <c r="CT315" i="14"/>
  <c r="CL315" i="14"/>
  <c r="CD315" i="14"/>
  <c r="BV315" i="14"/>
  <c r="BN315" i="14"/>
  <c r="BF315" i="14"/>
  <c r="AX315" i="14"/>
  <c r="AP315" i="14"/>
  <c r="AH315" i="14"/>
  <c r="Z315" i="14"/>
  <c r="R315" i="14"/>
  <c r="EG315" i="14"/>
  <c r="DY315" i="14"/>
  <c r="DQ315" i="14"/>
  <c r="DI315" i="14"/>
  <c r="DA315" i="14"/>
  <c r="CS315" i="14"/>
  <c r="CK315" i="14"/>
  <c r="CC315" i="14"/>
  <c r="BU315" i="14"/>
  <c r="BM315" i="14"/>
  <c r="BE315" i="14"/>
  <c r="AW315" i="14"/>
  <c r="AO315" i="14"/>
  <c r="AG315" i="14"/>
  <c r="Y315" i="14"/>
  <c r="Q315" i="14"/>
  <c r="EF315" i="14"/>
  <c r="DX315" i="14"/>
  <c r="DP315" i="14"/>
  <c r="DH315" i="14"/>
  <c r="CZ315" i="14"/>
  <c r="CR315" i="14"/>
  <c r="CJ315" i="14"/>
  <c r="CB315" i="14"/>
  <c r="BT315" i="14"/>
  <c r="BL315" i="14"/>
  <c r="BD315" i="14"/>
  <c r="AV315" i="14"/>
  <c r="AN315" i="14"/>
  <c r="AF315" i="14"/>
  <c r="X315" i="14"/>
  <c r="P315" i="14"/>
  <c r="EM315" i="14"/>
  <c r="EE315" i="14"/>
  <c r="DW315" i="14"/>
  <c r="DO315" i="14"/>
  <c r="DG315" i="14"/>
  <c r="CY315" i="14"/>
  <c r="CQ315" i="14"/>
  <c r="CI315" i="14"/>
  <c r="CA315" i="14"/>
  <c r="BS315" i="14"/>
  <c r="BK315" i="14"/>
  <c r="BC315" i="14"/>
  <c r="AU315" i="14"/>
  <c r="AM315" i="14"/>
  <c r="AE315" i="14"/>
  <c r="W315" i="14"/>
  <c r="EL315" i="14"/>
  <c r="ED315" i="14"/>
  <c r="DV315" i="14"/>
  <c r="DN315" i="14"/>
  <c r="DF315" i="14"/>
  <c r="CX315" i="14"/>
  <c r="CP315" i="14"/>
  <c r="CH315" i="14"/>
  <c r="BZ315" i="14"/>
  <c r="BR315" i="14"/>
  <c r="BJ315" i="14"/>
  <c r="BB315" i="14"/>
  <c r="AT315" i="14"/>
  <c r="AL315" i="14"/>
  <c r="AD315" i="14"/>
  <c r="V315" i="14"/>
  <c r="N315" i="14"/>
  <c r="EK315" i="14"/>
  <c r="EC315" i="14"/>
  <c r="DU315" i="14"/>
  <c r="DM315" i="14"/>
  <c r="DE315" i="14"/>
  <c r="CW315" i="14"/>
  <c r="CO315" i="14"/>
  <c r="CG315" i="14"/>
  <c r="BY315" i="14"/>
  <c r="BQ315" i="14"/>
  <c r="BI315" i="14"/>
  <c r="BA315" i="14"/>
  <c r="AS315" i="14"/>
  <c r="AK315" i="14"/>
  <c r="AC315" i="14"/>
  <c r="U315" i="14"/>
  <c r="EI315" i="14"/>
  <c r="EA315" i="14"/>
  <c r="DS315" i="14"/>
  <c r="DK315" i="14"/>
  <c r="DC315" i="14"/>
  <c r="CU315" i="14"/>
  <c r="CM315" i="14"/>
  <c r="CE315" i="14"/>
  <c r="BW315" i="14"/>
  <c r="BO315" i="14"/>
  <c r="BG315" i="14"/>
  <c r="AY315" i="14"/>
  <c r="AQ315" i="14"/>
  <c r="AI315" i="14"/>
  <c r="AA315" i="14"/>
  <c r="S315" i="14"/>
  <c r="CV315" i="14"/>
  <c r="AJ315" i="14"/>
  <c r="CN315" i="14"/>
  <c r="AB315" i="14"/>
  <c r="CF315" i="14"/>
  <c r="T315" i="14"/>
  <c r="EJ315" i="14"/>
  <c r="BX315" i="14"/>
  <c r="EB315" i="14"/>
  <c r="BP315" i="14"/>
  <c r="DT315" i="14"/>
  <c r="BH315" i="14"/>
  <c r="DD315" i="14"/>
  <c r="AR315" i="14"/>
  <c r="DL315" i="14"/>
  <c r="AZ315" i="14"/>
  <c r="EH142" i="14"/>
  <c r="DZ142" i="14"/>
  <c r="DR142" i="14"/>
  <c r="DJ142" i="14"/>
  <c r="DB142" i="14"/>
  <c r="CT142" i="14"/>
  <c r="CL142" i="14"/>
  <c r="CD142" i="14"/>
  <c r="BV142" i="14"/>
  <c r="BN142" i="14"/>
  <c r="BF142" i="14"/>
  <c r="AX142" i="14"/>
  <c r="AP142" i="14"/>
  <c r="AH142" i="14"/>
  <c r="Z142" i="14"/>
  <c r="R142" i="14"/>
  <c r="EG142" i="14"/>
  <c r="DY142" i="14"/>
  <c r="DQ142" i="14"/>
  <c r="DI142" i="14"/>
  <c r="DA142" i="14"/>
  <c r="CS142" i="14"/>
  <c r="CK142" i="14"/>
  <c r="CC142" i="14"/>
  <c r="BU142" i="14"/>
  <c r="BM142" i="14"/>
  <c r="BE142" i="14"/>
  <c r="AW142" i="14"/>
  <c r="AO142" i="14"/>
  <c r="AG142" i="14"/>
  <c r="Y142" i="14"/>
  <c r="Q142" i="14"/>
  <c r="EF142" i="14"/>
  <c r="DX142" i="14"/>
  <c r="DP142" i="14"/>
  <c r="DH142" i="14"/>
  <c r="CZ142" i="14"/>
  <c r="CR142" i="14"/>
  <c r="CJ142" i="14"/>
  <c r="CB142" i="14"/>
  <c r="BT142" i="14"/>
  <c r="BL142" i="14"/>
  <c r="BD142" i="14"/>
  <c r="AV142" i="14"/>
  <c r="AN142" i="14"/>
  <c r="AF142" i="14"/>
  <c r="X142" i="14"/>
  <c r="P142" i="14"/>
  <c r="EM142" i="14"/>
  <c r="EE142" i="14"/>
  <c r="DW142" i="14"/>
  <c r="DO142" i="14"/>
  <c r="DG142" i="14"/>
  <c r="CY142" i="14"/>
  <c r="CQ142" i="14"/>
  <c r="CI142" i="14"/>
  <c r="CA142" i="14"/>
  <c r="BS142" i="14"/>
  <c r="BK142" i="14"/>
  <c r="BC142" i="14"/>
  <c r="AU142" i="14"/>
  <c r="AM142" i="14"/>
  <c r="AE142" i="14"/>
  <c r="W142" i="14"/>
  <c r="EL142" i="14"/>
  <c r="ED142" i="14"/>
  <c r="DV142" i="14"/>
  <c r="DN142" i="14"/>
  <c r="DF142" i="14"/>
  <c r="CX142" i="14"/>
  <c r="CP142" i="14"/>
  <c r="CH142" i="14"/>
  <c r="BZ142" i="14"/>
  <c r="BR142" i="14"/>
  <c r="BJ142" i="14"/>
  <c r="BB142" i="14"/>
  <c r="AT142" i="14"/>
  <c r="AL142" i="14"/>
  <c r="AD142" i="14"/>
  <c r="V142" i="14"/>
  <c r="N142" i="14"/>
  <c r="EK142" i="14"/>
  <c r="EC142" i="14"/>
  <c r="DU142" i="14"/>
  <c r="DM142" i="14"/>
  <c r="DE142" i="14"/>
  <c r="CW142" i="14"/>
  <c r="CO142" i="14"/>
  <c r="CG142" i="14"/>
  <c r="BY142" i="14"/>
  <c r="BQ142" i="14"/>
  <c r="BI142" i="14"/>
  <c r="BA142" i="14"/>
  <c r="AS142" i="14"/>
  <c r="AK142" i="14"/>
  <c r="AC142" i="14"/>
  <c r="U142" i="14"/>
  <c r="EJ142" i="14"/>
  <c r="EB142" i="14"/>
  <c r="DT142" i="14"/>
  <c r="DL142" i="14"/>
  <c r="DD142" i="14"/>
  <c r="CV142" i="14"/>
  <c r="CN142" i="14"/>
  <c r="CF142" i="14"/>
  <c r="BX142" i="14"/>
  <c r="BP142" i="14"/>
  <c r="BH142" i="14"/>
  <c r="AZ142" i="14"/>
  <c r="AR142" i="14"/>
  <c r="AJ142" i="14"/>
  <c r="AB142" i="14"/>
  <c r="T142" i="14"/>
  <c r="EI142" i="14"/>
  <c r="EA142" i="14"/>
  <c r="DS142" i="14"/>
  <c r="DK142" i="14"/>
  <c r="DC142" i="14"/>
  <c r="CU142" i="14"/>
  <c r="CM142" i="14"/>
  <c r="CE142" i="14"/>
  <c r="BW142" i="14"/>
  <c r="BO142" i="14"/>
  <c r="BG142" i="14"/>
  <c r="AY142" i="14"/>
  <c r="AQ142" i="14"/>
  <c r="AI142" i="14"/>
  <c r="AA142" i="14"/>
  <c r="S142" i="14"/>
  <c r="EM155" i="14"/>
  <c r="EE155" i="14"/>
  <c r="DW155" i="14"/>
  <c r="DO155" i="14"/>
  <c r="DG155" i="14"/>
  <c r="CY155" i="14"/>
  <c r="CQ155" i="14"/>
  <c r="EL155" i="14"/>
  <c r="ED155" i="14"/>
  <c r="DV155" i="14"/>
  <c r="DN155" i="14"/>
  <c r="DF155" i="14"/>
  <c r="CX155" i="14"/>
  <c r="CP155" i="14"/>
  <c r="EI155" i="14"/>
  <c r="EA155" i="14"/>
  <c r="DS155" i="14"/>
  <c r="DK155" i="14"/>
  <c r="DC155" i="14"/>
  <c r="CU155" i="14"/>
  <c r="EH155" i="14"/>
  <c r="DZ155" i="14"/>
  <c r="DR155" i="14"/>
  <c r="DJ155" i="14"/>
  <c r="DB155" i="14"/>
  <c r="CT155" i="14"/>
  <c r="DX155" i="14"/>
  <c r="DH155" i="14"/>
  <c r="CR155" i="14"/>
  <c r="CH155" i="14"/>
  <c r="BZ155" i="14"/>
  <c r="BR155" i="14"/>
  <c r="BJ155" i="14"/>
  <c r="BB155" i="14"/>
  <c r="AT155" i="14"/>
  <c r="AL155" i="14"/>
  <c r="AD155" i="14"/>
  <c r="V155" i="14"/>
  <c r="N155" i="14"/>
  <c r="EK155" i="14"/>
  <c r="DU155" i="14"/>
  <c r="DE155" i="14"/>
  <c r="CO155" i="14"/>
  <c r="CG155" i="14"/>
  <c r="BY155" i="14"/>
  <c r="BQ155" i="14"/>
  <c r="BI155" i="14"/>
  <c r="BA155" i="14"/>
  <c r="AS155" i="14"/>
  <c r="AK155" i="14"/>
  <c r="AC155" i="14"/>
  <c r="U155" i="14"/>
  <c r="EJ155" i="14"/>
  <c r="DT155" i="14"/>
  <c r="DD155" i="14"/>
  <c r="CN155" i="14"/>
  <c r="CF155" i="14"/>
  <c r="BX155" i="14"/>
  <c r="BP155" i="14"/>
  <c r="BH155" i="14"/>
  <c r="AZ155" i="14"/>
  <c r="AR155" i="14"/>
  <c r="AJ155" i="14"/>
  <c r="AB155" i="14"/>
  <c r="T155" i="14"/>
  <c r="EG155" i="14"/>
  <c r="DQ155" i="14"/>
  <c r="DA155" i="14"/>
  <c r="CM155" i="14"/>
  <c r="CE155" i="14"/>
  <c r="BW155" i="14"/>
  <c r="BO155" i="14"/>
  <c r="BG155" i="14"/>
  <c r="AY155" i="14"/>
  <c r="AQ155" i="14"/>
  <c r="AI155" i="14"/>
  <c r="AA155" i="14"/>
  <c r="S155" i="14"/>
  <c r="EF155" i="14"/>
  <c r="DP155" i="14"/>
  <c r="CZ155" i="14"/>
  <c r="CL155" i="14"/>
  <c r="CD155" i="14"/>
  <c r="BV155" i="14"/>
  <c r="BN155" i="14"/>
  <c r="BF155" i="14"/>
  <c r="AX155" i="14"/>
  <c r="AP155" i="14"/>
  <c r="AH155" i="14"/>
  <c r="Z155" i="14"/>
  <c r="R155" i="14"/>
  <c r="EC155" i="14"/>
  <c r="DM155" i="14"/>
  <c r="CW155" i="14"/>
  <c r="CK155" i="14"/>
  <c r="CC155" i="14"/>
  <c r="BU155" i="14"/>
  <c r="BM155" i="14"/>
  <c r="BE155" i="14"/>
  <c r="AW155" i="14"/>
  <c r="AO155" i="14"/>
  <c r="AG155" i="14"/>
  <c r="Y155" i="14"/>
  <c r="Q155" i="14"/>
  <c r="EB155" i="14"/>
  <c r="DL155" i="14"/>
  <c r="CV155" i="14"/>
  <c r="CJ155" i="14"/>
  <c r="CB155" i="14"/>
  <c r="BT155" i="14"/>
  <c r="BL155" i="14"/>
  <c r="BD155" i="14"/>
  <c r="AV155" i="14"/>
  <c r="AN155" i="14"/>
  <c r="AF155" i="14"/>
  <c r="X155" i="14"/>
  <c r="P155" i="14"/>
  <c r="DY155" i="14"/>
  <c r="DI155" i="14"/>
  <c r="CS155" i="14"/>
  <c r="CI155" i="14"/>
  <c r="CA155" i="14"/>
  <c r="BS155" i="14"/>
  <c r="BK155" i="14"/>
  <c r="BC155" i="14"/>
  <c r="AU155" i="14"/>
  <c r="AM155" i="14"/>
  <c r="AE155" i="14"/>
  <c r="W155" i="14"/>
  <c r="EF199" i="14"/>
  <c r="DX199" i="14"/>
  <c r="DP199" i="14"/>
  <c r="DH199" i="14"/>
  <c r="CZ199" i="14"/>
  <c r="CR199" i="14"/>
  <c r="CJ199" i="14"/>
  <c r="CB199" i="14"/>
  <c r="BT199" i="14"/>
  <c r="BL199" i="14"/>
  <c r="BD199" i="14"/>
  <c r="AV199" i="14"/>
  <c r="AN199" i="14"/>
  <c r="AF199" i="14"/>
  <c r="X199" i="14"/>
  <c r="P199" i="14"/>
  <c r="EM199" i="14"/>
  <c r="EE199" i="14"/>
  <c r="DW199" i="14"/>
  <c r="DO199" i="14"/>
  <c r="DG199" i="14"/>
  <c r="CY199" i="14"/>
  <c r="CQ199" i="14"/>
  <c r="CI199" i="14"/>
  <c r="CA199" i="14"/>
  <c r="BS199" i="14"/>
  <c r="BK199" i="14"/>
  <c r="BC199" i="14"/>
  <c r="AU199" i="14"/>
  <c r="AM199" i="14"/>
  <c r="AE199" i="14"/>
  <c r="W199" i="14"/>
  <c r="EL199" i="14"/>
  <c r="ED199" i="14"/>
  <c r="DV199" i="14"/>
  <c r="DN199" i="14"/>
  <c r="DF199" i="14"/>
  <c r="CX199" i="14"/>
  <c r="CP199" i="14"/>
  <c r="CH199" i="14"/>
  <c r="BZ199" i="14"/>
  <c r="BR199" i="14"/>
  <c r="BJ199" i="14"/>
  <c r="BB199" i="14"/>
  <c r="AT199" i="14"/>
  <c r="AL199" i="14"/>
  <c r="AD199" i="14"/>
  <c r="V199" i="14"/>
  <c r="N199" i="14"/>
  <c r="EK199" i="14"/>
  <c r="EC199" i="14"/>
  <c r="DU199" i="14"/>
  <c r="DM199" i="14"/>
  <c r="DE199" i="14"/>
  <c r="CW199" i="14"/>
  <c r="CO199" i="14"/>
  <c r="CG199" i="14"/>
  <c r="BY199" i="14"/>
  <c r="BQ199" i="14"/>
  <c r="BI199" i="14"/>
  <c r="BA199" i="14"/>
  <c r="AS199" i="14"/>
  <c r="AK199" i="14"/>
  <c r="AC199" i="14"/>
  <c r="U199" i="14"/>
  <c r="EJ199" i="14"/>
  <c r="EB199" i="14"/>
  <c r="DT199" i="14"/>
  <c r="DL199" i="14"/>
  <c r="DD199" i="14"/>
  <c r="CV199" i="14"/>
  <c r="CN199" i="14"/>
  <c r="CF199" i="14"/>
  <c r="BX199" i="14"/>
  <c r="BP199" i="14"/>
  <c r="BH199" i="14"/>
  <c r="AZ199" i="14"/>
  <c r="AR199" i="14"/>
  <c r="AJ199" i="14"/>
  <c r="AB199" i="14"/>
  <c r="T199" i="14"/>
  <c r="EI199" i="14"/>
  <c r="EA199" i="14"/>
  <c r="DS199" i="14"/>
  <c r="DK199" i="14"/>
  <c r="DC199" i="14"/>
  <c r="CU199" i="14"/>
  <c r="CM199" i="14"/>
  <c r="CE199" i="14"/>
  <c r="BW199" i="14"/>
  <c r="BO199" i="14"/>
  <c r="BG199" i="14"/>
  <c r="AY199" i="14"/>
  <c r="AQ199" i="14"/>
  <c r="AI199" i="14"/>
  <c r="AA199" i="14"/>
  <c r="S199" i="14"/>
  <c r="EH199" i="14"/>
  <c r="DZ199" i="14"/>
  <c r="DR199" i="14"/>
  <c r="DJ199" i="14"/>
  <c r="DB199" i="14"/>
  <c r="CT199" i="14"/>
  <c r="CL199" i="14"/>
  <c r="CD199" i="14"/>
  <c r="BV199" i="14"/>
  <c r="BN199" i="14"/>
  <c r="BF199" i="14"/>
  <c r="AX199" i="14"/>
  <c r="AP199" i="14"/>
  <c r="AH199" i="14"/>
  <c r="Z199" i="14"/>
  <c r="R199" i="14"/>
  <c r="CC199" i="14"/>
  <c r="Q199" i="14"/>
  <c r="EG199" i="14"/>
  <c r="BU199" i="14"/>
  <c r="DY199" i="14"/>
  <c r="BM199" i="14"/>
  <c r="DQ199" i="14"/>
  <c r="BE199" i="14"/>
  <c r="DI199" i="14"/>
  <c r="AW199" i="14"/>
  <c r="DA199" i="14"/>
  <c r="AO199" i="14"/>
  <c r="CS199" i="14"/>
  <c r="AG199" i="14"/>
  <c r="CK199" i="14"/>
  <c r="Y199" i="14"/>
  <c r="EF215" i="14"/>
  <c r="DX215" i="14"/>
  <c r="DP215" i="14"/>
  <c r="DH215" i="14"/>
  <c r="CZ215" i="14"/>
  <c r="CR215" i="14"/>
  <c r="CJ215" i="14"/>
  <c r="CB215" i="14"/>
  <c r="BT215" i="14"/>
  <c r="BL215" i="14"/>
  <c r="BD215" i="14"/>
  <c r="AV215" i="14"/>
  <c r="AN215" i="14"/>
  <c r="AF215" i="14"/>
  <c r="X215" i="14"/>
  <c r="P215" i="14"/>
  <c r="EM215" i="14"/>
  <c r="EE215" i="14"/>
  <c r="DW215" i="14"/>
  <c r="DO215" i="14"/>
  <c r="DG215" i="14"/>
  <c r="CY215" i="14"/>
  <c r="CQ215" i="14"/>
  <c r="CI215" i="14"/>
  <c r="CA215" i="14"/>
  <c r="BS215" i="14"/>
  <c r="BK215" i="14"/>
  <c r="BC215" i="14"/>
  <c r="AU215" i="14"/>
  <c r="AM215" i="14"/>
  <c r="AE215" i="14"/>
  <c r="W215" i="14"/>
  <c r="EL215" i="14"/>
  <c r="ED215" i="14"/>
  <c r="DV215" i="14"/>
  <c r="DN215" i="14"/>
  <c r="DF215" i="14"/>
  <c r="CX215" i="14"/>
  <c r="CP215" i="14"/>
  <c r="CH215" i="14"/>
  <c r="BZ215" i="14"/>
  <c r="BR215" i="14"/>
  <c r="BJ215" i="14"/>
  <c r="BB215" i="14"/>
  <c r="AT215" i="14"/>
  <c r="AL215" i="14"/>
  <c r="AD215" i="14"/>
  <c r="V215" i="14"/>
  <c r="N215" i="14"/>
  <c r="EK215" i="14"/>
  <c r="EC215" i="14"/>
  <c r="DU215" i="14"/>
  <c r="DM215" i="14"/>
  <c r="DE215" i="14"/>
  <c r="CW215" i="14"/>
  <c r="CO215" i="14"/>
  <c r="CG215" i="14"/>
  <c r="BY215" i="14"/>
  <c r="BQ215" i="14"/>
  <c r="BI215" i="14"/>
  <c r="BA215" i="14"/>
  <c r="AS215" i="14"/>
  <c r="AK215" i="14"/>
  <c r="AC215" i="14"/>
  <c r="U215" i="14"/>
  <c r="EJ215" i="14"/>
  <c r="EB215" i="14"/>
  <c r="DT215" i="14"/>
  <c r="DL215" i="14"/>
  <c r="DD215" i="14"/>
  <c r="CV215" i="14"/>
  <c r="CN215" i="14"/>
  <c r="CF215" i="14"/>
  <c r="BX215" i="14"/>
  <c r="BP215" i="14"/>
  <c r="BH215" i="14"/>
  <c r="AZ215" i="14"/>
  <c r="AR215" i="14"/>
  <c r="AJ215" i="14"/>
  <c r="AB215" i="14"/>
  <c r="T215" i="14"/>
  <c r="EI215" i="14"/>
  <c r="EA215" i="14"/>
  <c r="DS215" i="14"/>
  <c r="DK215" i="14"/>
  <c r="DC215" i="14"/>
  <c r="CU215" i="14"/>
  <c r="CM215" i="14"/>
  <c r="CE215" i="14"/>
  <c r="BW215" i="14"/>
  <c r="BO215" i="14"/>
  <c r="BG215" i="14"/>
  <c r="AY215" i="14"/>
  <c r="AQ215" i="14"/>
  <c r="AI215" i="14"/>
  <c r="AA215" i="14"/>
  <c r="S215" i="14"/>
  <c r="EH215" i="14"/>
  <c r="DZ215" i="14"/>
  <c r="DR215" i="14"/>
  <c r="DJ215" i="14"/>
  <c r="DB215" i="14"/>
  <c r="CT215" i="14"/>
  <c r="CL215" i="14"/>
  <c r="CD215" i="14"/>
  <c r="BV215" i="14"/>
  <c r="BN215" i="14"/>
  <c r="BF215" i="14"/>
  <c r="AX215" i="14"/>
  <c r="AP215" i="14"/>
  <c r="AH215" i="14"/>
  <c r="Z215" i="14"/>
  <c r="R215" i="14"/>
  <c r="EG215" i="14"/>
  <c r="DY215" i="14"/>
  <c r="DQ215" i="14"/>
  <c r="DI215" i="14"/>
  <c r="DA215" i="14"/>
  <c r="CS215" i="14"/>
  <c r="CK215" i="14"/>
  <c r="CC215" i="14"/>
  <c r="BU215" i="14"/>
  <c r="BM215" i="14"/>
  <c r="BE215" i="14"/>
  <c r="AW215" i="14"/>
  <c r="AO215" i="14"/>
  <c r="AG215" i="14"/>
  <c r="Y215" i="14"/>
  <c r="Q215" i="14"/>
  <c r="T90" i="14"/>
  <c r="S90" i="14"/>
  <c r="D627" i="14"/>
  <c r="C628" i="14"/>
  <c r="T75" i="14"/>
  <c r="S75" i="14"/>
  <c r="T43" i="14"/>
  <c r="S43" i="14"/>
  <c r="T94" i="14"/>
  <c r="S94" i="14"/>
  <c r="T84" i="14"/>
  <c r="S84" i="14"/>
  <c r="T91" i="14"/>
  <c r="S91" i="14"/>
  <c r="T59" i="14"/>
  <c r="S59" i="14"/>
  <c r="T89" i="14"/>
  <c r="S89" i="14"/>
  <c r="T73" i="14"/>
  <c r="S73" i="14"/>
  <c r="S57" i="14"/>
  <c r="T57" i="14"/>
  <c r="T41" i="14"/>
  <c r="S41" i="14"/>
  <c r="U16" i="14"/>
  <c r="U18" i="14"/>
  <c r="U17" i="14"/>
  <c r="T71" i="14"/>
  <c r="S71" i="14"/>
  <c r="T55" i="14"/>
  <c r="S55" i="14"/>
  <c r="T39" i="14"/>
  <c r="S39" i="14"/>
  <c r="T86" i="14"/>
  <c r="S86" i="14"/>
  <c r="C103" i="14"/>
  <c r="D102" i="14"/>
  <c r="T85" i="14"/>
  <c r="S85" i="14"/>
  <c r="T69" i="14"/>
  <c r="S69" i="14"/>
  <c r="S53" i="14"/>
  <c r="T53" i="14"/>
  <c r="S37" i="14"/>
  <c r="T37" i="14"/>
  <c r="E101" i="14"/>
  <c r="G101" i="14" s="1"/>
  <c r="T88" i="14"/>
  <c r="S88" i="14"/>
  <c r="T87" i="14"/>
  <c r="S87" i="14"/>
  <c r="T67" i="14"/>
  <c r="S67" i="14"/>
  <c r="S35" i="14"/>
  <c r="T35" i="14"/>
  <c r="T92" i="14"/>
  <c r="S92" i="14"/>
  <c r="T83" i="14"/>
  <c r="S83" i="14"/>
  <c r="T51" i="14"/>
  <c r="S51" i="14"/>
  <c r="T81" i="14"/>
  <c r="S81" i="14"/>
  <c r="T65" i="14"/>
  <c r="S65" i="14"/>
  <c r="S49" i="14"/>
  <c r="T49" i="14"/>
  <c r="C362" i="14"/>
  <c r="C363" i="14" s="1"/>
  <c r="C364" i="14" s="1"/>
  <c r="C365" i="14" s="1"/>
  <c r="C366" i="14" s="1"/>
  <c r="C367" i="14" s="1"/>
  <c r="C368" i="14" s="1"/>
  <c r="C369" i="14" s="1"/>
  <c r="C370" i="14" s="1"/>
  <c r="C371" i="14" s="1"/>
  <c r="C372" i="14" s="1"/>
  <c r="C373" i="14" s="1"/>
  <c r="C374" i="14" s="1"/>
  <c r="C375" i="14" s="1"/>
  <c r="C376" i="14" s="1"/>
  <c r="C377" i="14" s="1"/>
  <c r="C378" i="14" s="1"/>
  <c r="C379" i="14" s="1"/>
  <c r="C380" i="14" s="1"/>
  <c r="C381" i="14" s="1"/>
  <c r="C382" i="14" s="1"/>
  <c r="C383" i="14" s="1"/>
  <c r="C384" i="14" s="1"/>
  <c r="C385" i="14" s="1"/>
  <c r="C386" i="14" s="1"/>
  <c r="C387" i="14" s="1"/>
  <c r="C388" i="14" s="1"/>
  <c r="C389" i="14" s="1"/>
  <c r="C390" i="14" s="1"/>
  <c r="C391" i="14" s="1"/>
  <c r="C392" i="14" s="1"/>
  <c r="C393" i="14" s="1"/>
  <c r="C394" i="14" s="1"/>
  <c r="C395" i="14" s="1"/>
  <c r="C396" i="14" s="1"/>
  <c r="C397" i="14" s="1"/>
  <c r="C398" i="14" s="1"/>
  <c r="C399" i="14" s="1"/>
  <c r="C400" i="14" s="1"/>
  <c r="C401" i="14" s="1"/>
  <c r="C402" i="14" s="1"/>
  <c r="C403" i="14" s="1"/>
  <c r="C404" i="14" s="1"/>
  <c r="C405" i="14" s="1"/>
  <c r="C406" i="14" s="1"/>
  <c r="C407" i="14" s="1"/>
  <c r="C408" i="14" s="1"/>
  <c r="C409" i="14" s="1"/>
  <c r="C410" i="14" s="1"/>
  <c r="C411" i="14" s="1"/>
  <c r="C412" i="14" s="1"/>
  <c r="C413" i="14" s="1"/>
  <c r="C414" i="14" s="1"/>
  <c r="C415" i="14" s="1"/>
  <c r="C416" i="14" s="1"/>
  <c r="C417" i="14" s="1"/>
  <c r="C418" i="14" s="1"/>
  <c r="C419" i="14" s="1"/>
  <c r="C420" i="14" s="1"/>
  <c r="C421" i="14" s="1"/>
  <c r="C422" i="14" s="1"/>
  <c r="C423" i="14" s="1"/>
  <c r="C424" i="14" s="1"/>
  <c r="C425" i="14" s="1"/>
  <c r="C426" i="14" s="1"/>
  <c r="C427" i="14" s="1"/>
  <c r="C428" i="14" s="1"/>
  <c r="C429" i="14" s="1"/>
  <c r="C430" i="14" s="1"/>
  <c r="C431" i="14" s="1"/>
  <c r="C432" i="14" s="1"/>
  <c r="C433" i="14" s="1"/>
  <c r="C434" i="14" s="1"/>
  <c r="C435" i="14" s="1"/>
  <c r="C436" i="14" s="1"/>
  <c r="C437" i="14" s="1"/>
  <c r="C438" i="14" s="1"/>
  <c r="C439" i="14" s="1"/>
  <c r="C440" i="14" s="1"/>
  <c r="C441" i="14" s="1"/>
  <c r="C442" i="14" s="1"/>
  <c r="C443" i="14" s="1"/>
  <c r="C444" i="14" s="1"/>
  <c r="C445" i="14" s="1"/>
  <c r="C446" i="14" s="1"/>
  <c r="C447" i="14" s="1"/>
  <c r="C448" i="14" s="1"/>
  <c r="C449" i="14" s="1"/>
  <c r="C450" i="14" s="1"/>
  <c r="C451" i="14" s="1"/>
  <c r="C452" i="14" s="1"/>
  <c r="C453" i="14" s="1"/>
  <c r="C454" i="14" s="1"/>
  <c r="C455" i="14" s="1"/>
  <c r="C456" i="14" s="1"/>
  <c r="C457" i="14" s="1"/>
  <c r="C458" i="14" s="1"/>
  <c r="C459" i="14" s="1"/>
  <c r="C460" i="14" s="1"/>
  <c r="C461" i="14" s="1"/>
  <c r="C462" i="14" s="1"/>
  <c r="C463" i="14" s="1"/>
  <c r="C464" i="14" s="1"/>
  <c r="C465" i="14" s="1"/>
  <c r="C466" i="14" s="1"/>
  <c r="C467" i="14" s="1"/>
  <c r="C468" i="14" s="1"/>
  <c r="C469" i="14" s="1"/>
  <c r="C470" i="14" s="1"/>
  <c r="C471" i="14" s="1"/>
  <c r="C472" i="14" s="1"/>
  <c r="C473" i="14" s="1"/>
  <c r="C474" i="14" s="1"/>
  <c r="C475" i="14" s="1"/>
  <c r="C476" i="14" s="1"/>
  <c r="C477" i="14" s="1"/>
  <c r="C478" i="14" s="1"/>
  <c r="C479" i="14" s="1"/>
  <c r="C480" i="14" s="1"/>
  <c r="C481" i="14" s="1"/>
  <c r="C482" i="14" s="1"/>
  <c r="C483" i="14" s="1"/>
  <c r="C484" i="14" s="1"/>
  <c r="C485" i="14" s="1"/>
  <c r="C486" i="14" s="1"/>
  <c r="C487" i="14" s="1"/>
  <c r="C488" i="14" s="1"/>
  <c r="C489" i="14" s="1"/>
  <c r="C490" i="14" s="1"/>
  <c r="C491" i="14" s="1"/>
  <c r="C492" i="14" s="1"/>
  <c r="C493" i="14" s="1"/>
  <c r="C494" i="14" s="1"/>
  <c r="C495" i="14" s="1"/>
  <c r="C496" i="14" s="1"/>
  <c r="C497" i="14" s="1"/>
  <c r="C498" i="14" s="1"/>
  <c r="C499" i="14" s="1"/>
  <c r="C500" i="14" s="1"/>
  <c r="C501" i="14" s="1"/>
  <c r="C502" i="14" s="1"/>
  <c r="C503" i="14" s="1"/>
  <c r="C504" i="14" s="1"/>
  <c r="C505" i="14" s="1"/>
  <c r="C506" i="14" s="1"/>
  <c r="C507" i="14" s="1"/>
  <c r="C508" i="14" s="1"/>
  <c r="C509" i="14" s="1"/>
  <c r="C510" i="14" s="1"/>
  <c r="C511" i="14" s="1"/>
  <c r="C512" i="14" s="1"/>
  <c r="C513" i="14" s="1"/>
  <c r="C514" i="14" s="1"/>
  <c r="C515" i="14" s="1"/>
  <c r="C516" i="14" s="1"/>
  <c r="C517" i="14" s="1"/>
  <c r="C518" i="14" s="1"/>
  <c r="C519" i="14" s="1"/>
  <c r="C520" i="14" s="1"/>
  <c r="C521" i="14" s="1"/>
  <c r="C522" i="14" s="1"/>
  <c r="C523" i="14" s="1"/>
  <c r="C524" i="14" s="1"/>
  <c r="C525" i="14" s="1"/>
  <c r="C526" i="14" s="1"/>
  <c r="C527" i="14" s="1"/>
  <c r="C528" i="14" s="1"/>
  <c r="C529" i="14" s="1"/>
  <c r="C530" i="14" s="1"/>
  <c r="C531" i="14" s="1"/>
  <c r="C532" i="14" s="1"/>
  <c r="C533" i="14" s="1"/>
  <c r="C534" i="14" s="1"/>
  <c r="C535" i="14" s="1"/>
  <c r="C536" i="14" s="1"/>
  <c r="C537" i="14" s="1"/>
  <c r="C538" i="14" s="1"/>
  <c r="C539" i="14" s="1"/>
  <c r="C540" i="14" s="1"/>
  <c r="C541" i="14" s="1"/>
  <c r="C542" i="14" s="1"/>
  <c r="C543" i="14" s="1"/>
  <c r="C544" i="14" s="1"/>
  <c r="C545" i="14" s="1"/>
  <c r="C546" i="14" s="1"/>
  <c r="C547" i="14" s="1"/>
  <c r="C548" i="14" s="1"/>
  <c r="C549" i="14" s="1"/>
  <c r="C550" i="14" s="1"/>
  <c r="C551" i="14" s="1"/>
  <c r="C552" i="14" s="1"/>
  <c r="C553" i="14" s="1"/>
  <c r="C554" i="14" s="1"/>
  <c r="C555" i="14" s="1"/>
  <c r="C556" i="14" s="1"/>
  <c r="C557" i="14" s="1"/>
  <c r="C558" i="14" s="1"/>
  <c r="C559" i="14" s="1"/>
  <c r="C560" i="14" s="1"/>
  <c r="C561" i="14" s="1"/>
  <c r="C562" i="14" s="1"/>
  <c r="C563" i="14" s="1"/>
  <c r="C564" i="14" s="1"/>
  <c r="C565" i="14" s="1"/>
  <c r="C566" i="14" s="1"/>
  <c r="C567" i="14" s="1"/>
  <c r="C568" i="14" s="1"/>
  <c r="C569" i="14" s="1"/>
  <c r="C570" i="14" s="1"/>
  <c r="C571" i="14" s="1"/>
  <c r="C572" i="14" s="1"/>
  <c r="C573" i="14" s="1"/>
  <c r="C574" i="14" s="1"/>
  <c r="C575" i="14" s="1"/>
  <c r="C576" i="14" s="1"/>
  <c r="C577" i="14" s="1"/>
  <c r="C578" i="14" s="1"/>
  <c r="C579" i="14" s="1"/>
  <c r="C580" i="14" s="1"/>
  <c r="C581" i="14" s="1"/>
  <c r="C582" i="14" s="1"/>
  <c r="C583" i="14" s="1"/>
  <c r="C584" i="14" s="1"/>
  <c r="C585" i="14" s="1"/>
  <c r="C586" i="14" s="1"/>
  <c r="C587" i="14" s="1"/>
  <c r="C588" i="14" s="1"/>
  <c r="C589" i="14" s="1"/>
  <c r="C590" i="14" s="1"/>
  <c r="C591" i="14" s="1"/>
  <c r="C592" i="14" s="1"/>
  <c r="C593" i="14" s="1"/>
  <c r="C594" i="14" s="1"/>
  <c r="C595" i="14" s="1"/>
  <c r="C596" i="14" s="1"/>
  <c r="C597" i="14" s="1"/>
  <c r="C598" i="14" s="1"/>
  <c r="C599" i="14" s="1"/>
  <c r="C600" i="14" s="1"/>
  <c r="C601" i="14" s="1"/>
  <c r="C602" i="14" s="1"/>
  <c r="C603" i="14" s="1"/>
  <c r="C604" i="14" s="1"/>
  <c r="C605" i="14" s="1"/>
  <c r="C606" i="14" s="1"/>
  <c r="C607" i="14" s="1"/>
  <c r="C608" i="14" s="1"/>
  <c r="C609" i="14" s="1"/>
  <c r="C610" i="14" s="1"/>
  <c r="C611" i="14" s="1"/>
  <c r="C612" i="14" s="1"/>
  <c r="C613" i="14" s="1"/>
  <c r="C614" i="14" s="1"/>
  <c r="C615" i="14" s="1"/>
  <c r="C616" i="14" s="1"/>
  <c r="C617" i="14" s="1"/>
  <c r="A101" i="14"/>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148" i="14" s="1"/>
  <c r="A149" i="14" s="1"/>
  <c r="A150" i="14" s="1"/>
  <c r="A151" i="14" s="1"/>
  <c r="A152" i="14" s="1"/>
  <c r="A153" i="14" s="1"/>
  <c r="A154" i="14" s="1"/>
  <c r="A155" i="14" s="1"/>
  <c r="A156" i="14" s="1"/>
  <c r="A157" i="14" s="1"/>
  <c r="A158" i="14" s="1"/>
  <c r="A159" i="14" s="1"/>
  <c r="A160" i="14" s="1"/>
  <c r="A161" i="14" s="1"/>
  <c r="A162" i="14" s="1"/>
  <c r="A163" i="14" s="1"/>
  <c r="A164" i="14" s="1"/>
  <c r="A165" i="14" s="1"/>
  <c r="A166" i="14" s="1"/>
  <c r="A167" i="14" s="1"/>
  <c r="A168" i="14" s="1"/>
  <c r="A169" i="14" s="1"/>
  <c r="A170" i="14" s="1"/>
  <c r="A171" i="14" s="1"/>
  <c r="A172" i="14" s="1"/>
  <c r="A173" i="14" s="1"/>
  <c r="A174" i="14" s="1"/>
  <c r="A175" i="14" s="1"/>
  <c r="A176" i="14" s="1"/>
  <c r="A177" i="14" s="1"/>
  <c r="A178" i="14" s="1"/>
  <c r="A179" i="14" s="1"/>
  <c r="A180" i="14" s="1"/>
  <c r="A181" i="14" s="1"/>
  <c r="A182" i="14" s="1"/>
  <c r="A183" i="14" s="1"/>
  <c r="A184" i="14" s="1"/>
  <c r="A185" i="14" s="1"/>
  <c r="A186" i="14" s="1"/>
  <c r="A187" i="14" s="1"/>
  <c r="A188" i="14" s="1"/>
  <c r="A189" i="14" s="1"/>
  <c r="A190" i="14" s="1"/>
  <c r="A191" i="14" s="1"/>
  <c r="A192" i="14" s="1"/>
  <c r="A193" i="14" s="1"/>
  <c r="A194" i="14" s="1"/>
  <c r="A195" i="14" s="1"/>
  <c r="A196" i="14" s="1"/>
  <c r="A197" i="14" s="1"/>
  <c r="A198" i="14" s="1"/>
  <c r="A199" i="14" s="1"/>
  <c r="A200" i="14" s="1"/>
  <c r="A201" i="14" s="1"/>
  <c r="A202" i="14" s="1"/>
  <c r="A203" i="14" s="1"/>
  <c r="A204" i="14" s="1"/>
  <c r="A205" i="14" s="1"/>
  <c r="A206" i="14" s="1"/>
  <c r="A207" i="14" s="1"/>
  <c r="A208" i="14" s="1"/>
  <c r="A209" i="14" s="1"/>
  <c r="A210" i="14" s="1"/>
  <c r="A211" i="14" s="1"/>
  <c r="A212" i="14" s="1"/>
  <c r="A213" i="14" s="1"/>
  <c r="A214" i="14" s="1"/>
  <c r="A215" i="14" s="1"/>
  <c r="A216" i="14" s="1"/>
  <c r="A217" i="14" s="1"/>
  <c r="A218" i="14" s="1"/>
  <c r="A219" i="14" s="1"/>
  <c r="A220" i="14" s="1"/>
  <c r="A221" i="14" s="1"/>
  <c r="A222" i="14" s="1"/>
  <c r="A223" i="14" s="1"/>
  <c r="A224" i="14" s="1"/>
  <c r="A225" i="14" s="1"/>
  <c r="A226" i="14" s="1"/>
  <c r="A227" i="14" s="1"/>
  <c r="A228" i="14" s="1"/>
  <c r="A229" i="14" s="1"/>
  <c r="A230" i="14" s="1"/>
  <c r="A231" i="14" s="1"/>
  <c r="A232" i="14" s="1"/>
  <c r="A233" i="14" s="1"/>
  <c r="A234" i="14" s="1"/>
  <c r="A235" i="14" s="1"/>
  <c r="A236" i="14" s="1"/>
  <c r="A237" i="14" s="1"/>
  <c r="A238" i="14" s="1"/>
  <c r="A239" i="14" s="1"/>
  <c r="A240" i="14" s="1"/>
  <c r="A241" i="14" s="1"/>
  <c r="A242" i="14" s="1"/>
  <c r="A243" i="14" s="1"/>
  <c r="A244" i="14" s="1"/>
  <c r="A245" i="14" s="1"/>
  <c r="A246" i="14" s="1"/>
  <c r="A247" i="14" s="1"/>
  <c r="A248" i="14" s="1"/>
  <c r="A249" i="14" s="1"/>
  <c r="A250" i="14" s="1"/>
  <c r="A251" i="14" s="1"/>
  <c r="A252" i="14" s="1"/>
  <c r="A253" i="14" s="1"/>
  <c r="A254" i="14" s="1"/>
  <c r="A255" i="14" s="1"/>
  <c r="A256" i="14" s="1"/>
  <c r="A257" i="14" s="1"/>
  <c r="A258" i="14" s="1"/>
  <c r="A259" i="14" s="1"/>
  <c r="A260" i="14" s="1"/>
  <c r="A261" i="14" s="1"/>
  <c r="A262" i="14" s="1"/>
  <c r="A263" i="14" s="1"/>
  <c r="A264" i="14" s="1"/>
  <c r="A265" i="14" s="1"/>
  <c r="A266" i="14" s="1"/>
  <c r="A267" i="14" s="1"/>
  <c r="A268" i="14" s="1"/>
  <c r="A269" i="14" s="1"/>
  <c r="A270" i="14" s="1"/>
  <c r="A271" i="14" s="1"/>
  <c r="A272" i="14" s="1"/>
  <c r="A273" i="14" s="1"/>
  <c r="A274" i="14" s="1"/>
  <c r="A275" i="14" s="1"/>
  <c r="A276" i="14" s="1"/>
  <c r="A277" i="14" s="1"/>
  <c r="A278" i="14" s="1"/>
  <c r="A279" i="14" s="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s="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324" i="14" s="1"/>
  <c r="A325" i="14" s="1"/>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N626" i="14"/>
  <c r="A627" i="14"/>
  <c r="T79" i="14"/>
  <c r="S79" i="14"/>
  <c r="S63" i="14"/>
  <c r="T63" i="14"/>
  <c r="T47" i="14"/>
  <c r="S47" i="14"/>
  <c r="T95" i="14"/>
  <c r="S95" i="14"/>
  <c r="T93" i="14"/>
  <c r="S93" i="14"/>
  <c r="T77" i="14"/>
  <c r="S77" i="14"/>
  <c r="S61" i="14"/>
  <c r="T61" i="14"/>
  <c r="T45" i="14"/>
  <c r="S45" i="14"/>
  <c r="F25" i="11"/>
  <c r="J25" i="11" s="1"/>
  <c r="K25" i="11" s="1"/>
  <c r="G25" i="11"/>
  <c r="F24" i="11"/>
  <c r="J24" i="11" s="1"/>
  <c r="K24" i="11" s="1"/>
  <c r="G24" i="11"/>
  <c r="D26" i="11"/>
  <c r="G26" i="11" s="1"/>
  <c r="O212" i="14"/>
  <c r="O334" i="14"/>
  <c r="O331" i="14"/>
  <c r="O119" i="14"/>
  <c r="O184" i="14"/>
  <c r="O168" i="14"/>
  <c r="O304" i="14"/>
  <c r="O309" i="14"/>
  <c r="O205" i="14"/>
  <c r="O201" i="14"/>
  <c r="O346" i="14"/>
  <c r="O344" i="14"/>
  <c r="O180" i="14"/>
  <c r="O340" i="14"/>
  <c r="O279" i="14"/>
  <c r="O233" i="14"/>
  <c r="O348" i="14"/>
  <c r="O234" i="14"/>
  <c r="O153" i="14"/>
  <c r="O206" i="14"/>
  <c r="O264" i="14"/>
  <c r="O102" i="14"/>
  <c r="O185" i="14"/>
  <c r="O345" i="14"/>
  <c r="O114" i="14"/>
  <c r="O136" i="14"/>
  <c r="O241" i="14"/>
  <c r="O249" i="14"/>
  <c r="O286" i="14"/>
  <c r="O319" i="14"/>
  <c r="O277" i="14"/>
  <c r="O284" i="14"/>
  <c r="O321" i="14"/>
  <c r="O124" i="14"/>
  <c r="O288" i="14"/>
  <c r="O329" i="14"/>
  <c r="O211" i="14"/>
  <c r="O299" i="14"/>
  <c r="O294" i="14"/>
  <c r="O130" i="14"/>
  <c r="O227" i="14"/>
  <c r="O353" i="14"/>
  <c r="O210" i="14"/>
  <c r="O182" i="14"/>
  <c r="O282" i="14"/>
  <c r="O322" i="14"/>
  <c r="O113" i="14"/>
  <c r="O238" i="14"/>
  <c r="O161" i="14"/>
  <c r="O165" i="14"/>
  <c r="O148" i="14"/>
  <c r="O122" i="14"/>
  <c r="O242" i="14"/>
  <c r="O336" i="14"/>
  <c r="O306" i="14"/>
  <c r="O191" i="14"/>
  <c r="O247" i="14"/>
  <c r="O209" i="14"/>
  <c r="O253" i="14"/>
  <c r="O308" i="14"/>
  <c r="O278" i="14"/>
  <c r="O134" i="14"/>
  <c r="O325" i="14"/>
  <c r="O135" i="14"/>
  <c r="O116" i="14"/>
  <c r="O254" i="14"/>
  <c r="O301" i="14"/>
  <c r="O151" i="14"/>
  <c r="O354" i="14"/>
  <c r="O310" i="14"/>
  <c r="O342" i="14"/>
  <c r="O147" i="14"/>
  <c r="O160" i="14"/>
  <c r="O297" i="14"/>
  <c r="O141" i="14"/>
  <c r="O351" i="14"/>
  <c r="O245" i="14"/>
  <c r="O123" i="14"/>
  <c r="O224" i="14"/>
  <c r="O270" i="14"/>
  <c r="O120" i="14"/>
  <c r="O225" i="14"/>
  <c r="O222" i="14"/>
  <c r="O244" i="14"/>
  <c r="O265" i="14"/>
  <c r="O228" i="14"/>
  <c r="O251" i="14"/>
  <c r="O230" i="14"/>
  <c r="O207" i="14"/>
  <c r="O172" i="14"/>
  <c r="O166" i="14"/>
  <c r="O283" i="14"/>
  <c r="O118" i="14"/>
  <c r="O259" i="14"/>
  <c r="O311" i="14"/>
  <c r="O273" i="14"/>
  <c r="O298" i="14"/>
  <c r="O312" i="14"/>
  <c r="O214" i="14"/>
  <c r="O285" i="14"/>
  <c r="O204" i="14"/>
  <c r="O140" i="14"/>
  <c r="O167" i="14"/>
  <c r="O174" i="14"/>
  <c r="O255" i="14"/>
  <c r="O101" i="14"/>
  <c r="O350" i="14"/>
  <c r="O177" i="14"/>
  <c r="O317" i="14"/>
  <c r="O171" i="14"/>
  <c r="O292" i="14"/>
  <c r="O175" i="14"/>
  <c r="O106" i="14"/>
  <c r="O237" i="14"/>
  <c r="O217" i="14"/>
  <c r="O181" i="14"/>
  <c r="O257" i="14"/>
  <c r="O246" i="14"/>
  <c r="O108" i="14"/>
  <c r="O190" i="14"/>
  <c r="O143" i="14"/>
  <c r="O258" i="14"/>
  <c r="O110" i="14"/>
  <c r="O128" i="14"/>
  <c r="O197" i="14"/>
  <c r="O352" i="14"/>
  <c r="O328" i="14"/>
  <c r="O291" i="14"/>
  <c r="O339" i="14"/>
  <c r="O223" i="14"/>
  <c r="O320" i="14"/>
  <c r="O162" i="14"/>
  <c r="O221" i="14"/>
  <c r="O236" i="14"/>
  <c r="O107" i="14"/>
  <c r="O240" i="14"/>
  <c r="O226" i="14"/>
  <c r="O186" i="14"/>
  <c r="O105" i="14"/>
  <c r="O164" i="14"/>
  <c r="O183" i="14"/>
  <c r="O158" i="14"/>
  <c r="O323" i="14"/>
  <c r="O218" i="14"/>
  <c r="O104" i="14"/>
  <c r="O341" i="14"/>
  <c r="O289" i="14"/>
  <c r="O149" i="14"/>
  <c r="O117" i="14"/>
  <c r="O281" i="14"/>
  <c r="O125" i="14"/>
  <c r="O219" i="14"/>
  <c r="O275" i="14"/>
  <c r="O235" i="14"/>
  <c r="O313" i="14"/>
  <c r="O145" i="14"/>
  <c r="O216" i="14"/>
  <c r="O302" i="14"/>
  <c r="O229" i="14"/>
  <c r="O109" i="14"/>
  <c r="O337" i="14"/>
  <c r="O269" i="14"/>
  <c r="O203" i="14"/>
  <c r="O300" i="14"/>
  <c r="O326" i="14"/>
  <c r="O261" i="14"/>
  <c r="O157" i="14"/>
  <c r="O324" i="14"/>
  <c r="O276" i="14"/>
  <c r="O316" i="14"/>
  <c r="O330" i="14"/>
  <c r="O194" i="14"/>
  <c r="O262" i="14"/>
  <c r="O159" i="14"/>
  <c r="O137" i="14"/>
  <c r="O333" i="14"/>
  <c r="O208" i="14"/>
  <c r="O349" i="14"/>
  <c r="O280" i="14"/>
  <c r="O133" i="14"/>
  <c r="O139" i="14"/>
  <c r="O335" i="14"/>
  <c r="O268" i="14"/>
  <c r="O318" i="14"/>
  <c r="O178" i="14"/>
  <c r="O266" i="14"/>
  <c r="O293" i="14"/>
  <c r="O154" i="14"/>
  <c r="O213" i="14"/>
  <c r="O187" i="14"/>
  <c r="O263" i="14"/>
  <c r="O231" i="14"/>
  <c r="O332" i="14"/>
  <c r="O196" i="14"/>
  <c r="O202" i="14"/>
  <c r="O163" i="14"/>
  <c r="O115" i="14"/>
  <c r="O287" i="14"/>
  <c r="O290" i="14"/>
  <c r="O260" i="14"/>
  <c r="O347" i="14"/>
  <c r="O198" i="14"/>
  <c r="O303" i="14"/>
  <c r="O126" i="14"/>
  <c r="O267" i="14"/>
  <c r="O252" i="14"/>
  <c r="O305" i="14"/>
  <c r="O173" i="14"/>
  <c r="O112" i="14"/>
  <c r="O131" i="14"/>
  <c r="O152" i="14"/>
  <c r="O232" i="14"/>
  <c r="O296" i="14"/>
  <c r="O150" i="14"/>
  <c r="O355" i="14"/>
  <c r="O274" i="14"/>
  <c r="O144" i="14"/>
  <c r="O272" i="14"/>
  <c r="O248" i="14"/>
  <c r="O121" i="14"/>
  <c r="O189" i="14"/>
  <c r="O271" i="14"/>
  <c r="O193" i="14"/>
  <c r="O132" i="14"/>
  <c r="O170" i="14"/>
  <c r="O188" i="14"/>
  <c r="O127" i="14"/>
  <c r="M82" i="14" l="1"/>
  <c r="U12" i="14"/>
  <c r="U13" i="14"/>
  <c r="U30" i="14"/>
  <c r="U28" i="14"/>
  <c r="U29" i="14"/>
  <c r="U27" i="14"/>
  <c r="U26" i="14"/>
  <c r="CD258" i="14"/>
  <c r="R258" i="14"/>
  <c r="CC258" i="14"/>
  <c r="Q258" i="14"/>
  <c r="CB258" i="14"/>
  <c r="P258" i="14"/>
  <c r="CI258" i="14"/>
  <c r="W258" i="14"/>
  <c r="CH258" i="14"/>
  <c r="V258" i="14"/>
  <c r="CO258" i="14"/>
  <c r="AC258" i="14"/>
  <c r="CN258" i="14"/>
  <c r="AB258" i="14"/>
  <c r="CM258" i="14"/>
  <c r="AA258" i="14"/>
  <c r="DZ258" i="14"/>
  <c r="BN258" i="14"/>
  <c r="DY258" i="14"/>
  <c r="BM258" i="14"/>
  <c r="DX258" i="14"/>
  <c r="BL258" i="14"/>
  <c r="EE258" i="14"/>
  <c r="BS258" i="14"/>
  <c r="ED258" i="14"/>
  <c r="BR258" i="14"/>
  <c r="EK258" i="14"/>
  <c r="BY258" i="14"/>
  <c r="EJ258" i="14"/>
  <c r="BX258" i="14"/>
  <c r="EI258" i="14"/>
  <c r="BW258" i="14"/>
  <c r="DR258" i="14"/>
  <c r="BF258" i="14"/>
  <c r="DQ258" i="14"/>
  <c r="BE258" i="14"/>
  <c r="DP258" i="14"/>
  <c r="BD258" i="14"/>
  <c r="DW258" i="14"/>
  <c r="BK258" i="14"/>
  <c r="DV258" i="14"/>
  <c r="BJ258" i="14"/>
  <c r="EC258" i="14"/>
  <c r="BQ258" i="14"/>
  <c r="EB258" i="14"/>
  <c r="BP258" i="14"/>
  <c r="EA258" i="14"/>
  <c r="BO258" i="14"/>
  <c r="DJ258" i="14"/>
  <c r="AX258" i="14"/>
  <c r="DI258" i="14"/>
  <c r="AW258" i="14"/>
  <c r="DH258" i="14"/>
  <c r="AV258" i="14"/>
  <c r="DO258" i="14"/>
  <c r="BC258" i="14"/>
  <c r="DN258" i="14"/>
  <c r="BB258" i="14"/>
  <c r="DU258" i="14"/>
  <c r="BI258" i="14"/>
  <c r="DT258" i="14"/>
  <c r="BH258" i="14"/>
  <c r="DS258" i="14"/>
  <c r="BG258" i="14"/>
  <c r="DB258" i="14"/>
  <c r="AP258" i="14"/>
  <c r="DA258" i="14"/>
  <c r="AO258" i="14"/>
  <c r="CZ258" i="14"/>
  <c r="AN258" i="14"/>
  <c r="DG258" i="14"/>
  <c r="AU258" i="14"/>
  <c r="DF258" i="14"/>
  <c r="AT258" i="14"/>
  <c r="DM258" i="14"/>
  <c r="BA258" i="14"/>
  <c r="CT258" i="14"/>
  <c r="AH258" i="14"/>
  <c r="CS258" i="14"/>
  <c r="AG258" i="14"/>
  <c r="CR258" i="14"/>
  <c r="AF258" i="14"/>
  <c r="CY258" i="14"/>
  <c r="AM258" i="14"/>
  <c r="CX258" i="14"/>
  <c r="AL258" i="14"/>
  <c r="DE258" i="14"/>
  <c r="AS258" i="14"/>
  <c r="DD258" i="14"/>
  <c r="AR258" i="14"/>
  <c r="DC258" i="14"/>
  <c r="AQ258" i="14"/>
  <c r="CK258" i="14"/>
  <c r="CQ258" i="14"/>
  <c r="CW258" i="14"/>
  <c r="AJ258" i="14"/>
  <c r="BU258" i="14"/>
  <c r="CA258" i="14"/>
  <c r="CG258" i="14"/>
  <c r="T258" i="14"/>
  <c r="Y258" i="14"/>
  <c r="AE258" i="14"/>
  <c r="AK258" i="14"/>
  <c r="DK258" i="14"/>
  <c r="EH258" i="14"/>
  <c r="EF258" i="14"/>
  <c r="EL258" i="14"/>
  <c r="U258" i="14"/>
  <c r="CU258" i="14"/>
  <c r="CL258" i="14"/>
  <c r="CJ258" i="14"/>
  <c r="CP258" i="14"/>
  <c r="DL258" i="14"/>
  <c r="CE258" i="14"/>
  <c r="BV258" i="14"/>
  <c r="BT258" i="14"/>
  <c r="BZ258" i="14"/>
  <c r="CV258" i="14"/>
  <c r="AY258" i="14"/>
  <c r="EG258" i="14"/>
  <c r="EM258" i="14"/>
  <c r="N258" i="14"/>
  <c r="AZ258" i="14"/>
  <c r="S258" i="14"/>
  <c r="Z258" i="14"/>
  <c r="X258" i="14"/>
  <c r="AD258" i="14"/>
  <c r="CF258" i="14"/>
  <c r="AI258" i="14"/>
  <c r="DR311" i="14"/>
  <c r="BF311" i="14"/>
  <c r="DQ311" i="14"/>
  <c r="BE311" i="14"/>
  <c r="DP311" i="14"/>
  <c r="BD311" i="14"/>
  <c r="DW311" i="14"/>
  <c r="BK311" i="14"/>
  <c r="DV311" i="14"/>
  <c r="BJ311" i="14"/>
  <c r="EC311" i="14"/>
  <c r="BQ311" i="14"/>
  <c r="EA311" i="14"/>
  <c r="BO311" i="14"/>
  <c r="AZ311" i="14"/>
  <c r="T311" i="14"/>
  <c r="DJ311" i="14"/>
  <c r="AX311" i="14"/>
  <c r="DI311" i="14"/>
  <c r="AW311" i="14"/>
  <c r="DH311" i="14"/>
  <c r="AV311" i="14"/>
  <c r="DO311" i="14"/>
  <c r="BC311" i="14"/>
  <c r="DN311" i="14"/>
  <c r="BB311" i="14"/>
  <c r="DU311" i="14"/>
  <c r="BI311" i="14"/>
  <c r="DS311" i="14"/>
  <c r="BG311" i="14"/>
  <c r="DD311" i="14"/>
  <c r="EJ311" i="14"/>
  <c r="DB311" i="14"/>
  <c r="AP311" i="14"/>
  <c r="DA311" i="14"/>
  <c r="AO311" i="14"/>
  <c r="CZ311" i="14"/>
  <c r="AN311" i="14"/>
  <c r="DG311" i="14"/>
  <c r="AU311" i="14"/>
  <c r="DF311" i="14"/>
  <c r="AT311" i="14"/>
  <c r="DM311" i="14"/>
  <c r="BA311" i="14"/>
  <c r="DK311" i="14"/>
  <c r="AY311" i="14"/>
  <c r="AR311" i="14"/>
  <c r="BX311" i="14"/>
  <c r="CT311" i="14"/>
  <c r="AH311" i="14"/>
  <c r="CS311" i="14"/>
  <c r="AG311" i="14"/>
  <c r="CR311" i="14"/>
  <c r="AF311" i="14"/>
  <c r="CY311" i="14"/>
  <c r="AM311" i="14"/>
  <c r="CX311" i="14"/>
  <c r="AL311" i="14"/>
  <c r="DE311" i="14"/>
  <c r="AS311" i="14"/>
  <c r="DC311" i="14"/>
  <c r="AQ311" i="14"/>
  <c r="CV311" i="14"/>
  <c r="DT311" i="14"/>
  <c r="CL311" i="14"/>
  <c r="Z311" i="14"/>
  <c r="CK311" i="14"/>
  <c r="Y311" i="14"/>
  <c r="CJ311" i="14"/>
  <c r="X311" i="14"/>
  <c r="CQ311" i="14"/>
  <c r="AE311" i="14"/>
  <c r="CP311" i="14"/>
  <c r="AD311" i="14"/>
  <c r="CW311" i="14"/>
  <c r="AK311" i="14"/>
  <c r="CU311" i="14"/>
  <c r="AI311" i="14"/>
  <c r="AJ311" i="14"/>
  <c r="BH311" i="14"/>
  <c r="CD311" i="14"/>
  <c r="R311" i="14"/>
  <c r="CC311" i="14"/>
  <c r="Q311" i="14"/>
  <c r="CB311" i="14"/>
  <c r="P311" i="14"/>
  <c r="CI311" i="14"/>
  <c r="W311" i="14"/>
  <c r="CH311" i="14"/>
  <c r="V311" i="14"/>
  <c r="CO311" i="14"/>
  <c r="AC311" i="14"/>
  <c r="CM311" i="14"/>
  <c r="AA311" i="14"/>
  <c r="CN311" i="14"/>
  <c r="EB311" i="14"/>
  <c r="BN311" i="14"/>
  <c r="BL311" i="14"/>
  <c r="BR311" i="14"/>
  <c r="BW311" i="14"/>
  <c r="EG311" i="14"/>
  <c r="EM311" i="14"/>
  <c r="N311" i="14"/>
  <c r="S311" i="14"/>
  <c r="DY311" i="14"/>
  <c r="EE311" i="14"/>
  <c r="EK311" i="14"/>
  <c r="DL311" i="14"/>
  <c r="BU311" i="14"/>
  <c r="CA311" i="14"/>
  <c r="CG311" i="14"/>
  <c r="AB311" i="14"/>
  <c r="BM311" i="14"/>
  <c r="BS311" i="14"/>
  <c r="BY311" i="14"/>
  <c r="CF311" i="14"/>
  <c r="EH311" i="14"/>
  <c r="EF311" i="14"/>
  <c r="EL311" i="14"/>
  <c r="U311" i="14"/>
  <c r="BP311" i="14"/>
  <c r="DZ311" i="14"/>
  <c r="DX311" i="14"/>
  <c r="ED311" i="14"/>
  <c r="EI311" i="14"/>
  <c r="BV311" i="14"/>
  <c r="BT311" i="14"/>
  <c r="BZ311" i="14"/>
  <c r="CE311" i="14"/>
  <c r="EH242" i="14"/>
  <c r="BV242" i="14"/>
  <c r="EG242" i="14"/>
  <c r="BU242" i="14"/>
  <c r="EF242" i="14"/>
  <c r="BT242" i="14"/>
  <c r="EM242" i="14"/>
  <c r="CA242" i="14"/>
  <c r="EL242" i="14"/>
  <c r="BZ242" i="14"/>
  <c r="N242" i="14"/>
  <c r="CG242" i="14"/>
  <c r="U242" i="14"/>
  <c r="CF242" i="14"/>
  <c r="T242" i="14"/>
  <c r="CE242" i="14"/>
  <c r="S242" i="14"/>
  <c r="DZ242" i="14"/>
  <c r="BN242" i="14"/>
  <c r="DY242" i="14"/>
  <c r="BM242" i="14"/>
  <c r="DX242" i="14"/>
  <c r="BL242" i="14"/>
  <c r="EE242" i="14"/>
  <c r="BS242" i="14"/>
  <c r="ED242" i="14"/>
  <c r="BR242" i="14"/>
  <c r="EK242" i="14"/>
  <c r="DR242" i="14"/>
  <c r="BF242" i="14"/>
  <c r="DQ242" i="14"/>
  <c r="BE242" i="14"/>
  <c r="DP242" i="14"/>
  <c r="BD242" i="14"/>
  <c r="DW242" i="14"/>
  <c r="BK242" i="14"/>
  <c r="DV242" i="14"/>
  <c r="BJ242" i="14"/>
  <c r="EC242" i="14"/>
  <c r="BQ242" i="14"/>
  <c r="EB242" i="14"/>
  <c r="BP242" i="14"/>
  <c r="EA242" i="14"/>
  <c r="BO242" i="14"/>
  <c r="DJ242" i="14"/>
  <c r="AX242" i="14"/>
  <c r="DI242" i="14"/>
  <c r="AW242" i="14"/>
  <c r="DH242" i="14"/>
  <c r="AV242" i="14"/>
  <c r="DO242" i="14"/>
  <c r="BC242" i="14"/>
  <c r="DN242" i="14"/>
  <c r="BB242" i="14"/>
  <c r="DU242" i="14"/>
  <c r="BI242" i="14"/>
  <c r="DT242" i="14"/>
  <c r="BH242" i="14"/>
  <c r="DS242" i="14"/>
  <c r="BG242" i="14"/>
  <c r="DB242" i="14"/>
  <c r="AP242" i="14"/>
  <c r="DA242" i="14"/>
  <c r="AO242" i="14"/>
  <c r="CZ242" i="14"/>
  <c r="AN242" i="14"/>
  <c r="DG242" i="14"/>
  <c r="AU242" i="14"/>
  <c r="DF242" i="14"/>
  <c r="AT242" i="14"/>
  <c r="DM242" i="14"/>
  <c r="BA242" i="14"/>
  <c r="DL242" i="14"/>
  <c r="AZ242" i="14"/>
  <c r="DK242" i="14"/>
  <c r="AY242" i="14"/>
  <c r="CT242" i="14"/>
  <c r="AH242" i="14"/>
  <c r="CS242" i="14"/>
  <c r="AG242" i="14"/>
  <c r="CR242" i="14"/>
  <c r="AF242" i="14"/>
  <c r="CY242" i="14"/>
  <c r="AM242" i="14"/>
  <c r="CX242" i="14"/>
  <c r="AL242" i="14"/>
  <c r="DE242" i="14"/>
  <c r="AS242" i="14"/>
  <c r="DD242" i="14"/>
  <c r="AR242" i="14"/>
  <c r="DC242" i="14"/>
  <c r="AQ242" i="14"/>
  <c r="CL242" i="14"/>
  <c r="Z242" i="14"/>
  <c r="CK242" i="14"/>
  <c r="Y242" i="14"/>
  <c r="CJ242" i="14"/>
  <c r="X242" i="14"/>
  <c r="CQ242" i="14"/>
  <c r="AE242" i="14"/>
  <c r="CP242" i="14"/>
  <c r="AD242" i="14"/>
  <c r="CW242" i="14"/>
  <c r="AK242" i="14"/>
  <c r="CV242" i="14"/>
  <c r="AJ242" i="14"/>
  <c r="CU242" i="14"/>
  <c r="AI242" i="14"/>
  <c r="CC242" i="14"/>
  <c r="CO242" i="14"/>
  <c r="CM242" i="14"/>
  <c r="Q242" i="14"/>
  <c r="BY242" i="14"/>
  <c r="BW242" i="14"/>
  <c r="CB242" i="14"/>
  <c r="AC242" i="14"/>
  <c r="AA242" i="14"/>
  <c r="P242" i="14"/>
  <c r="EJ242" i="14"/>
  <c r="CI242" i="14"/>
  <c r="CN242" i="14"/>
  <c r="W242" i="14"/>
  <c r="BX242" i="14"/>
  <c r="R242" i="14"/>
  <c r="V242" i="14"/>
  <c r="EI242" i="14"/>
  <c r="CD242" i="14"/>
  <c r="CH242" i="14"/>
  <c r="AB242" i="14"/>
  <c r="DL160" i="14"/>
  <c r="AZ160" i="14"/>
  <c r="DK160" i="14"/>
  <c r="AY160" i="14"/>
  <c r="DJ160" i="14"/>
  <c r="AX160" i="14"/>
  <c r="DI160" i="14"/>
  <c r="AW160" i="14"/>
  <c r="DH160" i="14"/>
  <c r="AV160" i="14"/>
  <c r="DD160" i="14"/>
  <c r="AR160" i="14"/>
  <c r="DC160" i="14"/>
  <c r="AQ160" i="14"/>
  <c r="DB160" i="14"/>
  <c r="AP160" i="14"/>
  <c r="DA160" i="14"/>
  <c r="AO160" i="14"/>
  <c r="CZ160" i="14"/>
  <c r="AN160" i="14"/>
  <c r="DG160" i="14"/>
  <c r="AU160" i="14"/>
  <c r="DF160" i="14"/>
  <c r="AT160" i="14"/>
  <c r="DM160" i="14"/>
  <c r="BA160" i="14"/>
  <c r="CV160" i="14"/>
  <c r="AJ160" i="14"/>
  <c r="CU160" i="14"/>
  <c r="AI160" i="14"/>
  <c r="CT160" i="14"/>
  <c r="AH160" i="14"/>
  <c r="CS160" i="14"/>
  <c r="AG160" i="14"/>
  <c r="CR160" i="14"/>
  <c r="CN160" i="14"/>
  <c r="AB160" i="14"/>
  <c r="CM160" i="14"/>
  <c r="AA160" i="14"/>
  <c r="CL160" i="14"/>
  <c r="Z160" i="14"/>
  <c r="CK160" i="14"/>
  <c r="Y160" i="14"/>
  <c r="CJ160" i="14"/>
  <c r="X160" i="14"/>
  <c r="CQ160" i="14"/>
  <c r="CF160" i="14"/>
  <c r="T160" i="14"/>
  <c r="CE160" i="14"/>
  <c r="S160" i="14"/>
  <c r="CD160" i="14"/>
  <c r="R160" i="14"/>
  <c r="CC160" i="14"/>
  <c r="Q160" i="14"/>
  <c r="CB160" i="14"/>
  <c r="P160" i="14"/>
  <c r="CI160" i="14"/>
  <c r="EJ160" i="14"/>
  <c r="BX160" i="14"/>
  <c r="EI160" i="14"/>
  <c r="BW160" i="14"/>
  <c r="EB160" i="14"/>
  <c r="BP160" i="14"/>
  <c r="EA160" i="14"/>
  <c r="BO160" i="14"/>
  <c r="DZ160" i="14"/>
  <c r="BN160" i="14"/>
  <c r="DY160" i="14"/>
  <c r="BM160" i="14"/>
  <c r="DX160" i="14"/>
  <c r="BL160" i="14"/>
  <c r="DR160" i="14"/>
  <c r="DP160" i="14"/>
  <c r="CY160" i="14"/>
  <c r="EL160" i="14"/>
  <c r="BR160" i="14"/>
  <c r="EC160" i="14"/>
  <c r="BI160" i="14"/>
  <c r="BV160" i="14"/>
  <c r="BT160" i="14"/>
  <c r="CA160" i="14"/>
  <c r="ED160" i="14"/>
  <c r="BJ160" i="14"/>
  <c r="DU160" i="14"/>
  <c r="AS160" i="14"/>
  <c r="BF160" i="14"/>
  <c r="BD160" i="14"/>
  <c r="BS160" i="14"/>
  <c r="DV160" i="14"/>
  <c r="BB160" i="14"/>
  <c r="DE160" i="14"/>
  <c r="AK160" i="14"/>
  <c r="DT160" i="14"/>
  <c r="EG160" i="14"/>
  <c r="AF160" i="14"/>
  <c r="BK160" i="14"/>
  <c r="DN160" i="14"/>
  <c r="AL160" i="14"/>
  <c r="CW160" i="14"/>
  <c r="AC160" i="14"/>
  <c r="BH160" i="14"/>
  <c r="DQ160" i="14"/>
  <c r="EM160" i="14"/>
  <c r="BC160" i="14"/>
  <c r="CX160" i="14"/>
  <c r="AD160" i="14"/>
  <c r="CO160" i="14"/>
  <c r="U160" i="14"/>
  <c r="DS160" i="14"/>
  <c r="BU160" i="14"/>
  <c r="EE160" i="14"/>
  <c r="AM160" i="14"/>
  <c r="CP160" i="14"/>
  <c r="V160" i="14"/>
  <c r="CG160" i="14"/>
  <c r="BG160" i="14"/>
  <c r="BE160" i="14"/>
  <c r="DW160" i="14"/>
  <c r="AE160" i="14"/>
  <c r="CH160" i="14"/>
  <c r="N160" i="14"/>
  <c r="BY160" i="14"/>
  <c r="EH160" i="14"/>
  <c r="EF160" i="14"/>
  <c r="DO160" i="14"/>
  <c r="W160" i="14"/>
  <c r="BZ160" i="14"/>
  <c r="EK160" i="14"/>
  <c r="BQ160" i="14"/>
  <c r="CM279" i="14"/>
  <c r="AA279" i="14"/>
  <c r="CL279" i="14"/>
  <c r="Z279" i="14"/>
  <c r="CK279" i="14"/>
  <c r="Y279" i="14"/>
  <c r="CJ279" i="14"/>
  <c r="X279" i="14"/>
  <c r="CQ279" i="14"/>
  <c r="AE279" i="14"/>
  <c r="CP279" i="14"/>
  <c r="AD279" i="14"/>
  <c r="CG279" i="14"/>
  <c r="DE279" i="14"/>
  <c r="CW279" i="14"/>
  <c r="CO279" i="14"/>
  <c r="CE279" i="14"/>
  <c r="S279" i="14"/>
  <c r="CD279" i="14"/>
  <c r="R279" i="14"/>
  <c r="CC279" i="14"/>
  <c r="Q279" i="14"/>
  <c r="CB279" i="14"/>
  <c r="P279" i="14"/>
  <c r="CI279" i="14"/>
  <c r="W279" i="14"/>
  <c r="CH279" i="14"/>
  <c r="V279" i="14"/>
  <c r="BA279" i="14"/>
  <c r="BY279" i="14"/>
  <c r="BQ279" i="14"/>
  <c r="BI279" i="14"/>
  <c r="EI279" i="14"/>
  <c r="BW279" i="14"/>
  <c r="EH279" i="14"/>
  <c r="BV279" i="14"/>
  <c r="EG279" i="14"/>
  <c r="BU279" i="14"/>
  <c r="EF279" i="14"/>
  <c r="BT279" i="14"/>
  <c r="EM279" i="14"/>
  <c r="CA279" i="14"/>
  <c r="EL279" i="14"/>
  <c r="BZ279" i="14"/>
  <c r="N279" i="14"/>
  <c r="U279" i="14"/>
  <c r="AS279" i="14"/>
  <c r="AK279" i="14"/>
  <c r="AC279" i="14"/>
  <c r="EA279" i="14"/>
  <c r="BO279" i="14"/>
  <c r="DZ279" i="14"/>
  <c r="BN279" i="14"/>
  <c r="DY279" i="14"/>
  <c r="BM279" i="14"/>
  <c r="DX279" i="14"/>
  <c r="BL279" i="14"/>
  <c r="EE279" i="14"/>
  <c r="BS279" i="14"/>
  <c r="ED279" i="14"/>
  <c r="BR279" i="14"/>
  <c r="DT279" i="14"/>
  <c r="DL279" i="14"/>
  <c r="EJ279" i="14"/>
  <c r="EB279" i="14"/>
  <c r="DK279" i="14"/>
  <c r="AY279" i="14"/>
  <c r="DJ279" i="14"/>
  <c r="AX279" i="14"/>
  <c r="DI279" i="14"/>
  <c r="AW279" i="14"/>
  <c r="DH279" i="14"/>
  <c r="AV279" i="14"/>
  <c r="DO279" i="14"/>
  <c r="BC279" i="14"/>
  <c r="DN279" i="14"/>
  <c r="BB279" i="14"/>
  <c r="BH279" i="14"/>
  <c r="AZ279" i="14"/>
  <c r="BX279" i="14"/>
  <c r="BP279" i="14"/>
  <c r="DC279" i="14"/>
  <c r="AQ279" i="14"/>
  <c r="DB279" i="14"/>
  <c r="AP279" i="14"/>
  <c r="DA279" i="14"/>
  <c r="AO279" i="14"/>
  <c r="CZ279" i="14"/>
  <c r="AN279" i="14"/>
  <c r="DG279" i="14"/>
  <c r="AU279" i="14"/>
  <c r="DF279" i="14"/>
  <c r="AT279" i="14"/>
  <c r="AB279" i="14"/>
  <c r="T279" i="14"/>
  <c r="AR279" i="14"/>
  <c r="AJ279" i="14"/>
  <c r="AH279" i="14"/>
  <c r="AF279" i="14"/>
  <c r="AL279" i="14"/>
  <c r="DU279" i="14"/>
  <c r="DS279" i="14"/>
  <c r="DQ279" i="14"/>
  <c r="DW279" i="14"/>
  <c r="CN279" i="14"/>
  <c r="CU279" i="14"/>
  <c r="CS279" i="14"/>
  <c r="CY279" i="14"/>
  <c r="DM279" i="14"/>
  <c r="BG279" i="14"/>
  <c r="BE279" i="14"/>
  <c r="BK279" i="14"/>
  <c r="CF279" i="14"/>
  <c r="AI279" i="14"/>
  <c r="AG279" i="14"/>
  <c r="AM279" i="14"/>
  <c r="EK279" i="14"/>
  <c r="DR279" i="14"/>
  <c r="DP279" i="14"/>
  <c r="DV279" i="14"/>
  <c r="DD279" i="14"/>
  <c r="BF279" i="14"/>
  <c r="BD279" i="14"/>
  <c r="BJ279" i="14"/>
  <c r="CV279" i="14"/>
  <c r="CT279" i="14"/>
  <c r="CR279" i="14"/>
  <c r="CX279" i="14"/>
  <c r="EC279" i="14"/>
  <c r="EA353" i="14"/>
  <c r="BO353" i="14"/>
  <c r="DZ353" i="14"/>
  <c r="BN353" i="14"/>
  <c r="DY353" i="14"/>
  <c r="BM353" i="14"/>
  <c r="DX353" i="14"/>
  <c r="BL353" i="14"/>
  <c r="EE353" i="14"/>
  <c r="BS353" i="14"/>
  <c r="ED353" i="14"/>
  <c r="BR353" i="14"/>
  <c r="EK353" i="14"/>
  <c r="BY353" i="14"/>
  <c r="EB353" i="14"/>
  <c r="CV353" i="14"/>
  <c r="DS353" i="14"/>
  <c r="BG353" i="14"/>
  <c r="DR353" i="14"/>
  <c r="BF353" i="14"/>
  <c r="DQ353" i="14"/>
  <c r="BE353" i="14"/>
  <c r="DP353" i="14"/>
  <c r="BD353" i="14"/>
  <c r="DW353" i="14"/>
  <c r="BK353" i="14"/>
  <c r="DV353" i="14"/>
  <c r="BJ353" i="14"/>
  <c r="EC353" i="14"/>
  <c r="BQ353" i="14"/>
  <c r="BP353" i="14"/>
  <c r="AJ353" i="14"/>
  <c r="DK353" i="14"/>
  <c r="AY353" i="14"/>
  <c r="DJ353" i="14"/>
  <c r="AX353" i="14"/>
  <c r="DI353" i="14"/>
  <c r="AW353" i="14"/>
  <c r="DH353" i="14"/>
  <c r="AV353" i="14"/>
  <c r="DO353" i="14"/>
  <c r="BC353" i="14"/>
  <c r="DN353" i="14"/>
  <c r="BB353" i="14"/>
  <c r="DU353" i="14"/>
  <c r="BI353" i="14"/>
  <c r="DT353" i="14"/>
  <c r="CN353" i="14"/>
  <c r="DC353" i="14"/>
  <c r="AQ353" i="14"/>
  <c r="DB353" i="14"/>
  <c r="AP353" i="14"/>
  <c r="DA353" i="14"/>
  <c r="AO353" i="14"/>
  <c r="CZ353" i="14"/>
  <c r="AN353" i="14"/>
  <c r="DG353" i="14"/>
  <c r="AU353" i="14"/>
  <c r="DF353" i="14"/>
  <c r="AT353" i="14"/>
  <c r="DM353" i="14"/>
  <c r="BA353" i="14"/>
  <c r="BH353" i="14"/>
  <c r="AB353" i="14"/>
  <c r="CU353" i="14"/>
  <c r="AI353" i="14"/>
  <c r="CT353" i="14"/>
  <c r="AH353" i="14"/>
  <c r="CS353" i="14"/>
  <c r="AG353" i="14"/>
  <c r="CR353" i="14"/>
  <c r="AF353" i="14"/>
  <c r="CY353" i="14"/>
  <c r="AM353" i="14"/>
  <c r="CX353" i="14"/>
  <c r="AL353" i="14"/>
  <c r="DE353" i="14"/>
  <c r="AS353" i="14"/>
  <c r="DL353" i="14"/>
  <c r="EJ353" i="14"/>
  <c r="CM353" i="14"/>
  <c r="AA353" i="14"/>
  <c r="CL353" i="14"/>
  <c r="Z353" i="14"/>
  <c r="CK353" i="14"/>
  <c r="Y353" i="14"/>
  <c r="CJ353" i="14"/>
  <c r="X353" i="14"/>
  <c r="CQ353" i="14"/>
  <c r="AE353" i="14"/>
  <c r="CP353" i="14"/>
  <c r="AD353" i="14"/>
  <c r="CW353" i="14"/>
  <c r="AK353" i="14"/>
  <c r="AZ353" i="14"/>
  <c r="BX353" i="14"/>
  <c r="EI353" i="14"/>
  <c r="BW353" i="14"/>
  <c r="EH353" i="14"/>
  <c r="BV353" i="14"/>
  <c r="EG353" i="14"/>
  <c r="BU353" i="14"/>
  <c r="EF353" i="14"/>
  <c r="BT353" i="14"/>
  <c r="EM353" i="14"/>
  <c r="CA353" i="14"/>
  <c r="EL353" i="14"/>
  <c r="BZ353" i="14"/>
  <c r="N353" i="14"/>
  <c r="CG353" i="14"/>
  <c r="U353" i="14"/>
  <c r="AR353" i="14"/>
  <c r="CF353" i="14"/>
  <c r="CB353" i="14"/>
  <c r="DD353" i="14"/>
  <c r="P353" i="14"/>
  <c r="T353" i="14"/>
  <c r="CE353" i="14"/>
  <c r="CI353" i="14"/>
  <c r="S353" i="14"/>
  <c r="W353" i="14"/>
  <c r="CD353" i="14"/>
  <c r="CH353" i="14"/>
  <c r="R353" i="14"/>
  <c r="V353" i="14"/>
  <c r="CC353" i="14"/>
  <c r="CO353" i="14"/>
  <c r="Q353" i="14"/>
  <c r="AC353" i="14"/>
  <c r="CP304" i="14"/>
  <c r="AD304" i="14"/>
  <c r="CW304" i="14"/>
  <c r="AK304" i="14"/>
  <c r="BZ304" i="14"/>
  <c r="EK304" i="14"/>
  <c r="BQ304" i="14"/>
  <c r="DT304" i="14"/>
  <c r="BH304" i="14"/>
  <c r="DS304" i="14"/>
  <c r="BG304" i="14"/>
  <c r="DR304" i="14"/>
  <c r="BF304" i="14"/>
  <c r="DQ304" i="14"/>
  <c r="BE304" i="14"/>
  <c r="BD304" i="14"/>
  <c r="AV304" i="14"/>
  <c r="BT304" i="14"/>
  <c r="BK304" i="14"/>
  <c r="EL304" i="14"/>
  <c r="BR304" i="14"/>
  <c r="EC304" i="14"/>
  <c r="BI304" i="14"/>
  <c r="DL304" i="14"/>
  <c r="AZ304" i="14"/>
  <c r="DK304" i="14"/>
  <c r="AY304" i="14"/>
  <c r="DJ304" i="14"/>
  <c r="AX304" i="14"/>
  <c r="DI304" i="14"/>
  <c r="AW304" i="14"/>
  <c r="X304" i="14"/>
  <c r="P304" i="14"/>
  <c r="AN304" i="14"/>
  <c r="AE304" i="14"/>
  <c r="ED304" i="14"/>
  <c r="BJ304" i="14"/>
  <c r="DU304" i="14"/>
  <c r="BA304" i="14"/>
  <c r="DD304" i="14"/>
  <c r="AR304" i="14"/>
  <c r="DC304" i="14"/>
  <c r="AQ304" i="14"/>
  <c r="DB304" i="14"/>
  <c r="AP304" i="14"/>
  <c r="DA304" i="14"/>
  <c r="AO304" i="14"/>
  <c r="DO304" i="14"/>
  <c r="EM304" i="14"/>
  <c r="EE304" i="14"/>
  <c r="CR304" i="14"/>
  <c r="DV304" i="14"/>
  <c r="BB304" i="14"/>
  <c r="DM304" i="14"/>
  <c r="AS304" i="14"/>
  <c r="CV304" i="14"/>
  <c r="AJ304" i="14"/>
  <c r="CU304" i="14"/>
  <c r="AI304" i="14"/>
  <c r="CT304" i="14"/>
  <c r="AH304" i="14"/>
  <c r="CS304" i="14"/>
  <c r="AG304" i="14"/>
  <c r="CI304" i="14"/>
  <c r="DG304" i="14"/>
  <c r="CY304" i="14"/>
  <c r="BL304" i="14"/>
  <c r="DN304" i="14"/>
  <c r="AT304" i="14"/>
  <c r="DE304" i="14"/>
  <c r="AC304" i="14"/>
  <c r="CN304" i="14"/>
  <c r="AB304" i="14"/>
  <c r="CM304" i="14"/>
  <c r="AA304" i="14"/>
  <c r="CL304" i="14"/>
  <c r="Z304" i="14"/>
  <c r="CK304" i="14"/>
  <c r="Y304" i="14"/>
  <c r="BC304" i="14"/>
  <c r="CA304" i="14"/>
  <c r="BS304" i="14"/>
  <c r="AF304" i="14"/>
  <c r="DF304" i="14"/>
  <c r="AL304" i="14"/>
  <c r="CO304" i="14"/>
  <c r="U304" i="14"/>
  <c r="CF304" i="14"/>
  <c r="T304" i="14"/>
  <c r="CE304" i="14"/>
  <c r="S304" i="14"/>
  <c r="CD304" i="14"/>
  <c r="R304" i="14"/>
  <c r="CC304" i="14"/>
  <c r="Q304" i="14"/>
  <c r="W304" i="14"/>
  <c r="AU304" i="14"/>
  <c r="AM304" i="14"/>
  <c r="DX304" i="14"/>
  <c r="CH304" i="14"/>
  <c r="N304" i="14"/>
  <c r="BY304" i="14"/>
  <c r="EB304" i="14"/>
  <c r="BP304" i="14"/>
  <c r="EA304" i="14"/>
  <c r="BO304" i="14"/>
  <c r="DZ304" i="14"/>
  <c r="BN304" i="14"/>
  <c r="DY304" i="14"/>
  <c r="BM304" i="14"/>
  <c r="CJ304" i="14"/>
  <c r="CB304" i="14"/>
  <c r="CZ304" i="14"/>
  <c r="CQ304" i="14"/>
  <c r="EJ304" i="14"/>
  <c r="DP304" i="14"/>
  <c r="BX304" i="14"/>
  <c r="DH304" i="14"/>
  <c r="EI304" i="14"/>
  <c r="EF304" i="14"/>
  <c r="BW304" i="14"/>
  <c r="DW304" i="14"/>
  <c r="EH304" i="14"/>
  <c r="CX304" i="14"/>
  <c r="BV304" i="14"/>
  <c r="V304" i="14"/>
  <c r="EG304" i="14"/>
  <c r="CG304" i="14"/>
  <c r="BU304" i="14"/>
  <c r="CL254" i="14"/>
  <c r="Z254" i="14"/>
  <c r="CK254" i="14"/>
  <c r="Y254" i="14"/>
  <c r="CJ254" i="14"/>
  <c r="X254" i="14"/>
  <c r="CQ254" i="14"/>
  <c r="AE254" i="14"/>
  <c r="CP254" i="14"/>
  <c r="AD254" i="14"/>
  <c r="CW254" i="14"/>
  <c r="AK254" i="14"/>
  <c r="CV254" i="14"/>
  <c r="AJ254" i="14"/>
  <c r="CU254" i="14"/>
  <c r="AI254" i="14"/>
  <c r="CD254" i="14"/>
  <c r="R254" i="14"/>
  <c r="CC254" i="14"/>
  <c r="Q254" i="14"/>
  <c r="CB254" i="14"/>
  <c r="P254" i="14"/>
  <c r="CI254" i="14"/>
  <c r="W254" i="14"/>
  <c r="CH254" i="14"/>
  <c r="V254" i="14"/>
  <c r="CO254" i="14"/>
  <c r="AC254" i="14"/>
  <c r="CN254" i="14"/>
  <c r="AB254" i="14"/>
  <c r="CM254" i="14"/>
  <c r="AA254" i="14"/>
  <c r="EH254" i="14"/>
  <c r="BV254" i="14"/>
  <c r="EG254" i="14"/>
  <c r="BU254" i="14"/>
  <c r="EF254" i="14"/>
  <c r="BT254" i="14"/>
  <c r="EM254" i="14"/>
  <c r="CA254" i="14"/>
  <c r="EL254" i="14"/>
  <c r="BZ254" i="14"/>
  <c r="N254" i="14"/>
  <c r="CG254" i="14"/>
  <c r="U254" i="14"/>
  <c r="CF254" i="14"/>
  <c r="T254" i="14"/>
  <c r="CE254" i="14"/>
  <c r="S254" i="14"/>
  <c r="DZ254" i="14"/>
  <c r="BN254" i="14"/>
  <c r="DY254" i="14"/>
  <c r="BM254" i="14"/>
  <c r="DX254" i="14"/>
  <c r="BL254" i="14"/>
  <c r="EE254" i="14"/>
  <c r="BS254" i="14"/>
  <c r="ED254" i="14"/>
  <c r="BR254" i="14"/>
  <c r="EK254" i="14"/>
  <c r="BY254" i="14"/>
  <c r="EJ254" i="14"/>
  <c r="BX254" i="14"/>
  <c r="EI254" i="14"/>
  <c r="BW254" i="14"/>
  <c r="DR254" i="14"/>
  <c r="BF254" i="14"/>
  <c r="DQ254" i="14"/>
  <c r="BE254" i="14"/>
  <c r="DP254" i="14"/>
  <c r="BD254" i="14"/>
  <c r="DW254" i="14"/>
  <c r="BK254" i="14"/>
  <c r="DV254" i="14"/>
  <c r="BJ254" i="14"/>
  <c r="EC254" i="14"/>
  <c r="BQ254" i="14"/>
  <c r="EB254" i="14"/>
  <c r="BP254" i="14"/>
  <c r="EA254" i="14"/>
  <c r="BO254" i="14"/>
  <c r="DJ254" i="14"/>
  <c r="AX254" i="14"/>
  <c r="DI254" i="14"/>
  <c r="AW254" i="14"/>
  <c r="DH254" i="14"/>
  <c r="AV254" i="14"/>
  <c r="DO254" i="14"/>
  <c r="BC254" i="14"/>
  <c r="DN254" i="14"/>
  <c r="BB254" i="14"/>
  <c r="DU254" i="14"/>
  <c r="BI254" i="14"/>
  <c r="DT254" i="14"/>
  <c r="BH254" i="14"/>
  <c r="DS254" i="14"/>
  <c r="BG254" i="14"/>
  <c r="AH254" i="14"/>
  <c r="AF254" i="14"/>
  <c r="AL254" i="14"/>
  <c r="AR254" i="14"/>
  <c r="DA254" i="14"/>
  <c r="DG254" i="14"/>
  <c r="DM254" i="14"/>
  <c r="DK254" i="14"/>
  <c r="CS254" i="14"/>
  <c r="CY254" i="14"/>
  <c r="DE254" i="14"/>
  <c r="DC254" i="14"/>
  <c r="AO254" i="14"/>
  <c r="AU254" i="14"/>
  <c r="BA254" i="14"/>
  <c r="AY254" i="14"/>
  <c r="AG254" i="14"/>
  <c r="AM254" i="14"/>
  <c r="AS254" i="14"/>
  <c r="AQ254" i="14"/>
  <c r="DB254" i="14"/>
  <c r="CZ254" i="14"/>
  <c r="DF254" i="14"/>
  <c r="DL254" i="14"/>
  <c r="AP254" i="14"/>
  <c r="AN254" i="14"/>
  <c r="AT254" i="14"/>
  <c r="AZ254" i="14"/>
  <c r="CT254" i="14"/>
  <c r="CR254" i="14"/>
  <c r="CX254" i="14"/>
  <c r="DD254" i="14"/>
  <c r="DJ116" i="14"/>
  <c r="AX116" i="14"/>
  <c r="DI116" i="14"/>
  <c r="AW116" i="14"/>
  <c r="DH116" i="14"/>
  <c r="AV116" i="14"/>
  <c r="DO116" i="14"/>
  <c r="BC116" i="14"/>
  <c r="DN116" i="14"/>
  <c r="BB116" i="14"/>
  <c r="DU116" i="14"/>
  <c r="BI116" i="14"/>
  <c r="DT116" i="14"/>
  <c r="BH116" i="14"/>
  <c r="DS116" i="14"/>
  <c r="BG116" i="14"/>
  <c r="DB116" i="14"/>
  <c r="AP116" i="14"/>
  <c r="DA116" i="14"/>
  <c r="AO116" i="14"/>
  <c r="CZ116" i="14"/>
  <c r="AN116" i="14"/>
  <c r="DG116" i="14"/>
  <c r="AU116" i="14"/>
  <c r="DF116" i="14"/>
  <c r="AT116" i="14"/>
  <c r="DM116" i="14"/>
  <c r="BA116" i="14"/>
  <c r="DL116" i="14"/>
  <c r="AZ116" i="14"/>
  <c r="DK116" i="14"/>
  <c r="AY116" i="14"/>
  <c r="CT116" i="14"/>
  <c r="AH116" i="14"/>
  <c r="CS116" i="14"/>
  <c r="AG116" i="14"/>
  <c r="CR116" i="14"/>
  <c r="AF116" i="14"/>
  <c r="CY116" i="14"/>
  <c r="AM116" i="14"/>
  <c r="CX116" i="14"/>
  <c r="AL116" i="14"/>
  <c r="DE116" i="14"/>
  <c r="AS116" i="14"/>
  <c r="DD116" i="14"/>
  <c r="AR116" i="14"/>
  <c r="DC116" i="14"/>
  <c r="AQ116" i="14"/>
  <c r="CL116" i="14"/>
  <c r="Z116" i="14"/>
  <c r="CK116" i="14"/>
  <c r="Y116" i="14"/>
  <c r="CJ116" i="14"/>
  <c r="X116" i="14"/>
  <c r="CQ116" i="14"/>
  <c r="AE116" i="14"/>
  <c r="CP116" i="14"/>
  <c r="AD116" i="14"/>
  <c r="CW116" i="14"/>
  <c r="AK116" i="14"/>
  <c r="CV116" i="14"/>
  <c r="AJ116" i="14"/>
  <c r="CU116" i="14"/>
  <c r="AI116" i="14"/>
  <c r="CD116" i="14"/>
  <c r="R116" i="14"/>
  <c r="CC116" i="14"/>
  <c r="Q116" i="14"/>
  <c r="CB116" i="14"/>
  <c r="P116" i="14"/>
  <c r="CI116" i="14"/>
  <c r="W116" i="14"/>
  <c r="CH116" i="14"/>
  <c r="V116" i="14"/>
  <c r="CO116" i="14"/>
  <c r="AC116" i="14"/>
  <c r="CN116" i="14"/>
  <c r="AB116" i="14"/>
  <c r="CM116" i="14"/>
  <c r="AA116" i="14"/>
  <c r="EH116" i="14"/>
  <c r="BV116" i="14"/>
  <c r="EG116" i="14"/>
  <c r="BU116" i="14"/>
  <c r="EF116" i="14"/>
  <c r="BT116" i="14"/>
  <c r="EM116" i="14"/>
  <c r="CA116" i="14"/>
  <c r="EL116" i="14"/>
  <c r="BZ116" i="14"/>
  <c r="N116" i="14"/>
  <c r="CG116" i="14"/>
  <c r="U116" i="14"/>
  <c r="CF116" i="14"/>
  <c r="T116" i="14"/>
  <c r="CE116" i="14"/>
  <c r="S116" i="14"/>
  <c r="DZ116" i="14"/>
  <c r="BN116" i="14"/>
  <c r="DY116" i="14"/>
  <c r="BM116" i="14"/>
  <c r="DX116" i="14"/>
  <c r="BL116" i="14"/>
  <c r="EE116" i="14"/>
  <c r="BS116" i="14"/>
  <c r="ED116" i="14"/>
  <c r="BR116" i="14"/>
  <c r="EK116" i="14"/>
  <c r="BY116" i="14"/>
  <c r="EJ116" i="14"/>
  <c r="BX116" i="14"/>
  <c r="EI116" i="14"/>
  <c r="BW116" i="14"/>
  <c r="BD116" i="14"/>
  <c r="BP116" i="14"/>
  <c r="DW116" i="14"/>
  <c r="EA116" i="14"/>
  <c r="BK116" i="14"/>
  <c r="BO116" i="14"/>
  <c r="DR116" i="14"/>
  <c r="DV116" i="14"/>
  <c r="BF116" i="14"/>
  <c r="BJ116" i="14"/>
  <c r="DQ116" i="14"/>
  <c r="EC116" i="14"/>
  <c r="DP116" i="14"/>
  <c r="EB116" i="14"/>
  <c r="BE116" i="14"/>
  <c r="BQ116" i="14"/>
  <c r="CM271" i="14"/>
  <c r="AA271" i="14"/>
  <c r="CL271" i="14"/>
  <c r="Z271" i="14"/>
  <c r="CK271" i="14"/>
  <c r="Y271" i="14"/>
  <c r="CQ271" i="14"/>
  <c r="AE271" i="14"/>
  <c r="CP271" i="14"/>
  <c r="AD271" i="14"/>
  <c r="AB271" i="14"/>
  <c r="DD271" i="14"/>
  <c r="EI271" i="14"/>
  <c r="BW271" i="14"/>
  <c r="EH271" i="14"/>
  <c r="BV271" i="14"/>
  <c r="EG271" i="14"/>
  <c r="BU271" i="14"/>
  <c r="EM271" i="14"/>
  <c r="CA271" i="14"/>
  <c r="EL271" i="14"/>
  <c r="BZ271" i="14"/>
  <c r="N271" i="14"/>
  <c r="DE271" i="14"/>
  <c r="BL271" i="14"/>
  <c r="T271" i="14"/>
  <c r="DP271" i="14"/>
  <c r="BX271" i="14"/>
  <c r="AC271" i="14"/>
  <c r="EA271" i="14"/>
  <c r="BO271" i="14"/>
  <c r="DZ271" i="14"/>
  <c r="BN271" i="14"/>
  <c r="DY271" i="14"/>
  <c r="BM271" i="14"/>
  <c r="EE271" i="14"/>
  <c r="BS271" i="14"/>
  <c r="ED271" i="14"/>
  <c r="BR271" i="14"/>
  <c r="EC271" i="14"/>
  <c r="CJ271" i="14"/>
  <c r="AR271" i="14"/>
  <c r="DT271" i="14"/>
  <c r="CV271" i="14"/>
  <c r="DS271" i="14"/>
  <c r="BG271" i="14"/>
  <c r="DR271" i="14"/>
  <c r="BF271" i="14"/>
  <c r="DQ271" i="14"/>
  <c r="BE271" i="14"/>
  <c r="DW271" i="14"/>
  <c r="BK271" i="14"/>
  <c r="DV271" i="14"/>
  <c r="BJ271" i="14"/>
  <c r="DH271" i="14"/>
  <c r="BP271" i="14"/>
  <c r="U271" i="14"/>
  <c r="CW271" i="14"/>
  <c r="BY271" i="14"/>
  <c r="DC271" i="14"/>
  <c r="AQ271" i="14"/>
  <c r="DB271" i="14"/>
  <c r="AP271" i="14"/>
  <c r="DA271" i="14"/>
  <c r="AO271" i="14"/>
  <c r="DG271" i="14"/>
  <c r="AU271" i="14"/>
  <c r="DF271" i="14"/>
  <c r="AT271" i="14"/>
  <c r="BQ271" i="14"/>
  <c r="X271" i="14"/>
  <c r="CZ271" i="14"/>
  <c r="BH271" i="14"/>
  <c r="DK271" i="14"/>
  <c r="CD271" i="14"/>
  <c r="AG271" i="14"/>
  <c r="DN271" i="14"/>
  <c r="EB271" i="14"/>
  <c r="CB271" i="14"/>
  <c r="CR271" i="14"/>
  <c r="CU271" i="14"/>
  <c r="AX271" i="14"/>
  <c r="Q271" i="14"/>
  <c r="CX271" i="14"/>
  <c r="AS271" i="14"/>
  <c r="AK271" i="14"/>
  <c r="BA271" i="14"/>
  <c r="CE271" i="14"/>
  <c r="AH271" i="14"/>
  <c r="DO271" i="14"/>
  <c r="CH271" i="14"/>
  <c r="DX271" i="14"/>
  <c r="P271" i="14"/>
  <c r="AF271" i="14"/>
  <c r="AY271" i="14"/>
  <c r="R271" i="14"/>
  <c r="CY271" i="14"/>
  <c r="BB271" i="14"/>
  <c r="CG271" i="14"/>
  <c r="EK271" i="14"/>
  <c r="EF271" i="14"/>
  <c r="AI271" i="14"/>
  <c r="DI271" i="14"/>
  <c r="CI271" i="14"/>
  <c r="AL271" i="14"/>
  <c r="DU271" i="14"/>
  <c r="BD271" i="14"/>
  <c r="DL271" i="14"/>
  <c r="S271" i="14"/>
  <c r="CS271" i="14"/>
  <c r="BC271" i="14"/>
  <c r="V271" i="14"/>
  <c r="CF271" i="14"/>
  <c r="AJ271" i="14"/>
  <c r="CO271" i="14"/>
  <c r="CT271" i="14"/>
  <c r="AW271" i="14"/>
  <c r="W271" i="14"/>
  <c r="AV271" i="14"/>
  <c r="AN271" i="14"/>
  <c r="DM271" i="14"/>
  <c r="AZ271" i="14"/>
  <c r="DJ271" i="14"/>
  <c r="CC271" i="14"/>
  <c r="AM271" i="14"/>
  <c r="CN271" i="14"/>
  <c r="BI271" i="14"/>
  <c r="EJ271" i="14"/>
  <c r="BT271" i="14"/>
  <c r="CB209" i="14"/>
  <c r="P209" i="14"/>
  <c r="CI209" i="14"/>
  <c r="W209" i="14"/>
  <c r="CH209" i="14"/>
  <c r="V209" i="14"/>
  <c r="CO209" i="14"/>
  <c r="AC209" i="14"/>
  <c r="CN209" i="14"/>
  <c r="AB209" i="14"/>
  <c r="CM209" i="14"/>
  <c r="AA209" i="14"/>
  <c r="CL209" i="14"/>
  <c r="Z209" i="14"/>
  <c r="CK209" i="14"/>
  <c r="Y209" i="14"/>
  <c r="EF209" i="14"/>
  <c r="BT209" i="14"/>
  <c r="EM209" i="14"/>
  <c r="CA209" i="14"/>
  <c r="EL209" i="14"/>
  <c r="BZ209" i="14"/>
  <c r="N209" i="14"/>
  <c r="CG209" i="14"/>
  <c r="U209" i="14"/>
  <c r="CF209" i="14"/>
  <c r="T209" i="14"/>
  <c r="CE209" i="14"/>
  <c r="S209" i="14"/>
  <c r="CD209" i="14"/>
  <c r="R209" i="14"/>
  <c r="CC209" i="14"/>
  <c r="Q209" i="14"/>
  <c r="DP209" i="14"/>
  <c r="BD209" i="14"/>
  <c r="DW209" i="14"/>
  <c r="BK209" i="14"/>
  <c r="DH209" i="14"/>
  <c r="AV209" i="14"/>
  <c r="DO209" i="14"/>
  <c r="BC209" i="14"/>
  <c r="DN209" i="14"/>
  <c r="BB209" i="14"/>
  <c r="DU209" i="14"/>
  <c r="BI209" i="14"/>
  <c r="DT209" i="14"/>
  <c r="BH209" i="14"/>
  <c r="DS209" i="14"/>
  <c r="BG209" i="14"/>
  <c r="DR209" i="14"/>
  <c r="BF209" i="14"/>
  <c r="DQ209" i="14"/>
  <c r="BE209" i="14"/>
  <c r="CZ209" i="14"/>
  <c r="AN209" i="14"/>
  <c r="DG209" i="14"/>
  <c r="AU209" i="14"/>
  <c r="CR209" i="14"/>
  <c r="AF209" i="14"/>
  <c r="CY209" i="14"/>
  <c r="AM209" i="14"/>
  <c r="CX209" i="14"/>
  <c r="AL209" i="14"/>
  <c r="DE209" i="14"/>
  <c r="AS209" i="14"/>
  <c r="DD209" i="14"/>
  <c r="AR209" i="14"/>
  <c r="DC209" i="14"/>
  <c r="AQ209" i="14"/>
  <c r="DB209" i="14"/>
  <c r="AP209" i="14"/>
  <c r="DA209" i="14"/>
  <c r="AO209" i="14"/>
  <c r="CJ209" i="14"/>
  <c r="DV209" i="14"/>
  <c r="EC209" i="14"/>
  <c r="EB209" i="14"/>
  <c r="EA209" i="14"/>
  <c r="DZ209" i="14"/>
  <c r="DY209" i="14"/>
  <c r="BL209" i="14"/>
  <c r="DF209" i="14"/>
  <c r="DM209" i="14"/>
  <c r="DL209" i="14"/>
  <c r="DK209" i="14"/>
  <c r="DJ209" i="14"/>
  <c r="DI209" i="14"/>
  <c r="X209" i="14"/>
  <c r="CP209" i="14"/>
  <c r="CW209" i="14"/>
  <c r="CV209" i="14"/>
  <c r="CU209" i="14"/>
  <c r="CT209" i="14"/>
  <c r="CS209" i="14"/>
  <c r="EE209" i="14"/>
  <c r="BR209" i="14"/>
  <c r="BY209" i="14"/>
  <c r="BX209" i="14"/>
  <c r="BW209" i="14"/>
  <c r="BV209" i="14"/>
  <c r="BU209" i="14"/>
  <c r="CQ209" i="14"/>
  <c r="BJ209" i="14"/>
  <c r="BQ209" i="14"/>
  <c r="BP209" i="14"/>
  <c r="BO209" i="14"/>
  <c r="BN209" i="14"/>
  <c r="BM209" i="14"/>
  <c r="BS209" i="14"/>
  <c r="AT209" i="14"/>
  <c r="BA209" i="14"/>
  <c r="AZ209" i="14"/>
  <c r="AY209" i="14"/>
  <c r="AX209" i="14"/>
  <c r="AW209" i="14"/>
  <c r="AE209" i="14"/>
  <c r="AD209" i="14"/>
  <c r="AK209" i="14"/>
  <c r="AJ209" i="14"/>
  <c r="AI209" i="14"/>
  <c r="AH209" i="14"/>
  <c r="AG209" i="14"/>
  <c r="DX209" i="14"/>
  <c r="ED209" i="14"/>
  <c r="EK209" i="14"/>
  <c r="EJ209" i="14"/>
  <c r="EI209" i="14"/>
  <c r="EH209" i="14"/>
  <c r="EG209" i="14"/>
  <c r="CD154" i="14"/>
  <c r="R154" i="14"/>
  <c r="CC154" i="14"/>
  <c r="Q154" i="14"/>
  <c r="CB154" i="14"/>
  <c r="P154" i="14"/>
  <c r="CI154" i="14"/>
  <c r="W154" i="14"/>
  <c r="CH154" i="14"/>
  <c r="V154" i="14"/>
  <c r="CO154" i="14"/>
  <c r="AC154" i="14"/>
  <c r="CN154" i="14"/>
  <c r="AB154" i="14"/>
  <c r="CM154" i="14"/>
  <c r="AA154" i="14"/>
  <c r="EH154" i="14"/>
  <c r="BV154" i="14"/>
  <c r="EG154" i="14"/>
  <c r="BU154" i="14"/>
  <c r="EF154" i="14"/>
  <c r="BT154" i="14"/>
  <c r="EM154" i="14"/>
  <c r="CA154" i="14"/>
  <c r="EL154" i="14"/>
  <c r="BZ154" i="14"/>
  <c r="N154" i="14"/>
  <c r="CG154" i="14"/>
  <c r="U154" i="14"/>
  <c r="CF154" i="14"/>
  <c r="T154" i="14"/>
  <c r="CE154" i="14"/>
  <c r="S154" i="14"/>
  <c r="DZ154" i="14"/>
  <c r="BN154" i="14"/>
  <c r="DY154" i="14"/>
  <c r="BM154" i="14"/>
  <c r="DX154" i="14"/>
  <c r="BL154" i="14"/>
  <c r="EE154" i="14"/>
  <c r="BS154" i="14"/>
  <c r="ED154" i="14"/>
  <c r="BR154" i="14"/>
  <c r="EK154" i="14"/>
  <c r="BY154" i="14"/>
  <c r="EJ154" i="14"/>
  <c r="BX154" i="14"/>
  <c r="EI154" i="14"/>
  <c r="BW154" i="14"/>
  <c r="DR154" i="14"/>
  <c r="BF154" i="14"/>
  <c r="DQ154" i="14"/>
  <c r="BE154" i="14"/>
  <c r="DP154" i="14"/>
  <c r="BD154" i="14"/>
  <c r="DW154" i="14"/>
  <c r="BK154" i="14"/>
  <c r="DV154" i="14"/>
  <c r="BJ154" i="14"/>
  <c r="EC154" i="14"/>
  <c r="BQ154" i="14"/>
  <c r="EB154" i="14"/>
  <c r="BP154" i="14"/>
  <c r="EA154" i="14"/>
  <c r="BO154" i="14"/>
  <c r="DJ154" i="14"/>
  <c r="AX154" i="14"/>
  <c r="DI154" i="14"/>
  <c r="AW154" i="14"/>
  <c r="DH154" i="14"/>
  <c r="AV154" i="14"/>
  <c r="DO154" i="14"/>
  <c r="BC154" i="14"/>
  <c r="DN154" i="14"/>
  <c r="BB154" i="14"/>
  <c r="DU154" i="14"/>
  <c r="BI154" i="14"/>
  <c r="DT154" i="14"/>
  <c r="BH154" i="14"/>
  <c r="DS154" i="14"/>
  <c r="BG154" i="14"/>
  <c r="DB154" i="14"/>
  <c r="AP154" i="14"/>
  <c r="DA154" i="14"/>
  <c r="AO154" i="14"/>
  <c r="CZ154" i="14"/>
  <c r="AN154" i="14"/>
  <c r="DG154" i="14"/>
  <c r="AU154" i="14"/>
  <c r="DF154" i="14"/>
  <c r="AT154" i="14"/>
  <c r="DM154" i="14"/>
  <c r="BA154" i="14"/>
  <c r="DL154" i="14"/>
  <c r="AZ154" i="14"/>
  <c r="DK154" i="14"/>
  <c r="AY154" i="14"/>
  <c r="CT154" i="14"/>
  <c r="AH154" i="14"/>
  <c r="CS154" i="14"/>
  <c r="AG154" i="14"/>
  <c r="CR154" i="14"/>
  <c r="AF154" i="14"/>
  <c r="CY154" i="14"/>
  <c r="AM154" i="14"/>
  <c r="CX154" i="14"/>
  <c r="AL154" i="14"/>
  <c r="DE154" i="14"/>
  <c r="AS154" i="14"/>
  <c r="DD154" i="14"/>
  <c r="AR154" i="14"/>
  <c r="DC154" i="14"/>
  <c r="AQ154" i="14"/>
  <c r="CJ154" i="14"/>
  <c r="CV154" i="14"/>
  <c r="X154" i="14"/>
  <c r="AJ154" i="14"/>
  <c r="CQ154" i="14"/>
  <c r="CU154" i="14"/>
  <c r="AE154" i="14"/>
  <c r="AI154" i="14"/>
  <c r="CL154" i="14"/>
  <c r="CP154" i="14"/>
  <c r="Z154" i="14"/>
  <c r="AD154" i="14"/>
  <c r="Y154" i="14"/>
  <c r="AK154" i="14"/>
  <c r="CW154" i="14"/>
  <c r="CK154" i="14"/>
  <c r="CP139" i="14"/>
  <c r="AD139" i="14"/>
  <c r="CW139" i="14"/>
  <c r="AK139" i="14"/>
  <c r="CV139" i="14"/>
  <c r="AJ139" i="14"/>
  <c r="CU139" i="14"/>
  <c r="AI139" i="14"/>
  <c r="CT139" i="14"/>
  <c r="AH139" i="14"/>
  <c r="CS139" i="14"/>
  <c r="AG139" i="14"/>
  <c r="CR139" i="14"/>
  <c r="AF139" i="14"/>
  <c r="CY139" i="14"/>
  <c r="AM139" i="14"/>
  <c r="CH139" i="14"/>
  <c r="V139" i="14"/>
  <c r="CO139" i="14"/>
  <c r="AC139" i="14"/>
  <c r="CN139" i="14"/>
  <c r="AB139" i="14"/>
  <c r="CM139" i="14"/>
  <c r="AA139" i="14"/>
  <c r="CL139" i="14"/>
  <c r="Z139" i="14"/>
  <c r="CK139" i="14"/>
  <c r="Y139" i="14"/>
  <c r="CJ139" i="14"/>
  <c r="X139" i="14"/>
  <c r="CQ139" i="14"/>
  <c r="AE139" i="14"/>
  <c r="EL139" i="14"/>
  <c r="BZ139" i="14"/>
  <c r="N139" i="14"/>
  <c r="CG139" i="14"/>
  <c r="U139" i="14"/>
  <c r="CF139" i="14"/>
  <c r="T139" i="14"/>
  <c r="CE139" i="14"/>
  <c r="S139" i="14"/>
  <c r="CD139" i="14"/>
  <c r="R139" i="14"/>
  <c r="CC139" i="14"/>
  <c r="Q139" i="14"/>
  <c r="CB139" i="14"/>
  <c r="P139" i="14"/>
  <c r="CI139" i="14"/>
  <c r="W139" i="14"/>
  <c r="ED139" i="14"/>
  <c r="BR139" i="14"/>
  <c r="EK139" i="14"/>
  <c r="BY139" i="14"/>
  <c r="EJ139" i="14"/>
  <c r="BX139" i="14"/>
  <c r="EI139" i="14"/>
  <c r="BW139" i="14"/>
  <c r="EH139" i="14"/>
  <c r="BV139" i="14"/>
  <c r="EG139" i="14"/>
  <c r="BU139" i="14"/>
  <c r="EF139" i="14"/>
  <c r="BT139" i="14"/>
  <c r="EM139" i="14"/>
  <c r="CA139" i="14"/>
  <c r="DV139" i="14"/>
  <c r="BJ139" i="14"/>
  <c r="EC139" i="14"/>
  <c r="BQ139" i="14"/>
  <c r="EB139" i="14"/>
  <c r="BP139" i="14"/>
  <c r="EA139" i="14"/>
  <c r="BO139" i="14"/>
  <c r="DZ139" i="14"/>
  <c r="BN139" i="14"/>
  <c r="DY139" i="14"/>
  <c r="BM139" i="14"/>
  <c r="DX139" i="14"/>
  <c r="BL139" i="14"/>
  <c r="EE139" i="14"/>
  <c r="BS139" i="14"/>
  <c r="DN139" i="14"/>
  <c r="BB139" i="14"/>
  <c r="DU139" i="14"/>
  <c r="BI139" i="14"/>
  <c r="DT139" i="14"/>
  <c r="BH139" i="14"/>
  <c r="DS139" i="14"/>
  <c r="BG139" i="14"/>
  <c r="DR139" i="14"/>
  <c r="BF139" i="14"/>
  <c r="DQ139" i="14"/>
  <c r="BE139" i="14"/>
  <c r="DP139" i="14"/>
  <c r="BD139" i="14"/>
  <c r="DW139" i="14"/>
  <c r="BK139" i="14"/>
  <c r="DF139" i="14"/>
  <c r="AT139" i="14"/>
  <c r="DM139" i="14"/>
  <c r="BA139" i="14"/>
  <c r="DL139" i="14"/>
  <c r="AZ139" i="14"/>
  <c r="DK139" i="14"/>
  <c r="AY139" i="14"/>
  <c r="DJ139" i="14"/>
  <c r="AX139" i="14"/>
  <c r="DI139" i="14"/>
  <c r="AW139" i="14"/>
  <c r="DH139" i="14"/>
  <c r="AV139" i="14"/>
  <c r="DO139" i="14"/>
  <c r="BC139" i="14"/>
  <c r="DE139" i="14"/>
  <c r="DA139" i="14"/>
  <c r="AS139" i="14"/>
  <c r="AO139" i="14"/>
  <c r="DD139" i="14"/>
  <c r="CZ139" i="14"/>
  <c r="AR139" i="14"/>
  <c r="AN139" i="14"/>
  <c r="DC139" i="14"/>
  <c r="DG139" i="14"/>
  <c r="AQ139" i="14"/>
  <c r="AU139" i="14"/>
  <c r="AL139" i="14"/>
  <c r="AP139" i="14"/>
  <c r="CX139" i="14"/>
  <c r="DB139" i="14"/>
  <c r="CH330" i="14"/>
  <c r="V330" i="14"/>
  <c r="CO330" i="14"/>
  <c r="AC330" i="14"/>
  <c r="CN330" i="14"/>
  <c r="AB330" i="14"/>
  <c r="EL330" i="14"/>
  <c r="BZ330" i="14"/>
  <c r="N330" i="14"/>
  <c r="CG330" i="14"/>
  <c r="U330" i="14"/>
  <c r="CF330" i="14"/>
  <c r="T330" i="14"/>
  <c r="CE330" i="14"/>
  <c r="S330" i="14"/>
  <c r="CD330" i="14"/>
  <c r="R330" i="14"/>
  <c r="CC330" i="14"/>
  <c r="Q330" i="14"/>
  <c r="CI330" i="14"/>
  <c r="W330" i="14"/>
  <c r="P330" i="14"/>
  <c r="AV330" i="14"/>
  <c r="CX330" i="14"/>
  <c r="EK330" i="14"/>
  <c r="BI330" i="14"/>
  <c r="DD330" i="14"/>
  <c r="EI330" i="14"/>
  <c r="BO330" i="14"/>
  <c r="DR330" i="14"/>
  <c r="AX330" i="14"/>
  <c r="DA330" i="14"/>
  <c r="AG330" i="14"/>
  <c r="CQ330" i="14"/>
  <c r="CZ330" i="14"/>
  <c r="BT330" i="14"/>
  <c r="CP330" i="14"/>
  <c r="EC330" i="14"/>
  <c r="BA330" i="14"/>
  <c r="CV330" i="14"/>
  <c r="EA330" i="14"/>
  <c r="BG330" i="14"/>
  <c r="DJ330" i="14"/>
  <c r="AP330" i="14"/>
  <c r="CS330" i="14"/>
  <c r="Y330" i="14"/>
  <c r="CA330" i="14"/>
  <c r="AN330" i="14"/>
  <c r="DX330" i="14"/>
  <c r="BR330" i="14"/>
  <c r="DU330" i="14"/>
  <c r="AS330" i="14"/>
  <c r="BX330" i="14"/>
  <c r="DS330" i="14"/>
  <c r="AY330" i="14"/>
  <c r="DB330" i="14"/>
  <c r="AH330" i="14"/>
  <c r="CK330" i="14"/>
  <c r="EM330" i="14"/>
  <c r="BS330" i="14"/>
  <c r="CR330" i="14"/>
  <c r="BL330" i="14"/>
  <c r="BJ330" i="14"/>
  <c r="DM330" i="14"/>
  <c r="AK330" i="14"/>
  <c r="BP330" i="14"/>
  <c r="DK330" i="14"/>
  <c r="AQ330" i="14"/>
  <c r="CT330" i="14"/>
  <c r="Z330" i="14"/>
  <c r="BU330" i="14"/>
  <c r="EE330" i="14"/>
  <c r="BK330" i="14"/>
  <c r="AF330" i="14"/>
  <c r="DP330" i="14"/>
  <c r="ED330" i="14"/>
  <c r="BB330" i="14"/>
  <c r="DE330" i="14"/>
  <c r="EJ330" i="14"/>
  <c r="BH330" i="14"/>
  <c r="DC330" i="14"/>
  <c r="AI330" i="14"/>
  <c r="CL330" i="14"/>
  <c r="EG330" i="14"/>
  <c r="BM330" i="14"/>
  <c r="DW330" i="14"/>
  <c r="BC330" i="14"/>
  <c r="CJ330" i="14"/>
  <c r="BD330" i="14"/>
  <c r="DV330" i="14"/>
  <c r="AT330" i="14"/>
  <c r="CW330" i="14"/>
  <c r="EB330" i="14"/>
  <c r="AZ330" i="14"/>
  <c r="CU330" i="14"/>
  <c r="AA330" i="14"/>
  <c r="BV330" i="14"/>
  <c r="DY330" i="14"/>
  <c r="BE330" i="14"/>
  <c r="DO330" i="14"/>
  <c r="AU330" i="14"/>
  <c r="X330" i="14"/>
  <c r="DH330" i="14"/>
  <c r="DF330" i="14"/>
  <c r="AD330" i="14"/>
  <c r="BQ330" i="14"/>
  <c r="DL330" i="14"/>
  <c r="AJ330" i="14"/>
  <c r="BW330" i="14"/>
  <c r="DZ330" i="14"/>
  <c r="BF330" i="14"/>
  <c r="DI330" i="14"/>
  <c r="AO330" i="14"/>
  <c r="CY330" i="14"/>
  <c r="AE330" i="14"/>
  <c r="EF330" i="14"/>
  <c r="DN330" i="14"/>
  <c r="DQ330" i="14"/>
  <c r="AL330" i="14"/>
  <c r="AW330" i="14"/>
  <c r="BY330" i="14"/>
  <c r="DG330" i="14"/>
  <c r="DT330" i="14"/>
  <c r="AM330" i="14"/>
  <c r="AR330" i="14"/>
  <c r="CB330" i="14"/>
  <c r="CM330" i="14"/>
  <c r="EH330" i="14"/>
  <c r="BN330" i="14"/>
  <c r="CE287" i="14"/>
  <c r="S287" i="14"/>
  <c r="CD287" i="14"/>
  <c r="R287" i="14"/>
  <c r="CC287" i="14"/>
  <c r="Q287" i="14"/>
  <c r="CB287" i="14"/>
  <c r="P287" i="14"/>
  <c r="CI287" i="14"/>
  <c r="W287" i="14"/>
  <c r="CH287" i="14"/>
  <c r="V287" i="14"/>
  <c r="CN287" i="14"/>
  <c r="AB287" i="14"/>
  <c r="EC287" i="14"/>
  <c r="CW287" i="14"/>
  <c r="EI287" i="14"/>
  <c r="BO287" i="14"/>
  <c r="DR287" i="14"/>
  <c r="AX287" i="14"/>
  <c r="DA287" i="14"/>
  <c r="AG287" i="14"/>
  <c r="CJ287" i="14"/>
  <c r="EM287" i="14"/>
  <c r="BS287" i="14"/>
  <c r="DV287" i="14"/>
  <c r="BB287" i="14"/>
  <c r="DL287" i="14"/>
  <c r="AR287" i="14"/>
  <c r="BY287" i="14"/>
  <c r="AK287" i="14"/>
  <c r="EA287" i="14"/>
  <c r="BG287" i="14"/>
  <c r="DJ287" i="14"/>
  <c r="AP287" i="14"/>
  <c r="CS287" i="14"/>
  <c r="Y287" i="14"/>
  <c r="BT287" i="14"/>
  <c r="EE287" i="14"/>
  <c r="BK287" i="14"/>
  <c r="DN287" i="14"/>
  <c r="AT287" i="14"/>
  <c r="DD287" i="14"/>
  <c r="AJ287" i="14"/>
  <c r="BQ287" i="14"/>
  <c r="DS287" i="14"/>
  <c r="AY287" i="14"/>
  <c r="DB287" i="14"/>
  <c r="AH287" i="14"/>
  <c r="CK287" i="14"/>
  <c r="EF287" i="14"/>
  <c r="BL287" i="14"/>
  <c r="DW287" i="14"/>
  <c r="BC287" i="14"/>
  <c r="DF287" i="14"/>
  <c r="AL287" i="14"/>
  <c r="CV287" i="14"/>
  <c r="T287" i="14"/>
  <c r="DU287" i="14"/>
  <c r="DK287" i="14"/>
  <c r="AQ287" i="14"/>
  <c r="CT287" i="14"/>
  <c r="Z287" i="14"/>
  <c r="BU287" i="14"/>
  <c r="DX287" i="14"/>
  <c r="BD287" i="14"/>
  <c r="DO287" i="14"/>
  <c r="AU287" i="14"/>
  <c r="CX287" i="14"/>
  <c r="AD287" i="14"/>
  <c r="CF287" i="14"/>
  <c r="CO287" i="14"/>
  <c r="BI287" i="14"/>
  <c r="DC287" i="14"/>
  <c r="AI287" i="14"/>
  <c r="CL287" i="14"/>
  <c r="EG287" i="14"/>
  <c r="BM287" i="14"/>
  <c r="DP287" i="14"/>
  <c r="AV287" i="14"/>
  <c r="DG287" i="14"/>
  <c r="AM287" i="14"/>
  <c r="CP287" i="14"/>
  <c r="N287" i="14"/>
  <c r="BX287" i="14"/>
  <c r="AC287" i="14"/>
  <c r="DM287" i="14"/>
  <c r="CU287" i="14"/>
  <c r="AA287" i="14"/>
  <c r="BV287" i="14"/>
  <c r="DY287" i="14"/>
  <c r="BE287" i="14"/>
  <c r="DH287" i="14"/>
  <c r="AN287" i="14"/>
  <c r="CY287" i="14"/>
  <c r="AE287" i="14"/>
  <c r="BZ287" i="14"/>
  <c r="EJ287" i="14"/>
  <c r="BP287" i="14"/>
  <c r="CG287" i="14"/>
  <c r="BA287" i="14"/>
  <c r="BW287" i="14"/>
  <c r="DZ287" i="14"/>
  <c r="BF287" i="14"/>
  <c r="DI287" i="14"/>
  <c r="AO287" i="14"/>
  <c r="CR287" i="14"/>
  <c r="X287" i="14"/>
  <c r="CA287" i="14"/>
  <c r="ED287" i="14"/>
  <c r="BJ287" i="14"/>
  <c r="DT287" i="14"/>
  <c r="AZ287" i="14"/>
  <c r="EK287" i="14"/>
  <c r="AS287" i="14"/>
  <c r="EH287" i="14"/>
  <c r="BR287" i="14"/>
  <c r="BN287" i="14"/>
  <c r="EB287" i="14"/>
  <c r="DQ287" i="14"/>
  <c r="BH287" i="14"/>
  <c r="AW287" i="14"/>
  <c r="U287" i="14"/>
  <c r="CZ287" i="14"/>
  <c r="DE287" i="14"/>
  <c r="AF287" i="14"/>
  <c r="CQ287" i="14"/>
  <c r="CM287" i="14"/>
  <c r="EL287" i="14"/>
  <c r="EL326" i="14"/>
  <c r="BZ326" i="14"/>
  <c r="N326" i="14"/>
  <c r="CG326" i="14"/>
  <c r="U326" i="14"/>
  <c r="CF326" i="14"/>
  <c r="T326" i="14"/>
  <c r="CE326" i="14"/>
  <c r="S326" i="14"/>
  <c r="CD326" i="14"/>
  <c r="R326" i="14"/>
  <c r="CC326" i="14"/>
  <c r="Q326" i="14"/>
  <c r="CI326" i="14"/>
  <c r="W326" i="14"/>
  <c r="AF326" i="14"/>
  <c r="BL326" i="14"/>
  <c r="ED326" i="14"/>
  <c r="BR326" i="14"/>
  <c r="EK326" i="14"/>
  <c r="BY326" i="14"/>
  <c r="EJ326" i="14"/>
  <c r="BX326" i="14"/>
  <c r="EI326" i="14"/>
  <c r="BW326" i="14"/>
  <c r="EH326" i="14"/>
  <c r="BV326" i="14"/>
  <c r="EG326" i="14"/>
  <c r="BU326" i="14"/>
  <c r="EM326" i="14"/>
  <c r="CA326" i="14"/>
  <c r="DP326" i="14"/>
  <c r="CJ326" i="14"/>
  <c r="DV326" i="14"/>
  <c r="BJ326" i="14"/>
  <c r="EC326" i="14"/>
  <c r="BQ326" i="14"/>
  <c r="EB326" i="14"/>
  <c r="BP326" i="14"/>
  <c r="EA326" i="14"/>
  <c r="BO326" i="14"/>
  <c r="DZ326" i="14"/>
  <c r="BN326" i="14"/>
  <c r="DY326" i="14"/>
  <c r="BM326" i="14"/>
  <c r="EE326" i="14"/>
  <c r="BS326" i="14"/>
  <c r="BD326" i="14"/>
  <c r="X326" i="14"/>
  <c r="DN326" i="14"/>
  <c r="BB326" i="14"/>
  <c r="DU326" i="14"/>
  <c r="BI326" i="14"/>
  <c r="DT326" i="14"/>
  <c r="BH326" i="14"/>
  <c r="DS326" i="14"/>
  <c r="BG326" i="14"/>
  <c r="DR326" i="14"/>
  <c r="BF326" i="14"/>
  <c r="DQ326" i="14"/>
  <c r="BE326" i="14"/>
  <c r="DW326" i="14"/>
  <c r="BK326" i="14"/>
  <c r="DH326" i="14"/>
  <c r="CB326" i="14"/>
  <c r="DF326" i="14"/>
  <c r="AT326" i="14"/>
  <c r="DM326" i="14"/>
  <c r="BA326" i="14"/>
  <c r="DL326" i="14"/>
  <c r="AZ326" i="14"/>
  <c r="DK326" i="14"/>
  <c r="AY326" i="14"/>
  <c r="DJ326" i="14"/>
  <c r="AX326" i="14"/>
  <c r="DI326" i="14"/>
  <c r="AW326" i="14"/>
  <c r="DO326" i="14"/>
  <c r="BC326" i="14"/>
  <c r="AV326" i="14"/>
  <c r="P326" i="14"/>
  <c r="CX326" i="14"/>
  <c r="AL326" i="14"/>
  <c r="DE326" i="14"/>
  <c r="AS326" i="14"/>
  <c r="DD326" i="14"/>
  <c r="AR326" i="14"/>
  <c r="DC326" i="14"/>
  <c r="AQ326" i="14"/>
  <c r="DB326" i="14"/>
  <c r="AP326" i="14"/>
  <c r="DA326" i="14"/>
  <c r="AO326" i="14"/>
  <c r="DG326" i="14"/>
  <c r="AU326" i="14"/>
  <c r="CZ326" i="14"/>
  <c r="EF326" i="14"/>
  <c r="CH326" i="14"/>
  <c r="V326" i="14"/>
  <c r="CO326" i="14"/>
  <c r="AC326" i="14"/>
  <c r="CN326" i="14"/>
  <c r="AB326" i="14"/>
  <c r="CM326" i="14"/>
  <c r="AA326" i="14"/>
  <c r="CL326" i="14"/>
  <c r="Z326" i="14"/>
  <c r="CK326" i="14"/>
  <c r="Y326" i="14"/>
  <c r="CQ326" i="14"/>
  <c r="AE326" i="14"/>
  <c r="CR326" i="14"/>
  <c r="DX326" i="14"/>
  <c r="CV326" i="14"/>
  <c r="CY326" i="14"/>
  <c r="AJ326" i="14"/>
  <c r="AM326" i="14"/>
  <c r="CU326" i="14"/>
  <c r="AN326" i="14"/>
  <c r="AI326" i="14"/>
  <c r="BT326" i="14"/>
  <c r="CP326" i="14"/>
  <c r="CT326" i="14"/>
  <c r="AD326" i="14"/>
  <c r="AH326" i="14"/>
  <c r="AK326" i="14"/>
  <c r="AG326" i="14"/>
  <c r="CW326" i="14"/>
  <c r="CS326" i="14"/>
  <c r="EJ216" i="14"/>
  <c r="BX216" i="14"/>
  <c r="EI216" i="14"/>
  <c r="BW216" i="14"/>
  <c r="EH216" i="14"/>
  <c r="BV216" i="14"/>
  <c r="EG216" i="14"/>
  <c r="BU216" i="14"/>
  <c r="EF216" i="14"/>
  <c r="BT216" i="14"/>
  <c r="EM216" i="14"/>
  <c r="CA216" i="14"/>
  <c r="EL216" i="14"/>
  <c r="BZ216" i="14"/>
  <c r="N216" i="14"/>
  <c r="CG216" i="14"/>
  <c r="U216" i="14"/>
  <c r="EB216" i="14"/>
  <c r="BP216" i="14"/>
  <c r="EA216" i="14"/>
  <c r="BO216" i="14"/>
  <c r="DZ216" i="14"/>
  <c r="BN216" i="14"/>
  <c r="DY216" i="14"/>
  <c r="BM216" i="14"/>
  <c r="DX216" i="14"/>
  <c r="BL216" i="14"/>
  <c r="EE216" i="14"/>
  <c r="BS216" i="14"/>
  <c r="ED216" i="14"/>
  <c r="BR216" i="14"/>
  <c r="EK216" i="14"/>
  <c r="BY216" i="14"/>
  <c r="DT216" i="14"/>
  <c r="BH216" i="14"/>
  <c r="DS216" i="14"/>
  <c r="BG216" i="14"/>
  <c r="DR216" i="14"/>
  <c r="BF216" i="14"/>
  <c r="DQ216" i="14"/>
  <c r="BE216" i="14"/>
  <c r="DP216" i="14"/>
  <c r="BD216" i="14"/>
  <c r="DW216" i="14"/>
  <c r="BK216" i="14"/>
  <c r="DV216" i="14"/>
  <c r="BJ216" i="14"/>
  <c r="EC216" i="14"/>
  <c r="BQ216" i="14"/>
  <c r="DL216" i="14"/>
  <c r="AZ216" i="14"/>
  <c r="DK216" i="14"/>
  <c r="AY216" i="14"/>
  <c r="DJ216" i="14"/>
  <c r="AX216" i="14"/>
  <c r="DI216" i="14"/>
  <c r="AW216" i="14"/>
  <c r="DH216" i="14"/>
  <c r="AV216" i="14"/>
  <c r="DO216" i="14"/>
  <c r="BC216" i="14"/>
  <c r="DN216" i="14"/>
  <c r="BB216" i="14"/>
  <c r="DU216" i="14"/>
  <c r="BI216" i="14"/>
  <c r="DD216" i="14"/>
  <c r="AR216" i="14"/>
  <c r="DC216" i="14"/>
  <c r="AQ216" i="14"/>
  <c r="DB216" i="14"/>
  <c r="AP216" i="14"/>
  <c r="DA216" i="14"/>
  <c r="AO216" i="14"/>
  <c r="CZ216" i="14"/>
  <c r="AN216" i="14"/>
  <c r="DG216" i="14"/>
  <c r="AU216" i="14"/>
  <c r="DF216" i="14"/>
  <c r="AT216" i="14"/>
  <c r="DM216" i="14"/>
  <c r="BA216" i="14"/>
  <c r="CF216" i="14"/>
  <c r="T216" i="14"/>
  <c r="CE216" i="14"/>
  <c r="S216" i="14"/>
  <c r="CD216" i="14"/>
  <c r="R216" i="14"/>
  <c r="CC216" i="14"/>
  <c r="Q216" i="14"/>
  <c r="CB216" i="14"/>
  <c r="P216" i="14"/>
  <c r="CI216" i="14"/>
  <c r="W216" i="14"/>
  <c r="CH216" i="14"/>
  <c r="V216" i="14"/>
  <c r="CO216" i="14"/>
  <c r="AC216" i="14"/>
  <c r="AB216" i="14"/>
  <c r="Z216" i="14"/>
  <c r="X216" i="14"/>
  <c r="AD216" i="14"/>
  <c r="CU216" i="14"/>
  <c r="CS216" i="14"/>
  <c r="CY216" i="14"/>
  <c r="DE216" i="14"/>
  <c r="CM216" i="14"/>
  <c r="CK216" i="14"/>
  <c r="CQ216" i="14"/>
  <c r="CW216" i="14"/>
  <c r="AI216" i="14"/>
  <c r="AG216" i="14"/>
  <c r="AM216" i="14"/>
  <c r="AS216" i="14"/>
  <c r="AA216" i="14"/>
  <c r="Y216" i="14"/>
  <c r="AE216" i="14"/>
  <c r="AK216" i="14"/>
  <c r="CV216" i="14"/>
  <c r="CT216" i="14"/>
  <c r="CR216" i="14"/>
  <c r="CX216" i="14"/>
  <c r="CN216" i="14"/>
  <c r="AJ216" i="14"/>
  <c r="CL216" i="14"/>
  <c r="AH216" i="14"/>
  <c r="CJ216" i="14"/>
  <c r="AF216" i="14"/>
  <c r="AL216" i="14"/>
  <c r="CP216" i="14"/>
  <c r="EI341" i="14"/>
  <c r="BW341" i="14"/>
  <c r="EH341" i="14"/>
  <c r="BV341" i="14"/>
  <c r="EG341" i="14"/>
  <c r="BU341" i="14"/>
  <c r="EF341" i="14"/>
  <c r="BT341" i="14"/>
  <c r="EM341" i="14"/>
  <c r="CA341" i="14"/>
  <c r="EL341" i="14"/>
  <c r="BZ341" i="14"/>
  <c r="N341" i="14"/>
  <c r="CG341" i="14"/>
  <c r="U341" i="14"/>
  <c r="AB341" i="14"/>
  <c r="EB341" i="14"/>
  <c r="EA341" i="14"/>
  <c r="BO341" i="14"/>
  <c r="DZ341" i="14"/>
  <c r="BN341" i="14"/>
  <c r="DY341" i="14"/>
  <c r="BM341" i="14"/>
  <c r="DX341" i="14"/>
  <c r="BL341" i="14"/>
  <c r="EE341" i="14"/>
  <c r="BS341" i="14"/>
  <c r="ED341" i="14"/>
  <c r="BR341" i="14"/>
  <c r="EK341" i="14"/>
  <c r="BY341" i="14"/>
  <c r="DL341" i="14"/>
  <c r="CF341" i="14"/>
  <c r="DS341" i="14"/>
  <c r="BG341" i="14"/>
  <c r="DR341" i="14"/>
  <c r="BF341" i="14"/>
  <c r="DQ341" i="14"/>
  <c r="BE341" i="14"/>
  <c r="DP341" i="14"/>
  <c r="BD341" i="14"/>
  <c r="DW341" i="14"/>
  <c r="BK341" i="14"/>
  <c r="DV341" i="14"/>
  <c r="BJ341" i="14"/>
  <c r="EC341" i="14"/>
  <c r="BQ341" i="14"/>
  <c r="AZ341" i="14"/>
  <c r="T341" i="14"/>
  <c r="DK341" i="14"/>
  <c r="AY341" i="14"/>
  <c r="DJ341" i="14"/>
  <c r="AX341" i="14"/>
  <c r="DI341" i="14"/>
  <c r="AW341" i="14"/>
  <c r="DH341" i="14"/>
  <c r="AV341" i="14"/>
  <c r="DO341" i="14"/>
  <c r="BC341" i="14"/>
  <c r="DN341" i="14"/>
  <c r="BB341" i="14"/>
  <c r="DU341" i="14"/>
  <c r="BI341" i="14"/>
  <c r="DD341" i="14"/>
  <c r="EJ341" i="14"/>
  <c r="DC341" i="14"/>
  <c r="AQ341" i="14"/>
  <c r="DB341" i="14"/>
  <c r="AP341" i="14"/>
  <c r="DA341" i="14"/>
  <c r="AO341" i="14"/>
  <c r="CZ341" i="14"/>
  <c r="AN341" i="14"/>
  <c r="DG341" i="14"/>
  <c r="AU341" i="14"/>
  <c r="DF341" i="14"/>
  <c r="AT341" i="14"/>
  <c r="DM341" i="14"/>
  <c r="BA341" i="14"/>
  <c r="AR341" i="14"/>
  <c r="BX341" i="14"/>
  <c r="CU341" i="14"/>
  <c r="AI341" i="14"/>
  <c r="CT341" i="14"/>
  <c r="AH341" i="14"/>
  <c r="CS341" i="14"/>
  <c r="AG341" i="14"/>
  <c r="CR341" i="14"/>
  <c r="AF341" i="14"/>
  <c r="CY341" i="14"/>
  <c r="AM341" i="14"/>
  <c r="CX341" i="14"/>
  <c r="AL341" i="14"/>
  <c r="DE341" i="14"/>
  <c r="AS341" i="14"/>
  <c r="CV341" i="14"/>
  <c r="DT341" i="14"/>
  <c r="CE341" i="14"/>
  <c r="CC341" i="14"/>
  <c r="CI341" i="14"/>
  <c r="CO341" i="14"/>
  <c r="AA341" i="14"/>
  <c r="Y341" i="14"/>
  <c r="AE341" i="14"/>
  <c r="AK341" i="14"/>
  <c r="S341" i="14"/>
  <c r="Q341" i="14"/>
  <c r="W341" i="14"/>
  <c r="AC341" i="14"/>
  <c r="CL341" i="14"/>
  <c r="CJ341" i="14"/>
  <c r="CP341" i="14"/>
  <c r="AJ341" i="14"/>
  <c r="CD341" i="14"/>
  <c r="CB341" i="14"/>
  <c r="CH341" i="14"/>
  <c r="CN341" i="14"/>
  <c r="Z341" i="14"/>
  <c r="X341" i="14"/>
  <c r="AD341" i="14"/>
  <c r="BH341" i="14"/>
  <c r="R341" i="14"/>
  <c r="P341" i="14"/>
  <c r="V341" i="14"/>
  <c r="BP341" i="14"/>
  <c r="CM341" i="14"/>
  <c r="CK341" i="14"/>
  <c r="CQ341" i="14"/>
  <c r="CW341" i="14"/>
  <c r="DF241" i="14"/>
  <c r="AT241" i="14"/>
  <c r="DM241" i="14"/>
  <c r="BA241" i="14"/>
  <c r="DL241" i="14"/>
  <c r="AZ241" i="14"/>
  <c r="DK241" i="14"/>
  <c r="AY241" i="14"/>
  <c r="DJ241" i="14"/>
  <c r="AX241" i="14"/>
  <c r="DI241" i="14"/>
  <c r="AW241" i="14"/>
  <c r="DH241" i="14"/>
  <c r="AV241" i="14"/>
  <c r="DO241" i="14"/>
  <c r="BC241" i="14"/>
  <c r="CX241" i="14"/>
  <c r="AL241" i="14"/>
  <c r="DE241" i="14"/>
  <c r="AS241" i="14"/>
  <c r="DD241" i="14"/>
  <c r="AR241" i="14"/>
  <c r="DC241" i="14"/>
  <c r="AQ241" i="14"/>
  <c r="DB241" i="14"/>
  <c r="AP241" i="14"/>
  <c r="DA241" i="14"/>
  <c r="AO241" i="14"/>
  <c r="CZ241" i="14"/>
  <c r="AN241" i="14"/>
  <c r="DG241" i="14"/>
  <c r="AU241" i="14"/>
  <c r="CP241" i="14"/>
  <c r="AD241" i="14"/>
  <c r="CW241" i="14"/>
  <c r="AK241" i="14"/>
  <c r="CV241" i="14"/>
  <c r="AJ241" i="14"/>
  <c r="CU241" i="14"/>
  <c r="AI241" i="14"/>
  <c r="CT241" i="14"/>
  <c r="AH241" i="14"/>
  <c r="CS241" i="14"/>
  <c r="AG241" i="14"/>
  <c r="CR241" i="14"/>
  <c r="AF241" i="14"/>
  <c r="CY241" i="14"/>
  <c r="AM241" i="14"/>
  <c r="CH241" i="14"/>
  <c r="V241" i="14"/>
  <c r="CO241" i="14"/>
  <c r="AC241" i="14"/>
  <c r="CN241" i="14"/>
  <c r="AB241" i="14"/>
  <c r="CM241" i="14"/>
  <c r="AA241" i="14"/>
  <c r="CL241" i="14"/>
  <c r="Z241" i="14"/>
  <c r="CK241" i="14"/>
  <c r="Y241" i="14"/>
  <c r="CJ241" i="14"/>
  <c r="X241" i="14"/>
  <c r="CQ241" i="14"/>
  <c r="AE241" i="14"/>
  <c r="EL241" i="14"/>
  <c r="BZ241" i="14"/>
  <c r="N241" i="14"/>
  <c r="CG241" i="14"/>
  <c r="U241" i="14"/>
  <c r="CF241" i="14"/>
  <c r="T241" i="14"/>
  <c r="CE241" i="14"/>
  <c r="S241" i="14"/>
  <c r="CD241" i="14"/>
  <c r="R241" i="14"/>
  <c r="CC241" i="14"/>
  <c r="Q241" i="14"/>
  <c r="CB241" i="14"/>
  <c r="P241" i="14"/>
  <c r="CI241" i="14"/>
  <c r="W241" i="14"/>
  <c r="ED241" i="14"/>
  <c r="BR241" i="14"/>
  <c r="EK241" i="14"/>
  <c r="BY241" i="14"/>
  <c r="EJ241" i="14"/>
  <c r="BX241" i="14"/>
  <c r="EI241" i="14"/>
  <c r="BW241" i="14"/>
  <c r="EH241" i="14"/>
  <c r="BV241" i="14"/>
  <c r="EG241" i="14"/>
  <c r="BU241" i="14"/>
  <c r="EF241" i="14"/>
  <c r="BT241" i="14"/>
  <c r="EM241" i="14"/>
  <c r="CA241" i="14"/>
  <c r="DV241" i="14"/>
  <c r="BJ241" i="14"/>
  <c r="EC241" i="14"/>
  <c r="BQ241" i="14"/>
  <c r="EB241" i="14"/>
  <c r="BP241" i="14"/>
  <c r="EA241" i="14"/>
  <c r="BO241" i="14"/>
  <c r="DZ241" i="14"/>
  <c r="BN241" i="14"/>
  <c r="DY241" i="14"/>
  <c r="BM241" i="14"/>
  <c r="DX241" i="14"/>
  <c r="BL241" i="14"/>
  <c r="EE241" i="14"/>
  <c r="BS241" i="14"/>
  <c r="BG241" i="14"/>
  <c r="BK241" i="14"/>
  <c r="DN241" i="14"/>
  <c r="DR241" i="14"/>
  <c r="BB241" i="14"/>
  <c r="BF241" i="14"/>
  <c r="DU241" i="14"/>
  <c r="DQ241" i="14"/>
  <c r="BI241" i="14"/>
  <c r="BE241" i="14"/>
  <c r="DT241" i="14"/>
  <c r="DP241" i="14"/>
  <c r="BH241" i="14"/>
  <c r="BD241" i="14"/>
  <c r="DS241" i="14"/>
  <c r="DW241" i="14"/>
  <c r="CT106" i="14"/>
  <c r="AH106" i="14"/>
  <c r="CS106" i="14"/>
  <c r="AG106" i="14"/>
  <c r="CR106" i="14"/>
  <c r="AF106" i="14"/>
  <c r="CY106" i="14"/>
  <c r="AM106" i="14"/>
  <c r="CX106" i="14"/>
  <c r="AL106" i="14"/>
  <c r="DE106" i="14"/>
  <c r="AS106" i="14"/>
  <c r="DD106" i="14"/>
  <c r="AR106" i="14"/>
  <c r="CL106" i="14"/>
  <c r="Z106" i="14"/>
  <c r="CK106" i="14"/>
  <c r="Y106" i="14"/>
  <c r="CJ106" i="14"/>
  <c r="X106" i="14"/>
  <c r="CQ106" i="14"/>
  <c r="AE106" i="14"/>
  <c r="CP106" i="14"/>
  <c r="AD106" i="14"/>
  <c r="CW106" i="14"/>
  <c r="AK106" i="14"/>
  <c r="CV106" i="14"/>
  <c r="AJ106" i="14"/>
  <c r="CU106" i="14"/>
  <c r="AI106" i="14"/>
  <c r="CD106" i="14"/>
  <c r="R106" i="14"/>
  <c r="CC106" i="14"/>
  <c r="Q106" i="14"/>
  <c r="CB106" i="14"/>
  <c r="P106" i="14"/>
  <c r="CI106" i="14"/>
  <c r="W106" i="14"/>
  <c r="CH106" i="14"/>
  <c r="V106" i="14"/>
  <c r="CO106" i="14"/>
  <c r="AC106" i="14"/>
  <c r="CN106" i="14"/>
  <c r="AB106" i="14"/>
  <c r="CM106" i="14"/>
  <c r="AA106" i="14"/>
  <c r="EH106" i="14"/>
  <c r="BV106" i="14"/>
  <c r="EG106" i="14"/>
  <c r="BU106" i="14"/>
  <c r="EF106" i="14"/>
  <c r="BT106" i="14"/>
  <c r="EM106" i="14"/>
  <c r="CA106" i="14"/>
  <c r="EL106" i="14"/>
  <c r="BZ106" i="14"/>
  <c r="N106" i="14"/>
  <c r="CG106" i="14"/>
  <c r="U106" i="14"/>
  <c r="CF106" i="14"/>
  <c r="T106" i="14"/>
  <c r="CE106" i="14"/>
  <c r="S106" i="14"/>
  <c r="DZ106" i="14"/>
  <c r="BN106" i="14"/>
  <c r="DY106" i="14"/>
  <c r="BM106" i="14"/>
  <c r="DX106" i="14"/>
  <c r="BL106" i="14"/>
  <c r="EE106" i="14"/>
  <c r="BS106" i="14"/>
  <c r="ED106" i="14"/>
  <c r="BR106" i="14"/>
  <c r="EK106" i="14"/>
  <c r="DR106" i="14"/>
  <c r="BF106" i="14"/>
  <c r="DQ106" i="14"/>
  <c r="BE106" i="14"/>
  <c r="DP106" i="14"/>
  <c r="BD106" i="14"/>
  <c r="DW106" i="14"/>
  <c r="BK106" i="14"/>
  <c r="DV106" i="14"/>
  <c r="BJ106" i="14"/>
  <c r="EC106" i="14"/>
  <c r="BQ106" i="14"/>
  <c r="EB106" i="14"/>
  <c r="BP106" i="14"/>
  <c r="EA106" i="14"/>
  <c r="BO106" i="14"/>
  <c r="DJ106" i="14"/>
  <c r="AX106" i="14"/>
  <c r="DI106" i="14"/>
  <c r="AW106" i="14"/>
  <c r="DH106" i="14"/>
  <c r="AV106" i="14"/>
  <c r="DO106" i="14"/>
  <c r="BC106" i="14"/>
  <c r="DN106" i="14"/>
  <c r="BB106" i="14"/>
  <c r="DU106" i="14"/>
  <c r="BI106" i="14"/>
  <c r="DT106" i="14"/>
  <c r="BH106" i="14"/>
  <c r="DS106" i="14"/>
  <c r="BG106" i="14"/>
  <c r="CZ106" i="14"/>
  <c r="BA106" i="14"/>
  <c r="BW106" i="14"/>
  <c r="AN106" i="14"/>
  <c r="EJ106" i="14"/>
  <c r="AY106" i="14"/>
  <c r="DG106" i="14"/>
  <c r="DL106" i="14"/>
  <c r="AQ106" i="14"/>
  <c r="AU106" i="14"/>
  <c r="BX106" i="14"/>
  <c r="DB106" i="14"/>
  <c r="DF106" i="14"/>
  <c r="AZ106" i="14"/>
  <c r="AP106" i="14"/>
  <c r="AT106" i="14"/>
  <c r="EI106" i="14"/>
  <c r="AO106" i="14"/>
  <c r="BY106" i="14"/>
  <c r="DC106" i="14"/>
  <c r="DA106" i="14"/>
  <c r="DM106" i="14"/>
  <c r="DK106" i="14"/>
  <c r="DF255" i="14"/>
  <c r="AT255" i="14"/>
  <c r="DM255" i="14"/>
  <c r="BA255" i="14"/>
  <c r="DL255" i="14"/>
  <c r="AZ255" i="14"/>
  <c r="DK255" i="14"/>
  <c r="AY255" i="14"/>
  <c r="DJ255" i="14"/>
  <c r="AX255" i="14"/>
  <c r="DI255" i="14"/>
  <c r="AW255" i="14"/>
  <c r="DH255" i="14"/>
  <c r="AV255" i="14"/>
  <c r="DO255" i="14"/>
  <c r="BC255" i="14"/>
  <c r="DV255" i="14"/>
  <c r="BB255" i="14"/>
  <c r="DE255" i="14"/>
  <c r="AK255" i="14"/>
  <c r="CN255" i="14"/>
  <c r="T255" i="14"/>
  <c r="BW255" i="14"/>
  <c r="DZ255" i="14"/>
  <c r="BF255" i="14"/>
  <c r="DA255" i="14"/>
  <c r="AG255" i="14"/>
  <c r="CJ255" i="14"/>
  <c r="P255" i="14"/>
  <c r="CA255" i="14"/>
  <c r="DN255" i="14"/>
  <c r="AL255" i="14"/>
  <c r="CW255" i="14"/>
  <c r="AC255" i="14"/>
  <c r="CF255" i="14"/>
  <c r="EI255" i="14"/>
  <c r="BO255" i="14"/>
  <c r="DR255" i="14"/>
  <c r="AP255" i="14"/>
  <c r="CS255" i="14"/>
  <c r="Y255" i="14"/>
  <c r="CB255" i="14"/>
  <c r="EM255" i="14"/>
  <c r="BS255" i="14"/>
  <c r="CX255" i="14"/>
  <c r="AD255" i="14"/>
  <c r="CO255" i="14"/>
  <c r="U255" i="14"/>
  <c r="BX255" i="14"/>
  <c r="EA255" i="14"/>
  <c r="BG255" i="14"/>
  <c r="DB255" i="14"/>
  <c r="AH255" i="14"/>
  <c r="CK255" i="14"/>
  <c r="Q255" i="14"/>
  <c r="BT255" i="14"/>
  <c r="EE255" i="14"/>
  <c r="BK255" i="14"/>
  <c r="CP255" i="14"/>
  <c r="V255" i="14"/>
  <c r="CG255" i="14"/>
  <c r="EJ255" i="14"/>
  <c r="BP255" i="14"/>
  <c r="DS255" i="14"/>
  <c r="AQ255" i="14"/>
  <c r="CT255" i="14"/>
  <c r="Z255" i="14"/>
  <c r="CC255" i="14"/>
  <c r="EF255" i="14"/>
  <c r="BL255" i="14"/>
  <c r="DW255" i="14"/>
  <c r="AU255" i="14"/>
  <c r="CH255" i="14"/>
  <c r="N255" i="14"/>
  <c r="BY255" i="14"/>
  <c r="EB255" i="14"/>
  <c r="BH255" i="14"/>
  <c r="DC255" i="14"/>
  <c r="AI255" i="14"/>
  <c r="CL255" i="14"/>
  <c r="R255" i="14"/>
  <c r="BU255" i="14"/>
  <c r="DX255" i="14"/>
  <c r="BD255" i="14"/>
  <c r="DG255" i="14"/>
  <c r="AM255" i="14"/>
  <c r="BZ255" i="14"/>
  <c r="EK255" i="14"/>
  <c r="BQ255" i="14"/>
  <c r="DT255" i="14"/>
  <c r="AR255" i="14"/>
  <c r="CU255" i="14"/>
  <c r="AA255" i="14"/>
  <c r="CD255" i="14"/>
  <c r="EG255" i="14"/>
  <c r="BM255" i="14"/>
  <c r="DP255" i="14"/>
  <c r="AN255" i="14"/>
  <c r="CY255" i="14"/>
  <c r="AE255" i="14"/>
  <c r="AS255" i="14"/>
  <c r="EH255" i="14"/>
  <c r="CR255" i="14"/>
  <c r="EL255" i="14"/>
  <c r="DD255" i="14"/>
  <c r="BV255" i="14"/>
  <c r="AF255" i="14"/>
  <c r="ED255" i="14"/>
  <c r="CV255" i="14"/>
  <c r="BN255" i="14"/>
  <c r="X255" i="14"/>
  <c r="BR255" i="14"/>
  <c r="AJ255" i="14"/>
  <c r="DY255" i="14"/>
  <c r="CQ255" i="14"/>
  <c r="BJ255" i="14"/>
  <c r="AB255" i="14"/>
  <c r="DQ255" i="14"/>
  <c r="CI255" i="14"/>
  <c r="EC255" i="14"/>
  <c r="CM255" i="14"/>
  <c r="BE255" i="14"/>
  <c r="W255" i="14"/>
  <c r="BI255" i="14"/>
  <c r="S255" i="14"/>
  <c r="CZ255" i="14"/>
  <c r="DU255" i="14"/>
  <c r="CE255" i="14"/>
  <c r="AO255" i="14"/>
  <c r="ED259" i="14"/>
  <c r="BR259" i="14"/>
  <c r="EK259" i="14"/>
  <c r="BY259" i="14"/>
  <c r="EJ259" i="14"/>
  <c r="BX259" i="14"/>
  <c r="EI259" i="14"/>
  <c r="BW259" i="14"/>
  <c r="EH259" i="14"/>
  <c r="BV259" i="14"/>
  <c r="EG259" i="14"/>
  <c r="BU259" i="14"/>
  <c r="EF259" i="14"/>
  <c r="BT259" i="14"/>
  <c r="EM259" i="14"/>
  <c r="CA259" i="14"/>
  <c r="DV259" i="14"/>
  <c r="BJ259" i="14"/>
  <c r="EC259" i="14"/>
  <c r="BQ259" i="14"/>
  <c r="EB259" i="14"/>
  <c r="BP259" i="14"/>
  <c r="EA259" i="14"/>
  <c r="BO259" i="14"/>
  <c r="DZ259" i="14"/>
  <c r="BN259" i="14"/>
  <c r="DY259" i="14"/>
  <c r="BM259" i="14"/>
  <c r="DX259" i="14"/>
  <c r="BL259" i="14"/>
  <c r="EE259" i="14"/>
  <c r="BS259" i="14"/>
  <c r="DN259" i="14"/>
  <c r="BB259" i="14"/>
  <c r="DU259" i="14"/>
  <c r="BI259" i="14"/>
  <c r="DT259" i="14"/>
  <c r="BH259" i="14"/>
  <c r="DS259" i="14"/>
  <c r="BG259" i="14"/>
  <c r="DR259" i="14"/>
  <c r="BF259" i="14"/>
  <c r="DQ259" i="14"/>
  <c r="BE259" i="14"/>
  <c r="DP259" i="14"/>
  <c r="BD259" i="14"/>
  <c r="DW259" i="14"/>
  <c r="BK259" i="14"/>
  <c r="DF259" i="14"/>
  <c r="AT259" i="14"/>
  <c r="DM259" i="14"/>
  <c r="BA259" i="14"/>
  <c r="DL259" i="14"/>
  <c r="AZ259" i="14"/>
  <c r="DK259" i="14"/>
  <c r="AY259" i="14"/>
  <c r="DJ259" i="14"/>
  <c r="AX259" i="14"/>
  <c r="DI259" i="14"/>
  <c r="AW259" i="14"/>
  <c r="DH259" i="14"/>
  <c r="AV259" i="14"/>
  <c r="DO259" i="14"/>
  <c r="BC259" i="14"/>
  <c r="CX259" i="14"/>
  <c r="AL259" i="14"/>
  <c r="DE259" i="14"/>
  <c r="AS259" i="14"/>
  <c r="DD259" i="14"/>
  <c r="AR259" i="14"/>
  <c r="DC259" i="14"/>
  <c r="AQ259" i="14"/>
  <c r="DB259" i="14"/>
  <c r="AP259" i="14"/>
  <c r="DA259" i="14"/>
  <c r="AO259" i="14"/>
  <c r="CZ259" i="14"/>
  <c r="AN259" i="14"/>
  <c r="DG259" i="14"/>
  <c r="AU259" i="14"/>
  <c r="CP259" i="14"/>
  <c r="AD259" i="14"/>
  <c r="CW259" i="14"/>
  <c r="AK259" i="14"/>
  <c r="CV259" i="14"/>
  <c r="AJ259" i="14"/>
  <c r="CU259" i="14"/>
  <c r="AI259" i="14"/>
  <c r="CT259" i="14"/>
  <c r="AH259" i="14"/>
  <c r="CS259" i="14"/>
  <c r="AG259" i="14"/>
  <c r="CR259" i="14"/>
  <c r="AF259" i="14"/>
  <c r="CY259" i="14"/>
  <c r="AM259" i="14"/>
  <c r="CH259" i="14"/>
  <c r="V259" i="14"/>
  <c r="CO259" i="14"/>
  <c r="AC259" i="14"/>
  <c r="CN259" i="14"/>
  <c r="AB259" i="14"/>
  <c r="CM259" i="14"/>
  <c r="AA259" i="14"/>
  <c r="CL259" i="14"/>
  <c r="Z259" i="14"/>
  <c r="CK259" i="14"/>
  <c r="Y259" i="14"/>
  <c r="CJ259" i="14"/>
  <c r="X259" i="14"/>
  <c r="CQ259" i="14"/>
  <c r="AE259" i="14"/>
  <c r="CG259" i="14"/>
  <c r="CC259" i="14"/>
  <c r="U259" i="14"/>
  <c r="Q259" i="14"/>
  <c r="CF259" i="14"/>
  <c r="CB259" i="14"/>
  <c r="T259" i="14"/>
  <c r="P259" i="14"/>
  <c r="CE259" i="14"/>
  <c r="CI259" i="14"/>
  <c r="EL259" i="14"/>
  <c r="S259" i="14"/>
  <c r="W259" i="14"/>
  <c r="N259" i="14"/>
  <c r="R259" i="14"/>
  <c r="BZ259" i="14"/>
  <c r="CD259" i="14"/>
  <c r="CD134" i="14"/>
  <c r="DJ134" i="14"/>
  <c r="AP134" i="14"/>
  <c r="DA134" i="14"/>
  <c r="AO134" i="14"/>
  <c r="CZ134" i="14"/>
  <c r="AN134" i="14"/>
  <c r="DG134" i="14"/>
  <c r="AU134" i="14"/>
  <c r="DF134" i="14"/>
  <c r="AT134" i="14"/>
  <c r="DM134" i="14"/>
  <c r="BA134" i="14"/>
  <c r="DL134" i="14"/>
  <c r="AZ134" i="14"/>
  <c r="DK134" i="14"/>
  <c r="AY134" i="14"/>
  <c r="DB134" i="14"/>
  <c r="AH134" i="14"/>
  <c r="CS134" i="14"/>
  <c r="AG134" i="14"/>
  <c r="CR134" i="14"/>
  <c r="AF134" i="14"/>
  <c r="CY134" i="14"/>
  <c r="AM134" i="14"/>
  <c r="CX134" i="14"/>
  <c r="AL134" i="14"/>
  <c r="DE134" i="14"/>
  <c r="AS134" i="14"/>
  <c r="DD134" i="14"/>
  <c r="AR134" i="14"/>
  <c r="DC134" i="14"/>
  <c r="AQ134" i="14"/>
  <c r="CT134" i="14"/>
  <c r="Z134" i="14"/>
  <c r="CK134" i="14"/>
  <c r="Y134" i="14"/>
  <c r="CJ134" i="14"/>
  <c r="X134" i="14"/>
  <c r="CQ134" i="14"/>
  <c r="AE134" i="14"/>
  <c r="CP134" i="14"/>
  <c r="AD134" i="14"/>
  <c r="CW134" i="14"/>
  <c r="AK134" i="14"/>
  <c r="CV134" i="14"/>
  <c r="AJ134" i="14"/>
  <c r="CU134" i="14"/>
  <c r="AI134" i="14"/>
  <c r="CL134" i="14"/>
  <c r="R134" i="14"/>
  <c r="CC134" i="14"/>
  <c r="Q134" i="14"/>
  <c r="CB134" i="14"/>
  <c r="P134" i="14"/>
  <c r="CI134" i="14"/>
  <c r="W134" i="14"/>
  <c r="CH134" i="14"/>
  <c r="V134" i="14"/>
  <c r="CO134" i="14"/>
  <c r="AC134" i="14"/>
  <c r="CN134" i="14"/>
  <c r="AB134" i="14"/>
  <c r="CM134" i="14"/>
  <c r="AA134" i="14"/>
  <c r="BV134" i="14"/>
  <c r="EG134" i="14"/>
  <c r="BU134" i="14"/>
  <c r="EF134" i="14"/>
  <c r="BT134" i="14"/>
  <c r="EM134" i="14"/>
  <c r="CA134" i="14"/>
  <c r="EL134" i="14"/>
  <c r="BZ134" i="14"/>
  <c r="N134" i="14"/>
  <c r="CG134" i="14"/>
  <c r="U134" i="14"/>
  <c r="CF134" i="14"/>
  <c r="T134" i="14"/>
  <c r="CE134" i="14"/>
  <c r="S134" i="14"/>
  <c r="EH134" i="14"/>
  <c r="BN134" i="14"/>
  <c r="DY134" i="14"/>
  <c r="BM134" i="14"/>
  <c r="DX134" i="14"/>
  <c r="BL134" i="14"/>
  <c r="EE134" i="14"/>
  <c r="BS134" i="14"/>
  <c r="ED134" i="14"/>
  <c r="BR134" i="14"/>
  <c r="EK134" i="14"/>
  <c r="BY134" i="14"/>
  <c r="EJ134" i="14"/>
  <c r="BX134" i="14"/>
  <c r="EI134" i="14"/>
  <c r="BW134" i="14"/>
  <c r="DZ134" i="14"/>
  <c r="BF134" i="14"/>
  <c r="DQ134" i="14"/>
  <c r="BE134" i="14"/>
  <c r="DP134" i="14"/>
  <c r="BD134" i="14"/>
  <c r="DW134" i="14"/>
  <c r="BK134" i="14"/>
  <c r="DV134" i="14"/>
  <c r="BJ134" i="14"/>
  <c r="EC134" i="14"/>
  <c r="BQ134" i="14"/>
  <c r="EB134" i="14"/>
  <c r="BP134" i="14"/>
  <c r="EA134" i="14"/>
  <c r="BO134" i="14"/>
  <c r="AV134" i="14"/>
  <c r="BH134" i="14"/>
  <c r="DO134" i="14"/>
  <c r="DS134" i="14"/>
  <c r="BC134" i="14"/>
  <c r="BG134" i="14"/>
  <c r="DR134" i="14"/>
  <c r="DN134" i="14"/>
  <c r="AX134" i="14"/>
  <c r="BB134" i="14"/>
  <c r="DI134" i="14"/>
  <c r="DU134" i="14"/>
  <c r="DH134" i="14"/>
  <c r="DT134" i="14"/>
  <c r="AW134" i="14"/>
  <c r="BI134" i="14"/>
  <c r="ED147" i="14"/>
  <c r="BR147" i="14"/>
  <c r="EK147" i="14"/>
  <c r="BY147" i="14"/>
  <c r="EJ147" i="14"/>
  <c r="BX147" i="14"/>
  <c r="EI147" i="14"/>
  <c r="BW147" i="14"/>
  <c r="EH147" i="14"/>
  <c r="BV147" i="14"/>
  <c r="EG147" i="14"/>
  <c r="BU147" i="14"/>
  <c r="EF147" i="14"/>
  <c r="BT147" i="14"/>
  <c r="EM147" i="14"/>
  <c r="CA147" i="14"/>
  <c r="DV147" i="14"/>
  <c r="BJ147" i="14"/>
  <c r="EC147" i="14"/>
  <c r="BQ147" i="14"/>
  <c r="EB147" i="14"/>
  <c r="BP147" i="14"/>
  <c r="EA147" i="14"/>
  <c r="BO147" i="14"/>
  <c r="DZ147" i="14"/>
  <c r="BN147" i="14"/>
  <c r="DY147" i="14"/>
  <c r="BM147" i="14"/>
  <c r="DX147" i="14"/>
  <c r="BL147" i="14"/>
  <c r="EE147" i="14"/>
  <c r="BS147" i="14"/>
  <c r="DN147" i="14"/>
  <c r="BB147" i="14"/>
  <c r="DU147" i="14"/>
  <c r="BI147" i="14"/>
  <c r="DT147" i="14"/>
  <c r="BH147" i="14"/>
  <c r="DS147" i="14"/>
  <c r="BG147" i="14"/>
  <c r="DR147" i="14"/>
  <c r="BF147" i="14"/>
  <c r="DQ147" i="14"/>
  <c r="BE147" i="14"/>
  <c r="DP147" i="14"/>
  <c r="BD147" i="14"/>
  <c r="DW147" i="14"/>
  <c r="BK147" i="14"/>
  <c r="DF147" i="14"/>
  <c r="AT147" i="14"/>
  <c r="DM147" i="14"/>
  <c r="BA147" i="14"/>
  <c r="DL147" i="14"/>
  <c r="AZ147" i="14"/>
  <c r="DK147" i="14"/>
  <c r="AY147" i="14"/>
  <c r="DJ147" i="14"/>
  <c r="AX147" i="14"/>
  <c r="DI147" i="14"/>
  <c r="AW147" i="14"/>
  <c r="DH147" i="14"/>
  <c r="AV147" i="14"/>
  <c r="DO147" i="14"/>
  <c r="BC147" i="14"/>
  <c r="CX147" i="14"/>
  <c r="AL147" i="14"/>
  <c r="DE147" i="14"/>
  <c r="AS147" i="14"/>
  <c r="DD147" i="14"/>
  <c r="AR147" i="14"/>
  <c r="DC147" i="14"/>
  <c r="AQ147" i="14"/>
  <c r="DB147" i="14"/>
  <c r="AP147" i="14"/>
  <c r="DA147" i="14"/>
  <c r="AO147" i="14"/>
  <c r="CZ147" i="14"/>
  <c r="AN147" i="14"/>
  <c r="DG147" i="14"/>
  <c r="AU147" i="14"/>
  <c r="CP147" i="14"/>
  <c r="AD147" i="14"/>
  <c r="CW147" i="14"/>
  <c r="AK147" i="14"/>
  <c r="CV147" i="14"/>
  <c r="AJ147" i="14"/>
  <c r="CU147" i="14"/>
  <c r="AI147" i="14"/>
  <c r="CT147" i="14"/>
  <c r="AH147" i="14"/>
  <c r="CS147" i="14"/>
  <c r="AG147" i="14"/>
  <c r="CR147" i="14"/>
  <c r="AF147" i="14"/>
  <c r="CY147" i="14"/>
  <c r="AM147" i="14"/>
  <c r="CH147" i="14"/>
  <c r="V147" i="14"/>
  <c r="CO147" i="14"/>
  <c r="AC147" i="14"/>
  <c r="CN147" i="14"/>
  <c r="AB147" i="14"/>
  <c r="CM147" i="14"/>
  <c r="AA147" i="14"/>
  <c r="CL147" i="14"/>
  <c r="Z147" i="14"/>
  <c r="CK147" i="14"/>
  <c r="Y147" i="14"/>
  <c r="CJ147" i="14"/>
  <c r="X147" i="14"/>
  <c r="CQ147" i="14"/>
  <c r="AE147" i="14"/>
  <c r="CF147" i="14"/>
  <c r="CB147" i="14"/>
  <c r="T147" i="14"/>
  <c r="P147" i="14"/>
  <c r="CE147" i="14"/>
  <c r="CI147" i="14"/>
  <c r="EL147" i="14"/>
  <c r="S147" i="14"/>
  <c r="W147" i="14"/>
  <c r="BZ147" i="14"/>
  <c r="CD147" i="14"/>
  <c r="U147" i="14"/>
  <c r="Q147" i="14"/>
  <c r="CC147" i="14"/>
  <c r="N147" i="14"/>
  <c r="R147" i="14"/>
  <c r="CG147" i="14"/>
  <c r="DJ238" i="14"/>
  <c r="AX238" i="14"/>
  <c r="DI238" i="14"/>
  <c r="AW238" i="14"/>
  <c r="DH238" i="14"/>
  <c r="AV238" i="14"/>
  <c r="DZ238" i="14"/>
  <c r="BF238" i="14"/>
  <c r="DA238" i="14"/>
  <c r="AG238" i="14"/>
  <c r="CJ238" i="14"/>
  <c r="P238" i="14"/>
  <c r="CI238" i="14"/>
  <c r="W238" i="14"/>
  <c r="CH238" i="14"/>
  <c r="V238" i="14"/>
  <c r="CO238" i="14"/>
  <c r="AC238" i="14"/>
  <c r="CN238" i="14"/>
  <c r="AB238" i="14"/>
  <c r="CM238" i="14"/>
  <c r="AA238" i="14"/>
  <c r="DR238" i="14"/>
  <c r="AP238" i="14"/>
  <c r="CS238" i="14"/>
  <c r="Y238" i="14"/>
  <c r="CB238" i="14"/>
  <c r="EM238" i="14"/>
  <c r="CA238" i="14"/>
  <c r="EL238" i="14"/>
  <c r="BZ238" i="14"/>
  <c r="N238" i="14"/>
  <c r="CG238" i="14"/>
  <c r="U238" i="14"/>
  <c r="CF238" i="14"/>
  <c r="T238" i="14"/>
  <c r="CE238" i="14"/>
  <c r="S238" i="14"/>
  <c r="DB238" i="14"/>
  <c r="AH238" i="14"/>
  <c r="CK238" i="14"/>
  <c r="Q238" i="14"/>
  <c r="BT238" i="14"/>
  <c r="EE238" i="14"/>
  <c r="BS238" i="14"/>
  <c r="ED238" i="14"/>
  <c r="BR238" i="14"/>
  <c r="EK238" i="14"/>
  <c r="BY238" i="14"/>
  <c r="EJ238" i="14"/>
  <c r="BX238" i="14"/>
  <c r="EI238" i="14"/>
  <c r="BW238" i="14"/>
  <c r="CT238" i="14"/>
  <c r="Z238" i="14"/>
  <c r="CC238" i="14"/>
  <c r="EF238" i="14"/>
  <c r="BL238" i="14"/>
  <c r="DW238" i="14"/>
  <c r="BK238" i="14"/>
  <c r="DV238" i="14"/>
  <c r="BJ238" i="14"/>
  <c r="EC238" i="14"/>
  <c r="BQ238" i="14"/>
  <c r="EB238" i="14"/>
  <c r="BP238" i="14"/>
  <c r="EA238" i="14"/>
  <c r="BO238" i="14"/>
  <c r="CL238" i="14"/>
  <c r="R238" i="14"/>
  <c r="BU238" i="14"/>
  <c r="DX238" i="14"/>
  <c r="BD238" i="14"/>
  <c r="DO238" i="14"/>
  <c r="BC238" i="14"/>
  <c r="DN238" i="14"/>
  <c r="BB238" i="14"/>
  <c r="DU238" i="14"/>
  <c r="BI238" i="14"/>
  <c r="DT238" i="14"/>
  <c r="BH238" i="14"/>
  <c r="DS238" i="14"/>
  <c r="BG238" i="14"/>
  <c r="CD238" i="14"/>
  <c r="EG238" i="14"/>
  <c r="BM238" i="14"/>
  <c r="DP238" i="14"/>
  <c r="AN238" i="14"/>
  <c r="DG238" i="14"/>
  <c r="AU238" i="14"/>
  <c r="DF238" i="14"/>
  <c r="AT238" i="14"/>
  <c r="DM238" i="14"/>
  <c r="BA238" i="14"/>
  <c r="DL238" i="14"/>
  <c r="AZ238" i="14"/>
  <c r="DK238" i="14"/>
  <c r="AY238" i="14"/>
  <c r="BN238" i="14"/>
  <c r="X238" i="14"/>
  <c r="AD238" i="14"/>
  <c r="AJ238" i="14"/>
  <c r="DY238" i="14"/>
  <c r="CY238" i="14"/>
  <c r="DE238" i="14"/>
  <c r="DC238" i="14"/>
  <c r="DQ238" i="14"/>
  <c r="CQ238" i="14"/>
  <c r="CW238" i="14"/>
  <c r="CU238" i="14"/>
  <c r="BE238" i="14"/>
  <c r="AM238" i="14"/>
  <c r="AS238" i="14"/>
  <c r="AQ238" i="14"/>
  <c r="AO238" i="14"/>
  <c r="AE238" i="14"/>
  <c r="AK238" i="14"/>
  <c r="AI238" i="14"/>
  <c r="CZ238" i="14"/>
  <c r="CX238" i="14"/>
  <c r="DD238" i="14"/>
  <c r="BV238" i="14"/>
  <c r="AF238" i="14"/>
  <c r="AL238" i="14"/>
  <c r="AR238" i="14"/>
  <c r="CP238" i="14"/>
  <c r="CV238" i="14"/>
  <c r="EH238" i="14"/>
  <c r="CR238" i="14"/>
  <c r="DH227" i="14"/>
  <c r="AV227" i="14"/>
  <c r="DO227" i="14"/>
  <c r="BC227" i="14"/>
  <c r="DN227" i="14"/>
  <c r="BB227" i="14"/>
  <c r="DU227" i="14"/>
  <c r="BI227" i="14"/>
  <c r="DT227" i="14"/>
  <c r="BH227" i="14"/>
  <c r="DS227" i="14"/>
  <c r="BG227" i="14"/>
  <c r="DR227" i="14"/>
  <c r="BF227" i="14"/>
  <c r="DQ227" i="14"/>
  <c r="BE227" i="14"/>
  <c r="CZ227" i="14"/>
  <c r="AN227" i="14"/>
  <c r="DG227" i="14"/>
  <c r="AU227" i="14"/>
  <c r="DF227" i="14"/>
  <c r="AT227" i="14"/>
  <c r="DM227" i="14"/>
  <c r="BA227" i="14"/>
  <c r="DL227" i="14"/>
  <c r="AZ227" i="14"/>
  <c r="DK227" i="14"/>
  <c r="AY227" i="14"/>
  <c r="DJ227" i="14"/>
  <c r="AX227" i="14"/>
  <c r="DI227" i="14"/>
  <c r="AW227" i="14"/>
  <c r="CR227" i="14"/>
  <c r="AF227" i="14"/>
  <c r="CY227" i="14"/>
  <c r="AM227" i="14"/>
  <c r="CX227" i="14"/>
  <c r="AL227" i="14"/>
  <c r="DE227" i="14"/>
  <c r="AS227" i="14"/>
  <c r="DD227" i="14"/>
  <c r="AR227" i="14"/>
  <c r="DC227" i="14"/>
  <c r="AQ227" i="14"/>
  <c r="DB227" i="14"/>
  <c r="AP227" i="14"/>
  <c r="DA227" i="14"/>
  <c r="AO227" i="14"/>
  <c r="CJ227" i="14"/>
  <c r="X227" i="14"/>
  <c r="CQ227" i="14"/>
  <c r="AE227" i="14"/>
  <c r="CP227" i="14"/>
  <c r="AD227" i="14"/>
  <c r="CW227" i="14"/>
  <c r="AK227" i="14"/>
  <c r="CV227" i="14"/>
  <c r="AJ227" i="14"/>
  <c r="CU227" i="14"/>
  <c r="AI227" i="14"/>
  <c r="CT227" i="14"/>
  <c r="AH227" i="14"/>
  <c r="CS227" i="14"/>
  <c r="AG227" i="14"/>
  <c r="CB227" i="14"/>
  <c r="P227" i="14"/>
  <c r="CI227" i="14"/>
  <c r="W227" i="14"/>
  <c r="CH227" i="14"/>
  <c r="V227" i="14"/>
  <c r="CO227" i="14"/>
  <c r="AC227" i="14"/>
  <c r="CN227" i="14"/>
  <c r="AB227" i="14"/>
  <c r="CM227" i="14"/>
  <c r="AA227" i="14"/>
  <c r="CL227" i="14"/>
  <c r="Z227" i="14"/>
  <c r="CK227" i="14"/>
  <c r="Y227" i="14"/>
  <c r="EF227" i="14"/>
  <c r="BT227" i="14"/>
  <c r="EM227" i="14"/>
  <c r="CA227" i="14"/>
  <c r="EL227" i="14"/>
  <c r="BZ227" i="14"/>
  <c r="N227" i="14"/>
  <c r="CG227" i="14"/>
  <c r="U227" i="14"/>
  <c r="CF227" i="14"/>
  <c r="T227" i="14"/>
  <c r="CE227" i="14"/>
  <c r="S227" i="14"/>
  <c r="CD227" i="14"/>
  <c r="R227" i="14"/>
  <c r="CC227" i="14"/>
  <c r="Q227" i="14"/>
  <c r="DX227" i="14"/>
  <c r="BL227" i="14"/>
  <c r="EE227" i="14"/>
  <c r="BS227" i="14"/>
  <c r="ED227" i="14"/>
  <c r="BR227" i="14"/>
  <c r="EK227" i="14"/>
  <c r="BY227" i="14"/>
  <c r="EJ227" i="14"/>
  <c r="BX227" i="14"/>
  <c r="EI227" i="14"/>
  <c r="BW227" i="14"/>
  <c r="EH227" i="14"/>
  <c r="BV227" i="14"/>
  <c r="EG227" i="14"/>
  <c r="BU227" i="14"/>
  <c r="DV227" i="14"/>
  <c r="DZ227" i="14"/>
  <c r="BJ227" i="14"/>
  <c r="BN227" i="14"/>
  <c r="EC227" i="14"/>
  <c r="DY227" i="14"/>
  <c r="BQ227" i="14"/>
  <c r="BM227" i="14"/>
  <c r="DP227" i="14"/>
  <c r="EB227" i="14"/>
  <c r="BD227" i="14"/>
  <c r="BP227" i="14"/>
  <c r="BK227" i="14"/>
  <c r="BO227" i="14"/>
  <c r="DW227" i="14"/>
  <c r="EA227" i="14"/>
  <c r="DD168" i="14"/>
  <c r="AR168" i="14"/>
  <c r="DC168" i="14"/>
  <c r="AQ168" i="14"/>
  <c r="DB168" i="14"/>
  <c r="AP168" i="14"/>
  <c r="DA168" i="14"/>
  <c r="AO168" i="14"/>
  <c r="CZ168" i="14"/>
  <c r="AN168" i="14"/>
  <c r="DG168" i="14"/>
  <c r="AU168" i="14"/>
  <c r="DF168" i="14"/>
  <c r="AT168" i="14"/>
  <c r="DM168" i="14"/>
  <c r="BA168" i="14"/>
  <c r="CV168" i="14"/>
  <c r="AJ168" i="14"/>
  <c r="CU168" i="14"/>
  <c r="AI168" i="14"/>
  <c r="CT168" i="14"/>
  <c r="AH168" i="14"/>
  <c r="CS168" i="14"/>
  <c r="AG168" i="14"/>
  <c r="CR168" i="14"/>
  <c r="AF168" i="14"/>
  <c r="CY168" i="14"/>
  <c r="AM168" i="14"/>
  <c r="CX168" i="14"/>
  <c r="AL168" i="14"/>
  <c r="DE168" i="14"/>
  <c r="AS168" i="14"/>
  <c r="CN168" i="14"/>
  <c r="AB168" i="14"/>
  <c r="CM168" i="14"/>
  <c r="AA168" i="14"/>
  <c r="CL168" i="14"/>
  <c r="Z168" i="14"/>
  <c r="CK168" i="14"/>
  <c r="Y168" i="14"/>
  <c r="CJ168" i="14"/>
  <c r="X168" i="14"/>
  <c r="CQ168" i="14"/>
  <c r="AE168" i="14"/>
  <c r="CP168" i="14"/>
  <c r="AD168" i="14"/>
  <c r="CW168" i="14"/>
  <c r="AK168" i="14"/>
  <c r="CF168" i="14"/>
  <c r="T168" i="14"/>
  <c r="CE168" i="14"/>
  <c r="S168" i="14"/>
  <c r="CD168" i="14"/>
  <c r="R168" i="14"/>
  <c r="CC168" i="14"/>
  <c r="Q168" i="14"/>
  <c r="CB168" i="14"/>
  <c r="P168" i="14"/>
  <c r="CI168" i="14"/>
  <c r="W168" i="14"/>
  <c r="CH168" i="14"/>
  <c r="V168" i="14"/>
  <c r="CO168" i="14"/>
  <c r="AC168" i="14"/>
  <c r="EJ168" i="14"/>
  <c r="BX168" i="14"/>
  <c r="EI168" i="14"/>
  <c r="BW168" i="14"/>
  <c r="EH168" i="14"/>
  <c r="BV168" i="14"/>
  <c r="EG168" i="14"/>
  <c r="BU168" i="14"/>
  <c r="EF168" i="14"/>
  <c r="BT168" i="14"/>
  <c r="EM168" i="14"/>
  <c r="CA168" i="14"/>
  <c r="EL168" i="14"/>
  <c r="BZ168" i="14"/>
  <c r="N168" i="14"/>
  <c r="CG168" i="14"/>
  <c r="U168" i="14"/>
  <c r="DL168" i="14"/>
  <c r="AZ168" i="14"/>
  <c r="DK168" i="14"/>
  <c r="AY168" i="14"/>
  <c r="DJ168" i="14"/>
  <c r="AX168" i="14"/>
  <c r="DI168" i="14"/>
  <c r="AW168" i="14"/>
  <c r="DH168" i="14"/>
  <c r="AV168" i="14"/>
  <c r="DO168" i="14"/>
  <c r="BC168" i="14"/>
  <c r="DN168" i="14"/>
  <c r="BB168" i="14"/>
  <c r="DU168" i="14"/>
  <c r="BI168" i="14"/>
  <c r="DT168" i="14"/>
  <c r="DR168" i="14"/>
  <c r="DP168" i="14"/>
  <c r="DV168" i="14"/>
  <c r="BP168" i="14"/>
  <c r="BN168" i="14"/>
  <c r="BL168" i="14"/>
  <c r="BR168" i="14"/>
  <c r="BH168" i="14"/>
  <c r="BF168" i="14"/>
  <c r="BD168" i="14"/>
  <c r="BJ168" i="14"/>
  <c r="EA168" i="14"/>
  <c r="DY168" i="14"/>
  <c r="EE168" i="14"/>
  <c r="EK168" i="14"/>
  <c r="DS168" i="14"/>
  <c r="DQ168" i="14"/>
  <c r="DW168" i="14"/>
  <c r="EC168" i="14"/>
  <c r="BO168" i="14"/>
  <c r="BM168" i="14"/>
  <c r="BS168" i="14"/>
  <c r="BY168" i="14"/>
  <c r="EB168" i="14"/>
  <c r="DZ168" i="14"/>
  <c r="DX168" i="14"/>
  <c r="ED168" i="14"/>
  <c r="BG168" i="14"/>
  <c r="BE168" i="14"/>
  <c r="BQ168" i="14"/>
  <c r="BK168" i="14"/>
  <c r="DD190" i="14"/>
  <c r="CV190" i="14"/>
  <c r="AJ190" i="14"/>
  <c r="CU190" i="14"/>
  <c r="AI190" i="14"/>
  <c r="CT190" i="14"/>
  <c r="AH190" i="14"/>
  <c r="CS190" i="14"/>
  <c r="AG190" i="14"/>
  <c r="CR190" i="14"/>
  <c r="AF190" i="14"/>
  <c r="CY190" i="14"/>
  <c r="AM190" i="14"/>
  <c r="CX190" i="14"/>
  <c r="AL190" i="14"/>
  <c r="DE190" i="14"/>
  <c r="AS190" i="14"/>
  <c r="CN190" i="14"/>
  <c r="AB190" i="14"/>
  <c r="CM190" i="14"/>
  <c r="AA190" i="14"/>
  <c r="CL190" i="14"/>
  <c r="Z190" i="14"/>
  <c r="CK190" i="14"/>
  <c r="Y190" i="14"/>
  <c r="CJ190" i="14"/>
  <c r="X190" i="14"/>
  <c r="CQ190" i="14"/>
  <c r="AE190" i="14"/>
  <c r="CP190" i="14"/>
  <c r="AD190" i="14"/>
  <c r="CW190" i="14"/>
  <c r="AK190" i="14"/>
  <c r="CF190" i="14"/>
  <c r="T190" i="14"/>
  <c r="CE190" i="14"/>
  <c r="S190" i="14"/>
  <c r="CD190" i="14"/>
  <c r="R190" i="14"/>
  <c r="CC190" i="14"/>
  <c r="Q190" i="14"/>
  <c r="CB190" i="14"/>
  <c r="P190" i="14"/>
  <c r="CI190" i="14"/>
  <c r="W190" i="14"/>
  <c r="CH190" i="14"/>
  <c r="V190" i="14"/>
  <c r="CO190" i="14"/>
  <c r="AC190" i="14"/>
  <c r="BX190" i="14"/>
  <c r="EI190" i="14"/>
  <c r="BW190" i="14"/>
  <c r="EH190" i="14"/>
  <c r="BV190" i="14"/>
  <c r="EG190" i="14"/>
  <c r="BU190" i="14"/>
  <c r="EF190" i="14"/>
  <c r="BT190" i="14"/>
  <c r="EM190" i="14"/>
  <c r="CA190" i="14"/>
  <c r="EL190" i="14"/>
  <c r="BZ190" i="14"/>
  <c r="N190" i="14"/>
  <c r="CG190" i="14"/>
  <c r="U190" i="14"/>
  <c r="EJ190" i="14"/>
  <c r="BP190" i="14"/>
  <c r="EA190" i="14"/>
  <c r="BO190" i="14"/>
  <c r="DZ190" i="14"/>
  <c r="BN190" i="14"/>
  <c r="DY190" i="14"/>
  <c r="BM190" i="14"/>
  <c r="DX190" i="14"/>
  <c r="BL190" i="14"/>
  <c r="EE190" i="14"/>
  <c r="BS190" i="14"/>
  <c r="ED190" i="14"/>
  <c r="BR190" i="14"/>
  <c r="EK190" i="14"/>
  <c r="BY190" i="14"/>
  <c r="EB190" i="14"/>
  <c r="BH190" i="14"/>
  <c r="DS190" i="14"/>
  <c r="BG190" i="14"/>
  <c r="DR190" i="14"/>
  <c r="BF190" i="14"/>
  <c r="DQ190" i="14"/>
  <c r="BE190" i="14"/>
  <c r="DP190" i="14"/>
  <c r="BD190" i="14"/>
  <c r="DW190" i="14"/>
  <c r="BK190" i="14"/>
  <c r="DV190" i="14"/>
  <c r="BJ190" i="14"/>
  <c r="EC190" i="14"/>
  <c r="BQ190" i="14"/>
  <c r="DT190" i="14"/>
  <c r="AZ190" i="14"/>
  <c r="DK190" i="14"/>
  <c r="AY190" i="14"/>
  <c r="DJ190" i="14"/>
  <c r="AX190" i="14"/>
  <c r="DI190" i="14"/>
  <c r="AW190" i="14"/>
  <c r="DH190" i="14"/>
  <c r="AV190" i="14"/>
  <c r="DO190" i="14"/>
  <c r="BC190" i="14"/>
  <c r="DN190" i="14"/>
  <c r="BB190" i="14"/>
  <c r="DU190" i="14"/>
  <c r="BI190" i="14"/>
  <c r="AR190" i="14"/>
  <c r="AN190" i="14"/>
  <c r="DC190" i="14"/>
  <c r="DG190" i="14"/>
  <c r="AQ190" i="14"/>
  <c r="AU190" i="14"/>
  <c r="DB190" i="14"/>
  <c r="DF190" i="14"/>
  <c r="AP190" i="14"/>
  <c r="AT190" i="14"/>
  <c r="DA190" i="14"/>
  <c r="DM190" i="14"/>
  <c r="AO190" i="14"/>
  <c r="BA190" i="14"/>
  <c r="DL190" i="14"/>
  <c r="CZ190" i="14"/>
  <c r="CL152" i="14"/>
  <c r="Z152" i="14"/>
  <c r="CK152" i="14"/>
  <c r="Y152" i="14"/>
  <c r="CJ152" i="14"/>
  <c r="X152" i="14"/>
  <c r="CQ152" i="14"/>
  <c r="AE152" i="14"/>
  <c r="CP152" i="14"/>
  <c r="AD152" i="14"/>
  <c r="CW152" i="14"/>
  <c r="AK152" i="14"/>
  <c r="CV152" i="14"/>
  <c r="CD152" i="14"/>
  <c r="R152" i="14"/>
  <c r="CC152" i="14"/>
  <c r="Q152" i="14"/>
  <c r="CB152" i="14"/>
  <c r="P152" i="14"/>
  <c r="CI152" i="14"/>
  <c r="W152" i="14"/>
  <c r="CH152" i="14"/>
  <c r="V152" i="14"/>
  <c r="CO152" i="14"/>
  <c r="AC152" i="14"/>
  <c r="CN152" i="14"/>
  <c r="AB152" i="14"/>
  <c r="CM152" i="14"/>
  <c r="AA152" i="14"/>
  <c r="EH152" i="14"/>
  <c r="BV152" i="14"/>
  <c r="EG152" i="14"/>
  <c r="BU152" i="14"/>
  <c r="EF152" i="14"/>
  <c r="BT152" i="14"/>
  <c r="EM152" i="14"/>
  <c r="CA152" i="14"/>
  <c r="EL152" i="14"/>
  <c r="BZ152" i="14"/>
  <c r="N152" i="14"/>
  <c r="CG152" i="14"/>
  <c r="U152" i="14"/>
  <c r="CF152" i="14"/>
  <c r="T152" i="14"/>
  <c r="CE152" i="14"/>
  <c r="S152" i="14"/>
  <c r="DZ152" i="14"/>
  <c r="BN152" i="14"/>
  <c r="DY152" i="14"/>
  <c r="BM152" i="14"/>
  <c r="DX152" i="14"/>
  <c r="BL152" i="14"/>
  <c r="EE152" i="14"/>
  <c r="BS152" i="14"/>
  <c r="ED152" i="14"/>
  <c r="BR152" i="14"/>
  <c r="EK152" i="14"/>
  <c r="BY152" i="14"/>
  <c r="EJ152" i="14"/>
  <c r="BX152" i="14"/>
  <c r="EI152" i="14"/>
  <c r="BW152" i="14"/>
  <c r="DR152" i="14"/>
  <c r="BF152" i="14"/>
  <c r="DQ152" i="14"/>
  <c r="BE152" i="14"/>
  <c r="DP152" i="14"/>
  <c r="BD152" i="14"/>
  <c r="DW152" i="14"/>
  <c r="BK152" i="14"/>
  <c r="DV152" i="14"/>
  <c r="BJ152" i="14"/>
  <c r="EC152" i="14"/>
  <c r="BQ152" i="14"/>
  <c r="EB152" i="14"/>
  <c r="BP152" i="14"/>
  <c r="EA152" i="14"/>
  <c r="BO152" i="14"/>
  <c r="DB152" i="14"/>
  <c r="AP152" i="14"/>
  <c r="DA152" i="14"/>
  <c r="AO152" i="14"/>
  <c r="CZ152" i="14"/>
  <c r="AN152" i="14"/>
  <c r="DG152" i="14"/>
  <c r="AU152" i="14"/>
  <c r="DF152" i="14"/>
  <c r="AT152" i="14"/>
  <c r="DM152" i="14"/>
  <c r="BA152" i="14"/>
  <c r="DL152" i="14"/>
  <c r="AZ152" i="14"/>
  <c r="DK152" i="14"/>
  <c r="AY152" i="14"/>
  <c r="CS152" i="14"/>
  <c r="CY152" i="14"/>
  <c r="DE152" i="14"/>
  <c r="DS152" i="14"/>
  <c r="AW152" i="14"/>
  <c r="BC152" i="14"/>
  <c r="BI152" i="14"/>
  <c r="DC152" i="14"/>
  <c r="AG152" i="14"/>
  <c r="AM152" i="14"/>
  <c r="AS152" i="14"/>
  <c r="CU152" i="14"/>
  <c r="DJ152" i="14"/>
  <c r="DH152" i="14"/>
  <c r="DN152" i="14"/>
  <c r="DT152" i="14"/>
  <c r="BG152" i="14"/>
  <c r="CT152" i="14"/>
  <c r="CR152" i="14"/>
  <c r="CX152" i="14"/>
  <c r="DD152" i="14"/>
  <c r="AQ152" i="14"/>
  <c r="AX152" i="14"/>
  <c r="AV152" i="14"/>
  <c r="BB152" i="14"/>
  <c r="BH152" i="14"/>
  <c r="AI152" i="14"/>
  <c r="AH152" i="14"/>
  <c r="AF152" i="14"/>
  <c r="AL152" i="14"/>
  <c r="AR152" i="14"/>
  <c r="DI152" i="14"/>
  <c r="DO152" i="14"/>
  <c r="DU152" i="14"/>
  <c r="AJ152" i="14"/>
  <c r="EF187" i="14"/>
  <c r="BT187" i="14"/>
  <c r="EM187" i="14"/>
  <c r="CA187" i="14"/>
  <c r="EL187" i="14"/>
  <c r="BZ187" i="14"/>
  <c r="N187" i="14"/>
  <c r="CG187" i="14"/>
  <c r="U187" i="14"/>
  <c r="CF187" i="14"/>
  <c r="T187" i="14"/>
  <c r="CE187" i="14"/>
  <c r="S187" i="14"/>
  <c r="CD187" i="14"/>
  <c r="R187" i="14"/>
  <c r="CC187" i="14"/>
  <c r="Q187" i="14"/>
  <c r="DX187" i="14"/>
  <c r="BL187" i="14"/>
  <c r="EE187" i="14"/>
  <c r="BS187" i="14"/>
  <c r="ED187" i="14"/>
  <c r="BR187" i="14"/>
  <c r="EK187" i="14"/>
  <c r="BY187" i="14"/>
  <c r="EJ187" i="14"/>
  <c r="BX187" i="14"/>
  <c r="EI187" i="14"/>
  <c r="BW187" i="14"/>
  <c r="EH187" i="14"/>
  <c r="BV187" i="14"/>
  <c r="EG187" i="14"/>
  <c r="BU187" i="14"/>
  <c r="DP187" i="14"/>
  <c r="BD187" i="14"/>
  <c r="DW187" i="14"/>
  <c r="BK187" i="14"/>
  <c r="DV187" i="14"/>
  <c r="BJ187" i="14"/>
  <c r="EC187" i="14"/>
  <c r="BQ187" i="14"/>
  <c r="EB187" i="14"/>
  <c r="BP187" i="14"/>
  <c r="EA187" i="14"/>
  <c r="BO187" i="14"/>
  <c r="DZ187" i="14"/>
  <c r="BN187" i="14"/>
  <c r="DY187" i="14"/>
  <c r="BM187" i="14"/>
  <c r="DH187" i="14"/>
  <c r="AV187" i="14"/>
  <c r="DO187" i="14"/>
  <c r="BC187" i="14"/>
  <c r="DN187" i="14"/>
  <c r="BB187" i="14"/>
  <c r="DU187" i="14"/>
  <c r="BI187" i="14"/>
  <c r="DT187" i="14"/>
  <c r="BH187" i="14"/>
  <c r="DS187" i="14"/>
  <c r="BG187" i="14"/>
  <c r="DR187" i="14"/>
  <c r="BF187" i="14"/>
  <c r="DQ187" i="14"/>
  <c r="BE187" i="14"/>
  <c r="CZ187" i="14"/>
  <c r="AN187" i="14"/>
  <c r="DG187" i="14"/>
  <c r="AU187" i="14"/>
  <c r="DF187" i="14"/>
  <c r="AT187" i="14"/>
  <c r="DM187" i="14"/>
  <c r="BA187" i="14"/>
  <c r="DL187" i="14"/>
  <c r="AZ187" i="14"/>
  <c r="DK187" i="14"/>
  <c r="AY187" i="14"/>
  <c r="DJ187" i="14"/>
  <c r="AX187" i="14"/>
  <c r="DI187" i="14"/>
  <c r="AW187" i="14"/>
  <c r="CR187" i="14"/>
  <c r="AF187" i="14"/>
  <c r="CY187" i="14"/>
  <c r="AM187" i="14"/>
  <c r="CX187" i="14"/>
  <c r="AL187" i="14"/>
  <c r="DE187" i="14"/>
  <c r="AS187" i="14"/>
  <c r="DD187" i="14"/>
  <c r="AR187" i="14"/>
  <c r="DC187" i="14"/>
  <c r="AQ187" i="14"/>
  <c r="DB187" i="14"/>
  <c r="AP187" i="14"/>
  <c r="DA187" i="14"/>
  <c r="AO187" i="14"/>
  <c r="CJ187" i="14"/>
  <c r="X187" i="14"/>
  <c r="CQ187" i="14"/>
  <c r="AE187" i="14"/>
  <c r="CP187" i="14"/>
  <c r="AD187" i="14"/>
  <c r="CW187" i="14"/>
  <c r="AK187" i="14"/>
  <c r="CV187" i="14"/>
  <c r="AJ187" i="14"/>
  <c r="CU187" i="14"/>
  <c r="AI187" i="14"/>
  <c r="CT187" i="14"/>
  <c r="AH187" i="14"/>
  <c r="CS187" i="14"/>
  <c r="AG187" i="14"/>
  <c r="CO187" i="14"/>
  <c r="CK187" i="14"/>
  <c r="AC187" i="14"/>
  <c r="Y187" i="14"/>
  <c r="CB187" i="14"/>
  <c r="CN187" i="14"/>
  <c r="P187" i="14"/>
  <c r="AB187" i="14"/>
  <c r="CI187" i="14"/>
  <c r="CM187" i="14"/>
  <c r="W187" i="14"/>
  <c r="AA187" i="14"/>
  <c r="V187" i="14"/>
  <c r="Z187" i="14"/>
  <c r="CH187" i="14"/>
  <c r="CL187" i="14"/>
  <c r="DN257" i="14"/>
  <c r="BB257" i="14"/>
  <c r="DU257" i="14"/>
  <c r="BI257" i="14"/>
  <c r="DT257" i="14"/>
  <c r="BH257" i="14"/>
  <c r="DS257" i="14"/>
  <c r="BG257" i="14"/>
  <c r="DR257" i="14"/>
  <c r="BF257" i="14"/>
  <c r="DQ257" i="14"/>
  <c r="BE257" i="14"/>
  <c r="DP257" i="14"/>
  <c r="BD257" i="14"/>
  <c r="DW257" i="14"/>
  <c r="BK257" i="14"/>
  <c r="DF257" i="14"/>
  <c r="AT257" i="14"/>
  <c r="DM257" i="14"/>
  <c r="BA257" i="14"/>
  <c r="DL257" i="14"/>
  <c r="AZ257" i="14"/>
  <c r="DK257" i="14"/>
  <c r="AY257" i="14"/>
  <c r="DJ257" i="14"/>
  <c r="AX257" i="14"/>
  <c r="DI257" i="14"/>
  <c r="AW257" i="14"/>
  <c r="DH257" i="14"/>
  <c r="AV257" i="14"/>
  <c r="DO257" i="14"/>
  <c r="BC257" i="14"/>
  <c r="CX257" i="14"/>
  <c r="AL257" i="14"/>
  <c r="DE257" i="14"/>
  <c r="AS257" i="14"/>
  <c r="DD257" i="14"/>
  <c r="AR257" i="14"/>
  <c r="DC257" i="14"/>
  <c r="AQ257" i="14"/>
  <c r="DB257" i="14"/>
  <c r="AP257" i="14"/>
  <c r="DA257" i="14"/>
  <c r="AO257" i="14"/>
  <c r="CZ257" i="14"/>
  <c r="AN257" i="14"/>
  <c r="DG257" i="14"/>
  <c r="AU257" i="14"/>
  <c r="CP257" i="14"/>
  <c r="AD257" i="14"/>
  <c r="CW257" i="14"/>
  <c r="AK257" i="14"/>
  <c r="CV257" i="14"/>
  <c r="AJ257" i="14"/>
  <c r="CU257" i="14"/>
  <c r="AI257" i="14"/>
  <c r="CT257" i="14"/>
  <c r="AH257" i="14"/>
  <c r="CS257" i="14"/>
  <c r="AG257" i="14"/>
  <c r="CR257" i="14"/>
  <c r="AF257" i="14"/>
  <c r="CY257" i="14"/>
  <c r="AM257" i="14"/>
  <c r="CH257" i="14"/>
  <c r="V257" i="14"/>
  <c r="CO257" i="14"/>
  <c r="AC257" i="14"/>
  <c r="CN257" i="14"/>
  <c r="AB257" i="14"/>
  <c r="CM257" i="14"/>
  <c r="AA257" i="14"/>
  <c r="CL257" i="14"/>
  <c r="Z257" i="14"/>
  <c r="CK257" i="14"/>
  <c r="Y257" i="14"/>
  <c r="CJ257" i="14"/>
  <c r="X257" i="14"/>
  <c r="CQ257" i="14"/>
  <c r="AE257" i="14"/>
  <c r="EL257" i="14"/>
  <c r="BZ257" i="14"/>
  <c r="N257" i="14"/>
  <c r="CG257" i="14"/>
  <c r="U257" i="14"/>
  <c r="CF257" i="14"/>
  <c r="T257" i="14"/>
  <c r="CE257" i="14"/>
  <c r="S257" i="14"/>
  <c r="CD257" i="14"/>
  <c r="R257" i="14"/>
  <c r="CC257" i="14"/>
  <c r="Q257" i="14"/>
  <c r="CB257" i="14"/>
  <c r="P257" i="14"/>
  <c r="CI257" i="14"/>
  <c r="W257" i="14"/>
  <c r="ED257" i="14"/>
  <c r="BR257" i="14"/>
  <c r="EK257" i="14"/>
  <c r="BY257" i="14"/>
  <c r="EJ257" i="14"/>
  <c r="BX257" i="14"/>
  <c r="EI257" i="14"/>
  <c r="BW257" i="14"/>
  <c r="EH257" i="14"/>
  <c r="BV257" i="14"/>
  <c r="EG257" i="14"/>
  <c r="BU257" i="14"/>
  <c r="EF257" i="14"/>
  <c r="BT257" i="14"/>
  <c r="EM257" i="14"/>
  <c r="CA257" i="14"/>
  <c r="BO257" i="14"/>
  <c r="BS257" i="14"/>
  <c r="DV257" i="14"/>
  <c r="DZ257" i="14"/>
  <c r="BJ257" i="14"/>
  <c r="BN257" i="14"/>
  <c r="EC257" i="14"/>
  <c r="DY257" i="14"/>
  <c r="BQ257" i="14"/>
  <c r="BM257" i="14"/>
  <c r="EB257" i="14"/>
  <c r="DX257" i="14"/>
  <c r="BP257" i="14"/>
  <c r="BL257" i="14"/>
  <c r="EA257" i="14"/>
  <c r="EE257" i="14"/>
  <c r="CH247" i="14"/>
  <c r="V247" i="14"/>
  <c r="CO247" i="14"/>
  <c r="AC247" i="14"/>
  <c r="CN247" i="14"/>
  <c r="AB247" i="14"/>
  <c r="CM247" i="14"/>
  <c r="AA247" i="14"/>
  <c r="CL247" i="14"/>
  <c r="Z247" i="14"/>
  <c r="CK247" i="14"/>
  <c r="Y247" i="14"/>
  <c r="CJ247" i="14"/>
  <c r="X247" i="14"/>
  <c r="CQ247" i="14"/>
  <c r="AE247" i="14"/>
  <c r="EL247" i="14"/>
  <c r="BR247" i="14"/>
  <c r="EC247" i="14"/>
  <c r="BI247" i="14"/>
  <c r="DL247" i="14"/>
  <c r="AR247" i="14"/>
  <c r="CU247" i="14"/>
  <c r="S247" i="14"/>
  <c r="BV247" i="14"/>
  <c r="DY247" i="14"/>
  <c r="BE247" i="14"/>
  <c r="DH247" i="14"/>
  <c r="AN247" i="14"/>
  <c r="CY247" i="14"/>
  <c r="W247" i="14"/>
  <c r="ED247" i="14"/>
  <c r="BJ247" i="14"/>
  <c r="DU247" i="14"/>
  <c r="BA247" i="14"/>
  <c r="DD247" i="14"/>
  <c r="AJ247" i="14"/>
  <c r="CE247" i="14"/>
  <c r="EH247" i="14"/>
  <c r="BN247" i="14"/>
  <c r="DQ247" i="14"/>
  <c r="AW247" i="14"/>
  <c r="CZ247" i="14"/>
  <c r="AF247" i="14"/>
  <c r="CI247" i="14"/>
  <c r="DV247" i="14"/>
  <c r="BB247" i="14"/>
  <c r="DM247" i="14"/>
  <c r="AS247" i="14"/>
  <c r="CV247" i="14"/>
  <c r="T247" i="14"/>
  <c r="BW247" i="14"/>
  <c r="DZ247" i="14"/>
  <c r="BF247" i="14"/>
  <c r="DI247" i="14"/>
  <c r="AO247" i="14"/>
  <c r="CR247" i="14"/>
  <c r="P247" i="14"/>
  <c r="CA247" i="14"/>
  <c r="DN247" i="14"/>
  <c r="AT247" i="14"/>
  <c r="DE247" i="14"/>
  <c r="AK247" i="14"/>
  <c r="CF247" i="14"/>
  <c r="EI247" i="14"/>
  <c r="BO247" i="14"/>
  <c r="DR247" i="14"/>
  <c r="AX247" i="14"/>
  <c r="DA247" i="14"/>
  <c r="AG247" i="14"/>
  <c r="CB247" i="14"/>
  <c r="EM247" i="14"/>
  <c r="BS247" i="14"/>
  <c r="DF247" i="14"/>
  <c r="AL247" i="14"/>
  <c r="CW247" i="14"/>
  <c r="U247" i="14"/>
  <c r="BX247" i="14"/>
  <c r="EA247" i="14"/>
  <c r="BG247" i="14"/>
  <c r="DJ247" i="14"/>
  <c r="AP247" i="14"/>
  <c r="CS247" i="14"/>
  <c r="Q247" i="14"/>
  <c r="BT247" i="14"/>
  <c r="EE247" i="14"/>
  <c r="BK247" i="14"/>
  <c r="CX247" i="14"/>
  <c r="AD247" i="14"/>
  <c r="CG247" i="14"/>
  <c r="EJ247" i="14"/>
  <c r="BP247" i="14"/>
  <c r="DS247" i="14"/>
  <c r="AY247" i="14"/>
  <c r="DB247" i="14"/>
  <c r="AH247" i="14"/>
  <c r="CC247" i="14"/>
  <c r="EF247" i="14"/>
  <c r="BL247" i="14"/>
  <c r="DW247" i="14"/>
  <c r="BC247" i="14"/>
  <c r="BZ247" i="14"/>
  <c r="EK247" i="14"/>
  <c r="BQ247" i="14"/>
  <c r="DT247" i="14"/>
  <c r="AZ247" i="14"/>
  <c r="DC247" i="14"/>
  <c r="AI247" i="14"/>
  <c r="CD247" i="14"/>
  <c r="EG247" i="14"/>
  <c r="BM247" i="14"/>
  <c r="DP247" i="14"/>
  <c r="AV247" i="14"/>
  <c r="DG247" i="14"/>
  <c r="AM247" i="14"/>
  <c r="BY247" i="14"/>
  <c r="DX247" i="14"/>
  <c r="EB247" i="14"/>
  <c r="BD247" i="14"/>
  <c r="BH247" i="14"/>
  <c r="DO247" i="14"/>
  <c r="DK247" i="14"/>
  <c r="AU247" i="14"/>
  <c r="AQ247" i="14"/>
  <c r="CP247" i="14"/>
  <c r="CT247" i="14"/>
  <c r="R247" i="14"/>
  <c r="N247" i="14"/>
  <c r="BU247" i="14"/>
  <c r="CB191" i="14"/>
  <c r="P191" i="14"/>
  <c r="CI191" i="14"/>
  <c r="W191" i="14"/>
  <c r="CH191" i="14"/>
  <c r="V191" i="14"/>
  <c r="CO191" i="14"/>
  <c r="AC191" i="14"/>
  <c r="CN191" i="14"/>
  <c r="AB191" i="14"/>
  <c r="CM191" i="14"/>
  <c r="AA191" i="14"/>
  <c r="CL191" i="14"/>
  <c r="Z191" i="14"/>
  <c r="CK191" i="14"/>
  <c r="Y191" i="14"/>
  <c r="EF191" i="14"/>
  <c r="BT191" i="14"/>
  <c r="EM191" i="14"/>
  <c r="CA191" i="14"/>
  <c r="EL191" i="14"/>
  <c r="BZ191" i="14"/>
  <c r="N191" i="14"/>
  <c r="CG191" i="14"/>
  <c r="U191" i="14"/>
  <c r="CF191" i="14"/>
  <c r="T191" i="14"/>
  <c r="CE191" i="14"/>
  <c r="S191" i="14"/>
  <c r="CD191" i="14"/>
  <c r="R191" i="14"/>
  <c r="CC191" i="14"/>
  <c r="Q191" i="14"/>
  <c r="DX191" i="14"/>
  <c r="BL191" i="14"/>
  <c r="EE191" i="14"/>
  <c r="BS191" i="14"/>
  <c r="ED191" i="14"/>
  <c r="BR191" i="14"/>
  <c r="EK191" i="14"/>
  <c r="BY191" i="14"/>
  <c r="EJ191" i="14"/>
  <c r="BX191" i="14"/>
  <c r="EI191" i="14"/>
  <c r="BW191" i="14"/>
  <c r="EH191" i="14"/>
  <c r="BV191" i="14"/>
  <c r="EG191" i="14"/>
  <c r="BU191" i="14"/>
  <c r="DP191" i="14"/>
  <c r="BD191" i="14"/>
  <c r="DW191" i="14"/>
  <c r="BK191" i="14"/>
  <c r="DV191" i="14"/>
  <c r="BJ191" i="14"/>
  <c r="EC191" i="14"/>
  <c r="BQ191" i="14"/>
  <c r="EB191" i="14"/>
  <c r="BP191" i="14"/>
  <c r="EA191" i="14"/>
  <c r="BO191" i="14"/>
  <c r="DZ191" i="14"/>
  <c r="BN191" i="14"/>
  <c r="DY191" i="14"/>
  <c r="BM191" i="14"/>
  <c r="DH191" i="14"/>
  <c r="AV191" i="14"/>
  <c r="DO191" i="14"/>
  <c r="BC191" i="14"/>
  <c r="DN191" i="14"/>
  <c r="BB191" i="14"/>
  <c r="DU191" i="14"/>
  <c r="BI191" i="14"/>
  <c r="DT191" i="14"/>
  <c r="BH191" i="14"/>
  <c r="DS191" i="14"/>
  <c r="BG191" i="14"/>
  <c r="DR191" i="14"/>
  <c r="BF191" i="14"/>
  <c r="DQ191" i="14"/>
  <c r="BE191" i="14"/>
  <c r="CZ191" i="14"/>
  <c r="AN191" i="14"/>
  <c r="DG191" i="14"/>
  <c r="AU191" i="14"/>
  <c r="DF191" i="14"/>
  <c r="AT191" i="14"/>
  <c r="DM191" i="14"/>
  <c r="BA191" i="14"/>
  <c r="DL191" i="14"/>
  <c r="AZ191" i="14"/>
  <c r="DK191" i="14"/>
  <c r="AY191" i="14"/>
  <c r="DJ191" i="14"/>
  <c r="AX191" i="14"/>
  <c r="DI191" i="14"/>
  <c r="AW191" i="14"/>
  <c r="CR191" i="14"/>
  <c r="AF191" i="14"/>
  <c r="CY191" i="14"/>
  <c r="AM191" i="14"/>
  <c r="CX191" i="14"/>
  <c r="AL191" i="14"/>
  <c r="DE191" i="14"/>
  <c r="AS191" i="14"/>
  <c r="DD191" i="14"/>
  <c r="AR191" i="14"/>
  <c r="DC191" i="14"/>
  <c r="AQ191" i="14"/>
  <c r="DB191" i="14"/>
  <c r="AP191" i="14"/>
  <c r="DA191" i="14"/>
  <c r="AO191" i="14"/>
  <c r="X191" i="14"/>
  <c r="AJ191" i="14"/>
  <c r="CQ191" i="14"/>
  <c r="CU191" i="14"/>
  <c r="AE191" i="14"/>
  <c r="AI191" i="14"/>
  <c r="CP191" i="14"/>
  <c r="CT191" i="14"/>
  <c r="AD191" i="14"/>
  <c r="AH191" i="14"/>
  <c r="CW191" i="14"/>
  <c r="CS191" i="14"/>
  <c r="CJ191" i="14"/>
  <c r="CV191" i="14"/>
  <c r="AK191" i="14"/>
  <c r="AG191" i="14"/>
  <c r="CI266" i="14"/>
  <c r="CX266" i="14"/>
  <c r="AL266" i="14"/>
  <c r="DE266" i="14"/>
  <c r="AS266" i="14"/>
  <c r="DC266" i="14"/>
  <c r="DR266" i="14"/>
  <c r="BF266" i="14"/>
  <c r="CK266" i="14"/>
  <c r="CJ266" i="14"/>
  <c r="BL266" i="14"/>
  <c r="AW266" i="14"/>
  <c r="AI266" i="14"/>
  <c r="AG266" i="14"/>
  <c r="AF266" i="14"/>
  <c r="AE266" i="14"/>
  <c r="EM266" i="14"/>
  <c r="CA266" i="14"/>
  <c r="CP266" i="14"/>
  <c r="AD266" i="14"/>
  <c r="CW266" i="14"/>
  <c r="AK266" i="14"/>
  <c r="CU266" i="14"/>
  <c r="DJ266" i="14"/>
  <c r="AX266" i="14"/>
  <c r="BP266" i="14"/>
  <c r="BM266" i="14"/>
  <c r="AY266" i="14"/>
  <c r="AJ266" i="14"/>
  <c r="W266" i="14"/>
  <c r="T266" i="14"/>
  <c r="S266" i="14"/>
  <c r="Q266" i="14"/>
  <c r="EE266" i="14"/>
  <c r="BS266" i="14"/>
  <c r="CH266" i="14"/>
  <c r="V266" i="14"/>
  <c r="CO266" i="14"/>
  <c r="AC266" i="14"/>
  <c r="CM266" i="14"/>
  <c r="DB266" i="14"/>
  <c r="AP266" i="14"/>
  <c r="BC266" i="14"/>
  <c r="AZ266" i="14"/>
  <c r="AM266" i="14"/>
  <c r="X266" i="14"/>
  <c r="EJ266" i="14"/>
  <c r="EG266" i="14"/>
  <c r="EF266" i="14"/>
  <c r="DW266" i="14"/>
  <c r="EL266" i="14"/>
  <c r="BZ266" i="14"/>
  <c r="N266" i="14"/>
  <c r="CG266" i="14"/>
  <c r="U266" i="14"/>
  <c r="CE266" i="14"/>
  <c r="CT266" i="14"/>
  <c r="AH266" i="14"/>
  <c r="AO266" i="14"/>
  <c r="AN266" i="14"/>
  <c r="Y266" i="14"/>
  <c r="DQ266" i="14"/>
  <c r="DP266" i="14"/>
  <c r="DL266" i="14"/>
  <c r="DI266" i="14"/>
  <c r="DG266" i="14"/>
  <c r="DV266" i="14"/>
  <c r="BJ266" i="14"/>
  <c r="EC266" i="14"/>
  <c r="BQ266" i="14"/>
  <c r="EA266" i="14"/>
  <c r="BO266" i="14"/>
  <c r="CD266" i="14"/>
  <c r="R266" i="14"/>
  <c r="P266" i="14"/>
  <c r="DX266" i="14"/>
  <c r="CZ266" i="14"/>
  <c r="CB266" i="14"/>
  <c r="BX266" i="14"/>
  <c r="BU266" i="14"/>
  <c r="BT266" i="14"/>
  <c r="CY266" i="14"/>
  <c r="DN266" i="14"/>
  <c r="BB266" i="14"/>
  <c r="DU266" i="14"/>
  <c r="BI266" i="14"/>
  <c r="DS266" i="14"/>
  <c r="EH266" i="14"/>
  <c r="BV266" i="14"/>
  <c r="EB266" i="14"/>
  <c r="DY266" i="14"/>
  <c r="DA266" i="14"/>
  <c r="CC266" i="14"/>
  <c r="BH266" i="14"/>
  <c r="BG266" i="14"/>
  <c r="BE266" i="14"/>
  <c r="BD266" i="14"/>
  <c r="DM266" i="14"/>
  <c r="BN266" i="14"/>
  <c r="BK266" i="14"/>
  <c r="AQ266" i="14"/>
  <c r="DO266" i="14"/>
  <c r="BY266" i="14"/>
  <c r="Z266" i="14"/>
  <c r="CV266" i="14"/>
  <c r="CQ266" i="14"/>
  <c r="BA266" i="14"/>
  <c r="DH266" i="14"/>
  <c r="AV266" i="14"/>
  <c r="ED266" i="14"/>
  <c r="EI266" i="14"/>
  <c r="AB266" i="14"/>
  <c r="CS266" i="14"/>
  <c r="DF266" i="14"/>
  <c r="DK266" i="14"/>
  <c r="DD266" i="14"/>
  <c r="AU266" i="14"/>
  <c r="BR266" i="14"/>
  <c r="BW266" i="14"/>
  <c r="AA266" i="14"/>
  <c r="CR266" i="14"/>
  <c r="EK266" i="14"/>
  <c r="CL266" i="14"/>
  <c r="DT266" i="14"/>
  <c r="CN266" i="14"/>
  <c r="DZ266" i="14"/>
  <c r="CF266" i="14"/>
  <c r="AR266" i="14"/>
  <c r="AT266" i="14"/>
  <c r="ED115" i="14"/>
  <c r="BR115" i="14"/>
  <c r="EK115" i="14"/>
  <c r="BY115" i="14"/>
  <c r="EJ115" i="14"/>
  <c r="BX115" i="14"/>
  <c r="EI115" i="14"/>
  <c r="BW115" i="14"/>
  <c r="EH115" i="14"/>
  <c r="BV115" i="14"/>
  <c r="EG115" i="14"/>
  <c r="BU115" i="14"/>
  <c r="EF115" i="14"/>
  <c r="BT115" i="14"/>
  <c r="EM115" i="14"/>
  <c r="CA115" i="14"/>
  <c r="DV115" i="14"/>
  <c r="BJ115" i="14"/>
  <c r="EC115" i="14"/>
  <c r="BQ115" i="14"/>
  <c r="EB115" i="14"/>
  <c r="BP115" i="14"/>
  <c r="EA115" i="14"/>
  <c r="BO115" i="14"/>
  <c r="DZ115" i="14"/>
  <c r="BN115" i="14"/>
  <c r="DY115" i="14"/>
  <c r="BM115" i="14"/>
  <c r="DX115" i="14"/>
  <c r="BL115" i="14"/>
  <c r="EE115" i="14"/>
  <c r="BS115" i="14"/>
  <c r="DN115" i="14"/>
  <c r="BB115" i="14"/>
  <c r="DU115" i="14"/>
  <c r="BI115" i="14"/>
  <c r="DT115" i="14"/>
  <c r="BH115" i="14"/>
  <c r="DS115" i="14"/>
  <c r="BG115" i="14"/>
  <c r="DR115" i="14"/>
  <c r="BF115" i="14"/>
  <c r="DQ115" i="14"/>
  <c r="DF115" i="14"/>
  <c r="AT115" i="14"/>
  <c r="DM115" i="14"/>
  <c r="BA115" i="14"/>
  <c r="DL115" i="14"/>
  <c r="AZ115" i="14"/>
  <c r="DK115" i="14"/>
  <c r="AY115" i="14"/>
  <c r="DJ115" i="14"/>
  <c r="AX115" i="14"/>
  <c r="DI115" i="14"/>
  <c r="AW115" i="14"/>
  <c r="DH115" i="14"/>
  <c r="AV115" i="14"/>
  <c r="DO115" i="14"/>
  <c r="BC115" i="14"/>
  <c r="CX115" i="14"/>
  <c r="AL115" i="14"/>
  <c r="CH115" i="14"/>
  <c r="CG115" i="14"/>
  <c r="CF115" i="14"/>
  <c r="CE115" i="14"/>
  <c r="CD115" i="14"/>
  <c r="CC115" i="14"/>
  <c r="CR115" i="14"/>
  <c r="DW115" i="14"/>
  <c r="AE115" i="14"/>
  <c r="BZ115" i="14"/>
  <c r="AS115" i="14"/>
  <c r="AR115" i="14"/>
  <c r="AQ115" i="14"/>
  <c r="AP115" i="14"/>
  <c r="BE115" i="14"/>
  <c r="CJ115" i="14"/>
  <c r="DG115" i="14"/>
  <c r="W115" i="14"/>
  <c r="AD115" i="14"/>
  <c r="AK115" i="14"/>
  <c r="AJ115" i="14"/>
  <c r="AI115" i="14"/>
  <c r="AH115" i="14"/>
  <c r="AO115" i="14"/>
  <c r="CB115" i="14"/>
  <c r="CY115" i="14"/>
  <c r="V115" i="14"/>
  <c r="AC115" i="14"/>
  <c r="AB115" i="14"/>
  <c r="AA115" i="14"/>
  <c r="Z115" i="14"/>
  <c r="AG115" i="14"/>
  <c r="BD115" i="14"/>
  <c r="CQ115" i="14"/>
  <c r="N115" i="14"/>
  <c r="U115" i="14"/>
  <c r="T115" i="14"/>
  <c r="S115" i="14"/>
  <c r="R115" i="14"/>
  <c r="Y115" i="14"/>
  <c r="AN115" i="14"/>
  <c r="CI115" i="14"/>
  <c r="CP115" i="14"/>
  <c r="CO115" i="14"/>
  <c r="CN115" i="14"/>
  <c r="CM115" i="14"/>
  <c r="CL115" i="14"/>
  <c r="CK115" i="14"/>
  <c r="CZ115" i="14"/>
  <c r="P115" i="14"/>
  <c r="AM115" i="14"/>
  <c r="EL115" i="14"/>
  <c r="CT115" i="14"/>
  <c r="AU115" i="14"/>
  <c r="DE115" i="14"/>
  <c r="DA115" i="14"/>
  <c r="CW115" i="14"/>
  <c r="CS115" i="14"/>
  <c r="DD115" i="14"/>
  <c r="Q115" i="14"/>
  <c r="CV115" i="14"/>
  <c r="DP115" i="14"/>
  <c r="DC115" i="14"/>
  <c r="AF115" i="14"/>
  <c r="DB115" i="14"/>
  <c r="BK115" i="14"/>
  <c r="CU115" i="14"/>
  <c r="X115" i="14"/>
  <c r="CN208" i="14"/>
  <c r="AB208" i="14"/>
  <c r="CM208" i="14"/>
  <c r="AA208" i="14"/>
  <c r="CL208" i="14"/>
  <c r="Z208" i="14"/>
  <c r="CK208" i="14"/>
  <c r="Y208" i="14"/>
  <c r="CJ208" i="14"/>
  <c r="X208" i="14"/>
  <c r="CQ208" i="14"/>
  <c r="AE208" i="14"/>
  <c r="CP208" i="14"/>
  <c r="AD208" i="14"/>
  <c r="CW208" i="14"/>
  <c r="AK208" i="14"/>
  <c r="CF208" i="14"/>
  <c r="T208" i="14"/>
  <c r="CE208" i="14"/>
  <c r="S208" i="14"/>
  <c r="CD208" i="14"/>
  <c r="R208" i="14"/>
  <c r="CC208" i="14"/>
  <c r="Q208" i="14"/>
  <c r="CB208" i="14"/>
  <c r="P208" i="14"/>
  <c r="CI208" i="14"/>
  <c r="W208" i="14"/>
  <c r="CH208" i="14"/>
  <c r="V208" i="14"/>
  <c r="CO208" i="14"/>
  <c r="AC208" i="14"/>
  <c r="EJ208" i="14"/>
  <c r="BX208" i="14"/>
  <c r="EI208" i="14"/>
  <c r="BW208" i="14"/>
  <c r="EH208" i="14"/>
  <c r="BV208" i="14"/>
  <c r="EG208" i="14"/>
  <c r="BU208" i="14"/>
  <c r="EF208" i="14"/>
  <c r="BT208" i="14"/>
  <c r="EM208" i="14"/>
  <c r="CA208" i="14"/>
  <c r="EL208" i="14"/>
  <c r="BZ208" i="14"/>
  <c r="N208" i="14"/>
  <c r="CG208" i="14"/>
  <c r="U208" i="14"/>
  <c r="EB208" i="14"/>
  <c r="BP208" i="14"/>
  <c r="EA208" i="14"/>
  <c r="BO208" i="14"/>
  <c r="DZ208" i="14"/>
  <c r="BN208" i="14"/>
  <c r="DY208" i="14"/>
  <c r="BM208" i="14"/>
  <c r="DX208" i="14"/>
  <c r="BL208" i="14"/>
  <c r="EE208" i="14"/>
  <c r="BS208" i="14"/>
  <c r="ED208" i="14"/>
  <c r="BR208" i="14"/>
  <c r="EK208" i="14"/>
  <c r="BY208" i="14"/>
  <c r="DT208" i="14"/>
  <c r="BH208" i="14"/>
  <c r="DS208" i="14"/>
  <c r="BG208" i="14"/>
  <c r="DR208" i="14"/>
  <c r="BF208" i="14"/>
  <c r="DQ208" i="14"/>
  <c r="BE208" i="14"/>
  <c r="DP208" i="14"/>
  <c r="BD208" i="14"/>
  <c r="DW208" i="14"/>
  <c r="BK208" i="14"/>
  <c r="DV208" i="14"/>
  <c r="BJ208" i="14"/>
  <c r="EC208" i="14"/>
  <c r="BQ208" i="14"/>
  <c r="DL208" i="14"/>
  <c r="AZ208" i="14"/>
  <c r="DK208" i="14"/>
  <c r="AY208" i="14"/>
  <c r="DJ208" i="14"/>
  <c r="AX208" i="14"/>
  <c r="DI208" i="14"/>
  <c r="AW208" i="14"/>
  <c r="DH208" i="14"/>
  <c r="AV208" i="14"/>
  <c r="DO208" i="14"/>
  <c r="BC208" i="14"/>
  <c r="DN208" i="14"/>
  <c r="BB208" i="14"/>
  <c r="DU208" i="14"/>
  <c r="BI208" i="14"/>
  <c r="DD208" i="14"/>
  <c r="AR208" i="14"/>
  <c r="DC208" i="14"/>
  <c r="AQ208" i="14"/>
  <c r="DB208" i="14"/>
  <c r="AP208" i="14"/>
  <c r="DA208" i="14"/>
  <c r="AO208" i="14"/>
  <c r="CZ208" i="14"/>
  <c r="AN208" i="14"/>
  <c r="DG208" i="14"/>
  <c r="AU208" i="14"/>
  <c r="DF208" i="14"/>
  <c r="AT208" i="14"/>
  <c r="DM208" i="14"/>
  <c r="BA208" i="14"/>
  <c r="AJ208" i="14"/>
  <c r="AF208" i="14"/>
  <c r="CU208" i="14"/>
  <c r="CY208" i="14"/>
  <c r="AI208" i="14"/>
  <c r="AM208" i="14"/>
  <c r="CT208" i="14"/>
  <c r="CX208" i="14"/>
  <c r="AH208" i="14"/>
  <c r="AL208" i="14"/>
  <c r="CS208" i="14"/>
  <c r="DE208" i="14"/>
  <c r="CV208" i="14"/>
  <c r="CR208" i="14"/>
  <c r="AS208" i="14"/>
  <c r="AG208" i="14"/>
  <c r="CP145" i="14"/>
  <c r="AD145" i="14"/>
  <c r="CW145" i="14"/>
  <c r="AK145" i="14"/>
  <c r="CV145" i="14"/>
  <c r="AJ145" i="14"/>
  <c r="CU145" i="14"/>
  <c r="AI145" i="14"/>
  <c r="CT145" i="14"/>
  <c r="AH145" i="14"/>
  <c r="CS145" i="14"/>
  <c r="AG145" i="14"/>
  <c r="CR145" i="14"/>
  <c r="AF145" i="14"/>
  <c r="CY145" i="14"/>
  <c r="AM145" i="14"/>
  <c r="CH145" i="14"/>
  <c r="V145" i="14"/>
  <c r="CO145" i="14"/>
  <c r="AC145" i="14"/>
  <c r="CN145" i="14"/>
  <c r="AB145" i="14"/>
  <c r="CM145" i="14"/>
  <c r="AA145" i="14"/>
  <c r="CL145" i="14"/>
  <c r="Z145" i="14"/>
  <c r="CK145" i="14"/>
  <c r="Y145" i="14"/>
  <c r="CJ145" i="14"/>
  <c r="X145" i="14"/>
  <c r="CQ145" i="14"/>
  <c r="AE145" i="14"/>
  <c r="EL145" i="14"/>
  <c r="BZ145" i="14"/>
  <c r="N145" i="14"/>
  <c r="CG145" i="14"/>
  <c r="U145" i="14"/>
  <c r="CF145" i="14"/>
  <c r="T145" i="14"/>
  <c r="CE145" i="14"/>
  <c r="S145" i="14"/>
  <c r="CD145" i="14"/>
  <c r="R145" i="14"/>
  <c r="CC145" i="14"/>
  <c r="Q145" i="14"/>
  <c r="CB145" i="14"/>
  <c r="P145" i="14"/>
  <c r="CI145" i="14"/>
  <c r="W145" i="14"/>
  <c r="ED145" i="14"/>
  <c r="BR145" i="14"/>
  <c r="EK145" i="14"/>
  <c r="BY145" i="14"/>
  <c r="EJ145" i="14"/>
  <c r="BX145" i="14"/>
  <c r="EI145" i="14"/>
  <c r="BW145" i="14"/>
  <c r="EH145" i="14"/>
  <c r="BV145" i="14"/>
  <c r="EG145" i="14"/>
  <c r="BU145" i="14"/>
  <c r="EF145" i="14"/>
  <c r="BT145" i="14"/>
  <c r="EM145" i="14"/>
  <c r="CA145" i="14"/>
  <c r="DV145" i="14"/>
  <c r="BJ145" i="14"/>
  <c r="EC145" i="14"/>
  <c r="BQ145" i="14"/>
  <c r="EB145" i="14"/>
  <c r="BP145" i="14"/>
  <c r="EA145" i="14"/>
  <c r="BO145" i="14"/>
  <c r="DZ145" i="14"/>
  <c r="BN145" i="14"/>
  <c r="DY145" i="14"/>
  <c r="BM145" i="14"/>
  <c r="DX145" i="14"/>
  <c r="BL145" i="14"/>
  <c r="EE145" i="14"/>
  <c r="BS145" i="14"/>
  <c r="DN145" i="14"/>
  <c r="BB145" i="14"/>
  <c r="DU145" i="14"/>
  <c r="BI145" i="14"/>
  <c r="DT145" i="14"/>
  <c r="BH145" i="14"/>
  <c r="DS145" i="14"/>
  <c r="BG145" i="14"/>
  <c r="DR145" i="14"/>
  <c r="BF145" i="14"/>
  <c r="DQ145" i="14"/>
  <c r="BE145" i="14"/>
  <c r="DP145" i="14"/>
  <c r="BD145" i="14"/>
  <c r="DW145" i="14"/>
  <c r="BK145" i="14"/>
  <c r="CX145" i="14"/>
  <c r="DD145" i="14"/>
  <c r="DB145" i="14"/>
  <c r="CZ145" i="14"/>
  <c r="AT145" i="14"/>
  <c r="AZ145" i="14"/>
  <c r="AX145" i="14"/>
  <c r="AV145" i="14"/>
  <c r="AL145" i="14"/>
  <c r="AR145" i="14"/>
  <c r="AP145" i="14"/>
  <c r="AN145" i="14"/>
  <c r="DM145" i="14"/>
  <c r="DK145" i="14"/>
  <c r="DI145" i="14"/>
  <c r="DO145" i="14"/>
  <c r="DE145" i="14"/>
  <c r="DC145" i="14"/>
  <c r="DA145" i="14"/>
  <c r="DG145" i="14"/>
  <c r="BA145" i="14"/>
  <c r="AY145" i="14"/>
  <c r="AW145" i="14"/>
  <c r="BC145" i="14"/>
  <c r="AS145" i="14"/>
  <c r="AQ145" i="14"/>
  <c r="AO145" i="14"/>
  <c r="AU145" i="14"/>
  <c r="DF145" i="14"/>
  <c r="DL145" i="14"/>
  <c r="DJ145" i="14"/>
  <c r="DH145" i="14"/>
  <c r="DR104" i="14"/>
  <c r="BF104" i="14"/>
  <c r="DQ104" i="14"/>
  <c r="BE104" i="14"/>
  <c r="DP104" i="14"/>
  <c r="BD104" i="14"/>
  <c r="DW104" i="14"/>
  <c r="BK104" i="14"/>
  <c r="DV104" i="14"/>
  <c r="BJ104" i="14"/>
  <c r="EC104" i="14"/>
  <c r="BQ104" i="14"/>
  <c r="EB104" i="14"/>
  <c r="BP104" i="14"/>
  <c r="EA104" i="14"/>
  <c r="BO104" i="14"/>
  <c r="DJ104" i="14"/>
  <c r="AX104" i="14"/>
  <c r="DI104" i="14"/>
  <c r="AW104" i="14"/>
  <c r="DH104" i="14"/>
  <c r="AV104" i="14"/>
  <c r="DO104" i="14"/>
  <c r="BC104" i="14"/>
  <c r="DN104" i="14"/>
  <c r="BB104" i="14"/>
  <c r="DU104" i="14"/>
  <c r="BI104" i="14"/>
  <c r="DT104" i="14"/>
  <c r="BH104" i="14"/>
  <c r="DS104" i="14"/>
  <c r="BG104" i="14"/>
  <c r="DB104" i="14"/>
  <c r="AP104" i="14"/>
  <c r="DA104" i="14"/>
  <c r="AO104" i="14"/>
  <c r="CZ104" i="14"/>
  <c r="AN104" i="14"/>
  <c r="DG104" i="14"/>
  <c r="AU104" i="14"/>
  <c r="DF104" i="14"/>
  <c r="AT104" i="14"/>
  <c r="DM104" i="14"/>
  <c r="BA104" i="14"/>
  <c r="DL104" i="14"/>
  <c r="AZ104" i="14"/>
  <c r="DK104" i="14"/>
  <c r="AY104" i="14"/>
  <c r="CT104" i="14"/>
  <c r="AH104" i="14"/>
  <c r="CS104" i="14"/>
  <c r="AG104" i="14"/>
  <c r="CR104" i="14"/>
  <c r="AF104" i="14"/>
  <c r="CY104" i="14"/>
  <c r="AM104" i="14"/>
  <c r="CX104" i="14"/>
  <c r="AL104" i="14"/>
  <c r="DE104" i="14"/>
  <c r="AS104" i="14"/>
  <c r="DD104" i="14"/>
  <c r="AR104" i="14"/>
  <c r="DC104" i="14"/>
  <c r="AQ104" i="14"/>
  <c r="CL104" i="14"/>
  <c r="Z104" i="14"/>
  <c r="CK104" i="14"/>
  <c r="Y104" i="14"/>
  <c r="CJ104" i="14"/>
  <c r="X104" i="14"/>
  <c r="CQ104" i="14"/>
  <c r="AE104" i="14"/>
  <c r="CP104" i="14"/>
  <c r="AD104" i="14"/>
  <c r="CW104" i="14"/>
  <c r="AK104" i="14"/>
  <c r="CV104" i="14"/>
  <c r="AJ104" i="14"/>
  <c r="CU104" i="14"/>
  <c r="AI104" i="14"/>
  <c r="CD104" i="14"/>
  <c r="R104" i="14"/>
  <c r="CC104" i="14"/>
  <c r="Q104" i="14"/>
  <c r="CB104" i="14"/>
  <c r="P104" i="14"/>
  <c r="CI104" i="14"/>
  <c r="W104" i="14"/>
  <c r="CH104" i="14"/>
  <c r="V104" i="14"/>
  <c r="CO104" i="14"/>
  <c r="AC104" i="14"/>
  <c r="CN104" i="14"/>
  <c r="AB104" i="14"/>
  <c r="CM104" i="14"/>
  <c r="AA104" i="14"/>
  <c r="EH104" i="14"/>
  <c r="BV104" i="14"/>
  <c r="EG104" i="14"/>
  <c r="BU104" i="14"/>
  <c r="EF104" i="14"/>
  <c r="BT104" i="14"/>
  <c r="EM104" i="14"/>
  <c r="CA104" i="14"/>
  <c r="EL104" i="14"/>
  <c r="BZ104" i="14"/>
  <c r="N104" i="14"/>
  <c r="CG104" i="14"/>
  <c r="U104" i="14"/>
  <c r="CF104" i="14"/>
  <c r="T104" i="14"/>
  <c r="CE104" i="14"/>
  <c r="S104" i="14"/>
  <c r="BL104" i="14"/>
  <c r="BX104" i="14"/>
  <c r="EE104" i="14"/>
  <c r="EI104" i="14"/>
  <c r="BS104" i="14"/>
  <c r="BW104" i="14"/>
  <c r="DZ104" i="14"/>
  <c r="ED104" i="14"/>
  <c r="BN104" i="14"/>
  <c r="BR104" i="14"/>
  <c r="DX104" i="14"/>
  <c r="EJ104" i="14"/>
  <c r="DY104" i="14"/>
  <c r="BM104" i="14"/>
  <c r="EK104" i="14"/>
  <c r="BY104" i="14"/>
  <c r="CL136" i="14"/>
  <c r="Z136" i="14"/>
  <c r="CK136" i="14"/>
  <c r="Y136" i="14"/>
  <c r="CJ136" i="14"/>
  <c r="X136" i="14"/>
  <c r="CQ136" i="14"/>
  <c r="AE136" i="14"/>
  <c r="CD136" i="14"/>
  <c r="R136" i="14"/>
  <c r="CC136" i="14"/>
  <c r="Q136" i="14"/>
  <c r="CB136" i="14"/>
  <c r="P136" i="14"/>
  <c r="CI136" i="14"/>
  <c r="W136" i="14"/>
  <c r="CH136" i="14"/>
  <c r="V136" i="14"/>
  <c r="CO136" i="14"/>
  <c r="AC136" i="14"/>
  <c r="CN136" i="14"/>
  <c r="AB136" i="14"/>
  <c r="CM136" i="14"/>
  <c r="AA136" i="14"/>
  <c r="EH136" i="14"/>
  <c r="BV136" i="14"/>
  <c r="EG136" i="14"/>
  <c r="BU136" i="14"/>
  <c r="EF136" i="14"/>
  <c r="BT136" i="14"/>
  <c r="EM136" i="14"/>
  <c r="CA136" i="14"/>
  <c r="EL136" i="14"/>
  <c r="BZ136" i="14"/>
  <c r="N136" i="14"/>
  <c r="CG136" i="14"/>
  <c r="U136" i="14"/>
  <c r="CF136" i="14"/>
  <c r="T136" i="14"/>
  <c r="CE136" i="14"/>
  <c r="S136" i="14"/>
  <c r="DZ136" i="14"/>
  <c r="BN136" i="14"/>
  <c r="DY136" i="14"/>
  <c r="BM136" i="14"/>
  <c r="DX136" i="14"/>
  <c r="BL136" i="14"/>
  <c r="EE136" i="14"/>
  <c r="BS136" i="14"/>
  <c r="ED136" i="14"/>
  <c r="BR136" i="14"/>
  <c r="EK136" i="14"/>
  <c r="BY136" i="14"/>
  <c r="EJ136" i="14"/>
  <c r="BX136" i="14"/>
  <c r="EI136" i="14"/>
  <c r="BW136" i="14"/>
  <c r="DJ136" i="14"/>
  <c r="AX136" i="14"/>
  <c r="CT136" i="14"/>
  <c r="BE136" i="14"/>
  <c r="BD136" i="14"/>
  <c r="BK136" i="14"/>
  <c r="CP136" i="14"/>
  <c r="DM136" i="14"/>
  <c r="EB136" i="14"/>
  <c r="AR136" i="14"/>
  <c r="BG136" i="14"/>
  <c r="BF136" i="14"/>
  <c r="AW136" i="14"/>
  <c r="AV136" i="14"/>
  <c r="BC136" i="14"/>
  <c r="BJ136" i="14"/>
  <c r="DE136" i="14"/>
  <c r="DT136" i="14"/>
  <c r="AJ136" i="14"/>
  <c r="AY136" i="14"/>
  <c r="AP136" i="14"/>
  <c r="AO136" i="14"/>
  <c r="AN136" i="14"/>
  <c r="AU136" i="14"/>
  <c r="BB136" i="14"/>
  <c r="CW136" i="14"/>
  <c r="DL136" i="14"/>
  <c r="EA136" i="14"/>
  <c r="AQ136" i="14"/>
  <c r="AH136" i="14"/>
  <c r="AG136" i="14"/>
  <c r="AF136" i="14"/>
  <c r="AM136" i="14"/>
  <c r="AT136" i="14"/>
  <c r="BQ136" i="14"/>
  <c r="DD136" i="14"/>
  <c r="DS136" i="14"/>
  <c r="AI136" i="14"/>
  <c r="DQ136" i="14"/>
  <c r="DP136" i="14"/>
  <c r="DW136" i="14"/>
  <c r="DV136" i="14"/>
  <c r="AL136" i="14"/>
  <c r="BI136" i="14"/>
  <c r="CV136" i="14"/>
  <c r="DK136" i="14"/>
  <c r="DI136" i="14"/>
  <c r="DH136" i="14"/>
  <c r="DO136" i="14"/>
  <c r="DN136" i="14"/>
  <c r="AD136" i="14"/>
  <c r="BA136" i="14"/>
  <c r="BP136" i="14"/>
  <c r="DC136" i="14"/>
  <c r="DR136" i="14"/>
  <c r="DA136" i="14"/>
  <c r="CZ136" i="14"/>
  <c r="DG136" i="14"/>
  <c r="DF136" i="14"/>
  <c r="EC136" i="14"/>
  <c r="AS136" i="14"/>
  <c r="BH136" i="14"/>
  <c r="CU136" i="14"/>
  <c r="CR136" i="14"/>
  <c r="CY136" i="14"/>
  <c r="CX136" i="14"/>
  <c r="DU136" i="14"/>
  <c r="AK136" i="14"/>
  <c r="CS136" i="14"/>
  <c r="DB136" i="14"/>
  <c r="AZ136" i="14"/>
  <c r="BO136" i="14"/>
  <c r="EF175" i="14"/>
  <c r="BT175" i="14"/>
  <c r="EM175" i="14"/>
  <c r="CA175" i="14"/>
  <c r="EL175" i="14"/>
  <c r="BZ175" i="14"/>
  <c r="N175" i="14"/>
  <c r="CG175" i="14"/>
  <c r="U175" i="14"/>
  <c r="CF175" i="14"/>
  <c r="T175" i="14"/>
  <c r="CE175" i="14"/>
  <c r="S175" i="14"/>
  <c r="CD175" i="14"/>
  <c r="R175" i="14"/>
  <c r="CC175" i="14"/>
  <c r="Q175" i="14"/>
  <c r="DX175" i="14"/>
  <c r="BL175" i="14"/>
  <c r="EE175" i="14"/>
  <c r="BS175" i="14"/>
  <c r="ED175" i="14"/>
  <c r="BR175" i="14"/>
  <c r="EK175" i="14"/>
  <c r="BY175" i="14"/>
  <c r="EJ175" i="14"/>
  <c r="BX175" i="14"/>
  <c r="EI175" i="14"/>
  <c r="BW175" i="14"/>
  <c r="EH175" i="14"/>
  <c r="BV175" i="14"/>
  <c r="EG175" i="14"/>
  <c r="BU175" i="14"/>
  <c r="DP175" i="14"/>
  <c r="BD175" i="14"/>
  <c r="DW175" i="14"/>
  <c r="BK175" i="14"/>
  <c r="DV175" i="14"/>
  <c r="BJ175" i="14"/>
  <c r="EC175" i="14"/>
  <c r="BQ175" i="14"/>
  <c r="EB175" i="14"/>
  <c r="BP175" i="14"/>
  <c r="EA175" i="14"/>
  <c r="BO175" i="14"/>
  <c r="DZ175" i="14"/>
  <c r="BN175" i="14"/>
  <c r="DY175" i="14"/>
  <c r="BM175" i="14"/>
  <c r="DH175" i="14"/>
  <c r="AV175" i="14"/>
  <c r="DO175" i="14"/>
  <c r="BC175" i="14"/>
  <c r="DN175" i="14"/>
  <c r="BB175" i="14"/>
  <c r="DU175" i="14"/>
  <c r="BI175" i="14"/>
  <c r="DT175" i="14"/>
  <c r="BH175" i="14"/>
  <c r="DS175" i="14"/>
  <c r="BG175" i="14"/>
  <c r="DR175" i="14"/>
  <c r="BF175" i="14"/>
  <c r="DQ175" i="14"/>
  <c r="BE175" i="14"/>
  <c r="CZ175" i="14"/>
  <c r="AN175" i="14"/>
  <c r="DG175" i="14"/>
  <c r="AU175" i="14"/>
  <c r="DF175" i="14"/>
  <c r="AT175" i="14"/>
  <c r="DM175" i="14"/>
  <c r="BA175" i="14"/>
  <c r="DL175" i="14"/>
  <c r="AZ175" i="14"/>
  <c r="DK175" i="14"/>
  <c r="AY175" i="14"/>
  <c r="DJ175" i="14"/>
  <c r="AX175" i="14"/>
  <c r="DI175" i="14"/>
  <c r="AW175" i="14"/>
  <c r="CR175" i="14"/>
  <c r="AF175" i="14"/>
  <c r="CY175" i="14"/>
  <c r="AM175" i="14"/>
  <c r="CX175" i="14"/>
  <c r="AL175" i="14"/>
  <c r="DE175" i="14"/>
  <c r="AS175" i="14"/>
  <c r="DD175" i="14"/>
  <c r="AR175" i="14"/>
  <c r="DC175" i="14"/>
  <c r="AQ175" i="14"/>
  <c r="DB175" i="14"/>
  <c r="AP175" i="14"/>
  <c r="DA175" i="14"/>
  <c r="AO175" i="14"/>
  <c r="CJ175" i="14"/>
  <c r="X175" i="14"/>
  <c r="CQ175" i="14"/>
  <c r="AE175" i="14"/>
  <c r="CP175" i="14"/>
  <c r="AD175" i="14"/>
  <c r="CW175" i="14"/>
  <c r="AK175" i="14"/>
  <c r="CV175" i="14"/>
  <c r="AJ175" i="14"/>
  <c r="CU175" i="14"/>
  <c r="AI175" i="14"/>
  <c r="CT175" i="14"/>
  <c r="AH175" i="14"/>
  <c r="CS175" i="14"/>
  <c r="AG175" i="14"/>
  <c r="P175" i="14"/>
  <c r="AB175" i="14"/>
  <c r="CI175" i="14"/>
  <c r="CM175" i="14"/>
  <c r="W175" i="14"/>
  <c r="AA175" i="14"/>
  <c r="CH175" i="14"/>
  <c r="CL175" i="14"/>
  <c r="V175" i="14"/>
  <c r="Z175" i="14"/>
  <c r="CO175" i="14"/>
  <c r="CK175" i="14"/>
  <c r="CB175" i="14"/>
  <c r="CN175" i="14"/>
  <c r="AC175" i="14"/>
  <c r="Y175" i="14"/>
  <c r="CV174" i="14"/>
  <c r="AJ174" i="14"/>
  <c r="CU174" i="14"/>
  <c r="AI174" i="14"/>
  <c r="CT174" i="14"/>
  <c r="AH174" i="14"/>
  <c r="CS174" i="14"/>
  <c r="AG174" i="14"/>
  <c r="CR174" i="14"/>
  <c r="AF174" i="14"/>
  <c r="CY174" i="14"/>
  <c r="AM174" i="14"/>
  <c r="CX174" i="14"/>
  <c r="AL174" i="14"/>
  <c r="DE174" i="14"/>
  <c r="AS174" i="14"/>
  <c r="CN174" i="14"/>
  <c r="T174" i="14"/>
  <c r="BW174" i="14"/>
  <c r="DZ174" i="14"/>
  <c r="BF174" i="14"/>
  <c r="DI174" i="14"/>
  <c r="AO174" i="14"/>
  <c r="CJ174" i="14"/>
  <c r="P174" i="14"/>
  <c r="CA174" i="14"/>
  <c r="ED174" i="14"/>
  <c r="BJ174" i="14"/>
  <c r="DU174" i="14"/>
  <c r="BA174" i="14"/>
  <c r="CF174" i="14"/>
  <c r="EI174" i="14"/>
  <c r="BO174" i="14"/>
  <c r="DR174" i="14"/>
  <c r="AX174" i="14"/>
  <c r="DA174" i="14"/>
  <c r="Y174" i="14"/>
  <c r="CB174" i="14"/>
  <c r="EM174" i="14"/>
  <c r="BS174" i="14"/>
  <c r="DV174" i="14"/>
  <c r="BB174" i="14"/>
  <c r="DM174" i="14"/>
  <c r="AK174" i="14"/>
  <c r="BX174" i="14"/>
  <c r="EA174" i="14"/>
  <c r="BG174" i="14"/>
  <c r="DJ174" i="14"/>
  <c r="AP174" i="14"/>
  <c r="CK174" i="14"/>
  <c r="Q174" i="14"/>
  <c r="BT174" i="14"/>
  <c r="EE174" i="14"/>
  <c r="BK174" i="14"/>
  <c r="DN174" i="14"/>
  <c r="AT174" i="14"/>
  <c r="CW174" i="14"/>
  <c r="AC174" i="14"/>
  <c r="EJ174" i="14"/>
  <c r="BP174" i="14"/>
  <c r="DS174" i="14"/>
  <c r="AY174" i="14"/>
  <c r="DB174" i="14"/>
  <c r="Z174" i="14"/>
  <c r="CC174" i="14"/>
  <c r="EF174" i="14"/>
  <c r="BL174" i="14"/>
  <c r="DW174" i="14"/>
  <c r="BC174" i="14"/>
  <c r="DF174" i="14"/>
  <c r="AD174" i="14"/>
  <c r="CO174" i="14"/>
  <c r="U174" i="14"/>
  <c r="EB174" i="14"/>
  <c r="BH174" i="14"/>
  <c r="DK174" i="14"/>
  <c r="AQ174" i="14"/>
  <c r="CL174" i="14"/>
  <c r="R174" i="14"/>
  <c r="BU174" i="14"/>
  <c r="DX174" i="14"/>
  <c r="BD174" i="14"/>
  <c r="DO174" i="14"/>
  <c r="AU174" i="14"/>
  <c r="CP174" i="14"/>
  <c r="V174" i="14"/>
  <c r="CG174" i="14"/>
  <c r="DT174" i="14"/>
  <c r="AZ174" i="14"/>
  <c r="DC174" i="14"/>
  <c r="AA174" i="14"/>
  <c r="CD174" i="14"/>
  <c r="EG174" i="14"/>
  <c r="BM174" i="14"/>
  <c r="DP174" i="14"/>
  <c r="AV174" i="14"/>
  <c r="DG174" i="14"/>
  <c r="AE174" i="14"/>
  <c r="CH174" i="14"/>
  <c r="N174" i="14"/>
  <c r="BY174" i="14"/>
  <c r="DL174" i="14"/>
  <c r="AR174" i="14"/>
  <c r="CM174" i="14"/>
  <c r="S174" i="14"/>
  <c r="BV174" i="14"/>
  <c r="DY174" i="14"/>
  <c r="BE174" i="14"/>
  <c r="DH174" i="14"/>
  <c r="AN174" i="14"/>
  <c r="CQ174" i="14"/>
  <c r="W174" i="14"/>
  <c r="BZ174" i="14"/>
  <c r="EK174" i="14"/>
  <c r="BQ174" i="14"/>
  <c r="CZ174" i="14"/>
  <c r="DD174" i="14"/>
  <c r="X174" i="14"/>
  <c r="AB174" i="14"/>
  <c r="CI174" i="14"/>
  <c r="CE174" i="14"/>
  <c r="EL174" i="14"/>
  <c r="EH174" i="14"/>
  <c r="BR174" i="14"/>
  <c r="BN174" i="14"/>
  <c r="EC174" i="14"/>
  <c r="DQ174" i="14"/>
  <c r="BI174" i="14"/>
  <c r="AW174" i="14"/>
  <c r="CD118" i="14"/>
  <c r="R118" i="14"/>
  <c r="CC118" i="14"/>
  <c r="Q118" i="14"/>
  <c r="CB118" i="14"/>
  <c r="P118" i="14"/>
  <c r="CI118" i="14"/>
  <c r="W118" i="14"/>
  <c r="CH118" i="14"/>
  <c r="V118" i="14"/>
  <c r="CO118" i="14"/>
  <c r="AC118" i="14"/>
  <c r="CN118" i="14"/>
  <c r="AB118" i="14"/>
  <c r="CM118" i="14"/>
  <c r="AA118" i="14"/>
  <c r="EH118" i="14"/>
  <c r="BV118" i="14"/>
  <c r="EG118" i="14"/>
  <c r="BU118" i="14"/>
  <c r="EF118" i="14"/>
  <c r="BT118" i="14"/>
  <c r="EM118" i="14"/>
  <c r="CA118" i="14"/>
  <c r="EL118" i="14"/>
  <c r="BZ118" i="14"/>
  <c r="N118" i="14"/>
  <c r="CG118" i="14"/>
  <c r="U118" i="14"/>
  <c r="CF118" i="14"/>
  <c r="T118" i="14"/>
  <c r="CE118" i="14"/>
  <c r="S118" i="14"/>
  <c r="DZ118" i="14"/>
  <c r="BN118" i="14"/>
  <c r="DY118" i="14"/>
  <c r="BM118" i="14"/>
  <c r="DX118" i="14"/>
  <c r="BL118" i="14"/>
  <c r="EE118" i="14"/>
  <c r="BS118" i="14"/>
  <c r="ED118" i="14"/>
  <c r="BR118" i="14"/>
  <c r="EK118" i="14"/>
  <c r="BY118" i="14"/>
  <c r="EJ118" i="14"/>
  <c r="BX118" i="14"/>
  <c r="EI118" i="14"/>
  <c r="BW118" i="14"/>
  <c r="DR118" i="14"/>
  <c r="BF118" i="14"/>
  <c r="DQ118" i="14"/>
  <c r="BE118" i="14"/>
  <c r="DP118" i="14"/>
  <c r="BD118" i="14"/>
  <c r="DW118" i="14"/>
  <c r="BK118" i="14"/>
  <c r="DV118" i="14"/>
  <c r="BJ118" i="14"/>
  <c r="EC118" i="14"/>
  <c r="BQ118" i="14"/>
  <c r="EB118" i="14"/>
  <c r="BP118" i="14"/>
  <c r="EA118" i="14"/>
  <c r="BO118" i="14"/>
  <c r="DJ118" i="14"/>
  <c r="AX118" i="14"/>
  <c r="DI118" i="14"/>
  <c r="AW118" i="14"/>
  <c r="DH118" i="14"/>
  <c r="AV118" i="14"/>
  <c r="DO118" i="14"/>
  <c r="BC118" i="14"/>
  <c r="DN118" i="14"/>
  <c r="BB118" i="14"/>
  <c r="DU118" i="14"/>
  <c r="BI118" i="14"/>
  <c r="DT118" i="14"/>
  <c r="BH118" i="14"/>
  <c r="DS118" i="14"/>
  <c r="BG118" i="14"/>
  <c r="DB118" i="14"/>
  <c r="AP118" i="14"/>
  <c r="DA118" i="14"/>
  <c r="AO118" i="14"/>
  <c r="CZ118" i="14"/>
  <c r="AN118" i="14"/>
  <c r="DG118" i="14"/>
  <c r="AU118" i="14"/>
  <c r="DF118" i="14"/>
  <c r="AT118" i="14"/>
  <c r="DM118" i="14"/>
  <c r="BA118" i="14"/>
  <c r="DL118" i="14"/>
  <c r="AZ118" i="14"/>
  <c r="DK118" i="14"/>
  <c r="AY118" i="14"/>
  <c r="CL118" i="14"/>
  <c r="Z118" i="14"/>
  <c r="CK118" i="14"/>
  <c r="Y118" i="14"/>
  <c r="CJ118" i="14"/>
  <c r="X118" i="14"/>
  <c r="CQ118" i="14"/>
  <c r="AE118" i="14"/>
  <c r="CP118" i="14"/>
  <c r="AD118" i="14"/>
  <c r="CW118" i="14"/>
  <c r="AK118" i="14"/>
  <c r="CV118" i="14"/>
  <c r="AJ118" i="14"/>
  <c r="CU118" i="14"/>
  <c r="AI118" i="14"/>
  <c r="AF118" i="14"/>
  <c r="AR118" i="14"/>
  <c r="CY118" i="14"/>
  <c r="DC118" i="14"/>
  <c r="AM118" i="14"/>
  <c r="AQ118" i="14"/>
  <c r="AG118" i="14"/>
  <c r="CT118" i="14"/>
  <c r="CX118" i="14"/>
  <c r="AH118" i="14"/>
  <c r="AL118" i="14"/>
  <c r="CS118" i="14"/>
  <c r="DE118" i="14"/>
  <c r="AS118" i="14"/>
  <c r="CR118" i="14"/>
  <c r="DD118" i="14"/>
  <c r="CL120" i="14"/>
  <c r="Z120" i="14"/>
  <c r="CK120" i="14"/>
  <c r="Y120" i="14"/>
  <c r="CJ120" i="14"/>
  <c r="X120" i="14"/>
  <c r="CD120" i="14"/>
  <c r="R120" i="14"/>
  <c r="CC120" i="14"/>
  <c r="Q120" i="14"/>
  <c r="CB120" i="14"/>
  <c r="P120" i="14"/>
  <c r="CI120" i="14"/>
  <c r="W120" i="14"/>
  <c r="CH120" i="14"/>
  <c r="V120" i="14"/>
  <c r="CO120" i="14"/>
  <c r="AC120" i="14"/>
  <c r="CN120" i="14"/>
  <c r="AB120" i="14"/>
  <c r="CM120" i="14"/>
  <c r="EH120" i="14"/>
  <c r="BV120" i="14"/>
  <c r="EG120" i="14"/>
  <c r="BU120" i="14"/>
  <c r="EF120" i="14"/>
  <c r="BT120" i="14"/>
  <c r="EM120" i="14"/>
  <c r="CA120" i="14"/>
  <c r="EL120" i="14"/>
  <c r="BZ120" i="14"/>
  <c r="CT120" i="14"/>
  <c r="DI120" i="14"/>
  <c r="DX120" i="14"/>
  <c r="AN120" i="14"/>
  <c r="BS120" i="14"/>
  <c r="DN120" i="14"/>
  <c r="AL120" i="14"/>
  <c r="CW120" i="14"/>
  <c r="U120" i="14"/>
  <c r="BX120" i="14"/>
  <c r="EA120" i="14"/>
  <c r="BG120" i="14"/>
  <c r="BN120" i="14"/>
  <c r="DA120" i="14"/>
  <c r="DP120" i="14"/>
  <c r="AF120" i="14"/>
  <c r="BK120" i="14"/>
  <c r="DF120" i="14"/>
  <c r="AD120" i="14"/>
  <c r="CG120" i="14"/>
  <c r="EJ120" i="14"/>
  <c r="BP120" i="14"/>
  <c r="DS120" i="14"/>
  <c r="AY120" i="14"/>
  <c r="BF120" i="14"/>
  <c r="CS120" i="14"/>
  <c r="DH120" i="14"/>
  <c r="EE120" i="14"/>
  <c r="BC120" i="14"/>
  <c r="CX120" i="14"/>
  <c r="N120" i="14"/>
  <c r="BY120" i="14"/>
  <c r="EB120" i="14"/>
  <c r="BH120" i="14"/>
  <c r="DK120" i="14"/>
  <c r="AQ120" i="14"/>
  <c r="AX120" i="14"/>
  <c r="BM120" i="14"/>
  <c r="CZ120" i="14"/>
  <c r="DW120" i="14"/>
  <c r="AU120" i="14"/>
  <c r="CP120" i="14"/>
  <c r="EK120" i="14"/>
  <c r="BQ120" i="14"/>
  <c r="DT120" i="14"/>
  <c r="AZ120" i="14"/>
  <c r="DC120" i="14"/>
  <c r="AI120" i="14"/>
  <c r="DZ120" i="14"/>
  <c r="AP120" i="14"/>
  <c r="BE120" i="14"/>
  <c r="CR120" i="14"/>
  <c r="DO120" i="14"/>
  <c r="AM120" i="14"/>
  <c r="BR120" i="14"/>
  <c r="EC120" i="14"/>
  <c r="BI120" i="14"/>
  <c r="DL120" i="14"/>
  <c r="AR120" i="14"/>
  <c r="CU120" i="14"/>
  <c r="AA120" i="14"/>
  <c r="DR120" i="14"/>
  <c r="AH120" i="14"/>
  <c r="AW120" i="14"/>
  <c r="BL120" i="14"/>
  <c r="DG120" i="14"/>
  <c r="AE120" i="14"/>
  <c r="BJ120" i="14"/>
  <c r="DU120" i="14"/>
  <c r="BA120" i="14"/>
  <c r="DD120" i="14"/>
  <c r="AJ120" i="14"/>
  <c r="CE120" i="14"/>
  <c r="S120" i="14"/>
  <c r="DJ120" i="14"/>
  <c r="DY120" i="14"/>
  <c r="AO120" i="14"/>
  <c r="BD120" i="14"/>
  <c r="CY120" i="14"/>
  <c r="ED120" i="14"/>
  <c r="BB120" i="14"/>
  <c r="DM120" i="14"/>
  <c r="AS120" i="14"/>
  <c r="CV120" i="14"/>
  <c r="T120" i="14"/>
  <c r="BW120" i="14"/>
  <c r="DQ120" i="14"/>
  <c r="CF120" i="14"/>
  <c r="AG120" i="14"/>
  <c r="EI120" i="14"/>
  <c r="AV120" i="14"/>
  <c r="BO120" i="14"/>
  <c r="CQ120" i="14"/>
  <c r="DV120" i="14"/>
  <c r="DB120" i="14"/>
  <c r="AK120" i="14"/>
  <c r="DE120" i="14"/>
  <c r="AT120" i="14"/>
  <c r="DW342" i="14"/>
  <c r="BK342" i="14"/>
  <c r="DV342" i="14"/>
  <c r="BJ342" i="14"/>
  <c r="EC342" i="14"/>
  <c r="BQ342" i="14"/>
  <c r="EB342" i="14"/>
  <c r="BP342" i="14"/>
  <c r="EA342" i="14"/>
  <c r="BO342" i="14"/>
  <c r="DZ342" i="14"/>
  <c r="BN342" i="14"/>
  <c r="DY342" i="14"/>
  <c r="BM342" i="14"/>
  <c r="AV342" i="14"/>
  <c r="P342" i="14"/>
  <c r="DO342" i="14"/>
  <c r="BC342" i="14"/>
  <c r="DN342" i="14"/>
  <c r="BB342" i="14"/>
  <c r="DU342" i="14"/>
  <c r="BI342" i="14"/>
  <c r="DT342" i="14"/>
  <c r="BH342" i="14"/>
  <c r="DS342" i="14"/>
  <c r="BG342" i="14"/>
  <c r="DR342" i="14"/>
  <c r="BF342" i="14"/>
  <c r="DQ342" i="14"/>
  <c r="BE342" i="14"/>
  <c r="CZ342" i="14"/>
  <c r="EF342" i="14"/>
  <c r="DG342" i="14"/>
  <c r="AU342" i="14"/>
  <c r="DF342" i="14"/>
  <c r="AT342" i="14"/>
  <c r="DM342" i="14"/>
  <c r="BA342" i="14"/>
  <c r="DL342" i="14"/>
  <c r="AZ342" i="14"/>
  <c r="DK342" i="14"/>
  <c r="AY342" i="14"/>
  <c r="DJ342" i="14"/>
  <c r="AX342" i="14"/>
  <c r="DI342" i="14"/>
  <c r="AW342" i="14"/>
  <c r="AN342" i="14"/>
  <c r="BT342" i="14"/>
  <c r="CY342" i="14"/>
  <c r="AM342" i="14"/>
  <c r="CX342" i="14"/>
  <c r="AL342" i="14"/>
  <c r="DE342" i="14"/>
  <c r="AS342" i="14"/>
  <c r="DD342" i="14"/>
  <c r="AR342" i="14"/>
  <c r="DC342" i="14"/>
  <c r="AQ342" i="14"/>
  <c r="DB342" i="14"/>
  <c r="AP342" i="14"/>
  <c r="DA342" i="14"/>
  <c r="AO342" i="14"/>
  <c r="CR342" i="14"/>
  <c r="DP342" i="14"/>
  <c r="CQ342" i="14"/>
  <c r="AE342" i="14"/>
  <c r="CP342" i="14"/>
  <c r="AD342" i="14"/>
  <c r="CW342" i="14"/>
  <c r="AK342" i="14"/>
  <c r="CV342" i="14"/>
  <c r="AJ342" i="14"/>
  <c r="CU342" i="14"/>
  <c r="AI342" i="14"/>
  <c r="CT342" i="14"/>
  <c r="AH342" i="14"/>
  <c r="CS342" i="14"/>
  <c r="AG342" i="14"/>
  <c r="AF342" i="14"/>
  <c r="BD342" i="14"/>
  <c r="CI342" i="14"/>
  <c r="W342" i="14"/>
  <c r="CH342" i="14"/>
  <c r="V342" i="14"/>
  <c r="CO342" i="14"/>
  <c r="AC342" i="14"/>
  <c r="CN342" i="14"/>
  <c r="AB342" i="14"/>
  <c r="CM342" i="14"/>
  <c r="AA342" i="14"/>
  <c r="CL342" i="14"/>
  <c r="Z342" i="14"/>
  <c r="CK342" i="14"/>
  <c r="Y342" i="14"/>
  <c r="CJ342" i="14"/>
  <c r="DX342" i="14"/>
  <c r="EM342" i="14"/>
  <c r="CA342" i="14"/>
  <c r="EL342" i="14"/>
  <c r="BZ342" i="14"/>
  <c r="N342" i="14"/>
  <c r="CG342" i="14"/>
  <c r="U342" i="14"/>
  <c r="CF342" i="14"/>
  <c r="T342" i="14"/>
  <c r="CE342" i="14"/>
  <c r="S342" i="14"/>
  <c r="CD342" i="14"/>
  <c r="R342" i="14"/>
  <c r="CC342" i="14"/>
  <c r="Q342" i="14"/>
  <c r="X342" i="14"/>
  <c r="BL342" i="14"/>
  <c r="BX342" i="14"/>
  <c r="CB342" i="14"/>
  <c r="EE342" i="14"/>
  <c r="EI342" i="14"/>
  <c r="BS342" i="14"/>
  <c r="BW342" i="14"/>
  <c r="ED342" i="14"/>
  <c r="EH342" i="14"/>
  <c r="BR342" i="14"/>
  <c r="BV342" i="14"/>
  <c r="EK342" i="14"/>
  <c r="EG342" i="14"/>
  <c r="BY342" i="14"/>
  <c r="BU342" i="14"/>
  <c r="EJ342" i="14"/>
  <c r="DH342" i="14"/>
  <c r="CI340" i="14"/>
  <c r="W340" i="14"/>
  <c r="CH340" i="14"/>
  <c r="V340" i="14"/>
  <c r="CO340" i="14"/>
  <c r="AC340" i="14"/>
  <c r="CN340" i="14"/>
  <c r="AB340" i="14"/>
  <c r="CM340" i="14"/>
  <c r="AA340" i="14"/>
  <c r="CL340" i="14"/>
  <c r="Z340" i="14"/>
  <c r="CK340" i="14"/>
  <c r="Y340" i="14"/>
  <c r="CR340" i="14"/>
  <c r="EF340" i="14"/>
  <c r="EM340" i="14"/>
  <c r="CA340" i="14"/>
  <c r="EL340" i="14"/>
  <c r="BZ340" i="14"/>
  <c r="N340" i="14"/>
  <c r="CG340" i="14"/>
  <c r="U340" i="14"/>
  <c r="CF340" i="14"/>
  <c r="T340" i="14"/>
  <c r="CE340" i="14"/>
  <c r="S340" i="14"/>
  <c r="CD340" i="14"/>
  <c r="R340" i="14"/>
  <c r="CC340" i="14"/>
  <c r="Q340" i="14"/>
  <c r="AF340" i="14"/>
  <c r="BT340" i="14"/>
  <c r="EE340" i="14"/>
  <c r="BS340" i="14"/>
  <c r="ED340" i="14"/>
  <c r="BR340" i="14"/>
  <c r="EK340" i="14"/>
  <c r="BY340" i="14"/>
  <c r="EJ340" i="14"/>
  <c r="BX340" i="14"/>
  <c r="EI340" i="14"/>
  <c r="BW340" i="14"/>
  <c r="EH340" i="14"/>
  <c r="BV340" i="14"/>
  <c r="EG340" i="14"/>
  <c r="BU340" i="14"/>
  <c r="DP340" i="14"/>
  <c r="CJ340" i="14"/>
  <c r="DW340" i="14"/>
  <c r="BK340" i="14"/>
  <c r="DV340" i="14"/>
  <c r="BJ340" i="14"/>
  <c r="EC340" i="14"/>
  <c r="BQ340" i="14"/>
  <c r="EB340" i="14"/>
  <c r="BP340" i="14"/>
  <c r="EA340" i="14"/>
  <c r="BO340" i="14"/>
  <c r="DZ340" i="14"/>
  <c r="BN340" i="14"/>
  <c r="DY340" i="14"/>
  <c r="BM340" i="14"/>
  <c r="BD340" i="14"/>
  <c r="X340" i="14"/>
  <c r="DO340" i="14"/>
  <c r="BC340" i="14"/>
  <c r="DN340" i="14"/>
  <c r="BB340" i="14"/>
  <c r="DU340" i="14"/>
  <c r="BI340" i="14"/>
  <c r="DT340" i="14"/>
  <c r="BH340" i="14"/>
  <c r="DS340" i="14"/>
  <c r="BG340" i="14"/>
  <c r="DR340" i="14"/>
  <c r="BF340" i="14"/>
  <c r="DQ340" i="14"/>
  <c r="BE340" i="14"/>
  <c r="DH340" i="14"/>
  <c r="CB340" i="14"/>
  <c r="DG340" i="14"/>
  <c r="AU340" i="14"/>
  <c r="DF340" i="14"/>
  <c r="AT340" i="14"/>
  <c r="DM340" i="14"/>
  <c r="BA340" i="14"/>
  <c r="DL340" i="14"/>
  <c r="AZ340" i="14"/>
  <c r="DK340" i="14"/>
  <c r="AY340" i="14"/>
  <c r="DJ340" i="14"/>
  <c r="AX340" i="14"/>
  <c r="DI340" i="14"/>
  <c r="AW340" i="14"/>
  <c r="AV340" i="14"/>
  <c r="P340" i="14"/>
  <c r="CQ340" i="14"/>
  <c r="CW340" i="14"/>
  <c r="CU340" i="14"/>
  <c r="CS340" i="14"/>
  <c r="AM340" i="14"/>
  <c r="AS340" i="14"/>
  <c r="AQ340" i="14"/>
  <c r="AO340" i="14"/>
  <c r="AE340" i="14"/>
  <c r="AK340" i="14"/>
  <c r="AI340" i="14"/>
  <c r="AG340" i="14"/>
  <c r="CX340" i="14"/>
  <c r="DD340" i="14"/>
  <c r="DB340" i="14"/>
  <c r="CZ340" i="14"/>
  <c r="CP340" i="14"/>
  <c r="CV340" i="14"/>
  <c r="CT340" i="14"/>
  <c r="AN340" i="14"/>
  <c r="AL340" i="14"/>
  <c r="AR340" i="14"/>
  <c r="AP340" i="14"/>
  <c r="DX340" i="14"/>
  <c r="AD340" i="14"/>
  <c r="AJ340" i="14"/>
  <c r="AH340" i="14"/>
  <c r="BL340" i="14"/>
  <c r="CY340" i="14"/>
  <c r="DE340" i="14"/>
  <c r="DC340" i="14"/>
  <c r="DA340" i="14"/>
  <c r="EH130" i="14"/>
  <c r="BV130" i="14"/>
  <c r="EG130" i="14"/>
  <c r="BU130" i="14"/>
  <c r="EF130" i="14"/>
  <c r="BT130" i="14"/>
  <c r="EM130" i="14"/>
  <c r="CA130" i="14"/>
  <c r="EL130" i="14"/>
  <c r="BZ130" i="14"/>
  <c r="N130" i="14"/>
  <c r="CG130" i="14"/>
  <c r="U130" i="14"/>
  <c r="CF130" i="14"/>
  <c r="T130" i="14"/>
  <c r="CE130" i="14"/>
  <c r="S130" i="14"/>
  <c r="DZ130" i="14"/>
  <c r="BN130" i="14"/>
  <c r="DY130" i="14"/>
  <c r="BM130" i="14"/>
  <c r="DX130" i="14"/>
  <c r="BL130" i="14"/>
  <c r="EE130" i="14"/>
  <c r="BS130" i="14"/>
  <c r="ED130" i="14"/>
  <c r="BR130" i="14"/>
  <c r="EK130" i="14"/>
  <c r="BY130" i="14"/>
  <c r="EJ130" i="14"/>
  <c r="BX130" i="14"/>
  <c r="EI130" i="14"/>
  <c r="BW130" i="14"/>
  <c r="DR130" i="14"/>
  <c r="BF130" i="14"/>
  <c r="DQ130" i="14"/>
  <c r="BE130" i="14"/>
  <c r="DP130" i="14"/>
  <c r="BD130" i="14"/>
  <c r="DW130" i="14"/>
  <c r="BK130" i="14"/>
  <c r="DV130" i="14"/>
  <c r="BJ130" i="14"/>
  <c r="EC130" i="14"/>
  <c r="BQ130" i="14"/>
  <c r="EB130" i="14"/>
  <c r="BP130" i="14"/>
  <c r="EA130" i="14"/>
  <c r="BO130" i="14"/>
  <c r="DJ130" i="14"/>
  <c r="AX130" i="14"/>
  <c r="DI130" i="14"/>
  <c r="AW130" i="14"/>
  <c r="DH130" i="14"/>
  <c r="AV130" i="14"/>
  <c r="DO130" i="14"/>
  <c r="BC130" i="14"/>
  <c r="DN130" i="14"/>
  <c r="BB130" i="14"/>
  <c r="DU130" i="14"/>
  <c r="BI130" i="14"/>
  <c r="DT130" i="14"/>
  <c r="BH130" i="14"/>
  <c r="DS130" i="14"/>
  <c r="BG130" i="14"/>
  <c r="DB130" i="14"/>
  <c r="AP130" i="14"/>
  <c r="DA130" i="14"/>
  <c r="AO130" i="14"/>
  <c r="CZ130" i="14"/>
  <c r="AN130" i="14"/>
  <c r="DG130" i="14"/>
  <c r="AU130" i="14"/>
  <c r="DF130" i="14"/>
  <c r="AT130" i="14"/>
  <c r="DM130" i="14"/>
  <c r="BA130" i="14"/>
  <c r="DL130" i="14"/>
  <c r="AZ130" i="14"/>
  <c r="DK130" i="14"/>
  <c r="AY130" i="14"/>
  <c r="CT130" i="14"/>
  <c r="AH130" i="14"/>
  <c r="CS130" i="14"/>
  <c r="AG130" i="14"/>
  <c r="CR130" i="14"/>
  <c r="AF130" i="14"/>
  <c r="CY130" i="14"/>
  <c r="AM130" i="14"/>
  <c r="CX130" i="14"/>
  <c r="AL130" i="14"/>
  <c r="DE130" i="14"/>
  <c r="AS130" i="14"/>
  <c r="DD130" i="14"/>
  <c r="AR130" i="14"/>
  <c r="DC130" i="14"/>
  <c r="AQ130" i="14"/>
  <c r="CL130" i="14"/>
  <c r="Z130" i="14"/>
  <c r="CK130" i="14"/>
  <c r="Y130" i="14"/>
  <c r="CJ130" i="14"/>
  <c r="X130" i="14"/>
  <c r="CQ130" i="14"/>
  <c r="AE130" i="14"/>
  <c r="CP130" i="14"/>
  <c r="AD130" i="14"/>
  <c r="CW130" i="14"/>
  <c r="AK130" i="14"/>
  <c r="CV130" i="14"/>
  <c r="AJ130" i="14"/>
  <c r="CU130" i="14"/>
  <c r="AI130" i="14"/>
  <c r="CI130" i="14"/>
  <c r="CM130" i="14"/>
  <c r="W130" i="14"/>
  <c r="AA130" i="14"/>
  <c r="CD130" i="14"/>
  <c r="CH130" i="14"/>
  <c r="R130" i="14"/>
  <c r="V130" i="14"/>
  <c r="CC130" i="14"/>
  <c r="CO130" i="14"/>
  <c r="Q130" i="14"/>
  <c r="AC130" i="14"/>
  <c r="CB130" i="14"/>
  <c r="CN130" i="14"/>
  <c r="AB130" i="14"/>
  <c r="P130" i="14"/>
  <c r="DL184" i="14"/>
  <c r="AZ184" i="14"/>
  <c r="DK184" i="14"/>
  <c r="AY184" i="14"/>
  <c r="DJ184" i="14"/>
  <c r="AX184" i="14"/>
  <c r="DI184" i="14"/>
  <c r="AW184" i="14"/>
  <c r="DH184" i="14"/>
  <c r="AV184" i="14"/>
  <c r="DO184" i="14"/>
  <c r="BC184" i="14"/>
  <c r="DD184" i="14"/>
  <c r="AR184" i="14"/>
  <c r="DC184" i="14"/>
  <c r="AQ184" i="14"/>
  <c r="DB184" i="14"/>
  <c r="AP184" i="14"/>
  <c r="DA184" i="14"/>
  <c r="AO184" i="14"/>
  <c r="CZ184" i="14"/>
  <c r="AN184" i="14"/>
  <c r="DG184" i="14"/>
  <c r="AU184" i="14"/>
  <c r="CV184" i="14"/>
  <c r="AJ184" i="14"/>
  <c r="CU184" i="14"/>
  <c r="AI184" i="14"/>
  <c r="CT184" i="14"/>
  <c r="AH184" i="14"/>
  <c r="CS184" i="14"/>
  <c r="AG184" i="14"/>
  <c r="CR184" i="14"/>
  <c r="AF184" i="14"/>
  <c r="CY184" i="14"/>
  <c r="AM184" i="14"/>
  <c r="CN184" i="14"/>
  <c r="AB184" i="14"/>
  <c r="CM184" i="14"/>
  <c r="AA184" i="14"/>
  <c r="CL184" i="14"/>
  <c r="Z184" i="14"/>
  <c r="CK184" i="14"/>
  <c r="Y184" i="14"/>
  <c r="CJ184" i="14"/>
  <c r="X184" i="14"/>
  <c r="CQ184" i="14"/>
  <c r="CF184" i="14"/>
  <c r="T184" i="14"/>
  <c r="CE184" i="14"/>
  <c r="S184" i="14"/>
  <c r="CD184" i="14"/>
  <c r="R184" i="14"/>
  <c r="CC184" i="14"/>
  <c r="Q184" i="14"/>
  <c r="CB184" i="14"/>
  <c r="P184" i="14"/>
  <c r="DT184" i="14"/>
  <c r="BH184" i="14"/>
  <c r="DS184" i="14"/>
  <c r="BG184" i="14"/>
  <c r="DR184" i="14"/>
  <c r="BF184" i="14"/>
  <c r="DQ184" i="14"/>
  <c r="BE184" i="14"/>
  <c r="EB184" i="14"/>
  <c r="DZ184" i="14"/>
  <c r="DX184" i="14"/>
  <c r="CI184" i="14"/>
  <c r="DV184" i="14"/>
  <c r="BJ184" i="14"/>
  <c r="EC184" i="14"/>
  <c r="BQ184" i="14"/>
  <c r="BX184" i="14"/>
  <c r="BV184" i="14"/>
  <c r="DP184" i="14"/>
  <c r="CA184" i="14"/>
  <c r="DN184" i="14"/>
  <c r="BB184" i="14"/>
  <c r="DU184" i="14"/>
  <c r="BI184" i="14"/>
  <c r="BP184" i="14"/>
  <c r="BN184" i="14"/>
  <c r="BT184" i="14"/>
  <c r="BS184" i="14"/>
  <c r="DF184" i="14"/>
  <c r="AT184" i="14"/>
  <c r="DM184" i="14"/>
  <c r="BA184" i="14"/>
  <c r="EI184" i="14"/>
  <c r="EG184" i="14"/>
  <c r="BL184" i="14"/>
  <c r="BK184" i="14"/>
  <c r="CX184" i="14"/>
  <c r="AL184" i="14"/>
  <c r="DE184" i="14"/>
  <c r="AS184" i="14"/>
  <c r="EA184" i="14"/>
  <c r="DY184" i="14"/>
  <c r="BD184" i="14"/>
  <c r="AE184" i="14"/>
  <c r="CP184" i="14"/>
  <c r="AD184" i="14"/>
  <c r="CW184" i="14"/>
  <c r="AK184" i="14"/>
  <c r="BW184" i="14"/>
  <c r="BU184" i="14"/>
  <c r="EM184" i="14"/>
  <c r="W184" i="14"/>
  <c r="CH184" i="14"/>
  <c r="V184" i="14"/>
  <c r="CO184" i="14"/>
  <c r="AC184" i="14"/>
  <c r="EJ184" i="14"/>
  <c r="EH184" i="14"/>
  <c r="EF184" i="14"/>
  <c r="DW184" i="14"/>
  <c r="ED184" i="14"/>
  <c r="BR184" i="14"/>
  <c r="EK184" i="14"/>
  <c r="BY184" i="14"/>
  <c r="BO184" i="14"/>
  <c r="BM184" i="14"/>
  <c r="EE184" i="14"/>
  <c r="EL184" i="14"/>
  <c r="BZ184" i="14"/>
  <c r="N184" i="14"/>
  <c r="U184" i="14"/>
  <c r="CG184" i="14"/>
  <c r="EL105" i="14"/>
  <c r="BZ105" i="14"/>
  <c r="N105" i="14"/>
  <c r="CG105" i="14"/>
  <c r="U105" i="14"/>
  <c r="CF105" i="14"/>
  <c r="T105" i="14"/>
  <c r="CE105" i="14"/>
  <c r="S105" i="14"/>
  <c r="CD105" i="14"/>
  <c r="R105" i="14"/>
  <c r="CC105" i="14"/>
  <c r="Q105" i="14"/>
  <c r="CB105" i="14"/>
  <c r="P105" i="14"/>
  <c r="CI105" i="14"/>
  <c r="W105" i="14"/>
  <c r="DF105" i="14"/>
  <c r="AL105" i="14"/>
  <c r="CW105" i="14"/>
  <c r="AC105" i="14"/>
  <c r="BX105" i="14"/>
  <c r="EA105" i="14"/>
  <c r="BG105" i="14"/>
  <c r="DJ105" i="14"/>
  <c r="AP105" i="14"/>
  <c r="CS105" i="14"/>
  <c r="Y105" i="14"/>
  <c r="BT105" i="14"/>
  <c r="EE105" i="14"/>
  <c r="BK105" i="14"/>
  <c r="CX105" i="14"/>
  <c r="AD105" i="14"/>
  <c r="CO105" i="14"/>
  <c r="EJ105" i="14"/>
  <c r="BP105" i="14"/>
  <c r="DS105" i="14"/>
  <c r="AY105" i="14"/>
  <c r="DB105" i="14"/>
  <c r="AH105" i="14"/>
  <c r="CK105" i="14"/>
  <c r="EF105" i="14"/>
  <c r="BL105" i="14"/>
  <c r="DW105" i="14"/>
  <c r="BC105" i="14"/>
  <c r="DV105" i="14"/>
  <c r="AB105" i="14"/>
  <c r="X105" i="14"/>
  <c r="CP105" i="14"/>
  <c r="V105" i="14"/>
  <c r="BY105" i="14"/>
  <c r="EB105" i="14"/>
  <c r="BH105" i="14"/>
  <c r="DK105" i="14"/>
  <c r="AQ105" i="14"/>
  <c r="CT105" i="14"/>
  <c r="Z105" i="14"/>
  <c r="BU105" i="14"/>
  <c r="DX105" i="14"/>
  <c r="BD105" i="14"/>
  <c r="DO105" i="14"/>
  <c r="AU105" i="14"/>
  <c r="DM105" i="14"/>
  <c r="BW105" i="14"/>
  <c r="DI105" i="14"/>
  <c r="CH105" i="14"/>
  <c r="EK105" i="14"/>
  <c r="BQ105" i="14"/>
  <c r="DT105" i="14"/>
  <c r="AZ105" i="14"/>
  <c r="DC105" i="14"/>
  <c r="AI105" i="14"/>
  <c r="CL105" i="14"/>
  <c r="EG105" i="14"/>
  <c r="BM105" i="14"/>
  <c r="DP105" i="14"/>
  <c r="AV105" i="14"/>
  <c r="DG105" i="14"/>
  <c r="AM105" i="14"/>
  <c r="BB105" i="14"/>
  <c r="DZ105" i="14"/>
  <c r="CR105" i="14"/>
  <c r="BR105" i="14"/>
  <c r="EC105" i="14"/>
  <c r="BI105" i="14"/>
  <c r="DL105" i="14"/>
  <c r="AR105" i="14"/>
  <c r="CU105" i="14"/>
  <c r="AA105" i="14"/>
  <c r="BV105" i="14"/>
  <c r="DY105" i="14"/>
  <c r="BE105" i="14"/>
  <c r="DH105" i="14"/>
  <c r="AN105" i="14"/>
  <c r="CY105" i="14"/>
  <c r="AE105" i="14"/>
  <c r="AS105" i="14"/>
  <c r="BF105" i="14"/>
  <c r="CA105" i="14"/>
  <c r="ED105" i="14"/>
  <c r="BJ105" i="14"/>
  <c r="DU105" i="14"/>
  <c r="BA105" i="14"/>
  <c r="DD105" i="14"/>
  <c r="AJ105" i="14"/>
  <c r="CM105" i="14"/>
  <c r="EH105" i="14"/>
  <c r="BN105" i="14"/>
  <c r="DQ105" i="14"/>
  <c r="AW105" i="14"/>
  <c r="CZ105" i="14"/>
  <c r="AF105" i="14"/>
  <c r="CQ105" i="14"/>
  <c r="CV105" i="14"/>
  <c r="AO105" i="14"/>
  <c r="DN105" i="14"/>
  <c r="AT105" i="14"/>
  <c r="DE105" i="14"/>
  <c r="AK105" i="14"/>
  <c r="CN105" i="14"/>
  <c r="EI105" i="14"/>
  <c r="BO105" i="14"/>
  <c r="DR105" i="14"/>
  <c r="AX105" i="14"/>
  <c r="DA105" i="14"/>
  <c r="AG105" i="14"/>
  <c r="CJ105" i="14"/>
  <c r="EM105" i="14"/>
  <c r="BS105" i="14"/>
  <c r="EM352" i="14"/>
  <c r="CA352" i="14"/>
  <c r="EL352" i="14"/>
  <c r="BZ352" i="14"/>
  <c r="N352" i="14"/>
  <c r="CG352" i="14"/>
  <c r="U352" i="14"/>
  <c r="CF352" i="14"/>
  <c r="T352" i="14"/>
  <c r="CE352" i="14"/>
  <c r="S352" i="14"/>
  <c r="CD352" i="14"/>
  <c r="R352" i="14"/>
  <c r="CC352" i="14"/>
  <c r="Q352" i="14"/>
  <c r="AV352" i="14"/>
  <c r="X352" i="14"/>
  <c r="EE352" i="14"/>
  <c r="BS352" i="14"/>
  <c r="ED352" i="14"/>
  <c r="BR352" i="14"/>
  <c r="EK352" i="14"/>
  <c r="BY352" i="14"/>
  <c r="EJ352" i="14"/>
  <c r="BX352" i="14"/>
  <c r="EI352" i="14"/>
  <c r="BW352" i="14"/>
  <c r="EH352" i="14"/>
  <c r="BV352" i="14"/>
  <c r="EG352" i="14"/>
  <c r="BU352" i="14"/>
  <c r="EF352" i="14"/>
  <c r="CZ352" i="14"/>
  <c r="DW352" i="14"/>
  <c r="BK352" i="14"/>
  <c r="DV352" i="14"/>
  <c r="BJ352" i="14"/>
  <c r="EC352" i="14"/>
  <c r="BQ352" i="14"/>
  <c r="EB352" i="14"/>
  <c r="BP352" i="14"/>
  <c r="EA352" i="14"/>
  <c r="BO352" i="14"/>
  <c r="DZ352" i="14"/>
  <c r="BN352" i="14"/>
  <c r="DY352" i="14"/>
  <c r="BM352" i="14"/>
  <c r="BT352" i="14"/>
  <c r="AN352" i="14"/>
  <c r="DO352" i="14"/>
  <c r="BC352" i="14"/>
  <c r="DN352" i="14"/>
  <c r="BB352" i="14"/>
  <c r="DU352" i="14"/>
  <c r="BI352" i="14"/>
  <c r="DT352" i="14"/>
  <c r="BH352" i="14"/>
  <c r="DS352" i="14"/>
  <c r="BG352" i="14"/>
  <c r="DR352" i="14"/>
  <c r="BF352" i="14"/>
  <c r="DQ352" i="14"/>
  <c r="BE352" i="14"/>
  <c r="DX352" i="14"/>
  <c r="CR352" i="14"/>
  <c r="DG352" i="14"/>
  <c r="AU352" i="14"/>
  <c r="DF352" i="14"/>
  <c r="AT352" i="14"/>
  <c r="DM352" i="14"/>
  <c r="BA352" i="14"/>
  <c r="DL352" i="14"/>
  <c r="AZ352" i="14"/>
  <c r="DK352" i="14"/>
  <c r="AY352" i="14"/>
  <c r="DJ352" i="14"/>
  <c r="AX352" i="14"/>
  <c r="DI352" i="14"/>
  <c r="AW352" i="14"/>
  <c r="BL352" i="14"/>
  <c r="AF352" i="14"/>
  <c r="CY352" i="14"/>
  <c r="AM352" i="14"/>
  <c r="CX352" i="14"/>
  <c r="AL352" i="14"/>
  <c r="DE352" i="14"/>
  <c r="AS352" i="14"/>
  <c r="DD352" i="14"/>
  <c r="AR352" i="14"/>
  <c r="DC352" i="14"/>
  <c r="AQ352" i="14"/>
  <c r="DB352" i="14"/>
  <c r="AP352" i="14"/>
  <c r="DA352" i="14"/>
  <c r="AO352" i="14"/>
  <c r="DP352" i="14"/>
  <c r="CB352" i="14"/>
  <c r="CI352" i="14"/>
  <c r="W352" i="14"/>
  <c r="CH352" i="14"/>
  <c r="V352" i="14"/>
  <c r="CO352" i="14"/>
  <c r="AC352" i="14"/>
  <c r="CN352" i="14"/>
  <c r="AB352" i="14"/>
  <c r="CM352" i="14"/>
  <c r="AA352" i="14"/>
  <c r="CL352" i="14"/>
  <c r="Z352" i="14"/>
  <c r="CK352" i="14"/>
  <c r="Y352" i="14"/>
  <c r="DH352" i="14"/>
  <c r="CJ352" i="14"/>
  <c r="CV352" i="14"/>
  <c r="BD352" i="14"/>
  <c r="AJ352" i="14"/>
  <c r="P352" i="14"/>
  <c r="CQ352" i="14"/>
  <c r="CU352" i="14"/>
  <c r="AE352" i="14"/>
  <c r="AI352" i="14"/>
  <c r="CP352" i="14"/>
  <c r="CT352" i="14"/>
  <c r="AD352" i="14"/>
  <c r="AH352" i="14"/>
  <c r="CW352" i="14"/>
  <c r="CS352" i="14"/>
  <c r="AK352" i="14"/>
  <c r="AG352" i="14"/>
  <c r="CL132" i="14"/>
  <c r="Z132" i="14"/>
  <c r="CK132" i="14"/>
  <c r="Y132" i="14"/>
  <c r="CJ132" i="14"/>
  <c r="X132" i="14"/>
  <c r="CQ132" i="14"/>
  <c r="AE132" i="14"/>
  <c r="CP132" i="14"/>
  <c r="AD132" i="14"/>
  <c r="CW132" i="14"/>
  <c r="AK132" i="14"/>
  <c r="CV132" i="14"/>
  <c r="AJ132" i="14"/>
  <c r="CU132" i="14"/>
  <c r="AI132" i="14"/>
  <c r="CD132" i="14"/>
  <c r="R132" i="14"/>
  <c r="CC132" i="14"/>
  <c r="Q132" i="14"/>
  <c r="CB132" i="14"/>
  <c r="P132" i="14"/>
  <c r="CI132" i="14"/>
  <c r="W132" i="14"/>
  <c r="CH132" i="14"/>
  <c r="V132" i="14"/>
  <c r="CO132" i="14"/>
  <c r="AC132" i="14"/>
  <c r="CN132" i="14"/>
  <c r="AB132" i="14"/>
  <c r="CM132" i="14"/>
  <c r="AA132" i="14"/>
  <c r="EH132" i="14"/>
  <c r="BV132" i="14"/>
  <c r="EG132" i="14"/>
  <c r="BU132" i="14"/>
  <c r="EF132" i="14"/>
  <c r="BT132" i="14"/>
  <c r="EM132" i="14"/>
  <c r="CA132" i="14"/>
  <c r="EL132" i="14"/>
  <c r="BZ132" i="14"/>
  <c r="N132" i="14"/>
  <c r="CG132" i="14"/>
  <c r="U132" i="14"/>
  <c r="CF132" i="14"/>
  <c r="T132" i="14"/>
  <c r="CE132" i="14"/>
  <c r="S132" i="14"/>
  <c r="DZ132" i="14"/>
  <c r="BN132" i="14"/>
  <c r="DY132" i="14"/>
  <c r="BM132" i="14"/>
  <c r="DX132" i="14"/>
  <c r="BL132" i="14"/>
  <c r="EE132" i="14"/>
  <c r="BS132" i="14"/>
  <c r="ED132" i="14"/>
  <c r="BR132" i="14"/>
  <c r="EK132" i="14"/>
  <c r="BY132" i="14"/>
  <c r="EJ132" i="14"/>
  <c r="BX132" i="14"/>
  <c r="EI132" i="14"/>
  <c r="BW132" i="14"/>
  <c r="DR132" i="14"/>
  <c r="BF132" i="14"/>
  <c r="DQ132" i="14"/>
  <c r="BE132" i="14"/>
  <c r="DP132" i="14"/>
  <c r="BD132" i="14"/>
  <c r="DW132" i="14"/>
  <c r="BK132" i="14"/>
  <c r="DV132" i="14"/>
  <c r="BJ132" i="14"/>
  <c r="EC132" i="14"/>
  <c r="BQ132" i="14"/>
  <c r="EB132" i="14"/>
  <c r="BP132" i="14"/>
  <c r="EA132" i="14"/>
  <c r="BO132" i="14"/>
  <c r="DJ132" i="14"/>
  <c r="AX132" i="14"/>
  <c r="DI132" i="14"/>
  <c r="AW132" i="14"/>
  <c r="DH132" i="14"/>
  <c r="AV132" i="14"/>
  <c r="DO132" i="14"/>
  <c r="BC132" i="14"/>
  <c r="DN132" i="14"/>
  <c r="BB132" i="14"/>
  <c r="DU132" i="14"/>
  <c r="BI132" i="14"/>
  <c r="DT132" i="14"/>
  <c r="BH132" i="14"/>
  <c r="DS132" i="14"/>
  <c r="BG132" i="14"/>
  <c r="CT132" i="14"/>
  <c r="AH132" i="14"/>
  <c r="CS132" i="14"/>
  <c r="AG132" i="14"/>
  <c r="CR132" i="14"/>
  <c r="AF132" i="14"/>
  <c r="CY132" i="14"/>
  <c r="AM132" i="14"/>
  <c r="CX132" i="14"/>
  <c r="AL132" i="14"/>
  <c r="DE132" i="14"/>
  <c r="AS132" i="14"/>
  <c r="DD132" i="14"/>
  <c r="AR132" i="14"/>
  <c r="DC132" i="14"/>
  <c r="AQ132" i="14"/>
  <c r="AN132" i="14"/>
  <c r="AZ132" i="14"/>
  <c r="DG132" i="14"/>
  <c r="DK132" i="14"/>
  <c r="AO132" i="14"/>
  <c r="AU132" i="14"/>
  <c r="AY132" i="14"/>
  <c r="DB132" i="14"/>
  <c r="DF132" i="14"/>
  <c r="BA132" i="14"/>
  <c r="AP132" i="14"/>
  <c r="AT132" i="14"/>
  <c r="DA132" i="14"/>
  <c r="DM132" i="14"/>
  <c r="CZ132" i="14"/>
  <c r="DL132" i="14"/>
  <c r="CP251" i="14"/>
  <c r="AD251" i="14"/>
  <c r="CW251" i="14"/>
  <c r="AK251" i="14"/>
  <c r="CH251" i="14"/>
  <c r="V251" i="14"/>
  <c r="CO251" i="14"/>
  <c r="AC251" i="14"/>
  <c r="CN251" i="14"/>
  <c r="AB251" i="14"/>
  <c r="CM251" i="14"/>
  <c r="AA251" i="14"/>
  <c r="CL251" i="14"/>
  <c r="Z251" i="14"/>
  <c r="CK251" i="14"/>
  <c r="Y251" i="14"/>
  <c r="CJ251" i="14"/>
  <c r="X251" i="14"/>
  <c r="EL251" i="14"/>
  <c r="BZ251" i="14"/>
  <c r="N251" i="14"/>
  <c r="ED251" i="14"/>
  <c r="BR251" i="14"/>
  <c r="EK251" i="14"/>
  <c r="DV251" i="14"/>
  <c r="BJ251" i="14"/>
  <c r="EC251" i="14"/>
  <c r="CX251" i="14"/>
  <c r="AL251" i="14"/>
  <c r="DM251" i="14"/>
  <c r="U251" i="14"/>
  <c r="BX251" i="14"/>
  <c r="EA251" i="14"/>
  <c r="BG251" i="14"/>
  <c r="DJ251" i="14"/>
  <c r="AP251" i="14"/>
  <c r="CS251" i="14"/>
  <c r="Q251" i="14"/>
  <c r="BT251" i="14"/>
  <c r="EE251" i="14"/>
  <c r="BS251" i="14"/>
  <c r="DE251" i="14"/>
  <c r="EJ251" i="14"/>
  <c r="BP251" i="14"/>
  <c r="DS251" i="14"/>
  <c r="AY251" i="14"/>
  <c r="DB251" i="14"/>
  <c r="AH251" i="14"/>
  <c r="CC251" i="14"/>
  <c r="EF251" i="14"/>
  <c r="BL251" i="14"/>
  <c r="DW251" i="14"/>
  <c r="BK251" i="14"/>
  <c r="CG251" i="14"/>
  <c r="EB251" i="14"/>
  <c r="BH251" i="14"/>
  <c r="DK251" i="14"/>
  <c r="AQ251" i="14"/>
  <c r="CT251" i="14"/>
  <c r="R251" i="14"/>
  <c r="BU251" i="14"/>
  <c r="DX251" i="14"/>
  <c r="BD251" i="14"/>
  <c r="DO251" i="14"/>
  <c r="BC251" i="14"/>
  <c r="DN251" i="14"/>
  <c r="BY251" i="14"/>
  <c r="DT251" i="14"/>
  <c r="AZ251" i="14"/>
  <c r="DC251" i="14"/>
  <c r="AI251" i="14"/>
  <c r="CD251" i="14"/>
  <c r="EG251" i="14"/>
  <c r="BM251" i="14"/>
  <c r="DP251" i="14"/>
  <c r="AV251" i="14"/>
  <c r="DG251" i="14"/>
  <c r="AU251" i="14"/>
  <c r="BB251" i="14"/>
  <c r="BI251" i="14"/>
  <c r="DD251" i="14"/>
  <c r="AJ251" i="14"/>
  <c r="CE251" i="14"/>
  <c r="EH251" i="14"/>
  <c r="BN251" i="14"/>
  <c r="DQ251" i="14"/>
  <c r="AW251" i="14"/>
  <c r="CZ251" i="14"/>
  <c r="AF251" i="14"/>
  <c r="CQ251" i="14"/>
  <c r="AE251" i="14"/>
  <c r="AT251" i="14"/>
  <c r="BA251" i="14"/>
  <c r="CV251" i="14"/>
  <c r="T251" i="14"/>
  <c r="BW251" i="14"/>
  <c r="DZ251" i="14"/>
  <c r="BF251" i="14"/>
  <c r="DI251" i="14"/>
  <c r="AO251" i="14"/>
  <c r="CR251" i="14"/>
  <c r="P251" i="14"/>
  <c r="CI251" i="14"/>
  <c r="W251" i="14"/>
  <c r="BQ251" i="14"/>
  <c r="S251" i="14"/>
  <c r="DH251" i="14"/>
  <c r="AS251" i="14"/>
  <c r="DR251" i="14"/>
  <c r="CB251" i="14"/>
  <c r="DL251" i="14"/>
  <c r="BV251" i="14"/>
  <c r="AN251" i="14"/>
  <c r="CF251" i="14"/>
  <c r="AX251" i="14"/>
  <c r="EM251" i="14"/>
  <c r="AR251" i="14"/>
  <c r="DY251" i="14"/>
  <c r="CY251" i="14"/>
  <c r="EI251" i="14"/>
  <c r="DA251" i="14"/>
  <c r="CA251" i="14"/>
  <c r="DU251" i="14"/>
  <c r="BO251" i="14"/>
  <c r="AG251" i="14"/>
  <c r="BE251" i="14"/>
  <c r="AM251" i="14"/>
  <c r="CU251" i="14"/>
  <c r="DF251" i="14"/>
  <c r="DR240" i="14"/>
  <c r="BF240" i="14"/>
  <c r="DQ240" i="14"/>
  <c r="BE240" i="14"/>
  <c r="DP240" i="14"/>
  <c r="BD240" i="14"/>
  <c r="DW240" i="14"/>
  <c r="BK240" i="14"/>
  <c r="DV240" i="14"/>
  <c r="BJ240" i="14"/>
  <c r="EC240" i="14"/>
  <c r="BQ240" i="14"/>
  <c r="EB240" i="14"/>
  <c r="BP240" i="14"/>
  <c r="EA240" i="14"/>
  <c r="BO240" i="14"/>
  <c r="DJ240" i="14"/>
  <c r="AX240" i="14"/>
  <c r="DI240" i="14"/>
  <c r="AW240" i="14"/>
  <c r="DH240" i="14"/>
  <c r="AV240" i="14"/>
  <c r="DO240" i="14"/>
  <c r="BC240" i="14"/>
  <c r="DN240" i="14"/>
  <c r="BB240" i="14"/>
  <c r="DU240" i="14"/>
  <c r="BI240" i="14"/>
  <c r="DT240" i="14"/>
  <c r="BH240" i="14"/>
  <c r="DS240" i="14"/>
  <c r="BG240" i="14"/>
  <c r="DB240" i="14"/>
  <c r="AP240" i="14"/>
  <c r="DA240" i="14"/>
  <c r="AO240" i="14"/>
  <c r="CZ240" i="14"/>
  <c r="AN240" i="14"/>
  <c r="DG240" i="14"/>
  <c r="AU240" i="14"/>
  <c r="DF240" i="14"/>
  <c r="AT240" i="14"/>
  <c r="DM240" i="14"/>
  <c r="BA240" i="14"/>
  <c r="DL240" i="14"/>
  <c r="AZ240" i="14"/>
  <c r="DK240" i="14"/>
  <c r="AY240" i="14"/>
  <c r="CT240" i="14"/>
  <c r="AH240" i="14"/>
  <c r="CS240" i="14"/>
  <c r="AG240" i="14"/>
  <c r="CR240" i="14"/>
  <c r="AF240" i="14"/>
  <c r="CY240" i="14"/>
  <c r="AM240" i="14"/>
  <c r="CX240" i="14"/>
  <c r="AL240" i="14"/>
  <c r="DE240" i="14"/>
  <c r="AS240" i="14"/>
  <c r="DD240" i="14"/>
  <c r="AR240" i="14"/>
  <c r="DC240" i="14"/>
  <c r="AQ240" i="14"/>
  <c r="CL240" i="14"/>
  <c r="Z240" i="14"/>
  <c r="CK240" i="14"/>
  <c r="Y240" i="14"/>
  <c r="CJ240" i="14"/>
  <c r="X240" i="14"/>
  <c r="CQ240" i="14"/>
  <c r="AE240" i="14"/>
  <c r="CP240" i="14"/>
  <c r="AD240" i="14"/>
  <c r="CW240" i="14"/>
  <c r="AK240" i="14"/>
  <c r="CV240" i="14"/>
  <c r="AJ240" i="14"/>
  <c r="CU240" i="14"/>
  <c r="AI240" i="14"/>
  <c r="CD240" i="14"/>
  <c r="R240" i="14"/>
  <c r="CC240" i="14"/>
  <c r="Q240" i="14"/>
  <c r="CB240" i="14"/>
  <c r="P240" i="14"/>
  <c r="CI240" i="14"/>
  <c r="W240" i="14"/>
  <c r="CH240" i="14"/>
  <c r="V240" i="14"/>
  <c r="CO240" i="14"/>
  <c r="AC240" i="14"/>
  <c r="CN240" i="14"/>
  <c r="AB240" i="14"/>
  <c r="CM240" i="14"/>
  <c r="AA240" i="14"/>
  <c r="EH240" i="14"/>
  <c r="BV240" i="14"/>
  <c r="EG240" i="14"/>
  <c r="BU240" i="14"/>
  <c r="EF240" i="14"/>
  <c r="BT240" i="14"/>
  <c r="EM240" i="14"/>
  <c r="CA240" i="14"/>
  <c r="EL240" i="14"/>
  <c r="BZ240" i="14"/>
  <c r="N240" i="14"/>
  <c r="CG240" i="14"/>
  <c r="U240" i="14"/>
  <c r="CF240" i="14"/>
  <c r="T240" i="14"/>
  <c r="CE240" i="14"/>
  <c r="S240" i="14"/>
  <c r="BS240" i="14"/>
  <c r="BW240" i="14"/>
  <c r="DZ240" i="14"/>
  <c r="ED240" i="14"/>
  <c r="BN240" i="14"/>
  <c r="BR240" i="14"/>
  <c r="DY240" i="14"/>
  <c r="EK240" i="14"/>
  <c r="BM240" i="14"/>
  <c r="BY240" i="14"/>
  <c r="DX240" i="14"/>
  <c r="EJ240" i="14"/>
  <c r="BL240" i="14"/>
  <c r="BX240" i="14"/>
  <c r="EE240" i="14"/>
  <c r="EI240" i="14"/>
  <c r="CX123" i="14"/>
  <c r="AL123" i="14"/>
  <c r="DE123" i="14"/>
  <c r="AS123" i="14"/>
  <c r="DD123" i="14"/>
  <c r="AR123" i="14"/>
  <c r="DC123" i="14"/>
  <c r="AQ123" i="14"/>
  <c r="DB123" i="14"/>
  <c r="AP123" i="14"/>
  <c r="DA123" i="14"/>
  <c r="AO123" i="14"/>
  <c r="CZ123" i="14"/>
  <c r="AN123" i="14"/>
  <c r="DG123" i="14"/>
  <c r="AU123" i="14"/>
  <c r="CP123" i="14"/>
  <c r="AD123" i="14"/>
  <c r="CW123" i="14"/>
  <c r="AK123" i="14"/>
  <c r="CV123" i="14"/>
  <c r="AJ123" i="14"/>
  <c r="CU123" i="14"/>
  <c r="AI123" i="14"/>
  <c r="CT123" i="14"/>
  <c r="AH123" i="14"/>
  <c r="CS123" i="14"/>
  <c r="AG123" i="14"/>
  <c r="CR123" i="14"/>
  <c r="AF123" i="14"/>
  <c r="CY123" i="14"/>
  <c r="AM123" i="14"/>
  <c r="CH123" i="14"/>
  <c r="V123" i="14"/>
  <c r="CO123" i="14"/>
  <c r="AC123" i="14"/>
  <c r="CN123" i="14"/>
  <c r="AB123" i="14"/>
  <c r="CM123" i="14"/>
  <c r="AA123" i="14"/>
  <c r="CL123" i="14"/>
  <c r="Z123" i="14"/>
  <c r="CK123" i="14"/>
  <c r="Y123" i="14"/>
  <c r="CJ123" i="14"/>
  <c r="X123" i="14"/>
  <c r="CQ123" i="14"/>
  <c r="AE123" i="14"/>
  <c r="EL123" i="14"/>
  <c r="BZ123" i="14"/>
  <c r="N123" i="14"/>
  <c r="CG123" i="14"/>
  <c r="U123" i="14"/>
  <c r="CF123" i="14"/>
  <c r="T123" i="14"/>
  <c r="CE123" i="14"/>
  <c r="S123" i="14"/>
  <c r="CD123" i="14"/>
  <c r="R123" i="14"/>
  <c r="CC123" i="14"/>
  <c r="Q123" i="14"/>
  <c r="CB123" i="14"/>
  <c r="P123" i="14"/>
  <c r="CI123" i="14"/>
  <c r="W123" i="14"/>
  <c r="ED123" i="14"/>
  <c r="BR123" i="14"/>
  <c r="EK123" i="14"/>
  <c r="BY123" i="14"/>
  <c r="EJ123" i="14"/>
  <c r="BX123" i="14"/>
  <c r="EI123" i="14"/>
  <c r="BW123" i="14"/>
  <c r="EH123" i="14"/>
  <c r="BV123" i="14"/>
  <c r="EG123" i="14"/>
  <c r="BU123" i="14"/>
  <c r="EF123" i="14"/>
  <c r="BT123" i="14"/>
  <c r="EM123" i="14"/>
  <c r="CA123" i="14"/>
  <c r="DV123" i="14"/>
  <c r="BJ123" i="14"/>
  <c r="EC123" i="14"/>
  <c r="BQ123" i="14"/>
  <c r="EB123" i="14"/>
  <c r="BP123" i="14"/>
  <c r="EA123" i="14"/>
  <c r="BO123" i="14"/>
  <c r="DZ123" i="14"/>
  <c r="BN123" i="14"/>
  <c r="DY123" i="14"/>
  <c r="BM123" i="14"/>
  <c r="DX123" i="14"/>
  <c r="BL123" i="14"/>
  <c r="EE123" i="14"/>
  <c r="BS123" i="14"/>
  <c r="DN123" i="14"/>
  <c r="BB123" i="14"/>
  <c r="DU123" i="14"/>
  <c r="BI123" i="14"/>
  <c r="DT123" i="14"/>
  <c r="BH123" i="14"/>
  <c r="DS123" i="14"/>
  <c r="BG123" i="14"/>
  <c r="DR123" i="14"/>
  <c r="BF123" i="14"/>
  <c r="DQ123" i="14"/>
  <c r="BE123" i="14"/>
  <c r="DP123" i="14"/>
  <c r="BD123" i="14"/>
  <c r="DW123" i="14"/>
  <c r="BK123" i="14"/>
  <c r="DM123" i="14"/>
  <c r="DI123" i="14"/>
  <c r="BA123" i="14"/>
  <c r="AW123" i="14"/>
  <c r="DL123" i="14"/>
  <c r="DH123" i="14"/>
  <c r="AZ123" i="14"/>
  <c r="AV123" i="14"/>
  <c r="DK123" i="14"/>
  <c r="DO123" i="14"/>
  <c r="AY123" i="14"/>
  <c r="BC123" i="14"/>
  <c r="AT123" i="14"/>
  <c r="AX123" i="14"/>
  <c r="DF123" i="14"/>
  <c r="DJ123" i="14"/>
  <c r="CU267" i="14"/>
  <c r="AI267" i="14"/>
  <c r="CT267" i="14"/>
  <c r="AH267" i="14"/>
  <c r="CS267" i="14"/>
  <c r="AG267" i="14"/>
  <c r="CY267" i="14"/>
  <c r="AM267" i="14"/>
  <c r="CX267" i="14"/>
  <c r="AL267" i="14"/>
  <c r="AR267" i="14"/>
  <c r="DT267" i="14"/>
  <c r="CV267" i="14"/>
  <c r="BA267" i="14"/>
  <c r="EC267" i="14"/>
  <c r="CJ267" i="14"/>
  <c r="CM267" i="14"/>
  <c r="AA267" i="14"/>
  <c r="CL267" i="14"/>
  <c r="Z267" i="14"/>
  <c r="CK267" i="14"/>
  <c r="Y267" i="14"/>
  <c r="CQ267" i="14"/>
  <c r="AE267" i="14"/>
  <c r="CP267" i="14"/>
  <c r="AD267" i="14"/>
  <c r="U267" i="14"/>
  <c r="CW267" i="14"/>
  <c r="BY267" i="14"/>
  <c r="AF267" i="14"/>
  <c r="DH267" i="14"/>
  <c r="BP267" i="14"/>
  <c r="CE267" i="14"/>
  <c r="S267" i="14"/>
  <c r="CD267" i="14"/>
  <c r="R267" i="14"/>
  <c r="CC267" i="14"/>
  <c r="Q267" i="14"/>
  <c r="CI267" i="14"/>
  <c r="W267" i="14"/>
  <c r="CH267" i="14"/>
  <c r="V267" i="14"/>
  <c r="DU267" i="14"/>
  <c r="CB267" i="14"/>
  <c r="BD267" i="14"/>
  <c r="EF267" i="14"/>
  <c r="CN267" i="14"/>
  <c r="AS267" i="14"/>
  <c r="EI267" i="14"/>
  <c r="BW267" i="14"/>
  <c r="EH267" i="14"/>
  <c r="BV267" i="14"/>
  <c r="EG267" i="14"/>
  <c r="BU267" i="14"/>
  <c r="EM267" i="14"/>
  <c r="CA267" i="14"/>
  <c r="EL267" i="14"/>
  <c r="BZ267" i="14"/>
  <c r="N267" i="14"/>
  <c r="CZ267" i="14"/>
  <c r="BH267" i="14"/>
  <c r="AJ267" i="14"/>
  <c r="DL267" i="14"/>
  <c r="BQ267" i="14"/>
  <c r="X267" i="14"/>
  <c r="EA267" i="14"/>
  <c r="BO267" i="14"/>
  <c r="DZ267" i="14"/>
  <c r="BN267" i="14"/>
  <c r="DY267" i="14"/>
  <c r="BM267" i="14"/>
  <c r="EE267" i="14"/>
  <c r="BS267" i="14"/>
  <c r="ED267" i="14"/>
  <c r="BR267" i="14"/>
  <c r="DX267" i="14"/>
  <c r="CF267" i="14"/>
  <c r="AK267" i="14"/>
  <c r="EJ267" i="14"/>
  <c r="CO267" i="14"/>
  <c r="AV267" i="14"/>
  <c r="DS267" i="14"/>
  <c r="BG267" i="14"/>
  <c r="DR267" i="14"/>
  <c r="BF267" i="14"/>
  <c r="DQ267" i="14"/>
  <c r="BE267" i="14"/>
  <c r="DW267" i="14"/>
  <c r="BK267" i="14"/>
  <c r="DV267" i="14"/>
  <c r="BJ267" i="14"/>
  <c r="DD267" i="14"/>
  <c r="BI267" i="14"/>
  <c r="P267" i="14"/>
  <c r="DM267" i="14"/>
  <c r="BT267" i="14"/>
  <c r="AB267" i="14"/>
  <c r="AQ267" i="14"/>
  <c r="AO267" i="14"/>
  <c r="AT267" i="14"/>
  <c r="BX267" i="14"/>
  <c r="DJ267" i="14"/>
  <c r="DO267" i="14"/>
  <c r="CG267" i="14"/>
  <c r="AZ267" i="14"/>
  <c r="DB267" i="14"/>
  <c r="DG267" i="14"/>
  <c r="BL267" i="14"/>
  <c r="AC267" i="14"/>
  <c r="AX267" i="14"/>
  <c r="BC267" i="14"/>
  <c r="AN267" i="14"/>
  <c r="EB267" i="14"/>
  <c r="AP267" i="14"/>
  <c r="AU267" i="14"/>
  <c r="T267" i="14"/>
  <c r="DE267" i="14"/>
  <c r="DK267" i="14"/>
  <c r="DI267" i="14"/>
  <c r="DN267" i="14"/>
  <c r="EK267" i="14"/>
  <c r="AY267" i="14"/>
  <c r="AW267" i="14"/>
  <c r="BB267" i="14"/>
  <c r="CR267" i="14"/>
  <c r="DF267" i="14"/>
  <c r="DP267" i="14"/>
  <c r="DC267" i="14"/>
  <c r="DA267" i="14"/>
  <c r="DX163" i="14"/>
  <c r="BL163" i="14"/>
  <c r="EE163" i="14"/>
  <c r="BS163" i="14"/>
  <c r="ED163" i="14"/>
  <c r="BR163" i="14"/>
  <c r="EK163" i="14"/>
  <c r="BY163" i="14"/>
  <c r="EJ163" i="14"/>
  <c r="BX163" i="14"/>
  <c r="EI163" i="14"/>
  <c r="BW163" i="14"/>
  <c r="EH163" i="14"/>
  <c r="BV163" i="14"/>
  <c r="EG163" i="14"/>
  <c r="BU163" i="14"/>
  <c r="DP163" i="14"/>
  <c r="BD163" i="14"/>
  <c r="DW163" i="14"/>
  <c r="BK163" i="14"/>
  <c r="DV163" i="14"/>
  <c r="BJ163" i="14"/>
  <c r="EC163" i="14"/>
  <c r="BQ163" i="14"/>
  <c r="EB163" i="14"/>
  <c r="BP163" i="14"/>
  <c r="EA163" i="14"/>
  <c r="BO163" i="14"/>
  <c r="DZ163" i="14"/>
  <c r="BN163" i="14"/>
  <c r="DY163" i="14"/>
  <c r="BM163" i="14"/>
  <c r="DH163" i="14"/>
  <c r="AV163" i="14"/>
  <c r="DO163" i="14"/>
  <c r="BC163" i="14"/>
  <c r="DN163" i="14"/>
  <c r="BB163" i="14"/>
  <c r="DU163" i="14"/>
  <c r="BI163" i="14"/>
  <c r="DT163" i="14"/>
  <c r="BH163" i="14"/>
  <c r="DS163" i="14"/>
  <c r="BG163" i="14"/>
  <c r="DR163" i="14"/>
  <c r="BF163" i="14"/>
  <c r="DQ163" i="14"/>
  <c r="BE163" i="14"/>
  <c r="CZ163" i="14"/>
  <c r="AN163" i="14"/>
  <c r="DG163" i="14"/>
  <c r="AU163" i="14"/>
  <c r="DF163" i="14"/>
  <c r="AT163" i="14"/>
  <c r="DM163" i="14"/>
  <c r="BA163" i="14"/>
  <c r="DL163" i="14"/>
  <c r="AZ163" i="14"/>
  <c r="DK163" i="14"/>
  <c r="AY163" i="14"/>
  <c r="DJ163" i="14"/>
  <c r="AX163" i="14"/>
  <c r="DI163" i="14"/>
  <c r="AW163" i="14"/>
  <c r="CR163" i="14"/>
  <c r="AF163" i="14"/>
  <c r="CY163" i="14"/>
  <c r="AM163" i="14"/>
  <c r="CX163" i="14"/>
  <c r="AL163" i="14"/>
  <c r="DE163" i="14"/>
  <c r="AS163" i="14"/>
  <c r="DD163" i="14"/>
  <c r="AR163" i="14"/>
  <c r="DC163" i="14"/>
  <c r="AQ163" i="14"/>
  <c r="DB163" i="14"/>
  <c r="AP163" i="14"/>
  <c r="DA163" i="14"/>
  <c r="AO163" i="14"/>
  <c r="CJ163" i="14"/>
  <c r="X163" i="14"/>
  <c r="CQ163" i="14"/>
  <c r="AE163" i="14"/>
  <c r="CP163" i="14"/>
  <c r="AD163" i="14"/>
  <c r="CW163" i="14"/>
  <c r="AK163" i="14"/>
  <c r="CV163" i="14"/>
  <c r="AJ163" i="14"/>
  <c r="CU163" i="14"/>
  <c r="AI163" i="14"/>
  <c r="CT163" i="14"/>
  <c r="AH163" i="14"/>
  <c r="CS163" i="14"/>
  <c r="AG163" i="14"/>
  <c r="EF163" i="14"/>
  <c r="BT163" i="14"/>
  <c r="EM163" i="14"/>
  <c r="CA163" i="14"/>
  <c r="EL163" i="14"/>
  <c r="BZ163" i="14"/>
  <c r="N163" i="14"/>
  <c r="CG163" i="14"/>
  <c r="U163" i="14"/>
  <c r="CF163" i="14"/>
  <c r="T163" i="14"/>
  <c r="CE163" i="14"/>
  <c r="S163" i="14"/>
  <c r="CD163" i="14"/>
  <c r="R163" i="14"/>
  <c r="CC163" i="14"/>
  <c r="Q163" i="14"/>
  <c r="CB163" i="14"/>
  <c r="CN163" i="14"/>
  <c r="P163" i="14"/>
  <c r="AB163" i="14"/>
  <c r="CI163" i="14"/>
  <c r="CM163" i="14"/>
  <c r="W163" i="14"/>
  <c r="AA163" i="14"/>
  <c r="CH163" i="14"/>
  <c r="CL163" i="14"/>
  <c r="V163" i="14"/>
  <c r="Z163" i="14"/>
  <c r="AC163" i="14"/>
  <c r="Y163" i="14"/>
  <c r="CO163" i="14"/>
  <c r="CK163" i="14"/>
  <c r="EL318" i="14"/>
  <c r="BZ318" i="14"/>
  <c r="N318" i="14"/>
  <c r="CG318" i="14"/>
  <c r="U318" i="14"/>
  <c r="CF318" i="14"/>
  <c r="T318" i="14"/>
  <c r="CE318" i="14"/>
  <c r="S318" i="14"/>
  <c r="CD318" i="14"/>
  <c r="R318" i="14"/>
  <c r="CC318" i="14"/>
  <c r="Q318" i="14"/>
  <c r="CI318" i="14"/>
  <c r="W318" i="14"/>
  <c r="BL318" i="14"/>
  <c r="AN318" i="14"/>
  <c r="ED318" i="14"/>
  <c r="BR318" i="14"/>
  <c r="EK318" i="14"/>
  <c r="BY318" i="14"/>
  <c r="EJ318" i="14"/>
  <c r="BX318" i="14"/>
  <c r="EI318" i="14"/>
  <c r="BW318" i="14"/>
  <c r="EH318" i="14"/>
  <c r="BV318" i="14"/>
  <c r="EG318" i="14"/>
  <c r="BU318" i="14"/>
  <c r="EM318" i="14"/>
  <c r="CA318" i="14"/>
  <c r="CJ318" i="14"/>
  <c r="DP318" i="14"/>
  <c r="DV318" i="14"/>
  <c r="BJ318" i="14"/>
  <c r="EC318" i="14"/>
  <c r="BQ318" i="14"/>
  <c r="EB318" i="14"/>
  <c r="BP318" i="14"/>
  <c r="EA318" i="14"/>
  <c r="BO318" i="14"/>
  <c r="DZ318" i="14"/>
  <c r="BN318" i="14"/>
  <c r="DY318" i="14"/>
  <c r="BM318" i="14"/>
  <c r="EE318" i="14"/>
  <c r="BS318" i="14"/>
  <c r="X318" i="14"/>
  <c r="BD318" i="14"/>
  <c r="DN318" i="14"/>
  <c r="BB318" i="14"/>
  <c r="DU318" i="14"/>
  <c r="BI318" i="14"/>
  <c r="DT318" i="14"/>
  <c r="BH318" i="14"/>
  <c r="DS318" i="14"/>
  <c r="BG318" i="14"/>
  <c r="DR318" i="14"/>
  <c r="BF318" i="14"/>
  <c r="DQ318" i="14"/>
  <c r="BE318" i="14"/>
  <c r="DW318" i="14"/>
  <c r="BK318" i="14"/>
  <c r="CB318" i="14"/>
  <c r="DH318" i="14"/>
  <c r="DF318" i="14"/>
  <c r="AT318" i="14"/>
  <c r="DM318" i="14"/>
  <c r="BA318" i="14"/>
  <c r="DL318" i="14"/>
  <c r="AZ318" i="14"/>
  <c r="DK318" i="14"/>
  <c r="AY318" i="14"/>
  <c r="DJ318" i="14"/>
  <c r="AX318" i="14"/>
  <c r="DI318" i="14"/>
  <c r="AW318" i="14"/>
  <c r="DO318" i="14"/>
  <c r="BC318" i="14"/>
  <c r="P318" i="14"/>
  <c r="AV318" i="14"/>
  <c r="CX318" i="14"/>
  <c r="AL318" i="14"/>
  <c r="DE318" i="14"/>
  <c r="AS318" i="14"/>
  <c r="DD318" i="14"/>
  <c r="AR318" i="14"/>
  <c r="DC318" i="14"/>
  <c r="AQ318" i="14"/>
  <c r="DB318" i="14"/>
  <c r="AP318" i="14"/>
  <c r="DA318" i="14"/>
  <c r="AO318" i="14"/>
  <c r="DG318" i="14"/>
  <c r="AU318" i="14"/>
  <c r="EF318" i="14"/>
  <c r="CR318" i="14"/>
  <c r="CH318" i="14"/>
  <c r="V318" i="14"/>
  <c r="CO318" i="14"/>
  <c r="AC318" i="14"/>
  <c r="CN318" i="14"/>
  <c r="AB318" i="14"/>
  <c r="CM318" i="14"/>
  <c r="AA318" i="14"/>
  <c r="CL318" i="14"/>
  <c r="Z318" i="14"/>
  <c r="CK318" i="14"/>
  <c r="Y318" i="14"/>
  <c r="CQ318" i="14"/>
  <c r="AE318" i="14"/>
  <c r="DX318" i="14"/>
  <c r="CZ318" i="14"/>
  <c r="AK318" i="14"/>
  <c r="AG318" i="14"/>
  <c r="CV318" i="14"/>
  <c r="CY318" i="14"/>
  <c r="AJ318" i="14"/>
  <c r="AM318" i="14"/>
  <c r="CU318" i="14"/>
  <c r="BT318" i="14"/>
  <c r="AI318" i="14"/>
  <c r="AF318" i="14"/>
  <c r="CP318" i="14"/>
  <c r="CT318" i="14"/>
  <c r="AD318" i="14"/>
  <c r="AH318" i="14"/>
  <c r="CW318" i="14"/>
  <c r="CS318" i="14"/>
  <c r="DR313" i="14"/>
  <c r="BF313" i="14"/>
  <c r="DQ313" i="14"/>
  <c r="DJ313" i="14"/>
  <c r="AP313" i="14"/>
  <c r="CS313" i="14"/>
  <c r="AG313" i="14"/>
  <c r="CR313" i="14"/>
  <c r="AF313" i="14"/>
  <c r="CY313" i="14"/>
  <c r="AM313" i="14"/>
  <c r="CX313" i="14"/>
  <c r="AL313" i="14"/>
  <c r="DE313" i="14"/>
  <c r="AS313" i="14"/>
  <c r="DC313" i="14"/>
  <c r="AQ313" i="14"/>
  <c r="CN313" i="14"/>
  <c r="DL313" i="14"/>
  <c r="DB313" i="14"/>
  <c r="AH313" i="14"/>
  <c r="CK313" i="14"/>
  <c r="Y313" i="14"/>
  <c r="CJ313" i="14"/>
  <c r="X313" i="14"/>
  <c r="CQ313" i="14"/>
  <c r="AE313" i="14"/>
  <c r="CP313" i="14"/>
  <c r="AD313" i="14"/>
  <c r="CW313" i="14"/>
  <c r="AK313" i="14"/>
  <c r="CU313" i="14"/>
  <c r="AI313" i="14"/>
  <c r="AB313" i="14"/>
  <c r="AZ313" i="14"/>
  <c r="CT313" i="14"/>
  <c r="Z313" i="14"/>
  <c r="CC313" i="14"/>
  <c r="Q313" i="14"/>
  <c r="CB313" i="14"/>
  <c r="P313" i="14"/>
  <c r="CI313" i="14"/>
  <c r="W313" i="14"/>
  <c r="CH313" i="14"/>
  <c r="V313" i="14"/>
  <c r="CO313" i="14"/>
  <c r="AC313" i="14"/>
  <c r="CM313" i="14"/>
  <c r="AA313" i="14"/>
  <c r="CF313" i="14"/>
  <c r="DT313" i="14"/>
  <c r="CL313" i="14"/>
  <c r="R313" i="14"/>
  <c r="BU313" i="14"/>
  <c r="EF313" i="14"/>
  <c r="BT313" i="14"/>
  <c r="EM313" i="14"/>
  <c r="CA313" i="14"/>
  <c r="EL313" i="14"/>
  <c r="BZ313" i="14"/>
  <c r="N313" i="14"/>
  <c r="CG313" i="14"/>
  <c r="U313" i="14"/>
  <c r="CE313" i="14"/>
  <c r="S313" i="14"/>
  <c r="T313" i="14"/>
  <c r="BH313" i="14"/>
  <c r="CD313" i="14"/>
  <c r="EG313" i="14"/>
  <c r="BM313" i="14"/>
  <c r="DX313" i="14"/>
  <c r="BL313" i="14"/>
  <c r="EE313" i="14"/>
  <c r="BS313" i="14"/>
  <c r="ED313" i="14"/>
  <c r="BR313" i="14"/>
  <c r="EK313" i="14"/>
  <c r="BY313" i="14"/>
  <c r="EI313" i="14"/>
  <c r="BW313" i="14"/>
  <c r="DD313" i="14"/>
  <c r="EJ313" i="14"/>
  <c r="BV313" i="14"/>
  <c r="DY313" i="14"/>
  <c r="BE313" i="14"/>
  <c r="DP313" i="14"/>
  <c r="BD313" i="14"/>
  <c r="DW313" i="14"/>
  <c r="BK313" i="14"/>
  <c r="DV313" i="14"/>
  <c r="BJ313" i="14"/>
  <c r="EC313" i="14"/>
  <c r="BQ313" i="14"/>
  <c r="EA313" i="14"/>
  <c r="BO313" i="14"/>
  <c r="AR313" i="14"/>
  <c r="BX313" i="14"/>
  <c r="EH313" i="14"/>
  <c r="BN313" i="14"/>
  <c r="DI313" i="14"/>
  <c r="AW313" i="14"/>
  <c r="DH313" i="14"/>
  <c r="AV313" i="14"/>
  <c r="DO313" i="14"/>
  <c r="BC313" i="14"/>
  <c r="DN313" i="14"/>
  <c r="BB313" i="14"/>
  <c r="DU313" i="14"/>
  <c r="BI313" i="14"/>
  <c r="DS313" i="14"/>
  <c r="BG313" i="14"/>
  <c r="CV313" i="14"/>
  <c r="EB313" i="14"/>
  <c r="DZ313" i="14"/>
  <c r="DF313" i="14"/>
  <c r="AX313" i="14"/>
  <c r="AT313" i="14"/>
  <c r="DA313" i="14"/>
  <c r="DM313" i="14"/>
  <c r="AO313" i="14"/>
  <c r="BA313" i="14"/>
  <c r="CZ313" i="14"/>
  <c r="DK313" i="14"/>
  <c r="AN313" i="14"/>
  <c r="AY313" i="14"/>
  <c r="DG313" i="14"/>
  <c r="AJ313" i="14"/>
  <c r="BP313" i="14"/>
  <c r="AU313" i="14"/>
  <c r="EB218" i="14"/>
  <c r="BP218" i="14"/>
  <c r="EA218" i="14"/>
  <c r="BO218" i="14"/>
  <c r="DZ218" i="14"/>
  <c r="BN218" i="14"/>
  <c r="DY218" i="14"/>
  <c r="BM218" i="14"/>
  <c r="DX218" i="14"/>
  <c r="BL218" i="14"/>
  <c r="EE218" i="14"/>
  <c r="BS218" i="14"/>
  <c r="ED218" i="14"/>
  <c r="BR218" i="14"/>
  <c r="EK218" i="14"/>
  <c r="BY218" i="14"/>
  <c r="DT218" i="14"/>
  <c r="BH218" i="14"/>
  <c r="DS218" i="14"/>
  <c r="BG218" i="14"/>
  <c r="DR218" i="14"/>
  <c r="BF218" i="14"/>
  <c r="DQ218" i="14"/>
  <c r="BE218" i="14"/>
  <c r="DP218" i="14"/>
  <c r="BD218" i="14"/>
  <c r="DW218" i="14"/>
  <c r="BK218" i="14"/>
  <c r="DV218" i="14"/>
  <c r="BJ218" i="14"/>
  <c r="EC218" i="14"/>
  <c r="BQ218" i="14"/>
  <c r="DL218" i="14"/>
  <c r="AZ218" i="14"/>
  <c r="DK218" i="14"/>
  <c r="AY218" i="14"/>
  <c r="DJ218" i="14"/>
  <c r="AX218" i="14"/>
  <c r="DI218" i="14"/>
  <c r="AW218" i="14"/>
  <c r="DH218" i="14"/>
  <c r="AV218" i="14"/>
  <c r="DO218" i="14"/>
  <c r="BC218" i="14"/>
  <c r="DN218" i="14"/>
  <c r="BB218" i="14"/>
  <c r="DU218" i="14"/>
  <c r="BI218" i="14"/>
  <c r="DD218" i="14"/>
  <c r="AR218" i="14"/>
  <c r="DC218" i="14"/>
  <c r="AQ218" i="14"/>
  <c r="DB218" i="14"/>
  <c r="AP218" i="14"/>
  <c r="DA218" i="14"/>
  <c r="AO218" i="14"/>
  <c r="CZ218" i="14"/>
  <c r="AN218" i="14"/>
  <c r="DG218" i="14"/>
  <c r="AU218" i="14"/>
  <c r="DF218" i="14"/>
  <c r="AT218" i="14"/>
  <c r="DM218" i="14"/>
  <c r="BA218" i="14"/>
  <c r="CV218" i="14"/>
  <c r="AJ218" i="14"/>
  <c r="CU218" i="14"/>
  <c r="AI218" i="14"/>
  <c r="CT218" i="14"/>
  <c r="AH218" i="14"/>
  <c r="CS218" i="14"/>
  <c r="AG218" i="14"/>
  <c r="CR218" i="14"/>
  <c r="AF218" i="14"/>
  <c r="CY218" i="14"/>
  <c r="AM218" i="14"/>
  <c r="CX218" i="14"/>
  <c r="AL218" i="14"/>
  <c r="DE218" i="14"/>
  <c r="AS218" i="14"/>
  <c r="CN218" i="14"/>
  <c r="AB218" i="14"/>
  <c r="CM218" i="14"/>
  <c r="AA218" i="14"/>
  <c r="CL218" i="14"/>
  <c r="Z218" i="14"/>
  <c r="CK218" i="14"/>
  <c r="Y218" i="14"/>
  <c r="CJ218" i="14"/>
  <c r="X218" i="14"/>
  <c r="CQ218" i="14"/>
  <c r="AE218" i="14"/>
  <c r="CP218" i="14"/>
  <c r="AD218" i="14"/>
  <c r="CW218" i="14"/>
  <c r="AK218" i="14"/>
  <c r="CF218" i="14"/>
  <c r="T218" i="14"/>
  <c r="CE218" i="14"/>
  <c r="S218" i="14"/>
  <c r="CD218" i="14"/>
  <c r="R218" i="14"/>
  <c r="CC218" i="14"/>
  <c r="Q218" i="14"/>
  <c r="CB218" i="14"/>
  <c r="P218" i="14"/>
  <c r="CI218" i="14"/>
  <c r="W218" i="14"/>
  <c r="CH218" i="14"/>
  <c r="V218" i="14"/>
  <c r="CO218" i="14"/>
  <c r="AC218" i="14"/>
  <c r="EJ218" i="14"/>
  <c r="EF218" i="14"/>
  <c r="U218" i="14"/>
  <c r="BX218" i="14"/>
  <c r="BT218" i="14"/>
  <c r="EI218" i="14"/>
  <c r="EM218" i="14"/>
  <c r="BW218" i="14"/>
  <c r="CA218" i="14"/>
  <c r="EH218" i="14"/>
  <c r="EL218" i="14"/>
  <c r="BV218" i="14"/>
  <c r="BZ218" i="14"/>
  <c r="EG218" i="14"/>
  <c r="N218" i="14"/>
  <c r="BU218" i="14"/>
  <c r="CG218" i="14"/>
  <c r="CD114" i="14"/>
  <c r="R114" i="14"/>
  <c r="CC114" i="14"/>
  <c r="Q114" i="14"/>
  <c r="CB114" i="14"/>
  <c r="P114" i="14"/>
  <c r="CI114" i="14"/>
  <c r="W114" i="14"/>
  <c r="CH114" i="14"/>
  <c r="V114" i="14"/>
  <c r="CO114" i="14"/>
  <c r="AC114" i="14"/>
  <c r="CN114" i="14"/>
  <c r="AB114" i="14"/>
  <c r="CM114" i="14"/>
  <c r="AA114" i="14"/>
  <c r="EH114" i="14"/>
  <c r="BV114" i="14"/>
  <c r="EG114" i="14"/>
  <c r="BU114" i="14"/>
  <c r="EF114" i="14"/>
  <c r="BT114" i="14"/>
  <c r="EM114" i="14"/>
  <c r="CA114" i="14"/>
  <c r="EL114" i="14"/>
  <c r="BZ114" i="14"/>
  <c r="N114" i="14"/>
  <c r="CG114" i="14"/>
  <c r="U114" i="14"/>
  <c r="CF114" i="14"/>
  <c r="T114" i="14"/>
  <c r="CE114" i="14"/>
  <c r="S114" i="14"/>
  <c r="DZ114" i="14"/>
  <c r="BN114" i="14"/>
  <c r="DY114" i="14"/>
  <c r="BM114" i="14"/>
  <c r="DX114" i="14"/>
  <c r="BL114" i="14"/>
  <c r="EE114" i="14"/>
  <c r="BS114" i="14"/>
  <c r="ED114" i="14"/>
  <c r="BR114" i="14"/>
  <c r="EK114" i="14"/>
  <c r="BY114" i="14"/>
  <c r="EJ114" i="14"/>
  <c r="BX114" i="14"/>
  <c r="EI114" i="14"/>
  <c r="BW114" i="14"/>
  <c r="DR114" i="14"/>
  <c r="BF114" i="14"/>
  <c r="DQ114" i="14"/>
  <c r="BE114" i="14"/>
  <c r="DP114" i="14"/>
  <c r="BD114" i="14"/>
  <c r="DW114" i="14"/>
  <c r="BK114" i="14"/>
  <c r="DV114" i="14"/>
  <c r="BJ114" i="14"/>
  <c r="EC114" i="14"/>
  <c r="BQ114" i="14"/>
  <c r="EB114" i="14"/>
  <c r="BP114" i="14"/>
  <c r="EA114" i="14"/>
  <c r="BO114" i="14"/>
  <c r="DJ114" i="14"/>
  <c r="AX114" i="14"/>
  <c r="DI114" i="14"/>
  <c r="AW114" i="14"/>
  <c r="DH114" i="14"/>
  <c r="AV114" i="14"/>
  <c r="DO114" i="14"/>
  <c r="BC114" i="14"/>
  <c r="DN114" i="14"/>
  <c r="BB114" i="14"/>
  <c r="DU114" i="14"/>
  <c r="BI114" i="14"/>
  <c r="DT114" i="14"/>
  <c r="BH114" i="14"/>
  <c r="DS114" i="14"/>
  <c r="BG114" i="14"/>
  <c r="DB114" i="14"/>
  <c r="AP114" i="14"/>
  <c r="DA114" i="14"/>
  <c r="AO114" i="14"/>
  <c r="CZ114" i="14"/>
  <c r="AN114" i="14"/>
  <c r="DG114" i="14"/>
  <c r="AU114" i="14"/>
  <c r="DF114" i="14"/>
  <c r="AT114" i="14"/>
  <c r="DM114" i="14"/>
  <c r="BA114" i="14"/>
  <c r="DL114" i="14"/>
  <c r="AZ114" i="14"/>
  <c r="DK114" i="14"/>
  <c r="AY114" i="14"/>
  <c r="CT114" i="14"/>
  <c r="AH114" i="14"/>
  <c r="CS114" i="14"/>
  <c r="AG114" i="14"/>
  <c r="CR114" i="14"/>
  <c r="AF114" i="14"/>
  <c r="CY114" i="14"/>
  <c r="AM114" i="14"/>
  <c r="CX114" i="14"/>
  <c r="AL114" i="14"/>
  <c r="DE114" i="14"/>
  <c r="AS114" i="14"/>
  <c r="DD114" i="14"/>
  <c r="AR114" i="14"/>
  <c r="DC114" i="14"/>
  <c r="AQ114" i="14"/>
  <c r="CQ114" i="14"/>
  <c r="CU114" i="14"/>
  <c r="AE114" i="14"/>
  <c r="AI114" i="14"/>
  <c r="CL114" i="14"/>
  <c r="CP114" i="14"/>
  <c r="Z114" i="14"/>
  <c r="AD114" i="14"/>
  <c r="CK114" i="14"/>
  <c r="CW114" i="14"/>
  <c r="Y114" i="14"/>
  <c r="AK114" i="14"/>
  <c r="CJ114" i="14"/>
  <c r="CV114" i="14"/>
  <c r="X114" i="14"/>
  <c r="AJ114" i="14"/>
  <c r="CD128" i="14"/>
  <c r="R128" i="14"/>
  <c r="CC128" i="14"/>
  <c r="Q128" i="14"/>
  <c r="CB128" i="14"/>
  <c r="P128" i="14"/>
  <c r="CI128" i="14"/>
  <c r="W128" i="14"/>
  <c r="DZ128" i="14"/>
  <c r="BN128" i="14"/>
  <c r="DY128" i="14"/>
  <c r="BM128" i="14"/>
  <c r="DX128" i="14"/>
  <c r="BL128" i="14"/>
  <c r="EE128" i="14"/>
  <c r="BS128" i="14"/>
  <c r="ED128" i="14"/>
  <c r="BR128" i="14"/>
  <c r="EK128" i="14"/>
  <c r="BY128" i="14"/>
  <c r="EJ128" i="14"/>
  <c r="BX128" i="14"/>
  <c r="EI128" i="14"/>
  <c r="BW128" i="14"/>
  <c r="DR128" i="14"/>
  <c r="BF128" i="14"/>
  <c r="DQ128" i="14"/>
  <c r="BE128" i="14"/>
  <c r="DP128" i="14"/>
  <c r="BD128" i="14"/>
  <c r="DW128" i="14"/>
  <c r="BK128" i="14"/>
  <c r="DV128" i="14"/>
  <c r="DJ128" i="14"/>
  <c r="AX128" i="14"/>
  <c r="DI128" i="14"/>
  <c r="AW128" i="14"/>
  <c r="DH128" i="14"/>
  <c r="AV128" i="14"/>
  <c r="DO128" i="14"/>
  <c r="BC128" i="14"/>
  <c r="DN128" i="14"/>
  <c r="BB128" i="14"/>
  <c r="DB128" i="14"/>
  <c r="DA128" i="14"/>
  <c r="CZ128" i="14"/>
  <c r="DG128" i="14"/>
  <c r="DF128" i="14"/>
  <c r="AD128" i="14"/>
  <c r="CO128" i="14"/>
  <c r="U128" i="14"/>
  <c r="BP128" i="14"/>
  <c r="DS128" i="14"/>
  <c r="AY128" i="14"/>
  <c r="CT128" i="14"/>
  <c r="CS128" i="14"/>
  <c r="CR128" i="14"/>
  <c r="CY128" i="14"/>
  <c r="CX128" i="14"/>
  <c r="V128" i="14"/>
  <c r="CG128" i="14"/>
  <c r="EB128" i="14"/>
  <c r="BH128" i="14"/>
  <c r="DK128" i="14"/>
  <c r="AQ128" i="14"/>
  <c r="CL128" i="14"/>
  <c r="CK128" i="14"/>
  <c r="CJ128" i="14"/>
  <c r="CQ128" i="14"/>
  <c r="CP128" i="14"/>
  <c r="N128" i="14"/>
  <c r="BQ128" i="14"/>
  <c r="DT128" i="14"/>
  <c r="AZ128" i="14"/>
  <c r="DC128" i="14"/>
  <c r="AI128" i="14"/>
  <c r="BV128" i="14"/>
  <c r="BU128" i="14"/>
  <c r="BT128" i="14"/>
  <c r="CA128" i="14"/>
  <c r="CH128" i="14"/>
  <c r="EC128" i="14"/>
  <c r="BI128" i="14"/>
  <c r="DL128" i="14"/>
  <c r="AR128" i="14"/>
  <c r="CU128" i="14"/>
  <c r="AA128" i="14"/>
  <c r="AP128" i="14"/>
  <c r="AO128" i="14"/>
  <c r="AN128" i="14"/>
  <c r="AU128" i="14"/>
  <c r="BZ128" i="14"/>
  <c r="DU128" i="14"/>
  <c r="BA128" i="14"/>
  <c r="DD128" i="14"/>
  <c r="AJ128" i="14"/>
  <c r="CM128" i="14"/>
  <c r="S128" i="14"/>
  <c r="AH128" i="14"/>
  <c r="AG128" i="14"/>
  <c r="AF128" i="14"/>
  <c r="AM128" i="14"/>
  <c r="BJ128" i="14"/>
  <c r="DM128" i="14"/>
  <c r="AS128" i="14"/>
  <c r="CV128" i="14"/>
  <c r="AB128" i="14"/>
  <c r="CE128" i="14"/>
  <c r="Z128" i="14"/>
  <c r="Y128" i="14"/>
  <c r="X128" i="14"/>
  <c r="AE128" i="14"/>
  <c r="AT128" i="14"/>
  <c r="DE128" i="14"/>
  <c r="AK128" i="14"/>
  <c r="CN128" i="14"/>
  <c r="T128" i="14"/>
  <c r="BO128" i="14"/>
  <c r="CW128" i="14"/>
  <c r="AC128" i="14"/>
  <c r="EH128" i="14"/>
  <c r="CF128" i="14"/>
  <c r="EG128" i="14"/>
  <c r="EA128" i="14"/>
  <c r="EF128" i="14"/>
  <c r="BG128" i="14"/>
  <c r="EM128" i="14"/>
  <c r="AL128" i="14"/>
  <c r="EL128" i="14"/>
  <c r="DH167" i="14"/>
  <c r="AV167" i="14"/>
  <c r="DO167" i="14"/>
  <c r="BC167" i="14"/>
  <c r="DN167" i="14"/>
  <c r="BB167" i="14"/>
  <c r="DU167" i="14"/>
  <c r="BI167" i="14"/>
  <c r="DT167" i="14"/>
  <c r="BH167" i="14"/>
  <c r="DS167" i="14"/>
  <c r="BG167" i="14"/>
  <c r="DR167" i="14"/>
  <c r="BF167" i="14"/>
  <c r="DQ167" i="14"/>
  <c r="BE167" i="14"/>
  <c r="CZ167" i="14"/>
  <c r="AN167" i="14"/>
  <c r="DG167" i="14"/>
  <c r="AU167" i="14"/>
  <c r="DF167" i="14"/>
  <c r="AT167" i="14"/>
  <c r="DM167" i="14"/>
  <c r="BA167" i="14"/>
  <c r="DL167" i="14"/>
  <c r="AZ167" i="14"/>
  <c r="DK167" i="14"/>
  <c r="AY167" i="14"/>
  <c r="DJ167" i="14"/>
  <c r="AX167" i="14"/>
  <c r="DI167" i="14"/>
  <c r="AW167" i="14"/>
  <c r="CR167" i="14"/>
  <c r="AF167" i="14"/>
  <c r="CY167" i="14"/>
  <c r="AM167" i="14"/>
  <c r="CX167" i="14"/>
  <c r="AL167" i="14"/>
  <c r="DE167" i="14"/>
  <c r="AS167" i="14"/>
  <c r="DD167" i="14"/>
  <c r="AR167" i="14"/>
  <c r="DC167" i="14"/>
  <c r="AQ167" i="14"/>
  <c r="DB167" i="14"/>
  <c r="AP167" i="14"/>
  <c r="DA167" i="14"/>
  <c r="AO167" i="14"/>
  <c r="CJ167" i="14"/>
  <c r="X167" i="14"/>
  <c r="CQ167" i="14"/>
  <c r="AE167" i="14"/>
  <c r="CP167" i="14"/>
  <c r="AD167" i="14"/>
  <c r="CW167" i="14"/>
  <c r="AK167" i="14"/>
  <c r="CV167" i="14"/>
  <c r="AJ167" i="14"/>
  <c r="CU167" i="14"/>
  <c r="AI167" i="14"/>
  <c r="CT167" i="14"/>
  <c r="AH167" i="14"/>
  <c r="CS167" i="14"/>
  <c r="AG167" i="14"/>
  <c r="CB167" i="14"/>
  <c r="P167" i="14"/>
  <c r="CI167" i="14"/>
  <c r="W167" i="14"/>
  <c r="CH167" i="14"/>
  <c r="V167" i="14"/>
  <c r="CO167" i="14"/>
  <c r="AC167" i="14"/>
  <c r="CN167" i="14"/>
  <c r="AB167" i="14"/>
  <c r="CM167" i="14"/>
  <c r="AA167" i="14"/>
  <c r="CL167" i="14"/>
  <c r="Z167" i="14"/>
  <c r="CK167" i="14"/>
  <c r="Y167" i="14"/>
  <c r="DP167" i="14"/>
  <c r="BD167" i="14"/>
  <c r="DW167" i="14"/>
  <c r="BK167" i="14"/>
  <c r="DV167" i="14"/>
  <c r="BJ167" i="14"/>
  <c r="EC167" i="14"/>
  <c r="BQ167" i="14"/>
  <c r="EB167" i="14"/>
  <c r="BP167" i="14"/>
  <c r="EA167" i="14"/>
  <c r="BO167" i="14"/>
  <c r="DZ167" i="14"/>
  <c r="BN167" i="14"/>
  <c r="DY167" i="14"/>
  <c r="BM167" i="14"/>
  <c r="CA167" i="14"/>
  <c r="CG167" i="14"/>
  <c r="CE167" i="14"/>
  <c r="CC167" i="14"/>
  <c r="BS167" i="14"/>
  <c r="BY167" i="14"/>
  <c r="BW167" i="14"/>
  <c r="BU167" i="14"/>
  <c r="EF167" i="14"/>
  <c r="EL167" i="14"/>
  <c r="U167" i="14"/>
  <c r="S167" i="14"/>
  <c r="Q167" i="14"/>
  <c r="DX167" i="14"/>
  <c r="ED167" i="14"/>
  <c r="EJ167" i="14"/>
  <c r="EH167" i="14"/>
  <c r="BT167" i="14"/>
  <c r="BZ167" i="14"/>
  <c r="CF167" i="14"/>
  <c r="CD167" i="14"/>
  <c r="BL167" i="14"/>
  <c r="BR167" i="14"/>
  <c r="BX167" i="14"/>
  <c r="BV167" i="14"/>
  <c r="EE167" i="14"/>
  <c r="N167" i="14"/>
  <c r="EK167" i="14"/>
  <c r="T167" i="14"/>
  <c r="EI167" i="14"/>
  <c r="R167" i="14"/>
  <c r="EM167" i="14"/>
  <c r="EG167" i="14"/>
  <c r="DC283" i="14"/>
  <c r="AQ283" i="14"/>
  <c r="DB283" i="14"/>
  <c r="AP283" i="14"/>
  <c r="DA283" i="14"/>
  <c r="AO283" i="14"/>
  <c r="CZ283" i="14"/>
  <c r="AN283" i="14"/>
  <c r="DG283" i="14"/>
  <c r="AU283" i="14"/>
  <c r="DF283" i="14"/>
  <c r="AT283" i="14"/>
  <c r="DL283" i="14"/>
  <c r="AZ283" i="14"/>
  <c r="AK283" i="14"/>
  <c r="BQ283" i="14"/>
  <c r="CU283" i="14"/>
  <c r="AI283" i="14"/>
  <c r="CT283" i="14"/>
  <c r="AH283" i="14"/>
  <c r="CS283" i="14"/>
  <c r="AG283" i="14"/>
  <c r="CR283" i="14"/>
  <c r="AF283" i="14"/>
  <c r="CY283" i="14"/>
  <c r="AM283" i="14"/>
  <c r="CX283" i="14"/>
  <c r="AL283" i="14"/>
  <c r="DD283" i="14"/>
  <c r="AR283" i="14"/>
  <c r="CO283" i="14"/>
  <c r="DU283" i="14"/>
  <c r="CM283" i="14"/>
  <c r="AA283" i="14"/>
  <c r="CL283" i="14"/>
  <c r="Z283" i="14"/>
  <c r="CK283" i="14"/>
  <c r="Y283" i="14"/>
  <c r="CJ283" i="14"/>
  <c r="X283" i="14"/>
  <c r="CQ283" i="14"/>
  <c r="AE283" i="14"/>
  <c r="CP283" i="14"/>
  <c r="AD283" i="14"/>
  <c r="CV283" i="14"/>
  <c r="AJ283" i="14"/>
  <c r="AC283" i="14"/>
  <c r="BI283" i="14"/>
  <c r="CE283" i="14"/>
  <c r="S283" i="14"/>
  <c r="CD283" i="14"/>
  <c r="R283" i="14"/>
  <c r="CC283" i="14"/>
  <c r="Q283" i="14"/>
  <c r="CB283" i="14"/>
  <c r="P283" i="14"/>
  <c r="CI283" i="14"/>
  <c r="W283" i="14"/>
  <c r="CH283" i="14"/>
  <c r="V283" i="14"/>
  <c r="CN283" i="14"/>
  <c r="AB283" i="14"/>
  <c r="CG283" i="14"/>
  <c r="DM283" i="14"/>
  <c r="EI283" i="14"/>
  <c r="BW283" i="14"/>
  <c r="EH283" i="14"/>
  <c r="BV283" i="14"/>
  <c r="EG283" i="14"/>
  <c r="BU283" i="14"/>
  <c r="EF283" i="14"/>
  <c r="BT283" i="14"/>
  <c r="EM283" i="14"/>
  <c r="CA283" i="14"/>
  <c r="EL283" i="14"/>
  <c r="BZ283" i="14"/>
  <c r="N283" i="14"/>
  <c r="CF283" i="14"/>
  <c r="T283" i="14"/>
  <c r="U283" i="14"/>
  <c r="BA283" i="14"/>
  <c r="EA283" i="14"/>
  <c r="BO283" i="14"/>
  <c r="DZ283" i="14"/>
  <c r="BN283" i="14"/>
  <c r="DY283" i="14"/>
  <c r="BM283" i="14"/>
  <c r="DX283" i="14"/>
  <c r="BL283" i="14"/>
  <c r="EE283" i="14"/>
  <c r="BS283" i="14"/>
  <c r="ED283" i="14"/>
  <c r="BR283" i="14"/>
  <c r="EJ283" i="14"/>
  <c r="BX283" i="14"/>
  <c r="DE283" i="14"/>
  <c r="EK283" i="14"/>
  <c r="AY283" i="14"/>
  <c r="AW283" i="14"/>
  <c r="BC283" i="14"/>
  <c r="BH283" i="14"/>
  <c r="DR283" i="14"/>
  <c r="DP283" i="14"/>
  <c r="DV283" i="14"/>
  <c r="AS283" i="14"/>
  <c r="DJ283" i="14"/>
  <c r="DH283" i="14"/>
  <c r="DN283" i="14"/>
  <c r="CW283" i="14"/>
  <c r="BF283" i="14"/>
  <c r="BD283" i="14"/>
  <c r="BJ283" i="14"/>
  <c r="BY283" i="14"/>
  <c r="AX283" i="14"/>
  <c r="AV283" i="14"/>
  <c r="BB283" i="14"/>
  <c r="EC283" i="14"/>
  <c r="DS283" i="14"/>
  <c r="DQ283" i="14"/>
  <c r="DW283" i="14"/>
  <c r="EB283" i="14"/>
  <c r="BG283" i="14"/>
  <c r="BE283" i="14"/>
  <c r="BK283" i="14"/>
  <c r="BP283" i="14"/>
  <c r="DK283" i="14"/>
  <c r="DI283" i="14"/>
  <c r="DO283" i="14"/>
  <c r="DT283" i="14"/>
  <c r="DV153" i="14"/>
  <c r="BJ153" i="14"/>
  <c r="EC153" i="14"/>
  <c r="BQ153" i="14"/>
  <c r="EB153" i="14"/>
  <c r="BP153" i="14"/>
  <c r="EA153" i="14"/>
  <c r="BO153" i="14"/>
  <c r="DZ153" i="14"/>
  <c r="BN153" i="14"/>
  <c r="DY153" i="14"/>
  <c r="BM153" i="14"/>
  <c r="DX153" i="14"/>
  <c r="BL153" i="14"/>
  <c r="EE153" i="14"/>
  <c r="BS153" i="14"/>
  <c r="DN153" i="14"/>
  <c r="BB153" i="14"/>
  <c r="DU153" i="14"/>
  <c r="BI153" i="14"/>
  <c r="DT153" i="14"/>
  <c r="BH153" i="14"/>
  <c r="DS153" i="14"/>
  <c r="BG153" i="14"/>
  <c r="DR153" i="14"/>
  <c r="BF153" i="14"/>
  <c r="DQ153" i="14"/>
  <c r="BE153" i="14"/>
  <c r="DP153" i="14"/>
  <c r="BD153" i="14"/>
  <c r="DW153" i="14"/>
  <c r="BK153" i="14"/>
  <c r="CX153" i="14"/>
  <c r="AL153" i="14"/>
  <c r="DE153" i="14"/>
  <c r="AS153" i="14"/>
  <c r="DD153" i="14"/>
  <c r="AR153" i="14"/>
  <c r="DC153" i="14"/>
  <c r="AQ153" i="14"/>
  <c r="DB153" i="14"/>
  <c r="AP153" i="14"/>
  <c r="DA153" i="14"/>
  <c r="AO153" i="14"/>
  <c r="CZ153" i="14"/>
  <c r="ED153" i="14"/>
  <c r="BR153" i="14"/>
  <c r="EK153" i="14"/>
  <c r="BY153" i="14"/>
  <c r="EJ153" i="14"/>
  <c r="BX153" i="14"/>
  <c r="EI153" i="14"/>
  <c r="BW153" i="14"/>
  <c r="EH153" i="14"/>
  <c r="BV153" i="14"/>
  <c r="EG153" i="14"/>
  <c r="BU153" i="14"/>
  <c r="EF153" i="14"/>
  <c r="BT153" i="14"/>
  <c r="EM153" i="14"/>
  <c r="CA153" i="14"/>
  <c r="EL153" i="14"/>
  <c r="N153" i="14"/>
  <c r="U153" i="14"/>
  <c r="T153" i="14"/>
  <c r="S153" i="14"/>
  <c r="R153" i="14"/>
  <c r="Q153" i="14"/>
  <c r="X153" i="14"/>
  <c r="AU153" i="14"/>
  <c r="DF153" i="14"/>
  <c r="DM153" i="14"/>
  <c r="DL153" i="14"/>
  <c r="DK153" i="14"/>
  <c r="DJ153" i="14"/>
  <c r="DI153" i="14"/>
  <c r="DH153" i="14"/>
  <c r="P153" i="14"/>
  <c r="AM153" i="14"/>
  <c r="AD153" i="14"/>
  <c r="AG153" i="14"/>
  <c r="CP153" i="14"/>
  <c r="CW153" i="14"/>
  <c r="CV153" i="14"/>
  <c r="CU153" i="14"/>
  <c r="CT153" i="14"/>
  <c r="CS153" i="14"/>
  <c r="CR153" i="14"/>
  <c r="DO153" i="14"/>
  <c r="AE153" i="14"/>
  <c r="AI153" i="14"/>
  <c r="CH153" i="14"/>
  <c r="CO153" i="14"/>
  <c r="CN153" i="14"/>
  <c r="CM153" i="14"/>
  <c r="CL153" i="14"/>
  <c r="CK153" i="14"/>
  <c r="CJ153" i="14"/>
  <c r="DG153" i="14"/>
  <c r="W153" i="14"/>
  <c r="AJ153" i="14"/>
  <c r="CI153" i="14"/>
  <c r="BZ153" i="14"/>
  <c r="CG153" i="14"/>
  <c r="CF153" i="14"/>
  <c r="CE153" i="14"/>
  <c r="CD153" i="14"/>
  <c r="CC153" i="14"/>
  <c r="CB153" i="14"/>
  <c r="CY153" i="14"/>
  <c r="AK153" i="14"/>
  <c r="AN153" i="14"/>
  <c r="AT153" i="14"/>
  <c r="BA153" i="14"/>
  <c r="AZ153" i="14"/>
  <c r="AY153" i="14"/>
  <c r="AX153" i="14"/>
  <c r="AW153" i="14"/>
  <c r="AV153" i="14"/>
  <c r="CQ153" i="14"/>
  <c r="AH153" i="14"/>
  <c r="V153" i="14"/>
  <c r="AC153" i="14"/>
  <c r="AB153" i="14"/>
  <c r="AA153" i="14"/>
  <c r="Z153" i="14"/>
  <c r="Y153" i="14"/>
  <c r="AF153" i="14"/>
  <c r="BC153" i="14"/>
  <c r="CH310" i="14"/>
  <c r="V310" i="14"/>
  <c r="BZ310" i="14"/>
  <c r="EK310" i="14"/>
  <c r="BY310" i="14"/>
  <c r="EJ310" i="14"/>
  <c r="BX310" i="14"/>
  <c r="EI310" i="14"/>
  <c r="BW310" i="14"/>
  <c r="EH310" i="14"/>
  <c r="BV310" i="14"/>
  <c r="EG310" i="14"/>
  <c r="BU310" i="14"/>
  <c r="EM310" i="14"/>
  <c r="CA310" i="14"/>
  <c r="DP310" i="14"/>
  <c r="CJ310" i="14"/>
  <c r="EL310" i="14"/>
  <c r="BR310" i="14"/>
  <c r="EC310" i="14"/>
  <c r="BQ310" i="14"/>
  <c r="EB310" i="14"/>
  <c r="BP310" i="14"/>
  <c r="EA310" i="14"/>
  <c r="BO310" i="14"/>
  <c r="DZ310" i="14"/>
  <c r="BN310" i="14"/>
  <c r="DY310" i="14"/>
  <c r="BM310" i="14"/>
  <c r="EE310" i="14"/>
  <c r="BS310" i="14"/>
  <c r="BD310" i="14"/>
  <c r="X310" i="14"/>
  <c r="ED310" i="14"/>
  <c r="BJ310" i="14"/>
  <c r="DU310" i="14"/>
  <c r="BI310" i="14"/>
  <c r="DT310" i="14"/>
  <c r="BH310" i="14"/>
  <c r="DS310" i="14"/>
  <c r="BG310" i="14"/>
  <c r="DR310" i="14"/>
  <c r="BF310" i="14"/>
  <c r="DQ310" i="14"/>
  <c r="BE310" i="14"/>
  <c r="DW310" i="14"/>
  <c r="BK310" i="14"/>
  <c r="DH310" i="14"/>
  <c r="CB310" i="14"/>
  <c r="DV310" i="14"/>
  <c r="BB310" i="14"/>
  <c r="DM310" i="14"/>
  <c r="BA310" i="14"/>
  <c r="DL310" i="14"/>
  <c r="AZ310" i="14"/>
  <c r="DK310" i="14"/>
  <c r="AY310" i="14"/>
  <c r="DJ310" i="14"/>
  <c r="AX310" i="14"/>
  <c r="DI310" i="14"/>
  <c r="AW310" i="14"/>
  <c r="DO310" i="14"/>
  <c r="BC310" i="14"/>
  <c r="AV310" i="14"/>
  <c r="P310" i="14"/>
  <c r="DN310" i="14"/>
  <c r="AT310" i="14"/>
  <c r="DE310" i="14"/>
  <c r="AS310" i="14"/>
  <c r="DD310" i="14"/>
  <c r="AR310" i="14"/>
  <c r="DC310" i="14"/>
  <c r="AQ310" i="14"/>
  <c r="DB310" i="14"/>
  <c r="AP310" i="14"/>
  <c r="DA310" i="14"/>
  <c r="AO310" i="14"/>
  <c r="DG310" i="14"/>
  <c r="AU310" i="14"/>
  <c r="CZ310" i="14"/>
  <c r="DX310" i="14"/>
  <c r="DF310" i="14"/>
  <c r="AL310" i="14"/>
  <c r="CW310" i="14"/>
  <c r="AK310" i="14"/>
  <c r="CV310" i="14"/>
  <c r="AJ310" i="14"/>
  <c r="CU310" i="14"/>
  <c r="AI310" i="14"/>
  <c r="CT310" i="14"/>
  <c r="AH310" i="14"/>
  <c r="CS310" i="14"/>
  <c r="AG310" i="14"/>
  <c r="CY310" i="14"/>
  <c r="AM310" i="14"/>
  <c r="AN310" i="14"/>
  <c r="BL310" i="14"/>
  <c r="CP310" i="14"/>
  <c r="N310" i="14"/>
  <c r="CG310" i="14"/>
  <c r="U310" i="14"/>
  <c r="CF310" i="14"/>
  <c r="T310" i="14"/>
  <c r="CE310" i="14"/>
  <c r="S310" i="14"/>
  <c r="CD310" i="14"/>
  <c r="R310" i="14"/>
  <c r="CC310" i="14"/>
  <c r="Q310" i="14"/>
  <c r="CI310" i="14"/>
  <c r="W310" i="14"/>
  <c r="AF310" i="14"/>
  <c r="BT310" i="14"/>
  <c r="CN310" i="14"/>
  <c r="CQ310" i="14"/>
  <c r="AB310" i="14"/>
  <c r="AE310" i="14"/>
  <c r="CM310" i="14"/>
  <c r="CR310" i="14"/>
  <c r="AA310" i="14"/>
  <c r="EF310" i="14"/>
  <c r="CX310" i="14"/>
  <c r="CL310" i="14"/>
  <c r="AD310" i="14"/>
  <c r="Z310" i="14"/>
  <c r="AC310" i="14"/>
  <c r="Y310" i="14"/>
  <c r="CO310" i="14"/>
  <c r="CK310" i="14"/>
  <c r="DT180" i="14"/>
  <c r="BH180" i="14"/>
  <c r="DS180" i="14"/>
  <c r="BG180" i="14"/>
  <c r="DR180" i="14"/>
  <c r="BF180" i="14"/>
  <c r="DQ180" i="14"/>
  <c r="BE180" i="14"/>
  <c r="DP180" i="14"/>
  <c r="BD180" i="14"/>
  <c r="DW180" i="14"/>
  <c r="BK180" i="14"/>
  <c r="DV180" i="14"/>
  <c r="BJ180" i="14"/>
  <c r="EC180" i="14"/>
  <c r="BQ180" i="14"/>
  <c r="DL180" i="14"/>
  <c r="AZ180" i="14"/>
  <c r="DK180" i="14"/>
  <c r="AY180" i="14"/>
  <c r="DJ180" i="14"/>
  <c r="AX180" i="14"/>
  <c r="DI180" i="14"/>
  <c r="AW180" i="14"/>
  <c r="DH180" i="14"/>
  <c r="AV180" i="14"/>
  <c r="DO180" i="14"/>
  <c r="BC180" i="14"/>
  <c r="DN180" i="14"/>
  <c r="BB180" i="14"/>
  <c r="DU180" i="14"/>
  <c r="BI180" i="14"/>
  <c r="DD180" i="14"/>
  <c r="AR180" i="14"/>
  <c r="DC180" i="14"/>
  <c r="AQ180" i="14"/>
  <c r="DB180" i="14"/>
  <c r="AP180" i="14"/>
  <c r="DA180" i="14"/>
  <c r="AO180" i="14"/>
  <c r="CZ180" i="14"/>
  <c r="AN180" i="14"/>
  <c r="DG180" i="14"/>
  <c r="AU180" i="14"/>
  <c r="DF180" i="14"/>
  <c r="AT180" i="14"/>
  <c r="DM180" i="14"/>
  <c r="BA180" i="14"/>
  <c r="CV180" i="14"/>
  <c r="AJ180" i="14"/>
  <c r="CU180" i="14"/>
  <c r="AI180" i="14"/>
  <c r="CT180" i="14"/>
  <c r="AH180" i="14"/>
  <c r="CS180" i="14"/>
  <c r="AG180" i="14"/>
  <c r="CR180" i="14"/>
  <c r="AF180" i="14"/>
  <c r="CY180" i="14"/>
  <c r="AM180" i="14"/>
  <c r="CX180" i="14"/>
  <c r="AL180" i="14"/>
  <c r="DE180" i="14"/>
  <c r="AS180" i="14"/>
  <c r="CN180" i="14"/>
  <c r="AB180" i="14"/>
  <c r="CM180" i="14"/>
  <c r="AA180" i="14"/>
  <c r="CL180" i="14"/>
  <c r="Z180" i="14"/>
  <c r="CK180" i="14"/>
  <c r="Y180" i="14"/>
  <c r="CJ180" i="14"/>
  <c r="X180" i="14"/>
  <c r="CQ180" i="14"/>
  <c r="AE180" i="14"/>
  <c r="CP180" i="14"/>
  <c r="AD180" i="14"/>
  <c r="CW180" i="14"/>
  <c r="AK180" i="14"/>
  <c r="CF180" i="14"/>
  <c r="T180" i="14"/>
  <c r="CE180" i="14"/>
  <c r="S180" i="14"/>
  <c r="CD180" i="14"/>
  <c r="R180" i="14"/>
  <c r="CC180" i="14"/>
  <c r="Q180" i="14"/>
  <c r="CB180" i="14"/>
  <c r="P180" i="14"/>
  <c r="CI180" i="14"/>
  <c r="W180" i="14"/>
  <c r="CH180" i="14"/>
  <c r="V180" i="14"/>
  <c r="CO180" i="14"/>
  <c r="AC180" i="14"/>
  <c r="EJ180" i="14"/>
  <c r="BX180" i="14"/>
  <c r="EI180" i="14"/>
  <c r="BW180" i="14"/>
  <c r="EH180" i="14"/>
  <c r="BV180" i="14"/>
  <c r="EG180" i="14"/>
  <c r="BU180" i="14"/>
  <c r="EF180" i="14"/>
  <c r="BT180" i="14"/>
  <c r="EM180" i="14"/>
  <c r="CA180" i="14"/>
  <c r="EL180" i="14"/>
  <c r="BZ180" i="14"/>
  <c r="N180" i="14"/>
  <c r="CG180" i="14"/>
  <c r="U180" i="14"/>
  <c r="EA180" i="14"/>
  <c r="EE180" i="14"/>
  <c r="BO180" i="14"/>
  <c r="BS180" i="14"/>
  <c r="DZ180" i="14"/>
  <c r="ED180" i="14"/>
  <c r="BN180" i="14"/>
  <c r="BR180" i="14"/>
  <c r="DY180" i="14"/>
  <c r="EK180" i="14"/>
  <c r="BM180" i="14"/>
  <c r="BY180" i="14"/>
  <c r="BP180" i="14"/>
  <c r="BL180" i="14"/>
  <c r="EB180" i="14"/>
  <c r="DX180" i="14"/>
  <c r="DG294" i="14"/>
  <c r="AU294" i="14"/>
  <c r="DF294" i="14"/>
  <c r="AT294" i="14"/>
  <c r="DM294" i="14"/>
  <c r="BA294" i="14"/>
  <c r="DL294" i="14"/>
  <c r="AZ294" i="14"/>
  <c r="DK294" i="14"/>
  <c r="AY294" i="14"/>
  <c r="DJ294" i="14"/>
  <c r="AX294" i="14"/>
  <c r="DH294" i="14"/>
  <c r="AV294" i="14"/>
  <c r="BE294" i="14"/>
  <c r="Y294" i="14"/>
  <c r="CY294" i="14"/>
  <c r="AM294" i="14"/>
  <c r="CX294" i="14"/>
  <c r="AL294" i="14"/>
  <c r="DE294" i="14"/>
  <c r="AS294" i="14"/>
  <c r="DD294" i="14"/>
  <c r="AR294" i="14"/>
  <c r="DC294" i="14"/>
  <c r="AQ294" i="14"/>
  <c r="DB294" i="14"/>
  <c r="AP294" i="14"/>
  <c r="CZ294" i="14"/>
  <c r="AN294" i="14"/>
  <c r="DI294" i="14"/>
  <c r="CC294" i="14"/>
  <c r="CI294" i="14"/>
  <c r="W294" i="14"/>
  <c r="CH294" i="14"/>
  <c r="V294" i="14"/>
  <c r="CO294" i="14"/>
  <c r="AC294" i="14"/>
  <c r="CN294" i="14"/>
  <c r="AB294" i="14"/>
  <c r="CM294" i="14"/>
  <c r="AA294" i="14"/>
  <c r="CL294" i="14"/>
  <c r="Z294" i="14"/>
  <c r="CJ294" i="14"/>
  <c r="X294" i="14"/>
  <c r="DA294" i="14"/>
  <c r="EG294" i="14"/>
  <c r="EM294" i="14"/>
  <c r="CA294" i="14"/>
  <c r="EL294" i="14"/>
  <c r="BZ294" i="14"/>
  <c r="N294" i="14"/>
  <c r="CG294" i="14"/>
  <c r="U294" i="14"/>
  <c r="CF294" i="14"/>
  <c r="T294" i="14"/>
  <c r="CE294" i="14"/>
  <c r="S294" i="14"/>
  <c r="CD294" i="14"/>
  <c r="R294" i="14"/>
  <c r="CB294" i="14"/>
  <c r="P294" i="14"/>
  <c r="AO294" i="14"/>
  <c r="BU294" i="14"/>
  <c r="EE294" i="14"/>
  <c r="BS294" i="14"/>
  <c r="ED294" i="14"/>
  <c r="BR294" i="14"/>
  <c r="EK294" i="14"/>
  <c r="BY294" i="14"/>
  <c r="EJ294" i="14"/>
  <c r="BX294" i="14"/>
  <c r="EI294" i="14"/>
  <c r="BW294" i="14"/>
  <c r="EH294" i="14"/>
  <c r="BV294" i="14"/>
  <c r="EF294" i="14"/>
  <c r="BT294" i="14"/>
  <c r="DY294" i="14"/>
  <c r="CS294" i="14"/>
  <c r="DW294" i="14"/>
  <c r="BK294" i="14"/>
  <c r="DV294" i="14"/>
  <c r="BJ294" i="14"/>
  <c r="EC294" i="14"/>
  <c r="BQ294" i="14"/>
  <c r="EB294" i="14"/>
  <c r="BP294" i="14"/>
  <c r="EA294" i="14"/>
  <c r="BO294" i="14"/>
  <c r="DZ294" i="14"/>
  <c r="BN294" i="14"/>
  <c r="DX294" i="14"/>
  <c r="BL294" i="14"/>
  <c r="BM294" i="14"/>
  <c r="AG294" i="14"/>
  <c r="AE294" i="14"/>
  <c r="AK294" i="14"/>
  <c r="AI294" i="14"/>
  <c r="AF294" i="14"/>
  <c r="DN294" i="14"/>
  <c r="DT294" i="14"/>
  <c r="DR294" i="14"/>
  <c r="DQ294" i="14"/>
  <c r="CP294" i="14"/>
  <c r="CV294" i="14"/>
  <c r="CT294" i="14"/>
  <c r="AW294" i="14"/>
  <c r="BB294" i="14"/>
  <c r="BH294" i="14"/>
  <c r="BF294" i="14"/>
  <c r="CK294" i="14"/>
  <c r="AD294" i="14"/>
  <c r="AJ294" i="14"/>
  <c r="AH294" i="14"/>
  <c r="Q294" i="14"/>
  <c r="DO294" i="14"/>
  <c r="DU294" i="14"/>
  <c r="DS294" i="14"/>
  <c r="DP294" i="14"/>
  <c r="CQ294" i="14"/>
  <c r="CW294" i="14"/>
  <c r="CU294" i="14"/>
  <c r="CR294" i="14"/>
  <c r="BC294" i="14"/>
  <c r="BI294" i="14"/>
  <c r="BG294" i="14"/>
  <c r="BD294" i="14"/>
  <c r="CP119" i="14"/>
  <c r="AD119" i="14"/>
  <c r="CW119" i="14"/>
  <c r="AK119" i="14"/>
  <c r="CV119" i="14"/>
  <c r="AJ119" i="14"/>
  <c r="CU119" i="14"/>
  <c r="AI119" i="14"/>
  <c r="CT119" i="14"/>
  <c r="AH119" i="14"/>
  <c r="CS119" i="14"/>
  <c r="AG119" i="14"/>
  <c r="CR119" i="14"/>
  <c r="AF119" i="14"/>
  <c r="CY119" i="14"/>
  <c r="AM119" i="14"/>
  <c r="CH119" i="14"/>
  <c r="V119" i="14"/>
  <c r="CO119" i="14"/>
  <c r="AC119" i="14"/>
  <c r="CN119" i="14"/>
  <c r="AB119" i="14"/>
  <c r="CM119" i="14"/>
  <c r="AA119" i="14"/>
  <c r="CL119" i="14"/>
  <c r="Z119" i="14"/>
  <c r="CK119" i="14"/>
  <c r="Y119" i="14"/>
  <c r="CJ119" i="14"/>
  <c r="X119" i="14"/>
  <c r="CQ119" i="14"/>
  <c r="AE119" i="14"/>
  <c r="EL119" i="14"/>
  <c r="BZ119" i="14"/>
  <c r="N119" i="14"/>
  <c r="CG119" i="14"/>
  <c r="U119" i="14"/>
  <c r="CF119" i="14"/>
  <c r="T119" i="14"/>
  <c r="CE119" i="14"/>
  <c r="S119" i="14"/>
  <c r="CD119" i="14"/>
  <c r="R119" i="14"/>
  <c r="CC119" i="14"/>
  <c r="Q119" i="14"/>
  <c r="CB119" i="14"/>
  <c r="P119" i="14"/>
  <c r="CI119" i="14"/>
  <c r="W119" i="14"/>
  <c r="ED119" i="14"/>
  <c r="BR119" i="14"/>
  <c r="EK119" i="14"/>
  <c r="BY119" i="14"/>
  <c r="EJ119" i="14"/>
  <c r="BX119" i="14"/>
  <c r="EI119" i="14"/>
  <c r="BW119" i="14"/>
  <c r="EH119" i="14"/>
  <c r="BV119" i="14"/>
  <c r="EG119" i="14"/>
  <c r="BU119" i="14"/>
  <c r="EF119" i="14"/>
  <c r="BT119" i="14"/>
  <c r="EM119" i="14"/>
  <c r="CA119" i="14"/>
  <c r="DV119" i="14"/>
  <c r="BJ119" i="14"/>
  <c r="EC119" i="14"/>
  <c r="BQ119" i="14"/>
  <c r="EB119" i="14"/>
  <c r="BP119" i="14"/>
  <c r="EA119" i="14"/>
  <c r="BO119" i="14"/>
  <c r="DZ119" i="14"/>
  <c r="BN119" i="14"/>
  <c r="DY119" i="14"/>
  <c r="BM119" i="14"/>
  <c r="DX119" i="14"/>
  <c r="BL119" i="14"/>
  <c r="EE119" i="14"/>
  <c r="BS119" i="14"/>
  <c r="DN119" i="14"/>
  <c r="BB119" i="14"/>
  <c r="DU119" i="14"/>
  <c r="BI119" i="14"/>
  <c r="DT119" i="14"/>
  <c r="BH119" i="14"/>
  <c r="DS119" i="14"/>
  <c r="CX119" i="14"/>
  <c r="AL119" i="14"/>
  <c r="DE119" i="14"/>
  <c r="AS119" i="14"/>
  <c r="DD119" i="14"/>
  <c r="AR119" i="14"/>
  <c r="DC119" i="14"/>
  <c r="AQ119" i="14"/>
  <c r="DB119" i="14"/>
  <c r="AP119" i="14"/>
  <c r="DA119" i="14"/>
  <c r="AO119" i="14"/>
  <c r="CZ119" i="14"/>
  <c r="AN119" i="14"/>
  <c r="DG119" i="14"/>
  <c r="AU119" i="14"/>
  <c r="BA119" i="14"/>
  <c r="BF119" i="14"/>
  <c r="BD119" i="14"/>
  <c r="DL119" i="14"/>
  <c r="AX119" i="14"/>
  <c r="AV119" i="14"/>
  <c r="AZ119" i="14"/>
  <c r="DQ119" i="14"/>
  <c r="DW119" i="14"/>
  <c r="DK119" i="14"/>
  <c r="DI119" i="14"/>
  <c r="DO119" i="14"/>
  <c r="BG119" i="14"/>
  <c r="BE119" i="14"/>
  <c r="BK119" i="14"/>
  <c r="DF119" i="14"/>
  <c r="AY119" i="14"/>
  <c r="AW119" i="14"/>
  <c r="BC119" i="14"/>
  <c r="DM119" i="14"/>
  <c r="DJ119" i="14"/>
  <c r="DH119" i="14"/>
  <c r="AT119" i="14"/>
  <c r="DR119" i="14"/>
  <c r="DP119" i="14"/>
  <c r="EF193" i="14"/>
  <c r="DW193" i="14"/>
  <c r="BK193" i="14"/>
  <c r="DV193" i="14"/>
  <c r="BJ193" i="14"/>
  <c r="EC193" i="14"/>
  <c r="EH193" i="14"/>
  <c r="BV193" i="14"/>
  <c r="DK193" i="14"/>
  <c r="DI193" i="14"/>
  <c r="EG193" i="14"/>
  <c r="P193" i="14"/>
  <c r="AA193" i="14"/>
  <c r="Y193" i="14"/>
  <c r="X193" i="14"/>
  <c r="U193" i="14"/>
  <c r="T193" i="14"/>
  <c r="DX193" i="14"/>
  <c r="DO193" i="14"/>
  <c r="BC193" i="14"/>
  <c r="DN193" i="14"/>
  <c r="BB193" i="14"/>
  <c r="EJ193" i="14"/>
  <c r="DZ193" i="14"/>
  <c r="BN193" i="14"/>
  <c r="CS193" i="14"/>
  <c r="CO193" i="14"/>
  <c r="DE193" i="14"/>
  <c r="DY193" i="14"/>
  <c r="DU193" i="14"/>
  <c r="DS193" i="14"/>
  <c r="DQ193" i="14"/>
  <c r="DM193" i="14"/>
  <c r="DP193" i="14"/>
  <c r="DG193" i="14"/>
  <c r="DH193" i="14"/>
  <c r="CY193" i="14"/>
  <c r="AM193" i="14"/>
  <c r="CX193" i="14"/>
  <c r="AL193" i="14"/>
  <c r="DT193" i="14"/>
  <c r="DJ193" i="14"/>
  <c r="AX193" i="14"/>
  <c r="BQ193" i="14"/>
  <c r="BP193" i="14"/>
  <c r="CB193" i="14"/>
  <c r="CM193" i="14"/>
  <c r="CK193" i="14"/>
  <c r="CJ193" i="14"/>
  <c r="CG193" i="14"/>
  <c r="CF193" i="14"/>
  <c r="CZ193" i="14"/>
  <c r="CQ193" i="14"/>
  <c r="AE193" i="14"/>
  <c r="CP193" i="14"/>
  <c r="AD193" i="14"/>
  <c r="DL193" i="14"/>
  <c r="DB193" i="14"/>
  <c r="AP193" i="14"/>
  <c r="BE193" i="14"/>
  <c r="BD193" i="14"/>
  <c r="BO193" i="14"/>
  <c r="BY193" i="14"/>
  <c r="BX193" i="14"/>
  <c r="BW193" i="14"/>
  <c r="BU193" i="14"/>
  <c r="BT193" i="14"/>
  <c r="CR193" i="14"/>
  <c r="CI193" i="14"/>
  <c r="W193" i="14"/>
  <c r="CH193" i="14"/>
  <c r="V193" i="14"/>
  <c r="DD193" i="14"/>
  <c r="CT193" i="14"/>
  <c r="AH193" i="14"/>
  <c r="AR193" i="14"/>
  <c r="AQ193" i="14"/>
  <c r="BA193" i="14"/>
  <c r="BM193" i="14"/>
  <c r="BL193" i="14"/>
  <c r="BI193" i="14"/>
  <c r="BH193" i="14"/>
  <c r="BG193" i="14"/>
  <c r="EM193" i="14"/>
  <c r="CA193" i="14"/>
  <c r="EL193" i="14"/>
  <c r="BZ193" i="14"/>
  <c r="N193" i="14"/>
  <c r="EI193" i="14"/>
  <c r="CL193" i="14"/>
  <c r="Z193" i="14"/>
  <c r="AF193" i="14"/>
  <c r="AC193" i="14"/>
  <c r="AO193" i="14"/>
  <c r="AZ193" i="14"/>
  <c r="AY193" i="14"/>
  <c r="AW193" i="14"/>
  <c r="AV193" i="14"/>
  <c r="AS193" i="14"/>
  <c r="EK193" i="14"/>
  <c r="S193" i="14"/>
  <c r="AK193" i="14"/>
  <c r="EE193" i="14"/>
  <c r="EB193" i="14"/>
  <c r="CC193" i="14"/>
  <c r="CW193" i="14"/>
  <c r="BS193" i="14"/>
  <c r="EA193" i="14"/>
  <c r="Q193" i="14"/>
  <c r="AJ193" i="14"/>
  <c r="AU193" i="14"/>
  <c r="DR193" i="14"/>
  <c r="CN193" i="14"/>
  <c r="CV193" i="14"/>
  <c r="ED193" i="14"/>
  <c r="CD193" i="14"/>
  <c r="AB193" i="14"/>
  <c r="AI193" i="14"/>
  <c r="DF193" i="14"/>
  <c r="BF193" i="14"/>
  <c r="DC193" i="14"/>
  <c r="CU193" i="14"/>
  <c r="BR193" i="14"/>
  <c r="R193" i="14"/>
  <c r="AN193" i="14"/>
  <c r="AG193" i="14"/>
  <c r="DA193" i="14"/>
  <c r="AT193" i="14"/>
  <c r="CE193" i="14"/>
  <c r="DJ108" i="14"/>
  <c r="AX108" i="14"/>
  <c r="DI108" i="14"/>
  <c r="AW108" i="14"/>
  <c r="DH108" i="14"/>
  <c r="AV108" i="14"/>
  <c r="DO108" i="14"/>
  <c r="BC108" i="14"/>
  <c r="DN108" i="14"/>
  <c r="BB108" i="14"/>
  <c r="DU108" i="14"/>
  <c r="BI108" i="14"/>
  <c r="DT108" i="14"/>
  <c r="BH108" i="14"/>
  <c r="DS108" i="14"/>
  <c r="BG108" i="14"/>
  <c r="DB108" i="14"/>
  <c r="AP108" i="14"/>
  <c r="DA108" i="14"/>
  <c r="AO108" i="14"/>
  <c r="CZ108" i="14"/>
  <c r="AN108" i="14"/>
  <c r="DG108" i="14"/>
  <c r="AU108" i="14"/>
  <c r="DF108" i="14"/>
  <c r="AT108" i="14"/>
  <c r="DM108" i="14"/>
  <c r="BA108" i="14"/>
  <c r="DL108" i="14"/>
  <c r="AZ108" i="14"/>
  <c r="DK108" i="14"/>
  <c r="AY108" i="14"/>
  <c r="CL108" i="14"/>
  <c r="Z108" i="14"/>
  <c r="CK108" i="14"/>
  <c r="Y108" i="14"/>
  <c r="CJ108" i="14"/>
  <c r="X108" i="14"/>
  <c r="CQ108" i="14"/>
  <c r="AE108" i="14"/>
  <c r="CP108" i="14"/>
  <c r="AD108" i="14"/>
  <c r="CW108" i="14"/>
  <c r="AK108" i="14"/>
  <c r="CV108" i="14"/>
  <c r="AJ108" i="14"/>
  <c r="CU108" i="14"/>
  <c r="AI108" i="14"/>
  <c r="EH108" i="14"/>
  <c r="BV108" i="14"/>
  <c r="EG108" i="14"/>
  <c r="BU108" i="14"/>
  <c r="EF108" i="14"/>
  <c r="BT108" i="14"/>
  <c r="EM108" i="14"/>
  <c r="DR108" i="14"/>
  <c r="BF108" i="14"/>
  <c r="DQ108" i="14"/>
  <c r="BE108" i="14"/>
  <c r="DP108" i="14"/>
  <c r="BD108" i="14"/>
  <c r="DW108" i="14"/>
  <c r="BK108" i="14"/>
  <c r="DV108" i="14"/>
  <c r="BJ108" i="14"/>
  <c r="EC108" i="14"/>
  <c r="BQ108" i="14"/>
  <c r="EB108" i="14"/>
  <c r="BP108" i="14"/>
  <c r="EA108" i="14"/>
  <c r="BO108" i="14"/>
  <c r="CD108" i="14"/>
  <c r="AG108" i="14"/>
  <c r="EE108" i="14"/>
  <c r="ED108" i="14"/>
  <c r="EK108" i="14"/>
  <c r="EJ108" i="14"/>
  <c r="EI108" i="14"/>
  <c r="BN108" i="14"/>
  <c r="Q108" i="14"/>
  <c r="CY108" i="14"/>
  <c r="CX108" i="14"/>
  <c r="DE108" i="14"/>
  <c r="DD108" i="14"/>
  <c r="DC108" i="14"/>
  <c r="AF108" i="14"/>
  <c r="AH108" i="14"/>
  <c r="DX108" i="14"/>
  <c r="CI108" i="14"/>
  <c r="CH108" i="14"/>
  <c r="CO108" i="14"/>
  <c r="CN108" i="14"/>
  <c r="CM108" i="14"/>
  <c r="CC108" i="14"/>
  <c r="AB108" i="14"/>
  <c r="R108" i="14"/>
  <c r="CR108" i="14"/>
  <c r="CA108" i="14"/>
  <c r="BZ108" i="14"/>
  <c r="CG108" i="14"/>
  <c r="CF108" i="14"/>
  <c r="CE108" i="14"/>
  <c r="V108" i="14"/>
  <c r="DY108" i="14"/>
  <c r="CB108" i="14"/>
  <c r="BS108" i="14"/>
  <c r="BR108" i="14"/>
  <c r="BY108" i="14"/>
  <c r="BX108" i="14"/>
  <c r="BW108" i="14"/>
  <c r="DZ108" i="14"/>
  <c r="AC108" i="14"/>
  <c r="CS108" i="14"/>
  <c r="BL108" i="14"/>
  <c r="AM108" i="14"/>
  <c r="AL108" i="14"/>
  <c r="AS108" i="14"/>
  <c r="AR108" i="14"/>
  <c r="AQ108" i="14"/>
  <c r="W108" i="14"/>
  <c r="AA108" i="14"/>
  <c r="CT108" i="14"/>
  <c r="BM108" i="14"/>
  <c r="P108" i="14"/>
  <c r="EL108" i="14"/>
  <c r="N108" i="14"/>
  <c r="U108" i="14"/>
  <c r="T108" i="14"/>
  <c r="S108" i="14"/>
  <c r="DB124" i="14"/>
  <c r="AP124" i="14"/>
  <c r="DA124" i="14"/>
  <c r="AO124" i="14"/>
  <c r="CZ124" i="14"/>
  <c r="AN124" i="14"/>
  <c r="DG124" i="14"/>
  <c r="AU124" i="14"/>
  <c r="DF124" i="14"/>
  <c r="AT124" i="14"/>
  <c r="DM124" i="14"/>
  <c r="BA124" i="14"/>
  <c r="DL124" i="14"/>
  <c r="AZ124" i="14"/>
  <c r="DK124" i="14"/>
  <c r="AY124" i="14"/>
  <c r="CT124" i="14"/>
  <c r="AH124" i="14"/>
  <c r="CS124" i="14"/>
  <c r="AG124" i="14"/>
  <c r="CR124" i="14"/>
  <c r="AF124" i="14"/>
  <c r="CY124" i="14"/>
  <c r="AM124" i="14"/>
  <c r="CX124" i="14"/>
  <c r="AL124" i="14"/>
  <c r="DE124" i="14"/>
  <c r="AS124" i="14"/>
  <c r="DD124" i="14"/>
  <c r="AR124" i="14"/>
  <c r="DC124" i="14"/>
  <c r="AQ124" i="14"/>
  <c r="CL124" i="14"/>
  <c r="Z124" i="14"/>
  <c r="CK124" i="14"/>
  <c r="Y124" i="14"/>
  <c r="CJ124" i="14"/>
  <c r="X124" i="14"/>
  <c r="CQ124" i="14"/>
  <c r="AE124" i="14"/>
  <c r="CP124" i="14"/>
  <c r="AD124" i="14"/>
  <c r="CW124" i="14"/>
  <c r="AK124" i="14"/>
  <c r="CV124" i="14"/>
  <c r="AJ124" i="14"/>
  <c r="CD124" i="14"/>
  <c r="R124" i="14"/>
  <c r="CC124" i="14"/>
  <c r="Q124" i="14"/>
  <c r="CB124" i="14"/>
  <c r="P124" i="14"/>
  <c r="CI124" i="14"/>
  <c r="W124" i="14"/>
  <c r="CH124" i="14"/>
  <c r="V124" i="14"/>
  <c r="CO124" i="14"/>
  <c r="AC124" i="14"/>
  <c r="CN124" i="14"/>
  <c r="AB124" i="14"/>
  <c r="CM124" i="14"/>
  <c r="AA124" i="14"/>
  <c r="EH124" i="14"/>
  <c r="BV124" i="14"/>
  <c r="EG124" i="14"/>
  <c r="BU124" i="14"/>
  <c r="EF124" i="14"/>
  <c r="BT124" i="14"/>
  <c r="EM124" i="14"/>
  <c r="CA124" i="14"/>
  <c r="DZ124" i="14"/>
  <c r="BN124" i="14"/>
  <c r="DY124" i="14"/>
  <c r="BM124" i="14"/>
  <c r="DX124" i="14"/>
  <c r="BL124" i="14"/>
  <c r="EE124" i="14"/>
  <c r="BS124" i="14"/>
  <c r="ED124" i="14"/>
  <c r="BR124" i="14"/>
  <c r="EK124" i="14"/>
  <c r="BY124" i="14"/>
  <c r="EJ124" i="14"/>
  <c r="BX124" i="14"/>
  <c r="EI124" i="14"/>
  <c r="BW124" i="14"/>
  <c r="DJ124" i="14"/>
  <c r="AX124" i="14"/>
  <c r="DI124" i="14"/>
  <c r="AW124" i="14"/>
  <c r="DH124" i="14"/>
  <c r="AV124" i="14"/>
  <c r="DO124" i="14"/>
  <c r="BC124" i="14"/>
  <c r="DN124" i="14"/>
  <c r="BB124" i="14"/>
  <c r="DU124" i="14"/>
  <c r="BI124" i="14"/>
  <c r="DT124" i="14"/>
  <c r="BH124" i="14"/>
  <c r="DS124" i="14"/>
  <c r="BG124" i="14"/>
  <c r="BD124" i="14"/>
  <c r="EC124" i="14"/>
  <c r="EA124" i="14"/>
  <c r="DW124" i="14"/>
  <c r="CG124" i="14"/>
  <c r="CU124" i="14"/>
  <c r="BE124" i="14"/>
  <c r="BK124" i="14"/>
  <c r="BQ124" i="14"/>
  <c r="CE124" i="14"/>
  <c r="DR124" i="14"/>
  <c r="EL124" i="14"/>
  <c r="U124" i="14"/>
  <c r="BO124" i="14"/>
  <c r="BP124" i="14"/>
  <c r="BF124" i="14"/>
  <c r="DV124" i="14"/>
  <c r="EB124" i="14"/>
  <c r="AI124" i="14"/>
  <c r="DQ124" i="14"/>
  <c r="BZ124" i="14"/>
  <c r="CF124" i="14"/>
  <c r="S124" i="14"/>
  <c r="BJ124" i="14"/>
  <c r="DP124" i="14"/>
  <c r="N124" i="14"/>
  <c r="T124" i="14"/>
  <c r="EE296" i="14"/>
  <c r="BS296" i="14"/>
  <c r="ED296" i="14"/>
  <c r="BR296" i="14"/>
  <c r="EK296" i="14"/>
  <c r="BY296" i="14"/>
  <c r="EJ296" i="14"/>
  <c r="BX296" i="14"/>
  <c r="EI296" i="14"/>
  <c r="BW296" i="14"/>
  <c r="EH296" i="14"/>
  <c r="BV296" i="14"/>
  <c r="EF296" i="14"/>
  <c r="BT296" i="14"/>
  <c r="DQ296" i="14"/>
  <c r="CK296" i="14"/>
  <c r="DW296" i="14"/>
  <c r="BK296" i="14"/>
  <c r="DV296" i="14"/>
  <c r="BJ296" i="14"/>
  <c r="EC296" i="14"/>
  <c r="BQ296" i="14"/>
  <c r="EB296" i="14"/>
  <c r="BP296" i="14"/>
  <c r="EA296" i="14"/>
  <c r="BO296" i="14"/>
  <c r="DZ296" i="14"/>
  <c r="BN296" i="14"/>
  <c r="DX296" i="14"/>
  <c r="BL296" i="14"/>
  <c r="BE296" i="14"/>
  <c r="Y296" i="14"/>
  <c r="DO296" i="14"/>
  <c r="BC296" i="14"/>
  <c r="DN296" i="14"/>
  <c r="BB296" i="14"/>
  <c r="DU296" i="14"/>
  <c r="BI296" i="14"/>
  <c r="DT296" i="14"/>
  <c r="BH296" i="14"/>
  <c r="DS296" i="14"/>
  <c r="BG296" i="14"/>
  <c r="DR296" i="14"/>
  <c r="BF296" i="14"/>
  <c r="DP296" i="14"/>
  <c r="BD296" i="14"/>
  <c r="DI296" i="14"/>
  <c r="CC296" i="14"/>
  <c r="DG296" i="14"/>
  <c r="AU296" i="14"/>
  <c r="DF296" i="14"/>
  <c r="AT296" i="14"/>
  <c r="DM296" i="14"/>
  <c r="BA296" i="14"/>
  <c r="DL296" i="14"/>
  <c r="AZ296" i="14"/>
  <c r="DK296" i="14"/>
  <c r="AY296" i="14"/>
  <c r="DJ296" i="14"/>
  <c r="AX296" i="14"/>
  <c r="DH296" i="14"/>
  <c r="AV296" i="14"/>
  <c r="AW296" i="14"/>
  <c r="Q296" i="14"/>
  <c r="CY296" i="14"/>
  <c r="AM296" i="14"/>
  <c r="CX296" i="14"/>
  <c r="AL296" i="14"/>
  <c r="DE296" i="14"/>
  <c r="AS296" i="14"/>
  <c r="DD296" i="14"/>
  <c r="AR296" i="14"/>
  <c r="DC296" i="14"/>
  <c r="AQ296" i="14"/>
  <c r="DB296" i="14"/>
  <c r="AP296" i="14"/>
  <c r="CZ296" i="14"/>
  <c r="AN296" i="14"/>
  <c r="DA296" i="14"/>
  <c r="EG296" i="14"/>
  <c r="CQ296" i="14"/>
  <c r="AE296" i="14"/>
  <c r="CP296" i="14"/>
  <c r="AD296" i="14"/>
  <c r="CW296" i="14"/>
  <c r="AK296" i="14"/>
  <c r="CV296" i="14"/>
  <c r="AJ296" i="14"/>
  <c r="CU296" i="14"/>
  <c r="AI296" i="14"/>
  <c r="CT296" i="14"/>
  <c r="AH296" i="14"/>
  <c r="CR296" i="14"/>
  <c r="AF296" i="14"/>
  <c r="AO296" i="14"/>
  <c r="BU296" i="14"/>
  <c r="EM296" i="14"/>
  <c r="CA296" i="14"/>
  <c r="EL296" i="14"/>
  <c r="BZ296" i="14"/>
  <c r="N296" i="14"/>
  <c r="CG296" i="14"/>
  <c r="U296" i="14"/>
  <c r="CF296" i="14"/>
  <c r="T296" i="14"/>
  <c r="CE296" i="14"/>
  <c r="S296" i="14"/>
  <c r="CD296" i="14"/>
  <c r="R296" i="14"/>
  <c r="CB296" i="14"/>
  <c r="P296" i="14"/>
  <c r="AG296" i="14"/>
  <c r="BM296" i="14"/>
  <c r="V296" i="14"/>
  <c r="Z296" i="14"/>
  <c r="CO296" i="14"/>
  <c r="CJ296" i="14"/>
  <c r="AC296" i="14"/>
  <c r="X296" i="14"/>
  <c r="CN296" i="14"/>
  <c r="CS296" i="14"/>
  <c r="AB296" i="14"/>
  <c r="DY296" i="14"/>
  <c r="CI296" i="14"/>
  <c r="CM296" i="14"/>
  <c r="W296" i="14"/>
  <c r="AA296" i="14"/>
  <c r="CH296" i="14"/>
  <c r="CL296" i="14"/>
  <c r="CV224" i="14"/>
  <c r="AJ224" i="14"/>
  <c r="CU224" i="14"/>
  <c r="AI224" i="14"/>
  <c r="CT224" i="14"/>
  <c r="AH224" i="14"/>
  <c r="CS224" i="14"/>
  <c r="AG224" i="14"/>
  <c r="CR224" i="14"/>
  <c r="AF224" i="14"/>
  <c r="CY224" i="14"/>
  <c r="AM224" i="14"/>
  <c r="CX224" i="14"/>
  <c r="AL224" i="14"/>
  <c r="DE224" i="14"/>
  <c r="AS224" i="14"/>
  <c r="CN224" i="14"/>
  <c r="AB224" i="14"/>
  <c r="CM224" i="14"/>
  <c r="AA224" i="14"/>
  <c r="CL224" i="14"/>
  <c r="Z224" i="14"/>
  <c r="CK224" i="14"/>
  <c r="Y224" i="14"/>
  <c r="CJ224" i="14"/>
  <c r="X224" i="14"/>
  <c r="CQ224" i="14"/>
  <c r="AE224" i="14"/>
  <c r="CP224" i="14"/>
  <c r="AD224" i="14"/>
  <c r="CW224" i="14"/>
  <c r="AK224" i="14"/>
  <c r="CF224" i="14"/>
  <c r="T224" i="14"/>
  <c r="CE224" i="14"/>
  <c r="S224" i="14"/>
  <c r="CD224" i="14"/>
  <c r="R224" i="14"/>
  <c r="CC224" i="14"/>
  <c r="Q224" i="14"/>
  <c r="CB224" i="14"/>
  <c r="P224" i="14"/>
  <c r="CI224" i="14"/>
  <c r="W224" i="14"/>
  <c r="CH224" i="14"/>
  <c r="V224" i="14"/>
  <c r="CO224" i="14"/>
  <c r="AC224" i="14"/>
  <c r="EJ224" i="14"/>
  <c r="BX224" i="14"/>
  <c r="EI224" i="14"/>
  <c r="BW224" i="14"/>
  <c r="EH224" i="14"/>
  <c r="BV224" i="14"/>
  <c r="EG224" i="14"/>
  <c r="BU224" i="14"/>
  <c r="EF224" i="14"/>
  <c r="BT224" i="14"/>
  <c r="EM224" i="14"/>
  <c r="CA224" i="14"/>
  <c r="EL224" i="14"/>
  <c r="BZ224" i="14"/>
  <c r="N224" i="14"/>
  <c r="CG224" i="14"/>
  <c r="U224" i="14"/>
  <c r="EB224" i="14"/>
  <c r="BP224" i="14"/>
  <c r="EA224" i="14"/>
  <c r="BO224" i="14"/>
  <c r="DZ224" i="14"/>
  <c r="BN224" i="14"/>
  <c r="DY224" i="14"/>
  <c r="BM224" i="14"/>
  <c r="DX224" i="14"/>
  <c r="BL224" i="14"/>
  <c r="EE224" i="14"/>
  <c r="BS224" i="14"/>
  <c r="ED224" i="14"/>
  <c r="BR224" i="14"/>
  <c r="EK224" i="14"/>
  <c r="BY224" i="14"/>
  <c r="DT224" i="14"/>
  <c r="BH224" i="14"/>
  <c r="DS224" i="14"/>
  <c r="BG224" i="14"/>
  <c r="DR224" i="14"/>
  <c r="BF224" i="14"/>
  <c r="DQ224" i="14"/>
  <c r="BE224" i="14"/>
  <c r="DP224" i="14"/>
  <c r="BD224" i="14"/>
  <c r="DW224" i="14"/>
  <c r="BK224" i="14"/>
  <c r="DV224" i="14"/>
  <c r="BJ224" i="14"/>
  <c r="EC224" i="14"/>
  <c r="BQ224" i="14"/>
  <c r="DL224" i="14"/>
  <c r="AZ224" i="14"/>
  <c r="DK224" i="14"/>
  <c r="AY224" i="14"/>
  <c r="DJ224" i="14"/>
  <c r="AX224" i="14"/>
  <c r="DI224" i="14"/>
  <c r="AW224" i="14"/>
  <c r="DH224" i="14"/>
  <c r="AV224" i="14"/>
  <c r="DO224" i="14"/>
  <c r="BC224" i="14"/>
  <c r="DN224" i="14"/>
  <c r="BB224" i="14"/>
  <c r="DU224" i="14"/>
  <c r="BI224" i="14"/>
  <c r="AR224" i="14"/>
  <c r="AN224" i="14"/>
  <c r="DC224" i="14"/>
  <c r="DG224" i="14"/>
  <c r="AQ224" i="14"/>
  <c r="AU224" i="14"/>
  <c r="DB224" i="14"/>
  <c r="DF224" i="14"/>
  <c r="AP224" i="14"/>
  <c r="AT224" i="14"/>
  <c r="DA224" i="14"/>
  <c r="DM224" i="14"/>
  <c r="DD224" i="14"/>
  <c r="CZ224" i="14"/>
  <c r="BA224" i="14"/>
  <c r="AO224" i="14"/>
  <c r="CR223" i="14"/>
  <c r="AF223" i="14"/>
  <c r="CY223" i="14"/>
  <c r="AM223" i="14"/>
  <c r="CX223" i="14"/>
  <c r="AL223" i="14"/>
  <c r="DE223" i="14"/>
  <c r="AS223" i="14"/>
  <c r="DD223" i="14"/>
  <c r="AR223" i="14"/>
  <c r="DC223" i="14"/>
  <c r="AQ223" i="14"/>
  <c r="DB223" i="14"/>
  <c r="AP223" i="14"/>
  <c r="DA223" i="14"/>
  <c r="AO223" i="14"/>
  <c r="CJ223" i="14"/>
  <c r="X223" i="14"/>
  <c r="CQ223" i="14"/>
  <c r="AE223" i="14"/>
  <c r="CP223" i="14"/>
  <c r="AD223" i="14"/>
  <c r="CW223" i="14"/>
  <c r="AK223" i="14"/>
  <c r="CV223" i="14"/>
  <c r="AJ223" i="14"/>
  <c r="CU223" i="14"/>
  <c r="AI223" i="14"/>
  <c r="CT223" i="14"/>
  <c r="AH223" i="14"/>
  <c r="CS223" i="14"/>
  <c r="AG223" i="14"/>
  <c r="CB223" i="14"/>
  <c r="P223" i="14"/>
  <c r="CI223" i="14"/>
  <c r="W223" i="14"/>
  <c r="CH223" i="14"/>
  <c r="V223" i="14"/>
  <c r="CO223" i="14"/>
  <c r="AC223" i="14"/>
  <c r="CN223" i="14"/>
  <c r="AB223" i="14"/>
  <c r="CM223" i="14"/>
  <c r="AA223" i="14"/>
  <c r="CL223" i="14"/>
  <c r="Z223" i="14"/>
  <c r="CK223" i="14"/>
  <c r="Y223" i="14"/>
  <c r="EF223" i="14"/>
  <c r="BT223" i="14"/>
  <c r="EM223" i="14"/>
  <c r="CA223" i="14"/>
  <c r="EL223" i="14"/>
  <c r="BZ223" i="14"/>
  <c r="N223" i="14"/>
  <c r="CG223" i="14"/>
  <c r="U223" i="14"/>
  <c r="CF223" i="14"/>
  <c r="T223" i="14"/>
  <c r="CE223" i="14"/>
  <c r="S223" i="14"/>
  <c r="CD223" i="14"/>
  <c r="R223" i="14"/>
  <c r="CC223" i="14"/>
  <c r="Q223" i="14"/>
  <c r="DX223" i="14"/>
  <c r="BL223" i="14"/>
  <c r="EE223" i="14"/>
  <c r="BS223" i="14"/>
  <c r="ED223" i="14"/>
  <c r="BR223" i="14"/>
  <c r="EK223" i="14"/>
  <c r="BY223" i="14"/>
  <c r="EJ223" i="14"/>
  <c r="BX223" i="14"/>
  <c r="EI223" i="14"/>
  <c r="BW223" i="14"/>
  <c r="EH223" i="14"/>
  <c r="BV223" i="14"/>
  <c r="EG223" i="14"/>
  <c r="BU223" i="14"/>
  <c r="CZ223" i="14"/>
  <c r="AN223" i="14"/>
  <c r="DG223" i="14"/>
  <c r="AU223" i="14"/>
  <c r="DF223" i="14"/>
  <c r="AT223" i="14"/>
  <c r="DM223" i="14"/>
  <c r="BA223" i="14"/>
  <c r="DL223" i="14"/>
  <c r="AZ223" i="14"/>
  <c r="DK223" i="14"/>
  <c r="AY223" i="14"/>
  <c r="DJ223" i="14"/>
  <c r="AX223" i="14"/>
  <c r="DI223" i="14"/>
  <c r="AW223" i="14"/>
  <c r="AV223" i="14"/>
  <c r="BB223" i="14"/>
  <c r="BH223" i="14"/>
  <c r="BF223" i="14"/>
  <c r="DW223" i="14"/>
  <c r="EC223" i="14"/>
  <c r="EA223" i="14"/>
  <c r="DY223" i="14"/>
  <c r="DO223" i="14"/>
  <c r="DU223" i="14"/>
  <c r="DS223" i="14"/>
  <c r="DQ223" i="14"/>
  <c r="BK223" i="14"/>
  <c r="BQ223" i="14"/>
  <c r="BO223" i="14"/>
  <c r="BM223" i="14"/>
  <c r="BC223" i="14"/>
  <c r="BI223" i="14"/>
  <c r="BG223" i="14"/>
  <c r="BE223" i="14"/>
  <c r="DP223" i="14"/>
  <c r="DV223" i="14"/>
  <c r="EB223" i="14"/>
  <c r="DZ223" i="14"/>
  <c r="DH223" i="14"/>
  <c r="BD223" i="14"/>
  <c r="DN223" i="14"/>
  <c r="BJ223" i="14"/>
  <c r="DT223" i="14"/>
  <c r="BP223" i="14"/>
  <c r="BN223" i="14"/>
  <c r="DR223" i="14"/>
  <c r="DW280" i="14"/>
  <c r="BK280" i="14"/>
  <c r="DV280" i="14"/>
  <c r="BJ280" i="14"/>
  <c r="EC280" i="14"/>
  <c r="BQ280" i="14"/>
  <c r="EB280" i="14"/>
  <c r="BP280" i="14"/>
  <c r="EA280" i="14"/>
  <c r="BO280" i="14"/>
  <c r="DZ280" i="14"/>
  <c r="BN280" i="14"/>
  <c r="DX280" i="14"/>
  <c r="BL280" i="14"/>
  <c r="DA280" i="14"/>
  <c r="AG280" i="14"/>
  <c r="DO280" i="14"/>
  <c r="BC280" i="14"/>
  <c r="DN280" i="14"/>
  <c r="BB280" i="14"/>
  <c r="DU280" i="14"/>
  <c r="BI280" i="14"/>
  <c r="DT280" i="14"/>
  <c r="BH280" i="14"/>
  <c r="DS280" i="14"/>
  <c r="BG280" i="14"/>
  <c r="DR280" i="14"/>
  <c r="BF280" i="14"/>
  <c r="DP280" i="14"/>
  <c r="BD280" i="14"/>
  <c r="AV280" i="14"/>
  <c r="EG280" i="14"/>
  <c r="DG280" i="14"/>
  <c r="AU280" i="14"/>
  <c r="DF280" i="14"/>
  <c r="AT280" i="14"/>
  <c r="DM280" i="14"/>
  <c r="BA280" i="14"/>
  <c r="DL280" i="14"/>
  <c r="AZ280" i="14"/>
  <c r="DK280" i="14"/>
  <c r="AY280" i="14"/>
  <c r="DJ280" i="14"/>
  <c r="AX280" i="14"/>
  <c r="DH280" i="14"/>
  <c r="DQ280" i="14"/>
  <c r="P280" i="14"/>
  <c r="BU280" i="14"/>
  <c r="CY280" i="14"/>
  <c r="AM280" i="14"/>
  <c r="CX280" i="14"/>
  <c r="AL280" i="14"/>
  <c r="DE280" i="14"/>
  <c r="AS280" i="14"/>
  <c r="DD280" i="14"/>
  <c r="AR280" i="14"/>
  <c r="DC280" i="14"/>
  <c r="AQ280" i="14"/>
  <c r="DB280" i="14"/>
  <c r="AP280" i="14"/>
  <c r="CZ280" i="14"/>
  <c r="BE280" i="14"/>
  <c r="CS280" i="14"/>
  <c r="AF280" i="14"/>
  <c r="CQ280" i="14"/>
  <c r="AE280" i="14"/>
  <c r="CP280" i="14"/>
  <c r="AD280" i="14"/>
  <c r="CW280" i="14"/>
  <c r="AK280" i="14"/>
  <c r="CV280" i="14"/>
  <c r="AJ280" i="14"/>
  <c r="CU280" i="14"/>
  <c r="AI280" i="14"/>
  <c r="CT280" i="14"/>
  <c r="AH280" i="14"/>
  <c r="CR280" i="14"/>
  <c r="X280" i="14"/>
  <c r="AO280" i="14"/>
  <c r="DY280" i="14"/>
  <c r="CI280" i="14"/>
  <c r="W280" i="14"/>
  <c r="CH280" i="14"/>
  <c r="V280" i="14"/>
  <c r="CO280" i="14"/>
  <c r="AC280" i="14"/>
  <c r="CN280" i="14"/>
  <c r="AB280" i="14"/>
  <c r="CM280" i="14"/>
  <c r="AA280" i="14"/>
  <c r="CL280" i="14"/>
  <c r="Z280" i="14"/>
  <c r="CJ280" i="14"/>
  <c r="DI280" i="14"/>
  <c r="CK280" i="14"/>
  <c r="BM280" i="14"/>
  <c r="EE280" i="14"/>
  <c r="BS280" i="14"/>
  <c r="ED280" i="14"/>
  <c r="BR280" i="14"/>
  <c r="EK280" i="14"/>
  <c r="BY280" i="14"/>
  <c r="EJ280" i="14"/>
  <c r="BX280" i="14"/>
  <c r="EI280" i="14"/>
  <c r="BW280" i="14"/>
  <c r="EH280" i="14"/>
  <c r="BV280" i="14"/>
  <c r="EF280" i="14"/>
  <c r="BT280" i="14"/>
  <c r="Q280" i="14"/>
  <c r="CC280" i="14"/>
  <c r="N280" i="14"/>
  <c r="R280" i="14"/>
  <c r="CG280" i="14"/>
  <c r="CB280" i="14"/>
  <c r="U280" i="14"/>
  <c r="AW280" i="14"/>
  <c r="CF280" i="14"/>
  <c r="AN280" i="14"/>
  <c r="EM280" i="14"/>
  <c r="T280" i="14"/>
  <c r="Y280" i="14"/>
  <c r="CA280" i="14"/>
  <c r="CE280" i="14"/>
  <c r="EL280" i="14"/>
  <c r="S280" i="14"/>
  <c r="CD280" i="14"/>
  <c r="BZ280" i="14"/>
  <c r="DT202" i="14"/>
  <c r="BH202" i="14"/>
  <c r="DS202" i="14"/>
  <c r="BG202" i="14"/>
  <c r="DR202" i="14"/>
  <c r="BF202" i="14"/>
  <c r="DQ202" i="14"/>
  <c r="BE202" i="14"/>
  <c r="DP202" i="14"/>
  <c r="BD202" i="14"/>
  <c r="DW202" i="14"/>
  <c r="BK202" i="14"/>
  <c r="DV202" i="14"/>
  <c r="BJ202" i="14"/>
  <c r="AS202" i="14"/>
  <c r="BY202" i="14"/>
  <c r="DL202" i="14"/>
  <c r="AZ202" i="14"/>
  <c r="DK202" i="14"/>
  <c r="AY202" i="14"/>
  <c r="DJ202" i="14"/>
  <c r="AX202" i="14"/>
  <c r="DI202" i="14"/>
  <c r="AW202" i="14"/>
  <c r="DH202" i="14"/>
  <c r="AV202" i="14"/>
  <c r="DO202" i="14"/>
  <c r="BC202" i="14"/>
  <c r="DN202" i="14"/>
  <c r="BB202" i="14"/>
  <c r="CW202" i="14"/>
  <c r="EC202" i="14"/>
  <c r="DD202" i="14"/>
  <c r="AR202" i="14"/>
  <c r="DC202" i="14"/>
  <c r="AQ202" i="14"/>
  <c r="DB202" i="14"/>
  <c r="AP202" i="14"/>
  <c r="DA202" i="14"/>
  <c r="AO202" i="14"/>
  <c r="CZ202" i="14"/>
  <c r="AN202" i="14"/>
  <c r="DG202" i="14"/>
  <c r="AU202" i="14"/>
  <c r="DF202" i="14"/>
  <c r="AT202" i="14"/>
  <c r="AK202" i="14"/>
  <c r="BQ202" i="14"/>
  <c r="CV202" i="14"/>
  <c r="AJ202" i="14"/>
  <c r="CU202" i="14"/>
  <c r="AI202" i="14"/>
  <c r="CT202" i="14"/>
  <c r="AH202" i="14"/>
  <c r="CS202" i="14"/>
  <c r="AG202" i="14"/>
  <c r="CR202" i="14"/>
  <c r="AF202" i="14"/>
  <c r="CY202" i="14"/>
  <c r="AM202" i="14"/>
  <c r="CX202" i="14"/>
  <c r="AL202" i="14"/>
  <c r="CO202" i="14"/>
  <c r="DU202" i="14"/>
  <c r="CN202" i="14"/>
  <c r="AB202" i="14"/>
  <c r="CM202" i="14"/>
  <c r="AA202" i="14"/>
  <c r="CL202" i="14"/>
  <c r="Z202" i="14"/>
  <c r="CK202" i="14"/>
  <c r="Y202" i="14"/>
  <c r="CJ202" i="14"/>
  <c r="X202" i="14"/>
  <c r="CQ202" i="14"/>
  <c r="AE202" i="14"/>
  <c r="CP202" i="14"/>
  <c r="AD202" i="14"/>
  <c r="AC202" i="14"/>
  <c r="BI202" i="14"/>
  <c r="CF202" i="14"/>
  <c r="T202" i="14"/>
  <c r="CE202" i="14"/>
  <c r="S202" i="14"/>
  <c r="CD202" i="14"/>
  <c r="R202" i="14"/>
  <c r="CC202" i="14"/>
  <c r="Q202" i="14"/>
  <c r="CB202" i="14"/>
  <c r="P202" i="14"/>
  <c r="CI202" i="14"/>
  <c r="W202" i="14"/>
  <c r="CH202" i="14"/>
  <c r="V202" i="14"/>
  <c r="CG202" i="14"/>
  <c r="DM202" i="14"/>
  <c r="EJ202" i="14"/>
  <c r="BX202" i="14"/>
  <c r="EI202" i="14"/>
  <c r="BW202" i="14"/>
  <c r="EH202" i="14"/>
  <c r="BV202" i="14"/>
  <c r="EG202" i="14"/>
  <c r="BU202" i="14"/>
  <c r="EF202" i="14"/>
  <c r="BT202" i="14"/>
  <c r="EM202" i="14"/>
  <c r="CA202" i="14"/>
  <c r="EL202" i="14"/>
  <c r="BZ202" i="14"/>
  <c r="N202" i="14"/>
  <c r="U202" i="14"/>
  <c r="BA202" i="14"/>
  <c r="EB202" i="14"/>
  <c r="DX202" i="14"/>
  <c r="BP202" i="14"/>
  <c r="BL202" i="14"/>
  <c r="EA202" i="14"/>
  <c r="EE202" i="14"/>
  <c r="BO202" i="14"/>
  <c r="BS202" i="14"/>
  <c r="DZ202" i="14"/>
  <c r="ED202" i="14"/>
  <c r="BN202" i="14"/>
  <c r="BR202" i="14"/>
  <c r="DY202" i="14"/>
  <c r="DE202" i="14"/>
  <c r="BM202" i="14"/>
  <c r="EK202" i="14"/>
  <c r="EM300" i="14"/>
  <c r="CA300" i="14"/>
  <c r="EL300" i="14"/>
  <c r="BZ300" i="14"/>
  <c r="N300" i="14"/>
  <c r="CG300" i="14"/>
  <c r="U300" i="14"/>
  <c r="CF300" i="14"/>
  <c r="T300" i="14"/>
  <c r="CE300" i="14"/>
  <c r="S300" i="14"/>
  <c r="CD300" i="14"/>
  <c r="R300" i="14"/>
  <c r="CB300" i="14"/>
  <c r="P300" i="14"/>
  <c r="Q300" i="14"/>
  <c r="AW300" i="14"/>
  <c r="EE300" i="14"/>
  <c r="BS300" i="14"/>
  <c r="ED300" i="14"/>
  <c r="BR300" i="14"/>
  <c r="EK300" i="14"/>
  <c r="BY300" i="14"/>
  <c r="EJ300" i="14"/>
  <c r="BX300" i="14"/>
  <c r="EI300" i="14"/>
  <c r="BW300" i="14"/>
  <c r="EH300" i="14"/>
  <c r="BV300" i="14"/>
  <c r="EF300" i="14"/>
  <c r="BT300" i="14"/>
  <c r="DA300" i="14"/>
  <c r="EG300" i="14"/>
  <c r="DW300" i="14"/>
  <c r="BK300" i="14"/>
  <c r="DV300" i="14"/>
  <c r="BJ300" i="14"/>
  <c r="EC300" i="14"/>
  <c r="BQ300" i="14"/>
  <c r="EB300" i="14"/>
  <c r="BP300" i="14"/>
  <c r="EA300" i="14"/>
  <c r="BO300" i="14"/>
  <c r="DZ300" i="14"/>
  <c r="BN300" i="14"/>
  <c r="DX300" i="14"/>
  <c r="BL300" i="14"/>
  <c r="AO300" i="14"/>
  <c r="BU300" i="14"/>
  <c r="DO300" i="14"/>
  <c r="BC300" i="14"/>
  <c r="DN300" i="14"/>
  <c r="BB300" i="14"/>
  <c r="DU300" i="14"/>
  <c r="BI300" i="14"/>
  <c r="DT300" i="14"/>
  <c r="BH300" i="14"/>
  <c r="DS300" i="14"/>
  <c r="BG300" i="14"/>
  <c r="DR300" i="14"/>
  <c r="BF300" i="14"/>
  <c r="DP300" i="14"/>
  <c r="BD300" i="14"/>
  <c r="CS300" i="14"/>
  <c r="DY300" i="14"/>
  <c r="DG300" i="14"/>
  <c r="AU300" i="14"/>
  <c r="DF300" i="14"/>
  <c r="AT300" i="14"/>
  <c r="DM300" i="14"/>
  <c r="BA300" i="14"/>
  <c r="DL300" i="14"/>
  <c r="AZ300" i="14"/>
  <c r="DK300" i="14"/>
  <c r="AY300" i="14"/>
  <c r="DJ300" i="14"/>
  <c r="AX300" i="14"/>
  <c r="DH300" i="14"/>
  <c r="AV300" i="14"/>
  <c r="AG300" i="14"/>
  <c r="BM300" i="14"/>
  <c r="CY300" i="14"/>
  <c r="AM300" i="14"/>
  <c r="CX300" i="14"/>
  <c r="AL300" i="14"/>
  <c r="DE300" i="14"/>
  <c r="AS300" i="14"/>
  <c r="DD300" i="14"/>
  <c r="AR300" i="14"/>
  <c r="DC300" i="14"/>
  <c r="AQ300" i="14"/>
  <c r="DB300" i="14"/>
  <c r="AP300" i="14"/>
  <c r="CZ300" i="14"/>
  <c r="AN300" i="14"/>
  <c r="CK300" i="14"/>
  <c r="DQ300" i="14"/>
  <c r="CI300" i="14"/>
  <c r="W300" i="14"/>
  <c r="CH300" i="14"/>
  <c r="V300" i="14"/>
  <c r="CO300" i="14"/>
  <c r="AC300" i="14"/>
  <c r="CN300" i="14"/>
  <c r="AB300" i="14"/>
  <c r="CM300" i="14"/>
  <c r="AA300" i="14"/>
  <c r="CL300" i="14"/>
  <c r="Z300" i="14"/>
  <c r="CJ300" i="14"/>
  <c r="X300" i="14"/>
  <c r="CC300" i="14"/>
  <c r="DI300" i="14"/>
  <c r="AK300" i="14"/>
  <c r="AF300" i="14"/>
  <c r="CV300" i="14"/>
  <c r="Y300" i="14"/>
  <c r="AJ300" i="14"/>
  <c r="BE300" i="14"/>
  <c r="CQ300" i="14"/>
  <c r="CU300" i="14"/>
  <c r="AD300" i="14"/>
  <c r="AE300" i="14"/>
  <c r="AI300" i="14"/>
  <c r="AH300" i="14"/>
  <c r="CP300" i="14"/>
  <c r="CT300" i="14"/>
  <c r="CW300" i="14"/>
  <c r="CR300" i="14"/>
  <c r="CH235" i="14"/>
  <c r="V235" i="14"/>
  <c r="CO235" i="14"/>
  <c r="AC235" i="14"/>
  <c r="CN235" i="14"/>
  <c r="AB235" i="14"/>
  <c r="CM235" i="14"/>
  <c r="AA235" i="14"/>
  <c r="CL235" i="14"/>
  <c r="Z235" i="14"/>
  <c r="CK235" i="14"/>
  <c r="Y235" i="14"/>
  <c r="CJ235" i="14"/>
  <c r="X235" i="14"/>
  <c r="CQ235" i="14"/>
  <c r="AE235" i="14"/>
  <c r="EL235" i="14"/>
  <c r="BZ235" i="14"/>
  <c r="N235" i="14"/>
  <c r="CG235" i="14"/>
  <c r="U235" i="14"/>
  <c r="CF235" i="14"/>
  <c r="T235" i="14"/>
  <c r="CE235" i="14"/>
  <c r="S235" i="14"/>
  <c r="CD235" i="14"/>
  <c r="R235" i="14"/>
  <c r="CC235" i="14"/>
  <c r="Q235" i="14"/>
  <c r="CB235" i="14"/>
  <c r="P235" i="14"/>
  <c r="CI235" i="14"/>
  <c r="W235" i="14"/>
  <c r="ED235" i="14"/>
  <c r="BR235" i="14"/>
  <c r="EK235" i="14"/>
  <c r="BY235" i="14"/>
  <c r="EJ235" i="14"/>
  <c r="BX235" i="14"/>
  <c r="EI235" i="14"/>
  <c r="BW235" i="14"/>
  <c r="EH235" i="14"/>
  <c r="BV235" i="14"/>
  <c r="EG235" i="14"/>
  <c r="BU235" i="14"/>
  <c r="EF235" i="14"/>
  <c r="BT235" i="14"/>
  <c r="EM235" i="14"/>
  <c r="CA235" i="14"/>
  <c r="DV235" i="14"/>
  <c r="BJ235" i="14"/>
  <c r="EC235" i="14"/>
  <c r="BQ235" i="14"/>
  <c r="EB235" i="14"/>
  <c r="BP235" i="14"/>
  <c r="EA235" i="14"/>
  <c r="BO235" i="14"/>
  <c r="DZ235" i="14"/>
  <c r="BN235" i="14"/>
  <c r="DY235" i="14"/>
  <c r="BM235" i="14"/>
  <c r="DX235" i="14"/>
  <c r="BL235" i="14"/>
  <c r="EE235" i="14"/>
  <c r="BS235" i="14"/>
  <c r="DN235" i="14"/>
  <c r="BB235" i="14"/>
  <c r="DU235" i="14"/>
  <c r="BI235" i="14"/>
  <c r="DT235" i="14"/>
  <c r="BH235" i="14"/>
  <c r="DS235" i="14"/>
  <c r="BG235" i="14"/>
  <c r="DR235" i="14"/>
  <c r="BF235" i="14"/>
  <c r="DQ235" i="14"/>
  <c r="BE235" i="14"/>
  <c r="DP235" i="14"/>
  <c r="BD235" i="14"/>
  <c r="DW235" i="14"/>
  <c r="BK235" i="14"/>
  <c r="DF235" i="14"/>
  <c r="AT235" i="14"/>
  <c r="DM235" i="14"/>
  <c r="BA235" i="14"/>
  <c r="DL235" i="14"/>
  <c r="AZ235" i="14"/>
  <c r="DK235" i="14"/>
  <c r="AY235" i="14"/>
  <c r="DJ235" i="14"/>
  <c r="AX235" i="14"/>
  <c r="DI235" i="14"/>
  <c r="AW235" i="14"/>
  <c r="DH235" i="14"/>
  <c r="AV235" i="14"/>
  <c r="DO235" i="14"/>
  <c r="BC235" i="14"/>
  <c r="CP235" i="14"/>
  <c r="AD235" i="14"/>
  <c r="CW235" i="14"/>
  <c r="AK235" i="14"/>
  <c r="CV235" i="14"/>
  <c r="AJ235" i="14"/>
  <c r="CU235" i="14"/>
  <c r="AI235" i="14"/>
  <c r="CT235" i="14"/>
  <c r="AH235" i="14"/>
  <c r="CS235" i="14"/>
  <c r="AG235" i="14"/>
  <c r="CR235" i="14"/>
  <c r="AF235" i="14"/>
  <c r="CY235" i="14"/>
  <c r="AM235" i="14"/>
  <c r="AR235" i="14"/>
  <c r="AN235" i="14"/>
  <c r="DC235" i="14"/>
  <c r="DG235" i="14"/>
  <c r="AQ235" i="14"/>
  <c r="AU235" i="14"/>
  <c r="CX235" i="14"/>
  <c r="DB235" i="14"/>
  <c r="DE235" i="14"/>
  <c r="DA235" i="14"/>
  <c r="AS235" i="14"/>
  <c r="AO235" i="14"/>
  <c r="AL235" i="14"/>
  <c r="DD235" i="14"/>
  <c r="AP235" i="14"/>
  <c r="CZ235" i="14"/>
  <c r="CL323" i="14"/>
  <c r="Z323" i="14"/>
  <c r="CK323" i="14"/>
  <c r="Y323" i="14"/>
  <c r="CJ323" i="14"/>
  <c r="X323" i="14"/>
  <c r="CQ323" i="14"/>
  <c r="AE323" i="14"/>
  <c r="CP323" i="14"/>
  <c r="AD323" i="14"/>
  <c r="CW323" i="14"/>
  <c r="AK323" i="14"/>
  <c r="CU323" i="14"/>
  <c r="AI323" i="14"/>
  <c r="AZ323" i="14"/>
  <c r="BX323" i="14"/>
  <c r="CD323" i="14"/>
  <c r="R323" i="14"/>
  <c r="CC323" i="14"/>
  <c r="Q323" i="14"/>
  <c r="CB323" i="14"/>
  <c r="P323" i="14"/>
  <c r="CI323" i="14"/>
  <c r="W323" i="14"/>
  <c r="CH323" i="14"/>
  <c r="V323" i="14"/>
  <c r="CO323" i="14"/>
  <c r="AC323" i="14"/>
  <c r="CM323" i="14"/>
  <c r="AA323" i="14"/>
  <c r="DD323" i="14"/>
  <c r="CF323" i="14"/>
  <c r="DZ323" i="14"/>
  <c r="BN323" i="14"/>
  <c r="DY323" i="14"/>
  <c r="BM323" i="14"/>
  <c r="DX323" i="14"/>
  <c r="BL323" i="14"/>
  <c r="EE323" i="14"/>
  <c r="BS323" i="14"/>
  <c r="ED323" i="14"/>
  <c r="BR323" i="14"/>
  <c r="EK323" i="14"/>
  <c r="BY323" i="14"/>
  <c r="EI323" i="14"/>
  <c r="BW323" i="14"/>
  <c r="EB323" i="14"/>
  <c r="CV323" i="14"/>
  <c r="DB323" i="14"/>
  <c r="DQ323" i="14"/>
  <c r="AG323" i="14"/>
  <c r="AV323" i="14"/>
  <c r="CA323" i="14"/>
  <c r="DF323" i="14"/>
  <c r="EC323" i="14"/>
  <c r="AS323" i="14"/>
  <c r="BG323" i="14"/>
  <c r="AR323" i="14"/>
  <c r="CT323" i="14"/>
  <c r="DI323" i="14"/>
  <c r="EF323" i="14"/>
  <c r="AN323" i="14"/>
  <c r="BK323" i="14"/>
  <c r="CX323" i="14"/>
  <c r="DU323" i="14"/>
  <c r="U323" i="14"/>
  <c r="AY323" i="14"/>
  <c r="AJ323" i="14"/>
  <c r="BV323" i="14"/>
  <c r="DA323" i="14"/>
  <c r="DP323" i="14"/>
  <c r="AF323" i="14"/>
  <c r="BC323" i="14"/>
  <c r="BZ323" i="14"/>
  <c r="DM323" i="14"/>
  <c r="EA323" i="14"/>
  <c r="AQ323" i="14"/>
  <c r="CN323" i="14"/>
  <c r="BF323" i="14"/>
  <c r="CS323" i="14"/>
  <c r="DH323" i="14"/>
  <c r="EM323" i="14"/>
  <c r="AU323" i="14"/>
  <c r="BJ323" i="14"/>
  <c r="DE323" i="14"/>
  <c r="DS323" i="14"/>
  <c r="S323" i="14"/>
  <c r="AB323" i="14"/>
  <c r="AX323" i="14"/>
  <c r="BU323" i="14"/>
  <c r="CZ323" i="14"/>
  <c r="DW323" i="14"/>
  <c r="AM323" i="14"/>
  <c r="BB323" i="14"/>
  <c r="CG323" i="14"/>
  <c r="DK323" i="14"/>
  <c r="BP323" i="14"/>
  <c r="EJ323" i="14"/>
  <c r="EH323" i="14"/>
  <c r="AP323" i="14"/>
  <c r="BE323" i="14"/>
  <c r="CR323" i="14"/>
  <c r="DO323" i="14"/>
  <c r="EL323" i="14"/>
  <c r="AT323" i="14"/>
  <c r="BQ323" i="14"/>
  <c r="DC323" i="14"/>
  <c r="DT323" i="14"/>
  <c r="T323" i="14"/>
  <c r="DJ323" i="14"/>
  <c r="EG323" i="14"/>
  <c r="AO323" i="14"/>
  <c r="BD323" i="14"/>
  <c r="CY323" i="14"/>
  <c r="DN323" i="14"/>
  <c r="N323" i="14"/>
  <c r="BA323" i="14"/>
  <c r="BO323" i="14"/>
  <c r="DL323" i="14"/>
  <c r="AH323" i="14"/>
  <c r="BH323" i="14"/>
  <c r="AW323" i="14"/>
  <c r="BT323" i="14"/>
  <c r="DG323" i="14"/>
  <c r="DV323" i="14"/>
  <c r="AL323" i="14"/>
  <c r="BI323" i="14"/>
  <c r="CE323" i="14"/>
  <c r="DR323" i="14"/>
  <c r="CJ225" i="14"/>
  <c r="X225" i="14"/>
  <c r="CQ225" i="14"/>
  <c r="AE225" i="14"/>
  <c r="CP225" i="14"/>
  <c r="AD225" i="14"/>
  <c r="CW225" i="14"/>
  <c r="AK225" i="14"/>
  <c r="CV225" i="14"/>
  <c r="AJ225" i="14"/>
  <c r="CU225" i="14"/>
  <c r="AI225" i="14"/>
  <c r="CT225" i="14"/>
  <c r="AH225" i="14"/>
  <c r="CB225" i="14"/>
  <c r="P225" i="14"/>
  <c r="CI225" i="14"/>
  <c r="W225" i="14"/>
  <c r="CH225" i="14"/>
  <c r="V225" i="14"/>
  <c r="CO225" i="14"/>
  <c r="AC225" i="14"/>
  <c r="CN225" i="14"/>
  <c r="AB225" i="14"/>
  <c r="CM225" i="14"/>
  <c r="AA225" i="14"/>
  <c r="CL225" i="14"/>
  <c r="Z225" i="14"/>
  <c r="CK225" i="14"/>
  <c r="Y225" i="14"/>
  <c r="DP225" i="14"/>
  <c r="BD225" i="14"/>
  <c r="DW225" i="14"/>
  <c r="BK225" i="14"/>
  <c r="DV225" i="14"/>
  <c r="BJ225" i="14"/>
  <c r="EC225" i="14"/>
  <c r="BQ225" i="14"/>
  <c r="EB225" i="14"/>
  <c r="BP225" i="14"/>
  <c r="EA225" i="14"/>
  <c r="BO225" i="14"/>
  <c r="DZ225" i="14"/>
  <c r="BN225" i="14"/>
  <c r="DY225" i="14"/>
  <c r="BM225" i="14"/>
  <c r="CZ225" i="14"/>
  <c r="AN225" i="14"/>
  <c r="DG225" i="14"/>
  <c r="AU225" i="14"/>
  <c r="DF225" i="14"/>
  <c r="AT225" i="14"/>
  <c r="DM225" i="14"/>
  <c r="BA225" i="14"/>
  <c r="DL225" i="14"/>
  <c r="AZ225" i="14"/>
  <c r="DK225" i="14"/>
  <c r="AY225" i="14"/>
  <c r="DJ225" i="14"/>
  <c r="AX225" i="14"/>
  <c r="DX225" i="14"/>
  <c r="EE225" i="14"/>
  <c r="ED225" i="14"/>
  <c r="EK225" i="14"/>
  <c r="EJ225" i="14"/>
  <c r="EI225" i="14"/>
  <c r="EH225" i="14"/>
  <c r="EG225" i="14"/>
  <c r="AW225" i="14"/>
  <c r="DH225" i="14"/>
  <c r="DO225" i="14"/>
  <c r="DN225" i="14"/>
  <c r="DU225" i="14"/>
  <c r="DT225" i="14"/>
  <c r="DS225" i="14"/>
  <c r="DR225" i="14"/>
  <c r="DQ225" i="14"/>
  <c r="AO225" i="14"/>
  <c r="CR225" i="14"/>
  <c r="CY225" i="14"/>
  <c r="CX225" i="14"/>
  <c r="DE225" i="14"/>
  <c r="DD225" i="14"/>
  <c r="DC225" i="14"/>
  <c r="DB225" i="14"/>
  <c r="DI225" i="14"/>
  <c r="AG225" i="14"/>
  <c r="BT225" i="14"/>
  <c r="CA225" i="14"/>
  <c r="BZ225" i="14"/>
  <c r="CG225" i="14"/>
  <c r="CF225" i="14"/>
  <c r="CE225" i="14"/>
  <c r="CD225" i="14"/>
  <c r="DA225" i="14"/>
  <c r="Q225" i="14"/>
  <c r="BL225" i="14"/>
  <c r="BS225" i="14"/>
  <c r="BR225" i="14"/>
  <c r="BY225" i="14"/>
  <c r="BX225" i="14"/>
  <c r="BW225" i="14"/>
  <c r="BV225" i="14"/>
  <c r="CS225" i="14"/>
  <c r="AV225" i="14"/>
  <c r="BC225" i="14"/>
  <c r="BB225" i="14"/>
  <c r="BI225" i="14"/>
  <c r="BH225" i="14"/>
  <c r="BG225" i="14"/>
  <c r="BF225" i="14"/>
  <c r="CC225" i="14"/>
  <c r="AF225" i="14"/>
  <c r="AM225" i="14"/>
  <c r="AL225" i="14"/>
  <c r="AS225" i="14"/>
  <c r="AR225" i="14"/>
  <c r="AQ225" i="14"/>
  <c r="AP225" i="14"/>
  <c r="BU225" i="14"/>
  <c r="EF225" i="14"/>
  <c r="BE225" i="14"/>
  <c r="EM225" i="14"/>
  <c r="EL225" i="14"/>
  <c r="N225" i="14"/>
  <c r="U225" i="14"/>
  <c r="T225" i="14"/>
  <c r="S225" i="14"/>
  <c r="R225" i="14"/>
  <c r="EE292" i="14"/>
  <c r="BS292" i="14"/>
  <c r="ED292" i="14"/>
  <c r="BR292" i="14"/>
  <c r="EK292" i="14"/>
  <c r="BY292" i="14"/>
  <c r="EJ292" i="14"/>
  <c r="BX292" i="14"/>
  <c r="EI292" i="14"/>
  <c r="BW292" i="14"/>
  <c r="EH292" i="14"/>
  <c r="BV292" i="14"/>
  <c r="EF292" i="14"/>
  <c r="BT292" i="14"/>
  <c r="EG292" i="14"/>
  <c r="DA292" i="14"/>
  <c r="DW292" i="14"/>
  <c r="BK292" i="14"/>
  <c r="DV292" i="14"/>
  <c r="BJ292" i="14"/>
  <c r="EC292" i="14"/>
  <c r="BQ292" i="14"/>
  <c r="EB292" i="14"/>
  <c r="BP292" i="14"/>
  <c r="EA292" i="14"/>
  <c r="BO292" i="14"/>
  <c r="DZ292" i="14"/>
  <c r="BN292" i="14"/>
  <c r="DX292" i="14"/>
  <c r="BL292" i="14"/>
  <c r="BU292" i="14"/>
  <c r="AO292" i="14"/>
  <c r="DO292" i="14"/>
  <c r="BC292" i="14"/>
  <c r="DN292" i="14"/>
  <c r="BB292" i="14"/>
  <c r="DU292" i="14"/>
  <c r="BI292" i="14"/>
  <c r="DT292" i="14"/>
  <c r="BH292" i="14"/>
  <c r="DS292" i="14"/>
  <c r="BG292" i="14"/>
  <c r="DR292" i="14"/>
  <c r="BF292" i="14"/>
  <c r="DP292" i="14"/>
  <c r="BD292" i="14"/>
  <c r="DY292" i="14"/>
  <c r="CS292" i="14"/>
  <c r="CY292" i="14"/>
  <c r="AM292" i="14"/>
  <c r="CX292" i="14"/>
  <c r="AL292" i="14"/>
  <c r="DE292" i="14"/>
  <c r="AS292" i="14"/>
  <c r="DD292" i="14"/>
  <c r="AR292" i="14"/>
  <c r="DC292" i="14"/>
  <c r="AQ292" i="14"/>
  <c r="DB292" i="14"/>
  <c r="AP292" i="14"/>
  <c r="CZ292" i="14"/>
  <c r="AN292" i="14"/>
  <c r="DQ292" i="14"/>
  <c r="CK292" i="14"/>
  <c r="CQ292" i="14"/>
  <c r="AE292" i="14"/>
  <c r="CP292" i="14"/>
  <c r="AD292" i="14"/>
  <c r="CW292" i="14"/>
  <c r="AK292" i="14"/>
  <c r="CV292" i="14"/>
  <c r="AJ292" i="14"/>
  <c r="CU292" i="14"/>
  <c r="AI292" i="14"/>
  <c r="CT292" i="14"/>
  <c r="AH292" i="14"/>
  <c r="CR292" i="14"/>
  <c r="AF292" i="14"/>
  <c r="BE292" i="14"/>
  <c r="Y292" i="14"/>
  <c r="EL292" i="14"/>
  <c r="CO292" i="14"/>
  <c r="AZ292" i="14"/>
  <c r="S292" i="14"/>
  <c r="CJ292" i="14"/>
  <c r="AG292" i="14"/>
  <c r="DF292" i="14"/>
  <c r="CG292" i="14"/>
  <c r="AB292" i="14"/>
  <c r="DJ292" i="14"/>
  <c r="CB292" i="14"/>
  <c r="CC292" i="14"/>
  <c r="EM292" i="14"/>
  <c r="CH292" i="14"/>
  <c r="BA292" i="14"/>
  <c r="T292" i="14"/>
  <c r="CL292" i="14"/>
  <c r="AV292" i="14"/>
  <c r="Q292" i="14"/>
  <c r="DG292" i="14"/>
  <c r="BZ292" i="14"/>
  <c r="AC292" i="14"/>
  <c r="DK292" i="14"/>
  <c r="CD292" i="14"/>
  <c r="X292" i="14"/>
  <c r="CI292" i="14"/>
  <c r="AT292" i="14"/>
  <c r="U292" i="14"/>
  <c r="CM292" i="14"/>
  <c r="AX292" i="14"/>
  <c r="P292" i="14"/>
  <c r="CA292" i="14"/>
  <c r="V292" i="14"/>
  <c r="DL292" i="14"/>
  <c r="CE292" i="14"/>
  <c r="Z292" i="14"/>
  <c r="BM292" i="14"/>
  <c r="W292" i="14"/>
  <c r="DM292" i="14"/>
  <c r="CF292" i="14"/>
  <c r="AA292" i="14"/>
  <c r="DH292" i="14"/>
  <c r="AW292" i="14"/>
  <c r="AU292" i="14"/>
  <c r="N292" i="14"/>
  <c r="CN292" i="14"/>
  <c r="AY292" i="14"/>
  <c r="R292" i="14"/>
  <c r="DI292" i="14"/>
  <c r="CT140" i="14"/>
  <c r="AH140" i="14"/>
  <c r="CS140" i="14"/>
  <c r="AG140" i="14"/>
  <c r="CR140" i="14"/>
  <c r="AF140" i="14"/>
  <c r="CY140" i="14"/>
  <c r="AM140" i="14"/>
  <c r="CX140" i="14"/>
  <c r="AL140" i="14"/>
  <c r="DE140" i="14"/>
  <c r="AS140" i="14"/>
  <c r="DD140" i="14"/>
  <c r="AR140" i="14"/>
  <c r="DC140" i="14"/>
  <c r="AQ140" i="14"/>
  <c r="CL140" i="14"/>
  <c r="Z140" i="14"/>
  <c r="CK140" i="14"/>
  <c r="Y140" i="14"/>
  <c r="CJ140" i="14"/>
  <c r="X140" i="14"/>
  <c r="CQ140" i="14"/>
  <c r="AE140" i="14"/>
  <c r="CP140" i="14"/>
  <c r="AD140" i="14"/>
  <c r="CW140" i="14"/>
  <c r="AK140" i="14"/>
  <c r="CV140" i="14"/>
  <c r="AJ140" i="14"/>
  <c r="CU140" i="14"/>
  <c r="AI140" i="14"/>
  <c r="CD140" i="14"/>
  <c r="R140" i="14"/>
  <c r="CC140" i="14"/>
  <c r="Q140" i="14"/>
  <c r="CB140" i="14"/>
  <c r="P140" i="14"/>
  <c r="CI140" i="14"/>
  <c r="W140" i="14"/>
  <c r="CH140" i="14"/>
  <c r="V140" i="14"/>
  <c r="CO140" i="14"/>
  <c r="AC140" i="14"/>
  <c r="CN140" i="14"/>
  <c r="AB140" i="14"/>
  <c r="CM140" i="14"/>
  <c r="AA140" i="14"/>
  <c r="EH140" i="14"/>
  <c r="BV140" i="14"/>
  <c r="EG140" i="14"/>
  <c r="BU140" i="14"/>
  <c r="EF140" i="14"/>
  <c r="BT140" i="14"/>
  <c r="EM140" i="14"/>
  <c r="CA140" i="14"/>
  <c r="EL140" i="14"/>
  <c r="BZ140" i="14"/>
  <c r="N140" i="14"/>
  <c r="CG140" i="14"/>
  <c r="U140" i="14"/>
  <c r="CF140" i="14"/>
  <c r="T140" i="14"/>
  <c r="CE140" i="14"/>
  <c r="S140" i="14"/>
  <c r="DZ140" i="14"/>
  <c r="BN140" i="14"/>
  <c r="DY140" i="14"/>
  <c r="BM140" i="14"/>
  <c r="DX140" i="14"/>
  <c r="BL140" i="14"/>
  <c r="EE140" i="14"/>
  <c r="BS140" i="14"/>
  <c r="ED140" i="14"/>
  <c r="BR140" i="14"/>
  <c r="EK140" i="14"/>
  <c r="BY140" i="14"/>
  <c r="EJ140" i="14"/>
  <c r="BX140" i="14"/>
  <c r="EI140" i="14"/>
  <c r="BW140" i="14"/>
  <c r="DR140" i="14"/>
  <c r="BF140" i="14"/>
  <c r="DQ140" i="14"/>
  <c r="BE140" i="14"/>
  <c r="DP140" i="14"/>
  <c r="BD140" i="14"/>
  <c r="DW140" i="14"/>
  <c r="BK140" i="14"/>
  <c r="DV140" i="14"/>
  <c r="BJ140" i="14"/>
  <c r="EC140" i="14"/>
  <c r="BQ140" i="14"/>
  <c r="EB140" i="14"/>
  <c r="BP140" i="14"/>
  <c r="EA140" i="14"/>
  <c r="BO140" i="14"/>
  <c r="DB140" i="14"/>
  <c r="AP140" i="14"/>
  <c r="DA140" i="14"/>
  <c r="AO140" i="14"/>
  <c r="CZ140" i="14"/>
  <c r="AN140" i="14"/>
  <c r="DG140" i="14"/>
  <c r="AU140" i="14"/>
  <c r="DF140" i="14"/>
  <c r="AT140" i="14"/>
  <c r="DM140" i="14"/>
  <c r="BA140" i="14"/>
  <c r="DL140" i="14"/>
  <c r="AZ140" i="14"/>
  <c r="DK140" i="14"/>
  <c r="AY140" i="14"/>
  <c r="AV140" i="14"/>
  <c r="BH140" i="14"/>
  <c r="DO140" i="14"/>
  <c r="DS140" i="14"/>
  <c r="BC140" i="14"/>
  <c r="BG140" i="14"/>
  <c r="BI140" i="14"/>
  <c r="DJ140" i="14"/>
  <c r="DN140" i="14"/>
  <c r="AX140" i="14"/>
  <c r="BB140" i="14"/>
  <c r="AW140" i="14"/>
  <c r="DI140" i="14"/>
  <c r="DU140" i="14"/>
  <c r="DH140" i="14"/>
  <c r="DT140" i="14"/>
  <c r="CF166" i="14"/>
  <c r="T166" i="14"/>
  <c r="CE166" i="14"/>
  <c r="S166" i="14"/>
  <c r="CD166" i="14"/>
  <c r="R166" i="14"/>
  <c r="DL166" i="14"/>
  <c r="AR166" i="14"/>
  <c r="CU166" i="14"/>
  <c r="AA166" i="14"/>
  <c r="BV166" i="14"/>
  <c r="DY166" i="14"/>
  <c r="BM166" i="14"/>
  <c r="DX166" i="14"/>
  <c r="BL166" i="14"/>
  <c r="EE166" i="14"/>
  <c r="BS166" i="14"/>
  <c r="ED166" i="14"/>
  <c r="BR166" i="14"/>
  <c r="EK166" i="14"/>
  <c r="BY166" i="14"/>
  <c r="DD166" i="14"/>
  <c r="AJ166" i="14"/>
  <c r="CM166" i="14"/>
  <c r="EH166" i="14"/>
  <c r="BN166" i="14"/>
  <c r="DQ166" i="14"/>
  <c r="BE166" i="14"/>
  <c r="DP166" i="14"/>
  <c r="BD166" i="14"/>
  <c r="DW166" i="14"/>
  <c r="BK166" i="14"/>
  <c r="DV166" i="14"/>
  <c r="BJ166" i="14"/>
  <c r="EC166" i="14"/>
  <c r="BQ166" i="14"/>
  <c r="AQ166" i="14"/>
  <c r="Q166" i="14"/>
  <c r="CH166" i="14"/>
  <c r="CV166" i="14"/>
  <c r="AB166" i="14"/>
  <c r="BW166" i="14"/>
  <c r="DZ166" i="14"/>
  <c r="BF166" i="14"/>
  <c r="DI166" i="14"/>
  <c r="AW166" i="14"/>
  <c r="DH166" i="14"/>
  <c r="AV166" i="14"/>
  <c r="DO166" i="14"/>
  <c r="BC166" i="14"/>
  <c r="DN166" i="14"/>
  <c r="BB166" i="14"/>
  <c r="DU166" i="14"/>
  <c r="BI166" i="14"/>
  <c r="EB166" i="14"/>
  <c r="Z166" i="14"/>
  <c r="CI166" i="14"/>
  <c r="AC166" i="14"/>
  <c r="CN166" i="14"/>
  <c r="EI166" i="14"/>
  <c r="BO166" i="14"/>
  <c r="DR166" i="14"/>
  <c r="AX166" i="14"/>
  <c r="DA166" i="14"/>
  <c r="AO166" i="14"/>
  <c r="CZ166" i="14"/>
  <c r="AN166" i="14"/>
  <c r="DG166" i="14"/>
  <c r="AU166" i="14"/>
  <c r="DF166" i="14"/>
  <c r="AT166" i="14"/>
  <c r="DM166" i="14"/>
  <c r="BA166" i="14"/>
  <c r="BH166" i="14"/>
  <c r="CC166" i="14"/>
  <c r="W166" i="14"/>
  <c r="BX166" i="14"/>
  <c r="EA166" i="14"/>
  <c r="BG166" i="14"/>
  <c r="DJ166" i="14"/>
  <c r="AP166" i="14"/>
  <c r="CS166" i="14"/>
  <c r="AG166" i="14"/>
  <c r="CR166" i="14"/>
  <c r="AF166" i="14"/>
  <c r="CY166" i="14"/>
  <c r="AM166" i="14"/>
  <c r="CX166" i="14"/>
  <c r="AL166" i="14"/>
  <c r="DE166" i="14"/>
  <c r="AS166" i="14"/>
  <c r="CT166" i="14"/>
  <c r="P166" i="14"/>
  <c r="CO166" i="14"/>
  <c r="EJ166" i="14"/>
  <c r="BP166" i="14"/>
  <c r="DS166" i="14"/>
  <c r="AY166" i="14"/>
  <c r="DB166" i="14"/>
  <c r="AH166" i="14"/>
  <c r="CK166" i="14"/>
  <c r="Y166" i="14"/>
  <c r="CJ166" i="14"/>
  <c r="X166" i="14"/>
  <c r="CQ166" i="14"/>
  <c r="AE166" i="14"/>
  <c r="CP166" i="14"/>
  <c r="AD166" i="14"/>
  <c r="CW166" i="14"/>
  <c r="AK166" i="14"/>
  <c r="DK166" i="14"/>
  <c r="CB166" i="14"/>
  <c r="V166" i="14"/>
  <c r="DT166" i="14"/>
  <c r="AZ166" i="14"/>
  <c r="DC166" i="14"/>
  <c r="AI166" i="14"/>
  <c r="CL166" i="14"/>
  <c r="EG166" i="14"/>
  <c r="BU166" i="14"/>
  <c r="EF166" i="14"/>
  <c r="BT166" i="14"/>
  <c r="EM166" i="14"/>
  <c r="CA166" i="14"/>
  <c r="EL166" i="14"/>
  <c r="BZ166" i="14"/>
  <c r="N166" i="14"/>
  <c r="CG166" i="14"/>
  <c r="U166" i="14"/>
  <c r="CL122" i="14"/>
  <c r="Z122" i="14"/>
  <c r="CK122" i="14"/>
  <c r="Y122" i="14"/>
  <c r="CJ122" i="14"/>
  <c r="X122" i="14"/>
  <c r="CQ122" i="14"/>
  <c r="AE122" i="14"/>
  <c r="CP122" i="14"/>
  <c r="AD122" i="14"/>
  <c r="CW122" i="14"/>
  <c r="AK122" i="14"/>
  <c r="CV122" i="14"/>
  <c r="AJ122" i="14"/>
  <c r="CU122" i="14"/>
  <c r="AI122" i="14"/>
  <c r="CD122" i="14"/>
  <c r="R122" i="14"/>
  <c r="CC122" i="14"/>
  <c r="Q122" i="14"/>
  <c r="CB122" i="14"/>
  <c r="P122" i="14"/>
  <c r="CI122" i="14"/>
  <c r="W122" i="14"/>
  <c r="CH122" i="14"/>
  <c r="V122" i="14"/>
  <c r="CO122" i="14"/>
  <c r="AC122" i="14"/>
  <c r="CN122" i="14"/>
  <c r="AB122" i="14"/>
  <c r="CM122" i="14"/>
  <c r="AA122" i="14"/>
  <c r="EH122" i="14"/>
  <c r="BV122" i="14"/>
  <c r="EG122" i="14"/>
  <c r="BU122" i="14"/>
  <c r="EF122" i="14"/>
  <c r="BT122" i="14"/>
  <c r="EM122" i="14"/>
  <c r="CA122" i="14"/>
  <c r="EL122" i="14"/>
  <c r="BZ122" i="14"/>
  <c r="N122" i="14"/>
  <c r="CG122" i="14"/>
  <c r="U122" i="14"/>
  <c r="CF122" i="14"/>
  <c r="T122" i="14"/>
  <c r="CE122" i="14"/>
  <c r="S122" i="14"/>
  <c r="DZ122" i="14"/>
  <c r="BN122" i="14"/>
  <c r="DY122" i="14"/>
  <c r="BM122" i="14"/>
  <c r="DX122" i="14"/>
  <c r="BL122" i="14"/>
  <c r="EE122" i="14"/>
  <c r="BS122" i="14"/>
  <c r="ED122" i="14"/>
  <c r="BR122" i="14"/>
  <c r="EK122" i="14"/>
  <c r="BY122" i="14"/>
  <c r="EJ122" i="14"/>
  <c r="BX122" i="14"/>
  <c r="EI122" i="14"/>
  <c r="BW122" i="14"/>
  <c r="DR122" i="14"/>
  <c r="BF122" i="14"/>
  <c r="DQ122" i="14"/>
  <c r="BE122" i="14"/>
  <c r="DP122" i="14"/>
  <c r="BD122" i="14"/>
  <c r="DW122" i="14"/>
  <c r="BK122" i="14"/>
  <c r="DV122" i="14"/>
  <c r="BJ122" i="14"/>
  <c r="EC122" i="14"/>
  <c r="BQ122" i="14"/>
  <c r="EB122" i="14"/>
  <c r="BP122" i="14"/>
  <c r="EA122" i="14"/>
  <c r="BO122" i="14"/>
  <c r="DJ122" i="14"/>
  <c r="AX122" i="14"/>
  <c r="DI122" i="14"/>
  <c r="AW122" i="14"/>
  <c r="DH122" i="14"/>
  <c r="AV122" i="14"/>
  <c r="DO122" i="14"/>
  <c r="BC122" i="14"/>
  <c r="DN122" i="14"/>
  <c r="BB122" i="14"/>
  <c r="DU122" i="14"/>
  <c r="BI122" i="14"/>
  <c r="DT122" i="14"/>
  <c r="BH122" i="14"/>
  <c r="DS122" i="14"/>
  <c r="BG122" i="14"/>
  <c r="DB122" i="14"/>
  <c r="AP122" i="14"/>
  <c r="DA122" i="14"/>
  <c r="AO122" i="14"/>
  <c r="CZ122" i="14"/>
  <c r="AN122" i="14"/>
  <c r="DG122" i="14"/>
  <c r="AU122" i="14"/>
  <c r="DF122" i="14"/>
  <c r="AT122" i="14"/>
  <c r="DM122" i="14"/>
  <c r="BA122" i="14"/>
  <c r="DL122" i="14"/>
  <c r="AZ122" i="14"/>
  <c r="DK122" i="14"/>
  <c r="AY122" i="14"/>
  <c r="CR122" i="14"/>
  <c r="DD122" i="14"/>
  <c r="AF122" i="14"/>
  <c r="AR122" i="14"/>
  <c r="CY122" i="14"/>
  <c r="DC122" i="14"/>
  <c r="AM122" i="14"/>
  <c r="AQ122" i="14"/>
  <c r="CT122" i="14"/>
  <c r="CX122" i="14"/>
  <c r="AH122" i="14"/>
  <c r="AL122" i="14"/>
  <c r="AG122" i="14"/>
  <c r="AS122" i="14"/>
  <c r="CS122" i="14"/>
  <c r="DE122" i="14"/>
  <c r="EM354" i="14"/>
  <c r="CA354" i="14"/>
  <c r="EL354" i="14"/>
  <c r="BZ354" i="14"/>
  <c r="N354" i="14"/>
  <c r="CG354" i="14"/>
  <c r="U354" i="14"/>
  <c r="CF354" i="14"/>
  <c r="T354" i="14"/>
  <c r="CE354" i="14"/>
  <c r="S354" i="14"/>
  <c r="CD354" i="14"/>
  <c r="R354" i="14"/>
  <c r="CC354" i="14"/>
  <c r="Q354" i="14"/>
  <c r="AN354" i="14"/>
  <c r="P354" i="14"/>
  <c r="EE354" i="14"/>
  <c r="BS354" i="14"/>
  <c r="ED354" i="14"/>
  <c r="BR354" i="14"/>
  <c r="EK354" i="14"/>
  <c r="BY354" i="14"/>
  <c r="EJ354" i="14"/>
  <c r="BX354" i="14"/>
  <c r="EI354" i="14"/>
  <c r="BW354" i="14"/>
  <c r="EH354" i="14"/>
  <c r="BV354" i="14"/>
  <c r="EG354" i="14"/>
  <c r="BU354" i="14"/>
  <c r="DX354" i="14"/>
  <c r="CR354" i="14"/>
  <c r="DW354" i="14"/>
  <c r="BK354" i="14"/>
  <c r="DV354" i="14"/>
  <c r="BJ354" i="14"/>
  <c r="EC354" i="14"/>
  <c r="BQ354" i="14"/>
  <c r="EB354" i="14"/>
  <c r="BP354" i="14"/>
  <c r="EA354" i="14"/>
  <c r="BO354" i="14"/>
  <c r="DZ354" i="14"/>
  <c r="BN354" i="14"/>
  <c r="DY354" i="14"/>
  <c r="BM354" i="14"/>
  <c r="BL354" i="14"/>
  <c r="AF354" i="14"/>
  <c r="DO354" i="14"/>
  <c r="BC354" i="14"/>
  <c r="DN354" i="14"/>
  <c r="BB354" i="14"/>
  <c r="DU354" i="14"/>
  <c r="BI354" i="14"/>
  <c r="DT354" i="14"/>
  <c r="BH354" i="14"/>
  <c r="DS354" i="14"/>
  <c r="BG354" i="14"/>
  <c r="DR354" i="14"/>
  <c r="BF354" i="14"/>
  <c r="DQ354" i="14"/>
  <c r="BE354" i="14"/>
  <c r="DP354" i="14"/>
  <c r="CJ354" i="14"/>
  <c r="DG354" i="14"/>
  <c r="AU354" i="14"/>
  <c r="DF354" i="14"/>
  <c r="AT354" i="14"/>
  <c r="DM354" i="14"/>
  <c r="BA354" i="14"/>
  <c r="DL354" i="14"/>
  <c r="AZ354" i="14"/>
  <c r="DK354" i="14"/>
  <c r="AY354" i="14"/>
  <c r="DJ354" i="14"/>
  <c r="AX354" i="14"/>
  <c r="DI354" i="14"/>
  <c r="AW354" i="14"/>
  <c r="BD354" i="14"/>
  <c r="X354" i="14"/>
  <c r="CY354" i="14"/>
  <c r="AM354" i="14"/>
  <c r="CX354" i="14"/>
  <c r="AL354" i="14"/>
  <c r="DE354" i="14"/>
  <c r="AS354" i="14"/>
  <c r="DD354" i="14"/>
  <c r="AR354" i="14"/>
  <c r="DC354" i="14"/>
  <c r="AQ354" i="14"/>
  <c r="DB354" i="14"/>
  <c r="AP354" i="14"/>
  <c r="DA354" i="14"/>
  <c r="AO354" i="14"/>
  <c r="DH354" i="14"/>
  <c r="EF354" i="14"/>
  <c r="CQ354" i="14"/>
  <c r="AE354" i="14"/>
  <c r="CP354" i="14"/>
  <c r="AD354" i="14"/>
  <c r="CW354" i="14"/>
  <c r="AK354" i="14"/>
  <c r="CV354" i="14"/>
  <c r="AJ354" i="14"/>
  <c r="CU354" i="14"/>
  <c r="AI354" i="14"/>
  <c r="CT354" i="14"/>
  <c r="AH354" i="14"/>
  <c r="CS354" i="14"/>
  <c r="AG354" i="14"/>
  <c r="AV354" i="14"/>
  <c r="BT354" i="14"/>
  <c r="CO354" i="14"/>
  <c r="CK354" i="14"/>
  <c r="AC354" i="14"/>
  <c r="Y354" i="14"/>
  <c r="CN354" i="14"/>
  <c r="CZ354" i="14"/>
  <c r="AB354" i="14"/>
  <c r="CB354" i="14"/>
  <c r="CI354" i="14"/>
  <c r="CM354" i="14"/>
  <c r="W354" i="14"/>
  <c r="AA354" i="14"/>
  <c r="V354" i="14"/>
  <c r="Z354" i="14"/>
  <c r="CH354" i="14"/>
  <c r="CL354" i="14"/>
  <c r="DF113" i="14"/>
  <c r="AT113" i="14"/>
  <c r="DM113" i="14"/>
  <c r="BA113" i="14"/>
  <c r="DL113" i="14"/>
  <c r="AZ113" i="14"/>
  <c r="DK113" i="14"/>
  <c r="AY113" i="14"/>
  <c r="DJ113" i="14"/>
  <c r="AX113" i="14"/>
  <c r="DI113" i="14"/>
  <c r="AW113" i="14"/>
  <c r="DH113" i="14"/>
  <c r="AV113" i="14"/>
  <c r="CH113" i="14"/>
  <c r="V113" i="14"/>
  <c r="CO113" i="14"/>
  <c r="AC113" i="14"/>
  <c r="CN113" i="14"/>
  <c r="AB113" i="14"/>
  <c r="CM113" i="14"/>
  <c r="AA113" i="14"/>
  <c r="CL113" i="14"/>
  <c r="Z113" i="14"/>
  <c r="CK113" i="14"/>
  <c r="Y113" i="14"/>
  <c r="CJ113" i="14"/>
  <c r="X113" i="14"/>
  <c r="CQ113" i="14"/>
  <c r="AE113" i="14"/>
  <c r="EL113" i="14"/>
  <c r="BZ113" i="14"/>
  <c r="N113" i="14"/>
  <c r="CG113" i="14"/>
  <c r="U113" i="14"/>
  <c r="CF113" i="14"/>
  <c r="T113" i="14"/>
  <c r="CE113" i="14"/>
  <c r="S113" i="14"/>
  <c r="CD113" i="14"/>
  <c r="R113" i="14"/>
  <c r="CC113" i="14"/>
  <c r="Q113" i="14"/>
  <c r="CB113" i="14"/>
  <c r="P113" i="14"/>
  <c r="CI113" i="14"/>
  <c r="W113" i="14"/>
  <c r="ED113" i="14"/>
  <c r="BR113" i="14"/>
  <c r="EK113" i="14"/>
  <c r="BY113" i="14"/>
  <c r="EJ113" i="14"/>
  <c r="BX113" i="14"/>
  <c r="EI113" i="14"/>
  <c r="BW113" i="14"/>
  <c r="EH113" i="14"/>
  <c r="BV113" i="14"/>
  <c r="EG113" i="14"/>
  <c r="BU113" i="14"/>
  <c r="EF113" i="14"/>
  <c r="BT113" i="14"/>
  <c r="EM113" i="14"/>
  <c r="CA113" i="14"/>
  <c r="DV113" i="14"/>
  <c r="EC113" i="14"/>
  <c r="EB113" i="14"/>
  <c r="EA113" i="14"/>
  <c r="DZ113" i="14"/>
  <c r="DY113" i="14"/>
  <c r="DX113" i="14"/>
  <c r="EE113" i="14"/>
  <c r="AU113" i="14"/>
  <c r="DN113" i="14"/>
  <c r="DU113" i="14"/>
  <c r="DT113" i="14"/>
  <c r="DS113" i="14"/>
  <c r="DR113" i="14"/>
  <c r="DQ113" i="14"/>
  <c r="DP113" i="14"/>
  <c r="DW113" i="14"/>
  <c r="AM113" i="14"/>
  <c r="CX113" i="14"/>
  <c r="DE113" i="14"/>
  <c r="DD113" i="14"/>
  <c r="DC113" i="14"/>
  <c r="DB113" i="14"/>
  <c r="DA113" i="14"/>
  <c r="CZ113" i="14"/>
  <c r="DO113" i="14"/>
  <c r="CP113" i="14"/>
  <c r="CW113" i="14"/>
  <c r="CV113" i="14"/>
  <c r="CU113" i="14"/>
  <c r="CT113" i="14"/>
  <c r="CS113" i="14"/>
  <c r="CR113" i="14"/>
  <c r="DG113" i="14"/>
  <c r="BJ113" i="14"/>
  <c r="BQ113" i="14"/>
  <c r="BP113" i="14"/>
  <c r="BO113" i="14"/>
  <c r="BN113" i="14"/>
  <c r="BM113" i="14"/>
  <c r="BL113" i="14"/>
  <c r="CY113" i="14"/>
  <c r="BB113" i="14"/>
  <c r="BI113" i="14"/>
  <c r="BH113" i="14"/>
  <c r="BG113" i="14"/>
  <c r="BF113" i="14"/>
  <c r="BE113" i="14"/>
  <c r="BD113" i="14"/>
  <c r="BS113" i="14"/>
  <c r="AL113" i="14"/>
  <c r="AS113" i="14"/>
  <c r="AR113" i="14"/>
  <c r="AQ113" i="14"/>
  <c r="AP113" i="14"/>
  <c r="AO113" i="14"/>
  <c r="AN113" i="14"/>
  <c r="BK113" i="14"/>
  <c r="AI113" i="14"/>
  <c r="AH113" i="14"/>
  <c r="AG113" i="14"/>
  <c r="AF113" i="14"/>
  <c r="BC113" i="14"/>
  <c r="AD113" i="14"/>
  <c r="AK113" i="14"/>
  <c r="AJ113" i="14"/>
  <c r="DK299" i="14"/>
  <c r="AY299" i="14"/>
  <c r="DJ299" i="14"/>
  <c r="AX299" i="14"/>
  <c r="DI299" i="14"/>
  <c r="AW299" i="14"/>
  <c r="DH299" i="14"/>
  <c r="AV299" i="14"/>
  <c r="DO299" i="14"/>
  <c r="BC299" i="14"/>
  <c r="DN299" i="14"/>
  <c r="BB299" i="14"/>
  <c r="DT299" i="14"/>
  <c r="BH299" i="14"/>
  <c r="CW299" i="14"/>
  <c r="EC299" i="14"/>
  <c r="DC299" i="14"/>
  <c r="AQ299" i="14"/>
  <c r="DB299" i="14"/>
  <c r="AP299" i="14"/>
  <c r="DA299" i="14"/>
  <c r="AO299" i="14"/>
  <c r="CZ299" i="14"/>
  <c r="AN299" i="14"/>
  <c r="DG299" i="14"/>
  <c r="AU299" i="14"/>
  <c r="DF299" i="14"/>
  <c r="AT299" i="14"/>
  <c r="DL299" i="14"/>
  <c r="AZ299" i="14"/>
  <c r="AK299" i="14"/>
  <c r="BQ299" i="14"/>
  <c r="CU299" i="14"/>
  <c r="AI299" i="14"/>
  <c r="CT299" i="14"/>
  <c r="AH299" i="14"/>
  <c r="CS299" i="14"/>
  <c r="AG299" i="14"/>
  <c r="CR299" i="14"/>
  <c r="AF299" i="14"/>
  <c r="CY299" i="14"/>
  <c r="AM299" i="14"/>
  <c r="CX299" i="14"/>
  <c r="AL299" i="14"/>
  <c r="DD299" i="14"/>
  <c r="AR299" i="14"/>
  <c r="CO299" i="14"/>
  <c r="DU299" i="14"/>
  <c r="CM299" i="14"/>
  <c r="AA299" i="14"/>
  <c r="CL299" i="14"/>
  <c r="Z299" i="14"/>
  <c r="CK299" i="14"/>
  <c r="Y299" i="14"/>
  <c r="CJ299" i="14"/>
  <c r="X299" i="14"/>
  <c r="CQ299" i="14"/>
  <c r="AE299" i="14"/>
  <c r="CP299" i="14"/>
  <c r="AD299" i="14"/>
  <c r="CE299" i="14"/>
  <c r="S299" i="14"/>
  <c r="CD299" i="14"/>
  <c r="R299" i="14"/>
  <c r="CC299" i="14"/>
  <c r="Q299" i="14"/>
  <c r="CB299" i="14"/>
  <c r="P299" i="14"/>
  <c r="CI299" i="14"/>
  <c r="W299" i="14"/>
  <c r="CH299" i="14"/>
  <c r="V299" i="14"/>
  <c r="CN299" i="14"/>
  <c r="AB299" i="14"/>
  <c r="CG299" i="14"/>
  <c r="DM299" i="14"/>
  <c r="EI299" i="14"/>
  <c r="BW299" i="14"/>
  <c r="EH299" i="14"/>
  <c r="BV299" i="14"/>
  <c r="EG299" i="14"/>
  <c r="BU299" i="14"/>
  <c r="EF299" i="14"/>
  <c r="BT299" i="14"/>
  <c r="EM299" i="14"/>
  <c r="CA299" i="14"/>
  <c r="EL299" i="14"/>
  <c r="BZ299" i="14"/>
  <c r="N299" i="14"/>
  <c r="CF299" i="14"/>
  <c r="T299" i="14"/>
  <c r="U299" i="14"/>
  <c r="BA299" i="14"/>
  <c r="BG299" i="14"/>
  <c r="BE299" i="14"/>
  <c r="BK299" i="14"/>
  <c r="BX299" i="14"/>
  <c r="BI299" i="14"/>
  <c r="DZ299" i="14"/>
  <c r="DX299" i="14"/>
  <c r="ED299" i="14"/>
  <c r="BP299" i="14"/>
  <c r="DR299" i="14"/>
  <c r="DP299" i="14"/>
  <c r="DV299" i="14"/>
  <c r="AJ299" i="14"/>
  <c r="BN299" i="14"/>
  <c r="BL299" i="14"/>
  <c r="BR299" i="14"/>
  <c r="DE299" i="14"/>
  <c r="BF299" i="14"/>
  <c r="BD299" i="14"/>
  <c r="BJ299" i="14"/>
  <c r="AS299" i="14"/>
  <c r="EA299" i="14"/>
  <c r="DY299" i="14"/>
  <c r="EE299" i="14"/>
  <c r="EJ299" i="14"/>
  <c r="AC299" i="14"/>
  <c r="BO299" i="14"/>
  <c r="BM299" i="14"/>
  <c r="BS299" i="14"/>
  <c r="CV299" i="14"/>
  <c r="BY299" i="14"/>
  <c r="DW299" i="14"/>
  <c r="EB299" i="14"/>
  <c r="EK299" i="14"/>
  <c r="DS299" i="14"/>
  <c r="DQ299" i="14"/>
  <c r="CT331" i="14"/>
  <c r="AH331" i="14"/>
  <c r="CS331" i="14"/>
  <c r="AG331" i="14"/>
  <c r="CR331" i="14"/>
  <c r="AF331" i="14"/>
  <c r="CY331" i="14"/>
  <c r="AM331" i="14"/>
  <c r="CX331" i="14"/>
  <c r="AL331" i="14"/>
  <c r="DE331" i="14"/>
  <c r="AS331" i="14"/>
  <c r="DC331" i="14"/>
  <c r="AQ331" i="14"/>
  <c r="CF331" i="14"/>
  <c r="DL331" i="14"/>
  <c r="CL331" i="14"/>
  <c r="Z331" i="14"/>
  <c r="CK331" i="14"/>
  <c r="Y331" i="14"/>
  <c r="CJ331" i="14"/>
  <c r="X331" i="14"/>
  <c r="CQ331" i="14"/>
  <c r="AE331" i="14"/>
  <c r="CP331" i="14"/>
  <c r="AD331" i="14"/>
  <c r="CW331" i="14"/>
  <c r="AK331" i="14"/>
  <c r="CU331" i="14"/>
  <c r="AI331" i="14"/>
  <c r="T331" i="14"/>
  <c r="AZ331" i="14"/>
  <c r="CD331" i="14"/>
  <c r="R331" i="14"/>
  <c r="CC331" i="14"/>
  <c r="Q331" i="14"/>
  <c r="CB331" i="14"/>
  <c r="P331" i="14"/>
  <c r="CI331" i="14"/>
  <c r="W331" i="14"/>
  <c r="CH331" i="14"/>
  <c r="V331" i="14"/>
  <c r="CO331" i="14"/>
  <c r="AC331" i="14"/>
  <c r="CM331" i="14"/>
  <c r="AA331" i="14"/>
  <c r="EJ331" i="14"/>
  <c r="DD331" i="14"/>
  <c r="EH331" i="14"/>
  <c r="BV331" i="14"/>
  <c r="EG331" i="14"/>
  <c r="BU331" i="14"/>
  <c r="EF331" i="14"/>
  <c r="BT331" i="14"/>
  <c r="EM331" i="14"/>
  <c r="CA331" i="14"/>
  <c r="EL331" i="14"/>
  <c r="BZ331" i="14"/>
  <c r="N331" i="14"/>
  <c r="CG331" i="14"/>
  <c r="U331" i="14"/>
  <c r="CE331" i="14"/>
  <c r="S331" i="14"/>
  <c r="BX331" i="14"/>
  <c r="AR331" i="14"/>
  <c r="DZ331" i="14"/>
  <c r="BN331" i="14"/>
  <c r="DY331" i="14"/>
  <c r="BM331" i="14"/>
  <c r="DX331" i="14"/>
  <c r="BL331" i="14"/>
  <c r="EE331" i="14"/>
  <c r="BS331" i="14"/>
  <c r="ED331" i="14"/>
  <c r="BR331" i="14"/>
  <c r="EK331" i="14"/>
  <c r="BY331" i="14"/>
  <c r="EI331" i="14"/>
  <c r="BW331" i="14"/>
  <c r="CV331" i="14"/>
  <c r="EB331" i="14"/>
  <c r="DR331" i="14"/>
  <c r="BF331" i="14"/>
  <c r="DQ331" i="14"/>
  <c r="BE331" i="14"/>
  <c r="DP331" i="14"/>
  <c r="BD331" i="14"/>
  <c r="DW331" i="14"/>
  <c r="BK331" i="14"/>
  <c r="DV331" i="14"/>
  <c r="BJ331" i="14"/>
  <c r="EC331" i="14"/>
  <c r="BQ331" i="14"/>
  <c r="EA331" i="14"/>
  <c r="BO331" i="14"/>
  <c r="AJ331" i="14"/>
  <c r="BP331" i="14"/>
  <c r="DB331" i="14"/>
  <c r="AP331" i="14"/>
  <c r="DA331" i="14"/>
  <c r="AO331" i="14"/>
  <c r="CZ331" i="14"/>
  <c r="AN331" i="14"/>
  <c r="DG331" i="14"/>
  <c r="AU331" i="14"/>
  <c r="DF331" i="14"/>
  <c r="AT331" i="14"/>
  <c r="DM331" i="14"/>
  <c r="BA331" i="14"/>
  <c r="DK331" i="14"/>
  <c r="AY331" i="14"/>
  <c r="AB331" i="14"/>
  <c r="BH331" i="14"/>
  <c r="DI331" i="14"/>
  <c r="DU331" i="14"/>
  <c r="AW331" i="14"/>
  <c r="BI331" i="14"/>
  <c r="DH331" i="14"/>
  <c r="DS331" i="14"/>
  <c r="AV331" i="14"/>
  <c r="BG331" i="14"/>
  <c r="DO331" i="14"/>
  <c r="CN331" i="14"/>
  <c r="BC331" i="14"/>
  <c r="DT331" i="14"/>
  <c r="DJ331" i="14"/>
  <c r="DN331" i="14"/>
  <c r="AX331" i="14"/>
  <c r="BB331" i="14"/>
  <c r="CX127" i="14"/>
  <c r="AL127" i="14"/>
  <c r="DE127" i="14"/>
  <c r="AS127" i="14"/>
  <c r="DD127" i="14"/>
  <c r="AR127" i="14"/>
  <c r="DC127" i="14"/>
  <c r="AQ127" i="14"/>
  <c r="DB127" i="14"/>
  <c r="AP127" i="14"/>
  <c r="DA127" i="14"/>
  <c r="AO127" i="14"/>
  <c r="CZ127" i="14"/>
  <c r="AN127" i="14"/>
  <c r="DG127" i="14"/>
  <c r="AU127" i="14"/>
  <c r="CP127" i="14"/>
  <c r="AD127" i="14"/>
  <c r="CW127" i="14"/>
  <c r="AK127" i="14"/>
  <c r="CV127" i="14"/>
  <c r="AJ127" i="14"/>
  <c r="CU127" i="14"/>
  <c r="AI127" i="14"/>
  <c r="CT127" i="14"/>
  <c r="AH127" i="14"/>
  <c r="CS127" i="14"/>
  <c r="AG127" i="14"/>
  <c r="CR127" i="14"/>
  <c r="AF127" i="14"/>
  <c r="CY127" i="14"/>
  <c r="AM127" i="14"/>
  <c r="CH127" i="14"/>
  <c r="V127" i="14"/>
  <c r="CO127" i="14"/>
  <c r="AC127" i="14"/>
  <c r="CN127" i="14"/>
  <c r="AB127" i="14"/>
  <c r="CM127" i="14"/>
  <c r="AA127" i="14"/>
  <c r="CL127" i="14"/>
  <c r="Z127" i="14"/>
  <c r="CK127" i="14"/>
  <c r="Y127" i="14"/>
  <c r="CJ127" i="14"/>
  <c r="X127" i="14"/>
  <c r="CQ127" i="14"/>
  <c r="AE127" i="14"/>
  <c r="EL127" i="14"/>
  <c r="BZ127" i="14"/>
  <c r="N127" i="14"/>
  <c r="CG127" i="14"/>
  <c r="U127" i="14"/>
  <c r="CF127" i="14"/>
  <c r="T127" i="14"/>
  <c r="CE127" i="14"/>
  <c r="S127" i="14"/>
  <c r="CD127" i="14"/>
  <c r="R127" i="14"/>
  <c r="CC127" i="14"/>
  <c r="Q127" i="14"/>
  <c r="CB127" i="14"/>
  <c r="P127" i="14"/>
  <c r="CI127" i="14"/>
  <c r="W127" i="14"/>
  <c r="ED127" i="14"/>
  <c r="BR127" i="14"/>
  <c r="EK127" i="14"/>
  <c r="BY127" i="14"/>
  <c r="EJ127" i="14"/>
  <c r="BX127" i="14"/>
  <c r="EI127" i="14"/>
  <c r="BW127" i="14"/>
  <c r="EH127" i="14"/>
  <c r="BV127" i="14"/>
  <c r="EG127" i="14"/>
  <c r="BU127" i="14"/>
  <c r="EF127" i="14"/>
  <c r="BT127" i="14"/>
  <c r="EM127" i="14"/>
  <c r="CA127" i="14"/>
  <c r="DV127" i="14"/>
  <c r="BJ127" i="14"/>
  <c r="EC127" i="14"/>
  <c r="BQ127" i="14"/>
  <c r="EB127" i="14"/>
  <c r="BP127" i="14"/>
  <c r="EA127" i="14"/>
  <c r="BO127" i="14"/>
  <c r="DZ127" i="14"/>
  <c r="BN127" i="14"/>
  <c r="DY127" i="14"/>
  <c r="BM127" i="14"/>
  <c r="DX127" i="14"/>
  <c r="BL127" i="14"/>
  <c r="EE127" i="14"/>
  <c r="BS127" i="14"/>
  <c r="DN127" i="14"/>
  <c r="BB127" i="14"/>
  <c r="DU127" i="14"/>
  <c r="BI127" i="14"/>
  <c r="DT127" i="14"/>
  <c r="BH127" i="14"/>
  <c r="DS127" i="14"/>
  <c r="BG127" i="14"/>
  <c r="DR127" i="14"/>
  <c r="BF127" i="14"/>
  <c r="DQ127" i="14"/>
  <c r="BE127" i="14"/>
  <c r="DP127" i="14"/>
  <c r="BD127" i="14"/>
  <c r="DW127" i="14"/>
  <c r="BK127" i="14"/>
  <c r="DK127" i="14"/>
  <c r="DO127" i="14"/>
  <c r="AY127" i="14"/>
  <c r="BC127" i="14"/>
  <c r="DF127" i="14"/>
  <c r="DJ127" i="14"/>
  <c r="AT127" i="14"/>
  <c r="AX127" i="14"/>
  <c r="DM127" i="14"/>
  <c r="DI127" i="14"/>
  <c r="BA127" i="14"/>
  <c r="AW127" i="14"/>
  <c r="DL127" i="14"/>
  <c r="DH127" i="14"/>
  <c r="AZ127" i="14"/>
  <c r="AV127" i="14"/>
  <c r="DO288" i="14"/>
  <c r="DG288" i="14"/>
  <c r="AU288" i="14"/>
  <c r="EM288" i="14"/>
  <c r="CA288" i="14"/>
  <c r="EL288" i="14"/>
  <c r="BZ288" i="14"/>
  <c r="N288" i="14"/>
  <c r="CG288" i="14"/>
  <c r="U288" i="14"/>
  <c r="CF288" i="14"/>
  <c r="T288" i="14"/>
  <c r="CE288" i="14"/>
  <c r="S288" i="14"/>
  <c r="CD288" i="14"/>
  <c r="R288" i="14"/>
  <c r="CB288" i="14"/>
  <c r="P288" i="14"/>
  <c r="BM288" i="14"/>
  <c r="AG288" i="14"/>
  <c r="CI288" i="14"/>
  <c r="DV288" i="14"/>
  <c r="BB288" i="14"/>
  <c r="DM288" i="14"/>
  <c r="AS288" i="14"/>
  <c r="CV288" i="14"/>
  <c r="AB288" i="14"/>
  <c r="BW288" i="14"/>
  <c r="DZ288" i="14"/>
  <c r="BF288" i="14"/>
  <c r="DH288" i="14"/>
  <c r="AN288" i="14"/>
  <c r="BU288" i="14"/>
  <c r="CS288" i="14"/>
  <c r="BS288" i="14"/>
  <c r="DN288" i="14"/>
  <c r="AT288" i="14"/>
  <c r="DE288" i="14"/>
  <c r="AK288" i="14"/>
  <c r="CN288" i="14"/>
  <c r="EI288" i="14"/>
  <c r="BO288" i="14"/>
  <c r="DR288" i="14"/>
  <c r="AX288" i="14"/>
  <c r="CZ288" i="14"/>
  <c r="AF288" i="14"/>
  <c r="DY288" i="14"/>
  <c r="BK288" i="14"/>
  <c r="DF288" i="14"/>
  <c r="AL288" i="14"/>
  <c r="CW288" i="14"/>
  <c r="AC288" i="14"/>
  <c r="BX288" i="14"/>
  <c r="EA288" i="14"/>
  <c r="BG288" i="14"/>
  <c r="DJ288" i="14"/>
  <c r="AP288" i="14"/>
  <c r="CR288" i="14"/>
  <c r="X288" i="14"/>
  <c r="DQ288" i="14"/>
  <c r="BC288" i="14"/>
  <c r="CX288" i="14"/>
  <c r="AD288" i="14"/>
  <c r="CO288" i="14"/>
  <c r="EJ288" i="14"/>
  <c r="BP288" i="14"/>
  <c r="DS288" i="14"/>
  <c r="AY288" i="14"/>
  <c r="DB288" i="14"/>
  <c r="AH288" i="14"/>
  <c r="CJ288" i="14"/>
  <c r="CK288" i="14"/>
  <c r="BE288" i="14"/>
  <c r="EE288" i="14"/>
  <c r="AM288" i="14"/>
  <c r="CP288" i="14"/>
  <c r="V288" i="14"/>
  <c r="BY288" i="14"/>
  <c r="EB288" i="14"/>
  <c r="BH288" i="14"/>
  <c r="DK288" i="14"/>
  <c r="AQ288" i="14"/>
  <c r="CT288" i="14"/>
  <c r="Z288" i="14"/>
  <c r="BT288" i="14"/>
  <c r="Y288" i="14"/>
  <c r="DI288" i="14"/>
  <c r="DW288" i="14"/>
  <c r="AE288" i="14"/>
  <c r="CH288" i="14"/>
  <c r="EK288" i="14"/>
  <c r="BQ288" i="14"/>
  <c r="DT288" i="14"/>
  <c r="AZ288" i="14"/>
  <c r="DC288" i="14"/>
  <c r="AI288" i="14"/>
  <c r="CL288" i="14"/>
  <c r="EF288" i="14"/>
  <c r="BL288" i="14"/>
  <c r="CC288" i="14"/>
  <c r="AW288" i="14"/>
  <c r="CQ288" i="14"/>
  <c r="ED288" i="14"/>
  <c r="BJ288" i="14"/>
  <c r="DU288" i="14"/>
  <c r="BA288" i="14"/>
  <c r="DD288" i="14"/>
  <c r="AJ288" i="14"/>
  <c r="CM288" i="14"/>
  <c r="EH288" i="14"/>
  <c r="BN288" i="14"/>
  <c r="DP288" i="14"/>
  <c r="AV288" i="14"/>
  <c r="EG288" i="14"/>
  <c r="AO288" i="14"/>
  <c r="BR288" i="14"/>
  <c r="DX288" i="14"/>
  <c r="EC288" i="14"/>
  <c r="BD288" i="14"/>
  <c r="BI288" i="14"/>
  <c r="Q288" i="14"/>
  <c r="DL288" i="14"/>
  <c r="DA288" i="14"/>
  <c r="AR288" i="14"/>
  <c r="CU288" i="14"/>
  <c r="W288" i="14"/>
  <c r="BV288" i="14"/>
  <c r="CY288" i="14"/>
  <c r="AA288" i="14"/>
  <c r="CL246" i="14"/>
  <c r="Z246" i="14"/>
  <c r="CK246" i="14"/>
  <c r="Y246" i="14"/>
  <c r="CJ246" i="14"/>
  <c r="X246" i="14"/>
  <c r="CQ246" i="14"/>
  <c r="AE246" i="14"/>
  <c r="CP246" i="14"/>
  <c r="AD246" i="14"/>
  <c r="CW246" i="14"/>
  <c r="AK246" i="14"/>
  <c r="CV246" i="14"/>
  <c r="AJ246" i="14"/>
  <c r="CU246" i="14"/>
  <c r="AI246" i="14"/>
  <c r="CD246" i="14"/>
  <c r="R246" i="14"/>
  <c r="CC246" i="14"/>
  <c r="Q246" i="14"/>
  <c r="CB246" i="14"/>
  <c r="P246" i="14"/>
  <c r="CI246" i="14"/>
  <c r="W246" i="14"/>
  <c r="CH246" i="14"/>
  <c r="V246" i="14"/>
  <c r="CO246" i="14"/>
  <c r="AC246" i="14"/>
  <c r="CN246" i="14"/>
  <c r="AB246" i="14"/>
  <c r="CM246" i="14"/>
  <c r="AA246" i="14"/>
  <c r="EH246" i="14"/>
  <c r="BV246" i="14"/>
  <c r="EG246" i="14"/>
  <c r="BU246" i="14"/>
  <c r="EF246" i="14"/>
  <c r="BT246" i="14"/>
  <c r="EM246" i="14"/>
  <c r="CA246" i="14"/>
  <c r="EL246" i="14"/>
  <c r="BZ246" i="14"/>
  <c r="N246" i="14"/>
  <c r="CG246" i="14"/>
  <c r="U246" i="14"/>
  <c r="CF246" i="14"/>
  <c r="T246" i="14"/>
  <c r="CE246" i="14"/>
  <c r="S246" i="14"/>
  <c r="DZ246" i="14"/>
  <c r="BN246" i="14"/>
  <c r="DY246" i="14"/>
  <c r="BM246" i="14"/>
  <c r="DX246" i="14"/>
  <c r="BL246" i="14"/>
  <c r="EE246" i="14"/>
  <c r="BS246" i="14"/>
  <c r="ED246" i="14"/>
  <c r="BR246" i="14"/>
  <c r="EK246" i="14"/>
  <c r="BY246" i="14"/>
  <c r="EJ246" i="14"/>
  <c r="BX246" i="14"/>
  <c r="EI246" i="14"/>
  <c r="BW246" i="14"/>
  <c r="DR246" i="14"/>
  <c r="BF246" i="14"/>
  <c r="DQ246" i="14"/>
  <c r="BE246" i="14"/>
  <c r="DP246" i="14"/>
  <c r="BD246" i="14"/>
  <c r="DW246" i="14"/>
  <c r="BK246" i="14"/>
  <c r="DV246" i="14"/>
  <c r="BJ246" i="14"/>
  <c r="EC246" i="14"/>
  <c r="BQ246" i="14"/>
  <c r="EB246" i="14"/>
  <c r="BP246" i="14"/>
  <c r="EA246" i="14"/>
  <c r="BO246" i="14"/>
  <c r="DJ246" i="14"/>
  <c r="AX246" i="14"/>
  <c r="DI246" i="14"/>
  <c r="AW246" i="14"/>
  <c r="DH246" i="14"/>
  <c r="AV246" i="14"/>
  <c r="DO246" i="14"/>
  <c r="BC246" i="14"/>
  <c r="DN246" i="14"/>
  <c r="BB246" i="14"/>
  <c r="DU246" i="14"/>
  <c r="BI246" i="14"/>
  <c r="DT246" i="14"/>
  <c r="BH246" i="14"/>
  <c r="DS246" i="14"/>
  <c r="BG246" i="14"/>
  <c r="CT246" i="14"/>
  <c r="AH246" i="14"/>
  <c r="CS246" i="14"/>
  <c r="AG246" i="14"/>
  <c r="CR246" i="14"/>
  <c r="AF246" i="14"/>
  <c r="CY246" i="14"/>
  <c r="AM246" i="14"/>
  <c r="CX246" i="14"/>
  <c r="AL246" i="14"/>
  <c r="DE246" i="14"/>
  <c r="AS246" i="14"/>
  <c r="DD246" i="14"/>
  <c r="AR246" i="14"/>
  <c r="DC246" i="14"/>
  <c r="AQ246" i="14"/>
  <c r="DG246" i="14"/>
  <c r="DK246" i="14"/>
  <c r="AU246" i="14"/>
  <c r="AY246" i="14"/>
  <c r="CZ246" i="14"/>
  <c r="DB246" i="14"/>
  <c r="DF246" i="14"/>
  <c r="AP246" i="14"/>
  <c r="AT246" i="14"/>
  <c r="DA246" i="14"/>
  <c r="DM246" i="14"/>
  <c r="AO246" i="14"/>
  <c r="BA246" i="14"/>
  <c r="DL246" i="14"/>
  <c r="AN246" i="14"/>
  <c r="AZ246" i="14"/>
  <c r="EH112" i="14"/>
  <c r="BV112" i="14"/>
  <c r="EG112" i="14"/>
  <c r="BU112" i="14"/>
  <c r="EF112" i="14"/>
  <c r="BT112" i="14"/>
  <c r="EM112" i="14"/>
  <c r="CA112" i="14"/>
  <c r="EL112" i="14"/>
  <c r="BZ112" i="14"/>
  <c r="N112" i="14"/>
  <c r="CG112" i="14"/>
  <c r="U112" i="14"/>
  <c r="CF112" i="14"/>
  <c r="T112" i="14"/>
  <c r="CE112" i="14"/>
  <c r="S112" i="14"/>
  <c r="DB112" i="14"/>
  <c r="AH112" i="14"/>
  <c r="CK112" i="14"/>
  <c r="Q112" i="14"/>
  <c r="BL112" i="14"/>
  <c r="DW112" i="14"/>
  <c r="BC112" i="14"/>
  <c r="DF112" i="14"/>
  <c r="AL112" i="14"/>
  <c r="CW112" i="14"/>
  <c r="AC112" i="14"/>
  <c r="BX112" i="14"/>
  <c r="EA112" i="14"/>
  <c r="BG112" i="14"/>
  <c r="CT112" i="14"/>
  <c r="Z112" i="14"/>
  <c r="CC112" i="14"/>
  <c r="DX112" i="14"/>
  <c r="BD112" i="14"/>
  <c r="DO112" i="14"/>
  <c r="AU112" i="14"/>
  <c r="CX112" i="14"/>
  <c r="AD112" i="14"/>
  <c r="CO112" i="14"/>
  <c r="EJ112" i="14"/>
  <c r="BP112" i="14"/>
  <c r="DS112" i="14"/>
  <c r="AY112" i="14"/>
  <c r="CL112" i="14"/>
  <c r="R112" i="14"/>
  <c r="BM112" i="14"/>
  <c r="DP112" i="14"/>
  <c r="AV112" i="14"/>
  <c r="DG112" i="14"/>
  <c r="AM112" i="14"/>
  <c r="CP112" i="14"/>
  <c r="V112" i="14"/>
  <c r="BY112" i="14"/>
  <c r="EB112" i="14"/>
  <c r="BH112" i="14"/>
  <c r="DK112" i="14"/>
  <c r="AQ112" i="14"/>
  <c r="CD112" i="14"/>
  <c r="DY112" i="14"/>
  <c r="BE112" i="14"/>
  <c r="DH112" i="14"/>
  <c r="AN112" i="14"/>
  <c r="CY112" i="14"/>
  <c r="AE112" i="14"/>
  <c r="CH112" i="14"/>
  <c r="EK112" i="14"/>
  <c r="BQ112" i="14"/>
  <c r="DT112" i="14"/>
  <c r="AZ112" i="14"/>
  <c r="DC112" i="14"/>
  <c r="AI112" i="14"/>
  <c r="BN112" i="14"/>
  <c r="DQ112" i="14"/>
  <c r="AW112" i="14"/>
  <c r="CZ112" i="14"/>
  <c r="AF112" i="14"/>
  <c r="CQ112" i="14"/>
  <c r="W112" i="14"/>
  <c r="BR112" i="14"/>
  <c r="EC112" i="14"/>
  <c r="BI112" i="14"/>
  <c r="DL112" i="14"/>
  <c r="AR112" i="14"/>
  <c r="CU112" i="14"/>
  <c r="AA112" i="14"/>
  <c r="DZ112" i="14"/>
  <c r="BF112" i="14"/>
  <c r="DI112" i="14"/>
  <c r="AO112" i="14"/>
  <c r="CR112" i="14"/>
  <c r="X112" i="14"/>
  <c r="CI112" i="14"/>
  <c r="ED112" i="14"/>
  <c r="BJ112" i="14"/>
  <c r="DU112" i="14"/>
  <c r="BA112" i="14"/>
  <c r="DD112" i="14"/>
  <c r="AJ112" i="14"/>
  <c r="CM112" i="14"/>
  <c r="DR112" i="14"/>
  <c r="AX112" i="14"/>
  <c r="DA112" i="14"/>
  <c r="AG112" i="14"/>
  <c r="CJ112" i="14"/>
  <c r="P112" i="14"/>
  <c r="BS112" i="14"/>
  <c r="DV112" i="14"/>
  <c r="BB112" i="14"/>
  <c r="DM112" i="14"/>
  <c r="AS112" i="14"/>
  <c r="CV112" i="14"/>
  <c r="AB112" i="14"/>
  <c r="BW112" i="14"/>
  <c r="Y112" i="14"/>
  <c r="CN112" i="14"/>
  <c r="CB112" i="14"/>
  <c r="EI112" i="14"/>
  <c r="EE112" i="14"/>
  <c r="BO112" i="14"/>
  <c r="BK112" i="14"/>
  <c r="DN112" i="14"/>
  <c r="DJ112" i="14"/>
  <c r="AT112" i="14"/>
  <c r="CS112" i="14"/>
  <c r="AK112" i="14"/>
  <c r="AP112" i="14"/>
  <c r="DE112" i="14"/>
  <c r="CF228" i="14"/>
  <c r="T228" i="14"/>
  <c r="CE228" i="14"/>
  <c r="S228" i="14"/>
  <c r="CD228" i="14"/>
  <c r="R228" i="14"/>
  <c r="CC228" i="14"/>
  <c r="Q228" i="14"/>
  <c r="CB228" i="14"/>
  <c r="P228" i="14"/>
  <c r="CI228" i="14"/>
  <c r="W228" i="14"/>
  <c r="CH228" i="14"/>
  <c r="V228" i="14"/>
  <c r="CO228" i="14"/>
  <c r="AC228" i="14"/>
  <c r="EJ228" i="14"/>
  <c r="BX228" i="14"/>
  <c r="EI228" i="14"/>
  <c r="BW228" i="14"/>
  <c r="EH228" i="14"/>
  <c r="BV228" i="14"/>
  <c r="EG228" i="14"/>
  <c r="BU228" i="14"/>
  <c r="EF228" i="14"/>
  <c r="BT228" i="14"/>
  <c r="EB228" i="14"/>
  <c r="BP228" i="14"/>
  <c r="EA228" i="14"/>
  <c r="BO228" i="14"/>
  <c r="DZ228" i="14"/>
  <c r="BN228" i="14"/>
  <c r="DY228" i="14"/>
  <c r="BM228" i="14"/>
  <c r="DX228" i="14"/>
  <c r="DT228" i="14"/>
  <c r="BH228" i="14"/>
  <c r="DS228" i="14"/>
  <c r="BG228" i="14"/>
  <c r="DR228" i="14"/>
  <c r="BF228" i="14"/>
  <c r="DQ228" i="14"/>
  <c r="BE228" i="14"/>
  <c r="DP228" i="14"/>
  <c r="DD228" i="14"/>
  <c r="AR228" i="14"/>
  <c r="DC228" i="14"/>
  <c r="AQ228" i="14"/>
  <c r="DB228" i="14"/>
  <c r="AP228" i="14"/>
  <c r="DA228" i="14"/>
  <c r="AO228" i="14"/>
  <c r="CZ228" i="14"/>
  <c r="AB228" i="14"/>
  <c r="CT228" i="14"/>
  <c r="AW228" i="14"/>
  <c r="AV228" i="14"/>
  <c r="DG228" i="14"/>
  <c r="AM228" i="14"/>
  <c r="CP228" i="14"/>
  <c r="N228" i="14"/>
  <c r="BY228" i="14"/>
  <c r="DK228" i="14"/>
  <c r="CL228" i="14"/>
  <c r="AG228" i="14"/>
  <c r="AN228" i="14"/>
  <c r="CY228" i="14"/>
  <c r="AE228" i="14"/>
  <c r="BZ228" i="14"/>
  <c r="EK228" i="14"/>
  <c r="BQ228" i="14"/>
  <c r="CU228" i="14"/>
  <c r="AX228" i="14"/>
  <c r="Y228" i="14"/>
  <c r="AF228" i="14"/>
  <c r="CQ228" i="14"/>
  <c r="EL228" i="14"/>
  <c r="BR228" i="14"/>
  <c r="EC228" i="14"/>
  <c r="BI228" i="14"/>
  <c r="DL228" i="14"/>
  <c r="CM228" i="14"/>
  <c r="AH228" i="14"/>
  <c r="DH228" i="14"/>
  <c r="X228" i="14"/>
  <c r="CA228" i="14"/>
  <c r="ED228" i="14"/>
  <c r="BJ228" i="14"/>
  <c r="DU228" i="14"/>
  <c r="BA228" i="14"/>
  <c r="CV228" i="14"/>
  <c r="AY228" i="14"/>
  <c r="Z228" i="14"/>
  <c r="CR228" i="14"/>
  <c r="EM228" i="14"/>
  <c r="BS228" i="14"/>
  <c r="DV228" i="14"/>
  <c r="BB228" i="14"/>
  <c r="DM228" i="14"/>
  <c r="AS228" i="14"/>
  <c r="CN228" i="14"/>
  <c r="AI228" i="14"/>
  <c r="DI228" i="14"/>
  <c r="CJ228" i="14"/>
  <c r="EE228" i="14"/>
  <c r="BK228" i="14"/>
  <c r="DN228" i="14"/>
  <c r="AT228" i="14"/>
  <c r="DE228" i="14"/>
  <c r="AK228" i="14"/>
  <c r="AJ228" i="14"/>
  <c r="DJ228" i="14"/>
  <c r="CK228" i="14"/>
  <c r="BD228" i="14"/>
  <c r="DO228" i="14"/>
  <c r="AU228" i="14"/>
  <c r="CX228" i="14"/>
  <c r="AD228" i="14"/>
  <c r="CG228" i="14"/>
  <c r="AL228" i="14"/>
  <c r="AZ228" i="14"/>
  <c r="CW228" i="14"/>
  <c r="AA228" i="14"/>
  <c r="U228" i="14"/>
  <c r="CS228" i="14"/>
  <c r="DW228" i="14"/>
  <c r="BC228" i="14"/>
  <c r="BL228" i="14"/>
  <c r="DF228" i="14"/>
  <c r="DF107" i="14"/>
  <c r="AT107" i="14"/>
  <c r="DM107" i="14"/>
  <c r="BA107" i="14"/>
  <c r="DL107" i="14"/>
  <c r="AZ107" i="14"/>
  <c r="DK107" i="14"/>
  <c r="AY107" i="14"/>
  <c r="DJ107" i="14"/>
  <c r="AX107" i="14"/>
  <c r="DI107" i="14"/>
  <c r="AW107" i="14"/>
  <c r="DH107" i="14"/>
  <c r="AV107" i="14"/>
  <c r="DO107" i="14"/>
  <c r="BC107" i="14"/>
  <c r="CX107" i="14"/>
  <c r="AL107" i="14"/>
  <c r="DE107" i="14"/>
  <c r="AS107" i="14"/>
  <c r="DD107" i="14"/>
  <c r="AR107" i="14"/>
  <c r="DC107" i="14"/>
  <c r="AQ107" i="14"/>
  <c r="DB107" i="14"/>
  <c r="AP107" i="14"/>
  <c r="DA107" i="14"/>
  <c r="AO107" i="14"/>
  <c r="CZ107" i="14"/>
  <c r="AN107" i="14"/>
  <c r="DG107" i="14"/>
  <c r="AU107" i="14"/>
  <c r="CP107" i="14"/>
  <c r="AD107" i="14"/>
  <c r="CW107" i="14"/>
  <c r="AK107" i="14"/>
  <c r="CV107" i="14"/>
  <c r="AJ107" i="14"/>
  <c r="CU107" i="14"/>
  <c r="AI107" i="14"/>
  <c r="CT107" i="14"/>
  <c r="AH107" i="14"/>
  <c r="CS107" i="14"/>
  <c r="AG107" i="14"/>
  <c r="CR107" i="14"/>
  <c r="AF107" i="14"/>
  <c r="CY107" i="14"/>
  <c r="AM107" i="14"/>
  <c r="CH107" i="14"/>
  <c r="V107" i="14"/>
  <c r="CO107" i="14"/>
  <c r="AC107" i="14"/>
  <c r="CN107" i="14"/>
  <c r="AB107" i="14"/>
  <c r="CM107" i="14"/>
  <c r="AA107" i="14"/>
  <c r="CL107" i="14"/>
  <c r="Z107" i="14"/>
  <c r="CK107" i="14"/>
  <c r="Y107" i="14"/>
  <c r="CJ107" i="14"/>
  <c r="X107" i="14"/>
  <c r="CQ107" i="14"/>
  <c r="AE107" i="14"/>
  <c r="EL107" i="14"/>
  <c r="BZ107" i="14"/>
  <c r="N107" i="14"/>
  <c r="CG107" i="14"/>
  <c r="U107" i="14"/>
  <c r="CF107" i="14"/>
  <c r="T107" i="14"/>
  <c r="CE107" i="14"/>
  <c r="S107" i="14"/>
  <c r="CD107" i="14"/>
  <c r="R107" i="14"/>
  <c r="CC107" i="14"/>
  <c r="Q107" i="14"/>
  <c r="CB107" i="14"/>
  <c r="P107" i="14"/>
  <c r="CI107" i="14"/>
  <c r="W107" i="14"/>
  <c r="ED107" i="14"/>
  <c r="BR107" i="14"/>
  <c r="EK107" i="14"/>
  <c r="BY107" i="14"/>
  <c r="EJ107" i="14"/>
  <c r="BX107" i="14"/>
  <c r="EI107" i="14"/>
  <c r="BW107" i="14"/>
  <c r="EH107" i="14"/>
  <c r="BV107" i="14"/>
  <c r="EG107" i="14"/>
  <c r="BU107" i="14"/>
  <c r="EF107" i="14"/>
  <c r="BT107" i="14"/>
  <c r="EM107" i="14"/>
  <c r="CA107" i="14"/>
  <c r="DV107" i="14"/>
  <c r="BJ107" i="14"/>
  <c r="EC107" i="14"/>
  <c r="BQ107" i="14"/>
  <c r="EB107" i="14"/>
  <c r="BP107" i="14"/>
  <c r="EA107" i="14"/>
  <c r="BO107" i="14"/>
  <c r="DZ107" i="14"/>
  <c r="BN107" i="14"/>
  <c r="DY107" i="14"/>
  <c r="BM107" i="14"/>
  <c r="DX107" i="14"/>
  <c r="BL107" i="14"/>
  <c r="EE107" i="14"/>
  <c r="BS107" i="14"/>
  <c r="DU107" i="14"/>
  <c r="DQ107" i="14"/>
  <c r="BI107" i="14"/>
  <c r="BE107" i="14"/>
  <c r="DT107" i="14"/>
  <c r="DP107" i="14"/>
  <c r="BH107" i="14"/>
  <c r="BD107" i="14"/>
  <c r="DS107" i="14"/>
  <c r="DW107" i="14"/>
  <c r="BG107" i="14"/>
  <c r="BK107" i="14"/>
  <c r="BB107" i="14"/>
  <c r="BF107" i="14"/>
  <c r="DN107" i="14"/>
  <c r="DR107" i="14"/>
  <c r="DN316" i="14"/>
  <c r="BB316" i="14"/>
  <c r="DU316" i="14"/>
  <c r="BI316" i="14"/>
  <c r="DT316" i="14"/>
  <c r="BH316" i="14"/>
  <c r="DF316" i="14"/>
  <c r="AT316" i="14"/>
  <c r="DM316" i="14"/>
  <c r="BA316" i="14"/>
  <c r="DL316" i="14"/>
  <c r="AZ316" i="14"/>
  <c r="DK316" i="14"/>
  <c r="AY316" i="14"/>
  <c r="DJ316" i="14"/>
  <c r="AX316" i="14"/>
  <c r="DI316" i="14"/>
  <c r="AW316" i="14"/>
  <c r="DO316" i="14"/>
  <c r="BC316" i="14"/>
  <c r="X316" i="14"/>
  <c r="BD316" i="14"/>
  <c r="CP316" i="14"/>
  <c r="AD316" i="14"/>
  <c r="CH316" i="14"/>
  <c r="V316" i="14"/>
  <c r="CO316" i="14"/>
  <c r="AC316" i="14"/>
  <c r="CN316" i="14"/>
  <c r="AB316" i="14"/>
  <c r="EL316" i="14"/>
  <c r="BZ316" i="14"/>
  <c r="N316" i="14"/>
  <c r="CG316" i="14"/>
  <c r="U316" i="14"/>
  <c r="CF316" i="14"/>
  <c r="ED316" i="14"/>
  <c r="BR316" i="14"/>
  <c r="EK316" i="14"/>
  <c r="BY316" i="14"/>
  <c r="EJ316" i="14"/>
  <c r="AL316" i="14"/>
  <c r="DD316" i="14"/>
  <c r="EA316" i="14"/>
  <c r="BG316" i="14"/>
  <c r="DB316" i="14"/>
  <c r="AH316" i="14"/>
  <c r="CK316" i="14"/>
  <c r="Q316" i="14"/>
  <c r="CA316" i="14"/>
  <c r="AF316" i="14"/>
  <c r="DP316" i="14"/>
  <c r="EC316" i="14"/>
  <c r="CV316" i="14"/>
  <c r="DS316" i="14"/>
  <c r="AQ316" i="14"/>
  <c r="CT316" i="14"/>
  <c r="Z316" i="14"/>
  <c r="CC316" i="14"/>
  <c r="EM316" i="14"/>
  <c r="BS316" i="14"/>
  <c r="CJ316" i="14"/>
  <c r="CZ316" i="14"/>
  <c r="DE316" i="14"/>
  <c r="BX316" i="14"/>
  <c r="DC316" i="14"/>
  <c r="AI316" i="14"/>
  <c r="CL316" i="14"/>
  <c r="R316" i="14"/>
  <c r="BU316" i="14"/>
  <c r="EE316" i="14"/>
  <c r="BK316" i="14"/>
  <c r="CB316" i="14"/>
  <c r="AN316" i="14"/>
  <c r="CW316" i="14"/>
  <c r="BP316" i="14"/>
  <c r="CU316" i="14"/>
  <c r="AA316" i="14"/>
  <c r="CD316" i="14"/>
  <c r="EG316" i="14"/>
  <c r="BM316" i="14"/>
  <c r="DW316" i="14"/>
  <c r="AU316" i="14"/>
  <c r="P316" i="14"/>
  <c r="DH316" i="14"/>
  <c r="BQ316" i="14"/>
  <c r="AR316" i="14"/>
  <c r="CM316" i="14"/>
  <c r="S316" i="14"/>
  <c r="BV316" i="14"/>
  <c r="DY316" i="14"/>
  <c r="BE316" i="14"/>
  <c r="DG316" i="14"/>
  <c r="AM316" i="14"/>
  <c r="EF316" i="14"/>
  <c r="AV316" i="14"/>
  <c r="DV316" i="14"/>
  <c r="AS316" i="14"/>
  <c r="AJ316" i="14"/>
  <c r="CE316" i="14"/>
  <c r="EH316" i="14"/>
  <c r="BN316" i="14"/>
  <c r="DQ316" i="14"/>
  <c r="AO316" i="14"/>
  <c r="CY316" i="14"/>
  <c r="AE316" i="14"/>
  <c r="BT316" i="14"/>
  <c r="CX316" i="14"/>
  <c r="AK316" i="14"/>
  <c r="T316" i="14"/>
  <c r="BW316" i="14"/>
  <c r="DZ316" i="14"/>
  <c r="BF316" i="14"/>
  <c r="DA316" i="14"/>
  <c r="AG316" i="14"/>
  <c r="CQ316" i="14"/>
  <c r="W316" i="14"/>
  <c r="DX316" i="14"/>
  <c r="EB316" i="14"/>
  <c r="CR316" i="14"/>
  <c r="EI316" i="14"/>
  <c r="BL316" i="14"/>
  <c r="BO316" i="14"/>
  <c r="DR316" i="14"/>
  <c r="AP316" i="14"/>
  <c r="CS316" i="14"/>
  <c r="Y316" i="14"/>
  <c r="BJ316" i="14"/>
  <c r="CI316" i="14"/>
  <c r="CF196" i="14"/>
  <c r="T196" i="14"/>
  <c r="CE196" i="14"/>
  <c r="S196" i="14"/>
  <c r="CD196" i="14"/>
  <c r="R196" i="14"/>
  <c r="CC196" i="14"/>
  <c r="Q196" i="14"/>
  <c r="CB196" i="14"/>
  <c r="P196" i="14"/>
  <c r="CI196" i="14"/>
  <c r="W196" i="14"/>
  <c r="CH196" i="14"/>
  <c r="V196" i="14"/>
  <c r="EJ196" i="14"/>
  <c r="BX196" i="14"/>
  <c r="EI196" i="14"/>
  <c r="BW196" i="14"/>
  <c r="EH196" i="14"/>
  <c r="BV196" i="14"/>
  <c r="EG196" i="14"/>
  <c r="BU196" i="14"/>
  <c r="EF196" i="14"/>
  <c r="BT196" i="14"/>
  <c r="EM196" i="14"/>
  <c r="CA196" i="14"/>
  <c r="EL196" i="14"/>
  <c r="BZ196" i="14"/>
  <c r="N196" i="14"/>
  <c r="AC196" i="14"/>
  <c r="BI196" i="14"/>
  <c r="EB196" i="14"/>
  <c r="BP196" i="14"/>
  <c r="EA196" i="14"/>
  <c r="BO196" i="14"/>
  <c r="DZ196" i="14"/>
  <c r="BN196" i="14"/>
  <c r="DY196" i="14"/>
  <c r="BM196" i="14"/>
  <c r="DX196" i="14"/>
  <c r="BL196" i="14"/>
  <c r="EE196" i="14"/>
  <c r="BS196" i="14"/>
  <c r="ED196" i="14"/>
  <c r="BR196" i="14"/>
  <c r="DM196" i="14"/>
  <c r="CG196" i="14"/>
  <c r="DT196" i="14"/>
  <c r="BH196" i="14"/>
  <c r="DS196" i="14"/>
  <c r="BG196" i="14"/>
  <c r="DR196" i="14"/>
  <c r="BF196" i="14"/>
  <c r="DQ196" i="14"/>
  <c r="BE196" i="14"/>
  <c r="DP196" i="14"/>
  <c r="BD196" i="14"/>
  <c r="DW196" i="14"/>
  <c r="BK196" i="14"/>
  <c r="DV196" i="14"/>
  <c r="BJ196" i="14"/>
  <c r="BA196" i="14"/>
  <c r="U196" i="14"/>
  <c r="DL196" i="14"/>
  <c r="AZ196" i="14"/>
  <c r="DK196" i="14"/>
  <c r="AY196" i="14"/>
  <c r="DJ196" i="14"/>
  <c r="AX196" i="14"/>
  <c r="DI196" i="14"/>
  <c r="AW196" i="14"/>
  <c r="DH196" i="14"/>
  <c r="AV196" i="14"/>
  <c r="DO196" i="14"/>
  <c r="BC196" i="14"/>
  <c r="DN196" i="14"/>
  <c r="BB196" i="14"/>
  <c r="DE196" i="14"/>
  <c r="EK196" i="14"/>
  <c r="DD196" i="14"/>
  <c r="AR196" i="14"/>
  <c r="DC196" i="14"/>
  <c r="AQ196" i="14"/>
  <c r="DB196" i="14"/>
  <c r="AP196" i="14"/>
  <c r="DA196" i="14"/>
  <c r="AO196" i="14"/>
  <c r="CZ196" i="14"/>
  <c r="AN196" i="14"/>
  <c r="DG196" i="14"/>
  <c r="AU196" i="14"/>
  <c r="DF196" i="14"/>
  <c r="AT196" i="14"/>
  <c r="AS196" i="14"/>
  <c r="BY196" i="14"/>
  <c r="CN196" i="14"/>
  <c r="AB196" i="14"/>
  <c r="CM196" i="14"/>
  <c r="AA196" i="14"/>
  <c r="CL196" i="14"/>
  <c r="Z196" i="14"/>
  <c r="CK196" i="14"/>
  <c r="Y196" i="14"/>
  <c r="CJ196" i="14"/>
  <c r="X196" i="14"/>
  <c r="CQ196" i="14"/>
  <c r="AE196" i="14"/>
  <c r="CP196" i="14"/>
  <c r="AD196" i="14"/>
  <c r="AK196" i="14"/>
  <c r="BQ196" i="14"/>
  <c r="AG196" i="14"/>
  <c r="CO196" i="14"/>
  <c r="CV196" i="14"/>
  <c r="CR196" i="14"/>
  <c r="EC196" i="14"/>
  <c r="AJ196" i="14"/>
  <c r="AF196" i="14"/>
  <c r="DU196" i="14"/>
  <c r="CU196" i="14"/>
  <c r="CY196" i="14"/>
  <c r="AI196" i="14"/>
  <c r="AM196" i="14"/>
  <c r="CT196" i="14"/>
  <c r="CX196" i="14"/>
  <c r="CS196" i="14"/>
  <c r="CW196" i="14"/>
  <c r="AH196" i="14"/>
  <c r="AL196" i="14"/>
  <c r="DX203" i="14"/>
  <c r="BL203" i="14"/>
  <c r="EE203" i="14"/>
  <c r="BS203" i="14"/>
  <c r="ED203" i="14"/>
  <c r="BR203" i="14"/>
  <c r="EK203" i="14"/>
  <c r="BY203" i="14"/>
  <c r="EJ203" i="14"/>
  <c r="BX203" i="14"/>
  <c r="EI203" i="14"/>
  <c r="BW203" i="14"/>
  <c r="EH203" i="14"/>
  <c r="BV203" i="14"/>
  <c r="CS203" i="14"/>
  <c r="DY203" i="14"/>
  <c r="DP203" i="14"/>
  <c r="BD203" i="14"/>
  <c r="DW203" i="14"/>
  <c r="BK203" i="14"/>
  <c r="DV203" i="14"/>
  <c r="BJ203" i="14"/>
  <c r="EC203" i="14"/>
  <c r="BQ203" i="14"/>
  <c r="EB203" i="14"/>
  <c r="BP203" i="14"/>
  <c r="EA203" i="14"/>
  <c r="BO203" i="14"/>
  <c r="DZ203" i="14"/>
  <c r="BN203" i="14"/>
  <c r="AG203" i="14"/>
  <c r="BM203" i="14"/>
  <c r="DH203" i="14"/>
  <c r="AV203" i="14"/>
  <c r="DO203" i="14"/>
  <c r="BC203" i="14"/>
  <c r="DN203" i="14"/>
  <c r="BB203" i="14"/>
  <c r="DU203" i="14"/>
  <c r="BI203" i="14"/>
  <c r="DT203" i="14"/>
  <c r="BH203" i="14"/>
  <c r="DS203" i="14"/>
  <c r="BG203" i="14"/>
  <c r="DR203" i="14"/>
  <c r="BF203" i="14"/>
  <c r="CK203" i="14"/>
  <c r="DQ203" i="14"/>
  <c r="CZ203" i="14"/>
  <c r="AN203" i="14"/>
  <c r="DG203" i="14"/>
  <c r="AU203" i="14"/>
  <c r="DF203" i="14"/>
  <c r="AT203" i="14"/>
  <c r="DM203" i="14"/>
  <c r="BA203" i="14"/>
  <c r="DL203" i="14"/>
  <c r="AZ203" i="14"/>
  <c r="DK203" i="14"/>
  <c r="AY203" i="14"/>
  <c r="DJ203" i="14"/>
  <c r="AX203" i="14"/>
  <c r="Y203" i="14"/>
  <c r="BE203" i="14"/>
  <c r="CR203" i="14"/>
  <c r="AF203" i="14"/>
  <c r="CY203" i="14"/>
  <c r="AM203" i="14"/>
  <c r="CX203" i="14"/>
  <c r="AL203" i="14"/>
  <c r="DE203" i="14"/>
  <c r="AS203" i="14"/>
  <c r="DD203" i="14"/>
  <c r="AR203" i="14"/>
  <c r="DC203" i="14"/>
  <c r="AQ203" i="14"/>
  <c r="DB203" i="14"/>
  <c r="AP203" i="14"/>
  <c r="CC203" i="14"/>
  <c r="DI203" i="14"/>
  <c r="CJ203" i="14"/>
  <c r="X203" i="14"/>
  <c r="CQ203" i="14"/>
  <c r="AE203" i="14"/>
  <c r="CP203" i="14"/>
  <c r="AD203" i="14"/>
  <c r="CW203" i="14"/>
  <c r="AK203" i="14"/>
  <c r="CV203" i="14"/>
  <c r="AJ203" i="14"/>
  <c r="CU203" i="14"/>
  <c r="AI203" i="14"/>
  <c r="CT203" i="14"/>
  <c r="AH203" i="14"/>
  <c r="Q203" i="14"/>
  <c r="AW203" i="14"/>
  <c r="EF203" i="14"/>
  <c r="BT203" i="14"/>
  <c r="EM203" i="14"/>
  <c r="CA203" i="14"/>
  <c r="EL203" i="14"/>
  <c r="BZ203" i="14"/>
  <c r="N203" i="14"/>
  <c r="CG203" i="14"/>
  <c r="U203" i="14"/>
  <c r="CF203" i="14"/>
  <c r="T203" i="14"/>
  <c r="CE203" i="14"/>
  <c r="S203" i="14"/>
  <c r="CD203" i="14"/>
  <c r="R203" i="14"/>
  <c r="BU203" i="14"/>
  <c r="AO203" i="14"/>
  <c r="V203" i="14"/>
  <c r="Z203" i="14"/>
  <c r="CO203" i="14"/>
  <c r="EG203" i="14"/>
  <c r="AC203" i="14"/>
  <c r="DA203" i="14"/>
  <c r="CB203" i="14"/>
  <c r="CN203" i="14"/>
  <c r="CI203" i="14"/>
  <c r="CM203" i="14"/>
  <c r="W203" i="14"/>
  <c r="AA203" i="14"/>
  <c r="P203" i="14"/>
  <c r="CH203" i="14"/>
  <c r="AB203" i="14"/>
  <c r="CL203" i="14"/>
  <c r="DC275" i="14"/>
  <c r="AQ275" i="14"/>
  <c r="DB275" i="14"/>
  <c r="AP275" i="14"/>
  <c r="DA275" i="14"/>
  <c r="AO275" i="14"/>
  <c r="CZ275" i="14"/>
  <c r="AN275" i="14"/>
  <c r="DG275" i="14"/>
  <c r="AU275" i="14"/>
  <c r="DF275" i="14"/>
  <c r="AT275" i="14"/>
  <c r="AR275" i="14"/>
  <c r="AJ275" i="14"/>
  <c r="AB275" i="14"/>
  <c r="T275" i="14"/>
  <c r="CU275" i="14"/>
  <c r="AI275" i="14"/>
  <c r="CT275" i="14"/>
  <c r="AH275" i="14"/>
  <c r="CS275" i="14"/>
  <c r="AG275" i="14"/>
  <c r="CR275" i="14"/>
  <c r="AF275" i="14"/>
  <c r="CY275" i="14"/>
  <c r="AM275" i="14"/>
  <c r="CX275" i="14"/>
  <c r="AL275" i="14"/>
  <c r="EC275" i="14"/>
  <c r="DU275" i="14"/>
  <c r="DM275" i="14"/>
  <c r="EK275" i="14"/>
  <c r="CM275" i="14"/>
  <c r="AA275" i="14"/>
  <c r="CL275" i="14"/>
  <c r="Z275" i="14"/>
  <c r="CK275" i="14"/>
  <c r="Y275" i="14"/>
  <c r="CJ275" i="14"/>
  <c r="X275" i="14"/>
  <c r="CQ275" i="14"/>
  <c r="AE275" i="14"/>
  <c r="CP275" i="14"/>
  <c r="AD275" i="14"/>
  <c r="CW275" i="14"/>
  <c r="CO275" i="14"/>
  <c r="CG275" i="14"/>
  <c r="DE275" i="14"/>
  <c r="CE275" i="14"/>
  <c r="S275" i="14"/>
  <c r="CD275" i="14"/>
  <c r="R275" i="14"/>
  <c r="CC275" i="14"/>
  <c r="Q275" i="14"/>
  <c r="CB275" i="14"/>
  <c r="P275" i="14"/>
  <c r="CI275" i="14"/>
  <c r="W275" i="14"/>
  <c r="CH275" i="14"/>
  <c r="V275" i="14"/>
  <c r="BQ275" i="14"/>
  <c r="BI275" i="14"/>
  <c r="BA275" i="14"/>
  <c r="BY275" i="14"/>
  <c r="EI275" i="14"/>
  <c r="BW275" i="14"/>
  <c r="EH275" i="14"/>
  <c r="BV275" i="14"/>
  <c r="EG275" i="14"/>
  <c r="BU275" i="14"/>
  <c r="EF275" i="14"/>
  <c r="BT275" i="14"/>
  <c r="EM275" i="14"/>
  <c r="CA275" i="14"/>
  <c r="EL275" i="14"/>
  <c r="BZ275" i="14"/>
  <c r="N275" i="14"/>
  <c r="AK275" i="14"/>
  <c r="AC275" i="14"/>
  <c r="U275" i="14"/>
  <c r="AS275" i="14"/>
  <c r="EA275" i="14"/>
  <c r="BO275" i="14"/>
  <c r="DZ275" i="14"/>
  <c r="BN275" i="14"/>
  <c r="DY275" i="14"/>
  <c r="BM275" i="14"/>
  <c r="DX275" i="14"/>
  <c r="BL275" i="14"/>
  <c r="EE275" i="14"/>
  <c r="BS275" i="14"/>
  <c r="ED275" i="14"/>
  <c r="BR275" i="14"/>
  <c r="EJ275" i="14"/>
  <c r="EB275" i="14"/>
  <c r="DT275" i="14"/>
  <c r="DL275" i="14"/>
  <c r="DK275" i="14"/>
  <c r="AY275" i="14"/>
  <c r="DJ275" i="14"/>
  <c r="AX275" i="14"/>
  <c r="DI275" i="14"/>
  <c r="AW275" i="14"/>
  <c r="DH275" i="14"/>
  <c r="AV275" i="14"/>
  <c r="DO275" i="14"/>
  <c r="BC275" i="14"/>
  <c r="DN275" i="14"/>
  <c r="BB275" i="14"/>
  <c r="BX275" i="14"/>
  <c r="BP275" i="14"/>
  <c r="BH275" i="14"/>
  <c r="AZ275" i="14"/>
  <c r="DP275" i="14"/>
  <c r="CN275" i="14"/>
  <c r="BD275" i="14"/>
  <c r="CF275" i="14"/>
  <c r="DS275" i="14"/>
  <c r="DW275" i="14"/>
  <c r="DQ275" i="14"/>
  <c r="BG275" i="14"/>
  <c r="BK275" i="14"/>
  <c r="DR275" i="14"/>
  <c r="DV275" i="14"/>
  <c r="BF275" i="14"/>
  <c r="BJ275" i="14"/>
  <c r="DD275" i="14"/>
  <c r="BE275" i="14"/>
  <c r="CV275" i="14"/>
  <c r="CN158" i="14"/>
  <c r="CM158" i="14"/>
  <c r="AA158" i="14"/>
  <c r="CL158" i="14"/>
  <c r="Z158" i="14"/>
  <c r="CK158" i="14"/>
  <c r="Y158" i="14"/>
  <c r="CJ158" i="14"/>
  <c r="X158" i="14"/>
  <c r="CQ158" i="14"/>
  <c r="AE158" i="14"/>
  <c r="CP158" i="14"/>
  <c r="AD158" i="14"/>
  <c r="CW158" i="14"/>
  <c r="AK158" i="14"/>
  <c r="AJ158" i="14"/>
  <c r="CF158" i="14"/>
  <c r="CE158" i="14"/>
  <c r="S158" i="14"/>
  <c r="CD158" i="14"/>
  <c r="R158" i="14"/>
  <c r="CC158" i="14"/>
  <c r="Q158" i="14"/>
  <c r="CB158" i="14"/>
  <c r="P158" i="14"/>
  <c r="CI158" i="14"/>
  <c r="W158" i="14"/>
  <c r="EJ158" i="14"/>
  <c r="EI158" i="14"/>
  <c r="BW158" i="14"/>
  <c r="EH158" i="14"/>
  <c r="BV158" i="14"/>
  <c r="DS158" i="14"/>
  <c r="AI158" i="14"/>
  <c r="AX158" i="14"/>
  <c r="CS158" i="14"/>
  <c r="DX158" i="14"/>
  <c r="AV158" i="14"/>
  <c r="CY158" i="14"/>
  <c r="ED158" i="14"/>
  <c r="BJ158" i="14"/>
  <c r="DU158" i="14"/>
  <c r="BA158" i="14"/>
  <c r="AR158" i="14"/>
  <c r="DK158" i="14"/>
  <c r="DZ158" i="14"/>
  <c r="AP158" i="14"/>
  <c r="BU158" i="14"/>
  <c r="DP158" i="14"/>
  <c r="AN158" i="14"/>
  <c r="CA158" i="14"/>
  <c r="DV158" i="14"/>
  <c r="BB158" i="14"/>
  <c r="DM158" i="14"/>
  <c r="AS158" i="14"/>
  <c r="AB158" i="14"/>
  <c r="EB158" i="14"/>
  <c r="DC158" i="14"/>
  <c r="DR158" i="14"/>
  <c r="AH158" i="14"/>
  <c r="BM158" i="14"/>
  <c r="DH158" i="14"/>
  <c r="AF158" i="14"/>
  <c r="BS158" i="14"/>
  <c r="DN158" i="14"/>
  <c r="AT158" i="14"/>
  <c r="DE158" i="14"/>
  <c r="AC158" i="14"/>
  <c r="T158" i="14"/>
  <c r="DT158" i="14"/>
  <c r="CU158" i="14"/>
  <c r="DJ158" i="14"/>
  <c r="EG158" i="14"/>
  <c r="BE158" i="14"/>
  <c r="CZ158" i="14"/>
  <c r="EM158" i="14"/>
  <c r="BK158" i="14"/>
  <c r="DF158" i="14"/>
  <c r="AL158" i="14"/>
  <c r="CO158" i="14"/>
  <c r="U158" i="14"/>
  <c r="DL158" i="14"/>
  <c r="BO158" i="14"/>
  <c r="DB158" i="14"/>
  <c r="DY158" i="14"/>
  <c r="AW158" i="14"/>
  <c r="CR158" i="14"/>
  <c r="EE158" i="14"/>
  <c r="BC158" i="14"/>
  <c r="CX158" i="14"/>
  <c r="V158" i="14"/>
  <c r="CG158" i="14"/>
  <c r="BX158" i="14"/>
  <c r="DD158" i="14"/>
  <c r="BG158" i="14"/>
  <c r="CT158" i="14"/>
  <c r="DQ158" i="14"/>
  <c r="AO158" i="14"/>
  <c r="BT158" i="14"/>
  <c r="DW158" i="14"/>
  <c r="AU158" i="14"/>
  <c r="CH158" i="14"/>
  <c r="N158" i="14"/>
  <c r="BY158" i="14"/>
  <c r="BP158" i="14"/>
  <c r="CV158" i="14"/>
  <c r="AY158" i="14"/>
  <c r="BN158" i="14"/>
  <c r="DI158" i="14"/>
  <c r="AG158" i="14"/>
  <c r="BL158" i="14"/>
  <c r="DO158" i="14"/>
  <c r="AM158" i="14"/>
  <c r="BZ158" i="14"/>
  <c r="EK158" i="14"/>
  <c r="BQ158" i="14"/>
  <c r="BH158" i="14"/>
  <c r="DA158" i="14"/>
  <c r="AZ158" i="14"/>
  <c r="EF158" i="14"/>
  <c r="BD158" i="14"/>
  <c r="DG158" i="14"/>
  <c r="EL158" i="14"/>
  <c r="EA158" i="14"/>
  <c r="BR158" i="14"/>
  <c r="AQ158" i="14"/>
  <c r="EC158" i="14"/>
  <c r="BF158" i="14"/>
  <c r="BI158" i="14"/>
  <c r="DC345" i="14"/>
  <c r="AQ345" i="14"/>
  <c r="DB345" i="14"/>
  <c r="AP345" i="14"/>
  <c r="DA345" i="14"/>
  <c r="AO345" i="14"/>
  <c r="CZ345" i="14"/>
  <c r="AN345" i="14"/>
  <c r="DG345" i="14"/>
  <c r="AU345" i="14"/>
  <c r="DF345" i="14"/>
  <c r="AT345" i="14"/>
  <c r="DM345" i="14"/>
  <c r="BA345" i="14"/>
  <c r="AB345" i="14"/>
  <c r="BH345" i="14"/>
  <c r="CU345" i="14"/>
  <c r="AI345" i="14"/>
  <c r="CT345" i="14"/>
  <c r="AH345" i="14"/>
  <c r="CS345" i="14"/>
  <c r="AG345" i="14"/>
  <c r="CR345" i="14"/>
  <c r="AF345" i="14"/>
  <c r="CY345" i="14"/>
  <c r="AM345" i="14"/>
  <c r="CX345" i="14"/>
  <c r="AL345" i="14"/>
  <c r="DE345" i="14"/>
  <c r="AS345" i="14"/>
  <c r="CF345" i="14"/>
  <c r="DD345" i="14"/>
  <c r="CM345" i="14"/>
  <c r="AA345" i="14"/>
  <c r="CL345" i="14"/>
  <c r="Z345" i="14"/>
  <c r="CK345" i="14"/>
  <c r="Y345" i="14"/>
  <c r="CJ345" i="14"/>
  <c r="X345" i="14"/>
  <c r="CQ345" i="14"/>
  <c r="AE345" i="14"/>
  <c r="CP345" i="14"/>
  <c r="AD345" i="14"/>
  <c r="CW345" i="14"/>
  <c r="AK345" i="14"/>
  <c r="T345" i="14"/>
  <c r="AR345" i="14"/>
  <c r="CE345" i="14"/>
  <c r="S345" i="14"/>
  <c r="CD345" i="14"/>
  <c r="R345" i="14"/>
  <c r="CC345" i="14"/>
  <c r="Q345" i="14"/>
  <c r="CB345" i="14"/>
  <c r="P345" i="14"/>
  <c r="CI345" i="14"/>
  <c r="W345" i="14"/>
  <c r="CH345" i="14"/>
  <c r="V345" i="14"/>
  <c r="CO345" i="14"/>
  <c r="AC345" i="14"/>
  <c r="EJ345" i="14"/>
  <c r="AZ345" i="14"/>
  <c r="EI345" i="14"/>
  <c r="BW345" i="14"/>
  <c r="EH345" i="14"/>
  <c r="BV345" i="14"/>
  <c r="EG345" i="14"/>
  <c r="BU345" i="14"/>
  <c r="EF345" i="14"/>
  <c r="BT345" i="14"/>
  <c r="EM345" i="14"/>
  <c r="CA345" i="14"/>
  <c r="EL345" i="14"/>
  <c r="BZ345" i="14"/>
  <c r="N345" i="14"/>
  <c r="CG345" i="14"/>
  <c r="U345" i="14"/>
  <c r="BX345" i="14"/>
  <c r="DL345" i="14"/>
  <c r="EA345" i="14"/>
  <c r="BO345" i="14"/>
  <c r="DZ345" i="14"/>
  <c r="BN345" i="14"/>
  <c r="DY345" i="14"/>
  <c r="BM345" i="14"/>
  <c r="DX345" i="14"/>
  <c r="BL345" i="14"/>
  <c r="EE345" i="14"/>
  <c r="BS345" i="14"/>
  <c r="ED345" i="14"/>
  <c r="BR345" i="14"/>
  <c r="EK345" i="14"/>
  <c r="BY345" i="14"/>
  <c r="CV345" i="14"/>
  <c r="EB345" i="14"/>
  <c r="DK345" i="14"/>
  <c r="AY345" i="14"/>
  <c r="DJ345" i="14"/>
  <c r="AX345" i="14"/>
  <c r="DI345" i="14"/>
  <c r="AW345" i="14"/>
  <c r="DH345" i="14"/>
  <c r="AV345" i="14"/>
  <c r="DO345" i="14"/>
  <c r="BC345" i="14"/>
  <c r="DN345" i="14"/>
  <c r="BB345" i="14"/>
  <c r="DU345" i="14"/>
  <c r="BI345" i="14"/>
  <c r="CN345" i="14"/>
  <c r="DT345" i="14"/>
  <c r="DR345" i="14"/>
  <c r="DV345" i="14"/>
  <c r="BF345" i="14"/>
  <c r="BJ345" i="14"/>
  <c r="DQ345" i="14"/>
  <c r="EC345" i="14"/>
  <c r="BE345" i="14"/>
  <c r="BQ345" i="14"/>
  <c r="DP345" i="14"/>
  <c r="AJ345" i="14"/>
  <c r="BD345" i="14"/>
  <c r="BP345" i="14"/>
  <c r="DS345" i="14"/>
  <c r="DW345" i="14"/>
  <c r="BG345" i="14"/>
  <c r="BK345" i="14"/>
  <c r="DK291" i="14"/>
  <c r="AY291" i="14"/>
  <c r="DJ291" i="14"/>
  <c r="AX291" i="14"/>
  <c r="DI291" i="14"/>
  <c r="AW291" i="14"/>
  <c r="DH291" i="14"/>
  <c r="AV291" i="14"/>
  <c r="DO291" i="14"/>
  <c r="BC291" i="14"/>
  <c r="DN291" i="14"/>
  <c r="BB291" i="14"/>
  <c r="DT291" i="14"/>
  <c r="BH291" i="14"/>
  <c r="EC291" i="14"/>
  <c r="CW291" i="14"/>
  <c r="DC291" i="14"/>
  <c r="AQ291" i="14"/>
  <c r="DB291" i="14"/>
  <c r="AP291" i="14"/>
  <c r="DA291" i="14"/>
  <c r="AO291" i="14"/>
  <c r="CZ291" i="14"/>
  <c r="AN291" i="14"/>
  <c r="DG291" i="14"/>
  <c r="AU291" i="14"/>
  <c r="DF291" i="14"/>
  <c r="AT291" i="14"/>
  <c r="DL291" i="14"/>
  <c r="AZ291" i="14"/>
  <c r="BQ291" i="14"/>
  <c r="AK291" i="14"/>
  <c r="CU291" i="14"/>
  <c r="AI291" i="14"/>
  <c r="CT291" i="14"/>
  <c r="AH291" i="14"/>
  <c r="CS291" i="14"/>
  <c r="AG291" i="14"/>
  <c r="CR291" i="14"/>
  <c r="AF291" i="14"/>
  <c r="CY291" i="14"/>
  <c r="AM291" i="14"/>
  <c r="CX291" i="14"/>
  <c r="AL291" i="14"/>
  <c r="DD291" i="14"/>
  <c r="AR291" i="14"/>
  <c r="DU291" i="14"/>
  <c r="CO291" i="14"/>
  <c r="CM291" i="14"/>
  <c r="AA291" i="14"/>
  <c r="CL291" i="14"/>
  <c r="Z291" i="14"/>
  <c r="CK291" i="14"/>
  <c r="Y291" i="14"/>
  <c r="CJ291" i="14"/>
  <c r="X291" i="14"/>
  <c r="CQ291" i="14"/>
  <c r="AE291" i="14"/>
  <c r="CP291" i="14"/>
  <c r="AD291" i="14"/>
  <c r="CV291" i="14"/>
  <c r="AJ291" i="14"/>
  <c r="BI291" i="14"/>
  <c r="AC291" i="14"/>
  <c r="CE291" i="14"/>
  <c r="S291" i="14"/>
  <c r="CD291" i="14"/>
  <c r="R291" i="14"/>
  <c r="CC291" i="14"/>
  <c r="Q291" i="14"/>
  <c r="CB291" i="14"/>
  <c r="P291" i="14"/>
  <c r="CI291" i="14"/>
  <c r="W291" i="14"/>
  <c r="CH291" i="14"/>
  <c r="V291" i="14"/>
  <c r="CN291" i="14"/>
  <c r="AB291" i="14"/>
  <c r="DM291" i="14"/>
  <c r="CG291" i="14"/>
  <c r="EI291" i="14"/>
  <c r="BW291" i="14"/>
  <c r="EH291" i="14"/>
  <c r="BV291" i="14"/>
  <c r="EG291" i="14"/>
  <c r="BU291" i="14"/>
  <c r="EF291" i="14"/>
  <c r="BT291" i="14"/>
  <c r="EM291" i="14"/>
  <c r="CA291" i="14"/>
  <c r="EL291" i="14"/>
  <c r="BZ291" i="14"/>
  <c r="N291" i="14"/>
  <c r="CF291" i="14"/>
  <c r="T291" i="14"/>
  <c r="BA291" i="14"/>
  <c r="U291" i="14"/>
  <c r="DS291" i="14"/>
  <c r="BG291" i="14"/>
  <c r="DR291" i="14"/>
  <c r="BF291" i="14"/>
  <c r="DQ291" i="14"/>
  <c r="BE291" i="14"/>
  <c r="DP291" i="14"/>
  <c r="BD291" i="14"/>
  <c r="DW291" i="14"/>
  <c r="BK291" i="14"/>
  <c r="DV291" i="14"/>
  <c r="BJ291" i="14"/>
  <c r="EB291" i="14"/>
  <c r="BP291" i="14"/>
  <c r="BY291" i="14"/>
  <c r="AS291" i="14"/>
  <c r="DX291" i="14"/>
  <c r="EK291" i="14"/>
  <c r="BL291" i="14"/>
  <c r="DE291" i="14"/>
  <c r="EA291" i="14"/>
  <c r="EE291" i="14"/>
  <c r="BO291" i="14"/>
  <c r="BS291" i="14"/>
  <c r="DY291" i="14"/>
  <c r="DZ291" i="14"/>
  <c r="ED291" i="14"/>
  <c r="EJ291" i="14"/>
  <c r="BN291" i="14"/>
  <c r="BR291" i="14"/>
  <c r="BM291" i="14"/>
  <c r="BX291" i="14"/>
  <c r="CP143" i="14"/>
  <c r="AD143" i="14"/>
  <c r="CW143" i="14"/>
  <c r="AK143" i="14"/>
  <c r="CV143" i="14"/>
  <c r="AJ143" i="14"/>
  <c r="CU143" i="14"/>
  <c r="AI143" i="14"/>
  <c r="CT143" i="14"/>
  <c r="AH143" i="14"/>
  <c r="CS143" i="14"/>
  <c r="AG143" i="14"/>
  <c r="CR143" i="14"/>
  <c r="AF143" i="14"/>
  <c r="CY143" i="14"/>
  <c r="AM143" i="14"/>
  <c r="CH143" i="14"/>
  <c r="V143" i="14"/>
  <c r="CO143" i="14"/>
  <c r="AC143" i="14"/>
  <c r="CN143" i="14"/>
  <c r="AB143" i="14"/>
  <c r="CM143" i="14"/>
  <c r="AA143" i="14"/>
  <c r="CL143" i="14"/>
  <c r="Z143" i="14"/>
  <c r="CK143" i="14"/>
  <c r="Y143" i="14"/>
  <c r="CJ143" i="14"/>
  <c r="X143" i="14"/>
  <c r="CQ143" i="14"/>
  <c r="AE143" i="14"/>
  <c r="EL143" i="14"/>
  <c r="BZ143" i="14"/>
  <c r="N143" i="14"/>
  <c r="CG143" i="14"/>
  <c r="U143" i="14"/>
  <c r="CF143" i="14"/>
  <c r="T143" i="14"/>
  <c r="CE143" i="14"/>
  <c r="S143" i="14"/>
  <c r="CD143" i="14"/>
  <c r="R143" i="14"/>
  <c r="CC143" i="14"/>
  <c r="Q143" i="14"/>
  <c r="CB143" i="14"/>
  <c r="P143" i="14"/>
  <c r="CI143" i="14"/>
  <c r="W143" i="14"/>
  <c r="ED143" i="14"/>
  <c r="BR143" i="14"/>
  <c r="EK143" i="14"/>
  <c r="BY143" i="14"/>
  <c r="EJ143" i="14"/>
  <c r="BX143" i="14"/>
  <c r="EI143" i="14"/>
  <c r="BW143" i="14"/>
  <c r="EH143" i="14"/>
  <c r="BV143" i="14"/>
  <c r="EG143" i="14"/>
  <c r="BU143" i="14"/>
  <c r="EF143" i="14"/>
  <c r="BT143" i="14"/>
  <c r="EM143" i="14"/>
  <c r="CA143" i="14"/>
  <c r="DV143" i="14"/>
  <c r="BJ143" i="14"/>
  <c r="EC143" i="14"/>
  <c r="BQ143" i="14"/>
  <c r="EB143" i="14"/>
  <c r="BP143" i="14"/>
  <c r="EA143" i="14"/>
  <c r="BO143" i="14"/>
  <c r="DZ143" i="14"/>
  <c r="BN143" i="14"/>
  <c r="DY143" i="14"/>
  <c r="BM143" i="14"/>
  <c r="DX143" i="14"/>
  <c r="BL143" i="14"/>
  <c r="EE143" i="14"/>
  <c r="BS143" i="14"/>
  <c r="DN143" i="14"/>
  <c r="BB143" i="14"/>
  <c r="DU143" i="14"/>
  <c r="BI143" i="14"/>
  <c r="DT143" i="14"/>
  <c r="BH143" i="14"/>
  <c r="DS143" i="14"/>
  <c r="BG143" i="14"/>
  <c r="DR143" i="14"/>
  <c r="BF143" i="14"/>
  <c r="DQ143" i="14"/>
  <c r="BE143" i="14"/>
  <c r="DP143" i="14"/>
  <c r="BD143" i="14"/>
  <c r="DW143" i="14"/>
  <c r="BK143" i="14"/>
  <c r="DF143" i="14"/>
  <c r="AT143" i="14"/>
  <c r="DM143" i="14"/>
  <c r="BA143" i="14"/>
  <c r="DL143" i="14"/>
  <c r="AZ143" i="14"/>
  <c r="DK143" i="14"/>
  <c r="AY143" i="14"/>
  <c r="DJ143" i="14"/>
  <c r="AX143" i="14"/>
  <c r="DI143" i="14"/>
  <c r="AW143" i="14"/>
  <c r="DH143" i="14"/>
  <c r="AV143" i="14"/>
  <c r="DO143" i="14"/>
  <c r="BC143" i="14"/>
  <c r="DC143" i="14"/>
  <c r="DG143" i="14"/>
  <c r="AQ143" i="14"/>
  <c r="AU143" i="14"/>
  <c r="CX143" i="14"/>
  <c r="DB143" i="14"/>
  <c r="AL143" i="14"/>
  <c r="AP143" i="14"/>
  <c r="DE143" i="14"/>
  <c r="DA143" i="14"/>
  <c r="AS143" i="14"/>
  <c r="AO143" i="14"/>
  <c r="DD143" i="14"/>
  <c r="CZ143" i="14"/>
  <c r="AR143" i="14"/>
  <c r="AN143" i="14"/>
  <c r="CV172" i="14"/>
  <c r="AJ172" i="14"/>
  <c r="CU172" i="14"/>
  <c r="AI172" i="14"/>
  <c r="CT172" i="14"/>
  <c r="AH172" i="14"/>
  <c r="CS172" i="14"/>
  <c r="AG172" i="14"/>
  <c r="CR172" i="14"/>
  <c r="AF172" i="14"/>
  <c r="CY172" i="14"/>
  <c r="AM172" i="14"/>
  <c r="CX172" i="14"/>
  <c r="AL172" i="14"/>
  <c r="DE172" i="14"/>
  <c r="AS172" i="14"/>
  <c r="CN172" i="14"/>
  <c r="AB172" i="14"/>
  <c r="CM172" i="14"/>
  <c r="AA172" i="14"/>
  <c r="CL172" i="14"/>
  <c r="Z172" i="14"/>
  <c r="CK172" i="14"/>
  <c r="Y172" i="14"/>
  <c r="CJ172" i="14"/>
  <c r="X172" i="14"/>
  <c r="CQ172" i="14"/>
  <c r="AE172" i="14"/>
  <c r="CP172" i="14"/>
  <c r="AD172" i="14"/>
  <c r="CW172" i="14"/>
  <c r="AK172" i="14"/>
  <c r="CF172" i="14"/>
  <c r="T172" i="14"/>
  <c r="CE172" i="14"/>
  <c r="S172" i="14"/>
  <c r="CD172" i="14"/>
  <c r="R172" i="14"/>
  <c r="CC172" i="14"/>
  <c r="Q172" i="14"/>
  <c r="CB172" i="14"/>
  <c r="P172" i="14"/>
  <c r="CI172" i="14"/>
  <c r="W172" i="14"/>
  <c r="CH172" i="14"/>
  <c r="V172" i="14"/>
  <c r="CO172" i="14"/>
  <c r="AC172" i="14"/>
  <c r="EJ172" i="14"/>
  <c r="BX172" i="14"/>
  <c r="EI172" i="14"/>
  <c r="BW172" i="14"/>
  <c r="EH172" i="14"/>
  <c r="BV172" i="14"/>
  <c r="EG172" i="14"/>
  <c r="BU172" i="14"/>
  <c r="EF172" i="14"/>
  <c r="BT172" i="14"/>
  <c r="EM172" i="14"/>
  <c r="CA172" i="14"/>
  <c r="EL172" i="14"/>
  <c r="BZ172" i="14"/>
  <c r="N172" i="14"/>
  <c r="CG172" i="14"/>
  <c r="U172" i="14"/>
  <c r="EB172" i="14"/>
  <c r="BP172" i="14"/>
  <c r="EA172" i="14"/>
  <c r="BO172" i="14"/>
  <c r="DZ172" i="14"/>
  <c r="BN172" i="14"/>
  <c r="DY172" i="14"/>
  <c r="BM172" i="14"/>
  <c r="DX172" i="14"/>
  <c r="BL172" i="14"/>
  <c r="EE172" i="14"/>
  <c r="BS172" i="14"/>
  <c r="ED172" i="14"/>
  <c r="BR172" i="14"/>
  <c r="EK172" i="14"/>
  <c r="BY172" i="14"/>
  <c r="DD172" i="14"/>
  <c r="AR172" i="14"/>
  <c r="DC172" i="14"/>
  <c r="AQ172" i="14"/>
  <c r="DB172" i="14"/>
  <c r="AP172" i="14"/>
  <c r="DA172" i="14"/>
  <c r="AO172" i="14"/>
  <c r="CZ172" i="14"/>
  <c r="AN172" i="14"/>
  <c r="DG172" i="14"/>
  <c r="AU172" i="14"/>
  <c r="DF172" i="14"/>
  <c r="AT172" i="14"/>
  <c r="DM172" i="14"/>
  <c r="BA172" i="14"/>
  <c r="BG172" i="14"/>
  <c r="BE172" i="14"/>
  <c r="BK172" i="14"/>
  <c r="BQ172" i="14"/>
  <c r="AY172" i="14"/>
  <c r="AW172" i="14"/>
  <c r="BC172" i="14"/>
  <c r="BI172" i="14"/>
  <c r="DT172" i="14"/>
  <c r="DR172" i="14"/>
  <c r="DP172" i="14"/>
  <c r="DV172" i="14"/>
  <c r="DL172" i="14"/>
  <c r="DJ172" i="14"/>
  <c r="DH172" i="14"/>
  <c r="DN172" i="14"/>
  <c r="BH172" i="14"/>
  <c r="BF172" i="14"/>
  <c r="BD172" i="14"/>
  <c r="BJ172" i="14"/>
  <c r="AZ172" i="14"/>
  <c r="AX172" i="14"/>
  <c r="AV172" i="14"/>
  <c r="BB172" i="14"/>
  <c r="DK172" i="14"/>
  <c r="DI172" i="14"/>
  <c r="DO172" i="14"/>
  <c r="DU172" i="14"/>
  <c r="DQ172" i="14"/>
  <c r="DW172" i="14"/>
  <c r="EC172" i="14"/>
  <c r="DS172" i="14"/>
  <c r="DZ234" i="14"/>
  <c r="BN234" i="14"/>
  <c r="DY234" i="14"/>
  <c r="BM234" i="14"/>
  <c r="DX234" i="14"/>
  <c r="BL234" i="14"/>
  <c r="EE234" i="14"/>
  <c r="BS234" i="14"/>
  <c r="ED234" i="14"/>
  <c r="BR234" i="14"/>
  <c r="EK234" i="14"/>
  <c r="BY234" i="14"/>
  <c r="EJ234" i="14"/>
  <c r="BX234" i="14"/>
  <c r="EI234" i="14"/>
  <c r="BW234" i="14"/>
  <c r="DR234" i="14"/>
  <c r="BF234" i="14"/>
  <c r="DQ234" i="14"/>
  <c r="BE234" i="14"/>
  <c r="DP234" i="14"/>
  <c r="BD234" i="14"/>
  <c r="DW234" i="14"/>
  <c r="BK234" i="14"/>
  <c r="DV234" i="14"/>
  <c r="BJ234" i="14"/>
  <c r="EC234" i="14"/>
  <c r="BQ234" i="14"/>
  <c r="EB234" i="14"/>
  <c r="BP234" i="14"/>
  <c r="EA234" i="14"/>
  <c r="BO234" i="14"/>
  <c r="DJ234" i="14"/>
  <c r="AX234" i="14"/>
  <c r="DI234" i="14"/>
  <c r="AW234" i="14"/>
  <c r="DH234" i="14"/>
  <c r="AV234" i="14"/>
  <c r="DO234" i="14"/>
  <c r="BC234" i="14"/>
  <c r="DN234" i="14"/>
  <c r="BB234" i="14"/>
  <c r="DU234" i="14"/>
  <c r="BI234" i="14"/>
  <c r="DT234" i="14"/>
  <c r="BH234" i="14"/>
  <c r="DS234" i="14"/>
  <c r="BG234" i="14"/>
  <c r="DB234" i="14"/>
  <c r="AP234" i="14"/>
  <c r="DA234" i="14"/>
  <c r="AO234" i="14"/>
  <c r="CZ234" i="14"/>
  <c r="AN234" i="14"/>
  <c r="DG234" i="14"/>
  <c r="AU234" i="14"/>
  <c r="DF234" i="14"/>
  <c r="AT234" i="14"/>
  <c r="DM234" i="14"/>
  <c r="BA234" i="14"/>
  <c r="DL234" i="14"/>
  <c r="AZ234" i="14"/>
  <c r="DK234" i="14"/>
  <c r="AY234" i="14"/>
  <c r="CL234" i="14"/>
  <c r="Z234" i="14"/>
  <c r="CK234" i="14"/>
  <c r="Y234" i="14"/>
  <c r="CJ234" i="14"/>
  <c r="X234" i="14"/>
  <c r="CQ234" i="14"/>
  <c r="AE234" i="14"/>
  <c r="CP234" i="14"/>
  <c r="AD234" i="14"/>
  <c r="CW234" i="14"/>
  <c r="AK234" i="14"/>
  <c r="CV234" i="14"/>
  <c r="AJ234" i="14"/>
  <c r="CU234" i="14"/>
  <c r="AI234" i="14"/>
  <c r="CD234" i="14"/>
  <c r="R234" i="14"/>
  <c r="CC234" i="14"/>
  <c r="Q234" i="14"/>
  <c r="CB234" i="14"/>
  <c r="P234" i="14"/>
  <c r="CI234" i="14"/>
  <c r="W234" i="14"/>
  <c r="CH234" i="14"/>
  <c r="V234" i="14"/>
  <c r="CO234" i="14"/>
  <c r="AC234" i="14"/>
  <c r="CN234" i="14"/>
  <c r="AB234" i="14"/>
  <c r="CM234" i="14"/>
  <c r="AA234" i="14"/>
  <c r="CT234" i="14"/>
  <c r="CR234" i="14"/>
  <c r="CX234" i="14"/>
  <c r="DD234" i="14"/>
  <c r="BV234" i="14"/>
  <c r="BT234" i="14"/>
  <c r="BZ234" i="14"/>
  <c r="CF234" i="14"/>
  <c r="AH234" i="14"/>
  <c r="AF234" i="14"/>
  <c r="AL234" i="14"/>
  <c r="AR234" i="14"/>
  <c r="EG234" i="14"/>
  <c r="EM234" i="14"/>
  <c r="N234" i="14"/>
  <c r="T234" i="14"/>
  <c r="CS234" i="14"/>
  <c r="CY234" i="14"/>
  <c r="DE234" i="14"/>
  <c r="DC234" i="14"/>
  <c r="BU234" i="14"/>
  <c r="CA234" i="14"/>
  <c r="CG234" i="14"/>
  <c r="CE234" i="14"/>
  <c r="EH234" i="14"/>
  <c r="EF234" i="14"/>
  <c r="EL234" i="14"/>
  <c r="U234" i="14"/>
  <c r="S234" i="14"/>
  <c r="AG234" i="14"/>
  <c r="AM234" i="14"/>
  <c r="AS234" i="14"/>
  <c r="AQ234" i="14"/>
  <c r="CX151" i="14"/>
  <c r="CH151" i="14"/>
  <c r="ED151" i="14"/>
  <c r="BR151" i="14"/>
  <c r="EK151" i="14"/>
  <c r="BY151" i="14"/>
  <c r="EJ151" i="14"/>
  <c r="BX151" i="14"/>
  <c r="EI151" i="14"/>
  <c r="BW151" i="14"/>
  <c r="EH151" i="14"/>
  <c r="BZ151" i="14"/>
  <c r="EC151" i="14"/>
  <c r="BI151" i="14"/>
  <c r="DL151" i="14"/>
  <c r="AR151" i="14"/>
  <c r="CU151" i="14"/>
  <c r="AA151" i="14"/>
  <c r="CD151" i="14"/>
  <c r="R151" i="14"/>
  <c r="CC151" i="14"/>
  <c r="Q151" i="14"/>
  <c r="CB151" i="14"/>
  <c r="P151" i="14"/>
  <c r="CI151" i="14"/>
  <c r="W151" i="14"/>
  <c r="BJ151" i="14"/>
  <c r="DU151" i="14"/>
  <c r="BA151" i="14"/>
  <c r="DD151" i="14"/>
  <c r="AJ151" i="14"/>
  <c r="CM151" i="14"/>
  <c r="S151" i="14"/>
  <c r="BV151" i="14"/>
  <c r="EG151" i="14"/>
  <c r="BU151" i="14"/>
  <c r="EF151" i="14"/>
  <c r="BT151" i="14"/>
  <c r="EM151" i="14"/>
  <c r="CA151" i="14"/>
  <c r="BB151" i="14"/>
  <c r="DM151" i="14"/>
  <c r="AS151" i="14"/>
  <c r="CV151" i="14"/>
  <c r="AB151" i="14"/>
  <c r="CE151" i="14"/>
  <c r="DZ151" i="14"/>
  <c r="BN151" i="14"/>
  <c r="DY151" i="14"/>
  <c r="BM151" i="14"/>
  <c r="DX151" i="14"/>
  <c r="BL151" i="14"/>
  <c r="EE151" i="14"/>
  <c r="BS151" i="14"/>
  <c r="EL151" i="14"/>
  <c r="AT151" i="14"/>
  <c r="DE151" i="14"/>
  <c r="AK151" i="14"/>
  <c r="CN151" i="14"/>
  <c r="T151" i="14"/>
  <c r="BO151" i="14"/>
  <c r="DR151" i="14"/>
  <c r="BF151" i="14"/>
  <c r="DQ151" i="14"/>
  <c r="BE151" i="14"/>
  <c r="DP151" i="14"/>
  <c r="BD151" i="14"/>
  <c r="DW151" i="14"/>
  <c r="BK151" i="14"/>
  <c r="DV151" i="14"/>
  <c r="AL151" i="14"/>
  <c r="CW151" i="14"/>
  <c r="AC151" i="14"/>
  <c r="CF151" i="14"/>
  <c r="EA151" i="14"/>
  <c r="BG151" i="14"/>
  <c r="DJ151" i="14"/>
  <c r="AX151" i="14"/>
  <c r="DI151" i="14"/>
  <c r="AW151" i="14"/>
  <c r="DH151" i="14"/>
  <c r="AV151" i="14"/>
  <c r="DO151" i="14"/>
  <c r="BC151" i="14"/>
  <c r="DN151" i="14"/>
  <c r="AD151" i="14"/>
  <c r="CO151" i="14"/>
  <c r="U151" i="14"/>
  <c r="BP151" i="14"/>
  <c r="DS151" i="14"/>
  <c r="AY151" i="14"/>
  <c r="DB151" i="14"/>
  <c r="AP151" i="14"/>
  <c r="DA151" i="14"/>
  <c r="AO151" i="14"/>
  <c r="CZ151" i="14"/>
  <c r="AN151" i="14"/>
  <c r="DG151" i="14"/>
  <c r="AU151" i="14"/>
  <c r="CP151" i="14"/>
  <c r="N151" i="14"/>
  <c r="BQ151" i="14"/>
  <c r="DT151" i="14"/>
  <c r="AZ151" i="14"/>
  <c r="DC151" i="14"/>
  <c r="AI151" i="14"/>
  <c r="CL151" i="14"/>
  <c r="Z151" i="14"/>
  <c r="CK151" i="14"/>
  <c r="Y151" i="14"/>
  <c r="CJ151" i="14"/>
  <c r="X151" i="14"/>
  <c r="CQ151" i="14"/>
  <c r="AE151" i="14"/>
  <c r="CG151" i="14"/>
  <c r="AG151" i="14"/>
  <c r="EB151" i="14"/>
  <c r="CR151" i="14"/>
  <c r="BH151" i="14"/>
  <c r="AF151" i="14"/>
  <c r="DK151" i="14"/>
  <c r="CY151" i="14"/>
  <c r="AQ151" i="14"/>
  <c r="AM151" i="14"/>
  <c r="CT151" i="14"/>
  <c r="V151" i="14"/>
  <c r="CS151" i="14"/>
  <c r="DF151" i="14"/>
  <c r="AH151" i="14"/>
  <c r="CY278" i="14"/>
  <c r="AM278" i="14"/>
  <c r="CX278" i="14"/>
  <c r="AL278" i="14"/>
  <c r="DE278" i="14"/>
  <c r="AS278" i="14"/>
  <c r="DD278" i="14"/>
  <c r="AR278" i="14"/>
  <c r="DC278" i="14"/>
  <c r="AQ278" i="14"/>
  <c r="DB278" i="14"/>
  <c r="AP278" i="14"/>
  <c r="DQ278" i="14"/>
  <c r="DI278" i="14"/>
  <c r="EG278" i="14"/>
  <c r="DY278" i="14"/>
  <c r="CQ278" i="14"/>
  <c r="AE278" i="14"/>
  <c r="CP278" i="14"/>
  <c r="AD278" i="14"/>
  <c r="CW278" i="14"/>
  <c r="AK278" i="14"/>
  <c r="CV278" i="14"/>
  <c r="AJ278" i="14"/>
  <c r="CU278" i="14"/>
  <c r="AI278" i="14"/>
  <c r="CT278" i="14"/>
  <c r="AH278" i="14"/>
  <c r="CK278" i="14"/>
  <c r="CC278" i="14"/>
  <c r="DA278" i="14"/>
  <c r="CS278" i="14"/>
  <c r="CI278" i="14"/>
  <c r="W278" i="14"/>
  <c r="CH278" i="14"/>
  <c r="V278" i="14"/>
  <c r="CO278" i="14"/>
  <c r="AC278" i="14"/>
  <c r="CN278" i="14"/>
  <c r="AB278" i="14"/>
  <c r="CM278" i="14"/>
  <c r="AA278" i="14"/>
  <c r="CL278" i="14"/>
  <c r="Z278" i="14"/>
  <c r="BE278" i="14"/>
  <c r="EM278" i="14"/>
  <c r="CA278" i="14"/>
  <c r="EL278" i="14"/>
  <c r="BZ278" i="14"/>
  <c r="N278" i="14"/>
  <c r="CG278" i="14"/>
  <c r="U278" i="14"/>
  <c r="CF278" i="14"/>
  <c r="T278" i="14"/>
  <c r="CE278" i="14"/>
  <c r="S278" i="14"/>
  <c r="CD278" i="14"/>
  <c r="R278" i="14"/>
  <c r="Y278" i="14"/>
  <c r="Q278" i="14"/>
  <c r="AO278" i="14"/>
  <c r="AG278" i="14"/>
  <c r="EE278" i="14"/>
  <c r="BS278" i="14"/>
  <c r="ED278" i="14"/>
  <c r="BR278" i="14"/>
  <c r="EK278" i="14"/>
  <c r="BY278" i="14"/>
  <c r="EJ278" i="14"/>
  <c r="BX278" i="14"/>
  <c r="EI278" i="14"/>
  <c r="BW278" i="14"/>
  <c r="EH278" i="14"/>
  <c r="BV278" i="14"/>
  <c r="DX278" i="14"/>
  <c r="DP278" i="14"/>
  <c r="DH278" i="14"/>
  <c r="EF278" i="14"/>
  <c r="DW278" i="14"/>
  <c r="BK278" i="14"/>
  <c r="DV278" i="14"/>
  <c r="BJ278" i="14"/>
  <c r="EC278" i="14"/>
  <c r="BQ278" i="14"/>
  <c r="EB278" i="14"/>
  <c r="BP278" i="14"/>
  <c r="EA278" i="14"/>
  <c r="BO278" i="14"/>
  <c r="DZ278" i="14"/>
  <c r="BN278" i="14"/>
  <c r="CR278" i="14"/>
  <c r="CJ278" i="14"/>
  <c r="CB278" i="14"/>
  <c r="CZ278" i="14"/>
  <c r="DO278" i="14"/>
  <c r="BC278" i="14"/>
  <c r="DN278" i="14"/>
  <c r="BB278" i="14"/>
  <c r="DU278" i="14"/>
  <c r="BI278" i="14"/>
  <c r="DT278" i="14"/>
  <c r="BH278" i="14"/>
  <c r="DS278" i="14"/>
  <c r="BG278" i="14"/>
  <c r="DR278" i="14"/>
  <c r="BF278" i="14"/>
  <c r="BL278" i="14"/>
  <c r="BD278" i="14"/>
  <c r="AV278" i="14"/>
  <c r="BT278" i="14"/>
  <c r="DL278" i="14"/>
  <c r="AW278" i="14"/>
  <c r="AZ278" i="14"/>
  <c r="P278" i="14"/>
  <c r="DG278" i="14"/>
  <c r="DK278" i="14"/>
  <c r="BU278" i="14"/>
  <c r="AU278" i="14"/>
  <c r="AY278" i="14"/>
  <c r="AN278" i="14"/>
  <c r="DF278" i="14"/>
  <c r="DJ278" i="14"/>
  <c r="BM278" i="14"/>
  <c r="AT278" i="14"/>
  <c r="AX278" i="14"/>
  <c r="DM278" i="14"/>
  <c r="AF278" i="14"/>
  <c r="BA278" i="14"/>
  <c r="X278" i="14"/>
  <c r="CZ211" i="14"/>
  <c r="AN211" i="14"/>
  <c r="DG211" i="14"/>
  <c r="AU211" i="14"/>
  <c r="DF211" i="14"/>
  <c r="AT211" i="14"/>
  <c r="DM211" i="14"/>
  <c r="BA211" i="14"/>
  <c r="DL211" i="14"/>
  <c r="AZ211" i="14"/>
  <c r="DK211" i="14"/>
  <c r="AY211" i="14"/>
  <c r="DJ211" i="14"/>
  <c r="AX211" i="14"/>
  <c r="DI211" i="14"/>
  <c r="AW211" i="14"/>
  <c r="CR211" i="14"/>
  <c r="AF211" i="14"/>
  <c r="CY211" i="14"/>
  <c r="AM211" i="14"/>
  <c r="CX211" i="14"/>
  <c r="AL211" i="14"/>
  <c r="DE211" i="14"/>
  <c r="AS211" i="14"/>
  <c r="DD211" i="14"/>
  <c r="AR211" i="14"/>
  <c r="DC211" i="14"/>
  <c r="AQ211" i="14"/>
  <c r="DB211" i="14"/>
  <c r="AP211" i="14"/>
  <c r="DA211" i="14"/>
  <c r="AO211" i="14"/>
  <c r="CJ211" i="14"/>
  <c r="X211" i="14"/>
  <c r="CQ211" i="14"/>
  <c r="AE211" i="14"/>
  <c r="CP211" i="14"/>
  <c r="AD211" i="14"/>
  <c r="CW211" i="14"/>
  <c r="AK211" i="14"/>
  <c r="CV211" i="14"/>
  <c r="AJ211" i="14"/>
  <c r="CU211" i="14"/>
  <c r="AI211" i="14"/>
  <c r="CT211" i="14"/>
  <c r="AH211" i="14"/>
  <c r="CS211" i="14"/>
  <c r="AG211" i="14"/>
  <c r="CB211" i="14"/>
  <c r="P211" i="14"/>
  <c r="CI211" i="14"/>
  <c r="W211" i="14"/>
  <c r="CH211" i="14"/>
  <c r="V211" i="14"/>
  <c r="CO211" i="14"/>
  <c r="AC211" i="14"/>
  <c r="CN211" i="14"/>
  <c r="AB211" i="14"/>
  <c r="CM211" i="14"/>
  <c r="AA211" i="14"/>
  <c r="CL211" i="14"/>
  <c r="Z211" i="14"/>
  <c r="CK211" i="14"/>
  <c r="Y211" i="14"/>
  <c r="EF211" i="14"/>
  <c r="BT211" i="14"/>
  <c r="EM211" i="14"/>
  <c r="CA211" i="14"/>
  <c r="EL211" i="14"/>
  <c r="BZ211" i="14"/>
  <c r="N211" i="14"/>
  <c r="CG211" i="14"/>
  <c r="U211" i="14"/>
  <c r="CF211" i="14"/>
  <c r="T211" i="14"/>
  <c r="CE211" i="14"/>
  <c r="S211" i="14"/>
  <c r="CD211" i="14"/>
  <c r="R211" i="14"/>
  <c r="CC211" i="14"/>
  <c r="Q211" i="14"/>
  <c r="DX211" i="14"/>
  <c r="BL211" i="14"/>
  <c r="EE211" i="14"/>
  <c r="BS211" i="14"/>
  <c r="ED211" i="14"/>
  <c r="BR211" i="14"/>
  <c r="EK211" i="14"/>
  <c r="BY211" i="14"/>
  <c r="EJ211" i="14"/>
  <c r="BX211" i="14"/>
  <c r="EI211" i="14"/>
  <c r="BW211" i="14"/>
  <c r="EH211" i="14"/>
  <c r="BV211" i="14"/>
  <c r="EG211" i="14"/>
  <c r="BU211" i="14"/>
  <c r="DP211" i="14"/>
  <c r="BD211" i="14"/>
  <c r="DW211" i="14"/>
  <c r="BK211" i="14"/>
  <c r="DV211" i="14"/>
  <c r="BJ211" i="14"/>
  <c r="EC211" i="14"/>
  <c r="BQ211" i="14"/>
  <c r="EB211" i="14"/>
  <c r="BP211" i="14"/>
  <c r="EA211" i="14"/>
  <c r="BO211" i="14"/>
  <c r="DZ211" i="14"/>
  <c r="BN211" i="14"/>
  <c r="DY211" i="14"/>
  <c r="BM211" i="14"/>
  <c r="DN211" i="14"/>
  <c r="DR211" i="14"/>
  <c r="BB211" i="14"/>
  <c r="BF211" i="14"/>
  <c r="DU211" i="14"/>
  <c r="DQ211" i="14"/>
  <c r="BI211" i="14"/>
  <c r="BE211" i="14"/>
  <c r="DH211" i="14"/>
  <c r="DT211" i="14"/>
  <c r="AV211" i="14"/>
  <c r="BH211" i="14"/>
  <c r="BC211" i="14"/>
  <c r="BG211" i="14"/>
  <c r="DO211" i="14"/>
  <c r="DS211" i="14"/>
  <c r="CH334" i="14"/>
  <c r="V334" i="14"/>
  <c r="CO334" i="14"/>
  <c r="AC334" i="14"/>
  <c r="CN334" i="14"/>
  <c r="AB334" i="14"/>
  <c r="CM334" i="14"/>
  <c r="AA334" i="14"/>
  <c r="CL334" i="14"/>
  <c r="Z334" i="14"/>
  <c r="CK334" i="14"/>
  <c r="Y334" i="14"/>
  <c r="CQ334" i="14"/>
  <c r="AE334" i="14"/>
  <c r="DX334" i="14"/>
  <c r="CR334" i="14"/>
  <c r="EL334" i="14"/>
  <c r="BZ334" i="14"/>
  <c r="N334" i="14"/>
  <c r="CG334" i="14"/>
  <c r="U334" i="14"/>
  <c r="CF334" i="14"/>
  <c r="T334" i="14"/>
  <c r="CE334" i="14"/>
  <c r="S334" i="14"/>
  <c r="CD334" i="14"/>
  <c r="R334" i="14"/>
  <c r="CC334" i="14"/>
  <c r="Q334" i="14"/>
  <c r="CI334" i="14"/>
  <c r="W334" i="14"/>
  <c r="BL334" i="14"/>
  <c r="AF334" i="14"/>
  <c r="ED334" i="14"/>
  <c r="BR334" i="14"/>
  <c r="EK334" i="14"/>
  <c r="BY334" i="14"/>
  <c r="EJ334" i="14"/>
  <c r="BX334" i="14"/>
  <c r="EI334" i="14"/>
  <c r="BW334" i="14"/>
  <c r="EH334" i="14"/>
  <c r="BV334" i="14"/>
  <c r="EG334" i="14"/>
  <c r="BU334" i="14"/>
  <c r="EM334" i="14"/>
  <c r="CA334" i="14"/>
  <c r="CJ334" i="14"/>
  <c r="DP334" i="14"/>
  <c r="DV334" i="14"/>
  <c r="BJ334" i="14"/>
  <c r="EC334" i="14"/>
  <c r="BQ334" i="14"/>
  <c r="EB334" i="14"/>
  <c r="BP334" i="14"/>
  <c r="EA334" i="14"/>
  <c r="BO334" i="14"/>
  <c r="DZ334" i="14"/>
  <c r="BN334" i="14"/>
  <c r="DY334" i="14"/>
  <c r="BM334" i="14"/>
  <c r="EE334" i="14"/>
  <c r="BS334" i="14"/>
  <c r="X334" i="14"/>
  <c r="BD334" i="14"/>
  <c r="DN334" i="14"/>
  <c r="BB334" i="14"/>
  <c r="DU334" i="14"/>
  <c r="BI334" i="14"/>
  <c r="DT334" i="14"/>
  <c r="BH334" i="14"/>
  <c r="DS334" i="14"/>
  <c r="BG334" i="14"/>
  <c r="DR334" i="14"/>
  <c r="BF334" i="14"/>
  <c r="DQ334" i="14"/>
  <c r="BE334" i="14"/>
  <c r="DW334" i="14"/>
  <c r="BK334" i="14"/>
  <c r="CB334" i="14"/>
  <c r="DH334" i="14"/>
  <c r="DF334" i="14"/>
  <c r="AT334" i="14"/>
  <c r="DM334" i="14"/>
  <c r="BA334" i="14"/>
  <c r="DL334" i="14"/>
  <c r="AZ334" i="14"/>
  <c r="DK334" i="14"/>
  <c r="AY334" i="14"/>
  <c r="DJ334" i="14"/>
  <c r="AX334" i="14"/>
  <c r="DI334" i="14"/>
  <c r="AW334" i="14"/>
  <c r="DO334" i="14"/>
  <c r="BC334" i="14"/>
  <c r="P334" i="14"/>
  <c r="AV334" i="14"/>
  <c r="CP334" i="14"/>
  <c r="AD334" i="14"/>
  <c r="CW334" i="14"/>
  <c r="AK334" i="14"/>
  <c r="CV334" i="14"/>
  <c r="AJ334" i="14"/>
  <c r="CU334" i="14"/>
  <c r="AI334" i="14"/>
  <c r="CT334" i="14"/>
  <c r="AH334" i="14"/>
  <c r="CS334" i="14"/>
  <c r="AG334" i="14"/>
  <c r="CY334" i="14"/>
  <c r="AM334" i="14"/>
  <c r="BT334" i="14"/>
  <c r="AN334" i="14"/>
  <c r="AS334" i="14"/>
  <c r="AO334" i="14"/>
  <c r="DD334" i="14"/>
  <c r="DG334" i="14"/>
  <c r="AR334" i="14"/>
  <c r="AU334" i="14"/>
  <c r="DC334" i="14"/>
  <c r="EF334" i="14"/>
  <c r="AQ334" i="14"/>
  <c r="CZ334" i="14"/>
  <c r="CX334" i="14"/>
  <c r="DB334" i="14"/>
  <c r="AL334" i="14"/>
  <c r="AP334" i="14"/>
  <c r="DE334" i="14"/>
  <c r="DA334" i="14"/>
  <c r="DD188" i="14"/>
  <c r="AR188" i="14"/>
  <c r="DC188" i="14"/>
  <c r="AQ188" i="14"/>
  <c r="DB188" i="14"/>
  <c r="AP188" i="14"/>
  <c r="DA188" i="14"/>
  <c r="AO188" i="14"/>
  <c r="CZ188" i="14"/>
  <c r="AN188" i="14"/>
  <c r="DG188" i="14"/>
  <c r="AU188" i="14"/>
  <c r="DF188" i="14"/>
  <c r="AT188" i="14"/>
  <c r="DM188" i="14"/>
  <c r="BA188" i="14"/>
  <c r="CV188" i="14"/>
  <c r="AJ188" i="14"/>
  <c r="CU188" i="14"/>
  <c r="AI188" i="14"/>
  <c r="CT188" i="14"/>
  <c r="AH188" i="14"/>
  <c r="CS188" i="14"/>
  <c r="AG188" i="14"/>
  <c r="CR188" i="14"/>
  <c r="AF188" i="14"/>
  <c r="CY188" i="14"/>
  <c r="AM188" i="14"/>
  <c r="CX188" i="14"/>
  <c r="AL188" i="14"/>
  <c r="DE188" i="14"/>
  <c r="AS188" i="14"/>
  <c r="CN188" i="14"/>
  <c r="AB188" i="14"/>
  <c r="CM188" i="14"/>
  <c r="AA188" i="14"/>
  <c r="CL188" i="14"/>
  <c r="Z188" i="14"/>
  <c r="CK188" i="14"/>
  <c r="Y188" i="14"/>
  <c r="CJ188" i="14"/>
  <c r="X188" i="14"/>
  <c r="CQ188" i="14"/>
  <c r="AE188" i="14"/>
  <c r="CP188" i="14"/>
  <c r="AD188" i="14"/>
  <c r="CW188" i="14"/>
  <c r="AK188" i="14"/>
  <c r="CF188" i="14"/>
  <c r="T188" i="14"/>
  <c r="CE188" i="14"/>
  <c r="S188" i="14"/>
  <c r="CD188" i="14"/>
  <c r="R188" i="14"/>
  <c r="CC188" i="14"/>
  <c r="Q188" i="14"/>
  <c r="CB188" i="14"/>
  <c r="P188" i="14"/>
  <c r="CI188" i="14"/>
  <c r="W188" i="14"/>
  <c r="CH188" i="14"/>
  <c r="V188" i="14"/>
  <c r="CO188" i="14"/>
  <c r="AC188" i="14"/>
  <c r="EJ188" i="14"/>
  <c r="BX188" i="14"/>
  <c r="EI188" i="14"/>
  <c r="BW188" i="14"/>
  <c r="EH188" i="14"/>
  <c r="BV188" i="14"/>
  <c r="EG188" i="14"/>
  <c r="BU188" i="14"/>
  <c r="EF188" i="14"/>
  <c r="BT188" i="14"/>
  <c r="EM188" i="14"/>
  <c r="CA188" i="14"/>
  <c r="EL188" i="14"/>
  <c r="BZ188" i="14"/>
  <c r="N188" i="14"/>
  <c r="CG188" i="14"/>
  <c r="U188" i="14"/>
  <c r="DL188" i="14"/>
  <c r="AZ188" i="14"/>
  <c r="DK188" i="14"/>
  <c r="AY188" i="14"/>
  <c r="DJ188" i="14"/>
  <c r="AX188" i="14"/>
  <c r="DI188" i="14"/>
  <c r="AW188" i="14"/>
  <c r="DH188" i="14"/>
  <c r="AV188" i="14"/>
  <c r="DO188" i="14"/>
  <c r="BC188" i="14"/>
  <c r="DN188" i="14"/>
  <c r="BB188" i="14"/>
  <c r="DU188" i="14"/>
  <c r="BI188" i="14"/>
  <c r="BO188" i="14"/>
  <c r="BM188" i="14"/>
  <c r="BS188" i="14"/>
  <c r="BY188" i="14"/>
  <c r="BG188" i="14"/>
  <c r="BE188" i="14"/>
  <c r="BK188" i="14"/>
  <c r="BQ188" i="14"/>
  <c r="EB188" i="14"/>
  <c r="DZ188" i="14"/>
  <c r="DX188" i="14"/>
  <c r="ED188" i="14"/>
  <c r="DT188" i="14"/>
  <c r="DR188" i="14"/>
  <c r="DP188" i="14"/>
  <c r="DV188" i="14"/>
  <c r="BP188" i="14"/>
  <c r="BN188" i="14"/>
  <c r="BL188" i="14"/>
  <c r="BR188" i="14"/>
  <c r="BH188" i="14"/>
  <c r="BF188" i="14"/>
  <c r="BD188" i="14"/>
  <c r="BJ188" i="14"/>
  <c r="DS188" i="14"/>
  <c r="DQ188" i="14"/>
  <c r="DW188" i="14"/>
  <c r="EC188" i="14"/>
  <c r="EA188" i="14"/>
  <c r="DY188" i="14"/>
  <c r="EE188" i="14"/>
  <c r="EK188" i="14"/>
  <c r="EL121" i="14"/>
  <c r="BZ121" i="14"/>
  <c r="N121" i="14"/>
  <c r="CG121" i="14"/>
  <c r="U121" i="14"/>
  <c r="CF121" i="14"/>
  <c r="ED121" i="14"/>
  <c r="BR121" i="14"/>
  <c r="EK121" i="14"/>
  <c r="BY121" i="14"/>
  <c r="EJ121" i="14"/>
  <c r="BX121" i="14"/>
  <c r="EI121" i="14"/>
  <c r="BW121" i="14"/>
  <c r="EH121" i="14"/>
  <c r="BV121" i="14"/>
  <c r="EG121" i="14"/>
  <c r="BU121" i="14"/>
  <c r="EF121" i="14"/>
  <c r="BT121" i="14"/>
  <c r="EM121" i="14"/>
  <c r="CA121" i="14"/>
  <c r="CH121" i="14"/>
  <c r="V121" i="14"/>
  <c r="CP121" i="14"/>
  <c r="DM121" i="14"/>
  <c r="AK121" i="14"/>
  <c r="BP121" i="14"/>
  <c r="DS121" i="14"/>
  <c r="AY121" i="14"/>
  <c r="DB121" i="14"/>
  <c r="AH121" i="14"/>
  <c r="CK121" i="14"/>
  <c r="Q121" i="14"/>
  <c r="BL121" i="14"/>
  <c r="DW121" i="14"/>
  <c r="BC121" i="14"/>
  <c r="BJ121" i="14"/>
  <c r="DE121" i="14"/>
  <c r="AC121" i="14"/>
  <c r="BH121" i="14"/>
  <c r="DK121" i="14"/>
  <c r="AQ121" i="14"/>
  <c r="CT121" i="14"/>
  <c r="Z121" i="14"/>
  <c r="CC121" i="14"/>
  <c r="DX121" i="14"/>
  <c r="BD121" i="14"/>
  <c r="DO121" i="14"/>
  <c r="AU121" i="14"/>
  <c r="BA121" i="14"/>
  <c r="AX121" i="14"/>
  <c r="BB121" i="14"/>
  <c r="CW121" i="14"/>
  <c r="EB121" i="14"/>
  <c r="AZ121" i="14"/>
  <c r="DC121" i="14"/>
  <c r="AI121" i="14"/>
  <c r="CL121" i="14"/>
  <c r="R121" i="14"/>
  <c r="BM121" i="14"/>
  <c r="DP121" i="14"/>
  <c r="AV121" i="14"/>
  <c r="DG121" i="14"/>
  <c r="AM121" i="14"/>
  <c r="DF121" i="14"/>
  <c r="BO121" i="14"/>
  <c r="CJ121" i="14"/>
  <c r="AT121" i="14"/>
  <c r="CO121" i="14"/>
  <c r="DT121" i="14"/>
  <c r="AR121" i="14"/>
  <c r="CU121" i="14"/>
  <c r="AA121" i="14"/>
  <c r="CD121" i="14"/>
  <c r="DY121" i="14"/>
  <c r="BE121" i="14"/>
  <c r="DH121" i="14"/>
  <c r="AN121" i="14"/>
  <c r="CY121" i="14"/>
  <c r="AE121" i="14"/>
  <c r="T121" i="14"/>
  <c r="AG121" i="14"/>
  <c r="DV121" i="14"/>
  <c r="AL121" i="14"/>
  <c r="BQ121" i="14"/>
  <c r="DL121" i="14"/>
  <c r="AJ121" i="14"/>
  <c r="CM121" i="14"/>
  <c r="S121" i="14"/>
  <c r="BN121" i="14"/>
  <c r="DQ121" i="14"/>
  <c r="AW121" i="14"/>
  <c r="CZ121" i="14"/>
  <c r="AF121" i="14"/>
  <c r="CQ121" i="14"/>
  <c r="W121" i="14"/>
  <c r="EC121" i="14"/>
  <c r="DR121" i="14"/>
  <c r="P121" i="14"/>
  <c r="DN121" i="14"/>
  <c r="AD121" i="14"/>
  <c r="BI121" i="14"/>
  <c r="DD121" i="14"/>
  <c r="AB121" i="14"/>
  <c r="CE121" i="14"/>
  <c r="DZ121" i="14"/>
  <c r="BF121" i="14"/>
  <c r="DI121" i="14"/>
  <c r="AO121" i="14"/>
  <c r="CR121" i="14"/>
  <c r="X121" i="14"/>
  <c r="CI121" i="14"/>
  <c r="CV121" i="14"/>
  <c r="DA121" i="14"/>
  <c r="BS121" i="14"/>
  <c r="CX121" i="14"/>
  <c r="DU121" i="14"/>
  <c r="AS121" i="14"/>
  <c r="CN121" i="14"/>
  <c r="EA121" i="14"/>
  <c r="BG121" i="14"/>
  <c r="DJ121" i="14"/>
  <c r="AP121" i="14"/>
  <c r="CS121" i="14"/>
  <c r="Y121" i="14"/>
  <c r="CB121" i="14"/>
  <c r="EE121" i="14"/>
  <c r="BK121" i="14"/>
  <c r="CH135" i="14"/>
  <c r="V135" i="14"/>
  <c r="CO135" i="14"/>
  <c r="AC135" i="14"/>
  <c r="CN135" i="14"/>
  <c r="AB135" i="14"/>
  <c r="CM135" i="14"/>
  <c r="AA135" i="14"/>
  <c r="CL135" i="14"/>
  <c r="Z135" i="14"/>
  <c r="CK135" i="14"/>
  <c r="Y135" i="14"/>
  <c r="CJ135" i="14"/>
  <c r="X135" i="14"/>
  <c r="CQ135" i="14"/>
  <c r="AE135" i="14"/>
  <c r="EL135" i="14"/>
  <c r="BZ135" i="14"/>
  <c r="N135" i="14"/>
  <c r="CG135" i="14"/>
  <c r="U135" i="14"/>
  <c r="CF135" i="14"/>
  <c r="T135" i="14"/>
  <c r="CE135" i="14"/>
  <c r="S135" i="14"/>
  <c r="CD135" i="14"/>
  <c r="R135" i="14"/>
  <c r="CC135" i="14"/>
  <c r="Q135" i="14"/>
  <c r="CB135" i="14"/>
  <c r="P135" i="14"/>
  <c r="CI135" i="14"/>
  <c r="W135" i="14"/>
  <c r="ED135" i="14"/>
  <c r="BR135" i="14"/>
  <c r="EK135" i="14"/>
  <c r="BY135" i="14"/>
  <c r="EJ135" i="14"/>
  <c r="BX135" i="14"/>
  <c r="EI135" i="14"/>
  <c r="BW135" i="14"/>
  <c r="EH135" i="14"/>
  <c r="BV135" i="14"/>
  <c r="EG135" i="14"/>
  <c r="BU135" i="14"/>
  <c r="EF135" i="14"/>
  <c r="BT135" i="14"/>
  <c r="EM135" i="14"/>
  <c r="CA135" i="14"/>
  <c r="DV135" i="14"/>
  <c r="BJ135" i="14"/>
  <c r="EC135" i="14"/>
  <c r="BQ135" i="14"/>
  <c r="EB135" i="14"/>
  <c r="BP135" i="14"/>
  <c r="EA135" i="14"/>
  <c r="BO135" i="14"/>
  <c r="DZ135" i="14"/>
  <c r="BN135" i="14"/>
  <c r="DY135" i="14"/>
  <c r="BM135" i="14"/>
  <c r="DX135" i="14"/>
  <c r="BL135" i="14"/>
  <c r="EE135" i="14"/>
  <c r="BS135" i="14"/>
  <c r="DN135" i="14"/>
  <c r="BB135" i="14"/>
  <c r="DU135" i="14"/>
  <c r="BI135" i="14"/>
  <c r="DT135" i="14"/>
  <c r="BH135" i="14"/>
  <c r="DS135" i="14"/>
  <c r="BG135" i="14"/>
  <c r="DR135" i="14"/>
  <c r="BF135" i="14"/>
  <c r="DQ135" i="14"/>
  <c r="BE135" i="14"/>
  <c r="DP135" i="14"/>
  <c r="BD135" i="14"/>
  <c r="DW135" i="14"/>
  <c r="BK135" i="14"/>
  <c r="DF135" i="14"/>
  <c r="AT135" i="14"/>
  <c r="DM135" i="14"/>
  <c r="BA135" i="14"/>
  <c r="DL135" i="14"/>
  <c r="AZ135" i="14"/>
  <c r="DK135" i="14"/>
  <c r="AY135" i="14"/>
  <c r="DJ135" i="14"/>
  <c r="AX135" i="14"/>
  <c r="DI135" i="14"/>
  <c r="AW135" i="14"/>
  <c r="DH135" i="14"/>
  <c r="AV135" i="14"/>
  <c r="DO135" i="14"/>
  <c r="BC135" i="14"/>
  <c r="CP135" i="14"/>
  <c r="AD135" i="14"/>
  <c r="CW135" i="14"/>
  <c r="AK135" i="14"/>
  <c r="CV135" i="14"/>
  <c r="AJ135" i="14"/>
  <c r="CU135" i="14"/>
  <c r="AI135" i="14"/>
  <c r="CT135" i="14"/>
  <c r="AH135" i="14"/>
  <c r="CS135" i="14"/>
  <c r="AG135" i="14"/>
  <c r="CR135" i="14"/>
  <c r="AF135" i="14"/>
  <c r="CY135" i="14"/>
  <c r="AM135" i="14"/>
  <c r="AS135" i="14"/>
  <c r="AO135" i="14"/>
  <c r="DD135" i="14"/>
  <c r="CZ135" i="14"/>
  <c r="AR135" i="14"/>
  <c r="AN135" i="14"/>
  <c r="DC135" i="14"/>
  <c r="DG135" i="14"/>
  <c r="AQ135" i="14"/>
  <c r="AU135" i="14"/>
  <c r="CX135" i="14"/>
  <c r="DB135" i="14"/>
  <c r="DE135" i="14"/>
  <c r="DA135" i="14"/>
  <c r="AP135" i="14"/>
  <c r="AL135" i="14"/>
  <c r="DX159" i="14"/>
  <c r="BL159" i="14"/>
  <c r="EE159" i="14"/>
  <c r="BS159" i="14"/>
  <c r="ED159" i="14"/>
  <c r="BR159" i="14"/>
  <c r="EK159" i="14"/>
  <c r="BY159" i="14"/>
  <c r="EJ159" i="14"/>
  <c r="BX159" i="14"/>
  <c r="EI159" i="14"/>
  <c r="BW159" i="14"/>
  <c r="EH159" i="14"/>
  <c r="BV159" i="14"/>
  <c r="EG159" i="14"/>
  <c r="BU159" i="14"/>
  <c r="DP159" i="14"/>
  <c r="BD159" i="14"/>
  <c r="DW159" i="14"/>
  <c r="BK159" i="14"/>
  <c r="DV159" i="14"/>
  <c r="BJ159" i="14"/>
  <c r="EC159" i="14"/>
  <c r="BQ159" i="14"/>
  <c r="EB159" i="14"/>
  <c r="BP159" i="14"/>
  <c r="EA159" i="14"/>
  <c r="BO159" i="14"/>
  <c r="DZ159" i="14"/>
  <c r="BN159" i="14"/>
  <c r="DY159" i="14"/>
  <c r="BM159" i="14"/>
  <c r="DH159" i="14"/>
  <c r="AV159" i="14"/>
  <c r="DO159" i="14"/>
  <c r="BC159" i="14"/>
  <c r="DN159" i="14"/>
  <c r="BB159" i="14"/>
  <c r="DU159" i="14"/>
  <c r="BI159" i="14"/>
  <c r="DT159" i="14"/>
  <c r="BH159" i="14"/>
  <c r="DS159" i="14"/>
  <c r="BG159" i="14"/>
  <c r="DR159" i="14"/>
  <c r="BF159" i="14"/>
  <c r="DQ159" i="14"/>
  <c r="BE159" i="14"/>
  <c r="CZ159" i="14"/>
  <c r="AN159" i="14"/>
  <c r="DG159" i="14"/>
  <c r="AU159" i="14"/>
  <c r="DF159" i="14"/>
  <c r="AT159" i="14"/>
  <c r="DM159" i="14"/>
  <c r="BA159" i="14"/>
  <c r="DL159" i="14"/>
  <c r="AZ159" i="14"/>
  <c r="DK159" i="14"/>
  <c r="AY159" i="14"/>
  <c r="DJ159" i="14"/>
  <c r="AX159" i="14"/>
  <c r="DI159" i="14"/>
  <c r="AW159" i="14"/>
  <c r="CR159" i="14"/>
  <c r="AF159" i="14"/>
  <c r="CY159" i="14"/>
  <c r="AM159" i="14"/>
  <c r="CX159" i="14"/>
  <c r="AL159" i="14"/>
  <c r="DE159" i="14"/>
  <c r="AS159" i="14"/>
  <c r="DD159" i="14"/>
  <c r="AR159" i="14"/>
  <c r="DC159" i="14"/>
  <c r="AQ159" i="14"/>
  <c r="DB159" i="14"/>
  <c r="AP159" i="14"/>
  <c r="DA159" i="14"/>
  <c r="AO159" i="14"/>
  <c r="CJ159" i="14"/>
  <c r="X159" i="14"/>
  <c r="CQ159" i="14"/>
  <c r="AE159" i="14"/>
  <c r="CP159" i="14"/>
  <c r="AD159" i="14"/>
  <c r="CW159" i="14"/>
  <c r="AK159" i="14"/>
  <c r="CV159" i="14"/>
  <c r="AJ159" i="14"/>
  <c r="CU159" i="14"/>
  <c r="AI159" i="14"/>
  <c r="CT159" i="14"/>
  <c r="AH159" i="14"/>
  <c r="CS159" i="14"/>
  <c r="AG159" i="14"/>
  <c r="CB159" i="14"/>
  <c r="P159" i="14"/>
  <c r="CI159" i="14"/>
  <c r="W159" i="14"/>
  <c r="CH159" i="14"/>
  <c r="V159" i="14"/>
  <c r="CO159" i="14"/>
  <c r="AC159" i="14"/>
  <c r="CN159" i="14"/>
  <c r="AB159" i="14"/>
  <c r="CM159" i="14"/>
  <c r="AA159" i="14"/>
  <c r="CL159" i="14"/>
  <c r="Z159" i="14"/>
  <c r="CK159" i="14"/>
  <c r="Y159" i="14"/>
  <c r="EM159" i="14"/>
  <c r="T159" i="14"/>
  <c r="CA159" i="14"/>
  <c r="CE159" i="14"/>
  <c r="EL159" i="14"/>
  <c r="S159" i="14"/>
  <c r="BZ159" i="14"/>
  <c r="CD159" i="14"/>
  <c r="N159" i="14"/>
  <c r="R159" i="14"/>
  <c r="CG159" i="14"/>
  <c r="CC159" i="14"/>
  <c r="BT159" i="14"/>
  <c r="CF159" i="14"/>
  <c r="Q159" i="14"/>
  <c r="EF159" i="14"/>
  <c r="U159" i="14"/>
  <c r="EH144" i="14"/>
  <c r="BV144" i="14"/>
  <c r="EG144" i="14"/>
  <c r="BU144" i="14"/>
  <c r="EF144" i="14"/>
  <c r="BT144" i="14"/>
  <c r="EM144" i="14"/>
  <c r="CA144" i="14"/>
  <c r="EL144" i="14"/>
  <c r="BZ144" i="14"/>
  <c r="N144" i="14"/>
  <c r="CG144" i="14"/>
  <c r="U144" i="14"/>
  <c r="CF144" i="14"/>
  <c r="T144" i="14"/>
  <c r="CE144" i="14"/>
  <c r="S144" i="14"/>
  <c r="DR144" i="14"/>
  <c r="BF144" i="14"/>
  <c r="DQ144" i="14"/>
  <c r="BE144" i="14"/>
  <c r="DP144" i="14"/>
  <c r="BD144" i="14"/>
  <c r="DW144" i="14"/>
  <c r="BK144" i="14"/>
  <c r="DV144" i="14"/>
  <c r="BJ144" i="14"/>
  <c r="EC144" i="14"/>
  <c r="BQ144" i="14"/>
  <c r="EB144" i="14"/>
  <c r="BP144" i="14"/>
  <c r="EA144" i="14"/>
  <c r="BO144" i="14"/>
  <c r="DJ144" i="14"/>
  <c r="AX144" i="14"/>
  <c r="DI144" i="14"/>
  <c r="AW144" i="14"/>
  <c r="DH144" i="14"/>
  <c r="AV144" i="14"/>
  <c r="DO144" i="14"/>
  <c r="BC144" i="14"/>
  <c r="DN144" i="14"/>
  <c r="BB144" i="14"/>
  <c r="DU144" i="14"/>
  <c r="BI144" i="14"/>
  <c r="DT144" i="14"/>
  <c r="BH144" i="14"/>
  <c r="DS144" i="14"/>
  <c r="BG144" i="14"/>
  <c r="DB144" i="14"/>
  <c r="AP144" i="14"/>
  <c r="DA144" i="14"/>
  <c r="AO144" i="14"/>
  <c r="CZ144" i="14"/>
  <c r="AN144" i="14"/>
  <c r="DG144" i="14"/>
  <c r="AU144" i="14"/>
  <c r="DF144" i="14"/>
  <c r="AT144" i="14"/>
  <c r="DM144" i="14"/>
  <c r="BA144" i="14"/>
  <c r="DL144" i="14"/>
  <c r="AZ144" i="14"/>
  <c r="DK144" i="14"/>
  <c r="AY144" i="14"/>
  <c r="CT144" i="14"/>
  <c r="CS144" i="14"/>
  <c r="CR144" i="14"/>
  <c r="CY144" i="14"/>
  <c r="CX144" i="14"/>
  <c r="DE144" i="14"/>
  <c r="DD144" i="14"/>
  <c r="DC144" i="14"/>
  <c r="CL144" i="14"/>
  <c r="CK144" i="14"/>
  <c r="CJ144" i="14"/>
  <c r="CQ144" i="14"/>
  <c r="CP144" i="14"/>
  <c r="CW144" i="14"/>
  <c r="CV144" i="14"/>
  <c r="CU144" i="14"/>
  <c r="CD144" i="14"/>
  <c r="CC144" i="14"/>
  <c r="CB144" i="14"/>
  <c r="CI144" i="14"/>
  <c r="CH144" i="14"/>
  <c r="CO144" i="14"/>
  <c r="CN144" i="14"/>
  <c r="CM144" i="14"/>
  <c r="BN144" i="14"/>
  <c r="BM144" i="14"/>
  <c r="BL144" i="14"/>
  <c r="BS144" i="14"/>
  <c r="BR144" i="14"/>
  <c r="BY144" i="14"/>
  <c r="BX144" i="14"/>
  <c r="BW144" i="14"/>
  <c r="AH144" i="14"/>
  <c r="AG144" i="14"/>
  <c r="AF144" i="14"/>
  <c r="AM144" i="14"/>
  <c r="AL144" i="14"/>
  <c r="AS144" i="14"/>
  <c r="AR144" i="14"/>
  <c r="AQ144" i="14"/>
  <c r="Z144" i="14"/>
  <c r="Y144" i="14"/>
  <c r="X144" i="14"/>
  <c r="AE144" i="14"/>
  <c r="AD144" i="14"/>
  <c r="AK144" i="14"/>
  <c r="AJ144" i="14"/>
  <c r="AI144" i="14"/>
  <c r="R144" i="14"/>
  <c r="Q144" i="14"/>
  <c r="P144" i="14"/>
  <c r="W144" i="14"/>
  <c r="V144" i="14"/>
  <c r="AC144" i="14"/>
  <c r="AB144" i="14"/>
  <c r="AA144" i="14"/>
  <c r="EJ144" i="14"/>
  <c r="EI144" i="14"/>
  <c r="DZ144" i="14"/>
  <c r="DY144" i="14"/>
  <c r="DX144" i="14"/>
  <c r="EE144" i="14"/>
  <c r="EK144" i="14"/>
  <c r="ED144" i="14"/>
  <c r="CT262" i="14"/>
  <c r="AH262" i="14"/>
  <c r="CS262" i="14"/>
  <c r="AG262" i="14"/>
  <c r="CR262" i="14"/>
  <c r="AF262" i="14"/>
  <c r="CY262" i="14"/>
  <c r="AM262" i="14"/>
  <c r="CX262" i="14"/>
  <c r="AL262" i="14"/>
  <c r="DE262" i="14"/>
  <c r="AS262" i="14"/>
  <c r="DD262" i="14"/>
  <c r="AR262" i="14"/>
  <c r="DC262" i="14"/>
  <c r="AQ262" i="14"/>
  <c r="CL262" i="14"/>
  <c r="Z262" i="14"/>
  <c r="CK262" i="14"/>
  <c r="Y262" i="14"/>
  <c r="CJ262" i="14"/>
  <c r="X262" i="14"/>
  <c r="CQ262" i="14"/>
  <c r="AE262" i="14"/>
  <c r="CP262" i="14"/>
  <c r="AD262" i="14"/>
  <c r="CW262" i="14"/>
  <c r="AK262" i="14"/>
  <c r="CV262" i="14"/>
  <c r="AJ262" i="14"/>
  <c r="CU262" i="14"/>
  <c r="AI262" i="14"/>
  <c r="CD262" i="14"/>
  <c r="R262" i="14"/>
  <c r="CC262" i="14"/>
  <c r="Q262" i="14"/>
  <c r="CB262" i="14"/>
  <c r="P262" i="14"/>
  <c r="CI262" i="14"/>
  <c r="W262" i="14"/>
  <c r="CH262" i="14"/>
  <c r="V262" i="14"/>
  <c r="CO262" i="14"/>
  <c r="AC262" i="14"/>
  <c r="CN262" i="14"/>
  <c r="AB262" i="14"/>
  <c r="CM262" i="14"/>
  <c r="AA262" i="14"/>
  <c r="EH262" i="14"/>
  <c r="BV262" i="14"/>
  <c r="EG262" i="14"/>
  <c r="BU262" i="14"/>
  <c r="EF262" i="14"/>
  <c r="BT262" i="14"/>
  <c r="EM262" i="14"/>
  <c r="CA262" i="14"/>
  <c r="EL262" i="14"/>
  <c r="BZ262" i="14"/>
  <c r="N262" i="14"/>
  <c r="CG262" i="14"/>
  <c r="U262" i="14"/>
  <c r="CF262" i="14"/>
  <c r="T262" i="14"/>
  <c r="CE262" i="14"/>
  <c r="S262" i="14"/>
  <c r="DZ262" i="14"/>
  <c r="BN262" i="14"/>
  <c r="DY262" i="14"/>
  <c r="BM262" i="14"/>
  <c r="DX262" i="14"/>
  <c r="BL262" i="14"/>
  <c r="EE262" i="14"/>
  <c r="BS262" i="14"/>
  <c r="ED262" i="14"/>
  <c r="BR262" i="14"/>
  <c r="EK262" i="14"/>
  <c r="BY262" i="14"/>
  <c r="EJ262" i="14"/>
  <c r="BX262" i="14"/>
  <c r="EI262" i="14"/>
  <c r="BW262" i="14"/>
  <c r="DR262" i="14"/>
  <c r="BF262" i="14"/>
  <c r="DQ262" i="14"/>
  <c r="BE262" i="14"/>
  <c r="DP262" i="14"/>
  <c r="BD262" i="14"/>
  <c r="DW262" i="14"/>
  <c r="BK262" i="14"/>
  <c r="DV262" i="14"/>
  <c r="BJ262" i="14"/>
  <c r="EC262" i="14"/>
  <c r="BQ262" i="14"/>
  <c r="EB262" i="14"/>
  <c r="BP262" i="14"/>
  <c r="EA262" i="14"/>
  <c r="BO262" i="14"/>
  <c r="DB262" i="14"/>
  <c r="AP262" i="14"/>
  <c r="DA262" i="14"/>
  <c r="AO262" i="14"/>
  <c r="CZ262" i="14"/>
  <c r="AN262" i="14"/>
  <c r="DG262" i="14"/>
  <c r="AU262" i="14"/>
  <c r="DF262" i="14"/>
  <c r="AT262" i="14"/>
  <c r="DM262" i="14"/>
  <c r="BA262" i="14"/>
  <c r="DL262" i="14"/>
  <c r="AZ262" i="14"/>
  <c r="DK262" i="14"/>
  <c r="AY262" i="14"/>
  <c r="DO262" i="14"/>
  <c r="DS262" i="14"/>
  <c r="BC262" i="14"/>
  <c r="BG262" i="14"/>
  <c r="DT262" i="14"/>
  <c r="DJ262" i="14"/>
  <c r="DN262" i="14"/>
  <c r="AX262" i="14"/>
  <c r="BB262" i="14"/>
  <c r="DI262" i="14"/>
  <c r="DU262" i="14"/>
  <c r="DH262" i="14"/>
  <c r="AW262" i="14"/>
  <c r="BI262" i="14"/>
  <c r="AV262" i="14"/>
  <c r="BH262" i="14"/>
  <c r="DZ126" i="14"/>
  <c r="BN126" i="14"/>
  <c r="DY126" i="14"/>
  <c r="BM126" i="14"/>
  <c r="DX126" i="14"/>
  <c r="BL126" i="14"/>
  <c r="EE126" i="14"/>
  <c r="BS126" i="14"/>
  <c r="ED126" i="14"/>
  <c r="BR126" i="14"/>
  <c r="EK126" i="14"/>
  <c r="BY126" i="14"/>
  <c r="EJ126" i="14"/>
  <c r="BX126" i="14"/>
  <c r="EI126" i="14"/>
  <c r="BW126" i="14"/>
  <c r="DR126" i="14"/>
  <c r="BF126" i="14"/>
  <c r="DQ126" i="14"/>
  <c r="BE126" i="14"/>
  <c r="DP126" i="14"/>
  <c r="BD126" i="14"/>
  <c r="DW126" i="14"/>
  <c r="BK126" i="14"/>
  <c r="DV126" i="14"/>
  <c r="BJ126" i="14"/>
  <c r="EC126" i="14"/>
  <c r="BQ126" i="14"/>
  <c r="EB126" i="14"/>
  <c r="BP126" i="14"/>
  <c r="EA126" i="14"/>
  <c r="BO126" i="14"/>
  <c r="DJ126" i="14"/>
  <c r="AX126" i="14"/>
  <c r="DI126" i="14"/>
  <c r="AW126" i="14"/>
  <c r="DH126" i="14"/>
  <c r="AV126" i="14"/>
  <c r="DO126" i="14"/>
  <c r="BC126" i="14"/>
  <c r="DN126" i="14"/>
  <c r="BB126" i="14"/>
  <c r="DU126" i="14"/>
  <c r="BI126" i="14"/>
  <c r="DT126" i="14"/>
  <c r="BH126" i="14"/>
  <c r="DS126" i="14"/>
  <c r="BG126" i="14"/>
  <c r="DB126" i="14"/>
  <c r="AP126" i="14"/>
  <c r="DA126" i="14"/>
  <c r="AO126" i="14"/>
  <c r="CZ126" i="14"/>
  <c r="AN126" i="14"/>
  <c r="DG126" i="14"/>
  <c r="AU126" i="14"/>
  <c r="DF126" i="14"/>
  <c r="AT126" i="14"/>
  <c r="DM126" i="14"/>
  <c r="BA126" i="14"/>
  <c r="DL126" i="14"/>
  <c r="AZ126" i="14"/>
  <c r="DK126" i="14"/>
  <c r="AY126" i="14"/>
  <c r="CT126" i="14"/>
  <c r="AH126" i="14"/>
  <c r="CS126" i="14"/>
  <c r="AG126" i="14"/>
  <c r="CR126" i="14"/>
  <c r="AF126" i="14"/>
  <c r="CY126" i="14"/>
  <c r="AM126" i="14"/>
  <c r="CX126" i="14"/>
  <c r="AL126" i="14"/>
  <c r="DE126" i="14"/>
  <c r="AS126" i="14"/>
  <c r="DD126" i="14"/>
  <c r="AR126" i="14"/>
  <c r="DC126" i="14"/>
  <c r="AQ126" i="14"/>
  <c r="CL126" i="14"/>
  <c r="Z126" i="14"/>
  <c r="CK126" i="14"/>
  <c r="Y126" i="14"/>
  <c r="CJ126" i="14"/>
  <c r="X126" i="14"/>
  <c r="CQ126" i="14"/>
  <c r="AE126" i="14"/>
  <c r="CP126" i="14"/>
  <c r="AD126" i="14"/>
  <c r="CW126" i="14"/>
  <c r="AK126" i="14"/>
  <c r="CV126" i="14"/>
  <c r="AJ126" i="14"/>
  <c r="CU126" i="14"/>
  <c r="AI126" i="14"/>
  <c r="CD126" i="14"/>
  <c r="R126" i="14"/>
  <c r="CC126" i="14"/>
  <c r="Q126" i="14"/>
  <c r="CB126" i="14"/>
  <c r="P126" i="14"/>
  <c r="CI126" i="14"/>
  <c r="W126" i="14"/>
  <c r="CH126" i="14"/>
  <c r="V126" i="14"/>
  <c r="CO126" i="14"/>
  <c r="AC126" i="14"/>
  <c r="CN126" i="14"/>
  <c r="AB126" i="14"/>
  <c r="CM126" i="14"/>
  <c r="AA126" i="14"/>
  <c r="EF126" i="14"/>
  <c r="U126" i="14"/>
  <c r="BT126" i="14"/>
  <c r="CF126" i="14"/>
  <c r="EM126" i="14"/>
  <c r="T126" i="14"/>
  <c r="CA126" i="14"/>
  <c r="CE126" i="14"/>
  <c r="EH126" i="14"/>
  <c r="EL126" i="14"/>
  <c r="S126" i="14"/>
  <c r="BV126" i="14"/>
  <c r="BZ126" i="14"/>
  <c r="BU126" i="14"/>
  <c r="CG126" i="14"/>
  <c r="N126" i="14"/>
  <c r="EG126" i="14"/>
  <c r="DN332" i="14"/>
  <c r="BB332" i="14"/>
  <c r="DU332" i="14"/>
  <c r="BI332" i="14"/>
  <c r="DT332" i="14"/>
  <c r="BH332" i="14"/>
  <c r="DS332" i="14"/>
  <c r="BG332" i="14"/>
  <c r="DR332" i="14"/>
  <c r="BF332" i="14"/>
  <c r="DQ332" i="14"/>
  <c r="BE332" i="14"/>
  <c r="DW332" i="14"/>
  <c r="BK332" i="14"/>
  <c r="CJ332" i="14"/>
  <c r="DP332" i="14"/>
  <c r="DF332" i="14"/>
  <c r="AL332" i="14"/>
  <c r="CW332" i="14"/>
  <c r="AC332" i="14"/>
  <c r="CF332" i="14"/>
  <c r="EI332" i="14"/>
  <c r="BO332" i="14"/>
  <c r="DJ332" i="14"/>
  <c r="AP332" i="14"/>
  <c r="CS332" i="14"/>
  <c r="Y332" i="14"/>
  <c r="CI332" i="14"/>
  <c r="CR332" i="14"/>
  <c r="BL332" i="14"/>
  <c r="CX332" i="14"/>
  <c r="AD332" i="14"/>
  <c r="CO332" i="14"/>
  <c r="U332" i="14"/>
  <c r="BX332" i="14"/>
  <c r="EA332" i="14"/>
  <c r="AY332" i="14"/>
  <c r="DB332" i="14"/>
  <c r="AH332" i="14"/>
  <c r="CK332" i="14"/>
  <c r="Q332" i="14"/>
  <c r="CA332" i="14"/>
  <c r="AF332" i="14"/>
  <c r="BD332" i="14"/>
  <c r="CP332" i="14"/>
  <c r="V332" i="14"/>
  <c r="CG332" i="14"/>
  <c r="EJ332" i="14"/>
  <c r="BP332" i="14"/>
  <c r="DK332" i="14"/>
  <c r="AQ332" i="14"/>
  <c r="CT332" i="14"/>
  <c r="Z332" i="14"/>
  <c r="CC332" i="14"/>
  <c r="EM332" i="14"/>
  <c r="BS332" i="14"/>
  <c r="X332" i="14"/>
  <c r="DH332" i="14"/>
  <c r="CH332" i="14"/>
  <c r="N332" i="14"/>
  <c r="BY332" i="14"/>
  <c r="EB332" i="14"/>
  <c r="AZ332" i="14"/>
  <c r="DC332" i="14"/>
  <c r="AI332" i="14"/>
  <c r="CL332" i="14"/>
  <c r="R332" i="14"/>
  <c r="BU332" i="14"/>
  <c r="EE332" i="14"/>
  <c r="BC332" i="14"/>
  <c r="CB332" i="14"/>
  <c r="AV332" i="14"/>
  <c r="BZ332" i="14"/>
  <c r="EK332" i="14"/>
  <c r="BQ332" i="14"/>
  <c r="DL332" i="14"/>
  <c r="AR332" i="14"/>
  <c r="CU332" i="14"/>
  <c r="AA332" i="14"/>
  <c r="CD332" i="14"/>
  <c r="EG332" i="14"/>
  <c r="BM332" i="14"/>
  <c r="DO332" i="14"/>
  <c r="AU332" i="14"/>
  <c r="P332" i="14"/>
  <c r="CZ332" i="14"/>
  <c r="EL332" i="14"/>
  <c r="BR332" i="14"/>
  <c r="EC332" i="14"/>
  <c r="BA332" i="14"/>
  <c r="DD332" i="14"/>
  <c r="AJ332" i="14"/>
  <c r="CM332" i="14"/>
  <c r="S332" i="14"/>
  <c r="BV332" i="14"/>
  <c r="DY332" i="14"/>
  <c r="AW332" i="14"/>
  <c r="DG332" i="14"/>
  <c r="AM332" i="14"/>
  <c r="EF332" i="14"/>
  <c r="AN332" i="14"/>
  <c r="ED332" i="14"/>
  <c r="BJ332" i="14"/>
  <c r="DM332" i="14"/>
  <c r="AS332" i="14"/>
  <c r="CV332" i="14"/>
  <c r="AB332" i="14"/>
  <c r="CE332" i="14"/>
  <c r="EH332" i="14"/>
  <c r="BN332" i="14"/>
  <c r="DI332" i="14"/>
  <c r="AO332" i="14"/>
  <c r="CY332" i="14"/>
  <c r="AE332" i="14"/>
  <c r="BT332" i="14"/>
  <c r="BW332" i="14"/>
  <c r="DZ332" i="14"/>
  <c r="DV332" i="14"/>
  <c r="AX332" i="14"/>
  <c r="AT332" i="14"/>
  <c r="DA332" i="14"/>
  <c r="DE332" i="14"/>
  <c r="AG332" i="14"/>
  <c r="AK332" i="14"/>
  <c r="CQ332" i="14"/>
  <c r="CN332" i="14"/>
  <c r="W332" i="14"/>
  <c r="T332" i="14"/>
  <c r="DX332" i="14"/>
  <c r="EI269" i="14"/>
  <c r="BW269" i="14"/>
  <c r="EH269" i="14"/>
  <c r="BV269" i="14"/>
  <c r="EG269" i="14"/>
  <c r="BU269" i="14"/>
  <c r="EM269" i="14"/>
  <c r="CA269" i="14"/>
  <c r="EL269" i="14"/>
  <c r="BZ269" i="14"/>
  <c r="N269" i="14"/>
  <c r="DM269" i="14"/>
  <c r="BT269" i="14"/>
  <c r="AB269" i="14"/>
  <c r="DD269" i="14"/>
  <c r="BI269" i="14"/>
  <c r="P269" i="14"/>
  <c r="EA269" i="14"/>
  <c r="BO269" i="14"/>
  <c r="DZ269" i="14"/>
  <c r="BN269" i="14"/>
  <c r="DY269" i="14"/>
  <c r="BM269" i="14"/>
  <c r="EE269" i="14"/>
  <c r="BS269" i="14"/>
  <c r="ED269" i="14"/>
  <c r="BR269" i="14"/>
  <c r="EK269" i="14"/>
  <c r="CR269" i="14"/>
  <c r="AZ269" i="14"/>
  <c r="EB269" i="14"/>
  <c r="CG269" i="14"/>
  <c r="AN269" i="14"/>
  <c r="DS269" i="14"/>
  <c r="BG269" i="14"/>
  <c r="DR269" i="14"/>
  <c r="BF269" i="14"/>
  <c r="DQ269" i="14"/>
  <c r="BE269" i="14"/>
  <c r="DW269" i="14"/>
  <c r="BK269" i="14"/>
  <c r="DV269" i="14"/>
  <c r="BJ269" i="14"/>
  <c r="DP269" i="14"/>
  <c r="BX269" i="14"/>
  <c r="AC269" i="14"/>
  <c r="DE269" i="14"/>
  <c r="BL269" i="14"/>
  <c r="T269" i="14"/>
  <c r="DK269" i="14"/>
  <c r="AY269" i="14"/>
  <c r="DJ269" i="14"/>
  <c r="AX269" i="14"/>
  <c r="DI269" i="14"/>
  <c r="AW269" i="14"/>
  <c r="DO269" i="14"/>
  <c r="BC269" i="14"/>
  <c r="DN269" i="14"/>
  <c r="BB269" i="14"/>
  <c r="CV269" i="14"/>
  <c r="BA269" i="14"/>
  <c r="EC269" i="14"/>
  <c r="CJ269" i="14"/>
  <c r="AR269" i="14"/>
  <c r="DT269" i="14"/>
  <c r="DC269" i="14"/>
  <c r="AQ269" i="14"/>
  <c r="DB269" i="14"/>
  <c r="AP269" i="14"/>
  <c r="DA269" i="14"/>
  <c r="AO269" i="14"/>
  <c r="DG269" i="14"/>
  <c r="AU269" i="14"/>
  <c r="DF269" i="14"/>
  <c r="AT269" i="14"/>
  <c r="BY269" i="14"/>
  <c r="AF269" i="14"/>
  <c r="DH269" i="14"/>
  <c r="BP269" i="14"/>
  <c r="U269" i="14"/>
  <c r="CW269" i="14"/>
  <c r="CU269" i="14"/>
  <c r="AI269" i="14"/>
  <c r="CT269" i="14"/>
  <c r="AH269" i="14"/>
  <c r="CS269" i="14"/>
  <c r="AG269" i="14"/>
  <c r="CY269" i="14"/>
  <c r="AM269" i="14"/>
  <c r="CX269" i="14"/>
  <c r="AL269" i="14"/>
  <c r="BD269" i="14"/>
  <c r="EF269" i="14"/>
  <c r="CN269" i="14"/>
  <c r="AS269" i="14"/>
  <c r="DU269" i="14"/>
  <c r="CB269" i="14"/>
  <c r="CM269" i="14"/>
  <c r="AA269" i="14"/>
  <c r="CL269" i="14"/>
  <c r="Z269" i="14"/>
  <c r="CK269" i="14"/>
  <c r="Y269" i="14"/>
  <c r="CQ269" i="14"/>
  <c r="AE269" i="14"/>
  <c r="CP269" i="14"/>
  <c r="AD269" i="14"/>
  <c r="AJ269" i="14"/>
  <c r="DL269" i="14"/>
  <c r="BQ269" i="14"/>
  <c r="X269" i="14"/>
  <c r="CZ269" i="14"/>
  <c r="BH269" i="14"/>
  <c r="CI269" i="14"/>
  <c r="CF269" i="14"/>
  <c r="W269" i="14"/>
  <c r="AK269" i="14"/>
  <c r="CE269" i="14"/>
  <c r="CH269" i="14"/>
  <c r="S269" i="14"/>
  <c r="V269" i="14"/>
  <c r="CD269" i="14"/>
  <c r="EJ269" i="14"/>
  <c r="R269" i="14"/>
  <c r="CO269" i="14"/>
  <c r="CC269" i="14"/>
  <c r="AV269" i="14"/>
  <c r="Q269" i="14"/>
  <c r="DX269" i="14"/>
  <c r="ED137" i="14"/>
  <c r="BR137" i="14"/>
  <c r="EK137" i="14"/>
  <c r="BY137" i="14"/>
  <c r="EJ137" i="14"/>
  <c r="BX137" i="14"/>
  <c r="EI137" i="14"/>
  <c r="BW137" i="14"/>
  <c r="EH137" i="14"/>
  <c r="BV137" i="14"/>
  <c r="EG137" i="14"/>
  <c r="BU137" i="14"/>
  <c r="EF137" i="14"/>
  <c r="BT137" i="14"/>
  <c r="EM137" i="14"/>
  <c r="CA137" i="14"/>
  <c r="DV137" i="14"/>
  <c r="BJ137" i="14"/>
  <c r="EC137" i="14"/>
  <c r="BQ137" i="14"/>
  <c r="EB137" i="14"/>
  <c r="BP137" i="14"/>
  <c r="EA137" i="14"/>
  <c r="BO137" i="14"/>
  <c r="DZ137" i="14"/>
  <c r="BN137" i="14"/>
  <c r="DY137" i="14"/>
  <c r="BM137" i="14"/>
  <c r="DX137" i="14"/>
  <c r="BL137" i="14"/>
  <c r="EE137" i="14"/>
  <c r="BS137" i="14"/>
  <c r="EL137" i="14"/>
  <c r="BZ137" i="14"/>
  <c r="N137" i="14"/>
  <c r="CG137" i="14"/>
  <c r="U137" i="14"/>
  <c r="CF137" i="14"/>
  <c r="T137" i="14"/>
  <c r="CE137" i="14"/>
  <c r="S137" i="14"/>
  <c r="CD137" i="14"/>
  <c r="R137" i="14"/>
  <c r="CC137" i="14"/>
  <c r="Q137" i="14"/>
  <c r="CB137" i="14"/>
  <c r="P137" i="14"/>
  <c r="CI137" i="14"/>
  <c r="W137" i="14"/>
  <c r="CH137" i="14"/>
  <c r="DE137" i="14"/>
  <c r="DT137" i="14"/>
  <c r="AJ137" i="14"/>
  <c r="AY137" i="14"/>
  <c r="CL137" i="14"/>
  <c r="DA137" i="14"/>
  <c r="DP137" i="14"/>
  <c r="AF137" i="14"/>
  <c r="BC137" i="14"/>
  <c r="BB137" i="14"/>
  <c r="CW137" i="14"/>
  <c r="DL137" i="14"/>
  <c r="AB137" i="14"/>
  <c r="AQ137" i="14"/>
  <c r="BF137" i="14"/>
  <c r="CS137" i="14"/>
  <c r="DH137" i="14"/>
  <c r="X137" i="14"/>
  <c r="AU137" i="14"/>
  <c r="AK137" i="14"/>
  <c r="DQ137" i="14"/>
  <c r="AT137" i="14"/>
  <c r="CO137" i="14"/>
  <c r="DD137" i="14"/>
  <c r="DS137" i="14"/>
  <c r="AI137" i="14"/>
  <c r="AX137" i="14"/>
  <c r="CK137" i="14"/>
  <c r="CZ137" i="14"/>
  <c r="DW137" i="14"/>
  <c r="AM137" i="14"/>
  <c r="CX137" i="14"/>
  <c r="DB137" i="14"/>
  <c r="AL137" i="14"/>
  <c r="BI137" i="14"/>
  <c r="CV137" i="14"/>
  <c r="DK137" i="14"/>
  <c r="AA137" i="14"/>
  <c r="AP137" i="14"/>
  <c r="BE137" i="14"/>
  <c r="CR137" i="14"/>
  <c r="DO137" i="14"/>
  <c r="AE137" i="14"/>
  <c r="CM137" i="14"/>
  <c r="CQ137" i="14"/>
  <c r="DN137" i="14"/>
  <c r="AD137" i="14"/>
  <c r="BA137" i="14"/>
  <c r="CN137" i="14"/>
  <c r="DC137" i="14"/>
  <c r="DR137" i="14"/>
  <c r="AH137" i="14"/>
  <c r="AW137" i="14"/>
  <c r="CJ137" i="14"/>
  <c r="DG137" i="14"/>
  <c r="AZ137" i="14"/>
  <c r="AG137" i="14"/>
  <c r="DF137" i="14"/>
  <c r="V137" i="14"/>
  <c r="AS137" i="14"/>
  <c r="BH137" i="14"/>
  <c r="CU137" i="14"/>
  <c r="DJ137" i="14"/>
  <c r="Z137" i="14"/>
  <c r="AO137" i="14"/>
  <c r="BD137" i="14"/>
  <c r="CY137" i="14"/>
  <c r="DU137" i="14"/>
  <c r="AV137" i="14"/>
  <c r="CP137" i="14"/>
  <c r="DM137" i="14"/>
  <c r="AC137" i="14"/>
  <c r="AR137" i="14"/>
  <c r="BG137" i="14"/>
  <c r="CT137" i="14"/>
  <c r="DI137" i="14"/>
  <c r="Y137" i="14"/>
  <c r="AN137" i="14"/>
  <c r="BK137" i="14"/>
  <c r="DP183" i="14"/>
  <c r="BD183" i="14"/>
  <c r="DW183" i="14"/>
  <c r="BK183" i="14"/>
  <c r="DV183" i="14"/>
  <c r="BJ183" i="14"/>
  <c r="EC183" i="14"/>
  <c r="BQ183" i="14"/>
  <c r="EB183" i="14"/>
  <c r="BP183" i="14"/>
  <c r="EA183" i="14"/>
  <c r="BO183" i="14"/>
  <c r="DZ183" i="14"/>
  <c r="BN183" i="14"/>
  <c r="DY183" i="14"/>
  <c r="BM183" i="14"/>
  <c r="DH183" i="14"/>
  <c r="AV183" i="14"/>
  <c r="DO183" i="14"/>
  <c r="BC183" i="14"/>
  <c r="DN183" i="14"/>
  <c r="BB183" i="14"/>
  <c r="DU183" i="14"/>
  <c r="BI183" i="14"/>
  <c r="DT183" i="14"/>
  <c r="BH183" i="14"/>
  <c r="DS183" i="14"/>
  <c r="BG183" i="14"/>
  <c r="DR183" i="14"/>
  <c r="BF183" i="14"/>
  <c r="DQ183" i="14"/>
  <c r="BE183" i="14"/>
  <c r="CZ183" i="14"/>
  <c r="AN183" i="14"/>
  <c r="DG183" i="14"/>
  <c r="AU183" i="14"/>
  <c r="DF183" i="14"/>
  <c r="AT183" i="14"/>
  <c r="DM183" i="14"/>
  <c r="BA183" i="14"/>
  <c r="DL183" i="14"/>
  <c r="AZ183" i="14"/>
  <c r="DK183" i="14"/>
  <c r="AY183" i="14"/>
  <c r="DJ183" i="14"/>
  <c r="AX183" i="14"/>
  <c r="DI183" i="14"/>
  <c r="AW183" i="14"/>
  <c r="CR183" i="14"/>
  <c r="AF183" i="14"/>
  <c r="CY183" i="14"/>
  <c r="AM183" i="14"/>
  <c r="CX183" i="14"/>
  <c r="AL183" i="14"/>
  <c r="DE183" i="14"/>
  <c r="AS183" i="14"/>
  <c r="DD183" i="14"/>
  <c r="AR183" i="14"/>
  <c r="DC183" i="14"/>
  <c r="AQ183" i="14"/>
  <c r="DB183" i="14"/>
  <c r="AP183" i="14"/>
  <c r="DA183" i="14"/>
  <c r="AO183" i="14"/>
  <c r="CJ183" i="14"/>
  <c r="X183" i="14"/>
  <c r="CQ183" i="14"/>
  <c r="AE183" i="14"/>
  <c r="CP183" i="14"/>
  <c r="AD183" i="14"/>
  <c r="CW183" i="14"/>
  <c r="AK183" i="14"/>
  <c r="CV183" i="14"/>
  <c r="AJ183" i="14"/>
  <c r="CU183" i="14"/>
  <c r="AI183" i="14"/>
  <c r="CT183" i="14"/>
  <c r="AH183" i="14"/>
  <c r="CS183" i="14"/>
  <c r="AG183" i="14"/>
  <c r="DX183" i="14"/>
  <c r="BL183" i="14"/>
  <c r="EE183" i="14"/>
  <c r="BS183" i="14"/>
  <c r="ED183" i="14"/>
  <c r="BR183" i="14"/>
  <c r="EK183" i="14"/>
  <c r="BY183" i="14"/>
  <c r="EJ183" i="14"/>
  <c r="BX183" i="14"/>
  <c r="EI183" i="14"/>
  <c r="BW183" i="14"/>
  <c r="EH183" i="14"/>
  <c r="BV183" i="14"/>
  <c r="EG183" i="14"/>
  <c r="BU183" i="14"/>
  <c r="CI183" i="14"/>
  <c r="CO183" i="14"/>
  <c r="CM183" i="14"/>
  <c r="CK183" i="14"/>
  <c r="CA183" i="14"/>
  <c r="CG183" i="14"/>
  <c r="CE183" i="14"/>
  <c r="CC183" i="14"/>
  <c r="W183" i="14"/>
  <c r="AC183" i="14"/>
  <c r="AA183" i="14"/>
  <c r="Y183" i="14"/>
  <c r="EF183" i="14"/>
  <c r="EL183" i="14"/>
  <c r="U183" i="14"/>
  <c r="S183" i="14"/>
  <c r="Q183" i="14"/>
  <c r="CB183" i="14"/>
  <c r="CH183" i="14"/>
  <c r="CN183" i="14"/>
  <c r="CL183" i="14"/>
  <c r="BT183" i="14"/>
  <c r="BZ183" i="14"/>
  <c r="CF183" i="14"/>
  <c r="CD183" i="14"/>
  <c r="EM183" i="14"/>
  <c r="V183" i="14"/>
  <c r="N183" i="14"/>
  <c r="AB183" i="14"/>
  <c r="T183" i="14"/>
  <c r="Z183" i="14"/>
  <c r="P183" i="14"/>
  <c r="R183" i="14"/>
  <c r="DH185" i="14"/>
  <c r="AV185" i="14"/>
  <c r="DO185" i="14"/>
  <c r="BC185" i="14"/>
  <c r="DN185" i="14"/>
  <c r="BB185" i="14"/>
  <c r="DU185" i="14"/>
  <c r="BI185" i="14"/>
  <c r="DT185" i="14"/>
  <c r="BH185" i="14"/>
  <c r="DS185" i="14"/>
  <c r="BG185" i="14"/>
  <c r="DR185" i="14"/>
  <c r="BF185" i="14"/>
  <c r="DQ185" i="14"/>
  <c r="BE185" i="14"/>
  <c r="CZ185" i="14"/>
  <c r="AN185" i="14"/>
  <c r="DG185" i="14"/>
  <c r="AU185" i="14"/>
  <c r="DF185" i="14"/>
  <c r="AT185" i="14"/>
  <c r="DM185" i="14"/>
  <c r="BA185" i="14"/>
  <c r="DL185" i="14"/>
  <c r="AZ185" i="14"/>
  <c r="DK185" i="14"/>
  <c r="AY185" i="14"/>
  <c r="DJ185" i="14"/>
  <c r="AX185" i="14"/>
  <c r="DI185" i="14"/>
  <c r="AW185" i="14"/>
  <c r="CR185" i="14"/>
  <c r="AF185" i="14"/>
  <c r="CY185" i="14"/>
  <c r="AM185" i="14"/>
  <c r="CX185" i="14"/>
  <c r="AL185" i="14"/>
  <c r="DE185" i="14"/>
  <c r="AS185" i="14"/>
  <c r="DD185" i="14"/>
  <c r="AR185" i="14"/>
  <c r="DC185" i="14"/>
  <c r="AQ185" i="14"/>
  <c r="DB185" i="14"/>
  <c r="AP185" i="14"/>
  <c r="DA185" i="14"/>
  <c r="AO185" i="14"/>
  <c r="CJ185" i="14"/>
  <c r="X185" i="14"/>
  <c r="CQ185" i="14"/>
  <c r="AE185" i="14"/>
  <c r="CP185" i="14"/>
  <c r="AD185" i="14"/>
  <c r="CW185" i="14"/>
  <c r="AK185" i="14"/>
  <c r="CV185" i="14"/>
  <c r="AJ185" i="14"/>
  <c r="CU185" i="14"/>
  <c r="AI185" i="14"/>
  <c r="CT185" i="14"/>
  <c r="AH185" i="14"/>
  <c r="CS185" i="14"/>
  <c r="AG185" i="14"/>
  <c r="CB185" i="14"/>
  <c r="P185" i="14"/>
  <c r="CI185" i="14"/>
  <c r="W185" i="14"/>
  <c r="CH185" i="14"/>
  <c r="V185" i="14"/>
  <c r="CO185" i="14"/>
  <c r="AC185" i="14"/>
  <c r="CN185" i="14"/>
  <c r="AB185" i="14"/>
  <c r="CM185" i="14"/>
  <c r="AA185" i="14"/>
  <c r="CL185" i="14"/>
  <c r="Z185" i="14"/>
  <c r="CK185" i="14"/>
  <c r="Y185" i="14"/>
  <c r="EF185" i="14"/>
  <c r="BT185" i="14"/>
  <c r="EM185" i="14"/>
  <c r="CA185" i="14"/>
  <c r="EL185" i="14"/>
  <c r="BZ185" i="14"/>
  <c r="N185" i="14"/>
  <c r="CG185" i="14"/>
  <c r="U185" i="14"/>
  <c r="CF185" i="14"/>
  <c r="T185" i="14"/>
  <c r="CE185" i="14"/>
  <c r="S185" i="14"/>
  <c r="CD185" i="14"/>
  <c r="R185" i="14"/>
  <c r="CC185" i="14"/>
  <c r="Q185" i="14"/>
  <c r="DX185" i="14"/>
  <c r="BL185" i="14"/>
  <c r="EE185" i="14"/>
  <c r="BS185" i="14"/>
  <c r="ED185" i="14"/>
  <c r="BR185" i="14"/>
  <c r="EK185" i="14"/>
  <c r="BY185" i="14"/>
  <c r="EJ185" i="14"/>
  <c r="BX185" i="14"/>
  <c r="EI185" i="14"/>
  <c r="BW185" i="14"/>
  <c r="EH185" i="14"/>
  <c r="BV185" i="14"/>
  <c r="EG185" i="14"/>
  <c r="BU185" i="14"/>
  <c r="DP185" i="14"/>
  <c r="EB185" i="14"/>
  <c r="BD185" i="14"/>
  <c r="BP185" i="14"/>
  <c r="DW185" i="14"/>
  <c r="EA185" i="14"/>
  <c r="BK185" i="14"/>
  <c r="BO185" i="14"/>
  <c r="DV185" i="14"/>
  <c r="DZ185" i="14"/>
  <c r="BJ185" i="14"/>
  <c r="BN185" i="14"/>
  <c r="EC185" i="14"/>
  <c r="DY185" i="14"/>
  <c r="BQ185" i="14"/>
  <c r="BM185" i="14"/>
  <c r="DX171" i="14"/>
  <c r="BL171" i="14"/>
  <c r="EE171" i="14"/>
  <c r="BS171" i="14"/>
  <c r="ED171" i="14"/>
  <c r="BR171" i="14"/>
  <c r="EK171" i="14"/>
  <c r="BY171" i="14"/>
  <c r="EJ171" i="14"/>
  <c r="BX171" i="14"/>
  <c r="EI171" i="14"/>
  <c r="BW171" i="14"/>
  <c r="EH171" i="14"/>
  <c r="BV171" i="14"/>
  <c r="EG171" i="14"/>
  <c r="BU171" i="14"/>
  <c r="DP171" i="14"/>
  <c r="BD171" i="14"/>
  <c r="DW171" i="14"/>
  <c r="BK171" i="14"/>
  <c r="DV171" i="14"/>
  <c r="BJ171" i="14"/>
  <c r="EC171" i="14"/>
  <c r="BQ171" i="14"/>
  <c r="EB171" i="14"/>
  <c r="BP171" i="14"/>
  <c r="EA171" i="14"/>
  <c r="BO171" i="14"/>
  <c r="DZ171" i="14"/>
  <c r="BN171" i="14"/>
  <c r="DY171" i="14"/>
  <c r="BM171" i="14"/>
  <c r="DH171" i="14"/>
  <c r="AV171" i="14"/>
  <c r="DO171" i="14"/>
  <c r="BC171" i="14"/>
  <c r="DN171" i="14"/>
  <c r="BB171" i="14"/>
  <c r="DU171" i="14"/>
  <c r="BI171" i="14"/>
  <c r="DT171" i="14"/>
  <c r="BH171" i="14"/>
  <c r="DS171" i="14"/>
  <c r="BG171" i="14"/>
  <c r="DR171" i="14"/>
  <c r="BF171" i="14"/>
  <c r="DQ171" i="14"/>
  <c r="BE171" i="14"/>
  <c r="CZ171" i="14"/>
  <c r="AN171" i="14"/>
  <c r="DG171" i="14"/>
  <c r="AU171" i="14"/>
  <c r="DF171" i="14"/>
  <c r="AT171" i="14"/>
  <c r="DM171" i="14"/>
  <c r="BA171" i="14"/>
  <c r="DL171" i="14"/>
  <c r="AZ171" i="14"/>
  <c r="DK171" i="14"/>
  <c r="AY171" i="14"/>
  <c r="DJ171" i="14"/>
  <c r="AX171" i="14"/>
  <c r="DI171" i="14"/>
  <c r="AW171" i="14"/>
  <c r="CR171" i="14"/>
  <c r="AF171" i="14"/>
  <c r="CY171" i="14"/>
  <c r="AM171" i="14"/>
  <c r="CX171" i="14"/>
  <c r="AL171" i="14"/>
  <c r="DE171" i="14"/>
  <c r="AS171" i="14"/>
  <c r="DD171" i="14"/>
  <c r="AR171" i="14"/>
  <c r="DC171" i="14"/>
  <c r="AQ171" i="14"/>
  <c r="DB171" i="14"/>
  <c r="AP171" i="14"/>
  <c r="DA171" i="14"/>
  <c r="AO171" i="14"/>
  <c r="CJ171" i="14"/>
  <c r="X171" i="14"/>
  <c r="CQ171" i="14"/>
  <c r="AE171" i="14"/>
  <c r="CP171" i="14"/>
  <c r="AD171" i="14"/>
  <c r="CW171" i="14"/>
  <c r="AK171" i="14"/>
  <c r="CV171" i="14"/>
  <c r="AJ171" i="14"/>
  <c r="CU171" i="14"/>
  <c r="AI171" i="14"/>
  <c r="CT171" i="14"/>
  <c r="AH171" i="14"/>
  <c r="CS171" i="14"/>
  <c r="AG171" i="14"/>
  <c r="CB171" i="14"/>
  <c r="P171" i="14"/>
  <c r="CI171" i="14"/>
  <c r="W171" i="14"/>
  <c r="CH171" i="14"/>
  <c r="V171" i="14"/>
  <c r="CO171" i="14"/>
  <c r="AC171" i="14"/>
  <c r="CN171" i="14"/>
  <c r="AB171" i="14"/>
  <c r="CM171" i="14"/>
  <c r="AA171" i="14"/>
  <c r="CL171" i="14"/>
  <c r="Z171" i="14"/>
  <c r="CK171" i="14"/>
  <c r="Y171" i="14"/>
  <c r="CG171" i="14"/>
  <c r="CC171" i="14"/>
  <c r="EF171" i="14"/>
  <c r="U171" i="14"/>
  <c r="Q171" i="14"/>
  <c r="BT171" i="14"/>
  <c r="CF171" i="14"/>
  <c r="EM171" i="14"/>
  <c r="T171" i="14"/>
  <c r="CA171" i="14"/>
  <c r="CE171" i="14"/>
  <c r="EL171" i="14"/>
  <c r="S171" i="14"/>
  <c r="N171" i="14"/>
  <c r="R171" i="14"/>
  <c r="BZ171" i="14"/>
  <c r="CD171" i="14"/>
  <c r="CF204" i="14"/>
  <c r="T204" i="14"/>
  <c r="CE204" i="14"/>
  <c r="S204" i="14"/>
  <c r="CD204" i="14"/>
  <c r="R204" i="14"/>
  <c r="CC204" i="14"/>
  <c r="Q204" i="14"/>
  <c r="CB204" i="14"/>
  <c r="P204" i="14"/>
  <c r="CI204" i="14"/>
  <c r="W204" i="14"/>
  <c r="CH204" i="14"/>
  <c r="V204" i="14"/>
  <c r="DU204" i="14"/>
  <c r="CO204" i="14"/>
  <c r="EJ204" i="14"/>
  <c r="BX204" i="14"/>
  <c r="EI204" i="14"/>
  <c r="BW204" i="14"/>
  <c r="EH204" i="14"/>
  <c r="BV204" i="14"/>
  <c r="EG204" i="14"/>
  <c r="BU204" i="14"/>
  <c r="EF204" i="14"/>
  <c r="BT204" i="14"/>
  <c r="EM204" i="14"/>
  <c r="CA204" i="14"/>
  <c r="EL204" i="14"/>
  <c r="BZ204" i="14"/>
  <c r="N204" i="14"/>
  <c r="BI204" i="14"/>
  <c r="AC204" i="14"/>
  <c r="EB204" i="14"/>
  <c r="BP204" i="14"/>
  <c r="EA204" i="14"/>
  <c r="BO204" i="14"/>
  <c r="DZ204" i="14"/>
  <c r="BN204" i="14"/>
  <c r="DY204" i="14"/>
  <c r="BM204" i="14"/>
  <c r="DX204" i="14"/>
  <c r="BL204" i="14"/>
  <c r="EE204" i="14"/>
  <c r="BS204" i="14"/>
  <c r="ED204" i="14"/>
  <c r="BR204" i="14"/>
  <c r="CG204" i="14"/>
  <c r="DM204" i="14"/>
  <c r="DT204" i="14"/>
  <c r="BH204" i="14"/>
  <c r="DS204" i="14"/>
  <c r="BG204" i="14"/>
  <c r="DR204" i="14"/>
  <c r="BF204" i="14"/>
  <c r="DQ204" i="14"/>
  <c r="BE204" i="14"/>
  <c r="DP204" i="14"/>
  <c r="BD204" i="14"/>
  <c r="DW204" i="14"/>
  <c r="BK204" i="14"/>
  <c r="DV204" i="14"/>
  <c r="BJ204" i="14"/>
  <c r="U204" i="14"/>
  <c r="BA204" i="14"/>
  <c r="DL204" i="14"/>
  <c r="AZ204" i="14"/>
  <c r="DK204" i="14"/>
  <c r="AY204" i="14"/>
  <c r="DJ204" i="14"/>
  <c r="AX204" i="14"/>
  <c r="DI204" i="14"/>
  <c r="AW204" i="14"/>
  <c r="DH204" i="14"/>
  <c r="AV204" i="14"/>
  <c r="DO204" i="14"/>
  <c r="BC204" i="14"/>
  <c r="DN204" i="14"/>
  <c r="BB204" i="14"/>
  <c r="EK204" i="14"/>
  <c r="DE204" i="14"/>
  <c r="DD204" i="14"/>
  <c r="AR204" i="14"/>
  <c r="DC204" i="14"/>
  <c r="AQ204" i="14"/>
  <c r="DB204" i="14"/>
  <c r="AP204" i="14"/>
  <c r="DA204" i="14"/>
  <c r="AO204" i="14"/>
  <c r="CZ204" i="14"/>
  <c r="AN204" i="14"/>
  <c r="DG204" i="14"/>
  <c r="AU204" i="14"/>
  <c r="DF204" i="14"/>
  <c r="AT204" i="14"/>
  <c r="BY204" i="14"/>
  <c r="AS204" i="14"/>
  <c r="CV204" i="14"/>
  <c r="AJ204" i="14"/>
  <c r="CU204" i="14"/>
  <c r="AI204" i="14"/>
  <c r="CT204" i="14"/>
  <c r="AH204" i="14"/>
  <c r="CS204" i="14"/>
  <c r="AG204" i="14"/>
  <c r="CR204" i="14"/>
  <c r="AF204" i="14"/>
  <c r="CY204" i="14"/>
  <c r="AM204" i="14"/>
  <c r="CX204" i="14"/>
  <c r="AL204" i="14"/>
  <c r="EC204" i="14"/>
  <c r="CW204" i="14"/>
  <c r="CK204" i="14"/>
  <c r="BQ204" i="14"/>
  <c r="Y204" i="14"/>
  <c r="AK204" i="14"/>
  <c r="CN204" i="14"/>
  <c r="CJ204" i="14"/>
  <c r="AB204" i="14"/>
  <c r="X204" i="14"/>
  <c r="CM204" i="14"/>
  <c r="CQ204" i="14"/>
  <c r="AA204" i="14"/>
  <c r="AE204" i="14"/>
  <c r="Z204" i="14"/>
  <c r="AD204" i="14"/>
  <c r="CL204" i="14"/>
  <c r="CP204" i="14"/>
  <c r="CJ207" i="14"/>
  <c r="X207" i="14"/>
  <c r="CQ207" i="14"/>
  <c r="AE207" i="14"/>
  <c r="CP207" i="14"/>
  <c r="AD207" i="14"/>
  <c r="CW207" i="14"/>
  <c r="AK207" i="14"/>
  <c r="CV207" i="14"/>
  <c r="AJ207" i="14"/>
  <c r="CU207" i="14"/>
  <c r="AI207" i="14"/>
  <c r="CT207" i="14"/>
  <c r="AH207" i="14"/>
  <c r="CS207" i="14"/>
  <c r="AG207" i="14"/>
  <c r="CB207" i="14"/>
  <c r="P207" i="14"/>
  <c r="CI207" i="14"/>
  <c r="W207" i="14"/>
  <c r="CH207" i="14"/>
  <c r="V207" i="14"/>
  <c r="CO207" i="14"/>
  <c r="AC207" i="14"/>
  <c r="CN207" i="14"/>
  <c r="AB207" i="14"/>
  <c r="CM207" i="14"/>
  <c r="AA207" i="14"/>
  <c r="CL207" i="14"/>
  <c r="Z207" i="14"/>
  <c r="CK207" i="14"/>
  <c r="Y207" i="14"/>
  <c r="EF207" i="14"/>
  <c r="BT207" i="14"/>
  <c r="EM207" i="14"/>
  <c r="CA207" i="14"/>
  <c r="EL207" i="14"/>
  <c r="BZ207" i="14"/>
  <c r="N207" i="14"/>
  <c r="CG207" i="14"/>
  <c r="U207" i="14"/>
  <c r="CF207" i="14"/>
  <c r="T207" i="14"/>
  <c r="CE207" i="14"/>
  <c r="S207" i="14"/>
  <c r="CD207" i="14"/>
  <c r="R207" i="14"/>
  <c r="CC207" i="14"/>
  <c r="Q207" i="14"/>
  <c r="DX207" i="14"/>
  <c r="BL207" i="14"/>
  <c r="EE207" i="14"/>
  <c r="BS207" i="14"/>
  <c r="ED207" i="14"/>
  <c r="BR207" i="14"/>
  <c r="EK207" i="14"/>
  <c r="BY207" i="14"/>
  <c r="EJ207" i="14"/>
  <c r="BX207" i="14"/>
  <c r="EI207" i="14"/>
  <c r="BW207" i="14"/>
  <c r="EH207" i="14"/>
  <c r="BV207" i="14"/>
  <c r="EG207" i="14"/>
  <c r="BU207" i="14"/>
  <c r="DP207" i="14"/>
  <c r="BD207" i="14"/>
  <c r="DW207" i="14"/>
  <c r="BK207" i="14"/>
  <c r="DV207" i="14"/>
  <c r="BJ207" i="14"/>
  <c r="EC207" i="14"/>
  <c r="BQ207" i="14"/>
  <c r="EB207" i="14"/>
  <c r="BP207" i="14"/>
  <c r="EA207" i="14"/>
  <c r="BO207" i="14"/>
  <c r="DZ207" i="14"/>
  <c r="BN207" i="14"/>
  <c r="DY207" i="14"/>
  <c r="BM207" i="14"/>
  <c r="CR207" i="14"/>
  <c r="AF207" i="14"/>
  <c r="CY207" i="14"/>
  <c r="AM207" i="14"/>
  <c r="CX207" i="14"/>
  <c r="AL207" i="14"/>
  <c r="DE207" i="14"/>
  <c r="AS207" i="14"/>
  <c r="DD207" i="14"/>
  <c r="AR207" i="14"/>
  <c r="DC207" i="14"/>
  <c r="AQ207" i="14"/>
  <c r="DB207" i="14"/>
  <c r="AP207" i="14"/>
  <c r="DA207" i="14"/>
  <c r="AO207" i="14"/>
  <c r="AN207" i="14"/>
  <c r="AT207" i="14"/>
  <c r="AZ207" i="14"/>
  <c r="AX207" i="14"/>
  <c r="DO207" i="14"/>
  <c r="DU207" i="14"/>
  <c r="DS207" i="14"/>
  <c r="DQ207" i="14"/>
  <c r="DG207" i="14"/>
  <c r="DM207" i="14"/>
  <c r="DK207" i="14"/>
  <c r="DI207" i="14"/>
  <c r="BC207" i="14"/>
  <c r="BI207" i="14"/>
  <c r="BG207" i="14"/>
  <c r="BE207" i="14"/>
  <c r="AU207" i="14"/>
  <c r="BA207" i="14"/>
  <c r="AY207" i="14"/>
  <c r="AW207" i="14"/>
  <c r="DH207" i="14"/>
  <c r="DN207" i="14"/>
  <c r="DT207" i="14"/>
  <c r="DR207" i="14"/>
  <c r="CZ207" i="14"/>
  <c r="AV207" i="14"/>
  <c r="DF207" i="14"/>
  <c r="BB207" i="14"/>
  <c r="DL207" i="14"/>
  <c r="BH207" i="14"/>
  <c r="BF207" i="14"/>
  <c r="DJ207" i="14"/>
  <c r="DZ148" i="14"/>
  <c r="BN148" i="14"/>
  <c r="DY148" i="14"/>
  <c r="BM148" i="14"/>
  <c r="DX148" i="14"/>
  <c r="BL148" i="14"/>
  <c r="EE148" i="14"/>
  <c r="BS148" i="14"/>
  <c r="ED148" i="14"/>
  <c r="BR148" i="14"/>
  <c r="EK148" i="14"/>
  <c r="BY148" i="14"/>
  <c r="EJ148" i="14"/>
  <c r="BX148" i="14"/>
  <c r="EI148" i="14"/>
  <c r="BW148" i="14"/>
  <c r="DJ148" i="14"/>
  <c r="AX148" i="14"/>
  <c r="DI148" i="14"/>
  <c r="AW148" i="14"/>
  <c r="DH148" i="14"/>
  <c r="AV148" i="14"/>
  <c r="DO148" i="14"/>
  <c r="BC148" i="14"/>
  <c r="DN148" i="14"/>
  <c r="BB148" i="14"/>
  <c r="DU148" i="14"/>
  <c r="BI148" i="14"/>
  <c r="DT148" i="14"/>
  <c r="BH148" i="14"/>
  <c r="DS148" i="14"/>
  <c r="BG148" i="14"/>
  <c r="DB148" i="14"/>
  <c r="AP148" i="14"/>
  <c r="DA148" i="14"/>
  <c r="AO148" i="14"/>
  <c r="CZ148" i="14"/>
  <c r="AN148" i="14"/>
  <c r="DG148" i="14"/>
  <c r="AU148" i="14"/>
  <c r="DF148" i="14"/>
  <c r="AT148" i="14"/>
  <c r="DM148" i="14"/>
  <c r="BA148" i="14"/>
  <c r="DL148" i="14"/>
  <c r="AZ148" i="14"/>
  <c r="DK148" i="14"/>
  <c r="AY148" i="14"/>
  <c r="CT148" i="14"/>
  <c r="AH148" i="14"/>
  <c r="CS148" i="14"/>
  <c r="AG148" i="14"/>
  <c r="CR148" i="14"/>
  <c r="AF148" i="14"/>
  <c r="CY148" i="14"/>
  <c r="AM148" i="14"/>
  <c r="CX148" i="14"/>
  <c r="AL148" i="14"/>
  <c r="DE148" i="14"/>
  <c r="AS148" i="14"/>
  <c r="DD148" i="14"/>
  <c r="AR148" i="14"/>
  <c r="DC148" i="14"/>
  <c r="AQ148" i="14"/>
  <c r="CL148" i="14"/>
  <c r="Z148" i="14"/>
  <c r="CK148" i="14"/>
  <c r="Y148" i="14"/>
  <c r="CJ148" i="14"/>
  <c r="X148" i="14"/>
  <c r="CQ148" i="14"/>
  <c r="AE148" i="14"/>
  <c r="CP148" i="14"/>
  <c r="AD148" i="14"/>
  <c r="CW148" i="14"/>
  <c r="AK148" i="14"/>
  <c r="CV148" i="14"/>
  <c r="AJ148" i="14"/>
  <c r="CU148" i="14"/>
  <c r="BV148" i="14"/>
  <c r="Q148" i="14"/>
  <c r="DW148" i="14"/>
  <c r="BZ148" i="14"/>
  <c r="AC148" i="14"/>
  <c r="EA148" i="14"/>
  <c r="BF148" i="14"/>
  <c r="EF148" i="14"/>
  <c r="CI148" i="14"/>
  <c r="BJ148" i="14"/>
  <c r="U148" i="14"/>
  <c r="CM148" i="14"/>
  <c r="R148" i="14"/>
  <c r="DP148" i="14"/>
  <c r="CA148" i="14"/>
  <c r="V148" i="14"/>
  <c r="EB148" i="14"/>
  <c r="CE148" i="14"/>
  <c r="EG148" i="14"/>
  <c r="CB148" i="14"/>
  <c r="BK148" i="14"/>
  <c r="N148" i="14"/>
  <c r="CN148" i="14"/>
  <c r="BO148" i="14"/>
  <c r="DQ148" i="14"/>
  <c r="BT148" i="14"/>
  <c r="W148" i="14"/>
  <c r="EC148" i="14"/>
  <c r="CF148" i="14"/>
  <c r="AI148" i="14"/>
  <c r="EH148" i="14"/>
  <c r="CC148" i="14"/>
  <c r="BD148" i="14"/>
  <c r="EL148" i="14"/>
  <c r="CO148" i="14"/>
  <c r="BP148" i="14"/>
  <c r="AA148" i="14"/>
  <c r="DR148" i="14"/>
  <c r="BU148" i="14"/>
  <c r="P148" i="14"/>
  <c r="DV148" i="14"/>
  <c r="CG148" i="14"/>
  <c r="AB148" i="14"/>
  <c r="S148" i="14"/>
  <c r="BQ148" i="14"/>
  <c r="T148" i="14"/>
  <c r="CD148" i="14"/>
  <c r="BE148" i="14"/>
  <c r="CH148" i="14"/>
  <c r="EM148" i="14"/>
  <c r="DI301" i="14"/>
  <c r="DF301" i="14"/>
  <c r="AQ301" i="14"/>
  <c r="CV301" i="14"/>
  <c r="AH301" i="14"/>
  <c r="CL301" i="14"/>
  <c r="Y301" i="14"/>
  <c r="CB301" i="14"/>
  <c r="P301" i="14"/>
  <c r="BS301" i="14"/>
  <c r="DT301" i="14"/>
  <c r="BB301" i="14"/>
  <c r="DP301" i="14"/>
  <c r="AZ301" i="14"/>
  <c r="AC301" i="14"/>
  <c r="BA301" i="14"/>
  <c r="DA301" i="14"/>
  <c r="CW301" i="14"/>
  <c r="AI301" i="14"/>
  <c r="CM301" i="14"/>
  <c r="Z301" i="14"/>
  <c r="CC301" i="14"/>
  <c r="Q301" i="14"/>
  <c r="BT301" i="14"/>
  <c r="EE301" i="14"/>
  <c r="BK301" i="14"/>
  <c r="DJ301" i="14"/>
  <c r="AT301" i="14"/>
  <c r="DG301" i="14"/>
  <c r="AR301" i="14"/>
  <c r="CG301" i="14"/>
  <c r="DH301" i="14"/>
  <c r="EH301" i="14"/>
  <c r="CS301" i="14"/>
  <c r="CN301" i="14"/>
  <c r="AA301" i="14"/>
  <c r="CD301" i="14"/>
  <c r="R301" i="14"/>
  <c r="BU301" i="14"/>
  <c r="EF301" i="14"/>
  <c r="BL301" i="14"/>
  <c r="DU301" i="14"/>
  <c r="BC301" i="14"/>
  <c r="CZ301" i="14"/>
  <c r="AL301" i="14"/>
  <c r="CX301" i="14"/>
  <c r="AJ301" i="14"/>
  <c r="U301" i="14"/>
  <c r="AS301" i="14"/>
  <c r="DZ301" i="14"/>
  <c r="CK301" i="14"/>
  <c r="CE301" i="14"/>
  <c r="S301" i="14"/>
  <c r="BV301" i="14"/>
  <c r="EI301" i="14"/>
  <c r="BM301" i="14"/>
  <c r="DV301" i="14"/>
  <c r="BD301" i="14"/>
  <c r="DK301" i="14"/>
  <c r="AU301" i="14"/>
  <c r="CQ301" i="14"/>
  <c r="AD301" i="14"/>
  <c r="CO301" i="14"/>
  <c r="AB301" i="14"/>
  <c r="BY301" i="14"/>
  <c r="DR301" i="14"/>
  <c r="EK301" i="14"/>
  <c r="BW301" i="14"/>
  <c r="EJ301" i="14"/>
  <c r="BN301" i="14"/>
  <c r="DW301" i="14"/>
  <c r="BE301" i="14"/>
  <c r="DL301" i="14"/>
  <c r="AV301" i="14"/>
  <c r="DB301" i="14"/>
  <c r="AM301" i="14"/>
  <c r="CH301" i="14"/>
  <c r="V301" i="14"/>
  <c r="CF301" i="14"/>
  <c r="T301" i="14"/>
  <c r="BQ301" i="14"/>
  <c r="EG301" i="14"/>
  <c r="EL301" i="14"/>
  <c r="BO301" i="14"/>
  <c r="DX301" i="14"/>
  <c r="BF301" i="14"/>
  <c r="DM301" i="14"/>
  <c r="AW301" i="14"/>
  <c r="DC301" i="14"/>
  <c r="AN301" i="14"/>
  <c r="CR301" i="14"/>
  <c r="AE301" i="14"/>
  <c r="BZ301" i="14"/>
  <c r="N301" i="14"/>
  <c r="BX301" i="14"/>
  <c r="CY301" i="14"/>
  <c r="EC301" i="14"/>
  <c r="DY301" i="14"/>
  <c r="EA301" i="14"/>
  <c r="BG301" i="14"/>
  <c r="DN301" i="14"/>
  <c r="AX301" i="14"/>
  <c r="DD301" i="14"/>
  <c r="AO301" i="14"/>
  <c r="CT301" i="14"/>
  <c r="AF301" i="14"/>
  <c r="CI301" i="14"/>
  <c r="W301" i="14"/>
  <c r="BR301" i="14"/>
  <c r="EM301" i="14"/>
  <c r="BP301" i="14"/>
  <c r="AK301" i="14"/>
  <c r="BI301" i="14"/>
  <c r="AG301" i="14"/>
  <c r="CP301" i="14"/>
  <c r="CJ301" i="14"/>
  <c r="DS301" i="14"/>
  <c r="DQ301" i="14"/>
  <c r="X301" i="14"/>
  <c r="DO301" i="14"/>
  <c r="CA301" i="14"/>
  <c r="AY301" i="14"/>
  <c r="ED301" i="14"/>
  <c r="DE301" i="14"/>
  <c r="BJ301" i="14"/>
  <c r="AP301" i="14"/>
  <c r="EB301" i="14"/>
  <c r="BH301" i="14"/>
  <c r="CU301" i="14"/>
  <c r="DO344" i="14"/>
  <c r="BC344" i="14"/>
  <c r="DN344" i="14"/>
  <c r="BB344" i="14"/>
  <c r="DU344" i="14"/>
  <c r="BI344" i="14"/>
  <c r="DT344" i="14"/>
  <c r="BH344" i="14"/>
  <c r="DS344" i="14"/>
  <c r="BG344" i="14"/>
  <c r="DR344" i="14"/>
  <c r="BF344" i="14"/>
  <c r="DQ344" i="14"/>
  <c r="BE344" i="14"/>
  <c r="CR344" i="14"/>
  <c r="DX344" i="14"/>
  <c r="DG344" i="14"/>
  <c r="AU344" i="14"/>
  <c r="DF344" i="14"/>
  <c r="AT344" i="14"/>
  <c r="DM344" i="14"/>
  <c r="BA344" i="14"/>
  <c r="DL344" i="14"/>
  <c r="AZ344" i="14"/>
  <c r="DK344" i="14"/>
  <c r="AY344" i="14"/>
  <c r="DJ344" i="14"/>
  <c r="AX344" i="14"/>
  <c r="DI344" i="14"/>
  <c r="AW344" i="14"/>
  <c r="AF344" i="14"/>
  <c r="BL344" i="14"/>
  <c r="CY344" i="14"/>
  <c r="AM344" i="14"/>
  <c r="CX344" i="14"/>
  <c r="AL344" i="14"/>
  <c r="DE344" i="14"/>
  <c r="AS344" i="14"/>
  <c r="DD344" i="14"/>
  <c r="AR344" i="14"/>
  <c r="DC344" i="14"/>
  <c r="AQ344" i="14"/>
  <c r="DB344" i="14"/>
  <c r="AP344" i="14"/>
  <c r="DA344" i="14"/>
  <c r="AO344" i="14"/>
  <c r="CJ344" i="14"/>
  <c r="DH344" i="14"/>
  <c r="CQ344" i="14"/>
  <c r="AE344" i="14"/>
  <c r="CP344" i="14"/>
  <c r="AD344" i="14"/>
  <c r="CW344" i="14"/>
  <c r="AK344" i="14"/>
  <c r="CV344" i="14"/>
  <c r="AJ344" i="14"/>
  <c r="CU344" i="14"/>
  <c r="AI344" i="14"/>
  <c r="CT344" i="14"/>
  <c r="AH344" i="14"/>
  <c r="CS344" i="14"/>
  <c r="AG344" i="14"/>
  <c r="X344" i="14"/>
  <c r="AV344" i="14"/>
  <c r="CI344" i="14"/>
  <c r="W344" i="14"/>
  <c r="CH344" i="14"/>
  <c r="V344" i="14"/>
  <c r="CO344" i="14"/>
  <c r="AC344" i="14"/>
  <c r="CN344" i="14"/>
  <c r="AB344" i="14"/>
  <c r="CM344" i="14"/>
  <c r="AA344" i="14"/>
  <c r="CL344" i="14"/>
  <c r="Z344" i="14"/>
  <c r="CK344" i="14"/>
  <c r="Y344" i="14"/>
  <c r="CB344" i="14"/>
  <c r="DP344" i="14"/>
  <c r="EM344" i="14"/>
  <c r="CA344" i="14"/>
  <c r="EL344" i="14"/>
  <c r="BZ344" i="14"/>
  <c r="N344" i="14"/>
  <c r="CG344" i="14"/>
  <c r="U344" i="14"/>
  <c r="CF344" i="14"/>
  <c r="T344" i="14"/>
  <c r="CE344" i="14"/>
  <c r="S344" i="14"/>
  <c r="CD344" i="14"/>
  <c r="R344" i="14"/>
  <c r="CC344" i="14"/>
  <c r="Q344" i="14"/>
  <c r="P344" i="14"/>
  <c r="BD344" i="14"/>
  <c r="DW344" i="14"/>
  <c r="BK344" i="14"/>
  <c r="DV344" i="14"/>
  <c r="BJ344" i="14"/>
  <c r="EC344" i="14"/>
  <c r="BQ344" i="14"/>
  <c r="EB344" i="14"/>
  <c r="BP344" i="14"/>
  <c r="EA344" i="14"/>
  <c r="BO344" i="14"/>
  <c r="DZ344" i="14"/>
  <c r="BN344" i="14"/>
  <c r="DY344" i="14"/>
  <c r="BM344" i="14"/>
  <c r="AN344" i="14"/>
  <c r="ED344" i="14"/>
  <c r="EH344" i="14"/>
  <c r="BR344" i="14"/>
  <c r="BV344" i="14"/>
  <c r="EK344" i="14"/>
  <c r="EG344" i="14"/>
  <c r="BY344" i="14"/>
  <c r="BU344" i="14"/>
  <c r="EJ344" i="14"/>
  <c r="CZ344" i="14"/>
  <c r="BX344" i="14"/>
  <c r="EF344" i="14"/>
  <c r="EE344" i="14"/>
  <c r="EI344" i="14"/>
  <c r="BT344" i="14"/>
  <c r="BS344" i="14"/>
  <c r="BW344" i="14"/>
  <c r="DB329" i="14"/>
  <c r="AP329" i="14"/>
  <c r="DA329" i="14"/>
  <c r="AO329" i="14"/>
  <c r="CZ329" i="14"/>
  <c r="AN329" i="14"/>
  <c r="DG329" i="14"/>
  <c r="AU329" i="14"/>
  <c r="DF329" i="14"/>
  <c r="AT329" i="14"/>
  <c r="DM329" i="14"/>
  <c r="BA329" i="14"/>
  <c r="DK329" i="14"/>
  <c r="AY329" i="14"/>
  <c r="AJ329" i="14"/>
  <c r="BP329" i="14"/>
  <c r="CT329" i="14"/>
  <c r="AH329" i="14"/>
  <c r="CS329" i="14"/>
  <c r="AG329" i="14"/>
  <c r="CR329" i="14"/>
  <c r="AF329" i="14"/>
  <c r="CY329" i="14"/>
  <c r="AM329" i="14"/>
  <c r="CX329" i="14"/>
  <c r="AL329" i="14"/>
  <c r="DE329" i="14"/>
  <c r="AS329" i="14"/>
  <c r="DC329" i="14"/>
  <c r="AQ329" i="14"/>
  <c r="CN329" i="14"/>
  <c r="DT329" i="14"/>
  <c r="CL329" i="14"/>
  <c r="Z329" i="14"/>
  <c r="CK329" i="14"/>
  <c r="Y329" i="14"/>
  <c r="CJ329" i="14"/>
  <c r="X329" i="14"/>
  <c r="CQ329" i="14"/>
  <c r="AE329" i="14"/>
  <c r="CP329" i="14"/>
  <c r="AD329" i="14"/>
  <c r="CW329" i="14"/>
  <c r="AK329" i="14"/>
  <c r="CU329" i="14"/>
  <c r="AI329" i="14"/>
  <c r="AB329" i="14"/>
  <c r="BH329" i="14"/>
  <c r="CD329" i="14"/>
  <c r="R329" i="14"/>
  <c r="CC329" i="14"/>
  <c r="Q329" i="14"/>
  <c r="CB329" i="14"/>
  <c r="P329" i="14"/>
  <c r="CI329" i="14"/>
  <c r="W329" i="14"/>
  <c r="CH329" i="14"/>
  <c r="V329" i="14"/>
  <c r="CO329" i="14"/>
  <c r="AC329" i="14"/>
  <c r="CM329" i="14"/>
  <c r="AA329" i="14"/>
  <c r="CF329" i="14"/>
  <c r="DL329" i="14"/>
  <c r="EH329" i="14"/>
  <c r="BV329" i="14"/>
  <c r="EG329" i="14"/>
  <c r="BU329" i="14"/>
  <c r="EF329" i="14"/>
  <c r="BT329" i="14"/>
  <c r="EM329" i="14"/>
  <c r="CA329" i="14"/>
  <c r="EL329" i="14"/>
  <c r="BZ329" i="14"/>
  <c r="N329" i="14"/>
  <c r="CG329" i="14"/>
  <c r="U329" i="14"/>
  <c r="CE329" i="14"/>
  <c r="S329" i="14"/>
  <c r="T329" i="14"/>
  <c r="AZ329" i="14"/>
  <c r="DZ329" i="14"/>
  <c r="BN329" i="14"/>
  <c r="DY329" i="14"/>
  <c r="BM329" i="14"/>
  <c r="DX329" i="14"/>
  <c r="BL329" i="14"/>
  <c r="EE329" i="14"/>
  <c r="BS329" i="14"/>
  <c r="ED329" i="14"/>
  <c r="BR329" i="14"/>
  <c r="EK329" i="14"/>
  <c r="BY329" i="14"/>
  <c r="EI329" i="14"/>
  <c r="BW329" i="14"/>
  <c r="DD329" i="14"/>
  <c r="EJ329" i="14"/>
  <c r="DR329" i="14"/>
  <c r="BF329" i="14"/>
  <c r="DQ329" i="14"/>
  <c r="BE329" i="14"/>
  <c r="DP329" i="14"/>
  <c r="BD329" i="14"/>
  <c r="DW329" i="14"/>
  <c r="BK329" i="14"/>
  <c r="DV329" i="14"/>
  <c r="BJ329" i="14"/>
  <c r="EC329" i="14"/>
  <c r="BQ329" i="14"/>
  <c r="EA329" i="14"/>
  <c r="BO329" i="14"/>
  <c r="AR329" i="14"/>
  <c r="BX329" i="14"/>
  <c r="DJ329" i="14"/>
  <c r="DN329" i="14"/>
  <c r="AX329" i="14"/>
  <c r="BB329" i="14"/>
  <c r="DI329" i="14"/>
  <c r="DU329" i="14"/>
  <c r="AW329" i="14"/>
  <c r="BI329" i="14"/>
  <c r="DH329" i="14"/>
  <c r="DS329" i="14"/>
  <c r="AV329" i="14"/>
  <c r="BG329" i="14"/>
  <c r="DO329" i="14"/>
  <c r="CV329" i="14"/>
  <c r="BC329" i="14"/>
  <c r="EB329" i="14"/>
  <c r="EJ212" i="14"/>
  <c r="BX212" i="14"/>
  <c r="EI212" i="14"/>
  <c r="BW212" i="14"/>
  <c r="EH212" i="14"/>
  <c r="BV212" i="14"/>
  <c r="EG212" i="14"/>
  <c r="BU212" i="14"/>
  <c r="EF212" i="14"/>
  <c r="BT212" i="14"/>
  <c r="EM212" i="14"/>
  <c r="CA212" i="14"/>
  <c r="EL212" i="14"/>
  <c r="BZ212" i="14"/>
  <c r="N212" i="14"/>
  <c r="CG212" i="14"/>
  <c r="U212" i="14"/>
  <c r="EB212" i="14"/>
  <c r="BP212" i="14"/>
  <c r="EA212" i="14"/>
  <c r="BO212" i="14"/>
  <c r="DZ212" i="14"/>
  <c r="BN212" i="14"/>
  <c r="DY212" i="14"/>
  <c r="BM212" i="14"/>
  <c r="DX212" i="14"/>
  <c r="BL212" i="14"/>
  <c r="EE212" i="14"/>
  <c r="BS212" i="14"/>
  <c r="ED212" i="14"/>
  <c r="BR212" i="14"/>
  <c r="EK212" i="14"/>
  <c r="BY212" i="14"/>
  <c r="DT212" i="14"/>
  <c r="BH212" i="14"/>
  <c r="DS212" i="14"/>
  <c r="BG212" i="14"/>
  <c r="DR212" i="14"/>
  <c r="BF212" i="14"/>
  <c r="DQ212" i="14"/>
  <c r="BE212" i="14"/>
  <c r="DP212" i="14"/>
  <c r="BD212" i="14"/>
  <c r="DW212" i="14"/>
  <c r="BK212" i="14"/>
  <c r="DV212" i="14"/>
  <c r="BJ212" i="14"/>
  <c r="EC212" i="14"/>
  <c r="BQ212" i="14"/>
  <c r="DL212" i="14"/>
  <c r="AZ212" i="14"/>
  <c r="DK212" i="14"/>
  <c r="AY212" i="14"/>
  <c r="DJ212" i="14"/>
  <c r="AX212" i="14"/>
  <c r="DI212" i="14"/>
  <c r="AW212" i="14"/>
  <c r="DH212" i="14"/>
  <c r="AV212" i="14"/>
  <c r="DO212" i="14"/>
  <c r="BC212" i="14"/>
  <c r="DN212" i="14"/>
  <c r="BB212" i="14"/>
  <c r="DU212" i="14"/>
  <c r="BI212" i="14"/>
  <c r="CV212" i="14"/>
  <c r="AJ212" i="14"/>
  <c r="CU212" i="14"/>
  <c r="AI212" i="14"/>
  <c r="CT212" i="14"/>
  <c r="AH212" i="14"/>
  <c r="CS212" i="14"/>
  <c r="AG212" i="14"/>
  <c r="CR212" i="14"/>
  <c r="AF212" i="14"/>
  <c r="CY212" i="14"/>
  <c r="AM212" i="14"/>
  <c r="CX212" i="14"/>
  <c r="AL212" i="14"/>
  <c r="DE212" i="14"/>
  <c r="AS212" i="14"/>
  <c r="T212" i="14"/>
  <c r="CL212" i="14"/>
  <c r="AO212" i="14"/>
  <c r="P212" i="14"/>
  <c r="CP212" i="14"/>
  <c r="BA212" i="14"/>
  <c r="DC212" i="14"/>
  <c r="CD212" i="14"/>
  <c r="Y212" i="14"/>
  <c r="DG212" i="14"/>
  <c r="CH212" i="14"/>
  <c r="AK212" i="14"/>
  <c r="CM212" i="14"/>
  <c r="AP212" i="14"/>
  <c r="Q212" i="14"/>
  <c r="CQ212" i="14"/>
  <c r="AT212" i="14"/>
  <c r="AC212" i="14"/>
  <c r="DD212" i="14"/>
  <c r="CE212" i="14"/>
  <c r="Z212" i="14"/>
  <c r="CZ212" i="14"/>
  <c r="CI212" i="14"/>
  <c r="AD212" i="14"/>
  <c r="CN212" i="14"/>
  <c r="AQ212" i="14"/>
  <c r="R212" i="14"/>
  <c r="CJ212" i="14"/>
  <c r="AU212" i="14"/>
  <c r="V212" i="14"/>
  <c r="CF212" i="14"/>
  <c r="AA212" i="14"/>
  <c r="DA212" i="14"/>
  <c r="CB212" i="14"/>
  <c r="AE212" i="14"/>
  <c r="DM212" i="14"/>
  <c r="AB212" i="14"/>
  <c r="DB212" i="14"/>
  <c r="CC212" i="14"/>
  <c r="X212" i="14"/>
  <c r="DF212" i="14"/>
  <c r="CO212" i="14"/>
  <c r="CW212" i="14"/>
  <c r="AR212" i="14"/>
  <c r="CK212" i="14"/>
  <c r="AN212" i="14"/>
  <c r="W212" i="14"/>
  <c r="S212" i="14"/>
  <c r="CP263" i="14"/>
  <c r="AD263" i="14"/>
  <c r="CW263" i="14"/>
  <c r="AK263" i="14"/>
  <c r="CV263" i="14"/>
  <c r="AJ263" i="14"/>
  <c r="CU263" i="14"/>
  <c r="AI263" i="14"/>
  <c r="CT263" i="14"/>
  <c r="AH263" i="14"/>
  <c r="CS263" i="14"/>
  <c r="AG263" i="14"/>
  <c r="CR263" i="14"/>
  <c r="AF263" i="14"/>
  <c r="CY263" i="14"/>
  <c r="AM263" i="14"/>
  <c r="BZ263" i="14"/>
  <c r="EK263" i="14"/>
  <c r="BQ263" i="14"/>
  <c r="DT263" i="14"/>
  <c r="AZ263" i="14"/>
  <c r="DC263" i="14"/>
  <c r="AA263" i="14"/>
  <c r="CD263" i="14"/>
  <c r="EG263" i="14"/>
  <c r="BM263" i="14"/>
  <c r="DP263" i="14"/>
  <c r="AV263" i="14"/>
  <c r="DG263" i="14"/>
  <c r="AE263" i="14"/>
  <c r="EL263" i="14"/>
  <c r="BR263" i="14"/>
  <c r="EC263" i="14"/>
  <c r="BI263" i="14"/>
  <c r="DL263" i="14"/>
  <c r="AR263" i="14"/>
  <c r="CM263" i="14"/>
  <c r="S263" i="14"/>
  <c r="BV263" i="14"/>
  <c r="DY263" i="14"/>
  <c r="BE263" i="14"/>
  <c r="DH263" i="14"/>
  <c r="AN263" i="14"/>
  <c r="CQ263" i="14"/>
  <c r="W263" i="14"/>
  <c r="ED263" i="14"/>
  <c r="BJ263" i="14"/>
  <c r="DU263" i="14"/>
  <c r="BA263" i="14"/>
  <c r="DD263" i="14"/>
  <c r="AB263" i="14"/>
  <c r="CE263" i="14"/>
  <c r="EH263" i="14"/>
  <c r="BN263" i="14"/>
  <c r="DQ263" i="14"/>
  <c r="AW263" i="14"/>
  <c r="CZ263" i="14"/>
  <c r="X263" i="14"/>
  <c r="CI263" i="14"/>
  <c r="DV263" i="14"/>
  <c r="BB263" i="14"/>
  <c r="DM263" i="14"/>
  <c r="AS263" i="14"/>
  <c r="CN263" i="14"/>
  <c r="T263" i="14"/>
  <c r="BW263" i="14"/>
  <c r="DZ263" i="14"/>
  <c r="BF263" i="14"/>
  <c r="DI263" i="14"/>
  <c r="AO263" i="14"/>
  <c r="CJ263" i="14"/>
  <c r="P263" i="14"/>
  <c r="CA263" i="14"/>
  <c r="DN263" i="14"/>
  <c r="AT263" i="14"/>
  <c r="DE263" i="14"/>
  <c r="AC263" i="14"/>
  <c r="CF263" i="14"/>
  <c r="EI263" i="14"/>
  <c r="BO263" i="14"/>
  <c r="DR263" i="14"/>
  <c r="AX263" i="14"/>
  <c r="DA263" i="14"/>
  <c r="Y263" i="14"/>
  <c r="CB263" i="14"/>
  <c r="EM263" i="14"/>
  <c r="BS263" i="14"/>
  <c r="DF263" i="14"/>
  <c r="AL263" i="14"/>
  <c r="CO263" i="14"/>
  <c r="U263" i="14"/>
  <c r="BX263" i="14"/>
  <c r="EA263" i="14"/>
  <c r="BG263" i="14"/>
  <c r="DJ263" i="14"/>
  <c r="AP263" i="14"/>
  <c r="CK263" i="14"/>
  <c r="Q263" i="14"/>
  <c r="BT263" i="14"/>
  <c r="EE263" i="14"/>
  <c r="BK263" i="14"/>
  <c r="CH263" i="14"/>
  <c r="N263" i="14"/>
  <c r="BY263" i="14"/>
  <c r="EB263" i="14"/>
  <c r="BH263" i="14"/>
  <c r="DK263" i="14"/>
  <c r="AQ263" i="14"/>
  <c r="CL263" i="14"/>
  <c r="R263" i="14"/>
  <c r="BU263" i="14"/>
  <c r="DX263" i="14"/>
  <c r="BD263" i="14"/>
  <c r="DO263" i="14"/>
  <c r="AU263" i="14"/>
  <c r="BP263" i="14"/>
  <c r="DW263" i="14"/>
  <c r="DS263" i="14"/>
  <c r="BC263" i="14"/>
  <c r="AY263" i="14"/>
  <c r="CG263" i="14"/>
  <c r="DB263" i="14"/>
  <c r="EF263" i="14"/>
  <c r="CX263" i="14"/>
  <c r="Z263" i="14"/>
  <c r="V263" i="14"/>
  <c r="CC263" i="14"/>
  <c r="EJ263" i="14"/>
  <c r="BL263" i="14"/>
  <c r="EL131" i="14"/>
  <c r="BZ131" i="14"/>
  <c r="N131" i="14"/>
  <c r="CG131" i="14"/>
  <c r="U131" i="14"/>
  <c r="CF131" i="14"/>
  <c r="T131" i="14"/>
  <c r="CE131" i="14"/>
  <c r="S131" i="14"/>
  <c r="CD131" i="14"/>
  <c r="ED131" i="14"/>
  <c r="BR131" i="14"/>
  <c r="EK131" i="14"/>
  <c r="BY131" i="14"/>
  <c r="EJ131" i="14"/>
  <c r="BX131" i="14"/>
  <c r="EI131" i="14"/>
  <c r="BW131" i="14"/>
  <c r="EH131" i="14"/>
  <c r="BV131" i="14"/>
  <c r="EG131" i="14"/>
  <c r="BU131" i="14"/>
  <c r="EF131" i="14"/>
  <c r="DV131" i="14"/>
  <c r="BJ131" i="14"/>
  <c r="EC131" i="14"/>
  <c r="BQ131" i="14"/>
  <c r="EB131" i="14"/>
  <c r="BP131" i="14"/>
  <c r="EA131" i="14"/>
  <c r="BO131" i="14"/>
  <c r="DZ131" i="14"/>
  <c r="BN131" i="14"/>
  <c r="DY131" i="14"/>
  <c r="BM131" i="14"/>
  <c r="DX131" i="14"/>
  <c r="BL131" i="14"/>
  <c r="EE131" i="14"/>
  <c r="BS131" i="14"/>
  <c r="DN131" i="14"/>
  <c r="BB131" i="14"/>
  <c r="DU131" i="14"/>
  <c r="BI131" i="14"/>
  <c r="DT131" i="14"/>
  <c r="BH131" i="14"/>
  <c r="DS131" i="14"/>
  <c r="BG131" i="14"/>
  <c r="DR131" i="14"/>
  <c r="BF131" i="14"/>
  <c r="DQ131" i="14"/>
  <c r="BE131" i="14"/>
  <c r="DP131" i="14"/>
  <c r="BD131" i="14"/>
  <c r="DW131" i="14"/>
  <c r="BK131" i="14"/>
  <c r="DF131" i="14"/>
  <c r="AT131" i="14"/>
  <c r="DM131" i="14"/>
  <c r="BA131" i="14"/>
  <c r="DL131" i="14"/>
  <c r="AZ131" i="14"/>
  <c r="DK131" i="14"/>
  <c r="AY131" i="14"/>
  <c r="DJ131" i="14"/>
  <c r="AX131" i="14"/>
  <c r="DI131" i="14"/>
  <c r="AW131" i="14"/>
  <c r="DH131" i="14"/>
  <c r="AV131" i="14"/>
  <c r="DO131" i="14"/>
  <c r="BC131" i="14"/>
  <c r="CX131" i="14"/>
  <c r="AL131" i="14"/>
  <c r="DE131" i="14"/>
  <c r="AS131" i="14"/>
  <c r="DD131" i="14"/>
  <c r="AR131" i="14"/>
  <c r="DC131" i="14"/>
  <c r="AQ131" i="14"/>
  <c r="DB131" i="14"/>
  <c r="AP131" i="14"/>
  <c r="DA131" i="14"/>
  <c r="AO131" i="14"/>
  <c r="CZ131" i="14"/>
  <c r="AN131" i="14"/>
  <c r="DG131" i="14"/>
  <c r="AU131" i="14"/>
  <c r="CP131" i="14"/>
  <c r="AD131" i="14"/>
  <c r="CW131" i="14"/>
  <c r="AK131" i="14"/>
  <c r="CV131" i="14"/>
  <c r="AJ131" i="14"/>
  <c r="CU131" i="14"/>
  <c r="AI131" i="14"/>
  <c r="CT131" i="14"/>
  <c r="AH131" i="14"/>
  <c r="CS131" i="14"/>
  <c r="AG131" i="14"/>
  <c r="CR131" i="14"/>
  <c r="AF131" i="14"/>
  <c r="CY131" i="14"/>
  <c r="AM131" i="14"/>
  <c r="CN131" i="14"/>
  <c r="CC131" i="14"/>
  <c r="EM131" i="14"/>
  <c r="AB131" i="14"/>
  <c r="Y131" i="14"/>
  <c r="CQ131" i="14"/>
  <c r="CM131" i="14"/>
  <c r="Q131" i="14"/>
  <c r="CI131" i="14"/>
  <c r="AA131" i="14"/>
  <c r="CJ131" i="14"/>
  <c r="CA131" i="14"/>
  <c r="CH131" i="14"/>
  <c r="CL131" i="14"/>
  <c r="CB131" i="14"/>
  <c r="AE131" i="14"/>
  <c r="AC131" i="14"/>
  <c r="CK131" i="14"/>
  <c r="P131" i="14"/>
  <c r="V131" i="14"/>
  <c r="CO131" i="14"/>
  <c r="Z131" i="14"/>
  <c r="R131" i="14"/>
  <c r="BT131" i="14"/>
  <c r="W131" i="14"/>
  <c r="X131" i="14"/>
  <c r="CD150" i="14"/>
  <c r="R150" i="14"/>
  <c r="CC150" i="14"/>
  <c r="Q150" i="14"/>
  <c r="CB150" i="14"/>
  <c r="P150" i="14"/>
  <c r="CI150" i="14"/>
  <c r="W150" i="14"/>
  <c r="EH150" i="14"/>
  <c r="BV150" i="14"/>
  <c r="EG150" i="14"/>
  <c r="BU150" i="14"/>
  <c r="EF150" i="14"/>
  <c r="BT150" i="14"/>
  <c r="EM150" i="14"/>
  <c r="CA150" i="14"/>
  <c r="EL150" i="14"/>
  <c r="BZ150" i="14"/>
  <c r="N150" i="14"/>
  <c r="CG150" i="14"/>
  <c r="U150" i="14"/>
  <c r="CF150" i="14"/>
  <c r="T150" i="14"/>
  <c r="CE150" i="14"/>
  <c r="S150" i="14"/>
  <c r="DZ150" i="14"/>
  <c r="BN150" i="14"/>
  <c r="DY150" i="14"/>
  <c r="BM150" i="14"/>
  <c r="DX150" i="14"/>
  <c r="BL150" i="14"/>
  <c r="EE150" i="14"/>
  <c r="BS150" i="14"/>
  <c r="ED150" i="14"/>
  <c r="BR150" i="14"/>
  <c r="EK150" i="14"/>
  <c r="BY150" i="14"/>
  <c r="EJ150" i="14"/>
  <c r="BX150" i="14"/>
  <c r="EI150" i="14"/>
  <c r="BW150" i="14"/>
  <c r="DR150" i="14"/>
  <c r="BF150" i="14"/>
  <c r="DQ150" i="14"/>
  <c r="BE150" i="14"/>
  <c r="DP150" i="14"/>
  <c r="BD150" i="14"/>
  <c r="DW150" i="14"/>
  <c r="BK150" i="14"/>
  <c r="DV150" i="14"/>
  <c r="BJ150" i="14"/>
  <c r="EC150" i="14"/>
  <c r="BQ150" i="14"/>
  <c r="EB150" i="14"/>
  <c r="BP150" i="14"/>
  <c r="EA150" i="14"/>
  <c r="BO150" i="14"/>
  <c r="DJ150" i="14"/>
  <c r="AX150" i="14"/>
  <c r="DI150" i="14"/>
  <c r="AW150" i="14"/>
  <c r="DH150" i="14"/>
  <c r="AV150" i="14"/>
  <c r="DO150" i="14"/>
  <c r="BC150" i="14"/>
  <c r="DN150" i="14"/>
  <c r="BB150" i="14"/>
  <c r="DU150" i="14"/>
  <c r="BI150" i="14"/>
  <c r="DT150" i="14"/>
  <c r="BH150" i="14"/>
  <c r="DS150" i="14"/>
  <c r="BG150" i="14"/>
  <c r="DB150" i="14"/>
  <c r="AP150" i="14"/>
  <c r="DA150" i="14"/>
  <c r="AO150" i="14"/>
  <c r="CZ150" i="14"/>
  <c r="AN150" i="14"/>
  <c r="DG150" i="14"/>
  <c r="AU150" i="14"/>
  <c r="DF150" i="14"/>
  <c r="AT150" i="14"/>
  <c r="DM150" i="14"/>
  <c r="BA150" i="14"/>
  <c r="DL150" i="14"/>
  <c r="AZ150" i="14"/>
  <c r="DK150" i="14"/>
  <c r="AY150" i="14"/>
  <c r="CL150" i="14"/>
  <c r="Z150" i="14"/>
  <c r="CK150" i="14"/>
  <c r="Y150" i="14"/>
  <c r="CJ150" i="14"/>
  <c r="X150" i="14"/>
  <c r="CQ150" i="14"/>
  <c r="AE150" i="14"/>
  <c r="CP150" i="14"/>
  <c r="AD150" i="14"/>
  <c r="CW150" i="14"/>
  <c r="AK150" i="14"/>
  <c r="CV150" i="14"/>
  <c r="AJ150" i="14"/>
  <c r="CU150" i="14"/>
  <c r="AI150" i="14"/>
  <c r="CY150" i="14"/>
  <c r="AS150" i="14"/>
  <c r="AQ150" i="14"/>
  <c r="AM150" i="14"/>
  <c r="AC150" i="14"/>
  <c r="AA150" i="14"/>
  <c r="CT150" i="14"/>
  <c r="CX150" i="14"/>
  <c r="DD150" i="14"/>
  <c r="AH150" i="14"/>
  <c r="CH150" i="14"/>
  <c r="CN150" i="14"/>
  <c r="CS150" i="14"/>
  <c r="AL150" i="14"/>
  <c r="AR150" i="14"/>
  <c r="AG150" i="14"/>
  <c r="V150" i="14"/>
  <c r="AB150" i="14"/>
  <c r="CR150" i="14"/>
  <c r="DE150" i="14"/>
  <c r="DC150" i="14"/>
  <c r="CM150" i="14"/>
  <c r="CO150" i="14"/>
  <c r="AF150" i="14"/>
  <c r="DG272" i="14"/>
  <c r="AU272" i="14"/>
  <c r="DF272" i="14"/>
  <c r="AT272" i="14"/>
  <c r="DM272" i="14"/>
  <c r="BA272" i="14"/>
  <c r="DK272" i="14"/>
  <c r="AY272" i="14"/>
  <c r="DJ272" i="14"/>
  <c r="AX272" i="14"/>
  <c r="BM272" i="14"/>
  <c r="T272" i="14"/>
  <c r="CV272" i="14"/>
  <c r="BX272" i="14"/>
  <c r="AF272" i="14"/>
  <c r="DH272" i="14"/>
  <c r="CY272" i="14"/>
  <c r="AM272" i="14"/>
  <c r="CX272" i="14"/>
  <c r="AL272" i="14"/>
  <c r="DE272" i="14"/>
  <c r="AS272" i="14"/>
  <c r="DC272" i="14"/>
  <c r="AQ272" i="14"/>
  <c r="DB272" i="14"/>
  <c r="AP272" i="14"/>
  <c r="AR272" i="14"/>
  <c r="DT272" i="14"/>
  <c r="CB272" i="14"/>
  <c r="BD272" i="14"/>
  <c r="EF272" i="14"/>
  <c r="CK272" i="14"/>
  <c r="CQ272" i="14"/>
  <c r="AE272" i="14"/>
  <c r="CP272" i="14"/>
  <c r="AD272" i="14"/>
  <c r="CW272" i="14"/>
  <c r="AK272" i="14"/>
  <c r="CU272" i="14"/>
  <c r="AI272" i="14"/>
  <c r="CT272" i="14"/>
  <c r="AH272" i="14"/>
  <c r="X272" i="14"/>
  <c r="CZ272" i="14"/>
  <c r="BE272" i="14"/>
  <c r="AG272" i="14"/>
  <c r="DI272" i="14"/>
  <c r="CI272" i="14"/>
  <c r="W272" i="14"/>
  <c r="CH272" i="14"/>
  <c r="V272" i="14"/>
  <c r="CO272" i="14"/>
  <c r="AC272" i="14"/>
  <c r="CM272" i="14"/>
  <c r="AA272" i="14"/>
  <c r="CL272" i="14"/>
  <c r="Z272" i="14"/>
  <c r="DX272" i="14"/>
  <c r="CC272" i="14"/>
  <c r="AJ272" i="14"/>
  <c r="EG272" i="14"/>
  <c r="CN272" i="14"/>
  <c r="AV272" i="14"/>
  <c r="EE272" i="14"/>
  <c r="BS272" i="14"/>
  <c r="ED272" i="14"/>
  <c r="BR272" i="14"/>
  <c r="EK272" i="14"/>
  <c r="BY272" i="14"/>
  <c r="EI272" i="14"/>
  <c r="BW272" i="14"/>
  <c r="EH272" i="14"/>
  <c r="BV272" i="14"/>
  <c r="DY272" i="14"/>
  <c r="CF272" i="14"/>
  <c r="AN272" i="14"/>
  <c r="EJ272" i="14"/>
  <c r="CR272" i="14"/>
  <c r="AW272" i="14"/>
  <c r="EL272" i="14"/>
  <c r="DU272" i="14"/>
  <c r="BO272" i="14"/>
  <c r="R272" i="14"/>
  <c r="DQ272" i="14"/>
  <c r="AB272" i="14"/>
  <c r="DV272" i="14"/>
  <c r="CG272" i="14"/>
  <c r="BG272" i="14"/>
  <c r="DD272" i="14"/>
  <c r="P272" i="14"/>
  <c r="EB272" i="14"/>
  <c r="EM272" i="14"/>
  <c r="DN272" i="14"/>
  <c r="BQ272" i="14"/>
  <c r="S272" i="14"/>
  <c r="CJ272" i="14"/>
  <c r="DP272" i="14"/>
  <c r="BP272" i="14"/>
  <c r="DW272" i="14"/>
  <c r="BZ272" i="14"/>
  <c r="BI272" i="14"/>
  <c r="DZ272" i="14"/>
  <c r="DA272" i="14"/>
  <c r="CS272" i="14"/>
  <c r="Y272" i="14"/>
  <c r="DO272" i="14"/>
  <c r="BJ272" i="14"/>
  <c r="U272" i="14"/>
  <c r="DR272" i="14"/>
  <c r="BL272" i="14"/>
  <c r="DL272" i="14"/>
  <c r="CA272" i="14"/>
  <c r="BB272" i="14"/>
  <c r="EA272" i="14"/>
  <c r="CD272" i="14"/>
  <c r="AO272" i="14"/>
  <c r="BU272" i="14"/>
  <c r="BC272" i="14"/>
  <c r="EC272" i="14"/>
  <c r="CE272" i="14"/>
  <c r="BF272" i="14"/>
  <c r="Q272" i="14"/>
  <c r="BT272" i="14"/>
  <c r="BK272" i="14"/>
  <c r="N272" i="14"/>
  <c r="DS272" i="14"/>
  <c r="BN272" i="14"/>
  <c r="BH272" i="14"/>
  <c r="AZ272" i="14"/>
  <c r="EE284" i="14"/>
  <c r="BS284" i="14"/>
  <c r="ED284" i="14"/>
  <c r="BR284" i="14"/>
  <c r="EK284" i="14"/>
  <c r="BY284" i="14"/>
  <c r="EJ284" i="14"/>
  <c r="BX284" i="14"/>
  <c r="EI284" i="14"/>
  <c r="BW284" i="14"/>
  <c r="EH284" i="14"/>
  <c r="BV284" i="14"/>
  <c r="EF284" i="14"/>
  <c r="BT284" i="14"/>
  <c r="DA284" i="14"/>
  <c r="EG284" i="14"/>
  <c r="DW284" i="14"/>
  <c r="BK284" i="14"/>
  <c r="DV284" i="14"/>
  <c r="BJ284" i="14"/>
  <c r="EC284" i="14"/>
  <c r="BQ284" i="14"/>
  <c r="EB284" i="14"/>
  <c r="BP284" i="14"/>
  <c r="EA284" i="14"/>
  <c r="BO284" i="14"/>
  <c r="DZ284" i="14"/>
  <c r="BN284" i="14"/>
  <c r="DX284" i="14"/>
  <c r="BL284" i="14"/>
  <c r="AO284" i="14"/>
  <c r="BU284" i="14"/>
  <c r="DO284" i="14"/>
  <c r="BC284" i="14"/>
  <c r="DN284" i="14"/>
  <c r="BB284" i="14"/>
  <c r="DU284" i="14"/>
  <c r="BI284" i="14"/>
  <c r="DT284" i="14"/>
  <c r="BH284" i="14"/>
  <c r="DS284" i="14"/>
  <c r="BG284" i="14"/>
  <c r="DR284" i="14"/>
  <c r="BF284" i="14"/>
  <c r="DP284" i="14"/>
  <c r="BD284" i="14"/>
  <c r="CS284" i="14"/>
  <c r="DY284" i="14"/>
  <c r="DG284" i="14"/>
  <c r="AU284" i="14"/>
  <c r="DF284" i="14"/>
  <c r="AT284" i="14"/>
  <c r="DM284" i="14"/>
  <c r="BA284" i="14"/>
  <c r="DL284" i="14"/>
  <c r="AZ284" i="14"/>
  <c r="DK284" i="14"/>
  <c r="AY284" i="14"/>
  <c r="DJ284" i="14"/>
  <c r="AX284" i="14"/>
  <c r="DH284" i="14"/>
  <c r="AV284" i="14"/>
  <c r="AG284" i="14"/>
  <c r="BM284" i="14"/>
  <c r="CY284" i="14"/>
  <c r="AM284" i="14"/>
  <c r="CX284" i="14"/>
  <c r="AL284" i="14"/>
  <c r="DE284" i="14"/>
  <c r="AS284" i="14"/>
  <c r="DD284" i="14"/>
  <c r="AR284" i="14"/>
  <c r="DC284" i="14"/>
  <c r="AQ284" i="14"/>
  <c r="DB284" i="14"/>
  <c r="AP284" i="14"/>
  <c r="CZ284" i="14"/>
  <c r="AN284" i="14"/>
  <c r="CK284" i="14"/>
  <c r="DQ284" i="14"/>
  <c r="CQ284" i="14"/>
  <c r="AE284" i="14"/>
  <c r="CP284" i="14"/>
  <c r="AD284" i="14"/>
  <c r="CW284" i="14"/>
  <c r="AK284" i="14"/>
  <c r="CV284" i="14"/>
  <c r="AJ284" i="14"/>
  <c r="CU284" i="14"/>
  <c r="AI284" i="14"/>
  <c r="CT284" i="14"/>
  <c r="AH284" i="14"/>
  <c r="CR284" i="14"/>
  <c r="AF284" i="14"/>
  <c r="Y284" i="14"/>
  <c r="BE284" i="14"/>
  <c r="EM284" i="14"/>
  <c r="CA284" i="14"/>
  <c r="EL284" i="14"/>
  <c r="BZ284" i="14"/>
  <c r="N284" i="14"/>
  <c r="CG284" i="14"/>
  <c r="U284" i="14"/>
  <c r="CF284" i="14"/>
  <c r="T284" i="14"/>
  <c r="CE284" i="14"/>
  <c r="S284" i="14"/>
  <c r="CD284" i="14"/>
  <c r="R284" i="14"/>
  <c r="CB284" i="14"/>
  <c r="P284" i="14"/>
  <c r="Q284" i="14"/>
  <c r="AW284" i="14"/>
  <c r="AC284" i="14"/>
  <c r="X284" i="14"/>
  <c r="CN284" i="14"/>
  <c r="CC284" i="14"/>
  <c r="V284" i="14"/>
  <c r="AB284" i="14"/>
  <c r="DI284" i="14"/>
  <c r="CI284" i="14"/>
  <c r="CM284" i="14"/>
  <c r="W284" i="14"/>
  <c r="AA284" i="14"/>
  <c r="CH284" i="14"/>
  <c r="CL284" i="14"/>
  <c r="Z284" i="14"/>
  <c r="CO284" i="14"/>
  <c r="CJ284" i="14"/>
  <c r="CK232" i="14"/>
  <c r="DW232" i="14"/>
  <c r="EK232" i="14"/>
  <c r="EJ232" i="14"/>
  <c r="BX232" i="14"/>
  <c r="BQ232" i="14"/>
  <c r="DF232" i="14"/>
  <c r="AA232" i="14"/>
  <c r="AX232" i="14"/>
  <c r="BW232" i="14"/>
  <c r="DV232" i="14"/>
  <c r="AF232" i="14"/>
  <c r="BC232" i="14"/>
  <c r="BT232" i="14"/>
  <c r="DK232" i="14"/>
  <c r="AC232" i="14"/>
  <c r="EH232" i="14"/>
  <c r="CC232" i="14"/>
  <c r="DO232" i="14"/>
  <c r="EC232" i="14"/>
  <c r="EB232" i="14"/>
  <c r="BP232" i="14"/>
  <c r="BH232" i="14"/>
  <c r="CP232" i="14"/>
  <c r="S232" i="14"/>
  <c r="AP232" i="14"/>
  <c r="BM232" i="14"/>
  <c r="CZ232" i="14"/>
  <c r="X232" i="14"/>
  <c r="AU232" i="14"/>
  <c r="BJ232" i="14"/>
  <c r="CT232" i="14"/>
  <c r="U232" i="14"/>
  <c r="EG232" i="14"/>
  <c r="EF232" i="14"/>
  <c r="DG232" i="14"/>
  <c r="DU232" i="14"/>
  <c r="DT232" i="14"/>
  <c r="EI232" i="14"/>
  <c r="AZ232" i="14"/>
  <c r="BZ232" i="14"/>
  <c r="ED232" i="14"/>
  <c r="AH232" i="14"/>
  <c r="BE232" i="14"/>
  <c r="CJ232" i="14"/>
  <c r="P232" i="14"/>
  <c r="AM232" i="14"/>
  <c r="BB232" i="14"/>
  <c r="CD232" i="14"/>
  <c r="DY232" i="14"/>
  <c r="DX232" i="14"/>
  <c r="CY232" i="14"/>
  <c r="DM232" i="14"/>
  <c r="DL232" i="14"/>
  <c r="EA232" i="14"/>
  <c r="AR232" i="14"/>
  <c r="BO232" i="14"/>
  <c r="DC232" i="14"/>
  <c r="Z232" i="14"/>
  <c r="AW232" i="14"/>
  <c r="BV232" i="14"/>
  <c r="DR232" i="14"/>
  <c r="AE232" i="14"/>
  <c r="AT232" i="14"/>
  <c r="BR232" i="14"/>
  <c r="DQ232" i="14"/>
  <c r="DP232" i="14"/>
  <c r="CQ232" i="14"/>
  <c r="DE232" i="14"/>
  <c r="DD232" i="14"/>
  <c r="DS232" i="14"/>
  <c r="AJ232" i="14"/>
  <c r="BG232" i="14"/>
  <c r="CM232" i="14"/>
  <c r="R232" i="14"/>
  <c r="AO232" i="14"/>
  <c r="BL232" i="14"/>
  <c r="CX232" i="14"/>
  <c r="W232" i="14"/>
  <c r="AL232" i="14"/>
  <c r="BI232" i="14"/>
  <c r="CS232" i="14"/>
  <c r="EE232" i="14"/>
  <c r="BS232" i="14"/>
  <c r="CG232" i="14"/>
  <c r="CF232" i="14"/>
  <c r="CB232" i="14"/>
  <c r="EL232" i="14"/>
  <c r="AI232" i="14"/>
  <c r="BF232" i="14"/>
  <c r="CL232" i="14"/>
  <c r="Q232" i="14"/>
  <c r="AN232" i="14"/>
  <c r="BK232" i="14"/>
  <c r="CE232" i="14"/>
  <c r="N232" i="14"/>
  <c r="AK232" i="14"/>
  <c r="EM232" i="14"/>
  <c r="CR232" i="14"/>
  <c r="DB232" i="14"/>
  <c r="CU232" i="14"/>
  <c r="CI232" i="14"/>
  <c r="AB232" i="14"/>
  <c r="AG232" i="14"/>
  <c r="AD232" i="14"/>
  <c r="CA232" i="14"/>
  <c r="T232" i="14"/>
  <c r="Y232" i="14"/>
  <c r="V232" i="14"/>
  <c r="CW232" i="14"/>
  <c r="AY232" i="14"/>
  <c r="BD232" i="14"/>
  <c r="BA232" i="14"/>
  <c r="CO232" i="14"/>
  <c r="AQ232" i="14"/>
  <c r="AV232" i="14"/>
  <c r="AS232" i="14"/>
  <c r="DI232" i="14"/>
  <c r="CV232" i="14"/>
  <c r="BY232" i="14"/>
  <c r="CH232" i="14"/>
  <c r="DA232" i="14"/>
  <c r="DH232" i="14"/>
  <c r="CN232" i="14"/>
  <c r="DJ232" i="14"/>
  <c r="BN232" i="14"/>
  <c r="DZ232" i="14"/>
  <c r="DN232" i="14"/>
  <c r="BU232" i="14"/>
  <c r="DW276" i="14"/>
  <c r="BK276" i="14"/>
  <c r="DV276" i="14"/>
  <c r="BJ276" i="14"/>
  <c r="EC276" i="14"/>
  <c r="BQ276" i="14"/>
  <c r="EB276" i="14"/>
  <c r="BP276" i="14"/>
  <c r="EA276" i="14"/>
  <c r="BO276" i="14"/>
  <c r="DZ276" i="14"/>
  <c r="BN276" i="14"/>
  <c r="CZ276" i="14"/>
  <c r="CR276" i="14"/>
  <c r="CJ276" i="14"/>
  <c r="CB276" i="14"/>
  <c r="DO276" i="14"/>
  <c r="BC276" i="14"/>
  <c r="DN276" i="14"/>
  <c r="BB276" i="14"/>
  <c r="DU276" i="14"/>
  <c r="BI276" i="14"/>
  <c r="DT276" i="14"/>
  <c r="BH276" i="14"/>
  <c r="DS276" i="14"/>
  <c r="BG276" i="14"/>
  <c r="DR276" i="14"/>
  <c r="BF276" i="14"/>
  <c r="BT276" i="14"/>
  <c r="BL276" i="14"/>
  <c r="BD276" i="14"/>
  <c r="AV276" i="14"/>
  <c r="DG276" i="14"/>
  <c r="AU276" i="14"/>
  <c r="DF276" i="14"/>
  <c r="AT276" i="14"/>
  <c r="DM276" i="14"/>
  <c r="BA276" i="14"/>
  <c r="DL276" i="14"/>
  <c r="AZ276" i="14"/>
  <c r="DK276" i="14"/>
  <c r="AY276" i="14"/>
  <c r="DJ276" i="14"/>
  <c r="AX276" i="14"/>
  <c r="AN276" i="14"/>
  <c r="AF276" i="14"/>
  <c r="X276" i="14"/>
  <c r="P276" i="14"/>
  <c r="CQ276" i="14"/>
  <c r="AE276" i="14"/>
  <c r="CP276" i="14"/>
  <c r="AD276" i="14"/>
  <c r="CW276" i="14"/>
  <c r="AK276" i="14"/>
  <c r="CV276" i="14"/>
  <c r="AJ276" i="14"/>
  <c r="CU276" i="14"/>
  <c r="AI276" i="14"/>
  <c r="CT276" i="14"/>
  <c r="AH276" i="14"/>
  <c r="CS276" i="14"/>
  <c r="CK276" i="14"/>
  <c r="CC276" i="14"/>
  <c r="DA276" i="14"/>
  <c r="CI276" i="14"/>
  <c r="W276" i="14"/>
  <c r="CH276" i="14"/>
  <c r="V276" i="14"/>
  <c r="CO276" i="14"/>
  <c r="AC276" i="14"/>
  <c r="CN276" i="14"/>
  <c r="AB276" i="14"/>
  <c r="CM276" i="14"/>
  <c r="AA276" i="14"/>
  <c r="CL276" i="14"/>
  <c r="Z276" i="14"/>
  <c r="BM276" i="14"/>
  <c r="BE276" i="14"/>
  <c r="AW276" i="14"/>
  <c r="BU276" i="14"/>
  <c r="ED276" i="14"/>
  <c r="CG276" i="14"/>
  <c r="AR276" i="14"/>
  <c r="EH276" i="14"/>
  <c r="AG276" i="14"/>
  <c r="EG276" i="14"/>
  <c r="EM276" i="14"/>
  <c r="CX276" i="14"/>
  <c r="BY276" i="14"/>
  <c r="T276" i="14"/>
  <c r="DB276" i="14"/>
  <c r="DX276" i="14"/>
  <c r="AO276" i="14"/>
  <c r="EE276" i="14"/>
  <c r="BZ276" i="14"/>
  <c r="AS276" i="14"/>
  <c r="EI276" i="14"/>
  <c r="CD276" i="14"/>
  <c r="DQ276" i="14"/>
  <c r="CY276" i="14"/>
  <c r="BR276" i="14"/>
  <c r="U276" i="14"/>
  <c r="DC276" i="14"/>
  <c r="BV276" i="14"/>
  <c r="Y276" i="14"/>
  <c r="CA276" i="14"/>
  <c r="AL276" i="14"/>
  <c r="EJ276" i="14"/>
  <c r="CE276" i="14"/>
  <c r="AP276" i="14"/>
  <c r="DP276" i="14"/>
  <c r="BS276" i="14"/>
  <c r="N276" i="14"/>
  <c r="DD276" i="14"/>
  <c r="BW276" i="14"/>
  <c r="R276" i="14"/>
  <c r="DI276" i="14"/>
  <c r="EL276" i="14"/>
  <c r="DE276" i="14"/>
  <c r="BX276" i="14"/>
  <c r="S276" i="14"/>
  <c r="DY276" i="14"/>
  <c r="DH276" i="14"/>
  <c r="Q276" i="14"/>
  <c r="AM276" i="14"/>
  <c r="EK276" i="14"/>
  <c r="CF276" i="14"/>
  <c r="AQ276" i="14"/>
  <c r="EF276" i="14"/>
  <c r="CZ231" i="14"/>
  <c r="AN231" i="14"/>
  <c r="DG231" i="14"/>
  <c r="AU231" i="14"/>
  <c r="DF231" i="14"/>
  <c r="AT231" i="14"/>
  <c r="DM231" i="14"/>
  <c r="BA231" i="14"/>
  <c r="CJ231" i="14"/>
  <c r="X231" i="14"/>
  <c r="CQ231" i="14"/>
  <c r="AE231" i="14"/>
  <c r="CP231" i="14"/>
  <c r="AD231" i="14"/>
  <c r="CW231" i="14"/>
  <c r="AK231" i="14"/>
  <c r="CB231" i="14"/>
  <c r="P231" i="14"/>
  <c r="CI231" i="14"/>
  <c r="W231" i="14"/>
  <c r="CH231" i="14"/>
  <c r="V231" i="14"/>
  <c r="CO231" i="14"/>
  <c r="AC231" i="14"/>
  <c r="CN231" i="14"/>
  <c r="EF231" i="14"/>
  <c r="BT231" i="14"/>
  <c r="EM231" i="14"/>
  <c r="CA231" i="14"/>
  <c r="EL231" i="14"/>
  <c r="BZ231" i="14"/>
  <c r="N231" i="14"/>
  <c r="CG231" i="14"/>
  <c r="U231" i="14"/>
  <c r="CF231" i="14"/>
  <c r="T231" i="14"/>
  <c r="CE231" i="14"/>
  <c r="S231" i="14"/>
  <c r="CD231" i="14"/>
  <c r="R231" i="14"/>
  <c r="CC231" i="14"/>
  <c r="Q231" i="14"/>
  <c r="AF231" i="14"/>
  <c r="AM231" i="14"/>
  <c r="AL231" i="14"/>
  <c r="AS231" i="14"/>
  <c r="BP231" i="14"/>
  <c r="DS231" i="14"/>
  <c r="AY231" i="14"/>
  <c r="DB231" i="14"/>
  <c r="AH231" i="14"/>
  <c r="CK231" i="14"/>
  <c r="DX231" i="14"/>
  <c r="EE231" i="14"/>
  <c r="ED231" i="14"/>
  <c r="EK231" i="14"/>
  <c r="EJ231" i="14"/>
  <c r="BH231" i="14"/>
  <c r="DK231" i="14"/>
  <c r="AQ231" i="14"/>
  <c r="CT231" i="14"/>
  <c r="Z231" i="14"/>
  <c r="BU231" i="14"/>
  <c r="DP231" i="14"/>
  <c r="DW231" i="14"/>
  <c r="DV231" i="14"/>
  <c r="EC231" i="14"/>
  <c r="EB231" i="14"/>
  <c r="AZ231" i="14"/>
  <c r="DC231" i="14"/>
  <c r="AI231" i="14"/>
  <c r="CL231" i="14"/>
  <c r="EG231" i="14"/>
  <c r="BM231" i="14"/>
  <c r="DH231" i="14"/>
  <c r="DO231" i="14"/>
  <c r="DN231" i="14"/>
  <c r="DU231" i="14"/>
  <c r="DT231" i="14"/>
  <c r="AR231" i="14"/>
  <c r="CU231" i="14"/>
  <c r="AA231" i="14"/>
  <c r="BV231" i="14"/>
  <c r="DY231" i="14"/>
  <c r="BE231" i="14"/>
  <c r="CR231" i="14"/>
  <c r="CY231" i="14"/>
  <c r="CX231" i="14"/>
  <c r="DE231" i="14"/>
  <c r="DL231" i="14"/>
  <c r="AJ231" i="14"/>
  <c r="CM231" i="14"/>
  <c r="EH231" i="14"/>
  <c r="BN231" i="14"/>
  <c r="DQ231" i="14"/>
  <c r="AW231" i="14"/>
  <c r="BL231" i="14"/>
  <c r="BS231" i="14"/>
  <c r="BR231" i="14"/>
  <c r="BY231" i="14"/>
  <c r="DD231" i="14"/>
  <c r="AB231" i="14"/>
  <c r="BW231" i="14"/>
  <c r="DZ231" i="14"/>
  <c r="BF231" i="14"/>
  <c r="DI231" i="14"/>
  <c r="AO231" i="14"/>
  <c r="AV231" i="14"/>
  <c r="BC231" i="14"/>
  <c r="BB231" i="14"/>
  <c r="BI231" i="14"/>
  <c r="BX231" i="14"/>
  <c r="EA231" i="14"/>
  <c r="BG231" i="14"/>
  <c r="DJ231" i="14"/>
  <c r="AP231" i="14"/>
  <c r="CS231" i="14"/>
  <c r="Y231" i="14"/>
  <c r="EI231" i="14"/>
  <c r="BO231" i="14"/>
  <c r="BQ231" i="14"/>
  <c r="DR231" i="14"/>
  <c r="BD231" i="14"/>
  <c r="AX231" i="14"/>
  <c r="BK231" i="14"/>
  <c r="DA231" i="14"/>
  <c r="BJ231" i="14"/>
  <c r="AG231" i="14"/>
  <c r="CV231" i="14"/>
  <c r="DW268" i="14"/>
  <c r="BK268" i="14"/>
  <c r="DV268" i="14"/>
  <c r="BJ268" i="14"/>
  <c r="EC268" i="14"/>
  <c r="BQ268" i="14"/>
  <c r="EA268" i="14"/>
  <c r="BO268" i="14"/>
  <c r="DZ268" i="14"/>
  <c r="BN268" i="14"/>
  <c r="CZ268" i="14"/>
  <c r="BE268" i="14"/>
  <c r="AG268" i="14"/>
  <c r="DI268" i="14"/>
  <c r="BP268" i="14"/>
  <c r="X268" i="14"/>
  <c r="DO268" i="14"/>
  <c r="BC268" i="14"/>
  <c r="DN268" i="14"/>
  <c r="BB268" i="14"/>
  <c r="DU268" i="14"/>
  <c r="BI268" i="14"/>
  <c r="DS268" i="14"/>
  <c r="BG268" i="14"/>
  <c r="DR268" i="14"/>
  <c r="BF268" i="14"/>
  <c r="CC268" i="14"/>
  <c r="AJ268" i="14"/>
  <c r="EG268" i="14"/>
  <c r="CN268" i="14"/>
  <c r="AV268" i="14"/>
  <c r="DX268" i="14"/>
  <c r="DG268" i="14"/>
  <c r="AU268" i="14"/>
  <c r="DF268" i="14"/>
  <c r="AT268" i="14"/>
  <c r="DM268" i="14"/>
  <c r="BA268" i="14"/>
  <c r="DK268" i="14"/>
  <c r="AY268" i="14"/>
  <c r="DJ268" i="14"/>
  <c r="AX268" i="14"/>
  <c r="BH268" i="14"/>
  <c r="P268" i="14"/>
  <c r="DL268" i="14"/>
  <c r="BT268" i="14"/>
  <c r="Y268" i="14"/>
  <c r="DA268" i="14"/>
  <c r="CY268" i="14"/>
  <c r="AM268" i="14"/>
  <c r="CX268" i="14"/>
  <c r="AL268" i="14"/>
  <c r="DE268" i="14"/>
  <c r="AS268" i="14"/>
  <c r="DC268" i="14"/>
  <c r="AQ268" i="14"/>
  <c r="DB268" i="14"/>
  <c r="AP268" i="14"/>
  <c r="AN268" i="14"/>
  <c r="EJ268" i="14"/>
  <c r="CR268" i="14"/>
  <c r="AW268" i="14"/>
  <c r="DY268" i="14"/>
  <c r="CF268" i="14"/>
  <c r="CQ268" i="14"/>
  <c r="AE268" i="14"/>
  <c r="CP268" i="14"/>
  <c r="AD268" i="14"/>
  <c r="CW268" i="14"/>
  <c r="AK268" i="14"/>
  <c r="CU268" i="14"/>
  <c r="AI268" i="14"/>
  <c r="CT268" i="14"/>
  <c r="AH268" i="14"/>
  <c r="Q268" i="14"/>
  <c r="DP268" i="14"/>
  <c r="BU268" i="14"/>
  <c r="AB268" i="14"/>
  <c r="DD268" i="14"/>
  <c r="BL268" i="14"/>
  <c r="CI268" i="14"/>
  <c r="W268" i="14"/>
  <c r="CH268" i="14"/>
  <c r="V268" i="14"/>
  <c r="CO268" i="14"/>
  <c r="AC268" i="14"/>
  <c r="CM268" i="14"/>
  <c r="AA268" i="14"/>
  <c r="CL268" i="14"/>
  <c r="Z268" i="14"/>
  <c r="DQ268" i="14"/>
  <c r="CS268" i="14"/>
  <c r="AZ268" i="14"/>
  <c r="EB268" i="14"/>
  <c r="CJ268" i="14"/>
  <c r="AO268" i="14"/>
  <c r="EE268" i="14"/>
  <c r="BS268" i="14"/>
  <c r="ED268" i="14"/>
  <c r="BR268" i="14"/>
  <c r="EK268" i="14"/>
  <c r="BY268" i="14"/>
  <c r="EI268" i="14"/>
  <c r="BW268" i="14"/>
  <c r="EH268" i="14"/>
  <c r="BV268" i="14"/>
  <c r="DT268" i="14"/>
  <c r="CB268" i="14"/>
  <c r="BD268" i="14"/>
  <c r="EF268" i="14"/>
  <c r="CK268" i="14"/>
  <c r="AR268" i="14"/>
  <c r="U268" i="14"/>
  <c r="DH268" i="14"/>
  <c r="CE268" i="14"/>
  <c r="BM268" i="14"/>
  <c r="N268" i="14"/>
  <c r="EM268" i="14"/>
  <c r="S268" i="14"/>
  <c r="T268" i="14"/>
  <c r="BX268" i="14"/>
  <c r="CA268" i="14"/>
  <c r="CD268" i="14"/>
  <c r="EL268" i="14"/>
  <c r="R268" i="14"/>
  <c r="BZ268" i="14"/>
  <c r="CV268" i="14"/>
  <c r="CG268" i="14"/>
  <c r="AF268" i="14"/>
  <c r="EF219" i="14"/>
  <c r="BT219" i="14"/>
  <c r="EM219" i="14"/>
  <c r="CA219" i="14"/>
  <c r="EL219" i="14"/>
  <c r="BZ219" i="14"/>
  <c r="N219" i="14"/>
  <c r="CG219" i="14"/>
  <c r="U219" i="14"/>
  <c r="CF219" i="14"/>
  <c r="T219" i="14"/>
  <c r="CE219" i="14"/>
  <c r="S219" i="14"/>
  <c r="CD219" i="14"/>
  <c r="R219" i="14"/>
  <c r="CC219" i="14"/>
  <c r="Q219" i="14"/>
  <c r="DX219" i="14"/>
  <c r="BL219" i="14"/>
  <c r="EE219" i="14"/>
  <c r="BS219" i="14"/>
  <c r="ED219" i="14"/>
  <c r="BR219" i="14"/>
  <c r="EK219" i="14"/>
  <c r="BY219" i="14"/>
  <c r="EJ219" i="14"/>
  <c r="BX219" i="14"/>
  <c r="EI219" i="14"/>
  <c r="BW219" i="14"/>
  <c r="EH219" i="14"/>
  <c r="BV219" i="14"/>
  <c r="EG219" i="14"/>
  <c r="BU219" i="14"/>
  <c r="DP219" i="14"/>
  <c r="BD219" i="14"/>
  <c r="DW219" i="14"/>
  <c r="BK219" i="14"/>
  <c r="DV219" i="14"/>
  <c r="BJ219" i="14"/>
  <c r="EC219" i="14"/>
  <c r="BQ219" i="14"/>
  <c r="EB219" i="14"/>
  <c r="BP219" i="14"/>
  <c r="EA219" i="14"/>
  <c r="BO219" i="14"/>
  <c r="DZ219" i="14"/>
  <c r="BN219" i="14"/>
  <c r="DY219" i="14"/>
  <c r="BM219" i="14"/>
  <c r="DH219" i="14"/>
  <c r="AV219" i="14"/>
  <c r="DO219" i="14"/>
  <c r="BC219" i="14"/>
  <c r="DN219" i="14"/>
  <c r="BB219" i="14"/>
  <c r="DU219" i="14"/>
  <c r="BI219" i="14"/>
  <c r="DT219" i="14"/>
  <c r="BH219" i="14"/>
  <c r="DS219" i="14"/>
  <c r="BG219" i="14"/>
  <c r="DR219" i="14"/>
  <c r="BF219" i="14"/>
  <c r="DQ219" i="14"/>
  <c r="BE219" i="14"/>
  <c r="CZ219" i="14"/>
  <c r="AN219" i="14"/>
  <c r="DG219" i="14"/>
  <c r="AU219" i="14"/>
  <c r="DF219" i="14"/>
  <c r="AT219" i="14"/>
  <c r="DM219" i="14"/>
  <c r="BA219" i="14"/>
  <c r="DL219" i="14"/>
  <c r="AZ219" i="14"/>
  <c r="DK219" i="14"/>
  <c r="AY219" i="14"/>
  <c r="DJ219" i="14"/>
  <c r="AX219" i="14"/>
  <c r="DI219" i="14"/>
  <c r="AW219" i="14"/>
  <c r="CR219" i="14"/>
  <c r="AF219" i="14"/>
  <c r="CY219" i="14"/>
  <c r="AM219" i="14"/>
  <c r="CX219" i="14"/>
  <c r="AL219" i="14"/>
  <c r="DE219" i="14"/>
  <c r="AS219" i="14"/>
  <c r="DD219" i="14"/>
  <c r="AR219" i="14"/>
  <c r="DC219" i="14"/>
  <c r="AQ219" i="14"/>
  <c r="DB219" i="14"/>
  <c r="AP219" i="14"/>
  <c r="DA219" i="14"/>
  <c r="AO219" i="14"/>
  <c r="CB219" i="14"/>
  <c r="P219" i="14"/>
  <c r="CI219" i="14"/>
  <c r="W219" i="14"/>
  <c r="CH219" i="14"/>
  <c r="V219" i="14"/>
  <c r="CO219" i="14"/>
  <c r="AC219" i="14"/>
  <c r="CN219" i="14"/>
  <c r="AB219" i="14"/>
  <c r="CM219" i="14"/>
  <c r="AA219" i="14"/>
  <c r="CL219" i="14"/>
  <c r="Z219" i="14"/>
  <c r="CK219" i="14"/>
  <c r="Y219" i="14"/>
  <c r="AD219" i="14"/>
  <c r="AH219" i="14"/>
  <c r="CW219" i="14"/>
  <c r="CS219" i="14"/>
  <c r="AK219" i="14"/>
  <c r="AG219" i="14"/>
  <c r="CJ219" i="14"/>
  <c r="CV219" i="14"/>
  <c r="CQ219" i="14"/>
  <c r="CU219" i="14"/>
  <c r="AE219" i="14"/>
  <c r="AI219" i="14"/>
  <c r="AJ219" i="14"/>
  <c r="CT219" i="14"/>
  <c r="CP219" i="14"/>
  <c r="X219" i="14"/>
  <c r="DL164" i="14"/>
  <c r="AZ164" i="14"/>
  <c r="DK164" i="14"/>
  <c r="AY164" i="14"/>
  <c r="DJ164" i="14"/>
  <c r="AX164" i="14"/>
  <c r="DI164" i="14"/>
  <c r="AW164" i="14"/>
  <c r="DH164" i="14"/>
  <c r="AV164" i="14"/>
  <c r="DO164" i="14"/>
  <c r="BC164" i="14"/>
  <c r="DN164" i="14"/>
  <c r="BB164" i="14"/>
  <c r="DU164" i="14"/>
  <c r="BI164" i="14"/>
  <c r="DD164" i="14"/>
  <c r="AR164" i="14"/>
  <c r="DC164" i="14"/>
  <c r="AQ164" i="14"/>
  <c r="DB164" i="14"/>
  <c r="AP164" i="14"/>
  <c r="DA164" i="14"/>
  <c r="AO164" i="14"/>
  <c r="CZ164" i="14"/>
  <c r="AN164" i="14"/>
  <c r="DG164" i="14"/>
  <c r="AU164" i="14"/>
  <c r="DF164" i="14"/>
  <c r="AT164" i="14"/>
  <c r="DM164" i="14"/>
  <c r="BA164" i="14"/>
  <c r="CV164" i="14"/>
  <c r="AJ164" i="14"/>
  <c r="CU164" i="14"/>
  <c r="AI164" i="14"/>
  <c r="CT164" i="14"/>
  <c r="AH164" i="14"/>
  <c r="CS164" i="14"/>
  <c r="AG164" i="14"/>
  <c r="CR164" i="14"/>
  <c r="AF164" i="14"/>
  <c r="CY164" i="14"/>
  <c r="AM164" i="14"/>
  <c r="CX164" i="14"/>
  <c r="AL164" i="14"/>
  <c r="DE164" i="14"/>
  <c r="AS164" i="14"/>
  <c r="CN164" i="14"/>
  <c r="AB164" i="14"/>
  <c r="CM164" i="14"/>
  <c r="AA164" i="14"/>
  <c r="CL164" i="14"/>
  <c r="Z164" i="14"/>
  <c r="CK164" i="14"/>
  <c r="Y164" i="14"/>
  <c r="CJ164" i="14"/>
  <c r="X164" i="14"/>
  <c r="CQ164" i="14"/>
  <c r="AE164" i="14"/>
  <c r="CP164" i="14"/>
  <c r="AD164" i="14"/>
  <c r="CW164" i="14"/>
  <c r="AK164" i="14"/>
  <c r="CF164" i="14"/>
  <c r="T164" i="14"/>
  <c r="CE164" i="14"/>
  <c r="S164" i="14"/>
  <c r="CD164" i="14"/>
  <c r="R164" i="14"/>
  <c r="CC164" i="14"/>
  <c r="Q164" i="14"/>
  <c r="CB164" i="14"/>
  <c r="P164" i="14"/>
  <c r="CI164" i="14"/>
  <c r="W164" i="14"/>
  <c r="CH164" i="14"/>
  <c r="V164" i="14"/>
  <c r="CO164" i="14"/>
  <c r="AC164" i="14"/>
  <c r="EJ164" i="14"/>
  <c r="BX164" i="14"/>
  <c r="EI164" i="14"/>
  <c r="BW164" i="14"/>
  <c r="EH164" i="14"/>
  <c r="BV164" i="14"/>
  <c r="EG164" i="14"/>
  <c r="BU164" i="14"/>
  <c r="EF164" i="14"/>
  <c r="BT164" i="14"/>
  <c r="EM164" i="14"/>
  <c r="CA164" i="14"/>
  <c r="EL164" i="14"/>
  <c r="BZ164" i="14"/>
  <c r="N164" i="14"/>
  <c r="CG164" i="14"/>
  <c r="U164" i="14"/>
  <c r="EB164" i="14"/>
  <c r="BP164" i="14"/>
  <c r="EA164" i="14"/>
  <c r="BO164" i="14"/>
  <c r="DZ164" i="14"/>
  <c r="BN164" i="14"/>
  <c r="DY164" i="14"/>
  <c r="BM164" i="14"/>
  <c r="DX164" i="14"/>
  <c r="BL164" i="14"/>
  <c r="EE164" i="14"/>
  <c r="BS164" i="14"/>
  <c r="ED164" i="14"/>
  <c r="BR164" i="14"/>
  <c r="EK164" i="14"/>
  <c r="BY164" i="14"/>
  <c r="DS164" i="14"/>
  <c r="DW164" i="14"/>
  <c r="BG164" i="14"/>
  <c r="BK164" i="14"/>
  <c r="DR164" i="14"/>
  <c r="DV164" i="14"/>
  <c r="BF164" i="14"/>
  <c r="BJ164" i="14"/>
  <c r="DQ164" i="14"/>
  <c r="EC164" i="14"/>
  <c r="BE164" i="14"/>
  <c r="BQ164" i="14"/>
  <c r="BH164" i="14"/>
  <c r="BD164" i="14"/>
  <c r="DT164" i="14"/>
  <c r="DP164" i="14"/>
  <c r="DR102" i="14"/>
  <c r="BF102" i="14"/>
  <c r="DQ102" i="14"/>
  <c r="BE102" i="14"/>
  <c r="DP102" i="14"/>
  <c r="BD102" i="14"/>
  <c r="DW102" i="14"/>
  <c r="BK102" i="14"/>
  <c r="DV102" i="14"/>
  <c r="BJ102" i="14"/>
  <c r="EC102" i="14"/>
  <c r="BQ102" i="14"/>
  <c r="EB102" i="14"/>
  <c r="BP102" i="14"/>
  <c r="EA102" i="14"/>
  <c r="BO102" i="14"/>
  <c r="DJ102" i="14"/>
  <c r="AX102" i="14"/>
  <c r="DI102" i="14"/>
  <c r="DB102" i="14"/>
  <c r="AP102" i="14"/>
  <c r="DA102" i="14"/>
  <c r="AO102" i="14"/>
  <c r="CZ102" i="14"/>
  <c r="AN102" i="14"/>
  <c r="DG102" i="14"/>
  <c r="AU102" i="14"/>
  <c r="DF102" i="14"/>
  <c r="AT102" i="14"/>
  <c r="DM102" i="14"/>
  <c r="BA102" i="14"/>
  <c r="DL102" i="14"/>
  <c r="AZ102" i="14"/>
  <c r="DK102" i="14"/>
  <c r="AY102" i="14"/>
  <c r="CT102" i="14"/>
  <c r="AH102" i="14"/>
  <c r="CS102" i="14"/>
  <c r="AG102" i="14"/>
  <c r="CR102" i="14"/>
  <c r="AF102" i="14"/>
  <c r="CY102" i="14"/>
  <c r="AM102" i="14"/>
  <c r="CX102" i="14"/>
  <c r="AL102" i="14"/>
  <c r="DE102" i="14"/>
  <c r="AS102" i="14"/>
  <c r="DD102" i="14"/>
  <c r="AR102" i="14"/>
  <c r="DC102" i="14"/>
  <c r="AQ102" i="14"/>
  <c r="CL102" i="14"/>
  <c r="Z102" i="14"/>
  <c r="CK102" i="14"/>
  <c r="Y102" i="14"/>
  <c r="CJ102" i="14"/>
  <c r="X102" i="14"/>
  <c r="CQ102" i="14"/>
  <c r="AE102" i="14"/>
  <c r="CP102" i="14"/>
  <c r="AD102" i="14"/>
  <c r="CW102" i="14"/>
  <c r="AK102" i="14"/>
  <c r="CV102" i="14"/>
  <c r="AJ102" i="14"/>
  <c r="CU102" i="14"/>
  <c r="AI102" i="14"/>
  <c r="CD102" i="14"/>
  <c r="R102" i="14"/>
  <c r="CC102" i="14"/>
  <c r="Q102" i="14"/>
  <c r="CB102" i="14"/>
  <c r="P102" i="14"/>
  <c r="CI102" i="14"/>
  <c r="W102" i="14"/>
  <c r="CH102" i="14"/>
  <c r="V102" i="14"/>
  <c r="CO102" i="14"/>
  <c r="AC102" i="14"/>
  <c r="CN102" i="14"/>
  <c r="AB102" i="14"/>
  <c r="CM102" i="14"/>
  <c r="AA102" i="14"/>
  <c r="DZ102" i="14"/>
  <c r="EF102" i="14"/>
  <c r="DO102" i="14"/>
  <c r="BR102" i="14"/>
  <c r="U102" i="14"/>
  <c r="DS102" i="14"/>
  <c r="BV102" i="14"/>
  <c r="DX102" i="14"/>
  <c r="CA102" i="14"/>
  <c r="BB102" i="14"/>
  <c r="EJ102" i="14"/>
  <c r="CE102" i="14"/>
  <c r="BN102" i="14"/>
  <c r="DH102" i="14"/>
  <c r="BS102" i="14"/>
  <c r="N102" i="14"/>
  <c r="DT102" i="14"/>
  <c r="BW102" i="14"/>
  <c r="EG102" i="14"/>
  <c r="BT102" i="14"/>
  <c r="BC102" i="14"/>
  <c r="EK102" i="14"/>
  <c r="CF102" i="14"/>
  <c r="BG102" i="14"/>
  <c r="DY102" i="14"/>
  <c r="BL102" i="14"/>
  <c r="EL102" i="14"/>
  <c r="DU102" i="14"/>
  <c r="BX102" i="14"/>
  <c r="S102" i="14"/>
  <c r="BU102" i="14"/>
  <c r="AV102" i="14"/>
  <c r="ED102" i="14"/>
  <c r="J221" i="14" s="1"/>
  <c r="CG102" i="14"/>
  <c r="BH102" i="14"/>
  <c r="BM102" i="14"/>
  <c r="EM102" i="14"/>
  <c r="DN102" i="14"/>
  <c r="BY102" i="14"/>
  <c r="T102" i="14"/>
  <c r="EE102" i="14"/>
  <c r="BZ102" i="14"/>
  <c r="BI102" i="14"/>
  <c r="EI102" i="14"/>
  <c r="AW102" i="14"/>
  <c r="EH102" i="14"/>
  <c r="EH110" i="14"/>
  <c r="BV110" i="14"/>
  <c r="EG110" i="14"/>
  <c r="BU110" i="14"/>
  <c r="EF110" i="14"/>
  <c r="BT110" i="14"/>
  <c r="EM110" i="14"/>
  <c r="CA110" i="14"/>
  <c r="EL110" i="14"/>
  <c r="BZ110" i="14"/>
  <c r="N110" i="14"/>
  <c r="CG110" i="14"/>
  <c r="U110" i="14"/>
  <c r="CF110" i="14"/>
  <c r="T110" i="14"/>
  <c r="CE110" i="14"/>
  <c r="S110" i="14"/>
  <c r="DZ110" i="14"/>
  <c r="BN110" i="14"/>
  <c r="DY110" i="14"/>
  <c r="BM110" i="14"/>
  <c r="DX110" i="14"/>
  <c r="BL110" i="14"/>
  <c r="EE110" i="14"/>
  <c r="BS110" i="14"/>
  <c r="ED110" i="14"/>
  <c r="BR110" i="14"/>
  <c r="EK110" i="14"/>
  <c r="BY110" i="14"/>
  <c r="EJ110" i="14"/>
  <c r="BX110" i="14"/>
  <c r="EI110" i="14"/>
  <c r="BW110" i="14"/>
  <c r="DR110" i="14"/>
  <c r="BF110" i="14"/>
  <c r="DQ110" i="14"/>
  <c r="BE110" i="14"/>
  <c r="DP110" i="14"/>
  <c r="BD110" i="14"/>
  <c r="DW110" i="14"/>
  <c r="BK110" i="14"/>
  <c r="DV110" i="14"/>
  <c r="BJ110" i="14"/>
  <c r="EC110" i="14"/>
  <c r="BQ110" i="14"/>
  <c r="EB110" i="14"/>
  <c r="BP110" i="14"/>
  <c r="EA110" i="14"/>
  <c r="BO110" i="14"/>
  <c r="DJ110" i="14"/>
  <c r="AX110" i="14"/>
  <c r="DI110" i="14"/>
  <c r="AW110" i="14"/>
  <c r="DH110" i="14"/>
  <c r="AV110" i="14"/>
  <c r="DO110" i="14"/>
  <c r="BC110" i="14"/>
  <c r="DN110" i="14"/>
  <c r="BB110" i="14"/>
  <c r="DU110" i="14"/>
  <c r="BI110" i="14"/>
  <c r="DT110" i="14"/>
  <c r="BH110" i="14"/>
  <c r="DS110" i="14"/>
  <c r="BG110" i="14"/>
  <c r="DB110" i="14"/>
  <c r="AP110" i="14"/>
  <c r="DA110" i="14"/>
  <c r="AO110" i="14"/>
  <c r="CZ110" i="14"/>
  <c r="AN110" i="14"/>
  <c r="DG110" i="14"/>
  <c r="AU110" i="14"/>
  <c r="DF110" i="14"/>
  <c r="AT110" i="14"/>
  <c r="DM110" i="14"/>
  <c r="BA110" i="14"/>
  <c r="DL110" i="14"/>
  <c r="AZ110" i="14"/>
  <c r="DK110" i="14"/>
  <c r="AY110" i="14"/>
  <c r="CT110" i="14"/>
  <c r="AH110" i="14"/>
  <c r="CS110" i="14"/>
  <c r="AG110" i="14"/>
  <c r="CR110" i="14"/>
  <c r="AF110" i="14"/>
  <c r="CY110" i="14"/>
  <c r="AM110" i="14"/>
  <c r="CX110" i="14"/>
  <c r="AL110" i="14"/>
  <c r="DE110" i="14"/>
  <c r="AS110" i="14"/>
  <c r="DD110" i="14"/>
  <c r="AR110" i="14"/>
  <c r="DC110" i="14"/>
  <c r="AQ110" i="14"/>
  <c r="CL110" i="14"/>
  <c r="Z110" i="14"/>
  <c r="CK110" i="14"/>
  <c r="Y110" i="14"/>
  <c r="CJ110" i="14"/>
  <c r="X110" i="14"/>
  <c r="CQ110" i="14"/>
  <c r="AE110" i="14"/>
  <c r="CP110" i="14"/>
  <c r="AD110" i="14"/>
  <c r="CW110" i="14"/>
  <c r="AK110" i="14"/>
  <c r="CV110" i="14"/>
  <c r="AJ110" i="14"/>
  <c r="CU110" i="14"/>
  <c r="AI110" i="14"/>
  <c r="Q110" i="14"/>
  <c r="AC110" i="14"/>
  <c r="CB110" i="14"/>
  <c r="CN110" i="14"/>
  <c r="P110" i="14"/>
  <c r="AB110" i="14"/>
  <c r="CI110" i="14"/>
  <c r="CM110" i="14"/>
  <c r="W110" i="14"/>
  <c r="AA110" i="14"/>
  <c r="CD110" i="14"/>
  <c r="CH110" i="14"/>
  <c r="CC110" i="14"/>
  <c r="CO110" i="14"/>
  <c r="R110" i="14"/>
  <c r="V110" i="14"/>
  <c r="CE285" i="14"/>
  <c r="S285" i="14"/>
  <c r="CD285" i="14"/>
  <c r="R285" i="14"/>
  <c r="CC285" i="14"/>
  <c r="Q285" i="14"/>
  <c r="CB285" i="14"/>
  <c r="P285" i="14"/>
  <c r="CI285" i="14"/>
  <c r="W285" i="14"/>
  <c r="CH285" i="14"/>
  <c r="V285" i="14"/>
  <c r="CN285" i="14"/>
  <c r="AB285" i="14"/>
  <c r="EK285" i="14"/>
  <c r="DE285" i="14"/>
  <c r="EI285" i="14"/>
  <c r="BW285" i="14"/>
  <c r="EH285" i="14"/>
  <c r="BV285" i="14"/>
  <c r="EG285" i="14"/>
  <c r="BU285" i="14"/>
  <c r="EF285" i="14"/>
  <c r="BT285" i="14"/>
  <c r="EM285" i="14"/>
  <c r="CA285" i="14"/>
  <c r="EL285" i="14"/>
  <c r="BZ285" i="14"/>
  <c r="N285" i="14"/>
  <c r="CF285" i="14"/>
  <c r="T285" i="14"/>
  <c r="BY285" i="14"/>
  <c r="AS285" i="14"/>
  <c r="EA285" i="14"/>
  <c r="BO285" i="14"/>
  <c r="DZ285" i="14"/>
  <c r="BN285" i="14"/>
  <c r="DY285" i="14"/>
  <c r="BM285" i="14"/>
  <c r="DX285" i="14"/>
  <c r="BL285" i="14"/>
  <c r="EE285" i="14"/>
  <c r="BS285" i="14"/>
  <c r="ED285" i="14"/>
  <c r="BR285" i="14"/>
  <c r="EJ285" i="14"/>
  <c r="BX285" i="14"/>
  <c r="CW285" i="14"/>
  <c r="EC285" i="14"/>
  <c r="DS285" i="14"/>
  <c r="BG285" i="14"/>
  <c r="DR285" i="14"/>
  <c r="BF285" i="14"/>
  <c r="DQ285" i="14"/>
  <c r="BE285" i="14"/>
  <c r="DP285" i="14"/>
  <c r="BD285" i="14"/>
  <c r="DW285" i="14"/>
  <c r="BK285" i="14"/>
  <c r="DV285" i="14"/>
  <c r="BJ285" i="14"/>
  <c r="EB285" i="14"/>
  <c r="BP285" i="14"/>
  <c r="AK285" i="14"/>
  <c r="BQ285" i="14"/>
  <c r="DK285" i="14"/>
  <c r="AY285" i="14"/>
  <c r="DJ285" i="14"/>
  <c r="AX285" i="14"/>
  <c r="DI285" i="14"/>
  <c r="AW285" i="14"/>
  <c r="DH285" i="14"/>
  <c r="AV285" i="14"/>
  <c r="DO285" i="14"/>
  <c r="BC285" i="14"/>
  <c r="DN285" i="14"/>
  <c r="BB285" i="14"/>
  <c r="DT285" i="14"/>
  <c r="BH285" i="14"/>
  <c r="CO285" i="14"/>
  <c r="DU285" i="14"/>
  <c r="DC285" i="14"/>
  <c r="AQ285" i="14"/>
  <c r="DB285" i="14"/>
  <c r="AP285" i="14"/>
  <c r="DA285" i="14"/>
  <c r="AO285" i="14"/>
  <c r="CZ285" i="14"/>
  <c r="AN285" i="14"/>
  <c r="DG285" i="14"/>
  <c r="AU285" i="14"/>
  <c r="DF285" i="14"/>
  <c r="AT285" i="14"/>
  <c r="DL285" i="14"/>
  <c r="AZ285" i="14"/>
  <c r="AC285" i="14"/>
  <c r="BI285" i="14"/>
  <c r="CU285" i="14"/>
  <c r="AI285" i="14"/>
  <c r="CT285" i="14"/>
  <c r="AH285" i="14"/>
  <c r="CS285" i="14"/>
  <c r="AG285" i="14"/>
  <c r="CR285" i="14"/>
  <c r="AF285" i="14"/>
  <c r="CY285" i="14"/>
  <c r="AM285" i="14"/>
  <c r="CX285" i="14"/>
  <c r="AL285" i="14"/>
  <c r="DD285" i="14"/>
  <c r="AR285" i="14"/>
  <c r="CG285" i="14"/>
  <c r="DM285" i="14"/>
  <c r="CJ285" i="14"/>
  <c r="U285" i="14"/>
  <c r="X285" i="14"/>
  <c r="BA285" i="14"/>
  <c r="CM285" i="14"/>
  <c r="CQ285" i="14"/>
  <c r="AA285" i="14"/>
  <c r="AE285" i="14"/>
  <c r="CL285" i="14"/>
  <c r="CP285" i="14"/>
  <c r="Z285" i="14"/>
  <c r="AD285" i="14"/>
  <c r="CK285" i="14"/>
  <c r="CV285" i="14"/>
  <c r="Y285" i="14"/>
  <c r="AJ285" i="14"/>
  <c r="I79" i="14"/>
  <c r="E54" i="14"/>
  <c r="M67" i="14"/>
  <c r="M54" i="14"/>
  <c r="M52" i="14"/>
  <c r="E58" i="14"/>
  <c r="M71" i="14"/>
  <c r="U11" i="14"/>
  <c r="M53" i="14"/>
  <c r="M47" i="14"/>
  <c r="E78" i="14"/>
  <c r="U23" i="14"/>
  <c r="I47" i="14"/>
  <c r="I57" i="14"/>
  <c r="M73" i="14"/>
  <c r="M43" i="14"/>
  <c r="E81" i="14"/>
  <c r="M80" i="14"/>
  <c r="E63" i="14"/>
  <c r="M83" i="14"/>
  <c r="E76" i="14"/>
  <c r="E46" i="14"/>
  <c r="E70" i="14"/>
  <c r="M48" i="14"/>
  <c r="M69" i="14"/>
  <c r="M95" i="14"/>
  <c r="M77" i="14"/>
  <c r="E57" i="14"/>
  <c r="M92" i="14"/>
  <c r="E67" i="14"/>
  <c r="E66" i="14"/>
  <c r="E61" i="14"/>
  <c r="E38" i="14"/>
  <c r="E52" i="14"/>
  <c r="M75" i="14"/>
  <c r="E90" i="14"/>
  <c r="E41" i="14"/>
  <c r="E39" i="14"/>
  <c r="M41" i="14"/>
  <c r="E84" i="14"/>
  <c r="E85" i="14"/>
  <c r="E60" i="14"/>
  <c r="E95" i="14"/>
  <c r="I52" i="14"/>
  <c r="M38" i="14"/>
  <c r="M51" i="14"/>
  <c r="I87" i="14"/>
  <c r="M61" i="14"/>
  <c r="E36" i="14"/>
  <c r="M55" i="14"/>
  <c r="M64" i="14"/>
  <c r="E87" i="14"/>
  <c r="M36" i="14"/>
  <c r="E65" i="14"/>
  <c r="M84" i="14"/>
  <c r="M94" i="14"/>
  <c r="E35" i="14"/>
  <c r="E91" i="14"/>
  <c r="M44" i="14"/>
  <c r="E72" i="14"/>
  <c r="M79" i="14"/>
  <c r="E80" i="14"/>
  <c r="M89" i="14"/>
  <c r="E47" i="14"/>
  <c r="E88" i="14"/>
  <c r="M58" i="14"/>
  <c r="I46" i="14"/>
  <c r="I67" i="14"/>
  <c r="E51" i="14"/>
  <c r="E92" i="14"/>
  <c r="I55" i="14"/>
  <c r="I50" i="14"/>
  <c r="E86" i="14"/>
  <c r="M81" i="14"/>
  <c r="M62" i="14"/>
  <c r="M59" i="14"/>
  <c r="M72" i="14"/>
  <c r="I90" i="14"/>
  <c r="M70" i="14"/>
  <c r="M85" i="14"/>
  <c r="E50" i="14"/>
  <c r="E69" i="14"/>
  <c r="E94" i="14"/>
  <c r="I84" i="14"/>
  <c r="I40" i="14"/>
  <c r="E82" i="14"/>
  <c r="I94" i="14"/>
  <c r="M39" i="14"/>
  <c r="M56" i="14"/>
  <c r="M45" i="14"/>
  <c r="M86" i="14"/>
  <c r="E48" i="14"/>
  <c r="E45" i="14"/>
  <c r="E74" i="14"/>
  <c r="E71" i="14"/>
  <c r="M46" i="14"/>
  <c r="E49" i="14"/>
  <c r="I48" i="14"/>
  <c r="M57" i="14"/>
  <c r="E75" i="14"/>
  <c r="M63" i="14"/>
  <c r="M88" i="14"/>
  <c r="E79" i="14"/>
  <c r="M42" i="14"/>
  <c r="E68" i="14"/>
  <c r="E89" i="14"/>
  <c r="M50" i="14"/>
  <c r="M93" i="14"/>
  <c r="I38" i="14"/>
  <c r="M66" i="14"/>
  <c r="E93" i="14"/>
  <c r="M37" i="14"/>
  <c r="E42" i="14"/>
  <c r="M65" i="14"/>
  <c r="M76" i="14"/>
  <c r="E37" i="14"/>
  <c r="E56" i="14"/>
  <c r="I83" i="14"/>
  <c r="I88" i="14"/>
  <c r="M40" i="14"/>
  <c r="E44" i="14"/>
  <c r="M87" i="14"/>
  <c r="E40" i="14"/>
  <c r="E55" i="14"/>
  <c r="E43" i="14"/>
  <c r="I58" i="14"/>
  <c r="E62" i="14"/>
  <c r="E59" i="14"/>
  <c r="M74" i="14"/>
  <c r="M35" i="14"/>
  <c r="E53" i="14"/>
  <c r="M68" i="14"/>
  <c r="I68" i="14"/>
  <c r="M60" i="14"/>
  <c r="E73" i="14"/>
  <c r="M78" i="14"/>
  <c r="E83" i="14"/>
  <c r="I39" i="14"/>
  <c r="E77" i="14"/>
  <c r="E64" i="14"/>
  <c r="M49" i="14"/>
  <c r="M90" i="14"/>
  <c r="M91" i="14"/>
  <c r="I86" i="14"/>
  <c r="I60" i="14"/>
  <c r="I80" i="14"/>
  <c r="I61" i="14"/>
  <c r="I93" i="14"/>
  <c r="I49" i="14"/>
  <c r="I91" i="14"/>
  <c r="I92" i="14"/>
  <c r="I63" i="14"/>
  <c r="I45" i="14"/>
  <c r="I65" i="14"/>
  <c r="I85" i="14"/>
  <c r="I42" i="14"/>
  <c r="I66" i="14"/>
  <c r="EH321" i="14"/>
  <c r="DZ321" i="14"/>
  <c r="DR321" i="14"/>
  <c r="DJ321" i="14"/>
  <c r="DB321" i="14"/>
  <c r="CT321" i="14"/>
  <c r="CL321" i="14"/>
  <c r="CD321" i="14"/>
  <c r="BV321" i="14"/>
  <c r="BN321" i="14"/>
  <c r="BF321" i="14"/>
  <c r="AX321" i="14"/>
  <c r="AP321" i="14"/>
  <c r="AH321" i="14"/>
  <c r="Z321" i="14"/>
  <c r="R321" i="14"/>
  <c r="EG321" i="14"/>
  <c r="DY321" i="14"/>
  <c r="DQ321" i="14"/>
  <c r="DI321" i="14"/>
  <c r="DA321" i="14"/>
  <c r="CS321" i="14"/>
  <c r="CK321" i="14"/>
  <c r="CC321" i="14"/>
  <c r="BU321" i="14"/>
  <c r="BM321" i="14"/>
  <c r="BE321" i="14"/>
  <c r="AW321" i="14"/>
  <c r="AO321" i="14"/>
  <c r="AG321" i="14"/>
  <c r="Y321" i="14"/>
  <c r="Q321" i="14"/>
  <c r="EF321" i="14"/>
  <c r="DX321" i="14"/>
  <c r="DP321" i="14"/>
  <c r="DH321" i="14"/>
  <c r="CZ321" i="14"/>
  <c r="CR321" i="14"/>
  <c r="CJ321" i="14"/>
  <c r="CB321" i="14"/>
  <c r="BT321" i="14"/>
  <c r="BL321" i="14"/>
  <c r="BD321" i="14"/>
  <c r="AV321" i="14"/>
  <c r="AN321" i="14"/>
  <c r="AF321" i="14"/>
  <c r="X321" i="14"/>
  <c r="P321" i="14"/>
  <c r="EM321" i="14"/>
  <c r="EE321" i="14"/>
  <c r="DW321" i="14"/>
  <c r="DO321" i="14"/>
  <c r="DG321" i="14"/>
  <c r="CY321" i="14"/>
  <c r="CQ321" i="14"/>
  <c r="CI321" i="14"/>
  <c r="CA321" i="14"/>
  <c r="BS321" i="14"/>
  <c r="BK321" i="14"/>
  <c r="BC321" i="14"/>
  <c r="AU321" i="14"/>
  <c r="AM321" i="14"/>
  <c r="AE321" i="14"/>
  <c r="W321" i="14"/>
  <c r="EL321" i="14"/>
  <c r="ED321" i="14"/>
  <c r="DV321" i="14"/>
  <c r="DN321" i="14"/>
  <c r="DF321" i="14"/>
  <c r="CX321" i="14"/>
  <c r="CP321" i="14"/>
  <c r="CH321" i="14"/>
  <c r="BZ321" i="14"/>
  <c r="BR321" i="14"/>
  <c r="BJ321" i="14"/>
  <c r="BB321" i="14"/>
  <c r="AT321" i="14"/>
  <c r="AL321" i="14"/>
  <c r="AD321" i="14"/>
  <c r="V321" i="14"/>
  <c r="N321" i="14"/>
  <c r="EK321" i="14"/>
  <c r="EC321" i="14"/>
  <c r="DU321" i="14"/>
  <c r="DM321" i="14"/>
  <c r="DE321" i="14"/>
  <c r="CW321" i="14"/>
  <c r="CO321" i="14"/>
  <c r="CG321" i="14"/>
  <c r="BY321" i="14"/>
  <c r="BQ321" i="14"/>
  <c r="BI321" i="14"/>
  <c r="BA321" i="14"/>
  <c r="AS321" i="14"/>
  <c r="AK321" i="14"/>
  <c r="AC321" i="14"/>
  <c r="U321" i="14"/>
  <c r="EI321" i="14"/>
  <c r="EA321" i="14"/>
  <c r="DS321" i="14"/>
  <c r="DK321" i="14"/>
  <c r="DC321" i="14"/>
  <c r="CU321" i="14"/>
  <c r="CM321" i="14"/>
  <c r="CE321" i="14"/>
  <c r="BW321" i="14"/>
  <c r="BO321" i="14"/>
  <c r="BG321" i="14"/>
  <c r="AY321" i="14"/>
  <c r="AQ321" i="14"/>
  <c r="AI321" i="14"/>
  <c r="AA321" i="14"/>
  <c r="S321" i="14"/>
  <c r="EJ321" i="14"/>
  <c r="BX321" i="14"/>
  <c r="EB321" i="14"/>
  <c r="BP321" i="14"/>
  <c r="DT321" i="14"/>
  <c r="BH321" i="14"/>
  <c r="DL321" i="14"/>
  <c r="AZ321" i="14"/>
  <c r="DD321" i="14"/>
  <c r="AR321" i="14"/>
  <c r="CV321" i="14"/>
  <c r="AJ321" i="14"/>
  <c r="CF321" i="14"/>
  <c r="T321" i="14"/>
  <c r="CN321" i="14"/>
  <c r="AB321" i="14"/>
  <c r="EH264" i="14"/>
  <c r="DZ264" i="14"/>
  <c r="DR264" i="14"/>
  <c r="DJ264" i="14"/>
  <c r="DB264" i="14"/>
  <c r="CT264" i="14"/>
  <c r="CL264" i="14"/>
  <c r="CD264" i="14"/>
  <c r="BV264" i="14"/>
  <c r="BN264" i="14"/>
  <c r="BF264" i="14"/>
  <c r="AX264" i="14"/>
  <c r="AP264" i="14"/>
  <c r="AH264" i="14"/>
  <c r="Z264" i="14"/>
  <c r="R264" i="14"/>
  <c r="EG264" i="14"/>
  <c r="DY264" i="14"/>
  <c r="DQ264" i="14"/>
  <c r="DI264" i="14"/>
  <c r="DA264" i="14"/>
  <c r="CS264" i="14"/>
  <c r="CK264" i="14"/>
  <c r="CC264" i="14"/>
  <c r="BU264" i="14"/>
  <c r="BM264" i="14"/>
  <c r="BE264" i="14"/>
  <c r="AW264" i="14"/>
  <c r="AO264" i="14"/>
  <c r="AG264" i="14"/>
  <c r="Y264" i="14"/>
  <c r="Q264" i="14"/>
  <c r="EF264" i="14"/>
  <c r="DX264" i="14"/>
  <c r="DP264" i="14"/>
  <c r="DH264" i="14"/>
  <c r="CZ264" i="14"/>
  <c r="CR264" i="14"/>
  <c r="CJ264" i="14"/>
  <c r="CB264" i="14"/>
  <c r="BT264" i="14"/>
  <c r="BL264" i="14"/>
  <c r="BD264" i="14"/>
  <c r="AV264" i="14"/>
  <c r="AN264" i="14"/>
  <c r="AF264" i="14"/>
  <c r="X264" i="14"/>
  <c r="P264" i="14"/>
  <c r="EM264" i="14"/>
  <c r="EE264" i="14"/>
  <c r="DW264" i="14"/>
  <c r="DO264" i="14"/>
  <c r="DG264" i="14"/>
  <c r="CY264" i="14"/>
  <c r="CQ264" i="14"/>
  <c r="CI264" i="14"/>
  <c r="CA264" i="14"/>
  <c r="BS264" i="14"/>
  <c r="BK264" i="14"/>
  <c r="BC264" i="14"/>
  <c r="AU264" i="14"/>
  <c r="AM264" i="14"/>
  <c r="AE264" i="14"/>
  <c r="W264" i="14"/>
  <c r="EL264" i="14"/>
  <c r="ED264" i="14"/>
  <c r="DV264" i="14"/>
  <c r="DN264" i="14"/>
  <c r="DF264" i="14"/>
  <c r="CX264" i="14"/>
  <c r="CP264" i="14"/>
  <c r="CH264" i="14"/>
  <c r="BZ264" i="14"/>
  <c r="BR264" i="14"/>
  <c r="BJ264" i="14"/>
  <c r="BB264" i="14"/>
  <c r="AT264" i="14"/>
  <c r="AL264" i="14"/>
  <c r="AD264" i="14"/>
  <c r="V264" i="14"/>
  <c r="N264" i="14"/>
  <c r="EK264" i="14"/>
  <c r="EC264" i="14"/>
  <c r="DU264" i="14"/>
  <c r="DM264" i="14"/>
  <c r="DE264" i="14"/>
  <c r="CW264" i="14"/>
  <c r="CO264" i="14"/>
  <c r="CG264" i="14"/>
  <c r="BY264" i="14"/>
  <c r="BQ264" i="14"/>
  <c r="BI264" i="14"/>
  <c r="BA264" i="14"/>
  <c r="AS264" i="14"/>
  <c r="AK264" i="14"/>
  <c r="AC264" i="14"/>
  <c r="U264" i="14"/>
  <c r="EJ264" i="14"/>
  <c r="EB264" i="14"/>
  <c r="DT264" i="14"/>
  <c r="DL264" i="14"/>
  <c r="DD264" i="14"/>
  <c r="CV264" i="14"/>
  <c r="CN264" i="14"/>
  <c r="CF264" i="14"/>
  <c r="BX264" i="14"/>
  <c r="BP264" i="14"/>
  <c r="BH264" i="14"/>
  <c r="AZ264" i="14"/>
  <c r="AR264" i="14"/>
  <c r="AJ264" i="14"/>
  <c r="AB264" i="14"/>
  <c r="T264" i="14"/>
  <c r="EI264" i="14"/>
  <c r="EA264" i="14"/>
  <c r="DS264" i="14"/>
  <c r="DK264" i="14"/>
  <c r="DC264" i="14"/>
  <c r="CU264" i="14"/>
  <c r="CM264" i="14"/>
  <c r="CE264" i="14"/>
  <c r="BW264" i="14"/>
  <c r="BO264" i="14"/>
  <c r="BG264" i="14"/>
  <c r="AY264" i="14"/>
  <c r="AQ264" i="14"/>
  <c r="AI264" i="14"/>
  <c r="AA264" i="14"/>
  <c r="S264" i="14"/>
  <c r="EJ210" i="14"/>
  <c r="EB210" i="14"/>
  <c r="DT210" i="14"/>
  <c r="DL210" i="14"/>
  <c r="DD210" i="14"/>
  <c r="CV210" i="14"/>
  <c r="CN210" i="14"/>
  <c r="CF210" i="14"/>
  <c r="BX210" i="14"/>
  <c r="BP210" i="14"/>
  <c r="BH210" i="14"/>
  <c r="AZ210" i="14"/>
  <c r="AR210" i="14"/>
  <c r="AJ210" i="14"/>
  <c r="AB210" i="14"/>
  <c r="T210" i="14"/>
  <c r="EI210" i="14"/>
  <c r="EA210" i="14"/>
  <c r="DS210" i="14"/>
  <c r="DK210" i="14"/>
  <c r="DC210" i="14"/>
  <c r="CU210" i="14"/>
  <c r="CM210" i="14"/>
  <c r="CE210" i="14"/>
  <c r="BW210" i="14"/>
  <c r="BO210" i="14"/>
  <c r="BG210" i="14"/>
  <c r="AY210" i="14"/>
  <c r="AQ210" i="14"/>
  <c r="AI210" i="14"/>
  <c r="AA210" i="14"/>
  <c r="S210" i="14"/>
  <c r="EH210" i="14"/>
  <c r="DZ210" i="14"/>
  <c r="DR210" i="14"/>
  <c r="DJ210" i="14"/>
  <c r="DB210" i="14"/>
  <c r="CT210" i="14"/>
  <c r="CL210" i="14"/>
  <c r="CD210" i="14"/>
  <c r="BV210" i="14"/>
  <c r="BN210" i="14"/>
  <c r="BF210" i="14"/>
  <c r="AX210" i="14"/>
  <c r="AP210" i="14"/>
  <c r="AH210" i="14"/>
  <c r="Z210" i="14"/>
  <c r="R210" i="14"/>
  <c r="EG210" i="14"/>
  <c r="DY210" i="14"/>
  <c r="DQ210" i="14"/>
  <c r="DI210" i="14"/>
  <c r="DA210" i="14"/>
  <c r="CS210" i="14"/>
  <c r="CK210" i="14"/>
  <c r="CC210" i="14"/>
  <c r="BU210" i="14"/>
  <c r="BM210" i="14"/>
  <c r="BE210" i="14"/>
  <c r="AW210" i="14"/>
  <c r="AO210" i="14"/>
  <c r="AG210" i="14"/>
  <c r="Y210" i="14"/>
  <c r="Q210" i="14"/>
  <c r="EF210" i="14"/>
  <c r="DX210" i="14"/>
  <c r="DP210" i="14"/>
  <c r="DH210" i="14"/>
  <c r="CZ210" i="14"/>
  <c r="CR210" i="14"/>
  <c r="CJ210" i="14"/>
  <c r="CB210" i="14"/>
  <c r="BT210" i="14"/>
  <c r="BL210" i="14"/>
  <c r="BD210" i="14"/>
  <c r="AV210" i="14"/>
  <c r="AN210" i="14"/>
  <c r="AF210" i="14"/>
  <c r="X210" i="14"/>
  <c r="P210" i="14"/>
  <c r="EM210" i="14"/>
  <c r="EE210" i="14"/>
  <c r="DW210" i="14"/>
  <c r="DO210" i="14"/>
  <c r="DG210" i="14"/>
  <c r="CY210" i="14"/>
  <c r="CQ210" i="14"/>
  <c r="CI210" i="14"/>
  <c r="CA210" i="14"/>
  <c r="BS210" i="14"/>
  <c r="BK210" i="14"/>
  <c r="BC210" i="14"/>
  <c r="AU210" i="14"/>
  <c r="AM210" i="14"/>
  <c r="AE210" i="14"/>
  <c r="W210" i="14"/>
  <c r="EL210" i="14"/>
  <c r="ED210" i="14"/>
  <c r="DV210" i="14"/>
  <c r="DN210" i="14"/>
  <c r="DF210" i="14"/>
  <c r="CX210" i="14"/>
  <c r="CP210" i="14"/>
  <c r="CH210" i="14"/>
  <c r="BZ210" i="14"/>
  <c r="BR210" i="14"/>
  <c r="BJ210" i="14"/>
  <c r="BB210" i="14"/>
  <c r="AT210" i="14"/>
  <c r="AL210" i="14"/>
  <c r="AD210" i="14"/>
  <c r="V210" i="14"/>
  <c r="N210" i="14"/>
  <c r="EK210" i="14"/>
  <c r="EC210" i="14"/>
  <c r="DU210" i="14"/>
  <c r="DM210" i="14"/>
  <c r="DE210" i="14"/>
  <c r="CW210" i="14"/>
  <c r="CO210" i="14"/>
  <c r="CG210" i="14"/>
  <c r="BY210" i="14"/>
  <c r="BQ210" i="14"/>
  <c r="BI210" i="14"/>
  <c r="BA210" i="14"/>
  <c r="AS210" i="14"/>
  <c r="AK210" i="14"/>
  <c r="AC210" i="14"/>
  <c r="U210" i="14"/>
  <c r="EI349" i="14"/>
  <c r="EA349" i="14"/>
  <c r="DS349" i="14"/>
  <c r="DK349" i="14"/>
  <c r="DC349" i="14"/>
  <c r="CU349" i="14"/>
  <c r="CM349" i="14"/>
  <c r="CE349" i="14"/>
  <c r="BW349" i="14"/>
  <c r="BO349" i="14"/>
  <c r="BG349" i="14"/>
  <c r="AY349" i="14"/>
  <c r="AQ349" i="14"/>
  <c r="AI349" i="14"/>
  <c r="AA349" i="14"/>
  <c r="S349" i="14"/>
  <c r="EH349" i="14"/>
  <c r="DZ349" i="14"/>
  <c r="DR349" i="14"/>
  <c r="DJ349" i="14"/>
  <c r="DB349" i="14"/>
  <c r="CT349" i="14"/>
  <c r="CL349" i="14"/>
  <c r="CD349" i="14"/>
  <c r="BV349" i="14"/>
  <c r="BN349" i="14"/>
  <c r="BF349" i="14"/>
  <c r="AX349" i="14"/>
  <c r="AP349" i="14"/>
  <c r="AH349" i="14"/>
  <c r="Z349" i="14"/>
  <c r="R349" i="14"/>
  <c r="EG349" i="14"/>
  <c r="DY349" i="14"/>
  <c r="DQ349" i="14"/>
  <c r="DI349" i="14"/>
  <c r="DA349" i="14"/>
  <c r="CS349" i="14"/>
  <c r="CK349" i="14"/>
  <c r="CC349" i="14"/>
  <c r="BU349" i="14"/>
  <c r="BM349" i="14"/>
  <c r="BE349" i="14"/>
  <c r="AW349" i="14"/>
  <c r="AO349" i="14"/>
  <c r="AG349" i="14"/>
  <c r="Y349" i="14"/>
  <c r="Q349" i="14"/>
  <c r="EF349" i="14"/>
  <c r="DX349" i="14"/>
  <c r="DP349" i="14"/>
  <c r="DH349" i="14"/>
  <c r="CZ349" i="14"/>
  <c r="CR349" i="14"/>
  <c r="CJ349" i="14"/>
  <c r="CB349" i="14"/>
  <c r="BT349" i="14"/>
  <c r="BL349" i="14"/>
  <c r="BD349" i="14"/>
  <c r="AV349" i="14"/>
  <c r="AN349" i="14"/>
  <c r="AF349" i="14"/>
  <c r="X349" i="14"/>
  <c r="P349" i="14"/>
  <c r="EM349" i="14"/>
  <c r="EE349" i="14"/>
  <c r="DW349" i="14"/>
  <c r="DO349" i="14"/>
  <c r="DG349" i="14"/>
  <c r="CY349" i="14"/>
  <c r="CQ349" i="14"/>
  <c r="CI349" i="14"/>
  <c r="CA349" i="14"/>
  <c r="BS349" i="14"/>
  <c r="BK349" i="14"/>
  <c r="BC349" i="14"/>
  <c r="AU349" i="14"/>
  <c r="AM349" i="14"/>
  <c r="AE349" i="14"/>
  <c r="W349" i="14"/>
  <c r="EL349" i="14"/>
  <c r="ED349" i="14"/>
  <c r="DV349" i="14"/>
  <c r="DN349" i="14"/>
  <c r="DF349" i="14"/>
  <c r="CX349" i="14"/>
  <c r="CP349" i="14"/>
  <c r="CH349" i="14"/>
  <c r="BZ349" i="14"/>
  <c r="BR349" i="14"/>
  <c r="BJ349" i="14"/>
  <c r="BB349" i="14"/>
  <c r="AT349" i="14"/>
  <c r="AL349" i="14"/>
  <c r="AD349" i="14"/>
  <c r="V349" i="14"/>
  <c r="N349" i="14"/>
  <c r="EK349" i="14"/>
  <c r="EC349" i="14"/>
  <c r="DU349" i="14"/>
  <c r="DM349" i="14"/>
  <c r="DE349" i="14"/>
  <c r="CW349" i="14"/>
  <c r="CO349" i="14"/>
  <c r="CG349" i="14"/>
  <c r="BY349" i="14"/>
  <c r="BQ349" i="14"/>
  <c r="BI349" i="14"/>
  <c r="BA349" i="14"/>
  <c r="AS349" i="14"/>
  <c r="AK349" i="14"/>
  <c r="AC349" i="14"/>
  <c r="U349" i="14"/>
  <c r="CF349" i="14"/>
  <c r="T349" i="14"/>
  <c r="EJ349" i="14"/>
  <c r="BX349" i="14"/>
  <c r="EB349" i="14"/>
  <c r="BP349" i="14"/>
  <c r="DT349" i="14"/>
  <c r="BH349" i="14"/>
  <c r="DL349" i="14"/>
  <c r="AZ349" i="14"/>
  <c r="DD349" i="14"/>
  <c r="AR349" i="14"/>
  <c r="CN349" i="14"/>
  <c r="AB349" i="14"/>
  <c r="AJ349" i="14"/>
  <c r="CV349" i="14"/>
  <c r="EI347" i="14"/>
  <c r="EA347" i="14"/>
  <c r="DS347" i="14"/>
  <c r="DK347" i="14"/>
  <c r="DC347" i="14"/>
  <c r="CU347" i="14"/>
  <c r="CM347" i="14"/>
  <c r="CE347" i="14"/>
  <c r="BW347" i="14"/>
  <c r="BO347" i="14"/>
  <c r="BG347" i="14"/>
  <c r="AY347" i="14"/>
  <c r="AQ347" i="14"/>
  <c r="AI347" i="14"/>
  <c r="AA347" i="14"/>
  <c r="S347" i="14"/>
  <c r="EH347" i="14"/>
  <c r="DZ347" i="14"/>
  <c r="DR347" i="14"/>
  <c r="DJ347" i="14"/>
  <c r="DB347" i="14"/>
  <c r="CT347" i="14"/>
  <c r="CL347" i="14"/>
  <c r="CD347" i="14"/>
  <c r="BV347" i="14"/>
  <c r="BN347" i="14"/>
  <c r="BF347" i="14"/>
  <c r="AX347" i="14"/>
  <c r="AP347" i="14"/>
  <c r="AH347" i="14"/>
  <c r="Z347" i="14"/>
  <c r="R347" i="14"/>
  <c r="EG347" i="14"/>
  <c r="DY347" i="14"/>
  <c r="DQ347" i="14"/>
  <c r="DI347" i="14"/>
  <c r="DA347" i="14"/>
  <c r="CS347" i="14"/>
  <c r="CK347" i="14"/>
  <c r="CC347" i="14"/>
  <c r="BU347" i="14"/>
  <c r="BM347" i="14"/>
  <c r="BE347" i="14"/>
  <c r="AW347" i="14"/>
  <c r="AO347" i="14"/>
  <c r="AG347" i="14"/>
  <c r="Y347" i="14"/>
  <c r="Q347" i="14"/>
  <c r="EF347" i="14"/>
  <c r="DX347" i="14"/>
  <c r="DP347" i="14"/>
  <c r="DH347" i="14"/>
  <c r="CZ347" i="14"/>
  <c r="CR347" i="14"/>
  <c r="CJ347" i="14"/>
  <c r="CB347" i="14"/>
  <c r="BT347" i="14"/>
  <c r="BL347" i="14"/>
  <c r="BD347" i="14"/>
  <c r="AV347" i="14"/>
  <c r="AN347" i="14"/>
  <c r="AF347" i="14"/>
  <c r="X347" i="14"/>
  <c r="P347" i="14"/>
  <c r="EM347" i="14"/>
  <c r="EE347" i="14"/>
  <c r="DW347" i="14"/>
  <c r="DO347" i="14"/>
  <c r="DG347" i="14"/>
  <c r="CY347" i="14"/>
  <c r="CQ347" i="14"/>
  <c r="CI347" i="14"/>
  <c r="CA347" i="14"/>
  <c r="BS347" i="14"/>
  <c r="BK347" i="14"/>
  <c r="BC347" i="14"/>
  <c r="AU347" i="14"/>
  <c r="AM347" i="14"/>
  <c r="AE347" i="14"/>
  <c r="W347" i="14"/>
  <c r="EL347" i="14"/>
  <c r="ED347" i="14"/>
  <c r="DV347" i="14"/>
  <c r="DN347" i="14"/>
  <c r="DF347" i="14"/>
  <c r="CX347" i="14"/>
  <c r="CP347" i="14"/>
  <c r="CH347" i="14"/>
  <c r="BZ347" i="14"/>
  <c r="BR347" i="14"/>
  <c r="BJ347" i="14"/>
  <c r="BB347" i="14"/>
  <c r="AT347" i="14"/>
  <c r="AL347" i="14"/>
  <c r="AD347" i="14"/>
  <c r="V347" i="14"/>
  <c r="N347" i="14"/>
  <c r="EK347" i="14"/>
  <c r="EC347" i="14"/>
  <c r="DU347" i="14"/>
  <c r="DM347" i="14"/>
  <c r="DE347" i="14"/>
  <c r="CW347" i="14"/>
  <c r="CO347" i="14"/>
  <c r="CG347" i="14"/>
  <c r="BY347" i="14"/>
  <c r="BQ347" i="14"/>
  <c r="BI347" i="14"/>
  <c r="BA347" i="14"/>
  <c r="AS347" i="14"/>
  <c r="AK347" i="14"/>
  <c r="AC347" i="14"/>
  <c r="U347" i="14"/>
  <c r="CN347" i="14"/>
  <c r="AB347" i="14"/>
  <c r="CF347" i="14"/>
  <c r="T347" i="14"/>
  <c r="EJ347" i="14"/>
  <c r="BX347" i="14"/>
  <c r="EB347" i="14"/>
  <c r="BP347" i="14"/>
  <c r="DT347" i="14"/>
  <c r="BH347" i="14"/>
  <c r="DL347" i="14"/>
  <c r="AZ347" i="14"/>
  <c r="CV347" i="14"/>
  <c r="AJ347" i="14"/>
  <c r="DD347" i="14"/>
  <c r="AR347" i="14"/>
  <c r="EI289" i="14"/>
  <c r="EA289" i="14"/>
  <c r="DS289" i="14"/>
  <c r="DK289" i="14"/>
  <c r="DC289" i="14"/>
  <c r="CU289" i="14"/>
  <c r="CM289" i="14"/>
  <c r="CE289" i="14"/>
  <c r="BW289" i="14"/>
  <c r="BO289" i="14"/>
  <c r="BG289" i="14"/>
  <c r="AY289" i="14"/>
  <c r="AQ289" i="14"/>
  <c r="AI289" i="14"/>
  <c r="AA289" i="14"/>
  <c r="S289" i="14"/>
  <c r="EH289" i="14"/>
  <c r="DZ289" i="14"/>
  <c r="DR289" i="14"/>
  <c r="DJ289" i="14"/>
  <c r="DB289" i="14"/>
  <c r="CT289" i="14"/>
  <c r="CL289" i="14"/>
  <c r="CD289" i="14"/>
  <c r="BV289" i="14"/>
  <c r="BN289" i="14"/>
  <c r="BF289" i="14"/>
  <c r="AX289" i="14"/>
  <c r="AP289" i="14"/>
  <c r="AH289" i="14"/>
  <c r="Z289" i="14"/>
  <c r="R289" i="14"/>
  <c r="EG289" i="14"/>
  <c r="DY289" i="14"/>
  <c r="DQ289" i="14"/>
  <c r="DI289" i="14"/>
  <c r="DA289" i="14"/>
  <c r="CS289" i="14"/>
  <c r="CK289" i="14"/>
  <c r="CC289" i="14"/>
  <c r="BU289" i="14"/>
  <c r="BM289" i="14"/>
  <c r="BE289" i="14"/>
  <c r="AW289" i="14"/>
  <c r="AO289" i="14"/>
  <c r="AG289" i="14"/>
  <c r="Y289" i="14"/>
  <c r="Q289" i="14"/>
  <c r="EF289" i="14"/>
  <c r="DX289" i="14"/>
  <c r="DP289" i="14"/>
  <c r="DH289" i="14"/>
  <c r="CZ289" i="14"/>
  <c r="CR289" i="14"/>
  <c r="CJ289" i="14"/>
  <c r="CB289" i="14"/>
  <c r="BT289" i="14"/>
  <c r="BL289" i="14"/>
  <c r="BD289" i="14"/>
  <c r="AV289" i="14"/>
  <c r="AN289" i="14"/>
  <c r="AF289" i="14"/>
  <c r="X289" i="14"/>
  <c r="P289" i="14"/>
  <c r="EM289" i="14"/>
  <c r="EE289" i="14"/>
  <c r="DW289" i="14"/>
  <c r="DO289" i="14"/>
  <c r="DG289" i="14"/>
  <c r="CY289" i="14"/>
  <c r="CQ289" i="14"/>
  <c r="CI289" i="14"/>
  <c r="CA289" i="14"/>
  <c r="BS289" i="14"/>
  <c r="BK289" i="14"/>
  <c r="BC289" i="14"/>
  <c r="AU289" i="14"/>
  <c r="AM289" i="14"/>
  <c r="AE289" i="14"/>
  <c r="W289" i="14"/>
  <c r="EL289" i="14"/>
  <c r="ED289" i="14"/>
  <c r="DV289" i="14"/>
  <c r="DN289" i="14"/>
  <c r="DF289" i="14"/>
  <c r="CX289" i="14"/>
  <c r="CP289" i="14"/>
  <c r="CH289" i="14"/>
  <c r="BZ289" i="14"/>
  <c r="BR289" i="14"/>
  <c r="BJ289" i="14"/>
  <c r="BB289" i="14"/>
  <c r="AT289" i="14"/>
  <c r="AL289" i="14"/>
  <c r="AD289" i="14"/>
  <c r="V289" i="14"/>
  <c r="N289" i="14"/>
  <c r="EJ289" i="14"/>
  <c r="EB289" i="14"/>
  <c r="DT289" i="14"/>
  <c r="DL289" i="14"/>
  <c r="DD289" i="14"/>
  <c r="CV289" i="14"/>
  <c r="CN289" i="14"/>
  <c r="CF289" i="14"/>
  <c r="BX289" i="14"/>
  <c r="BP289" i="14"/>
  <c r="BH289" i="14"/>
  <c r="AZ289" i="14"/>
  <c r="AR289" i="14"/>
  <c r="AJ289" i="14"/>
  <c r="AB289" i="14"/>
  <c r="T289" i="14"/>
  <c r="CG289" i="14"/>
  <c r="U289" i="14"/>
  <c r="EK289" i="14"/>
  <c r="BY289" i="14"/>
  <c r="EC289" i="14"/>
  <c r="BQ289" i="14"/>
  <c r="DU289" i="14"/>
  <c r="BI289" i="14"/>
  <c r="DM289" i="14"/>
  <c r="BA289" i="14"/>
  <c r="DE289" i="14"/>
  <c r="AS289" i="14"/>
  <c r="CW289" i="14"/>
  <c r="AK289" i="14"/>
  <c r="CO289" i="14"/>
  <c r="AC289" i="14"/>
  <c r="EF197" i="14"/>
  <c r="DX197" i="14"/>
  <c r="DP197" i="14"/>
  <c r="DH197" i="14"/>
  <c r="CZ197" i="14"/>
  <c r="CR197" i="14"/>
  <c r="CJ197" i="14"/>
  <c r="CB197" i="14"/>
  <c r="BT197" i="14"/>
  <c r="BL197" i="14"/>
  <c r="BD197" i="14"/>
  <c r="AV197" i="14"/>
  <c r="AN197" i="14"/>
  <c r="AF197" i="14"/>
  <c r="X197" i="14"/>
  <c r="P197" i="14"/>
  <c r="EM197" i="14"/>
  <c r="EE197" i="14"/>
  <c r="DW197" i="14"/>
  <c r="DO197" i="14"/>
  <c r="DG197" i="14"/>
  <c r="CY197" i="14"/>
  <c r="CQ197" i="14"/>
  <c r="CI197" i="14"/>
  <c r="CA197" i="14"/>
  <c r="BS197" i="14"/>
  <c r="BK197" i="14"/>
  <c r="BC197" i="14"/>
  <c r="AU197" i="14"/>
  <c r="AM197" i="14"/>
  <c r="AE197" i="14"/>
  <c r="W197" i="14"/>
  <c r="EL197" i="14"/>
  <c r="ED197" i="14"/>
  <c r="DV197" i="14"/>
  <c r="DN197" i="14"/>
  <c r="DF197" i="14"/>
  <c r="CX197" i="14"/>
  <c r="CP197" i="14"/>
  <c r="CH197" i="14"/>
  <c r="BZ197" i="14"/>
  <c r="BR197" i="14"/>
  <c r="BJ197" i="14"/>
  <c r="BB197" i="14"/>
  <c r="AT197" i="14"/>
  <c r="AL197" i="14"/>
  <c r="AD197" i="14"/>
  <c r="V197" i="14"/>
  <c r="N197" i="14"/>
  <c r="EK197" i="14"/>
  <c r="EC197" i="14"/>
  <c r="DU197" i="14"/>
  <c r="DM197" i="14"/>
  <c r="DE197" i="14"/>
  <c r="CW197" i="14"/>
  <c r="CO197" i="14"/>
  <c r="CG197" i="14"/>
  <c r="BY197" i="14"/>
  <c r="BQ197" i="14"/>
  <c r="BI197" i="14"/>
  <c r="BA197" i="14"/>
  <c r="AS197" i="14"/>
  <c r="AK197" i="14"/>
  <c r="AC197" i="14"/>
  <c r="U197" i="14"/>
  <c r="EJ197" i="14"/>
  <c r="EB197" i="14"/>
  <c r="DT197" i="14"/>
  <c r="DL197" i="14"/>
  <c r="DD197" i="14"/>
  <c r="CV197" i="14"/>
  <c r="CN197" i="14"/>
  <c r="CF197" i="14"/>
  <c r="BX197" i="14"/>
  <c r="BP197" i="14"/>
  <c r="BH197" i="14"/>
  <c r="AZ197" i="14"/>
  <c r="AR197" i="14"/>
  <c r="AJ197" i="14"/>
  <c r="AB197" i="14"/>
  <c r="T197" i="14"/>
  <c r="EI197" i="14"/>
  <c r="EA197" i="14"/>
  <c r="DS197" i="14"/>
  <c r="DK197" i="14"/>
  <c r="DC197" i="14"/>
  <c r="CU197" i="14"/>
  <c r="CM197" i="14"/>
  <c r="CE197" i="14"/>
  <c r="BW197" i="14"/>
  <c r="BO197" i="14"/>
  <c r="BG197" i="14"/>
  <c r="AY197" i="14"/>
  <c r="AQ197" i="14"/>
  <c r="AI197" i="14"/>
  <c r="AA197" i="14"/>
  <c r="S197" i="14"/>
  <c r="EH197" i="14"/>
  <c r="DZ197" i="14"/>
  <c r="DR197" i="14"/>
  <c r="DJ197" i="14"/>
  <c r="DB197" i="14"/>
  <c r="CT197" i="14"/>
  <c r="CL197" i="14"/>
  <c r="CD197" i="14"/>
  <c r="BV197" i="14"/>
  <c r="BN197" i="14"/>
  <c r="BF197" i="14"/>
  <c r="AX197" i="14"/>
  <c r="AP197" i="14"/>
  <c r="AH197" i="14"/>
  <c r="Z197" i="14"/>
  <c r="R197" i="14"/>
  <c r="DA197" i="14"/>
  <c r="AO197" i="14"/>
  <c r="CS197" i="14"/>
  <c r="AG197" i="14"/>
  <c r="CK197" i="14"/>
  <c r="Y197" i="14"/>
  <c r="CC197" i="14"/>
  <c r="Q197" i="14"/>
  <c r="EG197" i="14"/>
  <c r="BU197" i="14"/>
  <c r="DY197" i="14"/>
  <c r="BM197" i="14"/>
  <c r="DQ197" i="14"/>
  <c r="BE197" i="14"/>
  <c r="DI197" i="14"/>
  <c r="AW197" i="14"/>
  <c r="EL109" i="14"/>
  <c r="ED109" i="14"/>
  <c r="DV109" i="14"/>
  <c r="DN109" i="14"/>
  <c r="DF109" i="14"/>
  <c r="CX109" i="14"/>
  <c r="CP109" i="14"/>
  <c r="CH109" i="14"/>
  <c r="BZ109" i="14"/>
  <c r="BR109" i="14"/>
  <c r="BJ109" i="14"/>
  <c r="BB109" i="14"/>
  <c r="AT109" i="14"/>
  <c r="AL109" i="14"/>
  <c r="AD109" i="14"/>
  <c r="V109" i="14"/>
  <c r="N109" i="14"/>
  <c r="EK109" i="14"/>
  <c r="EC109" i="14"/>
  <c r="DU109" i="14"/>
  <c r="DM109" i="14"/>
  <c r="DE109" i="14"/>
  <c r="CW109" i="14"/>
  <c r="CO109" i="14"/>
  <c r="CG109" i="14"/>
  <c r="BY109" i="14"/>
  <c r="BQ109" i="14"/>
  <c r="BI109" i="14"/>
  <c r="BA109" i="14"/>
  <c r="AS109" i="14"/>
  <c r="AK109" i="14"/>
  <c r="AC109" i="14"/>
  <c r="U109" i="14"/>
  <c r="EJ109" i="14"/>
  <c r="EB109" i="14"/>
  <c r="DT109" i="14"/>
  <c r="DL109" i="14"/>
  <c r="DD109" i="14"/>
  <c r="CV109" i="14"/>
  <c r="CN109" i="14"/>
  <c r="CF109" i="14"/>
  <c r="BX109" i="14"/>
  <c r="BP109" i="14"/>
  <c r="BH109" i="14"/>
  <c r="AZ109" i="14"/>
  <c r="AR109" i="14"/>
  <c r="AJ109" i="14"/>
  <c r="AB109" i="14"/>
  <c r="T109" i="14"/>
  <c r="EI109" i="14"/>
  <c r="EA109" i="14"/>
  <c r="DS109" i="14"/>
  <c r="DK109" i="14"/>
  <c r="DC109" i="14"/>
  <c r="CU109" i="14"/>
  <c r="CM109" i="14"/>
  <c r="CE109" i="14"/>
  <c r="BW109" i="14"/>
  <c r="BO109" i="14"/>
  <c r="BG109" i="14"/>
  <c r="AY109" i="14"/>
  <c r="AQ109" i="14"/>
  <c r="AI109" i="14"/>
  <c r="AA109" i="14"/>
  <c r="S109" i="14"/>
  <c r="EH109" i="14"/>
  <c r="DZ109" i="14"/>
  <c r="DR109" i="14"/>
  <c r="DJ109" i="14"/>
  <c r="DB109" i="14"/>
  <c r="CT109" i="14"/>
  <c r="CL109" i="14"/>
  <c r="CD109" i="14"/>
  <c r="BV109" i="14"/>
  <c r="BN109" i="14"/>
  <c r="BF109" i="14"/>
  <c r="AX109" i="14"/>
  <c r="AP109" i="14"/>
  <c r="AH109" i="14"/>
  <c r="Z109" i="14"/>
  <c r="R109" i="14"/>
  <c r="EG109" i="14"/>
  <c r="DY109" i="14"/>
  <c r="DQ109" i="14"/>
  <c r="DI109" i="14"/>
  <c r="DA109" i="14"/>
  <c r="CS109" i="14"/>
  <c r="CK109" i="14"/>
  <c r="CC109" i="14"/>
  <c r="BU109" i="14"/>
  <c r="BM109" i="14"/>
  <c r="BE109" i="14"/>
  <c r="AW109" i="14"/>
  <c r="AO109" i="14"/>
  <c r="AG109" i="14"/>
  <c r="Y109" i="14"/>
  <c r="Q109" i="14"/>
  <c r="EF109" i="14"/>
  <c r="DX109" i="14"/>
  <c r="DP109" i="14"/>
  <c r="DH109" i="14"/>
  <c r="CZ109" i="14"/>
  <c r="CR109" i="14"/>
  <c r="CJ109" i="14"/>
  <c r="CB109" i="14"/>
  <c r="BT109" i="14"/>
  <c r="BL109" i="14"/>
  <c r="BD109" i="14"/>
  <c r="AV109" i="14"/>
  <c r="AN109" i="14"/>
  <c r="AF109" i="14"/>
  <c r="X109" i="14"/>
  <c r="P109" i="14"/>
  <c r="EM109" i="14"/>
  <c r="EE109" i="14"/>
  <c r="DW109" i="14"/>
  <c r="DO109" i="14"/>
  <c r="DG109" i="14"/>
  <c r="CY109" i="14"/>
  <c r="CQ109" i="14"/>
  <c r="CI109" i="14"/>
  <c r="CA109" i="14"/>
  <c r="BS109" i="14"/>
  <c r="BK109" i="14"/>
  <c r="BC109" i="14"/>
  <c r="AU109" i="14"/>
  <c r="AM109" i="14"/>
  <c r="AE109" i="14"/>
  <c r="W109" i="14"/>
  <c r="EH325" i="14"/>
  <c r="DZ325" i="14"/>
  <c r="DR325" i="14"/>
  <c r="DJ325" i="14"/>
  <c r="DB325" i="14"/>
  <c r="CT325" i="14"/>
  <c r="CL325" i="14"/>
  <c r="CD325" i="14"/>
  <c r="BV325" i="14"/>
  <c r="BN325" i="14"/>
  <c r="BF325" i="14"/>
  <c r="AX325" i="14"/>
  <c r="AP325" i="14"/>
  <c r="AH325" i="14"/>
  <c r="Z325" i="14"/>
  <c r="R325" i="14"/>
  <c r="EG325" i="14"/>
  <c r="DY325" i="14"/>
  <c r="DQ325" i="14"/>
  <c r="DI325" i="14"/>
  <c r="DA325" i="14"/>
  <c r="CS325" i="14"/>
  <c r="CK325" i="14"/>
  <c r="CC325" i="14"/>
  <c r="BU325" i="14"/>
  <c r="BM325" i="14"/>
  <c r="BE325" i="14"/>
  <c r="AW325" i="14"/>
  <c r="AO325" i="14"/>
  <c r="AG325" i="14"/>
  <c r="Y325" i="14"/>
  <c r="Q325" i="14"/>
  <c r="EF325" i="14"/>
  <c r="DX325" i="14"/>
  <c r="DP325" i="14"/>
  <c r="DH325" i="14"/>
  <c r="CZ325" i="14"/>
  <c r="CR325" i="14"/>
  <c r="CJ325" i="14"/>
  <c r="CB325" i="14"/>
  <c r="BT325" i="14"/>
  <c r="BL325" i="14"/>
  <c r="BD325" i="14"/>
  <c r="AV325" i="14"/>
  <c r="AN325" i="14"/>
  <c r="AF325" i="14"/>
  <c r="X325" i="14"/>
  <c r="P325" i="14"/>
  <c r="EM325" i="14"/>
  <c r="EE325" i="14"/>
  <c r="DW325" i="14"/>
  <c r="DO325" i="14"/>
  <c r="DG325" i="14"/>
  <c r="CY325" i="14"/>
  <c r="CQ325" i="14"/>
  <c r="CI325" i="14"/>
  <c r="CA325" i="14"/>
  <c r="BS325" i="14"/>
  <c r="BK325" i="14"/>
  <c r="BC325" i="14"/>
  <c r="AU325" i="14"/>
  <c r="AM325" i="14"/>
  <c r="AE325" i="14"/>
  <c r="W325" i="14"/>
  <c r="EL325" i="14"/>
  <c r="ED325" i="14"/>
  <c r="DV325" i="14"/>
  <c r="DN325" i="14"/>
  <c r="DF325" i="14"/>
  <c r="CX325" i="14"/>
  <c r="CP325" i="14"/>
  <c r="CH325" i="14"/>
  <c r="BZ325" i="14"/>
  <c r="BR325" i="14"/>
  <c r="BJ325" i="14"/>
  <c r="BB325" i="14"/>
  <c r="AT325" i="14"/>
  <c r="AL325" i="14"/>
  <c r="AD325" i="14"/>
  <c r="V325" i="14"/>
  <c r="N325" i="14"/>
  <c r="EK325" i="14"/>
  <c r="EC325" i="14"/>
  <c r="DU325" i="14"/>
  <c r="DM325" i="14"/>
  <c r="DE325" i="14"/>
  <c r="CW325" i="14"/>
  <c r="CO325" i="14"/>
  <c r="CG325" i="14"/>
  <c r="BY325" i="14"/>
  <c r="BQ325" i="14"/>
  <c r="BI325" i="14"/>
  <c r="BA325" i="14"/>
  <c r="AS325" i="14"/>
  <c r="AK325" i="14"/>
  <c r="AC325" i="14"/>
  <c r="U325" i="14"/>
  <c r="EI325" i="14"/>
  <c r="EA325" i="14"/>
  <c r="DS325" i="14"/>
  <c r="DK325" i="14"/>
  <c r="DC325" i="14"/>
  <c r="CU325" i="14"/>
  <c r="CM325" i="14"/>
  <c r="CE325" i="14"/>
  <c r="BW325" i="14"/>
  <c r="BO325" i="14"/>
  <c r="BG325" i="14"/>
  <c r="AY325" i="14"/>
  <c r="AQ325" i="14"/>
  <c r="AI325" i="14"/>
  <c r="AA325" i="14"/>
  <c r="S325" i="14"/>
  <c r="DT325" i="14"/>
  <c r="BH325" i="14"/>
  <c r="DL325" i="14"/>
  <c r="AZ325" i="14"/>
  <c r="DD325" i="14"/>
  <c r="AR325" i="14"/>
  <c r="CV325" i="14"/>
  <c r="AJ325" i="14"/>
  <c r="CN325" i="14"/>
  <c r="AB325" i="14"/>
  <c r="CF325" i="14"/>
  <c r="T325" i="14"/>
  <c r="EJ325" i="14"/>
  <c r="EB325" i="14"/>
  <c r="BP325" i="14"/>
  <c r="BX325" i="14"/>
  <c r="EL302" i="14"/>
  <c r="ED302" i="14"/>
  <c r="DV302" i="14"/>
  <c r="DN302" i="14"/>
  <c r="DF302" i="14"/>
  <c r="CX302" i="14"/>
  <c r="CP302" i="14"/>
  <c r="CH302" i="14"/>
  <c r="BZ302" i="14"/>
  <c r="BR302" i="14"/>
  <c r="BJ302" i="14"/>
  <c r="BB302" i="14"/>
  <c r="AT302" i="14"/>
  <c r="AL302" i="14"/>
  <c r="AD302" i="14"/>
  <c r="V302" i="14"/>
  <c r="N302" i="14"/>
  <c r="EK302" i="14"/>
  <c r="EC302" i="14"/>
  <c r="DU302" i="14"/>
  <c r="DM302" i="14"/>
  <c r="DE302" i="14"/>
  <c r="CW302" i="14"/>
  <c r="CO302" i="14"/>
  <c r="CG302" i="14"/>
  <c r="BY302" i="14"/>
  <c r="BQ302" i="14"/>
  <c r="BI302" i="14"/>
  <c r="BA302" i="14"/>
  <c r="AS302" i="14"/>
  <c r="AK302" i="14"/>
  <c r="AC302" i="14"/>
  <c r="U302" i="14"/>
  <c r="EJ302" i="14"/>
  <c r="EB302" i="14"/>
  <c r="DT302" i="14"/>
  <c r="DL302" i="14"/>
  <c r="DD302" i="14"/>
  <c r="CV302" i="14"/>
  <c r="CN302" i="14"/>
  <c r="CF302" i="14"/>
  <c r="BX302" i="14"/>
  <c r="BP302" i="14"/>
  <c r="EI302" i="14"/>
  <c r="EA302" i="14"/>
  <c r="DS302" i="14"/>
  <c r="DK302" i="14"/>
  <c r="DC302" i="14"/>
  <c r="CU302" i="14"/>
  <c r="CM302" i="14"/>
  <c r="CE302" i="14"/>
  <c r="BW302" i="14"/>
  <c r="BO302" i="14"/>
  <c r="BG302" i="14"/>
  <c r="AY302" i="14"/>
  <c r="AQ302" i="14"/>
  <c r="AI302" i="14"/>
  <c r="EH302" i="14"/>
  <c r="DZ302" i="14"/>
  <c r="DR302" i="14"/>
  <c r="DJ302" i="14"/>
  <c r="DB302" i="14"/>
  <c r="CT302" i="14"/>
  <c r="CL302" i="14"/>
  <c r="CD302" i="14"/>
  <c r="BV302" i="14"/>
  <c r="BN302" i="14"/>
  <c r="BF302" i="14"/>
  <c r="AX302" i="14"/>
  <c r="AP302" i="14"/>
  <c r="AH302" i="14"/>
  <c r="Z302" i="14"/>
  <c r="R302" i="14"/>
  <c r="EG302" i="14"/>
  <c r="DY302" i="14"/>
  <c r="DQ302" i="14"/>
  <c r="DI302" i="14"/>
  <c r="DA302" i="14"/>
  <c r="CS302" i="14"/>
  <c r="CK302" i="14"/>
  <c r="CC302" i="14"/>
  <c r="BU302" i="14"/>
  <c r="BM302" i="14"/>
  <c r="BE302" i="14"/>
  <c r="AW302" i="14"/>
  <c r="AO302" i="14"/>
  <c r="AG302" i="14"/>
  <c r="Y302" i="14"/>
  <c r="Q302" i="14"/>
  <c r="DX302" i="14"/>
  <c r="CR302" i="14"/>
  <c r="BL302" i="14"/>
  <c r="AR302" i="14"/>
  <c r="X302" i="14"/>
  <c r="DW302" i="14"/>
  <c r="CQ302" i="14"/>
  <c r="BK302" i="14"/>
  <c r="AN302" i="14"/>
  <c r="W302" i="14"/>
  <c r="DP302" i="14"/>
  <c r="CJ302" i="14"/>
  <c r="BH302" i="14"/>
  <c r="AM302" i="14"/>
  <c r="T302" i="14"/>
  <c r="DO302" i="14"/>
  <c r="CI302" i="14"/>
  <c r="BD302" i="14"/>
  <c r="AJ302" i="14"/>
  <c r="S302" i="14"/>
  <c r="DH302" i="14"/>
  <c r="CB302" i="14"/>
  <c r="BC302" i="14"/>
  <c r="AF302" i="14"/>
  <c r="P302" i="14"/>
  <c r="EM302" i="14"/>
  <c r="DG302" i="14"/>
  <c r="CA302" i="14"/>
  <c r="AZ302" i="14"/>
  <c r="AE302" i="14"/>
  <c r="EE302" i="14"/>
  <c r="CY302" i="14"/>
  <c r="BS302" i="14"/>
  <c r="AU302" i="14"/>
  <c r="AA302" i="14"/>
  <c r="CZ302" i="14"/>
  <c r="BT302" i="14"/>
  <c r="AV302" i="14"/>
  <c r="AB302" i="14"/>
  <c r="EF302" i="14"/>
  <c r="EJ214" i="14"/>
  <c r="EB214" i="14"/>
  <c r="DT214" i="14"/>
  <c r="DL214" i="14"/>
  <c r="DD214" i="14"/>
  <c r="CV214" i="14"/>
  <c r="CN214" i="14"/>
  <c r="CF214" i="14"/>
  <c r="BX214" i="14"/>
  <c r="BP214" i="14"/>
  <c r="BH214" i="14"/>
  <c r="AZ214" i="14"/>
  <c r="AR214" i="14"/>
  <c r="AJ214" i="14"/>
  <c r="AB214" i="14"/>
  <c r="T214" i="14"/>
  <c r="EI214" i="14"/>
  <c r="EA214" i="14"/>
  <c r="DS214" i="14"/>
  <c r="DK214" i="14"/>
  <c r="DC214" i="14"/>
  <c r="CU214" i="14"/>
  <c r="CM214" i="14"/>
  <c r="CE214" i="14"/>
  <c r="BW214" i="14"/>
  <c r="BO214" i="14"/>
  <c r="BG214" i="14"/>
  <c r="AY214" i="14"/>
  <c r="AQ214" i="14"/>
  <c r="AI214" i="14"/>
  <c r="AA214" i="14"/>
  <c r="S214" i="14"/>
  <c r="EH214" i="14"/>
  <c r="DZ214" i="14"/>
  <c r="DR214" i="14"/>
  <c r="DJ214" i="14"/>
  <c r="DB214" i="14"/>
  <c r="CT214" i="14"/>
  <c r="CL214" i="14"/>
  <c r="CD214" i="14"/>
  <c r="BV214" i="14"/>
  <c r="BN214" i="14"/>
  <c r="BF214" i="14"/>
  <c r="AX214" i="14"/>
  <c r="AP214" i="14"/>
  <c r="AH214" i="14"/>
  <c r="Z214" i="14"/>
  <c r="R214" i="14"/>
  <c r="EG214" i="14"/>
  <c r="DY214" i="14"/>
  <c r="DQ214" i="14"/>
  <c r="DI214" i="14"/>
  <c r="DA214" i="14"/>
  <c r="CS214" i="14"/>
  <c r="CK214" i="14"/>
  <c r="CC214" i="14"/>
  <c r="BU214" i="14"/>
  <c r="BM214" i="14"/>
  <c r="BE214" i="14"/>
  <c r="AW214" i="14"/>
  <c r="AO214" i="14"/>
  <c r="AG214" i="14"/>
  <c r="Y214" i="14"/>
  <c r="Q214" i="14"/>
  <c r="EF214" i="14"/>
  <c r="DX214" i="14"/>
  <c r="DP214" i="14"/>
  <c r="DH214" i="14"/>
  <c r="CZ214" i="14"/>
  <c r="CR214" i="14"/>
  <c r="CJ214" i="14"/>
  <c r="CB214" i="14"/>
  <c r="BT214" i="14"/>
  <c r="BL214" i="14"/>
  <c r="BD214" i="14"/>
  <c r="AV214" i="14"/>
  <c r="AN214" i="14"/>
  <c r="AF214" i="14"/>
  <c r="X214" i="14"/>
  <c r="P214" i="14"/>
  <c r="EM214" i="14"/>
  <c r="EE214" i="14"/>
  <c r="DW214" i="14"/>
  <c r="DO214" i="14"/>
  <c r="DG214" i="14"/>
  <c r="CY214" i="14"/>
  <c r="CQ214" i="14"/>
  <c r="CI214" i="14"/>
  <c r="CA214" i="14"/>
  <c r="BS214" i="14"/>
  <c r="BK214" i="14"/>
  <c r="BC214" i="14"/>
  <c r="AU214" i="14"/>
  <c r="AM214" i="14"/>
  <c r="AE214" i="14"/>
  <c r="W214" i="14"/>
  <c r="EL214" i="14"/>
  <c r="ED214" i="14"/>
  <c r="DV214" i="14"/>
  <c r="DN214" i="14"/>
  <c r="DF214" i="14"/>
  <c r="CX214" i="14"/>
  <c r="CP214" i="14"/>
  <c r="CH214" i="14"/>
  <c r="BZ214" i="14"/>
  <c r="BR214" i="14"/>
  <c r="BJ214" i="14"/>
  <c r="BB214" i="14"/>
  <c r="AT214" i="14"/>
  <c r="AL214" i="14"/>
  <c r="AD214" i="14"/>
  <c r="V214" i="14"/>
  <c r="N214" i="14"/>
  <c r="EK214" i="14"/>
  <c r="EC214" i="14"/>
  <c r="DU214" i="14"/>
  <c r="DM214" i="14"/>
  <c r="DE214" i="14"/>
  <c r="CW214" i="14"/>
  <c r="CO214" i="14"/>
  <c r="CG214" i="14"/>
  <c r="BY214" i="14"/>
  <c r="BQ214" i="14"/>
  <c r="BI214" i="14"/>
  <c r="BA214" i="14"/>
  <c r="AS214" i="14"/>
  <c r="AK214" i="14"/>
  <c r="AC214" i="14"/>
  <c r="U214" i="14"/>
  <c r="EL133" i="14"/>
  <c r="ED133" i="14"/>
  <c r="DV133" i="14"/>
  <c r="DN133" i="14"/>
  <c r="DF133" i="14"/>
  <c r="CX133" i="14"/>
  <c r="CP133" i="14"/>
  <c r="CH133" i="14"/>
  <c r="BZ133" i="14"/>
  <c r="BR133" i="14"/>
  <c r="BJ133" i="14"/>
  <c r="BB133" i="14"/>
  <c r="AT133" i="14"/>
  <c r="AL133" i="14"/>
  <c r="AD133" i="14"/>
  <c r="V133" i="14"/>
  <c r="N133" i="14"/>
  <c r="EK133" i="14"/>
  <c r="EC133" i="14"/>
  <c r="DU133" i="14"/>
  <c r="DM133" i="14"/>
  <c r="DE133" i="14"/>
  <c r="CW133" i="14"/>
  <c r="CO133" i="14"/>
  <c r="CG133" i="14"/>
  <c r="BY133" i="14"/>
  <c r="BQ133" i="14"/>
  <c r="BI133" i="14"/>
  <c r="BA133" i="14"/>
  <c r="AS133" i="14"/>
  <c r="AK133" i="14"/>
  <c r="AC133" i="14"/>
  <c r="U133" i="14"/>
  <c r="EJ133" i="14"/>
  <c r="EB133" i="14"/>
  <c r="DT133" i="14"/>
  <c r="DL133" i="14"/>
  <c r="DD133" i="14"/>
  <c r="CV133" i="14"/>
  <c r="CN133" i="14"/>
  <c r="CF133" i="14"/>
  <c r="BX133" i="14"/>
  <c r="BP133" i="14"/>
  <c r="BH133" i="14"/>
  <c r="AZ133" i="14"/>
  <c r="AR133" i="14"/>
  <c r="AJ133" i="14"/>
  <c r="AB133" i="14"/>
  <c r="T133" i="14"/>
  <c r="EI133" i="14"/>
  <c r="EA133" i="14"/>
  <c r="DS133" i="14"/>
  <c r="DK133" i="14"/>
  <c r="DC133" i="14"/>
  <c r="CU133" i="14"/>
  <c r="CM133" i="14"/>
  <c r="CE133" i="14"/>
  <c r="BW133" i="14"/>
  <c r="BO133" i="14"/>
  <c r="BG133" i="14"/>
  <c r="AY133" i="14"/>
  <c r="AQ133" i="14"/>
  <c r="AI133" i="14"/>
  <c r="AA133" i="14"/>
  <c r="S133" i="14"/>
  <c r="EH133" i="14"/>
  <c r="DZ133" i="14"/>
  <c r="DR133" i="14"/>
  <c r="DJ133" i="14"/>
  <c r="DB133" i="14"/>
  <c r="CT133" i="14"/>
  <c r="CL133" i="14"/>
  <c r="CD133" i="14"/>
  <c r="BV133" i="14"/>
  <c r="BN133" i="14"/>
  <c r="BF133" i="14"/>
  <c r="AX133" i="14"/>
  <c r="AP133" i="14"/>
  <c r="AH133" i="14"/>
  <c r="Z133" i="14"/>
  <c r="R133" i="14"/>
  <c r="EG133" i="14"/>
  <c r="DY133" i="14"/>
  <c r="DQ133" i="14"/>
  <c r="DI133" i="14"/>
  <c r="DA133" i="14"/>
  <c r="CS133" i="14"/>
  <c r="CK133" i="14"/>
  <c r="CC133" i="14"/>
  <c r="BU133" i="14"/>
  <c r="BM133" i="14"/>
  <c r="BE133" i="14"/>
  <c r="AW133" i="14"/>
  <c r="AO133" i="14"/>
  <c r="AG133" i="14"/>
  <c r="Y133" i="14"/>
  <c r="Q133" i="14"/>
  <c r="EF133" i="14"/>
  <c r="DX133" i="14"/>
  <c r="DP133" i="14"/>
  <c r="DH133" i="14"/>
  <c r="CZ133" i="14"/>
  <c r="CR133" i="14"/>
  <c r="CJ133" i="14"/>
  <c r="CB133" i="14"/>
  <c r="BT133" i="14"/>
  <c r="BL133" i="14"/>
  <c r="BD133" i="14"/>
  <c r="AV133" i="14"/>
  <c r="AN133" i="14"/>
  <c r="AF133" i="14"/>
  <c r="X133" i="14"/>
  <c r="P133" i="14"/>
  <c r="EM133" i="14"/>
  <c r="EE133" i="14"/>
  <c r="DW133" i="14"/>
  <c r="DO133" i="14"/>
  <c r="DG133" i="14"/>
  <c r="CY133" i="14"/>
  <c r="CQ133" i="14"/>
  <c r="CI133" i="14"/>
  <c r="CA133" i="14"/>
  <c r="BS133" i="14"/>
  <c r="BK133" i="14"/>
  <c r="BC133" i="14"/>
  <c r="AU133" i="14"/>
  <c r="AM133" i="14"/>
  <c r="AE133" i="14"/>
  <c r="W133" i="14"/>
  <c r="EH305" i="14"/>
  <c r="DZ305" i="14"/>
  <c r="DR305" i="14"/>
  <c r="DJ305" i="14"/>
  <c r="DB305" i="14"/>
  <c r="CT305" i="14"/>
  <c r="CL305" i="14"/>
  <c r="CD305" i="14"/>
  <c r="BV305" i="14"/>
  <c r="BN305" i="14"/>
  <c r="BF305" i="14"/>
  <c r="AX305" i="14"/>
  <c r="AP305" i="14"/>
  <c r="AH305" i="14"/>
  <c r="Z305" i="14"/>
  <c r="R305" i="14"/>
  <c r="EG305" i="14"/>
  <c r="DY305" i="14"/>
  <c r="DQ305" i="14"/>
  <c r="DI305" i="14"/>
  <c r="DA305" i="14"/>
  <c r="CS305" i="14"/>
  <c r="CK305" i="14"/>
  <c r="CC305" i="14"/>
  <c r="BU305" i="14"/>
  <c r="BM305" i="14"/>
  <c r="BE305" i="14"/>
  <c r="AW305" i="14"/>
  <c r="AO305" i="14"/>
  <c r="AG305" i="14"/>
  <c r="Y305" i="14"/>
  <c r="Q305" i="14"/>
  <c r="EF305" i="14"/>
  <c r="DX305" i="14"/>
  <c r="DP305" i="14"/>
  <c r="DH305" i="14"/>
  <c r="CZ305" i="14"/>
  <c r="CR305" i="14"/>
  <c r="CJ305" i="14"/>
  <c r="CB305" i="14"/>
  <c r="BT305" i="14"/>
  <c r="BL305" i="14"/>
  <c r="BD305" i="14"/>
  <c r="AV305" i="14"/>
  <c r="AN305" i="14"/>
  <c r="AF305" i="14"/>
  <c r="X305" i="14"/>
  <c r="P305" i="14"/>
  <c r="EM305" i="14"/>
  <c r="EE305" i="14"/>
  <c r="DW305" i="14"/>
  <c r="DO305" i="14"/>
  <c r="DG305" i="14"/>
  <c r="CY305" i="14"/>
  <c r="CQ305" i="14"/>
  <c r="CI305" i="14"/>
  <c r="CA305" i="14"/>
  <c r="BS305" i="14"/>
  <c r="BK305" i="14"/>
  <c r="BC305" i="14"/>
  <c r="AU305" i="14"/>
  <c r="AM305" i="14"/>
  <c r="AE305" i="14"/>
  <c r="W305" i="14"/>
  <c r="EL305" i="14"/>
  <c r="ED305" i="14"/>
  <c r="DV305" i="14"/>
  <c r="DN305" i="14"/>
  <c r="DF305" i="14"/>
  <c r="CX305" i="14"/>
  <c r="CP305" i="14"/>
  <c r="CH305" i="14"/>
  <c r="BZ305" i="14"/>
  <c r="BR305" i="14"/>
  <c r="BJ305" i="14"/>
  <c r="BB305" i="14"/>
  <c r="AT305" i="14"/>
  <c r="AL305" i="14"/>
  <c r="AD305" i="14"/>
  <c r="V305" i="14"/>
  <c r="N305" i="14"/>
  <c r="EK305" i="14"/>
  <c r="EC305" i="14"/>
  <c r="DU305" i="14"/>
  <c r="DM305" i="14"/>
  <c r="DE305" i="14"/>
  <c r="CW305" i="14"/>
  <c r="CO305" i="14"/>
  <c r="CG305" i="14"/>
  <c r="BY305" i="14"/>
  <c r="BQ305" i="14"/>
  <c r="BI305" i="14"/>
  <c r="BA305" i="14"/>
  <c r="AS305" i="14"/>
  <c r="AK305" i="14"/>
  <c r="AC305" i="14"/>
  <c r="U305" i="14"/>
  <c r="DL305" i="14"/>
  <c r="CF305" i="14"/>
  <c r="AZ305" i="14"/>
  <c r="T305" i="14"/>
  <c r="DK305" i="14"/>
  <c r="CE305" i="14"/>
  <c r="AY305" i="14"/>
  <c r="S305" i="14"/>
  <c r="EJ305" i="14"/>
  <c r="DD305" i="14"/>
  <c r="BX305" i="14"/>
  <c r="AR305" i="14"/>
  <c r="EI305" i="14"/>
  <c r="DC305" i="14"/>
  <c r="BW305" i="14"/>
  <c r="AQ305" i="14"/>
  <c r="EB305" i="14"/>
  <c r="CV305" i="14"/>
  <c r="BP305" i="14"/>
  <c r="AJ305" i="14"/>
  <c r="EA305" i="14"/>
  <c r="CU305" i="14"/>
  <c r="BO305" i="14"/>
  <c r="AI305" i="14"/>
  <c r="DS305" i="14"/>
  <c r="CM305" i="14"/>
  <c r="BG305" i="14"/>
  <c r="AA305" i="14"/>
  <c r="DT305" i="14"/>
  <c r="CN305" i="14"/>
  <c r="BH305" i="14"/>
  <c r="AB305" i="14"/>
  <c r="EH248" i="14"/>
  <c r="DZ248" i="14"/>
  <c r="DR248" i="14"/>
  <c r="DJ248" i="14"/>
  <c r="DB248" i="14"/>
  <c r="CT248" i="14"/>
  <c r="CL248" i="14"/>
  <c r="CD248" i="14"/>
  <c r="BV248" i="14"/>
  <c r="BN248" i="14"/>
  <c r="BF248" i="14"/>
  <c r="AX248" i="14"/>
  <c r="AP248" i="14"/>
  <c r="AH248" i="14"/>
  <c r="Z248" i="14"/>
  <c r="R248" i="14"/>
  <c r="EG248" i="14"/>
  <c r="DY248" i="14"/>
  <c r="DQ248" i="14"/>
  <c r="DI248" i="14"/>
  <c r="DA248" i="14"/>
  <c r="CS248" i="14"/>
  <c r="CK248" i="14"/>
  <c r="CC248" i="14"/>
  <c r="BU248" i="14"/>
  <c r="BM248" i="14"/>
  <c r="BE248" i="14"/>
  <c r="AW248" i="14"/>
  <c r="AO248" i="14"/>
  <c r="AG248" i="14"/>
  <c r="Y248" i="14"/>
  <c r="Q248" i="14"/>
  <c r="EF248" i="14"/>
  <c r="DX248" i="14"/>
  <c r="DP248" i="14"/>
  <c r="DH248" i="14"/>
  <c r="CZ248" i="14"/>
  <c r="CR248" i="14"/>
  <c r="CJ248" i="14"/>
  <c r="CB248" i="14"/>
  <c r="BT248" i="14"/>
  <c r="BL248" i="14"/>
  <c r="BD248" i="14"/>
  <c r="AV248" i="14"/>
  <c r="AN248" i="14"/>
  <c r="AF248" i="14"/>
  <c r="X248" i="14"/>
  <c r="P248" i="14"/>
  <c r="EM248" i="14"/>
  <c r="EE248" i="14"/>
  <c r="DW248" i="14"/>
  <c r="DO248" i="14"/>
  <c r="DG248" i="14"/>
  <c r="CY248" i="14"/>
  <c r="CQ248" i="14"/>
  <c r="CI248" i="14"/>
  <c r="CA248" i="14"/>
  <c r="BS248" i="14"/>
  <c r="BK248" i="14"/>
  <c r="BC248" i="14"/>
  <c r="AU248" i="14"/>
  <c r="AM248" i="14"/>
  <c r="AE248" i="14"/>
  <c r="W248" i="14"/>
  <c r="EL248" i="14"/>
  <c r="ED248" i="14"/>
  <c r="DV248" i="14"/>
  <c r="DN248" i="14"/>
  <c r="DF248" i="14"/>
  <c r="CX248" i="14"/>
  <c r="CP248" i="14"/>
  <c r="CH248" i="14"/>
  <c r="BZ248" i="14"/>
  <c r="BR248" i="14"/>
  <c r="BJ248" i="14"/>
  <c r="BB248" i="14"/>
  <c r="AT248" i="14"/>
  <c r="AL248" i="14"/>
  <c r="AD248" i="14"/>
  <c r="V248" i="14"/>
  <c r="N248" i="14"/>
  <c r="EK248" i="14"/>
  <c r="EC248" i="14"/>
  <c r="DU248" i="14"/>
  <c r="DM248" i="14"/>
  <c r="DE248" i="14"/>
  <c r="CW248" i="14"/>
  <c r="CO248" i="14"/>
  <c r="CG248" i="14"/>
  <c r="BY248" i="14"/>
  <c r="BQ248" i="14"/>
  <c r="BI248" i="14"/>
  <c r="BA248" i="14"/>
  <c r="AS248" i="14"/>
  <c r="AK248" i="14"/>
  <c r="AC248" i="14"/>
  <c r="U248" i="14"/>
  <c r="EJ248" i="14"/>
  <c r="EB248" i="14"/>
  <c r="DT248" i="14"/>
  <c r="DL248" i="14"/>
  <c r="DD248" i="14"/>
  <c r="CV248" i="14"/>
  <c r="CN248" i="14"/>
  <c r="CF248" i="14"/>
  <c r="BX248" i="14"/>
  <c r="BP248" i="14"/>
  <c r="BH248" i="14"/>
  <c r="AZ248" i="14"/>
  <c r="AR248" i="14"/>
  <c r="AJ248" i="14"/>
  <c r="AB248" i="14"/>
  <c r="T248" i="14"/>
  <c r="EI248" i="14"/>
  <c r="EA248" i="14"/>
  <c r="DS248" i="14"/>
  <c r="DK248" i="14"/>
  <c r="DC248" i="14"/>
  <c r="CU248" i="14"/>
  <c r="CM248" i="14"/>
  <c r="CE248" i="14"/>
  <c r="BW248" i="14"/>
  <c r="BO248" i="14"/>
  <c r="BG248" i="14"/>
  <c r="AY248" i="14"/>
  <c r="AQ248" i="14"/>
  <c r="AI248" i="14"/>
  <c r="AA248" i="14"/>
  <c r="S248" i="14"/>
  <c r="EJ194" i="14"/>
  <c r="EB194" i="14"/>
  <c r="DT194" i="14"/>
  <c r="DL194" i="14"/>
  <c r="DD194" i="14"/>
  <c r="CV194" i="14"/>
  <c r="CN194" i="14"/>
  <c r="CF194" i="14"/>
  <c r="BX194" i="14"/>
  <c r="BP194" i="14"/>
  <c r="BH194" i="14"/>
  <c r="AZ194" i="14"/>
  <c r="AR194" i="14"/>
  <c r="AJ194" i="14"/>
  <c r="AB194" i="14"/>
  <c r="T194" i="14"/>
  <c r="EI194" i="14"/>
  <c r="EA194" i="14"/>
  <c r="DS194" i="14"/>
  <c r="DK194" i="14"/>
  <c r="DC194" i="14"/>
  <c r="CU194" i="14"/>
  <c r="CM194" i="14"/>
  <c r="CE194" i="14"/>
  <c r="BW194" i="14"/>
  <c r="BO194" i="14"/>
  <c r="BG194" i="14"/>
  <c r="AY194" i="14"/>
  <c r="AQ194" i="14"/>
  <c r="AI194" i="14"/>
  <c r="AA194" i="14"/>
  <c r="S194" i="14"/>
  <c r="EH194" i="14"/>
  <c r="DZ194" i="14"/>
  <c r="DR194" i="14"/>
  <c r="DJ194" i="14"/>
  <c r="DB194" i="14"/>
  <c r="CT194" i="14"/>
  <c r="CL194" i="14"/>
  <c r="CD194" i="14"/>
  <c r="BV194" i="14"/>
  <c r="BN194" i="14"/>
  <c r="BF194" i="14"/>
  <c r="AX194" i="14"/>
  <c r="AP194" i="14"/>
  <c r="AH194" i="14"/>
  <c r="Z194" i="14"/>
  <c r="R194" i="14"/>
  <c r="EG194" i="14"/>
  <c r="DY194" i="14"/>
  <c r="DQ194" i="14"/>
  <c r="DI194" i="14"/>
  <c r="DA194" i="14"/>
  <c r="CS194" i="14"/>
  <c r="CK194" i="14"/>
  <c r="CC194" i="14"/>
  <c r="BU194" i="14"/>
  <c r="BM194" i="14"/>
  <c r="BE194" i="14"/>
  <c r="AW194" i="14"/>
  <c r="AO194" i="14"/>
  <c r="AG194" i="14"/>
  <c r="Y194" i="14"/>
  <c r="Q194" i="14"/>
  <c r="EF194" i="14"/>
  <c r="DX194" i="14"/>
  <c r="DP194" i="14"/>
  <c r="DH194" i="14"/>
  <c r="CZ194" i="14"/>
  <c r="CR194" i="14"/>
  <c r="CJ194" i="14"/>
  <c r="CB194" i="14"/>
  <c r="BT194" i="14"/>
  <c r="BL194" i="14"/>
  <c r="BD194" i="14"/>
  <c r="AV194" i="14"/>
  <c r="AN194" i="14"/>
  <c r="AF194" i="14"/>
  <c r="X194" i="14"/>
  <c r="P194" i="14"/>
  <c r="EM194" i="14"/>
  <c r="EE194" i="14"/>
  <c r="DW194" i="14"/>
  <c r="DO194" i="14"/>
  <c r="DG194" i="14"/>
  <c r="CY194" i="14"/>
  <c r="CQ194" i="14"/>
  <c r="CI194" i="14"/>
  <c r="CA194" i="14"/>
  <c r="BS194" i="14"/>
  <c r="BK194" i="14"/>
  <c r="BC194" i="14"/>
  <c r="AU194" i="14"/>
  <c r="AM194" i="14"/>
  <c r="AE194" i="14"/>
  <c r="W194" i="14"/>
  <c r="EL194" i="14"/>
  <c r="ED194" i="14"/>
  <c r="DV194" i="14"/>
  <c r="DN194" i="14"/>
  <c r="DF194" i="14"/>
  <c r="CX194" i="14"/>
  <c r="CP194" i="14"/>
  <c r="CH194" i="14"/>
  <c r="BZ194" i="14"/>
  <c r="BR194" i="14"/>
  <c r="BJ194" i="14"/>
  <c r="BB194" i="14"/>
  <c r="AT194" i="14"/>
  <c r="AL194" i="14"/>
  <c r="AD194" i="14"/>
  <c r="V194" i="14"/>
  <c r="N194" i="14"/>
  <c r="EK194" i="14"/>
  <c r="BY194" i="14"/>
  <c r="EC194" i="14"/>
  <c r="BQ194" i="14"/>
  <c r="DU194" i="14"/>
  <c r="BI194" i="14"/>
  <c r="DM194" i="14"/>
  <c r="BA194" i="14"/>
  <c r="DE194" i="14"/>
  <c r="AS194" i="14"/>
  <c r="CW194" i="14"/>
  <c r="AK194" i="14"/>
  <c r="CO194" i="14"/>
  <c r="AC194" i="14"/>
  <c r="CG194" i="14"/>
  <c r="U194" i="14"/>
  <c r="EH335" i="14"/>
  <c r="DZ335" i="14"/>
  <c r="DR335" i="14"/>
  <c r="DJ335" i="14"/>
  <c r="DB335" i="14"/>
  <c r="CT335" i="14"/>
  <c r="CL335" i="14"/>
  <c r="CD335" i="14"/>
  <c r="BV335" i="14"/>
  <c r="BN335" i="14"/>
  <c r="BF335" i="14"/>
  <c r="AX335" i="14"/>
  <c r="AP335" i="14"/>
  <c r="AH335" i="14"/>
  <c r="Z335" i="14"/>
  <c r="R335" i="14"/>
  <c r="EG335" i="14"/>
  <c r="DY335" i="14"/>
  <c r="DQ335" i="14"/>
  <c r="DI335" i="14"/>
  <c r="DA335" i="14"/>
  <c r="CS335" i="14"/>
  <c r="CK335" i="14"/>
  <c r="CC335" i="14"/>
  <c r="BU335" i="14"/>
  <c r="BM335" i="14"/>
  <c r="BE335" i="14"/>
  <c r="AW335" i="14"/>
  <c r="AO335" i="14"/>
  <c r="AG335" i="14"/>
  <c r="Y335" i="14"/>
  <c r="Q335" i="14"/>
  <c r="EF335" i="14"/>
  <c r="DX335" i="14"/>
  <c r="DP335" i="14"/>
  <c r="DH335" i="14"/>
  <c r="CZ335" i="14"/>
  <c r="CR335" i="14"/>
  <c r="CJ335" i="14"/>
  <c r="CB335" i="14"/>
  <c r="BT335" i="14"/>
  <c r="BL335" i="14"/>
  <c r="BD335" i="14"/>
  <c r="AV335" i="14"/>
  <c r="AN335" i="14"/>
  <c r="AF335" i="14"/>
  <c r="X335" i="14"/>
  <c r="P335" i="14"/>
  <c r="EM335" i="14"/>
  <c r="EE335" i="14"/>
  <c r="DW335" i="14"/>
  <c r="DO335" i="14"/>
  <c r="DG335" i="14"/>
  <c r="CY335" i="14"/>
  <c r="CQ335" i="14"/>
  <c r="CI335" i="14"/>
  <c r="CA335" i="14"/>
  <c r="BS335" i="14"/>
  <c r="BK335" i="14"/>
  <c r="BC335" i="14"/>
  <c r="AU335" i="14"/>
  <c r="AM335" i="14"/>
  <c r="AE335" i="14"/>
  <c r="W335" i="14"/>
  <c r="EL335" i="14"/>
  <c r="ED335" i="14"/>
  <c r="DV335" i="14"/>
  <c r="DN335" i="14"/>
  <c r="DF335" i="14"/>
  <c r="CX335" i="14"/>
  <c r="CP335" i="14"/>
  <c r="CH335" i="14"/>
  <c r="BZ335" i="14"/>
  <c r="BR335" i="14"/>
  <c r="BJ335" i="14"/>
  <c r="BB335" i="14"/>
  <c r="AT335" i="14"/>
  <c r="AL335" i="14"/>
  <c r="AD335" i="14"/>
  <c r="V335" i="14"/>
  <c r="N335" i="14"/>
  <c r="EK335" i="14"/>
  <c r="EC335" i="14"/>
  <c r="DU335" i="14"/>
  <c r="DM335" i="14"/>
  <c r="DE335" i="14"/>
  <c r="CW335" i="14"/>
  <c r="CO335" i="14"/>
  <c r="CG335" i="14"/>
  <c r="BY335" i="14"/>
  <c r="BQ335" i="14"/>
  <c r="BI335" i="14"/>
  <c r="BA335" i="14"/>
  <c r="AS335" i="14"/>
  <c r="AK335" i="14"/>
  <c r="AC335" i="14"/>
  <c r="U335" i="14"/>
  <c r="EI335" i="14"/>
  <c r="EA335" i="14"/>
  <c r="DS335" i="14"/>
  <c r="DK335" i="14"/>
  <c r="DC335" i="14"/>
  <c r="CU335" i="14"/>
  <c r="CM335" i="14"/>
  <c r="CE335" i="14"/>
  <c r="BW335" i="14"/>
  <c r="BO335" i="14"/>
  <c r="BG335" i="14"/>
  <c r="AY335" i="14"/>
  <c r="AQ335" i="14"/>
  <c r="AI335" i="14"/>
  <c r="AA335" i="14"/>
  <c r="S335" i="14"/>
  <c r="CF335" i="14"/>
  <c r="T335" i="14"/>
  <c r="EJ335" i="14"/>
  <c r="BX335" i="14"/>
  <c r="EB335" i="14"/>
  <c r="BP335" i="14"/>
  <c r="DT335" i="14"/>
  <c r="BH335" i="14"/>
  <c r="DL335" i="14"/>
  <c r="AZ335" i="14"/>
  <c r="DD335" i="14"/>
  <c r="AR335" i="14"/>
  <c r="CV335" i="14"/>
  <c r="AJ335" i="14"/>
  <c r="CN335" i="14"/>
  <c r="AB335" i="14"/>
  <c r="EH333" i="14"/>
  <c r="DZ333" i="14"/>
  <c r="DR333" i="14"/>
  <c r="DJ333" i="14"/>
  <c r="DB333" i="14"/>
  <c r="CT333" i="14"/>
  <c r="CL333" i="14"/>
  <c r="CD333" i="14"/>
  <c r="BV333" i="14"/>
  <c r="BN333" i="14"/>
  <c r="BF333" i="14"/>
  <c r="AX333" i="14"/>
  <c r="AP333" i="14"/>
  <c r="AH333" i="14"/>
  <c r="Z333" i="14"/>
  <c r="R333" i="14"/>
  <c r="EG333" i="14"/>
  <c r="DY333" i="14"/>
  <c r="DQ333" i="14"/>
  <c r="DI333" i="14"/>
  <c r="DA333" i="14"/>
  <c r="CS333" i="14"/>
  <c r="CK333" i="14"/>
  <c r="CC333" i="14"/>
  <c r="BU333" i="14"/>
  <c r="BM333" i="14"/>
  <c r="BE333" i="14"/>
  <c r="AW333" i="14"/>
  <c r="AO333" i="14"/>
  <c r="AG333" i="14"/>
  <c r="Y333" i="14"/>
  <c r="Q333" i="14"/>
  <c r="EF333" i="14"/>
  <c r="DX333" i="14"/>
  <c r="DP333" i="14"/>
  <c r="DH333" i="14"/>
  <c r="CZ333" i="14"/>
  <c r="CR333" i="14"/>
  <c r="CJ333" i="14"/>
  <c r="CB333" i="14"/>
  <c r="BT333" i="14"/>
  <c r="BL333" i="14"/>
  <c r="BD333" i="14"/>
  <c r="AV333" i="14"/>
  <c r="AN333" i="14"/>
  <c r="AF333" i="14"/>
  <c r="X333" i="14"/>
  <c r="P333" i="14"/>
  <c r="EM333" i="14"/>
  <c r="EE333" i="14"/>
  <c r="DW333" i="14"/>
  <c r="DO333" i="14"/>
  <c r="DG333" i="14"/>
  <c r="CY333" i="14"/>
  <c r="CQ333" i="14"/>
  <c r="CI333" i="14"/>
  <c r="CA333" i="14"/>
  <c r="BS333" i="14"/>
  <c r="BK333" i="14"/>
  <c r="BC333" i="14"/>
  <c r="AU333" i="14"/>
  <c r="AM333" i="14"/>
  <c r="AE333" i="14"/>
  <c r="W333" i="14"/>
  <c r="EL333" i="14"/>
  <c r="ED333" i="14"/>
  <c r="DV333" i="14"/>
  <c r="DN333" i="14"/>
  <c r="DF333" i="14"/>
  <c r="CX333" i="14"/>
  <c r="CP333" i="14"/>
  <c r="CH333" i="14"/>
  <c r="BZ333" i="14"/>
  <c r="BR333" i="14"/>
  <c r="BJ333" i="14"/>
  <c r="BB333" i="14"/>
  <c r="AT333" i="14"/>
  <c r="AL333" i="14"/>
  <c r="AD333" i="14"/>
  <c r="V333" i="14"/>
  <c r="N333" i="14"/>
  <c r="EK333" i="14"/>
  <c r="EC333" i="14"/>
  <c r="DU333" i="14"/>
  <c r="DM333" i="14"/>
  <c r="DE333" i="14"/>
  <c r="CW333" i="14"/>
  <c r="CO333" i="14"/>
  <c r="CG333" i="14"/>
  <c r="BY333" i="14"/>
  <c r="BQ333" i="14"/>
  <c r="BI333" i="14"/>
  <c r="BA333" i="14"/>
  <c r="AS333" i="14"/>
  <c r="AK333" i="14"/>
  <c r="AC333" i="14"/>
  <c r="U333" i="14"/>
  <c r="EI333" i="14"/>
  <c r="EA333" i="14"/>
  <c r="DS333" i="14"/>
  <c r="DK333" i="14"/>
  <c r="DC333" i="14"/>
  <c r="CU333" i="14"/>
  <c r="CM333" i="14"/>
  <c r="CE333" i="14"/>
  <c r="BW333" i="14"/>
  <c r="BO333" i="14"/>
  <c r="BG333" i="14"/>
  <c r="AY333" i="14"/>
  <c r="AQ333" i="14"/>
  <c r="AI333" i="14"/>
  <c r="AA333" i="14"/>
  <c r="S333" i="14"/>
  <c r="CN333" i="14"/>
  <c r="AB333" i="14"/>
  <c r="CF333" i="14"/>
  <c r="T333" i="14"/>
  <c r="EJ333" i="14"/>
  <c r="BX333" i="14"/>
  <c r="EB333" i="14"/>
  <c r="BP333" i="14"/>
  <c r="DT333" i="14"/>
  <c r="BH333" i="14"/>
  <c r="DL333" i="14"/>
  <c r="AZ333" i="14"/>
  <c r="DD333" i="14"/>
  <c r="AR333" i="14"/>
  <c r="CV333" i="14"/>
  <c r="AJ333" i="14"/>
  <c r="EI273" i="14"/>
  <c r="EA273" i="14"/>
  <c r="DS273" i="14"/>
  <c r="DK273" i="14"/>
  <c r="DC273" i="14"/>
  <c r="CU273" i="14"/>
  <c r="CM273" i="14"/>
  <c r="CE273" i="14"/>
  <c r="BW273" i="14"/>
  <c r="BO273" i="14"/>
  <c r="BG273" i="14"/>
  <c r="AY273" i="14"/>
  <c r="AQ273" i="14"/>
  <c r="AI273" i="14"/>
  <c r="AA273" i="14"/>
  <c r="S273" i="14"/>
  <c r="EH273" i="14"/>
  <c r="DZ273" i="14"/>
  <c r="DR273" i="14"/>
  <c r="DJ273" i="14"/>
  <c r="DB273" i="14"/>
  <c r="CT273" i="14"/>
  <c r="CL273" i="14"/>
  <c r="CD273" i="14"/>
  <c r="BV273" i="14"/>
  <c r="BN273" i="14"/>
  <c r="BF273" i="14"/>
  <c r="AX273" i="14"/>
  <c r="AP273" i="14"/>
  <c r="AH273" i="14"/>
  <c r="Z273" i="14"/>
  <c r="R273" i="14"/>
  <c r="EG273" i="14"/>
  <c r="DY273" i="14"/>
  <c r="DQ273" i="14"/>
  <c r="DI273" i="14"/>
  <c r="DA273" i="14"/>
  <c r="CS273" i="14"/>
  <c r="CK273" i="14"/>
  <c r="CC273" i="14"/>
  <c r="BU273" i="14"/>
  <c r="BM273" i="14"/>
  <c r="BE273" i="14"/>
  <c r="AW273" i="14"/>
  <c r="AO273" i="14"/>
  <c r="AG273" i="14"/>
  <c r="Y273" i="14"/>
  <c r="Q273" i="14"/>
  <c r="EF273" i="14"/>
  <c r="DX273" i="14"/>
  <c r="DP273" i="14"/>
  <c r="DH273" i="14"/>
  <c r="CZ273" i="14"/>
  <c r="CR273" i="14"/>
  <c r="CJ273" i="14"/>
  <c r="CB273" i="14"/>
  <c r="BT273" i="14"/>
  <c r="BL273" i="14"/>
  <c r="BD273" i="14"/>
  <c r="AV273" i="14"/>
  <c r="AN273" i="14"/>
  <c r="AF273" i="14"/>
  <c r="X273" i="14"/>
  <c r="EM273" i="14"/>
  <c r="EE273" i="14"/>
  <c r="DW273" i="14"/>
  <c r="DO273" i="14"/>
  <c r="DG273" i="14"/>
  <c r="CY273" i="14"/>
  <c r="CQ273" i="14"/>
  <c r="CI273" i="14"/>
  <c r="CA273" i="14"/>
  <c r="BS273" i="14"/>
  <c r="BK273" i="14"/>
  <c r="BC273" i="14"/>
  <c r="AU273" i="14"/>
  <c r="AM273" i="14"/>
  <c r="AE273" i="14"/>
  <c r="W273" i="14"/>
  <c r="EL273" i="14"/>
  <c r="ED273" i="14"/>
  <c r="DV273" i="14"/>
  <c r="DN273" i="14"/>
  <c r="DF273" i="14"/>
  <c r="CX273" i="14"/>
  <c r="CP273" i="14"/>
  <c r="CH273" i="14"/>
  <c r="BZ273" i="14"/>
  <c r="BR273" i="14"/>
  <c r="BJ273" i="14"/>
  <c r="BB273" i="14"/>
  <c r="AT273" i="14"/>
  <c r="AL273" i="14"/>
  <c r="AD273" i="14"/>
  <c r="V273" i="14"/>
  <c r="N273" i="14"/>
  <c r="DL273" i="14"/>
  <c r="CF273" i="14"/>
  <c r="AZ273" i="14"/>
  <c r="T273" i="14"/>
  <c r="EK273" i="14"/>
  <c r="DE273" i="14"/>
  <c r="BY273" i="14"/>
  <c r="AS273" i="14"/>
  <c r="P273" i="14"/>
  <c r="EJ273" i="14"/>
  <c r="DD273" i="14"/>
  <c r="BX273" i="14"/>
  <c r="AR273" i="14"/>
  <c r="EC273" i="14"/>
  <c r="CW273" i="14"/>
  <c r="BQ273" i="14"/>
  <c r="AK273" i="14"/>
  <c r="EB273" i="14"/>
  <c r="CV273" i="14"/>
  <c r="BP273" i="14"/>
  <c r="AJ273" i="14"/>
  <c r="DU273" i="14"/>
  <c r="CO273" i="14"/>
  <c r="BI273" i="14"/>
  <c r="AC273" i="14"/>
  <c r="DT273" i="14"/>
  <c r="CN273" i="14"/>
  <c r="BH273" i="14"/>
  <c r="AB273" i="14"/>
  <c r="DM273" i="14"/>
  <c r="CG273" i="14"/>
  <c r="BA273" i="14"/>
  <c r="U273" i="14"/>
  <c r="EJ222" i="14"/>
  <c r="EB222" i="14"/>
  <c r="DT222" i="14"/>
  <c r="DL222" i="14"/>
  <c r="DD222" i="14"/>
  <c r="CV222" i="14"/>
  <c r="CN222" i="14"/>
  <c r="CF222" i="14"/>
  <c r="BX222" i="14"/>
  <c r="BP222" i="14"/>
  <c r="BH222" i="14"/>
  <c r="AZ222" i="14"/>
  <c r="AR222" i="14"/>
  <c r="AJ222" i="14"/>
  <c r="AB222" i="14"/>
  <c r="T222" i="14"/>
  <c r="EI222" i="14"/>
  <c r="EA222" i="14"/>
  <c r="DS222" i="14"/>
  <c r="DK222" i="14"/>
  <c r="DC222" i="14"/>
  <c r="CU222" i="14"/>
  <c r="CM222" i="14"/>
  <c r="CE222" i="14"/>
  <c r="BW222" i="14"/>
  <c r="BO222" i="14"/>
  <c r="BG222" i="14"/>
  <c r="AY222" i="14"/>
  <c r="AQ222" i="14"/>
  <c r="AI222" i="14"/>
  <c r="AA222" i="14"/>
  <c r="S222" i="14"/>
  <c r="EH222" i="14"/>
  <c r="DZ222" i="14"/>
  <c r="DR222" i="14"/>
  <c r="DJ222" i="14"/>
  <c r="DB222" i="14"/>
  <c r="CT222" i="14"/>
  <c r="CL222" i="14"/>
  <c r="CD222" i="14"/>
  <c r="BV222" i="14"/>
  <c r="BN222" i="14"/>
  <c r="BF222" i="14"/>
  <c r="AX222" i="14"/>
  <c r="AP222" i="14"/>
  <c r="AH222" i="14"/>
  <c r="Z222" i="14"/>
  <c r="R222" i="14"/>
  <c r="EG222" i="14"/>
  <c r="DY222" i="14"/>
  <c r="DQ222" i="14"/>
  <c r="DI222" i="14"/>
  <c r="DA222" i="14"/>
  <c r="CS222" i="14"/>
  <c r="CK222" i="14"/>
  <c r="CC222" i="14"/>
  <c r="BU222" i="14"/>
  <c r="BM222" i="14"/>
  <c r="BE222" i="14"/>
  <c r="AW222" i="14"/>
  <c r="AO222" i="14"/>
  <c r="AG222" i="14"/>
  <c r="Y222" i="14"/>
  <c r="Q222" i="14"/>
  <c r="EF222" i="14"/>
  <c r="DX222" i="14"/>
  <c r="DP222" i="14"/>
  <c r="DH222" i="14"/>
  <c r="CZ222" i="14"/>
  <c r="CR222" i="14"/>
  <c r="CJ222" i="14"/>
  <c r="CB222" i="14"/>
  <c r="BT222" i="14"/>
  <c r="BL222" i="14"/>
  <c r="BD222" i="14"/>
  <c r="AV222" i="14"/>
  <c r="AN222" i="14"/>
  <c r="AF222" i="14"/>
  <c r="X222" i="14"/>
  <c r="P222" i="14"/>
  <c r="EM222" i="14"/>
  <c r="EE222" i="14"/>
  <c r="DW222" i="14"/>
  <c r="DO222" i="14"/>
  <c r="DG222" i="14"/>
  <c r="CY222" i="14"/>
  <c r="CQ222" i="14"/>
  <c r="CI222" i="14"/>
  <c r="CA222" i="14"/>
  <c r="BS222" i="14"/>
  <c r="BK222" i="14"/>
  <c r="BC222" i="14"/>
  <c r="AU222" i="14"/>
  <c r="AM222" i="14"/>
  <c r="AE222" i="14"/>
  <c r="W222" i="14"/>
  <c r="EL222" i="14"/>
  <c r="ED222" i="14"/>
  <c r="DV222" i="14"/>
  <c r="DN222" i="14"/>
  <c r="DF222" i="14"/>
  <c r="CX222" i="14"/>
  <c r="CP222" i="14"/>
  <c r="CH222" i="14"/>
  <c r="BZ222" i="14"/>
  <c r="BR222" i="14"/>
  <c r="BJ222" i="14"/>
  <c r="BB222" i="14"/>
  <c r="AT222" i="14"/>
  <c r="AL222" i="14"/>
  <c r="AD222" i="14"/>
  <c r="V222" i="14"/>
  <c r="N222" i="14"/>
  <c r="EK222" i="14"/>
  <c r="EC222" i="14"/>
  <c r="DU222" i="14"/>
  <c r="DM222" i="14"/>
  <c r="DE222" i="14"/>
  <c r="CW222" i="14"/>
  <c r="CO222" i="14"/>
  <c r="CG222" i="14"/>
  <c r="BY222" i="14"/>
  <c r="BQ222" i="14"/>
  <c r="BI222" i="14"/>
  <c r="BA222" i="14"/>
  <c r="AS222" i="14"/>
  <c r="AK222" i="14"/>
  <c r="AC222" i="14"/>
  <c r="U222" i="14"/>
  <c r="EL125" i="14"/>
  <c r="ED125" i="14"/>
  <c r="DV125" i="14"/>
  <c r="DN125" i="14"/>
  <c r="DF125" i="14"/>
  <c r="CX125" i="14"/>
  <c r="CP125" i="14"/>
  <c r="CH125" i="14"/>
  <c r="BZ125" i="14"/>
  <c r="BR125" i="14"/>
  <c r="BJ125" i="14"/>
  <c r="BB125" i="14"/>
  <c r="AT125" i="14"/>
  <c r="AL125" i="14"/>
  <c r="AD125" i="14"/>
  <c r="V125" i="14"/>
  <c r="N125" i="14"/>
  <c r="EK125" i="14"/>
  <c r="EC125" i="14"/>
  <c r="DU125" i="14"/>
  <c r="DM125" i="14"/>
  <c r="DE125" i="14"/>
  <c r="CW125" i="14"/>
  <c r="CO125" i="14"/>
  <c r="CG125" i="14"/>
  <c r="BY125" i="14"/>
  <c r="BQ125" i="14"/>
  <c r="BI125" i="14"/>
  <c r="BA125" i="14"/>
  <c r="AS125" i="14"/>
  <c r="AK125" i="14"/>
  <c r="AC125" i="14"/>
  <c r="U125" i="14"/>
  <c r="EJ125" i="14"/>
  <c r="EB125" i="14"/>
  <c r="DT125" i="14"/>
  <c r="DL125" i="14"/>
  <c r="DD125" i="14"/>
  <c r="CV125" i="14"/>
  <c r="CN125" i="14"/>
  <c r="CF125" i="14"/>
  <c r="BX125" i="14"/>
  <c r="BP125" i="14"/>
  <c r="BH125" i="14"/>
  <c r="AZ125" i="14"/>
  <c r="AR125" i="14"/>
  <c r="AJ125" i="14"/>
  <c r="AB125" i="14"/>
  <c r="T125" i="14"/>
  <c r="EI125" i="14"/>
  <c r="EA125" i="14"/>
  <c r="DS125" i="14"/>
  <c r="DK125" i="14"/>
  <c r="DC125" i="14"/>
  <c r="CU125" i="14"/>
  <c r="CM125" i="14"/>
  <c r="CE125" i="14"/>
  <c r="BW125" i="14"/>
  <c r="BO125" i="14"/>
  <c r="BG125" i="14"/>
  <c r="AY125" i="14"/>
  <c r="AQ125" i="14"/>
  <c r="AI125" i="14"/>
  <c r="AA125" i="14"/>
  <c r="S125" i="14"/>
  <c r="EH125" i="14"/>
  <c r="DZ125" i="14"/>
  <c r="DR125" i="14"/>
  <c r="DJ125" i="14"/>
  <c r="DB125" i="14"/>
  <c r="CT125" i="14"/>
  <c r="CL125" i="14"/>
  <c r="CD125" i="14"/>
  <c r="BV125" i="14"/>
  <c r="BN125" i="14"/>
  <c r="BF125" i="14"/>
  <c r="AX125" i="14"/>
  <c r="AP125" i="14"/>
  <c r="AH125" i="14"/>
  <c r="Z125" i="14"/>
  <c r="R125" i="14"/>
  <c r="EG125" i="14"/>
  <c r="DY125" i="14"/>
  <c r="DQ125" i="14"/>
  <c r="DI125" i="14"/>
  <c r="DA125" i="14"/>
  <c r="CS125" i="14"/>
  <c r="CK125" i="14"/>
  <c r="CC125" i="14"/>
  <c r="BU125" i="14"/>
  <c r="BM125" i="14"/>
  <c r="BE125" i="14"/>
  <c r="AW125" i="14"/>
  <c r="AO125" i="14"/>
  <c r="AG125" i="14"/>
  <c r="Y125" i="14"/>
  <c r="Q125" i="14"/>
  <c r="EF125" i="14"/>
  <c r="DX125" i="14"/>
  <c r="DP125" i="14"/>
  <c r="DH125" i="14"/>
  <c r="CZ125" i="14"/>
  <c r="CR125" i="14"/>
  <c r="CJ125" i="14"/>
  <c r="CB125" i="14"/>
  <c r="BT125" i="14"/>
  <c r="BL125" i="14"/>
  <c r="BD125" i="14"/>
  <c r="AV125" i="14"/>
  <c r="AN125" i="14"/>
  <c r="AF125" i="14"/>
  <c r="X125" i="14"/>
  <c r="P125" i="14"/>
  <c r="EM125" i="14"/>
  <c r="EE125" i="14"/>
  <c r="DW125" i="14"/>
  <c r="DO125" i="14"/>
  <c r="DG125" i="14"/>
  <c r="CY125" i="14"/>
  <c r="CQ125" i="14"/>
  <c r="CI125" i="14"/>
  <c r="CA125" i="14"/>
  <c r="BS125" i="14"/>
  <c r="BK125" i="14"/>
  <c r="BC125" i="14"/>
  <c r="AU125" i="14"/>
  <c r="AM125" i="14"/>
  <c r="AE125" i="14"/>
  <c r="W125" i="14"/>
  <c r="EH309" i="14"/>
  <c r="DZ309" i="14"/>
  <c r="DR309" i="14"/>
  <c r="DJ309" i="14"/>
  <c r="DB309" i="14"/>
  <c r="CT309" i="14"/>
  <c r="CL309" i="14"/>
  <c r="CD309" i="14"/>
  <c r="BV309" i="14"/>
  <c r="BN309" i="14"/>
  <c r="BF309" i="14"/>
  <c r="AX309" i="14"/>
  <c r="AP309" i="14"/>
  <c r="AH309" i="14"/>
  <c r="Z309" i="14"/>
  <c r="R309" i="14"/>
  <c r="EG309" i="14"/>
  <c r="DY309" i="14"/>
  <c r="DQ309" i="14"/>
  <c r="DI309" i="14"/>
  <c r="DA309" i="14"/>
  <c r="CS309" i="14"/>
  <c r="CK309" i="14"/>
  <c r="CC309" i="14"/>
  <c r="BU309" i="14"/>
  <c r="BM309" i="14"/>
  <c r="BE309" i="14"/>
  <c r="AW309" i="14"/>
  <c r="AO309" i="14"/>
  <c r="AG309" i="14"/>
  <c r="Y309" i="14"/>
  <c r="Q309" i="14"/>
  <c r="EF309" i="14"/>
  <c r="DX309" i="14"/>
  <c r="DP309" i="14"/>
  <c r="DH309" i="14"/>
  <c r="CZ309" i="14"/>
  <c r="CR309" i="14"/>
  <c r="CJ309" i="14"/>
  <c r="CB309" i="14"/>
  <c r="BT309" i="14"/>
  <c r="BL309" i="14"/>
  <c r="BD309" i="14"/>
  <c r="AV309" i="14"/>
  <c r="AN309" i="14"/>
  <c r="AF309" i="14"/>
  <c r="X309" i="14"/>
  <c r="P309" i="14"/>
  <c r="EM309" i="14"/>
  <c r="EE309" i="14"/>
  <c r="DW309" i="14"/>
  <c r="DO309" i="14"/>
  <c r="DG309" i="14"/>
  <c r="CY309" i="14"/>
  <c r="CQ309" i="14"/>
  <c r="CI309" i="14"/>
  <c r="CA309" i="14"/>
  <c r="BS309" i="14"/>
  <c r="BK309" i="14"/>
  <c r="BC309" i="14"/>
  <c r="AU309" i="14"/>
  <c r="AM309" i="14"/>
  <c r="AE309" i="14"/>
  <c r="W309" i="14"/>
  <c r="EL309" i="14"/>
  <c r="ED309" i="14"/>
  <c r="DV309" i="14"/>
  <c r="DN309" i="14"/>
  <c r="DF309" i="14"/>
  <c r="CX309" i="14"/>
  <c r="CP309" i="14"/>
  <c r="CH309" i="14"/>
  <c r="BZ309" i="14"/>
  <c r="BR309" i="14"/>
  <c r="BJ309" i="14"/>
  <c r="BB309" i="14"/>
  <c r="AT309" i="14"/>
  <c r="AL309" i="14"/>
  <c r="AD309" i="14"/>
  <c r="V309" i="14"/>
  <c r="N309" i="14"/>
  <c r="EK309" i="14"/>
  <c r="EC309" i="14"/>
  <c r="DU309" i="14"/>
  <c r="DM309" i="14"/>
  <c r="DE309" i="14"/>
  <c r="CW309" i="14"/>
  <c r="CO309" i="14"/>
  <c r="CG309" i="14"/>
  <c r="BY309" i="14"/>
  <c r="BQ309" i="14"/>
  <c r="BI309" i="14"/>
  <c r="BA309" i="14"/>
  <c r="AS309" i="14"/>
  <c r="AK309" i="14"/>
  <c r="AC309" i="14"/>
  <c r="U309" i="14"/>
  <c r="EI309" i="14"/>
  <c r="EA309" i="14"/>
  <c r="DS309" i="14"/>
  <c r="DK309" i="14"/>
  <c r="DC309" i="14"/>
  <c r="CU309" i="14"/>
  <c r="CM309" i="14"/>
  <c r="CE309" i="14"/>
  <c r="BW309" i="14"/>
  <c r="BO309" i="14"/>
  <c r="BG309" i="14"/>
  <c r="AY309" i="14"/>
  <c r="AQ309" i="14"/>
  <c r="AI309" i="14"/>
  <c r="AA309" i="14"/>
  <c r="S309" i="14"/>
  <c r="DT309" i="14"/>
  <c r="BH309" i="14"/>
  <c r="DL309" i="14"/>
  <c r="AZ309" i="14"/>
  <c r="DD309" i="14"/>
  <c r="AR309" i="14"/>
  <c r="CV309" i="14"/>
  <c r="AJ309" i="14"/>
  <c r="CN309" i="14"/>
  <c r="AB309" i="14"/>
  <c r="CF309" i="14"/>
  <c r="T309" i="14"/>
  <c r="EB309" i="14"/>
  <c r="BP309" i="14"/>
  <c r="EJ309" i="14"/>
  <c r="BX309" i="14"/>
  <c r="EH252" i="14"/>
  <c r="DZ252" i="14"/>
  <c r="DR252" i="14"/>
  <c r="DJ252" i="14"/>
  <c r="DB252" i="14"/>
  <c r="CT252" i="14"/>
  <c r="CL252" i="14"/>
  <c r="CD252" i="14"/>
  <c r="BV252" i="14"/>
  <c r="BN252" i="14"/>
  <c r="BF252" i="14"/>
  <c r="AX252" i="14"/>
  <c r="AP252" i="14"/>
  <c r="AH252" i="14"/>
  <c r="Z252" i="14"/>
  <c r="R252" i="14"/>
  <c r="EG252" i="14"/>
  <c r="DY252" i="14"/>
  <c r="DQ252" i="14"/>
  <c r="DI252" i="14"/>
  <c r="DA252" i="14"/>
  <c r="CS252" i="14"/>
  <c r="CK252" i="14"/>
  <c r="CC252" i="14"/>
  <c r="BU252" i="14"/>
  <c r="BM252" i="14"/>
  <c r="BE252" i="14"/>
  <c r="AW252" i="14"/>
  <c r="AO252" i="14"/>
  <c r="AG252" i="14"/>
  <c r="Y252" i="14"/>
  <c r="Q252" i="14"/>
  <c r="EF252" i="14"/>
  <c r="DX252" i="14"/>
  <c r="DP252" i="14"/>
  <c r="DH252" i="14"/>
  <c r="CZ252" i="14"/>
  <c r="CR252" i="14"/>
  <c r="CJ252" i="14"/>
  <c r="CB252" i="14"/>
  <c r="BT252" i="14"/>
  <c r="BL252" i="14"/>
  <c r="BD252" i="14"/>
  <c r="AV252" i="14"/>
  <c r="AN252" i="14"/>
  <c r="AF252" i="14"/>
  <c r="X252" i="14"/>
  <c r="P252" i="14"/>
  <c r="EM252" i="14"/>
  <c r="EE252" i="14"/>
  <c r="DW252" i="14"/>
  <c r="DO252" i="14"/>
  <c r="DG252" i="14"/>
  <c r="CY252" i="14"/>
  <c r="CQ252" i="14"/>
  <c r="CI252" i="14"/>
  <c r="CA252" i="14"/>
  <c r="BS252" i="14"/>
  <c r="BK252" i="14"/>
  <c r="BC252" i="14"/>
  <c r="AU252" i="14"/>
  <c r="AM252" i="14"/>
  <c r="AE252" i="14"/>
  <c r="W252" i="14"/>
  <c r="EL252" i="14"/>
  <c r="ED252" i="14"/>
  <c r="DV252" i="14"/>
  <c r="DN252" i="14"/>
  <c r="DF252" i="14"/>
  <c r="CX252" i="14"/>
  <c r="CP252" i="14"/>
  <c r="CH252" i="14"/>
  <c r="BZ252" i="14"/>
  <c r="BR252" i="14"/>
  <c r="BJ252" i="14"/>
  <c r="BB252" i="14"/>
  <c r="AT252" i="14"/>
  <c r="AL252" i="14"/>
  <c r="AD252" i="14"/>
  <c r="V252" i="14"/>
  <c r="N252" i="14"/>
  <c r="EK252" i="14"/>
  <c r="EC252" i="14"/>
  <c r="DU252" i="14"/>
  <c r="DM252" i="14"/>
  <c r="DE252" i="14"/>
  <c r="CW252" i="14"/>
  <c r="CO252" i="14"/>
  <c r="CG252" i="14"/>
  <c r="BY252" i="14"/>
  <c r="BQ252" i="14"/>
  <c r="BI252" i="14"/>
  <c r="BA252" i="14"/>
  <c r="AS252" i="14"/>
  <c r="AK252" i="14"/>
  <c r="AC252" i="14"/>
  <c r="U252" i="14"/>
  <c r="EJ252" i="14"/>
  <c r="EB252" i="14"/>
  <c r="DT252" i="14"/>
  <c r="DL252" i="14"/>
  <c r="DD252" i="14"/>
  <c r="CV252" i="14"/>
  <c r="CN252" i="14"/>
  <c r="CF252" i="14"/>
  <c r="BX252" i="14"/>
  <c r="BP252" i="14"/>
  <c r="BH252" i="14"/>
  <c r="AZ252" i="14"/>
  <c r="AR252" i="14"/>
  <c r="AJ252" i="14"/>
  <c r="AB252" i="14"/>
  <c r="T252" i="14"/>
  <c r="EI252" i="14"/>
  <c r="EA252" i="14"/>
  <c r="DS252" i="14"/>
  <c r="DK252" i="14"/>
  <c r="DC252" i="14"/>
  <c r="CU252" i="14"/>
  <c r="CM252" i="14"/>
  <c r="CE252" i="14"/>
  <c r="BW252" i="14"/>
  <c r="BO252" i="14"/>
  <c r="BG252" i="14"/>
  <c r="AY252" i="14"/>
  <c r="AQ252" i="14"/>
  <c r="AI252" i="14"/>
  <c r="AA252" i="14"/>
  <c r="S252" i="14"/>
  <c r="EJ198" i="14"/>
  <c r="EB198" i="14"/>
  <c r="DT198" i="14"/>
  <c r="DL198" i="14"/>
  <c r="DD198" i="14"/>
  <c r="CV198" i="14"/>
  <c r="CN198" i="14"/>
  <c r="CF198" i="14"/>
  <c r="BX198" i="14"/>
  <c r="BP198" i="14"/>
  <c r="BH198" i="14"/>
  <c r="AZ198" i="14"/>
  <c r="AR198" i="14"/>
  <c r="AJ198" i="14"/>
  <c r="AB198" i="14"/>
  <c r="T198" i="14"/>
  <c r="EI198" i="14"/>
  <c r="EA198" i="14"/>
  <c r="DS198" i="14"/>
  <c r="DK198" i="14"/>
  <c r="DC198" i="14"/>
  <c r="CU198" i="14"/>
  <c r="CM198" i="14"/>
  <c r="CE198" i="14"/>
  <c r="BW198" i="14"/>
  <c r="BO198" i="14"/>
  <c r="BG198" i="14"/>
  <c r="AY198" i="14"/>
  <c r="AQ198" i="14"/>
  <c r="AI198" i="14"/>
  <c r="AA198" i="14"/>
  <c r="S198" i="14"/>
  <c r="EH198" i="14"/>
  <c r="DZ198" i="14"/>
  <c r="DR198" i="14"/>
  <c r="DJ198" i="14"/>
  <c r="DB198" i="14"/>
  <c r="CT198" i="14"/>
  <c r="CL198" i="14"/>
  <c r="CD198" i="14"/>
  <c r="BV198" i="14"/>
  <c r="BN198" i="14"/>
  <c r="BF198" i="14"/>
  <c r="AX198" i="14"/>
  <c r="AP198" i="14"/>
  <c r="AH198" i="14"/>
  <c r="Z198" i="14"/>
  <c r="R198" i="14"/>
  <c r="EG198" i="14"/>
  <c r="DY198" i="14"/>
  <c r="DQ198" i="14"/>
  <c r="DI198" i="14"/>
  <c r="DA198" i="14"/>
  <c r="CS198" i="14"/>
  <c r="CK198" i="14"/>
  <c r="CC198" i="14"/>
  <c r="BU198" i="14"/>
  <c r="BM198" i="14"/>
  <c r="BE198" i="14"/>
  <c r="AW198" i="14"/>
  <c r="AO198" i="14"/>
  <c r="AG198" i="14"/>
  <c r="Y198" i="14"/>
  <c r="Q198" i="14"/>
  <c r="EF198" i="14"/>
  <c r="DX198" i="14"/>
  <c r="DP198" i="14"/>
  <c r="DH198" i="14"/>
  <c r="CZ198" i="14"/>
  <c r="CR198" i="14"/>
  <c r="CJ198" i="14"/>
  <c r="CB198" i="14"/>
  <c r="BT198" i="14"/>
  <c r="BL198" i="14"/>
  <c r="BD198" i="14"/>
  <c r="AV198" i="14"/>
  <c r="AN198" i="14"/>
  <c r="AF198" i="14"/>
  <c r="X198" i="14"/>
  <c r="P198" i="14"/>
  <c r="EM198" i="14"/>
  <c r="EE198" i="14"/>
  <c r="DW198" i="14"/>
  <c r="DO198" i="14"/>
  <c r="DG198" i="14"/>
  <c r="CY198" i="14"/>
  <c r="CQ198" i="14"/>
  <c r="CI198" i="14"/>
  <c r="CA198" i="14"/>
  <c r="BS198" i="14"/>
  <c r="BK198" i="14"/>
  <c r="BC198" i="14"/>
  <c r="AU198" i="14"/>
  <c r="AM198" i="14"/>
  <c r="AE198" i="14"/>
  <c r="W198" i="14"/>
  <c r="EL198" i="14"/>
  <c r="ED198" i="14"/>
  <c r="DV198" i="14"/>
  <c r="DN198" i="14"/>
  <c r="DF198" i="14"/>
  <c r="CX198" i="14"/>
  <c r="CP198" i="14"/>
  <c r="CH198" i="14"/>
  <c r="BZ198" i="14"/>
  <c r="BR198" i="14"/>
  <c r="BJ198" i="14"/>
  <c r="BB198" i="14"/>
  <c r="AT198" i="14"/>
  <c r="AL198" i="14"/>
  <c r="AD198" i="14"/>
  <c r="V198" i="14"/>
  <c r="N198" i="14"/>
  <c r="CO198" i="14"/>
  <c r="AC198" i="14"/>
  <c r="CG198" i="14"/>
  <c r="U198" i="14"/>
  <c r="EK198" i="14"/>
  <c r="BY198" i="14"/>
  <c r="EC198" i="14"/>
  <c r="BQ198" i="14"/>
  <c r="DU198" i="14"/>
  <c r="BI198" i="14"/>
  <c r="DM198" i="14"/>
  <c r="BA198" i="14"/>
  <c r="DE198" i="14"/>
  <c r="AS198" i="14"/>
  <c r="CW198" i="14"/>
  <c r="AK198" i="14"/>
  <c r="EL149" i="14"/>
  <c r="ED149" i="14"/>
  <c r="DV149" i="14"/>
  <c r="DN149" i="14"/>
  <c r="DF149" i="14"/>
  <c r="CX149" i="14"/>
  <c r="CP149" i="14"/>
  <c r="CH149" i="14"/>
  <c r="BZ149" i="14"/>
  <c r="BR149" i="14"/>
  <c r="BJ149" i="14"/>
  <c r="BB149" i="14"/>
  <c r="AT149" i="14"/>
  <c r="AL149" i="14"/>
  <c r="AD149" i="14"/>
  <c r="V149" i="14"/>
  <c r="N149" i="14"/>
  <c r="EK149" i="14"/>
  <c r="EC149" i="14"/>
  <c r="DU149" i="14"/>
  <c r="DM149" i="14"/>
  <c r="DE149" i="14"/>
  <c r="CW149" i="14"/>
  <c r="CO149" i="14"/>
  <c r="CG149" i="14"/>
  <c r="BY149" i="14"/>
  <c r="BQ149" i="14"/>
  <c r="BI149" i="14"/>
  <c r="BA149" i="14"/>
  <c r="AS149" i="14"/>
  <c r="AK149" i="14"/>
  <c r="AC149" i="14"/>
  <c r="U149" i="14"/>
  <c r="EJ149" i="14"/>
  <c r="EB149" i="14"/>
  <c r="DT149" i="14"/>
  <c r="DL149" i="14"/>
  <c r="DD149" i="14"/>
  <c r="CV149" i="14"/>
  <c r="CN149" i="14"/>
  <c r="CF149" i="14"/>
  <c r="BX149" i="14"/>
  <c r="BP149" i="14"/>
  <c r="BH149" i="14"/>
  <c r="AZ149" i="14"/>
  <c r="AR149" i="14"/>
  <c r="AJ149" i="14"/>
  <c r="AB149" i="14"/>
  <c r="T149" i="14"/>
  <c r="EI149" i="14"/>
  <c r="EA149" i="14"/>
  <c r="DS149" i="14"/>
  <c r="DK149" i="14"/>
  <c r="DC149" i="14"/>
  <c r="CU149" i="14"/>
  <c r="CM149" i="14"/>
  <c r="CE149" i="14"/>
  <c r="BW149" i="14"/>
  <c r="BO149" i="14"/>
  <c r="BG149" i="14"/>
  <c r="AY149" i="14"/>
  <c r="AQ149" i="14"/>
  <c r="AI149" i="14"/>
  <c r="AA149" i="14"/>
  <c r="S149" i="14"/>
  <c r="EH149" i="14"/>
  <c r="DZ149" i="14"/>
  <c r="DR149" i="14"/>
  <c r="DJ149" i="14"/>
  <c r="DB149" i="14"/>
  <c r="CT149" i="14"/>
  <c r="CL149" i="14"/>
  <c r="CD149" i="14"/>
  <c r="BV149" i="14"/>
  <c r="BN149" i="14"/>
  <c r="BF149" i="14"/>
  <c r="AX149" i="14"/>
  <c r="AP149" i="14"/>
  <c r="AH149" i="14"/>
  <c r="Z149" i="14"/>
  <c r="R149" i="14"/>
  <c r="EG149" i="14"/>
  <c r="DY149" i="14"/>
  <c r="DQ149" i="14"/>
  <c r="DI149" i="14"/>
  <c r="DA149" i="14"/>
  <c r="CS149" i="14"/>
  <c r="CK149" i="14"/>
  <c r="CC149" i="14"/>
  <c r="BU149" i="14"/>
  <c r="BM149" i="14"/>
  <c r="BE149" i="14"/>
  <c r="AW149" i="14"/>
  <c r="AO149" i="14"/>
  <c r="AG149" i="14"/>
  <c r="Y149" i="14"/>
  <c r="Q149" i="14"/>
  <c r="EF149" i="14"/>
  <c r="DX149" i="14"/>
  <c r="DP149" i="14"/>
  <c r="DH149" i="14"/>
  <c r="CZ149" i="14"/>
  <c r="CR149" i="14"/>
  <c r="CJ149" i="14"/>
  <c r="CB149" i="14"/>
  <c r="BT149" i="14"/>
  <c r="BL149" i="14"/>
  <c r="BD149" i="14"/>
  <c r="AV149" i="14"/>
  <c r="AN149" i="14"/>
  <c r="AF149" i="14"/>
  <c r="X149" i="14"/>
  <c r="P149" i="14"/>
  <c r="EM149" i="14"/>
  <c r="EE149" i="14"/>
  <c r="DW149" i="14"/>
  <c r="DO149" i="14"/>
  <c r="DG149" i="14"/>
  <c r="CY149" i="14"/>
  <c r="CQ149" i="14"/>
  <c r="CI149" i="14"/>
  <c r="CA149" i="14"/>
  <c r="BS149" i="14"/>
  <c r="BK149" i="14"/>
  <c r="BC149" i="14"/>
  <c r="AU149" i="14"/>
  <c r="AM149" i="14"/>
  <c r="AE149" i="14"/>
  <c r="W149" i="14"/>
  <c r="EL324" i="14"/>
  <c r="ED324" i="14"/>
  <c r="DV324" i="14"/>
  <c r="DN324" i="14"/>
  <c r="DF324" i="14"/>
  <c r="CX324" i="14"/>
  <c r="CP324" i="14"/>
  <c r="CH324" i="14"/>
  <c r="BZ324" i="14"/>
  <c r="BR324" i="14"/>
  <c r="BJ324" i="14"/>
  <c r="BB324" i="14"/>
  <c r="AT324" i="14"/>
  <c r="AL324" i="14"/>
  <c r="AD324" i="14"/>
  <c r="V324" i="14"/>
  <c r="N324" i="14"/>
  <c r="EK324" i="14"/>
  <c r="EC324" i="14"/>
  <c r="DU324" i="14"/>
  <c r="DM324" i="14"/>
  <c r="DE324" i="14"/>
  <c r="CW324" i="14"/>
  <c r="CO324" i="14"/>
  <c r="CG324" i="14"/>
  <c r="BY324" i="14"/>
  <c r="BQ324" i="14"/>
  <c r="BI324" i="14"/>
  <c r="BA324" i="14"/>
  <c r="AS324" i="14"/>
  <c r="AK324" i="14"/>
  <c r="AC324" i="14"/>
  <c r="U324" i="14"/>
  <c r="EJ324" i="14"/>
  <c r="EB324" i="14"/>
  <c r="DT324" i="14"/>
  <c r="DL324" i="14"/>
  <c r="DD324" i="14"/>
  <c r="CV324" i="14"/>
  <c r="CN324" i="14"/>
  <c r="CF324" i="14"/>
  <c r="BX324" i="14"/>
  <c r="BP324" i="14"/>
  <c r="BH324" i="14"/>
  <c r="AZ324" i="14"/>
  <c r="AR324" i="14"/>
  <c r="AJ324" i="14"/>
  <c r="AB324" i="14"/>
  <c r="T324" i="14"/>
  <c r="EI324" i="14"/>
  <c r="EA324" i="14"/>
  <c r="DS324" i="14"/>
  <c r="DK324" i="14"/>
  <c r="DC324" i="14"/>
  <c r="CU324" i="14"/>
  <c r="CM324" i="14"/>
  <c r="CE324" i="14"/>
  <c r="BW324" i="14"/>
  <c r="BO324" i="14"/>
  <c r="BG324" i="14"/>
  <c r="AY324" i="14"/>
  <c r="AQ324" i="14"/>
  <c r="AI324" i="14"/>
  <c r="AA324" i="14"/>
  <c r="S324" i="14"/>
  <c r="EH324" i="14"/>
  <c r="DZ324" i="14"/>
  <c r="DR324" i="14"/>
  <c r="DJ324" i="14"/>
  <c r="DB324" i="14"/>
  <c r="CT324" i="14"/>
  <c r="CL324" i="14"/>
  <c r="CD324" i="14"/>
  <c r="BV324" i="14"/>
  <c r="BN324" i="14"/>
  <c r="BF324" i="14"/>
  <c r="AX324" i="14"/>
  <c r="AP324" i="14"/>
  <c r="AH324" i="14"/>
  <c r="Z324" i="14"/>
  <c r="R324" i="14"/>
  <c r="EG324" i="14"/>
  <c r="DY324" i="14"/>
  <c r="DQ324" i="14"/>
  <c r="DI324" i="14"/>
  <c r="DA324" i="14"/>
  <c r="CS324" i="14"/>
  <c r="CK324" i="14"/>
  <c r="CC324" i="14"/>
  <c r="BU324" i="14"/>
  <c r="BM324" i="14"/>
  <c r="BE324" i="14"/>
  <c r="AW324" i="14"/>
  <c r="AO324" i="14"/>
  <c r="AG324" i="14"/>
  <c r="Y324" i="14"/>
  <c r="Q324" i="14"/>
  <c r="EM324" i="14"/>
  <c r="EE324" i="14"/>
  <c r="DW324" i="14"/>
  <c r="DO324" i="14"/>
  <c r="DG324" i="14"/>
  <c r="CY324" i="14"/>
  <c r="CQ324" i="14"/>
  <c r="CI324" i="14"/>
  <c r="CA324" i="14"/>
  <c r="BS324" i="14"/>
  <c r="BK324" i="14"/>
  <c r="BC324" i="14"/>
  <c r="AU324" i="14"/>
  <c r="AM324" i="14"/>
  <c r="AE324" i="14"/>
  <c r="W324" i="14"/>
  <c r="DX324" i="14"/>
  <c r="BL324" i="14"/>
  <c r="DP324" i="14"/>
  <c r="BD324" i="14"/>
  <c r="DH324" i="14"/>
  <c r="AV324" i="14"/>
  <c r="CZ324" i="14"/>
  <c r="AN324" i="14"/>
  <c r="CR324" i="14"/>
  <c r="AF324" i="14"/>
  <c r="CJ324" i="14"/>
  <c r="X324" i="14"/>
  <c r="EF324" i="14"/>
  <c r="BT324" i="14"/>
  <c r="CB324" i="14"/>
  <c r="P324" i="14"/>
  <c r="EH265" i="14"/>
  <c r="DZ265" i="14"/>
  <c r="DR265" i="14"/>
  <c r="DJ265" i="14"/>
  <c r="DB265" i="14"/>
  <c r="CT265" i="14"/>
  <c r="CL265" i="14"/>
  <c r="CD265" i="14"/>
  <c r="BV265" i="14"/>
  <c r="BN265" i="14"/>
  <c r="BF265" i="14"/>
  <c r="AX265" i="14"/>
  <c r="AP265" i="14"/>
  <c r="EG265" i="14"/>
  <c r="DY265" i="14"/>
  <c r="DQ265" i="14"/>
  <c r="DI265" i="14"/>
  <c r="DA265" i="14"/>
  <c r="CS265" i="14"/>
  <c r="CK265" i="14"/>
  <c r="CC265" i="14"/>
  <c r="BU265" i="14"/>
  <c r="BM265" i="14"/>
  <c r="BE265" i="14"/>
  <c r="EL265" i="14"/>
  <c r="ED265" i="14"/>
  <c r="DV265" i="14"/>
  <c r="DN265" i="14"/>
  <c r="DF265" i="14"/>
  <c r="CX265" i="14"/>
  <c r="CP265" i="14"/>
  <c r="CH265" i="14"/>
  <c r="BZ265" i="14"/>
  <c r="BR265" i="14"/>
  <c r="BJ265" i="14"/>
  <c r="BB265" i="14"/>
  <c r="EE265" i="14"/>
  <c r="DS265" i="14"/>
  <c r="DE265" i="14"/>
  <c r="CR265" i="14"/>
  <c r="CF265" i="14"/>
  <c r="BS265" i="14"/>
  <c r="BG265" i="14"/>
  <c r="AU265" i="14"/>
  <c r="AL265" i="14"/>
  <c r="AD265" i="14"/>
  <c r="V265" i="14"/>
  <c r="N265" i="14"/>
  <c r="EC265" i="14"/>
  <c r="DP265" i="14"/>
  <c r="DD265" i="14"/>
  <c r="CQ265" i="14"/>
  <c r="CE265" i="14"/>
  <c r="BQ265" i="14"/>
  <c r="BD265" i="14"/>
  <c r="AT265" i="14"/>
  <c r="AK265" i="14"/>
  <c r="AC265" i="14"/>
  <c r="U265" i="14"/>
  <c r="EB265" i="14"/>
  <c r="DO265" i="14"/>
  <c r="DC265" i="14"/>
  <c r="CO265" i="14"/>
  <c r="CB265" i="14"/>
  <c r="BP265" i="14"/>
  <c r="BC265" i="14"/>
  <c r="AS265" i="14"/>
  <c r="AJ265" i="14"/>
  <c r="AB265" i="14"/>
  <c r="T265" i="14"/>
  <c r="EM265" i="14"/>
  <c r="EA265" i="14"/>
  <c r="DM265" i="14"/>
  <c r="CZ265" i="14"/>
  <c r="CN265" i="14"/>
  <c r="CA265" i="14"/>
  <c r="BO265" i="14"/>
  <c r="BA265" i="14"/>
  <c r="AR265" i="14"/>
  <c r="AI265" i="14"/>
  <c r="AA265" i="14"/>
  <c r="S265" i="14"/>
  <c r="EK265" i="14"/>
  <c r="DX265" i="14"/>
  <c r="DL265" i="14"/>
  <c r="CY265" i="14"/>
  <c r="CM265" i="14"/>
  <c r="BY265" i="14"/>
  <c r="BL265" i="14"/>
  <c r="AZ265" i="14"/>
  <c r="AQ265" i="14"/>
  <c r="AH265" i="14"/>
  <c r="Z265" i="14"/>
  <c r="R265" i="14"/>
  <c r="EJ265" i="14"/>
  <c r="DW265" i="14"/>
  <c r="DK265" i="14"/>
  <c r="CW265" i="14"/>
  <c r="CJ265" i="14"/>
  <c r="BX265" i="14"/>
  <c r="BK265" i="14"/>
  <c r="AY265" i="14"/>
  <c r="AO265" i="14"/>
  <c r="AG265" i="14"/>
  <c r="Y265" i="14"/>
  <c r="Q265" i="14"/>
  <c r="EI265" i="14"/>
  <c r="DU265" i="14"/>
  <c r="DH265" i="14"/>
  <c r="CV265" i="14"/>
  <c r="CI265" i="14"/>
  <c r="BW265" i="14"/>
  <c r="BI265" i="14"/>
  <c r="AW265" i="14"/>
  <c r="AN265" i="14"/>
  <c r="AF265" i="14"/>
  <c r="X265" i="14"/>
  <c r="P265" i="14"/>
  <c r="EF265" i="14"/>
  <c r="DT265" i="14"/>
  <c r="DG265" i="14"/>
  <c r="CU265" i="14"/>
  <c r="CG265" i="14"/>
  <c r="BT265" i="14"/>
  <c r="BH265" i="14"/>
  <c r="AV265" i="14"/>
  <c r="AM265" i="14"/>
  <c r="AE265" i="14"/>
  <c r="W265" i="14"/>
  <c r="EF177" i="14"/>
  <c r="DX177" i="14"/>
  <c r="DP177" i="14"/>
  <c r="DH177" i="14"/>
  <c r="CZ177" i="14"/>
  <c r="CR177" i="14"/>
  <c r="CJ177" i="14"/>
  <c r="CB177" i="14"/>
  <c r="BT177" i="14"/>
  <c r="BL177" i="14"/>
  <c r="BD177" i="14"/>
  <c r="AV177" i="14"/>
  <c r="AN177" i="14"/>
  <c r="AF177" i="14"/>
  <c r="X177" i="14"/>
  <c r="P177" i="14"/>
  <c r="EM177" i="14"/>
  <c r="EE177" i="14"/>
  <c r="DW177" i="14"/>
  <c r="DO177" i="14"/>
  <c r="DG177" i="14"/>
  <c r="CY177" i="14"/>
  <c r="CQ177" i="14"/>
  <c r="CI177" i="14"/>
  <c r="CA177" i="14"/>
  <c r="BS177" i="14"/>
  <c r="BK177" i="14"/>
  <c r="BC177" i="14"/>
  <c r="AU177" i="14"/>
  <c r="AM177" i="14"/>
  <c r="AE177" i="14"/>
  <c r="W177" i="14"/>
  <c r="EL177" i="14"/>
  <c r="ED177" i="14"/>
  <c r="DV177" i="14"/>
  <c r="DN177" i="14"/>
  <c r="DF177" i="14"/>
  <c r="CX177" i="14"/>
  <c r="CP177" i="14"/>
  <c r="CH177" i="14"/>
  <c r="BZ177" i="14"/>
  <c r="BR177" i="14"/>
  <c r="BJ177" i="14"/>
  <c r="BB177" i="14"/>
  <c r="AT177" i="14"/>
  <c r="AL177" i="14"/>
  <c r="AD177" i="14"/>
  <c r="V177" i="14"/>
  <c r="N177" i="14"/>
  <c r="EK177" i="14"/>
  <c r="EC177" i="14"/>
  <c r="DU177" i="14"/>
  <c r="DM177" i="14"/>
  <c r="DE177" i="14"/>
  <c r="CW177" i="14"/>
  <c r="CO177" i="14"/>
  <c r="CG177" i="14"/>
  <c r="BY177" i="14"/>
  <c r="BQ177" i="14"/>
  <c r="BI177" i="14"/>
  <c r="BA177" i="14"/>
  <c r="AS177" i="14"/>
  <c r="AK177" i="14"/>
  <c r="AC177" i="14"/>
  <c r="U177" i="14"/>
  <c r="EJ177" i="14"/>
  <c r="EB177" i="14"/>
  <c r="DT177" i="14"/>
  <c r="DL177" i="14"/>
  <c r="DD177" i="14"/>
  <c r="CV177" i="14"/>
  <c r="CN177" i="14"/>
  <c r="CF177" i="14"/>
  <c r="BX177" i="14"/>
  <c r="BP177" i="14"/>
  <c r="BH177" i="14"/>
  <c r="AZ177" i="14"/>
  <c r="AR177" i="14"/>
  <c r="AJ177" i="14"/>
  <c r="AB177" i="14"/>
  <c r="T177" i="14"/>
  <c r="EI177" i="14"/>
  <c r="EA177" i="14"/>
  <c r="DS177" i="14"/>
  <c r="DK177" i="14"/>
  <c r="DC177" i="14"/>
  <c r="CU177" i="14"/>
  <c r="CM177" i="14"/>
  <c r="CE177" i="14"/>
  <c r="BW177" i="14"/>
  <c r="BO177" i="14"/>
  <c r="BG177" i="14"/>
  <c r="AY177" i="14"/>
  <c r="AQ177" i="14"/>
  <c r="AI177" i="14"/>
  <c r="AA177" i="14"/>
  <c r="S177" i="14"/>
  <c r="EH177" i="14"/>
  <c r="DZ177" i="14"/>
  <c r="DR177" i="14"/>
  <c r="DJ177" i="14"/>
  <c r="DB177" i="14"/>
  <c r="CT177" i="14"/>
  <c r="CL177" i="14"/>
  <c r="CD177" i="14"/>
  <c r="BV177" i="14"/>
  <c r="BN177" i="14"/>
  <c r="BF177" i="14"/>
  <c r="AX177" i="14"/>
  <c r="AP177" i="14"/>
  <c r="AH177" i="14"/>
  <c r="Z177" i="14"/>
  <c r="R177" i="14"/>
  <c r="EG177" i="14"/>
  <c r="DY177" i="14"/>
  <c r="DQ177" i="14"/>
  <c r="DI177" i="14"/>
  <c r="DA177" i="14"/>
  <c r="CS177" i="14"/>
  <c r="CK177" i="14"/>
  <c r="CC177" i="14"/>
  <c r="BU177" i="14"/>
  <c r="BM177" i="14"/>
  <c r="BE177" i="14"/>
  <c r="AW177" i="14"/>
  <c r="AO177" i="14"/>
  <c r="AG177" i="14"/>
  <c r="Y177" i="14"/>
  <c r="Q177" i="14"/>
  <c r="EH319" i="14"/>
  <c r="DZ319" i="14"/>
  <c r="DR319" i="14"/>
  <c r="DJ319" i="14"/>
  <c r="DB319" i="14"/>
  <c r="CT319" i="14"/>
  <c r="CL319" i="14"/>
  <c r="CD319" i="14"/>
  <c r="BV319" i="14"/>
  <c r="BN319" i="14"/>
  <c r="BF319" i="14"/>
  <c r="AX319" i="14"/>
  <c r="AP319" i="14"/>
  <c r="AH319" i="14"/>
  <c r="Z319" i="14"/>
  <c r="R319" i="14"/>
  <c r="EG319" i="14"/>
  <c r="DY319" i="14"/>
  <c r="DQ319" i="14"/>
  <c r="DI319" i="14"/>
  <c r="DA319" i="14"/>
  <c r="CS319" i="14"/>
  <c r="CK319" i="14"/>
  <c r="CC319" i="14"/>
  <c r="BU319" i="14"/>
  <c r="BM319" i="14"/>
  <c r="BE319" i="14"/>
  <c r="AW319" i="14"/>
  <c r="AO319" i="14"/>
  <c r="AG319" i="14"/>
  <c r="Y319" i="14"/>
  <c r="Q319" i="14"/>
  <c r="EF319" i="14"/>
  <c r="DX319" i="14"/>
  <c r="DP319" i="14"/>
  <c r="DH319" i="14"/>
  <c r="CZ319" i="14"/>
  <c r="CR319" i="14"/>
  <c r="CJ319" i="14"/>
  <c r="CB319" i="14"/>
  <c r="BT319" i="14"/>
  <c r="BL319" i="14"/>
  <c r="BD319" i="14"/>
  <c r="AV319" i="14"/>
  <c r="AN319" i="14"/>
  <c r="AF319" i="14"/>
  <c r="X319" i="14"/>
  <c r="P319" i="14"/>
  <c r="EM319" i="14"/>
  <c r="EE319" i="14"/>
  <c r="DW319" i="14"/>
  <c r="DO319" i="14"/>
  <c r="DG319" i="14"/>
  <c r="CY319" i="14"/>
  <c r="CQ319" i="14"/>
  <c r="CI319" i="14"/>
  <c r="CA319" i="14"/>
  <c r="BS319" i="14"/>
  <c r="BK319" i="14"/>
  <c r="BC319" i="14"/>
  <c r="AU319" i="14"/>
  <c r="AM319" i="14"/>
  <c r="AE319" i="14"/>
  <c r="W319" i="14"/>
  <c r="EL319" i="14"/>
  <c r="ED319" i="14"/>
  <c r="DV319" i="14"/>
  <c r="DN319" i="14"/>
  <c r="DF319" i="14"/>
  <c r="CX319" i="14"/>
  <c r="CP319" i="14"/>
  <c r="CH319" i="14"/>
  <c r="BZ319" i="14"/>
  <c r="BR319" i="14"/>
  <c r="BJ319" i="14"/>
  <c r="BB319" i="14"/>
  <c r="AT319" i="14"/>
  <c r="AL319" i="14"/>
  <c r="AD319" i="14"/>
  <c r="V319" i="14"/>
  <c r="N319" i="14"/>
  <c r="EK319" i="14"/>
  <c r="EC319" i="14"/>
  <c r="DU319" i="14"/>
  <c r="DM319" i="14"/>
  <c r="DE319" i="14"/>
  <c r="CW319" i="14"/>
  <c r="CO319" i="14"/>
  <c r="CG319" i="14"/>
  <c r="BY319" i="14"/>
  <c r="BQ319" i="14"/>
  <c r="BI319" i="14"/>
  <c r="BA319" i="14"/>
  <c r="AS319" i="14"/>
  <c r="AK319" i="14"/>
  <c r="AC319" i="14"/>
  <c r="U319" i="14"/>
  <c r="EI319" i="14"/>
  <c r="EA319" i="14"/>
  <c r="DS319" i="14"/>
  <c r="DK319" i="14"/>
  <c r="DC319" i="14"/>
  <c r="CU319" i="14"/>
  <c r="CM319" i="14"/>
  <c r="CE319" i="14"/>
  <c r="BW319" i="14"/>
  <c r="BO319" i="14"/>
  <c r="BG319" i="14"/>
  <c r="AY319" i="14"/>
  <c r="AQ319" i="14"/>
  <c r="AI319" i="14"/>
  <c r="AA319" i="14"/>
  <c r="S319" i="14"/>
  <c r="CF319" i="14"/>
  <c r="T319" i="14"/>
  <c r="EJ319" i="14"/>
  <c r="BX319" i="14"/>
  <c r="EB319" i="14"/>
  <c r="BP319" i="14"/>
  <c r="DT319" i="14"/>
  <c r="BH319" i="14"/>
  <c r="DL319" i="14"/>
  <c r="AZ319" i="14"/>
  <c r="DD319" i="14"/>
  <c r="AR319" i="14"/>
  <c r="CN319" i="14"/>
  <c r="AB319" i="14"/>
  <c r="CV319" i="14"/>
  <c r="AJ319" i="14"/>
  <c r="EH317" i="14"/>
  <c r="DZ317" i="14"/>
  <c r="DR317" i="14"/>
  <c r="DJ317" i="14"/>
  <c r="DB317" i="14"/>
  <c r="CT317" i="14"/>
  <c r="CL317" i="14"/>
  <c r="CD317" i="14"/>
  <c r="BV317" i="14"/>
  <c r="BN317" i="14"/>
  <c r="BF317" i="14"/>
  <c r="AX317" i="14"/>
  <c r="AP317" i="14"/>
  <c r="AH317" i="14"/>
  <c r="Z317" i="14"/>
  <c r="R317" i="14"/>
  <c r="EG317" i="14"/>
  <c r="DY317" i="14"/>
  <c r="DQ317" i="14"/>
  <c r="DI317" i="14"/>
  <c r="DA317" i="14"/>
  <c r="CS317" i="14"/>
  <c r="CK317" i="14"/>
  <c r="CC317" i="14"/>
  <c r="BU317" i="14"/>
  <c r="BM317" i="14"/>
  <c r="BE317" i="14"/>
  <c r="AW317" i="14"/>
  <c r="AO317" i="14"/>
  <c r="AG317" i="14"/>
  <c r="Y317" i="14"/>
  <c r="Q317" i="14"/>
  <c r="EF317" i="14"/>
  <c r="DX317" i="14"/>
  <c r="DP317" i="14"/>
  <c r="DH317" i="14"/>
  <c r="CZ317" i="14"/>
  <c r="CR317" i="14"/>
  <c r="CJ317" i="14"/>
  <c r="CB317" i="14"/>
  <c r="BT317" i="14"/>
  <c r="BL317" i="14"/>
  <c r="BD317" i="14"/>
  <c r="AV317" i="14"/>
  <c r="AN317" i="14"/>
  <c r="AF317" i="14"/>
  <c r="X317" i="14"/>
  <c r="P317" i="14"/>
  <c r="EM317" i="14"/>
  <c r="EE317" i="14"/>
  <c r="DW317" i="14"/>
  <c r="DO317" i="14"/>
  <c r="DG317" i="14"/>
  <c r="CY317" i="14"/>
  <c r="CQ317" i="14"/>
  <c r="CI317" i="14"/>
  <c r="CA317" i="14"/>
  <c r="BS317" i="14"/>
  <c r="BK317" i="14"/>
  <c r="BC317" i="14"/>
  <c r="AU317" i="14"/>
  <c r="AM317" i="14"/>
  <c r="AE317" i="14"/>
  <c r="W317" i="14"/>
  <c r="EL317" i="14"/>
  <c r="ED317" i="14"/>
  <c r="DV317" i="14"/>
  <c r="DN317" i="14"/>
  <c r="DF317" i="14"/>
  <c r="CX317" i="14"/>
  <c r="CP317" i="14"/>
  <c r="CH317" i="14"/>
  <c r="BZ317" i="14"/>
  <c r="BR317" i="14"/>
  <c r="BJ317" i="14"/>
  <c r="BB317" i="14"/>
  <c r="AT317" i="14"/>
  <c r="AL317" i="14"/>
  <c r="AD317" i="14"/>
  <c r="V317" i="14"/>
  <c r="N317" i="14"/>
  <c r="EK317" i="14"/>
  <c r="EC317" i="14"/>
  <c r="DU317" i="14"/>
  <c r="DM317" i="14"/>
  <c r="DE317" i="14"/>
  <c r="CW317" i="14"/>
  <c r="CO317" i="14"/>
  <c r="CG317" i="14"/>
  <c r="BY317" i="14"/>
  <c r="BQ317" i="14"/>
  <c r="BI317" i="14"/>
  <c r="BA317" i="14"/>
  <c r="AS317" i="14"/>
  <c r="AK317" i="14"/>
  <c r="AC317" i="14"/>
  <c r="U317" i="14"/>
  <c r="EI317" i="14"/>
  <c r="EA317" i="14"/>
  <c r="DS317" i="14"/>
  <c r="DK317" i="14"/>
  <c r="DC317" i="14"/>
  <c r="CU317" i="14"/>
  <c r="CM317" i="14"/>
  <c r="CE317" i="14"/>
  <c r="BW317" i="14"/>
  <c r="BO317" i="14"/>
  <c r="BG317" i="14"/>
  <c r="AY317" i="14"/>
  <c r="AQ317" i="14"/>
  <c r="AI317" i="14"/>
  <c r="AA317" i="14"/>
  <c r="S317" i="14"/>
  <c r="CN317" i="14"/>
  <c r="AB317" i="14"/>
  <c r="CF317" i="14"/>
  <c r="T317" i="14"/>
  <c r="EJ317" i="14"/>
  <c r="BX317" i="14"/>
  <c r="EB317" i="14"/>
  <c r="BP317" i="14"/>
  <c r="DT317" i="14"/>
  <c r="BH317" i="14"/>
  <c r="DL317" i="14"/>
  <c r="AZ317" i="14"/>
  <c r="CV317" i="14"/>
  <c r="AJ317" i="14"/>
  <c r="DD317" i="14"/>
  <c r="AR317" i="14"/>
  <c r="EH260" i="14"/>
  <c r="DZ260" i="14"/>
  <c r="DR260" i="14"/>
  <c r="DJ260" i="14"/>
  <c r="DB260" i="14"/>
  <c r="CT260" i="14"/>
  <c r="CL260" i="14"/>
  <c r="CD260" i="14"/>
  <c r="BV260" i="14"/>
  <c r="BN260" i="14"/>
  <c r="BF260" i="14"/>
  <c r="AX260" i="14"/>
  <c r="AP260" i="14"/>
  <c r="AH260" i="14"/>
  <c r="Z260" i="14"/>
  <c r="R260" i="14"/>
  <c r="EG260" i="14"/>
  <c r="DY260" i="14"/>
  <c r="DQ260" i="14"/>
  <c r="DI260" i="14"/>
  <c r="DA260" i="14"/>
  <c r="CS260" i="14"/>
  <c r="CK260" i="14"/>
  <c r="CC260" i="14"/>
  <c r="BU260" i="14"/>
  <c r="BM260" i="14"/>
  <c r="BE260" i="14"/>
  <c r="AW260" i="14"/>
  <c r="AO260" i="14"/>
  <c r="AG260" i="14"/>
  <c r="Y260" i="14"/>
  <c r="Q260" i="14"/>
  <c r="EF260" i="14"/>
  <c r="DX260" i="14"/>
  <c r="DP260" i="14"/>
  <c r="DH260" i="14"/>
  <c r="CZ260" i="14"/>
  <c r="CR260" i="14"/>
  <c r="CJ260" i="14"/>
  <c r="CB260" i="14"/>
  <c r="BT260" i="14"/>
  <c r="BL260" i="14"/>
  <c r="BD260" i="14"/>
  <c r="AV260" i="14"/>
  <c r="AN260" i="14"/>
  <c r="AF260" i="14"/>
  <c r="X260" i="14"/>
  <c r="P260" i="14"/>
  <c r="EM260" i="14"/>
  <c r="EE260" i="14"/>
  <c r="DW260" i="14"/>
  <c r="DO260" i="14"/>
  <c r="DG260" i="14"/>
  <c r="CY260" i="14"/>
  <c r="CQ260" i="14"/>
  <c r="CI260" i="14"/>
  <c r="CA260" i="14"/>
  <c r="BS260" i="14"/>
  <c r="BK260" i="14"/>
  <c r="BC260" i="14"/>
  <c r="AU260" i="14"/>
  <c r="AM260" i="14"/>
  <c r="AE260" i="14"/>
  <c r="W260" i="14"/>
  <c r="EL260" i="14"/>
  <c r="ED260" i="14"/>
  <c r="DV260" i="14"/>
  <c r="DN260" i="14"/>
  <c r="DF260" i="14"/>
  <c r="CX260" i="14"/>
  <c r="CP260" i="14"/>
  <c r="CH260" i="14"/>
  <c r="BZ260" i="14"/>
  <c r="BR260" i="14"/>
  <c r="BJ260" i="14"/>
  <c r="BB260" i="14"/>
  <c r="AT260" i="14"/>
  <c r="AL260" i="14"/>
  <c r="AD260" i="14"/>
  <c r="V260" i="14"/>
  <c r="N260" i="14"/>
  <c r="EK260" i="14"/>
  <c r="EC260" i="14"/>
  <c r="DU260" i="14"/>
  <c r="DM260" i="14"/>
  <c r="DE260" i="14"/>
  <c r="CW260" i="14"/>
  <c r="CO260" i="14"/>
  <c r="CG260" i="14"/>
  <c r="BY260" i="14"/>
  <c r="BQ260" i="14"/>
  <c r="BI260" i="14"/>
  <c r="BA260" i="14"/>
  <c r="AS260" i="14"/>
  <c r="AK260" i="14"/>
  <c r="AC260" i="14"/>
  <c r="U260" i="14"/>
  <c r="EJ260" i="14"/>
  <c r="EB260" i="14"/>
  <c r="DT260" i="14"/>
  <c r="DL260" i="14"/>
  <c r="DD260" i="14"/>
  <c r="CV260" i="14"/>
  <c r="CN260" i="14"/>
  <c r="CF260" i="14"/>
  <c r="BX260" i="14"/>
  <c r="BP260" i="14"/>
  <c r="BH260" i="14"/>
  <c r="AZ260" i="14"/>
  <c r="AR260" i="14"/>
  <c r="AJ260" i="14"/>
  <c r="AB260" i="14"/>
  <c r="T260" i="14"/>
  <c r="EI260" i="14"/>
  <c r="EA260" i="14"/>
  <c r="DS260" i="14"/>
  <c r="DK260" i="14"/>
  <c r="DC260" i="14"/>
  <c r="CU260" i="14"/>
  <c r="CM260" i="14"/>
  <c r="CE260" i="14"/>
  <c r="BW260" i="14"/>
  <c r="BO260" i="14"/>
  <c r="BG260" i="14"/>
  <c r="AY260" i="14"/>
  <c r="AQ260" i="14"/>
  <c r="AI260" i="14"/>
  <c r="AA260" i="14"/>
  <c r="S260" i="14"/>
  <c r="EJ206" i="14"/>
  <c r="EB206" i="14"/>
  <c r="DT206" i="14"/>
  <c r="DL206" i="14"/>
  <c r="DD206" i="14"/>
  <c r="CV206" i="14"/>
  <c r="CN206" i="14"/>
  <c r="CF206" i="14"/>
  <c r="BX206" i="14"/>
  <c r="BP206" i="14"/>
  <c r="BH206" i="14"/>
  <c r="AZ206" i="14"/>
  <c r="AR206" i="14"/>
  <c r="AJ206" i="14"/>
  <c r="AB206" i="14"/>
  <c r="T206" i="14"/>
  <c r="EI206" i="14"/>
  <c r="EA206" i="14"/>
  <c r="DS206" i="14"/>
  <c r="DK206" i="14"/>
  <c r="DC206" i="14"/>
  <c r="CU206" i="14"/>
  <c r="CM206" i="14"/>
  <c r="CE206" i="14"/>
  <c r="BW206" i="14"/>
  <c r="BO206" i="14"/>
  <c r="BG206" i="14"/>
  <c r="AY206" i="14"/>
  <c r="AQ206" i="14"/>
  <c r="AI206" i="14"/>
  <c r="AA206" i="14"/>
  <c r="S206" i="14"/>
  <c r="EH206" i="14"/>
  <c r="DZ206" i="14"/>
  <c r="DR206" i="14"/>
  <c r="DJ206" i="14"/>
  <c r="DB206" i="14"/>
  <c r="CT206" i="14"/>
  <c r="CL206" i="14"/>
  <c r="CD206" i="14"/>
  <c r="BV206" i="14"/>
  <c r="BN206" i="14"/>
  <c r="BF206" i="14"/>
  <c r="AX206" i="14"/>
  <c r="AP206" i="14"/>
  <c r="AH206" i="14"/>
  <c r="Z206" i="14"/>
  <c r="R206" i="14"/>
  <c r="EG206" i="14"/>
  <c r="DY206" i="14"/>
  <c r="DQ206" i="14"/>
  <c r="DI206" i="14"/>
  <c r="DA206" i="14"/>
  <c r="CS206" i="14"/>
  <c r="CK206" i="14"/>
  <c r="CC206" i="14"/>
  <c r="BU206" i="14"/>
  <c r="BM206" i="14"/>
  <c r="BE206" i="14"/>
  <c r="AW206" i="14"/>
  <c r="AO206" i="14"/>
  <c r="AG206" i="14"/>
  <c r="Y206" i="14"/>
  <c r="Q206" i="14"/>
  <c r="EF206" i="14"/>
  <c r="DX206" i="14"/>
  <c r="DP206" i="14"/>
  <c r="DH206" i="14"/>
  <c r="CZ206" i="14"/>
  <c r="CR206" i="14"/>
  <c r="CJ206" i="14"/>
  <c r="CB206" i="14"/>
  <c r="BT206" i="14"/>
  <c r="BL206" i="14"/>
  <c r="BD206" i="14"/>
  <c r="AV206" i="14"/>
  <c r="AN206" i="14"/>
  <c r="AF206" i="14"/>
  <c r="X206" i="14"/>
  <c r="P206" i="14"/>
  <c r="EM206" i="14"/>
  <c r="EE206" i="14"/>
  <c r="DW206" i="14"/>
  <c r="DO206" i="14"/>
  <c r="DG206" i="14"/>
  <c r="CY206" i="14"/>
  <c r="CQ206" i="14"/>
  <c r="CI206" i="14"/>
  <c r="CA206" i="14"/>
  <c r="BS206" i="14"/>
  <c r="BK206" i="14"/>
  <c r="BC206" i="14"/>
  <c r="AU206" i="14"/>
  <c r="AM206" i="14"/>
  <c r="AE206" i="14"/>
  <c r="W206" i="14"/>
  <c r="EL206" i="14"/>
  <c r="ED206" i="14"/>
  <c r="DV206" i="14"/>
  <c r="DN206" i="14"/>
  <c r="DF206" i="14"/>
  <c r="CX206" i="14"/>
  <c r="CP206" i="14"/>
  <c r="CH206" i="14"/>
  <c r="BZ206" i="14"/>
  <c r="BR206" i="14"/>
  <c r="BJ206" i="14"/>
  <c r="BB206" i="14"/>
  <c r="AT206" i="14"/>
  <c r="AL206" i="14"/>
  <c r="AD206" i="14"/>
  <c r="V206" i="14"/>
  <c r="N206" i="14"/>
  <c r="DU206" i="14"/>
  <c r="BI206" i="14"/>
  <c r="DM206" i="14"/>
  <c r="BA206" i="14"/>
  <c r="DE206" i="14"/>
  <c r="AS206" i="14"/>
  <c r="CW206" i="14"/>
  <c r="AK206" i="14"/>
  <c r="CO206" i="14"/>
  <c r="AC206" i="14"/>
  <c r="CG206" i="14"/>
  <c r="U206" i="14"/>
  <c r="EK206" i="14"/>
  <c r="BY206" i="14"/>
  <c r="EC206" i="14"/>
  <c r="BQ206" i="14"/>
  <c r="EL141" i="14"/>
  <c r="ED141" i="14"/>
  <c r="DV141" i="14"/>
  <c r="DN141" i="14"/>
  <c r="DF141" i="14"/>
  <c r="CX141" i="14"/>
  <c r="CP141" i="14"/>
  <c r="CH141" i="14"/>
  <c r="BZ141" i="14"/>
  <c r="BR141" i="14"/>
  <c r="BJ141" i="14"/>
  <c r="BB141" i="14"/>
  <c r="AT141" i="14"/>
  <c r="AL141" i="14"/>
  <c r="AD141" i="14"/>
  <c r="V141" i="14"/>
  <c r="N141" i="14"/>
  <c r="EK141" i="14"/>
  <c r="EC141" i="14"/>
  <c r="DU141" i="14"/>
  <c r="DM141" i="14"/>
  <c r="DE141" i="14"/>
  <c r="CW141" i="14"/>
  <c r="CO141" i="14"/>
  <c r="CG141" i="14"/>
  <c r="BY141" i="14"/>
  <c r="BQ141" i="14"/>
  <c r="BI141" i="14"/>
  <c r="BA141" i="14"/>
  <c r="AS141" i="14"/>
  <c r="AK141" i="14"/>
  <c r="AC141" i="14"/>
  <c r="U141" i="14"/>
  <c r="EJ141" i="14"/>
  <c r="EB141" i="14"/>
  <c r="DT141" i="14"/>
  <c r="DL141" i="14"/>
  <c r="DD141" i="14"/>
  <c r="CV141" i="14"/>
  <c r="CN141" i="14"/>
  <c r="CF141" i="14"/>
  <c r="BX141" i="14"/>
  <c r="BP141" i="14"/>
  <c r="BH141" i="14"/>
  <c r="AZ141" i="14"/>
  <c r="AR141" i="14"/>
  <c r="AJ141" i="14"/>
  <c r="AB141" i="14"/>
  <c r="T141" i="14"/>
  <c r="EI141" i="14"/>
  <c r="EA141" i="14"/>
  <c r="DS141" i="14"/>
  <c r="DK141" i="14"/>
  <c r="DC141" i="14"/>
  <c r="CU141" i="14"/>
  <c r="CM141" i="14"/>
  <c r="CE141" i="14"/>
  <c r="BW141" i="14"/>
  <c r="BO141" i="14"/>
  <c r="BG141" i="14"/>
  <c r="AY141" i="14"/>
  <c r="AQ141" i="14"/>
  <c r="AI141" i="14"/>
  <c r="AA141" i="14"/>
  <c r="S141" i="14"/>
  <c r="EH141" i="14"/>
  <c r="DZ141" i="14"/>
  <c r="DR141" i="14"/>
  <c r="DJ141" i="14"/>
  <c r="DB141" i="14"/>
  <c r="CT141" i="14"/>
  <c r="CL141" i="14"/>
  <c r="CD141" i="14"/>
  <c r="BV141" i="14"/>
  <c r="BN141" i="14"/>
  <c r="BF141" i="14"/>
  <c r="AX141" i="14"/>
  <c r="AP141" i="14"/>
  <c r="AH141" i="14"/>
  <c r="Z141" i="14"/>
  <c r="R141" i="14"/>
  <c r="EG141" i="14"/>
  <c r="DY141" i="14"/>
  <c r="DQ141" i="14"/>
  <c r="DI141" i="14"/>
  <c r="DA141" i="14"/>
  <c r="CS141" i="14"/>
  <c r="CK141" i="14"/>
  <c r="CC141" i="14"/>
  <c r="BU141" i="14"/>
  <c r="BM141" i="14"/>
  <c r="BE141" i="14"/>
  <c r="AW141" i="14"/>
  <c r="AO141" i="14"/>
  <c r="AG141" i="14"/>
  <c r="Y141" i="14"/>
  <c r="Q141" i="14"/>
  <c r="EF141" i="14"/>
  <c r="DX141" i="14"/>
  <c r="DP141" i="14"/>
  <c r="DH141" i="14"/>
  <c r="CZ141" i="14"/>
  <c r="CR141" i="14"/>
  <c r="CJ141" i="14"/>
  <c r="CB141" i="14"/>
  <c r="BT141" i="14"/>
  <c r="BL141" i="14"/>
  <c r="BD141" i="14"/>
  <c r="AV141" i="14"/>
  <c r="AN141" i="14"/>
  <c r="AF141" i="14"/>
  <c r="X141" i="14"/>
  <c r="P141" i="14"/>
  <c r="EM141" i="14"/>
  <c r="EE141" i="14"/>
  <c r="DW141" i="14"/>
  <c r="DO141" i="14"/>
  <c r="DG141" i="14"/>
  <c r="CY141" i="14"/>
  <c r="CQ141" i="14"/>
  <c r="CI141" i="14"/>
  <c r="CA141" i="14"/>
  <c r="BS141" i="14"/>
  <c r="BK141" i="14"/>
  <c r="BC141" i="14"/>
  <c r="AU141" i="14"/>
  <c r="AM141" i="14"/>
  <c r="AE141" i="14"/>
  <c r="W141" i="14"/>
  <c r="EL328" i="14"/>
  <c r="ED328" i="14"/>
  <c r="DV328" i="14"/>
  <c r="DN328" i="14"/>
  <c r="DF328" i="14"/>
  <c r="CX328" i="14"/>
  <c r="CP328" i="14"/>
  <c r="CH328" i="14"/>
  <c r="BZ328" i="14"/>
  <c r="BR328" i="14"/>
  <c r="BJ328" i="14"/>
  <c r="BB328" i="14"/>
  <c r="AT328" i="14"/>
  <c r="AL328" i="14"/>
  <c r="AD328" i="14"/>
  <c r="V328" i="14"/>
  <c r="N328" i="14"/>
  <c r="EK328" i="14"/>
  <c r="EC328" i="14"/>
  <c r="DU328" i="14"/>
  <c r="DM328" i="14"/>
  <c r="DE328" i="14"/>
  <c r="CW328" i="14"/>
  <c r="CO328" i="14"/>
  <c r="CG328" i="14"/>
  <c r="BY328" i="14"/>
  <c r="BQ328" i="14"/>
  <c r="BI328" i="14"/>
  <c r="BA328" i="14"/>
  <c r="AS328" i="14"/>
  <c r="AK328" i="14"/>
  <c r="AC328" i="14"/>
  <c r="U328" i="14"/>
  <c r="EJ328" i="14"/>
  <c r="EB328" i="14"/>
  <c r="DT328" i="14"/>
  <c r="DL328" i="14"/>
  <c r="DD328" i="14"/>
  <c r="CV328" i="14"/>
  <c r="CN328" i="14"/>
  <c r="CF328" i="14"/>
  <c r="BX328" i="14"/>
  <c r="BP328" i="14"/>
  <c r="BH328" i="14"/>
  <c r="AZ328" i="14"/>
  <c r="AR328" i="14"/>
  <c r="AJ328" i="14"/>
  <c r="AB328" i="14"/>
  <c r="T328" i="14"/>
  <c r="EI328" i="14"/>
  <c r="EA328" i="14"/>
  <c r="DS328" i="14"/>
  <c r="DK328" i="14"/>
  <c r="DC328" i="14"/>
  <c r="CU328" i="14"/>
  <c r="CM328" i="14"/>
  <c r="CE328" i="14"/>
  <c r="BW328" i="14"/>
  <c r="BO328" i="14"/>
  <c r="BG328" i="14"/>
  <c r="AY328" i="14"/>
  <c r="AQ328" i="14"/>
  <c r="AI328" i="14"/>
  <c r="AA328" i="14"/>
  <c r="S328" i="14"/>
  <c r="EH328" i="14"/>
  <c r="DZ328" i="14"/>
  <c r="DR328" i="14"/>
  <c r="DJ328" i="14"/>
  <c r="DB328" i="14"/>
  <c r="CT328" i="14"/>
  <c r="CL328" i="14"/>
  <c r="CD328" i="14"/>
  <c r="BV328" i="14"/>
  <c r="BN328" i="14"/>
  <c r="BF328" i="14"/>
  <c r="AX328" i="14"/>
  <c r="AP328" i="14"/>
  <c r="AH328" i="14"/>
  <c r="Z328" i="14"/>
  <c r="R328" i="14"/>
  <c r="EG328" i="14"/>
  <c r="DY328" i="14"/>
  <c r="DQ328" i="14"/>
  <c r="DI328" i="14"/>
  <c r="DA328" i="14"/>
  <c r="CS328" i="14"/>
  <c r="CK328" i="14"/>
  <c r="CC328" i="14"/>
  <c r="BU328" i="14"/>
  <c r="BM328" i="14"/>
  <c r="BE328" i="14"/>
  <c r="AW328" i="14"/>
  <c r="AO328" i="14"/>
  <c r="AG328" i="14"/>
  <c r="Y328" i="14"/>
  <c r="Q328" i="14"/>
  <c r="EM328" i="14"/>
  <c r="EE328" i="14"/>
  <c r="DW328" i="14"/>
  <c r="DO328" i="14"/>
  <c r="DG328" i="14"/>
  <c r="CY328" i="14"/>
  <c r="CQ328" i="14"/>
  <c r="CI328" i="14"/>
  <c r="CA328" i="14"/>
  <c r="BS328" i="14"/>
  <c r="BK328" i="14"/>
  <c r="BC328" i="14"/>
  <c r="AU328" i="14"/>
  <c r="AM328" i="14"/>
  <c r="AE328" i="14"/>
  <c r="W328" i="14"/>
  <c r="DH328" i="14"/>
  <c r="AV328" i="14"/>
  <c r="CZ328" i="14"/>
  <c r="AN328" i="14"/>
  <c r="CR328" i="14"/>
  <c r="AF328" i="14"/>
  <c r="CJ328" i="14"/>
  <c r="X328" i="14"/>
  <c r="CB328" i="14"/>
  <c r="P328" i="14"/>
  <c r="EF328" i="14"/>
  <c r="BT328" i="14"/>
  <c r="DX328" i="14"/>
  <c r="BL328" i="14"/>
  <c r="DP328" i="14"/>
  <c r="BD328" i="14"/>
  <c r="EH236" i="14"/>
  <c r="DZ236" i="14"/>
  <c r="DR236" i="14"/>
  <c r="DJ236" i="14"/>
  <c r="DB236" i="14"/>
  <c r="CT236" i="14"/>
  <c r="CL236" i="14"/>
  <c r="CD236" i="14"/>
  <c r="BV236" i="14"/>
  <c r="BN236" i="14"/>
  <c r="BF236" i="14"/>
  <c r="AX236" i="14"/>
  <c r="AP236" i="14"/>
  <c r="AH236" i="14"/>
  <c r="Z236" i="14"/>
  <c r="R236" i="14"/>
  <c r="EG236" i="14"/>
  <c r="DY236" i="14"/>
  <c r="DQ236" i="14"/>
  <c r="DI236" i="14"/>
  <c r="DA236" i="14"/>
  <c r="CS236" i="14"/>
  <c r="CK236" i="14"/>
  <c r="CC236" i="14"/>
  <c r="BU236" i="14"/>
  <c r="BM236" i="14"/>
  <c r="BE236" i="14"/>
  <c r="AW236" i="14"/>
  <c r="AO236" i="14"/>
  <c r="AG236" i="14"/>
  <c r="Y236" i="14"/>
  <c r="Q236" i="14"/>
  <c r="EF236" i="14"/>
  <c r="DX236" i="14"/>
  <c r="DP236" i="14"/>
  <c r="DH236" i="14"/>
  <c r="CZ236" i="14"/>
  <c r="CR236" i="14"/>
  <c r="CJ236" i="14"/>
  <c r="CB236" i="14"/>
  <c r="BT236" i="14"/>
  <c r="BL236" i="14"/>
  <c r="BD236" i="14"/>
  <c r="AV236" i="14"/>
  <c r="AN236" i="14"/>
  <c r="AF236" i="14"/>
  <c r="X236" i="14"/>
  <c r="P236" i="14"/>
  <c r="EM236" i="14"/>
  <c r="EE236" i="14"/>
  <c r="DW236" i="14"/>
  <c r="DO236" i="14"/>
  <c r="DG236" i="14"/>
  <c r="CY236" i="14"/>
  <c r="CQ236" i="14"/>
  <c r="CI236" i="14"/>
  <c r="CA236" i="14"/>
  <c r="BS236" i="14"/>
  <c r="BK236" i="14"/>
  <c r="BC236" i="14"/>
  <c r="AU236" i="14"/>
  <c r="AM236" i="14"/>
  <c r="AE236" i="14"/>
  <c r="W236" i="14"/>
  <c r="EL236" i="14"/>
  <c r="ED236" i="14"/>
  <c r="DV236" i="14"/>
  <c r="DN236" i="14"/>
  <c r="DF236" i="14"/>
  <c r="CX236" i="14"/>
  <c r="CP236" i="14"/>
  <c r="CH236" i="14"/>
  <c r="BZ236" i="14"/>
  <c r="BR236" i="14"/>
  <c r="BJ236" i="14"/>
  <c r="BB236" i="14"/>
  <c r="AT236" i="14"/>
  <c r="AL236" i="14"/>
  <c r="AD236" i="14"/>
  <c r="V236" i="14"/>
  <c r="N236" i="14"/>
  <c r="EK236" i="14"/>
  <c r="EC236" i="14"/>
  <c r="DU236" i="14"/>
  <c r="DM236" i="14"/>
  <c r="DE236" i="14"/>
  <c r="CW236" i="14"/>
  <c r="CO236" i="14"/>
  <c r="CG236" i="14"/>
  <c r="BY236" i="14"/>
  <c r="BQ236" i="14"/>
  <c r="BI236" i="14"/>
  <c r="BA236" i="14"/>
  <c r="AS236" i="14"/>
  <c r="AK236" i="14"/>
  <c r="AC236" i="14"/>
  <c r="U236" i="14"/>
  <c r="EJ236" i="14"/>
  <c r="EB236" i="14"/>
  <c r="DT236" i="14"/>
  <c r="DL236" i="14"/>
  <c r="DD236" i="14"/>
  <c r="CV236" i="14"/>
  <c r="CN236" i="14"/>
  <c r="CF236" i="14"/>
  <c r="BX236" i="14"/>
  <c r="BP236" i="14"/>
  <c r="BH236" i="14"/>
  <c r="AZ236" i="14"/>
  <c r="AR236" i="14"/>
  <c r="AJ236" i="14"/>
  <c r="AB236" i="14"/>
  <c r="T236" i="14"/>
  <c r="EI236" i="14"/>
  <c r="EA236" i="14"/>
  <c r="DS236" i="14"/>
  <c r="DK236" i="14"/>
  <c r="DC236" i="14"/>
  <c r="CU236" i="14"/>
  <c r="CM236" i="14"/>
  <c r="CE236" i="14"/>
  <c r="BW236" i="14"/>
  <c r="BO236" i="14"/>
  <c r="BG236" i="14"/>
  <c r="AY236" i="14"/>
  <c r="AQ236" i="14"/>
  <c r="AI236" i="14"/>
  <c r="AA236" i="14"/>
  <c r="S236" i="14"/>
  <c r="EF181" i="14"/>
  <c r="DX181" i="14"/>
  <c r="DP181" i="14"/>
  <c r="DH181" i="14"/>
  <c r="CZ181" i="14"/>
  <c r="CR181" i="14"/>
  <c r="CJ181" i="14"/>
  <c r="CB181" i="14"/>
  <c r="BT181" i="14"/>
  <c r="BL181" i="14"/>
  <c r="BD181" i="14"/>
  <c r="AV181" i="14"/>
  <c r="AN181" i="14"/>
  <c r="AF181" i="14"/>
  <c r="X181" i="14"/>
  <c r="P181" i="14"/>
  <c r="EM181" i="14"/>
  <c r="EE181" i="14"/>
  <c r="DW181" i="14"/>
  <c r="DO181" i="14"/>
  <c r="DG181" i="14"/>
  <c r="CY181" i="14"/>
  <c r="CQ181" i="14"/>
  <c r="CI181" i="14"/>
  <c r="CA181" i="14"/>
  <c r="BS181" i="14"/>
  <c r="BK181" i="14"/>
  <c r="BC181" i="14"/>
  <c r="AU181" i="14"/>
  <c r="AM181" i="14"/>
  <c r="AE181" i="14"/>
  <c r="W181" i="14"/>
  <c r="EL181" i="14"/>
  <c r="ED181" i="14"/>
  <c r="DV181" i="14"/>
  <c r="DN181" i="14"/>
  <c r="DF181" i="14"/>
  <c r="CX181" i="14"/>
  <c r="CP181" i="14"/>
  <c r="CH181" i="14"/>
  <c r="BZ181" i="14"/>
  <c r="BR181" i="14"/>
  <c r="BJ181" i="14"/>
  <c r="BB181" i="14"/>
  <c r="AT181" i="14"/>
  <c r="AL181" i="14"/>
  <c r="AD181" i="14"/>
  <c r="V181" i="14"/>
  <c r="N181" i="14"/>
  <c r="EK181" i="14"/>
  <c r="EC181" i="14"/>
  <c r="DU181" i="14"/>
  <c r="DM181" i="14"/>
  <c r="DE181" i="14"/>
  <c r="CW181" i="14"/>
  <c r="CO181" i="14"/>
  <c r="CG181" i="14"/>
  <c r="BY181" i="14"/>
  <c r="BQ181" i="14"/>
  <c r="BI181" i="14"/>
  <c r="BA181" i="14"/>
  <c r="AS181" i="14"/>
  <c r="AK181" i="14"/>
  <c r="AC181" i="14"/>
  <c r="U181" i="14"/>
  <c r="EJ181" i="14"/>
  <c r="EB181" i="14"/>
  <c r="DT181" i="14"/>
  <c r="DL181" i="14"/>
  <c r="DD181" i="14"/>
  <c r="CV181" i="14"/>
  <c r="CN181" i="14"/>
  <c r="CF181" i="14"/>
  <c r="BX181" i="14"/>
  <c r="BP181" i="14"/>
  <c r="BH181" i="14"/>
  <c r="AZ181" i="14"/>
  <c r="AR181" i="14"/>
  <c r="AJ181" i="14"/>
  <c r="AB181" i="14"/>
  <c r="T181" i="14"/>
  <c r="EI181" i="14"/>
  <c r="EA181" i="14"/>
  <c r="DS181" i="14"/>
  <c r="DK181" i="14"/>
  <c r="DC181" i="14"/>
  <c r="CU181" i="14"/>
  <c r="CM181" i="14"/>
  <c r="CE181" i="14"/>
  <c r="BW181" i="14"/>
  <c r="BO181" i="14"/>
  <c r="BG181" i="14"/>
  <c r="AY181" i="14"/>
  <c r="AQ181" i="14"/>
  <c r="AI181" i="14"/>
  <c r="AA181" i="14"/>
  <c r="S181" i="14"/>
  <c r="EH181" i="14"/>
  <c r="DZ181" i="14"/>
  <c r="DR181" i="14"/>
  <c r="DJ181" i="14"/>
  <c r="DB181" i="14"/>
  <c r="CT181" i="14"/>
  <c r="CL181" i="14"/>
  <c r="CD181" i="14"/>
  <c r="BV181" i="14"/>
  <c r="BN181" i="14"/>
  <c r="BF181" i="14"/>
  <c r="AX181" i="14"/>
  <c r="AP181" i="14"/>
  <c r="AH181" i="14"/>
  <c r="Z181" i="14"/>
  <c r="R181" i="14"/>
  <c r="EG181" i="14"/>
  <c r="DY181" i="14"/>
  <c r="DQ181" i="14"/>
  <c r="DI181" i="14"/>
  <c r="DA181" i="14"/>
  <c r="CS181" i="14"/>
  <c r="CK181" i="14"/>
  <c r="CC181" i="14"/>
  <c r="BU181" i="14"/>
  <c r="BM181" i="14"/>
  <c r="BE181" i="14"/>
  <c r="AW181" i="14"/>
  <c r="AO181" i="14"/>
  <c r="AG181" i="14"/>
  <c r="Y181" i="14"/>
  <c r="Q181" i="14"/>
  <c r="EL308" i="14"/>
  <c r="ED308" i="14"/>
  <c r="DV308" i="14"/>
  <c r="DN308" i="14"/>
  <c r="DF308" i="14"/>
  <c r="CX308" i="14"/>
  <c r="CP308" i="14"/>
  <c r="CH308" i="14"/>
  <c r="BZ308" i="14"/>
  <c r="BR308" i="14"/>
  <c r="BJ308" i="14"/>
  <c r="BB308" i="14"/>
  <c r="AT308" i="14"/>
  <c r="AL308" i="14"/>
  <c r="AD308" i="14"/>
  <c r="V308" i="14"/>
  <c r="N308" i="14"/>
  <c r="EK308" i="14"/>
  <c r="EC308" i="14"/>
  <c r="DU308" i="14"/>
  <c r="DM308" i="14"/>
  <c r="DE308" i="14"/>
  <c r="CW308" i="14"/>
  <c r="CO308" i="14"/>
  <c r="CG308" i="14"/>
  <c r="BY308" i="14"/>
  <c r="BQ308" i="14"/>
  <c r="BI308" i="14"/>
  <c r="BA308" i="14"/>
  <c r="AS308" i="14"/>
  <c r="AK308" i="14"/>
  <c r="AC308" i="14"/>
  <c r="U308" i="14"/>
  <c r="EJ308" i="14"/>
  <c r="EB308" i="14"/>
  <c r="DT308" i="14"/>
  <c r="DL308" i="14"/>
  <c r="DD308" i="14"/>
  <c r="CV308" i="14"/>
  <c r="CN308" i="14"/>
  <c r="CF308" i="14"/>
  <c r="BX308" i="14"/>
  <c r="BP308" i="14"/>
  <c r="BH308" i="14"/>
  <c r="AZ308" i="14"/>
  <c r="AR308" i="14"/>
  <c r="AJ308" i="14"/>
  <c r="AB308" i="14"/>
  <c r="T308" i="14"/>
  <c r="EI308" i="14"/>
  <c r="EA308" i="14"/>
  <c r="DS308" i="14"/>
  <c r="DK308" i="14"/>
  <c r="DC308" i="14"/>
  <c r="CU308" i="14"/>
  <c r="CM308" i="14"/>
  <c r="CE308" i="14"/>
  <c r="BW308" i="14"/>
  <c r="BO308" i="14"/>
  <c r="BG308" i="14"/>
  <c r="AY308" i="14"/>
  <c r="AQ308" i="14"/>
  <c r="AI308" i="14"/>
  <c r="AA308" i="14"/>
  <c r="S308" i="14"/>
  <c r="EH308" i="14"/>
  <c r="DZ308" i="14"/>
  <c r="DR308" i="14"/>
  <c r="DJ308" i="14"/>
  <c r="DB308" i="14"/>
  <c r="CT308" i="14"/>
  <c r="CL308" i="14"/>
  <c r="CD308" i="14"/>
  <c r="BV308" i="14"/>
  <c r="BN308" i="14"/>
  <c r="BF308" i="14"/>
  <c r="AX308" i="14"/>
  <c r="AP308" i="14"/>
  <c r="AH308" i="14"/>
  <c r="Z308" i="14"/>
  <c r="R308" i="14"/>
  <c r="EG308" i="14"/>
  <c r="DY308" i="14"/>
  <c r="DQ308" i="14"/>
  <c r="DI308" i="14"/>
  <c r="DA308" i="14"/>
  <c r="CS308" i="14"/>
  <c r="CK308" i="14"/>
  <c r="CC308" i="14"/>
  <c r="BU308" i="14"/>
  <c r="BM308" i="14"/>
  <c r="BE308" i="14"/>
  <c r="AW308" i="14"/>
  <c r="AO308" i="14"/>
  <c r="AG308" i="14"/>
  <c r="Y308" i="14"/>
  <c r="Q308" i="14"/>
  <c r="EM308" i="14"/>
  <c r="EE308" i="14"/>
  <c r="DW308" i="14"/>
  <c r="DO308" i="14"/>
  <c r="DG308" i="14"/>
  <c r="CY308" i="14"/>
  <c r="CQ308" i="14"/>
  <c r="CI308" i="14"/>
  <c r="CA308" i="14"/>
  <c r="BS308" i="14"/>
  <c r="BK308" i="14"/>
  <c r="BC308" i="14"/>
  <c r="AU308" i="14"/>
  <c r="AM308" i="14"/>
  <c r="AE308" i="14"/>
  <c r="W308" i="14"/>
  <c r="DX308" i="14"/>
  <c r="BL308" i="14"/>
  <c r="DP308" i="14"/>
  <c r="BD308" i="14"/>
  <c r="DH308" i="14"/>
  <c r="AV308" i="14"/>
  <c r="CZ308" i="14"/>
  <c r="AN308" i="14"/>
  <c r="CR308" i="14"/>
  <c r="AF308" i="14"/>
  <c r="CJ308" i="14"/>
  <c r="X308" i="14"/>
  <c r="EF308" i="14"/>
  <c r="BT308" i="14"/>
  <c r="CB308" i="14"/>
  <c r="P308" i="14"/>
  <c r="EL249" i="14"/>
  <c r="ED249" i="14"/>
  <c r="DV249" i="14"/>
  <c r="DN249" i="14"/>
  <c r="DF249" i="14"/>
  <c r="CX249" i="14"/>
  <c r="CP249" i="14"/>
  <c r="CH249" i="14"/>
  <c r="BZ249" i="14"/>
  <c r="BR249" i="14"/>
  <c r="BJ249" i="14"/>
  <c r="BB249" i="14"/>
  <c r="AT249" i="14"/>
  <c r="AL249" i="14"/>
  <c r="AD249" i="14"/>
  <c r="V249" i="14"/>
  <c r="N249" i="14"/>
  <c r="EK249" i="14"/>
  <c r="EC249" i="14"/>
  <c r="DU249" i="14"/>
  <c r="DM249" i="14"/>
  <c r="DE249" i="14"/>
  <c r="CW249" i="14"/>
  <c r="CO249" i="14"/>
  <c r="CG249" i="14"/>
  <c r="BY249" i="14"/>
  <c r="BQ249" i="14"/>
  <c r="BI249" i="14"/>
  <c r="BA249" i="14"/>
  <c r="AS249" i="14"/>
  <c r="AK249" i="14"/>
  <c r="AC249" i="14"/>
  <c r="U249" i="14"/>
  <c r="EJ249" i="14"/>
  <c r="EB249" i="14"/>
  <c r="DT249" i="14"/>
  <c r="DL249" i="14"/>
  <c r="DD249" i="14"/>
  <c r="CV249" i="14"/>
  <c r="CN249" i="14"/>
  <c r="CF249" i="14"/>
  <c r="BX249" i="14"/>
  <c r="BP249" i="14"/>
  <c r="BH249" i="14"/>
  <c r="AZ249" i="14"/>
  <c r="AR249" i="14"/>
  <c r="AJ249" i="14"/>
  <c r="AB249" i="14"/>
  <c r="T249" i="14"/>
  <c r="EI249" i="14"/>
  <c r="EA249" i="14"/>
  <c r="DS249" i="14"/>
  <c r="DK249" i="14"/>
  <c r="DC249" i="14"/>
  <c r="CU249" i="14"/>
  <c r="CM249" i="14"/>
  <c r="CE249" i="14"/>
  <c r="BW249" i="14"/>
  <c r="BO249" i="14"/>
  <c r="BG249" i="14"/>
  <c r="AY249" i="14"/>
  <c r="AQ249" i="14"/>
  <c r="AI249" i="14"/>
  <c r="AA249" i="14"/>
  <c r="S249" i="14"/>
  <c r="EH249" i="14"/>
  <c r="DZ249" i="14"/>
  <c r="DR249" i="14"/>
  <c r="DJ249" i="14"/>
  <c r="DB249" i="14"/>
  <c r="CT249" i="14"/>
  <c r="CL249" i="14"/>
  <c r="CD249" i="14"/>
  <c r="BV249" i="14"/>
  <c r="BN249" i="14"/>
  <c r="BF249" i="14"/>
  <c r="AX249" i="14"/>
  <c r="AP249" i="14"/>
  <c r="AH249" i="14"/>
  <c r="Z249" i="14"/>
  <c r="R249" i="14"/>
  <c r="EG249" i="14"/>
  <c r="DY249" i="14"/>
  <c r="DQ249" i="14"/>
  <c r="DI249" i="14"/>
  <c r="DA249" i="14"/>
  <c r="CS249" i="14"/>
  <c r="CK249" i="14"/>
  <c r="CC249" i="14"/>
  <c r="BU249" i="14"/>
  <c r="BM249" i="14"/>
  <c r="BE249" i="14"/>
  <c r="AW249" i="14"/>
  <c r="AO249" i="14"/>
  <c r="AG249" i="14"/>
  <c r="Y249" i="14"/>
  <c r="Q249" i="14"/>
  <c r="EF249" i="14"/>
  <c r="DX249" i="14"/>
  <c r="DP249" i="14"/>
  <c r="DH249" i="14"/>
  <c r="CZ249" i="14"/>
  <c r="CR249" i="14"/>
  <c r="CJ249" i="14"/>
  <c r="CB249" i="14"/>
  <c r="BT249" i="14"/>
  <c r="BL249" i="14"/>
  <c r="BD249" i="14"/>
  <c r="AV249" i="14"/>
  <c r="AN249" i="14"/>
  <c r="AF249" i="14"/>
  <c r="X249" i="14"/>
  <c r="P249" i="14"/>
  <c r="EM249" i="14"/>
  <c r="EE249" i="14"/>
  <c r="DW249" i="14"/>
  <c r="DO249" i="14"/>
  <c r="DG249" i="14"/>
  <c r="CY249" i="14"/>
  <c r="CQ249" i="14"/>
  <c r="CI249" i="14"/>
  <c r="CA249" i="14"/>
  <c r="BS249" i="14"/>
  <c r="BK249" i="14"/>
  <c r="BC249" i="14"/>
  <c r="AU249" i="14"/>
  <c r="AM249" i="14"/>
  <c r="AE249" i="14"/>
  <c r="W249" i="14"/>
  <c r="EF161" i="14"/>
  <c r="DX161" i="14"/>
  <c r="DP161" i="14"/>
  <c r="DH161" i="14"/>
  <c r="CZ161" i="14"/>
  <c r="CR161" i="14"/>
  <c r="CJ161" i="14"/>
  <c r="CB161" i="14"/>
  <c r="BT161" i="14"/>
  <c r="BL161" i="14"/>
  <c r="BD161" i="14"/>
  <c r="AV161" i="14"/>
  <c r="AN161" i="14"/>
  <c r="AF161" i="14"/>
  <c r="X161" i="14"/>
  <c r="P161" i="14"/>
  <c r="EM161" i="14"/>
  <c r="EE161" i="14"/>
  <c r="DW161" i="14"/>
  <c r="DO161" i="14"/>
  <c r="DG161" i="14"/>
  <c r="CY161" i="14"/>
  <c r="CQ161" i="14"/>
  <c r="CI161" i="14"/>
  <c r="CA161" i="14"/>
  <c r="BS161" i="14"/>
  <c r="BK161" i="14"/>
  <c r="BC161" i="14"/>
  <c r="AU161" i="14"/>
  <c r="AM161" i="14"/>
  <c r="AE161" i="14"/>
  <c r="W161" i="14"/>
  <c r="EL161" i="14"/>
  <c r="ED161" i="14"/>
  <c r="DV161" i="14"/>
  <c r="DN161" i="14"/>
  <c r="DF161" i="14"/>
  <c r="CX161" i="14"/>
  <c r="CP161" i="14"/>
  <c r="CH161" i="14"/>
  <c r="BZ161" i="14"/>
  <c r="BR161" i="14"/>
  <c r="BJ161" i="14"/>
  <c r="BB161" i="14"/>
  <c r="AT161" i="14"/>
  <c r="AL161" i="14"/>
  <c r="AD161" i="14"/>
  <c r="V161" i="14"/>
  <c r="N161" i="14"/>
  <c r="EK161" i="14"/>
  <c r="EC161" i="14"/>
  <c r="DU161" i="14"/>
  <c r="DM161" i="14"/>
  <c r="DE161" i="14"/>
  <c r="CW161" i="14"/>
  <c r="CO161" i="14"/>
  <c r="CG161" i="14"/>
  <c r="BY161" i="14"/>
  <c r="BQ161" i="14"/>
  <c r="BI161" i="14"/>
  <c r="BA161" i="14"/>
  <c r="AS161" i="14"/>
  <c r="AK161" i="14"/>
  <c r="AC161" i="14"/>
  <c r="U161" i="14"/>
  <c r="EJ161" i="14"/>
  <c r="EB161" i="14"/>
  <c r="DT161" i="14"/>
  <c r="DL161" i="14"/>
  <c r="DD161" i="14"/>
  <c r="CV161" i="14"/>
  <c r="CN161" i="14"/>
  <c r="CF161" i="14"/>
  <c r="BX161" i="14"/>
  <c r="BP161" i="14"/>
  <c r="BH161" i="14"/>
  <c r="AZ161" i="14"/>
  <c r="AR161" i="14"/>
  <c r="AJ161" i="14"/>
  <c r="AB161" i="14"/>
  <c r="T161" i="14"/>
  <c r="EI161" i="14"/>
  <c r="EA161" i="14"/>
  <c r="DS161" i="14"/>
  <c r="DK161" i="14"/>
  <c r="DC161" i="14"/>
  <c r="CU161" i="14"/>
  <c r="CM161" i="14"/>
  <c r="CE161" i="14"/>
  <c r="BW161" i="14"/>
  <c r="BO161" i="14"/>
  <c r="BG161" i="14"/>
  <c r="AY161" i="14"/>
  <c r="AQ161" i="14"/>
  <c r="AI161" i="14"/>
  <c r="AA161" i="14"/>
  <c r="S161" i="14"/>
  <c r="EH161" i="14"/>
  <c r="DZ161" i="14"/>
  <c r="DR161" i="14"/>
  <c r="DJ161" i="14"/>
  <c r="DB161" i="14"/>
  <c r="CT161" i="14"/>
  <c r="CL161" i="14"/>
  <c r="CD161" i="14"/>
  <c r="BV161" i="14"/>
  <c r="BN161" i="14"/>
  <c r="BF161" i="14"/>
  <c r="AX161" i="14"/>
  <c r="AP161" i="14"/>
  <c r="AH161" i="14"/>
  <c r="Z161" i="14"/>
  <c r="R161" i="14"/>
  <c r="EG161" i="14"/>
  <c r="DY161" i="14"/>
  <c r="DQ161" i="14"/>
  <c r="DI161" i="14"/>
  <c r="DA161" i="14"/>
  <c r="CS161" i="14"/>
  <c r="CK161" i="14"/>
  <c r="CC161" i="14"/>
  <c r="BU161" i="14"/>
  <c r="BM161" i="14"/>
  <c r="BE161" i="14"/>
  <c r="AW161" i="14"/>
  <c r="AO161" i="14"/>
  <c r="AG161" i="14"/>
  <c r="Y161" i="14"/>
  <c r="Q161" i="14"/>
  <c r="EH303" i="14"/>
  <c r="DZ303" i="14"/>
  <c r="DR303" i="14"/>
  <c r="DJ303" i="14"/>
  <c r="DB303" i="14"/>
  <c r="CT303" i="14"/>
  <c r="CL303" i="14"/>
  <c r="CD303" i="14"/>
  <c r="BV303" i="14"/>
  <c r="BN303" i="14"/>
  <c r="BF303" i="14"/>
  <c r="AX303" i="14"/>
  <c r="AP303" i="14"/>
  <c r="AH303" i="14"/>
  <c r="Z303" i="14"/>
  <c r="R303" i="14"/>
  <c r="EG303" i="14"/>
  <c r="DY303" i="14"/>
  <c r="DQ303" i="14"/>
  <c r="DI303" i="14"/>
  <c r="DA303" i="14"/>
  <c r="CS303" i="14"/>
  <c r="CK303" i="14"/>
  <c r="CC303" i="14"/>
  <c r="BU303" i="14"/>
  <c r="BM303" i="14"/>
  <c r="BE303" i="14"/>
  <c r="AW303" i="14"/>
  <c r="AO303" i="14"/>
  <c r="AG303" i="14"/>
  <c r="Y303" i="14"/>
  <c r="Q303" i="14"/>
  <c r="EF303" i="14"/>
  <c r="DX303" i="14"/>
  <c r="DP303" i="14"/>
  <c r="DH303" i="14"/>
  <c r="CZ303" i="14"/>
  <c r="CR303" i="14"/>
  <c r="CJ303" i="14"/>
  <c r="CB303" i="14"/>
  <c r="BT303" i="14"/>
  <c r="BL303" i="14"/>
  <c r="BD303" i="14"/>
  <c r="AV303" i="14"/>
  <c r="AN303" i="14"/>
  <c r="AF303" i="14"/>
  <c r="X303" i="14"/>
  <c r="P303" i="14"/>
  <c r="EM303" i="14"/>
  <c r="EE303" i="14"/>
  <c r="DW303" i="14"/>
  <c r="DO303" i="14"/>
  <c r="DG303" i="14"/>
  <c r="CY303" i="14"/>
  <c r="CQ303" i="14"/>
  <c r="CI303" i="14"/>
  <c r="CA303" i="14"/>
  <c r="BS303" i="14"/>
  <c r="BK303" i="14"/>
  <c r="BC303" i="14"/>
  <c r="AU303" i="14"/>
  <c r="AM303" i="14"/>
  <c r="AE303" i="14"/>
  <c r="W303" i="14"/>
  <c r="EL303" i="14"/>
  <c r="ED303" i="14"/>
  <c r="DV303" i="14"/>
  <c r="DN303" i="14"/>
  <c r="DF303" i="14"/>
  <c r="CX303" i="14"/>
  <c r="CP303" i="14"/>
  <c r="CH303" i="14"/>
  <c r="BZ303" i="14"/>
  <c r="BR303" i="14"/>
  <c r="BJ303" i="14"/>
  <c r="BB303" i="14"/>
  <c r="AT303" i="14"/>
  <c r="AL303" i="14"/>
  <c r="AD303" i="14"/>
  <c r="V303" i="14"/>
  <c r="N303" i="14"/>
  <c r="EK303" i="14"/>
  <c r="EC303" i="14"/>
  <c r="DU303" i="14"/>
  <c r="DM303" i="14"/>
  <c r="DE303" i="14"/>
  <c r="CW303" i="14"/>
  <c r="CO303" i="14"/>
  <c r="CG303" i="14"/>
  <c r="BY303" i="14"/>
  <c r="BQ303" i="14"/>
  <c r="BI303" i="14"/>
  <c r="BA303" i="14"/>
  <c r="AS303" i="14"/>
  <c r="AK303" i="14"/>
  <c r="AC303" i="14"/>
  <c r="U303" i="14"/>
  <c r="DT303" i="14"/>
  <c r="CN303" i="14"/>
  <c r="BH303" i="14"/>
  <c r="AB303" i="14"/>
  <c r="DS303" i="14"/>
  <c r="CM303" i="14"/>
  <c r="BG303" i="14"/>
  <c r="AA303" i="14"/>
  <c r="DL303" i="14"/>
  <c r="CF303" i="14"/>
  <c r="AZ303" i="14"/>
  <c r="T303" i="14"/>
  <c r="DK303" i="14"/>
  <c r="CE303" i="14"/>
  <c r="AY303" i="14"/>
  <c r="S303" i="14"/>
  <c r="EJ303" i="14"/>
  <c r="DD303" i="14"/>
  <c r="BX303" i="14"/>
  <c r="AR303" i="14"/>
  <c r="EI303" i="14"/>
  <c r="DC303" i="14"/>
  <c r="BW303" i="14"/>
  <c r="AQ303" i="14"/>
  <c r="EA303" i="14"/>
  <c r="CU303" i="14"/>
  <c r="BO303" i="14"/>
  <c r="AI303" i="14"/>
  <c r="EB303" i="14"/>
  <c r="CV303" i="14"/>
  <c r="BP303" i="14"/>
  <c r="AJ303" i="14"/>
  <c r="EL336" i="14"/>
  <c r="ED336" i="14"/>
  <c r="DV336" i="14"/>
  <c r="DN336" i="14"/>
  <c r="DF336" i="14"/>
  <c r="CX336" i="14"/>
  <c r="CP336" i="14"/>
  <c r="CH336" i="14"/>
  <c r="BZ336" i="14"/>
  <c r="BR336" i="14"/>
  <c r="BJ336" i="14"/>
  <c r="BB336" i="14"/>
  <c r="AT336" i="14"/>
  <c r="AL336" i="14"/>
  <c r="AD336" i="14"/>
  <c r="V336" i="14"/>
  <c r="N336" i="14"/>
  <c r="EK336" i="14"/>
  <c r="EC336" i="14"/>
  <c r="DU336" i="14"/>
  <c r="DM336" i="14"/>
  <c r="DE336" i="14"/>
  <c r="CW336" i="14"/>
  <c r="CO336" i="14"/>
  <c r="CG336" i="14"/>
  <c r="BY336" i="14"/>
  <c r="BQ336" i="14"/>
  <c r="BI336" i="14"/>
  <c r="BA336" i="14"/>
  <c r="AS336" i="14"/>
  <c r="AK336" i="14"/>
  <c r="AC336" i="14"/>
  <c r="U336" i="14"/>
  <c r="EJ336" i="14"/>
  <c r="EB336" i="14"/>
  <c r="DT336" i="14"/>
  <c r="DL336" i="14"/>
  <c r="DD336" i="14"/>
  <c r="CV336" i="14"/>
  <c r="CN336" i="14"/>
  <c r="CF336" i="14"/>
  <c r="BX336" i="14"/>
  <c r="BP336" i="14"/>
  <c r="BH336" i="14"/>
  <c r="AZ336" i="14"/>
  <c r="AR336" i="14"/>
  <c r="AJ336" i="14"/>
  <c r="AB336" i="14"/>
  <c r="T336" i="14"/>
  <c r="EI336" i="14"/>
  <c r="EA336" i="14"/>
  <c r="DS336" i="14"/>
  <c r="DK336" i="14"/>
  <c r="DC336" i="14"/>
  <c r="CU336" i="14"/>
  <c r="CM336" i="14"/>
  <c r="CE336" i="14"/>
  <c r="BW336" i="14"/>
  <c r="BO336" i="14"/>
  <c r="BG336" i="14"/>
  <c r="AY336" i="14"/>
  <c r="AQ336" i="14"/>
  <c r="AI336" i="14"/>
  <c r="AA336" i="14"/>
  <c r="S336" i="14"/>
  <c r="EH336" i="14"/>
  <c r="DZ336" i="14"/>
  <c r="DR336" i="14"/>
  <c r="DJ336" i="14"/>
  <c r="DB336" i="14"/>
  <c r="CT336" i="14"/>
  <c r="CL336" i="14"/>
  <c r="CD336" i="14"/>
  <c r="BV336" i="14"/>
  <c r="BN336" i="14"/>
  <c r="BF336" i="14"/>
  <c r="AX336" i="14"/>
  <c r="AP336" i="14"/>
  <c r="AH336" i="14"/>
  <c r="Z336" i="14"/>
  <c r="R336" i="14"/>
  <c r="EG336" i="14"/>
  <c r="DY336" i="14"/>
  <c r="DQ336" i="14"/>
  <c r="DI336" i="14"/>
  <c r="DA336" i="14"/>
  <c r="CS336" i="14"/>
  <c r="CK336" i="14"/>
  <c r="CC336" i="14"/>
  <c r="BU336" i="14"/>
  <c r="BM336" i="14"/>
  <c r="BE336" i="14"/>
  <c r="AW336" i="14"/>
  <c r="AO336" i="14"/>
  <c r="AG336" i="14"/>
  <c r="Y336" i="14"/>
  <c r="Q336" i="14"/>
  <c r="EM336" i="14"/>
  <c r="EE336" i="14"/>
  <c r="DW336" i="14"/>
  <c r="DO336" i="14"/>
  <c r="DG336" i="14"/>
  <c r="CY336" i="14"/>
  <c r="CQ336" i="14"/>
  <c r="CI336" i="14"/>
  <c r="CA336" i="14"/>
  <c r="BS336" i="14"/>
  <c r="BK336" i="14"/>
  <c r="BC336" i="14"/>
  <c r="AU336" i="14"/>
  <c r="AM336" i="14"/>
  <c r="AE336" i="14"/>
  <c r="W336" i="14"/>
  <c r="CB336" i="14"/>
  <c r="P336" i="14"/>
  <c r="EF336" i="14"/>
  <c r="BT336" i="14"/>
  <c r="DX336" i="14"/>
  <c r="BL336" i="14"/>
  <c r="DP336" i="14"/>
  <c r="BD336" i="14"/>
  <c r="DH336" i="14"/>
  <c r="AV336" i="14"/>
  <c r="CZ336" i="14"/>
  <c r="AN336" i="14"/>
  <c r="CR336" i="14"/>
  <c r="AF336" i="14"/>
  <c r="CJ336" i="14"/>
  <c r="X336" i="14"/>
  <c r="EH244" i="14"/>
  <c r="DZ244" i="14"/>
  <c r="DR244" i="14"/>
  <c r="DJ244" i="14"/>
  <c r="DB244" i="14"/>
  <c r="CT244" i="14"/>
  <c r="CL244" i="14"/>
  <c r="CD244" i="14"/>
  <c r="BV244" i="14"/>
  <c r="BN244" i="14"/>
  <c r="BF244" i="14"/>
  <c r="AX244" i="14"/>
  <c r="AP244" i="14"/>
  <c r="AH244" i="14"/>
  <c r="Z244" i="14"/>
  <c r="R244" i="14"/>
  <c r="EG244" i="14"/>
  <c r="DY244" i="14"/>
  <c r="DQ244" i="14"/>
  <c r="DI244" i="14"/>
  <c r="DA244" i="14"/>
  <c r="CS244" i="14"/>
  <c r="CK244" i="14"/>
  <c r="CC244" i="14"/>
  <c r="BU244" i="14"/>
  <c r="BM244" i="14"/>
  <c r="BE244" i="14"/>
  <c r="AW244" i="14"/>
  <c r="AO244" i="14"/>
  <c r="AG244" i="14"/>
  <c r="Y244" i="14"/>
  <c r="Q244" i="14"/>
  <c r="EF244" i="14"/>
  <c r="DX244" i="14"/>
  <c r="DP244" i="14"/>
  <c r="DH244" i="14"/>
  <c r="CZ244" i="14"/>
  <c r="CR244" i="14"/>
  <c r="CJ244" i="14"/>
  <c r="CB244" i="14"/>
  <c r="BT244" i="14"/>
  <c r="BL244" i="14"/>
  <c r="BD244" i="14"/>
  <c r="AV244" i="14"/>
  <c r="AN244" i="14"/>
  <c r="AF244" i="14"/>
  <c r="X244" i="14"/>
  <c r="P244" i="14"/>
  <c r="EM244" i="14"/>
  <c r="EE244" i="14"/>
  <c r="DW244" i="14"/>
  <c r="DO244" i="14"/>
  <c r="DG244" i="14"/>
  <c r="CY244" i="14"/>
  <c r="CQ244" i="14"/>
  <c r="CI244" i="14"/>
  <c r="CA244" i="14"/>
  <c r="BS244" i="14"/>
  <c r="BK244" i="14"/>
  <c r="BC244" i="14"/>
  <c r="AU244" i="14"/>
  <c r="AM244" i="14"/>
  <c r="AE244" i="14"/>
  <c r="W244" i="14"/>
  <c r="EL244" i="14"/>
  <c r="ED244" i="14"/>
  <c r="DV244" i="14"/>
  <c r="DN244" i="14"/>
  <c r="DF244" i="14"/>
  <c r="CX244" i="14"/>
  <c r="CP244" i="14"/>
  <c r="CH244" i="14"/>
  <c r="BZ244" i="14"/>
  <c r="BR244" i="14"/>
  <c r="BJ244" i="14"/>
  <c r="BB244" i="14"/>
  <c r="AT244" i="14"/>
  <c r="AL244" i="14"/>
  <c r="AD244" i="14"/>
  <c r="V244" i="14"/>
  <c r="N244" i="14"/>
  <c r="EK244" i="14"/>
  <c r="EC244" i="14"/>
  <c r="DU244" i="14"/>
  <c r="DM244" i="14"/>
  <c r="DE244" i="14"/>
  <c r="CW244" i="14"/>
  <c r="CO244" i="14"/>
  <c r="CG244" i="14"/>
  <c r="BY244" i="14"/>
  <c r="BQ244" i="14"/>
  <c r="BI244" i="14"/>
  <c r="BA244" i="14"/>
  <c r="AS244" i="14"/>
  <c r="AK244" i="14"/>
  <c r="AC244" i="14"/>
  <c r="U244" i="14"/>
  <c r="EJ244" i="14"/>
  <c r="EB244" i="14"/>
  <c r="DT244" i="14"/>
  <c r="DL244" i="14"/>
  <c r="DD244" i="14"/>
  <c r="CV244" i="14"/>
  <c r="CN244" i="14"/>
  <c r="CF244" i="14"/>
  <c r="BX244" i="14"/>
  <c r="BP244" i="14"/>
  <c r="BH244" i="14"/>
  <c r="AZ244" i="14"/>
  <c r="AR244" i="14"/>
  <c r="AJ244" i="14"/>
  <c r="AB244" i="14"/>
  <c r="T244" i="14"/>
  <c r="EI244" i="14"/>
  <c r="EA244" i="14"/>
  <c r="DS244" i="14"/>
  <c r="DK244" i="14"/>
  <c r="DC244" i="14"/>
  <c r="CU244" i="14"/>
  <c r="CM244" i="14"/>
  <c r="CE244" i="14"/>
  <c r="BW244" i="14"/>
  <c r="BO244" i="14"/>
  <c r="BG244" i="14"/>
  <c r="AY244" i="14"/>
  <c r="AQ244" i="14"/>
  <c r="AI244" i="14"/>
  <c r="AA244" i="14"/>
  <c r="S244" i="14"/>
  <c r="EF189" i="14"/>
  <c r="DX189" i="14"/>
  <c r="DP189" i="14"/>
  <c r="DH189" i="14"/>
  <c r="CZ189" i="14"/>
  <c r="CR189" i="14"/>
  <c r="CJ189" i="14"/>
  <c r="CB189" i="14"/>
  <c r="BT189" i="14"/>
  <c r="BL189" i="14"/>
  <c r="BD189" i="14"/>
  <c r="AV189" i="14"/>
  <c r="AN189" i="14"/>
  <c r="AF189" i="14"/>
  <c r="X189" i="14"/>
  <c r="P189" i="14"/>
  <c r="EM189" i="14"/>
  <c r="EE189" i="14"/>
  <c r="DW189" i="14"/>
  <c r="DO189" i="14"/>
  <c r="DG189" i="14"/>
  <c r="CY189" i="14"/>
  <c r="CQ189" i="14"/>
  <c r="CI189" i="14"/>
  <c r="CA189" i="14"/>
  <c r="BS189" i="14"/>
  <c r="BK189" i="14"/>
  <c r="BC189" i="14"/>
  <c r="AU189" i="14"/>
  <c r="AM189" i="14"/>
  <c r="AE189" i="14"/>
  <c r="W189" i="14"/>
  <c r="EL189" i="14"/>
  <c r="ED189" i="14"/>
  <c r="DV189" i="14"/>
  <c r="DN189" i="14"/>
  <c r="DF189" i="14"/>
  <c r="CX189" i="14"/>
  <c r="CP189" i="14"/>
  <c r="CH189" i="14"/>
  <c r="BZ189" i="14"/>
  <c r="BR189" i="14"/>
  <c r="BJ189" i="14"/>
  <c r="BB189" i="14"/>
  <c r="AT189" i="14"/>
  <c r="AL189" i="14"/>
  <c r="AD189" i="14"/>
  <c r="V189" i="14"/>
  <c r="N189" i="14"/>
  <c r="EK189" i="14"/>
  <c r="EC189" i="14"/>
  <c r="DU189" i="14"/>
  <c r="DM189" i="14"/>
  <c r="DE189" i="14"/>
  <c r="CW189" i="14"/>
  <c r="CO189" i="14"/>
  <c r="CG189" i="14"/>
  <c r="BY189" i="14"/>
  <c r="BQ189" i="14"/>
  <c r="BI189" i="14"/>
  <c r="BA189" i="14"/>
  <c r="AS189" i="14"/>
  <c r="AK189" i="14"/>
  <c r="AC189" i="14"/>
  <c r="U189" i="14"/>
  <c r="EJ189" i="14"/>
  <c r="EB189" i="14"/>
  <c r="DT189" i="14"/>
  <c r="DL189" i="14"/>
  <c r="DD189" i="14"/>
  <c r="CV189" i="14"/>
  <c r="CN189" i="14"/>
  <c r="CF189" i="14"/>
  <c r="BX189" i="14"/>
  <c r="BP189" i="14"/>
  <c r="BH189" i="14"/>
  <c r="AZ189" i="14"/>
  <c r="AR189" i="14"/>
  <c r="AJ189" i="14"/>
  <c r="AB189" i="14"/>
  <c r="T189" i="14"/>
  <c r="EI189" i="14"/>
  <c r="EA189" i="14"/>
  <c r="DS189" i="14"/>
  <c r="DK189" i="14"/>
  <c r="DC189" i="14"/>
  <c r="CU189" i="14"/>
  <c r="CM189" i="14"/>
  <c r="CE189" i="14"/>
  <c r="BW189" i="14"/>
  <c r="BO189" i="14"/>
  <c r="BG189" i="14"/>
  <c r="AY189" i="14"/>
  <c r="AQ189" i="14"/>
  <c r="AI189" i="14"/>
  <c r="AA189" i="14"/>
  <c r="S189" i="14"/>
  <c r="EH189" i="14"/>
  <c r="DZ189" i="14"/>
  <c r="DR189" i="14"/>
  <c r="DJ189" i="14"/>
  <c r="DB189" i="14"/>
  <c r="CT189" i="14"/>
  <c r="CL189" i="14"/>
  <c r="CD189" i="14"/>
  <c r="BV189" i="14"/>
  <c r="BN189" i="14"/>
  <c r="BF189" i="14"/>
  <c r="AX189" i="14"/>
  <c r="AP189" i="14"/>
  <c r="AH189" i="14"/>
  <c r="Z189" i="14"/>
  <c r="R189" i="14"/>
  <c r="EG189" i="14"/>
  <c r="DY189" i="14"/>
  <c r="DQ189" i="14"/>
  <c r="DI189" i="14"/>
  <c r="DA189" i="14"/>
  <c r="CS189" i="14"/>
  <c r="CK189" i="14"/>
  <c r="CC189" i="14"/>
  <c r="BU189" i="14"/>
  <c r="BM189" i="14"/>
  <c r="BE189" i="14"/>
  <c r="AW189" i="14"/>
  <c r="AO189" i="14"/>
  <c r="AG189" i="14"/>
  <c r="Y189" i="14"/>
  <c r="Q189" i="14"/>
  <c r="EL312" i="14"/>
  <c r="ED312" i="14"/>
  <c r="DV312" i="14"/>
  <c r="DN312" i="14"/>
  <c r="DF312" i="14"/>
  <c r="CX312" i="14"/>
  <c r="CP312" i="14"/>
  <c r="CH312" i="14"/>
  <c r="BZ312" i="14"/>
  <c r="BR312" i="14"/>
  <c r="BJ312" i="14"/>
  <c r="BB312" i="14"/>
  <c r="AT312" i="14"/>
  <c r="AL312" i="14"/>
  <c r="AD312" i="14"/>
  <c r="V312" i="14"/>
  <c r="N312" i="14"/>
  <c r="EK312" i="14"/>
  <c r="EC312" i="14"/>
  <c r="DU312" i="14"/>
  <c r="DM312" i="14"/>
  <c r="DE312" i="14"/>
  <c r="CW312" i="14"/>
  <c r="CO312" i="14"/>
  <c r="CG312" i="14"/>
  <c r="BY312" i="14"/>
  <c r="BQ312" i="14"/>
  <c r="BI312" i="14"/>
  <c r="BA312" i="14"/>
  <c r="AS312" i="14"/>
  <c r="AK312" i="14"/>
  <c r="AC312" i="14"/>
  <c r="U312" i="14"/>
  <c r="EJ312" i="14"/>
  <c r="EB312" i="14"/>
  <c r="DT312" i="14"/>
  <c r="DL312" i="14"/>
  <c r="DD312" i="14"/>
  <c r="CV312" i="14"/>
  <c r="CN312" i="14"/>
  <c r="CF312" i="14"/>
  <c r="BX312" i="14"/>
  <c r="BP312" i="14"/>
  <c r="BH312" i="14"/>
  <c r="AZ312" i="14"/>
  <c r="AR312" i="14"/>
  <c r="AJ312" i="14"/>
  <c r="AB312" i="14"/>
  <c r="T312" i="14"/>
  <c r="EI312" i="14"/>
  <c r="EA312" i="14"/>
  <c r="DS312" i="14"/>
  <c r="DK312" i="14"/>
  <c r="DC312" i="14"/>
  <c r="CU312" i="14"/>
  <c r="CM312" i="14"/>
  <c r="CE312" i="14"/>
  <c r="BW312" i="14"/>
  <c r="BO312" i="14"/>
  <c r="BG312" i="14"/>
  <c r="AY312" i="14"/>
  <c r="AQ312" i="14"/>
  <c r="AI312" i="14"/>
  <c r="AA312" i="14"/>
  <c r="S312" i="14"/>
  <c r="EH312" i="14"/>
  <c r="DZ312" i="14"/>
  <c r="DR312" i="14"/>
  <c r="DJ312" i="14"/>
  <c r="DB312" i="14"/>
  <c r="CT312" i="14"/>
  <c r="CL312" i="14"/>
  <c r="CD312" i="14"/>
  <c r="BV312" i="14"/>
  <c r="BN312" i="14"/>
  <c r="BF312" i="14"/>
  <c r="AX312" i="14"/>
  <c r="AP312" i="14"/>
  <c r="AH312" i="14"/>
  <c r="Z312" i="14"/>
  <c r="R312" i="14"/>
  <c r="EG312" i="14"/>
  <c r="DY312" i="14"/>
  <c r="DQ312" i="14"/>
  <c r="DI312" i="14"/>
  <c r="DA312" i="14"/>
  <c r="CS312" i="14"/>
  <c r="CK312" i="14"/>
  <c r="CC312" i="14"/>
  <c r="BU312" i="14"/>
  <c r="BM312" i="14"/>
  <c r="BE312" i="14"/>
  <c r="AW312" i="14"/>
  <c r="AO312" i="14"/>
  <c r="AG312" i="14"/>
  <c r="Y312" i="14"/>
  <c r="Q312" i="14"/>
  <c r="EM312" i="14"/>
  <c r="EE312" i="14"/>
  <c r="DW312" i="14"/>
  <c r="DO312" i="14"/>
  <c r="DG312" i="14"/>
  <c r="CY312" i="14"/>
  <c r="CQ312" i="14"/>
  <c r="CI312" i="14"/>
  <c r="CA312" i="14"/>
  <c r="BS312" i="14"/>
  <c r="BK312" i="14"/>
  <c r="BC312" i="14"/>
  <c r="AU312" i="14"/>
  <c r="AM312" i="14"/>
  <c r="AE312" i="14"/>
  <c r="W312" i="14"/>
  <c r="DH312" i="14"/>
  <c r="AV312" i="14"/>
  <c r="CZ312" i="14"/>
  <c r="AN312" i="14"/>
  <c r="CR312" i="14"/>
  <c r="AF312" i="14"/>
  <c r="CJ312" i="14"/>
  <c r="X312" i="14"/>
  <c r="CB312" i="14"/>
  <c r="P312" i="14"/>
  <c r="EF312" i="14"/>
  <c r="BT312" i="14"/>
  <c r="DP312" i="14"/>
  <c r="BD312" i="14"/>
  <c r="DX312" i="14"/>
  <c r="BL312" i="14"/>
  <c r="EL253" i="14"/>
  <c r="ED253" i="14"/>
  <c r="DV253" i="14"/>
  <c r="DN253" i="14"/>
  <c r="DF253" i="14"/>
  <c r="CX253" i="14"/>
  <c r="CP253" i="14"/>
  <c r="CH253" i="14"/>
  <c r="BZ253" i="14"/>
  <c r="BR253" i="14"/>
  <c r="BJ253" i="14"/>
  <c r="BB253" i="14"/>
  <c r="AT253" i="14"/>
  <c r="AL253" i="14"/>
  <c r="AD253" i="14"/>
  <c r="V253" i="14"/>
  <c r="N253" i="14"/>
  <c r="EK253" i="14"/>
  <c r="EC253" i="14"/>
  <c r="DU253" i="14"/>
  <c r="DM253" i="14"/>
  <c r="DE253" i="14"/>
  <c r="CW253" i="14"/>
  <c r="CO253" i="14"/>
  <c r="CG253" i="14"/>
  <c r="BY253" i="14"/>
  <c r="BQ253" i="14"/>
  <c r="BI253" i="14"/>
  <c r="BA253" i="14"/>
  <c r="AS253" i="14"/>
  <c r="AK253" i="14"/>
  <c r="AC253" i="14"/>
  <c r="U253" i="14"/>
  <c r="EJ253" i="14"/>
  <c r="EB253" i="14"/>
  <c r="DT253" i="14"/>
  <c r="DL253" i="14"/>
  <c r="DD253" i="14"/>
  <c r="CV253" i="14"/>
  <c r="CN253" i="14"/>
  <c r="CF253" i="14"/>
  <c r="BX253" i="14"/>
  <c r="BP253" i="14"/>
  <c r="BH253" i="14"/>
  <c r="AZ253" i="14"/>
  <c r="AR253" i="14"/>
  <c r="AJ253" i="14"/>
  <c r="AB253" i="14"/>
  <c r="T253" i="14"/>
  <c r="EI253" i="14"/>
  <c r="EA253" i="14"/>
  <c r="DS253" i="14"/>
  <c r="DK253" i="14"/>
  <c r="DC253" i="14"/>
  <c r="CU253" i="14"/>
  <c r="CM253" i="14"/>
  <c r="CE253" i="14"/>
  <c r="BW253" i="14"/>
  <c r="BO253" i="14"/>
  <c r="BG253" i="14"/>
  <c r="AY253" i="14"/>
  <c r="AQ253" i="14"/>
  <c r="AI253" i="14"/>
  <c r="AA253" i="14"/>
  <c r="S253" i="14"/>
  <c r="EH253" i="14"/>
  <c r="DZ253" i="14"/>
  <c r="DR253" i="14"/>
  <c r="DJ253" i="14"/>
  <c r="DB253" i="14"/>
  <c r="CT253" i="14"/>
  <c r="CL253" i="14"/>
  <c r="CD253" i="14"/>
  <c r="BV253" i="14"/>
  <c r="BN253" i="14"/>
  <c r="BF253" i="14"/>
  <c r="AX253" i="14"/>
  <c r="AP253" i="14"/>
  <c r="AH253" i="14"/>
  <c r="Z253" i="14"/>
  <c r="R253" i="14"/>
  <c r="EG253" i="14"/>
  <c r="DY253" i="14"/>
  <c r="DQ253" i="14"/>
  <c r="DI253" i="14"/>
  <c r="DA253" i="14"/>
  <c r="CS253" i="14"/>
  <c r="CK253" i="14"/>
  <c r="CC253" i="14"/>
  <c r="BU253" i="14"/>
  <c r="BM253" i="14"/>
  <c r="BE253" i="14"/>
  <c r="AW253" i="14"/>
  <c r="AO253" i="14"/>
  <c r="AG253" i="14"/>
  <c r="Y253" i="14"/>
  <c r="Q253" i="14"/>
  <c r="EF253" i="14"/>
  <c r="DX253" i="14"/>
  <c r="DP253" i="14"/>
  <c r="DH253" i="14"/>
  <c r="CZ253" i="14"/>
  <c r="CR253" i="14"/>
  <c r="CJ253" i="14"/>
  <c r="CB253" i="14"/>
  <c r="BT253" i="14"/>
  <c r="BL253" i="14"/>
  <c r="BD253" i="14"/>
  <c r="AV253" i="14"/>
  <c r="AN253" i="14"/>
  <c r="AF253" i="14"/>
  <c r="X253" i="14"/>
  <c r="P253" i="14"/>
  <c r="EM253" i="14"/>
  <c r="EE253" i="14"/>
  <c r="DW253" i="14"/>
  <c r="DO253" i="14"/>
  <c r="DG253" i="14"/>
  <c r="CY253" i="14"/>
  <c r="CQ253" i="14"/>
  <c r="CI253" i="14"/>
  <c r="CA253" i="14"/>
  <c r="BS253" i="14"/>
  <c r="BK253" i="14"/>
  <c r="BC253" i="14"/>
  <c r="AU253" i="14"/>
  <c r="AM253" i="14"/>
  <c r="AE253" i="14"/>
  <c r="W253" i="14"/>
  <c r="EF165" i="14"/>
  <c r="DX165" i="14"/>
  <c r="DP165" i="14"/>
  <c r="DH165" i="14"/>
  <c r="CZ165" i="14"/>
  <c r="CR165" i="14"/>
  <c r="CJ165" i="14"/>
  <c r="CB165" i="14"/>
  <c r="BT165" i="14"/>
  <c r="BL165" i="14"/>
  <c r="BD165" i="14"/>
  <c r="AV165" i="14"/>
  <c r="AN165" i="14"/>
  <c r="AF165" i="14"/>
  <c r="X165" i="14"/>
  <c r="P165" i="14"/>
  <c r="EM165" i="14"/>
  <c r="EE165" i="14"/>
  <c r="DW165" i="14"/>
  <c r="DO165" i="14"/>
  <c r="DG165" i="14"/>
  <c r="CY165" i="14"/>
  <c r="CQ165" i="14"/>
  <c r="CI165" i="14"/>
  <c r="CA165" i="14"/>
  <c r="BS165" i="14"/>
  <c r="BK165" i="14"/>
  <c r="BC165" i="14"/>
  <c r="AU165" i="14"/>
  <c r="AM165" i="14"/>
  <c r="AE165" i="14"/>
  <c r="W165" i="14"/>
  <c r="EL165" i="14"/>
  <c r="ED165" i="14"/>
  <c r="DV165" i="14"/>
  <c r="DN165" i="14"/>
  <c r="DF165" i="14"/>
  <c r="CX165" i="14"/>
  <c r="CP165" i="14"/>
  <c r="CH165" i="14"/>
  <c r="BZ165" i="14"/>
  <c r="BR165" i="14"/>
  <c r="BJ165" i="14"/>
  <c r="BB165" i="14"/>
  <c r="AT165" i="14"/>
  <c r="AL165" i="14"/>
  <c r="AD165" i="14"/>
  <c r="V165" i="14"/>
  <c r="N165" i="14"/>
  <c r="EK165" i="14"/>
  <c r="EC165" i="14"/>
  <c r="DU165" i="14"/>
  <c r="DM165" i="14"/>
  <c r="DE165" i="14"/>
  <c r="CW165" i="14"/>
  <c r="CO165" i="14"/>
  <c r="CG165" i="14"/>
  <c r="BY165" i="14"/>
  <c r="BQ165" i="14"/>
  <c r="BI165" i="14"/>
  <c r="BA165" i="14"/>
  <c r="AS165" i="14"/>
  <c r="AK165" i="14"/>
  <c r="AC165" i="14"/>
  <c r="U165" i="14"/>
  <c r="EJ165" i="14"/>
  <c r="EB165" i="14"/>
  <c r="DT165" i="14"/>
  <c r="DL165" i="14"/>
  <c r="DD165" i="14"/>
  <c r="CV165" i="14"/>
  <c r="CN165" i="14"/>
  <c r="CF165" i="14"/>
  <c r="BX165" i="14"/>
  <c r="BP165" i="14"/>
  <c r="BH165" i="14"/>
  <c r="AZ165" i="14"/>
  <c r="AR165" i="14"/>
  <c r="AJ165" i="14"/>
  <c r="AB165" i="14"/>
  <c r="T165" i="14"/>
  <c r="EI165" i="14"/>
  <c r="EA165" i="14"/>
  <c r="DS165" i="14"/>
  <c r="DK165" i="14"/>
  <c r="DC165" i="14"/>
  <c r="CU165" i="14"/>
  <c r="CM165" i="14"/>
  <c r="CE165" i="14"/>
  <c r="BW165" i="14"/>
  <c r="BO165" i="14"/>
  <c r="BG165" i="14"/>
  <c r="AY165" i="14"/>
  <c r="AQ165" i="14"/>
  <c r="AI165" i="14"/>
  <c r="AA165" i="14"/>
  <c r="S165" i="14"/>
  <c r="EH165" i="14"/>
  <c r="DZ165" i="14"/>
  <c r="DR165" i="14"/>
  <c r="DJ165" i="14"/>
  <c r="DB165" i="14"/>
  <c r="CT165" i="14"/>
  <c r="CL165" i="14"/>
  <c r="CD165" i="14"/>
  <c r="BV165" i="14"/>
  <c r="BN165" i="14"/>
  <c r="BF165" i="14"/>
  <c r="AX165" i="14"/>
  <c r="AP165" i="14"/>
  <c r="AH165" i="14"/>
  <c r="Z165" i="14"/>
  <c r="R165" i="14"/>
  <c r="EG165" i="14"/>
  <c r="DY165" i="14"/>
  <c r="DQ165" i="14"/>
  <c r="DI165" i="14"/>
  <c r="DA165" i="14"/>
  <c r="CS165" i="14"/>
  <c r="CK165" i="14"/>
  <c r="CC165" i="14"/>
  <c r="BU165" i="14"/>
  <c r="BM165" i="14"/>
  <c r="BE165" i="14"/>
  <c r="AW165" i="14"/>
  <c r="AO165" i="14"/>
  <c r="AG165" i="14"/>
  <c r="Y165" i="14"/>
  <c r="Q165" i="14"/>
  <c r="EM286" i="14"/>
  <c r="EE286" i="14"/>
  <c r="DW286" i="14"/>
  <c r="DO286" i="14"/>
  <c r="DG286" i="14"/>
  <c r="CY286" i="14"/>
  <c r="CQ286" i="14"/>
  <c r="CI286" i="14"/>
  <c r="CA286" i="14"/>
  <c r="BS286" i="14"/>
  <c r="BK286" i="14"/>
  <c r="BC286" i="14"/>
  <c r="AU286" i="14"/>
  <c r="AM286" i="14"/>
  <c r="AE286" i="14"/>
  <c r="W286" i="14"/>
  <c r="EL286" i="14"/>
  <c r="ED286" i="14"/>
  <c r="DV286" i="14"/>
  <c r="DN286" i="14"/>
  <c r="DF286" i="14"/>
  <c r="CX286" i="14"/>
  <c r="CP286" i="14"/>
  <c r="CH286" i="14"/>
  <c r="BZ286" i="14"/>
  <c r="BR286" i="14"/>
  <c r="BJ286" i="14"/>
  <c r="BB286" i="14"/>
  <c r="AT286" i="14"/>
  <c r="AL286" i="14"/>
  <c r="AD286" i="14"/>
  <c r="V286" i="14"/>
  <c r="N286" i="14"/>
  <c r="EK286" i="14"/>
  <c r="EC286" i="14"/>
  <c r="DU286" i="14"/>
  <c r="DM286" i="14"/>
  <c r="DE286" i="14"/>
  <c r="CW286" i="14"/>
  <c r="CO286" i="14"/>
  <c r="CG286" i="14"/>
  <c r="BY286" i="14"/>
  <c r="BQ286" i="14"/>
  <c r="BI286" i="14"/>
  <c r="BA286" i="14"/>
  <c r="AS286" i="14"/>
  <c r="AK286" i="14"/>
  <c r="AC286" i="14"/>
  <c r="U286" i="14"/>
  <c r="EJ286" i="14"/>
  <c r="EB286" i="14"/>
  <c r="DT286" i="14"/>
  <c r="DL286" i="14"/>
  <c r="DD286" i="14"/>
  <c r="CV286" i="14"/>
  <c r="CN286" i="14"/>
  <c r="CF286" i="14"/>
  <c r="BX286" i="14"/>
  <c r="BP286" i="14"/>
  <c r="BH286" i="14"/>
  <c r="AZ286" i="14"/>
  <c r="AR286" i="14"/>
  <c r="AJ286" i="14"/>
  <c r="AB286" i="14"/>
  <c r="T286" i="14"/>
  <c r="EI286" i="14"/>
  <c r="EA286" i="14"/>
  <c r="DS286" i="14"/>
  <c r="DK286" i="14"/>
  <c r="DC286" i="14"/>
  <c r="CU286" i="14"/>
  <c r="CM286" i="14"/>
  <c r="CE286" i="14"/>
  <c r="BW286" i="14"/>
  <c r="BO286" i="14"/>
  <c r="BG286" i="14"/>
  <c r="AY286" i="14"/>
  <c r="AQ286" i="14"/>
  <c r="AI286" i="14"/>
  <c r="AA286" i="14"/>
  <c r="S286" i="14"/>
  <c r="EH286" i="14"/>
  <c r="DZ286" i="14"/>
  <c r="DR286" i="14"/>
  <c r="DJ286" i="14"/>
  <c r="DB286" i="14"/>
  <c r="CT286" i="14"/>
  <c r="CL286" i="14"/>
  <c r="CD286" i="14"/>
  <c r="BV286" i="14"/>
  <c r="BN286" i="14"/>
  <c r="BF286" i="14"/>
  <c r="AX286" i="14"/>
  <c r="AP286" i="14"/>
  <c r="AH286" i="14"/>
  <c r="Z286" i="14"/>
  <c r="R286" i="14"/>
  <c r="EF286" i="14"/>
  <c r="DX286" i="14"/>
  <c r="DP286" i="14"/>
  <c r="DH286" i="14"/>
  <c r="CZ286" i="14"/>
  <c r="CR286" i="14"/>
  <c r="CJ286" i="14"/>
  <c r="CB286" i="14"/>
  <c r="BT286" i="14"/>
  <c r="BL286" i="14"/>
  <c r="BD286" i="14"/>
  <c r="AV286" i="14"/>
  <c r="AN286" i="14"/>
  <c r="AF286" i="14"/>
  <c r="X286" i="14"/>
  <c r="P286" i="14"/>
  <c r="CS286" i="14"/>
  <c r="AG286" i="14"/>
  <c r="CK286" i="14"/>
  <c r="Y286" i="14"/>
  <c r="CC286" i="14"/>
  <c r="Q286" i="14"/>
  <c r="EG286" i="14"/>
  <c r="BU286" i="14"/>
  <c r="DY286" i="14"/>
  <c r="BM286" i="14"/>
  <c r="DQ286" i="14"/>
  <c r="BE286" i="14"/>
  <c r="DI286" i="14"/>
  <c r="AW286" i="14"/>
  <c r="DA286" i="14"/>
  <c r="AO286" i="14"/>
  <c r="EL233" i="14"/>
  <c r="ED233" i="14"/>
  <c r="DV233" i="14"/>
  <c r="DN233" i="14"/>
  <c r="DF233" i="14"/>
  <c r="CX233" i="14"/>
  <c r="CP233" i="14"/>
  <c r="CH233" i="14"/>
  <c r="BZ233" i="14"/>
  <c r="BR233" i="14"/>
  <c r="BJ233" i="14"/>
  <c r="BB233" i="14"/>
  <c r="AT233" i="14"/>
  <c r="AL233" i="14"/>
  <c r="AD233" i="14"/>
  <c r="V233" i="14"/>
  <c r="N233" i="14"/>
  <c r="EK233" i="14"/>
  <c r="EC233" i="14"/>
  <c r="DU233" i="14"/>
  <c r="DM233" i="14"/>
  <c r="DE233" i="14"/>
  <c r="CW233" i="14"/>
  <c r="CO233" i="14"/>
  <c r="CG233" i="14"/>
  <c r="BY233" i="14"/>
  <c r="BQ233" i="14"/>
  <c r="BI233" i="14"/>
  <c r="BA233" i="14"/>
  <c r="AS233" i="14"/>
  <c r="AK233" i="14"/>
  <c r="AC233" i="14"/>
  <c r="U233" i="14"/>
  <c r="EJ233" i="14"/>
  <c r="EB233" i="14"/>
  <c r="DT233" i="14"/>
  <c r="DL233" i="14"/>
  <c r="DD233" i="14"/>
  <c r="CV233" i="14"/>
  <c r="CN233" i="14"/>
  <c r="CF233" i="14"/>
  <c r="BX233" i="14"/>
  <c r="BP233" i="14"/>
  <c r="BH233" i="14"/>
  <c r="AZ233" i="14"/>
  <c r="AR233" i="14"/>
  <c r="AJ233" i="14"/>
  <c r="AB233" i="14"/>
  <c r="T233" i="14"/>
  <c r="EI233" i="14"/>
  <c r="EA233" i="14"/>
  <c r="DS233" i="14"/>
  <c r="DK233" i="14"/>
  <c r="DC233" i="14"/>
  <c r="CU233" i="14"/>
  <c r="CM233" i="14"/>
  <c r="CE233" i="14"/>
  <c r="BW233" i="14"/>
  <c r="BO233" i="14"/>
  <c r="BG233" i="14"/>
  <c r="AY233" i="14"/>
  <c r="AQ233" i="14"/>
  <c r="AI233" i="14"/>
  <c r="AA233" i="14"/>
  <c r="S233" i="14"/>
  <c r="EH233" i="14"/>
  <c r="DZ233" i="14"/>
  <c r="DR233" i="14"/>
  <c r="DJ233" i="14"/>
  <c r="DB233" i="14"/>
  <c r="CT233" i="14"/>
  <c r="CL233" i="14"/>
  <c r="CD233" i="14"/>
  <c r="BV233" i="14"/>
  <c r="BN233" i="14"/>
  <c r="BF233" i="14"/>
  <c r="AX233" i="14"/>
  <c r="AP233" i="14"/>
  <c r="AH233" i="14"/>
  <c r="Z233" i="14"/>
  <c r="R233" i="14"/>
  <c r="EG233" i="14"/>
  <c r="DY233" i="14"/>
  <c r="DQ233" i="14"/>
  <c r="DI233" i="14"/>
  <c r="DA233" i="14"/>
  <c r="CS233" i="14"/>
  <c r="CK233" i="14"/>
  <c r="CC233" i="14"/>
  <c r="BU233" i="14"/>
  <c r="BM233" i="14"/>
  <c r="BE233" i="14"/>
  <c r="AW233" i="14"/>
  <c r="AO233" i="14"/>
  <c r="AG233" i="14"/>
  <c r="Y233" i="14"/>
  <c r="Q233" i="14"/>
  <c r="EF233" i="14"/>
  <c r="DX233" i="14"/>
  <c r="DP233" i="14"/>
  <c r="DH233" i="14"/>
  <c r="CZ233" i="14"/>
  <c r="CR233" i="14"/>
  <c r="CJ233" i="14"/>
  <c r="CB233" i="14"/>
  <c r="BT233" i="14"/>
  <c r="BL233" i="14"/>
  <c r="BD233" i="14"/>
  <c r="AV233" i="14"/>
  <c r="AN233" i="14"/>
  <c r="AF233" i="14"/>
  <c r="X233" i="14"/>
  <c r="P233" i="14"/>
  <c r="EM233" i="14"/>
  <c r="EE233" i="14"/>
  <c r="DW233" i="14"/>
  <c r="DO233" i="14"/>
  <c r="DG233" i="14"/>
  <c r="CY233" i="14"/>
  <c r="CQ233" i="14"/>
  <c r="CI233" i="14"/>
  <c r="CA233" i="14"/>
  <c r="BS233" i="14"/>
  <c r="BK233" i="14"/>
  <c r="BC233" i="14"/>
  <c r="AU233" i="14"/>
  <c r="AM233" i="14"/>
  <c r="AE233" i="14"/>
  <c r="W233" i="14"/>
  <c r="EJ182" i="14"/>
  <c r="EB182" i="14"/>
  <c r="DT182" i="14"/>
  <c r="DL182" i="14"/>
  <c r="DD182" i="14"/>
  <c r="CV182" i="14"/>
  <c r="CN182" i="14"/>
  <c r="CF182" i="14"/>
  <c r="BX182" i="14"/>
  <c r="BP182" i="14"/>
  <c r="BH182" i="14"/>
  <c r="AZ182" i="14"/>
  <c r="AR182" i="14"/>
  <c r="AJ182" i="14"/>
  <c r="AB182" i="14"/>
  <c r="T182" i="14"/>
  <c r="EI182" i="14"/>
  <c r="EA182" i="14"/>
  <c r="DS182" i="14"/>
  <c r="DK182" i="14"/>
  <c r="DC182" i="14"/>
  <c r="CU182" i="14"/>
  <c r="CM182" i="14"/>
  <c r="CE182" i="14"/>
  <c r="BW182" i="14"/>
  <c r="BO182" i="14"/>
  <c r="BG182" i="14"/>
  <c r="AY182" i="14"/>
  <c r="AQ182" i="14"/>
  <c r="AI182" i="14"/>
  <c r="AA182" i="14"/>
  <c r="S182" i="14"/>
  <c r="EH182" i="14"/>
  <c r="DZ182" i="14"/>
  <c r="DR182" i="14"/>
  <c r="DJ182" i="14"/>
  <c r="DB182" i="14"/>
  <c r="CT182" i="14"/>
  <c r="CL182" i="14"/>
  <c r="CD182" i="14"/>
  <c r="BV182" i="14"/>
  <c r="BN182" i="14"/>
  <c r="BF182" i="14"/>
  <c r="AX182" i="14"/>
  <c r="AP182" i="14"/>
  <c r="AH182" i="14"/>
  <c r="Z182" i="14"/>
  <c r="R182" i="14"/>
  <c r="EG182" i="14"/>
  <c r="DY182" i="14"/>
  <c r="DQ182" i="14"/>
  <c r="DI182" i="14"/>
  <c r="DA182" i="14"/>
  <c r="CS182" i="14"/>
  <c r="CK182" i="14"/>
  <c r="CC182" i="14"/>
  <c r="BU182" i="14"/>
  <c r="BM182" i="14"/>
  <c r="BE182" i="14"/>
  <c r="AW182" i="14"/>
  <c r="AO182" i="14"/>
  <c r="AG182" i="14"/>
  <c r="Y182" i="14"/>
  <c r="Q182" i="14"/>
  <c r="EF182" i="14"/>
  <c r="DX182" i="14"/>
  <c r="DP182" i="14"/>
  <c r="DH182" i="14"/>
  <c r="CZ182" i="14"/>
  <c r="CR182" i="14"/>
  <c r="CJ182" i="14"/>
  <c r="CB182" i="14"/>
  <c r="BT182" i="14"/>
  <c r="BL182" i="14"/>
  <c r="BD182" i="14"/>
  <c r="AV182" i="14"/>
  <c r="AN182" i="14"/>
  <c r="AF182" i="14"/>
  <c r="X182" i="14"/>
  <c r="P182" i="14"/>
  <c r="EM182" i="14"/>
  <c r="EE182" i="14"/>
  <c r="DW182" i="14"/>
  <c r="DO182" i="14"/>
  <c r="DG182" i="14"/>
  <c r="CY182" i="14"/>
  <c r="CQ182" i="14"/>
  <c r="CI182" i="14"/>
  <c r="CA182" i="14"/>
  <c r="BS182" i="14"/>
  <c r="BK182" i="14"/>
  <c r="BC182" i="14"/>
  <c r="AU182" i="14"/>
  <c r="AM182" i="14"/>
  <c r="AE182" i="14"/>
  <c r="W182" i="14"/>
  <c r="EL182" i="14"/>
  <c r="ED182" i="14"/>
  <c r="DV182" i="14"/>
  <c r="DN182" i="14"/>
  <c r="DF182" i="14"/>
  <c r="CX182" i="14"/>
  <c r="CP182" i="14"/>
  <c r="CH182" i="14"/>
  <c r="BZ182" i="14"/>
  <c r="BR182" i="14"/>
  <c r="BJ182" i="14"/>
  <c r="BB182" i="14"/>
  <c r="AT182" i="14"/>
  <c r="AL182" i="14"/>
  <c r="AD182" i="14"/>
  <c r="V182" i="14"/>
  <c r="N182" i="14"/>
  <c r="EK182" i="14"/>
  <c r="EC182" i="14"/>
  <c r="DU182" i="14"/>
  <c r="DM182" i="14"/>
  <c r="DE182" i="14"/>
  <c r="CW182" i="14"/>
  <c r="CO182" i="14"/>
  <c r="CG182" i="14"/>
  <c r="BY182" i="14"/>
  <c r="BQ182" i="14"/>
  <c r="BI182" i="14"/>
  <c r="BA182" i="14"/>
  <c r="AS182" i="14"/>
  <c r="AK182" i="14"/>
  <c r="AC182" i="14"/>
  <c r="U182" i="14"/>
  <c r="EL322" i="14"/>
  <c r="ED322" i="14"/>
  <c r="DV322" i="14"/>
  <c r="DN322" i="14"/>
  <c r="DF322" i="14"/>
  <c r="CX322" i="14"/>
  <c r="CP322" i="14"/>
  <c r="CH322" i="14"/>
  <c r="BZ322" i="14"/>
  <c r="BR322" i="14"/>
  <c r="BJ322" i="14"/>
  <c r="BB322" i="14"/>
  <c r="AT322" i="14"/>
  <c r="AL322" i="14"/>
  <c r="AD322" i="14"/>
  <c r="V322" i="14"/>
  <c r="N322" i="14"/>
  <c r="EK322" i="14"/>
  <c r="EC322" i="14"/>
  <c r="DU322" i="14"/>
  <c r="DM322" i="14"/>
  <c r="DE322" i="14"/>
  <c r="CW322" i="14"/>
  <c r="CO322" i="14"/>
  <c r="CG322" i="14"/>
  <c r="BY322" i="14"/>
  <c r="BQ322" i="14"/>
  <c r="BI322" i="14"/>
  <c r="BA322" i="14"/>
  <c r="AS322" i="14"/>
  <c r="AK322" i="14"/>
  <c r="AC322" i="14"/>
  <c r="U322" i="14"/>
  <c r="EJ322" i="14"/>
  <c r="EB322" i="14"/>
  <c r="DT322" i="14"/>
  <c r="DL322" i="14"/>
  <c r="DD322" i="14"/>
  <c r="CV322" i="14"/>
  <c r="CN322" i="14"/>
  <c r="CF322" i="14"/>
  <c r="BX322" i="14"/>
  <c r="BP322" i="14"/>
  <c r="BH322" i="14"/>
  <c r="AZ322" i="14"/>
  <c r="AR322" i="14"/>
  <c r="AJ322" i="14"/>
  <c r="AB322" i="14"/>
  <c r="T322" i="14"/>
  <c r="EI322" i="14"/>
  <c r="EA322" i="14"/>
  <c r="DS322" i="14"/>
  <c r="DK322" i="14"/>
  <c r="DC322" i="14"/>
  <c r="CU322" i="14"/>
  <c r="CM322" i="14"/>
  <c r="CE322" i="14"/>
  <c r="BW322" i="14"/>
  <c r="BO322" i="14"/>
  <c r="BG322" i="14"/>
  <c r="AY322" i="14"/>
  <c r="AQ322" i="14"/>
  <c r="AI322" i="14"/>
  <c r="AA322" i="14"/>
  <c r="S322" i="14"/>
  <c r="EH322" i="14"/>
  <c r="DZ322" i="14"/>
  <c r="DR322" i="14"/>
  <c r="DJ322" i="14"/>
  <c r="DB322" i="14"/>
  <c r="CT322" i="14"/>
  <c r="CL322" i="14"/>
  <c r="CD322" i="14"/>
  <c r="BV322" i="14"/>
  <c r="BN322" i="14"/>
  <c r="BF322" i="14"/>
  <c r="AX322" i="14"/>
  <c r="AP322" i="14"/>
  <c r="AH322" i="14"/>
  <c r="Z322" i="14"/>
  <c r="R322" i="14"/>
  <c r="EG322" i="14"/>
  <c r="DY322" i="14"/>
  <c r="DQ322" i="14"/>
  <c r="DI322" i="14"/>
  <c r="DA322" i="14"/>
  <c r="CS322" i="14"/>
  <c r="CK322" i="14"/>
  <c r="CC322" i="14"/>
  <c r="BU322" i="14"/>
  <c r="BM322" i="14"/>
  <c r="BE322" i="14"/>
  <c r="AW322" i="14"/>
  <c r="AO322" i="14"/>
  <c r="AG322" i="14"/>
  <c r="Y322" i="14"/>
  <c r="Q322" i="14"/>
  <c r="EM322" i="14"/>
  <c r="EE322" i="14"/>
  <c r="DW322" i="14"/>
  <c r="DO322" i="14"/>
  <c r="DG322" i="14"/>
  <c r="CY322" i="14"/>
  <c r="CQ322" i="14"/>
  <c r="CI322" i="14"/>
  <c r="CA322" i="14"/>
  <c r="BS322" i="14"/>
  <c r="BK322" i="14"/>
  <c r="BC322" i="14"/>
  <c r="AU322" i="14"/>
  <c r="AM322" i="14"/>
  <c r="AE322" i="14"/>
  <c r="W322" i="14"/>
  <c r="EF322" i="14"/>
  <c r="BT322" i="14"/>
  <c r="DX322" i="14"/>
  <c r="BL322" i="14"/>
  <c r="DP322" i="14"/>
  <c r="BD322" i="14"/>
  <c r="DH322" i="14"/>
  <c r="AV322" i="14"/>
  <c r="CZ322" i="14"/>
  <c r="AN322" i="14"/>
  <c r="CR322" i="14"/>
  <c r="AF322" i="14"/>
  <c r="CB322" i="14"/>
  <c r="P322" i="14"/>
  <c r="CJ322" i="14"/>
  <c r="X322" i="14"/>
  <c r="EL320" i="14"/>
  <c r="ED320" i="14"/>
  <c r="DV320" i="14"/>
  <c r="DN320" i="14"/>
  <c r="DF320" i="14"/>
  <c r="CX320" i="14"/>
  <c r="CP320" i="14"/>
  <c r="CH320" i="14"/>
  <c r="BZ320" i="14"/>
  <c r="BR320" i="14"/>
  <c r="BJ320" i="14"/>
  <c r="BB320" i="14"/>
  <c r="AT320" i="14"/>
  <c r="AL320" i="14"/>
  <c r="AD320" i="14"/>
  <c r="V320" i="14"/>
  <c r="N320" i="14"/>
  <c r="EK320" i="14"/>
  <c r="EC320" i="14"/>
  <c r="DU320" i="14"/>
  <c r="DM320" i="14"/>
  <c r="DE320" i="14"/>
  <c r="CW320" i="14"/>
  <c r="CO320" i="14"/>
  <c r="CG320" i="14"/>
  <c r="BY320" i="14"/>
  <c r="BQ320" i="14"/>
  <c r="BI320" i="14"/>
  <c r="BA320" i="14"/>
  <c r="AS320" i="14"/>
  <c r="AK320" i="14"/>
  <c r="AC320" i="14"/>
  <c r="U320" i="14"/>
  <c r="EJ320" i="14"/>
  <c r="EB320" i="14"/>
  <c r="DT320" i="14"/>
  <c r="DL320" i="14"/>
  <c r="DD320" i="14"/>
  <c r="CV320" i="14"/>
  <c r="CN320" i="14"/>
  <c r="CF320" i="14"/>
  <c r="BX320" i="14"/>
  <c r="BP320" i="14"/>
  <c r="BH320" i="14"/>
  <c r="AZ320" i="14"/>
  <c r="AR320" i="14"/>
  <c r="AJ320" i="14"/>
  <c r="AB320" i="14"/>
  <c r="T320" i="14"/>
  <c r="EI320" i="14"/>
  <c r="EA320" i="14"/>
  <c r="DS320" i="14"/>
  <c r="DK320" i="14"/>
  <c r="DC320" i="14"/>
  <c r="CU320" i="14"/>
  <c r="CM320" i="14"/>
  <c r="CE320" i="14"/>
  <c r="BW320" i="14"/>
  <c r="BO320" i="14"/>
  <c r="BG320" i="14"/>
  <c r="AY320" i="14"/>
  <c r="AQ320" i="14"/>
  <c r="AI320" i="14"/>
  <c r="AA320" i="14"/>
  <c r="S320" i="14"/>
  <c r="EH320" i="14"/>
  <c r="DZ320" i="14"/>
  <c r="DR320" i="14"/>
  <c r="DJ320" i="14"/>
  <c r="DB320" i="14"/>
  <c r="CT320" i="14"/>
  <c r="CL320" i="14"/>
  <c r="CD320" i="14"/>
  <c r="BV320" i="14"/>
  <c r="BN320" i="14"/>
  <c r="BF320" i="14"/>
  <c r="AX320" i="14"/>
  <c r="AP320" i="14"/>
  <c r="AH320" i="14"/>
  <c r="Z320" i="14"/>
  <c r="R320" i="14"/>
  <c r="EG320" i="14"/>
  <c r="DY320" i="14"/>
  <c r="DQ320" i="14"/>
  <c r="DI320" i="14"/>
  <c r="DA320" i="14"/>
  <c r="CS320" i="14"/>
  <c r="CK320" i="14"/>
  <c r="CC320" i="14"/>
  <c r="BU320" i="14"/>
  <c r="BM320" i="14"/>
  <c r="BE320" i="14"/>
  <c r="AW320" i="14"/>
  <c r="AO320" i="14"/>
  <c r="AG320" i="14"/>
  <c r="Y320" i="14"/>
  <c r="Q320" i="14"/>
  <c r="EM320" i="14"/>
  <c r="EE320" i="14"/>
  <c r="DW320" i="14"/>
  <c r="DO320" i="14"/>
  <c r="DG320" i="14"/>
  <c r="CY320" i="14"/>
  <c r="CQ320" i="14"/>
  <c r="CI320" i="14"/>
  <c r="CA320" i="14"/>
  <c r="BS320" i="14"/>
  <c r="BK320" i="14"/>
  <c r="BC320" i="14"/>
  <c r="AU320" i="14"/>
  <c r="AM320" i="14"/>
  <c r="AE320" i="14"/>
  <c r="W320" i="14"/>
  <c r="CB320" i="14"/>
  <c r="P320" i="14"/>
  <c r="EF320" i="14"/>
  <c r="BT320" i="14"/>
  <c r="DX320" i="14"/>
  <c r="BL320" i="14"/>
  <c r="DP320" i="14"/>
  <c r="BD320" i="14"/>
  <c r="DH320" i="14"/>
  <c r="AV320" i="14"/>
  <c r="CZ320" i="14"/>
  <c r="AN320" i="14"/>
  <c r="CJ320" i="14"/>
  <c r="X320" i="14"/>
  <c r="CR320" i="14"/>
  <c r="AF320" i="14"/>
  <c r="EL261" i="14"/>
  <c r="ED261" i="14"/>
  <c r="DV261" i="14"/>
  <c r="DN261" i="14"/>
  <c r="DF261" i="14"/>
  <c r="CX261" i="14"/>
  <c r="CP261" i="14"/>
  <c r="CH261" i="14"/>
  <c r="BZ261" i="14"/>
  <c r="BR261" i="14"/>
  <c r="BJ261" i="14"/>
  <c r="BB261" i="14"/>
  <c r="AT261" i="14"/>
  <c r="AL261" i="14"/>
  <c r="AD261" i="14"/>
  <c r="V261" i="14"/>
  <c r="N261" i="14"/>
  <c r="EK261" i="14"/>
  <c r="EC261" i="14"/>
  <c r="DU261" i="14"/>
  <c r="DM261" i="14"/>
  <c r="DE261" i="14"/>
  <c r="CW261" i="14"/>
  <c r="CO261" i="14"/>
  <c r="CG261" i="14"/>
  <c r="BY261" i="14"/>
  <c r="BQ261" i="14"/>
  <c r="BI261" i="14"/>
  <c r="BA261" i="14"/>
  <c r="AS261" i="14"/>
  <c r="AK261" i="14"/>
  <c r="AC261" i="14"/>
  <c r="U261" i="14"/>
  <c r="EJ261" i="14"/>
  <c r="EB261" i="14"/>
  <c r="DT261" i="14"/>
  <c r="DL261" i="14"/>
  <c r="DD261" i="14"/>
  <c r="CV261" i="14"/>
  <c r="CN261" i="14"/>
  <c r="CF261" i="14"/>
  <c r="BX261" i="14"/>
  <c r="BP261" i="14"/>
  <c r="BH261" i="14"/>
  <c r="AZ261" i="14"/>
  <c r="AR261" i="14"/>
  <c r="AJ261" i="14"/>
  <c r="AB261" i="14"/>
  <c r="T261" i="14"/>
  <c r="EI261" i="14"/>
  <c r="EA261" i="14"/>
  <c r="DS261" i="14"/>
  <c r="DK261" i="14"/>
  <c r="DC261" i="14"/>
  <c r="CU261" i="14"/>
  <c r="CM261" i="14"/>
  <c r="CE261" i="14"/>
  <c r="BW261" i="14"/>
  <c r="BO261" i="14"/>
  <c r="BG261" i="14"/>
  <c r="AY261" i="14"/>
  <c r="AQ261" i="14"/>
  <c r="AI261" i="14"/>
  <c r="AA261" i="14"/>
  <c r="S261" i="14"/>
  <c r="EH261" i="14"/>
  <c r="DZ261" i="14"/>
  <c r="DR261" i="14"/>
  <c r="DJ261" i="14"/>
  <c r="DB261" i="14"/>
  <c r="CT261" i="14"/>
  <c r="CL261" i="14"/>
  <c r="CD261" i="14"/>
  <c r="BV261" i="14"/>
  <c r="BN261" i="14"/>
  <c r="BF261" i="14"/>
  <c r="AX261" i="14"/>
  <c r="AP261" i="14"/>
  <c r="AH261" i="14"/>
  <c r="Z261" i="14"/>
  <c r="R261" i="14"/>
  <c r="EG261" i="14"/>
  <c r="DY261" i="14"/>
  <c r="DQ261" i="14"/>
  <c r="DI261" i="14"/>
  <c r="DA261" i="14"/>
  <c r="CS261" i="14"/>
  <c r="CK261" i="14"/>
  <c r="CC261" i="14"/>
  <c r="BU261" i="14"/>
  <c r="BM261" i="14"/>
  <c r="BE261" i="14"/>
  <c r="AW261" i="14"/>
  <c r="AO261" i="14"/>
  <c r="AG261" i="14"/>
  <c r="Y261" i="14"/>
  <c r="Q261" i="14"/>
  <c r="EF261" i="14"/>
  <c r="DX261" i="14"/>
  <c r="DP261" i="14"/>
  <c r="DH261" i="14"/>
  <c r="CZ261" i="14"/>
  <c r="CR261" i="14"/>
  <c r="CJ261" i="14"/>
  <c r="CB261" i="14"/>
  <c r="BT261" i="14"/>
  <c r="BL261" i="14"/>
  <c r="BD261" i="14"/>
  <c r="AV261" i="14"/>
  <c r="AN261" i="14"/>
  <c r="AF261" i="14"/>
  <c r="X261" i="14"/>
  <c r="P261" i="14"/>
  <c r="EM261" i="14"/>
  <c r="EE261" i="14"/>
  <c r="DW261" i="14"/>
  <c r="DO261" i="14"/>
  <c r="DG261" i="14"/>
  <c r="CY261" i="14"/>
  <c r="CQ261" i="14"/>
  <c r="CI261" i="14"/>
  <c r="CA261" i="14"/>
  <c r="BS261" i="14"/>
  <c r="BK261" i="14"/>
  <c r="BC261" i="14"/>
  <c r="AU261" i="14"/>
  <c r="AM261" i="14"/>
  <c r="AE261" i="14"/>
  <c r="W261" i="14"/>
  <c r="EF173" i="14"/>
  <c r="DX173" i="14"/>
  <c r="DP173" i="14"/>
  <c r="DH173" i="14"/>
  <c r="CZ173" i="14"/>
  <c r="CR173" i="14"/>
  <c r="CJ173" i="14"/>
  <c r="CB173" i="14"/>
  <c r="BT173" i="14"/>
  <c r="BL173" i="14"/>
  <c r="BD173" i="14"/>
  <c r="AV173" i="14"/>
  <c r="AN173" i="14"/>
  <c r="AF173" i="14"/>
  <c r="X173" i="14"/>
  <c r="P173" i="14"/>
  <c r="EM173" i="14"/>
  <c r="EE173" i="14"/>
  <c r="DW173" i="14"/>
  <c r="DO173" i="14"/>
  <c r="DG173" i="14"/>
  <c r="CY173" i="14"/>
  <c r="CQ173" i="14"/>
  <c r="CI173" i="14"/>
  <c r="CA173" i="14"/>
  <c r="BS173" i="14"/>
  <c r="BK173" i="14"/>
  <c r="BC173" i="14"/>
  <c r="AU173" i="14"/>
  <c r="AM173" i="14"/>
  <c r="AE173" i="14"/>
  <c r="W173" i="14"/>
  <c r="EL173" i="14"/>
  <c r="ED173" i="14"/>
  <c r="DV173" i="14"/>
  <c r="DN173" i="14"/>
  <c r="DF173" i="14"/>
  <c r="CX173" i="14"/>
  <c r="CP173" i="14"/>
  <c r="CH173" i="14"/>
  <c r="BZ173" i="14"/>
  <c r="BR173" i="14"/>
  <c r="BJ173" i="14"/>
  <c r="BB173" i="14"/>
  <c r="AT173" i="14"/>
  <c r="AL173" i="14"/>
  <c r="AD173" i="14"/>
  <c r="V173" i="14"/>
  <c r="N173" i="14"/>
  <c r="EK173" i="14"/>
  <c r="EC173" i="14"/>
  <c r="DU173" i="14"/>
  <c r="DM173" i="14"/>
  <c r="DE173" i="14"/>
  <c r="CW173" i="14"/>
  <c r="CO173" i="14"/>
  <c r="CG173" i="14"/>
  <c r="BY173" i="14"/>
  <c r="BQ173" i="14"/>
  <c r="BI173" i="14"/>
  <c r="BA173" i="14"/>
  <c r="AS173" i="14"/>
  <c r="AK173" i="14"/>
  <c r="AC173" i="14"/>
  <c r="U173" i="14"/>
  <c r="EJ173" i="14"/>
  <c r="EB173" i="14"/>
  <c r="DT173" i="14"/>
  <c r="DL173" i="14"/>
  <c r="DD173" i="14"/>
  <c r="CV173" i="14"/>
  <c r="CN173" i="14"/>
  <c r="CF173" i="14"/>
  <c r="BX173" i="14"/>
  <c r="BP173" i="14"/>
  <c r="BH173" i="14"/>
  <c r="AZ173" i="14"/>
  <c r="AR173" i="14"/>
  <c r="AJ173" i="14"/>
  <c r="AB173" i="14"/>
  <c r="T173" i="14"/>
  <c r="EI173" i="14"/>
  <c r="EA173" i="14"/>
  <c r="DS173" i="14"/>
  <c r="DK173" i="14"/>
  <c r="DC173" i="14"/>
  <c r="CU173" i="14"/>
  <c r="CM173" i="14"/>
  <c r="CE173" i="14"/>
  <c r="BW173" i="14"/>
  <c r="BO173" i="14"/>
  <c r="BG173" i="14"/>
  <c r="AY173" i="14"/>
  <c r="AQ173" i="14"/>
  <c r="AI173" i="14"/>
  <c r="AA173" i="14"/>
  <c r="S173" i="14"/>
  <c r="EH173" i="14"/>
  <c r="DZ173" i="14"/>
  <c r="DR173" i="14"/>
  <c r="DJ173" i="14"/>
  <c r="DB173" i="14"/>
  <c r="CT173" i="14"/>
  <c r="CL173" i="14"/>
  <c r="CD173" i="14"/>
  <c r="BV173" i="14"/>
  <c r="BN173" i="14"/>
  <c r="BF173" i="14"/>
  <c r="AX173" i="14"/>
  <c r="AP173" i="14"/>
  <c r="AH173" i="14"/>
  <c r="Z173" i="14"/>
  <c r="R173" i="14"/>
  <c r="EG173" i="14"/>
  <c r="DY173" i="14"/>
  <c r="DQ173" i="14"/>
  <c r="DI173" i="14"/>
  <c r="DA173" i="14"/>
  <c r="CS173" i="14"/>
  <c r="CK173" i="14"/>
  <c r="CC173" i="14"/>
  <c r="BU173" i="14"/>
  <c r="BM173" i="14"/>
  <c r="BE173" i="14"/>
  <c r="AW173" i="14"/>
  <c r="AO173" i="14"/>
  <c r="AG173" i="14"/>
  <c r="Y173" i="14"/>
  <c r="Q173" i="14"/>
  <c r="EM290" i="14"/>
  <c r="EE290" i="14"/>
  <c r="DW290" i="14"/>
  <c r="DO290" i="14"/>
  <c r="DG290" i="14"/>
  <c r="CY290" i="14"/>
  <c r="CQ290" i="14"/>
  <c r="CI290" i="14"/>
  <c r="CA290" i="14"/>
  <c r="BS290" i="14"/>
  <c r="BK290" i="14"/>
  <c r="BC290" i="14"/>
  <c r="AU290" i="14"/>
  <c r="AM290" i="14"/>
  <c r="AE290" i="14"/>
  <c r="W290" i="14"/>
  <c r="EL290" i="14"/>
  <c r="ED290" i="14"/>
  <c r="DV290" i="14"/>
  <c r="DN290" i="14"/>
  <c r="DF290" i="14"/>
  <c r="CX290" i="14"/>
  <c r="CP290" i="14"/>
  <c r="CH290" i="14"/>
  <c r="BZ290" i="14"/>
  <c r="BR290" i="14"/>
  <c r="BJ290" i="14"/>
  <c r="BB290" i="14"/>
  <c r="AT290" i="14"/>
  <c r="AL290" i="14"/>
  <c r="AD290" i="14"/>
  <c r="V290" i="14"/>
  <c r="N290" i="14"/>
  <c r="EK290" i="14"/>
  <c r="EC290" i="14"/>
  <c r="DU290" i="14"/>
  <c r="DM290" i="14"/>
  <c r="DE290" i="14"/>
  <c r="CW290" i="14"/>
  <c r="CO290" i="14"/>
  <c r="CG290" i="14"/>
  <c r="BY290" i="14"/>
  <c r="BQ290" i="14"/>
  <c r="BI290" i="14"/>
  <c r="BA290" i="14"/>
  <c r="AS290" i="14"/>
  <c r="AK290" i="14"/>
  <c r="AC290" i="14"/>
  <c r="U290" i="14"/>
  <c r="EJ290" i="14"/>
  <c r="EB290" i="14"/>
  <c r="DT290" i="14"/>
  <c r="DL290" i="14"/>
  <c r="DD290" i="14"/>
  <c r="CV290" i="14"/>
  <c r="CN290" i="14"/>
  <c r="CF290" i="14"/>
  <c r="BX290" i="14"/>
  <c r="BP290" i="14"/>
  <c r="BH290" i="14"/>
  <c r="AZ290" i="14"/>
  <c r="AR290" i="14"/>
  <c r="AJ290" i="14"/>
  <c r="AB290" i="14"/>
  <c r="T290" i="14"/>
  <c r="EI290" i="14"/>
  <c r="EA290" i="14"/>
  <c r="DS290" i="14"/>
  <c r="DK290" i="14"/>
  <c r="DC290" i="14"/>
  <c r="CU290" i="14"/>
  <c r="CM290" i="14"/>
  <c r="CE290" i="14"/>
  <c r="BW290" i="14"/>
  <c r="BO290" i="14"/>
  <c r="BG290" i="14"/>
  <c r="AY290" i="14"/>
  <c r="AQ290" i="14"/>
  <c r="AI290" i="14"/>
  <c r="AA290" i="14"/>
  <c r="S290" i="14"/>
  <c r="EH290" i="14"/>
  <c r="DZ290" i="14"/>
  <c r="DR290" i="14"/>
  <c r="DJ290" i="14"/>
  <c r="DB290" i="14"/>
  <c r="CT290" i="14"/>
  <c r="CL290" i="14"/>
  <c r="CD290" i="14"/>
  <c r="BV290" i="14"/>
  <c r="BN290" i="14"/>
  <c r="BF290" i="14"/>
  <c r="AX290" i="14"/>
  <c r="AP290" i="14"/>
  <c r="AH290" i="14"/>
  <c r="Z290" i="14"/>
  <c r="R290" i="14"/>
  <c r="EF290" i="14"/>
  <c r="DX290" i="14"/>
  <c r="DP290" i="14"/>
  <c r="DH290" i="14"/>
  <c r="CZ290" i="14"/>
  <c r="CR290" i="14"/>
  <c r="CJ290" i="14"/>
  <c r="CB290" i="14"/>
  <c r="BT290" i="14"/>
  <c r="BL290" i="14"/>
  <c r="BD290" i="14"/>
  <c r="AV290" i="14"/>
  <c r="AN290" i="14"/>
  <c r="AF290" i="14"/>
  <c r="X290" i="14"/>
  <c r="P290" i="14"/>
  <c r="CC290" i="14"/>
  <c r="Q290" i="14"/>
  <c r="EG290" i="14"/>
  <c r="BU290" i="14"/>
  <c r="DY290" i="14"/>
  <c r="BM290" i="14"/>
  <c r="DQ290" i="14"/>
  <c r="BE290" i="14"/>
  <c r="DI290" i="14"/>
  <c r="AW290" i="14"/>
  <c r="DA290" i="14"/>
  <c r="AO290" i="14"/>
  <c r="CS290" i="14"/>
  <c r="AG290" i="14"/>
  <c r="CK290" i="14"/>
  <c r="Y290" i="14"/>
  <c r="EL237" i="14"/>
  <c r="ED237" i="14"/>
  <c r="DV237" i="14"/>
  <c r="DN237" i="14"/>
  <c r="DF237" i="14"/>
  <c r="CX237" i="14"/>
  <c r="CP237" i="14"/>
  <c r="CH237" i="14"/>
  <c r="BZ237" i="14"/>
  <c r="BR237" i="14"/>
  <c r="BJ237" i="14"/>
  <c r="BB237" i="14"/>
  <c r="AT237" i="14"/>
  <c r="AL237" i="14"/>
  <c r="AD237" i="14"/>
  <c r="V237" i="14"/>
  <c r="N237" i="14"/>
  <c r="EK237" i="14"/>
  <c r="EC237" i="14"/>
  <c r="DU237" i="14"/>
  <c r="DM237" i="14"/>
  <c r="DE237" i="14"/>
  <c r="CW237" i="14"/>
  <c r="CO237" i="14"/>
  <c r="CG237" i="14"/>
  <c r="BY237" i="14"/>
  <c r="BQ237" i="14"/>
  <c r="BI237" i="14"/>
  <c r="BA237" i="14"/>
  <c r="AS237" i="14"/>
  <c r="AK237" i="14"/>
  <c r="AC237" i="14"/>
  <c r="U237" i="14"/>
  <c r="EJ237" i="14"/>
  <c r="EB237" i="14"/>
  <c r="DT237" i="14"/>
  <c r="DL237" i="14"/>
  <c r="DD237" i="14"/>
  <c r="CV237" i="14"/>
  <c r="CN237" i="14"/>
  <c r="CF237" i="14"/>
  <c r="BX237" i="14"/>
  <c r="BP237" i="14"/>
  <c r="BH237" i="14"/>
  <c r="AZ237" i="14"/>
  <c r="AR237" i="14"/>
  <c r="AJ237" i="14"/>
  <c r="AB237" i="14"/>
  <c r="T237" i="14"/>
  <c r="EI237" i="14"/>
  <c r="EA237" i="14"/>
  <c r="DS237" i="14"/>
  <c r="DK237" i="14"/>
  <c r="DC237" i="14"/>
  <c r="CU237" i="14"/>
  <c r="CM237" i="14"/>
  <c r="CE237" i="14"/>
  <c r="BW237" i="14"/>
  <c r="BO237" i="14"/>
  <c r="BG237" i="14"/>
  <c r="AY237" i="14"/>
  <c r="AQ237" i="14"/>
  <c r="AI237" i="14"/>
  <c r="AA237" i="14"/>
  <c r="S237" i="14"/>
  <c r="EH237" i="14"/>
  <c r="DZ237" i="14"/>
  <c r="DR237" i="14"/>
  <c r="DJ237" i="14"/>
  <c r="DB237" i="14"/>
  <c r="CT237" i="14"/>
  <c r="CL237" i="14"/>
  <c r="CD237" i="14"/>
  <c r="BV237" i="14"/>
  <c r="BN237" i="14"/>
  <c r="BF237" i="14"/>
  <c r="AX237" i="14"/>
  <c r="AP237" i="14"/>
  <c r="AH237" i="14"/>
  <c r="Z237" i="14"/>
  <c r="R237" i="14"/>
  <c r="EG237" i="14"/>
  <c r="DY237" i="14"/>
  <c r="DQ237" i="14"/>
  <c r="DI237" i="14"/>
  <c r="DA237" i="14"/>
  <c r="CS237" i="14"/>
  <c r="CK237" i="14"/>
  <c r="CC237" i="14"/>
  <c r="BU237" i="14"/>
  <c r="BM237" i="14"/>
  <c r="BE237" i="14"/>
  <c r="AW237" i="14"/>
  <c r="AO237" i="14"/>
  <c r="AG237" i="14"/>
  <c r="Y237" i="14"/>
  <c r="Q237" i="14"/>
  <c r="EF237" i="14"/>
  <c r="DX237" i="14"/>
  <c r="DP237" i="14"/>
  <c r="DH237" i="14"/>
  <c r="CZ237" i="14"/>
  <c r="CR237" i="14"/>
  <c r="CJ237" i="14"/>
  <c r="CB237" i="14"/>
  <c r="BT237" i="14"/>
  <c r="BL237" i="14"/>
  <c r="BD237" i="14"/>
  <c r="AV237" i="14"/>
  <c r="AN237" i="14"/>
  <c r="AF237" i="14"/>
  <c r="X237" i="14"/>
  <c r="P237" i="14"/>
  <c r="EM237" i="14"/>
  <c r="EE237" i="14"/>
  <c r="DW237" i="14"/>
  <c r="DO237" i="14"/>
  <c r="DG237" i="14"/>
  <c r="CY237" i="14"/>
  <c r="CQ237" i="14"/>
  <c r="CI237" i="14"/>
  <c r="CA237" i="14"/>
  <c r="BS237" i="14"/>
  <c r="BK237" i="14"/>
  <c r="BC237" i="14"/>
  <c r="AU237" i="14"/>
  <c r="AM237" i="14"/>
  <c r="AE237" i="14"/>
  <c r="W237" i="14"/>
  <c r="EJ186" i="14"/>
  <c r="EB186" i="14"/>
  <c r="DT186" i="14"/>
  <c r="DL186" i="14"/>
  <c r="DD186" i="14"/>
  <c r="CV186" i="14"/>
  <c r="CN186" i="14"/>
  <c r="CF186" i="14"/>
  <c r="BX186" i="14"/>
  <c r="BP186" i="14"/>
  <c r="BH186" i="14"/>
  <c r="AZ186" i="14"/>
  <c r="AR186" i="14"/>
  <c r="AJ186" i="14"/>
  <c r="AB186" i="14"/>
  <c r="T186" i="14"/>
  <c r="EI186" i="14"/>
  <c r="EA186" i="14"/>
  <c r="DS186" i="14"/>
  <c r="DK186" i="14"/>
  <c r="DC186" i="14"/>
  <c r="CU186" i="14"/>
  <c r="CM186" i="14"/>
  <c r="CE186" i="14"/>
  <c r="BW186" i="14"/>
  <c r="BO186" i="14"/>
  <c r="BG186" i="14"/>
  <c r="AY186" i="14"/>
  <c r="AQ186" i="14"/>
  <c r="AI186" i="14"/>
  <c r="AA186" i="14"/>
  <c r="S186" i="14"/>
  <c r="EH186" i="14"/>
  <c r="DZ186" i="14"/>
  <c r="DR186" i="14"/>
  <c r="DJ186" i="14"/>
  <c r="DB186" i="14"/>
  <c r="CT186" i="14"/>
  <c r="CL186" i="14"/>
  <c r="CD186" i="14"/>
  <c r="BV186" i="14"/>
  <c r="BN186" i="14"/>
  <c r="BF186" i="14"/>
  <c r="AX186" i="14"/>
  <c r="AP186" i="14"/>
  <c r="AH186" i="14"/>
  <c r="Z186" i="14"/>
  <c r="R186" i="14"/>
  <c r="EG186" i="14"/>
  <c r="DY186" i="14"/>
  <c r="DQ186" i="14"/>
  <c r="DI186" i="14"/>
  <c r="DA186" i="14"/>
  <c r="CS186" i="14"/>
  <c r="CK186" i="14"/>
  <c r="CC186" i="14"/>
  <c r="BU186" i="14"/>
  <c r="BM186" i="14"/>
  <c r="BE186" i="14"/>
  <c r="AW186" i="14"/>
  <c r="AO186" i="14"/>
  <c r="AG186" i="14"/>
  <c r="Y186" i="14"/>
  <c r="Q186" i="14"/>
  <c r="EF186" i="14"/>
  <c r="DX186" i="14"/>
  <c r="DP186" i="14"/>
  <c r="DH186" i="14"/>
  <c r="CZ186" i="14"/>
  <c r="CR186" i="14"/>
  <c r="CJ186" i="14"/>
  <c r="CB186" i="14"/>
  <c r="BT186" i="14"/>
  <c r="BL186" i="14"/>
  <c r="BD186" i="14"/>
  <c r="AV186" i="14"/>
  <c r="AN186" i="14"/>
  <c r="AF186" i="14"/>
  <c r="X186" i="14"/>
  <c r="P186" i="14"/>
  <c r="EM186" i="14"/>
  <c r="EE186" i="14"/>
  <c r="DW186" i="14"/>
  <c r="DO186" i="14"/>
  <c r="DG186" i="14"/>
  <c r="CY186" i="14"/>
  <c r="CQ186" i="14"/>
  <c r="CI186" i="14"/>
  <c r="CA186" i="14"/>
  <c r="BS186" i="14"/>
  <c r="BK186" i="14"/>
  <c r="BC186" i="14"/>
  <c r="AU186" i="14"/>
  <c r="AM186" i="14"/>
  <c r="AE186" i="14"/>
  <c r="W186" i="14"/>
  <c r="EL186" i="14"/>
  <c r="ED186" i="14"/>
  <c r="DV186" i="14"/>
  <c r="DN186" i="14"/>
  <c r="DF186" i="14"/>
  <c r="CX186" i="14"/>
  <c r="CP186" i="14"/>
  <c r="CH186" i="14"/>
  <c r="BZ186" i="14"/>
  <c r="BR186" i="14"/>
  <c r="BJ186" i="14"/>
  <c r="BB186" i="14"/>
  <c r="AT186" i="14"/>
  <c r="AL186" i="14"/>
  <c r="AD186" i="14"/>
  <c r="V186" i="14"/>
  <c r="N186" i="14"/>
  <c r="EK186" i="14"/>
  <c r="EC186" i="14"/>
  <c r="DU186" i="14"/>
  <c r="DM186" i="14"/>
  <c r="DE186" i="14"/>
  <c r="CW186" i="14"/>
  <c r="CO186" i="14"/>
  <c r="CG186" i="14"/>
  <c r="BY186" i="14"/>
  <c r="BQ186" i="14"/>
  <c r="BI186" i="14"/>
  <c r="BA186" i="14"/>
  <c r="AS186" i="14"/>
  <c r="AK186" i="14"/>
  <c r="AC186" i="14"/>
  <c r="U186" i="14"/>
  <c r="EM350" i="14"/>
  <c r="EE350" i="14"/>
  <c r="DW350" i="14"/>
  <c r="DO350" i="14"/>
  <c r="DG350" i="14"/>
  <c r="CY350" i="14"/>
  <c r="CQ350" i="14"/>
  <c r="CI350" i="14"/>
  <c r="CA350" i="14"/>
  <c r="BS350" i="14"/>
  <c r="BK350" i="14"/>
  <c r="BC350" i="14"/>
  <c r="AU350" i="14"/>
  <c r="AM350" i="14"/>
  <c r="AE350" i="14"/>
  <c r="W350" i="14"/>
  <c r="EL350" i="14"/>
  <c r="ED350" i="14"/>
  <c r="DV350" i="14"/>
  <c r="DN350" i="14"/>
  <c r="DF350" i="14"/>
  <c r="CX350" i="14"/>
  <c r="CP350" i="14"/>
  <c r="CH350" i="14"/>
  <c r="BZ350" i="14"/>
  <c r="BR350" i="14"/>
  <c r="BJ350" i="14"/>
  <c r="BB350" i="14"/>
  <c r="AT350" i="14"/>
  <c r="AL350" i="14"/>
  <c r="AD350" i="14"/>
  <c r="V350" i="14"/>
  <c r="N350" i="14"/>
  <c r="EK350" i="14"/>
  <c r="EC350" i="14"/>
  <c r="DU350" i="14"/>
  <c r="DM350" i="14"/>
  <c r="DE350" i="14"/>
  <c r="CW350" i="14"/>
  <c r="CO350" i="14"/>
  <c r="CG350" i="14"/>
  <c r="BY350" i="14"/>
  <c r="BQ350" i="14"/>
  <c r="BI350" i="14"/>
  <c r="BA350" i="14"/>
  <c r="AS350" i="14"/>
  <c r="AK350" i="14"/>
  <c r="AC350" i="14"/>
  <c r="U350" i="14"/>
  <c r="EJ350" i="14"/>
  <c r="EB350" i="14"/>
  <c r="DT350" i="14"/>
  <c r="DL350" i="14"/>
  <c r="DD350" i="14"/>
  <c r="CV350" i="14"/>
  <c r="CN350" i="14"/>
  <c r="CF350" i="14"/>
  <c r="BX350" i="14"/>
  <c r="BP350" i="14"/>
  <c r="BH350" i="14"/>
  <c r="AZ350" i="14"/>
  <c r="AR350" i="14"/>
  <c r="AJ350" i="14"/>
  <c r="AB350" i="14"/>
  <c r="T350" i="14"/>
  <c r="EI350" i="14"/>
  <c r="EA350" i="14"/>
  <c r="DS350" i="14"/>
  <c r="DK350" i="14"/>
  <c r="DC350" i="14"/>
  <c r="CU350" i="14"/>
  <c r="CM350" i="14"/>
  <c r="CE350" i="14"/>
  <c r="BW350" i="14"/>
  <c r="BO350" i="14"/>
  <c r="BG350" i="14"/>
  <c r="AY350" i="14"/>
  <c r="AQ350" i="14"/>
  <c r="AI350" i="14"/>
  <c r="AA350" i="14"/>
  <c r="S350" i="14"/>
  <c r="EH350" i="14"/>
  <c r="DZ350" i="14"/>
  <c r="DR350" i="14"/>
  <c r="DJ350" i="14"/>
  <c r="DB350" i="14"/>
  <c r="CT350" i="14"/>
  <c r="CL350" i="14"/>
  <c r="CD350" i="14"/>
  <c r="BV350" i="14"/>
  <c r="BN350" i="14"/>
  <c r="BF350" i="14"/>
  <c r="AX350" i="14"/>
  <c r="AP350" i="14"/>
  <c r="AH350" i="14"/>
  <c r="Z350" i="14"/>
  <c r="R350" i="14"/>
  <c r="EG350" i="14"/>
  <c r="DY350" i="14"/>
  <c r="DQ350" i="14"/>
  <c r="DI350" i="14"/>
  <c r="DA350" i="14"/>
  <c r="CS350" i="14"/>
  <c r="CK350" i="14"/>
  <c r="CC350" i="14"/>
  <c r="BU350" i="14"/>
  <c r="BM350" i="14"/>
  <c r="BE350" i="14"/>
  <c r="AW350" i="14"/>
  <c r="AO350" i="14"/>
  <c r="AG350" i="14"/>
  <c r="Y350" i="14"/>
  <c r="Q350" i="14"/>
  <c r="CB350" i="14"/>
  <c r="P350" i="14"/>
  <c r="EF350" i="14"/>
  <c r="BT350" i="14"/>
  <c r="DX350" i="14"/>
  <c r="BL350" i="14"/>
  <c r="DP350" i="14"/>
  <c r="BD350" i="14"/>
  <c r="DH350" i="14"/>
  <c r="AV350" i="14"/>
  <c r="CZ350" i="14"/>
  <c r="AN350" i="14"/>
  <c r="CJ350" i="14"/>
  <c r="X350" i="14"/>
  <c r="CR350" i="14"/>
  <c r="AF350" i="14"/>
  <c r="EM270" i="14"/>
  <c r="EE270" i="14"/>
  <c r="DW270" i="14"/>
  <c r="DO270" i="14"/>
  <c r="DG270" i="14"/>
  <c r="CY270" i="14"/>
  <c r="CQ270" i="14"/>
  <c r="CI270" i="14"/>
  <c r="CA270" i="14"/>
  <c r="BS270" i="14"/>
  <c r="BK270" i="14"/>
  <c r="BC270" i="14"/>
  <c r="AU270" i="14"/>
  <c r="AM270" i="14"/>
  <c r="AE270" i="14"/>
  <c r="W270" i="14"/>
  <c r="EL270" i="14"/>
  <c r="ED270" i="14"/>
  <c r="DV270" i="14"/>
  <c r="DN270" i="14"/>
  <c r="DF270" i="14"/>
  <c r="CX270" i="14"/>
  <c r="CP270" i="14"/>
  <c r="CH270" i="14"/>
  <c r="BZ270" i="14"/>
  <c r="BR270" i="14"/>
  <c r="BJ270" i="14"/>
  <c r="BB270" i="14"/>
  <c r="AT270" i="14"/>
  <c r="AL270" i="14"/>
  <c r="AD270" i="14"/>
  <c r="V270" i="14"/>
  <c r="N270" i="14"/>
  <c r="EK270" i="14"/>
  <c r="EC270" i="14"/>
  <c r="DU270" i="14"/>
  <c r="DM270" i="14"/>
  <c r="DE270" i="14"/>
  <c r="CW270" i="14"/>
  <c r="CO270" i="14"/>
  <c r="CG270" i="14"/>
  <c r="BY270" i="14"/>
  <c r="BQ270" i="14"/>
  <c r="BI270" i="14"/>
  <c r="BA270" i="14"/>
  <c r="AS270" i="14"/>
  <c r="AK270" i="14"/>
  <c r="AC270" i="14"/>
  <c r="U270" i="14"/>
  <c r="EI270" i="14"/>
  <c r="EA270" i="14"/>
  <c r="DS270" i="14"/>
  <c r="DK270" i="14"/>
  <c r="DC270" i="14"/>
  <c r="CU270" i="14"/>
  <c r="CM270" i="14"/>
  <c r="CE270" i="14"/>
  <c r="BW270" i="14"/>
  <c r="BO270" i="14"/>
  <c r="BG270" i="14"/>
  <c r="AY270" i="14"/>
  <c r="AQ270" i="14"/>
  <c r="AI270" i="14"/>
  <c r="AA270" i="14"/>
  <c r="S270" i="14"/>
  <c r="EH270" i="14"/>
  <c r="DZ270" i="14"/>
  <c r="DR270" i="14"/>
  <c r="DJ270" i="14"/>
  <c r="DB270" i="14"/>
  <c r="CT270" i="14"/>
  <c r="CL270" i="14"/>
  <c r="CD270" i="14"/>
  <c r="BV270" i="14"/>
  <c r="BN270" i="14"/>
  <c r="BF270" i="14"/>
  <c r="AX270" i="14"/>
  <c r="AP270" i="14"/>
  <c r="AH270" i="14"/>
  <c r="Z270" i="14"/>
  <c r="R270" i="14"/>
  <c r="EG270" i="14"/>
  <c r="DL270" i="14"/>
  <c r="CR270" i="14"/>
  <c r="BU270" i="14"/>
  <c r="AZ270" i="14"/>
  <c r="AF270" i="14"/>
  <c r="EF270" i="14"/>
  <c r="DI270" i="14"/>
  <c r="CN270" i="14"/>
  <c r="BT270" i="14"/>
  <c r="AW270" i="14"/>
  <c r="AB270" i="14"/>
  <c r="EB270" i="14"/>
  <c r="DH270" i="14"/>
  <c r="CK270" i="14"/>
  <c r="BP270" i="14"/>
  <c r="AV270" i="14"/>
  <c r="Y270" i="14"/>
  <c r="DY270" i="14"/>
  <c r="DD270" i="14"/>
  <c r="CJ270" i="14"/>
  <c r="BM270" i="14"/>
  <c r="AR270" i="14"/>
  <c r="X270" i="14"/>
  <c r="DX270" i="14"/>
  <c r="DA270" i="14"/>
  <c r="CF270" i="14"/>
  <c r="BL270" i="14"/>
  <c r="AO270" i="14"/>
  <c r="T270" i="14"/>
  <c r="DT270" i="14"/>
  <c r="CZ270" i="14"/>
  <c r="CC270" i="14"/>
  <c r="BH270" i="14"/>
  <c r="AN270" i="14"/>
  <c r="Q270" i="14"/>
  <c r="DQ270" i="14"/>
  <c r="CV270" i="14"/>
  <c r="CB270" i="14"/>
  <c r="BE270" i="14"/>
  <c r="AJ270" i="14"/>
  <c r="P270" i="14"/>
  <c r="EJ270" i="14"/>
  <c r="DP270" i="14"/>
  <c r="CS270" i="14"/>
  <c r="BX270" i="14"/>
  <c r="BD270" i="14"/>
  <c r="AG270" i="14"/>
  <c r="EF217" i="14"/>
  <c r="DX217" i="14"/>
  <c r="DP217" i="14"/>
  <c r="DH217" i="14"/>
  <c r="CZ217" i="14"/>
  <c r="CR217" i="14"/>
  <c r="CJ217" i="14"/>
  <c r="CB217" i="14"/>
  <c r="BT217" i="14"/>
  <c r="BL217" i="14"/>
  <c r="BD217" i="14"/>
  <c r="AV217" i="14"/>
  <c r="AN217" i="14"/>
  <c r="AF217" i="14"/>
  <c r="X217" i="14"/>
  <c r="P217" i="14"/>
  <c r="EM217" i="14"/>
  <c r="EE217" i="14"/>
  <c r="DW217" i="14"/>
  <c r="DO217" i="14"/>
  <c r="DG217" i="14"/>
  <c r="CY217" i="14"/>
  <c r="CQ217" i="14"/>
  <c r="CI217" i="14"/>
  <c r="CA217" i="14"/>
  <c r="BS217" i="14"/>
  <c r="BK217" i="14"/>
  <c r="BC217" i="14"/>
  <c r="AU217" i="14"/>
  <c r="AM217" i="14"/>
  <c r="AE217" i="14"/>
  <c r="W217" i="14"/>
  <c r="EL217" i="14"/>
  <c r="ED217" i="14"/>
  <c r="DV217" i="14"/>
  <c r="DN217" i="14"/>
  <c r="DF217" i="14"/>
  <c r="CX217" i="14"/>
  <c r="CP217" i="14"/>
  <c r="CH217" i="14"/>
  <c r="BZ217" i="14"/>
  <c r="BR217" i="14"/>
  <c r="BJ217" i="14"/>
  <c r="BB217" i="14"/>
  <c r="AT217" i="14"/>
  <c r="AL217" i="14"/>
  <c r="AD217" i="14"/>
  <c r="V217" i="14"/>
  <c r="N217" i="14"/>
  <c r="EK217" i="14"/>
  <c r="EC217" i="14"/>
  <c r="DU217" i="14"/>
  <c r="DM217" i="14"/>
  <c r="DE217" i="14"/>
  <c r="CW217" i="14"/>
  <c r="CO217" i="14"/>
  <c r="CG217" i="14"/>
  <c r="BY217" i="14"/>
  <c r="BQ217" i="14"/>
  <c r="BI217" i="14"/>
  <c r="BA217" i="14"/>
  <c r="AS217" i="14"/>
  <c r="AK217" i="14"/>
  <c r="AC217" i="14"/>
  <c r="U217" i="14"/>
  <c r="EJ217" i="14"/>
  <c r="EB217" i="14"/>
  <c r="DT217" i="14"/>
  <c r="DL217" i="14"/>
  <c r="DD217" i="14"/>
  <c r="CV217" i="14"/>
  <c r="CN217" i="14"/>
  <c r="CF217" i="14"/>
  <c r="BX217" i="14"/>
  <c r="BP217" i="14"/>
  <c r="BH217" i="14"/>
  <c r="AZ217" i="14"/>
  <c r="AR217" i="14"/>
  <c r="AJ217" i="14"/>
  <c r="AB217" i="14"/>
  <c r="T217" i="14"/>
  <c r="EI217" i="14"/>
  <c r="EA217" i="14"/>
  <c r="DS217" i="14"/>
  <c r="DK217" i="14"/>
  <c r="DC217" i="14"/>
  <c r="CU217" i="14"/>
  <c r="CM217" i="14"/>
  <c r="CE217" i="14"/>
  <c r="BW217" i="14"/>
  <c r="BO217" i="14"/>
  <c r="BG217" i="14"/>
  <c r="AY217" i="14"/>
  <c r="AQ217" i="14"/>
  <c r="AI217" i="14"/>
  <c r="AA217" i="14"/>
  <c r="S217" i="14"/>
  <c r="EH217" i="14"/>
  <c r="DZ217" i="14"/>
  <c r="DR217" i="14"/>
  <c r="DJ217" i="14"/>
  <c r="DB217" i="14"/>
  <c r="CT217" i="14"/>
  <c r="CL217" i="14"/>
  <c r="CD217" i="14"/>
  <c r="BV217" i="14"/>
  <c r="BN217" i="14"/>
  <c r="BF217" i="14"/>
  <c r="AX217" i="14"/>
  <c r="AP217" i="14"/>
  <c r="AH217" i="14"/>
  <c r="Z217" i="14"/>
  <c r="R217" i="14"/>
  <c r="EG217" i="14"/>
  <c r="DY217" i="14"/>
  <c r="DQ217" i="14"/>
  <c r="DI217" i="14"/>
  <c r="DA217" i="14"/>
  <c r="CS217" i="14"/>
  <c r="CK217" i="14"/>
  <c r="CC217" i="14"/>
  <c r="BU217" i="14"/>
  <c r="BM217" i="14"/>
  <c r="BE217" i="14"/>
  <c r="AW217" i="14"/>
  <c r="AO217" i="14"/>
  <c r="AG217" i="14"/>
  <c r="Y217" i="14"/>
  <c r="Q217" i="14"/>
  <c r="EM298" i="14"/>
  <c r="EE298" i="14"/>
  <c r="DW298" i="14"/>
  <c r="DO298" i="14"/>
  <c r="DG298" i="14"/>
  <c r="CY298" i="14"/>
  <c r="CQ298" i="14"/>
  <c r="CI298" i="14"/>
  <c r="CA298" i="14"/>
  <c r="BS298" i="14"/>
  <c r="BK298" i="14"/>
  <c r="BC298" i="14"/>
  <c r="AU298" i="14"/>
  <c r="AM298" i="14"/>
  <c r="AE298" i="14"/>
  <c r="W298" i="14"/>
  <c r="EL298" i="14"/>
  <c r="ED298" i="14"/>
  <c r="DV298" i="14"/>
  <c r="DN298" i="14"/>
  <c r="DF298" i="14"/>
  <c r="CX298" i="14"/>
  <c r="CP298" i="14"/>
  <c r="CH298" i="14"/>
  <c r="BZ298" i="14"/>
  <c r="BR298" i="14"/>
  <c r="BJ298" i="14"/>
  <c r="BB298" i="14"/>
  <c r="AT298" i="14"/>
  <c r="AL298" i="14"/>
  <c r="AD298" i="14"/>
  <c r="V298" i="14"/>
  <c r="N298" i="14"/>
  <c r="EK298" i="14"/>
  <c r="EC298" i="14"/>
  <c r="DU298" i="14"/>
  <c r="DM298" i="14"/>
  <c r="DE298" i="14"/>
  <c r="CW298" i="14"/>
  <c r="CO298" i="14"/>
  <c r="CG298" i="14"/>
  <c r="BY298" i="14"/>
  <c r="BQ298" i="14"/>
  <c r="BI298" i="14"/>
  <c r="BA298" i="14"/>
  <c r="AS298" i="14"/>
  <c r="AK298" i="14"/>
  <c r="AC298" i="14"/>
  <c r="U298" i="14"/>
  <c r="EJ298" i="14"/>
  <c r="EB298" i="14"/>
  <c r="DT298" i="14"/>
  <c r="DL298" i="14"/>
  <c r="DD298" i="14"/>
  <c r="CV298" i="14"/>
  <c r="CN298" i="14"/>
  <c r="CF298" i="14"/>
  <c r="BX298" i="14"/>
  <c r="BP298" i="14"/>
  <c r="BH298" i="14"/>
  <c r="AZ298" i="14"/>
  <c r="AR298" i="14"/>
  <c r="AJ298" i="14"/>
  <c r="AB298" i="14"/>
  <c r="T298" i="14"/>
  <c r="EI298" i="14"/>
  <c r="EA298" i="14"/>
  <c r="DS298" i="14"/>
  <c r="DK298" i="14"/>
  <c r="DC298" i="14"/>
  <c r="CU298" i="14"/>
  <c r="CM298" i="14"/>
  <c r="CE298" i="14"/>
  <c r="BW298" i="14"/>
  <c r="BO298" i="14"/>
  <c r="BG298" i="14"/>
  <c r="AY298" i="14"/>
  <c r="AQ298" i="14"/>
  <c r="AI298" i="14"/>
  <c r="AA298" i="14"/>
  <c r="S298" i="14"/>
  <c r="EH298" i="14"/>
  <c r="DZ298" i="14"/>
  <c r="DR298" i="14"/>
  <c r="DJ298" i="14"/>
  <c r="DB298" i="14"/>
  <c r="CT298" i="14"/>
  <c r="CL298" i="14"/>
  <c r="CD298" i="14"/>
  <c r="BV298" i="14"/>
  <c r="BN298" i="14"/>
  <c r="BF298" i="14"/>
  <c r="AX298" i="14"/>
  <c r="AP298" i="14"/>
  <c r="AH298" i="14"/>
  <c r="Z298" i="14"/>
  <c r="R298" i="14"/>
  <c r="EF298" i="14"/>
  <c r="DX298" i="14"/>
  <c r="DP298" i="14"/>
  <c r="DH298" i="14"/>
  <c r="CZ298" i="14"/>
  <c r="CR298" i="14"/>
  <c r="CJ298" i="14"/>
  <c r="CB298" i="14"/>
  <c r="BT298" i="14"/>
  <c r="BL298" i="14"/>
  <c r="BD298" i="14"/>
  <c r="AV298" i="14"/>
  <c r="AN298" i="14"/>
  <c r="AF298" i="14"/>
  <c r="X298" i="14"/>
  <c r="P298" i="14"/>
  <c r="DI298" i="14"/>
  <c r="AW298" i="14"/>
  <c r="DA298" i="14"/>
  <c r="AO298" i="14"/>
  <c r="CS298" i="14"/>
  <c r="AG298" i="14"/>
  <c r="CK298" i="14"/>
  <c r="Y298" i="14"/>
  <c r="CC298" i="14"/>
  <c r="Q298" i="14"/>
  <c r="EG298" i="14"/>
  <c r="BU298" i="14"/>
  <c r="DY298" i="14"/>
  <c r="BM298" i="14"/>
  <c r="DQ298" i="14"/>
  <c r="BE298" i="14"/>
  <c r="EL245" i="14"/>
  <c r="ED245" i="14"/>
  <c r="DV245" i="14"/>
  <c r="DN245" i="14"/>
  <c r="DF245" i="14"/>
  <c r="CX245" i="14"/>
  <c r="CP245" i="14"/>
  <c r="CH245" i="14"/>
  <c r="BZ245" i="14"/>
  <c r="BR245" i="14"/>
  <c r="BJ245" i="14"/>
  <c r="BB245" i="14"/>
  <c r="AT245" i="14"/>
  <c r="AL245" i="14"/>
  <c r="AD245" i="14"/>
  <c r="V245" i="14"/>
  <c r="N245" i="14"/>
  <c r="EK245" i="14"/>
  <c r="EC245" i="14"/>
  <c r="DU245" i="14"/>
  <c r="DM245" i="14"/>
  <c r="DE245" i="14"/>
  <c r="CW245" i="14"/>
  <c r="CO245" i="14"/>
  <c r="CG245" i="14"/>
  <c r="BY245" i="14"/>
  <c r="BQ245" i="14"/>
  <c r="BI245" i="14"/>
  <c r="BA245" i="14"/>
  <c r="AS245" i="14"/>
  <c r="AK245" i="14"/>
  <c r="AC245" i="14"/>
  <c r="U245" i="14"/>
  <c r="EJ245" i="14"/>
  <c r="EB245" i="14"/>
  <c r="DT245" i="14"/>
  <c r="DL245" i="14"/>
  <c r="DD245" i="14"/>
  <c r="CV245" i="14"/>
  <c r="CN245" i="14"/>
  <c r="CF245" i="14"/>
  <c r="BX245" i="14"/>
  <c r="BP245" i="14"/>
  <c r="BH245" i="14"/>
  <c r="AZ245" i="14"/>
  <c r="AR245" i="14"/>
  <c r="AJ245" i="14"/>
  <c r="AB245" i="14"/>
  <c r="T245" i="14"/>
  <c r="EI245" i="14"/>
  <c r="EA245" i="14"/>
  <c r="DS245" i="14"/>
  <c r="DK245" i="14"/>
  <c r="DC245" i="14"/>
  <c r="CU245" i="14"/>
  <c r="CM245" i="14"/>
  <c r="CE245" i="14"/>
  <c r="BW245" i="14"/>
  <c r="BO245" i="14"/>
  <c r="BG245" i="14"/>
  <c r="AY245" i="14"/>
  <c r="AQ245" i="14"/>
  <c r="AI245" i="14"/>
  <c r="AA245" i="14"/>
  <c r="S245" i="14"/>
  <c r="EH245" i="14"/>
  <c r="DZ245" i="14"/>
  <c r="DR245" i="14"/>
  <c r="DJ245" i="14"/>
  <c r="DB245" i="14"/>
  <c r="CT245" i="14"/>
  <c r="CL245" i="14"/>
  <c r="CD245" i="14"/>
  <c r="BV245" i="14"/>
  <c r="BN245" i="14"/>
  <c r="BF245" i="14"/>
  <c r="AX245" i="14"/>
  <c r="AP245" i="14"/>
  <c r="AH245" i="14"/>
  <c r="Z245" i="14"/>
  <c r="R245" i="14"/>
  <c r="EG245" i="14"/>
  <c r="DY245" i="14"/>
  <c r="DQ245" i="14"/>
  <c r="DI245" i="14"/>
  <c r="DA245" i="14"/>
  <c r="CS245" i="14"/>
  <c r="CK245" i="14"/>
  <c r="CC245" i="14"/>
  <c r="BU245" i="14"/>
  <c r="BM245" i="14"/>
  <c r="BE245" i="14"/>
  <c r="AW245" i="14"/>
  <c r="AO245" i="14"/>
  <c r="AG245" i="14"/>
  <c r="Y245" i="14"/>
  <c r="Q245" i="14"/>
  <c r="EF245" i="14"/>
  <c r="DX245" i="14"/>
  <c r="DP245" i="14"/>
  <c r="DH245" i="14"/>
  <c r="CZ245" i="14"/>
  <c r="CR245" i="14"/>
  <c r="CJ245" i="14"/>
  <c r="CB245" i="14"/>
  <c r="BT245" i="14"/>
  <c r="BL245" i="14"/>
  <c r="BD245" i="14"/>
  <c r="AV245" i="14"/>
  <c r="AN245" i="14"/>
  <c r="AF245" i="14"/>
  <c r="X245" i="14"/>
  <c r="P245" i="14"/>
  <c r="EM245" i="14"/>
  <c r="EE245" i="14"/>
  <c r="DW245" i="14"/>
  <c r="DO245" i="14"/>
  <c r="DG245" i="14"/>
  <c r="CY245" i="14"/>
  <c r="CQ245" i="14"/>
  <c r="CI245" i="14"/>
  <c r="CA245" i="14"/>
  <c r="BS245" i="14"/>
  <c r="BK245" i="14"/>
  <c r="BC245" i="14"/>
  <c r="AU245" i="14"/>
  <c r="AM245" i="14"/>
  <c r="AE245" i="14"/>
  <c r="W245" i="14"/>
  <c r="EM157" i="14"/>
  <c r="EE157" i="14"/>
  <c r="DW157" i="14"/>
  <c r="DO157" i="14"/>
  <c r="DG157" i="14"/>
  <c r="CY157" i="14"/>
  <c r="CQ157" i="14"/>
  <c r="CI157" i="14"/>
  <c r="CA157" i="14"/>
  <c r="BS157" i="14"/>
  <c r="BK157" i="14"/>
  <c r="BC157" i="14"/>
  <c r="AU157" i="14"/>
  <c r="AM157" i="14"/>
  <c r="AE157" i="14"/>
  <c r="W157" i="14"/>
  <c r="EL157" i="14"/>
  <c r="ED157" i="14"/>
  <c r="DV157" i="14"/>
  <c r="DN157" i="14"/>
  <c r="DF157" i="14"/>
  <c r="CX157" i="14"/>
  <c r="CP157" i="14"/>
  <c r="CH157" i="14"/>
  <c r="BZ157" i="14"/>
  <c r="BR157" i="14"/>
  <c r="BJ157" i="14"/>
  <c r="BB157" i="14"/>
  <c r="AT157" i="14"/>
  <c r="AL157" i="14"/>
  <c r="AD157" i="14"/>
  <c r="V157" i="14"/>
  <c r="N157" i="14"/>
  <c r="EK157" i="14"/>
  <c r="EC157" i="14"/>
  <c r="DU157" i="14"/>
  <c r="DM157" i="14"/>
  <c r="DE157" i="14"/>
  <c r="CW157" i="14"/>
  <c r="CO157" i="14"/>
  <c r="CG157" i="14"/>
  <c r="BY157" i="14"/>
  <c r="BQ157" i="14"/>
  <c r="BI157" i="14"/>
  <c r="BA157" i="14"/>
  <c r="AS157" i="14"/>
  <c r="AK157" i="14"/>
  <c r="AC157" i="14"/>
  <c r="U157" i="14"/>
  <c r="EJ157" i="14"/>
  <c r="EB157" i="14"/>
  <c r="DT157" i="14"/>
  <c r="DL157" i="14"/>
  <c r="DD157" i="14"/>
  <c r="CV157" i="14"/>
  <c r="CN157" i="14"/>
  <c r="CF157" i="14"/>
  <c r="BX157" i="14"/>
  <c r="BP157" i="14"/>
  <c r="BH157" i="14"/>
  <c r="AZ157" i="14"/>
  <c r="AR157" i="14"/>
  <c r="AJ157" i="14"/>
  <c r="AB157" i="14"/>
  <c r="T157" i="14"/>
  <c r="EI157" i="14"/>
  <c r="EA157" i="14"/>
  <c r="DS157" i="14"/>
  <c r="DK157" i="14"/>
  <c r="DC157" i="14"/>
  <c r="CU157" i="14"/>
  <c r="CM157" i="14"/>
  <c r="CE157" i="14"/>
  <c r="BW157" i="14"/>
  <c r="BO157" i="14"/>
  <c r="BG157" i="14"/>
  <c r="AY157" i="14"/>
  <c r="AQ157" i="14"/>
  <c r="AI157" i="14"/>
  <c r="AA157" i="14"/>
  <c r="S157" i="14"/>
  <c r="EH157" i="14"/>
  <c r="DZ157" i="14"/>
  <c r="DR157" i="14"/>
  <c r="DJ157" i="14"/>
  <c r="DB157" i="14"/>
  <c r="CT157" i="14"/>
  <c r="CL157" i="14"/>
  <c r="CD157" i="14"/>
  <c r="BV157" i="14"/>
  <c r="BN157" i="14"/>
  <c r="BF157" i="14"/>
  <c r="AX157" i="14"/>
  <c r="AP157" i="14"/>
  <c r="AH157" i="14"/>
  <c r="Z157" i="14"/>
  <c r="R157" i="14"/>
  <c r="EG157" i="14"/>
  <c r="DY157" i="14"/>
  <c r="DQ157" i="14"/>
  <c r="DI157" i="14"/>
  <c r="DA157" i="14"/>
  <c r="CS157" i="14"/>
  <c r="CK157" i="14"/>
  <c r="CC157" i="14"/>
  <c r="BU157" i="14"/>
  <c r="BM157" i="14"/>
  <c r="BE157" i="14"/>
  <c r="AW157" i="14"/>
  <c r="AO157" i="14"/>
  <c r="AG157" i="14"/>
  <c r="Y157" i="14"/>
  <c r="Q157" i="14"/>
  <c r="CJ157" i="14"/>
  <c r="X157" i="14"/>
  <c r="CB157" i="14"/>
  <c r="P157" i="14"/>
  <c r="EF157" i="14"/>
  <c r="BT157" i="14"/>
  <c r="DX157" i="14"/>
  <c r="BL157" i="14"/>
  <c r="DP157" i="14"/>
  <c r="BD157" i="14"/>
  <c r="DH157" i="14"/>
  <c r="AV157" i="14"/>
  <c r="CZ157" i="14"/>
  <c r="AN157" i="14"/>
  <c r="CR157" i="14"/>
  <c r="AF157" i="14"/>
  <c r="EM274" i="14"/>
  <c r="EE274" i="14"/>
  <c r="DW274" i="14"/>
  <c r="DO274" i="14"/>
  <c r="DG274" i="14"/>
  <c r="CY274" i="14"/>
  <c r="CQ274" i="14"/>
  <c r="CI274" i="14"/>
  <c r="CA274" i="14"/>
  <c r="BS274" i="14"/>
  <c r="BK274" i="14"/>
  <c r="BC274" i="14"/>
  <c r="AU274" i="14"/>
  <c r="AM274" i="14"/>
  <c r="AE274" i="14"/>
  <c r="W274" i="14"/>
  <c r="EL274" i="14"/>
  <c r="ED274" i="14"/>
  <c r="DV274" i="14"/>
  <c r="DN274" i="14"/>
  <c r="DF274" i="14"/>
  <c r="CX274" i="14"/>
  <c r="CP274" i="14"/>
  <c r="CH274" i="14"/>
  <c r="BZ274" i="14"/>
  <c r="BR274" i="14"/>
  <c r="BJ274" i="14"/>
  <c r="BB274" i="14"/>
  <c r="AT274" i="14"/>
  <c r="AL274" i="14"/>
  <c r="AD274" i="14"/>
  <c r="V274" i="14"/>
  <c r="N274" i="14"/>
  <c r="EK274" i="14"/>
  <c r="EC274" i="14"/>
  <c r="DU274" i="14"/>
  <c r="DM274" i="14"/>
  <c r="DE274" i="14"/>
  <c r="CW274" i="14"/>
  <c r="CO274" i="14"/>
  <c r="CG274" i="14"/>
  <c r="BY274" i="14"/>
  <c r="BQ274" i="14"/>
  <c r="BI274" i="14"/>
  <c r="BA274" i="14"/>
  <c r="AS274" i="14"/>
  <c r="AK274" i="14"/>
  <c r="AC274" i="14"/>
  <c r="U274" i="14"/>
  <c r="EJ274" i="14"/>
  <c r="EB274" i="14"/>
  <c r="DT274" i="14"/>
  <c r="DL274" i="14"/>
  <c r="DD274" i="14"/>
  <c r="CV274" i="14"/>
  <c r="CN274" i="14"/>
  <c r="CF274" i="14"/>
  <c r="BX274" i="14"/>
  <c r="BP274" i="14"/>
  <c r="BH274" i="14"/>
  <c r="AZ274" i="14"/>
  <c r="AR274" i="14"/>
  <c r="AJ274" i="14"/>
  <c r="AB274" i="14"/>
  <c r="T274" i="14"/>
  <c r="EI274" i="14"/>
  <c r="EA274" i="14"/>
  <c r="DS274" i="14"/>
  <c r="DK274" i="14"/>
  <c r="DC274" i="14"/>
  <c r="CU274" i="14"/>
  <c r="CM274" i="14"/>
  <c r="CE274" i="14"/>
  <c r="BW274" i="14"/>
  <c r="BO274" i="14"/>
  <c r="BG274" i="14"/>
  <c r="AY274" i="14"/>
  <c r="AQ274" i="14"/>
  <c r="AI274" i="14"/>
  <c r="AA274" i="14"/>
  <c r="S274" i="14"/>
  <c r="EH274" i="14"/>
  <c r="DZ274" i="14"/>
  <c r="DR274" i="14"/>
  <c r="DJ274" i="14"/>
  <c r="DB274" i="14"/>
  <c r="CT274" i="14"/>
  <c r="CL274" i="14"/>
  <c r="CD274" i="14"/>
  <c r="BV274" i="14"/>
  <c r="BN274" i="14"/>
  <c r="BF274" i="14"/>
  <c r="AX274" i="14"/>
  <c r="AP274" i="14"/>
  <c r="AH274" i="14"/>
  <c r="Z274" i="14"/>
  <c r="R274" i="14"/>
  <c r="DH274" i="14"/>
  <c r="CB274" i="14"/>
  <c r="AV274" i="14"/>
  <c r="P274" i="14"/>
  <c r="EG274" i="14"/>
  <c r="DA274" i="14"/>
  <c r="BU274" i="14"/>
  <c r="AO274" i="14"/>
  <c r="EF274" i="14"/>
  <c r="CZ274" i="14"/>
  <c r="BT274" i="14"/>
  <c r="AN274" i="14"/>
  <c r="DY274" i="14"/>
  <c r="CS274" i="14"/>
  <c r="BM274" i="14"/>
  <c r="AG274" i="14"/>
  <c r="DX274" i="14"/>
  <c r="CR274" i="14"/>
  <c r="BL274" i="14"/>
  <c r="AF274" i="14"/>
  <c r="DQ274" i="14"/>
  <c r="CK274" i="14"/>
  <c r="BE274" i="14"/>
  <c r="Y274" i="14"/>
  <c r="DP274" i="14"/>
  <c r="CJ274" i="14"/>
  <c r="BD274" i="14"/>
  <c r="X274" i="14"/>
  <c r="DI274" i="14"/>
  <c r="CC274" i="14"/>
  <c r="AW274" i="14"/>
  <c r="Q274" i="14"/>
  <c r="EF221" i="14"/>
  <c r="DX221" i="14"/>
  <c r="DP221" i="14"/>
  <c r="DH221" i="14"/>
  <c r="CZ221" i="14"/>
  <c r="CR221" i="14"/>
  <c r="CJ221" i="14"/>
  <c r="CB221" i="14"/>
  <c r="BT221" i="14"/>
  <c r="BL221" i="14"/>
  <c r="BD221" i="14"/>
  <c r="AV221" i="14"/>
  <c r="AN221" i="14"/>
  <c r="AF221" i="14"/>
  <c r="X221" i="14"/>
  <c r="P221" i="14"/>
  <c r="EM221" i="14"/>
  <c r="EE221" i="14"/>
  <c r="DW221" i="14"/>
  <c r="DO221" i="14"/>
  <c r="DG221" i="14"/>
  <c r="CY221" i="14"/>
  <c r="CQ221" i="14"/>
  <c r="CI221" i="14"/>
  <c r="CA221" i="14"/>
  <c r="BS221" i="14"/>
  <c r="BK221" i="14"/>
  <c r="BC221" i="14"/>
  <c r="AU221" i="14"/>
  <c r="AM221" i="14"/>
  <c r="AE221" i="14"/>
  <c r="W221" i="14"/>
  <c r="EL221" i="14"/>
  <c r="ED221" i="14"/>
  <c r="DV221" i="14"/>
  <c r="DN221" i="14"/>
  <c r="DF221" i="14"/>
  <c r="CX221" i="14"/>
  <c r="CP221" i="14"/>
  <c r="CH221" i="14"/>
  <c r="BZ221" i="14"/>
  <c r="BR221" i="14"/>
  <c r="BJ221" i="14"/>
  <c r="BB221" i="14"/>
  <c r="AT221" i="14"/>
  <c r="AL221" i="14"/>
  <c r="AD221" i="14"/>
  <c r="V221" i="14"/>
  <c r="N221" i="14"/>
  <c r="EK221" i="14"/>
  <c r="EC221" i="14"/>
  <c r="DU221" i="14"/>
  <c r="DM221" i="14"/>
  <c r="DE221" i="14"/>
  <c r="CW221" i="14"/>
  <c r="CO221" i="14"/>
  <c r="CG221" i="14"/>
  <c r="BY221" i="14"/>
  <c r="BQ221" i="14"/>
  <c r="BI221" i="14"/>
  <c r="BA221" i="14"/>
  <c r="AS221" i="14"/>
  <c r="AK221" i="14"/>
  <c r="AC221" i="14"/>
  <c r="U221" i="14"/>
  <c r="EJ221" i="14"/>
  <c r="EB221" i="14"/>
  <c r="DT221" i="14"/>
  <c r="DL221" i="14"/>
  <c r="DD221" i="14"/>
  <c r="CV221" i="14"/>
  <c r="CN221" i="14"/>
  <c r="CF221" i="14"/>
  <c r="BX221" i="14"/>
  <c r="BP221" i="14"/>
  <c r="BH221" i="14"/>
  <c r="AZ221" i="14"/>
  <c r="AR221" i="14"/>
  <c r="AJ221" i="14"/>
  <c r="AB221" i="14"/>
  <c r="T221" i="14"/>
  <c r="EI221" i="14"/>
  <c r="EA221" i="14"/>
  <c r="DS221" i="14"/>
  <c r="DK221" i="14"/>
  <c r="DC221" i="14"/>
  <c r="CU221" i="14"/>
  <c r="CM221" i="14"/>
  <c r="CE221" i="14"/>
  <c r="BW221" i="14"/>
  <c r="BO221" i="14"/>
  <c r="BG221" i="14"/>
  <c r="AY221" i="14"/>
  <c r="AQ221" i="14"/>
  <c r="AI221" i="14"/>
  <c r="AA221" i="14"/>
  <c r="S221" i="14"/>
  <c r="EH221" i="14"/>
  <c r="DZ221" i="14"/>
  <c r="DR221" i="14"/>
  <c r="DJ221" i="14"/>
  <c r="DB221" i="14"/>
  <c r="CT221" i="14"/>
  <c r="CL221" i="14"/>
  <c r="CD221" i="14"/>
  <c r="BV221" i="14"/>
  <c r="BN221" i="14"/>
  <c r="BF221" i="14"/>
  <c r="AX221" i="14"/>
  <c r="AP221" i="14"/>
  <c r="AH221" i="14"/>
  <c r="Z221" i="14"/>
  <c r="R221" i="14"/>
  <c r="EG221" i="14"/>
  <c r="DY221" i="14"/>
  <c r="DQ221" i="14"/>
  <c r="DI221" i="14"/>
  <c r="DA221" i="14"/>
  <c r="CS221" i="14"/>
  <c r="CK221" i="14"/>
  <c r="CC221" i="14"/>
  <c r="BU221" i="14"/>
  <c r="BM221" i="14"/>
  <c r="BE221" i="14"/>
  <c r="AW221" i="14"/>
  <c r="AO221" i="14"/>
  <c r="AG221" i="14"/>
  <c r="Y221" i="14"/>
  <c r="Q221" i="14"/>
  <c r="EJ170" i="14"/>
  <c r="EB170" i="14"/>
  <c r="DT170" i="14"/>
  <c r="DL170" i="14"/>
  <c r="DD170" i="14"/>
  <c r="CV170" i="14"/>
  <c r="CN170" i="14"/>
  <c r="CF170" i="14"/>
  <c r="BX170" i="14"/>
  <c r="BP170" i="14"/>
  <c r="BH170" i="14"/>
  <c r="AZ170" i="14"/>
  <c r="AR170" i="14"/>
  <c r="AJ170" i="14"/>
  <c r="AB170" i="14"/>
  <c r="T170" i="14"/>
  <c r="EI170" i="14"/>
  <c r="EA170" i="14"/>
  <c r="DS170" i="14"/>
  <c r="DK170" i="14"/>
  <c r="DC170" i="14"/>
  <c r="CU170" i="14"/>
  <c r="CM170" i="14"/>
  <c r="CE170" i="14"/>
  <c r="BW170" i="14"/>
  <c r="BO170" i="14"/>
  <c r="BG170" i="14"/>
  <c r="AY170" i="14"/>
  <c r="AQ170" i="14"/>
  <c r="AI170" i="14"/>
  <c r="AA170" i="14"/>
  <c r="S170" i="14"/>
  <c r="EH170" i="14"/>
  <c r="DZ170" i="14"/>
  <c r="DR170" i="14"/>
  <c r="DJ170" i="14"/>
  <c r="DB170" i="14"/>
  <c r="CT170" i="14"/>
  <c r="CL170" i="14"/>
  <c r="CD170" i="14"/>
  <c r="BV170" i="14"/>
  <c r="BN170" i="14"/>
  <c r="BF170" i="14"/>
  <c r="AX170" i="14"/>
  <c r="AP170" i="14"/>
  <c r="AH170" i="14"/>
  <c r="Z170" i="14"/>
  <c r="R170" i="14"/>
  <c r="EG170" i="14"/>
  <c r="DY170" i="14"/>
  <c r="DQ170" i="14"/>
  <c r="DI170" i="14"/>
  <c r="DA170" i="14"/>
  <c r="CS170" i="14"/>
  <c r="CK170" i="14"/>
  <c r="CC170" i="14"/>
  <c r="BU170" i="14"/>
  <c r="BM170" i="14"/>
  <c r="BE170" i="14"/>
  <c r="AW170" i="14"/>
  <c r="AO170" i="14"/>
  <c r="AG170" i="14"/>
  <c r="Y170" i="14"/>
  <c r="Q170" i="14"/>
  <c r="EF170" i="14"/>
  <c r="DX170" i="14"/>
  <c r="DP170" i="14"/>
  <c r="DH170" i="14"/>
  <c r="CZ170" i="14"/>
  <c r="CR170" i="14"/>
  <c r="CJ170" i="14"/>
  <c r="CB170" i="14"/>
  <c r="BT170" i="14"/>
  <c r="BL170" i="14"/>
  <c r="BD170" i="14"/>
  <c r="AV170" i="14"/>
  <c r="AN170" i="14"/>
  <c r="AF170" i="14"/>
  <c r="X170" i="14"/>
  <c r="P170" i="14"/>
  <c r="EM170" i="14"/>
  <c r="EE170" i="14"/>
  <c r="DW170" i="14"/>
  <c r="DO170" i="14"/>
  <c r="DG170" i="14"/>
  <c r="CY170" i="14"/>
  <c r="CQ170" i="14"/>
  <c r="CI170" i="14"/>
  <c r="CA170" i="14"/>
  <c r="BS170" i="14"/>
  <c r="BK170" i="14"/>
  <c r="BC170" i="14"/>
  <c r="AU170" i="14"/>
  <c r="AM170" i="14"/>
  <c r="AE170" i="14"/>
  <c r="W170" i="14"/>
  <c r="EL170" i="14"/>
  <c r="ED170" i="14"/>
  <c r="DV170" i="14"/>
  <c r="DN170" i="14"/>
  <c r="DF170" i="14"/>
  <c r="CX170" i="14"/>
  <c r="CP170" i="14"/>
  <c r="CH170" i="14"/>
  <c r="BZ170" i="14"/>
  <c r="BR170" i="14"/>
  <c r="BJ170" i="14"/>
  <c r="BB170" i="14"/>
  <c r="AT170" i="14"/>
  <c r="AL170" i="14"/>
  <c r="AD170" i="14"/>
  <c r="V170" i="14"/>
  <c r="N170" i="14"/>
  <c r="EK170" i="14"/>
  <c r="EC170" i="14"/>
  <c r="DU170" i="14"/>
  <c r="DM170" i="14"/>
  <c r="DE170" i="14"/>
  <c r="CW170" i="14"/>
  <c r="CO170" i="14"/>
  <c r="CG170" i="14"/>
  <c r="BY170" i="14"/>
  <c r="BQ170" i="14"/>
  <c r="BI170" i="14"/>
  <c r="BA170" i="14"/>
  <c r="AS170" i="14"/>
  <c r="AK170" i="14"/>
  <c r="AC170" i="14"/>
  <c r="U170" i="14"/>
  <c r="EI351" i="14"/>
  <c r="EA351" i="14"/>
  <c r="DS351" i="14"/>
  <c r="DK351" i="14"/>
  <c r="DC351" i="14"/>
  <c r="CU351" i="14"/>
  <c r="CM351" i="14"/>
  <c r="CE351" i="14"/>
  <c r="BW351" i="14"/>
  <c r="BO351" i="14"/>
  <c r="BG351" i="14"/>
  <c r="AY351" i="14"/>
  <c r="AQ351" i="14"/>
  <c r="AI351" i="14"/>
  <c r="AA351" i="14"/>
  <c r="S351" i="14"/>
  <c r="EH351" i="14"/>
  <c r="DZ351" i="14"/>
  <c r="DR351" i="14"/>
  <c r="DJ351" i="14"/>
  <c r="DB351" i="14"/>
  <c r="CT351" i="14"/>
  <c r="CL351" i="14"/>
  <c r="CD351" i="14"/>
  <c r="BV351" i="14"/>
  <c r="BN351" i="14"/>
  <c r="BF351" i="14"/>
  <c r="AX351" i="14"/>
  <c r="AP351" i="14"/>
  <c r="AH351" i="14"/>
  <c r="Z351" i="14"/>
  <c r="R351" i="14"/>
  <c r="EG351" i="14"/>
  <c r="DY351" i="14"/>
  <c r="DQ351" i="14"/>
  <c r="DI351" i="14"/>
  <c r="DA351" i="14"/>
  <c r="CS351" i="14"/>
  <c r="CK351" i="14"/>
  <c r="CC351" i="14"/>
  <c r="BU351" i="14"/>
  <c r="BM351" i="14"/>
  <c r="BE351" i="14"/>
  <c r="AW351" i="14"/>
  <c r="AO351" i="14"/>
  <c r="AG351" i="14"/>
  <c r="Y351" i="14"/>
  <c r="Q351" i="14"/>
  <c r="EF351" i="14"/>
  <c r="DX351" i="14"/>
  <c r="DP351" i="14"/>
  <c r="DH351" i="14"/>
  <c r="CZ351" i="14"/>
  <c r="CR351" i="14"/>
  <c r="CJ351" i="14"/>
  <c r="CB351" i="14"/>
  <c r="BT351" i="14"/>
  <c r="BL351" i="14"/>
  <c r="BD351" i="14"/>
  <c r="AV351" i="14"/>
  <c r="AN351" i="14"/>
  <c r="AF351" i="14"/>
  <c r="X351" i="14"/>
  <c r="P351" i="14"/>
  <c r="EM351" i="14"/>
  <c r="EE351" i="14"/>
  <c r="DW351" i="14"/>
  <c r="DO351" i="14"/>
  <c r="DG351" i="14"/>
  <c r="CY351" i="14"/>
  <c r="CQ351" i="14"/>
  <c r="CI351" i="14"/>
  <c r="CA351" i="14"/>
  <c r="BS351" i="14"/>
  <c r="BK351" i="14"/>
  <c r="BC351" i="14"/>
  <c r="AU351" i="14"/>
  <c r="AM351" i="14"/>
  <c r="AE351" i="14"/>
  <c r="W351" i="14"/>
  <c r="EL351" i="14"/>
  <c r="ED351" i="14"/>
  <c r="DV351" i="14"/>
  <c r="DN351" i="14"/>
  <c r="DF351" i="14"/>
  <c r="CX351" i="14"/>
  <c r="CP351" i="14"/>
  <c r="CH351" i="14"/>
  <c r="BZ351" i="14"/>
  <c r="BR351" i="14"/>
  <c r="BJ351" i="14"/>
  <c r="BB351" i="14"/>
  <c r="AT351" i="14"/>
  <c r="AL351" i="14"/>
  <c r="AD351" i="14"/>
  <c r="V351" i="14"/>
  <c r="N351" i="14"/>
  <c r="EK351" i="14"/>
  <c r="EC351" i="14"/>
  <c r="DU351" i="14"/>
  <c r="DM351" i="14"/>
  <c r="DE351" i="14"/>
  <c r="CW351" i="14"/>
  <c r="CO351" i="14"/>
  <c r="CG351" i="14"/>
  <c r="BY351" i="14"/>
  <c r="BQ351" i="14"/>
  <c r="BI351" i="14"/>
  <c r="BA351" i="14"/>
  <c r="AS351" i="14"/>
  <c r="AK351" i="14"/>
  <c r="AC351" i="14"/>
  <c r="U351" i="14"/>
  <c r="EJ351" i="14"/>
  <c r="BX351" i="14"/>
  <c r="EB351" i="14"/>
  <c r="BP351" i="14"/>
  <c r="DT351" i="14"/>
  <c r="BH351" i="14"/>
  <c r="DL351" i="14"/>
  <c r="AZ351" i="14"/>
  <c r="DD351" i="14"/>
  <c r="AR351" i="14"/>
  <c r="CV351" i="14"/>
  <c r="AJ351" i="14"/>
  <c r="CF351" i="14"/>
  <c r="T351" i="14"/>
  <c r="CN351" i="14"/>
  <c r="AB351" i="14"/>
  <c r="EI293" i="14"/>
  <c r="EA293" i="14"/>
  <c r="DS293" i="14"/>
  <c r="DK293" i="14"/>
  <c r="DC293" i="14"/>
  <c r="CU293" i="14"/>
  <c r="CM293" i="14"/>
  <c r="CE293" i="14"/>
  <c r="BW293" i="14"/>
  <c r="BO293" i="14"/>
  <c r="BG293" i="14"/>
  <c r="AY293" i="14"/>
  <c r="AQ293" i="14"/>
  <c r="AI293" i="14"/>
  <c r="AA293" i="14"/>
  <c r="S293" i="14"/>
  <c r="EH293" i="14"/>
  <c r="DZ293" i="14"/>
  <c r="DR293" i="14"/>
  <c r="DJ293" i="14"/>
  <c r="DB293" i="14"/>
  <c r="CT293" i="14"/>
  <c r="CL293" i="14"/>
  <c r="CD293" i="14"/>
  <c r="BV293" i="14"/>
  <c r="BN293" i="14"/>
  <c r="BF293" i="14"/>
  <c r="AX293" i="14"/>
  <c r="AP293" i="14"/>
  <c r="AH293" i="14"/>
  <c r="Z293" i="14"/>
  <c r="R293" i="14"/>
  <c r="EG293" i="14"/>
  <c r="DY293" i="14"/>
  <c r="DQ293" i="14"/>
  <c r="DI293" i="14"/>
  <c r="DA293" i="14"/>
  <c r="CS293" i="14"/>
  <c r="CK293" i="14"/>
  <c r="CC293" i="14"/>
  <c r="BU293" i="14"/>
  <c r="BM293" i="14"/>
  <c r="BE293" i="14"/>
  <c r="AW293" i="14"/>
  <c r="AO293" i="14"/>
  <c r="AG293" i="14"/>
  <c r="Y293" i="14"/>
  <c r="Q293" i="14"/>
  <c r="EF293" i="14"/>
  <c r="DX293" i="14"/>
  <c r="DP293" i="14"/>
  <c r="DH293" i="14"/>
  <c r="CZ293" i="14"/>
  <c r="CR293" i="14"/>
  <c r="CJ293" i="14"/>
  <c r="CB293" i="14"/>
  <c r="BT293" i="14"/>
  <c r="BL293" i="14"/>
  <c r="BD293" i="14"/>
  <c r="AV293" i="14"/>
  <c r="AN293" i="14"/>
  <c r="AF293" i="14"/>
  <c r="X293" i="14"/>
  <c r="P293" i="14"/>
  <c r="EM293" i="14"/>
  <c r="EE293" i="14"/>
  <c r="DW293" i="14"/>
  <c r="DO293" i="14"/>
  <c r="DG293" i="14"/>
  <c r="CY293" i="14"/>
  <c r="CQ293" i="14"/>
  <c r="CI293" i="14"/>
  <c r="CA293" i="14"/>
  <c r="BS293" i="14"/>
  <c r="BK293" i="14"/>
  <c r="BC293" i="14"/>
  <c r="AU293" i="14"/>
  <c r="AM293" i="14"/>
  <c r="AE293" i="14"/>
  <c r="W293" i="14"/>
  <c r="EL293" i="14"/>
  <c r="ED293" i="14"/>
  <c r="DV293" i="14"/>
  <c r="DN293" i="14"/>
  <c r="DF293" i="14"/>
  <c r="CX293" i="14"/>
  <c r="CP293" i="14"/>
  <c r="CH293" i="14"/>
  <c r="BZ293" i="14"/>
  <c r="BR293" i="14"/>
  <c r="BJ293" i="14"/>
  <c r="BB293" i="14"/>
  <c r="AT293" i="14"/>
  <c r="AL293" i="14"/>
  <c r="AD293" i="14"/>
  <c r="V293" i="14"/>
  <c r="N293" i="14"/>
  <c r="EJ293" i="14"/>
  <c r="EB293" i="14"/>
  <c r="DT293" i="14"/>
  <c r="DL293" i="14"/>
  <c r="DD293" i="14"/>
  <c r="CV293" i="14"/>
  <c r="CN293" i="14"/>
  <c r="CF293" i="14"/>
  <c r="BX293" i="14"/>
  <c r="BP293" i="14"/>
  <c r="BH293" i="14"/>
  <c r="AZ293" i="14"/>
  <c r="AR293" i="14"/>
  <c r="AJ293" i="14"/>
  <c r="AB293" i="14"/>
  <c r="T293" i="14"/>
  <c r="EC293" i="14"/>
  <c r="BQ293" i="14"/>
  <c r="DU293" i="14"/>
  <c r="BI293" i="14"/>
  <c r="DM293" i="14"/>
  <c r="BA293" i="14"/>
  <c r="DE293" i="14"/>
  <c r="AS293" i="14"/>
  <c r="CW293" i="14"/>
  <c r="AK293" i="14"/>
  <c r="CO293" i="14"/>
  <c r="AC293" i="14"/>
  <c r="CG293" i="14"/>
  <c r="U293" i="14"/>
  <c r="EK293" i="14"/>
  <c r="BY293" i="14"/>
  <c r="EF201" i="14"/>
  <c r="DX201" i="14"/>
  <c r="DP201" i="14"/>
  <c r="DH201" i="14"/>
  <c r="CZ201" i="14"/>
  <c r="CR201" i="14"/>
  <c r="CJ201" i="14"/>
  <c r="CB201" i="14"/>
  <c r="BT201" i="14"/>
  <c r="BL201" i="14"/>
  <c r="BD201" i="14"/>
  <c r="AV201" i="14"/>
  <c r="AN201" i="14"/>
  <c r="AF201" i="14"/>
  <c r="X201" i="14"/>
  <c r="P201" i="14"/>
  <c r="EM201" i="14"/>
  <c r="EE201" i="14"/>
  <c r="DW201" i="14"/>
  <c r="DO201" i="14"/>
  <c r="DG201" i="14"/>
  <c r="CY201" i="14"/>
  <c r="CQ201" i="14"/>
  <c r="CI201" i="14"/>
  <c r="CA201" i="14"/>
  <c r="BS201" i="14"/>
  <c r="BK201" i="14"/>
  <c r="BC201" i="14"/>
  <c r="AU201" i="14"/>
  <c r="AM201" i="14"/>
  <c r="AE201" i="14"/>
  <c r="W201" i="14"/>
  <c r="EL201" i="14"/>
  <c r="ED201" i="14"/>
  <c r="DV201" i="14"/>
  <c r="DN201" i="14"/>
  <c r="DF201" i="14"/>
  <c r="CX201" i="14"/>
  <c r="CP201" i="14"/>
  <c r="CH201" i="14"/>
  <c r="BZ201" i="14"/>
  <c r="BR201" i="14"/>
  <c r="BJ201" i="14"/>
  <c r="BB201" i="14"/>
  <c r="AT201" i="14"/>
  <c r="AL201" i="14"/>
  <c r="AD201" i="14"/>
  <c r="V201" i="14"/>
  <c r="N201" i="14"/>
  <c r="EK201" i="14"/>
  <c r="EC201" i="14"/>
  <c r="DU201" i="14"/>
  <c r="DM201" i="14"/>
  <c r="DE201" i="14"/>
  <c r="CW201" i="14"/>
  <c r="CO201" i="14"/>
  <c r="CG201" i="14"/>
  <c r="BY201" i="14"/>
  <c r="BQ201" i="14"/>
  <c r="BI201" i="14"/>
  <c r="BA201" i="14"/>
  <c r="AS201" i="14"/>
  <c r="AK201" i="14"/>
  <c r="AC201" i="14"/>
  <c r="U201" i="14"/>
  <c r="EJ201" i="14"/>
  <c r="EB201" i="14"/>
  <c r="DT201" i="14"/>
  <c r="DL201" i="14"/>
  <c r="DD201" i="14"/>
  <c r="CV201" i="14"/>
  <c r="CN201" i="14"/>
  <c r="CF201" i="14"/>
  <c r="BX201" i="14"/>
  <c r="BP201" i="14"/>
  <c r="BH201" i="14"/>
  <c r="AZ201" i="14"/>
  <c r="AR201" i="14"/>
  <c r="AJ201" i="14"/>
  <c r="AB201" i="14"/>
  <c r="T201" i="14"/>
  <c r="EI201" i="14"/>
  <c r="EA201" i="14"/>
  <c r="DS201" i="14"/>
  <c r="DK201" i="14"/>
  <c r="DC201" i="14"/>
  <c r="CU201" i="14"/>
  <c r="CM201" i="14"/>
  <c r="CE201" i="14"/>
  <c r="BW201" i="14"/>
  <c r="BO201" i="14"/>
  <c r="BG201" i="14"/>
  <c r="AY201" i="14"/>
  <c r="AQ201" i="14"/>
  <c r="AI201" i="14"/>
  <c r="AA201" i="14"/>
  <c r="S201" i="14"/>
  <c r="EH201" i="14"/>
  <c r="DZ201" i="14"/>
  <c r="DR201" i="14"/>
  <c r="DJ201" i="14"/>
  <c r="DB201" i="14"/>
  <c r="CT201" i="14"/>
  <c r="CL201" i="14"/>
  <c r="CD201" i="14"/>
  <c r="BV201" i="14"/>
  <c r="BN201" i="14"/>
  <c r="BF201" i="14"/>
  <c r="AX201" i="14"/>
  <c r="AP201" i="14"/>
  <c r="AH201" i="14"/>
  <c r="Z201" i="14"/>
  <c r="R201" i="14"/>
  <c r="DQ201" i="14"/>
  <c r="BE201" i="14"/>
  <c r="DI201" i="14"/>
  <c r="AW201" i="14"/>
  <c r="DA201" i="14"/>
  <c r="AO201" i="14"/>
  <c r="CS201" i="14"/>
  <c r="AG201" i="14"/>
  <c r="CK201" i="14"/>
  <c r="Y201" i="14"/>
  <c r="CC201" i="14"/>
  <c r="Q201" i="14"/>
  <c r="EG201" i="14"/>
  <c r="BU201" i="14"/>
  <c r="DY201" i="14"/>
  <c r="BM201" i="14"/>
  <c r="EM282" i="14"/>
  <c r="EE282" i="14"/>
  <c r="DW282" i="14"/>
  <c r="DO282" i="14"/>
  <c r="DG282" i="14"/>
  <c r="CY282" i="14"/>
  <c r="CQ282" i="14"/>
  <c r="CI282" i="14"/>
  <c r="CA282" i="14"/>
  <c r="BS282" i="14"/>
  <c r="BK282" i="14"/>
  <c r="BC282" i="14"/>
  <c r="AU282" i="14"/>
  <c r="AM282" i="14"/>
  <c r="AE282" i="14"/>
  <c r="W282" i="14"/>
  <c r="EL282" i="14"/>
  <c r="ED282" i="14"/>
  <c r="DV282" i="14"/>
  <c r="DN282" i="14"/>
  <c r="DF282" i="14"/>
  <c r="CX282" i="14"/>
  <c r="CP282" i="14"/>
  <c r="CH282" i="14"/>
  <c r="BZ282" i="14"/>
  <c r="BR282" i="14"/>
  <c r="BJ282" i="14"/>
  <c r="BB282" i="14"/>
  <c r="AT282" i="14"/>
  <c r="AL282" i="14"/>
  <c r="AD282" i="14"/>
  <c r="V282" i="14"/>
  <c r="N282" i="14"/>
  <c r="EK282" i="14"/>
  <c r="EC282" i="14"/>
  <c r="DU282" i="14"/>
  <c r="DM282" i="14"/>
  <c r="DE282" i="14"/>
  <c r="CW282" i="14"/>
  <c r="CO282" i="14"/>
  <c r="CG282" i="14"/>
  <c r="BY282" i="14"/>
  <c r="BQ282" i="14"/>
  <c r="BI282" i="14"/>
  <c r="BA282" i="14"/>
  <c r="AS282" i="14"/>
  <c r="AK282" i="14"/>
  <c r="AC282" i="14"/>
  <c r="U282" i="14"/>
  <c r="EJ282" i="14"/>
  <c r="EB282" i="14"/>
  <c r="DT282" i="14"/>
  <c r="DL282" i="14"/>
  <c r="DD282" i="14"/>
  <c r="CV282" i="14"/>
  <c r="CN282" i="14"/>
  <c r="CF282" i="14"/>
  <c r="BX282" i="14"/>
  <c r="BP282" i="14"/>
  <c r="BH282" i="14"/>
  <c r="AZ282" i="14"/>
  <c r="AR282" i="14"/>
  <c r="AJ282" i="14"/>
  <c r="AB282" i="14"/>
  <c r="T282" i="14"/>
  <c r="EI282" i="14"/>
  <c r="EA282" i="14"/>
  <c r="DS282" i="14"/>
  <c r="DK282" i="14"/>
  <c r="DC282" i="14"/>
  <c r="CU282" i="14"/>
  <c r="CM282" i="14"/>
  <c r="CE282" i="14"/>
  <c r="BW282" i="14"/>
  <c r="BO282" i="14"/>
  <c r="BG282" i="14"/>
  <c r="AY282" i="14"/>
  <c r="AQ282" i="14"/>
  <c r="AI282" i="14"/>
  <c r="AA282" i="14"/>
  <c r="S282" i="14"/>
  <c r="EH282" i="14"/>
  <c r="DZ282" i="14"/>
  <c r="DR282" i="14"/>
  <c r="DJ282" i="14"/>
  <c r="DB282" i="14"/>
  <c r="CT282" i="14"/>
  <c r="CL282" i="14"/>
  <c r="CD282" i="14"/>
  <c r="BV282" i="14"/>
  <c r="BN282" i="14"/>
  <c r="BF282" i="14"/>
  <c r="AX282" i="14"/>
  <c r="AP282" i="14"/>
  <c r="AH282" i="14"/>
  <c r="Z282" i="14"/>
  <c r="R282" i="14"/>
  <c r="EF282" i="14"/>
  <c r="DX282" i="14"/>
  <c r="DP282" i="14"/>
  <c r="DH282" i="14"/>
  <c r="CZ282" i="14"/>
  <c r="CR282" i="14"/>
  <c r="CJ282" i="14"/>
  <c r="CB282" i="14"/>
  <c r="BT282" i="14"/>
  <c r="BL282" i="14"/>
  <c r="BD282" i="14"/>
  <c r="AV282" i="14"/>
  <c r="AN282" i="14"/>
  <c r="AF282" i="14"/>
  <c r="X282" i="14"/>
  <c r="P282" i="14"/>
  <c r="DI282" i="14"/>
  <c r="AW282" i="14"/>
  <c r="DA282" i="14"/>
  <c r="AO282" i="14"/>
  <c r="CS282" i="14"/>
  <c r="AG282" i="14"/>
  <c r="CK282" i="14"/>
  <c r="Y282" i="14"/>
  <c r="CC282" i="14"/>
  <c r="Q282" i="14"/>
  <c r="EG282" i="14"/>
  <c r="BU282" i="14"/>
  <c r="DY282" i="14"/>
  <c r="BM282" i="14"/>
  <c r="DQ282" i="14"/>
  <c r="BE282" i="14"/>
  <c r="EF229" i="14"/>
  <c r="DX229" i="14"/>
  <c r="DP229" i="14"/>
  <c r="DH229" i="14"/>
  <c r="CZ229" i="14"/>
  <c r="CR229" i="14"/>
  <c r="CJ229" i="14"/>
  <c r="CB229" i="14"/>
  <c r="BT229" i="14"/>
  <c r="BL229" i="14"/>
  <c r="BD229" i="14"/>
  <c r="AV229" i="14"/>
  <c r="AN229" i="14"/>
  <c r="AF229" i="14"/>
  <c r="X229" i="14"/>
  <c r="P229" i="14"/>
  <c r="EM229" i="14"/>
  <c r="EE229" i="14"/>
  <c r="DW229" i="14"/>
  <c r="DO229" i="14"/>
  <c r="DG229" i="14"/>
  <c r="CY229" i="14"/>
  <c r="CQ229" i="14"/>
  <c r="CI229" i="14"/>
  <c r="CA229" i="14"/>
  <c r="BS229" i="14"/>
  <c r="BK229" i="14"/>
  <c r="BC229" i="14"/>
  <c r="AU229" i="14"/>
  <c r="AM229" i="14"/>
  <c r="AE229" i="14"/>
  <c r="W229" i="14"/>
  <c r="EL229" i="14"/>
  <c r="ED229" i="14"/>
  <c r="DV229" i="14"/>
  <c r="DN229" i="14"/>
  <c r="DF229" i="14"/>
  <c r="CX229" i="14"/>
  <c r="CP229" i="14"/>
  <c r="CH229" i="14"/>
  <c r="BZ229" i="14"/>
  <c r="BR229" i="14"/>
  <c r="BJ229" i="14"/>
  <c r="BB229" i="14"/>
  <c r="AT229" i="14"/>
  <c r="AL229" i="14"/>
  <c r="AD229" i="14"/>
  <c r="V229" i="14"/>
  <c r="N229" i="14"/>
  <c r="EK229" i="14"/>
  <c r="EC229" i="14"/>
  <c r="DU229" i="14"/>
  <c r="DM229" i="14"/>
  <c r="DE229" i="14"/>
  <c r="CW229" i="14"/>
  <c r="CO229" i="14"/>
  <c r="CG229" i="14"/>
  <c r="BY229" i="14"/>
  <c r="BQ229" i="14"/>
  <c r="BI229" i="14"/>
  <c r="BA229" i="14"/>
  <c r="AS229" i="14"/>
  <c r="AK229" i="14"/>
  <c r="AC229" i="14"/>
  <c r="U229" i="14"/>
  <c r="EJ229" i="14"/>
  <c r="EB229" i="14"/>
  <c r="DT229" i="14"/>
  <c r="DL229" i="14"/>
  <c r="DD229" i="14"/>
  <c r="CV229" i="14"/>
  <c r="CN229" i="14"/>
  <c r="CF229" i="14"/>
  <c r="BX229" i="14"/>
  <c r="BP229" i="14"/>
  <c r="BH229" i="14"/>
  <c r="AZ229" i="14"/>
  <c r="AR229" i="14"/>
  <c r="AJ229" i="14"/>
  <c r="AB229" i="14"/>
  <c r="T229" i="14"/>
  <c r="EI229" i="14"/>
  <c r="EA229" i="14"/>
  <c r="DS229" i="14"/>
  <c r="DK229" i="14"/>
  <c r="DC229" i="14"/>
  <c r="CU229" i="14"/>
  <c r="CM229" i="14"/>
  <c r="CE229" i="14"/>
  <c r="BW229" i="14"/>
  <c r="BO229" i="14"/>
  <c r="BG229" i="14"/>
  <c r="AY229" i="14"/>
  <c r="AQ229" i="14"/>
  <c r="AI229" i="14"/>
  <c r="AA229" i="14"/>
  <c r="S229" i="14"/>
  <c r="EH229" i="14"/>
  <c r="DZ229" i="14"/>
  <c r="DR229" i="14"/>
  <c r="DJ229" i="14"/>
  <c r="DB229" i="14"/>
  <c r="CT229" i="14"/>
  <c r="CL229" i="14"/>
  <c r="CD229" i="14"/>
  <c r="BV229" i="14"/>
  <c r="BN229" i="14"/>
  <c r="BF229" i="14"/>
  <c r="AX229" i="14"/>
  <c r="AP229" i="14"/>
  <c r="AH229" i="14"/>
  <c r="Z229" i="14"/>
  <c r="R229" i="14"/>
  <c r="EG229" i="14"/>
  <c r="DY229" i="14"/>
  <c r="DQ229" i="14"/>
  <c r="DI229" i="14"/>
  <c r="DA229" i="14"/>
  <c r="CS229" i="14"/>
  <c r="CK229" i="14"/>
  <c r="CC229" i="14"/>
  <c r="BU229" i="14"/>
  <c r="BM229" i="14"/>
  <c r="BE229" i="14"/>
  <c r="AW229" i="14"/>
  <c r="AO229" i="14"/>
  <c r="AG229" i="14"/>
  <c r="Y229" i="14"/>
  <c r="Q229" i="14"/>
  <c r="EJ178" i="14"/>
  <c r="EB178" i="14"/>
  <c r="DT178" i="14"/>
  <c r="DL178" i="14"/>
  <c r="DD178" i="14"/>
  <c r="CV178" i="14"/>
  <c r="CN178" i="14"/>
  <c r="CF178" i="14"/>
  <c r="BX178" i="14"/>
  <c r="BP178" i="14"/>
  <c r="BH178" i="14"/>
  <c r="AZ178" i="14"/>
  <c r="AR178" i="14"/>
  <c r="AJ178" i="14"/>
  <c r="AB178" i="14"/>
  <c r="T178" i="14"/>
  <c r="EI178" i="14"/>
  <c r="EA178" i="14"/>
  <c r="DS178" i="14"/>
  <c r="DK178" i="14"/>
  <c r="DC178" i="14"/>
  <c r="CU178" i="14"/>
  <c r="CM178" i="14"/>
  <c r="CE178" i="14"/>
  <c r="BW178" i="14"/>
  <c r="BO178" i="14"/>
  <c r="BG178" i="14"/>
  <c r="AY178" i="14"/>
  <c r="AQ178" i="14"/>
  <c r="AI178" i="14"/>
  <c r="AA178" i="14"/>
  <c r="S178" i="14"/>
  <c r="EH178" i="14"/>
  <c r="DZ178" i="14"/>
  <c r="DR178" i="14"/>
  <c r="DJ178" i="14"/>
  <c r="DB178" i="14"/>
  <c r="CT178" i="14"/>
  <c r="CL178" i="14"/>
  <c r="CD178" i="14"/>
  <c r="BV178" i="14"/>
  <c r="BN178" i="14"/>
  <c r="BF178" i="14"/>
  <c r="AX178" i="14"/>
  <c r="AP178" i="14"/>
  <c r="AH178" i="14"/>
  <c r="Z178" i="14"/>
  <c r="R178" i="14"/>
  <c r="EG178" i="14"/>
  <c r="DY178" i="14"/>
  <c r="DQ178" i="14"/>
  <c r="DI178" i="14"/>
  <c r="DA178" i="14"/>
  <c r="CS178" i="14"/>
  <c r="CK178" i="14"/>
  <c r="CC178" i="14"/>
  <c r="BU178" i="14"/>
  <c r="BM178" i="14"/>
  <c r="BE178" i="14"/>
  <c r="AW178" i="14"/>
  <c r="AO178" i="14"/>
  <c r="AG178" i="14"/>
  <c r="Y178" i="14"/>
  <c r="Q178" i="14"/>
  <c r="EF178" i="14"/>
  <c r="DX178" i="14"/>
  <c r="DP178" i="14"/>
  <c r="DH178" i="14"/>
  <c r="CZ178" i="14"/>
  <c r="CR178" i="14"/>
  <c r="CJ178" i="14"/>
  <c r="CB178" i="14"/>
  <c r="BT178" i="14"/>
  <c r="BL178" i="14"/>
  <c r="BD178" i="14"/>
  <c r="AV178" i="14"/>
  <c r="AN178" i="14"/>
  <c r="AF178" i="14"/>
  <c r="X178" i="14"/>
  <c r="P178" i="14"/>
  <c r="EM178" i="14"/>
  <c r="EE178" i="14"/>
  <c r="DW178" i="14"/>
  <c r="DO178" i="14"/>
  <c r="DG178" i="14"/>
  <c r="CY178" i="14"/>
  <c r="CQ178" i="14"/>
  <c r="CI178" i="14"/>
  <c r="CA178" i="14"/>
  <c r="BS178" i="14"/>
  <c r="BK178" i="14"/>
  <c r="BC178" i="14"/>
  <c r="AU178" i="14"/>
  <c r="AM178" i="14"/>
  <c r="AE178" i="14"/>
  <c r="W178" i="14"/>
  <c r="EL178" i="14"/>
  <c r="ED178" i="14"/>
  <c r="DV178" i="14"/>
  <c r="DN178" i="14"/>
  <c r="DF178" i="14"/>
  <c r="CX178" i="14"/>
  <c r="CP178" i="14"/>
  <c r="CH178" i="14"/>
  <c r="BZ178" i="14"/>
  <c r="BR178" i="14"/>
  <c r="BJ178" i="14"/>
  <c r="BB178" i="14"/>
  <c r="AT178" i="14"/>
  <c r="AL178" i="14"/>
  <c r="AD178" i="14"/>
  <c r="V178" i="14"/>
  <c r="N178" i="14"/>
  <c r="EK178" i="14"/>
  <c r="EC178" i="14"/>
  <c r="DU178" i="14"/>
  <c r="DM178" i="14"/>
  <c r="DE178" i="14"/>
  <c r="CW178" i="14"/>
  <c r="CO178" i="14"/>
  <c r="CG178" i="14"/>
  <c r="BY178" i="14"/>
  <c r="BQ178" i="14"/>
  <c r="BI178" i="14"/>
  <c r="BA178" i="14"/>
  <c r="AS178" i="14"/>
  <c r="AK178" i="14"/>
  <c r="AC178" i="14"/>
  <c r="U178" i="14"/>
  <c r="EI355" i="14"/>
  <c r="EA355" i="14"/>
  <c r="DS355" i="14"/>
  <c r="DK355" i="14"/>
  <c r="DC355" i="14"/>
  <c r="CU355" i="14"/>
  <c r="CM355" i="14"/>
  <c r="CE355" i="14"/>
  <c r="BW355" i="14"/>
  <c r="BO355" i="14"/>
  <c r="BG355" i="14"/>
  <c r="AY355" i="14"/>
  <c r="AQ355" i="14"/>
  <c r="AI355" i="14"/>
  <c r="AA355" i="14"/>
  <c r="S355" i="14"/>
  <c r="EH355" i="14"/>
  <c r="DZ355" i="14"/>
  <c r="DR355" i="14"/>
  <c r="DJ355" i="14"/>
  <c r="DB355" i="14"/>
  <c r="CT355" i="14"/>
  <c r="CL355" i="14"/>
  <c r="CD355" i="14"/>
  <c r="BV355" i="14"/>
  <c r="BN355" i="14"/>
  <c r="BF355" i="14"/>
  <c r="AX355" i="14"/>
  <c r="AP355" i="14"/>
  <c r="AH355" i="14"/>
  <c r="Z355" i="14"/>
  <c r="R355" i="14"/>
  <c r="EG355" i="14"/>
  <c r="DY355" i="14"/>
  <c r="DQ355" i="14"/>
  <c r="DI355" i="14"/>
  <c r="DA355" i="14"/>
  <c r="CS355" i="14"/>
  <c r="CK355" i="14"/>
  <c r="CC355" i="14"/>
  <c r="BU355" i="14"/>
  <c r="BM355" i="14"/>
  <c r="BE355" i="14"/>
  <c r="AW355" i="14"/>
  <c r="AO355" i="14"/>
  <c r="AG355" i="14"/>
  <c r="Y355" i="14"/>
  <c r="Q355" i="14"/>
  <c r="EF355" i="14"/>
  <c r="DX355" i="14"/>
  <c r="DP355" i="14"/>
  <c r="DH355" i="14"/>
  <c r="CZ355" i="14"/>
  <c r="CR355" i="14"/>
  <c r="CJ355" i="14"/>
  <c r="CB355" i="14"/>
  <c r="BT355" i="14"/>
  <c r="BL355" i="14"/>
  <c r="BD355" i="14"/>
  <c r="AV355" i="14"/>
  <c r="AN355" i="14"/>
  <c r="AF355" i="14"/>
  <c r="X355" i="14"/>
  <c r="P355" i="14"/>
  <c r="EM355" i="14"/>
  <c r="EE355" i="14"/>
  <c r="DW355" i="14"/>
  <c r="DO355" i="14"/>
  <c r="DG355" i="14"/>
  <c r="CY355" i="14"/>
  <c r="CQ355" i="14"/>
  <c r="CI355" i="14"/>
  <c r="CA355" i="14"/>
  <c r="BS355" i="14"/>
  <c r="BK355" i="14"/>
  <c r="BC355" i="14"/>
  <c r="AU355" i="14"/>
  <c r="AM355" i="14"/>
  <c r="AE355" i="14"/>
  <c r="W355" i="14"/>
  <c r="EL355" i="14"/>
  <c r="ED355" i="14"/>
  <c r="DV355" i="14"/>
  <c r="DN355" i="14"/>
  <c r="DF355" i="14"/>
  <c r="CX355" i="14"/>
  <c r="CP355" i="14"/>
  <c r="CH355" i="14"/>
  <c r="BZ355" i="14"/>
  <c r="BR355" i="14"/>
  <c r="BJ355" i="14"/>
  <c r="BB355" i="14"/>
  <c r="AT355" i="14"/>
  <c r="AL355" i="14"/>
  <c r="AD355" i="14"/>
  <c r="V355" i="14"/>
  <c r="N355" i="14"/>
  <c r="EK355" i="14"/>
  <c r="EC355" i="14"/>
  <c r="DU355" i="14"/>
  <c r="DM355" i="14"/>
  <c r="DE355" i="14"/>
  <c r="CW355" i="14"/>
  <c r="CO355" i="14"/>
  <c r="CG355" i="14"/>
  <c r="BY355" i="14"/>
  <c r="BQ355" i="14"/>
  <c r="BI355" i="14"/>
  <c r="BA355" i="14"/>
  <c r="AS355" i="14"/>
  <c r="AK355" i="14"/>
  <c r="AC355" i="14"/>
  <c r="U355" i="14"/>
  <c r="DT355" i="14"/>
  <c r="BH355" i="14"/>
  <c r="DL355" i="14"/>
  <c r="AZ355" i="14"/>
  <c r="DD355" i="14"/>
  <c r="AR355" i="14"/>
  <c r="CV355" i="14"/>
  <c r="AJ355" i="14"/>
  <c r="CN355" i="14"/>
  <c r="AB355" i="14"/>
  <c r="CF355" i="14"/>
  <c r="T355" i="14"/>
  <c r="EB355" i="14"/>
  <c r="BP355" i="14"/>
  <c r="EJ355" i="14"/>
  <c r="BX355" i="14"/>
  <c r="EI297" i="14"/>
  <c r="EA297" i="14"/>
  <c r="DS297" i="14"/>
  <c r="DK297" i="14"/>
  <c r="DC297" i="14"/>
  <c r="CU297" i="14"/>
  <c r="CM297" i="14"/>
  <c r="CE297" i="14"/>
  <c r="BW297" i="14"/>
  <c r="BO297" i="14"/>
  <c r="BG297" i="14"/>
  <c r="AY297" i="14"/>
  <c r="AQ297" i="14"/>
  <c r="AI297" i="14"/>
  <c r="AA297" i="14"/>
  <c r="S297" i="14"/>
  <c r="EH297" i="14"/>
  <c r="DZ297" i="14"/>
  <c r="DR297" i="14"/>
  <c r="DJ297" i="14"/>
  <c r="DB297" i="14"/>
  <c r="CT297" i="14"/>
  <c r="CL297" i="14"/>
  <c r="CD297" i="14"/>
  <c r="BV297" i="14"/>
  <c r="BN297" i="14"/>
  <c r="BF297" i="14"/>
  <c r="AX297" i="14"/>
  <c r="AP297" i="14"/>
  <c r="AH297" i="14"/>
  <c r="Z297" i="14"/>
  <c r="R297" i="14"/>
  <c r="EG297" i="14"/>
  <c r="DY297" i="14"/>
  <c r="DQ297" i="14"/>
  <c r="DI297" i="14"/>
  <c r="DA297" i="14"/>
  <c r="CS297" i="14"/>
  <c r="CK297" i="14"/>
  <c r="CC297" i="14"/>
  <c r="BU297" i="14"/>
  <c r="BM297" i="14"/>
  <c r="BE297" i="14"/>
  <c r="AW297" i="14"/>
  <c r="AO297" i="14"/>
  <c r="AG297" i="14"/>
  <c r="Y297" i="14"/>
  <c r="Q297" i="14"/>
  <c r="EF297" i="14"/>
  <c r="DX297" i="14"/>
  <c r="DP297" i="14"/>
  <c r="DH297" i="14"/>
  <c r="CZ297" i="14"/>
  <c r="CR297" i="14"/>
  <c r="CJ297" i="14"/>
  <c r="CB297" i="14"/>
  <c r="BT297" i="14"/>
  <c r="BL297" i="14"/>
  <c r="BD297" i="14"/>
  <c r="AV297" i="14"/>
  <c r="AN297" i="14"/>
  <c r="AF297" i="14"/>
  <c r="X297" i="14"/>
  <c r="P297" i="14"/>
  <c r="EM297" i="14"/>
  <c r="EE297" i="14"/>
  <c r="DW297" i="14"/>
  <c r="DO297" i="14"/>
  <c r="DG297" i="14"/>
  <c r="CY297" i="14"/>
  <c r="CQ297" i="14"/>
  <c r="CI297" i="14"/>
  <c r="CA297" i="14"/>
  <c r="BS297" i="14"/>
  <c r="BK297" i="14"/>
  <c r="BC297" i="14"/>
  <c r="AU297" i="14"/>
  <c r="AM297" i="14"/>
  <c r="AE297" i="14"/>
  <c r="W297" i="14"/>
  <c r="EL297" i="14"/>
  <c r="ED297" i="14"/>
  <c r="DV297" i="14"/>
  <c r="DN297" i="14"/>
  <c r="DF297" i="14"/>
  <c r="CX297" i="14"/>
  <c r="CP297" i="14"/>
  <c r="CH297" i="14"/>
  <c r="BZ297" i="14"/>
  <c r="BR297" i="14"/>
  <c r="BJ297" i="14"/>
  <c r="BB297" i="14"/>
  <c r="AT297" i="14"/>
  <c r="AL297" i="14"/>
  <c r="AD297" i="14"/>
  <c r="V297" i="14"/>
  <c r="N297" i="14"/>
  <c r="EJ297" i="14"/>
  <c r="EB297" i="14"/>
  <c r="DT297" i="14"/>
  <c r="DL297" i="14"/>
  <c r="DD297" i="14"/>
  <c r="CV297" i="14"/>
  <c r="CN297" i="14"/>
  <c r="CF297" i="14"/>
  <c r="BX297" i="14"/>
  <c r="BP297" i="14"/>
  <c r="BH297" i="14"/>
  <c r="AZ297" i="14"/>
  <c r="AR297" i="14"/>
  <c r="AJ297" i="14"/>
  <c r="AB297" i="14"/>
  <c r="T297" i="14"/>
  <c r="DM297" i="14"/>
  <c r="BA297" i="14"/>
  <c r="DE297" i="14"/>
  <c r="AS297" i="14"/>
  <c r="CW297" i="14"/>
  <c r="AK297" i="14"/>
  <c r="CO297" i="14"/>
  <c r="AC297" i="14"/>
  <c r="CG297" i="14"/>
  <c r="U297" i="14"/>
  <c r="EK297" i="14"/>
  <c r="BY297" i="14"/>
  <c r="EC297" i="14"/>
  <c r="BQ297" i="14"/>
  <c r="DU297" i="14"/>
  <c r="BI297" i="14"/>
  <c r="EF205" i="14"/>
  <c r="DX205" i="14"/>
  <c r="DP205" i="14"/>
  <c r="DH205" i="14"/>
  <c r="CZ205" i="14"/>
  <c r="CR205" i="14"/>
  <c r="CJ205" i="14"/>
  <c r="CB205" i="14"/>
  <c r="BT205" i="14"/>
  <c r="BL205" i="14"/>
  <c r="BD205" i="14"/>
  <c r="AV205" i="14"/>
  <c r="AN205" i="14"/>
  <c r="AF205" i="14"/>
  <c r="X205" i="14"/>
  <c r="P205" i="14"/>
  <c r="EM205" i="14"/>
  <c r="EE205" i="14"/>
  <c r="DW205" i="14"/>
  <c r="DO205" i="14"/>
  <c r="DG205" i="14"/>
  <c r="CY205" i="14"/>
  <c r="CQ205" i="14"/>
  <c r="CI205" i="14"/>
  <c r="CA205" i="14"/>
  <c r="BS205" i="14"/>
  <c r="BK205" i="14"/>
  <c r="BC205" i="14"/>
  <c r="AU205" i="14"/>
  <c r="AM205" i="14"/>
  <c r="AE205" i="14"/>
  <c r="W205" i="14"/>
  <c r="EL205" i="14"/>
  <c r="ED205" i="14"/>
  <c r="DV205" i="14"/>
  <c r="DN205" i="14"/>
  <c r="DF205" i="14"/>
  <c r="CX205" i="14"/>
  <c r="CP205" i="14"/>
  <c r="CH205" i="14"/>
  <c r="BZ205" i="14"/>
  <c r="BR205" i="14"/>
  <c r="BJ205" i="14"/>
  <c r="BB205" i="14"/>
  <c r="AT205" i="14"/>
  <c r="AL205" i="14"/>
  <c r="AD205" i="14"/>
  <c r="V205" i="14"/>
  <c r="N205" i="14"/>
  <c r="EK205" i="14"/>
  <c r="EC205" i="14"/>
  <c r="DU205" i="14"/>
  <c r="DM205" i="14"/>
  <c r="DE205" i="14"/>
  <c r="CW205" i="14"/>
  <c r="CO205" i="14"/>
  <c r="CG205" i="14"/>
  <c r="BY205" i="14"/>
  <c r="BQ205" i="14"/>
  <c r="BI205" i="14"/>
  <c r="BA205" i="14"/>
  <c r="AS205" i="14"/>
  <c r="AK205" i="14"/>
  <c r="AC205" i="14"/>
  <c r="U205" i="14"/>
  <c r="EJ205" i="14"/>
  <c r="EB205" i="14"/>
  <c r="DT205" i="14"/>
  <c r="DL205" i="14"/>
  <c r="DD205" i="14"/>
  <c r="CV205" i="14"/>
  <c r="CN205" i="14"/>
  <c r="CF205" i="14"/>
  <c r="BX205" i="14"/>
  <c r="BP205" i="14"/>
  <c r="BH205" i="14"/>
  <c r="AZ205" i="14"/>
  <c r="AR205" i="14"/>
  <c r="AJ205" i="14"/>
  <c r="AB205" i="14"/>
  <c r="T205" i="14"/>
  <c r="EI205" i="14"/>
  <c r="EA205" i="14"/>
  <c r="DS205" i="14"/>
  <c r="DK205" i="14"/>
  <c r="DC205" i="14"/>
  <c r="CU205" i="14"/>
  <c r="CM205" i="14"/>
  <c r="CE205" i="14"/>
  <c r="BW205" i="14"/>
  <c r="BO205" i="14"/>
  <c r="BG205" i="14"/>
  <c r="AY205" i="14"/>
  <c r="AQ205" i="14"/>
  <c r="AI205" i="14"/>
  <c r="AA205" i="14"/>
  <c r="S205" i="14"/>
  <c r="EH205" i="14"/>
  <c r="DZ205" i="14"/>
  <c r="DR205" i="14"/>
  <c r="DJ205" i="14"/>
  <c r="DB205" i="14"/>
  <c r="CT205" i="14"/>
  <c r="CL205" i="14"/>
  <c r="CD205" i="14"/>
  <c r="BV205" i="14"/>
  <c r="BN205" i="14"/>
  <c r="BF205" i="14"/>
  <c r="AX205" i="14"/>
  <c r="AP205" i="14"/>
  <c r="AH205" i="14"/>
  <c r="Z205" i="14"/>
  <c r="R205" i="14"/>
  <c r="EG205" i="14"/>
  <c r="BU205" i="14"/>
  <c r="DY205" i="14"/>
  <c r="BM205" i="14"/>
  <c r="DQ205" i="14"/>
  <c r="BE205" i="14"/>
  <c r="DI205" i="14"/>
  <c r="AW205" i="14"/>
  <c r="DA205" i="14"/>
  <c r="AO205" i="14"/>
  <c r="CS205" i="14"/>
  <c r="AG205" i="14"/>
  <c r="CK205" i="14"/>
  <c r="Y205" i="14"/>
  <c r="CC205" i="14"/>
  <c r="Q205" i="14"/>
  <c r="EL101" i="14"/>
  <c r="ED101" i="14"/>
  <c r="DV101" i="14"/>
  <c r="DN101" i="14"/>
  <c r="DF101" i="14"/>
  <c r="CX101" i="14"/>
  <c r="CP101" i="14"/>
  <c r="CH101" i="14"/>
  <c r="BZ101" i="14"/>
  <c r="BR101" i="14"/>
  <c r="BJ101" i="14"/>
  <c r="BB101" i="14"/>
  <c r="AT101" i="14"/>
  <c r="AL101" i="14"/>
  <c r="AD101" i="14"/>
  <c r="V101" i="14"/>
  <c r="N101" i="14"/>
  <c r="EK101" i="14"/>
  <c r="EC101" i="14"/>
  <c r="DU101" i="14"/>
  <c r="DM101" i="14"/>
  <c r="DE101" i="14"/>
  <c r="CW101" i="14"/>
  <c r="CO101" i="14"/>
  <c r="CG101" i="14"/>
  <c r="BY101" i="14"/>
  <c r="BQ101" i="14"/>
  <c r="BI101" i="14"/>
  <c r="BA101" i="14"/>
  <c r="AS101" i="14"/>
  <c r="AK101" i="14"/>
  <c r="AC101" i="14"/>
  <c r="U101" i="14"/>
  <c r="EJ101" i="14"/>
  <c r="EB101" i="14"/>
  <c r="DT101" i="14"/>
  <c r="DL101" i="14"/>
  <c r="DD101" i="14"/>
  <c r="CV101" i="14"/>
  <c r="CN101" i="14"/>
  <c r="CF101" i="14"/>
  <c r="BX101" i="14"/>
  <c r="BP101" i="14"/>
  <c r="BH101" i="14"/>
  <c r="AZ101" i="14"/>
  <c r="AR101" i="14"/>
  <c r="AJ101" i="14"/>
  <c r="AB101" i="14"/>
  <c r="T101" i="14"/>
  <c r="EI101" i="14"/>
  <c r="EA101" i="14"/>
  <c r="DS101" i="14"/>
  <c r="DK101" i="14"/>
  <c r="DC101" i="14"/>
  <c r="CU101" i="14"/>
  <c r="CM101" i="14"/>
  <c r="CE101" i="14"/>
  <c r="BW101" i="14"/>
  <c r="BO101" i="14"/>
  <c r="BG101" i="14"/>
  <c r="AY101" i="14"/>
  <c r="AQ101" i="14"/>
  <c r="AI101" i="14"/>
  <c r="AA101" i="14"/>
  <c r="S101" i="14"/>
  <c r="EH101" i="14"/>
  <c r="DZ101" i="14"/>
  <c r="DR101" i="14"/>
  <c r="DJ101" i="14"/>
  <c r="DB101" i="14"/>
  <c r="CT101" i="14"/>
  <c r="CL101" i="14"/>
  <c r="CD101" i="14"/>
  <c r="BV101" i="14"/>
  <c r="BN101" i="14"/>
  <c r="BF101" i="14"/>
  <c r="AX101" i="14"/>
  <c r="AP101" i="14"/>
  <c r="AH101" i="14"/>
  <c r="Z101" i="14"/>
  <c r="R101" i="14"/>
  <c r="EG101" i="14"/>
  <c r="DY101" i="14"/>
  <c r="DQ101" i="14"/>
  <c r="DI101" i="14"/>
  <c r="DA101" i="14"/>
  <c r="CS101" i="14"/>
  <c r="CK101" i="14"/>
  <c r="CC101" i="14"/>
  <c r="BU101" i="14"/>
  <c r="BM101" i="14"/>
  <c r="BE101" i="14"/>
  <c r="AW101" i="14"/>
  <c r="AO101" i="14"/>
  <c r="AG101" i="14"/>
  <c r="Y101" i="14"/>
  <c r="Q101" i="14"/>
  <c r="EF101" i="14"/>
  <c r="DX101" i="14"/>
  <c r="DP101" i="14"/>
  <c r="DH101" i="14"/>
  <c r="CZ101" i="14"/>
  <c r="CR101" i="14"/>
  <c r="CJ101" i="14"/>
  <c r="CB101" i="14"/>
  <c r="BT101" i="14"/>
  <c r="BL101" i="14"/>
  <c r="BD101" i="14"/>
  <c r="AV101" i="14"/>
  <c r="AN101" i="14"/>
  <c r="AF101" i="14"/>
  <c r="X101" i="14"/>
  <c r="P101" i="14"/>
  <c r="EM101" i="14"/>
  <c r="EE101" i="14"/>
  <c r="DW101" i="14"/>
  <c r="DO101" i="14"/>
  <c r="DG101" i="14"/>
  <c r="CY101" i="14"/>
  <c r="CQ101" i="14"/>
  <c r="CI101" i="14"/>
  <c r="CA101" i="14"/>
  <c r="BS101" i="14"/>
  <c r="BK101" i="14"/>
  <c r="BC101" i="14"/>
  <c r="AU101" i="14"/>
  <c r="AM101" i="14"/>
  <c r="AE101" i="14"/>
  <c r="W101" i="14"/>
  <c r="EH337" i="14"/>
  <c r="DZ337" i="14"/>
  <c r="DR337" i="14"/>
  <c r="DJ337" i="14"/>
  <c r="DB337" i="14"/>
  <c r="CT337" i="14"/>
  <c r="EM337" i="14"/>
  <c r="EE337" i="14"/>
  <c r="DW337" i="14"/>
  <c r="DO337" i="14"/>
  <c r="DG337" i="14"/>
  <c r="CY337" i="14"/>
  <c r="CQ337" i="14"/>
  <c r="CI337" i="14"/>
  <c r="CA337" i="14"/>
  <c r="BS337" i="14"/>
  <c r="BK337" i="14"/>
  <c r="BC337" i="14"/>
  <c r="AU337" i="14"/>
  <c r="EL337" i="14"/>
  <c r="ED337" i="14"/>
  <c r="DV337" i="14"/>
  <c r="DN337" i="14"/>
  <c r="DF337" i="14"/>
  <c r="CX337" i="14"/>
  <c r="EF337" i="14"/>
  <c r="DS337" i="14"/>
  <c r="DE337" i="14"/>
  <c r="CS337" i="14"/>
  <c r="CJ337" i="14"/>
  <c r="BZ337" i="14"/>
  <c r="BQ337" i="14"/>
  <c r="BH337" i="14"/>
  <c r="AY337" i="14"/>
  <c r="AP337" i="14"/>
  <c r="AH337" i="14"/>
  <c r="Z337" i="14"/>
  <c r="R337" i="14"/>
  <c r="EC337" i="14"/>
  <c r="DQ337" i="14"/>
  <c r="DD337" i="14"/>
  <c r="CR337" i="14"/>
  <c r="CH337" i="14"/>
  <c r="BY337" i="14"/>
  <c r="BP337" i="14"/>
  <c r="BG337" i="14"/>
  <c r="AX337" i="14"/>
  <c r="AO337" i="14"/>
  <c r="AG337" i="14"/>
  <c r="Y337" i="14"/>
  <c r="Q337" i="14"/>
  <c r="EB337" i="14"/>
  <c r="DP337" i="14"/>
  <c r="DC337" i="14"/>
  <c r="CP337" i="14"/>
  <c r="CG337" i="14"/>
  <c r="BX337" i="14"/>
  <c r="BO337" i="14"/>
  <c r="BF337" i="14"/>
  <c r="AW337" i="14"/>
  <c r="AN337" i="14"/>
  <c r="AF337" i="14"/>
  <c r="X337" i="14"/>
  <c r="P337" i="14"/>
  <c r="EA337" i="14"/>
  <c r="DM337" i="14"/>
  <c r="DA337" i="14"/>
  <c r="CO337" i="14"/>
  <c r="CF337" i="14"/>
  <c r="BW337" i="14"/>
  <c r="BN337" i="14"/>
  <c r="BE337" i="14"/>
  <c r="AV337" i="14"/>
  <c r="AM337" i="14"/>
  <c r="AE337" i="14"/>
  <c r="W337" i="14"/>
  <c r="EK337" i="14"/>
  <c r="DY337" i="14"/>
  <c r="DL337" i="14"/>
  <c r="CZ337" i="14"/>
  <c r="CN337" i="14"/>
  <c r="CE337" i="14"/>
  <c r="BV337" i="14"/>
  <c r="BM337" i="14"/>
  <c r="BD337" i="14"/>
  <c r="AT337" i="14"/>
  <c r="AL337" i="14"/>
  <c r="AD337" i="14"/>
  <c r="V337" i="14"/>
  <c r="N337" i="14"/>
  <c r="EJ337" i="14"/>
  <c r="DX337" i="14"/>
  <c r="DK337" i="14"/>
  <c r="CW337" i="14"/>
  <c r="CM337" i="14"/>
  <c r="CD337" i="14"/>
  <c r="BU337" i="14"/>
  <c r="BL337" i="14"/>
  <c r="BB337" i="14"/>
  <c r="AS337" i="14"/>
  <c r="AK337" i="14"/>
  <c r="AC337" i="14"/>
  <c r="U337" i="14"/>
  <c r="EG337" i="14"/>
  <c r="DT337" i="14"/>
  <c r="DH337" i="14"/>
  <c r="CU337" i="14"/>
  <c r="CK337" i="14"/>
  <c r="CB337" i="14"/>
  <c r="BR337" i="14"/>
  <c r="BI337" i="14"/>
  <c r="AZ337" i="14"/>
  <c r="AQ337" i="14"/>
  <c r="AI337" i="14"/>
  <c r="AA337" i="14"/>
  <c r="S337" i="14"/>
  <c r="CC337" i="14"/>
  <c r="BT337" i="14"/>
  <c r="BJ337" i="14"/>
  <c r="EI337" i="14"/>
  <c r="BA337" i="14"/>
  <c r="DU337" i="14"/>
  <c r="AR337" i="14"/>
  <c r="DI337" i="14"/>
  <c r="AJ337" i="14"/>
  <c r="CV337" i="14"/>
  <c r="AB337" i="14"/>
  <c r="CL337" i="14"/>
  <c r="T337" i="14"/>
  <c r="EI277" i="14"/>
  <c r="EA277" i="14"/>
  <c r="DS277" i="14"/>
  <c r="DK277" i="14"/>
  <c r="DC277" i="14"/>
  <c r="CU277" i="14"/>
  <c r="CM277" i="14"/>
  <c r="CE277" i="14"/>
  <c r="BW277" i="14"/>
  <c r="BO277" i="14"/>
  <c r="BG277" i="14"/>
  <c r="AY277" i="14"/>
  <c r="AQ277" i="14"/>
  <c r="AI277" i="14"/>
  <c r="AA277" i="14"/>
  <c r="S277" i="14"/>
  <c r="EH277" i="14"/>
  <c r="DZ277" i="14"/>
  <c r="DR277" i="14"/>
  <c r="DJ277" i="14"/>
  <c r="DB277" i="14"/>
  <c r="CT277" i="14"/>
  <c r="CL277" i="14"/>
  <c r="CD277" i="14"/>
  <c r="BV277" i="14"/>
  <c r="BN277" i="14"/>
  <c r="BF277" i="14"/>
  <c r="AX277" i="14"/>
  <c r="AP277" i="14"/>
  <c r="AH277" i="14"/>
  <c r="Z277" i="14"/>
  <c r="R277" i="14"/>
  <c r="EG277" i="14"/>
  <c r="DY277" i="14"/>
  <c r="DQ277" i="14"/>
  <c r="DI277" i="14"/>
  <c r="DA277" i="14"/>
  <c r="CS277" i="14"/>
  <c r="CK277" i="14"/>
  <c r="CC277" i="14"/>
  <c r="BU277" i="14"/>
  <c r="BM277" i="14"/>
  <c r="BE277" i="14"/>
  <c r="AW277" i="14"/>
  <c r="AO277" i="14"/>
  <c r="AG277" i="14"/>
  <c r="Y277" i="14"/>
  <c r="Q277" i="14"/>
  <c r="EF277" i="14"/>
  <c r="DX277" i="14"/>
  <c r="DP277" i="14"/>
  <c r="DH277" i="14"/>
  <c r="CZ277" i="14"/>
  <c r="CR277" i="14"/>
  <c r="CJ277" i="14"/>
  <c r="CB277" i="14"/>
  <c r="BT277" i="14"/>
  <c r="BL277" i="14"/>
  <c r="BD277" i="14"/>
  <c r="AV277" i="14"/>
  <c r="AN277" i="14"/>
  <c r="AF277" i="14"/>
  <c r="X277" i="14"/>
  <c r="P277" i="14"/>
  <c r="EM277" i="14"/>
  <c r="EE277" i="14"/>
  <c r="DW277" i="14"/>
  <c r="DO277" i="14"/>
  <c r="DG277" i="14"/>
  <c r="CY277" i="14"/>
  <c r="CQ277" i="14"/>
  <c r="CI277" i="14"/>
  <c r="CA277" i="14"/>
  <c r="BS277" i="14"/>
  <c r="BK277" i="14"/>
  <c r="BC277" i="14"/>
  <c r="AU277" i="14"/>
  <c r="AM277" i="14"/>
  <c r="AE277" i="14"/>
  <c r="W277" i="14"/>
  <c r="EL277" i="14"/>
  <c r="ED277" i="14"/>
  <c r="DV277" i="14"/>
  <c r="DN277" i="14"/>
  <c r="DF277" i="14"/>
  <c r="CX277" i="14"/>
  <c r="CP277" i="14"/>
  <c r="CH277" i="14"/>
  <c r="BZ277" i="14"/>
  <c r="BR277" i="14"/>
  <c r="BJ277" i="14"/>
  <c r="BB277" i="14"/>
  <c r="AT277" i="14"/>
  <c r="AL277" i="14"/>
  <c r="AD277" i="14"/>
  <c r="V277" i="14"/>
  <c r="N277" i="14"/>
  <c r="EB277" i="14"/>
  <c r="CV277" i="14"/>
  <c r="BP277" i="14"/>
  <c r="AJ277" i="14"/>
  <c r="DU277" i="14"/>
  <c r="CO277" i="14"/>
  <c r="BI277" i="14"/>
  <c r="AC277" i="14"/>
  <c r="DT277" i="14"/>
  <c r="CN277" i="14"/>
  <c r="BH277" i="14"/>
  <c r="AB277" i="14"/>
  <c r="DM277" i="14"/>
  <c r="CG277" i="14"/>
  <c r="BA277" i="14"/>
  <c r="U277" i="14"/>
  <c r="DL277" i="14"/>
  <c r="CF277" i="14"/>
  <c r="AZ277" i="14"/>
  <c r="T277" i="14"/>
  <c r="EK277" i="14"/>
  <c r="DE277" i="14"/>
  <c r="BY277" i="14"/>
  <c r="AS277" i="14"/>
  <c r="EJ277" i="14"/>
  <c r="DD277" i="14"/>
  <c r="BX277" i="14"/>
  <c r="AR277" i="14"/>
  <c r="EC277" i="14"/>
  <c r="CW277" i="14"/>
  <c r="BQ277" i="14"/>
  <c r="AK277" i="14"/>
  <c r="EJ226" i="14"/>
  <c r="EB226" i="14"/>
  <c r="DT226" i="14"/>
  <c r="DL226" i="14"/>
  <c r="DD226" i="14"/>
  <c r="CV226" i="14"/>
  <c r="CN226" i="14"/>
  <c r="CF226" i="14"/>
  <c r="BX226" i="14"/>
  <c r="BP226" i="14"/>
  <c r="BH226" i="14"/>
  <c r="AZ226" i="14"/>
  <c r="AR226" i="14"/>
  <c r="AJ226" i="14"/>
  <c r="AB226" i="14"/>
  <c r="T226" i="14"/>
  <c r="EI226" i="14"/>
  <c r="EA226" i="14"/>
  <c r="DS226" i="14"/>
  <c r="DK226" i="14"/>
  <c r="DC226" i="14"/>
  <c r="CU226" i="14"/>
  <c r="CM226" i="14"/>
  <c r="CE226" i="14"/>
  <c r="BW226" i="14"/>
  <c r="BO226" i="14"/>
  <c r="BG226" i="14"/>
  <c r="AY226" i="14"/>
  <c r="AQ226" i="14"/>
  <c r="AI226" i="14"/>
  <c r="AA226" i="14"/>
  <c r="S226" i="14"/>
  <c r="EH226" i="14"/>
  <c r="DZ226" i="14"/>
  <c r="DR226" i="14"/>
  <c r="DJ226" i="14"/>
  <c r="DB226" i="14"/>
  <c r="CT226" i="14"/>
  <c r="CL226" i="14"/>
  <c r="CD226" i="14"/>
  <c r="BV226" i="14"/>
  <c r="BN226" i="14"/>
  <c r="BF226" i="14"/>
  <c r="AX226" i="14"/>
  <c r="AP226" i="14"/>
  <c r="AH226" i="14"/>
  <c r="Z226" i="14"/>
  <c r="R226" i="14"/>
  <c r="EG226" i="14"/>
  <c r="DY226" i="14"/>
  <c r="DQ226" i="14"/>
  <c r="DI226" i="14"/>
  <c r="DA226" i="14"/>
  <c r="CS226" i="14"/>
  <c r="CK226" i="14"/>
  <c r="CC226" i="14"/>
  <c r="BU226" i="14"/>
  <c r="BM226" i="14"/>
  <c r="BE226" i="14"/>
  <c r="AW226" i="14"/>
  <c r="AO226" i="14"/>
  <c r="AG226" i="14"/>
  <c r="Y226" i="14"/>
  <c r="Q226" i="14"/>
  <c r="EF226" i="14"/>
  <c r="DX226" i="14"/>
  <c r="DP226" i="14"/>
  <c r="DH226" i="14"/>
  <c r="CZ226" i="14"/>
  <c r="CR226" i="14"/>
  <c r="CJ226" i="14"/>
  <c r="CB226" i="14"/>
  <c r="BT226" i="14"/>
  <c r="BL226" i="14"/>
  <c r="BD226" i="14"/>
  <c r="AV226" i="14"/>
  <c r="AN226" i="14"/>
  <c r="AF226" i="14"/>
  <c r="X226" i="14"/>
  <c r="P226" i="14"/>
  <c r="EM226" i="14"/>
  <c r="EE226" i="14"/>
  <c r="DW226" i="14"/>
  <c r="DO226" i="14"/>
  <c r="DG226" i="14"/>
  <c r="CY226" i="14"/>
  <c r="CQ226" i="14"/>
  <c r="CI226" i="14"/>
  <c r="CA226" i="14"/>
  <c r="BS226" i="14"/>
  <c r="BK226" i="14"/>
  <c r="BC226" i="14"/>
  <c r="AU226" i="14"/>
  <c r="AM226" i="14"/>
  <c r="AE226" i="14"/>
  <c r="W226" i="14"/>
  <c r="EL226" i="14"/>
  <c r="ED226" i="14"/>
  <c r="DV226" i="14"/>
  <c r="DN226" i="14"/>
  <c r="DF226" i="14"/>
  <c r="CX226" i="14"/>
  <c r="CP226" i="14"/>
  <c r="CH226" i="14"/>
  <c r="BZ226" i="14"/>
  <c r="BR226" i="14"/>
  <c r="BJ226" i="14"/>
  <c r="BB226" i="14"/>
  <c r="AT226" i="14"/>
  <c r="AL226" i="14"/>
  <c r="AD226" i="14"/>
  <c r="V226" i="14"/>
  <c r="N226" i="14"/>
  <c r="EK226" i="14"/>
  <c r="EC226" i="14"/>
  <c r="DU226" i="14"/>
  <c r="DM226" i="14"/>
  <c r="DE226" i="14"/>
  <c r="CW226" i="14"/>
  <c r="CO226" i="14"/>
  <c r="CG226" i="14"/>
  <c r="BY226" i="14"/>
  <c r="BQ226" i="14"/>
  <c r="BI226" i="14"/>
  <c r="BA226" i="14"/>
  <c r="AS226" i="14"/>
  <c r="AK226" i="14"/>
  <c r="AC226" i="14"/>
  <c r="U226" i="14"/>
  <c r="EM348" i="14"/>
  <c r="EE348" i="14"/>
  <c r="DW348" i="14"/>
  <c r="DO348" i="14"/>
  <c r="DG348" i="14"/>
  <c r="CY348" i="14"/>
  <c r="CQ348" i="14"/>
  <c r="CI348" i="14"/>
  <c r="CA348" i="14"/>
  <c r="BS348" i="14"/>
  <c r="BK348" i="14"/>
  <c r="BC348" i="14"/>
  <c r="AU348" i="14"/>
  <c r="AM348" i="14"/>
  <c r="AE348" i="14"/>
  <c r="W348" i="14"/>
  <c r="EL348" i="14"/>
  <c r="ED348" i="14"/>
  <c r="DV348" i="14"/>
  <c r="DN348" i="14"/>
  <c r="DF348" i="14"/>
  <c r="CX348" i="14"/>
  <c r="CP348" i="14"/>
  <c r="CH348" i="14"/>
  <c r="BZ348" i="14"/>
  <c r="BR348" i="14"/>
  <c r="BJ348" i="14"/>
  <c r="BB348" i="14"/>
  <c r="AT348" i="14"/>
  <c r="AL348" i="14"/>
  <c r="AD348" i="14"/>
  <c r="V348" i="14"/>
  <c r="N348" i="14"/>
  <c r="EK348" i="14"/>
  <c r="EC348" i="14"/>
  <c r="DU348" i="14"/>
  <c r="DM348" i="14"/>
  <c r="DE348" i="14"/>
  <c r="CW348" i="14"/>
  <c r="CO348" i="14"/>
  <c r="CG348" i="14"/>
  <c r="BY348" i="14"/>
  <c r="BQ348" i="14"/>
  <c r="BI348" i="14"/>
  <c r="BA348" i="14"/>
  <c r="AS348" i="14"/>
  <c r="AK348" i="14"/>
  <c r="AC348" i="14"/>
  <c r="U348" i="14"/>
  <c r="EJ348" i="14"/>
  <c r="EB348" i="14"/>
  <c r="DT348" i="14"/>
  <c r="DL348" i="14"/>
  <c r="DD348" i="14"/>
  <c r="CV348" i="14"/>
  <c r="CN348" i="14"/>
  <c r="CF348" i="14"/>
  <c r="BX348" i="14"/>
  <c r="BP348" i="14"/>
  <c r="BH348" i="14"/>
  <c r="AZ348" i="14"/>
  <c r="AR348" i="14"/>
  <c r="AJ348" i="14"/>
  <c r="AB348" i="14"/>
  <c r="T348" i="14"/>
  <c r="EI348" i="14"/>
  <c r="EA348" i="14"/>
  <c r="DS348" i="14"/>
  <c r="DK348" i="14"/>
  <c r="DC348" i="14"/>
  <c r="CU348" i="14"/>
  <c r="CM348" i="14"/>
  <c r="CE348" i="14"/>
  <c r="BW348" i="14"/>
  <c r="BO348" i="14"/>
  <c r="BG348" i="14"/>
  <c r="AY348" i="14"/>
  <c r="AQ348" i="14"/>
  <c r="AI348" i="14"/>
  <c r="AA348" i="14"/>
  <c r="S348" i="14"/>
  <c r="EH348" i="14"/>
  <c r="DZ348" i="14"/>
  <c r="DR348" i="14"/>
  <c r="DJ348" i="14"/>
  <c r="DB348" i="14"/>
  <c r="CT348" i="14"/>
  <c r="CL348" i="14"/>
  <c r="CD348" i="14"/>
  <c r="BV348" i="14"/>
  <c r="BN348" i="14"/>
  <c r="BF348" i="14"/>
  <c r="AX348" i="14"/>
  <c r="AP348" i="14"/>
  <c r="AH348" i="14"/>
  <c r="Z348" i="14"/>
  <c r="R348" i="14"/>
  <c r="EG348" i="14"/>
  <c r="DY348" i="14"/>
  <c r="DQ348" i="14"/>
  <c r="DI348" i="14"/>
  <c r="DA348" i="14"/>
  <c r="CS348" i="14"/>
  <c r="CK348" i="14"/>
  <c r="CC348" i="14"/>
  <c r="BU348" i="14"/>
  <c r="BM348" i="14"/>
  <c r="BE348" i="14"/>
  <c r="AW348" i="14"/>
  <c r="AO348" i="14"/>
  <c r="AG348" i="14"/>
  <c r="Y348" i="14"/>
  <c r="Q348" i="14"/>
  <c r="CJ348" i="14"/>
  <c r="X348" i="14"/>
  <c r="CB348" i="14"/>
  <c r="P348" i="14"/>
  <c r="EF348" i="14"/>
  <c r="BT348" i="14"/>
  <c r="DX348" i="14"/>
  <c r="BL348" i="14"/>
  <c r="DP348" i="14"/>
  <c r="BD348" i="14"/>
  <c r="DH348" i="14"/>
  <c r="AV348" i="14"/>
  <c r="CR348" i="14"/>
  <c r="AF348" i="14"/>
  <c r="CZ348" i="14"/>
  <c r="AN348" i="14"/>
  <c r="EM346" i="14"/>
  <c r="EE346" i="14"/>
  <c r="DW346" i="14"/>
  <c r="DO346" i="14"/>
  <c r="DG346" i="14"/>
  <c r="CY346" i="14"/>
  <c r="CQ346" i="14"/>
  <c r="CI346" i="14"/>
  <c r="CA346" i="14"/>
  <c r="BS346" i="14"/>
  <c r="BK346" i="14"/>
  <c r="BC346" i="14"/>
  <c r="AU346" i="14"/>
  <c r="AM346" i="14"/>
  <c r="AE346" i="14"/>
  <c r="W346" i="14"/>
  <c r="EL346" i="14"/>
  <c r="ED346" i="14"/>
  <c r="DV346" i="14"/>
  <c r="DN346" i="14"/>
  <c r="DF346" i="14"/>
  <c r="CX346" i="14"/>
  <c r="CP346" i="14"/>
  <c r="CH346" i="14"/>
  <c r="BZ346" i="14"/>
  <c r="BR346" i="14"/>
  <c r="BJ346" i="14"/>
  <c r="BB346" i="14"/>
  <c r="AT346" i="14"/>
  <c r="AL346" i="14"/>
  <c r="AD346" i="14"/>
  <c r="V346" i="14"/>
  <c r="N346" i="14"/>
  <c r="EK346" i="14"/>
  <c r="EC346" i="14"/>
  <c r="DU346" i="14"/>
  <c r="DM346" i="14"/>
  <c r="DE346" i="14"/>
  <c r="CW346" i="14"/>
  <c r="CO346" i="14"/>
  <c r="CG346" i="14"/>
  <c r="BY346" i="14"/>
  <c r="BQ346" i="14"/>
  <c r="BI346" i="14"/>
  <c r="BA346" i="14"/>
  <c r="AS346" i="14"/>
  <c r="AK346" i="14"/>
  <c r="AC346" i="14"/>
  <c r="U346" i="14"/>
  <c r="EJ346" i="14"/>
  <c r="EB346" i="14"/>
  <c r="DT346" i="14"/>
  <c r="DL346" i="14"/>
  <c r="DD346" i="14"/>
  <c r="CV346" i="14"/>
  <c r="CN346" i="14"/>
  <c r="CF346" i="14"/>
  <c r="BX346" i="14"/>
  <c r="BP346" i="14"/>
  <c r="BH346" i="14"/>
  <c r="AZ346" i="14"/>
  <c r="AR346" i="14"/>
  <c r="AJ346" i="14"/>
  <c r="AB346" i="14"/>
  <c r="T346" i="14"/>
  <c r="EI346" i="14"/>
  <c r="EA346" i="14"/>
  <c r="DS346" i="14"/>
  <c r="DK346" i="14"/>
  <c r="DC346" i="14"/>
  <c r="CU346" i="14"/>
  <c r="CM346" i="14"/>
  <c r="CE346" i="14"/>
  <c r="BW346" i="14"/>
  <c r="BO346" i="14"/>
  <c r="BG346" i="14"/>
  <c r="AY346" i="14"/>
  <c r="AQ346" i="14"/>
  <c r="AI346" i="14"/>
  <c r="AA346" i="14"/>
  <c r="S346" i="14"/>
  <c r="EH346" i="14"/>
  <c r="DZ346" i="14"/>
  <c r="DR346" i="14"/>
  <c r="DJ346" i="14"/>
  <c r="DB346" i="14"/>
  <c r="CT346" i="14"/>
  <c r="CL346" i="14"/>
  <c r="CD346" i="14"/>
  <c r="BV346" i="14"/>
  <c r="BN346" i="14"/>
  <c r="BF346" i="14"/>
  <c r="AX346" i="14"/>
  <c r="AP346" i="14"/>
  <c r="AH346" i="14"/>
  <c r="Z346" i="14"/>
  <c r="R346" i="14"/>
  <c r="EG346" i="14"/>
  <c r="DY346" i="14"/>
  <c r="DQ346" i="14"/>
  <c r="DI346" i="14"/>
  <c r="DA346" i="14"/>
  <c r="CS346" i="14"/>
  <c r="CK346" i="14"/>
  <c r="CC346" i="14"/>
  <c r="BU346" i="14"/>
  <c r="BM346" i="14"/>
  <c r="BE346" i="14"/>
  <c r="AW346" i="14"/>
  <c r="AO346" i="14"/>
  <c r="AG346" i="14"/>
  <c r="Y346" i="14"/>
  <c r="Q346" i="14"/>
  <c r="CR346" i="14"/>
  <c r="AF346" i="14"/>
  <c r="CJ346" i="14"/>
  <c r="X346" i="14"/>
  <c r="CB346" i="14"/>
  <c r="P346" i="14"/>
  <c r="EF346" i="14"/>
  <c r="BT346" i="14"/>
  <c r="DX346" i="14"/>
  <c r="BL346" i="14"/>
  <c r="DP346" i="14"/>
  <c r="BD346" i="14"/>
  <c r="CZ346" i="14"/>
  <c r="AN346" i="14"/>
  <c r="DH346" i="14"/>
  <c r="AV346" i="14"/>
  <c r="EL306" i="14"/>
  <c r="ED306" i="14"/>
  <c r="DV306" i="14"/>
  <c r="DN306" i="14"/>
  <c r="DF306" i="14"/>
  <c r="CX306" i="14"/>
  <c r="CP306" i="14"/>
  <c r="CH306" i="14"/>
  <c r="BZ306" i="14"/>
  <c r="BR306" i="14"/>
  <c r="BJ306" i="14"/>
  <c r="BB306" i="14"/>
  <c r="AT306" i="14"/>
  <c r="AL306" i="14"/>
  <c r="AD306" i="14"/>
  <c r="V306" i="14"/>
  <c r="N306" i="14"/>
  <c r="EK306" i="14"/>
  <c r="EC306" i="14"/>
  <c r="DU306" i="14"/>
  <c r="DM306" i="14"/>
  <c r="DE306" i="14"/>
  <c r="CW306" i="14"/>
  <c r="CO306" i="14"/>
  <c r="CG306" i="14"/>
  <c r="BY306" i="14"/>
  <c r="BQ306" i="14"/>
  <c r="BI306" i="14"/>
  <c r="BA306" i="14"/>
  <c r="AS306" i="14"/>
  <c r="AK306" i="14"/>
  <c r="AC306" i="14"/>
  <c r="U306" i="14"/>
  <c r="EJ306" i="14"/>
  <c r="EB306" i="14"/>
  <c r="DT306" i="14"/>
  <c r="DL306" i="14"/>
  <c r="DD306" i="14"/>
  <c r="CV306" i="14"/>
  <c r="CN306" i="14"/>
  <c r="CF306" i="14"/>
  <c r="BX306" i="14"/>
  <c r="BP306" i="14"/>
  <c r="BH306" i="14"/>
  <c r="AZ306" i="14"/>
  <c r="AR306" i="14"/>
  <c r="AJ306" i="14"/>
  <c r="AB306" i="14"/>
  <c r="T306" i="14"/>
  <c r="EI306" i="14"/>
  <c r="EA306" i="14"/>
  <c r="DS306" i="14"/>
  <c r="DK306" i="14"/>
  <c r="DC306" i="14"/>
  <c r="CU306" i="14"/>
  <c r="CM306" i="14"/>
  <c r="CE306" i="14"/>
  <c r="BW306" i="14"/>
  <c r="BO306" i="14"/>
  <c r="BG306" i="14"/>
  <c r="AY306" i="14"/>
  <c r="AQ306" i="14"/>
  <c r="AI306" i="14"/>
  <c r="AA306" i="14"/>
  <c r="S306" i="14"/>
  <c r="EH306" i="14"/>
  <c r="DZ306" i="14"/>
  <c r="DR306" i="14"/>
  <c r="DJ306" i="14"/>
  <c r="DB306" i="14"/>
  <c r="CT306" i="14"/>
  <c r="CL306" i="14"/>
  <c r="CD306" i="14"/>
  <c r="BV306" i="14"/>
  <c r="BN306" i="14"/>
  <c r="BF306" i="14"/>
  <c r="AX306" i="14"/>
  <c r="AP306" i="14"/>
  <c r="AH306" i="14"/>
  <c r="Z306" i="14"/>
  <c r="R306" i="14"/>
  <c r="EG306" i="14"/>
  <c r="DY306" i="14"/>
  <c r="DQ306" i="14"/>
  <c r="DI306" i="14"/>
  <c r="DA306" i="14"/>
  <c r="CS306" i="14"/>
  <c r="CK306" i="14"/>
  <c r="CC306" i="14"/>
  <c r="BU306" i="14"/>
  <c r="BM306" i="14"/>
  <c r="BE306" i="14"/>
  <c r="AW306" i="14"/>
  <c r="AO306" i="14"/>
  <c r="AG306" i="14"/>
  <c r="Y306" i="14"/>
  <c r="Q306" i="14"/>
  <c r="DH306" i="14"/>
  <c r="CB306" i="14"/>
  <c r="AV306" i="14"/>
  <c r="P306" i="14"/>
  <c r="EM306" i="14"/>
  <c r="DG306" i="14"/>
  <c r="CA306" i="14"/>
  <c r="AU306" i="14"/>
  <c r="EF306" i="14"/>
  <c r="CZ306" i="14"/>
  <c r="BT306" i="14"/>
  <c r="AN306" i="14"/>
  <c r="EE306" i="14"/>
  <c r="CY306" i="14"/>
  <c r="BS306" i="14"/>
  <c r="AM306" i="14"/>
  <c r="DX306" i="14"/>
  <c r="CR306" i="14"/>
  <c r="BL306" i="14"/>
  <c r="AF306" i="14"/>
  <c r="DW306" i="14"/>
  <c r="CQ306" i="14"/>
  <c r="BK306" i="14"/>
  <c r="AE306" i="14"/>
  <c r="DO306" i="14"/>
  <c r="CI306" i="14"/>
  <c r="BC306" i="14"/>
  <c r="W306" i="14"/>
  <c r="CJ306" i="14"/>
  <c r="BD306" i="14"/>
  <c r="X306" i="14"/>
  <c r="DP306" i="14"/>
  <c r="EF213" i="14"/>
  <c r="DX213" i="14"/>
  <c r="DP213" i="14"/>
  <c r="DH213" i="14"/>
  <c r="CZ213" i="14"/>
  <c r="CR213" i="14"/>
  <c r="CJ213" i="14"/>
  <c r="CB213" i="14"/>
  <c r="BT213" i="14"/>
  <c r="BL213" i="14"/>
  <c r="BD213" i="14"/>
  <c r="AV213" i="14"/>
  <c r="AN213" i="14"/>
  <c r="AF213" i="14"/>
  <c r="X213" i="14"/>
  <c r="P213" i="14"/>
  <c r="EM213" i="14"/>
  <c r="EE213" i="14"/>
  <c r="DW213" i="14"/>
  <c r="DO213" i="14"/>
  <c r="DG213" i="14"/>
  <c r="CY213" i="14"/>
  <c r="CQ213" i="14"/>
  <c r="CI213" i="14"/>
  <c r="CA213" i="14"/>
  <c r="BS213" i="14"/>
  <c r="BK213" i="14"/>
  <c r="BC213" i="14"/>
  <c r="AU213" i="14"/>
  <c r="AM213" i="14"/>
  <c r="AE213" i="14"/>
  <c r="W213" i="14"/>
  <c r="EL213" i="14"/>
  <c r="ED213" i="14"/>
  <c r="DV213" i="14"/>
  <c r="DN213" i="14"/>
  <c r="DF213" i="14"/>
  <c r="CX213" i="14"/>
  <c r="CP213" i="14"/>
  <c r="CH213" i="14"/>
  <c r="BZ213" i="14"/>
  <c r="BR213" i="14"/>
  <c r="BJ213" i="14"/>
  <c r="BB213" i="14"/>
  <c r="AT213" i="14"/>
  <c r="AL213" i="14"/>
  <c r="AD213" i="14"/>
  <c r="V213" i="14"/>
  <c r="N213" i="14"/>
  <c r="EK213" i="14"/>
  <c r="EC213" i="14"/>
  <c r="DU213" i="14"/>
  <c r="DM213" i="14"/>
  <c r="DE213" i="14"/>
  <c r="CW213" i="14"/>
  <c r="CO213" i="14"/>
  <c r="CG213" i="14"/>
  <c r="BY213" i="14"/>
  <c r="BQ213" i="14"/>
  <c r="BI213" i="14"/>
  <c r="BA213" i="14"/>
  <c r="AS213" i="14"/>
  <c r="AK213" i="14"/>
  <c r="AC213" i="14"/>
  <c r="U213" i="14"/>
  <c r="EJ213" i="14"/>
  <c r="EB213" i="14"/>
  <c r="DT213" i="14"/>
  <c r="DL213" i="14"/>
  <c r="DD213" i="14"/>
  <c r="CV213" i="14"/>
  <c r="CN213" i="14"/>
  <c r="CF213" i="14"/>
  <c r="BX213" i="14"/>
  <c r="BP213" i="14"/>
  <c r="BH213" i="14"/>
  <c r="AZ213" i="14"/>
  <c r="AR213" i="14"/>
  <c r="AJ213" i="14"/>
  <c r="AB213" i="14"/>
  <c r="T213" i="14"/>
  <c r="EI213" i="14"/>
  <c r="EA213" i="14"/>
  <c r="DS213" i="14"/>
  <c r="DK213" i="14"/>
  <c r="DC213" i="14"/>
  <c r="CU213" i="14"/>
  <c r="CM213" i="14"/>
  <c r="CE213" i="14"/>
  <c r="BW213" i="14"/>
  <c r="BO213" i="14"/>
  <c r="BG213" i="14"/>
  <c r="AY213" i="14"/>
  <c r="AQ213" i="14"/>
  <c r="AI213" i="14"/>
  <c r="AA213" i="14"/>
  <c r="S213" i="14"/>
  <c r="EH213" i="14"/>
  <c r="DZ213" i="14"/>
  <c r="DR213" i="14"/>
  <c r="DJ213" i="14"/>
  <c r="DB213" i="14"/>
  <c r="CT213" i="14"/>
  <c r="CL213" i="14"/>
  <c r="CD213" i="14"/>
  <c r="BV213" i="14"/>
  <c r="BN213" i="14"/>
  <c r="BF213" i="14"/>
  <c r="AX213" i="14"/>
  <c r="AP213" i="14"/>
  <c r="AH213" i="14"/>
  <c r="Z213" i="14"/>
  <c r="R213" i="14"/>
  <c r="EG213" i="14"/>
  <c r="DY213" i="14"/>
  <c r="DQ213" i="14"/>
  <c r="DI213" i="14"/>
  <c r="DA213" i="14"/>
  <c r="CS213" i="14"/>
  <c r="CK213" i="14"/>
  <c r="CC213" i="14"/>
  <c r="BU213" i="14"/>
  <c r="BM213" i="14"/>
  <c r="BE213" i="14"/>
  <c r="AW213" i="14"/>
  <c r="AO213" i="14"/>
  <c r="AG213" i="14"/>
  <c r="Y213" i="14"/>
  <c r="Q213" i="14"/>
  <c r="EJ162" i="14"/>
  <c r="EB162" i="14"/>
  <c r="DT162" i="14"/>
  <c r="DL162" i="14"/>
  <c r="DD162" i="14"/>
  <c r="CV162" i="14"/>
  <c r="CN162" i="14"/>
  <c r="CF162" i="14"/>
  <c r="BX162" i="14"/>
  <c r="BP162" i="14"/>
  <c r="BH162" i="14"/>
  <c r="AZ162" i="14"/>
  <c r="AR162" i="14"/>
  <c r="AJ162" i="14"/>
  <c r="AB162" i="14"/>
  <c r="T162" i="14"/>
  <c r="EI162" i="14"/>
  <c r="EA162" i="14"/>
  <c r="DS162" i="14"/>
  <c r="DK162" i="14"/>
  <c r="DC162" i="14"/>
  <c r="CU162" i="14"/>
  <c r="CM162" i="14"/>
  <c r="CE162" i="14"/>
  <c r="BW162" i="14"/>
  <c r="BO162" i="14"/>
  <c r="BG162" i="14"/>
  <c r="AY162" i="14"/>
  <c r="AQ162" i="14"/>
  <c r="AI162" i="14"/>
  <c r="AA162" i="14"/>
  <c r="S162" i="14"/>
  <c r="EH162" i="14"/>
  <c r="DZ162" i="14"/>
  <c r="DR162" i="14"/>
  <c r="DJ162" i="14"/>
  <c r="DB162" i="14"/>
  <c r="CT162" i="14"/>
  <c r="CL162" i="14"/>
  <c r="CD162" i="14"/>
  <c r="BV162" i="14"/>
  <c r="BN162" i="14"/>
  <c r="BF162" i="14"/>
  <c r="AX162" i="14"/>
  <c r="AP162" i="14"/>
  <c r="AH162" i="14"/>
  <c r="Z162" i="14"/>
  <c r="R162" i="14"/>
  <c r="EG162" i="14"/>
  <c r="DY162" i="14"/>
  <c r="DQ162" i="14"/>
  <c r="DI162" i="14"/>
  <c r="DA162" i="14"/>
  <c r="CS162" i="14"/>
  <c r="CK162" i="14"/>
  <c r="CC162" i="14"/>
  <c r="BU162" i="14"/>
  <c r="BM162" i="14"/>
  <c r="BE162" i="14"/>
  <c r="AW162" i="14"/>
  <c r="AO162" i="14"/>
  <c r="AG162" i="14"/>
  <c r="Y162" i="14"/>
  <c r="Q162" i="14"/>
  <c r="EF162" i="14"/>
  <c r="DX162" i="14"/>
  <c r="DP162" i="14"/>
  <c r="DH162" i="14"/>
  <c r="CZ162" i="14"/>
  <c r="CR162" i="14"/>
  <c r="CJ162" i="14"/>
  <c r="CB162" i="14"/>
  <c r="BT162" i="14"/>
  <c r="BL162" i="14"/>
  <c r="BD162" i="14"/>
  <c r="AV162" i="14"/>
  <c r="AN162" i="14"/>
  <c r="AF162" i="14"/>
  <c r="X162" i="14"/>
  <c r="P162" i="14"/>
  <c r="EM162" i="14"/>
  <c r="EE162" i="14"/>
  <c r="DW162" i="14"/>
  <c r="DO162" i="14"/>
  <c r="DG162" i="14"/>
  <c r="CY162" i="14"/>
  <c r="CQ162" i="14"/>
  <c r="CI162" i="14"/>
  <c r="CA162" i="14"/>
  <c r="BS162" i="14"/>
  <c r="BK162" i="14"/>
  <c r="BC162" i="14"/>
  <c r="AU162" i="14"/>
  <c r="AM162" i="14"/>
  <c r="AE162" i="14"/>
  <c r="W162" i="14"/>
  <c r="EL162" i="14"/>
  <c r="ED162" i="14"/>
  <c r="DV162" i="14"/>
  <c r="DN162" i="14"/>
  <c r="DF162" i="14"/>
  <c r="CX162" i="14"/>
  <c r="CP162" i="14"/>
  <c r="CH162" i="14"/>
  <c r="BZ162" i="14"/>
  <c r="BR162" i="14"/>
  <c r="BJ162" i="14"/>
  <c r="BB162" i="14"/>
  <c r="AT162" i="14"/>
  <c r="AL162" i="14"/>
  <c r="AD162" i="14"/>
  <c r="V162" i="14"/>
  <c r="N162" i="14"/>
  <c r="EK162" i="14"/>
  <c r="EC162" i="14"/>
  <c r="DU162" i="14"/>
  <c r="DM162" i="14"/>
  <c r="DE162" i="14"/>
  <c r="CW162" i="14"/>
  <c r="CO162" i="14"/>
  <c r="CG162" i="14"/>
  <c r="BY162" i="14"/>
  <c r="BQ162" i="14"/>
  <c r="BI162" i="14"/>
  <c r="BA162" i="14"/>
  <c r="AS162" i="14"/>
  <c r="AK162" i="14"/>
  <c r="AC162" i="14"/>
  <c r="U162" i="14"/>
  <c r="EI339" i="14"/>
  <c r="EA339" i="14"/>
  <c r="DS339" i="14"/>
  <c r="DK339" i="14"/>
  <c r="DC339" i="14"/>
  <c r="CU339" i="14"/>
  <c r="CM339" i="14"/>
  <c r="CE339" i="14"/>
  <c r="BW339" i="14"/>
  <c r="BO339" i="14"/>
  <c r="BG339" i="14"/>
  <c r="AY339" i="14"/>
  <c r="AQ339" i="14"/>
  <c r="AI339" i="14"/>
  <c r="AA339" i="14"/>
  <c r="S339" i="14"/>
  <c r="EH339" i="14"/>
  <c r="DZ339" i="14"/>
  <c r="DR339" i="14"/>
  <c r="DJ339" i="14"/>
  <c r="DB339" i="14"/>
  <c r="CT339" i="14"/>
  <c r="CL339" i="14"/>
  <c r="CD339" i="14"/>
  <c r="BV339" i="14"/>
  <c r="BN339" i="14"/>
  <c r="BF339" i="14"/>
  <c r="AX339" i="14"/>
  <c r="AP339" i="14"/>
  <c r="AH339" i="14"/>
  <c r="Z339" i="14"/>
  <c r="R339" i="14"/>
  <c r="EG339" i="14"/>
  <c r="DY339" i="14"/>
  <c r="DQ339" i="14"/>
  <c r="DI339" i="14"/>
  <c r="DA339" i="14"/>
  <c r="CS339" i="14"/>
  <c r="CK339" i="14"/>
  <c r="CC339" i="14"/>
  <c r="BU339" i="14"/>
  <c r="BM339" i="14"/>
  <c r="BE339" i="14"/>
  <c r="AW339" i="14"/>
  <c r="AO339" i="14"/>
  <c r="AG339" i="14"/>
  <c r="Y339" i="14"/>
  <c r="Q339" i="14"/>
  <c r="EF339" i="14"/>
  <c r="DX339" i="14"/>
  <c r="DP339" i="14"/>
  <c r="DH339" i="14"/>
  <c r="CZ339" i="14"/>
  <c r="CR339" i="14"/>
  <c r="CJ339" i="14"/>
  <c r="CB339" i="14"/>
  <c r="BT339" i="14"/>
  <c r="BL339" i="14"/>
  <c r="BD339" i="14"/>
  <c r="AV339" i="14"/>
  <c r="AN339" i="14"/>
  <c r="AF339" i="14"/>
  <c r="X339" i="14"/>
  <c r="P339" i="14"/>
  <c r="EM339" i="14"/>
  <c r="EE339" i="14"/>
  <c r="DW339" i="14"/>
  <c r="DO339" i="14"/>
  <c r="DG339" i="14"/>
  <c r="CY339" i="14"/>
  <c r="CQ339" i="14"/>
  <c r="CI339" i="14"/>
  <c r="CA339" i="14"/>
  <c r="BS339" i="14"/>
  <c r="BK339" i="14"/>
  <c r="BC339" i="14"/>
  <c r="AU339" i="14"/>
  <c r="AM339" i="14"/>
  <c r="AE339" i="14"/>
  <c r="W339" i="14"/>
  <c r="EL339" i="14"/>
  <c r="ED339" i="14"/>
  <c r="DV339" i="14"/>
  <c r="DN339" i="14"/>
  <c r="DF339" i="14"/>
  <c r="CX339" i="14"/>
  <c r="CP339" i="14"/>
  <c r="CH339" i="14"/>
  <c r="BZ339" i="14"/>
  <c r="BR339" i="14"/>
  <c r="BJ339" i="14"/>
  <c r="BB339" i="14"/>
  <c r="AT339" i="14"/>
  <c r="AL339" i="14"/>
  <c r="AD339" i="14"/>
  <c r="V339" i="14"/>
  <c r="N339" i="14"/>
  <c r="EK339" i="14"/>
  <c r="EC339" i="14"/>
  <c r="DU339" i="14"/>
  <c r="DM339" i="14"/>
  <c r="DE339" i="14"/>
  <c r="CW339" i="14"/>
  <c r="CO339" i="14"/>
  <c r="CG339" i="14"/>
  <c r="BY339" i="14"/>
  <c r="BQ339" i="14"/>
  <c r="BI339" i="14"/>
  <c r="BA339" i="14"/>
  <c r="AS339" i="14"/>
  <c r="AK339" i="14"/>
  <c r="AC339" i="14"/>
  <c r="U339" i="14"/>
  <c r="DT339" i="14"/>
  <c r="BH339" i="14"/>
  <c r="DL339" i="14"/>
  <c r="AZ339" i="14"/>
  <c r="DD339" i="14"/>
  <c r="AR339" i="14"/>
  <c r="CV339" i="14"/>
  <c r="AJ339" i="14"/>
  <c r="CN339" i="14"/>
  <c r="AB339" i="14"/>
  <c r="CF339" i="14"/>
  <c r="T339" i="14"/>
  <c r="EB339" i="14"/>
  <c r="BP339" i="14"/>
  <c r="EJ339" i="14"/>
  <c r="BX339" i="14"/>
  <c r="EI281" i="14"/>
  <c r="EA281" i="14"/>
  <c r="DS281" i="14"/>
  <c r="DK281" i="14"/>
  <c r="DC281" i="14"/>
  <c r="CU281" i="14"/>
  <c r="CM281" i="14"/>
  <c r="CE281" i="14"/>
  <c r="BW281" i="14"/>
  <c r="BO281" i="14"/>
  <c r="BG281" i="14"/>
  <c r="AY281" i="14"/>
  <c r="AQ281" i="14"/>
  <c r="AI281" i="14"/>
  <c r="AA281" i="14"/>
  <c r="S281" i="14"/>
  <c r="EH281" i="14"/>
  <c r="DZ281" i="14"/>
  <c r="DR281" i="14"/>
  <c r="DJ281" i="14"/>
  <c r="DB281" i="14"/>
  <c r="CT281" i="14"/>
  <c r="CL281" i="14"/>
  <c r="CD281" i="14"/>
  <c r="BV281" i="14"/>
  <c r="BN281" i="14"/>
  <c r="BF281" i="14"/>
  <c r="AX281" i="14"/>
  <c r="AP281" i="14"/>
  <c r="AH281" i="14"/>
  <c r="Z281" i="14"/>
  <c r="R281" i="14"/>
  <c r="EG281" i="14"/>
  <c r="DY281" i="14"/>
  <c r="DQ281" i="14"/>
  <c r="DI281" i="14"/>
  <c r="DA281" i="14"/>
  <c r="CS281" i="14"/>
  <c r="CK281" i="14"/>
  <c r="CC281" i="14"/>
  <c r="BU281" i="14"/>
  <c r="BM281" i="14"/>
  <c r="BE281" i="14"/>
  <c r="AW281" i="14"/>
  <c r="AO281" i="14"/>
  <c r="AG281" i="14"/>
  <c r="Y281" i="14"/>
  <c r="Q281" i="14"/>
  <c r="EF281" i="14"/>
  <c r="DX281" i="14"/>
  <c r="DP281" i="14"/>
  <c r="DH281" i="14"/>
  <c r="CZ281" i="14"/>
  <c r="CR281" i="14"/>
  <c r="CJ281" i="14"/>
  <c r="CB281" i="14"/>
  <c r="BT281" i="14"/>
  <c r="BL281" i="14"/>
  <c r="BD281" i="14"/>
  <c r="AV281" i="14"/>
  <c r="AN281" i="14"/>
  <c r="AF281" i="14"/>
  <c r="X281" i="14"/>
  <c r="P281" i="14"/>
  <c r="EM281" i="14"/>
  <c r="EE281" i="14"/>
  <c r="DW281" i="14"/>
  <c r="DO281" i="14"/>
  <c r="DG281" i="14"/>
  <c r="CY281" i="14"/>
  <c r="CQ281" i="14"/>
  <c r="CI281" i="14"/>
  <c r="CA281" i="14"/>
  <c r="BS281" i="14"/>
  <c r="BK281" i="14"/>
  <c r="BC281" i="14"/>
  <c r="AU281" i="14"/>
  <c r="AM281" i="14"/>
  <c r="AE281" i="14"/>
  <c r="W281" i="14"/>
  <c r="EL281" i="14"/>
  <c r="ED281" i="14"/>
  <c r="DV281" i="14"/>
  <c r="DN281" i="14"/>
  <c r="DF281" i="14"/>
  <c r="CX281" i="14"/>
  <c r="CP281" i="14"/>
  <c r="CH281" i="14"/>
  <c r="BZ281" i="14"/>
  <c r="BR281" i="14"/>
  <c r="BJ281" i="14"/>
  <c r="BB281" i="14"/>
  <c r="AT281" i="14"/>
  <c r="AL281" i="14"/>
  <c r="AD281" i="14"/>
  <c r="V281" i="14"/>
  <c r="N281" i="14"/>
  <c r="EJ281" i="14"/>
  <c r="EB281" i="14"/>
  <c r="DT281" i="14"/>
  <c r="DL281" i="14"/>
  <c r="DD281" i="14"/>
  <c r="CV281" i="14"/>
  <c r="CN281" i="14"/>
  <c r="CF281" i="14"/>
  <c r="BX281" i="14"/>
  <c r="BP281" i="14"/>
  <c r="BH281" i="14"/>
  <c r="AZ281" i="14"/>
  <c r="AR281" i="14"/>
  <c r="AJ281" i="14"/>
  <c r="AB281" i="14"/>
  <c r="T281" i="14"/>
  <c r="DM281" i="14"/>
  <c r="BA281" i="14"/>
  <c r="DE281" i="14"/>
  <c r="AS281" i="14"/>
  <c r="CW281" i="14"/>
  <c r="AK281" i="14"/>
  <c r="CO281" i="14"/>
  <c r="AC281" i="14"/>
  <c r="CG281" i="14"/>
  <c r="U281" i="14"/>
  <c r="EK281" i="14"/>
  <c r="BY281" i="14"/>
  <c r="EC281" i="14"/>
  <c r="BQ281" i="14"/>
  <c r="DU281" i="14"/>
  <c r="BI281" i="14"/>
  <c r="EJ230" i="14"/>
  <c r="EB230" i="14"/>
  <c r="DT230" i="14"/>
  <c r="DL230" i="14"/>
  <c r="DD230" i="14"/>
  <c r="CV230" i="14"/>
  <c r="CN230" i="14"/>
  <c r="CF230" i="14"/>
  <c r="BX230" i="14"/>
  <c r="BP230" i="14"/>
  <c r="BH230" i="14"/>
  <c r="AZ230" i="14"/>
  <c r="AR230" i="14"/>
  <c r="AJ230" i="14"/>
  <c r="AB230" i="14"/>
  <c r="T230" i="14"/>
  <c r="EI230" i="14"/>
  <c r="EA230" i="14"/>
  <c r="DS230" i="14"/>
  <c r="DK230" i="14"/>
  <c r="DC230" i="14"/>
  <c r="CU230" i="14"/>
  <c r="CM230" i="14"/>
  <c r="CE230" i="14"/>
  <c r="BW230" i="14"/>
  <c r="BO230" i="14"/>
  <c r="BG230" i="14"/>
  <c r="AY230" i="14"/>
  <c r="AQ230" i="14"/>
  <c r="AI230" i="14"/>
  <c r="AA230" i="14"/>
  <c r="S230" i="14"/>
  <c r="EH230" i="14"/>
  <c r="DZ230" i="14"/>
  <c r="DR230" i="14"/>
  <c r="DJ230" i="14"/>
  <c r="DB230" i="14"/>
  <c r="CT230" i="14"/>
  <c r="CL230" i="14"/>
  <c r="CD230" i="14"/>
  <c r="BV230" i="14"/>
  <c r="BN230" i="14"/>
  <c r="BF230" i="14"/>
  <c r="AX230" i="14"/>
  <c r="AP230" i="14"/>
  <c r="AH230" i="14"/>
  <c r="Z230" i="14"/>
  <c r="R230" i="14"/>
  <c r="EG230" i="14"/>
  <c r="DY230" i="14"/>
  <c r="DQ230" i="14"/>
  <c r="DI230" i="14"/>
  <c r="DA230" i="14"/>
  <c r="CS230" i="14"/>
  <c r="CK230" i="14"/>
  <c r="CC230" i="14"/>
  <c r="BU230" i="14"/>
  <c r="BM230" i="14"/>
  <c r="BE230" i="14"/>
  <c r="AW230" i="14"/>
  <c r="AO230" i="14"/>
  <c r="AG230" i="14"/>
  <c r="Y230" i="14"/>
  <c r="Q230" i="14"/>
  <c r="EF230" i="14"/>
  <c r="DX230" i="14"/>
  <c r="DP230" i="14"/>
  <c r="DH230" i="14"/>
  <c r="CZ230" i="14"/>
  <c r="CR230" i="14"/>
  <c r="CJ230" i="14"/>
  <c r="CB230" i="14"/>
  <c r="BT230" i="14"/>
  <c r="BL230" i="14"/>
  <c r="BD230" i="14"/>
  <c r="AV230" i="14"/>
  <c r="AN230" i="14"/>
  <c r="AF230" i="14"/>
  <c r="X230" i="14"/>
  <c r="P230" i="14"/>
  <c r="EM230" i="14"/>
  <c r="EE230" i="14"/>
  <c r="DW230" i="14"/>
  <c r="DO230" i="14"/>
  <c r="DG230" i="14"/>
  <c r="CY230" i="14"/>
  <c r="CQ230" i="14"/>
  <c r="CI230" i="14"/>
  <c r="CA230" i="14"/>
  <c r="BS230" i="14"/>
  <c r="BK230" i="14"/>
  <c r="BC230" i="14"/>
  <c r="AU230" i="14"/>
  <c r="AM230" i="14"/>
  <c r="AE230" i="14"/>
  <c r="W230" i="14"/>
  <c r="EL230" i="14"/>
  <c r="ED230" i="14"/>
  <c r="DV230" i="14"/>
  <c r="DN230" i="14"/>
  <c r="DF230" i="14"/>
  <c r="CX230" i="14"/>
  <c r="CP230" i="14"/>
  <c r="CH230" i="14"/>
  <c r="BZ230" i="14"/>
  <c r="BR230" i="14"/>
  <c r="BJ230" i="14"/>
  <c r="BB230" i="14"/>
  <c r="AT230" i="14"/>
  <c r="AL230" i="14"/>
  <c r="AD230" i="14"/>
  <c r="V230" i="14"/>
  <c r="N230" i="14"/>
  <c r="EK230" i="14"/>
  <c r="EC230" i="14"/>
  <c r="DU230" i="14"/>
  <c r="DM230" i="14"/>
  <c r="DE230" i="14"/>
  <c r="CW230" i="14"/>
  <c r="CO230" i="14"/>
  <c r="CG230" i="14"/>
  <c r="BY230" i="14"/>
  <c r="BQ230" i="14"/>
  <c r="BI230" i="14"/>
  <c r="BA230" i="14"/>
  <c r="AS230" i="14"/>
  <c r="AK230" i="14"/>
  <c r="AC230" i="14"/>
  <c r="U230" i="14"/>
  <c r="EL117" i="14"/>
  <c r="ED117" i="14"/>
  <c r="DV117" i="14"/>
  <c r="DN117" i="14"/>
  <c r="DF117" i="14"/>
  <c r="CX117" i="14"/>
  <c r="CP117" i="14"/>
  <c r="CH117" i="14"/>
  <c r="BZ117" i="14"/>
  <c r="BR117" i="14"/>
  <c r="BJ117" i="14"/>
  <c r="BB117" i="14"/>
  <c r="AT117" i="14"/>
  <c r="AL117" i="14"/>
  <c r="AD117" i="14"/>
  <c r="V117" i="14"/>
  <c r="N117" i="14"/>
  <c r="EK117" i="14"/>
  <c r="EC117" i="14"/>
  <c r="DU117" i="14"/>
  <c r="DM117" i="14"/>
  <c r="DE117" i="14"/>
  <c r="CW117" i="14"/>
  <c r="CO117" i="14"/>
  <c r="CG117" i="14"/>
  <c r="BY117" i="14"/>
  <c r="BQ117" i="14"/>
  <c r="BI117" i="14"/>
  <c r="BA117" i="14"/>
  <c r="AS117" i="14"/>
  <c r="AK117" i="14"/>
  <c r="AC117" i="14"/>
  <c r="U117" i="14"/>
  <c r="EJ117" i="14"/>
  <c r="EB117" i="14"/>
  <c r="DT117" i="14"/>
  <c r="DL117" i="14"/>
  <c r="DD117" i="14"/>
  <c r="CV117" i="14"/>
  <c r="CN117" i="14"/>
  <c r="CF117" i="14"/>
  <c r="BX117" i="14"/>
  <c r="BP117" i="14"/>
  <c r="BH117" i="14"/>
  <c r="AZ117" i="14"/>
  <c r="AR117" i="14"/>
  <c r="AJ117" i="14"/>
  <c r="AB117" i="14"/>
  <c r="T117" i="14"/>
  <c r="EI117" i="14"/>
  <c r="EA117" i="14"/>
  <c r="DS117" i="14"/>
  <c r="DK117" i="14"/>
  <c r="DC117" i="14"/>
  <c r="CU117" i="14"/>
  <c r="CM117" i="14"/>
  <c r="CE117" i="14"/>
  <c r="BW117" i="14"/>
  <c r="BO117" i="14"/>
  <c r="BG117" i="14"/>
  <c r="AY117" i="14"/>
  <c r="AQ117" i="14"/>
  <c r="AI117" i="14"/>
  <c r="AA117" i="14"/>
  <c r="S117" i="14"/>
  <c r="EH117" i="14"/>
  <c r="DZ117" i="14"/>
  <c r="DR117" i="14"/>
  <c r="DJ117" i="14"/>
  <c r="DB117" i="14"/>
  <c r="CT117" i="14"/>
  <c r="CL117" i="14"/>
  <c r="CD117" i="14"/>
  <c r="BV117" i="14"/>
  <c r="BN117" i="14"/>
  <c r="BF117" i="14"/>
  <c r="AX117" i="14"/>
  <c r="AP117" i="14"/>
  <c r="AH117" i="14"/>
  <c r="Z117" i="14"/>
  <c r="R117" i="14"/>
  <c r="EG117" i="14"/>
  <c r="DY117" i="14"/>
  <c r="DQ117" i="14"/>
  <c r="DI117" i="14"/>
  <c r="DA117" i="14"/>
  <c r="CS117" i="14"/>
  <c r="CK117" i="14"/>
  <c r="CC117" i="14"/>
  <c r="BU117" i="14"/>
  <c r="BM117" i="14"/>
  <c r="BE117" i="14"/>
  <c r="AW117" i="14"/>
  <c r="AO117" i="14"/>
  <c r="AG117" i="14"/>
  <c r="Y117" i="14"/>
  <c r="Q117" i="14"/>
  <c r="EF117" i="14"/>
  <c r="DX117" i="14"/>
  <c r="DP117" i="14"/>
  <c r="DH117" i="14"/>
  <c r="CZ117" i="14"/>
  <c r="CR117" i="14"/>
  <c r="CJ117" i="14"/>
  <c r="CB117" i="14"/>
  <c r="BT117" i="14"/>
  <c r="BL117" i="14"/>
  <c r="BD117" i="14"/>
  <c r="AV117" i="14"/>
  <c r="AN117" i="14"/>
  <c r="AF117" i="14"/>
  <c r="X117" i="14"/>
  <c r="P117" i="14"/>
  <c r="EM117" i="14"/>
  <c r="EE117" i="14"/>
  <c r="DW117" i="14"/>
  <c r="DO117" i="14"/>
  <c r="DG117" i="14"/>
  <c r="CY117" i="14"/>
  <c r="CQ117" i="14"/>
  <c r="CI117" i="14"/>
  <c r="CA117" i="14"/>
  <c r="BS117" i="14"/>
  <c r="BK117" i="14"/>
  <c r="BC117" i="14"/>
  <c r="AU117" i="14"/>
  <c r="AM117" i="14"/>
  <c r="AE117" i="14"/>
  <c r="W117" i="14"/>
  <c r="I43" i="14"/>
  <c r="I71" i="14"/>
  <c r="I76" i="14"/>
  <c r="I59" i="14"/>
  <c r="I95" i="14"/>
  <c r="I64" i="14"/>
  <c r="I89" i="14"/>
  <c r="I74" i="14"/>
  <c r="I53" i="14"/>
  <c r="I78" i="14"/>
  <c r="I41" i="14"/>
  <c r="I37" i="14"/>
  <c r="I72" i="14"/>
  <c r="I69" i="14"/>
  <c r="I70" i="14"/>
  <c r="I35" i="14"/>
  <c r="I36" i="14"/>
  <c r="U25" i="14"/>
  <c r="N92" i="14" s="1"/>
  <c r="N627" i="14"/>
  <c r="A628" i="14"/>
  <c r="F22" i="14"/>
  <c r="BL626" i="14"/>
  <c r="BD626" i="14"/>
  <c r="AV626" i="14"/>
  <c r="AN626" i="14"/>
  <c r="AF626" i="14"/>
  <c r="X626" i="14"/>
  <c r="P626" i="14"/>
  <c r="BK626" i="14"/>
  <c r="BC626" i="14"/>
  <c r="AU626" i="14"/>
  <c r="AM626" i="14"/>
  <c r="AE626" i="14"/>
  <c r="W626" i="14"/>
  <c r="O626" i="14"/>
  <c r="BJ626" i="14"/>
  <c r="BB626" i="14"/>
  <c r="AT626" i="14"/>
  <c r="AL626" i="14"/>
  <c r="AD626" i="14"/>
  <c r="V626" i="14"/>
  <c r="BI626" i="14"/>
  <c r="BA626" i="14"/>
  <c r="AS626" i="14"/>
  <c r="AK626" i="14"/>
  <c r="AC626" i="14"/>
  <c r="U626" i="14"/>
  <c r="M626" i="14"/>
  <c r="BH626" i="14"/>
  <c r="AZ626" i="14"/>
  <c r="AR626" i="14"/>
  <c r="AJ626" i="14"/>
  <c r="AB626" i="14"/>
  <c r="T626" i="14"/>
  <c r="BG626" i="14"/>
  <c r="AY626" i="14"/>
  <c r="AQ626" i="14"/>
  <c r="AI626" i="14"/>
  <c r="AA626" i="14"/>
  <c r="S626" i="14"/>
  <c r="BF626" i="14"/>
  <c r="AX626" i="14"/>
  <c r="AP626" i="14"/>
  <c r="AH626" i="14"/>
  <c r="Z626" i="14"/>
  <c r="R626" i="14"/>
  <c r="BE626" i="14"/>
  <c r="AW626" i="14"/>
  <c r="AO626" i="14"/>
  <c r="AG626" i="14"/>
  <c r="Y626" i="14"/>
  <c r="Q626" i="14"/>
  <c r="I62" i="14"/>
  <c r="I81" i="14"/>
  <c r="I56" i="14"/>
  <c r="I75" i="14"/>
  <c r="I82" i="14"/>
  <c r="I77" i="14"/>
  <c r="I26" i="14"/>
  <c r="I44" i="14"/>
  <c r="I73" i="14"/>
  <c r="I54" i="14"/>
  <c r="I51" i="14"/>
  <c r="E102" i="14"/>
  <c r="D628" i="14"/>
  <c r="C629" i="14"/>
  <c r="D103" i="14"/>
  <c r="C104" i="14"/>
  <c r="E627" i="14"/>
  <c r="H24" i="11"/>
  <c r="I24" i="11" s="1"/>
  <c r="H26" i="11"/>
  <c r="I26" i="11" s="1"/>
  <c r="H25" i="11"/>
  <c r="I25" i="11" s="1"/>
  <c r="D27" i="11"/>
  <c r="G27" i="11" s="1"/>
  <c r="E26" i="11"/>
  <c r="F26" i="11" s="1"/>
  <c r="J26" i="11" s="1"/>
  <c r="K26" i="11" s="1"/>
  <c r="N91" i="14" l="1"/>
  <c r="N58" i="14"/>
  <c r="F39" i="14"/>
  <c r="H39" i="14" s="1"/>
  <c r="N50" i="14"/>
  <c r="F51" i="14"/>
  <c r="N41" i="14"/>
  <c r="P41" i="14" s="1"/>
  <c r="N90" i="14"/>
  <c r="J88" i="14"/>
  <c r="L88" i="14" s="1"/>
  <c r="F626" i="14"/>
  <c r="N65" i="14"/>
  <c r="N43" i="14"/>
  <c r="F94" i="14"/>
  <c r="F60" i="14"/>
  <c r="J41" i="14"/>
  <c r="N55" i="14"/>
  <c r="P55" i="14" s="1"/>
  <c r="J75" i="14"/>
  <c r="L75" i="14" s="1"/>
  <c r="F83" i="14"/>
  <c r="H83" i="14" s="1"/>
  <c r="G31" i="14"/>
  <c r="N36" i="14"/>
  <c r="P36" i="14" s="1"/>
  <c r="J46" i="14"/>
  <c r="L46" i="14" s="1"/>
  <c r="F89" i="14"/>
  <c r="N68" i="14"/>
  <c r="J73" i="14"/>
  <c r="L73" i="14" s="1"/>
  <c r="F85" i="14"/>
  <c r="U85" i="14" s="1"/>
  <c r="N40" i="14"/>
  <c r="F101" i="14"/>
  <c r="F91" i="14"/>
  <c r="N72" i="14"/>
  <c r="N69" i="14"/>
  <c r="F47" i="14"/>
  <c r="F65" i="14"/>
  <c r="N46" i="14"/>
  <c r="O46" i="14" s="1"/>
  <c r="N70" i="14"/>
  <c r="N48" i="14"/>
  <c r="O48" i="14" s="1"/>
  <c r="J87" i="14"/>
  <c r="L87" i="14" s="1"/>
  <c r="N93" i="14"/>
  <c r="P93" i="14" s="1"/>
  <c r="N63" i="14"/>
  <c r="P63" i="14" s="1"/>
  <c r="J39" i="14"/>
  <c r="L39" i="14" s="1"/>
  <c r="F71" i="14"/>
  <c r="N76" i="14"/>
  <c r="N35" i="14"/>
  <c r="N37" i="14"/>
  <c r="J92" i="14"/>
  <c r="F52" i="14"/>
  <c r="J86" i="14"/>
  <c r="F57" i="14"/>
  <c r="H626" i="14"/>
  <c r="J70" i="14"/>
  <c r="K70" i="14" s="1"/>
  <c r="J50" i="14"/>
  <c r="J78" i="14"/>
  <c r="K78" i="14" s="1"/>
  <c r="J85" i="14"/>
  <c r="K85" i="14" s="1"/>
  <c r="F86" i="14"/>
  <c r="J84" i="14"/>
  <c r="L84" i="14" s="1"/>
  <c r="F38" i="14"/>
  <c r="U38" i="14" s="1"/>
  <c r="N81" i="14"/>
  <c r="P81" i="14" s="1"/>
  <c r="N77" i="14"/>
  <c r="O77" i="14" s="1"/>
  <c r="N52" i="14"/>
  <c r="N47" i="14"/>
  <c r="P47" i="14" s="1"/>
  <c r="N54" i="14"/>
  <c r="O54" i="14" s="1"/>
  <c r="J54" i="14"/>
  <c r="J82" i="14"/>
  <c r="K82" i="14" s="1"/>
  <c r="F37" i="14"/>
  <c r="J61" i="14"/>
  <c r="K61" i="14" s="1"/>
  <c r="F46" i="14"/>
  <c r="U46" i="14" s="1"/>
  <c r="J79" i="14"/>
  <c r="F49" i="14"/>
  <c r="J80" i="14"/>
  <c r="F78" i="14"/>
  <c r="N71" i="14"/>
  <c r="O71" i="14" s="1"/>
  <c r="N62" i="14"/>
  <c r="N57" i="14"/>
  <c r="N64" i="14"/>
  <c r="P64" i="14" s="1"/>
  <c r="N59" i="14"/>
  <c r="F56" i="14"/>
  <c r="J56" i="14"/>
  <c r="L56" i="14" s="1"/>
  <c r="J63" i="14"/>
  <c r="L63" i="14" s="1"/>
  <c r="F53" i="14"/>
  <c r="G53" i="14" s="1"/>
  <c r="F55" i="14"/>
  <c r="H55" i="14" s="1"/>
  <c r="J81" i="14"/>
  <c r="K81" i="14" s="1"/>
  <c r="F36" i="14"/>
  <c r="U36" i="14" s="1"/>
  <c r="F102" i="14"/>
  <c r="N87" i="14"/>
  <c r="N78" i="14"/>
  <c r="N42" i="14"/>
  <c r="N80" i="14"/>
  <c r="N75" i="14"/>
  <c r="J44" i="14"/>
  <c r="L44" i="14" s="1"/>
  <c r="F41" i="14"/>
  <c r="G41" i="14" s="1"/>
  <c r="F44" i="14"/>
  <c r="F70" i="14"/>
  <c r="F35" i="14"/>
  <c r="F62" i="14"/>
  <c r="H62" i="14" s="1"/>
  <c r="J67" i="14"/>
  <c r="F627" i="14"/>
  <c r="J37" i="14"/>
  <c r="K37" i="14" s="1"/>
  <c r="N49" i="14"/>
  <c r="P49" i="14" s="1"/>
  <c r="N56" i="14"/>
  <c r="O56" i="14" s="1"/>
  <c r="N83" i="14"/>
  <c r="P83" i="14" s="1"/>
  <c r="N74" i="14"/>
  <c r="P74" i="14" s="1"/>
  <c r="N53" i="14"/>
  <c r="P53" i="14" s="1"/>
  <c r="J62" i="14"/>
  <c r="L62" i="14" s="1"/>
  <c r="F50" i="14"/>
  <c r="U50" i="14" s="1"/>
  <c r="J38" i="14"/>
  <c r="J65" i="14"/>
  <c r="K65" i="14" s="1"/>
  <c r="N66" i="14"/>
  <c r="O66" i="14" s="1"/>
  <c r="J57" i="14"/>
  <c r="K57" i="14" s="1"/>
  <c r="G102" i="14"/>
  <c r="F72" i="14"/>
  <c r="H72" i="14" s="1"/>
  <c r="F59" i="14"/>
  <c r="F61" i="14"/>
  <c r="J68" i="14"/>
  <c r="L68" i="14" s="1"/>
  <c r="N84" i="14"/>
  <c r="P84" i="14" s="1"/>
  <c r="F69" i="14"/>
  <c r="F80" i="14"/>
  <c r="G80" i="14" s="1"/>
  <c r="J71" i="14"/>
  <c r="L71" i="14" s="1"/>
  <c r="N88" i="14"/>
  <c r="P88" i="14" s="1"/>
  <c r="J52" i="14"/>
  <c r="L52" i="14" s="1"/>
  <c r="F68" i="14"/>
  <c r="H68" i="14" s="1"/>
  <c r="J89" i="14"/>
  <c r="J66" i="14"/>
  <c r="K66" i="14" s="1"/>
  <c r="J64" i="14"/>
  <c r="K64" i="14" s="1"/>
  <c r="J40" i="14"/>
  <c r="P92" i="14"/>
  <c r="O92" i="14"/>
  <c r="J69" i="14"/>
  <c r="L69" i="14" s="1"/>
  <c r="J93" i="14"/>
  <c r="L93" i="14" s="1"/>
  <c r="J74" i="14"/>
  <c r="J76" i="14"/>
  <c r="L76" i="14" s="1"/>
  <c r="F42" i="14"/>
  <c r="N44" i="14"/>
  <c r="N82" i="14"/>
  <c r="P82" i="14" s="1"/>
  <c r="N45" i="14"/>
  <c r="P45" i="14" s="1"/>
  <c r="N51" i="14"/>
  <c r="P51" i="14" s="1"/>
  <c r="N73" i="14"/>
  <c r="P73" i="14" s="1"/>
  <c r="N79" i="14"/>
  <c r="P79" i="14" s="1"/>
  <c r="N85" i="14"/>
  <c r="P85" i="14" s="1"/>
  <c r="N94" i="14"/>
  <c r="O94" i="14" s="1"/>
  <c r="F54" i="14"/>
  <c r="G54" i="14" s="1"/>
  <c r="F45" i="14"/>
  <c r="H45" i="14" s="1"/>
  <c r="F74" i="14"/>
  <c r="U74" i="14" s="1"/>
  <c r="J36" i="14"/>
  <c r="L36" i="14" s="1"/>
  <c r="J72" i="14"/>
  <c r="J53" i="14"/>
  <c r="L53" i="14" s="1"/>
  <c r="J60" i="14"/>
  <c r="L60" i="14" s="1"/>
  <c r="F73" i="14"/>
  <c r="F75" i="14"/>
  <c r="U75" i="14" s="1"/>
  <c r="F82" i="14"/>
  <c r="J49" i="14"/>
  <c r="L49" i="14" s="1"/>
  <c r="F64" i="14"/>
  <c r="J95" i="14"/>
  <c r="L95" i="14" s="1"/>
  <c r="F84" i="14"/>
  <c r="H84" i="14" s="1"/>
  <c r="F77" i="14"/>
  <c r="J91" i="14"/>
  <c r="X91" i="14" s="1"/>
  <c r="F40" i="14"/>
  <c r="G40" i="14" s="1"/>
  <c r="F95" i="14"/>
  <c r="N60" i="14"/>
  <c r="P60" i="14" s="1"/>
  <c r="N39" i="14"/>
  <c r="P39" i="14" s="1"/>
  <c r="N61" i="14"/>
  <c r="P61" i="14" s="1"/>
  <c r="N67" i="14"/>
  <c r="N89" i="14"/>
  <c r="P89" i="14" s="1"/>
  <c r="N95" i="14"/>
  <c r="P95" i="14" s="1"/>
  <c r="N38" i="14"/>
  <c r="J51" i="14"/>
  <c r="K51" i="14" s="1"/>
  <c r="J77" i="14"/>
  <c r="K77" i="14" s="1"/>
  <c r="F58" i="14"/>
  <c r="F43" i="14"/>
  <c r="AA43" i="14" s="1"/>
  <c r="J35" i="14"/>
  <c r="J55" i="14"/>
  <c r="K55" i="14" s="1"/>
  <c r="F63" i="14"/>
  <c r="F66" i="14"/>
  <c r="U66" i="14" s="1"/>
  <c r="J59" i="14"/>
  <c r="L59" i="14" s="1"/>
  <c r="F90" i="14"/>
  <c r="H90" i="14" s="1"/>
  <c r="F76" i="14"/>
  <c r="G76" i="14" s="1"/>
  <c r="J45" i="14"/>
  <c r="K45" i="14" s="1"/>
  <c r="J83" i="14"/>
  <c r="F88" i="14"/>
  <c r="G88" i="14" s="1"/>
  <c r="F79" i="14"/>
  <c r="X79" i="14" s="1"/>
  <c r="F48" i="14"/>
  <c r="J90" i="14"/>
  <c r="F93" i="14"/>
  <c r="J42" i="14"/>
  <c r="F81" i="14"/>
  <c r="F92" i="14"/>
  <c r="X92" i="14" s="1"/>
  <c r="N86" i="14"/>
  <c r="H101" i="14"/>
  <c r="F87" i="14"/>
  <c r="AA87" i="14" s="1"/>
  <c r="F67" i="14"/>
  <c r="J94" i="14"/>
  <c r="J48" i="14"/>
  <c r="J58" i="14"/>
  <c r="J43" i="14"/>
  <c r="J47" i="14"/>
  <c r="X47" i="14" s="1"/>
  <c r="L78" i="14"/>
  <c r="H89" i="14"/>
  <c r="G89" i="14"/>
  <c r="U89" i="14"/>
  <c r="P35" i="14"/>
  <c r="O35" i="14"/>
  <c r="P69" i="14"/>
  <c r="O69" i="14"/>
  <c r="P91" i="14"/>
  <c r="O91" i="14"/>
  <c r="AA91" i="14"/>
  <c r="AM100" i="14"/>
  <c r="J124" i="14" s="1"/>
  <c r="CY100" i="14"/>
  <c r="J188" i="14" s="1"/>
  <c r="AF100" i="14"/>
  <c r="J117" i="14" s="1"/>
  <c r="CR100" i="14"/>
  <c r="J181" i="14" s="1"/>
  <c r="AG100" i="14"/>
  <c r="J118" i="14" s="1"/>
  <c r="CS100" i="14"/>
  <c r="J182" i="14" s="1"/>
  <c r="AH100" i="14"/>
  <c r="J119" i="14" s="1"/>
  <c r="CT100" i="14"/>
  <c r="J183" i="14" s="1"/>
  <c r="AI100" i="14"/>
  <c r="J120" i="14" s="1"/>
  <c r="CU100" i="14"/>
  <c r="J184" i="14" s="1"/>
  <c r="AJ100" i="14"/>
  <c r="J121" i="14" s="1"/>
  <c r="CV100" i="14"/>
  <c r="J185" i="14" s="1"/>
  <c r="AK100" i="14"/>
  <c r="J122" i="14" s="1"/>
  <c r="CW100" i="14"/>
  <c r="J186" i="14" s="1"/>
  <c r="AD100" i="14"/>
  <c r="J115" i="14" s="1"/>
  <c r="CP100" i="14"/>
  <c r="J179" i="14" s="1"/>
  <c r="L82" i="14"/>
  <c r="N628" i="14"/>
  <c r="A629" i="14"/>
  <c r="AU100" i="14"/>
  <c r="J132" i="14" s="1"/>
  <c r="DG100" i="14"/>
  <c r="J196" i="14" s="1"/>
  <c r="AN100" i="14"/>
  <c r="J125" i="14" s="1"/>
  <c r="CZ100" i="14"/>
  <c r="J189" i="14" s="1"/>
  <c r="AO100" i="14"/>
  <c r="J126" i="14" s="1"/>
  <c r="DA100" i="14"/>
  <c r="J190" i="14" s="1"/>
  <c r="AP100" i="14"/>
  <c r="J127" i="14" s="1"/>
  <c r="DB100" i="14"/>
  <c r="J191" i="14" s="1"/>
  <c r="AQ100" i="14"/>
  <c r="J128" i="14" s="1"/>
  <c r="DC100" i="14"/>
  <c r="J192" i="14" s="1"/>
  <c r="AR100" i="14"/>
  <c r="J129" i="14" s="1"/>
  <c r="DD100" i="14"/>
  <c r="J193" i="14" s="1"/>
  <c r="AS100" i="14"/>
  <c r="J130" i="14" s="1"/>
  <c r="DE100" i="14"/>
  <c r="J194" i="14" s="1"/>
  <c r="AL100" i="14"/>
  <c r="J123" i="14" s="1"/>
  <c r="CX100" i="14"/>
  <c r="J187" i="14" s="1"/>
  <c r="K84" i="14"/>
  <c r="C105" i="14"/>
  <c r="D104" i="14"/>
  <c r="H102" i="14"/>
  <c r="O38" i="14"/>
  <c r="P38" i="14"/>
  <c r="BL627" i="14"/>
  <c r="BD627" i="14"/>
  <c r="AV627" i="14"/>
  <c r="AN627" i="14"/>
  <c r="AF627" i="14"/>
  <c r="X627" i="14"/>
  <c r="P627" i="14"/>
  <c r="BK627" i="14"/>
  <c r="BC627" i="14"/>
  <c r="AU627" i="14"/>
  <c r="AM627" i="14"/>
  <c r="AE627" i="14"/>
  <c r="W627" i="14"/>
  <c r="O627" i="14"/>
  <c r="BJ627" i="14"/>
  <c r="BB627" i="14"/>
  <c r="AT627" i="14"/>
  <c r="AL627" i="14"/>
  <c r="AD627" i="14"/>
  <c r="V627" i="14"/>
  <c r="BI627" i="14"/>
  <c r="BA627" i="14"/>
  <c r="AS627" i="14"/>
  <c r="AK627" i="14"/>
  <c r="AC627" i="14"/>
  <c r="U627" i="14"/>
  <c r="M627" i="14"/>
  <c r="BH627" i="14"/>
  <c r="AZ627" i="14"/>
  <c r="AR627" i="14"/>
  <c r="AJ627" i="14"/>
  <c r="AB627" i="14"/>
  <c r="T627" i="14"/>
  <c r="BG627" i="14"/>
  <c r="AY627" i="14"/>
  <c r="AQ627" i="14"/>
  <c r="AI627" i="14"/>
  <c r="AA627" i="14"/>
  <c r="S627" i="14"/>
  <c r="BF627" i="14"/>
  <c r="AX627" i="14"/>
  <c r="AP627" i="14"/>
  <c r="AH627" i="14"/>
  <c r="Z627" i="14"/>
  <c r="R627" i="14"/>
  <c r="BE627" i="14"/>
  <c r="AW627" i="14"/>
  <c r="AO627" i="14"/>
  <c r="AG627" i="14"/>
  <c r="Y627" i="14"/>
  <c r="Q627" i="14"/>
  <c r="L50" i="14"/>
  <c r="K50" i="14"/>
  <c r="L85" i="14"/>
  <c r="BC100" i="14"/>
  <c r="J140" i="14" s="1"/>
  <c r="DO100" i="14"/>
  <c r="J204" i="14" s="1"/>
  <c r="AV100" i="14"/>
  <c r="J133" i="14" s="1"/>
  <c r="DH100" i="14"/>
  <c r="J197" i="14" s="1"/>
  <c r="AW100" i="14"/>
  <c r="J134" i="14" s="1"/>
  <c r="DI100" i="14"/>
  <c r="J198" i="14" s="1"/>
  <c r="AX100" i="14"/>
  <c r="J135" i="14" s="1"/>
  <c r="DJ100" i="14"/>
  <c r="J199" i="14" s="1"/>
  <c r="AY100" i="14"/>
  <c r="J136" i="14" s="1"/>
  <c r="DK100" i="14"/>
  <c r="J200" i="14" s="1"/>
  <c r="AZ100" i="14"/>
  <c r="J137" i="14" s="1"/>
  <c r="DL100" i="14"/>
  <c r="J201" i="14" s="1"/>
  <c r="BA100" i="14"/>
  <c r="J138" i="14" s="1"/>
  <c r="DM100" i="14"/>
  <c r="J202" i="14" s="1"/>
  <c r="AT100" i="14"/>
  <c r="J131" i="14" s="1"/>
  <c r="DF100" i="14"/>
  <c r="J195" i="14" s="1"/>
  <c r="H627" i="14"/>
  <c r="E103" i="14"/>
  <c r="F103" i="14" s="1"/>
  <c r="O42" i="14"/>
  <c r="P42" i="14"/>
  <c r="X58" i="14"/>
  <c r="H58" i="14"/>
  <c r="G58" i="14"/>
  <c r="U58" i="14"/>
  <c r="H70" i="14"/>
  <c r="G70" i="14"/>
  <c r="U70" i="14"/>
  <c r="L58" i="14"/>
  <c r="K58" i="14"/>
  <c r="BK100" i="14"/>
  <c r="J148" i="14" s="1"/>
  <c r="DW100" i="14"/>
  <c r="J212" i="14" s="1"/>
  <c r="BD100" i="14"/>
  <c r="J141" i="14" s="1"/>
  <c r="DP100" i="14"/>
  <c r="J205" i="14" s="1"/>
  <c r="BE100" i="14"/>
  <c r="J142" i="14" s="1"/>
  <c r="DQ100" i="14"/>
  <c r="J206" i="14" s="1"/>
  <c r="BF100" i="14"/>
  <c r="J143" i="14" s="1"/>
  <c r="DR100" i="14"/>
  <c r="J207" i="14" s="1"/>
  <c r="BG100" i="14"/>
  <c r="J144" i="14" s="1"/>
  <c r="DS100" i="14"/>
  <c r="J208" i="14" s="1"/>
  <c r="BH100" i="14"/>
  <c r="J145" i="14" s="1"/>
  <c r="DT100" i="14"/>
  <c r="J209" i="14" s="1"/>
  <c r="BI100" i="14"/>
  <c r="J146" i="14" s="1"/>
  <c r="DU100" i="14"/>
  <c r="J210" i="14" s="1"/>
  <c r="BB100" i="14"/>
  <c r="J139" i="14" s="1"/>
  <c r="DN100" i="14"/>
  <c r="J203" i="14" s="1"/>
  <c r="P71" i="14"/>
  <c r="AA58" i="14"/>
  <c r="P58" i="14"/>
  <c r="O58" i="14"/>
  <c r="AA70" i="14"/>
  <c r="P70" i="14"/>
  <c r="O70" i="14"/>
  <c r="H59" i="14"/>
  <c r="G59" i="14"/>
  <c r="U59" i="14"/>
  <c r="BS100" i="14"/>
  <c r="J156" i="14" s="1"/>
  <c r="EE100" i="14"/>
  <c r="BL100" i="14"/>
  <c r="J149" i="14" s="1"/>
  <c r="DX100" i="14"/>
  <c r="J213" i="14" s="1"/>
  <c r="BM100" i="14"/>
  <c r="J150" i="14" s="1"/>
  <c r="DY100" i="14"/>
  <c r="J214" i="14" s="1"/>
  <c r="BN100" i="14"/>
  <c r="J151" i="14" s="1"/>
  <c r="DZ100" i="14"/>
  <c r="J215" i="14" s="1"/>
  <c r="BO100" i="14"/>
  <c r="J152" i="14" s="1"/>
  <c r="EA100" i="14"/>
  <c r="J216" i="14" s="1"/>
  <c r="BP100" i="14"/>
  <c r="J153" i="14" s="1"/>
  <c r="EB100" i="14"/>
  <c r="J217" i="14" s="1"/>
  <c r="BQ100" i="14"/>
  <c r="J154" i="14" s="1"/>
  <c r="EC100" i="14"/>
  <c r="J218" i="14" s="1"/>
  <c r="BJ100" i="14"/>
  <c r="J147" i="14" s="1"/>
  <c r="DV100" i="14"/>
  <c r="J211" i="14" s="1"/>
  <c r="L67" i="14"/>
  <c r="K67" i="14"/>
  <c r="G627" i="14"/>
  <c r="X78" i="14"/>
  <c r="H78" i="14"/>
  <c r="G78" i="14"/>
  <c r="U78" i="14"/>
  <c r="P65" i="14"/>
  <c r="O65" i="14"/>
  <c r="P87" i="14"/>
  <c r="O87" i="14"/>
  <c r="P80" i="14"/>
  <c r="O80" i="14"/>
  <c r="P43" i="14"/>
  <c r="O43" i="14"/>
  <c r="L92" i="14"/>
  <c r="K92" i="14"/>
  <c r="L72" i="14"/>
  <c r="K72" i="14"/>
  <c r="H47" i="14"/>
  <c r="G47" i="14"/>
  <c r="U47" i="14"/>
  <c r="G44" i="14"/>
  <c r="H44" i="14"/>
  <c r="U44" i="14"/>
  <c r="H60" i="14"/>
  <c r="U60" i="14"/>
  <c r="L40" i="14"/>
  <c r="K40" i="14"/>
  <c r="U86" i="14"/>
  <c r="CA100" i="14"/>
  <c r="J164" i="14" s="1"/>
  <c r="EM100" i="14"/>
  <c r="J237" i="14" s="1"/>
  <c r="BT100" i="14"/>
  <c r="J157" i="14" s="1"/>
  <c r="EF100" i="14"/>
  <c r="J231" i="14" s="1"/>
  <c r="BU100" i="14"/>
  <c r="J158" i="14" s="1"/>
  <c r="EG100" i="14"/>
  <c r="J232" i="14" s="1"/>
  <c r="BV100" i="14"/>
  <c r="J159" i="14" s="1"/>
  <c r="EH100" i="14"/>
  <c r="J233" i="14" s="1"/>
  <c r="BW100" i="14"/>
  <c r="J160" i="14" s="1"/>
  <c r="EI100" i="14"/>
  <c r="J234" i="14" s="1"/>
  <c r="BX100" i="14"/>
  <c r="J161" i="14" s="1"/>
  <c r="EJ100" i="14"/>
  <c r="J235" i="14" s="1"/>
  <c r="BY100" i="14"/>
  <c r="J162" i="14" s="1"/>
  <c r="EK100" i="14"/>
  <c r="BR100" i="14"/>
  <c r="J155" i="14" s="1"/>
  <c r="ED100" i="14"/>
  <c r="H51" i="14"/>
  <c r="G51" i="14"/>
  <c r="U51" i="14"/>
  <c r="H91" i="14"/>
  <c r="G91" i="14"/>
  <c r="U91" i="14"/>
  <c r="D629" i="14"/>
  <c r="C630" i="14"/>
  <c r="O40" i="14"/>
  <c r="P40" i="14"/>
  <c r="P62" i="14"/>
  <c r="O62" i="14"/>
  <c r="P68" i="14"/>
  <c r="O68" i="14"/>
  <c r="P37" i="14"/>
  <c r="O37" i="14"/>
  <c r="AA37" i="14"/>
  <c r="P59" i="14"/>
  <c r="O59" i="14"/>
  <c r="AA59" i="14"/>
  <c r="L86" i="14"/>
  <c r="K86" i="14"/>
  <c r="U57" i="14"/>
  <c r="H61" i="14"/>
  <c r="G61" i="14"/>
  <c r="U61" i="14"/>
  <c r="L79" i="14"/>
  <c r="K79" i="14"/>
  <c r="W100" i="14"/>
  <c r="J108" i="14" s="1"/>
  <c r="CI100" i="14"/>
  <c r="J172" i="14" s="1"/>
  <c r="P100" i="14"/>
  <c r="J101" i="14" s="1"/>
  <c r="CB100" i="14"/>
  <c r="J165" i="14" s="1"/>
  <c r="Q100" i="14"/>
  <c r="J102" i="14" s="1"/>
  <c r="CC100" i="14"/>
  <c r="J166" i="14" s="1"/>
  <c r="R100" i="14"/>
  <c r="J103" i="14" s="1"/>
  <c r="CD100" i="14"/>
  <c r="J167" i="14" s="1"/>
  <c r="S100" i="14"/>
  <c r="J104" i="14" s="1"/>
  <c r="CE100" i="14"/>
  <c r="J168" i="14" s="1"/>
  <c r="T100" i="14"/>
  <c r="J105" i="14" s="1"/>
  <c r="CF100" i="14"/>
  <c r="J169" i="14" s="1"/>
  <c r="U100" i="14"/>
  <c r="J106" i="14" s="1"/>
  <c r="CG100" i="14"/>
  <c r="J170" i="14" s="1"/>
  <c r="BZ100" i="14"/>
  <c r="J163" i="14" s="1"/>
  <c r="EL100" i="14"/>
  <c r="J236" i="14" s="1"/>
  <c r="L80" i="14"/>
  <c r="K80" i="14"/>
  <c r="E628" i="14"/>
  <c r="H628" i="14" s="1"/>
  <c r="AA50" i="14"/>
  <c r="P50" i="14"/>
  <c r="O50" i="14"/>
  <c r="P56" i="14"/>
  <c r="P75" i="14"/>
  <c r="O75" i="14"/>
  <c r="AA75" i="14"/>
  <c r="U56" i="14"/>
  <c r="G52" i="14"/>
  <c r="H52" i="14"/>
  <c r="U52" i="14"/>
  <c r="H37" i="14"/>
  <c r="G37" i="14"/>
  <c r="U37" i="14"/>
  <c r="K41" i="14"/>
  <c r="L41" i="14"/>
  <c r="U73" i="14"/>
  <c r="AE100" i="14"/>
  <c r="J116" i="14" s="1"/>
  <c r="CQ100" i="14"/>
  <c r="J180" i="14" s="1"/>
  <c r="X100" i="14"/>
  <c r="J109" i="14" s="1"/>
  <c r="CJ100" i="14"/>
  <c r="J173" i="14" s="1"/>
  <c r="Y100" i="14"/>
  <c r="J110" i="14" s="1"/>
  <c r="CK100" i="14"/>
  <c r="J174" i="14" s="1"/>
  <c r="Z100" i="14"/>
  <c r="J111" i="14" s="1"/>
  <c r="CL100" i="14"/>
  <c r="J175" i="14" s="1"/>
  <c r="AA100" i="14"/>
  <c r="J112" i="14" s="1"/>
  <c r="CM100" i="14"/>
  <c r="J176" i="14" s="1"/>
  <c r="AB100" i="14"/>
  <c r="J113" i="14" s="1"/>
  <c r="CN100" i="14"/>
  <c r="J177" i="14" s="1"/>
  <c r="AC100" i="14"/>
  <c r="J114" i="14" s="1"/>
  <c r="CO100" i="14"/>
  <c r="J178" i="14" s="1"/>
  <c r="V100" i="14"/>
  <c r="J107" i="14" s="1"/>
  <c r="CH100" i="14"/>
  <c r="J171" i="14" s="1"/>
  <c r="D28" i="11"/>
  <c r="G28" i="11" s="1"/>
  <c r="E27" i="11"/>
  <c r="F27" i="11" s="1"/>
  <c r="X49" i="14" l="1"/>
  <c r="X57" i="14"/>
  <c r="Z57" i="14" s="1"/>
  <c r="G75" i="14"/>
  <c r="H75" i="14"/>
  <c r="U43" i="14"/>
  <c r="W43" i="14" s="1"/>
  <c r="G43" i="14"/>
  <c r="H43" i="14"/>
  <c r="K93" i="14"/>
  <c r="G57" i="14"/>
  <c r="U49" i="14"/>
  <c r="W49" i="14" s="1"/>
  <c r="H57" i="14"/>
  <c r="G49" i="14"/>
  <c r="X86" i="14"/>
  <c r="H49" i="14"/>
  <c r="L57" i="14"/>
  <c r="I101" i="14"/>
  <c r="K101" i="14" s="1"/>
  <c r="HN362" i="14" s="1"/>
  <c r="O41" i="14"/>
  <c r="AA41" i="14"/>
  <c r="AB41" i="14" s="1"/>
  <c r="X94" i="14"/>
  <c r="Y94" i="14" s="1"/>
  <c r="G86" i="14"/>
  <c r="H86" i="14"/>
  <c r="X62" i="14"/>
  <c r="Z62" i="14" s="1"/>
  <c r="U94" i="14"/>
  <c r="W94" i="14" s="1"/>
  <c r="G94" i="14"/>
  <c r="H94" i="14"/>
  <c r="I102" i="14"/>
  <c r="K102" i="14" s="1"/>
  <c r="P48" i="14"/>
  <c r="AA93" i="14"/>
  <c r="AC93" i="14" s="1"/>
  <c r="AA69" i="14"/>
  <c r="AC69" i="14" s="1"/>
  <c r="AA44" i="14"/>
  <c r="AB44" i="14" s="1"/>
  <c r="K56" i="14"/>
  <c r="O51" i="14"/>
  <c r="AA52" i="14"/>
  <c r="AB52" i="14" s="1"/>
  <c r="K87" i="14"/>
  <c r="K52" i="14"/>
  <c r="AA51" i="14"/>
  <c r="AC51" i="14" s="1"/>
  <c r="K62" i="14"/>
  <c r="AA35" i="14"/>
  <c r="AC35" i="14" s="1"/>
  <c r="X82" i="14"/>
  <c r="Z82" i="14" s="1"/>
  <c r="AA78" i="14"/>
  <c r="AC78" i="14" s="1"/>
  <c r="AA48" i="14"/>
  <c r="AB48" i="14" s="1"/>
  <c r="O78" i="14"/>
  <c r="X51" i="14"/>
  <c r="Z51" i="14" s="1"/>
  <c r="P78" i="14"/>
  <c r="U39" i="14"/>
  <c r="V39" i="14" s="1"/>
  <c r="G39" i="14"/>
  <c r="K71" i="14"/>
  <c r="O44" i="14"/>
  <c r="P44" i="14"/>
  <c r="O73" i="14"/>
  <c r="P52" i="14"/>
  <c r="O52" i="14"/>
  <c r="X52" i="14"/>
  <c r="Z52" i="14" s="1"/>
  <c r="U83" i="14"/>
  <c r="V83" i="14" s="1"/>
  <c r="G83" i="14"/>
  <c r="AA68" i="14"/>
  <c r="AB68" i="14" s="1"/>
  <c r="AA38" i="14"/>
  <c r="AB38" i="14" s="1"/>
  <c r="U80" i="14"/>
  <c r="W80" i="14" s="1"/>
  <c r="AA39" i="14"/>
  <c r="AB39" i="14" s="1"/>
  <c r="O39" i="14"/>
  <c r="U53" i="14"/>
  <c r="W53" i="14" s="1"/>
  <c r="H53" i="14"/>
  <c r="H66" i="14"/>
  <c r="G66" i="14"/>
  <c r="X83" i="14"/>
  <c r="Y83" i="14" s="1"/>
  <c r="X54" i="14"/>
  <c r="Y54" i="14" s="1"/>
  <c r="AA80" i="14"/>
  <c r="AB80" i="14" s="1"/>
  <c r="AA83" i="14"/>
  <c r="AC83" i="14" s="1"/>
  <c r="U55" i="14"/>
  <c r="V55" i="14" s="1"/>
  <c r="O83" i="14"/>
  <c r="X39" i="14"/>
  <c r="Z39" i="14" s="1"/>
  <c r="G55" i="14"/>
  <c r="H54" i="14"/>
  <c r="U54" i="14"/>
  <c r="W54" i="14" s="1"/>
  <c r="U68" i="14"/>
  <c r="V68" i="14" s="1"/>
  <c r="G68" i="14"/>
  <c r="O47" i="14"/>
  <c r="AA47" i="14"/>
  <c r="AB47" i="14" s="1"/>
  <c r="K39" i="14"/>
  <c r="K69" i="14"/>
  <c r="AA61" i="14"/>
  <c r="AB61" i="14" s="1"/>
  <c r="U35" i="14"/>
  <c r="W35" i="14" s="1"/>
  <c r="G35" i="14"/>
  <c r="H35" i="14"/>
  <c r="O63" i="14"/>
  <c r="O61" i="14"/>
  <c r="AA56" i="14"/>
  <c r="AB56" i="14" s="1"/>
  <c r="AA45" i="14"/>
  <c r="AC45" i="14" s="1"/>
  <c r="P54" i="14"/>
  <c r="AA54" i="14"/>
  <c r="AB54" i="14" s="1"/>
  <c r="P66" i="14"/>
  <c r="H50" i="14"/>
  <c r="G50" i="14"/>
  <c r="AA66" i="14"/>
  <c r="AB66" i="14" s="1"/>
  <c r="O74" i="14"/>
  <c r="U45" i="14"/>
  <c r="W45" i="14" s="1"/>
  <c r="G45" i="14"/>
  <c r="X45" i="14"/>
  <c r="Y45" i="14" s="1"/>
  <c r="X95" i="14"/>
  <c r="Y95" i="14" s="1"/>
  <c r="AA53" i="14"/>
  <c r="AB53" i="14" s="1"/>
  <c r="AA60" i="14"/>
  <c r="AB60" i="14" s="1"/>
  <c r="K95" i="14"/>
  <c r="O88" i="14"/>
  <c r="O36" i="14"/>
  <c r="AA42" i="14"/>
  <c r="AB42" i="14" s="1"/>
  <c r="G74" i="14"/>
  <c r="O93" i="14"/>
  <c r="AA73" i="14"/>
  <c r="AC73" i="14" s="1"/>
  <c r="O60" i="14"/>
  <c r="H56" i="14"/>
  <c r="G38" i="14"/>
  <c r="X56" i="14"/>
  <c r="Z56" i="14" s="1"/>
  <c r="H38" i="14"/>
  <c r="G56" i="14"/>
  <c r="AA94" i="14"/>
  <c r="AB94" i="14" s="1"/>
  <c r="H80" i="14"/>
  <c r="X80" i="14"/>
  <c r="Z80" i="14" s="1"/>
  <c r="G60" i="14"/>
  <c r="I627" i="14"/>
  <c r="AA40" i="14"/>
  <c r="AB40" i="14" s="1"/>
  <c r="X35" i="14"/>
  <c r="Y35" i="14" s="1"/>
  <c r="I626" i="14"/>
  <c r="U95" i="14"/>
  <c r="W95" i="14" s="1"/>
  <c r="AA86" i="14"/>
  <c r="AB86" i="14" s="1"/>
  <c r="G95" i="14"/>
  <c r="H95" i="14"/>
  <c r="H74" i="14"/>
  <c r="O53" i="14"/>
  <c r="K46" i="14"/>
  <c r="K54" i="14"/>
  <c r="L54" i="14"/>
  <c r="AA74" i="14"/>
  <c r="AB74" i="14" s="1"/>
  <c r="AA82" i="14"/>
  <c r="AC82" i="14" s="1"/>
  <c r="X72" i="14"/>
  <c r="Z72" i="14" s="1"/>
  <c r="AA72" i="14"/>
  <c r="AB72" i="14" s="1"/>
  <c r="K63" i="14"/>
  <c r="U62" i="14"/>
  <c r="V62" i="14" s="1"/>
  <c r="G62" i="14"/>
  <c r="AA62" i="14"/>
  <c r="AB62" i="14" s="1"/>
  <c r="L51" i="14"/>
  <c r="O45" i="14"/>
  <c r="U72" i="14"/>
  <c r="W72" i="14" s="1"/>
  <c r="G72" i="14"/>
  <c r="O82" i="14"/>
  <c r="X63" i="14"/>
  <c r="Z63" i="14" s="1"/>
  <c r="X59" i="14"/>
  <c r="Y59" i="14" s="1"/>
  <c r="O72" i="14"/>
  <c r="P72" i="14"/>
  <c r="X50" i="14"/>
  <c r="Y50" i="14" s="1"/>
  <c r="K59" i="14"/>
  <c r="J27" i="11"/>
  <c r="K27" i="11" s="1"/>
  <c r="H27" i="11"/>
  <c r="I27" i="11" s="1"/>
  <c r="X40" i="14"/>
  <c r="Z40" i="14" s="1"/>
  <c r="X43" i="14"/>
  <c r="Y43" i="14" s="1"/>
  <c r="X89" i="14"/>
  <c r="Z89" i="14" s="1"/>
  <c r="X38" i="14"/>
  <c r="Z38" i="14" s="1"/>
  <c r="AA57" i="14"/>
  <c r="AC57" i="14" s="1"/>
  <c r="X77" i="14"/>
  <c r="Z77" i="14" s="1"/>
  <c r="AA46" i="14"/>
  <c r="AC46" i="14" s="1"/>
  <c r="G46" i="14"/>
  <c r="H41" i="14"/>
  <c r="AA67" i="14"/>
  <c r="AC67" i="14" s="1"/>
  <c r="X74" i="14"/>
  <c r="Z74" i="14" s="1"/>
  <c r="AA64" i="14"/>
  <c r="AB64" i="14" s="1"/>
  <c r="X60" i="14"/>
  <c r="Z60" i="14" s="1"/>
  <c r="G85" i="14"/>
  <c r="L70" i="14"/>
  <c r="L66" i="14"/>
  <c r="P77" i="14"/>
  <c r="H88" i="14"/>
  <c r="X36" i="14"/>
  <c r="Z36" i="14" s="1"/>
  <c r="AA76" i="14"/>
  <c r="AB76" i="14" s="1"/>
  <c r="K76" i="14"/>
  <c r="X55" i="14"/>
  <c r="Y55" i="14" s="1"/>
  <c r="H85" i="14"/>
  <c r="O76" i="14"/>
  <c r="AA89" i="14"/>
  <c r="AC89" i="14" s="1"/>
  <c r="X88" i="14"/>
  <c r="Z88" i="14" s="1"/>
  <c r="X41" i="14"/>
  <c r="Z41" i="14" s="1"/>
  <c r="X85" i="14"/>
  <c r="Z85" i="14" s="1"/>
  <c r="P76" i="14"/>
  <c r="O89" i="14"/>
  <c r="L65" i="14"/>
  <c r="AA88" i="14"/>
  <c r="AB88" i="14" s="1"/>
  <c r="U77" i="14"/>
  <c r="W77" i="14" s="1"/>
  <c r="AA85" i="14"/>
  <c r="AC85" i="14" s="1"/>
  <c r="X75" i="14"/>
  <c r="Z75" i="14" s="1"/>
  <c r="O84" i="14"/>
  <c r="AA49" i="14"/>
  <c r="AB49" i="14" s="1"/>
  <c r="G77" i="14"/>
  <c r="X70" i="14"/>
  <c r="Y70" i="14" s="1"/>
  <c r="O85" i="14"/>
  <c r="L55" i="14"/>
  <c r="G36" i="14"/>
  <c r="O49" i="14"/>
  <c r="H77" i="14"/>
  <c r="H46" i="14"/>
  <c r="K36" i="14"/>
  <c r="X67" i="14"/>
  <c r="Y67" i="14" s="1"/>
  <c r="K60" i="14"/>
  <c r="H36" i="14"/>
  <c r="P46" i="14"/>
  <c r="K88" i="14"/>
  <c r="O64" i="14"/>
  <c r="AA36" i="14"/>
  <c r="AB36" i="14" s="1"/>
  <c r="X46" i="14"/>
  <c r="Z46" i="14" s="1"/>
  <c r="AA77" i="14"/>
  <c r="AB77" i="14" s="1"/>
  <c r="U88" i="14"/>
  <c r="W88" i="14" s="1"/>
  <c r="X66" i="14"/>
  <c r="Z66" i="14" s="1"/>
  <c r="U41" i="14"/>
  <c r="W41" i="14" s="1"/>
  <c r="K75" i="14"/>
  <c r="U40" i="14"/>
  <c r="V40" i="14" s="1"/>
  <c r="H40" i="14"/>
  <c r="X76" i="14"/>
  <c r="Z76" i="14" s="1"/>
  <c r="X53" i="14"/>
  <c r="Y53" i="14" s="1"/>
  <c r="K89" i="14"/>
  <c r="K38" i="14"/>
  <c r="L81" i="14"/>
  <c r="K73" i="14"/>
  <c r="P67" i="14"/>
  <c r="P57" i="14"/>
  <c r="AA81" i="14"/>
  <c r="AB81" i="14" s="1"/>
  <c r="X71" i="14"/>
  <c r="Y71" i="14" s="1"/>
  <c r="X65" i="14"/>
  <c r="Z65" i="14" s="1"/>
  <c r="AA90" i="14"/>
  <c r="AB90" i="14" s="1"/>
  <c r="X84" i="14"/>
  <c r="Z84" i="14" s="1"/>
  <c r="X61" i="14"/>
  <c r="Y61" i="14" s="1"/>
  <c r="O81" i="14"/>
  <c r="K35" i="14"/>
  <c r="L61" i="14"/>
  <c r="O67" i="14"/>
  <c r="O57" i="14"/>
  <c r="X37" i="14"/>
  <c r="Z37" i="14" s="1"/>
  <c r="L89" i="14"/>
  <c r="L38" i="14"/>
  <c r="K74" i="14"/>
  <c r="L37" i="14"/>
  <c r="O79" i="14"/>
  <c r="X81" i="14"/>
  <c r="Z81" i="14" s="1"/>
  <c r="L43" i="14"/>
  <c r="K53" i="14"/>
  <c r="O90" i="14"/>
  <c r="X44" i="14"/>
  <c r="Y44" i="14" s="1"/>
  <c r="L74" i="14"/>
  <c r="K44" i="14"/>
  <c r="K43" i="14"/>
  <c r="P90" i="14"/>
  <c r="X68" i="14"/>
  <c r="Z68" i="14" s="1"/>
  <c r="AA84" i="14"/>
  <c r="AB84" i="14" s="1"/>
  <c r="AA71" i="14"/>
  <c r="AB71" i="14" s="1"/>
  <c r="AA55" i="14"/>
  <c r="AC55" i="14" s="1"/>
  <c r="U71" i="14"/>
  <c r="W71" i="14" s="1"/>
  <c r="U65" i="14"/>
  <c r="W65" i="14" s="1"/>
  <c r="U84" i="14"/>
  <c r="W84" i="14" s="1"/>
  <c r="O55" i="14"/>
  <c r="G71" i="14"/>
  <c r="G65" i="14"/>
  <c r="G84" i="14"/>
  <c r="AA65" i="14"/>
  <c r="AC65" i="14" s="1"/>
  <c r="H71" i="14"/>
  <c r="K68" i="14"/>
  <c r="H65" i="14"/>
  <c r="L35" i="14"/>
  <c r="U76" i="14"/>
  <c r="W76" i="14" s="1"/>
  <c r="L64" i="14"/>
  <c r="X69" i="14"/>
  <c r="Z69" i="14" s="1"/>
  <c r="G73" i="14"/>
  <c r="P94" i="14"/>
  <c r="H73" i="14"/>
  <c r="K91" i="14"/>
  <c r="X73" i="14"/>
  <c r="Y73" i="14" s="1"/>
  <c r="L91" i="14"/>
  <c r="AA95" i="14"/>
  <c r="AC95" i="14" s="1"/>
  <c r="U69" i="14"/>
  <c r="V69" i="14" s="1"/>
  <c r="O95" i="14"/>
  <c r="X64" i="14"/>
  <c r="Y64" i="14" s="1"/>
  <c r="G69" i="14"/>
  <c r="H69" i="14"/>
  <c r="L77" i="14"/>
  <c r="X42" i="14"/>
  <c r="Z42" i="14" s="1"/>
  <c r="H103" i="14"/>
  <c r="U79" i="14"/>
  <c r="W79" i="14" s="1"/>
  <c r="AA79" i="14"/>
  <c r="AC79" i="14" s="1"/>
  <c r="H76" i="14"/>
  <c r="AA63" i="14"/>
  <c r="AC63" i="14" s="1"/>
  <c r="G79" i="14"/>
  <c r="U63" i="14"/>
  <c r="V63" i="14" s="1"/>
  <c r="H79" i="14"/>
  <c r="U42" i="14"/>
  <c r="V42" i="14" s="1"/>
  <c r="G63" i="14"/>
  <c r="G42" i="14"/>
  <c r="H63" i="14"/>
  <c r="H42" i="14"/>
  <c r="X90" i="14"/>
  <c r="Y90" i="14" s="1"/>
  <c r="K49" i="14"/>
  <c r="U90" i="14"/>
  <c r="W90" i="14" s="1"/>
  <c r="F628" i="14"/>
  <c r="G90" i="14"/>
  <c r="G103" i="14"/>
  <c r="Z92" i="14"/>
  <c r="Y92" i="14"/>
  <c r="L45" i="14"/>
  <c r="H67" i="14"/>
  <c r="G67" i="14"/>
  <c r="U67" i="14"/>
  <c r="L42" i="14"/>
  <c r="K42" i="14"/>
  <c r="K83" i="14"/>
  <c r="L83" i="14"/>
  <c r="K47" i="14"/>
  <c r="L47" i="14"/>
  <c r="U87" i="14"/>
  <c r="G87" i="14"/>
  <c r="H87" i="14"/>
  <c r="X93" i="14"/>
  <c r="G93" i="14"/>
  <c r="U93" i="14"/>
  <c r="H93" i="14"/>
  <c r="H64" i="14"/>
  <c r="G64" i="14"/>
  <c r="U64" i="14"/>
  <c r="P86" i="14"/>
  <c r="O86" i="14"/>
  <c r="L90" i="14"/>
  <c r="K90" i="14"/>
  <c r="X87" i="14"/>
  <c r="U92" i="14"/>
  <c r="G92" i="14"/>
  <c r="H92" i="14"/>
  <c r="U48" i="14"/>
  <c r="G48" i="14"/>
  <c r="H48" i="14"/>
  <c r="X48" i="14"/>
  <c r="H82" i="14"/>
  <c r="U82" i="14"/>
  <c r="G82" i="14"/>
  <c r="AA92" i="14"/>
  <c r="L48" i="14"/>
  <c r="K48" i="14"/>
  <c r="G81" i="14"/>
  <c r="U81" i="14"/>
  <c r="H81" i="14"/>
  <c r="L94" i="14"/>
  <c r="K94" i="14"/>
  <c r="G628" i="14"/>
  <c r="W52" i="14"/>
  <c r="V52" i="14"/>
  <c r="AC75" i="14"/>
  <c r="AB75" i="14"/>
  <c r="W36" i="14"/>
  <c r="V36" i="14"/>
  <c r="D630" i="14"/>
  <c r="C631" i="14"/>
  <c r="J229" i="14"/>
  <c r="J227" i="14"/>
  <c r="J225" i="14"/>
  <c r="J223" i="14"/>
  <c r="J219" i="14"/>
  <c r="W60" i="14"/>
  <c r="V60" i="14"/>
  <c r="Y49" i="14"/>
  <c r="Z49" i="14"/>
  <c r="Z58" i="14"/>
  <c r="Y58" i="14"/>
  <c r="W66" i="14"/>
  <c r="V66" i="14"/>
  <c r="W73" i="14"/>
  <c r="V73" i="14"/>
  <c r="W61" i="14"/>
  <c r="V61" i="14"/>
  <c r="AC59" i="14"/>
  <c r="AB59" i="14"/>
  <c r="E629" i="14"/>
  <c r="G629" i="14" s="1"/>
  <c r="F629" i="14"/>
  <c r="Y47" i="14"/>
  <c r="Z47" i="14"/>
  <c r="AB58" i="14"/>
  <c r="AC58" i="14"/>
  <c r="AC91" i="14"/>
  <c r="AB91" i="14"/>
  <c r="W91" i="14"/>
  <c r="V91" i="14"/>
  <c r="W86" i="14"/>
  <c r="V86" i="14"/>
  <c r="W38" i="14"/>
  <c r="V38" i="14"/>
  <c r="J230" i="14"/>
  <c r="J228" i="14"/>
  <c r="J226" i="14"/>
  <c r="J224" i="14"/>
  <c r="J222" i="14"/>
  <c r="J220" i="14"/>
  <c r="N629" i="14"/>
  <c r="A630" i="14"/>
  <c r="W50" i="14"/>
  <c r="V50" i="14"/>
  <c r="W74" i="14"/>
  <c r="V74" i="14"/>
  <c r="W78" i="14"/>
  <c r="V78" i="14"/>
  <c r="AB70" i="14"/>
  <c r="AC70" i="14"/>
  <c r="W46" i="14"/>
  <c r="V46" i="14"/>
  <c r="BL628" i="14"/>
  <c r="BD628" i="14"/>
  <c r="AV628" i="14"/>
  <c r="AN628" i="14"/>
  <c r="AF628" i="14"/>
  <c r="X628" i="14"/>
  <c r="P628" i="14"/>
  <c r="BK628" i="14"/>
  <c r="BC628" i="14"/>
  <c r="AU628" i="14"/>
  <c r="AM628" i="14"/>
  <c r="AE628" i="14"/>
  <c r="W628" i="14"/>
  <c r="O628" i="14"/>
  <c r="BJ628" i="14"/>
  <c r="BB628" i="14"/>
  <c r="AT628" i="14"/>
  <c r="AL628" i="14"/>
  <c r="AD628" i="14"/>
  <c r="V628" i="14"/>
  <c r="BI628" i="14"/>
  <c r="BA628" i="14"/>
  <c r="AS628" i="14"/>
  <c r="AK628" i="14"/>
  <c r="AC628" i="14"/>
  <c r="U628" i="14"/>
  <c r="M628" i="14"/>
  <c r="BH628" i="14"/>
  <c r="AZ628" i="14"/>
  <c r="AR628" i="14"/>
  <c r="AJ628" i="14"/>
  <c r="AB628" i="14"/>
  <c r="T628" i="14"/>
  <c r="BG628" i="14"/>
  <c r="AY628" i="14"/>
  <c r="AQ628" i="14"/>
  <c r="AI628" i="14"/>
  <c r="AA628" i="14"/>
  <c r="S628" i="14"/>
  <c r="BF628" i="14"/>
  <c r="AX628" i="14"/>
  <c r="AP628" i="14"/>
  <c r="AH628" i="14"/>
  <c r="Z628" i="14"/>
  <c r="R628" i="14"/>
  <c r="BE628" i="14"/>
  <c r="AW628" i="14"/>
  <c r="AO628" i="14"/>
  <c r="AG628" i="14"/>
  <c r="Y628" i="14"/>
  <c r="Q628" i="14"/>
  <c r="W89" i="14"/>
  <c r="V89" i="14"/>
  <c r="W37" i="14"/>
  <c r="V37" i="14"/>
  <c r="W56" i="14"/>
  <c r="V56" i="14"/>
  <c r="AB50" i="14"/>
  <c r="AC50" i="14"/>
  <c r="AC37" i="14"/>
  <c r="AB37" i="14"/>
  <c r="W51" i="14"/>
  <c r="V51" i="14"/>
  <c r="W44" i="14"/>
  <c r="V44" i="14"/>
  <c r="E104" i="14"/>
  <c r="H104" i="14" s="1"/>
  <c r="W75" i="14"/>
  <c r="V75" i="14"/>
  <c r="Z91" i="14"/>
  <c r="Y91" i="14"/>
  <c r="Z86" i="14"/>
  <c r="Y86" i="14"/>
  <c r="AC87" i="14"/>
  <c r="AB87" i="14"/>
  <c r="W70" i="14"/>
  <c r="V70" i="14"/>
  <c r="W58" i="14"/>
  <c r="V58" i="14"/>
  <c r="D105" i="14"/>
  <c r="C106" i="14"/>
  <c r="W47" i="14"/>
  <c r="V47" i="14"/>
  <c r="AC43" i="14"/>
  <c r="AB43" i="14"/>
  <c r="Z78" i="14"/>
  <c r="Y78" i="14"/>
  <c r="W85" i="14"/>
  <c r="V85" i="14"/>
  <c r="W57" i="14"/>
  <c r="V57" i="14"/>
  <c r="W59" i="14"/>
  <c r="V59" i="14"/>
  <c r="Z79" i="14"/>
  <c r="Y79" i="14"/>
  <c r="D29" i="11"/>
  <c r="G29" i="11" s="1"/>
  <c r="E28" i="11"/>
  <c r="F28" i="11" s="1"/>
  <c r="Y57" i="14" l="1"/>
  <c r="Z94" i="14"/>
  <c r="V94" i="14"/>
  <c r="V49" i="14"/>
  <c r="V43" i="14"/>
  <c r="AC41" i="14"/>
  <c r="Y62" i="14"/>
  <c r="AC44" i="14"/>
  <c r="AB69" i="14"/>
  <c r="AB93" i="14"/>
  <c r="AB35" i="14"/>
  <c r="AB78" i="14"/>
  <c r="Y82" i="14"/>
  <c r="AC52" i="14"/>
  <c r="AC48" i="14"/>
  <c r="W39" i="14"/>
  <c r="AB51" i="14"/>
  <c r="Y51" i="14"/>
  <c r="Y52" i="14"/>
  <c r="AB82" i="14"/>
  <c r="Y56" i="14"/>
  <c r="W55" i="14"/>
  <c r="W68" i="14"/>
  <c r="Y39" i="14"/>
  <c r="Z45" i="14"/>
  <c r="AC47" i="14"/>
  <c r="AC39" i="14"/>
  <c r="W83" i="14"/>
  <c r="V80" i="14"/>
  <c r="AC53" i="14"/>
  <c r="AC68" i="14"/>
  <c r="V54" i="14"/>
  <c r="Z83" i="14"/>
  <c r="Y88" i="14"/>
  <c r="AC62" i="14"/>
  <c r="Z54" i="14"/>
  <c r="AC80" i="14"/>
  <c r="Z95" i="14"/>
  <c r="AC74" i="14"/>
  <c r="V53" i="14"/>
  <c r="AC38" i="14"/>
  <c r="AC61" i="14"/>
  <c r="AC54" i="14"/>
  <c r="AB73" i="14"/>
  <c r="V35" i="14"/>
  <c r="Y74" i="14"/>
  <c r="V95" i="14"/>
  <c r="AB45" i="14"/>
  <c r="AB83" i="14"/>
  <c r="V45" i="14"/>
  <c r="AC72" i="14"/>
  <c r="Y80" i="14"/>
  <c r="AC56" i="14"/>
  <c r="AC94" i="14"/>
  <c r="Z35" i="14"/>
  <c r="AC42" i="14"/>
  <c r="AC86" i="14"/>
  <c r="AC66" i="14"/>
  <c r="AC60" i="14"/>
  <c r="AB67" i="14"/>
  <c r="W62" i="14"/>
  <c r="V41" i="14"/>
  <c r="Y72" i="14"/>
  <c r="Y77" i="14"/>
  <c r="AC40" i="14"/>
  <c r="AC88" i="14"/>
  <c r="AB46" i="14"/>
  <c r="Y63" i="14"/>
  <c r="Z50" i="14"/>
  <c r="AB85" i="14"/>
  <c r="Z59" i="14"/>
  <c r="Y84" i="14"/>
  <c r="V72" i="14"/>
  <c r="Z55" i="14"/>
  <c r="Z43" i="14"/>
  <c r="Z70" i="14"/>
  <c r="V88" i="14"/>
  <c r="Y40" i="14"/>
  <c r="V77" i="14"/>
  <c r="AC77" i="14"/>
  <c r="Z53" i="14"/>
  <c r="Y37" i="14"/>
  <c r="Y36" i="14"/>
  <c r="Y41" i="14"/>
  <c r="W69" i="14"/>
  <c r="Z67" i="14"/>
  <c r="AB57" i="14"/>
  <c r="Y89" i="14"/>
  <c r="Y75" i="14"/>
  <c r="Y38" i="14"/>
  <c r="Y76" i="14"/>
  <c r="AC81" i="14"/>
  <c r="J28" i="11"/>
  <c r="K28" i="11" s="1"/>
  <c r="H28" i="11"/>
  <c r="I28" i="11" s="1"/>
  <c r="H629" i="14"/>
  <c r="I629" i="14" s="1"/>
  <c r="Y65" i="14"/>
  <c r="Y60" i="14"/>
  <c r="AC36" i="14"/>
  <c r="AC49" i="14"/>
  <c r="W40" i="14"/>
  <c r="AC64" i="14"/>
  <c r="AC76" i="14"/>
  <c r="Y85" i="14"/>
  <c r="Y46" i="14"/>
  <c r="AC84" i="14"/>
  <c r="Y66" i="14"/>
  <c r="AB89" i="14"/>
  <c r="AB55" i="14"/>
  <c r="Z44" i="14"/>
  <c r="Z61" i="14"/>
  <c r="V79" i="14"/>
  <c r="AC71" i="14"/>
  <c r="Y81" i="14"/>
  <c r="Z71" i="14"/>
  <c r="V65" i="14"/>
  <c r="AC90" i="14"/>
  <c r="AB79" i="14"/>
  <c r="V84" i="14"/>
  <c r="Z64" i="14"/>
  <c r="Y68" i="14"/>
  <c r="V76" i="14"/>
  <c r="AB65" i="14"/>
  <c r="V71" i="14"/>
  <c r="Z73" i="14"/>
  <c r="I103" i="14"/>
  <c r="K103" i="14" s="1"/>
  <c r="IN364" i="14" s="1"/>
  <c r="AB95" i="14"/>
  <c r="W63" i="14"/>
  <c r="Y69" i="14"/>
  <c r="I628" i="14"/>
  <c r="AB63" i="14"/>
  <c r="V90" i="14"/>
  <c r="Z90" i="14"/>
  <c r="W42" i="14"/>
  <c r="Y42" i="14"/>
  <c r="IU362" i="14"/>
  <c r="FD362" i="14"/>
  <c r="AH362" i="14"/>
  <c r="HQ362" i="14"/>
  <c r="FH362" i="14"/>
  <c r="AJ362" i="14"/>
  <c r="AK362" i="14"/>
  <c r="HG362" i="14"/>
  <c r="CT362" i="14"/>
  <c r="HU362" i="14"/>
  <c r="HW362" i="14"/>
  <c r="FF362" i="14"/>
  <c r="AL362" i="14"/>
  <c r="AF362" i="14"/>
  <c r="AI362" i="14"/>
  <c r="CX362" i="14"/>
  <c r="CR362" i="14"/>
  <c r="HS362" i="14"/>
  <c r="FJ362" i="14"/>
  <c r="AG362" i="14"/>
  <c r="CV362" i="14"/>
  <c r="HP362" i="14"/>
  <c r="HR362" i="14"/>
  <c r="HT362" i="14"/>
  <c r="HV362" i="14"/>
  <c r="GQ362" i="14"/>
  <c r="CS362" i="14"/>
  <c r="CU362" i="14"/>
  <c r="CW362" i="14"/>
  <c r="FE362" i="14"/>
  <c r="FG362" i="14"/>
  <c r="FI362" i="14"/>
  <c r="G104" i="14"/>
  <c r="Z87" i="14"/>
  <c r="Y87" i="14"/>
  <c r="BC362" i="14"/>
  <c r="O362" i="14"/>
  <c r="AE362" i="14"/>
  <c r="AU362" i="14"/>
  <c r="AN362" i="14"/>
  <c r="CZ362" i="14"/>
  <c r="FL362" i="14"/>
  <c r="HX362" i="14"/>
  <c r="AO362" i="14"/>
  <c r="DA362" i="14"/>
  <c r="FM362" i="14"/>
  <c r="HY362" i="14"/>
  <c r="AP362" i="14"/>
  <c r="DB362" i="14"/>
  <c r="FN362" i="14"/>
  <c r="HZ362" i="14"/>
  <c r="AQ362" i="14"/>
  <c r="DC362" i="14"/>
  <c r="FO362" i="14"/>
  <c r="IA362" i="14"/>
  <c r="AR362" i="14"/>
  <c r="DD362" i="14"/>
  <c r="FP362" i="14"/>
  <c r="IB362" i="14"/>
  <c r="AS362" i="14"/>
  <c r="DE362" i="14"/>
  <c r="FQ362" i="14"/>
  <c r="IC362" i="14"/>
  <c r="AT362" i="14"/>
  <c r="DF362" i="14"/>
  <c r="FR362" i="14"/>
  <c r="ID362" i="14"/>
  <c r="W81" i="14"/>
  <c r="V81" i="14"/>
  <c r="Z48" i="14"/>
  <c r="Y48" i="14"/>
  <c r="W93" i="14"/>
  <c r="V93" i="14"/>
  <c r="DO362" i="14"/>
  <c r="CA362" i="14"/>
  <c r="CQ362" i="14"/>
  <c r="DG362" i="14"/>
  <c r="AV362" i="14"/>
  <c r="DH362" i="14"/>
  <c r="FT362" i="14"/>
  <c r="IF362" i="14"/>
  <c r="AW362" i="14"/>
  <c r="DI362" i="14"/>
  <c r="FU362" i="14"/>
  <c r="IG362" i="14"/>
  <c r="AX362" i="14"/>
  <c r="DJ362" i="14"/>
  <c r="FV362" i="14"/>
  <c r="IH362" i="14"/>
  <c r="AY362" i="14"/>
  <c r="DK362" i="14"/>
  <c r="FW362" i="14"/>
  <c r="II362" i="14"/>
  <c r="AZ362" i="14"/>
  <c r="DL362" i="14"/>
  <c r="FX362" i="14"/>
  <c r="IJ362" i="14"/>
  <c r="BA362" i="14"/>
  <c r="DM362" i="14"/>
  <c r="FY362" i="14"/>
  <c r="IK362" i="14"/>
  <c r="BB362" i="14"/>
  <c r="DN362" i="14"/>
  <c r="FZ362" i="14"/>
  <c r="IL362" i="14"/>
  <c r="GA362" i="14"/>
  <c r="EM362" i="14"/>
  <c r="FC362" i="14"/>
  <c r="FS362" i="14"/>
  <c r="BD362" i="14"/>
  <c r="DP362" i="14"/>
  <c r="GB362" i="14"/>
  <c r="IN362" i="14"/>
  <c r="BE362" i="14"/>
  <c r="DQ362" i="14"/>
  <c r="GC362" i="14"/>
  <c r="IO362" i="14"/>
  <c r="BF362" i="14"/>
  <c r="DR362" i="14"/>
  <c r="GD362" i="14"/>
  <c r="IP362" i="14"/>
  <c r="BG362" i="14"/>
  <c r="DS362" i="14"/>
  <c r="GE362" i="14"/>
  <c r="IQ362" i="14"/>
  <c r="BH362" i="14"/>
  <c r="DT362" i="14"/>
  <c r="GF362" i="14"/>
  <c r="IR362" i="14"/>
  <c r="BI362" i="14"/>
  <c r="DU362" i="14"/>
  <c r="GG362" i="14"/>
  <c r="IS362" i="14"/>
  <c r="BJ362" i="14"/>
  <c r="DV362" i="14"/>
  <c r="GH362" i="14"/>
  <c r="IT362" i="14"/>
  <c r="Z93" i="14"/>
  <c r="Y93" i="14"/>
  <c r="IM362" i="14"/>
  <c r="GY362" i="14"/>
  <c r="HO362" i="14"/>
  <c r="IE362" i="14"/>
  <c r="BL362" i="14"/>
  <c r="DX362" i="14"/>
  <c r="GJ362" i="14"/>
  <c r="IV362" i="14"/>
  <c r="BM362" i="14"/>
  <c r="DY362" i="14"/>
  <c r="GK362" i="14"/>
  <c r="IW362" i="14"/>
  <c r="BN362" i="14"/>
  <c r="DZ362" i="14"/>
  <c r="GL362" i="14"/>
  <c r="IX362" i="14"/>
  <c r="BO362" i="14"/>
  <c r="EA362" i="14"/>
  <c r="GM362" i="14"/>
  <c r="IY362" i="14"/>
  <c r="BP362" i="14"/>
  <c r="EB362" i="14"/>
  <c r="GN362" i="14"/>
  <c r="IZ362" i="14"/>
  <c r="BQ362" i="14"/>
  <c r="EC362" i="14"/>
  <c r="GO362" i="14"/>
  <c r="JA362" i="14"/>
  <c r="BR362" i="14"/>
  <c r="ED362" i="14"/>
  <c r="GP362" i="14"/>
  <c r="JB362" i="14"/>
  <c r="W48" i="14"/>
  <c r="V48" i="14"/>
  <c r="BK362" i="14"/>
  <c r="G362" i="14"/>
  <c r="W362" i="14"/>
  <c r="AM362" i="14"/>
  <c r="H362" i="14"/>
  <c r="BT362" i="14"/>
  <c r="EF362" i="14"/>
  <c r="GR362" i="14"/>
  <c r="I362" i="14"/>
  <c r="BU362" i="14"/>
  <c r="EG362" i="14"/>
  <c r="GS362" i="14"/>
  <c r="J362" i="14"/>
  <c r="BV362" i="14"/>
  <c r="EH362" i="14"/>
  <c r="GT362" i="14"/>
  <c r="K362" i="14"/>
  <c r="BW362" i="14"/>
  <c r="EI362" i="14"/>
  <c r="GU362" i="14"/>
  <c r="L362" i="14"/>
  <c r="BX362" i="14"/>
  <c r="EJ362" i="14"/>
  <c r="GV362" i="14"/>
  <c r="M362" i="14"/>
  <c r="BY362" i="14"/>
  <c r="EK362" i="14"/>
  <c r="GW362" i="14"/>
  <c r="N362" i="14"/>
  <c r="BZ362" i="14"/>
  <c r="EL362" i="14"/>
  <c r="GX362" i="14"/>
  <c r="AB92" i="14"/>
  <c r="AC92" i="14"/>
  <c r="V64" i="14"/>
  <c r="W64" i="14"/>
  <c r="W67" i="14"/>
  <c r="V67" i="14"/>
  <c r="DW362" i="14"/>
  <c r="BS362" i="14"/>
  <c r="CI362" i="14"/>
  <c r="CY362" i="14"/>
  <c r="P362" i="14"/>
  <c r="CB362" i="14"/>
  <c r="EN362" i="14"/>
  <c r="GZ362" i="14"/>
  <c r="Q362" i="14"/>
  <c r="CC362" i="14"/>
  <c r="EO362" i="14"/>
  <c r="HA362" i="14"/>
  <c r="R362" i="14"/>
  <c r="CD362" i="14"/>
  <c r="EP362" i="14"/>
  <c r="HB362" i="14"/>
  <c r="S362" i="14"/>
  <c r="CE362" i="14"/>
  <c r="EQ362" i="14"/>
  <c r="HC362" i="14"/>
  <c r="T362" i="14"/>
  <c r="CF362" i="14"/>
  <c r="ER362" i="14"/>
  <c r="HD362" i="14"/>
  <c r="U362" i="14"/>
  <c r="CG362" i="14"/>
  <c r="ES362" i="14"/>
  <c r="HE362" i="14"/>
  <c r="V362" i="14"/>
  <c r="CH362" i="14"/>
  <c r="ET362" i="14"/>
  <c r="HF362" i="14"/>
  <c r="V87" i="14"/>
  <c r="W87" i="14"/>
  <c r="GI362" i="14"/>
  <c r="EE362" i="14"/>
  <c r="EU362" i="14"/>
  <c r="FK362" i="14"/>
  <c r="X362" i="14"/>
  <c r="CJ362" i="14"/>
  <c r="EV362" i="14"/>
  <c r="HH362" i="14"/>
  <c r="Y362" i="14"/>
  <c r="CK362" i="14"/>
  <c r="EW362" i="14"/>
  <c r="HI362" i="14"/>
  <c r="Z362" i="14"/>
  <c r="CL362" i="14"/>
  <c r="EX362" i="14"/>
  <c r="HJ362" i="14"/>
  <c r="AA362" i="14"/>
  <c r="CM362" i="14"/>
  <c r="EY362" i="14"/>
  <c r="HK362" i="14"/>
  <c r="AB362" i="14"/>
  <c r="CN362" i="14"/>
  <c r="EZ362" i="14"/>
  <c r="HL362" i="14"/>
  <c r="AC362" i="14"/>
  <c r="CO362" i="14"/>
  <c r="FA362" i="14"/>
  <c r="HM362" i="14"/>
  <c r="AD362" i="14"/>
  <c r="CP362" i="14"/>
  <c r="FB362" i="14"/>
  <c r="V82" i="14"/>
  <c r="W82" i="14"/>
  <c r="W92" i="14"/>
  <c r="V92" i="14"/>
  <c r="F104" i="14"/>
  <c r="C107" i="14"/>
  <c r="D106" i="14"/>
  <c r="E105" i="14"/>
  <c r="G105" i="14" s="1"/>
  <c r="D631" i="14"/>
  <c r="C632" i="14"/>
  <c r="IY363" i="14"/>
  <c r="IQ363" i="14"/>
  <c r="II363" i="14"/>
  <c r="IA363" i="14"/>
  <c r="HS363" i="14"/>
  <c r="HK363" i="14"/>
  <c r="HC363" i="14"/>
  <c r="GU363" i="14"/>
  <c r="GM363" i="14"/>
  <c r="GE363" i="14"/>
  <c r="FW363" i="14"/>
  <c r="FO363" i="14"/>
  <c r="FG363" i="14"/>
  <c r="EY363" i="14"/>
  <c r="EQ363" i="14"/>
  <c r="EI363" i="14"/>
  <c r="EA363" i="14"/>
  <c r="DS363" i="14"/>
  <c r="DK363" i="14"/>
  <c r="DC363" i="14"/>
  <c r="CU363" i="14"/>
  <c r="CM363" i="14"/>
  <c r="CE363" i="14"/>
  <c r="BW363" i="14"/>
  <c r="BO363" i="14"/>
  <c r="BG363" i="14"/>
  <c r="AY363" i="14"/>
  <c r="AQ363" i="14"/>
  <c r="AI363" i="14"/>
  <c r="AA363" i="14"/>
  <c r="S363" i="14"/>
  <c r="K363" i="14"/>
  <c r="IX363" i="14"/>
  <c r="IP363" i="14"/>
  <c r="IH363" i="14"/>
  <c r="HZ363" i="14"/>
  <c r="HR363" i="14"/>
  <c r="HJ363" i="14"/>
  <c r="HB363" i="14"/>
  <c r="GT363" i="14"/>
  <c r="GL363" i="14"/>
  <c r="GD363" i="14"/>
  <c r="FV363" i="14"/>
  <c r="FN363" i="14"/>
  <c r="FF363" i="14"/>
  <c r="EX363" i="14"/>
  <c r="EP363" i="14"/>
  <c r="EH363" i="14"/>
  <c r="DZ363" i="14"/>
  <c r="DR363" i="14"/>
  <c r="DJ363" i="14"/>
  <c r="DB363" i="14"/>
  <c r="CT363" i="14"/>
  <c r="CL363" i="14"/>
  <c r="CD363" i="14"/>
  <c r="BV363" i="14"/>
  <c r="BN363" i="14"/>
  <c r="BF363" i="14"/>
  <c r="AX363" i="14"/>
  <c r="AP363" i="14"/>
  <c r="AH363" i="14"/>
  <c r="Z363" i="14"/>
  <c r="R363" i="14"/>
  <c r="J363" i="14"/>
  <c r="IW363" i="14"/>
  <c r="IO363" i="14"/>
  <c r="IG363" i="14"/>
  <c r="HY363" i="14"/>
  <c r="HQ363" i="14"/>
  <c r="HI363" i="14"/>
  <c r="HA363" i="14"/>
  <c r="GS363" i="14"/>
  <c r="GK363" i="14"/>
  <c r="GC363" i="14"/>
  <c r="FU363" i="14"/>
  <c r="FM363" i="14"/>
  <c r="FE363" i="14"/>
  <c r="EW363" i="14"/>
  <c r="EO363" i="14"/>
  <c r="EG363" i="14"/>
  <c r="DY363" i="14"/>
  <c r="DQ363" i="14"/>
  <c r="DI363" i="14"/>
  <c r="DA363" i="14"/>
  <c r="CS363" i="14"/>
  <c r="CK363" i="14"/>
  <c r="CC363" i="14"/>
  <c r="BU363" i="14"/>
  <c r="BM363" i="14"/>
  <c r="BE363" i="14"/>
  <c r="AW363" i="14"/>
  <c r="AO363" i="14"/>
  <c r="AG363" i="14"/>
  <c r="Y363" i="14"/>
  <c r="Q363" i="14"/>
  <c r="I363" i="14"/>
  <c r="IV363" i="14"/>
  <c r="IN363" i="14"/>
  <c r="IF363" i="14"/>
  <c r="HX363" i="14"/>
  <c r="HP363" i="14"/>
  <c r="HH363" i="14"/>
  <c r="GZ363" i="14"/>
  <c r="GR363" i="14"/>
  <c r="GJ363" i="14"/>
  <c r="GB363" i="14"/>
  <c r="FT363" i="14"/>
  <c r="FL363" i="14"/>
  <c r="FD363" i="14"/>
  <c r="EV363" i="14"/>
  <c r="EN363" i="14"/>
  <c r="EF363" i="14"/>
  <c r="DX363" i="14"/>
  <c r="DP363" i="14"/>
  <c r="DH363" i="14"/>
  <c r="CZ363" i="14"/>
  <c r="CR363" i="14"/>
  <c r="CJ363" i="14"/>
  <c r="CB363" i="14"/>
  <c r="BT363" i="14"/>
  <c r="BL363" i="14"/>
  <c r="BD363" i="14"/>
  <c r="AV363" i="14"/>
  <c r="AN363" i="14"/>
  <c r="AF363" i="14"/>
  <c r="X363" i="14"/>
  <c r="P363" i="14"/>
  <c r="H363" i="14"/>
  <c r="IU363" i="14"/>
  <c r="IM363" i="14"/>
  <c r="IE363" i="14"/>
  <c r="HW363" i="14"/>
  <c r="HO363" i="14"/>
  <c r="HG363" i="14"/>
  <c r="GY363" i="14"/>
  <c r="GQ363" i="14"/>
  <c r="GI363" i="14"/>
  <c r="GA363" i="14"/>
  <c r="FS363" i="14"/>
  <c r="FK363" i="14"/>
  <c r="FC363" i="14"/>
  <c r="EU363" i="14"/>
  <c r="EM363" i="14"/>
  <c r="EE363" i="14"/>
  <c r="DW363" i="14"/>
  <c r="DO363" i="14"/>
  <c r="DG363" i="14"/>
  <c r="CY363" i="14"/>
  <c r="CQ363" i="14"/>
  <c r="CI363" i="14"/>
  <c r="CA363" i="14"/>
  <c r="BS363" i="14"/>
  <c r="BK363" i="14"/>
  <c r="BC363" i="14"/>
  <c r="AU363" i="14"/>
  <c r="AM363" i="14"/>
  <c r="AE363" i="14"/>
  <c r="W363" i="14"/>
  <c r="O363" i="14"/>
  <c r="G363" i="14"/>
  <c r="JB363" i="14"/>
  <c r="IT363" i="14"/>
  <c r="IL363" i="14"/>
  <c r="ID363" i="14"/>
  <c r="HV363" i="14"/>
  <c r="HN363" i="14"/>
  <c r="HF363" i="14"/>
  <c r="GX363" i="14"/>
  <c r="GP363" i="14"/>
  <c r="GH363" i="14"/>
  <c r="FZ363" i="14"/>
  <c r="FR363" i="14"/>
  <c r="FJ363" i="14"/>
  <c r="FB363" i="14"/>
  <c r="ET363" i="14"/>
  <c r="EL363" i="14"/>
  <c r="ED363" i="14"/>
  <c r="DV363" i="14"/>
  <c r="DN363" i="14"/>
  <c r="DF363" i="14"/>
  <c r="CX363" i="14"/>
  <c r="CP363" i="14"/>
  <c r="CH363" i="14"/>
  <c r="BZ363" i="14"/>
  <c r="BR363" i="14"/>
  <c r="BJ363" i="14"/>
  <c r="BB363" i="14"/>
  <c r="AT363" i="14"/>
  <c r="AL363" i="14"/>
  <c r="AD363" i="14"/>
  <c r="V363" i="14"/>
  <c r="N363" i="14"/>
  <c r="JA363" i="14"/>
  <c r="IS363" i="14"/>
  <c r="IK363" i="14"/>
  <c r="IC363" i="14"/>
  <c r="HU363" i="14"/>
  <c r="HM363" i="14"/>
  <c r="HE363" i="14"/>
  <c r="GW363" i="14"/>
  <c r="GO363" i="14"/>
  <c r="GG363" i="14"/>
  <c r="FY363" i="14"/>
  <c r="FQ363" i="14"/>
  <c r="FI363" i="14"/>
  <c r="FA363" i="14"/>
  <c r="ES363" i="14"/>
  <c r="EK363" i="14"/>
  <c r="EC363" i="14"/>
  <c r="DU363" i="14"/>
  <c r="DM363" i="14"/>
  <c r="DE363" i="14"/>
  <c r="CW363" i="14"/>
  <c r="CO363" i="14"/>
  <c r="CG363" i="14"/>
  <c r="BY363" i="14"/>
  <c r="BQ363" i="14"/>
  <c r="BI363" i="14"/>
  <c r="BA363" i="14"/>
  <c r="AS363" i="14"/>
  <c r="AK363" i="14"/>
  <c r="AC363" i="14"/>
  <c r="U363" i="14"/>
  <c r="M363" i="14"/>
  <c r="IB363" i="14"/>
  <c r="FP363" i="14"/>
  <c r="DD363" i="14"/>
  <c r="AR363" i="14"/>
  <c r="HT363" i="14"/>
  <c r="FH363" i="14"/>
  <c r="CV363" i="14"/>
  <c r="AJ363" i="14"/>
  <c r="HL363" i="14"/>
  <c r="EZ363" i="14"/>
  <c r="CN363" i="14"/>
  <c r="AB363" i="14"/>
  <c r="HD363" i="14"/>
  <c r="ER363" i="14"/>
  <c r="CF363" i="14"/>
  <c r="T363" i="14"/>
  <c r="GV363" i="14"/>
  <c r="EJ363" i="14"/>
  <c r="BX363" i="14"/>
  <c r="L363" i="14"/>
  <c r="IZ363" i="14"/>
  <c r="GN363" i="14"/>
  <c r="EB363" i="14"/>
  <c r="BP363" i="14"/>
  <c r="IJ363" i="14"/>
  <c r="FX363" i="14"/>
  <c r="DL363" i="14"/>
  <c r="AZ363" i="14"/>
  <c r="DT363" i="14"/>
  <c r="BH363" i="14"/>
  <c r="IR363" i="14"/>
  <c r="GF363" i="14"/>
  <c r="E630" i="14"/>
  <c r="H630" i="14" s="1"/>
  <c r="N630" i="14"/>
  <c r="A631" i="14"/>
  <c r="BL629" i="14"/>
  <c r="BD629" i="14"/>
  <c r="AV629" i="14"/>
  <c r="AN629" i="14"/>
  <c r="AF629" i="14"/>
  <c r="X629" i="14"/>
  <c r="P629" i="14"/>
  <c r="BK629" i="14"/>
  <c r="BC629" i="14"/>
  <c r="AU629" i="14"/>
  <c r="AM629" i="14"/>
  <c r="AE629" i="14"/>
  <c r="W629" i="14"/>
  <c r="O629" i="14"/>
  <c r="BJ629" i="14"/>
  <c r="BB629" i="14"/>
  <c r="AT629" i="14"/>
  <c r="AL629" i="14"/>
  <c r="AD629" i="14"/>
  <c r="V629" i="14"/>
  <c r="BI629" i="14"/>
  <c r="BA629" i="14"/>
  <c r="AS629" i="14"/>
  <c r="AK629" i="14"/>
  <c r="AC629" i="14"/>
  <c r="U629" i="14"/>
  <c r="M629" i="14"/>
  <c r="BH629" i="14"/>
  <c r="AZ629" i="14"/>
  <c r="AR629" i="14"/>
  <c r="AJ629" i="14"/>
  <c r="AB629" i="14"/>
  <c r="T629" i="14"/>
  <c r="BG629" i="14"/>
  <c r="AY629" i="14"/>
  <c r="AQ629" i="14"/>
  <c r="AI629" i="14"/>
  <c r="AA629" i="14"/>
  <c r="S629" i="14"/>
  <c r="BF629" i="14"/>
  <c r="AX629" i="14"/>
  <c r="AP629" i="14"/>
  <c r="AH629" i="14"/>
  <c r="Z629" i="14"/>
  <c r="R629" i="14"/>
  <c r="BE629" i="14"/>
  <c r="AW629" i="14"/>
  <c r="AO629" i="14"/>
  <c r="AG629" i="14"/>
  <c r="Y629" i="14"/>
  <c r="Q629" i="14"/>
  <c r="D30" i="11"/>
  <c r="G30" i="11" s="1"/>
  <c r="E29" i="11"/>
  <c r="F29" i="11" s="1"/>
  <c r="I104" i="14" l="1"/>
  <c r="K104" i="14" s="1"/>
  <c r="DM365" i="14" s="1"/>
  <c r="J29" i="11"/>
  <c r="K29" i="11" s="1"/>
  <c r="H29" i="11"/>
  <c r="I29" i="11" s="1"/>
  <c r="BE364" i="14"/>
  <c r="K364" i="14"/>
  <c r="M364" i="14"/>
  <c r="G364" i="14"/>
  <c r="GT364" i="14"/>
  <c r="GV364" i="14"/>
  <c r="GX364" i="14"/>
  <c r="GR364" i="14"/>
  <c r="EI364" i="14"/>
  <c r="EE364" i="14"/>
  <c r="BM364" i="14"/>
  <c r="BW364" i="14"/>
  <c r="BY364" i="14"/>
  <c r="BS364" i="14"/>
  <c r="Q364" i="14"/>
  <c r="EK364" i="14"/>
  <c r="AG364" i="14"/>
  <c r="GU364" i="14"/>
  <c r="GW364" i="14"/>
  <c r="GQ364" i="14"/>
  <c r="J364" i="14"/>
  <c r="N364" i="14"/>
  <c r="L364" i="14"/>
  <c r="H364" i="14"/>
  <c r="BV364" i="14"/>
  <c r="BX364" i="14"/>
  <c r="BZ364" i="14"/>
  <c r="BT364" i="14"/>
  <c r="EH364" i="14"/>
  <c r="EJ364" i="14"/>
  <c r="EL364" i="14"/>
  <c r="EF364" i="14"/>
  <c r="EG364" i="14"/>
  <c r="FM364" i="14"/>
  <c r="DR364" i="14"/>
  <c r="IP364" i="14"/>
  <c r="DS364" i="14"/>
  <c r="IQ364" i="14"/>
  <c r="DT364" i="14"/>
  <c r="IR364" i="14"/>
  <c r="GG364" i="14"/>
  <c r="BJ364" i="14"/>
  <c r="IT364" i="14"/>
  <c r="IG364" i="14"/>
  <c r="GS364" i="14"/>
  <c r="HI364" i="14"/>
  <c r="HY364" i="14"/>
  <c r="BN364" i="14"/>
  <c r="DZ364" i="14"/>
  <c r="GL364" i="14"/>
  <c r="IX364" i="14"/>
  <c r="BO364" i="14"/>
  <c r="EA364" i="14"/>
  <c r="GM364" i="14"/>
  <c r="IY364" i="14"/>
  <c r="BP364" i="14"/>
  <c r="EB364" i="14"/>
  <c r="GN364" i="14"/>
  <c r="IZ364" i="14"/>
  <c r="BQ364" i="14"/>
  <c r="EC364" i="14"/>
  <c r="GO364" i="14"/>
  <c r="JA364" i="14"/>
  <c r="BR364" i="14"/>
  <c r="ED364" i="14"/>
  <c r="GP364" i="14"/>
  <c r="JB364" i="14"/>
  <c r="BK364" i="14"/>
  <c r="DW364" i="14"/>
  <c r="GI364" i="14"/>
  <c r="IU364" i="14"/>
  <c r="BL364" i="14"/>
  <c r="DX364" i="14"/>
  <c r="GJ364" i="14"/>
  <c r="IV364" i="14"/>
  <c r="DQ364" i="14"/>
  <c r="DY364" i="14"/>
  <c r="CC364" i="14"/>
  <c r="CS364" i="14"/>
  <c r="R364" i="14"/>
  <c r="CD364" i="14"/>
  <c r="EP364" i="14"/>
  <c r="HB364" i="14"/>
  <c r="S364" i="14"/>
  <c r="CE364" i="14"/>
  <c r="EQ364" i="14"/>
  <c r="HC364" i="14"/>
  <c r="T364" i="14"/>
  <c r="CF364" i="14"/>
  <c r="ER364" i="14"/>
  <c r="HD364" i="14"/>
  <c r="U364" i="14"/>
  <c r="CG364" i="14"/>
  <c r="ES364" i="14"/>
  <c r="HE364" i="14"/>
  <c r="V364" i="14"/>
  <c r="CH364" i="14"/>
  <c r="ET364" i="14"/>
  <c r="HF364" i="14"/>
  <c r="O364" i="14"/>
  <c r="CA364" i="14"/>
  <c r="EM364" i="14"/>
  <c r="GY364" i="14"/>
  <c r="P364" i="14"/>
  <c r="CB364" i="14"/>
  <c r="EN364" i="14"/>
  <c r="GZ364" i="14"/>
  <c r="EO364" i="14"/>
  <c r="CL364" i="14"/>
  <c r="HJ364" i="14"/>
  <c r="AA364" i="14"/>
  <c r="EY364" i="14"/>
  <c r="HK364" i="14"/>
  <c r="AB364" i="14"/>
  <c r="CN364" i="14"/>
  <c r="EZ364" i="14"/>
  <c r="HL364" i="14"/>
  <c r="AC364" i="14"/>
  <c r="CO364" i="14"/>
  <c r="FA364" i="14"/>
  <c r="HM364" i="14"/>
  <c r="AD364" i="14"/>
  <c r="CP364" i="14"/>
  <c r="FB364" i="14"/>
  <c r="HN364" i="14"/>
  <c r="W364" i="14"/>
  <c r="CI364" i="14"/>
  <c r="EU364" i="14"/>
  <c r="HG364" i="14"/>
  <c r="X364" i="14"/>
  <c r="CJ364" i="14"/>
  <c r="EV364" i="14"/>
  <c r="HH364" i="14"/>
  <c r="GK364" i="14"/>
  <c r="FE364" i="14"/>
  <c r="EX364" i="14"/>
  <c r="CM364" i="14"/>
  <c r="IO364" i="14"/>
  <c r="IW364" i="14"/>
  <c r="HA364" i="14"/>
  <c r="HQ364" i="14"/>
  <c r="AH364" i="14"/>
  <c r="CT364" i="14"/>
  <c r="FF364" i="14"/>
  <c r="HR364" i="14"/>
  <c r="AI364" i="14"/>
  <c r="CU364" i="14"/>
  <c r="FG364" i="14"/>
  <c r="HS364" i="14"/>
  <c r="AJ364" i="14"/>
  <c r="CV364" i="14"/>
  <c r="FH364" i="14"/>
  <c r="HT364" i="14"/>
  <c r="AK364" i="14"/>
  <c r="CW364" i="14"/>
  <c r="FI364" i="14"/>
  <c r="HU364" i="14"/>
  <c r="AL364" i="14"/>
  <c r="CX364" i="14"/>
  <c r="FJ364" i="14"/>
  <c r="HV364" i="14"/>
  <c r="AE364" i="14"/>
  <c r="CQ364" i="14"/>
  <c r="FC364" i="14"/>
  <c r="HO364" i="14"/>
  <c r="AF364" i="14"/>
  <c r="CR364" i="14"/>
  <c r="FD364" i="14"/>
  <c r="HP364" i="14"/>
  <c r="GC364" i="14"/>
  <c r="Z364" i="14"/>
  <c r="AW364" i="14"/>
  <c r="I364" i="14"/>
  <c r="Y364" i="14"/>
  <c r="AO364" i="14"/>
  <c r="AP364" i="14"/>
  <c r="DB364" i="14"/>
  <c r="FN364" i="14"/>
  <c r="HZ364" i="14"/>
  <c r="AQ364" i="14"/>
  <c r="DC364" i="14"/>
  <c r="FO364" i="14"/>
  <c r="IA364" i="14"/>
  <c r="AR364" i="14"/>
  <c r="DD364" i="14"/>
  <c r="FP364" i="14"/>
  <c r="IB364" i="14"/>
  <c r="AS364" i="14"/>
  <c r="DE364" i="14"/>
  <c r="FQ364" i="14"/>
  <c r="IC364" i="14"/>
  <c r="AT364" i="14"/>
  <c r="DF364" i="14"/>
  <c r="FR364" i="14"/>
  <c r="ID364" i="14"/>
  <c r="AM364" i="14"/>
  <c r="CY364" i="14"/>
  <c r="FK364" i="14"/>
  <c r="HW364" i="14"/>
  <c r="AN364" i="14"/>
  <c r="CZ364" i="14"/>
  <c r="FL364" i="14"/>
  <c r="HX364" i="14"/>
  <c r="DI364" i="14"/>
  <c r="BU364" i="14"/>
  <c r="CK364" i="14"/>
  <c r="DA364" i="14"/>
  <c r="AX364" i="14"/>
  <c r="DJ364" i="14"/>
  <c r="FV364" i="14"/>
  <c r="IH364" i="14"/>
  <c r="AY364" i="14"/>
  <c r="DK364" i="14"/>
  <c r="FW364" i="14"/>
  <c r="II364" i="14"/>
  <c r="AZ364" i="14"/>
  <c r="DL364" i="14"/>
  <c r="FX364" i="14"/>
  <c r="IJ364" i="14"/>
  <c r="BA364" i="14"/>
  <c r="DM364" i="14"/>
  <c r="FY364" i="14"/>
  <c r="IK364" i="14"/>
  <c r="BB364" i="14"/>
  <c r="DN364" i="14"/>
  <c r="FZ364" i="14"/>
  <c r="IL364" i="14"/>
  <c r="AU364" i="14"/>
  <c r="DG364" i="14"/>
  <c r="FS364" i="14"/>
  <c r="IE364" i="14"/>
  <c r="AV364" i="14"/>
  <c r="DH364" i="14"/>
  <c r="FT364" i="14"/>
  <c r="IF364" i="14"/>
  <c r="FU364" i="14"/>
  <c r="EW364" i="14"/>
  <c r="BF364" i="14"/>
  <c r="GD364" i="14"/>
  <c r="BG364" i="14"/>
  <c r="GE364" i="14"/>
  <c r="BH364" i="14"/>
  <c r="GF364" i="14"/>
  <c r="BI364" i="14"/>
  <c r="DU364" i="14"/>
  <c r="IS364" i="14"/>
  <c r="DV364" i="14"/>
  <c r="GH364" i="14"/>
  <c r="BC364" i="14"/>
  <c r="DO364" i="14"/>
  <c r="GA364" i="14"/>
  <c r="IM364" i="14"/>
  <c r="BD364" i="14"/>
  <c r="DP364" i="14"/>
  <c r="GB364" i="14"/>
  <c r="X21" i="14"/>
  <c r="D24" i="13" s="1"/>
  <c r="X20" i="14"/>
  <c r="D23" i="13" s="1"/>
  <c r="Y20" i="14"/>
  <c r="G630" i="14"/>
  <c r="F630" i="14"/>
  <c r="D107" i="14"/>
  <c r="C108" i="14"/>
  <c r="D632" i="14"/>
  <c r="C633" i="14"/>
  <c r="E631" i="14"/>
  <c r="F631" i="14" s="1"/>
  <c r="N631" i="14"/>
  <c r="A632" i="14"/>
  <c r="F105" i="14"/>
  <c r="BL630" i="14"/>
  <c r="BD630" i="14"/>
  <c r="AV630" i="14"/>
  <c r="AN630" i="14"/>
  <c r="AF630" i="14"/>
  <c r="X630" i="14"/>
  <c r="P630" i="14"/>
  <c r="BK630" i="14"/>
  <c r="BC630" i="14"/>
  <c r="AU630" i="14"/>
  <c r="AM630" i="14"/>
  <c r="AE630" i="14"/>
  <c r="W630" i="14"/>
  <c r="O630" i="14"/>
  <c r="BJ630" i="14"/>
  <c r="BB630" i="14"/>
  <c r="AT630" i="14"/>
  <c r="AL630" i="14"/>
  <c r="AD630" i="14"/>
  <c r="V630" i="14"/>
  <c r="BI630" i="14"/>
  <c r="BA630" i="14"/>
  <c r="AS630" i="14"/>
  <c r="AK630" i="14"/>
  <c r="AC630" i="14"/>
  <c r="U630" i="14"/>
  <c r="M630" i="14"/>
  <c r="BH630" i="14"/>
  <c r="AZ630" i="14"/>
  <c r="AR630" i="14"/>
  <c r="AJ630" i="14"/>
  <c r="AB630" i="14"/>
  <c r="T630" i="14"/>
  <c r="BG630" i="14"/>
  <c r="AY630" i="14"/>
  <c r="AQ630" i="14"/>
  <c r="AI630" i="14"/>
  <c r="AA630" i="14"/>
  <c r="S630" i="14"/>
  <c r="BF630" i="14"/>
  <c r="AX630" i="14"/>
  <c r="AP630" i="14"/>
  <c r="AH630" i="14"/>
  <c r="Z630" i="14"/>
  <c r="R630" i="14"/>
  <c r="BE630" i="14"/>
  <c r="AW630" i="14"/>
  <c r="AO630" i="14"/>
  <c r="AG630" i="14"/>
  <c r="Y630" i="14"/>
  <c r="Q630" i="14"/>
  <c r="H105" i="14"/>
  <c r="E106" i="14"/>
  <c r="F106" i="14" s="1"/>
  <c r="D31" i="11"/>
  <c r="G31" i="11" s="1"/>
  <c r="E30" i="11"/>
  <c r="F30" i="11" s="1"/>
  <c r="AH365" i="14" l="1"/>
  <c r="BS365" i="14"/>
  <c r="R365" i="14"/>
  <c r="HR365" i="14"/>
  <c r="HZ365" i="14"/>
  <c r="ET365" i="14"/>
  <c r="CY365" i="14"/>
  <c r="X365" i="14"/>
  <c r="GR365" i="14"/>
  <c r="DQ365" i="14"/>
  <c r="AX365" i="14"/>
  <c r="IP365" i="14"/>
  <c r="GE365" i="14"/>
  <c r="EB365" i="14"/>
  <c r="DU365" i="14"/>
  <c r="FL365" i="14"/>
  <c r="FT365" i="14"/>
  <c r="DA365" i="14"/>
  <c r="FO365" i="14"/>
  <c r="GJ365" i="14"/>
  <c r="DE365" i="14"/>
  <c r="GM365" i="14"/>
  <c r="IM365" i="14"/>
  <c r="H365" i="14"/>
  <c r="DG365" i="14"/>
  <c r="EC365" i="14"/>
  <c r="AN365" i="14"/>
  <c r="EK365" i="14"/>
  <c r="HB365" i="14"/>
  <c r="GZ365" i="14"/>
  <c r="EJ365" i="14"/>
  <c r="DO365" i="14"/>
  <c r="ER365" i="14"/>
  <c r="DN365" i="14"/>
  <c r="CP365" i="14"/>
  <c r="DW365" i="14"/>
  <c r="AV365" i="14"/>
  <c r="HP365" i="14"/>
  <c r="EO365" i="14"/>
  <c r="CL365" i="14"/>
  <c r="S365" i="14"/>
  <c r="HC365" i="14"/>
  <c r="FH365" i="14"/>
  <c r="ES365" i="14"/>
  <c r="EL365" i="14"/>
  <c r="EY365" i="14"/>
  <c r="CH365" i="14"/>
  <c r="AT365" i="14"/>
  <c r="FA365" i="14"/>
  <c r="FG365" i="14"/>
  <c r="CG365" i="14"/>
  <c r="P365" i="14"/>
  <c r="FW365" i="14"/>
  <c r="IL365" i="14"/>
  <c r="BN365" i="14"/>
  <c r="GU365" i="14"/>
  <c r="BD365" i="14"/>
  <c r="HN365" i="14"/>
  <c r="FI365" i="14"/>
  <c r="CK365" i="14"/>
  <c r="CV365" i="14"/>
  <c r="BA365" i="14"/>
  <c r="CS365" i="14"/>
  <c r="V365" i="14"/>
  <c r="DI365" i="14"/>
  <c r="DT365" i="14"/>
  <c r="FZ365" i="14"/>
  <c r="DY365" i="14"/>
  <c r="BB365" i="14"/>
  <c r="BV365" i="14"/>
  <c r="FE365" i="14"/>
  <c r="FX365" i="14"/>
  <c r="IF365" i="14"/>
  <c r="AI365" i="14"/>
  <c r="IV365" i="14"/>
  <c r="AQ365" i="14"/>
  <c r="GV365" i="14"/>
  <c r="ID365" i="14"/>
  <c r="CX365" i="14"/>
  <c r="FC365" i="14"/>
  <c r="CB365" i="14"/>
  <c r="I365" i="14"/>
  <c r="GK365" i="14"/>
  <c r="DR365" i="14"/>
  <c r="AY365" i="14"/>
  <c r="II365" i="14"/>
  <c r="HL365" i="14"/>
  <c r="FY365" i="14"/>
  <c r="CN365" i="14"/>
  <c r="AF365" i="14"/>
  <c r="BJ365" i="14"/>
  <c r="FJ365" i="14"/>
  <c r="FK365" i="14"/>
  <c r="CR365" i="14"/>
  <c r="Y365" i="14"/>
  <c r="GS365" i="14"/>
  <c r="DZ365" i="14"/>
  <c r="BG365" i="14"/>
  <c r="IY365" i="14"/>
  <c r="HT365" i="14"/>
  <c r="GG365" i="14"/>
  <c r="J365" i="14"/>
  <c r="IU365" i="14"/>
  <c r="GB365" i="14"/>
  <c r="DL365" i="14"/>
  <c r="CQ365" i="14"/>
  <c r="EG365" i="14"/>
  <c r="HX365" i="14"/>
  <c r="HK365" i="14"/>
  <c r="BL365" i="14"/>
  <c r="HS365" i="14"/>
  <c r="EU365" i="14"/>
  <c r="DJ365" i="14"/>
  <c r="IA365" i="14"/>
  <c r="FQ365" i="14"/>
  <c r="DV365" i="14"/>
  <c r="HV365" i="14"/>
  <c r="FS365" i="14"/>
  <c r="CZ365" i="14"/>
  <c r="AG365" i="14"/>
  <c r="HA365" i="14"/>
  <c r="EH365" i="14"/>
  <c r="BO365" i="14"/>
  <c r="T365" i="14"/>
  <c r="IB365" i="14"/>
  <c r="GO365" i="14"/>
  <c r="GH365" i="14"/>
  <c r="G365" i="14"/>
  <c r="GI365" i="14"/>
  <c r="DP365" i="14"/>
  <c r="AO365" i="14"/>
  <c r="HI365" i="14"/>
  <c r="EP365" i="14"/>
  <c r="BW365" i="14"/>
  <c r="AJ365" i="14"/>
  <c r="IJ365" i="14"/>
  <c r="GW365" i="14"/>
  <c r="O365" i="14"/>
  <c r="HQ365" i="14"/>
  <c r="AR365" i="14"/>
  <c r="HE365" i="14"/>
  <c r="GX365" i="14"/>
  <c r="BQ365" i="14"/>
  <c r="AD365" i="14"/>
  <c r="K365" i="14"/>
  <c r="EE365" i="14"/>
  <c r="AA365" i="14"/>
  <c r="EM365" i="14"/>
  <c r="FM365" i="14"/>
  <c r="DB365" i="14"/>
  <c r="AL365" i="14"/>
  <c r="GC365" i="14"/>
  <c r="GQ365" i="14"/>
  <c r="AW365" i="14"/>
  <c r="EX365" i="14"/>
  <c r="CE365" i="14"/>
  <c r="IR365" i="14"/>
  <c r="BR365" i="14"/>
  <c r="AE365" i="14"/>
  <c r="HG365" i="14"/>
  <c r="EF365" i="14"/>
  <c r="BE365" i="14"/>
  <c r="HY365" i="14"/>
  <c r="FF365" i="14"/>
  <c r="CU365" i="14"/>
  <c r="BH365" i="14"/>
  <c r="IZ365" i="14"/>
  <c r="HU365" i="14"/>
  <c r="CA365" i="14"/>
  <c r="Z365" i="14"/>
  <c r="HH365" i="14"/>
  <c r="FB365" i="14"/>
  <c r="CT365" i="14"/>
  <c r="DF365" i="14"/>
  <c r="GN365" i="14"/>
  <c r="FR365" i="14"/>
  <c r="BT365" i="14"/>
  <c r="IT365" i="14"/>
  <c r="DX365" i="14"/>
  <c r="ED365" i="14"/>
  <c r="AM365" i="14"/>
  <c r="HO365" i="14"/>
  <c r="EN365" i="14"/>
  <c r="BM365" i="14"/>
  <c r="IG365" i="14"/>
  <c r="FN365" i="14"/>
  <c r="DK365" i="14"/>
  <c r="BP365" i="14"/>
  <c r="M365" i="14"/>
  <c r="IK365" i="14"/>
  <c r="GL365" i="14"/>
  <c r="CI365" i="14"/>
  <c r="HF365" i="14"/>
  <c r="IX365" i="14"/>
  <c r="JB365" i="14"/>
  <c r="BC365" i="14"/>
  <c r="HW365" i="14"/>
  <c r="EV365" i="14"/>
  <c r="BU365" i="14"/>
  <c r="IO365" i="14"/>
  <c r="FV365" i="14"/>
  <c r="EA365" i="14"/>
  <c r="BX365" i="14"/>
  <c r="U365" i="14"/>
  <c r="N365" i="14"/>
  <c r="BK365" i="14"/>
  <c r="IE365" i="14"/>
  <c r="FD365" i="14"/>
  <c r="CC365" i="14"/>
  <c r="IW365" i="14"/>
  <c r="GD365" i="14"/>
  <c r="EI365" i="14"/>
  <c r="CF365" i="14"/>
  <c r="AC365" i="14"/>
  <c r="AK365" i="14"/>
  <c r="DD365" i="14"/>
  <c r="AS365" i="14"/>
  <c r="CM365" i="14"/>
  <c r="IQ365" i="14"/>
  <c r="EZ365" i="14"/>
  <c r="BI365" i="14"/>
  <c r="HM365" i="14"/>
  <c r="AP365" i="14"/>
  <c r="GT365" i="14"/>
  <c r="DC365" i="14"/>
  <c r="L365" i="14"/>
  <c r="FP365" i="14"/>
  <c r="BY365" i="14"/>
  <c r="IC365" i="14"/>
  <c r="GP365" i="14"/>
  <c r="W365" i="14"/>
  <c r="GA365" i="14"/>
  <c r="CJ365" i="14"/>
  <c r="IN365" i="14"/>
  <c r="EW365" i="14"/>
  <c r="BF365" i="14"/>
  <c r="HJ365" i="14"/>
  <c r="DS365" i="14"/>
  <c r="AB365" i="14"/>
  <c r="GF365" i="14"/>
  <c r="CO365" i="14"/>
  <c r="IS365" i="14"/>
  <c r="CW365" i="14"/>
  <c r="JA365" i="14"/>
  <c r="BZ365" i="14"/>
  <c r="AU365" i="14"/>
  <c r="GY365" i="14"/>
  <c r="DH365" i="14"/>
  <c r="Q365" i="14"/>
  <c r="FU365" i="14"/>
  <c r="CD365" i="14"/>
  <c r="IH365" i="14"/>
  <c r="EQ365" i="14"/>
  <c r="AZ365" i="14"/>
  <c r="HD365" i="14"/>
  <c r="H30" i="11"/>
  <c r="I30" i="11" s="1"/>
  <c r="J30" i="11"/>
  <c r="K30" i="11" s="1"/>
  <c r="I630" i="14"/>
  <c r="G106" i="14"/>
  <c r="H631" i="14"/>
  <c r="G631" i="14"/>
  <c r="I105" i="14"/>
  <c r="K105" i="14" s="1"/>
  <c r="IH366" i="14" s="1"/>
  <c r="H106" i="14"/>
  <c r="N632" i="14"/>
  <c r="A633" i="14"/>
  <c r="D633" i="14"/>
  <c r="C634" i="14"/>
  <c r="BL631" i="14"/>
  <c r="BD631" i="14"/>
  <c r="AV631" i="14"/>
  <c r="AN631" i="14"/>
  <c r="AF631" i="14"/>
  <c r="X631" i="14"/>
  <c r="P631" i="14"/>
  <c r="BK631" i="14"/>
  <c r="BC631" i="14"/>
  <c r="AU631" i="14"/>
  <c r="AM631" i="14"/>
  <c r="AE631" i="14"/>
  <c r="W631" i="14"/>
  <c r="O631" i="14"/>
  <c r="BJ631" i="14"/>
  <c r="BB631" i="14"/>
  <c r="AT631" i="14"/>
  <c r="AL631" i="14"/>
  <c r="AD631" i="14"/>
  <c r="V631" i="14"/>
  <c r="BI631" i="14"/>
  <c r="BA631" i="14"/>
  <c r="AS631" i="14"/>
  <c r="AK631" i="14"/>
  <c r="AC631" i="14"/>
  <c r="U631" i="14"/>
  <c r="M631" i="14"/>
  <c r="BH631" i="14"/>
  <c r="AZ631" i="14"/>
  <c r="AR631" i="14"/>
  <c r="AJ631" i="14"/>
  <c r="AB631" i="14"/>
  <c r="T631" i="14"/>
  <c r="BG631" i="14"/>
  <c r="AY631" i="14"/>
  <c r="AQ631" i="14"/>
  <c r="AI631" i="14"/>
  <c r="AA631" i="14"/>
  <c r="S631" i="14"/>
  <c r="BF631" i="14"/>
  <c r="AX631" i="14"/>
  <c r="AP631" i="14"/>
  <c r="AH631" i="14"/>
  <c r="Z631" i="14"/>
  <c r="R631" i="14"/>
  <c r="BE631" i="14"/>
  <c r="AW631" i="14"/>
  <c r="AO631" i="14"/>
  <c r="AG631" i="14"/>
  <c r="Y631" i="14"/>
  <c r="Q631" i="14"/>
  <c r="G632" i="14"/>
  <c r="E632" i="14"/>
  <c r="H632" i="14"/>
  <c r="F632" i="14"/>
  <c r="C109" i="14"/>
  <c r="D108" i="14"/>
  <c r="E107" i="14"/>
  <c r="G107" i="14" s="1"/>
  <c r="D32" i="11"/>
  <c r="G32" i="11" s="1"/>
  <c r="E31" i="11"/>
  <c r="F31" i="11" s="1"/>
  <c r="J31" i="11" s="1"/>
  <c r="K31" i="11" s="1"/>
  <c r="H31" i="11" l="1"/>
  <c r="I31" i="11" s="1"/>
  <c r="I631" i="14"/>
  <c r="FG366" i="14"/>
  <c r="GZ366" i="14"/>
  <c r="DS366" i="14"/>
  <c r="CG366" i="14"/>
  <c r="I106" i="14"/>
  <c r="K106" i="14" s="1"/>
  <c r="HG367" i="14" s="1"/>
  <c r="GY366" i="14"/>
  <c r="HA366" i="14"/>
  <c r="HB366" i="14"/>
  <c r="FX366" i="14"/>
  <c r="IS366" i="14"/>
  <c r="HF366" i="14"/>
  <c r="EA366" i="14"/>
  <c r="T366" i="14"/>
  <c r="GF366" i="14"/>
  <c r="DM366" i="14"/>
  <c r="V366" i="14"/>
  <c r="IT366" i="14"/>
  <c r="IM366" i="14"/>
  <c r="IN366" i="14"/>
  <c r="IO366" i="14"/>
  <c r="IP366" i="14"/>
  <c r="GM366" i="14"/>
  <c r="AZ366" i="14"/>
  <c r="HD366" i="14"/>
  <c r="DU366" i="14"/>
  <c r="BB366" i="14"/>
  <c r="O366" i="14"/>
  <c r="P366" i="14"/>
  <c r="Q366" i="14"/>
  <c r="R366" i="14"/>
  <c r="BW366" i="14"/>
  <c r="BH366" i="14"/>
  <c r="IJ366" i="14"/>
  <c r="ES366" i="14"/>
  <c r="BJ366" i="14"/>
  <c r="BC366" i="14"/>
  <c r="BD366" i="14"/>
  <c r="BE366" i="14"/>
  <c r="BF366" i="14"/>
  <c r="CE366" i="14"/>
  <c r="CF366" i="14"/>
  <c r="IR366" i="14"/>
  <c r="FY366" i="14"/>
  <c r="CH366" i="14"/>
  <c r="CA366" i="14"/>
  <c r="CB366" i="14"/>
  <c r="CC366" i="14"/>
  <c r="CD366" i="14"/>
  <c r="DK366" i="14"/>
  <c r="EQ366" i="14"/>
  <c r="DL366" i="14"/>
  <c r="U366" i="14"/>
  <c r="GG366" i="14"/>
  <c r="DV366" i="14"/>
  <c r="DO366" i="14"/>
  <c r="DP366" i="14"/>
  <c r="DQ366" i="14"/>
  <c r="DR366" i="14"/>
  <c r="DC366" i="14"/>
  <c r="CM366" i="14"/>
  <c r="DT366" i="14"/>
  <c r="BA366" i="14"/>
  <c r="HE366" i="14"/>
  <c r="ET366" i="14"/>
  <c r="EM366" i="14"/>
  <c r="EN366" i="14"/>
  <c r="EO366" i="14"/>
  <c r="EP366" i="14"/>
  <c r="FO366" i="14"/>
  <c r="CU366" i="14"/>
  <c r="ER366" i="14"/>
  <c r="BI366" i="14"/>
  <c r="IK366" i="14"/>
  <c r="GH366" i="14"/>
  <c r="GA366" i="14"/>
  <c r="GB366" i="14"/>
  <c r="GC366" i="14"/>
  <c r="GD366" i="14"/>
  <c r="IA366" i="14"/>
  <c r="IY366" i="14"/>
  <c r="HC366" i="14"/>
  <c r="HS366" i="14"/>
  <c r="BP366" i="14"/>
  <c r="EB366" i="14"/>
  <c r="GN366" i="14"/>
  <c r="IZ366" i="14"/>
  <c r="BQ366" i="14"/>
  <c r="EC366" i="14"/>
  <c r="GO366" i="14"/>
  <c r="JA366" i="14"/>
  <c r="BR366" i="14"/>
  <c r="ED366" i="14"/>
  <c r="GP366" i="14"/>
  <c r="JB366" i="14"/>
  <c r="BK366" i="14"/>
  <c r="DW366" i="14"/>
  <c r="GI366" i="14"/>
  <c r="IU366" i="14"/>
  <c r="BL366" i="14"/>
  <c r="DX366" i="14"/>
  <c r="GJ366" i="14"/>
  <c r="IV366" i="14"/>
  <c r="BM366" i="14"/>
  <c r="DY366" i="14"/>
  <c r="GK366" i="14"/>
  <c r="IW366" i="14"/>
  <c r="BN366" i="14"/>
  <c r="DZ366" i="14"/>
  <c r="GL366" i="14"/>
  <c r="IX366" i="14"/>
  <c r="AY366" i="14"/>
  <c r="BG366" i="14"/>
  <c r="K366" i="14"/>
  <c r="AA366" i="14"/>
  <c r="L366" i="14"/>
  <c r="BX366" i="14"/>
  <c r="EJ366" i="14"/>
  <c r="GV366" i="14"/>
  <c r="M366" i="14"/>
  <c r="BY366" i="14"/>
  <c r="EK366" i="14"/>
  <c r="GW366" i="14"/>
  <c r="N366" i="14"/>
  <c r="BZ366" i="14"/>
  <c r="EL366" i="14"/>
  <c r="GX366" i="14"/>
  <c r="G366" i="14"/>
  <c r="BS366" i="14"/>
  <c r="EE366" i="14"/>
  <c r="GQ366" i="14"/>
  <c r="H366" i="14"/>
  <c r="BT366" i="14"/>
  <c r="EF366" i="14"/>
  <c r="GR366" i="14"/>
  <c r="I366" i="14"/>
  <c r="BU366" i="14"/>
  <c r="EG366" i="14"/>
  <c r="GS366" i="14"/>
  <c r="J366" i="14"/>
  <c r="BV366" i="14"/>
  <c r="EH366" i="14"/>
  <c r="GT366" i="14"/>
  <c r="FW366" i="14"/>
  <c r="GE366" i="14"/>
  <c r="EI366" i="14"/>
  <c r="EY366" i="14"/>
  <c r="AB366" i="14"/>
  <c r="CN366" i="14"/>
  <c r="EZ366" i="14"/>
  <c r="HL366" i="14"/>
  <c r="AC366" i="14"/>
  <c r="CO366" i="14"/>
  <c r="FA366" i="14"/>
  <c r="HM366" i="14"/>
  <c r="AD366" i="14"/>
  <c r="CP366" i="14"/>
  <c r="FB366" i="14"/>
  <c r="HN366" i="14"/>
  <c r="W366" i="14"/>
  <c r="CI366" i="14"/>
  <c r="EU366" i="14"/>
  <c r="HG366" i="14"/>
  <c r="X366" i="14"/>
  <c r="CJ366" i="14"/>
  <c r="EV366" i="14"/>
  <c r="HH366" i="14"/>
  <c r="Y366" i="14"/>
  <c r="CK366" i="14"/>
  <c r="EW366" i="14"/>
  <c r="HI366" i="14"/>
  <c r="Z366" i="14"/>
  <c r="CL366" i="14"/>
  <c r="EX366" i="14"/>
  <c r="HJ366" i="14"/>
  <c r="II366" i="14"/>
  <c r="IQ366" i="14"/>
  <c r="GU366" i="14"/>
  <c r="HK366" i="14"/>
  <c r="AJ366" i="14"/>
  <c r="CV366" i="14"/>
  <c r="FH366" i="14"/>
  <c r="HT366" i="14"/>
  <c r="AK366" i="14"/>
  <c r="CW366" i="14"/>
  <c r="FI366" i="14"/>
  <c r="HU366" i="14"/>
  <c r="AL366" i="14"/>
  <c r="CX366" i="14"/>
  <c r="FJ366" i="14"/>
  <c r="HV366" i="14"/>
  <c r="AE366" i="14"/>
  <c r="CQ366" i="14"/>
  <c r="FC366" i="14"/>
  <c r="HO366" i="14"/>
  <c r="AF366" i="14"/>
  <c r="CR366" i="14"/>
  <c r="FD366" i="14"/>
  <c r="HP366" i="14"/>
  <c r="AG366" i="14"/>
  <c r="CS366" i="14"/>
  <c r="FE366" i="14"/>
  <c r="HQ366" i="14"/>
  <c r="AH366" i="14"/>
  <c r="CT366" i="14"/>
  <c r="FF366" i="14"/>
  <c r="HR366" i="14"/>
  <c r="AQ366" i="14"/>
  <c r="BO366" i="14"/>
  <c r="S366" i="14"/>
  <c r="AI366" i="14"/>
  <c r="AR366" i="14"/>
  <c r="DD366" i="14"/>
  <c r="FP366" i="14"/>
  <c r="IB366" i="14"/>
  <c r="AS366" i="14"/>
  <c r="DE366" i="14"/>
  <c r="FQ366" i="14"/>
  <c r="IC366" i="14"/>
  <c r="AT366" i="14"/>
  <c r="DF366" i="14"/>
  <c r="FR366" i="14"/>
  <c r="ID366" i="14"/>
  <c r="AM366" i="14"/>
  <c r="CY366" i="14"/>
  <c r="FK366" i="14"/>
  <c r="HW366" i="14"/>
  <c r="AN366" i="14"/>
  <c r="CZ366" i="14"/>
  <c r="FL366" i="14"/>
  <c r="HX366" i="14"/>
  <c r="AO366" i="14"/>
  <c r="DA366" i="14"/>
  <c r="FM366" i="14"/>
  <c r="HY366" i="14"/>
  <c r="AP366" i="14"/>
  <c r="DB366" i="14"/>
  <c r="FN366" i="14"/>
  <c r="HZ366" i="14"/>
  <c r="DN366" i="14"/>
  <c r="FZ366" i="14"/>
  <c r="IL366" i="14"/>
  <c r="AU366" i="14"/>
  <c r="DG366" i="14"/>
  <c r="FS366" i="14"/>
  <c r="IE366" i="14"/>
  <c r="AV366" i="14"/>
  <c r="DH366" i="14"/>
  <c r="FT366" i="14"/>
  <c r="IF366" i="14"/>
  <c r="AW366" i="14"/>
  <c r="DI366" i="14"/>
  <c r="FU366" i="14"/>
  <c r="IG366" i="14"/>
  <c r="AX366" i="14"/>
  <c r="DJ366" i="14"/>
  <c r="FV366" i="14"/>
  <c r="I632" i="14"/>
  <c r="E108" i="14"/>
  <c r="G108" i="14" s="1"/>
  <c r="N633" i="14"/>
  <c r="A634" i="14"/>
  <c r="D109" i="14"/>
  <c r="C110" i="14"/>
  <c r="BL632" i="14"/>
  <c r="BD632" i="14"/>
  <c r="AV632" i="14"/>
  <c r="AN632" i="14"/>
  <c r="AF632" i="14"/>
  <c r="X632" i="14"/>
  <c r="P632" i="14"/>
  <c r="BK632" i="14"/>
  <c r="BC632" i="14"/>
  <c r="AU632" i="14"/>
  <c r="AM632" i="14"/>
  <c r="AE632" i="14"/>
  <c r="W632" i="14"/>
  <c r="O632" i="14"/>
  <c r="BJ632" i="14"/>
  <c r="BB632" i="14"/>
  <c r="AT632" i="14"/>
  <c r="AL632" i="14"/>
  <c r="AD632" i="14"/>
  <c r="V632" i="14"/>
  <c r="BI632" i="14"/>
  <c r="BA632" i="14"/>
  <c r="AS632" i="14"/>
  <c r="AK632" i="14"/>
  <c r="AC632" i="14"/>
  <c r="U632" i="14"/>
  <c r="M632" i="14"/>
  <c r="BH632" i="14"/>
  <c r="AZ632" i="14"/>
  <c r="AR632" i="14"/>
  <c r="AJ632" i="14"/>
  <c r="AB632" i="14"/>
  <c r="T632" i="14"/>
  <c r="BG632" i="14"/>
  <c r="AY632" i="14"/>
  <c r="AQ632" i="14"/>
  <c r="AI632" i="14"/>
  <c r="AA632" i="14"/>
  <c r="S632" i="14"/>
  <c r="BF632" i="14"/>
  <c r="AX632" i="14"/>
  <c r="AP632" i="14"/>
  <c r="AH632" i="14"/>
  <c r="Z632" i="14"/>
  <c r="R632" i="14"/>
  <c r="BE632" i="14"/>
  <c r="AW632" i="14"/>
  <c r="AO632" i="14"/>
  <c r="AG632" i="14"/>
  <c r="Y632" i="14"/>
  <c r="Q632" i="14"/>
  <c r="F107" i="14"/>
  <c r="H107" i="14"/>
  <c r="D634" i="14"/>
  <c r="C635" i="14"/>
  <c r="E633" i="14"/>
  <c r="G633" i="14" s="1"/>
  <c r="D33" i="11"/>
  <c r="G33" i="11" s="1"/>
  <c r="E32" i="11"/>
  <c r="F32" i="11" s="1"/>
  <c r="J32" i="11" l="1"/>
  <c r="K32" i="11" s="1"/>
  <c r="H32" i="11"/>
  <c r="I32" i="11" s="1"/>
  <c r="I107" i="14"/>
  <c r="K107" i="14" s="1"/>
  <c r="IR368" i="14" s="1"/>
  <c r="CZ367" i="14"/>
  <c r="AY367" i="14"/>
  <c r="EF367" i="14"/>
  <c r="CK367" i="14"/>
  <c r="Z367" i="14"/>
  <c r="HJ367" i="14"/>
  <c r="EY367" i="14"/>
  <c r="HL367" i="14"/>
  <c r="IN367" i="14"/>
  <c r="HH367" i="14"/>
  <c r="CS367" i="14"/>
  <c r="HQ367" i="14"/>
  <c r="CT367" i="14"/>
  <c r="FF367" i="14"/>
  <c r="AI367" i="14"/>
  <c r="CU367" i="14"/>
  <c r="FG367" i="14"/>
  <c r="HS367" i="14"/>
  <c r="AJ367" i="14"/>
  <c r="CV367" i="14"/>
  <c r="FH367" i="14"/>
  <c r="HT367" i="14"/>
  <c r="AK367" i="14"/>
  <c r="CW367" i="14"/>
  <c r="FI367" i="14"/>
  <c r="HU367" i="14"/>
  <c r="AL367" i="14"/>
  <c r="CX367" i="14"/>
  <c r="FJ367" i="14"/>
  <c r="HV367" i="14"/>
  <c r="AE367" i="14"/>
  <c r="CQ367" i="14"/>
  <c r="FC367" i="14"/>
  <c r="HO367" i="14"/>
  <c r="CR367" i="14"/>
  <c r="DJ367" i="14"/>
  <c r="IJ367" i="14"/>
  <c r="GB367" i="14"/>
  <c r="Y367" i="14"/>
  <c r="HI367" i="14"/>
  <c r="EX367" i="14"/>
  <c r="CM367" i="14"/>
  <c r="AB367" i="14"/>
  <c r="AC367" i="14"/>
  <c r="DH367" i="14"/>
  <c r="GR367" i="14"/>
  <c r="AG367" i="14"/>
  <c r="FE367" i="14"/>
  <c r="AH367" i="14"/>
  <c r="HR367" i="14"/>
  <c r="AN367" i="14"/>
  <c r="BL367" i="14"/>
  <c r="P367" i="14"/>
  <c r="AF367" i="14"/>
  <c r="AO367" i="14"/>
  <c r="DA367" i="14"/>
  <c r="FM367" i="14"/>
  <c r="HY367" i="14"/>
  <c r="AP367" i="14"/>
  <c r="DB367" i="14"/>
  <c r="FN367" i="14"/>
  <c r="HZ367" i="14"/>
  <c r="AQ367" i="14"/>
  <c r="DC367" i="14"/>
  <c r="FO367" i="14"/>
  <c r="IA367" i="14"/>
  <c r="AR367" i="14"/>
  <c r="DD367" i="14"/>
  <c r="FP367" i="14"/>
  <c r="IB367" i="14"/>
  <c r="AS367" i="14"/>
  <c r="DE367" i="14"/>
  <c r="FQ367" i="14"/>
  <c r="IC367" i="14"/>
  <c r="AT367" i="14"/>
  <c r="DF367" i="14"/>
  <c r="FR367" i="14"/>
  <c r="ID367" i="14"/>
  <c r="AM367" i="14"/>
  <c r="CY367" i="14"/>
  <c r="FK367" i="14"/>
  <c r="HW367" i="14"/>
  <c r="FU367" i="14"/>
  <c r="DK367" i="14"/>
  <c r="FX367" i="14"/>
  <c r="FY367" i="14"/>
  <c r="IL367" i="14"/>
  <c r="FS367" i="14"/>
  <c r="GJ367" i="14"/>
  <c r="BE367" i="14"/>
  <c r="BF367" i="14"/>
  <c r="IP367" i="14"/>
  <c r="GE367" i="14"/>
  <c r="BH367" i="14"/>
  <c r="IR367" i="14"/>
  <c r="BI367" i="14"/>
  <c r="DU367" i="14"/>
  <c r="GG367" i="14"/>
  <c r="IS367" i="14"/>
  <c r="BJ367" i="14"/>
  <c r="DV367" i="14"/>
  <c r="GH367" i="14"/>
  <c r="IT367" i="14"/>
  <c r="BC367" i="14"/>
  <c r="DO367" i="14"/>
  <c r="GA367" i="14"/>
  <c r="IM367" i="14"/>
  <c r="DI367" i="14"/>
  <c r="IH367" i="14"/>
  <c r="AZ367" i="14"/>
  <c r="FZ367" i="14"/>
  <c r="EN367" i="14"/>
  <c r="DQ367" i="14"/>
  <c r="IO367" i="14"/>
  <c r="GD367" i="14"/>
  <c r="DS367" i="14"/>
  <c r="DT367" i="14"/>
  <c r="IV367" i="14"/>
  <c r="BM367" i="14"/>
  <c r="IW367" i="14"/>
  <c r="GL367" i="14"/>
  <c r="BO367" i="14"/>
  <c r="GM367" i="14"/>
  <c r="IY367" i="14"/>
  <c r="EB367" i="14"/>
  <c r="GN367" i="14"/>
  <c r="IZ367" i="14"/>
  <c r="BQ367" i="14"/>
  <c r="EC367" i="14"/>
  <c r="GO367" i="14"/>
  <c r="JA367" i="14"/>
  <c r="BR367" i="14"/>
  <c r="ED367" i="14"/>
  <c r="GP367" i="14"/>
  <c r="JB367" i="14"/>
  <c r="BK367" i="14"/>
  <c r="DW367" i="14"/>
  <c r="GI367" i="14"/>
  <c r="IU367" i="14"/>
  <c r="DX367" i="14"/>
  <c r="IG367" i="14"/>
  <c r="FW367" i="14"/>
  <c r="BA367" i="14"/>
  <c r="BB367" i="14"/>
  <c r="DG367" i="14"/>
  <c r="FL367" i="14"/>
  <c r="FD367" i="14"/>
  <c r="GC367" i="14"/>
  <c r="DR367" i="14"/>
  <c r="BG367" i="14"/>
  <c r="IQ367" i="14"/>
  <c r="GF367" i="14"/>
  <c r="HX367" i="14"/>
  <c r="HP367" i="14"/>
  <c r="GK367" i="14"/>
  <c r="DZ367" i="14"/>
  <c r="IX367" i="14"/>
  <c r="EA367" i="14"/>
  <c r="BP367" i="14"/>
  <c r="BD367" i="14"/>
  <c r="H367" i="14"/>
  <c r="X367" i="14"/>
  <c r="I367" i="14"/>
  <c r="BU367" i="14"/>
  <c r="EG367" i="14"/>
  <c r="GS367" i="14"/>
  <c r="J367" i="14"/>
  <c r="BV367" i="14"/>
  <c r="EH367" i="14"/>
  <c r="GT367" i="14"/>
  <c r="K367" i="14"/>
  <c r="BW367" i="14"/>
  <c r="EI367" i="14"/>
  <c r="GU367" i="14"/>
  <c r="L367" i="14"/>
  <c r="BX367" i="14"/>
  <c r="N367" i="14"/>
  <c r="CB367" i="14"/>
  <c r="AX367" i="14"/>
  <c r="II367" i="14"/>
  <c r="DM367" i="14"/>
  <c r="IK367" i="14"/>
  <c r="AU367" i="14"/>
  <c r="IE367" i="14"/>
  <c r="GZ367" i="14"/>
  <c r="DY367" i="14"/>
  <c r="BN367" i="14"/>
  <c r="FT367" i="14"/>
  <c r="EJ367" i="14"/>
  <c r="GV367" i="14"/>
  <c r="M367" i="14"/>
  <c r="BY367" i="14"/>
  <c r="EK367" i="14"/>
  <c r="GW367" i="14"/>
  <c r="BZ367" i="14"/>
  <c r="EL367" i="14"/>
  <c r="GX367" i="14"/>
  <c r="G367" i="14"/>
  <c r="BS367" i="14"/>
  <c r="EE367" i="14"/>
  <c r="GQ367" i="14"/>
  <c r="IF367" i="14"/>
  <c r="DP367" i="14"/>
  <c r="BT367" i="14"/>
  <c r="CJ367" i="14"/>
  <c r="Q367" i="14"/>
  <c r="CC367" i="14"/>
  <c r="EO367" i="14"/>
  <c r="HA367" i="14"/>
  <c r="R367" i="14"/>
  <c r="CD367" i="14"/>
  <c r="EP367" i="14"/>
  <c r="HB367" i="14"/>
  <c r="S367" i="14"/>
  <c r="CE367" i="14"/>
  <c r="EQ367" i="14"/>
  <c r="HC367" i="14"/>
  <c r="T367" i="14"/>
  <c r="CF367" i="14"/>
  <c r="ER367" i="14"/>
  <c r="HD367" i="14"/>
  <c r="U367" i="14"/>
  <c r="CG367" i="14"/>
  <c r="ES367" i="14"/>
  <c r="HE367" i="14"/>
  <c r="V367" i="14"/>
  <c r="CH367" i="14"/>
  <c r="ET367" i="14"/>
  <c r="HF367" i="14"/>
  <c r="O367" i="14"/>
  <c r="CA367" i="14"/>
  <c r="EM367" i="14"/>
  <c r="GY367" i="14"/>
  <c r="AW367" i="14"/>
  <c r="FV367" i="14"/>
  <c r="DL367" i="14"/>
  <c r="DN367" i="14"/>
  <c r="AV367" i="14"/>
  <c r="EV367" i="14"/>
  <c r="EW367" i="14"/>
  <c r="CL367" i="14"/>
  <c r="AA367" i="14"/>
  <c r="HK367" i="14"/>
  <c r="CN367" i="14"/>
  <c r="EZ367" i="14"/>
  <c r="CO367" i="14"/>
  <c r="FA367" i="14"/>
  <c r="HM367" i="14"/>
  <c r="AD367" i="14"/>
  <c r="CP367" i="14"/>
  <c r="FB367" i="14"/>
  <c r="HN367" i="14"/>
  <c r="W367" i="14"/>
  <c r="CI367" i="14"/>
  <c r="EU367" i="14"/>
  <c r="C636" i="14"/>
  <c r="D635" i="14"/>
  <c r="C111" i="14"/>
  <c r="D110" i="14"/>
  <c r="E634" i="14"/>
  <c r="G634" i="14" s="1"/>
  <c r="G109" i="14"/>
  <c r="E109" i="14"/>
  <c r="F109" i="14" s="1"/>
  <c r="N634" i="14"/>
  <c r="A635" i="14"/>
  <c r="BL633" i="14"/>
  <c r="BD633" i="14"/>
  <c r="AV633" i="14"/>
  <c r="AN633" i="14"/>
  <c r="AF633" i="14"/>
  <c r="X633" i="14"/>
  <c r="P633" i="14"/>
  <c r="BK633" i="14"/>
  <c r="BC633" i="14"/>
  <c r="AU633" i="14"/>
  <c r="AM633" i="14"/>
  <c r="AE633" i="14"/>
  <c r="W633" i="14"/>
  <c r="O633" i="14"/>
  <c r="BJ633" i="14"/>
  <c r="BB633" i="14"/>
  <c r="AT633" i="14"/>
  <c r="AL633" i="14"/>
  <c r="AD633" i="14"/>
  <c r="V633" i="14"/>
  <c r="BI633" i="14"/>
  <c r="BA633" i="14"/>
  <c r="AS633" i="14"/>
  <c r="AK633" i="14"/>
  <c r="AC633" i="14"/>
  <c r="U633" i="14"/>
  <c r="M633" i="14"/>
  <c r="BH633" i="14"/>
  <c r="AZ633" i="14"/>
  <c r="AR633" i="14"/>
  <c r="AJ633" i="14"/>
  <c r="AB633" i="14"/>
  <c r="T633" i="14"/>
  <c r="BG633" i="14"/>
  <c r="AY633" i="14"/>
  <c r="AQ633" i="14"/>
  <c r="AI633" i="14"/>
  <c r="AA633" i="14"/>
  <c r="S633" i="14"/>
  <c r="BF633" i="14"/>
  <c r="AX633" i="14"/>
  <c r="AP633" i="14"/>
  <c r="AH633" i="14"/>
  <c r="Z633" i="14"/>
  <c r="R633" i="14"/>
  <c r="BE633" i="14"/>
  <c r="AW633" i="14"/>
  <c r="AO633" i="14"/>
  <c r="AG633" i="14"/>
  <c r="Y633" i="14"/>
  <c r="Q633" i="14"/>
  <c r="F633" i="14"/>
  <c r="F108" i="14"/>
  <c r="H633" i="14"/>
  <c r="H108" i="14"/>
  <c r="D34" i="11"/>
  <c r="G34" i="11" s="1"/>
  <c r="E33" i="11"/>
  <c r="F33" i="11" s="1"/>
  <c r="AD368" i="14" l="1"/>
  <c r="IV368" i="14"/>
  <c r="CK368" i="14"/>
  <c r="AP368" i="14"/>
  <c r="DA368" i="14"/>
  <c r="CX368" i="14"/>
  <c r="AT368" i="14"/>
  <c r="AU368" i="14"/>
  <c r="DZ368" i="14"/>
  <c r="CL368" i="14"/>
  <c r="FN368" i="14"/>
  <c r="FV368" i="14"/>
  <c r="AK368" i="14"/>
  <c r="AS368" i="14"/>
  <c r="HJ368" i="14"/>
  <c r="U368" i="14"/>
  <c r="HZ368" i="14"/>
  <c r="CO368" i="14"/>
  <c r="FO368" i="14"/>
  <c r="GM368" i="14"/>
  <c r="DL368" i="14"/>
  <c r="BB368" i="14"/>
  <c r="BZ368" i="14"/>
  <c r="DF368" i="14"/>
  <c r="DG368" i="14"/>
  <c r="EE368" i="14"/>
  <c r="FS368" i="14"/>
  <c r="HG368" i="14"/>
  <c r="CN368" i="14"/>
  <c r="W368" i="14"/>
  <c r="HW368" i="14"/>
  <c r="FQ368" i="14"/>
  <c r="EV368" i="14"/>
  <c r="IC368" i="14"/>
  <c r="FT368" i="14"/>
  <c r="FI368" i="14"/>
  <c r="AO368" i="14"/>
  <c r="HU368" i="14"/>
  <c r="AW368" i="14"/>
  <c r="AL368" i="14"/>
  <c r="DW368" i="14"/>
  <c r="I368" i="14"/>
  <c r="EX368" i="14"/>
  <c r="DD368" i="14"/>
  <c r="EB368" i="14"/>
  <c r="EJ368" i="14"/>
  <c r="EZ368" i="14"/>
  <c r="FP368" i="14"/>
  <c r="FX368" i="14"/>
  <c r="GN368" i="14"/>
  <c r="GV368" i="14"/>
  <c r="HL368" i="14"/>
  <c r="ED368" i="14"/>
  <c r="H368" i="14"/>
  <c r="FB368" i="14"/>
  <c r="BQ368" i="14"/>
  <c r="GX368" i="14"/>
  <c r="CZ368" i="14"/>
  <c r="GS368" i="14"/>
  <c r="DK368" i="14"/>
  <c r="IB368" i="14"/>
  <c r="IK368" i="14"/>
  <c r="FU368" i="14"/>
  <c r="BI368" i="14"/>
  <c r="CJ368" i="14"/>
  <c r="GK368" i="14"/>
  <c r="HN368" i="14"/>
  <c r="IZ368" i="14"/>
  <c r="BA368" i="14"/>
  <c r="DN368" i="14"/>
  <c r="EW368" i="14"/>
  <c r="FY368" i="14"/>
  <c r="AY368" i="14"/>
  <c r="GO368" i="14"/>
  <c r="DH368" i="14"/>
  <c r="HY368" i="14"/>
  <c r="EA368" i="14"/>
  <c r="JA368" i="14"/>
  <c r="JB368" i="14"/>
  <c r="DX368" i="14"/>
  <c r="J368" i="14"/>
  <c r="EI368" i="14"/>
  <c r="IE368" i="14"/>
  <c r="DI368" i="14"/>
  <c r="IX368" i="14"/>
  <c r="IU368" i="14"/>
  <c r="AQ368" i="14"/>
  <c r="FM368" i="14"/>
  <c r="X368" i="14"/>
  <c r="CM368" i="14"/>
  <c r="GP368" i="14"/>
  <c r="DC368" i="14"/>
  <c r="BY368" i="14"/>
  <c r="G368" i="14"/>
  <c r="EF368" i="14"/>
  <c r="Z368" i="14"/>
  <c r="EY368" i="14"/>
  <c r="AC368" i="14"/>
  <c r="AM368" i="14"/>
  <c r="FL368" i="14"/>
  <c r="AX368" i="14"/>
  <c r="FW368" i="14"/>
  <c r="CI368" i="14"/>
  <c r="GU368" i="14"/>
  <c r="HM368" i="14"/>
  <c r="GR368" i="14"/>
  <c r="DB368" i="14"/>
  <c r="N368" i="14"/>
  <c r="CY368" i="14"/>
  <c r="IF368" i="14"/>
  <c r="DJ368" i="14"/>
  <c r="HK368" i="14"/>
  <c r="CW368" i="14"/>
  <c r="BR368" i="14"/>
  <c r="EU368" i="14"/>
  <c r="Y368" i="14"/>
  <c r="EH368" i="14"/>
  <c r="IA368" i="14"/>
  <c r="II368" i="14"/>
  <c r="ES368" i="14"/>
  <c r="ID368" i="14"/>
  <c r="AN368" i="14"/>
  <c r="DY368" i="14"/>
  <c r="GL368" i="14"/>
  <c r="IY368" i="14"/>
  <c r="HE368" i="14"/>
  <c r="IL368" i="14"/>
  <c r="AV368" i="14"/>
  <c r="EG368" i="14"/>
  <c r="GT368" i="14"/>
  <c r="AB368" i="14"/>
  <c r="M368" i="14"/>
  <c r="EL368" i="14"/>
  <c r="FK368" i="14"/>
  <c r="GJ368" i="14"/>
  <c r="HI368" i="14"/>
  <c r="IH368" i="14"/>
  <c r="L368" i="14"/>
  <c r="GW368" i="14"/>
  <c r="FR368" i="14"/>
  <c r="GI368" i="14"/>
  <c r="HH368" i="14"/>
  <c r="IG368" i="14"/>
  <c r="K368" i="14"/>
  <c r="AR368" i="14"/>
  <c r="FZ368" i="14"/>
  <c r="GQ368" i="14"/>
  <c r="HX368" i="14"/>
  <c r="IW368" i="14"/>
  <c r="AA368" i="14"/>
  <c r="AZ368" i="14"/>
  <c r="DU368" i="14"/>
  <c r="BK368" i="14"/>
  <c r="BL368" i="14"/>
  <c r="BM368" i="14"/>
  <c r="BN368" i="14"/>
  <c r="BO368" i="14"/>
  <c r="BP368" i="14"/>
  <c r="IS368" i="14"/>
  <c r="CP368" i="14"/>
  <c r="BS368" i="14"/>
  <c r="BT368" i="14"/>
  <c r="BU368" i="14"/>
  <c r="BV368" i="14"/>
  <c r="BW368" i="14"/>
  <c r="BX368" i="14"/>
  <c r="J33" i="11"/>
  <c r="K33" i="11" s="1"/>
  <c r="H33" i="11"/>
  <c r="I33" i="11" s="1"/>
  <c r="IJ368" i="14"/>
  <c r="DE368" i="14"/>
  <c r="DM368" i="14"/>
  <c r="EC368" i="14"/>
  <c r="CG368" i="14"/>
  <c r="V368" i="14"/>
  <c r="CH368" i="14"/>
  <c r="ET368" i="14"/>
  <c r="HF368" i="14"/>
  <c r="O368" i="14"/>
  <c r="CA368" i="14"/>
  <c r="EM368" i="14"/>
  <c r="GY368" i="14"/>
  <c r="P368" i="14"/>
  <c r="CB368" i="14"/>
  <c r="EN368" i="14"/>
  <c r="GZ368" i="14"/>
  <c r="Q368" i="14"/>
  <c r="CC368" i="14"/>
  <c r="EO368" i="14"/>
  <c r="HA368" i="14"/>
  <c r="R368" i="14"/>
  <c r="CD368" i="14"/>
  <c r="EP368" i="14"/>
  <c r="HB368" i="14"/>
  <c r="S368" i="14"/>
  <c r="CE368" i="14"/>
  <c r="EQ368" i="14"/>
  <c r="HC368" i="14"/>
  <c r="T368" i="14"/>
  <c r="CF368" i="14"/>
  <c r="ER368" i="14"/>
  <c r="HD368" i="14"/>
  <c r="FJ368" i="14"/>
  <c r="HV368" i="14"/>
  <c r="AE368" i="14"/>
  <c r="CQ368" i="14"/>
  <c r="FC368" i="14"/>
  <c r="HO368" i="14"/>
  <c r="AF368" i="14"/>
  <c r="CR368" i="14"/>
  <c r="FD368" i="14"/>
  <c r="HP368" i="14"/>
  <c r="AG368" i="14"/>
  <c r="CS368" i="14"/>
  <c r="FE368" i="14"/>
  <c r="HQ368" i="14"/>
  <c r="AH368" i="14"/>
  <c r="CT368" i="14"/>
  <c r="FF368" i="14"/>
  <c r="HR368" i="14"/>
  <c r="AI368" i="14"/>
  <c r="CU368" i="14"/>
  <c r="FG368" i="14"/>
  <c r="HS368" i="14"/>
  <c r="AJ368" i="14"/>
  <c r="CV368" i="14"/>
  <c r="FH368" i="14"/>
  <c r="HT368" i="14"/>
  <c r="GG368" i="14"/>
  <c r="EK368" i="14"/>
  <c r="FA368" i="14"/>
  <c r="BJ368" i="14"/>
  <c r="DV368" i="14"/>
  <c r="GH368" i="14"/>
  <c r="IT368" i="14"/>
  <c r="BC368" i="14"/>
  <c r="DO368" i="14"/>
  <c r="GA368" i="14"/>
  <c r="IM368" i="14"/>
  <c r="BD368" i="14"/>
  <c r="DP368" i="14"/>
  <c r="GB368" i="14"/>
  <c r="IN368" i="14"/>
  <c r="BE368" i="14"/>
  <c r="DQ368" i="14"/>
  <c r="GC368" i="14"/>
  <c r="IO368" i="14"/>
  <c r="BF368" i="14"/>
  <c r="DR368" i="14"/>
  <c r="GD368" i="14"/>
  <c r="IP368" i="14"/>
  <c r="BG368" i="14"/>
  <c r="DS368" i="14"/>
  <c r="GE368" i="14"/>
  <c r="IQ368" i="14"/>
  <c r="BH368" i="14"/>
  <c r="DT368" i="14"/>
  <c r="GF368" i="14"/>
  <c r="I108" i="14"/>
  <c r="K108" i="14" s="1"/>
  <c r="IO369" i="14" s="1"/>
  <c r="H109" i="14"/>
  <c r="I109" i="14" s="1"/>
  <c r="K109" i="14" s="1"/>
  <c r="E110" i="14"/>
  <c r="H110" i="14" s="1"/>
  <c r="D111" i="14"/>
  <c r="C112" i="14"/>
  <c r="A636" i="14"/>
  <c r="N635" i="14"/>
  <c r="BL634" i="14"/>
  <c r="BD634" i="14"/>
  <c r="AV634" i="14"/>
  <c r="AN634" i="14"/>
  <c r="AF634" i="14"/>
  <c r="X634" i="14"/>
  <c r="P634" i="14"/>
  <c r="BK634" i="14"/>
  <c r="BC634" i="14"/>
  <c r="AU634" i="14"/>
  <c r="AM634" i="14"/>
  <c r="AE634" i="14"/>
  <c r="W634" i="14"/>
  <c r="O634" i="14"/>
  <c r="BJ634" i="14"/>
  <c r="BB634" i="14"/>
  <c r="AT634" i="14"/>
  <c r="AL634" i="14"/>
  <c r="AD634" i="14"/>
  <c r="V634" i="14"/>
  <c r="BI634" i="14"/>
  <c r="BA634" i="14"/>
  <c r="AS634" i="14"/>
  <c r="AK634" i="14"/>
  <c r="AC634" i="14"/>
  <c r="U634" i="14"/>
  <c r="M634" i="14"/>
  <c r="BH634" i="14"/>
  <c r="AZ634" i="14"/>
  <c r="AR634" i="14"/>
  <c r="AJ634" i="14"/>
  <c r="AB634" i="14"/>
  <c r="T634" i="14"/>
  <c r="BG634" i="14"/>
  <c r="AY634" i="14"/>
  <c r="AQ634" i="14"/>
  <c r="AI634" i="14"/>
  <c r="AA634" i="14"/>
  <c r="S634" i="14"/>
  <c r="BF634" i="14"/>
  <c r="AX634" i="14"/>
  <c r="AP634" i="14"/>
  <c r="AH634" i="14"/>
  <c r="Z634" i="14"/>
  <c r="R634" i="14"/>
  <c r="BE634" i="14"/>
  <c r="AW634" i="14"/>
  <c r="AO634" i="14"/>
  <c r="AG634" i="14"/>
  <c r="Y634" i="14"/>
  <c r="Q634" i="14"/>
  <c r="I633" i="14"/>
  <c r="F634" i="14"/>
  <c r="H634" i="14"/>
  <c r="E635" i="14"/>
  <c r="F635" i="14" s="1"/>
  <c r="C637" i="14"/>
  <c r="D636" i="14"/>
  <c r="D35" i="11"/>
  <c r="G35" i="11" s="1"/>
  <c r="E34" i="11"/>
  <c r="F34" i="11" s="1"/>
  <c r="J34" i="11" l="1"/>
  <c r="K34" i="11" s="1"/>
  <c r="H34" i="11"/>
  <c r="I34" i="11" s="1"/>
  <c r="G110" i="14"/>
  <c r="F110" i="14"/>
  <c r="H635" i="14"/>
  <c r="G635" i="14"/>
  <c r="CR369" i="14"/>
  <c r="BQ369" i="14"/>
  <c r="FN369" i="14"/>
  <c r="EY369" i="14"/>
  <c r="HF369" i="14"/>
  <c r="FV369" i="14"/>
  <c r="IY369" i="14"/>
  <c r="ES369" i="14"/>
  <c r="AE369" i="14"/>
  <c r="GR369" i="14"/>
  <c r="IH369" i="14"/>
  <c r="L369" i="14"/>
  <c r="FA369" i="14"/>
  <c r="BK369" i="14"/>
  <c r="GZ369" i="14"/>
  <c r="R369" i="14"/>
  <c r="CN369" i="14"/>
  <c r="JA369" i="14"/>
  <c r="EM369" i="14"/>
  <c r="AG369" i="14"/>
  <c r="CD369" i="14"/>
  <c r="CV369" i="14"/>
  <c r="N369" i="14"/>
  <c r="EU369" i="14"/>
  <c r="BM369" i="14"/>
  <c r="AI369" i="14"/>
  <c r="GV369" i="14"/>
  <c r="CP369" i="14"/>
  <c r="IU369" i="14"/>
  <c r="EO369" i="14"/>
  <c r="BO369" i="14"/>
  <c r="HD369" i="14"/>
  <c r="CX369" i="14"/>
  <c r="H369" i="14"/>
  <c r="EW369" i="14"/>
  <c r="EQ369" i="14"/>
  <c r="AK369" i="14"/>
  <c r="GX369" i="14"/>
  <c r="CJ369" i="14"/>
  <c r="IW369" i="14"/>
  <c r="HZ369" i="14"/>
  <c r="IP369" i="14"/>
  <c r="EP369" i="14"/>
  <c r="BW369" i="14"/>
  <c r="FG369" i="14"/>
  <c r="T369" i="14"/>
  <c r="EB369" i="14"/>
  <c r="HL369" i="14"/>
  <c r="BY369" i="14"/>
  <c r="FI369" i="14"/>
  <c r="V369" i="14"/>
  <c r="ED369" i="14"/>
  <c r="HN369" i="14"/>
  <c r="BS369" i="14"/>
  <c r="FC369" i="14"/>
  <c r="P369" i="14"/>
  <c r="DX369" i="14"/>
  <c r="HH369" i="14"/>
  <c r="BU369" i="14"/>
  <c r="FE369" i="14"/>
  <c r="AP369" i="14"/>
  <c r="BN369" i="14"/>
  <c r="HB369" i="14"/>
  <c r="CE369" i="14"/>
  <c r="GM369" i="14"/>
  <c r="AB369" i="14"/>
  <c r="EJ369" i="14"/>
  <c r="HT369" i="14"/>
  <c r="CG369" i="14"/>
  <c r="GO369" i="14"/>
  <c r="AD369" i="14"/>
  <c r="EL369" i="14"/>
  <c r="HV369" i="14"/>
  <c r="CA369" i="14"/>
  <c r="GI369" i="14"/>
  <c r="X369" i="14"/>
  <c r="EF369" i="14"/>
  <c r="HP369" i="14"/>
  <c r="CC369" i="14"/>
  <c r="GK369" i="14"/>
  <c r="DB369" i="14"/>
  <c r="DZ369" i="14"/>
  <c r="HJ369" i="14"/>
  <c r="CM369" i="14"/>
  <c r="GU369" i="14"/>
  <c r="AJ369" i="14"/>
  <c r="ER369" i="14"/>
  <c r="IZ369" i="14"/>
  <c r="CO369" i="14"/>
  <c r="GW369" i="14"/>
  <c r="AL369" i="14"/>
  <c r="ET369" i="14"/>
  <c r="JB369" i="14"/>
  <c r="CI369" i="14"/>
  <c r="GQ369" i="14"/>
  <c r="AF369" i="14"/>
  <c r="EN369" i="14"/>
  <c r="IV369" i="14"/>
  <c r="CK369" i="14"/>
  <c r="GS369" i="14"/>
  <c r="HR369" i="14"/>
  <c r="GL369" i="14"/>
  <c r="K369" i="14"/>
  <c r="CU369" i="14"/>
  <c r="HC369" i="14"/>
  <c r="BP369" i="14"/>
  <c r="EZ369" i="14"/>
  <c r="M369" i="14"/>
  <c r="CW369" i="14"/>
  <c r="HE369" i="14"/>
  <c r="BR369" i="14"/>
  <c r="FB369" i="14"/>
  <c r="G369" i="14"/>
  <c r="CQ369" i="14"/>
  <c r="GY369" i="14"/>
  <c r="BL369" i="14"/>
  <c r="EV369" i="14"/>
  <c r="I369" i="14"/>
  <c r="CS369" i="14"/>
  <c r="HA369" i="14"/>
  <c r="AX369" i="14"/>
  <c r="IX369" i="14"/>
  <c r="S369" i="14"/>
  <c r="EA369" i="14"/>
  <c r="HK369" i="14"/>
  <c r="BX369" i="14"/>
  <c r="FH369" i="14"/>
  <c r="U369" i="14"/>
  <c r="EC369" i="14"/>
  <c r="HM369" i="14"/>
  <c r="BZ369" i="14"/>
  <c r="FJ369" i="14"/>
  <c r="O369" i="14"/>
  <c r="DW369" i="14"/>
  <c r="HG369" i="14"/>
  <c r="BT369" i="14"/>
  <c r="FD369" i="14"/>
  <c r="Q369" i="14"/>
  <c r="DY369" i="14"/>
  <c r="HI369" i="14"/>
  <c r="DJ369" i="14"/>
  <c r="GT369" i="14"/>
  <c r="AA369" i="14"/>
  <c r="EI369" i="14"/>
  <c r="HS369" i="14"/>
  <c r="CF369" i="14"/>
  <c r="GN369" i="14"/>
  <c r="AC369" i="14"/>
  <c r="EK369" i="14"/>
  <c r="HU369" i="14"/>
  <c r="CH369" i="14"/>
  <c r="GP369" i="14"/>
  <c r="W369" i="14"/>
  <c r="EE369" i="14"/>
  <c r="HO369" i="14"/>
  <c r="CB369" i="14"/>
  <c r="GJ369" i="14"/>
  <c r="Y369" i="14"/>
  <c r="EG369" i="14"/>
  <c r="HQ369" i="14"/>
  <c r="I634" i="14"/>
  <c r="AH369" i="14"/>
  <c r="BF369" i="14"/>
  <c r="J369" i="14"/>
  <c r="Z369" i="14"/>
  <c r="AQ369" i="14"/>
  <c r="DC369" i="14"/>
  <c r="FO369" i="14"/>
  <c r="IA369" i="14"/>
  <c r="AR369" i="14"/>
  <c r="DD369" i="14"/>
  <c r="FP369" i="14"/>
  <c r="IB369" i="14"/>
  <c r="AS369" i="14"/>
  <c r="DE369" i="14"/>
  <c r="FQ369" i="14"/>
  <c r="IC369" i="14"/>
  <c r="AT369" i="14"/>
  <c r="DF369" i="14"/>
  <c r="FR369" i="14"/>
  <c r="ID369" i="14"/>
  <c r="AM369" i="14"/>
  <c r="CY369" i="14"/>
  <c r="FK369" i="14"/>
  <c r="HW369" i="14"/>
  <c r="AN369" i="14"/>
  <c r="CZ369" i="14"/>
  <c r="FL369" i="14"/>
  <c r="HX369" i="14"/>
  <c r="AO369" i="14"/>
  <c r="DA369" i="14"/>
  <c r="FM369" i="14"/>
  <c r="HY369" i="14"/>
  <c r="CT369" i="14"/>
  <c r="DR369" i="14"/>
  <c r="BV369" i="14"/>
  <c r="CL369" i="14"/>
  <c r="AY369" i="14"/>
  <c r="DK369" i="14"/>
  <c r="FW369" i="14"/>
  <c r="II369" i="14"/>
  <c r="AZ369" i="14"/>
  <c r="DL369" i="14"/>
  <c r="FX369" i="14"/>
  <c r="IJ369" i="14"/>
  <c r="BA369" i="14"/>
  <c r="DM369" i="14"/>
  <c r="FY369" i="14"/>
  <c r="IK369" i="14"/>
  <c r="BB369" i="14"/>
  <c r="DN369" i="14"/>
  <c r="FZ369" i="14"/>
  <c r="IL369" i="14"/>
  <c r="AU369" i="14"/>
  <c r="DG369" i="14"/>
  <c r="FS369" i="14"/>
  <c r="IE369" i="14"/>
  <c r="AV369" i="14"/>
  <c r="DH369" i="14"/>
  <c r="FT369" i="14"/>
  <c r="IF369" i="14"/>
  <c r="AW369" i="14"/>
  <c r="DI369" i="14"/>
  <c r="FU369" i="14"/>
  <c r="IG369" i="14"/>
  <c r="FF369" i="14"/>
  <c r="GD369" i="14"/>
  <c r="EH369" i="14"/>
  <c r="EX369" i="14"/>
  <c r="BG369" i="14"/>
  <c r="DS369" i="14"/>
  <c r="GE369" i="14"/>
  <c r="IQ369" i="14"/>
  <c r="BH369" i="14"/>
  <c r="DT369" i="14"/>
  <c r="GF369" i="14"/>
  <c r="IR369" i="14"/>
  <c r="BI369" i="14"/>
  <c r="DU369" i="14"/>
  <c r="GG369" i="14"/>
  <c r="IS369" i="14"/>
  <c r="BJ369" i="14"/>
  <c r="DV369" i="14"/>
  <c r="GH369" i="14"/>
  <c r="IT369" i="14"/>
  <c r="BC369" i="14"/>
  <c r="DO369" i="14"/>
  <c r="GA369" i="14"/>
  <c r="IM369" i="14"/>
  <c r="BD369" i="14"/>
  <c r="DP369" i="14"/>
  <c r="GB369" i="14"/>
  <c r="IN369" i="14"/>
  <c r="BE369" i="14"/>
  <c r="DQ369" i="14"/>
  <c r="GC369" i="14"/>
  <c r="N636" i="14"/>
  <c r="A637" i="14"/>
  <c r="C113" i="14"/>
  <c r="D112" i="14"/>
  <c r="E636" i="14"/>
  <c r="F636" i="14" s="1"/>
  <c r="E111" i="14"/>
  <c r="F111" i="14" s="1"/>
  <c r="D637" i="14"/>
  <c r="C638" i="14"/>
  <c r="IV370" i="14"/>
  <c r="IN370" i="14"/>
  <c r="IF370" i="14"/>
  <c r="HX370" i="14"/>
  <c r="HP370" i="14"/>
  <c r="HH370" i="14"/>
  <c r="GZ370" i="14"/>
  <c r="GR370" i="14"/>
  <c r="GJ370" i="14"/>
  <c r="GB370" i="14"/>
  <c r="FT370" i="14"/>
  <c r="FL370" i="14"/>
  <c r="FD370" i="14"/>
  <c r="EV370" i="14"/>
  <c r="EN370" i="14"/>
  <c r="EF370" i="14"/>
  <c r="DX370" i="14"/>
  <c r="DP370" i="14"/>
  <c r="DH370" i="14"/>
  <c r="CZ370" i="14"/>
  <c r="CR370" i="14"/>
  <c r="CJ370" i="14"/>
  <c r="CB370" i="14"/>
  <c r="BT370" i="14"/>
  <c r="BL370" i="14"/>
  <c r="BD370" i="14"/>
  <c r="IU370" i="14"/>
  <c r="IM370" i="14"/>
  <c r="IE370" i="14"/>
  <c r="HW370" i="14"/>
  <c r="HO370" i="14"/>
  <c r="HG370" i="14"/>
  <c r="GY370" i="14"/>
  <c r="GQ370" i="14"/>
  <c r="GI370" i="14"/>
  <c r="GA370" i="14"/>
  <c r="FS370" i="14"/>
  <c r="FK370" i="14"/>
  <c r="FC370" i="14"/>
  <c r="EU370" i="14"/>
  <c r="EM370" i="14"/>
  <c r="EE370" i="14"/>
  <c r="DW370" i="14"/>
  <c r="DO370" i="14"/>
  <c r="DG370" i="14"/>
  <c r="CY370" i="14"/>
  <c r="CQ370" i="14"/>
  <c r="CI370" i="14"/>
  <c r="CA370" i="14"/>
  <c r="BS370" i="14"/>
  <c r="BK370" i="14"/>
  <c r="BC370" i="14"/>
  <c r="IX370" i="14"/>
  <c r="IL370" i="14"/>
  <c r="IB370" i="14"/>
  <c r="HR370" i="14"/>
  <c r="HF370" i="14"/>
  <c r="GV370" i="14"/>
  <c r="GL370" i="14"/>
  <c r="FZ370" i="14"/>
  <c r="FP370" i="14"/>
  <c r="FF370" i="14"/>
  <c r="ET370" i="14"/>
  <c r="EJ370" i="14"/>
  <c r="DZ370" i="14"/>
  <c r="DN370" i="14"/>
  <c r="DD370" i="14"/>
  <c r="CT370" i="14"/>
  <c r="CH370" i="14"/>
  <c r="BX370" i="14"/>
  <c r="BN370" i="14"/>
  <c r="BB370" i="14"/>
  <c r="AT370" i="14"/>
  <c r="AL370" i="14"/>
  <c r="AD370" i="14"/>
  <c r="V370" i="14"/>
  <c r="N370" i="14"/>
  <c r="IW370" i="14"/>
  <c r="IK370" i="14"/>
  <c r="IA370" i="14"/>
  <c r="HQ370" i="14"/>
  <c r="HE370" i="14"/>
  <c r="GU370" i="14"/>
  <c r="GK370" i="14"/>
  <c r="FY370" i="14"/>
  <c r="FO370" i="14"/>
  <c r="FE370" i="14"/>
  <c r="ES370" i="14"/>
  <c r="EI370" i="14"/>
  <c r="DY370" i="14"/>
  <c r="DM370" i="14"/>
  <c r="DC370" i="14"/>
  <c r="CS370" i="14"/>
  <c r="CG370" i="14"/>
  <c r="BW370" i="14"/>
  <c r="BM370" i="14"/>
  <c r="BA370" i="14"/>
  <c r="AS370" i="14"/>
  <c r="AK370" i="14"/>
  <c r="AC370" i="14"/>
  <c r="U370" i="14"/>
  <c r="M370" i="14"/>
  <c r="IT370" i="14"/>
  <c r="IJ370" i="14"/>
  <c r="HZ370" i="14"/>
  <c r="HN370" i="14"/>
  <c r="HD370" i="14"/>
  <c r="GT370" i="14"/>
  <c r="GH370" i="14"/>
  <c r="FX370" i="14"/>
  <c r="FN370" i="14"/>
  <c r="FB370" i="14"/>
  <c r="ER370" i="14"/>
  <c r="EH370" i="14"/>
  <c r="DV370" i="14"/>
  <c r="DL370" i="14"/>
  <c r="DB370" i="14"/>
  <c r="CP370" i="14"/>
  <c r="CF370" i="14"/>
  <c r="BV370" i="14"/>
  <c r="BJ370" i="14"/>
  <c r="AZ370" i="14"/>
  <c r="AR370" i="14"/>
  <c r="AJ370" i="14"/>
  <c r="AB370" i="14"/>
  <c r="T370" i="14"/>
  <c r="L370" i="14"/>
  <c r="IS370" i="14"/>
  <c r="II370" i="14"/>
  <c r="HY370" i="14"/>
  <c r="HM370" i="14"/>
  <c r="HC370" i="14"/>
  <c r="GS370" i="14"/>
  <c r="GG370" i="14"/>
  <c r="FW370" i="14"/>
  <c r="FM370" i="14"/>
  <c r="FA370" i="14"/>
  <c r="EQ370" i="14"/>
  <c r="EG370" i="14"/>
  <c r="DU370" i="14"/>
  <c r="DK370" i="14"/>
  <c r="DA370" i="14"/>
  <c r="CO370" i="14"/>
  <c r="CE370" i="14"/>
  <c r="BU370" i="14"/>
  <c r="BI370" i="14"/>
  <c r="AY370" i="14"/>
  <c r="AQ370" i="14"/>
  <c r="AI370" i="14"/>
  <c r="AA370" i="14"/>
  <c r="S370" i="14"/>
  <c r="K370" i="14"/>
  <c r="JB370" i="14"/>
  <c r="IR370" i="14"/>
  <c r="IH370" i="14"/>
  <c r="HV370" i="14"/>
  <c r="HL370" i="14"/>
  <c r="HB370" i="14"/>
  <c r="GP370" i="14"/>
  <c r="GF370" i="14"/>
  <c r="FV370" i="14"/>
  <c r="FJ370" i="14"/>
  <c r="EZ370" i="14"/>
  <c r="EP370" i="14"/>
  <c r="ED370" i="14"/>
  <c r="DT370" i="14"/>
  <c r="DJ370" i="14"/>
  <c r="CX370" i="14"/>
  <c r="CN370" i="14"/>
  <c r="CD370" i="14"/>
  <c r="BR370" i="14"/>
  <c r="BH370" i="14"/>
  <c r="AX370" i="14"/>
  <c r="AP370" i="14"/>
  <c r="AH370" i="14"/>
  <c r="Z370" i="14"/>
  <c r="R370" i="14"/>
  <c r="J370" i="14"/>
  <c r="JA370" i="14"/>
  <c r="IQ370" i="14"/>
  <c r="IG370" i="14"/>
  <c r="HU370" i="14"/>
  <c r="HK370" i="14"/>
  <c r="HA370" i="14"/>
  <c r="GO370" i="14"/>
  <c r="GE370" i="14"/>
  <c r="FU370" i="14"/>
  <c r="FI370" i="14"/>
  <c r="EY370" i="14"/>
  <c r="EO370" i="14"/>
  <c r="EC370" i="14"/>
  <c r="DS370" i="14"/>
  <c r="DI370" i="14"/>
  <c r="CW370" i="14"/>
  <c r="CM370" i="14"/>
  <c r="CC370" i="14"/>
  <c r="BQ370" i="14"/>
  <c r="BG370" i="14"/>
  <c r="AW370" i="14"/>
  <c r="AO370" i="14"/>
  <c r="AG370" i="14"/>
  <c r="Y370" i="14"/>
  <c r="Q370" i="14"/>
  <c r="I370" i="14"/>
  <c r="IZ370" i="14"/>
  <c r="IP370" i="14"/>
  <c r="ID370" i="14"/>
  <c r="HT370" i="14"/>
  <c r="HJ370" i="14"/>
  <c r="GX370" i="14"/>
  <c r="GN370" i="14"/>
  <c r="GD370" i="14"/>
  <c r="FR370" i="14"/>
  <c r="FH370" i="14"/>
  <c r="EX370" i="14"/>
  <c r="EL370" i="14"/>
  <c r="EB370" i="14"/>
  <c r="DR370" i="14"/>
  <c r="DF370" i="14"/>
  <c r="CV370" i="14"/>
  <c r="CL370" i="14"/>
  <c r="BZ370" i="14"/>
  <c r="BP370" i="14"/>
  <c r="BF370" i="14"/>
  <c r="AV370" i="14"/>
  <c r="AN370" i="14"/>
  <c r="AF370" i="14"/>
  <c r="X370" i="14"/>
  <c r="P370" i="14"/>
  <c r="H370" i="14"/>
  <c r="GC370" i="14"/>
  <c r="CU370" i="14"/>
  <c r="W370" i="14"/>
  <c r="IY370" i="14"/>
  <c r="FQ370" i="14"/>
  <c r="CK370" i="14"/>
  <c r="O370" i="14"/>
  <c r="IO370" i="14"/>
  <c r="FG370" i="14"/>
  <c r="BY370" i="14"/>
  <c r="G370" i="14"/>
  <c r="IC370" i="14"/>
  <c r="EW370" i="14"/>
  <c r="BO370" i="14"/>
  <c r="HS370" i="14"/>
  <c r="EK370" i="14"/>
  <c r="BE370" i="14"/>
  <c r="HI370" i="14"/>
  <c r="EA370" i="14"/>
  <c r="AU370" i="14"/>
  <c r="GM370" i="14"/>
  <c r="DE370" i="14"/>
  <c r="AE370" i="14"/>
  <c r="GW370" i="14"/>
  <c r="DQ370" i="14"/>
  <c r="AM370" i="14"/>
  <c r="BJ635" i="14"/>
  <c r="BB635" i="14"/>
  <c r="BI635" i="14"/>
  <c r="BE635" i="14"/>
  <c r="AV635" i="14"/>
  <c r="AN635" i="14"/>
  <c r="AF635" i="14"/>
  <c r="X635" i="14"/>
  <c r="P635" i="14"/>
  <c r="BD635" i="14"/>
  <c r="AU635" i="14"/>
  <c r="AM635" i="14"/>
  <c r="AE635" i="14"/>
  <c r="W635" i="14"/>
  <c r="O635" i="14"/>
  <c r="BC635" i="14"/>
  <c r="AT635" i="14"/>
  <c r="AL635" i="14"/>
  <c r="AD635" i="14"/>
  <c r="V635" i="14"/>
  <c r="BL635" i="14"/>
  <c r="BA635" i="14"/>
  <c r="AS635" i="14"/>
  <c r="AK635" i="14"/>
  <c r="AC635" i="14"/>
  <c r="U635" i="14"/>
  <c r="M635" i="14"/>
  <c r="BK635" i="14"/>
  <c r="AZ635" i="14"/>
  <c r="AR635" i="14"/>
  <c r="AJ635" i="14"/>
  <c r="AB635" i="14"/>
  <c r="T635" i="14"/>
  <c r="BH635" i="14"/>
  <c r="AY635" i="14"/>
  <c r="AQ635" i="14"/>
  <c r="AI635" i="14"/>
  <c r="AA635" i="14"/>
  <c r="S635" i="14"/>
  <c r="BG635" i="14"/>
  <c r="AX635" i="14"/>
  <c r="AP635" i="14"/>
  <c r="AH635" i="14"/>
  <c r="Z635" i="14"/>
  <c r="R635" i="14"/>
  <c r="BF635" i="14"/>
  <c r="AW635" i="14"/>
  <c r="AO635" i="14"/>
  <c r="AG635" i="14"/>
  <c r="Y635" i="14"/>
  <c r="Q635" i="14"/>
  <c r="D36" i="11"/>
  <c r="G36" i="11" s="1"/>
  <c r="E35" i="11"/>
  <c r="F35" i="11" s="1"/>
  <c r="I110" i="14" l="1"/>
  <c r="K110" i="14" s="1"/>
  <c r="HM371" i="14" s="1"/>
  <c r="J35" i="11"/>
  <c r="K35" i="11" s="1"/>
  <c r="H35" i="11"/>
  <c r="I35" i="11" s="1"/>
  <c r="I635" i="14"/>
  <c r="H111" i="14"/>
  <c r="G111" i="14"/>
  <c r="D638" i="14"/>
  <c r="C639" i="14"/>
  <c r="H636" i="14"/>
  <c r="E637" i="14"/>
  <c r="G637" i="14" s="1"/>
  <c r="G636" i="14"/>
  <c r="E112" i="14"/>
  <c r="G112" i="14" s="1"/>
  <c r="D113" i="14"/>
  <c r="C114" i="14"/>
  <c r="N637" i="14"/>
  <c r="A638" i="14"/>
  <c r="BJ636" i="14"/>
  <c r="BB636" i="14"/>
  <c r="AT636" i="14"/>
  <c r="AL636" i="14"/>
  <c r="AD636" i="14"/>
  <c r="V636" i="14"/>
  <c r="BI636" i="14"/>
  <c r="BA636" i="14"/>
  <c r="AS636" i="14"/>
  <c r="AK636" i="14"/>
  <c r="AC636" i="14"/>
  <c r="U636" i="14"/>
  <c r="M636" i="14"/>
  <c r="BH636" i="14"/>
  <c r="AZ636" i="14"/>
  <c r="AR636" i="14"/>
  <c r="BF636" i="14"/>
  <c r="AX636" i="14"/>
  <c r="AP636" i="14"/>
  <c r="AH636" i="14"/>
  <c r="AY636" i="14"/>
  <c r="AJ636" i="14"/>
  <c r="Y636" i="14"/>
  <c r="O636" i="14"/>
  <c r="AW636" i="14"/>
  <c r="AI636" i="14"/>
  <c r="X636" i="14"/>
  <c r="BL636" i="14"/>
  <c r="AV636" i="14"/>
  <c r="AG636" i="14"/>
  <c r="W636" i="14"/>
  <c r="BK636" i="14"/>
  <c r="AU636" i="14"/>
  <c r="AF636" i="14"/>
  <c r="T636" i="14"/>
  <c r="BG636" i="14"/>
  <c r="AQ636" i="14"/>
  <c r="AE636" i="14"/>
  <c r="S636" i="14"/>
  <c r="BE636" i="14"/>
  <c r="AO636" i="14"/>
  <c r="AB636" i="14"/>
  <c r="R636" i="14"/>
  <c r="BD636" i="14"/>
  <c r="AN636" i="14"/>
  <c r="AA636" i="14"/>
  <c r="Q636" i="14"/>
  <c r="BC636" i="14"/>
  <c r="AM636" i="14"/>
  <c r="Z636" i="14"/>
  <c r="P636" i="14"/>
  <c r="D37" i="11"/>
  <c r="G37" i="11" s="1"/>
  <c r="E36" i="11"/>
  <c r="F36" i="11" s="1"/>
  <c r="HU371" i="14" l="1"/>
  <c r="IK371" i="14"/>
  <c r="IC371" i="14"/>
  <c r="IS371" i="14"/>
  <c r="JA371" i="14"/>
  <c r="EH371" i="14"/>
  <c r="HP371" i="14"/>
  <c r="ET371" i="14"/>
  <c r="BL371" i="14"/>
  <c r="J371" i="14"/>
  <c r="BC371" i="14"/>
  <c r="BM371" i="14"/>
  <c r="HG371" i="14"/>
  <c r="GM371" i="14"/>
  <c r="BF371" i="14"/>
  <c r="GU371" i="14"/>
  <c r="GY371" i="14"/>
  <c r="CL371" i="14"/>
  <c r="BW371" i="14"/>
  <c r="FS371" i="14"/>
  <c r="CB371" i="14"/>
  <c r="CX371" i="14"/>
  <c r="DH371" i="14"/>
  <c r="ED371" i="14"/>
  <c r="EN371" i="14"/>
  <c r="HK371" i="14"/>
  <c r="DF371" i="14"/>
  <c r="FU371" i="14"/>
  <c r="GQ371" i="14"/>
  <c r="HA371" i="14"/>
  <c r="DP371" i="14"/>
  <c r="H371" i="14"/>
  <c r="FR371" i="14"/>
  <c r="DX371" i="14"/>
  <c r="GR371" i="14"/>
  <c r="IQ371" i="14"/>
  <c r="HB371" i="14"/>
  <c r="BZ371" i="14"/>
  <c r="CJ371" i="14"/>
  <c r="CT371" i="14"/>
  <c r="FF371" i="14"/>
  <c r="AN371" i="14"/>
  <c r="GB371" i="14"/>
  <c r="HF371" i="14"/>
  <c r="GL371" i="14"/>
  <c r="BB371" i="14"/>
  <c r="GX371" i="14"/>
  <c r="IH371" i="14"/>
  <c r="CR371" i="14"/>
  <c r="HI371" i="14"/>
  <c r="BK371" i="14"/>
  <c r="AO371" i="14"/>
  <c r="AQ371" i="14"/>
  <c r="AV371" i="14"/>
  <c r="BX371" i="14"/>
  <c r="HH371" i="14"/>
  <c r="HJ371" i="14"/>
  <c r="CQ371" i="14"/>
  <c r="CS371" i="14"/>
  <c r="DA371" i="14"/>
  <c r="DO371" i="14"/>
  <c r="EG371" i="14"/>
  <c r="JB371" i="14"/>
  <c r="BG371" i="14"/>
  <c r="HR371" i="14"/>
  <c r="AI371" i="14"/>
  <c r="DY371" i="14"/>
  <c r="AU371" i="14"/>
  <c r="CC371" i="14"/>
  <c r="GS371" i="14"/>
  <c r="EI371" i="14"/>
  <c r="BE371" i="14"/>
  <c r="CM371" i="14"/>
  <c r="HC371" i="14"/>
  <c r="AF371" i="14"/>
  <c r="EU371" i="14"/>
  <c r="EM371" i="14"/>
  <c r="DS371" i="14"/>
  <c r="IU371" i="14"/>
  <c r="GT371" i="14"/>
  <c r="GA371" i="14"/>
  <c r="EW371" i="14"/>
  <c r="EY371" i="14"/>
  <c r="AB371" i="14"/>
  <c r="AP371" i="14"/>
  <c r="GK371" i="14"/>
  <c r="FG371" i="14"/>
  <c r="FK371" i="14"/>
  <c r="AJ371" i="14"/>
  <c r="CN371" i="14"/>
  <c r="BO371" i="14"/>
  <c r="CV371" i="14"/>
  <c r="BV371" i="14"/>
  <c r="IA371" i="14"/>
  <c r="CA371" i="14"/>
  <c r="FJ371" i="14"/>
  <c r="EF371" i="14"/>
  <c r="DD371" i="14"/>
  <c r="HZ371" i="14"/>
  <c r="DV371" i="14"/>
  <c r="AH371" i="14"/>
  <c r="FT371" i="14"/>
  <c r="EP371" i="14"/>
  <c r="FN371" i="14"/>
  <c r="AT371" i="14"/>
  <c r="DG371" i="14"/>
  <c r="GD371" i="14"/>
  <c r="FB371" i="14"/>
  <c r="EB371" i="14"/>
  <c r="HQ371" i="14"/>
  <c r="EX371" i="14"/>
  <c r="CH371" i="14"/>
  <c r="CK371" i="14"/>
  <c r="DT371" i="14"/>
  <c r="IV371" i="14"/>
  <c r="BD371" i="14"/>
  <c r="DQ371" i="14"/>
  <c r="GZ371" i="14"/>
  <c r="FV371" i="14"/>
  <c r="FH371" i="14"/>
  <c r="FP371" i="14"/>
  <c r="GJ371" i="14"/>
  <c r="CI371" i="14"/>
  <c r="EL371" i="14"/>
  <c r="GC371" i="14"/>
  <c r="BS371" i="14"/>
  <c r="HN371" i="14"/>
  <c r="GN371" i="14"/>
  <c r="AL371" i="14"/>
  <c r="CY371" i="14"/>
  <c r="S371" i="14"/>
  <c r="HD371" i="14"/>
  <c r="R371" i="14"/>
  <c r="DK371" i="14"/>
  <c r="GV371" i="14"/>
  <c r="DN371" i="14"/>
  <c r="FZ371" i="14"/>
  <c r="IM371" i="14"/>
  <c r="ID371" i="14"/>
  <c r="HS371" i="14"/>
  <c r="G371" i="14"/>
  <c r="AX371" i="14"/>
  <c r="EQ371" i="14"/>
  <c r="IB371" i="14"/>
  <c r="W371" i="14"/>
  <c r="IR371" i="14"/>
  <c r="K371" i="14"/>
  <c r="IW371" i="14"/>
  <c r="IN371" i="14"/>
  <c r="IO371" i="14"/>
  <c r="Q371" i="14"/>
  <c r="BJ371" i="14"/>
  <c r="FC371" i="14"/>
  <c r="IJ371" i="14"/>
  <c r="V371" i="14"/>
  <c r="N371" i="14"/>
  <c r="IX371" i="14"/>
  <c r="P371" i="14"/>
  <c r="AA371" i="14"/>
  <c r="CD371" i="14"/>
  <c r="FW371" i="14"/>
  <c r="DB371" i="14"/>
  <c r="AG371" i="14"/>
  <c r="X371" i="14"/>
  <c r="O371" i="14"/>
  <c r="Z371" i="14"/>
  <c r="AW371" i="14"/>
  <c r="CP371" i="14"/>
  <c r="GI371" i="14"/>
  <c r="M371" i="14"/>
  <c r="IZ371" i="14"/>
  <c r="L371" i="14"/>
  <c r="AC371" i="14"/>
  <c r="FD371" i="14"/>
  <c r="FO371" i="14"/>
  <c r="EV371" i="14"/>
  <c r="EA371" i="14"/>
  <c r="DR371" i="14"/>
  <c r="EE371" i="14"/>
  <c r="GH371" i="14"/>
  <c r="T371" i="14"/>
  <c r="AK371" i="14"/>
  <c r="IF371" i="14"/>
  <c r="HW371" i="14"/>
  <c r="IT371" i="14"/>
  <c r="BH371" i="14"/>
  <c r="AS371" i="14"/>
  <c r="IY371" i="14"/>
  <c r="IP371" i="14"/>
  <c r="IG371" i="14"/>
  <c r="I371" i="14"/>
  <c r="BP371" i="14"/>
  <c r="BQ371" i="14"/>
  <c r="IL371" i="14"/>
  <c r="FE371" i="14"/>
  <c r="DZ371" i="14"/>
  <c r="CU371" i="14"/>
  <c r="BR371" i="14"/>
  <c r="AM371" i="14"/>
  <c r="AD371" i="14"/>
  <c r="AY371" i="14"/>
  <c r="CF371" i="14"/>
  <c r="BY371" i="14"/>
  <c r="CG371" i="14"/>
  <c r="CO371" i="14"/>
  <c r="DI371" i="14"/>
  <c r="CZ371" i="14"/>
  <c r="DW371" i="14"/>
  <c r="DL371" i="14"/>
  <c r="CW371" i="14"/>
  <c r="DE371" i="14"/>
  <c r="HV371" i="14"/>
  <c r="GE371" i="14"/>
  <c r="FL371" i="14"/>
  <c r="FM371" i="14"/>
  <c r="EJ371" i="14"/>
  <c r="DM371" i="14"/>
  <c r="FX371" i="14"/>
  <c r="DU371" i="14"/>
  <c r="HX371" i="14"/>
  <c r="HO371" i="14"/>
  <c r="GF371" i="14"/>
  <c r="EK371" i="14"/>
  <c r="EC371" i="14"/>
  <c r="BU371" i="14"/>
  <c r="AR371" i="14"/>
  <c r="HL371" i="14"/>
  <c r="ES371" i="14"/>
  <c r="DC371" i="14"/>
  <c r="BN371" i="14"/>
  <c r="Y371" i="14"/>
  <c r="IE371" i="14"/>
  <c r="GP371" i="14"/>
  <c r="EO371" i="14"/>
  <c r="DJ371" i="14"/>
  <c r="CE371" i="14"/>
  <c r="AZ371" i="14"/>
  <c r="HT371" i="14"/>
  <c r="FI371" i="14"/>
  <c r="FQ371" i="14"/>
  <c r="FY371" i="14"/>
  <c r="FA371" i="14"/>
  <c r="GG371" i="14"/>
  <c r="U371" i="14"/>
  <c r="GW371" i="14"/>
  <c r="GO371" i="14"/>
  <c r="HY371" i="14"/>
  <c r="ER371" i="14"/>
  <c r="BA371" i="14"/>
  <c r="HE371" i="14"/>
  <c r="BT371" i="14"/>
  <c r="AE371" i="14"/>
  <c r="II371" i="14"/>
  <c r="EZ371" i="14"/>
  <c r="BI371" i="14"/>
  <c r="J36" i="11"/>
  <c r="K36" i="11" s="1"/>
  <c r="H36" i="11"/>
  <c r="I36" i="11" s="1"/>
  <c r="I111" i="14"/>
  <c r="K111" i="14" s="1"/>
  <c r="HJ372" i="14" s="1"/>
  <c r="F637" i="14"/>
  <c r="F112" i="14"/>
  <c r="H637" i="14"/>
  <c r="H112" i="14"/>
  <c r="I636" i="14"/>
  <c r="N638" i="14"/>
  <c r="A639" i="14"/>
  <c r="BJ637" i="14"/>
  <c r="BB637" i="14"/>
  <c r="AT637" i="14"/>
  <c r="AL637" i="14"/>
  <c r="AD637" i="14"/>
  <c r="V637" i="14"/>
  <c r="BI637" i="14"/>
  <c r="BA637" i="14"/>
  <c r="AS637" i="14"/>
  <c r="AK637" i="14"/>
  <c r="AC637" i="14"/>
  <c r="U637" i="14"/>
  <c r="M637" i="14"/>
  <c r="BH637" i="14"/>
  <c r="AZ637" i="14"/>
  <c r="AR637" i="14"/>
  <c r="AJ637" i="14"/>
  <c r="AB637" i="14"/>
  <c r="T637" i="14"/>
  <c r="BF637" i="14"/>
  <c r="AX637" i="14"/>
  <c r="AP637" i="14"/>
  <c r="AH637" i="14"/>
  <c r="Z637" i="14"/>
  <c r="R637" i="14"/>
  <c r="BE637" i="14"/>
  <c r="AW637" i="14"/>
  <c r="AO637" i="14"/>
  <c r="AG637" i="14"/>
  <c r="Y637" i="14"/>
  <c r="Q637" i="14"/>
  <c r="AU637" i="14"/>
  <c r="X637" i="14"/>
  <c r="BL637" i="14"/>
  <c r="AQ637" i="14"/>
  <c r="W637" i="14"/>
  <c r="BK637" i="14"/>
  <c r="AN637" i="14"/>
  <c r="S637" i="14"/>
  <c r="BG637" i="14"/>
  <c r="AM637" i="14"/>
  <c r="P637" i="14"/>
  <c r="BD637" i="14"/>
  <c r="AI637" i="14"/>
  <c r="O637" i="14"/>
  <c r="BC637" i="14"/>
  <c r="AF637" i="14"/>
  <c r="AY637" i="14"/>
  <c r="AE637" i="14"/>
  <c r="AV637" i="14"/>
  <c r="AA637" i="14"/>
  <c r="D639" i="14"/>
  <c r="C640" i="14"/>
  <c r="C115" i="14"/>
  <c r="D114" i="14"/>
  <c r="E638" i="14"/>
  <c r="F638" i="14" s="1"/>
  <c r="E113" i="14"/>
  <c r="H113" i="14" s="1"/>
  <c r="D38" i="11"/>
  <c r="G38" i="11" s="1"/>
  <c r="E37" i="11"/>
  <c r="F37" i="11" s="1"/>
  <c r="J37" i="11" l="1"/>
  <c r="K37" i="11" s="1"/>
  <c r="H37" i="11"/>
  <c r="I37" i="11" s="1"/>
  <c r="I637" i="14"/>
  <c r="AN372" i="14"/>
  <c r="BV372" i="14"/>
  <c r="IJ372" i="14"/>
  <c r="CN372" i="14"/>
  <c r="FQ372" i="14"/>
  <c r="HD372" i="14"/>
  <c r="FE372" i="14"/>
  <c r="GV372" i="14"/>
  <c r="CT372" i="14"/>
  <c r="HF372" i="14"/>
  <c r="AL372" i="14"/>
  <c r="AV372" i="14"/>
  <c r="IT372" i="14"/>
  <c r="GW372" i="14"/>
  <c r="AY372" i="14"/>
  <c r="DB372" i="14"/>
  <c r="FO372" i="14"/>
  <c r="HG372" i="14"/>
  <c r="CO372" i="14"/>
  <c r="GU372" i="14"/>
  <c r="GX372" i="14"/>
  <c r="DU372" i="14"/>
  <c r="G372" i="14"/>
  <c r="IU372" i="14"/>
  <c r="HH372" i="14"/>
  <c r="BU372" i="14"/>
  <c r="AD372" i="14"/>
  <c r="FP372" i="14"/>
  <c r="AU372" i="14"/>
  <c r="CS372" i="14"/>
  <c r="BT372" i="14"/>
  <c r="AE372" i="14"/>
  <c r="AF372" i="14"/>
  <c r="IL372" i="14"/>
  <c r="IY372" i="14"/>
  <c r="CM372" i="14"/>
  <c r="DT372" i="14"/>
  <c r="EE372" i="14"/>
  <c r="FM372" i="14"/>
  <c r="EH372" i="14"/>
  <c r="CF372" i="14"/>
  <c r="CG372" i="14"/>
  <c r="AR372" i="14"/>
  <c r="IV372" i="14"/>
  <c r="CJ372" i="14"/>
  <c r="DS372" i="14"/>
  <c r="ED372" i="14"/>
  <c r="HM372" i="14"/>
  <c r="GS372" i="14"/>
  <c r="FF372" i="14"/>
  <c r="DL372" i="14"/>
  <c r="DM372" i="14"/>
  <c r="BX372" i="14"/>
  <c r="AI372" i="14"/>
  <c r="DP372" i="14"/>
  <c r="EC372" i="14"/>
  <c r="FT372" i="14"/>
  <c r="I372" i="14"/>
  <c r="HQ372" i="14"/>
  <c r="FN372" i="14"/>
  <c r="FL372" i="14"/>
  <c r="DW372" i="14"/>
  <c r="CH372" i="14"/>
  <c r="DO372" i="14"/>
  <c r="EB372" i="14"/>
  <c r="FS372" i="14"/>
  <c r="JB372" i="14"/>
  <c r="AG372" i="14"/>
  <c r="HY372" i="14"/>
  <c r="GR372" i="14"/>
  <c r="FC372" i="14"/>
  <c r="DN372" i="14"/>
  <c r="EA372" i="14"/>
  <c r="FR372" i="14"/>
  <c r="GY372" i="14"/>
  <c r="AM372" i="14"/>
  <c r="AO372" i="14"/>
  <c r="J372" i="14"/>
  <c r="DV372" i="14"/>
  <c r="AQ372" i="14"/>
  <c r="HE372" i="14"/>
  <c r="DX372" i="14"/>
  <c r="AS372" i="14"/>
  <c r="AJ372" i="14"/>
  <c r="IZ372" i="14"/>
  <c r="HK372" i="14"/>
  <c r="GZ372" i="14"/>
  <c r="FW372" i="14"/>
  <c r="DA372" i="14"/>
  <c r="AH372" i="14"/>
  <c r="GT372" i="14"/>
  <c r="FB372" i="14"/>
  <c r="BW372" i="14"/>
  <c r="IK372" i="14"/>
  <c r="FD372" i="14"/>
  <c r="CI372" i="14"/>
  <c r="AT372" i="14"/>
  <c r="AK372" i="14"/>
  <c r="JA372" i="14"/>
  <c r="HL372" i="14"/>
  <c r="HC372" i="14"/>
  <c r="EG372" i="14"/>
  <c r="AP372" i="14"/>
  <c r="HR372" i="14"/>
  <c r="HZ372" i="14"/>
  <c r="AZ372" i="14"/>
  <c r="EF372" i="14"/>
  <c r="HN372" i="14"/>
  <c r="BA372" i="14"/>
  <c r="EI372" i="14"/>
  <c r="HO372" i="14"/>
  <c r="BB372" i="14"/>
  <c r="EJ372" i="14"/>
  <c r="HP372" i="14"/>
  <c r="BC372" i="14"/>
  <c r="EK372" i="14"/>
  <c r="HS372" i="14"/>
  <c r="BD372" i="14"/>
  <c r="EL372" i="14"/>
  <c r="HT372" i="14"/>
  <c r="BG372" i="14"/>
  <c r="EM372" i="14"/>
  <c r="HU372" i="14"/>
  <c r="BH372" i="14"/>
  <c r="EN372" i="14"/>
  <c r="HV372" i="14"/>
  <c r="BI372" i="14"/>
  <c r="EQ372" i="14"/>
  <c r="HW372" i="14"/>
  <c r="AW372" i="14"/>
  <c r="DI372" i="14"/>
  <c r="FU372" i="14"/>
  <c r="IG372" i="14"/>
  <c r="AX372" i="14"/>
  <c r="DJ372" i="14"/>
  <c r="FV372" i="14"/>
  <c r="IH372" i="14"/>
  <c r="BJ372" i="14"/>
  <c r="ER372" i="14"/>
  <c r="HX372" i="14"/>
  <c r="BK372" i="14"/>
  <c r="ES372" i="14"/>
  <c r="IA372" i="14"/>
  <c r="BL372" i="14"/>
  <c r="ET372" i="14"/>
  <c r="IB372" i="14"/>
  <c r="BO372" i="14"/>
  <c r="EU372" i="14"/>
  <c r="IC372" i="14"/>
  <c r="BP372" i="14"/>
  <c r="EV372" i="14"/>
  <c r="ID372" i="14"/>
  <c r="BQ372" i="14"/>
  <c r="EY372" i="14"/>
  <c r="IE372" i="14"/>
  <c r="BR372" i="14"/>
  <c r="EZ372" i="14"/>
  <c r="IF372" i="14"/>
  <c r="BS372" i="14"/>
  <c r="FA372" i="14"/>
  <c r="II372" i="14"/>
  <c r="BE372" i="14"/>
  <c r="DQ372" i="14"/>
  <c r="GC372" i="14"/>
  <c r="IO372" i="14"/>
  <c r="BF372" i="14"/>
  <c r="DR372" i="14"/>
  <c r="GD372" i="14"/>
  <c r="IP372" i="14"/>
  <c r="BY372" i="14"/>
  <c r="FG372" i="14"/>
  <c r="IM372" i="14"/>
  <c r="BZ372" i="14"/>
  <c r="FH372" i="14"/>
  <c r="IN372" i="14"/>
  <c r="CA372" i="14"/>
  <c r="FI372" i="14"/>
  <c r="IQ372" i="14"/>
  <c r="CB372" i="14"/>
  <c r="FJ372" i="14"/>
  <c r="IR372" i="14"/>
  <c r="CE372" i="14"/>
  <c r="FK372" i="14"/>
  <c r="IS372" i="14"/>
  <c r="BM372" i="14"/>
  <c r="DY372" i="14"/>
  <c r="GK372" i="14"/>
  <c r="IW372" i="14"/>
  <c r="BN372" i="14"/>
  <c r="DZ372" i="14"/>
  <c r="GL372" i="14"/>
  <c r="IX372" i="14"/>
  <c r="H372" i="14"/>
  <c r="CP372" i="14"/>
  <c r="FX372" i="14"/>
  <c r="K372" i="14"/>
  <c r="CQ372" i="14"/>
  <c r="FY372" i="14"/>
  <c r="L372" i="14"/>
  <c r="CR372" i="14"/>
  <c r="FZ372" i="14"/>
  <c r="M372" i="14"/>
  <c r="CU372" i="14"/>
  <c r="GA372" i="14"/>
  <c r="N372" i="14"/>
  <c r="CV372" i="14"/>
  <c r="GB372" i="14"/>
  <c r="O372" i="14"/>
  <c r="CW372" i="14"/>
  <c r="GE372" i="14"/>
  <c r="P372" i="14"/>
  <c r="CX372" i="14"/>
  <c r="GF372" i="14"/>
  <c r="S372" i="14"/>
  <c r="CY372" i="14"/>
  <c r="GG372" i="14"/>
  <c r="Q372" i="14"/>
  <c r="CC372" i="14"/>
  <c r="EO372" i="14"/>
  <c r="HA372" i="14"/>
  <c r="R372" i="14"/>
  <c r="CD372" i="14"/>
  <c r="EP372" i="14"/>
  <c r="HB372" i="14"/>
  <c r="T372" i="14"/>
  <c r="CZ372" i="14"/>
  <c r="GH372" i="14"/>
  <c r="U372" i="14"/>
  <c r="DC372" i="14"/>
  <c r="GI372" i="14"/>
  <c r="V372" i="14"/>
  <c r="DD372" i="14"/>
  <c r="GJ372" i="14"/>
  <c r="W372" i="14"/>
  <c r="DE372" i="14"/>
  <c r="GM372" i="14"/>
  <c r="X372" i="14"/>
  <c r="DF372" i="14"/>
  <c r="GN372" i="14"/>
  <c r="AA372" i="14"/>
  <c r="DG372" i="14"/>
  <c r="GO372" i="14"/>
  <c r="AB372" i="14"/>
  <c r="DH372" i="14"/>
  <c r="GP372" i="14"/>
  <c r="AC372" i="14"/>
  <c r="DK372" i="14"/>
  <c r="GQ372" i="14"/>
  <c r="Y372" i="14"/>
  <c r="CK372" i="14"/>
  <c r="EW372" i="14"/>
  <c r="HI372" i="14"/>
  <c r="Z372" i="14"/>
  <c r="CL372" i="14"/>
  <c r="EX372" i="14"/>
  <c r="I112" i="14"/>
  <c r="K112" i="14" s="1"/>
  <c r="IZ373" i="14" s="1"/>
  <c r="G113" i="14"/>
  <c r="H638" i="14"/>
  <c r="G638" i="14"/>
  <c r="F113" i="14"/>
  <c r="E114" i="14"/>
  <c r="H114" i="14" s="1"/>
  <c r="N639" i="14"/>
  <c r="A640" i="14"/>
  <c r="D115" i="14"/>
  <c r="C116" i="14"/>
  <c r="BL638" i="14"/>
  <c r="BD638" i="14"/>
  <c r="AV638" i="14"/>
  <c r="AN638" i="14"/>
  <c r="AF638" i="14"/>
  <c r="BJ638" i="14"/>
  <c r="BB638" i="14"/>
  <c r="AT638" i="14"/>
  <c r="AL638" i="14"/>
  <c r="AD638" i="14"/>
  <c r="V638" i="14"/>
  <c r="BI638" i="14"/>
  <c r="BA638" i="14"/>
  <c r="AS638" i="14"/>
  <c r="AK638" i="14"/>
  <c r="AC638" i="14"/>
  <c r="U638" i="14"/>
  <c r="M638" i="14"/>
  <c r="BH638" i="14"/>
  <c r="AZ638" i="14"/>
  <c r="AR638" i="14"/>
  <c r="AJ638" i="14"/>
  <c r="AB638" i="14"/>
  <c r="T638" i="14"/>
  <c r="BG638" i="14"/>
  <c r="AY638" i="14"/>
  <c r="BF638" i="14"/>
  <c r="AX638" i="14"/>
  <c r="AP638" i="14"/>
  <c r="AH638" i="14"/>
  <c r="Z638" i="14"/>
  <c r="R638" i="14"/>
  <c r="BE638" i="14"/>
  <c r="AW638" i="14"/>
  <c r="AO638" i="14"/>
  <c r="AG638" i="14"/>
  <c r="Y638" i="14"/>
  <c r="Q638" i="14"/>
  <c r="BK638" i="14"/>
  <c r="X638" i="14"/>
  <c r="BC638" i="14"/>
  <c r="W638" i="14"/>
  <c r="AU638" i="14"/>
  <c r="S638" i="14"/>
  <c r="AQ638" i="14"/>
  <c r="P638" i="14"/>
  <c r="AM638" i="14"/>
  <c r="O638" i="14"/>
  <c r="AI638" i="14"/>
  <c r="AE638" i="14"/>
  <c r="AA638" i="14"/>
  <c r="D640" i="14"/>
  <c r="C641" i="14"/>
  <c r="E639" i="14"/>
  <c r="H639" i="14" s="1"/>
  <c r="D39" i="11"/>
  <c r="G39" i="11" s="1"/>
  <c r="E38" i="11"/>
  <c r="F38" i="11" s="1"/>
  <c r="J38" i="11" l="1"/>
  <c r="K38" i="11" s="1"/>
  <c r="H38" i="11"/>
  <c r="I38" i="11" s="1"/>
  <c r="I113" i="14"/>
  <c r="K113" i="14" s="1"/>
  <c r="HI374" i="14" s="1"/>
  <c r="HI373" i="14"/>
  <c r="EM373" i="14"/>
  <c r="GX373" i="14"/>
  <c r="JA373" i="14"/>
  <c r="Y373" i="14"/>
  <c r="BU373" i="14"/>
  <c r="GN373" i="14"/>
  <c r="DH373" i="14"/>
  <c r="BN373" i="14"/>
  <c r="FT373" i="14"/>
  <c r="GY373" i="14"/>
  <c r="G373" i="14"/>
  <c r="BR373" i="14"/>
  <c r="AP373" i="14"/>
  <c r="DE373" i="14"/>
  <c r="GF373" i="14"/>
  <c r="CY373" i="14"/>
  <c r="FB373" i="14"/>
  <c r="HE373" i="14"/>
  <c r="AK373" i="14"/>
  <c r="CW373" i="14"/>
  <c r="IQ373" i="14"/>
  <c r="AE373" i="14"/>
  <c r="DT373" i="14"/>
  <c r="AM373" i="14"/>
  <c r="CP373" i="14"/>
  <c r="DU373" i="14"/>
  <c r="U373" i="14"/>
  <c r="BM373" i="14"/>
  <c r="EI373" i="14"/>
  <c r="DM373" i="14"/>
  <c r="AZ373" i="14"/>
  <c r="P373" i="14"/>
  <c r="AH373" i="14"/>
  <c r="HD373" i="14"/>
  <c r="CE373" i="14"/>
  <c r="CD373" i="14"/>
  <c r="GR373" i="14"/>
  <c r="FJ373" i="14"/>
  <c r="HS373" i="14"/>
  <c r="ES373" i="14"/>
  <c r="S373" i="14"/>
  <c r="AJ373" i="14"/>
  <c r="HJ373" i="14"/>
  <c r="HY373" i="14"/>
  <c r="EF373" i="14"/>
  <c r="AY373" i="14"/>
  <c r="FH373" i="14"/>
  <c r="GM373" i="14"/>
  <c r="FN373" i="14"/>
  <c r="GC373" i="14"/>
  <c r="CJ373" i="14"/>
  <c r="DO373" i="14"/>
  <c r="FZ373" i="14"/>
  <c r="HU373" i="14"/>
  <c r="CV373" i="14"/>
  <c r="DC373" i="14"/>
  <c r="DB373" i="14"/>
  <c r="HP373" i="14"/>
  <c r="IU373" i="14"/>
  <c r="BC373" i="14"/>
  <c r="DN373" i="14"/>
  <c r="EW373" i="14"/>
  <c r="EB373" i="14"/>
  <c r="BH373" i="14"/>
  <c r="IB373" i="14"/>
  <c r="EJ373" i="14"/>
  <c r="IV373" i="14"/>
  <c r="ID373" i="14"/>
  <c r="DI373" i="14"/>
  <c r="IH373" i="14"/>
  <c r="AV373" i="14"/>
  <c r="AD373" i="14"/>
  <c r="H373" i="14"/>
  <c r="IW373" i="14"/>
  <c r="CA373" i="14"/>
  <c r="CK373" i="14"/>
  <c r="FG373" i="14"/>
  <c r="FD373" i="14"/>
  <c r="EL373" i="14"/>
  <c r="J373" i="14"/>
  <c r="EX373" i="14"/>
  <c r="GI373" i="14"/>
  <c r="GO373" i="14"/>
  <c r="EZ373" i="14"/>
  <c r="FM373" i="14"/>
  <c r="IT373" i="14"/>
  <c r="L373" i="14"/>
  <c r="BO373" i="14"/>
  <c r="BT373" i="14"/>
  <c r="BB373" i="14"/>
  <c r="AS373" i="14"/>
  <c r="CN373" i="14"/>
  <c r="DS373" i="14"/>
  <c r="IP373" i="14"/>
  <c r="BP373" i="14"/>
  <c r="IA373" i="14"/>
  <c r="FP373" i="14"/>
  <c r="HC373" i="14"/>
  <c r="GJ373" i="14"/>
  <c r="FR373" i="14"/>
  <c r="BY373" i="14"/>
  <c r="FV373" i="14"/>
  <c r="HG373" i="14"/>
  <c r="HM373" i="14"/>
  <c r="HL373" i="14"/>
  <c r="GK373" i="14"/>
  <c r="O373" i="14"/>
  <c r="BE373" i="14"/>
  <c r="CM373" i="14"/>
  <c r="CR373" i="14"/>
  <c r="BZ373" i="14"/>
  <c r="EC373" i="14"/>
  <c r="CL373" i="14"/>
  <c r="DW373" i="14"/>
  <c r="BI373" i="14"/>
  <c r="IY373" i="14"/>
  <c r="GZ373" i="14"/>
  <c r="GH373" i="14"/>
  <c r="EK373" i="14"/>
  <c r="GT373" i="14"/>
  <c r="IE373" i="14"/>
  <c r="IK373" i="14"/>
  <c r="AA373" i="14"/>
  <c r="IN373" i="14"/>
  <c r="DP373" i="14"/>
  <c r="BF373" i="14"/>
  <c r="II373" i="14"/>
  <c r="FO373" i="14"/>
  <c r="DD373" i="14"/>
  <c r="EA373" i="14"/>
  <c r="DX373" i="14"/>
  <c r="DF373" i="14"/>
  <c r="AW373" i="14"/>
  <c r="DJ373" i="14"/>
  <c r="EU373" i="14"/>
  <c r="FA373" i="14"/>
  <c r="BX373" i="14"/>
  <c r="HX373" i="14"/>
  <c r="HF373" i="14"/>
  <c r="AI373" i="14"/>
  <c r="HR373" i="14"/>
  <c r="AF373" i="14"/>
  <c r="N373" i="14"/>
  <c r="CS373" i="14"/>
  <c r="IG373" i="14"/>
  <c r="BK373" i="14"/>
  <c r="AO373" i="14"/>
  <c r="EQ373" i="14"/>
  <c r="EN373" i="14"/>
  <c r="DV373" i="14"/>
  <c r="DA373" i="14"/>
  <c r="EH373" i="14"/>
  <c r="FS373" i="14"/>
  <c r="FY373" i="14"/>
  <c r="DR373" i="14"/>
  <c r="HV373" i="14"/>
  <c r="CX373" i="14"/>
  <c r="BD373" i="14"/>
  <c r="FW373" i="14"/>
  <c r="IJ373" i="14"/>
  <c r="AR373" i="14"/>
  <c r="IX373" i="14"/>
  <c r="BL373" i="14"/>
  <c r="AT373" i="14"/>
  <c r="AC373" i="14"/>
  <c r="AX373" i="14"/>
  <c r="CI373" i="14"/>
  <c r="DQ373" i="14"/>
  <c r="GE373" i="14"/>
  <c r="FL373" i="14"/>
  <c r="ET373" i="14"/>
  <c r="T373" i="14"/>
  <c r="FF373" i="14"/>
  <c r="GQ373" i="14"/>
  <c r="GW373" i="14"/>
  <c r="GV373" i="14"/>
  <c r="FU373" i="14"/>
  <c r="JB373" i="14"/>
  <c r="X373" i="14"/>
  <c r="BW373" i="14"/>
  <c r="CB373" i="14"/>
  <c r="BJ373" i="14"/>
  <c r="BQ373" i="14"/>
  <c r="BV373" i="14"/>
  <c r="DG373" i="14"/>
  <c r="Z373" i="14"/>
  <c r="FC373" i="14"/>
  <c r="CC373" i="14"/>
  <c r="AG373" i="14"/>
  <c r="CQ373" i="14"/>
  <c r="DK373" i="14"/>
  <c r="FX373" i="14"/>
  <c r="HK373" i="14"/>
  <c r="GL373" i="14"/>
  <c r="HW373" i="14"/>
  <c r="IC373" i="14"/>
  <c r="Q373" i="14"/>
  <c r="GS373" i="14"/>
  <c r="W373" i="14"/>
  <c r="CG373" i="14"/>
  <c r="CU373" i="14"/>
  <c r="CZ373" i="14"/>
  <c r="CH373" i="14"/>
  <c r="I373" i="14"/>
  <c r="CT373" i="14"/>
  <c r="EE373" i="14"/>
  <c r="CO373" i="14"/>
  <c r="AB373" i="14"/>
  <c r="HH373" i="14"/>
  <c r="GP373" i="14"/>
  <c r="K373" i="14"/>
  <c r="HB373" i="14"/>
  <c r="IM373" i="14"/>
  <c r="IS373" i="14"/>
  <c r="AQ373" i="14"/>
  <c r="HQ373" i="14"/>
  <c r="AU373" i="14"/>
  <c r="M373" i="14"/>
  <c r="FI373" i="14"/>
  <c r="GU373" i="14"/>
  <c r="GD373" i="14"/>
  <c r="AL373" i="14"/>
  <c r="IR373" i="14"/>
  <c r="DL373" i="14"/>
  <c r="HT373" i="14"/>
  <c r="DZ373" i="14"/>
  <c r="FK373" i="14"/>
  <c r="FQ373" i="14"/>
  <c r="CF373" i="14"/>
  <c r="IF373" i="14"/>
  <c r="HN373" i="14"/>
  <c r="BA373" i="14"/>
  <c r="HZ373" i="14"/>
  <c r="AN373" i="14"/>
  <c r="V373" i="14"/>
  <c r="DY373" i="14"/>
  <c r="IO373" i="14"/>
  <c r="BS373" i="14"/>
  <c r="BG373" i="14"/>
  <c r="EY373" i="14"/>
  <c r="EV373" i="14"/>
  <c r="ED373" i="14"/>
  <c r="EG373" i="14"/>
  <c r="EP373" i="14"/>
  <c r="GA373" i="14"/>
  <c r="GG373" i="14"/>
  <c r="ER373" i="14"/>
  <c r="FE373" i="14"/>
  <c r="IL373" i="14"/>
  <c r="EO373" i="14"/>
  <c r="HA373" i="14"/>
  <c r="GB373" i="14"/>
  <c r="HO373" i="14"/>
  <c r="R373" i="14"/>
  <c r="I638" i="14"/>
  <c r="F114" i="14"/>
  <c r="G114" i="14"/>
  <c r="G639" i="14"/>
  <c r="F639" i="14"/>
  <c r="C117" i="14"/>
  <c r="D116" i="14"/>
  <c r="G115" i="14"/>
  <c r="E115" i="14"/>
  <c r="H115" i="14" s="1"/>
  <c r="F115" i="14"/>
  <c r="D641" i="14"/>
  <c r="C642" i="14"/>
  <c r="N640" i="14"/>
  <c r="A641" i="14"/>
  <c r="E640" i="14"/>
  <c r="G640" i="14" s="1"/>
  <c r="BL639" i="14"/>
  <c r="BD639" i="14"/>
  <c r="AV639" i="14"/>
  <c r="AN639" i="14"/>
  <c r="AF639" i="14"/>
  <c r="X639" i="14"/>
  <c r="P639" i="14"/>
  <c r="BJ639" i="14"/>
  <c r="BB639" i="14"/>
  <c r="AT639" i="14"/>
  <c r="AL639" i="14"/>
  <c r="AD639" i="14"/>
  <c r="V639" i="14"/>
  <c r="BI639" i="14"/>
  <c r="BA639" i="14"/>
  <c r="AS639" i="14"/>
  <c r="AK639" i="14"/>
  <c r="AC639" i="14"/>
  <c r="U639" i="14"/>
  <c r="M639" i="14"/>
  <c r="BH639" i="14"/>
  <c r="AZ639" i="14"/>
  <c r="AR639" i="14"/>
  <c r="AJ639" i="14"/>
  <c r="AB639" i="14"/>
  <c r="T639" i="14"/>
  <c r="BG639" i="14"/>
  <c r="AY639" i="14"/>
  <c r="AQ639" i="14"/>
  <c r="AI639" i="14"/>
  <c r="AA639" i="14"/>
  <c r="S639" i="14"/>
  <c r="BF639" i="14"/>
  <c r="AX639" i="14"/>
  <c r="AP639" i="14"/>
  <c r="AH639" i="14"/>
  <c r="Z639" i="14"/>
  <c r="R639" i="14"/>
  <c r="BE639" i="14"/>
  <c r="AW639" i="14"/>
  <c r="AO639" i="14"/>
  <c r="AG639" i="14"/>
  <c r="Y639" i="14"/>
  <c r="Q639" i="14"/>
  <c r="BK639" i="14"/>
  <c r="BC639" i="14"/>
  <c r="AU639" i="14"/>
  <c r="AM639" i="14"/>
  <c r="AE639" i="14"/>
  <c r="W639" i="14"/>
  <c r="O639" i="14"/>
  <c r="D40" i="11"/>
  <c r="G40" i="11" s="1"/>
  <c r="E39" i="11"/>
  <c r="F39" i="11" s="1"/>
  <c r="GE374" i="14" l="1"/>
  <c r="J39" i="11"/>
  <c r="K39" i="11" s="1"/>
  <c r="H39" i="11"/>
  <c r="I39" i="11" s="1"/>
  <c r="DJ374" i="14"/>
  <c r="AJ374" i="14"/>
  <c r="EB374" i="14"/>
  <c r="GG374" i="14"/>
  <c r="AL374" i="14"/>
  <c r="DB374" i="14"/>
  <c r="CC374" i="14"/>
  <c r="HR374" i="14"/>
  <c r="HJ374" i="14"/>
  <c r="S374" i="14"/>
  <c r="GK374" i="14"/>
  <c r="AP374" i="14"/>
  <c r="BX374" i="14"/>
  <c r="BZ374" i="14"/>
  <c r="GH374" i="14"/>
  <c r="HL374" i="14"/>
  <c r="U374" i="14"/>
  <c r="GX374" i="14"/>
  <c r="CI374" i="14"/>
  <c r="CM374" i="14"/>
  <c r="AK374" i="14"/>
  <c r="DP374" i="14"/>
  <c r="R374" i="14"/>
  <c r="EQ374" i="14"/>
  <c r="FI374" i="14"/>
  <c r="GR374" i="14"/>
  <c r="CA374" i="14"/>
  <c r="AX374" i="14"/>
  <c r="HZ374" i="14"/>
  <c r="HK374" i="14"/>
  <c r="IZ374" i="14"/>
  <c r="HM374" i="14"/>
  <c r="AE374" i="14"/>
  <c r="Q374" i="14"/>
  <c r="CT374" i="14"/>
  <c r="IH374" i="14"/>
  <c r="IY374" i="14"/>
  <c r="M374" i="14"/>
  <c r="JA374" i="14"/>
  <c r="BS374" i="14"/>
  <c r="AG374" i="14"/>
  <c r="EP374" i="14"/>
  <c r="CU374" i="14"/>
  <c r="DL374" i="14"/>
  <c r="BY374" i="14"/>
  <c r="DN374" i="14"/>
  <c r="EM374" i="14"/>
  <c r="HB374" i="14"/>
  <c r="DK374" i="14"/>
  <c r="DT374" i="14"/>
  <c r="FA374" i="14"/>
  <c r="ET374" i="14"/>
  <c r="IU374" i="14"/>
  <c r="IE374" i="14"/>
  <c r="AV374" i="14"/>
  <c r="DH374" i="14"/>
  <c r="FE374" i="14"/>
  <c r="DG374" i="14"/>
  <c r="GJ374" i="14"/>
  <c r="GP374" i="14"/>
  <c r="HO374" i="14"/>
  <c r="I374" i="14"/>
  <c r="Z374" i="14"/>
  <c r="EX374" i="14"/>
  <c r="AY374" i="14"/>
  <c r="HS374" i="14"/>
  <c r="ER374" i="14"/>
  <c r="DM374" i="14"/>
  <c r="BB374" i="14"/>
  <c r="HN374" i="14"/>
  <c r="GA374" i="14"/>
  <c r="DX374" i="14"/>
  <c r="CK374" i="14"/>
  <c r="AH374" i="14"/>
  <c r="FF374" i="14"/>
  <c r="CE374" i="14"/>
  <c r="II374" i="14"/>
  <c r="GF374" i="14"/>
  <c r="ES374" i="14"/>
  <c r="BJ374" i="14"/>
  <c r="JB374" i="14"/>
  <c r="HG374" i="14"/>
  <c r="EN374" i="14"/>
  <c r="DI374" i="14"/>
  <c r="CD374" i="14"/>
  <c r="FN374" i="14"/>
  <c r="AA374" i="14"/>
  <c r="EY374" i="14"/>
  <c r="AZ374" i="14"/>
  <c r="GN374" i="14"/>
  <c r="CG374" i="14"/>
  <c r="HU374" i="14"/>
  <c r="DV374" i="14"/>
  <c r="G374" i="14"/>
  <c r="EU374" i="14"/>
  <c r="BD374" i="14"/>
  <c r="HH374" i="14"/>
  <c r="EO374" i="14"/>
  <c r="CL374" i="14"/>
  <c r="FV374" i="14"/>
  <c r="AI374" i="14"/>
  <c r="FG374" i="14"/>
  <c r="BH374" i="14"/>
  <c r="GV374" i="14"/>
  <c r="CO374" i="14"/>
  <c r="IK374" i="14"/>
  <c r="ED374" i="14"/>
  <c r="O374" i="14"/>
  <c r="FC374" i="14"/>
  <c r="BT374" i="14"/>
  <c r="IV374" i="14"/>
  <c r="EW374" i="14"/>
  <c r="AF374" i="14"/>
  <c r="GB374" i="14"/>
  <c r="BU374" i="14"/>
  <c r="IW374" i="14"/>
  <c r="BF374" i="14"/>
  <c r="DR374" i="14"/>
  <c r="GD374" i="14"/>
  <c r="IP374" i="14"/>
  <c r="BG374" i="14"/>
  <c r="DS374" i="14"/>
  <c r="GM374" i="14"/>
  <c r="L374" i="14"/>
  <c r="CF374" i="14"/>
  <c r="EZ374" i="14"/>
  <c r="HT374" i="14"/>
  <c r="BA374" i="14"/>
  <c r="DU374" i="14"/>
  <c r="GO374" i="14"/>
  <c r="N374" i="14"/>
  <c r="CH374" i="14"/>
  <c r="FB374" i="14"/>
  <c r="HV374" i="14"/>
  <c r="AU374" i="14"/>
  <c r="DO374" i="14"/>
  <c r="GI374" i="14"/>
  <c r="H374" i="14"/>
  <c r="CB374" i="14"/>
  <c r="EV374" i="14"/>
  <c r="HP374" i="14"/>
  <c r="AW374" i="14"/>
  <c r="DQ374" i="14"/>
  <c r="GS374" i="14"/>
  <c r="BN374" i="14"/>
  <c r="DZ374" i="14"/>
  <c r="GL374" i="14"/>
  <c r="IX374" i="14"/>
  <c r="BO374" i="14"/>
  <c r="EA374" i="14"/>
  <c r="GU374" i="14"/>
  <c r="T374" i="14"/>
  <c r="CN374" i="14"/>
  <c r="FH374" i="14"/>
  <c r="IJ374" i="14"/>
  <c r="BI374" i="14"/>
  <c r="EC374" i="14"/>
  <c r="GW374" i="14"/>
  <c r="V374" i="14"/>
  <c r="CP374" i="14"/>
  <c r="FJ374" i="14"/>
  <c r="IL374" i="14"/>
  <c r="BC374" i="14"/>
  <c r="DW374" i="14"/>
  <c r="GQ374" i="14"/>
  <c r="P374" i="14"/>
  <c r="CJ374" i="14"/>
  <c r="FD374" i="14"/>
  <c r="IF374" i="14"/>
  <c r="BE374" i="14"/>
  <c r="DY374" i="14"/>
  <c r="HA374" i="14"/>
  <c r="J374" i="14"/>
  <c r="BV374" i="14"/>
  <c r="EH374" i="14"/>
  <c r="GT374" i="14"/>
  <c r="K374" i="14"/>
  <c r="BW374" i="14"/>
  <c r="EI374" i="14"/>
  <c r="HC374" i="14"/>
  <c r="AB374" i="14"/>
  <c r="CV374" i="14"/>
  <c r="FX374" i="14"/>
  <c r="IR374" i="14"/>
  <c r="BQ374" i="14"/>
  <c r="EK374" i="14"/>
  <c r="HE374" i="14"/>
  <c r="AD374" i="14"/>
  <c r="CX374" i="14"/>
  <c r="FZ374" i="14"/>
  <c r="IT374" i="14"/>
  <c r="BK374" i="14"/>
  <c r="EE374" i="14"/>
  <c r="GY374" i="14"/>
  <c r="X374" i="14"/>
  <c r="CR374" i="14"/>
  <c r="FT374" i="14"/>
  <c r="IN374" i="14"/>
  <c r="BM374" i="14"/>
  <c r="EG374" i="14"/>
  <c r="HQ374" i="14"/>
  <c r="AQ374" i="14"/>
  <c r="DC374" i="14"/>
  <c r="FW374" i="14"/>
  <c r="IQ374" i="14"/>
  <c r="BP374" i="14"/>
  <c r="EJ374" i="14"/>
  <c r="HD374" i="14"/>
  <c r="AC374" i="14"/>
  <c r="CW374" i="14"/>
  <c r="FY374" i="14"/>
  <c r="IS374" i="14"/>
  <c r="BR374" i="14"/>
  <c r="EL374" i="14"/>
  <c r="HF374" i="14"/>
  <c r="W374" i="14"/>
  <c r="CQ374" i="14"/>
  <c r="FS374" i="14"/>
  <c r="IM374" i="14"/>
  <c r="BL374" i="14"/>
  <c r="EF374" i="14"/>
  <c r="GZ374" i="14"/>
  <c r="Y374" i="14"/>
  <c r="CS374" i="14"/>
  <c r="FU374" i="14"/>
  <c r="GC374" i="14"/>
  <c r="FO374" i="14"/>
  <c r="IA374" i="14"/>
  <c r="AR374" i="14"/>
  <c r="DD374" i="14"/>
  <c r="FP374" i="14"/>
  <c r="IB374" i="14"/>
  <c r="AS374" i="14"/>
  <c r="DE374" i="14"/>
  <c r="FQ374" i="14"/>
  <c r="IC374" i="14"/>
  <c r="AT374" i="14"/>
  <c r="DF374" i="14"/>
  <c r="FR374" i="14"/>
  <c r="ID374" i="14"/>
  <c r="AM374" i="14"/>
  <c r="CY374" i="14"/>
  <c r="FK374" i="14"/>
  <c r="HW374" i="14"/>
  <c r="AN374" i="14"/>
  <c r="CZ374" i="14"/>
  <c r="FL374" i="14"/>
  <c r="HX374" i="14"/>
  <c r="AO374" i="14"/>
  <c r="DA374" i="14"/>
  <c r="FM374" i="14"/>
  <c r="HY374" i="14"/>
  <c r="IG374" i="14"/>
  <c r="IO374" i="14"/>
  <c r="I639" i="14"/>
  <c r="I114" i="14"/>
  <c r="K114" i="14" s="1"/>
  <c r="AK375" i="14" s="1"/>
  <c r="I115" i="14"/>
  <c r="K115" i="14" s="1"/>
  <c r="HC376" i="14" s="1"/>
  <c r="F640" i="14"/>
  <c r="H640" i="14"/>
  <c r="E641" i="14"/>
  <c r="G641" i="14"/>
  <c r="H641" i="14"/>
  <c r="F641" i="14"/>
  <c r="N641" i="14"/>
  <c r="A642" i="14"/>
  <c r="E116" i="14"/>
  <c r="H116" i="14" s="1"/>
  <c r="BL640" i="14"/>
  <c r="BD640" i="14"/>
  <c r="AV640" i="14"/>
  <c r="AN640" i="14"/>
  <c r="AF640" i="14"/>
  <c r="X640" i="14"/>
  <c r="P640" i="14"/>
  <c r="BJ640" i="14"/>
  <c r="BB640" i="14"/>
  <c r="AT640" i="14"/>
  <c r="AL640" i="14"/>
  <c r="AD640" i="14"/>
  <c r="V640" i="14"/>
  <c r="BI640" i="14"/>
  <c r="BA640" i="14"/>
  <c r="AS640" i="14"/>
  <c r="AK640" i="14"/>
  <c r="AC640" i="14"/>
  <c r="U640" i="14"/>
  <c r="M640" i="14"/>
  <c r="BH640" i="14"/>
  <c r="AZ640" i="14"/>
  <c r="AR640" i="14"/>
  <c r="AJ640" i="14"/>
  <c r="AB640" i="14"/>
  <c r="T640" i="14"/>
  <c r="BG640" i="14"/>
  <c r="AY640" i="14"/>
  <c r="AQ640" i="14"/>
  <c r="AI640" i="14"/>
  <c r="AA640" i="14"/>
  <c r="S640" i="14"/>
  <c r="BF640" i="14"/>
  <c r="AX640" i="14"/>
  <c r="AP640" i="14"/>
  <c r="AH640" i="14"/>
  <c r="Z640" i="14"/>
  <c r="R640" i="14"/>
  <c r="BE640" i="14"/>
  <c r="AW640" i="14"/>
  <c r="AO640" i="14"/>
  <c r="AG640" i="14"/>
  <c r="Y640" i="14"/>
  <c r="Q640" i="14"/>
  <c r="BK640" i="14"/>
  <c r="BC640" i="14"/>
  <c r="AU640" i="14"/>
  <c r="AM640" i="14"/>
  <c r="AE640" i="14"/>
  <c r="W640" i="14"/>
  <c r="O640" i="14"/>
  <c r="D117" i="14"/>
  <c r="C118" i="14"/>
  <c r="D642" i="14"/>
  <c r="C643" i="14"/>
  <c r="D41" i="11"/>
  <c r="G41" i="11" s="1"/>
  <c r="E40" i="11"/>
  <c r="F40" i="11" s="1"/>
  <c r="J40" i="11" l="1"/>
  <c r="K40" i="11" s="1"/>
  <c r="H40" i="11"/>
  <c r="I40" i="11" s="1"/>
  <c r="DC376" i="14"/>
  <c r="IZ376" i="14"/>
  <c r="DV376" i="14"/>
  <c r="ED376" i="14"/>
  <c r="IU376" i="14"/>
  <c r="I376" i="14"/>
  <c r="DS376" i="14"/>
  <c r="DX376" i="14"/>
  <c r="EF376" i="14"/>
  <c r="IS376" i="14"/>
  <c r="AO376" i="14"/>
  <c r="JA376" i="14"/>
  <c r="HZ376" i="14"/>
  <c r="DT376" i="14"/>
  <c r="IT376" i="14"/>
  <c r="BF376" i="14"/>
  <c r="EB376" i="14"/>
  <c r="JB376" i="14"/>
  <c r="BV376" i="14"/>
  <c r="IR376" i="14"/>
  <c r="IM376" i="14"/>
  <c r="GT376" i="14"/>
  <c r="DU376" i="14"/>
  <c r="DO376" i="14"/>
  <c r="FM376" i="14"/>
  <c r="IQ376" i="14"/>
  <c r="AM375" i="14"/>
  <c r="EC376" i="14"/>
  <c r="DW376" i="14"/>
  <c r="GC376" i="14"/>
  <c r="IY376" i="14"/>
  <c r="CY375" i="14"/>
  <c r="DW375" i="14"/>
  <c r="BM375" i="14"/>
  <c r="L376" i="14"/>
  <c r="EJ376" i="14"/>
  <c r="M376" i="14"/>
  <c r="EK376" i="14"/>
  <c r="N376" i="14"/>
  <c r="EL376" i="14"/>
  <c r="G376" i="14"/>
  <c r="EE376" i="14"/>
  <c r="H376" i="14"/>
  <c r="FL376" i="14"/>
  <c r="BE376" i="14"/>
  <c r="GS376" i="14"/>
  <c r="DB376" i="14"/>
  <c r="IP376" i="14"/>
  <c r="EA376" i="14"/>
  <c r="DG375" i="14"/>
  <c r="I375" i="14"/>
  <c r="AR376" i="14"/>
  <c r="FP376" i="14"/>
  <c r="AS376" i="14"/>
  <c r="FQ376" i="14"/>
  <c r="AT376" i="14"/>
  <c r="FR376" i="14"/>
  <c r="AM376" i="14"/>
  <c r="FK376" i="14"/>
  <c r="AN376" i="14"/>
  <c r="GB376" i="14"/>
  <c r="BU376" i="14"/>
  <c r="HY376" i="14"/>
  <c r="DR376" i="14"/>
  <c r="IX376" i="14"/>
  <c r="EI376" i="14"/>
  <c r="AW375" i="14"/>
  <c r="BU375" i="14"/>
  <c r="BH376" i="14"/>
  <c r="GF376" i="14"/>
  <c r="BI376" i="14"/>
  <c r="GG376" i="14"/>
  <c r="BJ376" i="14"/>
  <c r="GH376" i="14"/>
  <c r="BC376" i="14"/>
  <c r="GA376" i="14"/>
  <c r="BD376" i="14"/>
  <c r="GR376" i="14"/>
  <c r="DA376" i="14"/>
  <c r="IO376" i="14"/>
  <c r="DZ376" i="14"/>
  <c r="K376" i="14"/>
  <c r="FO376" i="14"/>
  <c r="DI375" i="14"/>
  <c r="CA375" i="14"/>
  <c r="BP376" i="14"/>
  <c r="GN376" i="14"/>
  <c r="BQ376" i="14"/>
  <c r="GO376" i="14"/>
  <c r="BR376" i="14"/>
  <c r="GP376" i="14"/>
  <c r="BK376" i="14"/>
  <c r="GI376" i="14"/>
  <c r="BT376" i="14"/>
  <c r="HX376" i="14"/>
  <c r="DQ376" i="14"/>
  <c r="IW376" i="14"/>
  <c r="EH376" i="14"/>
  <c r="AQ376" i="14"/>
  <c r="GE376" i="14"/>
  <c r="BA375" i="14"/>
  <c r="CE375" i="14"/>
  <c r="BX376" i="14"/>
  <c r="GV376" i="14"/>
  <c r="BY376" i="14"/>
  <c r="GW376" i="14"/>
  <c r="BZ376" i="14"/>
  <c r="GX376" i="14"/>
  <c r="BS376" i="14"/>
  <c r="GQ376" i="14"/>
  <c r="CZ376" i="14"/>
  <c r="IN376" i="14"/>
  <c r="DY376" i="14"/>
  <c r="J376" i="14"/>
  <c r="FN376" i="14"/>
  <c r="BG376" i="14"/>
  <c r="GU376" i="14"/>
  <c r="BI375" i="14"/>
  <c r="CU375" i="14"/>
  <c r="DD376" i="14"/>
  <c r="IB376" i="14"/>
  <c r="DE376" i="14"/>
  <c r="IC376" i="14"/>
  <c r="DF376" i="14"/>
  <c r="ID376" i="14"/>
  <c r="CY376" i="14"/>
  <c r="HW376" i="14"/>
  <c r="DP376" i="14"/>
  <c r="IV376" i="14"/>
  <c r="EG376" i="14"/>
  <c r="AP376" i="14"/>
  <c r="GD376" i="14"/>
  <c r="BW376" i="14"/>
  <c r="IA376" i="14"/>
  <c r="BK375" i="14"/>
  <c r="CW375" i="14"/>
  <c r="AO375" i="14"/>
  <c r="BC375" i="14"/>
  <c r="DY375" i="14"/>
  <c r="CG375" i="14"/>
  <c r="DA375" i="14"/>
  <c r="DO375" i="14"/>
  <c r="BQ375" i="14"/>
  <c r="CI375" i="14"/>
  <c r="AS375" i="14"/>
  <c r="BE375" i="14"/>
  <c r="G375" i="14"/>
  <c r="CK375" i="14"/>
  <c r="BL376" i="14"/>
  <c r="GJ376" i="14"/>
  <c r="BM376" i="14"/>
  <c r="GK376" i="14"/>
  <c r="BN376" i="14"/>
  <c r="GL376" i="14"/>
  <c r="BO376" i="14"/>
  <c r="GM376" i="14"/>
  <c r="AU375" i="14"/>
  <c r="DQ375" i="14"/>
  <c r="BS375" i="14"/>
  <c r="CQ375" i="14"/>
  <c r="AB376" i="14"/>
  <c r="CN376" i="14"/>
  <c r="EZ376" i="14"/>
  <c r="HL376" i="14"/>
  <c r="AC376" i="14"/>
  <c r="CO376" i="14"/>
  <c r="FA376" i="14"/>
  <c r="HM376" i="14"/>
  <c r="AD376" i="14"/>
  <c r="CP376" i="14"/>
  <c r="FB376" i="14"/>
  <c r="HN376" i="14"/>
  <c r="W376" i="14"/>
  <c r="CI376" i="14"/>
  <c r="EU376" i="14"/>
  <c r="HG376" i="14"/>
  <c r="X376" i="14"/>
  <c r="CJ376" i="14"/>
  <c r="EV376" i="14"/>
  <c r="HH376" i="14"/>
  <c r="Y376" i="14"/>
  <c r="CK376" i="14"/>
  <c r="EW376" i="14"/>
  <c r="HI376" i="14"/>
  <c r="Z376" i="14"/>
  <c r="CL376" i="14"/>
  <c r="EX376" i="14"/>
  <c r="HJ376" i="14"/>
  <c r="AA376" i="14"/>
  <c r="CM376" i="14"/>
  <c r="EY376" i="14"/>
  <c r="HK376" i="14"/>
  <c r="AQ375" i="14"/>
  <c r="AY375" i="14"/>
  <c r="BG375" i="14"/>
  <c r="BO375" i="14"/>
  <c r="BW375" i="14"/>
  <c r="CM375" i="14"/>
  <c r="F116" i="14"/>
  <c r="AJ376" i="14"/>
  <c r="CV376" i="14"/>
  <c r="FH376" i="14"/>
  <c r="HT376" i="14"/>
  <c r="AK376" i="14"/>
  <c r="CW376" i="14"/>
  <c r="FI376" i="14"/>
  <c r="HU376" i="14"/>
  <c r="AL376" i="14"/>
  <c r="CX376" i="14"/>
  <c r="FJ376" i="14"/>
  <c r="HV376" i="14"/>
  <c r="AE376" i="14"/>
  <c r="CQ376" i="14"/>
  <c r="FC376" i="14"/>
  <c r="HO376" i="14"/>
  <c r="AF376" i="14"/>
  <c r="CR376" i="14"/>
  <c r="FD376" i="14"/>
  <c r="HP376" i="14"/>
  <c r="AG376" i="14"/>
  <c r="CS376" i="14"/>
  <c r="FE376" i="14"/>
  <c r="HQ376" i="14"/>
  <c r="AH376" i="14"/>
  <c r="CT376" i="14"/>
  <c r="FF376" i="14"/>
  <c r="HR376" i="14"/>
  <c r="AI376" i="14"/>
  <c r="CU376" i="14"/>
  <c r="FG376" i="14"/>
  <c r="HS376" i="14"/>
  <c r="DC375" i="14"/>
  <c r="DK375" i="14"/>
  <c r="DS375" i="14"/>
  <c r="EA375" i="14"/>
  <c r="BY375" i="14"/>
  <c r="CO375" i="14"/>
  <c r="G116" i="14"/>
  <c r="AZ376" i="14"/>
  <c r="DL376" i="14"/>
  <c r="FX376" i="14"/>
  <c r="IJ376" i="14"/>
  <c r="BA376" i="14"/>
  <c r="DM376" i="14"/>
  <c r="FY376" i="14"/>
  <c r="IK376" i="14"/>
  <c r="BB376" i="14"/>
  <c r="DN376" i="14"/>
  <c r="FZ376" i="14"/>
  <c r="IL376" i="14"/>
  <c r="AU376" i="14"/>
  <c r="DG376" i="14"/>
  <c r="FS376" i="14"/>
  <c r="IE376" i="14"/>
  <c r="AV376" i="14"/>
  <c r="DH376" i="14"/>
  <c r="FT376" i="14"/>
  <c r="IF376" i="14"/>
  <c r="AW376" i="14"/>
  <c r="DI376" i="14"/>
  <c r="FU376" i="14"/>
  <c r="IG376" i="14"/>
  <c r="AX376" i="14"/>
  <c r="DJ376" i="14"/>
  <c r="FV376" i="14"/>
  <c r="IH376" i="14"/>
  <c r="AY376" i="14"/>
  <c r="DK376" i="14"/>
  <c r="FW376" i="14"/>
  <c r="II376" i="14"/>
  <c r="DE375" i="14"/>
  <c r="DM375" i="14"/>
  <c r="DU375" i="14"/>
  <c r="EC375" i="14"/>
  <c r="CC375" i="14"/>
  <c r="CS375" i="14"/>
  <c r="T376" i="14"/>
  <c r="CF376" i="14"/>
  <c r="ER376" i="14"/>
  <c r="HD376" i="14"/>
  <c r="U376" i="14"/>
  <c r="CG376" i="14"/>
  <c r="ES376" i="14"/>
  <c r="HE376" i="14"/>
  <c r="V376" i="14"/>
  <c r="CH376" i="14"/>
  <c r="ET376" i="14"/>
  <c r="HF376" i="14"/>
  <c r="O376" i="14"/>
  <c r="CA376" i="14"/>
  <c r="EM376" i="14"/>
  <c r="GY376" i="14"/>
  <c r="P376" i="14"/>
  <c r="CB376" i="14"/>
  <c r="EN376" i="14"/>
  <c r="GZ376" i="14"/>
  <c r="Q376" i="14"/>
  <c r="CC376" i="14"/>
  <c r="EO376" i="14"/>
  <c r="HA376" i="14"/>
  <c r="R376" i="14"/>
  <c r="CD376" i="14"/>
  <c r="EP376" i="14"/>
  <c r="HB376" i="14"/>
  <c r="S376" i="14"/>
  <c r="CE376" i="14"/>
  <c r="EQ376" i="14"/>
  <c r="FK375" i="14"/>
  <c r="FM375" i="14"/>
  <c r="FO375" i="14"/>
  <c r="FQ375" i="14"/>
  <c r="FS375" i="14"/>
  <c r="FU375" i="14"/>
  <c r="FW375" i="14"/>
  <c r="FY375" i="14"/>
  <c r="GA375" i="14"/>
  <c r="GC375" i="14"/>
  <c r="GE375" i="14"/>
  <c r="GG375" i="14"/>
  <c r="GI375" i="14"/>
  <c r="GK375" i="14"/>
  <c r="GM375" i="14"/>
  <c r="GO375" i="14"/>
  <c r="EE375" i="14"/>
  <c r="EG375" i="14"/>
  <c r="EI375" i="14"/>
  <c r="EK375" i="14"/>
  <c r="EM375" i="14"/>
  <c r="EO375" i="14"/>
  <c r="EQ375" i="14"/>
  <c r="ES375" i="14"/>
  <c r="EU375" i="14"/>
  <c r="EW375" i="14"/>
  <c r="EY375" i="14"/>
  <c r="FA375" i="14"/>
  <c r="FC375" i="14"/>
  <c r="FE375" i="14"/>
  <c r="FG375" i="14"/>
  <c r="FI375" i="14"/>
  <c r="HW375" i="14"/>
  <c r="HY375" i="14"/>
  <c r="IA375" i="14"/>
  <c r="IC375" i="14"/>
  <c r="IE375" i="14"/>
  <c r="IG375" i="14"/>
  <c r="II375" i="14"/>
  <c r="IK375" i="14"/>
  <c r="IM375" i="14"/>
  <c r="IO375" i="14"/>
  <c r="IQ375" i="14"/>
  <c r="IS375" i="14"/>
  <c r="IU375" i="14"/>
  <c r="IW375" i="14"/>
  <c r="IY375" i="14"/>
  <c r="JA375" i="14"/>
  <c r="GQ375" i="14"/>
  <c r="GS375" i="14"/>
  <c r="GU375" i="14"/>
  <c r="GW375" i="14"/>
  <c r="GY375" i="14"/>
  <c r="HA375" i="14"/>
  <c r="HC375" i="14"/>
  <c r="HE375" i="14"/>
  <c r="HG375" i="14"/>
  <c r="HI375" i="14"/>
  <c r="HK375" i="14"/>
  <c r="HM375" i="14"/>
  <c r="HO375" i="14"/>
  <c r="HQ375" i="14"/>
  <c r="HS375" i="14"/>
  <c r="HU375" i="14"/>
  <c r="AN375" i="14"/>
  <c r="AP375" i="14"/>
  <c r="AR375" i="14"/>
  <c r="AT375" i="14"/>
  <c r="AV375" i="14"/>
  <c r="AX375" i="14"/>
  <c r="AZ375" i="14"/>
  <c r="BB375" i="14"/>
  <c r="BD375" i="14"/>
  <c r="BF375" i="14"/>
  <c r="BH375" i="14"/>
  <c r="BJ375" i="14"/>
  <c r="BL375" i="14"/>
  <c r="BN375" i="14"/>
  <c r="BP375" i="14"/>
  <c r="BR375" i="14"/>
  <c r="H375" i="14"/>
  <c r="J375" i="14"/>
  <c r="L375" i="14"/>
  <c r="N375" i="14"/>
  <c r="P375" i="14"/>
  <c r="R375" i="14"/>
  <c r="T375" i="14"/>
  <c r="V375" i="14"/>
  <c r="X375" i="14"/>
  <c r="Z375" i="14"/>
  <c r="AB375" i="14"/>
  <c r="AD375" i="14"/>
  <c r="AF375" i="14"/>
  <c r="AH375" i="14"/>
  <c r="AJ375" i="14"/>
  <c r="AL375" i="14"/>
  <c r="CZ375" i="14"/>
  <c r="DB375" i="14"/>
  <c r="DD375" i="14"/>
  <c r="DF375" i="14"/>
  <c r="DH375" i="14"/>
  <c r="DJ375" i="14"/>
  <c r="DL375" i="14"/>
  <c r="DN375" i="14"/>
  <c r="DP375" i="14"/>
  <c r="DR375" i="14"/>
  <c r="DT375" i="14"/>
  <c r="DV375" i="14"/>
  <c r="DX375" i="14"/>
  <c r="DZ375" i="14"/>
  <c r="EB375" i="14"/>
  <c r="ED375" i="14"/>
  <c r="BT375" i="14"/>
  <c r="BV375" i="14"/>
  <c r="BX375" i="14"/>
  <c r="BZ375" i="14"/>
  <c r="CB375" i="14"/>
  <c r="CD375" i="14"/>
  <c r="CF375" i="14"/>
  <c r="CH375" i="14"/>
  <c r="CJ375" i="14"/>
  <c r="CL375" i="14"/>
  <c r="CN375" i="14"/>
  <c r="CP375" i="14"/>
  <c r="CR375" i="14"/>
  <c r="CT375" i="14"/>
  <c r="CV375" i="14"/>
  <c r="CX375" i="14"/>
  <c r="FL375" i="14"/>
  <c r="FN375" i="14"/>
  <c r="FP375" i="14"/>
  <c r="FR375" i="14"/>
  <c r="FT375" i="14"/>
  <c r="FV375" i="14"/>
  <c r="FX375" i="14"/>
  <c r="FZ375" i="14"/>
  <c r="GB375" i="14"/>
  <c r="GD375" i="14"/>
  <c r="GF375" i="14"/>
  <c r="GH375" i="14"/>
  <c r="GJ375" i="14"/>
  <c r="GL375" i="14"/>
  <c r="GN375" i="14"/>
  <c r="GP375" i="14"/>
  <c r="EF375" i="14"/>
  <c r="EH375" i="14"/>
  <c r="EJ375" i="14"/>
  <c r="EL375" i="14"/>
  <c r="EN375" i="14"/>
  <c r="EP375" i="14"/>
  <c r="ER375" i="14"/>
  <c r="ET375" i="14"/>
  <c r="EV375" i="14"/>
  <c r="EX375" i="14"/>
  <c r="EZ375" i="14"/>
  <c r="FB375" i="14"/>
  <c r="FD375" i="14"/>
  <c r="FF375" i="14"/>
  <c r="FH375" i="14"/>
  <c r="FJ375" i="14"/>
  <c r="HX375" i="14"/>
  <c r="HZ375" i="14"/>
  <c r="IB375" i="14"/>
  <c r="ID375" i="14"/>
  <c r="IF375" i="14"/>
  <c r="IH375" i="14"/>
  <c r="IJ375" i="14"/>
  <c r="IL375" i="14"/>
  <c r="IN375" i="14"/>
  <c r="IP375" i="14"/>
  <c r="IR375" i="14"/>
  <c r="IT375" i="14"/>
  <c r="IV375" i="14"/>
  <c r="IX375" i="14"/>
  <c r="IZ375" i="14"/>
  <c r="JB375" i="14"/>
  <c r="GR375" i="14"/>
  <c r="GT375" i="14"/>
  <c r="GV375" i="14"/>
  <c r="GX375" i="14"/>
  <c r="GZ375" i="14"/>
  <c r="HB375" i="14"/>
  <c r="HD375" i="14"/>
  <c r="HF375" i="14"/>
  <c r="HH375" i="14"/>
  <c r="HJ375" i="14"/>
  <c r="HL375" i="14"/>
  <c r="HN375" i="14"/>
  <c r="HP375" i="14"/>
  <c r="HR375" i="14"/>
  <c r="HT375" i="14"/>
  <c r="HV375" i="14"/>
  <c r="K375" i="14"/>
  <c r="M375" i="14"/>
  <c r="O375" i="14"/>
  <c r="Q375" i="14"/>
  <c r="S375" i="14"/>
  <c r="U375" i="14"/>
  <c r="W375" i="14"/>
  <c r="Y375" i="14"/>
  <c r="AA375" i="14"/>
  <c r="AC375" i="14"/>
  <c r="AE375" i="14"/>
  <c r="AG375" i="14"/>
  <c r="AI375" i="14"/>
  <c r="I640" i="14"/>
  <c r="C119" i="14"/>
  <c r="D118" i="14"/>
  <c r="E117" i="14"/>
  <c r="H117" i="14" s="1"/>
  <c r="N642" i="14"/>
  <c r="A643" i="14"/>
  <c r="BL641" i="14"/>
  <c r="BD641" i="14"/>
  <c r="AV641" i="14"/>
  <c r="AN641" i="14"/>
  <c r="AF641" i="14"/>
  <c r="X641" i="14"/>
  <c r="P641" i="14"/>
  <c r="BK641" i="14"/>
  <c r="BC641" i="14"/>
  <c r="AU641" i="14"/>
  <c r="AM641" i="14"/>
  <c r="BJ641" i="14"/>
  <c r="BB641" i="14"/>
  <c r="AT641" i="14"/>
  <c r="AL641" i="14"/>
  <c r="AD641" i="14"/>
  <c r="V641" i="14"/>
  <c r="BI641" i="14"/>
  <c r="BA641" i="14"/>
  <c r="AS641" i="14"/>
  <c r="AK641" i="14"/>
  <c r="AC641" i="14"/>
  <c r="U641" i="14"/>
  <c r="M641" i="14"/>
  <c r="BH641" i="14"/>
  <c r="AZ641" i="14"/>
  <c r="AR641" i="14"/>
  <c r="AJ641" i="14"/>
  <c r="AB641" i="14"/>
  <c r="T641" i="14"/>
  <c r="BG641" i="14"/>
  <c r="AY641" i="14"/>
  <c r="AQ641" i="14"/>
  <c r="AI641" i="14"/>
  <c r="AA641" i="14"/>
  <c r="S641" i="14"/>
  <c r="BF641" i="14"/>
  <c r="AX641" i="14"/>
  <c r="AP641" i="14"/>
  <c r="AH641" i="14"/>
  <c r="Z641" i="14"/>
  <c r="R641" i="14"/>
  <c r="BE641" i="14"/>
  <c r="AW641" i="14"/>
  <c r="AO641" i="14"/>
  <c r="AG641" i="14"/>
  <c r="Y641" i="14"/>
  <c r="Q641" i="14"/>
  <c r="AE641" i="14"/>
  <c r="W641" i="14"/>
  <c r="O641" i="14"/>
  <c r="I641" i="14"/>
  <c r="D643" i="14"/>
  <c r="C644" i="14"/>
  <c r="E642" i="14"/>
  <c r="G642" i="14" s="1"/>
  <c r="D42" i="11"/>
  <c r="G42" i="11" s="1"/>
  <c r="E41" i="11"/>
  <c r="F41" i="11" s="1"/>
  <c r="J41" i="11" l="1"/>
  <c r="K41" i="11" s="1"/>
  <c r="H41" i="11"/>
  <c r="I41" i="11" s="1"/>
  <c r="I116" i="14"/>
  <c r="K116" i="14" s="1"/>
  <c r="HP377" i="14" s="1"/>
  <c r="G117" i="14"/>
  <c r="F117" i="14"/>
  <c r="H642" i="14"/>
  <c r="D644" i="14"/>
  <c r="C645" i="14"/>
  <c r="BL642" i="14"/>
  <c r="BD642" i="14"/>
  <c r="AV642" i="14"/>
  <c r="AN642" i="14"/>
  <c r="AF642" i="14"/>
  <c r="X642" i="14"/>
  <c r="P642" i="14"/>
  <c r="BK642" i="14"/>
  <c r="BC642" i="14"/>
  <c r="AU642" i="14"/>
  <c r="AM642" i="14"/>
  <c r="AE642" i="14"/>
  <c r="W642" i="14"/>
  <c r="O642" i="14"/>
  <c r="BJ642" i="14"/>
  <c r="BB642" i="14"/>
  <c r="AT642" i="14"/>
  <c r="AL642" i="14"/>
  <c r="AD642" i="14"/>
  <c r="V642" i="14"/>
  <c r="BI642" i="14"/>
  <c r="BA642" i="14"/>
  <c r="AS642" i="14"/>
  <c r="AK642" i="14"/>
  <c r="AC642" i="14"/>
  <c r="U642" i="14"/>
  <c r="M642" i="14"/>
  <c r="BH642" i="14"/>
  <c r="AZ642" i="14"/>
  <c r="AR642" i="14"/>
  <c r="AJ642" i="14"/>
  <c r="AB642" i="14"/>
  <c r="T642" i="14"/>
  <c r="BG642" i="14"/>
  <c r="AY642" i="14"/>
  <c r="AQ642" i="14"/>
  <c r="AI642" i="14"/>
  <c r="AA642" i="14"/>
  <c r="S642" i="14"/>
  <c r="BF642" i="14"/>
  <c r="AX642" i="14"/>
  <c r="AP642" i="14"/>
  <c r="AH642" i="14"/>
  <c r="Z642" i="14"/>
  <c r="R642" i="14"/>
  <c r="BE642" i="14"/>
  <c r="AW642" i="14"/>
  <c r="AO642" i="14"/>
  <c r="AG642" i="14"/>
  <c r="Y642" i="14"/>
  <c r="Q642" i="14"/>
  <c r="E643" i="14"/>
  <c r="F643" i="14" s="1"/>
  <c r="F642" i="14"/>
  <c r="G118" i="14"/>
  <c r="E118" i="14"/>
  <c r="F118" i="14" s="1"/>
  <c r="H118" i="14"/>
  <c r="N643" i="14"/>
  <c r="A644" i="14"/>
  <c r="D119" i="14"/>
  <c r="C120" i="14"/>
  <c r="D43" i="11"/>
  <c r="G43" i="11" s="1"/>
  <c r="E42" i="11"/>
  <c r="F42" i="11" s="1"/>
  <c r="J42" i="11" l="1"/>
  <c r="K42" i="11" s="1"/>
  <c r="H42" i="11"/>
  <c r="I42" i="11" s="1"/>
  <c r="I117" i="14"/>
  <c r="K117" i="14" s="1"/>
  <c r="AB378" i="14" s="1"/>
  <c r="IH377" i="14"/>
  <c r="DQ377" i="14"/>
  <c r="FH377" i="14"/>
  <c r="EQ377" i="14"/>
  <c r="IX377" i="14"/>
  <c r="IO377" i="14"/>
  <c r="EI377" i="14"/>
  <c r="EW377" i="14"/>
  <c r="IZ377" i="14"/>
  <c r="FF377" i="14"/>
  <c r="EO377" i="14"/>
  <c r="IF377" i="14"/>
  <c r="GD377" i="14"/>
  <c r="ES377" i="14"/>
  <c r="EU377" i="14"/>
  <c r="EE377" i="14"/>
  <c r="IL377" i="14"/>
  <c r="FQ377" i="14"/>
  <c r="DP377" i="14"/>
  <c r="FJ377" i="14"/>
  <c r="FA377" i="14"/>
  <c r="EK377" i="14"/>
  <c r="IJ377" i="14"/>
  <c r="DE377" i="14"/>
  <c r="EY377" i="14"/>
  <c r="IV377" i="14"/>
  <c r="BD377" i="14"/>
  <c r="DB377" i="14"/>
  <c r="FD377" i="14"/>
  <c r="EM377" i="14"/>
  <c r="JB377" i="14"/>
  <c r="I377" i="14"/>
  <c r="CX377" i="14"/>
  <c r="CT377" i="14"/>
  <c r="CO377" i="14"/>
  <c r="CK377" i="14"/>
  <c r="CG377" i="14"/>
  <c r="CC377" i="14"/>
  <c r="BY377" i="14"/>
  <c r="GJ377" i="14"/>
  <c r="GN377" i="14"/>
  <c r="FT377" i="14"/>
  <c r="FX377" i="14"/>
  <c r="FV377" i="14"/>
  <c r="BC377" i="14"/>
  <c r="AN377" i="14"/>
  <c r="IN377" i="14"/>
  <c r="DA377" i="14"/>
  <c r="HQ377" i="14"/>
  <c r="DC377" i="14"/>
  <c r="DV377" i="14"/>
  <c r="FL377" i="14"/>
  <c r="AF377" i="14"/>
  <c r="AL377" i="14"/>
  <c r="AJ377" i="14"/>
  <c r="AH377" i="14"/>
  <c r="W377" i="14"/>
  <c r="AC377" i="14"/>
  <c r="AA377" i="14"/>
  <c r="Y377" i="14"/>
  <c r="O377" i="14"/>
  <c r="U377" i="14"/>
  <c r="S377" i="14"/>
  <c r="Q377" i="14"/>
  <c r="G377" i="14"/>
  <c r="M377" i="14"/>
  <c r="K377" i="14"/>
  <c r="DX377" i="14"/>
  <c r="ED377" i="14"/>
  <c r="EB377" i="14"/>
  <c r="DZ377" i="14"/>
  <c r="DH377" i="14"/>
  <c r="DN377" i="14"/>
  <c r="DL377" i="14"/>
  <c r="DJ377" i="14"/>
  <c r="BJ377" i="14"/>
  <c r="AM377" i="14"/>
  <c r="IM377" i="14"/>
  <c r="GB377" i="14"/>
  <c r="BU377" i="14"/>
  <c r="GC377" i="14"/>
  <c r="FE377" i="14"/>
  <c r="DT377" i="14"/>
  <c r="BE377" i="14"/>
  <c r="CR377" i="14"/>
  <c r="CV377" i="14"/>
  <c r="CI377" i="14"/>
  <c r="CM377" i="14"/>
  <c r="CA377" i="14"/>
  <c r="CE377" i="14"/>
  <c r="BS377" i="14"/>
  <c r="BW377" i="14"/>
  <c r="GP377" i="14"/>
  <c r="GL377" i="14"/>
  <c r="FZ377" i="14"/>
  <c r="FO377" i="14"/>
  <c r="HO377" i="14"/>
  <c r="HU377" i="14"/>
  <c r="HS377" i="14"/>
  <c r="HH377" i="14"/>
  <c r="HN377" i="14"/>
  <c r="HL377" i="14"/>
  <c r="HJ377" i="14"/>
  <c r="GZ377" i="14"/>
  <c r="HF377" i="14"/>
  <c r="HD377" i="14"/>
  <c r="HB377" i="14"/>
  <c r="GR377" i="14"/>
  <c r="GX377" i="14"/>
  <c r="GV377" i="14"/>
  <c r="GT377" i="14"/>
  <c r="BL377" i="14"/>
  <c r="BR377" i="14"/>
  <c r="BP377" i="14"/>
  <c r="BN377" i="14"/>
  <c r="AV377" i="14"/>
  <c r="BB377" i="14"/>
  <c r="AZ377" i="14"/>
  <c r="AX377" i="14"/>
  <c r="BI377" i="14"/>
  <c r="AT377" i="14"/>
  <c r="IT377" i="14"/>
  <c r="GA377" i="14"/>
  <c r="HW377" i="14"/>
  <c r="DO377" i="14"/>
  <c r="HX377" i="14"/>
  <c r="DR377" i="14"/>
  <c r="FR377" i="14"/>
  <c r="FC377" i="14"/>
  <c r="FI377" i="14"/>
  <c r="FG377" i="14"/>
  <c r="EV377" i="14"/>
  <c r="FB377" i="14"/>
  <c r="EZ377" i="14"/>
  <c r="EX377" i="14"/>
  <c r="EN377" i="14"/>
  <c r="ET377" i="14"/>
  <c r="ER377" i="14"/>
  <c r="EP377" i="14"/>
  <c r="EF377" i="14"/>
  <c r="EL377" i="14"/>
  <c r="EJ377" i="14"/>
  <c r="EH377" i="14"/>
  <c r="IU377" i="14"/>
  <c r="JA377" i="14"/>
  <c r="IY377" i="14"/>
  <c r="IW377" i="14"/>
  <c r="IE377" i="14"/>
  <c r="IK377" i="14"/>
  <c r="II377" i="14"/>
  <c r="IG377" i="14"/>
  <c r="BH377" i="14"/>
  <c r="AS377" i="14"/>
  <c r="IS377" i="14"/>
  <c r="GH377" i="14"/>
  <c r="IC377" i="14"/>
  <c r="DU377" i="14"/>
  <c r="ID377" i="14"/>
  <c r="AO377" i="14"/>
  <c r="CZ377" i="14"/>
  <c r="CQ377" i="14"/>
  <c r="CW377" i="14"/>
  <c r="CU377" i="14"/>
  <c r="CJ377" i="14"/>
  <c r="CP377" i="14"/>
  <c r="CN377" i="14"/>
  <c r="CL377" i="14"/>
  <c r="CB377" i="14"/>
  <c r="CH377" i="14"/>
  <c r="CF377" i="14"/>
  <c r="CD377" i="14"/>
  <c r="BT377" i="14"/>
  <c r="BZ377" i="14"/>
  <c r="BX377" i="14"/>
  <c r="BV377" i="14"/>
  <c r="GI377" i="14"/>
  <c r="GO377" i="14"/>
  <c r="GM377" i="14"/>
  <c r="GK377" i="14"/>
  <c r="FS377" i="14"/>
  <c r="FY377" i="14"/>
  <c r="FW377" i="14"/>
  <c r="FU377" i="14"/>
  <c r="BG377" i="14"/>
  <c r="AR377" i="14"/>
  <c r="IR377" i="14"/>
  <c r="GG377" i="14"/>
  <c r="IA377" i="14"/>
  <c r="DS377" i="14"/>
  <c r="IB377" i="14"/>
  <c r="FP377" i="14"/>
  <c r="AG377" i="14"/>
  <c r="AE377" i="14"/>
  <c r="AK377" i="14"/>
  <c r="AI377" i="14"/>
  <c r="X377" i="14"/>
  <c r="AD377" i="14"/>
  <c r="AB377" i="14"/>
  <c r="Z377" i="14"/>
  <c r="P377" i="14"/>
  <c r="V377" i="14"/>
  <c r="T377" i="14"/>
  <c r="R377" i="14"/>
  <c r="H377" i="14"/>
  <c r="N377" i="14"/>
  <c r="L377" i="14"/>
  <c r="J377" i="14"/>
  <c r="DW377" i="14"/>
  <c r="EC377" i="14"/>
  <c r="EA377" i="14"/>
  <c r="DY377" i="14"/>
  <c r="DG377" i="14"/>
  <c r="DM377" i="14"/>
  <c r="DK377" i="14"/>
  <c r="DI377" i="14"/>
  <c r="BF377" i="14"/>
  <c r="AQ377" i="14"/>
  <c r="IQ377" i="14"/>
  <c r="GF377" i="14"/>
  <c r="HY377" i="14"/>
  <c r="FM377" i="14"/>
  <c r="HZ377" i="14"/>
  <c r="DD377" i="14"/>
  <c r="DF377" i="14"/>
  <c r="HV377" i="14"/>
  <c r="HT377" i="14"/>
  <c r="HR377" i="14"/>
  <c r="HG377" i="14"/>
  <c r="HM377" i="14"/>
  <c r="HK377" i="14"/>
  <c r="HI377" i="14"/>
  <c r="GY377" i="14"/>
  <c r="HE377" i="14"/>
  <c r="HC377" i="14"/>
  <c r="HA377" i="14"/>
  <c r="GQ377" i="14"/>
  <c r="GW377" i="14"/>
  <c r="GU377" i="14"/>
  <c r="GS377" i="14"/>
  <c r="BK377" i="14"/>
  <c r="BQ377" i="14"/>
  <c r="BO377" i="14"/>
  <c r="BM377" i="14"/>
  <c r="AU377" i="14"/>
  <c r="BA377" i="14"/>
  <c r="AY377" i="14"/>
  <c r="AW377" i="14"/>
  <c r="EG377" i="14"/>
  <c r="AP377" i="14"/>
  <c r="IP377" i="14"/>
  <c r="GE377" i="14"/>
  <c r="FK377" i="14"/>
  <c r="CY377" i="14"/>
  <c r="CS377" i="14"/>
  <c r="FN377" i="14"/>
  <c r="G643" i="14"/>
  <c r="H643" i="14"/>
  <c r="I642" i="14"/>
  <c r="I118" i="14"/>
  <c r="K118" i="14" s="1"/>
  <c r="HR379" i="14" s="1"/>
  <c r="BL643" i="14"/>
  <c r="BD643" i="14"/>
  <c r="AV643" i="14"/>
  <c r="AN643" i="14"/>
  <c r="AF643" i="14"/>
  <c r="X643" i="14"/>
  <c r="P643" i="14"/>
  <c r="BK643" i="14"/>
  <c r="BC643" i="14"/>
  <c r="AU643" i="14"/>
  <c r="AM643" i="14"/>
  <c r="AE643" i="14"/>
  <c r="W643" i="14"/>
  <c r="O643" i="14"/>
  <c r="BJ643" i="14"/>
  <c r="BB643" i="14"/>
  <c r="AT643" i="14"/>
  <c r="AL643" i="14"/>
  <c r="AD643" i="14"/>
  <c r="V643" i="14"/>
  <c r="BI643" i="14"/>
  <c r="BA643" i="14"/>
  <c r="AS643" i="14"/>
  <c r="AK643" i="14"/>
  <c r="AC643" i="14"/>
  <c r="U643" i="14"/>
  <c r="M643" i="14"/>
  <c r="BH643" i="14"/>
  <c r="AZ643" i="14"/>
  <c r="AR643" i="14"/>
  <c r="AJ643" i="14"/>
  <c r="AB643" i="14"/>
  <c r="T643" i="14"/>
  <c r="BG643" i="14"/>
  <c r="AY643" i="14"/>
  <c r="AQ643" i="14"/>
  <c r="AI643" i="14"/>
  <c r="AA643" i="14"/>
  <c r="S643" i="14"/>
  <c r="BF643" i="14"/>
  <c r="AX643" i="14"/>
  <c r="AP643" i="14"/>
  <c r="AH643" i="14"/>
  <c r="Z643" i="14"/>
  <c r="R643" i="14"/>
  <c r="BE643" i="14"/>
  <c r="AW643" i="14"/>
  <c r="AO643" i="14"/>
  <c r="AG643" i="14"/>
  <c r="Y643" i="14"/>
  <c r="Q643" i="14"/>
  <c r="C121" i="14"/>
  <c r="D120" i="14"/>
  <c r="G119" i="14"/>
  <c r="E119" i="14"/>
  <c r="H119" i="14" s="1"/>
  <c r="D645" i="14"/>
  <c r="C646" i="14"/>
  <c r="N644" i="14"/>
  <c r="A645" i="14"/>
  <c r="E644" i="14"/>
  <c r="G644" i="14" s="1"/>
  <c r="D44" i="11"/>
  <c r="G44" i="11" s="1"/>
  <c r="E43" i="11"/>
  <c r="F43" i="11" s="1"/>
  <c r="C215" i="1"/>
  <c r="C145" i="1"/>
  <c r="C144" i="1"/>
  <c r="IO378" i="14" l="1"/>
  <c r="AM378" i="14"/>
  <c r="J43" i="11"/>
  <c r="K43" i="11" s="1"/>
  <c r="H43" i="11"/>
  <c r="I43" i="11" s="1"/>
  <c r="ET378" i="14"/>
  <c r="GF378" i="14"/>
  <c r="DD378" i="14"/>
  <c r="GG378" i="14"/>
  <c r="HA378" i="14"/>
  <c r="IA378" i="14"/>
  <c r="O378" i="14"/>
  <c r="AE378" i="14"/>
  <c r="FQ378" i="14"/>
  <c r="GK378" i="14"/>
  <c r="HB378" i="14"/>
  <c r="DH378" i="14"/>
  <c r="FD378" i="14"/>
  <c r="AI378" i="14"/>
  <c r="FT378" i="14"/>
  <c r="GO378" i="14"/>
  <c r="AA378" i="14"/>
  <c r="IX378" i="14"/>
  <c r="HJ378" i="14"/>
  <c r="HS378" i="14"/>
  <c r="FU378" i="14"/>
  <c r="EG378" i="14"/>
  <c r="FH378" i="14"/>
  <c r="IK378" i="14"/>
  <c r="GW378" i="14"/>
  <c r="GB378" i="14"/>
  <c r="JA378" i="14"/>
  <c r="HC378" i="14"/>
  <c r="BE378" i="14"/>
  <c r="GX378" i="14"/>
  <c r="CJ378" i="14"/>
  <c r="CZ378" i="14"/>
  <c r="DL378" i="14"/>
  <c r="GP378" i="14"/>
  <c r="GS378" i="14"/>
  <c r="FB378" i="14"/>
  <c r="HV378" i="14"/>
  <c r="AO378" i="14"/>
  <c r="FX378" i="14"/>
  <c r="BM378" i="14"/>
  <c r="K378" i="14"/>
  <c r="HN378" i="14"/>
  <c r="CN378" i="14"/>
  <c r="CR378" i="14"/>
  <c r="CV378" i="14"/>
  <c r="FL378" i="14"/>
  <c r="FP378" i="14"/>
  <c r="AW378" i="14"/>
  <c r="FY378" i="14"/>
  <c r="GC378" i="14"/>
  <c r="IS378" i="14"/>
  <c r="IW378" i="14"/>
  <c r="EL378" i="14"/>
  <c r="GT378" i="14"/>
  <c r="HF378" i="14"/>
  <c r="S378" i="14"/>
  <c r="W378" i="14"/>
  <c r="HK378" i="14"/>
  <c r="IP378" i="14"/>
  <c r="AG378" i="14"/>
  <c r="FI378" i="14"/>
  <c r="FM378" i="14"/>
  <c r="IC378" i="14"/>
  <c r="IG378" i="14"/>
  <c r="GH378" i="14"/>
  <c r="JB378" i="14"/>
  <c r="BO378" i="14"/>
  <c r="G378" i="14"/>
  <c r="GU378" i="14"/>
  <c r="CB378" i="14"/>
  <c r="CF378" i="14"/>
  <c r="EV378" i="14"/>
  <c r="EZ378" i="14"/>
  <c r="FE378" i="14"/>
  <c r="HU378" i="14"/>
  <c r="HY378" i="14"/>
  <c r="FZ378" i="14"/>
  <c r="IH378" i="14"/>
  <c r="IT378" i="14"/>
  <c r="BG378" i="14"/>
  <c r="BK378" i="14"/>
  <c r="IY378" i="14"/>
  <c r="BT378" i="14"/>
  <c r="BX378" i="14"/>
  <c r="EN378" i="14"/>
  <c r="ER378" i="14"/>
  <c r="Y378" i="14"/>
  <c r="FA378" i="14"/>
  <c r="HQ378" i="14"/>
  <c r="FR378" i="14"/>
  <c r="HZ378" i="14"/>
  <c r="IL378" i="14"/>
  <c r="AY378" i="14"/>
  <c r="BC378" i="14"/>
  <c r="IQ378" i="14"/>
  <c r="DX378" i="14"/>
  <c r="EB378" i="14"/>
  <c r="EF378" i="14"/>
  <c r="EJ378" i="14"/>
  <c r="Q378" i="14"/>
  <c r="ES378" i="14"/>
  <c r="EW378" i="14"/>
  <c r="HM378" i="14"/>
  <c r="FJ378" i="14"/>
  <c r="HR378" i="14"/>
  <c r="ID378" i="14"/>
  <c r="AQ378" i="14"/>
  <c r="AU378" i="14"/>
  <c r="II378" i="14"/>
  <c r="DP378" i="14"/>
  <c r="DT378" i="14"/>
  <c r="GJ378" i="14"/>
  <c r="GN378" i="14"/>
  <c r="I378" i="14"/>
  <c r="EK378" i="14"/>
  <c r="EO378" i="14"/>
  <c r="HE378" i="14"/>
  <c r="HI378" i="14"/>
  <c r="FC378" i="14"/>
  <c r="CT378" i="14"/>
  <c r="HT378" i="14"/>
  <c r="FK378" i="14"/>
  <c r="DB378" i="14"/>
  <c r="IB378" i="14"/>
  <c r="FS378" i="14"/>
  <c r="DJ378" i="14"/>
  <c r="IJ378" i="14"/>
  <c r="GA378" i="14"/>
  <c r="DR378" i="14"/>
  <c r="IR378" i="14"/>
  <c r="GI378" i="14"/>
  <c r="DZ378" i="14"/>
  <c r="IZ378" i="14"/>
  <c r="EE378" i="14"/>
  <c r="BV378" i="14"/>
  <c r="GV378" i="14"/>
  <c r="EM378" i="14"/>
  <c r="CD378" i="14"/>
  <c r="HD378" i="14"/>
  <c r="EU378" i="14"/>
  <c r="CL378" i="14"/>
  <c r="HL378" i="14"/>
  <c r="HO378" i="14"/>
  <c r="FF378" i="14"/>
  <c r="AK378" i="14"/>
  <c r="HW378" i="14"/>
  <c r="FN378" i="14"/>
  <c r="AS378" i="14"/>
  <c r="IE378" i="14"/>
  <c r="FV378" i="14"/>
  <c r="BA378" i="14"/>
  <c r="IM378" i="14"/>
  <c r="GD378" i="14"/>
  <c r="BI378" i="14"/>
  <c r="IU378" i="14"/>
  <c r="GL378" i="14"/>
  <c r="BQ378" i="14"/>
  <c r="GQ378" i="14"/>
  <c r="EH378" i="14"/>
  <c r="M378" i="14"/>
  <c r="GY378" i="14"/>
  <c r="EP378" i="14"/>
  <c r="U378" i="14"/>
  <c r="HG378" i="14"/>
  <c r="EX378" i="14"/>
  <c r="AC378" i="14"/>
  <c r="CX378" i="14"/>
  <c r="HP378" i="14"/>
  <c r="FG378" i="14"/>
  <c r="DF378" i="14"/>
  <c r="HX378" i="14"/>
  <c r="FO378" i="14"/>
  <c r="DN378" i="14"/>
  <c r="IF378" i="14"/>
  <c r="FW378" i="14"/>
  <c r="DV378" i="14"/>
  <c r="IN378" i="14"/>
  <c r="GE378" i="14"/>
  <c r="ED378" i="14"/>
  <c r="IV378" i="14"/>
  <c r="GM378" i="14"/>
  <c r="BZ378" i="14"/>
  <c r="GR378" i="14"/>
  <c r="EI378" i="14"/>
  <c r="CH378" i="14"/>
  <c r="GZ378" i="14"/>
  <c r="EQ378" i="14"/>
  <c r="CP378" i="14"/>
  <c r="HH378" i="14"/>
  <c r="EY378" i="14"/>
  <c r="CQ378" i="14"/>
  <c r="CS378" i="14"/>
  <c r="CU378" i="14"/>
  <c r="CW378" i="14"/>
  <c r="CY378" i="14"/>
  <c r="DA378" i="14"/>
  <c r="DC378" i="14"/>
  <c r="DE378" i="14"/>
  <c r="DG378" i="14"/>
  <c r="DI378" i="14"/>
  <c r="DK378" i="14"/>
  <c r="DM378" i="14"/>
  <c r="DO378" i="14"/>
  <c r="DQ378" i="14"/>
  <c r="DS378" i="14"/>
  <c r="DU378" i="14"/>
  <c r="DW378" i="14"/>
  <c r="DY378" i="14"/>
  <c r="EA378" i="14"/>
  <c r="EC378" i="14"/>
  <c r="BS378" i="14"/>
  <c r="BU378" i="14"/>
  <c r="BW378" i="14"/>
  <c r="BY378" i="14"/>
  <c r="CA378" i="14"/>
  <c r="CC378" i="14"/>
  <c r="CE378" i="14"/>
  <c r="CG378" i="14"/>
  <c r="CI378" i="14"/>
  <c r="CK378" i="14"/>
  <c r="CM378" i="14"/>
  <c r="CO378" i="14"/>
  <c r="AL378" i="14"/>
  <c r="AF378" i="14"/>
  <c r="AH378" i="14"/>
  <c r="AJ378" i="14"/>
  <c r="AT378" i="14"/>
  <c r="AN378" i="14"/>
  <c r="AP378" i="14"/>
  <c r="AR378" i="14"/>
  <c r="BB378" i="14"/>
  <c r="AV378" i="14"/>
  <c r="AX378" i="14"/>
  <c r="AZ378" i="14"/>
  <c r="BJ378" i="14"/>
  <c r="BD378" i="14"/>
  <c r="BF378" i="14"/>
  <c r="BH378" i="14"/>
  <c r="BR378" i="14"/>
  <c r="BL378" i="14"/>
  <c r="BN378" i="14"/>
  <c r="BP378" i="14"/>
  <c r="N378" i="14"/>
  <c r="H378" i="14"/>
  <c r="J378" i="14"/>
  <c r="L378" i="14"/>
  <c r="V378" i="14"/>
  <c r="P378" i="14"/>
  <c r="R378" i="14"/>
  <c r="T378" i="14"/>
  <c r="AD378" i="14"/>
  <c r="X378" i="14"/>
  <c r="Z378" i="14"/>
  <c r="I643" i="14"/>
  <c r="AT379" i="14"/>
  <c r="AM379" i="14"/>
  <c r="FK379" i="14"/>
  <c r="FV379" i="14"/>
  <c r="FP379" i="14"/>
  <c r="HK379" i="14"/>
  <c r="S379" i="14"/>
  <c r="AN379" i="14"/>
  <c r="DK379" i="14"/>
  <c r="FT379" i="14"/>
  <c r="BX379" i="14"/>
  <c r="AS379" i="14"/>
  <c r="DA379" i="14"/>
  <c r="FQ379" i="14"/>
  <c r="R379" i="14"/>
  <c r="FR379" i="14"/>
  <c r="AA379" i="14"/>
  <c r="EI379" i="14"/>
  <c r="IA379" i="14"/>
  <c r="CF379" i="14"/>
  <c r="FX379" i="14"/>
  <c r="BA379" i="14"/>
  <c r="FY379" i="14"/>
  <c r="BB379" i="14"/>
  <c r="FZ379" i="14"/>
  <c r="AU379" i="14"/>
  <c r="FS379" i="14"/>
  <c r="AV379" i="14"/>
  <c r="GZ379" i="14"/>
  <c r="DI379" i="14"/>
  <c r="AP379" i="14"/>
  <c r="HB379" i="14"/>
  <c r="AQ379" i="14"/>
  <c r="EQ379" i="14"/>
  <c r="II379" i="14"/>
  <c r="CN379" i="14"/>
  <c r="HD379" i="14"/>
  <c r="CG379" i="14"/>
  <c r="HE379" i="14"/>
  <c r="CH379" i="14"/>
  <c r="HF379" i="14"/>
  <c r="CA379" i="14"/>
  <c r="GY379" i="14"/>
  <c r="CB379" i="14"/>
  <c r="HX379" i="14"/>
  <c r="EO379" i="14"/>
  <c r="AX379" i="14"/>
  <c r="HZ379" i="14"/>
  <c r="AY379" i="14"/>
  <c r="EY379" i="14"/>
  <c r="L379" i="14"/>
  <c r="DD379" i="14"/>
  <c r="HL379" i="14"/>
  <c r="CO379" i="14"/>
  <c r="HM379" i="14"/>
  <c r="CP379" i="14"/>
  <c r="HN379" i="14"/>
  <c r="CI379" i="14"/>
  <c r="HG379" i="14"/>
  <c r="CJ379" i="14"/>
  <c r="IF379" i="14"/>
  <c r="FM379" i="14"/>
  <c r="CD379" i="14"/>
  <c r="IH379" i="14"/>
  <c r="BW379" i="14"/>
  <c r="FO379" i="14"/>
  <c r="T379" i="14"/>
  <c r="DL379" i="14"/>
  <c r="IB379" i="14"/>
  <c r="DE379" i="14"/>
  <c r="IC379" i="14"/>
  <c r="DF379" i="14"/>
  <c r="ID379" i="14"/>
  <c r="CY379" i="14"/>
  <c r="HW379" i="14"/>
  <c r="CZ379" i="14"/>
  <c r="Q379" i="14"/>
  <c r="FU379" i="14"/>
  <c r="DB379" i="14"/>
  <c r="CE379" i="14"/>
  <c r="FW379" i="14"/>
  <c r="AB379" i="14"/>
  <c r="EJ379" i="14"/>
  <c r="IJ379" i="14"/>
  <c r="DM379" i="14"/>
  <c r="IK379" i="14"/>
  <c r="DN379" i="14"/>
  <c r="IL379" i="14"/>
  <c r="DG379" i="14"/>
  <c r="IE379" i="14"/>
  <c r="DH379" i="14"/>
  <c r="AO379" i="14"/>
  <c r="HA379" i="14"/>
  <c r="DJ379" i="14"/>
  <c r="CM379" i="14"/>
  <c r="GU379" i="14"/>
  <c r="AR379" i="14"/>
  <c r="ER379" i="14"/>
  <c r="U379" i="14"/>
  <c r="ES379" i="14"/>
  <c r="V379" i="14"/>
  <c r="ET379" i="14"/>
  <c r="O379" i="14"/>
  <c r="EM379" i="14"/>
  <c r="P379" i="14"/>
  <c r="EN379" i="14"/>
  <c r="AW379" i="14"/>
  <c r="HY379" i="14"/>
  <c r="EP379" i="14"/>
  <c r="K379" i="14"/>
  <c r="DC379" i="14"/>
  <c r="HC379" i="14"/>
  <c r="AZ379" i="14"/>
  <c r="EZ379" i="14"/>
  <c r="AC379" i="14"/>
  <c r="FA379" i="14"/>
  <c r="AD379" i="14"/>
  <c r="FB379" i="14"/>
  <c r="W379" i="14"/>
  <c r="EU379" i="14"/>
  <c r="X379" i="14"/>
  <c r="FL379" i="14"/>
  <c r="CC379" i="14"/>
  <c r="IG379" i="14"/>
  <c r="FN379" i="14"/>
  <c r="BG379" i="14"/>
  <c r="DS379" i="14"/>
  <c r="GE379" i="14"/>
  <c r="IQ379" i="14"/>
  <c r="BH379" i="14"/>
  <c r="DT379" i="14"/>
  <c r="GF379" i="14"/>
  <c r="IR379" i="14"/>
  <c r="BI379" i="14"/>
  <c r="DU379" i="14"/>
  <c r="GG379" i="14"/>
  <c r="IS379" i="14"/>
  <c r="BJ379" i="14"/>
  <c r="DV379" i="14"/>
  <c r="GH379" i="14"/>
  <c r="IT379" i="14"/>
  <c r="BC379" i="14"/>
  <c r="DO379" i="14"/>
  <c r="GA379" i="14"/>
  <c r="IM379" i="14"/>
  <c r="BD379" i="14"/>
  <c r="DP379" i="14"/>
  <c r="GB379" i="14"/>
  <c r="IN379" i="14"/>
  <c r="BE379" i="14"/>
  <c r="DQ379" i="14"/>
  <c r="GC379" i="14"/>
  <c r="IO379" i="14"/>
  <c r="BF379" i="14"/>
  <c r="DR379" i="14"/>
  <c r="GD379" i="14"/>
  <c r="IP379" i="14"/>
  <c r="BO379" i="14"/>
  <c r="EA379" i="14"/>
  <c r="GM379" i="14"/>
  <c r="IY379" i="14"/>
  <c r="BP379" i="14"/>
  <c r="EB379" i="14"/>
  <c r="GN379" i="14"/>
  <c r="IZ379" i="14"/>
  <c r="BQ379" i="14"/>
  <c r="EC379" i="14"/>
  <c r="GO379" i="14"/>
  <c r="JA379" i="14"/>
  <c r="BR379" i="14"/>
  <c r="ED379" i="14"/>
  <c r="GP379" i="14"/>
  <c r="JB379" i="14"/>
  <c r="BK379" i="14"/>
  <c r="DW379" i="14"/>
  <c r="GI379" i="14"/>
  <c r="IU379" i="14"/>
  <c r="BL379" i="14"/>
  <c r="DX379" i="14"/>
  <c r="GJ379" i="14"/>
  <c r="IV379" i="14"/>
  <c r="BM379" i="14"/>
  <c r="DY379" i="14"/>
  <c r="GK379" i="14"/>
  <c r="IW379" i="14"/>
  <c r="BN379" i="14"/>
  <c r="DZ379" i="14"/>
  <c r="GL379" i="14"/>
  <c r="IX379" i="14"/>
  <c r="GV379" i="14"/>
  <c r="M379" i="14"/>
  <c r="BY379" i="14"/>
  <c r="EK379" i="14"/>
  <c r="GW379" i="14"/>
  <c r="N379" i="14"/>
  <c r="BZ379" i="14"/>
  <c r="EL379" i="14"/>
  <c r="GX379" i="14"/>
  <c r="G379" i="14"/>
  <c r="BS379" i="14"/>
  <c r="EE379" i="14"/>
  <c r="GQ379" i="14"/>
  <c r="H379" i="14"/>
  <c r="BT379" i="14"/>
  <c r="EF379" i="14"/>
  <c r="GR379" i="14"/>
  <c r="I379" i="14"/>
  <c r="BU379" i="14"/>
  <c r="EG379" i="14"/>
  <c r="GS379" i="14"/>
  <c r="J379" i="14"/>
  <c r="BV379" i="14"/>
  <c r="EH379" i="14"/>
  <c r="GT379" i="14"/>
  <c r="F119" i="14"/>
  <c r="I119" i="14" s="1"/>
  <c r="K119" i="14" s="1"/>
  <c r="EV379" i="14"/>
  <c r="HH379" i="14"/>
  <c r="Y379" i="14"/>
  <c r="CK379" i="14"/>
  <c r="EW379" i="14"/>
  <c r="HI379" i="14"/>
  <c r="Z379" i="14"/>
  <c r="CL379" i="14"/>
  <c r="EX379" i="14"/>
  <c r="HJ379" i="14"/>
  <c r="AI379" i="14"/>
  <c r="CU379" i="14"/>
  <c r="FG379" i="14"/>
  <c r="HS379" i="14"/>
  <c r="AJ379" i="14"/>
  <c r="CV379" i="14"/>
  <c r="FH379" i="14"/>
  <c r="HT379" i="14"/>
  <c r="AK379" i="14"/>
  <c r="CW379" i="14"/>
  <c r="FI379" i="14"/>
  <c r="HU379" i="14"/>
  <c r="AL379" i="14"/>
  <c r="CX379" i="14"/>
  <c r="FJ379" i="14"/>
  <c r="HV379" i="14"/>
  <c r="AE379" i="14"/>
  <c r="CQ379" i="14"/>
  <c r="FC379" i="14"/>
  <c r="HO379" i="14"/>
  <c r="AF379" i="14"/>
  <c r="CR379" i="14"/>
  <c r="FD379" i="14"/>
  <c r="HP379" i="14"/>
  <c r="AG379" i="14"/>
  <c r="CS379" i="14"/>
  <c r="FE379" i="14"/>
  <c r="HQ379" i="14"/>
  <c r="AH379" i="14"/>
  <c r="CT379" i="14"/>
  <c r="FF379" i="14"/>
  <c r="N645" i="14"/>
  <c r="A646" i="14"/>
  <c r="BL644" i="14"/>
  <c r="BD644" i="14"/>
  <c r="AV644" i="14"/>
  <c r="AN644" i="14"/>
  <c r="AF644" i="14"/>
  <c r="X644" i="14"/>
  <c r="P644" i="14"/>
  <c r="BK644" i="14"/>
  <c r="BC644" i="14"/>
  <c r="AU644" i="14"/>
  <c r="AM644" i="14"/>
  <c r="AE644" i="14"/>
  <c r="W644" i="14"/>
  <c r="O644" i="14"/>
  <c r="BJ644" i="14"/>
  <c r="BB644" i="14"/>
  <c r="AT644" i="14"/>
  <c r="AL644" i="14"/>
  <c r="AD644" i="14"/>
  <c r="V644" i="14"/>
  <c r="BI644" i="14"/>
  <c r="BA644" i="14"/>
  <c r="AS644" i="14"/>
  <c r="AK644" i="14"/>
  <c r="AC644" i="14"/>
  <c r="U644" i="14"/>
  <c r="M644" i="14"/>
  <c r="BH644" i="14"/>
  <c r="AZ644" i="14"/>
  <c r="AR644" i="14"/>
  <c r="AJ644" i="14"/>
  <c r="AB644" i="14"/>
  <c r="T644" i="14"/>
  <c r="BG644" i="14"/>
  <c r="AY644" i="14"/>
  <c r="AQ644" i="14"/>
  <c r="AI644" i="14"/>
  <c r="AA644" i="14"/>
  <c r="S644" i="14"/>
  <c r="BF644" i="14"/>
  <c r="AX644" i="14"/>
  <c r="AP644" i="14"/>
  <c r="AH644" i="14"/>
  <c r="Z644" i="14"/>
  <c r="R644" i="14"/>
  <c r="BE644" i="14"/>
  <c r="AW644" i="14"/>
  <c r="AO644" i="14"/>
  <c r="AG644" i="14"/>
  <c r="Y644" i="14"/>
  <c r="Q644" i="14"/>
  <c r="E120" i="14"/>
  <c r="F120" i="14" s="1"/>
  <c r="D646" i="14"/>
  <c r="C647" i="14"/>
  <c r="D121" i="14"/>
  <c r="C122" i="14"/>
  <c r="F644" i="14"/>
  <c r="E645" i="14"/>
  <c r="G645" i="14" s="1"/>
  <c r="H644" i="14"/>
  <c r="D45" i="11"/>
  <c r="G45" i="11" s="1"/>
  <c r="E44" i="11"/>
  <c r="F44" i="11" s="1"/>
  <c r="C37" i="3"/>
  <c r="C158" i="1"/>
  <c r="C157" i="1"/>
  <c r="B339" i="2"/>
  <c r="B338" i="2"/>
  <c r="J44" i="11" l="1"/>
  <c r="K44" i="11" s="1"/>
  <c r="H44" i="11"/>
  <c r="I44" i="11" s="1"/>
  <c r="G120" i="14"/>
  <c r="I644" i="14"/>
  <c r="HW380" i="14"/>
  <c r="FK380" i="14"/>
  <c r="CY380" i="14"/>
  <c r="AM380" i="14"/>
  <c r="ID380" i="14"/>
  <c r="FR380" i="14"/>
  <c r="DF380" i="14"/>
  <c r="AT380" i="14"/>
  <c r="IC380" i="14"/>
  <c r="FQ380" i="14"/>
  <c r="DE380" i="14"/>
  <c r="AS380" i="14"/>
  <c r="IB380" i="14"/>
  <c r="FP380" i="14"/>
  <c r="DD380" i="14"/>
  <c r="AR380" i="14"/>
  <c r="IA380" i="14"/>
  <c r="FO380" i="14"/>
  <c r="DC380" i="14"/>
  <c r="AQ380" i="14"/>
  <c r="HZ380" i="14"/>
  <c r="FN380" i="14"/>
  <c r="DB380" i="14"/>
  <c r="AP380" i="14"/>
  <c r="HY380" i="14"/>
  <c r="FM380" i="14"/>
  <c r="DA380" i="14"/>
  <c r="AO380" i="14"/>
  <c r="HX380" i="14"/>
  <c r="FL380" i="14"/>
  <c r="CZ380" i="14"/>
  <c r="AN380" i="14"/>
  <c r="HO380" i="14"/>
  <c r="FC380" i="14"/>
  <c r="CQ380" i="14"/>
  <c r="AE380" i="14"/>
  <c r="HV380" i="14"/>
  <c r="FJ380" i="14"/>
  <c r="CX380" i="14"/>
  <c r="AL380" i="14"/>
  <c r="HU380" i="14"/>
  <c r="FI380" i="14"/>
  <c r="CW380" i="14"/>
  <c r="AK380" i="14"/>
  <c r="HT380" i="14"/>
  <c r="FH380" i="14"/>
  <c r="CV380" i="14"/>
  <c r="AJ380" i="14"/>
  <c r="HS380" i="14"/>
  <c r="FG380" i="14"/>
  <c r="CU380" i="14"/>
  <c r="AI380" i="14"/>
  <c r="HR380" i="14"/>
  <c r="FF380" i="14"/>
  <c r="CT380" i="14"/>
  <c r="AH380" i="14"/>
  <c r="HQ380" i="14"/>
  <c r="FE380" i="14"/>
  <c r="CS380" i="14"/>
  <c r="AG380" i="14"/>
  <c r="HP380" i="14"/>
  <c r="FD380" i="14"/>
  <c r="CR380" i="14"/>
  <c r="AF380" i="14"/>
  <c r="HG380" i="14"/>
  <c r="EU380" i="14"/>
  <c r="CI380" i="14"/>
  <c r="W380" i="14"/>
  <c r="HN380" i="14"/>
  <c r="FB380" i="14"/>
  <c r="CP380" i="14"/>
  <c r="AD380" i="14"/>
  <c r="HM380" i="14"/>
  <c r="FA380" i="14"/>
  <c r="CO380" i="14"/>
  <c r="AC380" i="14"/>
  <c r="HL380" i="14"/>
  <c r="EZ380" i="14"/>
  <c r="CN380" i="14"/>
  <c r="AB380" i="14"/>
  <c r="HK380" i="14"/>
  <c r="EY380" i="14"/>
  <c r="CM380" i="14"/>
  <c r="AA380" i="14"/>
  <c r="HJ380" i="14"/>
  <c r="EX380" i="14"/>
  <c r="CL380" i="14"/>
  <c r="Z380" i="14"/>
  <c r="HI380" i="14"/>
  <c r="EW380" i="14"/>
  <c r="CK380" i="14"/>
  <c r="Y380" i="14"/>
  <c r="HH380" i="14"/>
  <c r="EV380" i="14"/>
  <c r="CJ380" i="14"/>
  <c r="X380" i="14"/>
  <c r="GY380" i="14"/>
  <c r="EM380" i="14"/>
  <c r="CA380" i="14"/>
  <c r="O380" i="14"/>
  <c r="HF380" i="14"/>
  <c r="ET380" i="14"/>
  <c r="CH380" i="14"/>
  <c r="V380" i="14"/>
  <c r="HE380" i="14"/>
  <c r="ES380" i="14"/>
  <c r="CG380" i="14"/>
  <c r="U380" i="14"/>
  <c r="HD380" i="14"/>
  <c r="ER380" i="14"/>
  <c r="CF380" i="14"/>
  <c r="T380" i="14"/>
  <c r="HC380" i="14"/>
  <c r="EQ380" i="14"/>
  <c r="CE380" i="14"/>
  <c r="S380" i="14"/>
  <c r="HB380" i="14"/>
  <c r="EP380" i="14"/>
  <c r="CD380" i="14"/>
  <c r="R380" i="14"/>
  <c r="HA380" i="14"/>
  <c r="EO380" i="14"/>
  <c r="CC380" i="14"/>
  <c r="Q380" i="14"/>
  <c r="GZ380" i="14"/>
  <c r="EN380" i="14"/>
  <c r="CB380" i="14"/>
  <c r="P380" i="14"/>
  <c r="GQ380" i="14"/>
  <c r="EE380" i="14"/>
  <c r="BS380" i="14"/>
  <c r="G380" i="14"/>
  <c r="GX380" i="14"/>
  <c r="EL380" i="14"/>
  <c r="BZ380" i="14"/>
  <c r="N380" i="14"/>
  <c r="GW380" i="14"/>
  <c r="EK380" i="14"/>
  <c r="BY380" i="14"/>
  <c r="M380" i="14"/>
  <c r="GV380" i="14"/>
  <c r="EJ380" i="14"/>
  <c r="BX380" i="14"/>
  <c r="L380" i="14"/>
  <c r="GU380" i="14"/>
  <c r="EI380" i="14"/>
  <c r="BW380" i="14"/>
  <c r="K380" i="14"/>
  <c r="GT380" i="14"/>
  <c r="EH380" i="14"/>
  <c r="BV380" i="14"/>
  <c r="J380" i="14"/>
  <c r="GS380" i="14"/>
  <c r="EG380" i="14"/>
  <c r="BU380" i="14"/>
  <c r="I380" i="14"/>
  <c r="GR380" i="14"/>
  <c r="EF380" i="14"/>
  <c r="BT380" i="14"/>
  <c r="H380" i="14"/>
  <c r="IU380" i="14"/>
  <c r="GI380" i="14"/>
  <c r="DW380" i="14"/>
  <c r="BK380" i="14"/>
  <c r="JB380" i="14"/>
  <c r="GP380" i="14"/>
  <c r="ED380" i="14"/>
  <c r="BR380" i="14"/>
  <c r="JA380" i="14"/>
  <c r="GO380" i="14"/>
  <c r="EC380" i="14"/>
  <c r="BQ380" i="14"/>
  <c r="IZ380" i="14"/>
  <c r="GN380" i="14"/>
  <c r="EB380" i="14"/>
  <c r="BP380" i="14"/>
  <c r="IY380" i="14"/>
  <c r="GM380" i="14"/>
  <c r="EA380" i="14"/>
  <c r="BO380" i="14"/>
  <c r="IX380" i="14"/>
  <c r="GL380" i="14"/>
  <c r="DZ380" i="14"/>
  <c r="BN380" i="14"/>
  <c r="IW380" i="14"/>
  <c r="GK380" i="14"/>
  <c r="DY380" i="14"/>
  <c r="BM380" i="14"/>
  <c r="IV380" i="14"/>
  <c r="GJ380" i="14"/>
  <c r="DX380" i="14"/>
  <c r="BL380" i="14"/>
  <c r="IM380" i="14"/>
  <c r="GA380" i="14"/>
  <c r="DO380" i="14"/>
  <c r="BC380" i="14"/>
  <c r="IT380" i="14"/>
  <c r="GH380" i="14"/>
  <c r="DV380" i="14"/>
  <c r="BJ380" i="14"/>
  <c r="IS380" i="14"/>
  <c r="GG380" i="14"/>
  <c r="DU380" i="14"/>
  <c r="BI380" i="14"/>
  <c r="IR380" i="14"/>
  <c r="GF380" i="14"/>
  <c r="DT380" i="14"/>
  <c r="BH380" i="14"/>
  <c r="IQ380" i="14"/>
  <c r="GE380" i="14"/>
  <c r="DS380" i="14"/>
  <c r="BG380" i="14"/>
  <c r="IP380" i="14"/>
  <c r="GD380" i="14"/>
  <c r="DR380" i="14"/>
  <c r="BF380" i="14"/>
  <c r="IO380" i="14"/>
  <c r="GC380" i="14"/>
  <c r="DQ380" i="14"/>
  <c r="BE380" i="14"/>
  <c r="IN380" i="14"/>
  <c r="GB380" i="14"/>
  <c r="DP380" i="14"/>
  <c r="BD380" i="14"/>
  <c r="IE380" i="14"/>
  <c r="FS380" i="14"/>
  <c r="DG380" i="14"/>
  <c r="AU380" i="14"/>
  <c r="IL380" i="14"/>
  <c r="FZ380" i="14"/>
  <c r="DN380" i="14"/>
  <c r="BB380" i="14"/>
  <c r="IK380" i="14"/>
  <c r="FY380" i="14"/>
  <c r="DM380" i="14"/>
  <c r="BA380" i="14"/>
  <c r="IJ380" i="14"/>
  <c r="FX380" i="14"/>
  <c r="DL380" i="14"/>
  <c r="AZ380" i="14"/>
  <c r="II380" i="14"/>
  <c r="FW380" i="14"/>
  <c r="DK380" i="14"/>
  <c r="AY380" i="14"/>
  <c r="IH380" i="14"/>
  <c r="FV380" i="14"/>
  <c r="DJ380" i="14"/>
  <c r="AX380" i="14"/>
  <c r="IG380" i="14"/>
  <c r="FU380" i="14"/>
  <c r="DI380" i="14"/>
  <c r="AW380" i="14"/>
  <c r="IF380" i="14"/>
  <c r="FT380" i="14"/>
  <c r="DH380" i="14"/>
  <c r="AV380" i="14"/>
  <c r="F645" i="14"/>
  <c r="H645" i="14"/>
  <c r="H120" i="14"/>
  <c r="C123" i="14"/>
  <c r="D122" i="14"/>
  <c r="E121" i="14"/>
  <c r="F121" i="14" s="1"/>
  <c r="D647" i="14"/>
  <c r="C648" i="14"/>
  <c r="E646" i="14"/>
  <c r="G646" i="14" s="1"/>
  <c r="N646" i="14"/>
  <c r="A647" i="14"/>
  <c r="BL645" i="14"/>
  <c r="BD645" i="14"/>
  <c r="AV645" i="14"/>
  <c r="AN645" i="14"/>
  <c r="AF645" i="14"/>
  <c r="X645" i="14"/>
  <c r="P645" i="14"/>
  <c r="BK645" i="14"/>
  <c r="BC645" i="14"/>
  <c r="AU645" i="14"/>
  <c r="AM645" i="14"/>
  <c r="AE645" i="14"/>
  <c r="W645" i="14"/>
  <c r="O645" i="14"/>
  <c r="BJ645" i="14"/>
  <c r="BB645" i="14"/>
  <c r="AT645" i="14"/>
  <c r="AL645" i="14"/>
  <c r="AD645" i="14"/>
  <c r="V645" i="14"/>
  <c r="BI645" i="14"/>
  <c r="BA645" i="14"/>
  <c r="AS645" i="14"/>
  <c r="AK645" i="14"/>
  <c r="AC645" i="14"/>
  <c r="U645" i="14"/>
  <c r="M645" i="14"/>
  <c r="BH645" i="14"/>
  <c r="AZ645" i="14"/>
  <c r="AR645" i="14"/>
  <c r="AJ645" i="14"/>
  <c r="AB645" i="14"/>
  <c r="T645" i="14"/>
  <c r="BG645" i="14"/>
  <c r="AY645" i="14"/>
  <c r="AQ645" i="14"/>
  <c r="AI645" i="14"/>
  <c r="AA645" i="14"/>
  <c r="S645" i="14"/>
  <c r="BF645" i="14"/>
  <c r="AX645" i="14"/>
  <c r="AP645" i="14"/>
  <c r="AH645" i="14"/>
  <c r="Z645" i="14"/>
  <c r="R645" i="14"/>
  <c r="BE645" i="14"/>
  <c r="AW645" i="14"/>
  <c r="AO645" i="14"/>
  <c r="AG645" i="14"/>
  <c r="Y645" i="14"/>
  <c r="Q645" i="14"/>
  <c r="D46" i="11"/>
  <c r="G46" i="11" s="1"/>
  <c r="E45" i="11"/>
  <c r="F45" i="11" s="1"/>
  <c r="B340" i="2"/>
  <c r="B341" i="2"/>
  <c r="I120" i="14" l="1"/>
  <c r="K120" i="14" s="1"/>
  <c r="HD381" i="14" s="1"/>
  <c r="J45" i="11"/>
  <c r="K45" i="11" s="1"/>
  <c r="H45" i="11"/>
  <c r="I45" i="11" s="1"/>
  <c r="H121" i="14"/>
  <c r="I645" i="14"/>
  <c r="G121" i="14"/>
  <c r="F646" i="14"/>
  <c r="H646" i="14"/>
  <c r="E122" i="14"/>
  <c r="G122" i="14" s="1"/>
  <c r="D123" i="14"/>
  <c r="C124" i="14"/>
  <c r="D648" i="14"/>
  <c r="C649" i="14"/>
  <c r="N647" i="14"/>
  <c r="A648" i="14"/>
  <c r="E647" i="14"/>
  <c r="F647" i="14" s="1"/>
  <c r="BL646" i="14"/>
  <c r="BD646" i="14"/>
  <c r="AV646" i="14"/>
  <c r="AN646" i="14"/>
  <c r="AF646" i="14"/>
  <c r="X646" i="14"/>
  <c r="P646" i="14"/>
  <c r="BK646" i="14"/>
  <c r="BC646" i="14"/>
  <c r="AU646" i="14"/>
  <c r="AM646" i="14"/>
  <c r="AE646" i="14"/>
  <c r="W646" i="14"/>
  <c r="O646" i="14"/>
  <c r="BJ646" i="14"/>
  <c r="BB646" i="14"/>
  <c r="AT646" i="14"/>
  <c r="AL646" i="14"/>
  <c r="AD646" i="14"/>
  <c r="V646" i="14"/>
  <c r="BI646" i="14"/>
  <c r="BA646" i="14"/>
  <c r="AS646" i="14"/>
  <c r="AK646" i="14"/>
  <c r="AC646" i="14"/>
  <c r="U646" i="14"/>
  <c r="M646" i="14"/>
  <c r="BH646" i="14"/>
  <c r="AZ646" i="14"/>
  <c r="AR646" i="14"/>
  <c r="AJ646" i="14"/>
  <c r="AB646" i="14"/>
  <c r="T646" i="14"/>
  <c r="BG646" i="14"/>
  <c r="AY646" i="14"/>
  <c r="AQ646" i="14"/>
  <c r="AI646" i="14"/>
  <c r="AA646" i="14"/>
  <c r="S646" i="14"/>
  <c r="BF646" i="14"/>
  <c r="AX646" i="14"/>
  <c r="AP646" i="14"/>
  <c r="AH646" i="14"/>
  <c r="Z646" i="14"/>
  <c r="R646" i="14"/>
  <c r="BE646" i="14"/>
  <c r="AW646" i="14"/>
  <c r="AO646" i="14"/>
  <c r="AG646" i="14"/>
  <c r="Y646" i="14"/>
  <c r="Q646" i="14"/>
  <c r="D47" i="11"/>
  <c r="G47" i="11" s="1"/>
  <c r="E46" i="11"/>
  <c r="F46" i="11" s="1"/>
  <c r="J46" i="11" s="1"/>
  <c r="K46" i="11" s="1"/>
  <c r="C47" i="3"/>
  <c r="AS381" i="14" l="1"/>
  <c r="EC381" i="14"/>
  <c r="AL381" i="14"/>
  <c r="FR381" i="14"/>
  <c r="AM381" i="14"/>
  <c r="FS381" i="14"/>
  <c r="AV381" i="14"/>
  <c r="GJ381" i="14"/>
  <c r="CK381" i="14"/>
  <c r="HI381" i="14"/>
  <c r="DJ381" i="14"/>
  <c r="AI381" i="14"/>
  <c r="GM381" i="14"/>
  <c r="DL381" i="14"/>
  <c r="DU381" i="14"/>
  <c r="JA381" i="14"/>
  <c r="ED381" i="14"/>
  <c r="AE381" i="14"/>
  <c r="FK381" i="14"/>
  <c r="AN381" i="14"/>
  <c r="FT381" i="14"/>
  <c r="AW381" i="14"/>
  <c r="GK381" i="14"/>
  <c r="CT381" i="14"/>
  <c r="IX381" i="14"/>
  <c r="FW381" i="14"/>
  <c r="CV381" i="14"/>
  <c r="IZ381" i="14"/>
  <c r="AK381" i="14"/>
  <c r="FQ381" i="14"/>
  <c r="AT381" i="14"/>
  <c r="FZ381" i="14"/>
  <c r="AU381" i="14"/>
  <c r="GI381" i="14"/>
  <c r="CJ381" i="14"/>
  <c r="HH381" i="14"/>
  <c r="CS381" i="14"/>
  <c r="HQ381" i="14"/>
  <c r="DR381" i="14"/>
  <c r="AQ381" i="14"/>
  <c r="HK381" i="14"/>
  <c r="DT381" i="14"/>
  <c r="BA381" i="14"/>
  <c r="BB381" i="14"/>
  <c r="HG381" i="14"/>
  <c r="DI381" i="14"/>
  <c r="FP381" i="14"/>
  <c r="HN381" i="14"/>
  <c r="DH381" i="14"/>
  <c r="IW381" i="14"/>
  <c r="CU381" i="14"/>
  <c r="CO381" i="14"/>
  <c r="HM381" i="14"/>
  <c r="CX381" i="14"/>
  <c r="HV381" i="14"/>
  <c r="DG381" i="14"/>
  <c r="IM381" i="14"/>
  <c r="DP381" i="14"/>
  <c r="IV381" i="14"/>
  <c r="DY381" i="14"/>
  <c r="AH381" i="14"/>
  <c r="GL381" i="14"/>
  <c r="DK381" i="14"/>
  <c r="AJ381" i="14"/>
  <c r="GN381" i="14"/>
  <c r="GP381" i="14"/>
  <c r="CR381" i="14"/>
  <c r="IO381" i="14"/>
  <c r="IQ381" i="14"/>
  <c r="GO381" i="14"/>
  <c r="HO381" i="14"/>
  <c r="DQ381" i="14"/>
  <c r="FX381" i="14"/>
  <c r="CW381" i="14"/>
  <c r="HU381" i="14"/>
  <c r="DN381" i="14"/>
  <c r="IT381" i="14"/>
  <c r="DO381" i="14"/>
  <c r="IU381" i="14"/>
  <c r="DX381" i="14"/>
  <c r="AG381" i="14"/>
  <c r="FM381" i="14"/>
  <c r="AP381" i="14"/>
  <c r="HJ381" i="14"/>
  <c r="DS381" i="14"/>
  <c r="AR381" i="14"/>
  <c r="HL381" i="14"/>
  <c r="FY381" i="14"/>
  <c r="CI381" i="14"/>
  <c r="HP381" i="14"/>
  <c r="FN381" i="14"/>
  <c r="CM381" i="14"/>
  <c r="CP381" i="14"/>
  <c r="CQ381" i="14"/>
  <c r="IN381" i="14"/>
  <c r="FV381" i="14"/>
  <c r="IY381" i="14"/>
  <c r="DM381" i="14"/>
  <c r="IS381" i="14"/>
  <c r="DV381" i="14"/>
  <c r="JB381" i="14"/>
  <c r="DW381" i="14"/>
  <c r="AF381" i="14"/>
  <c r="FL381" i="14"/>
  <c r="AO381" i="14"/>
  <c r="FU381" i="14"/>
  <c r="CL381" i="14"/>
  <c r="IP381" i="14"/>
  <c r="FO381" i="14"/>
  <c r="CN381" i="14"/>
  <c r="IR381" i="14"/>
  <c r="AC381" i="14"/>
  <c r="DE381" i="14"/>
  <c r="GG381" i="14"/>
  <c r="AD381" i="14"/>
  <c r="DF381" i="14"/>
  <c r="GH381" i="14"/>
  <c r="W381" i="14"/>
  <c r="CY381" i="14"/>
  <c r="GA381" i="14"/>
  <c r="X381" i="14"/>
  <c r="CZ381" i="14"/>
  <c r="GB381" i="14"/>
  <c r="Y381" i="14"/>
  <c r="DA381" i="14"/>
  <c r="GC381" i="14"/>
  <c r="Z381" i="14"/>
  <c r="DB381" i="14"/>
  <c r="GD381" i="14"/>
  <c r="AA381" i="14"/>
  <c r="DC381" i="14"/>
  <c r="GE381" i="14"/>
  <c r="AB381" i="14"/>
  <c r="DD381" i="14"/>
  <c r="GF381" i="14"/>
  <c r="AX381" i="14"/>
  <c r="DZ381" i="14"/>
  <c r="HR381" i="14"/>
  <c r="AY381" i="14"/>
  <c r="EA381" i="14"/>
  <c r="HS381" i="14"/>
  <c r="AZ381" i="14"/>
  <c r="EB381" i="14"/>
  <c r="HT381" i="14"/>
  <c r="BI381" i="14"/>
  <c r="FA381" i="14"/>
  <c r="IC381" i="14"/>
  <c r="BJ381" i="14"/>
  <c r="FB381" i="14"/>
  <c r="ID381" i="14"/>
  <c r="BC381" i="14"/>
  <c r="EU381" i="14"/>
  <c r="HW381" i="14"/>
  <c r="BD381" i="14"/>
  <c r="EV381" i="14"/>
  <c r="HX381" i="14"/>
  <c r="BE381" i="14"/>
  <c r="EW381" i="14"/>
  <c r="HY381" i="14"/>
  <c r="BF381" i="14"/>
  <c r="EX381" i="14"/>
  <c r="HZ381" i="14"/>
  <c r="BG381" i="14"/>
  <c r="EY381" i="14"/>
  <c r="IA381" i="14"/>
  <c r="BH381" i="14"/>
  <c r="EZ381" i="14"/>
  <c r="IB381" i="14"/>
  <c r="BQ381" i="14"/>
  <c r="FI381" i="14"/>
  <c r="IK381" i="14"/>
  <c r="BR381" i="14"/>
  <c r="FJ381" i="14"/>
  <c r="IL381" i="14"/>
  <c r="BK381" i="14"/>
  <c r="FC381" i="14"/>
  <c r="IE381" i="14"/>
  <c r="BL381" i="14"/>
  <c r="FD381" i="14"/>
  <c r="IF381" i="14"/>
  <c r="BM381" i="14"/>
  <c r="FE381" i="14"/>
  <c r="IG381" i="14"/>
  <c r="BN381" i="14"/>
  <c r="FF381" i="14"/>
  <c r="IH381" i="14"/>
  <c r="BO381" i="14"/>
  <c r="FG381" i="14"/>
  <c r="II381" i="14"/>
  <c r="BP381" i="14"/>
  <c r="FH381" i="14"/>
  <c r="IJ381" i="14"/>
  <c r="M381" i="14"/>
  <c r="BY381" i="14"/>
  <c r="EK381" i="14"/>
  <c r="GW381" i="14"/>
  <c r="N381" i="14"/>
  <c r="BZ381" i="14"/>
  <c r="EL381" i="14"/>
  <c r="GX381" i="14"/>
  <c r="G381" i="14"/>
  <c r="BS381" i="14"/>
  <c r="EE381" i="14"/>
  <c r="GQ381" i="14"/>
  <c r="H381" i="14"/>
  <c r="BT381" i="14"/>
  <c r="EF381" i="14"/>
  <c r="GR381" i="14"/>
  <c r="I381" i="14"/>
  <c r="BU381" i="14"/>
  <c r="EG381" i="14"/>
  <c r="GS381" i="14"/>
  <c r="J381" i="14"/>
  <c r="BV381" i="14"/>
  <c r="EH381" i="14"/>
  <c r="GT381" i="14"/>
  <c r="K381" i="14"/>
  <c r="BW381" i="14"/>
  <c r="EI381" i="14"/>
  <c r="GU381" i="14"/>
  <c r="L381" i="14"/>
  <c r="BX381" i="14"/>
  <c r="EJ381" i="14"/>
  <c r="GV381" i="14"/>
  <c r="U381" i="14"/>
  <c r="CG381" i="14"/>
  <c r="ES381" i="14"/>
  <c r="HE381" i="14"/>
  <c r="V381" i="14"/>
  <c r="CH381" i="14"/>
  <c r="ET381" i="14"/>
  <c r="HF381" i="14"/>
  <c r="O381" i="14"/>
  <c r="CA381" i="14"/>
  <c r="EM381" i="14"/>
  <c r="GY381" i="14"/>
  <c r="P381" i="14"/>
  <c r="CB381" i="14"/>
  <c r="EN381" i="14"/>
  <c r="GZ381" i="14"/>
  <c r="Q381" i="14"/>
  <c r="CC381" i="14"/>
  <c r="EO381" i="14"/>
  <c r="HA381" i="14"/>
  <c r="R381" i="14"/>
  <c r="CD381" i="14"/>
  <c r="EP381" i="14"/>
  <c r="HB381" i="14"/>
  <c r="S381" i="14"/>
  <c r="CE381" i="14"/>
  <c r="EQ381" i="14"/>
  <c r="HC381" i="14"/>
  <c r="T381" i="14"/>
  <c r="CF381" i="14"/>
  <c r="ER381" i="14"/>
  <c r="H46" i="11"/>
  <c r="I46" i="11" s="1"/>
  <c r="I121" i="14"/>
  <c r="K121" i="14" s="1"/>
  <c r="HQ382" i="14" s="1"/>
  <c r="H647" i="14"/>
  <c r="I646" i="14"/>
  <c r="G647" i="14"/>
  <c r="F122" i="14"/>
  <c r="N648" i="14"/>
  <c r="A649" i="14"/>
  <c r="H122" i="14"/>
  <c r="BL647" i="14"/>
  <c r="BD647" i="14"/>
  <c r="AV647" i="14"/>
  <c r="AN647" i="14"/>
  <c r="AF647" i="14"/>
  <c r="X647" i="14"/>
  <c r="P647" i="14"/>
  <c r="BK647" i="14"/>
  <c r="BC647" i="14"/>
  <c r="AU647" i="14"/>
  <c r="AM647" i="14"/>
  <c r="AE647" i="14"/>
  <c r="W647" i="14"/>
  <c r="O647" i="14"/>
  <c r="BJ647" i="14"/>
  <c r="BB647" i="14"/>
  <c r="AT647" i="14"/>
  <c r="AL647" i="14"/>
  <c r="AD647" i="14"/>
  <c r="V647" i="14"/>
  <c r="BI647" i="14"/>
  <c r="BA647" i="14"/>
  <c r="AS647" i="14"/>
  <c r="AK647" i="14"/>
  <c r="AC647" i="14"/>
  <c r="U647" i="14"/>
  <c r="M647" i="14"/>
  <c r="BH647" i="14"/>
  <c r="AZ647" i="14"/>
  <c r="AR647" i="14"/>
  <c r="AJ647" i="14"/>
  <c r="AB647" i="14"/>
  <c r="T647" i="14"/>
  <c r="BG647" i="14"/>
  <c r="AY647" i="14"/>
  <c r="AQ647" i="14"/>
  <c r="AI647" i="14"/>
  <c r="AA647" i="14"/>
  <c r="S647" i="14"/>
  <c r="BF647" i="14"/>
  <c r="AX647" i="14"/>
  <c r="AP647" i="14"/>
  <c r="AH647" i="14"/>
  <c r="Z647" i="14"/>
  <c r="R647" i="14"/>
  <c r="BE647" i="14"/>
  <c r="AW647" i="14"/>
  <c r="AO647" i="14"/>
  <c r="AG647" i="14"/>
  <c r="Y647" i="14"/>
  <c r="Q647" i="14"/>
  <c r="D649" i="14"/>
  <c r="C650" i="14"/>
  <c r="E648" i="14"/>
  <c r="G648" i="14" s="1"/>
  <c r="C125" i="14"/>
  <c r="D124" i="14"/>
  <c r="E123" i="14"/>
  <c r="G123" i="14" s="1"/>
  <c r="D48" i="11"/>
  <c r="G48" i="11" s="1"/>
  <c r="E47" i="11"/>
  <c r="F47" i="11" s="1"/>
  <c r="B260" i="2"/>
  <c r="J47" i="11" l="1"/>
  <c r="K47" i="11" s="1"/>
  <c r="H47" i="11"/>
  <c r="I47" i="11" s="1"/>
  <c r="IY382" i="14"/>
  <c r="CF382" i="14"/>
  <c r="GV382" i="14"/>
  <c r="IB382" i="14"/>
  <c r="IR382" i="14"/>
  <c r="AB382" i="14"/>
  <c r="IH382" i="14"/>
  <c r="BG382" i="14"/>
  <c r="J382" i="14"/>
  <c r="GE382" i="14"/>
  <c r="BI382" i="14"/>
  <c r="FV382" i="14"/>
  <c r="GT382" i="14"/>
  <c r="AY382" i="14"/>
  <c r="BV382" i="14"/>
  <c r="HC382" i="14"/>
  <c r="CO382" i="14"/>
  <c r="CD382" i="14"/>
  <c r="GQ382" i="14"/>
  <c r="Z382" i="14"/>
  <c r="S382" i="14"/>
  <c r="T382" i="14"/>
  <c r="U382" i="14"/>
  <c r="DZ382" i="14"/>
  <c r="DK382" i="14"/>
  <c r="DD382" i="14"/>
  <c r="AD382" i="14"/>
  <c r="EX382" i="14"/>
  <c r="EA382" i="14"/>
  <c r="EZ382" i="14"/>
  <c r="BZ382" i="14"/>
  <c r="IU382" i="14"/>
  <c r="DF382" i="14"/>
  <c r="CZ382" i="14"/>
  <c r="EC382" i="14"/>
  <c r="FB382" i="14"/>
  <c r="FL382" i="14"/>
  <c r="GG382" i="14"/>
  <c r="HN382" i="14"/>
  <c r="HX382" i="14"/>
  <c r="GW382" i="14"/>
  <c r="BK382" i="14"/>
  <c r="FM382" i="14"/>
  <c r="IK382" i="14"/>
  <c r="CI382" i="14"/>
  <c r="GS382" i="14"/>
  <c r="JA382" i="14"/>
  <c r="GI382" i="14"/>
  <c r="AO382" i="14"/>
  <c r="AW382" i="14"/>
  <c r="ID382" i="14"/>
  <c r="BD382" i="14"/>
  <c r="CK382" i="14"/>
  <c r="O382" i="14"/>
  <c r="BT382" i="14"/>
  <c r="EG382" i="14"/>
  <c r="FO382" i="14"/>
  <c r="ER382" i="14"/>
  <c r="DU382" i="14"/>
  <c r="CP382" i="14"/>
  <c r="DW382" i="14"/>
  <c r="FT382" i="14"/>
  <c r="CL382" i="14"/>
  <c r="HJ382" i="14"/>
  <c r="BO382" i="14"/>
  <c r="GM382" i="14"/>
  <c r="BH382" i="14"/>
  <c r="FP382" i="14"/>
  <c r="AS382" i="14"/>
  <c r="EK382" i="14"/>
  <c r="N382" i="14"/>
  <c r="ED382" i="14"/>
  <c r="IL382" i="14"/>
  <c r="DG382" i="14"/>
  <c r="GY382" i="14"/>
  <c r="CB382" i="14"/>
  <c r="GR382" i="14"/>
  <c r="BE382" i="14"/>
  <c r="GC382" i="14"/>
  <c r="DB382" i="14"/>
  <c r="HZ382" i="14"/>
  <c r="CM382" i="14"/>
  <c r="GU382" i="14"/>
  <c r="BX382" i="14"/>
  <c r="FX382" i="14"/>
  <c r="BA382" i="14"/>
  <c r="FQ382" i="14"/>
  <c r="V382" i="14"/>
  <c r="ET382" i="14"/>
  <c r="IT382" i="14"/>
  <c r="DO382" i="14"/>
  <c r="IE382" i="14"/>
  <c r="CJ382" i="14"/>
  <c r="HH382" i="14"/>
  <c r="BM382" i="14"/>
  <c r="GK382" i="14"/>
  <c r="R382" i="14"/>
  <c r="EP382" i="14"/>
  <c r="IP382" i="14"/>
  <c r="DS382" i="14"/>
  <c r="II382" i="14"/>
  <c r="CN382" i="14"/>
  <c r="HL382" i="14"/>
  <c r="BQ382" i="14"/>
  <c r="GO382" i="14"/>
  <c r="BJ382" i="14"/>
  <c r="FR382" i="14"/>
  <c r="AM382" i="14"/>
  <c r="EE382" i="14"/>
  <c r="H382" i="14"/>
  <c r="DX382" i="14"/>
  <c r="IF382" i="14"/>
  <c r="DI382" i="14"/>
  <c r="HA382" i="14"/>
  <c r="FZ382" i="14"/>
  <c r="AU382" i="14"/>
  <c r="FK382" i="14"/>
  <c r="P382" i="14"/>
  <c r="EN382" i="14"/>
  <c r="IN382" i="14"/>
  <c r="DQ382" i="14"/>
  <c r="IG382" i="14"/>
  <c r="BF382" i="14"/>
  <c r="FN382" i="14"/>
  <c r="AQ382" i="14"/>
  <c r="EI382" i="14"/>
  <c r="L382" i="14"/>
  <c r="EB382" i="14"/>
  <c r="IJ382" i="14"/>
  <c r="DM382" i="14"/>
  <c r="HE382" i="14"/>
  <c r="CH382" i="14"/>
  <c r="GX382" i="14"/>
  <c r="BC382" i="14"/>
  <c r="GA382" i="14"/>
  <c r="X382" i="14"/>
  <c r="EV382" i="14"/>
  <c r="Q382" i="14"/>
  <c r="DY382" i="14"/>
  <c r="AP382" i="14"/>
  <c r="DJ382" i="14"/>
  <c r="GD382" i="14"/>
  <c r="IX382" i="14"/>
  <c r="BW382" i="14"/>
  <c r="EQ382" i="14"/>
  <c r="HK382" i="14"/>
  <c r="AR382" i="14"/>
  <c r="DL382" i="14"/>
  <c r="GF382" i="14"/>
  <c r="IZ382" i="14"/>
  <c r="BY382" i="14"/>
  <c r="ES382" i="14"/>
  <c r="HM382" i="14"/>
  <c r="AT382" i="14"/>
  <c r="DN382" i="14"/>
  <c r="GH382" i="14"/>
  <c r="JB382" i="14"/>
  <c r="BS382" i="14"/>
  <c r="EM382" i="14"/>
  <c r="HG382" i="14"/>
  <c r="AN382" i="14"/>
  <c r="DH382" i="14"/>
  <c r="GB382" i="14"/>
  <c r="IV382" i="14"/>
  <c r="BU382" i="14"/>
  <c r="EO382" i="14"/>
  <c r="HI382" i="14"/>
  <c r="AX382" i="14"/>
  <c r="DR382" i="14"/>
  <c r="GL382" i="14"/>
  <c r="K382" i="14"/>
  <c r="CE382" i="14"/>
  <c r="EY382" i="14"/>
  <c r="IA382" i="14"/>
  <c r="AZ382" i="14"/>
  <c r="DT382" i="14"/>
  <c r="GN382" i="14"/>
  <c r="M382" i="14"/>
  <c r="CG382" i="14"/>
  <c r="FA382" i="14"/>
  <c r="IC382" i="14"/>
  <c r="BB382" i="14"/>
  <c r="DV382" i="14"/>
  <c r="GP382" i="14"/>
  <c r="G382" i="14"/>
  <c r="CA382" i="14"/>
  <c r="EU382" i="14"/>
  <c r="HW382" i="14"/>
  <c r="AV382" i="14"/>
  <c r="DP382" i="14"/>
  <c r="GJ382" i="14"/>
  <c r="I382" i="14"/>
  <c r="CC382" i="14"/>
  <c r="EW382" i="14"/>
  <c r="HY382" i="14"/>
  <c r="BN382" i="14"/>
  <c r="EH382" i="14"/>
  <c r="HB382" i="14"/>
  <c r="AA382" i="14"/>
  <c r="DC382" i="14"/>
  <c r="FW382" i="14"/>
  <c r="IQ382" i="14"/>
  <c r="BP382" i="14"/>
  <c r="EJ382" i="14"/>
  <c r="HD382" i="14"/>
  <c r="AC382" i="14"/>
  <c r="DE382" i="14"/>
  <c r="FY382" i="14"/>
  <c r="IS382" i="14"/>
  <c r="BR382" i="14"/>
  <c r="EL382" i="14"/>
  <c r="HF382" i="14"/>
  <c r="W382" i="14"/>
  <c r="CY382" i="14"/>
  <c r="FS382" i="14"/>
  <c r="IM382" i="14"/>
  <c r="BL382" i="14"/>
  <c r="EF382" i="14"/>
  <c r="GZ382" i="14"/>
  <c r="Y382" i="14"/>
  <c r="DA382" i="14"/>
  <c r="FU382" i="14"/>
  <c r="IO382" i="14"/>
  <c r="IW382" i="14"/>
  <c r="AH382" i="14"/>
  <c r="CT382" i="14"/>
  <c r="FF382" i="14"/>
  <c r="HR382" i="14"/>
  <c r="AI382" i="14"/>
  <c r="CU382" i="14"/>
  <c r="FG382" i="14"/>
  <c r="HS382" i="14"/>
  <c r="AJ382" i="14"/>
  <c r="CV382" i="14"/>
  <c r="FH382" i="14"/>
  <c r="HT382" i="14"/>
  <c r="AK382" i="14"/>
  <c r="CW382" i="14"/>
  <c r="FI382" i="14"/>
  <c r="HU382" i="14"/>
  <c r="AL382" i="14"/>
  <c r="CX382" i="14"/>
  <c r="FJ382" i="14"/>
  <c r="HV382" i="14"/>
  <c r="AE382" i="14"/>
  <c r="CQ382" i="14"/>
  <c r="FC382" i="14"/>
  <c r="HO382" i="14"/>
  <c r="AF382" i="14"/>
  <c r="CR382" i="14"/>
  <c r="FD382" i="14"/>
  <c r="HP382" i="14"/>
  <c r="AG382" i="14"/>
  <c r="CS382" i="14"/>
  <c r="FE382" i="14"/>
  <c r="F123" i="14"/>
  <c r="I647" i="14"/>
  <c r="I122" i="14"/>
  <c r="K122" i="14" s="1"/>
  <c r="HF383" i="14" s="1"/>
  <c r="H123" i="14"/>
  <c r="F648" i="14"/>
  <c r="H648" i="14"/>
  <c r="N649" i="14"/>
  <c r="A650" i="14"/>
  <c r="BL648" i="14"/>
  <c r="BD648" i="14"/>
  <c r="AV648" i="14"/>
  <c r="AN648" i="14"/>
  <c r="AF648" i="14"/>
  <c r="X648" i="14"/>
  <c r="P648" i="14"/>
  <c r="BK648" i="14"/>
  <c r="BC648" i="14"/>
  <c r="AU648" i="14"/>
  <c r="AM648" i="14"/>
  <c r="AE648" i="14"/>
  <c r="W648" i="14"/>
  <c r="O648" i="14"/>
  <c r="BJ648" i="14"/>
  <c r="BB648" i="14"/>
  <c r="AT648" i="14"/>
  <c r="AL648" i="14"/>
  <c r="AD648" i="14"/>
  <c r="V648" i="14"/>
  <c r="BI648" i="14"/>
  <c r="BA648" i="14"/>
  <c r="AS648" i="14"/>
  <c r="AK648" i="14"/>
  <c r="AC648" i="14"/>
  <c r="U648" i="14"/>
  <c r="M648" i="14"/>
  <c r="BH648" i="14"/>
  <c r="AZ648" i="14"/>
  <c r="AR648" i="14"/>
  <c r="AJ648" i="14"/>
  <c r="AB648" i="14"/>
  <c r="T648" i="14"/>
  <c r="BG648" i="14"/>
  <c r="AY648" i="14"/>
  <c r="AQ648" i="14"/>
  <c r="AI648" i="14"/>
  <c r="AA648" i="14"/>
  <c r="S648" i="14"/>
  <c r="BF648" i="14"/>
  <c r="AX648" i="14"/>
  <c r="AP648" i="14"/>
  <c r="AH648" i="14"/>
  <c r="Z648" i="14"/>
  <c r="R648" i="14"/>
  <c r="BE648" i="14"/>
  <c r="AW648" i="14"/>
  <c r="AO648" i="14"/>
  <c r="AG648" i="14"/>
  <c r="Y648" i="14"/>
  <c r="Q648" i="14"/>
  <c r="D650" i="14"/>
  <c r="C651" i="14"/>
  <c r="G124" i="14"/>
  <c r="E124" i="14"/>
  <c r="H124" i="14" s="1"/>
  <c r="E649" i="14"/>
  <c r="F649" i="14" s="1"/>
  <c r="H649" i="14"/>
  <c r="D125" i="14"/>
  <c r="C126" i="14"/>
  <c r="D49" i="11"/>
  <c r="G49" i="11" s="1"/>
  <c r="E48" i="11"/>
  <c r="F48" i="11" s="1"/>
  <c r="B261" i="2"/>
  <c r="B259" i="2"/>
  <c r="C205" i="1" s="1"/>
  <c r="C230" i="1"/>
  <c r="J48" i="11" l="1"/>
  <c r="K48" i="11" s="1"/>
  <c r="H48" i="11"/>
  <c r="I48" i="11" s="1"/>
  <c r="G649" i="14"/>
  <c r="I649" i="14" s="1"/>
  <c r="F124" i="14"/>
  <c r="I124" i="14" s="1"/>
  <c r="K124" i="14" s="1"/>
  <c r="IV385" i="14" s="1"/>
  <c r="I123" i="14"/>
  <c r="K123" i="14" s="1"/>
  <c r="HK384" i="14" s="1"/>
  <c r="W383" i="14"/>
  <c r="GT383" i="14"/>
  <c r="CY383" i="14"/>
  <c r="GU383" i="14"/>
  <c r="EM383" i="14"/>
  <c r="AC383" i="14"/>
  <c r="HW383" i="14"/>
  <c r="DE383" i="14"/>
  <c r="EV383" i="14"/>
  <c r="DF383" i="14"/>
  <c r="GR383" i="14"/>
  <c r="BU383" i="14"/>
  <c r="DB383" i="14"/>
  <c r="EU383" i="14"/>
  <c r="HX383" i="14"/>
  <c r="AA383" i="14"/>
  <c r="GW383" i="14"/>
  <c r="O383" i="14"/>
  <c r="GQ383" i="14"/>
  <c r="Y383" i="14"/>
  <c r="DC383" i="14"/>
  <c r="AD383" i="14"/>
  <c r="BK383" i="14"/>
  <c r="X383" i="14"/>
  <c r="DA383" i="14"/>
  <c r="AB383" i="14"/>
  <c r="GX383" i="14"/>
  <c r="BS383" i="14"/>
  <c r="BT383" i="14"/>
  <c r="GS383" i="14"/>
  <c r="DD383" i="14"/>
  <c r="CQ383" i="14"/>
  <c r="CZ383" i="14"/>
  <c r="Z383" i="14"/>
  <c r="GV383" i="14"/>
  <c r="AE383" i="14"/>
  <c r="DW383" i="14"/>
  <c r="GY383" i="14"/>
  <c r="AF383" i="14"/>
  <c r="DX383" i="14"/>
  <c r="GZ383" i="14"/>
  <c r="AG383" i="14"/>
  <c r="DY383" i="14"/>
  <c r="HA383" i="14"/>
  <c r="AH383" i="14"/>
  <c r="DZ383" i="14"/>
  <c r="HB383" i="14"/>
  <c r="AI383" i="14"/>
  <c r="EA383" i="14"/>
  <c r="HC383" i="14"/>
  <c r="AJ383" i="14"/>
  <c r="EB383" i="14"/>
  <c r="HD383" i="14"/>
  <c r="AK383" i="14"/>
  <c r="EC383" i="14"/>
  <c r="HE383" i="14"/>
  <c r="AL383" i="14"/>
  <c r="ED383" i="14"/>
  <c r="HN383" i="14"/>
  <c r="AM383" i="14"/>
  <c r="EE383" i="14"/>
  <c r="HG383" i="14"/>
  <c r="AN383" i="14"/>
  <c r="EF383" i="14"/>
  <c r="HH383" i="14"/>
  <c r="AO383" i="14"/>
  <c r="EG383" i="14"/>
  <c r="HI383" i="14"/>
  <c r="AP383" i="14"/>
  <c r="EH383" i="14"/>
  <c r="HJ383" i="14"/>
  <c r="AQ383" i="14"/>
  <c r="EI383" i="14"/>
  <c r="HK383" i="14"/>
  <c r="AR383" i="14"/>
  <c r="EJ383" i="14"/>
  <c r="HL383" i="14"/>
  <c r="AS383" i="14"/>
  <c r="EK383" i="14"/>
  <c r="HM383" i="14"/>
  <c r="AT383" i="14"/>
  <c r="EL383" i="14"/>
  <c r="HV383" i="14"/>
  <c r="HO383" i="14"/>
  <c r="BL383" i="14"/>
  <c r="EN383" i="14"/>
  <c r="HP383" i="14"/>
  <c r="BM383" i="14"/>
  <c r="EO383" i="14"/>
  <c r="HQ383" i="14"/>
  <c r="BN383" i="14"/>
  <c r="EP383" i="14"/>
  <c r="HR383" i="14"/>
  <c r="BO383" i="14"/>
  <c r="EQ383" i="14"/>
  <c r="HS383" i="14"/>
  <c r="BP383" i="14"/>
  <c r="ER383" i="14"/>
  <c r="HT383" i="14"/>
  <c r="BQ383" i="14"/>
  <c r="ES383" i="14"/>
  <c r="HU383" i="14"/>
  <c r="BR383" i="14"/>
  <c r="ET383" i="14"/>
  <c r="ID383" i="14"/>
  <c r="EW383" i="14"/>
  <c r="HY383" i="14"/>
  <c r="BV383" i="14"/>
  <c r="EX383" i="14"/>
  <c r="HZ383" i="14"/>
  <c r="BW383" i="14"/>
  <c r="EY383" i="14"/>
  <c r="IA383" i="14"/>
  <c r="BX383" i="14"/>
  <c r="EZ383" i="14"/>
  <c r="IB383" i="14"/>
  <c r="BY383" i="14"/>
  <c r="FA383" i="14"/>
  <c r="IC383" i="14"/>
  <c r="BZ383" i="14"/>
  <c r="FB383" i="14"/>
  <c r="JB383" i="14"/>
  <c r="CA383" i="14"/>
  <c r="FC383" i="14"/>
  <c r="IU383" i="14"/>
  <c r="CB383" i="14"/>
  <c r="FD383" i="14"/>
  <c r="IV383" i="14"/>
  <c r="CC383" i="14"/>
  <c r="FE383" i="14"/>
  <c r="IW383" i="14"/>
  <c r="CD383" i="14"/>
  <c r="FF383" i="14"/>
  <c r="IX383" i="14"/>
  <c r="CE383" i="14"/>
  <c r="FG383" i="14"/>
  <c r="IY383" i="14"/>
  <c r="CF383" i="14"/>
  <c r="FH383" i="14"/>
  <c r="IZ383" i="14"/>
  <c r="CG383" i="14"/>
  <c r="FI383" i="14"/>
  <c r="JA383" i="14"/>
  <c r="CH383" i="14"/>
  <c r="FJ383" i="14"/>
  <c r="G383" i="14"/>
  <c r="CI383" i="14"/>
  <c r="FK383" i="14"/>
  <c r="H383" i="14"/>
  <c r="CJ383" i="14"/>
  <c r="FL383" i="14"/>
  <c r="I383" i="14"/>
  <c r="CK383" i="14"/>
  <c r="FM383" i="14"/>
  <c r="J383" i="14"/>
  <c r="CL383" i="14"/>
  <c r="FN383" i="14"/>
  <c r="K383" i="14"/>
  <c r="CM383" i="14"/>
  <c r="FO383" i="14"/>
  <c r="L383" i="14"/>
  <c r="CN383" i="14"/>
  <c r="FP383" i="14"/>
  <c r="M383" i="14"/>
  <c r="CO383" i="14"/>
  <c r="FQ383" i="14"/>
  <c r="N383" i="14"/>
  <c r="CP383" i="14"/>
  <c r="FR383" i="14"/>
  <c r="GI383" i="14"/>
  <c r="P383" i="14"/>
  <c r="CR383" i="14"/>
  <c r="GJ383" i="14"/>
  <c r="Q383" i="14"/>
  <c r="CS383" i="14"/>
  <c r="GK383" i="14"/>
  <c r="R383" i="14"/>
  <c r="CT383" i="14"/>
  <c r="GL383" i="14"/>
  <c r="S383" i="14"/>
  <c r="CU383" i="14"/>
  <c r="GM383" i="14"/>
  <c r="T383" i="14"/>
  <c r="CV383" i="14"/>
  <c r="GN383" i="14"/>
  <c r="U383" i="14"/>
  <c r="CW383" i="14"/>
  <c r="GO383" i="14"/>
  <c r="V383" i="14"/>
  <c r="CX383" i="14"/>
  <c r="GP383" i="14"/>
  <c r="AU383" i="14"/>
  <c r="DG383" i="14"/>
  <c r="FS383" i="14"/>
  <c r="IE383" i="14"/>
  <c r="AV383" i="14"/>
  <c r="DH383" i="14"/>
  <c r="FT383" i="14"/>
  <c r="IF383" i="14"/>
  <c r="AW383" i="14"/>
  <c r="DI383" i="14"/>
  <c r="FU383" i="14"/>
  <c r="IG383" i="14"/>
  <c r="AX383" i="14"/>
  <c r="DJ383" i="14"/>
  <c r="FV383" i="14"/>
  <c r="IH383" i="14"/>
  <c r="AY383" i="14"/>
  <c r="DK383" i="14"/>
  <c r="FW383" i="14"/>
  <c r="II383" i="14"/>
  <c r="AZ383" i="14"/>
  <c r="DL383" i="14"/>
  <c r="FX383" i="14"/>
  <c r="IJ383" i="14"/>
  <c r="BA383" i="14"/>
  <c r="DM383" i="14"/>
  <c r="FY383" i="14"/>
  <c r="IK383" i="14"/>
  <c r="BB383" i="14"/>
  <c r="DN383" i="14"/>
  <c r="FZ383" i="14"/>
  <c r="IL383" i="14"/>
  <c r="BC383" i="14"/>
  <c r="DO383" i="14"/>
  <c r="GA383" i="14"/>
  <c r="IM383" i="14"/>
  <c r="BD383" i="14"/>
  <c r="DP383" i="14"/>
  <c r="GB383" i="14"/>
  <c r="IN383" i="14"/>
  <c r="BE383" i="14"/>
  <c r="DQ383" i="14"/>
  <c r="GC383" i="14"/>
  <c r="IO383" i="14"/>
  <c r="BF383" i="14"/>
  <c r="DR383" i="14"/>
  <c r="GD383" i="14"/>
  <c r="IP383" i="14"/>
  <c r="BG383" i="14"/>
  <c r="DS383" i="14"/>
  <c r="GE383" i="14"/>
  <c r="IQ383" i="14"/>
  <c r="BH383" i="14"/>
  <c r="DT383" i="14"/>
  <c r="GF383" i="14"/>
  <c r="IR383" i="14"/>
  <c r="BI383" i="14"/>
  <c r="DU383" i="14"/>
  <c r="GG383" i="14"/>
  <c r="IS383" i="14"/>
  <c r="BJ383" i="14"/>
  <c r="DV383" i="14"/>
  <c r="GH383" i="14"/>
  <c r="IT383" i="14"/>
  <c r="N650" i="14"/>
  <c r="A651" i="14"/>
  <c r="C127" i="14"/>
  <c r="D126" i="14"/>
  <c r="BL649" i="14"/>
  <c r="BD649" i="14"/>
  <c r="AV649" i="14"/>
  <c r="AN649" i="14"/>
  <c r="AF649" i="14"/>
  <c r="X649" i="14"/>
  <c r="P649" i="14"/>
  <c r="BK649" i="14"/>
  <c r="BC649" i="14"/>
  <c r="AU649" i="14"/>
  <c r="AM649" i="14"/>
  <c r="AE649" i="14"/>
  <c r="W649" i="14"/>
  <c r="O649" i="14"/>
  <c r="BJ649" i="14"/>
  <c r="BB649" i="14"/>
  <c r="AT649" i="14"/>
  <c r="AL649" i="14"/>
  <c r="AD649" i="14"/>
  <c r="V649" i="14"/>
  <c r="BI649" i="14"/>
  <c r="BA649" i="14"/>
  <c r="AS649" i="14"/>
  <c r="AK649" i="14"/>
  <c r="AC649" i="14"/>
  <c r="U649" i="14"/>
  <c r="M649" i="14"/>
  <c r="BH649" i="14"/>
  <c r="AZ649" i="14"/>
  <c r="AR649" i="14"/>
  <c r="AJ649" i="14"/>
  <c r="AB649" i="14"/>
  <c r="T649" i="14"/>
  <c r="BG649" i="14"/>
  <c r="AY649" i="14"/>
  <c r="AQ649" i="14"/>
  <c r="AI649" i="14"/>
  <c r="AA649" i="14"/>
  <c r="S649" i="14"/>
  <c r="BF649" i="14"/>
  <c r="AX649" i="14"/>
  <c r="AP649" i="14"/>
  <c r="AH649" i="14"/>
  <c r="Z649" i="14"/>
  <c r="R649" i="14"/>
  <c r="BE649" i="14"/>
  <c r="AW649" i="14"/>
  <c r="AO649" i="14"/>
  <c r="AG649" i="14"/>
  <c r="Y649" i="14"/>
  <c r="Q649" i="14"/>
  <c r="E125" i="14"/>
  <c r="H125" i="14" s="1"/>
  <c r="D651" i="14"/>
  <c r="C652" i="14"/>
  <c r="E650" i="14"/>
  <c r="H650" i="14" s="1"/>
  <c r="I648" i="14"/>
  <c r="D50" i="11"/>
  <c r="G50" i="11" s="1"/>
  <c r="E49" i="11"/>
  <c r="F49" i="11" s="1"/>
  <c r="B301" i="2"/>
  <c r="B311" i="2"/>
  <c r="B308" i="2"/>
  <c r="B307" i="2"/>
  <c r="B306" i="2"/>
  <c r="B310" i="2"/>
  <c r="B309" i="2"/>
  <c r="B305" i="2"/>
  <c r="B304" i="2"/>
  <c r="B303" i="2"/>
  <c r="B302" i="2"/>
  <c r="D286" i="2"/>
  <c r="D287" i="2" s="1"/>
  <c r="D288" i="2" s="1"/>
  <c r="D289" i="2" s="1"/>
  <c r="D290" i="2" s="1"/>
  <c r="D291" i="2" s="1"/>
  <c r="D292" i="2" s="1"/>
  <c r="D293" i="2" s="1"/>
  <c r="D294" i="2" s="1"/>
  <c r="D295" i="2" s="1"/>
  <c r="D296" i="2" s="1"/>
  <c r="D297" i="2" s="1"/>
  <c r="D298" i="2" s="1"/>
  <c r="D299" i="2" s="1"/>
  <c r="D300" i="2" s="1"/>
  <c r="D301" i="2" s="1"/>
  <c r="D302" i="2" s="1"/>
  <c r="D303" i="2" s="1"/>
  <c r="D304" i="2" s="1"/>
  <c r="D305" i="2" s="1"/>
  <c r="D306" i="2" s="1"/>
  <c r="D307" i="2" s="1"/>
  <c r="D308" i="2" s="1"/>
  <c r="D309" i="2" s="1"/>
  <c r="D310" i="2" s="1"/>
  <c r="D311" i="2" s="1"/>
  <c r="D312" i="2" s="1"/>
  <c r="D313" i="2" s="1"/>
  <c r="D314" i="2" s="1"/>
  <c r="D315" i="2" s="1"/>
  <c r="D316" i="2" s="1"/>
  <c r="D317" i="2" s="1"/>
  <c r="D318" i="2" s="1"/>
  <c r="D319" i="2" s="1"/>
  <c r="D320" i="2" s="1"/>
  <c r="D321" i="2" s="1"/>
  <c r="J49" i="11" l="1"/>
  <c r="K49" i="11" s="1"/>
  <c r="H49" i="11"/>
  <c r="I49" i="11" s="1"/>
  <c r="AH384" i="14"/>
  <c r="G384" i="14"/>
  <c r="IB384" i="14"/>
  <c r="N384" i="14"/>
  <c r="FT384" i="14"/>
  <c r="BJ384" i="14"/>
  <c r="FH384" i="14"/>
  <c r="GH384" i="14"/>
  <c r="IN384" i="14"/>
  <c r="GJ384" i="14"/>
  <c r="GN384" i="14"/>
  <c r="ID384" i="14"/>
  <c r="AO384" i="14"/>
  <c r="BS384" i="14"/>
  <c r="BY384" i="14"/>
  <c r="IU384" i="14"/>
  <c r="DC384" i="14"/>
  <c r="BI384" i="14"/>
  <c r="HZ384" i="14"/>
  <c r="CW384" i="14"/>
  <c r="H384" i="14"/>
  <c r="II384" i="14"/>
  <c r="L384" i="14"/>
  <c r="BX384" i="14"/>
  <c r="DE384" i="14"/>
  <c r="GA384" i="14"/>
  <c r="GC384" i="14"/>
  <c r="EJ384" i="14"/>
  <c r="JA384" i="14"/>
  <c r="HW384" i="14"/>
  <c r="IG384" i="14"/>
  <c r="GF384" i="14"/>
  <c r="IS384" i="14"/>
  <c r="BC384" i="14"/>
  <c r="GB384" i="14"/>
  <c r="BF384" i="14"/>
  <c r="AJ384" i="14"/>
  <c r="BQ384" i="14"/>
  <c r="DF384" i="14"/>
  <c r="IM384" i="14"/>
  <c r="EG384" i="14"/>
  <c r="IQ384" i="14"/>
  <c r="EK384" i="14"/>
  <c r="CQ384" i="14"/>
  <c r="BD384" i="14"/>
  <c r="DD384" i="14"/>
  <c r="IR384" i="14"/>
  <c r="GG384" i="14"/>
  <c r="FR384" i="14"/>
  <c r="CY384" i="14"/>
  <c r="CZ384" i="14"/>
  <c r="DI384" i="14"/>
  <c r="BV384" i="14"/>
  <c r="CV384" i="14"/>
  <c r="EL384" i="14"/>
  <c r="CS384" i="14"/>
  <c r="DL384" i="14"/>
  <c r="IZ384" i="14"/>
  <c r="IC384" i="14"/>
  <c r="FZ384" i="14"/>
  <c r="EE384" i="14"/>
  <c r="FD384" i="14"/>
  <c r="DQ384" i="14"/>
  <c r="DR384" i="14"/>
  <c r="IJ384" i="14"/>
  <c r="BN384" i="14"/>
  <c r="BH384" i="14"/>
  <c r="FP384" i="14"/>
  <c r="M384" i="14"/>
  <c r="FQ384" i="14"/>
  <c r="BZ384" i="14"/>
  <c r="IT384" i="14"/>
  <c r="FK384" i="14"/>
  <c r="BT384" i="14"/>
  <c r="I384" i="14"/>
  <c r="GS384" i="14"/>
  <c r="FN384" i="14"/>
  <c r="BP384" i="14"/>
  <c r="FX384" i="14"/>
  <c r="AK384" i="14"/>
  <c r="FY384" i="14"/>
  <c r="CX384" i="14"/>
  <c r="JB384" i="14"/>
  <c r="FS384" i="14"/>
  <c r="CR384" i="14"/>
  <c r="AG384" i="14"/>
  <c r="HY384" i="14"/>
  <c r="GD384" i="14"/>
  <c r="AR384" i="14"/>
  <c r="DT384" i="14"/>
  <c r="GV384" i="14"/>
  <c r="AS384" i="14"/>
  <c r="DU384" i="14"/>
  <c r="GW384" i="14"/>
  <c r="AT384" i="14"/>
  <c r="DV384" i="14"/>
  <c r="GX384" i="14"/>
  <c r="AM384" i="14"/>
  <c r="DO384" i="14"/>
  <c r="GQ384" i="14"/>
  <c r="AN384" i="14"/>
  <c r="DP384" i="14"/>
  <c r="HX384" i="14"/>
  <c r="BM384" i="14"/>
  <c r="FM384" i="14"/>
  <c r="IW384" i="14"/>
  <c r="DB384" i="14"/>
  <c r="BO384" i="14"/>
  <c r="AZ384" i="14"/>
  <c r="EB384" i="14"/>
  <c r="HT384" i="14"/>
  <c r="BA384" i="14"/>
  <c r="EC384" i="14"/>
  <c r="HU384" i="14"/>
  <c r="BB384" i="14"/>
  <c r="ED384" i="14"/>
  <c r="HV384" i="14"/>
  <c r="AU384" i="14"/>
  <c r="DW384" i="14"/>
  <c r="HO384" i="14"/>
  <c r="AV384" i="14"/>
  <c r="EF384" i="14"/>
  <c r="IF384" i="14"/>
  <c r="BU384" i="14"/>
  <c r="FU384" i="14"/>
  <c r="J384" i="14"/>
  <c r="DJ384" i="14"/>
  <c r="BW384" i="14"/>
  <c r="FI384" i="14"/>
  <c r="IK384" i="14"/>
  <c r="BR384" i="14"/>
  <c r="FJ384" i="14"/>
  <c r="IL384" i="14"/>
  <c r="BK384" i="14"/>
  <c r="FC384" i="14"/>
  <c r="IE384" i="14"/>
  <c r="BL384" i="14"/>
  <c r="FL384" i="14"/>
  <c r="IV384" i="14"/>
  <c r="DA384" i="14"/>
  <c r="GK384" i="14"/>
  <c r="AP384" i="14"/>
  <c r="FF384" i="14"/>
  <c r="GE384" i="14"/>
  <c r="DM384" i="14"/>
  <c r="GO384" i="14"/>
  <c r="AL384" i="14"/>
  <c r="DN384" i="14"/>
  <c r="GP384" i="14"/>
  <c r="AE384" i="14"/>
  <c r="DG384" i="14"/>
  <c r="GI384" i="14"/>
  <c r="AF384" i="14"/>
  <c r="DH384" i="14"/>
  <c r="GR384" i="14"/>
  <c r="BE384" i="14"/>
  <c r="FE384" i="14"/>
  <c r="IO384" i="14"/>
  <c r="CT384" i="14"/>
  <c r="K384" i="14"/>
  <c r="IH384" i="14"/>
  <c r="FG384" i="14"/>
  <c r="IP384" i="14"/>
  <c r="FO384" i="14"/>
  <c r="DX384" i="14"/>
  <c r="HP384" i="14"/>
  <c r="AW384" i="14"/>
  <c r="DY384" i="14"/>
  <c r="HQ384" i="14"/>
  <c r="AX384" i="14"/>
  <c r="EH384" i="14"/>
  <c r="BG384" i="14"/>
  <c r="IA384" i="14"/>
  <c r="EI384" i="14"/>
  <c r="GL384" i="14"/>
  <c r="AI384" i="14"/>
  <c r="DK384" i="14"/>
  <c r="GM384" i="14"/>
  <c r="GT384" i="14"/>
  <c r="AQ384" i="14"/>
  <c r="DS384" i="14"/>
  <c r="GU384" i="14"/>
  <c r="DZ384" i="14"/>
  <c r="HR384" i="14"/>
  <c r="AY384" i="14"/>
  <c r="EA384" i="14"/>
  <c r="HS384" i="14"/>
  <c r="FV384" i="14"/>
  <c r="IX384" i="14"/>
  <c r="CU384" i="14"/>
  <c r="FW384" i="14"/>
  <c r="IY384" i="14"/>
  <c r="T384" i="14"/>
  <c r="CF384" i="14"/>
  <c r="ER384" i="14"/>
  <c r="HD384" i="14"/>
  <c r="U384" i="14"/>
  <c r="CG384" i="14"/>
  <c r="ES384" i="14"/>
  <c r="HE384" i="14"/>
  <c r="V384" i="14"/>
  <c r="CH384" i="14"/>
  <c r="ET384" i="14"/>
  <c r="HF384" i="14"/>
  <c r="O384" i="14"/>
  <c r="CA384" i="14"/>
  <c r="EM384" i="14"/>
  <c r="GY384" i="14"/>
  <c r="P384" i="14"/>
  <c r="CB384" i="14"/>
  <c r="EN384" i="14"/>
  <c r="GZ384" i="14"/>
  <c r="Q384" i="14"/>
  <c r="CC384" i="14"/>
  <c r="EO384" i="14"/>
  <c r="HA384" i="14"/>
  <c r="R384" i="14"/>
  <c r="CD384" i="14"/>
  <c r="EP384" i="14"/>
  <c r="HB384" i="14"/>
  <c r="S384" i="14"/>
  <c r="CE384" i="14"/>
  <c r="EQ384" i="14"/>
  <c r="HC384" i="14"/>
  <c r="AB384" i="14"/>
  <c r="CN384" i="14"/>
  <c r="EZ384" i="14"/>
  <c r="HL384" i="14"/>
  <c r="AC384" i="14"/>
  <c r="CO384" i="14"/>
  <c r="FA384" i="14"/>
  <c r="HM384" i="14"/>
  <c r="AD384" i="14"/>
  <c r="CP384" i="14"/>
  <c r="FB384" i="14"/>
  <c r="HN384" i="14"/>
  <c r="W384" i="14"/>
  <c r="CI384" i="14"/>
  <c r="EU384" i="14"/>
  <c r="HG384" i="14"/>
  <c r="X384" i="14"/>
  <c r="CJ384" i="14"/>
  <c r="EV384" i="14"/>
  <c r="HH384" i="14"/>
  <c r="Y384" i="14"/>
  <c r="CK384" i="14"/>
  <c r="EW384" i="14"/>
  <c r="HI384" i="14"/>
  <c r="Z384" i="14"/>
  <c r="CL384" i="14"/>
  <c r="EX384" i="14"/>
  <c r="HJ384" i="14"/>
  <c r="AA384" i="14"/>
  <c r="CM384" i="14"/>
  <c r="EY384" i="14"/>
  <c r="F125" i="14"/>
  <c r="G125" i="14"/>
  <c r="I385" i="14"/>
  <c r="K385" i="14"/>
  <c r="BW385" i="14"/>
  <c r="M385" i="14"/>
  <c r="BY385" i="14"/>
  <c r="G385" i="14"/>
  <c r="BS385" i="14"/>
  <c r="BU385" i="14"/>
  <c r="BX385" i="14"/>
  <c r="BT385" i="14"/>
  <c r="GV385" i="14"/>
  <c r="GR385" i="14"/>
  <c r="BV385" i="14"/>
  <c r="BZ385" i="14"/>
  <c r="GT385" i="14"/>
  <c r="GX385" i="14"/>
  <c r="GS385" i="14"/>
  <c r="GU385" i="14"/>
  <c r="GW385" i="14"/>
  <c r="GQ385" i="14"/>
  <c r="J385" i="14"/>
  <c r="L385" i="14"/>
  <c r="N385" i="14"/>
  <c r="H385" i="14"/>
  <c r="EH385" i="14"/>
  <c r="EJ385" i="14"/>
  <c r="EL385" i="14"/>
  <c r="EF385" i="14"/>
  <c r="EG385" i="14"/>
  <c r="EI385" i="14"/>
  <c r="EK385" i="14"/>
  <c r="EE385" i="14"/>
  <c r="CC385" i="14"/>
  <c r="HA385" i="14"/>
  <c r="CD385" i="14"/>
  <c r="HB385" i="14"/>
  <c r="CE385" i="14"/>
  <c r="HC385" i="14"/>
  <c r="CF385" i="14"/>
  <c r="HD385" i="14"/>
  <c r="CG385" i="14"/>
  <c r="HE385" i="14"/>
  <c r="CH385" i="14"/>
  <c r="HF385" i="14"/>
  <c r="CA385" i="14"/>
  <c r="GY385" i="14"/>
  <c r="CB385" i="14"/>
  <c r="GZ385" i="14"/>
  <c r="CK385" i="14"/>
  <c r="HI385" i="14"/>
  <c r="CL385" i="14"/>
  <c r="HJ385" i="14"/>
  <c r="CM385" i="14"/>
  <c r="HK385" i="14"/>
  <c r="CN385" i="14"/>
  <c r="HL385" i="14"/>
  <c r="CO385" i="14"/>
  <c r="HM385" i="14"/>
  <c r="CP385" i="14"/>
  <c r="HN385" i="14"/>
  <c r="CI385" i="14"/>
  <c r="HG385" i="14"/>
  <c r="CJ385" i="14"/>
  <c r="HH385" i="14"/>
  <c r="DA385" i="14"/>
  <c r="HY385" i="14"/>
  <c r="DB385" i="14"/>
  <c r="HZ385" i="14"/>
  <c r="DC385" i="14"/>
  <c r="IA385" i="14"/>
  <c r="DD385" i="14"/>
  <c r="IB385" i="14"/>
  <c r="DE385" i="14"/>
  <c r="IC385" i="14"/>
  <c r="DF385" i="14"/>
  <c r="ID385" i="14"/>
  <c r="CY385" i="14"/>
  <c r="HW385" i="14"/>
  <c r="CZ385" i="14"/>
  <c r="HX385" i="14"/>
  <c r="Q385" i="14"/>
  <c r="EO385" i="14"/>
  <c r="R385" i="14"/>
  <c r="EP385" i="14"/>
  <c r="S385" i="14"/>
  <c r="EQ385" i="14"/>
  <c r="T385" i="14"/>
  <c r="ER385" i="14"/>
  <c r="U385" i="14"/>
  <c r="ES385" i="14"/>
  <c r="V385" i="14"/>
  <c r="ET385" i="14"/>
  <c r="O385" i="14"/>
  <c r="EM385" i="14"/>
  <c r="P385" i="14"/>
  <c r="EN385" i="14"/>
  <c r="Y385" i="14"/>
  <c r="EW385" i="14"/>
  <c r="Z385" i="14"/>
  <c r="EX385" i="14"/>
  <c r="AA385" i="14"/>
  <c r="EY385" i="14"/>
  <c r="AB385" i="14"/>
  <c r="EZ385" i="14"/>
  <c r="AC385" i="14"/>
  <c r="FA385" i="14"/>
  <c r="AD385" i="14"/>
  <c r="FB385" i="14"/>
  <c r="W385" i="14"/>
  <c r="EU385" i="14"/>
  <c r="X385" i="14"/>
  <c r="EV385" i="14"/>
  <c r="AO385" i="14"/>
  <c r="FM385" i="14"/>
  <c r="AP385" i="14"/>
  <c r="FN385" i="14"/>
  <c r="AQ385" i="14"/>
  <c r="FO385" i="14"/>
  <c r="AR385" i="14"/>
  <c r="FP385" i="14"/>
  <c r="AS385" i="14"/>
  <c r="FQ385" i="14"/>
  <c r="AT385" i="14"/>
  <c r="FR385" i="14"/>
  <c r="AM385" i="14"/>
  <c r="FK385" i="14"/>
  <c r="AN385" i="14"/>
  <c r="FL385" i="14"/>
  <c r="AG385" i="14"/>
  <c r="CS385" i="14"/>
  <c r="FE385" i="14"/>
  <c r="HQ385" i="14"/>
  <c r="AH385" i="14"/>
  <c r="CT385" i="14"/>
  <c r="FF385" i="14"/>
  <c r="HR385" i="14"/>
  <c r="AI385" i="14"/>
  <c r="CU385" i="14"/>
  <c r="FG385" i="14"/>
  <c r="HS385" i="14"/>
  <c r="AJ385" i="14"/>
  <c r="CV385" i="14"/>
  <c r="FH385" i="14"/>
  <c r="HT385" i="14"/>
  <c r="AK385" i="14"/>
  <c r="CW385" i="14"/>
  <c r="FI385" i="14"/>
  <c r="HU385" i="14"/>
  <c r="AL385" i="14"/>
  <c r="CX385" i="14"/>
  <c r="FJ385" i="14"/>
  <c r="HV385" i="14"/>
  <c r="AE385" i="14"/>
  <c r="CQ385" i="14"/>
  <c r="FC385" i="14"/>
  <c r="HO385" i="14"/>
  <c r="AF385" i="14"/>
  <c r="CR385" i="14"/>
  <c r="FD385" i="14"/>
  <c r="HP385" i="14"/>
  <c r="AW385" i="14"/>
  <c r="DI385" i="14"/>
  <c r="FU385" i="14"/>
  <c r="IG385" i="14"/>
  <c r="AX385" i="14"/>
  <c r="DJ385" i="14"/>
  <c r="FV385" i="14"/>
  <c r="IH385" i="14"/>
  <c r="AY385" i="14"/>
  <c r="DK385" i="14"/>
  <c r="FW385" i="14"/>
  <c r="II385" i="14"/>
  <c r="AZ385" i="14"/>
  <c r="DL385" i="14"/>
  <c r="FX385" i="14"/>
  <c r="IJ385" i="14"/>
  <c r="BA385" i="14"/>
  <c r="DM385" i="14"/>
  <c r="FY385" i="14"/>
  <c r="IK385" i="14"/>
  <c r="BB385" i="14"/>
  <c r="DN385" i="14"/>
  <c r="FZ385" i="14"/>
  <c r="IL385" i="14"/>
  <c r="AU385" i="14"/>
  <c r="DG385" i="14"/>
  <c r="FS385" i="14"/>
  <c r="IE385" i="14"/>
  <c r="AV385" i="14"/>
  <c r="DH385" i="14"/>
  <c r="FT385" i="14"/>
  <c r="IF385" i="14"/>
  <c r="BE385" i="14"/>
  <c r="DQ385" i="14"/>
  <c r="GC385" i="14"/>
  <c r="IO385" i="14"/>
  <c r="BF385" i="14"/>
  <c r="DR385" i="14"/>
  <c r="GD385" i="14"/>
  <c r="IP385" i="14"/>
  <c r="BG385" i="14"/>
  <c r="DS385" i="14"/>
  <c r="GE385" i="14"/>
  <c r="IQ385" i="14"/>
  <c r="BH385" i="14"/>
  <c r="DT385" i="14"/>
  <c r="GF385" i="14"/>
  <c r="IR385" i="14"/>
  <c r="BI385" i="14"/>
  <c r="DU385" i="14"/>
  <c r="GG385" i="14"/>
  <c r="IS385" i="14"/>
  <c r="BJ385" i="14"/>
  <c r="DV385" i="14"/>
  <c r="GH385" i="14"/>
  <c r="IT385" i="14"/>
  <c r="BC385" i="14"/>
  <c r="DO385" i="14"/>
  <c r="GA385" i="14"/>
  <c r="IM385" i="14"/>
  <c r="BD385" i="14"/>
  <c r="DP385" i="14"/>
  <c r="GB385" i="14"/>
  <c r="IN385" i="14"/>
  <c r="BM385" i="14"/>
  <c r="DY385" i="14"/>
  <c r="GK385" i="14"/>
  <c r="IW385" i="14"/>
  <c r="BN385" i="14"/>
  <c r="DZ385" i="14"/>
  <c r="GL385" i="14"/>
  <c r="IX385" i="14"/>
  <c r="BO385" i="14"/>
  <c r="EA385" i="14"/>
  <c r="GM385" i="14"/>
  <c r="IY385" i="14"/>
  <c r="BP385" i="14"/>
  <c r="EB385" i="14"/>
  <c r="GN385" i="14"/>
  <c r="IZ385" i="14"/>
  <c r="BQ385" i="14"/>
  <c r="EC385" i="14"/>
  <c r="GO385" i="14"/>
  <c r="JA385" i="14"/>
  <c r="BR385" i="14"/>
  <c r="ED385" i="14"/>
  <c r="GP385" i="14"/>
  <c r="JB385" i="14"/>
  <c r="BK385" i="14"/>
  <c r="DW385" i="14"/>
  <c r="GI385" i="14"/>
  <c r="IU385" i="14"/>
  <c r="BL385" i="14"/>
  <c r="DX385" i="14"/>
  <c r="GJ385" i="14"/>
  <c r="G650" i="14"/>
  <c r="D652" i="14"/>
  <c r="C653" i="14"/>
  <c r="G651" i="14"/>
  <c r="E651" i="14"/>
  <c r="H651" i="14" s="1"/>
  <c r="E126" i="14"/>
  <c r="F126" i="14" s="1"/>
  <c r="H126" i="14"/>
  <c r="D127" i="14"/>
  <c r="C128" i="14"/>
  <c r="F650" i="14"/>
  <c r="N651" i="14"/>
  <c r="A652" i="14"/>
  <c r="BL650" i="14"/>
  <c r="BD650" i="14"/>
  <c r="AV650" i="14"/>
  <c r="AN650" i="14"/>
  <c r="AF650" i="14"/>
  <c r="X650" i="14"/>
  <c r="P650" i="14"/>
  <c r="BK650" i="14"/>
  <c r="BC650" i="14"/>
  <c r="AU650" i="14"/>
  <c r="AM650" i="14"/>
  <c r="AE650" i="14"/>
  <c r="W650" i="14"/>
  <c r="O650" i="14"/>
  <c r="BJ650" i="14"/>
  <c r="BB650" i="14"/>
  <c r="AT650" i="14"/>
  <c r="AL650" i="14"/>
  <c r="AD650" i="14"/>
  <c r="V650" i="14"/>
  <c r="BI650" i="14"/>
  <c r="BA650" i="14"/>
  <c r="AS650" i="14"/>
  <c r="AK650" i="14"/>
  <c r="AC650" i="14"/>
  <c r="U650" i="14"/>
  <c r="M650" i="14"/>
  <c r="BH650" i="14"/>
  <c r="AZ650" i="14"/>
  <c r="AR650" i="14"/>
  <c r="AJ650" i="14"/>
  <c r="AB650" i="14"/>
  <c r="T650" i="14"/>
  <c r="BG650" i="14"/>
  <c r="AY650" i="14"/>
  <c r="AQ650" i="14"/>
  <c r="AI650" i="14"/>
  <c r="AA650" i="14"/>
  <c r="S650" i="14"/>
  <c r="BF650" i="14"/>
  <c r="AX650" i="14"/>
  <c r="AP650" i="14"/>
  <c r="AH650" i="14"/>
  <c r="Z650" i="14"/>
  <c r="R650" i="14"/>
  <c r="BE650" i="14"/>
  <c r="AW650" i="14"/>
  <c r="AO650" i="14"/>
  <c r="AG650" i="14"/>
  <c r="Y650" i="14"/>
  <c r="Q650" i="14"/>
  <c r="D51" i="11"/>
  <c r="G51" i="11" s="1"/>
  <c r="E50" i="11"/>
  <c r="F50" i="11" s="1"/>
  <c r="B315" i="2"/>
  <c r="A332" i="2"/>
  <c r="A333" i="2"/>
  <c r="A328" i="2"/>
  <c r="B325" i="2"/>
  <c r="A331" i="2"/>
  <c r="A330" i="2"/>
  <c r="A317" i="2"/>
  <c r="A316" i="2"/>
  <c r="A321" i="2"/>
  <c r="A320" i="2"/>
  <c r="J50" i="11" l="1"/>
  <c r="K50" i="11" s="1"/>
  <c r="H50" i="11"/>
  <c r="I50" i="11" s="1"/>
  <c r="I125" i="14"/>
  <c r="K125" i="14" s="1"/>
  <c r="IV386" i="14" s="1"/>
  <c r="G126" i="14"/>
  <c r="I126" i="14" s="1"/>
  <c r="K126" i="14" s="1"/>
  <c r="F651" i="14"/>
  <c r="I651" i="14" s="1"/>
  <c r="I650" i="14"/>
  <c r="C129" i="14"/>
  <c r="D128" i="14"/>
  <c r="E127" i="14"/>
  <c r="G127" i="14" s="1"/>
  <c r="N652" i="14"/>
  <c r="A653" i="14"/>
  <c r="BL651" i="14"/>
  <c r="BD651" i="14"/>
  <c r="AV651" i="14"/>
  <c r="AN651" i="14"/>
  <c r="AF651" i="14"/>
  <c r="X651" i="14"/>
  <c r="P651" i="14"/>
  <c r="BK651" i="14"/>
  <c r="BC651" i="14"/>
  <c r="AU651" i="14"/>
  <c r="AM651" i="14"/>
  <c r="AE651" i="14"/>
  <c r="W651" i="14"/>
  <c r="O651" i="14"/>
  <c r="BJ651" i="14"/>
  <c r="BB651" i="14"/>
  <c r="AT651" i="14"/>
  <c r="AL651" i="14"/>
  <c r="AD651" i="14"/>
  <c r="V651" i="14"/>
  <c r="BI651" i="14"/>
  <c r="BA651" i="14"/>
  <c r="AS651" i="14"/>
  <c r="AK651" i="14"/>
  <c r="AC651" i="14"/>
  <c r="U651" i="14"/>
  <c r="M651" i="14"/>
  <c r="BH651" i="14"/>
  <c r="AZ651" i="14"/>
  <c r="AR651" i="14"/>
  <c r="AJ651" i="14"/>
  <c r="AB651" i="14"/>
  <c r="T651" i="14"/>
  <c r="BG651" i="14"/>
  <c r="AY651" i="14"/>
  <c r="AQ651" i="14"/>
  <c r="AI651" i="14"/>
  <c r="AA651" i="14"/>
  <c r="S651" i="14"/>
  <c r="BF651" i="14"/>
  <c r="AX651" i="14"/>
  <c r="AP651" i="14"/>
  <c r="AH651" i="14"/>
  <c r="Z651" i="14"/>
  <c r="R651" i="14"/>
  <c r="BE651" i="14"/>
  <c r="AW651" i="14"/>
  <c r="AO651" i="14"/>
  <c r="AG651" i="14"/>
  <c r="Y651" i="14"/>
  <c r="Q651" i="14"/>
  <c r="D653" i="14"/>
  <c r="C654" i="14"/>
  <c r="E652" i="14"/>
  <c r="G652" i="14" s="1"/>
  <c r="E51" i="11"/>
  <c r="F51" i="11" s="1"/>
  <c r="D52" i="11"/>
  <c r="G52" i="11" s="1"/>
  <c r="J51" i="11" l="1"/>
  <c r="K51" i="11" s="1"/>
  <c r="H51" i="11"/>
  <c r="I51" i="11" s="1"/>
  <c r="HW386" i="14"/>
  <c r="FS386" i="14"/>
  <c r="GB386" i="14"/>
  <c r="GK386" i="14"/>
  <c r="BV386" i="14"/>
  <c r="EQ386" i="14"/>
  <c r="HC386" i="14"/>
  <c r="CN386" i="14"/>
  <c r="HL386" i="14"/>
  <c r="HT386" i="14"/>
  <c r="DF386" i="14"/>
  <c r="IH386" i="14"/>
  <c r="DO386" i="14"/>
  <c r="GA386" i="14"/>
  <c r="BL386" i="14"/>
  <c r="GJ386" i="14"/>
  <c r="BU386" i="14"/>
  <c r="GS386" i="14"/>
  <c r="CD386" i="14"/>
  <c r="HB386" i="14"/>
  <c r="CM386" i="14"/>
  <c r="AJ386" i="14"/>
  <c r="FH386" i="14"/>
  <c r="HU386" i="14"/>
  <c r="DE386" i="14"/>
  <c r="IG386" i="14"/>
  <c r="DN386" i="14"/>
  <c r="IS386" i="14"/>
  <c r="BK386" i="14"/>
  <c r="GI386" i="14"/>
  <c r="BT386" i="14"/>
  <c r="Q386" i="14"/>
  <c r="EO386" i="14"/>
  <c r="Z386" i="14"/>
  <c r="EX386" i="14"/>
  <c r="AI386" i="14"/>
  <c r="FG386" i="14"/>
  <c r="AR386" i="14"/>
  <c r="FP386" i="14"/>
  <c r="BA386" i="14"/>
  <c r="FY386" i="14"/>
  <c r="IQ386" i="14"/>
  <c r="BJ386" i="14"/>
  <c r="DV386" i="14"/>
  <c r="GH386" i="14"/>
  <c r="G386" i="14"/>
  <c r="BS386" i="14"/>
  <c r="EE386" i="14"/>
  <c r="GQ386" i="14"/>
  <c r="P386" i="14"/>
  <c r="CB386" i="14"/>
  <c r="EN386" i="14"/>
  <c r="GZ386" i="14"/>
  <c r="Y386" i="14"/>
  <c r="CK386" i="14"/>
  <c r="EW386" i="14"/>
  <c r="HI386" i="14"/>
  <c r="AH386" i="14"/>
  <c r="CT386" i="14"/>
  <c r="FF386" i="14"/>
  <c r="HR386" i="14"/>
  <c r="AQ386" i="14"/>
  <c r="DC386" i="14"/>
  <c r="FO386" i="14"/>
  <c r="ID386" i="14"/>
  <c r="AZ386" i="14"/>
  <c r="DL386" i="14"/>
  <c r="FX386" i="14"/>
  <c r="IP386" i="14"/>
  <c r="BI386" i="14"/>
  <c r="DU386" i="14"/>
  <c r="GG386" i="14"/>
  <c r="JB386" i="14"/>
  <c r="IR386" i="14"/>
  <c r="FJ386" i="14"/>
  <c r="II386" i="14"/>
  <c r="IU386" i="14"/>
  <c r="J386" i="14"/>
  <c r="EH386" i="14"/>
  <c r="CE386" i="14"/>
  <c r="AB386" i="14"/>
  <c r="EZ386" i="14"/>
  <c r="AK386" i="14"/>
  <c r="HV386" i="14"/>
  <c r="AT386" i="14"/>
  <c r="FR386" i="14"/>
  <c r="BC386" i="14"/>
  <c r="IT386" i="14"/>
  <c r="DX386" i="14"/>
  <c r="I386" i="14"/>
  <c r="EG386" i="14"/>
  <c r="R386" i="14"/>
  <c r="EP386" i="14"/>
  <c r="AA386" i="14"/>
  <c r="EY386" i="14"/>
  <c r="HK386" i="14"/>
  <c r="CV386" i="14"/>
  <c r="AS386" i="14"/>
  <c r="FQ386" i="14"/>
  <c r="IB386" i="14"/>
  <c r="BB386" i="14"/>
  <c r="FZ386" i="14"/>
  <c r="DW386" i="14"/>
  <c r="H386" i="14"/>
  <c r="EF386" i="14"/>
  <c r="GR386" i="14"/>
  <c r="CC386" i="14"/>
  <c r="HA386" i="14"/>
  <c r="CL386" i="14"/>
  <c r="HJ386" i="14"/>
  <c r="CU386" i="14"/>
  <c r="HS386" i="14"/>
  <c r="DD386" i="14"/>
  <c r="IE386" i="14"/>
  <c r="DM386" i="14"/>
  <c r="IJ386" i="14"/>
  <c r="BR386" i="14"/>
  <c r="ED386" i="14"/>
  <c r="GP386" i="14"/>
  <c r="O386" i="14"/>
  <c r="CA386" i="14"/>
  <c r="EM386" i="14"/>
  <c r="GY386" i="14"/>
  <c r="X386" i="14"/>
  <c r="CJ386" i="14"/>
  <c r="EV386" i="14"/>
  <c r="HH386" i="14"/>
  <c r="AG386" i="14"/>
  <c r="CS386" i="14"/>
  <c r="FE386" i="14"/>
  <c r="HQ386" i="14"/>
  <c r="AP386" i="14"/>
  <c r="DB386" i="14"/>
  <c r="FN386" i="14"/>
  <c r="IC386" i="14"/>
  <c r="AY386" i="14"/>
  <c r="DK386" i="14"/>
  <c r="FW386" i="14"/>
  <c r="IO386" i="14"/>
  <c r="BH386" i="14"/>
  <c r="DT386" i="14"/>
  <c r="GF386" i="14"/>
  <c r="JA386" i="14"/>
  <c r="BQ386" i="14"/>
  <c r="EC386" i="14"/>
  <c r="GO386" i="14"/>
  <c r="HX386" i="14"/>
  <c r="IZ386" i="14"/>
  <c r="CX386" i="14"/>
  <c r="DG386" i="14"/>
  <c r="DP386" i="14"/>
  <c r="DY386" i="14"/>
  <c r="GT386" i="14"/>
  <c r="CW386" i="14"/>
  <c r="N386" i="14"/>
  <c r="BZ386" i="14"/>
  <c r="EL386" i="14"/>
  <c r="GX386" i="14"/>
  <c r="W386" i="14"/>
  <c r="CI386" i="14"/>
  <c r="EU386" i="14"/>
  <c r="HG386" i="14"/>
  <c r="AF386" i="14"/>
  <c r="CR386" i="14"/>
  <c r="FD386" i="14"/>
  <c r="HP386" i="14"/>
  <c r="AO386" i="14"/>
  <c r="DA386" i="14"/>
  <c r="FM386" i="14"/>
  <c r="IA386" i="14"/>
  <c r="AX386" i="14"/>
  <c r="DJ386" i="14"/>
  <c r="FV386" i="14"/>
  <c r="IM386" i="14"/>
  <c r="BG386" i="14"/>
  <c r="DS386" i="14"/>
  <c r="GE386" i="14"/>
  <c r="IY386" i="14"/>
  <c r="BP386" i="14"/>
  <c r="EB386" i="14"/>
  <c r="GN386" i="14"/>
  <c r="M386" i="14"/>
  <c r="BY386" i="14"/>
  <c r="EK386" i="14"/>
  <c r="GW386" i="14"/>
  <c r="IF386" i="14"/>
  <c r="AL386" i="14"/>
  <c r="AU386" i="14"/>
  <c r="BD386" i="14"/>
  <c r="BM386" i="14"/>
  <c r="S386" i="14"/>
  <c r="FI386" i="14"/>
  <c r="V386" i="14"/>
  <c r="CH386" i="14"/>
  <c r="ET386" i="14"/>
  <c r="HF386" i="14"/>
  <c r="AE386" i="14"/>
  <c r="CQ386" i="14"/>
  <c r="FC386" i="14"/>
  <c r="HO386" i="14"/>
  <c r="AN386" i="14"/>
  <c r="CZ386" i="14"/>
  <c r="FL386" i="14"/>
  <c r="HZ386" i="14"/>
  <c r="AW386" i="14"/>
  <c r="DI386" i="14"/>
  <c r="FU386" i="14"/>
  <c r="IL386" i="14"/>
  <c r="BF386" i="14"/>
  <c r="DR386" i="14"/>
  <c r="GD386" i="14"/>
  <c r="IX386" i="14"/>
  <c r="BO386" i="14"/>
  <c r="EA386" i="14"/>
  <c r="GM386" i="14"/>
  <c r="L386" i="14"/>
  <c r="BX386" i="14"/>
  <c r="EJ386" i="14"/>
  <c r="GV386" i="14"/>
  <c r="U386" i="14"/>
  <c r="CG386" i="14"/>
  <c r="ES386" i="14"/>
  <c r="HE386" i="14"/>
  <c r="IN386" i="14"/>
  <c r="AD386" i="14"/>
  <c r="CP386" i="14"/>
  <c r="FB386" i="14"/>
  <c r="HN386" i="14"/>
  <c r="AM386" i="14"/>
  <c r="CY386" i="14"/>
  <c r="FK386" i="14"/>
  <c r="HY386" i="14"/>
  <c r="AV386" i="14"/>
  <c r="DH386" i="14"/>
  <c r="FT386" i="14"/>
  <c r="IK386" i="14"/>
  <c r="BE386" i="14"/>
  <c r="DQ386" i="14"/>
  <c r="GC386" i="14"/>
  <c r="IW386" i="14"/>
  <c r="BN386" i="14"/>
  <c r="DZ386" i="14"/>
  <c r="GL386" i="14"/>
  <c r="K386" i="14"/>
  <c r="BW386" i="14"/>
  <c r="EI386" i="14"/>
  <c r="GU386" i="14"/>
  <c r="T386" i="14"/>
  <c r="CF386" i="14"/>
  <c r="ER386" i="14"/>
  <c r="HD386" i="14"/>
  <c r="AC386" i="14"/>
  <c r="CO386" i="14"/>
  <c r="FA386" i="14"/>
  <c r="HM386" i="14"/>
  <c r="H127" i="14"/>
  <c r="F127" i="14"/>
  <c r="F652" i="14"/>
  <c r="H652" i="14"/>
  <c r="D654" i="14"/>
  <c r="C655" i="14"/>
  <c r="BL652" i="14"/>
  <c r="BD652" i="14"/>
  <c r="AV652" i="14"/>
  <c r="AN652" i="14"/>
  <c r="AF652" i="14"/>
  <c r="X652" i="14"/>
  <c r="P652" i="14"/>
  <c r="BK652" i="14"/>
  <c r="BC652" i="14"/>
  <c r="AU652" i="14"/>
  <c r="AM652" i="14"/>
  <c r="AE652" i="14"/>
  <c r="W652" i="14"/>
  <c r="O652" i="14"/>
  <c r="BJ652" i="14"/>
  <c r="BB652" i="14"/>
  <c r="AT652" i="14"/>
  <c r="AL652" i="14"/>
  <c r="AD652" i="14"/>
  <c r="V652" i="14"/>
  <c r="BI652" i="14"/>
  <c r="BA652" i="14"/>
  <c r="AS652" i="14"/>
  <c r="AK652" i="14"/>
  <c r="AC652" i="14"/>
  <c r="U652" i="14"/>
  <c r="M652" i="14"/>
  <c r="BH652" i="14"/>
  <c r="AZ652" i="14"/>
  <c r="AR652" i="14"/>
  <c r="AJ652" i="14"/>
  <c r="AB652" i="14"/>
  <c r="T652" i="14"/>
  <c r="BG652" i="14"/>
  <c r="AY652" i="14"/>
  <c r="AQ652" i="14"/>
  <c r="AI652" i="14"/>
  <c r="AA652" i="14"/>
  <c r="S652" i="14"/>
  <c r="BF652" i="14"/>
  <c r="AX652" i="14"/>
  <c r="AP652" i="14"/>
  <c r="AH652" i="14"/>
  <c r="Z652" i="14"/>
  <c r="R652" i="14"/>
  <c r="BE652" i="14"/>
  <c r="AW652" i="14"/>
  <c r="AO652" i="14"/>
  <c r="AG652" i="14"/>
  <c r="Y652" i="14"/>
  <c r="Q652" i="14"/>
  <c r="E653" i="14"/>
  <c r="F653" i="14" s="1"/>
  <c r="IW387" i="14"/>
  <c r="IO387" i="14"/>
  <c r="IG387" i="14"/>
  <c r="HY387" i="14"/>
  <c r="HQ387" i="14"/>
  <c r="HI387" i="14"/>
  <c r="HA387" i="14"/>
  <c r="GS387" i="14"/>
  <c r="GK387" i="14"/>
  <c r="GC387" i="14"/>
  <c r="FU387" i="14"/>
  <c r="FM387" i="14"/>
  <c r="FE387" i="14"/>
  <c r="EW387" i="14"/>
  <c r="EO387" i="14"/>
  <c r="EG387" i="14"/>
  <c r="DY387" i="14"/>
  <c r="DQ387" i="14"/>
  <c r="DI387" i="14"/>
  <c r="DA387" i="14"/>
  <c r="CS387" i="14"/>
  <c r="CK387" i="14"/>
  <c r="CC387" i="14"/>
  <c r="BU387" i="14"/>
  <c r="BM387" i="14"/>
  <c r="BE387" i="14"/>
  <c r="AW387" i="14"/>
  <c r="AO387" i="14"/>
  <c r="AG387" i="14"/>
  <c r="Y387" i="14"/>
  <c r="Q387" i="14"/>
  <c r="I387" i="14"/>
  <c r="JA387" i="14"/>
  <c r="IS387" i="14"/>
  <c r="IK387" i="14"/>
  <c r="IC387" i="14"/>
  <c r="HU387" i="14"/>
  <c r="HM387" i="14"/>
  <c r="HE387" i="14"/>
  <c r="GW387" i="14"/>
  <c r="GO387" i="14"/>
  <c r="GG387" i="14"/>
  <c r="FY387" i="14"/>
  <c r="FQ387" i="14"/>
  <c r="FI387" i="14"/>
  <c r="FA387" i="14"/>
  <c r="ES387" i="14"/>
  <c r="EK387" i="14"/>
  <c r="EC387" i="14"/>
  <c r="DU387" i="14"/>
  <c r="DM387" i="14"/>
  <c r="DE387" i="14"/>
  <c r="CW387" i="14"/>
  <c r="CO387" i="14"/>
  <c r="CG387" i="14"/>
  <c r="BY387" i="14"/>
  <c r="BQ387" i="14"/>
  <c r="BI387" i="14"/>
  <c r="BA387" i="14"/>
  <c r="AS387" i="14"/>
  <c r="AK387" i="14"/>
  <c r="AC387" i="14"/>
  <c r="U387" i="14"/>
  <c r="M387" i="14"/>
  <c r="IY387" i="14"/>
  <c r="IN387" i="14"/>
  <c r="ID387" i="14"/>
  <c r="HS387" i="14"/>
  <c r="HH387" i="14"/>
  <c r="GX387" i="14"/>
  <c r="GM387" i="14"/>
  <c r="GB387" i="14"/>
  <c r="FR387" i="14"/>
  <c r="FG387" i="14"/>
  <c r="EV387" i="14"/>
  <c r="EL387" i="14"/>
  <c r="EA387" i="14"/>
  <c r="DP387" i="14"/>
  <c r="DF387" i="14"/>
  <c r="CU387" i="14"/>
  <c r="CJ387" i="14"/>
  <c r="BZ387" i="14"/>
  <c r="BO387" i="14"/>
  <c r="BD387" i="14"/>
  <c r="AT387" i="14"/>
  <c r="AI387" i="14"/>
  <c r="X387" i="14"/>
  <c r="N387" i="14"/>
  <c r="IX387" i="14"/>
  <c r="IM387" i="14"/>
  <c r="IB387" i="14"/>
  <c r="HR387" i="14"/>
  <c r="HG387" i="14"/>
  <c r="GV387" i="14"/>
  <c r="GL387" i="14"/>
  <c r="GA387" i="14"/>
  <c r="FP387" i="14"/>
  <c r="FF387" i="14"/>
  <c r="EU387" i="14"/>
  <c r="EJ387" i="14"/>
  <c r="DZ387" i="14"/>
  <c r="DO387" i="14"/>
  <c r="DD387" i="14"/>
  <c r="CT387" i="14"/>
  <c r="CI387" i="14"/>
  <c r="BX387" i="14"/>
  <c r="BN387" i="14"/>
  <c r="BC387" i="14"/>
  <c r="AR387" i="14"/>
  <c r="AH387" i="14"/>
  <c r="W387" i="14"/>
  <c r="L387" i="14"/>
  <c r="IV387" i="14"/>
  <c r="IL387" i="14"/>
  <c r="IA387" i="14"/>
  <c r="HP387" i="14"/>
  <c r="HF387" i="14"/>
  <c r="GU387" i="14"/>
  <c r="GJ387" i="14"/>
  <c r="FZ387" i="14"/>
  <c r="FO387" i="14"/>
  <c r="FD387" i="14"/>
  <c r="ET387" i="14"/>
  <c r="EI387" i="14"/>
  <c r="DX387" i="14"/>
  <c r="DN387" i="14"/>
  <c r="DC387" i="14"/>
  <c r="CR387" i="14"/>
  <c r="CH387" i="14"/>
  <c r="BW387" i="14"/>
  <c r="BL387" i="14"/>
  <c r="BB387" i="14"/>
  <c r="AQ387" i="14"/>
  <c r="AF387" i="14"/>
  <c r="V387" i="14"/>
  <c r="K387" i="14"/>
  <c r="IU387" i="14"/>
  <c r="IJ387" i="14"/>
  <c r="HZ387" i="14"/>
  <c r="HO387" i="14"/>
  <c r="HD387" i="14"/>
  <c r="GT387" i="14"/>
  <c r="GI387" i="14"/>
  <c r="FX387" i="14"/>
  <c r="FN387" i="14"/>
  <c r="FC387" i="14"/>
  <c r="ER387" i="14"/>
  <c r="EH387" i="14"/>
  <c r="DW387" i="14"/>
  <c r="DL387" i="14"/>
  <c r="DB387" i="14"/>
  <c r="CQ387" i="14"/>
  <c r="CF387" i="14"/>
  <c r="BV387" i="14"/>
  <c r="BK387" i="14"/>
  <c r="AZ387" i="14"/>
  <c r="AP387" i="14"/>
  <c r="AE387" i="14"/>
  <c r="T387" i="14"/>
  <c r="J387" i="14"/>
  <c r="IT387" i="14"/>
  <c r="II387" i="14"/>
  <c r="HX387" i="14"/>
  <c r="HN387" i="14"/>
  <c r="HC387" i="14"/>
  <c r="GR387" i="14"/>
  <c r="GH387" i="14"/>
  <c r="FW387" i="14"/>
  <c r="FL387" i="14"/>
  <c r="FB387" i="14"/>
  <c r="EQ387" i="14"/>
  <c r="EF387" i="14"/>
  <c r="DV387" i="14"/>
  <c r="DK387" i="14"/>
  <c r="CZ387" i="14"/>
  <c r="CP387" i="14"/>
  <c r="CE387" i="14"/>
  <c r="BT387" i="14"/>
  <c r="BJ387" i="14"/>
  <c r="AY387" i="14"/>
  <c r="AN387" i="14"/>
  <c r="AD387" i="14"/>
  <c r="S387" i="14"/>
  <c r="H387" i="14"/>
  <c r="IR387" i="14"/>
  <c r="IH387" i="14"/>
  <c r="HW387" i="14"/>
  <c r="HL387" i="14"/>
  <c r="HB387" i="14"/>
  <c r="GQ387" i="14"/>
  <c r="GF387" i="14"/>
  <c r="FV387" i="14"/>
  <c r="FK387" i="14"/>
  <c r="EZ387" i="14"/>
  <c r="EP387" i="14"/>
  <c r="EE387" i="14"/>
  <c r="DT387" i="14"/>
  <c r="DJ387" i="14"/>
  <c r="CY387" i="14"/>
  <c r="CN387" i="14"/>
  <c r="CD387" i="14"/>
  <c r="BS387" i="14"/>
  <c r="BH387" i="14"/>
  <c r="AX387" i="14"/>
  <c r="AM387" i="14"/>
  <c r="AB387" i="14"/>
  <c r="R387" i="14"/>
  <c r="G387" i="14"/>
  <c r="JB387" i="14"/>
  <c r="IQ387" i="14"/>
  <c r="IF387" i="14"/>
  <c r="HV387" i="14"/>
  <c r="HK387" i="14"/>
  <c r="GZ387" i="14"/>
  <c r="GP387" i="14"/>
  <c r="GE387" i="14"/>
  <c r="FT387" i="14"/>
  <c r="FJ387" i="14"/>
  <c r="EY387" i="14"/>
  <c r="EN387" i="14"/>
  <c r="ED387" i="14"/>
  <c r="DS387" i="14"/>
  <c r="DH387" i="14"/>
  <c r="CX387" i="14"/>
  <c r="CM387" i="14"/>
  <c r="CB387" i="14"/>
  <c r="BR387" i="14"/>
  <c r="BG387" i="14"/>
  <c r="AV387" i="14"/>
  <c r="AL387" i="14"/>
  <c r="AA387" i="14"/>
  <c r="P387" i="14"/>
  <c r="IZ387" i="14"/>
  <c r="IP387" i="14"/>
  <c r="IE387" i="14"/>
  <c r="HT387" i="14"/>
  <c r="HJ387" i="14"/>
  <c r="GY387" i="14"/>
  <c r="GN387" i="14"/>
  <c r="GD387" i="14"/>
  <c r="FS387" i="14"/>
  <c r="FH387" i="14"/>
  <c r="EX387" i="14"/>
  <c r="EM387" i="14"/>
  <c r="EB387" i="14"/>
  <c r="DR387" i="14"/>
  <c r="DG387" i="14"/>
  <c r="CV387" i="14"/>
  <c r="CL387" i="14"/>
  <c r="CA387" i="14"/>
  <c r="BP387" i="14"/>
  <c r="BF387" i="14"/>
  <c r="AU387" i="14"/>
  <c r="AJ387" i="14"/>
  <c r="Z387" i="14"/>
  <c r="O387" i="14"/>
  <c r="E128" i="14"/>
  <c r="G128" i="14" s="1"/>
  <c r="N653" i="14"/>
  <c r="A654" i="14"/>
  <c r="D129" i="14"/>
  <c r="C130" i="14"/>
  <c r="D53" i="11"/>
  <c r="G53" i="11" s="1"/>
  <c r="E52" i="11"/>
  <c r="F52" i="11" s="1"/>
  <c r="J52" i="11" l="1"/>
  <c r="K52" i="11" s="1"/>
  <c r="H52" i="11"/>
  <c r="I52" i="11" s="1"/>
  <c r="I127" i="14"/>
  <c r="K127" i="14" s="1"/>
  <c r="IL388" i="14" s="1"/>
  <c r="H128" i="14"/>
  <c r="I652" i="14"/>
  <c r="F128" i="14"/>
  <c r="H653" i="14"/>
  <c r="G653" i="14"/>
  <c r="C131" i="14"/>
  <c r="D130" i="14"/>
  <c r="E129" i="14"/>
  <c r="F129" i="14" s="1"/>
  <c r="H129" i="14"/>
  <c r="N654" i="14"/>
  <c r="A655" i="14"/>
  <c r="C656" i="14"/>
  <c r="D655" i="14"/>
  <c r="BL653" i="14"/>
  <c r="BD653" i="14"/>
  <c r="AV653" i="14"/>
  <c r="AN653" i="14"/>
  <c r="AF653" i="14"/>
  <c r="X653" i="14"/>
  <c r="P653" i="14"/>
  <c r="BK653" i="14"/>
  <c r="BC653" i="14"/>
  <c r="AU653" i="14"/>
  <c r="AM653" i="14"/>
  <c r="AE653" i="14"/>
  <c r="W653" i="14"/>
  <c r="O653" i="14"/>
  <c r="BJ653" i="14"/>
  <c r="BB653" i="14"/>
  <c r="AT653" i="14"/>
  <c r="AL653" i="14"/>
  <c r="AD653" i="14"/>
  <c r="V653" i="14"/>
  <c r="BI653" i="14"/>
  <c r="BA653" i="14"/>
  <c r="AS653" i="14"/>
  <c r="AK653" i="14"/>
  <c r="AC653" i="14"/>
  <c r="U653" i="14"/>
  <c r="M653" i="14"/>
  <c r="BH653" i="14"/>
  <c r="AZ653" i="14"/>
  <c r="AR653" i="14"/>
  <c r="AJ653" i="14"/>
  <c r="AB653" i="14"/>
  <c r="T653" i="14"/>
  <c r="BG653" i="14"/>
  <c r="AY653" i="14"/>
  <c r="AQ653" i="14"/>
  <c r="AI653" i="14"/>
  <c r="AA653" i="14"/>
  <c r="S653" i="14"/>
  <c r="BF653" i="14"/>
  <c r="AX653" i="14"/>
  <c r="AP653" i="14"/>
  <c r="AH653" i="14"/>
  <c r="Z653" i="14"/>
  <c r="R653" i="14"/>
  <c r="BE653" i="14"/>
  <c r="AW653" i="14"/>
  <c r="AO653" i="14"/>
  <c r="AG653" i="14"/>
  <c r="Y653" i="14"/>
  <c r="Q653" i="14"/>
  <c r="E654" i="14"/>
  <c r="H654" i="14" s="1"/>
  <c r="E53" i="11"/>
  <c r="F53" i="11" s="1"/>
  <c r="D54" i="11"/>
  <c r="G54" i="11" s="1"/>
  <c r="B294" i="2"/>
  <c r="E285" i="2"/>
  <c r="F285" i="2" s="1"/>
  <c r="E286" i="2"/>
  <c r="F286" i="2" s="1"/>
  <c r="B285" i="2"/>
  <c r="M325" i="2" l="1"/>
  <c r="K325" i="2"/>
  <c r="N325" i="2" s="1"/>
  <c r="L325" i="2"/>
  <c r="K286" i="2"/>
  <c r="L286" i="2" s="1"/>
  <c r="N286" i="2" s="1"/>
  <c r="K364" i="2"/>
  <c r="L364" i="2" s="1"/>
  <c r="M324" i="2"/>
  <c r="L324" i="2"/>
  <c r="K324" i="2"/>
  <c r="N324" i="2" s="1"/>
  <c r="K363" i="2"/>
  <c r="L363" i="2" s="1"/>
  <c r="K285" i="2"/>
  <c r="L285" i="2" s="1"/>
  <c r="J53" i="11"/>
  <c r="K53" i="11" s="1"/>
  <c r="H53" i="11"/>
  <c r="I53" i="11" s="1"/>
  <c r="BL388" i="14"/>
  <c r="BA388" i="14"/>
  <c r="CX388" i="14"/>
  <c r="HH388" i="14"/>
  <c r="AF388" i="14"/>
  <c r="CH388" i="14"/>
  <c r="GM388" i="14"/>
  <c r="FG388" i="14"/>
  <c r="BV388" i="14"/>
  <c r="CJ388" i="14"/>
  <c r="FK388" i="14"/>
  <c r="GC388" i="14"/>
  <c r="BR388" i="14"/>
  <c r="CE388" i="14"/>
  <c r="BW388" i="14"/>
  <c r="BB388" i="14"/>
  <c r="HY388" i="14"/>
  <c r="BH388" i="14"/>
  <c r="EV388" i="14"/>
  <c r="AT388" i="14"/>
  <c r="HO388" i="14"/>
  <c r="AW388" i="14"/>
  <c r="EK388" i="14"/>
  <c r="AL388" i="14"/>
  <c r="HD388" i="14"/>
  <c r="AM388" i="14"/>
  <c r="EA388" i="14"/>
  <c r="AD388" i="14"/>
  <c r="GS388" i="14"/>
  <c r="AB388" i="14"/>
  <c r="DP388" i="14"/>
  <c r="V388" i="14"/>
  <c r="GI388" i="14"/>
  <c r="Q388" i="14"/>
  <c r="DE388" i="14"/>
  <c r="FY388" i="14"/>
  <c r="FP388" i="14"/>
  <c r="G388" i="14"/>
  <c r="FD388" i="14"/>
  <c r="CS388" i="14"/>
  <c r="GE388" i="14"/>
  <c r="FU388" i="14"/>
  <c r="IW388" i="14"/>
  <c r="IK388" i="14"/>
  <c r="IQ388" i="14"/>
  <c r="L388" i="14"/>
  <c r="CW388" i="14"/>
  <c r="EO388" i="14"/>
  <c r="DF388" i="14"/>
  <c r="HS388" i="14"/>
  <c r="DT388" i="14"/>
  <c r="DI388" i="14"/>
  <c r="CY388" i="14"/>
  <c r="FC388" i="14"/>
  <c r="IH388" i="14"/>
  <c r="ER388" i="14"/>
  <c r="IF388" i="14"/>
  <c r="BO388" i="14"/>
  <c r="HZ388" i="14"/>
  <c r="EG388" i="14"/>
  <c r="HU388" i="14"/>
  <c r="BD388" i="14"/>
  <c r="HR388" i="14"/>
  <c r="DW388" i="14"/>
  <c r="HK388" i="14"/>
  <c r="AS388" i="14"/>
  <c r="HJ388" i="14"/>
  <c r="DL388" i="14"/>
  <c r="GZ388" i="14"/>
  <c r="AI388" i="14"/>
  <c r="HB388" i="14"/>
  <c r="DA388" i="14"/>
  <c r="GO388" i="14"/>
  <c r="X388" i="14"/>
  <c r="IJ388" i="14"/>
  <c r="GP388" i="14"/>
  <c r="CB388" i="14"/>
  <c r="FM388" i="14"/>
  <c r="ED388" i="14"/>
  <c r="IO388" i="14"/>
  <c r="IZ388" i="14"/>
  <c r="BZ388" i="14"/>
  <c r="I388" i="14"/>
  <c r="O388" i="14"/>
  <c r="GL388" i="14"/>
  <c r="K388" i="14"/>
  <c r="DN388" i="14"/>
  <c r="IC388" i="14"/>
  <c r="EE388" i="14"/>
  <c r="AQ388" i="14"/>
  <c r="CP388" i="14"/>
  <c r="GW388" i="14"/>
  <c r="U388" i="14"/>
  <c r="DZ388" i="14"/>
  <c r="IR388" i="14"/>
  <c r="FL388" i="14"/>
  <c r="FV388" i="14"/>
  <c r="BK388" i="14"/>
  <c r="EY388" i="14"/>
  <c r="IB388" i="14"/>
  <c r="FN388" i="14"/>
  <c r="AZ388" i="14"/>
  <c r="EN388" i="14"/>
  <c r="HQ388" i="14"/>
  <c r="FF388" i="14"/>
  <c r="AO388" i="14"/>
  <c r="EC388" i="14"/>
  <c r="HG388" i="14"/>
  <c r="EX388" i="14"/>
  <c r="AE388" i="14"/>
  <c r="DS388" i="14"/>
  <c r="GV388" i="14"/>
  <c r="EP388" i="14"/>
  <c r="T388" i="14"/>
  <c r="DH388" i="14"/>
  <c r="GK388" i="14"/>
  <c r="IS388" i="14"/>
  <c r="N388" i="14"/>
  <c r="CK388" i="14"/>
  <c r="FW388" i="14"/>
  <c r="GT388" i="14"/>
  <c r="IY388" i="14"/>
  <c r="BY388" i="14"/>
  <c r="IV388" i="14"/>
  <c r="CC388" i="14"/>
  <c r="CI388" i="14"/>
  <c r="BT388" i="14"/>
  <c r="IN388" i="14"/>
  <c r="DJ388" i="14"/>
  <c r="HX388" i="14"/>
  <c r="BQ388" i="14"/>
  <c r="EU388" i="14"/>
  <c r="DB388" i="14"/>
  <c r="HM388" i="14"/>
  <c r="BG388" i="14"/>
  <c r="EJ388" i="14"/>
  <c r="CT388" i="14"/>
  <c r="HC388" i="14"/>
  <c r="AV388" i="14"/>
  <c r="DY388" i="14"/>
  <c r="CL388" i="14"/>
  <c r="GR388" i="14"/>
  <c r="AK388" i="14"/>
  <c r="DO388" i="14"/>
  <c r="CD388" i="14"/>
  <c r="GG388" i="14"/>
  <c r="AA388" i="14"/>
  <c r="DD388" i="14"/>
  <c r="H388" i="14"/>
  <c r="DR388" i="14"/>
  <c r="CU388" i="14"/>
  <c r="IG388" i="14"/>
  <c r="BF388" i="14"/>
  <c r="M388" i="14"/>
  <c r="DV388" i="14"/>
  <c r="BU388" i="14"/>
  <c r="FH388" i="14"/>
  <c r="JB388" i="14"/>
  <c r="GD388" i="14"/>
  <c r="IU388" i="14"/>
  <c r="AX388" i="14"/>
  <c r="EQ388" i="14"/>
  <c r="IE388" i="14"/>
  <c r="BM388" i="14"/>
  <c r="AP388" i="14"/>
  <c r="EF388" i="14"/>
  <c r="HT388" i="14"/>
  <c r="BC388" i="14"/>
  <c r="AH388" i="14"/>
  <c r="DU388" i="14"/>
  <c r="HI388" i="14"/>
  <c r="AR388" i="14"/>
  <c r="Z388" i="14"/>
  <c r="DK388" i="14"/>
  <c r="GY388" i="14"/>
  <c r="AG388" i="14"/>
  <c r="R388" i="14"/>
  <c r="CZ388" i="14"/>
  <c r="GN388" i="14"/>
  <c r="W388" i="14"/>
  <c r="BS388" i="14"/>
  <c r="FO388" i="14"/>
  <c r="FE388" i="14"/>
  <c r="JA388" i="14"/>
  <c r="CG388" i="14"/>
  <c r="BX388" i="14"/>
  <c r="J388" i="14"/>
  <c r="CN388" i="14"/>
  <c r="GA388" i="14"/>
  <c r="CO388" i="14"/>
  <c r="FT388" i="14"/>
  <c r="GB388" i="14"/>
  <c r="I128" i="14"/>
  <c r="K128" i="14" s="1"/>
  <c r="HK389" i="14" s="1"/>
  <c r="IA388" i="14"/>
  <c r="BI388" i="14"/>
  <c r="EW388" i="14"/>
  <c r="ID388" i="14"/>
  <c r="HP388" i="14"/>
  <c r="AY388" i="14"/>
  <c r="EM388" i="14"/>
  <c r="HV388" i="14"/>
  <c r="HE388" i="14"/>
  <c r="AN388" i="14"/>
  <c r="EB388" i="14"/>
  <c r="HN388" i="14"/>
  <c r="GU388" i="14"/>
  <c r="AC388" i="14"/>
  <c r="DQ388" i="14"/>
  <c r="HF388" i="14"/>
  <c r="GJ388" i="14"/>
  <c r="S388" i="14"/>
  <c r="DG388" i="14"/>
  <c r="GX388" i="14"/>
  <c r="CM388" i="14"/>
  <c r="FX388" i="14"/>
  <c r="GH388" i="14"/>
  <c r="P388" i="14"/>
  <c r="CQ388" i="14"/>
  <c r="EL388" i="14"/>
  <c r="CF388" i="14"/>
  <c r="FS388" i="14"/>
  <c r="IP388" i="14"/>
  <c r="FQ388" i="14"/>
  <c r="EH388" i="14"/>
  <c r="FZ388" i="14"/>
  <c r="ES388" i="14"/>
  <c r="HW388" i="14"/>
  <c r="BP388" i="14"/>
  <c r="FR388" i="14"/>
  <c r="EI388" i="14"/>
  <c r="HL388" i="14"/>
  <c r="BE388" i="14"/>
  <c r="FJ388" i="14"/>
  <c r="DX388" i="14"/>
  <c r="HA388" i="14"/>
  <c r="AU388" i="14"/>
  <c r="FB388" i="14"/>
  <c r="DM388" i="14"/>
  <c r="GQ388" i="14"/>
  <c r="AJ388" i="14"/>
  <c r="ET388" i="14"/>
  <c r="DC388" i="14"/>
  <c r="GF388" i="14"/>
  <c r="Y388" i="14"/>
  <c r="BJ388" i="14"/>
  <c r="CV388" i="14"/>
  <c r="II388" i="14"/>
  <c r="IX388" i="14"/>
  <c r="CA388" i="14"/>
  <c r="FA388" i="14"/>
  <c r="BN388" i="14"/>
  <c r="EZ388" i="14"/>
  <c r="IM388" i="14"/>
  <c r="CR388" i="14"/>
  <c r="IT388" i="14"/>
  <c r="FI388" i="14"/>
  <c r="G654" i="14"/>
  <c r="G129" i="14"/>
  <c r="I129" i="14" s="1"/>
  <c r="K129" i="14" s="1"/>
  <c r="I653" i="14"/>
  <c r="F654" i="14"/>
  <c r="C657" i="14"/>
  <c r="D656" i="14"/>
  <c r="A656" i="14"/>
  <c r="N655" i="14"/>
  <c r="E130" i="14"/>
  <c r="F130" i="14" s="1"/>
  <c r="BL654" i="14"/>
  <c r="BD654" i="14"/>
  <c r="AV654" i="14"/>
  <c r="AN654" i="14"/>
  <c r="AF654" i="14"/>
  <c r="X654" i="14"/>
  <c r="P654" i="14"/>
  <c r="BK654" i="14"/>
  <c r="BC654" i="14"/>
  <c r="AU654" i="14"/>
  <c r="AM654" i="14"/>
  <c r="AE654" i="14"/>
  <c r="W654" i="14"/>
  <c r="O654" i="14"/>
  <c r="BJ654" i="14"/>
  <c r="BB654" i="14"/>
  <c r="AT654" i="14"/>
  <c r="AL654" i="14"/>
  <c r="AD654" i="14"/>
  <c r="V654" i="14"/>
  <c r="BI654" i="14"/>
  <c r="BA654" i="14"/>
  <c r="AS654" i="14"/>
  <c r="AK654" i="14"/>
  <c r="AC654" i="14"/>
  <c r="U654" i="14"/>
  <c r="M654" i="14"/>
  <c r="BH654" i="14"/>
  <c r="AZ654" i="14"/>
  <c r="AR654" i="14"/>
  <c r="AJ654" i="14"/>
  <c r="AB654" i="14"/>
  <c r="T654" i="14"/>
  <c r="BG654" i="14"/>
  <c r="AY654" i="14"/>
  <c r="AQ654" i="14"/>
  <c r="AI654" i="14"/>
  <c r="AA654" i="14"/>
  <c r="S654" i="14"/>
  <c r="BF654" i="14"/>
  <c r="AX654" i="14"/>
  <c r="AP654" i="14"/>
  <c r="AH654" i="14"/>
  <c r="Z654" i="14"/>
  <c r="R654" i="14"/>
  <c r="BE654" i="14"/>
  <c r="AW654" i="14"/>
  <c r="AO654" i="14"/>
  <c r="AG654" i="14"/>
  <c r="Y654" i="14"/>
  <c r="Q654" i="14"/>
  <c r="D131" i="14"/>
  <c r="C132" i="14"/>
  <c r="E655" i="14"/>
  <c r="G655" i="14" s="1"/>
  <c r="D55" i="11"/>
  <c r="G55" i="11" s="1"/>
  <c r="E54" i="11"/>
  <c r="F54" i="11" s="1"/>
  <c r="M286" i="2"/>
  <c r="J54" i="11" l="1"/>
  <c r="K54" i="11" s="1"/>
  <c r="H54" i="11"/>
  <c r="I54" i="11" s="1"/>
  <c r="M364" i="2"/>
  <c r="N364" i="2"/>
  <c r="M285" i="2"/>
  <c r="N285" i="2"/>
  <c r="P325" i="2"/>
  <c r="O325" i="2"/>
  <c r="M363" i="2"/>
  <c r="N363" i="2"/>
  <c r="O324" i="2"/>
  <c r="P324" i="2"/>
  <c r="JB389" i="14"/>
  <c r="IT389" i="14"/>
  <c r="IW389" i="14"/>
  <c r="Z389" i="14"/>
  <c r="CO389" i="14"/>
  <c r="CE389" i="14"/>
  <c r="J389" i="14"/>
  <c r="M389" i="14"/>
  <c r="AV389" i="14"/>
  <c r="CZ389" i="14"/>
  <c r="CU389" i="14"/>
  <c r="DM389" i="14"/>
  <c r="DP389" i="14"/>
  <c r="EC389" i="14"/>
  <c r="G389" i="14"/>
  <c r="HC389" i="14"/>
  <c r="FX389" i="14"/>
  <c r="DZ389" i="14"/>
  <c r="FT389" i="14"/>
  <c r="HS389" i="14"/>
  <c r="EB389" i="14"/>
  <c r="HO389" i="14"/>
  <c r="O389" i="14"/>
  <c r="DN389" i="14"/>
  <c r="DX389" i="14"/>
  <c r="T389" i="14"/>
  <c r="L389" i="14"/>
  <c r="GW389" i="14"/>
  <c r="AW389" i="14"/>
  <c r="EE389" i="14"/>
  <c r="AD389" i="14"/>
  <c r="V389" i="14"/>
  <c r="HH389" i="14"/>
  <c r="CN389" i="14"/>
  <c r="EM389" i="14"/>
  <c r="FM389" i="14"/>
  <c r="DD389" i="14"/>
  <c r="DF389" i="14"/>
  <c r="HL389" i="14"/>
  <c r="GY389" i="14"/>
  <c r="CR389" i="14"/>
  <c r="X389" i="14"/>
  <c r="CW389" i="14"/>
  <c r="EI389" i="14"/>
  <c r="CF389" i="14"/>
  <c r="AR389" i="14"/>
  <c r="AT389" i="14"/>
  <c r="DI389" i="14"/>
  <c r="GG389" i="14"/>
  <c r="FC389" i="14"/>
  <c r="CP389" i="14"/>
  <c r="DB389" i="14"/>
  <c r="CH389" i="14"/>
  <c r="AH389" i="14"/>
  <c r="CK389" i="14"/>
  <c r="DH389" i="14"/>
  <c r="ED389" i="14"/>
  <c r="HB389" i="14"/>
  <c r="GI389" i="14"/>
  <c r="EQ389" i="14"/>
  <c r="GS389" i="14"/>
  <c r="FQ389" i="14"/>
  <c r="Q389" i="14"/>
  <c r="AE389" i="14"/>
  <c r="AI389" i="14"/>
  <c r="FY389" i="14"/>
  <c r="GK389" i="14"/>
  <c r="GC389" i="14"/>
  <c r="R389" i="14"/>
  <c r="HD389" i="14"/>
  <c r="GJ389" i="14"/>
  <c r="GV389" i="14"/>
  <c r="GB389" i="14"/>
  <c r="GN389" i="14"/>
  <c r="AB389" i="14"/>
  <c r="AN389" i="14"/>
  <c r="BK389" i="14"/>
  <c r="BO389" i="14"/>
  <c r="DA389" i="14"/>
  <c r="AF389" i="14"/>
  <c r="HE389" i="14"/>
  <c r="DY389" i="14"/>
  <c r="CJ389" i="14"/>
  <c r="N389" i="14"/>
  <c r="HI389" i="14"/>
  <c r="GO389" i="14"/>
  <c r="GF389" i="14"/>
  <c r="DU389" i="14"/>
  <c r="CA389" i="14"/>
  <c r="K389" i="14"/>
  <c r="FG389" i="14"/>
  <c r="DL389" i="14"/>
  <c r="AP389" i="14"/>
  <c r="IV389" i="14"/>
  <c r="FP389" i="14"/>
  <c r="CT389" i="14"/>
  <c r="Y389" i="14"/>
  <c r="IZ389" i="14"/>
  <c r="HJ389" i="14"/>
  <c r="GP389" i="14"/>
  <c r="FL389" i="14"/>
  <c r="CQ389" i="14"/>
  <c r="S389" i="14"/>
  <c r="GM389" i="14"/>
  <c r="I389" i="14"/>
  <c r="DV389" i="14"/>
  <c r="U389" i="14"/>
  <c r="FN389" i="14"/>
  <c r="AG389" i="14"/>
  <c r="FZ389" i="14"/>
  <c r="AS389" i="14"/>
  <c r="GL389" i="14"/>
  <c r="CV389" i="14"/>
  <c r="P389" i="14"/>
  <c r="GD389" i="14"/>
  <c r="CX389" i="14"/>
  <c r="H389" i="14"/>
  <c r="FV389" i="14"/>
  <c r="BS389" i="14"/>
  <c r="GQ389" i="14"/>
  <c r="BW389" i="14"/>
  <c r="GU389" i="14"/>
  <c r="AO389" i="14"/>
  <c r="GH389" i="14"/>
  <c r="CG389" i="14"/>
  <c r="GT389" i="14"/>
  <c r="CS389" i="14"/>
  <c r="HF389" i="14"/>
  <c r="DE389" i="14"/>
  <c r="IX389" i="14"/>
  <c r="FR389" i="14"/>
  <c r="CL389" i="14"/>
  <c r="JA389" i="14"/>
  <c r="FU389" i="14"/>
  <c r="CD389" i="14"/>
  <c r="IS389" i="14"/>
  <c r="DW389" i="14"/>
  <c r="IU389" i="14"/>
  <c r="EA389" i="14"/>
  <c r="IY389" i="14"/>
  <c r="AZ389" i="14"/>
  <c r="EG389" i="14"/>
  <c r="HN389" i="14"/>
  <c r="BA389" i="14"/>
  <c r="EH389" i="14"/>
  <c r="HP389" i="14"/>
  <c r="BB389" i="14"/>
  <c r="EJ389" i="14"/>
  <c r="HQ389" i="14"/>
  <c r="BD389" i="14"/>
  <c r="EK389" i="14"/>
  <c r="HR389" i="14"/>
  <c r="BE389" i="14"/>
  <c r="EL389" i="14"/>
  <c r="HT389" i="14"/>
  <c r="BF389" i="14"/>
  <c r="EN389" i="14"/>
  <c r="HU389" i="14"/>
  <c r="BH389" i="14"/>
  <c r="EO389" i="14"/>
  <c r="HV389" i="14"/>
  <c r="AX389" i="14"/>
  <c r="EF389" i="14"/>
  <c r="HM389" i="14"/>
  <c r="AM389" i="14"/>
  <c r="CY389" i="14"/>
  <c r="FK389" i="14"/>
  <c r="HW389" i="14"/>
  <c r="AQ389" i="14"/>
  <c r="DC389" i="14"/>
  <c r="FO389" i="14"/>
  <c r="IA389" i="14"/>
  <c r="BJ389" i="14"/>
  <c r="ER389" i="14"/>
  <c r="HY389" i="14"/>
  <c r="BL389" i="14"/>
  <c r="ES389" i="14"/>
  <c r="HZ389" i="14"/>
  <c r="BM389" i="14"/>
  <c r="ET389" i="14"/>
  <c r="IB389" i="14"/>
  <c r="BN389" i="14"/>
  <c r="EV389" i="14"/>
  <c r="IC389" i="14"/>
  <c r="BP389" i="14"/>
  <c r="EW389" i="14"/>
  <c r="ID389" i="14"/>
  <c r="BQ389" i="14"/>
  <c r="EX389" i="14"/>
  <c r="IF389" i="14"/>
  <c r="BR389" i="14"/>
  <c r="EZ389" i="14"/>
  <c r="IG389" i="14"/>
  <c r="BI389" i="14"/>
  <c r="EP389" i="14"/>
  <c r="HX389" i="14"/>
  <c r="AU389" i="14"/>
  <c r="DG389" i="14"/>
  <c r="FS389" i="14"/>
  <c r="IE389" i="14"/>
  <c r="AY389" i="14"/>
  <c r="DK389" i="14"/>
  <c r="FW389" i="14"/>
  <c r="II389" i="14"/>
  <c r="BU389" i="14"/>
  <c r="FB389" i="14"/>
  <c r="IJ389" i="14"/>
  <c r="BV389" i="14"/>
  <c r="FD389" i="14"/>
  <c r="IK389" i="14"/>
  <c r="BX389" i="14"/>
  <c r="FE389" i="14"/>
  <c r="IL389" i="14"/>
  <c r="BY389" i="14"/>
  <c r="FF389" i="14"/>
  <c r="IN389" i="14"/>
  <c r="BZ389" i="14"/>
  <c r="FH389" i="14"/>
  <c r="IO389" i="14"/>
  <c r="CB389" i="14"/>
  <c r="FI389" i="14"/>
  <c r="IP389" i="14"/>
  <c r="CC389" i="14"/>
  <c r="FJ389" i="14"/>
  <c r="IR389" i="14"/>
  <c r="BT389" i="14"/>
  <c r="FA389" i="14"/>
  <c r="IH389" i="14"/>
  <c r="BC389" i="14"/>
  <c r="DO389" i="14"/>
  <c r="GA389" i="14"/>
  <c r="IM389" i="14"/>
  <c r="BG389" i="14"/>
  <c r="DS389" i="14"/>
  <c r="GE389" i="14"/>
  <c r="IQ389" i="14"/>
  <c r="AJ389" i="14"/>
  <c r="DQ389" i="14"/>
  <c r="GX389" i="14"/>
  <c r="AK389" i="14"/>
  <c r="DR389" i="14"/>
  <c r="GZ389" i="14"/>
  <c r="AL389" i="14"/>
  <c r="DT389" i="14"/>
  <c r="HA389" i="14"/>
  <c r="AC389" i="14"/>
  <c r="DJ389" i="14"/>
  <c r="GR389" i="14"/>
  <c r="W389" i="14"/>
  <c r="CI389" i="14"/>
  <c r="EU389" i="14"/>
  <c r="HG389" i="14"/>
  <c r="AA389" i="14"/>
  <c r="CM389" i="14"/>
  <c r="EY389" i="14"/>
  <c r="I654" i="14"/>
  <c r="IX390" i="14"/>
  <c r="IP390" i="14"/>
  <c r="IH390" i="14"/>
  <c r="HZ390" i="14"/>
  <c r="HR390" i="14"/>
  <c r="HJ390" i="14"/>
  <c r="HB390" i="14"/>
  <c r="GT390" i="14"/>
  <c r="GL390" i="14"/>
  <c r="GD390" i="14"/>
  <c r="FV390" i="14"/>
  <c r="FN390" i="14"/>
  <c r="FF390" i="14"/>
  <c r="IV390" i="14"/>
  <c r="IN390" i="14"/>
  <c r="IF390" i="14"/>
  <c r="HX390" i="14"/>
  <c r="HP390" i="14"/>
  <c r="HH390" i="14"/>
  <c r="GZ390" i="14"/>
  <c r="GR390" i="14"/>
  <c r="GJ390" i="14"/>
  <c r="GB390" i="14"/>
  <c r="FT390" i="14"/>
  <c r="FL390" i="14"/>
  <c r="FD390" i="14"/>
  <c r="EV390" i="14"/>
  <c r="EN390" i="14"/>
  <c r="EF390" i="14"/>
  <c r="DX390" i="14"/>
  <c r="DP390" i="14"/>
  <c r="DH390" i="14"/>
  <c r="CZ390" i="14"/>
  <c r="CR390" i="14"/>
  <c r="CJ390" i="14"/>
  <c r="CB390" i="14"/>
  <c r="BT390" i="14"/>
  <c r="BL390" i="14"/>
  <c r="BD390" i="14"/>
  <c r="AV390" i="14"/>
  <c r="AN390" i="14"/>
  <c r="AF390" i="14"/>
  <c r="X390" i="14"/>
  <c r="P390" i="14"/>
  <c r="H390" i="14"/>
  <c r="JA390" i="14"/>
  <c r="IS390" i="14"/>
  <c r="IK390" i="14"/>
  <c r="IC390" i="14"/>
  <c r="HU390" i="14"/>
  <c r="HM390" i="14"/>
  <c r="HE390" i="14"/>
  <c r="GW390" i="14"/>
  <c r="IZ390" i="14"/>
  <c r="IR390" i="14"/>
  <c r="IJ390" i="14"/>
  <c r="IB390" i="14"/>
  <c r="HT390" i="14"/>
  <c r="HL390" i="14"/>
  <c r="HD390" i="14"/>
  <c r="GV390" i="14"/>
  <c r="GN390" i="14"/>
  <c r="GF390" i="14"/>
  <c r="FX390" i="14"/>
  <c r="FP390" i="14"/>
  <c r="FH390" i="14"/>
  <c r="EZ390" i="14"/>
  <c r="ER390" i="14"/>
  <c r="EJ390" i="14"/>
  <c r="EB390" i="14"/>
  <c r="DT390" i="14"/>
  <c r="DL390" i="14"/>
  <c r="DD390" i="14"/>
  <c r="CV390" i="14"/>
  <c r="CN390" i="14"/>
  <c r="CF390" i="14"/>
  <c r="BX390" i="14"/>
  <c r="BP390" i="14"/>
  <c r="BH390" i="14"/>
  <c r="AZ390" i="14"/>
  <c r="AR390" i="14"/>
  <c r="AJ390" i="14"/>
  <c r="AB390" i="14"/>
  <c r="T390" i="14"/>
  <c r="L390" i="14"/>
  <c r="IT390" i="14"/>
  <c r="ID390" i="14"/>
  <c r="HN390" i="14"/>
  <c r="GX390" i="14"/>
  <c r="GI390" i="14"/>
  <c r="FW390" i="14"/>
  <c r="FJ390" i="14"/>
  <c r="EX390" i="14"/>
  <c r="EM390" i="14"/>
  <c r="EC390" i="14"/>
  <c r="DR390" i="14"/>
  <c r="DG390" i="14"/>
  <c r="CW390" i="14"/>
  <c r="CL390" i="14"/>
  <c r="CA390" i="14"/>
  <c r="BQ390" i="14"/>
  <c r="BF390" i="14"/>
  <c r="AU390" i="14"/>
  <c r="AK390" i="14"/>
  <c r="Z390" i="14"/>
  <c r="O390" i="14"/>
  <c r="IQ390" i="14"/>
  <c r="IA390" i="14"/>
  <c r="HK390" i="14"/>
  <c r="GU390" i="14"/>
  <c r="GH390" i="14"/>
  <c r="FU390" i="14"/>
  <c r="FI390" i="14"/>
  <c r="EW390" i="14"/>
  <c r="EL390" i="14"/>
  <c r="EA390" i="14"/>
  <c r="DQ390" i="14"/>
  <c r="DF390" i="14"/>
  <c r="CU390" i="14"/>
  <c r="CK390" i="14"/>
  <c r="BZ390" i="14"/>
  <c r="BO390" i="14"/>
  <c r="BE390" i="14"/>
  <c r="AT390" i="14"/>
  <c r="AI390" i="14"/>
  <c r="Y390" i="14"/>
  <c r="N390" i="14"/>
  <c r="IO390" i="14"/>
  <c r="HY390" i="14"/>
  <c r="HI390" i="14"/>
  <c r="GS390" i="14"/>
  <c r="GG390" i="14"/>
  <c r="FS390" i="14"/>
  <c r="FG390" i="14"/>
  <c r="EU390" i="14"/>
  <c r="EK390" i="14"/>
  <c r="DZ390" i="14"/>
  <c r="DO390" i="14"/>
  <c r="DE390" i="14"/>
  <c r="CT390" i="14"/>
  <c r="CI390" i="14"/>
  <c r="BY390" i="14"/>
  <c r="BN390" i="14"/>
  <c r="BC390" i="14"/>
  <c r="AS390" i="14"/>
  <c r="AH390" i="14"/>
  <c r="W390" i="14"/>
  <c r="M390" i="14"/>
  <c r="IM390" i="14"/>
  <c r="HW390" i="14"/>
  <c r="HG390" i="14"/>
  <c r="GQ390" i="14"/>
  <c r="GE390" i="14"/>
  <c r="FR390" i="14"/>
  <c r="FE390" i="14"/>
  <c r="ET390" i="14"/>
  <c r="EI390" i="14"/>
  <c r="DY390" i="14"/>
  <c r="DN390" i="14"/>
  <c r="DC390" i="14"/>
  <c r="CS390" i="14"/>
  <c r="CH390" i="14"/>
  <c r="BW390" i="14"/>
  <c r="BM390" i="14"/>
  <c r="BB390" i="14"/>
  <c r="AQ390" i="14"/>
  <c r="AG390" i="14"/>
  <c r="V390" i="14"/>
  <c r="K390" i="14"/>
  <c r="JB390" i="14"/>
  <c r="IL390" i="14"/>
  <c r="HV390" i="14"/>
  <c r="HF390" i="14"/>
  <c r="GP390" i="14"/>
  <c r="GC390" i="14"/>
  <c r="FQ390" i="14"/>
  <c r="FC390" i="14"/>
  <c r="ES390" i="14"/>
  <c r="EH390" i="14"/>
  <c r="DW390" i="14"/>
  <c r="DM390" i="14"/>
  <c r="DB390" i="14"/>
  <c r="CQ390" i="14"/>
  <c r="CG390" i="14"/>
  <c r="BV390" i="14"/>
  <c r="BK390" i="14"/>
  <c r="BA390" i="14"/>
  <c r="AP390" i="14"/>
  <c r="AE390" i="14"/>
  <c r="U390" i="14"/>
  <c r="J390" i="14"/>
  <c r="IY390" i="14"/>
  <c r="II390" i="14"/>
  <c r="HS390" i="14"/>
  <c r="HC390" i="14"/>
  <c r="GO390" i="14"/>
  <c r="GA390" i="14"/>
  <c r="FO390" i="14"/>
  <c r="FB390" i="14"/>
  <c r="EQ390" i="14"/>
  <c r="EG390" i="14"/>
  <c r="DV390" i="14"/>
  <c r="DK390" i="14"/>
  <c r="DA390" i="14"/>
  <c r="CP390" i="14"/>
  <c r="CE390" i="14"/>
  <c r="BU390" i="14"/>
  <c r="BJ390" i="14"/>
  <c r="AY390" i="14"/>
  <c r="AO390" i="14"/>
  <c r="AD390" i="14"/>
  <c r="S390" i="14"/>
  <c r="I390" i="14"/>
  <c r="IW390" i="14"/>
  <c r="IG390" i="14"/>
  <c r="HQ390" i="14"/>
  <c r="HA390" i="14"/>
  <c r="GM390" i="14"/>
  <c r="FZ390" i="14"/>
  <c r="FM390" i="14"/>
  <c r="FA390" i="14"/>
  <c r="EP390" i="14"/>
  <c r="EE390" i="14"/>
  <c r="DU390" i="14"/>
  <c r="DJ390" i="14"/>
  <c r="CY390" i="14"/>
  <c r="CO390" i="14"/>
  <c r="CD390" i="14"/>
  <c r="BS390" i="14"/>
  <c r="BI390" i="14"/>
  <c r="AX390" i="14"/>
  <c r="AM390" i="14"/>
  <c r="AC390" i="14"/>
  <c r="R390" i="14"/>
  <c r="G390" i="14"/>
  <c r="IU390" i="14"/>
  <c r="IE390" i="14"/>
  <c r="HO390" i="14"/>
  <c r="GY390" i="14"/>
  <c r="GK390" i="14"/>
  <c r="FY390" i="14"/>
  <c r="FK390" i="14"/>
  <c r="EY390" i="14"/>
  <c r="EO390" i="14"/>
  <c r="ED390" i="14"/>
  <c r="DS390" i="14"/>
  <c r="DI390" i="14"/>
  <c r="CX390" i="14"/>
  <c r="CM390" i="14"/>
  <c r="CC390" i="14"/>
  <c r="BR390" i="14"/>
  <c r="BG390" i="14"/>
  <c r="AW390" i="14"/>
  <c r="AL390" i="14"/>
  <c r="AA390" i="14"/>
  <c r="Q390" i="14"/>
  <c r="H130" i="14"/>
  <c r="C133" i="14"/>
  <c r="D132" i="14"/>
  <c r="G130" i="14"/>
  <c r="F655" i="14"/>
  <c r="G131" i="14"/>
  <c r="E131" i="14"/>
  <c r="H131" i="14" s="1"/>
  <c r="F131" i="14"/>
  <c r="BE655" i="14"/>
  <c r="BJ655" i="14"/>
  <c r="BB655" i="14"/>
  <c r="AT655" i="14"/>
  <c r="AL655" i="14"/>
  <c r="AD655" i="14"/>
  <c r="V655" i="14"/>
  <c r="BI655" i="14"/>
  <c r="BA655" i="14"/>
  <c r="BG655" i="14"/>
  <c r="AY655" i="14"/>
  <c r="BF655" i="14"/>
  <c r="BC655" i="14"/>
  <c r="AQ655" i="14"/>
  <c r="AH655" i="14"/>
  <c r="Y655" i="14"/>
  <c r="P655" i="14"/>
  <c r="AZ655" i="14"/>
  <c r="AP655" i="14"/>
  <c r="AG655" i="14"/>
  <c r="X655" i="14"/>
  <c r="O655" i="14"/>
  <c r="AX655" i="14"/>
  <c r="AO655" i="14"/>
  <c r="AF655" i="14"/>
  <c r="W655" i="14"/>
  <c r="AW655" i="14"/>
  <c r="AN655" i="14"/>
  <c r="AE655" i="14"/>
  <c r="U655" i="14"/>
  <c r="M655" i="14"/>
  <c r="BL655" i="14"/>
  <c r="AV655" i="14"/>
  <c r="AM655" i="14"/>
  <c r="AC655" i="14"/>
  <c r="T655" i="14"/>
  <c r="BK655" i="14"/>
  <c r="AU655" i="14"/>
  <c r="AK655" i="14"/>
  <c r="AB655" i="14"/>
  <c r="S655" i="14"/>
  <c r="BH655" i="14"/>
  <c r="AS655" i="14"/>
  <c r="AJ655" i="14"/>
  <c r="AA655" i="14"/>
  <c r="R655" i="14"/>
  <c r="BD655" i="14"/>
  <c r="AR655" i="14"/>
  <c r="AI655" i="14"/>
  <c r="Z655" i="14"/>
  <c r="Q655" i="14"/>
  <c r="H655" i="14"/>
  <c r="N656" i="14"/>
  <c r="A657" i="14"/>
  <c r="E656" i="14"/>
  <c r="F656" i="14" s="1"/>
  <c r="G656" i="14"/>
  <c r="H656" i="14"/>
  <c r="C658" i="14"/>
  <c r="D657" i="14"/>
  <c r="E55" i="11"/>
  <c r="F55" i="11" s="1"/>
  <c r="D56" i="11"/>
  <c r="G56" i="11" s="1"/>
  <c r="E287" i="2"/>
  <c r="F287" i="2" s="1"/>
  <c r="C18" i="4"/>
  <c r="C17" i="4"/>
  <c r="C46" i="1"/>
  <c r="C11" i="4"/>
  <c r="C12" i="4"/>
  <c r="C10" i="4"/>
  <c r="C9" i="4"/>
  <c r="C6" i="4"/>
  <c r="C5" i="4"/>
  <c r="C3" i="4"/>
  <c r="C4" i="4"/>
  <c r="M326" i="2" l="1"/>
  <c r="K365" i="2"/>
  <c r="L365" i="2" s="1"/>
  <c r="K326" i="2"/>
  <c r="N326" i="2" s="1"/>
  <c r="L326" i="2"/>
  <c r="K287" i="2"/>
  <c r="L287" i="2" s="1"/>
  <c r="N287" i="2" s="1"/>
  <c r="J55" i="11"/>
  <c r="K55" i="11" s="1"/>
  <c r="H55" i="11"/>
  <c r="I55" i="11" s="1"/>
  <c r="I131" i="14"/>
  <c r="K131" i="14" s="1"/>
  <c r="IZ392" i="14" s="1"/>
  <c r="I130" i="14"/>
  <c r="K130" i="14" s="1"/>
  <c r="GQ391" i="14" s="1"/>
  <c r="N657" i="14"/>
  <c r="A658" i="14"/>
  <c r="BE656" i="14"/>
  <c r="AW656" i="14"/>
  <c r="AO656" i="14"/>
  <c r="AG656" i="14"/>
  <c r="Y656" i="14"/>
  <c r="Q656" i="14"/>
  <c r="BJ656" i="14"/>
  <c r="BB656" i="14"/>
  <c r="AT656" i="14"/>
  <c r="AL656" i="14"/>
  <c r="AD656" i="14"/>
  <c r="V656" i="14"/>
  <c r="BI656" i="14"/>
  <c r="BA656" i="14"/>
  <c r="AS656" i="14"/>
  <c r="AK656" i="14"/>
  <c r="AC656" i="14"/>
  <c r="U656" i="14"/>
  <c r="M656" i="14"/>
  <c r="BG656" i="14"/>
  <c r="AY656" i="14"/>
  <c r="AQ656" i="14"/>
  <c r="AI656" i="14"/>
  <c r="AA656" i="14"/>
  <c r="S656" i="14"/>
  <c r="BF656" i="14"/>
  <c r="AX656" i="14"/>
  <c r="AP656" i="14"/>
  <c r="AH656" i="14"/>
  <c r="Z656" i="14"/>
  <c r="R656" i="14"/>
  <c r="BC656" i="14"/>
  <c r="AF656" i="14"/>
  <c r="AZ656" i="14"/>
  <c r="AE656" i="14"/>
  <c r="AV656" i="14"/>
  <c r="AB656" i="14"/>
  <c r="AU656" i="14"/>
  <c r="X656" i="14"/>
  <c r="BL656" i="14"/>
  <c r="AR656" i="14"/>
  <c r="W656" i="14"/>
  <c r="BK656" i="14"/>
  <c r="AN656" i="14"/>
  <c r="T656" i="14"/>
  <c r="BH656" i="14"/>
  <c r="AM656" i="14"/>
  <c r="P656" i="14"/>
  <c r="BD656" i="14"/>
  <c r="AJ656" i="14"/>
  <c r="O656" i="14"/>
  <c r="E657" i="14"/>
  <c r="F657" i="14" s="1"/>
  <c r="G657" i="14"/>
  <c r="I655" i="14"/>
  <c r="C659" i="14"/>
  <c r="D658" i="14"/>
  <c r="I656" i="14"/>
  <c r="E132" i="14"/>
  <c r="F132" i="14" s="1"/>
  <c r="D133" i="14"/>
  <c r="C134" i="14"/>
  <c r="D57" i="11"/>
  <c r="G57" i="11" s="1"/>
  <c r="E56" i="11"/>
  <c r="F56" i="11" s="1"/>
  <c r="M287" i="2"/>
  <c r="E288" i="2"/>
  <c r="F288" i="2" s="1"/>
  <c r="C16" i="4"/>
  <c r="C7" i="4"/>
  <c r="B279" i="2"/>
  <c r="B278" i="2"/>
  <c r="B277" i="2"/>
  <c r="J56" i="11" l="1"/>
  <c r="K56" i="11" s="1"/>
  <c r="H56" i="11"/>
  <c r="I56" i="11" s="1"/>
  <c r="M327" i="2"/>
  <c r="K288" i="2"/>
  <c r="L288" i="2" s="1"/>
  <c r="N288" i="2" s="1"/>
  <c r="L327" i="2"/>
  <c r="K366" i="2"/>
  <c r="L366" i="2" s="1"/>
  <c r="K327" i="2"/>
  <c r="N327" i="2" s="1"/>
  <c r="P326" i="2"/>
  <c r="O326" i="2"/>
  <c r="N365" i="2"/>
  <c r="M365" i="2"/>
  <c r="BQ391" i="14"/>
  <c r="EZ391" i="14"/>
  <c r="EY391" i="14"/>
  <c r="JB391" i="14"/>
  <c r="BW391" i="14"/>
  <c r="EN391" i="14"/>
  <c r="Z391" i="14"/>
  <c r="S391" i="14"/>
  <c r="BE391" i="14"/>
  <c r="BK391" i="14"/>
  <c r="FX391" i="14"/>
  <c r="DQ391" i="14"/>
  <c r="EU391" i="14"/>
  <c r="BO392" i="14"/>
  <c r="IL391" i="14"/>
  <c r="HI391" i="14"/>
  <c r="AY392" i="14"/>
  <c r="M392" i="14"/>
  <c r="FB391" i="14"/>
  <c r="GD391" i="14"/>
  <c r="G392" i="14"/>
  <c r="T392" i="14"/>
  <c r="EJ391" i="14"/>
  <c r="GZ391" i="14"/>
  <c r="FA391" i="14"/>
  <c r="DN391" i="14"/>
  <c r="CX391" i="14"/>
  <c r="BR391" i="14"/>
  <c r="BG391" i="14"/>
  <c r="GB391" i="14"/>
  <c r="CK391" i="14"/>
  <c r="R391" i="14"/>
  <c r="IP391" i="14"/>
  <c r="EC391" i="14"/>
  <c r="DW391" i="14"/>
  <c r="V392" i="14"/>
  <c r="AR391" i="14"/>
  <c r="P391" i="14"/>
  <c r="HD391" i="14"/>
  <c r="IR391" i="14"/>
  <c r="FH391" i="14"/>
  <c r="HH391" i="14"/>
  <c r="EO391" i="14"/>
  <c r="BF391" i="14"/>
  <c r="GM391" i="14"/>
  <c r="GO391" i="14"/>
  <c r="GI391" i="14"/>
  <c r="O392" i="14"/>
  <c r="BH391" i="14"/>
  <c r="BL391" i="14"/>
  <c r="AZ391" i="14"/>
  <c r="H391" i="14"/>
  <c r="IZ391" i="14"/>
  <c r="IN391" i="14"/>
  <c r="EW391" i="14"/>
  <c r="CD391" i="14"/>
  <c r="HK391" i="14"/>
  <c r="HM391" i="14"/>
  <c r="HG391" i="14"/>
  <c r="P392" i="14"/>
  <c r="EI391" i="14"/>
  <c r="CB391" i="14"/>
  <c r="DC391" i="14"/>
  <c r="BT391" i="14"/>
  <c r="CJ391" i="14"/>
  <c r="Q391" i="14"/>
  <c r="GC391" i="14"/>
  <c r="DR391" i="14"/>
  <c r="IY391" i="14"/>
  <c r="JA391" i="14"/>
  <c r="IU391" i="14"/>
  <c r="AI392" i="14"/>
  <c r="J392" i="14"/>
  <c r="HV391" i="14"/>
  <c r="FR391" i="14"/>
  <c r="DV391" i="14"/>
  <c r="EB391" i="14"/>
  <c r="DP391" i="14"/>
  <c r="Y391" i="14"/>
  <c r="HA391" i="14"/>
  <c r="EP391" i="14"/>
  <c r="AC391" i="14"/>
  <c r="W391" i="14"/>
  <c r="BJ391" i="14"/>
  <c r="AI391" i="14"/>
  <c r="BB391" i="14"/>
  <c r="K391" i="14"/>
  <c r="EV391" i="14"/>
  <c r="CC391" i="14"/>
  <c r="IO391" i="14"/>
  <c r="HB391" i="14"/>
  <c r="CO391" i="14"/>
  <c r="CI391" i="14"/>
  <c r="AB391" i="14"/>
  <c r="GP391" i="14"/>
  <c r="CU391" i="14"/>
  <c r="AV391" i="14"/>
  <c r="ID391" i="14"/>
  <c r="ER391" i="14"/>
  <c r="CF391" i="14"/>
  <c r="AL391" i="14"/>
  <c r="HL391" i="14"/>
  <c r="DF391" i="14"/>
  <c r="AQ391" i="14"/>
  <c r="HT391" i="14"/>
  <c r="EF391" i="14"/>
  <c r="GR391" i="14"/>
  <c r="I391" i="14"/>
  <c r="BU391" i="14"/>
  <c r="EG391" i="14"/>
  <c r="GS391" i="14"/>
  <c r="J391" i="14"/>
  <c r="BV391" i="14"/>
  <c r="EH391" i="14"/>
  <c r="GT391" i="14"/>
  <c r="EQ391" i="14"/>
  <c r="HC391" i="14"/>
  <c r="U391" i="14"/>
  <c r="CG391" i="14"/>
  <c r="ES391" i="14"/>
  <c r="HE391" i="14"/>
  <c r="O391" i="14"/>
  <c r="CA391" i="14"/>
  <c r="EM391" i="14"/>
  <c r="GY391" i="14"/>
  <c r="S392" i="14"/>
  <c r="H392" i="14"/>
  <c r="CL391" i="14"/>
  <c r="EX391" i="14"/>
  <c r="HJ391" i="14"/>
  <c r="FG391" i="14"/>
  <c r="HS391" i="14"/>
  <c r="AK391" i="14"/>
  <c r="CW391" i="14"/>
  <c r="FI391" i="14"/>
  <c r="HU391" i="14"/>
  <c r="AE391" i="14"/>
  <c r="CQ391" i="14"/>
  <c r="FC391" i="14"/>
  <c r="HO391" i="14"/>
  <c r="BX391" i="14"/>
  <c r="N391" i="14"/>
  <c r="FP391" i="14"/>
  <c r="CV391" i="14"/>
  <c r="AY391" i="14"/>
  <c r="IJ391" i="14"/>
  <c r="ET391" i="14"/>
  <c r="CH391" i="14"/>
  <c r="X391" i="14"/>
  <c r="GH391" i="14"/>
  <c r="CN391" i="14"/>
  <c r="CR391" i="14"/>
  <c r="FD391" i="14"/>
  <c r="HP391" i="14"/>
  <c r="AG391" i="14"/>
  <c r="CS391" i="14"/>
  <c r="FE391" i="14"/>
  <c r="HQ391" i="14"/>
  <c r="AH391" i="14"/>
  <c r="CT391" i="14"/>
  <c r="FF391" i="14"/>
  <c r="HR391" i="14"/>
  <c r="FO391" i="14"/>
  <c r="IA391" i="14"/>
  <c r="AS391" i="14"/>
  <c r="DE391" i="14"/>
  <c r="FQ391" i="14"/>
  <c r="IC391" i="14"/>
  <c r="AM391" i="14"/>
  <c r="CY391" i="14"/>
  <c r="FK391" i="14"/>
  <c r="HW391" i="14"/>
  <c r="U392" i="14"/>
  <c r="R392" i="14"/>
  <c r="CP391" i="14"/>
  <c r="AD391" i="14"/>
  <c r="GV391" i="14"/>
  <c r="DS391" i="14"/>
  <c r="BO391" i="14"/>
  <c r="T391" i="14"/>
  <c r="FZ391" i="14"/>
  <c r="DD391" i="14"/>
  <c r="AN391" i="14"/>
  <c r="HN391" i="14"/>
  <c r="DK391" i="14"/>
  <c r="CZ391" i="14"/>
  <c r="FL391" i="14"/>
  <c r="HX391" i="14"/>
  <c r="AO391" i="14"/>
  <c r="DA391" i="14"/>
  <c r="FM391" i="14"/>
  <c r="HY391" i="14"/>
  <c r="AP391" i="14"/>
  <c r="DB391" i="14"/>
  <c r="FN391" i="14"/>
  <c r="HZ391" i="14"/>
  <c r="FW391" i="14"/>
  <c r="II391" i="14"/>
  <c r="BA391" i="14"/>
  <c r="DM391" i="14"/>
  <c r="FY391" i="14"/>
  <c r="IK391" i="14"/>
  <c r="AU391" i="14"/>
  <c r="DG391" i="14"/>
  <c r="FS391" i="14"/>
  <c r="IE391" i="14"/>
  <c r="N392" i="14"/>
  <c r="L392" i="14"/>
  <c r="DL391" i="14"/>
  <c r="AT391" i="14"/>
  <c r="IB391" i="14"/>
  <c r="EL391" i="14"/>
  <c r="CE391" i="14"/>
  <c r="AJ391" i="14"/>
  <c r="HF391" i="14"/>
  <c r="EA391" i="14"/>
  <c r="BD391" i="14"/>
  <c r="IT391" i="14"/>
  <c r="ED391" i="14"/>
  <c r="DH391" i="14"/>
  <c r="FT391" i="14"/>
  <c r="IF391" i="14"/>
  <c r="AW391" i="14"/>
  <c r="DI391" i="14"/>
  <c r="FU391" i="14"/>
  <c r="IG391" i="14"/>
  <c r="AX391" i="14"/>
  <c r="DJ391" i="14"/>
  <c r="FV391" i="14"/>
  <c r="IH391" i="14"/>
  <c r="GE391" i="14"/>
  <c r="IQ391" i="14"/>
  <c r="BI391" i="14"/>
  <c r="DU391" i="14"/>
  <c r="GG391" i="14"/>
  <c r="IS391" i="14"/>
  <c r="BC391" i="14"/>
  <c r="DO391" i="14"/>
  <c r="GA391" i="14"/>
  <c r="IM391" i="14"/>
  <c r="L391" i="14"/>
  <c r="FJ391" i="14"/>
  <c r="BZ391" i="14"/>
  <c r="AF391" i="14"/>
  <c r="GX391" i="14"/>
  <c r="DT391" i="14"/>
  <c r="BP391" i="14"/>
  <c r="V391" i="14"/>
  <c r="GF391" i="14"/>
  <c r="CM391" i="14"/>
  <c r="AA391" i="14"/>
  <c r="GN391" i="14"/>
  <c r="DX391" i="14"/>
  <c r="GJ391" i="14"/>
  <c r="IV391" i="14"/>
  <c r="BM391" i="14"/>
  <c r="DY391" i="14"/>
  <c r="GK391" i="14"/>
  <c r="IW391" i="14"/>
  <c r="BN391" i="14"/>
  <c r="DZ391" i="14"/>
  <c r="GL391" i="14"/>
  <c r="IX391" i="14"/>
  <c r="GU391" i="14"/>
  <c r="M391" i="14"/>
  <c r="BY391" i="14"/>
  <c r="EK391" i="14"/>
  <c r="GW391" i="14"/>
  <c r="G391" i="14"/>
  <c r="BS391" i="14"/>
  <c r="EE391" i="14"/>
  <c r="I392" i="14"/>
  <c r="Y392" i="14"/>
  <c r="BY392" i="14"/>
  <c r="BZ392" i="14"/>
  <c r="BS392" i="14"/>
  <c r="BT392" i="14"/>
  <c r="BV392" i="14"/>
  <c r="BX392" i="14"/>
  <c r="AO392" i="14"/>
  <c r="BE392" i="14"/>
  <c r="CG392" i="14"/>
  <c r="CH392" i="14"/>
  <c r="CA392" i="14"/>
  <c r="CB392" i="14"/>
  <c r="CD392" i="14"/>
  <c r="CF392" i="14"/>
  <c r="K392" i="14"/>
  <c r="AA392" i="14"/>
  <c r="EK392" i="14"/>
  <c r="EL392" i="14"/>
  <c r="EE392" i="14"/>
  <c r="EF392" i="14"/>
  <c r="EH392" i="14"/>
  <c r="EJ392" i="14"/>
  <c r="AQ392" i="14"/>
  <c r="BG392" i="14"/>
  <c r="ES392" i="14"/>
  <c r="ET392" i="14"/>
  <c r="EM392" i="14"/>
  <c r="EN392" i="14"/>
  <c r="EP392" i="14"/>
  <c r="ER392" i="14"/>
  <c r="Q392" i="14"/>
  <c r="AG392" i="14"/>
  <c r="GW392" i="14"/>
  <c r="GX392" i="14"/>
  <c r="GQ392" i="14"/>
  <c r="GR392" i="14"/>
  <c r="GT392" i="14"/>
  <c r="GV392" i="14"/>
  <c r="AW392" i="14"/>
  <c r="BM392" i="14"/>
  <c r="HE392" i="14"/>
  <c r="HF392" i="14"/>
  <c r="GY392" i="14"/>
  <c r="GZ392" i="14"/>
  <c r="HB392" i="14"/>
  <c r="HD392" i="14"/>
  <c r="CU392" i="14"/>
  <c r="BU392" i="14"/>
  <c r="BW392" i="14"/>
  <c r="CC392" i="14"/>
  <c r="CE392" i="14"/>
  <c r="CK392" i="14"/>
  <c r="CM392" i="14"/>
  <c r="CS392" i="14"/>
  <c r="AC392" i="14"/>
  <c r="CO392" i="14"/>
  <c r="FA392" i="14"/>
  <c r="HM392" i="14"/>
  <c r="AD392" i="14"/>
  <c r="CP392" i="14"/>
  <c r="FB392" i="14"/>
  <c r="HN392" i="14"/>
  <c r="W392" i="14"/>
  <c r="CI392" i="14"/>
  <c r="EU392" i="14"/>
  <c r="HG392" i="14"/>
  <c r="X392" i="14"/>
  <c r="CJ392" i="14"/>
  <c r="EV392" i="14"/>
  <c r="HH392" i="14"/>
  <c r="Z392" i="14"/>
  <c r="CL392" i="14"/>
  <c r="EX392" i="14"/>
  <c r="HJ392" i="14"/>
  <c r="AB392" i="14"/>
  <c r="CN392" i="14"/>
  <c r="EZ392" i="14"/>
  <c r="HL392" i="14"/>
  <c r="EA392" i="14"/>
  <c r="DA392" i="14"/>
  <c r="DC392" i="14"/>
  <c r="DI392" i="14"/>
  <c r="DK392" i="14"/>
  <c r="DQ392" i="14"/>
  <c r="DS392" i="14"/>
  <c r="DY392" i="14"/>
  <c r="AK392" i="14"/>
  <c r="CW392" i="14"/>
  <c r="FI392" i="14"/>
  <c r="HU392" i="14"/>
  <c r="AL392" i="14"/>
  <c r="CX392" i="14"/>
  <c r="FJ392" i="14"/>
  <c r="HV392" i="14"/>
  <c r="AE392" i="14"/>
  <c r="CQ392" i="14"/>
  <c r="FC392" i="14"/>
  <c r="HO392" i="14"/>
  <c r="AF392" i="14"/>
  <c r="CR392" i="14"/>
  <c r="FD392" i="14"/>
  <c r="HP392" i="14"/>
  <c r="AH392" i="14"/>
  <c r="CT392" i="14"/>
  <c r="FF392" i="14"/>
  <c r="HR392" i="14"/>
  <c r="AJ392" i="14"/>
  <c r="CV392" i="14"/>
  <c r="FH392" i="14"/>
  <c r="HT392" i="14"/>
  <c r="FG392" i="14"/>
  <c r="EG392" i="14"/>
  <c r="EI392" i="14"/>
  <c r="EO392" i="14"/>
  <c r="EQ392" i="14"/>
  <c r="EW392" i="14"/>
  <c r="EY392" i="14"/>
  <c r="FE392" i="14"/>
  <c r="AS392" i="14"/>
  <c r="DE392" i="14"/>
  <c r="FQ392" i="14"/>
  <c r="IC392" i="14"/>
  <c r="AT392" i="14"/>
  <c r="DF392" i="14"/>
  <c r="FR392" i="14"/>
  <c r="ID392" i="14"/>
  <c r="AM392" i="14"/>
  <c r="CY392" i="14"/>
  <c r="FK392" i="14"/>
  <c r="HW392" i="14"/>
  <c r="AN392" i="14"/>
  <c r="CZ392" i="14"/>
  <c r="FL392" i="14"/>
  <c r="HX392" i="14"/>
  <c r="AP392" i="14"/>
  <c r="DB392" i="14"/>
  <c r="FN392" i="14"/>
  <c r="HZ392" i="14"/>
  <c r="AR392" i="14"/>
  <c r="DD392" i="14"/>
  <c r="FP392" i="14"/>
  <c r="IB392" i="14"/>
  <c r="GM392" i="14"/>
  <c r="FM392" i="14"/>
  <c r="FO392" i="14"/>
  <c r="FU392" i="14"/>
  <c r="FW392" i="14"/>
  <c r="GC392" i="14"/>
  <c r="GE392" i="14"/>
  <c r="GK392" i="14"/>
  <c r="BA392" i="14"/>
  <c r="DM392" i="14"/>
  <c r="FY392" i="14"/>
  <c r="IK392" i="14"/>
  <c r="BB392" i="14"/>
  <c r="DN392" i="14"/>
  <c r="FZ392" i="14"/>
  <c r="IL392" i="14"/>
  <c r="AU392" i="14"/>
  <c r="DG392" i="14"/>
  <c r="FS392" i="14"/>
  <c r="IE392" i="14"/>
  <c r="AV392" i="14"/>
  <c r="DH392" i="14"/>
  <c r="FT392" i="14"/>
  <c r="IF392" i="14"/>
  <c r="AX392" i="14"/>
  <c r="DJ392" i="14"/>
  <c r="FV392" i="14"/>
  <c r="IH392" i="14"/>
  <c r="AZ392" i="14"/>
  <c r="DL392" i="14"/>
  <c r="FX392" i="14"/>
  <c r="IJ392" i="14"/>
  <c r="HS392" i="14"/>
  <c r="GS392" i="14"/>
  <c r="GU392" i="14"/>
  <c r="HA392" i="14"/>
  <c r="HC392" i="14"/>
  <c r="HI392" i="14"/>
  <c r="HK392" i="14"/>
  <c r="HQ392" i="14"/>
  <c r="BI392" i="14"/>
  <c r="DU392" i="14"/>
  <c r="GG392" i="14"/>
  <c r="IS392" i="14"/>
  <c r="BJ392" i="14"/>
  <c r="DV392" i="14"/>
  <c r="GH392" i="14"/>
  <c r="IT392" i="14"/>
  <c r="BC392" i="14"/>
  <c r="DO392" i="14"/>
  <c r="GA392" i="14"/>
  <c r="IM392" i="14"/>
  <c r="BD392" i="14"/>
  <c r="DP392" i="14"/>
  <c r="GB392" i="14"/>
  <c r="IN392" i="14"/>
  <c r="BF392" i="14"/>
  <c r="DR392" i="14"/>
  <c r="GD392" i="14"/>
  <c r="IP392" i="14"/>
  <c r="BH392" i="14"/>
  <c r="DT392" i="14"/>
  <c r="GF392" i="14"/>
  <c r="IR392" i="14"/>
  <c r="IY392" i="14"/>
  <c r="HY392" i="14"/>
  <c r="IA392" i="14"/>
  <c r="IG392" i="14"/>
  <c r="II392" i="14"/>
  <c r="IO392" i="14"/>
  <c r="IQ392" i="14"/>
  <c r="IW392" i="14"/>
  <c r="BQ392" i="14"/>
  <c r="EC392" i="14"/>
  <c r="GO392" i="14"/>
  <c r="JA392" i="14"/>
  <c r="BR392" i="14"/>
  <c r="ED392" i="14"/>
  <c r="GP392" i="14"/>
  <c r="JB392" i="14"/>
  <c r="BK392" i="14"/>
  <c r="DW392" i="14"/>
  <c r="GI392" i="14"/>
  <c r="IU392" i="14"/>
  <c r="BL392" i="14"/>
  <c r="DX392" i="14"/>
  <c r="GJ392" i="14"/>
  <c r="IV392" i="14"/>
  <c r="BN392" i="14"/>
  <c r="DZ392" i="14"/>
  <c r="GL392" i="14"/>
  <c r="IX392" i="14"/>
  <c r="BP392" i="14"/>
  <c r="EB392" i="14"/>
  <c r="GN392" i="14"/>
  <c r="H657" i="14"/>
  <c r="I657" i="14" s="1"/>
  <c r="H132" i="14"/>
  <c r="G132" i="14"/>
  <c r="C135" i="14"/>
  <c r="D134" i="14"/>
  <c r="E658" i="14"/>
  <c r="G658" i="14" s="1"/>
  <c r="E133" i="14"/>
  <c r="H133" i="14" s="1"/>
  <c r="D659" i="14"/>
  <c r="C660" i="14"/>
  <c r="N658" i="14"/>
  <c r="A659" i="14"/>
  <c r="BE657" i="14"/>
  <c r="AW657" i="14"/>
  <c r="AO657" i="14"/>
  <c r="AG657" i="14"/>
  <c r="Y657" i="14"/>
  <c r="Q657" i="14"/>
  <c r="BJ657" i="14"/>
  <c r="BB657" i="14"/>
  <c r="AT657" i="14"/>
  <c r="AL657" i="14"/>
  <c r="AD657" i="14"/>
  <c r="V657" i="14"/>
  <c r="BI657" i="14"/>
  <c r="BA657" i="14"/>
  <c r="AS657" i="14"/>
  <c r="AK657" i="14"/>
  <c r="AC657" i="14"/>
  <c r="U657" i="14"/>
  <c r="M657" i="14"/>
  <c r="BG657" i="14"/>
  <c r="AY657" i="14"/>
  <c r="AQ657" i="14"/>
  <c r="AI657" i="14"/>
  <c r="AA657" i="14"/>
  <c r="S657" i="14"/>
  <c r="BF657" i="14"/>
  <c r="AX657" i="14"/>
  <c r="AP657" i="14"/>
  <c r="AH657" i="14"/>
  <c r="Z657" i="14"/>
  <c r="R657" i="14"/>
  <c r="BC657" i="14"/>
  <c r="AF657" i="14"/>
  <c r="AZ657" i="14"/>
  <c r="AE657" i="14"/>
  <c r="AV657" i="14"/>
  <c r="AB657" i="14"/>
  <c r="AU657" i="14"/>
  <c r="X657" i="14"/>
  <c r="BL657" i="14"/>
  <c r="AR657" i="14"/>
  <c r="W657" i="14"/>
  <c r="BK657" i="14"/>
  <c r="AN657" i="14"/>
  <c r="T657" i="14"/>
  <c r="BH657" i="14"/>
  <c r="AM657" i="14"/>
  <c r="P657" i="14"/>
  <c r="BD657" i="14"/>
  <c r="AJ657" i="14"/>
  <c r="O657" i="14"/>
  <c r="AR68" i="2"/>
  <c r="E57" i="11"/>
  <c r="F57" i="11" s="1"/>
  <c r="D58" i="11"/>
  <c r="G58" i="11" s="1"/>
  <c r="M288" i="2"/>
  <c r="AR133" i="2"/>
  <c r="AR84" i="2"/>
  <c r="AR113" i="2"/>
  <c r="AR90" i="2"/>
  <c r="AR116" i="2"/>
  <c r="AR99" i="2"/>
  <c r="AR136" i="2"/>
  <c r="AR119" i="2"/>
  <c r="AR88" i="2"/>
  <c r="S60" i="2"/>
  <c r="T60" i="2" s="1"/>
  <c r="AR131" i="2"/>
  <c r="AR81" i="2"/>
  <c r="AR104" i="2"/>
  <c r="AR101" i="2"/>
  <c r="AR87" i="2"/>
  <c r="AR74" i="2"/>
  <c r="E289" i="2"/>
  <c r="F289" i="2" s="1"/>
  <c r="AR120" i="2"/>
  <c r="AR85" i="2"/>
  <c r="AR117" i="2"/>
  <c r="AR67" i="2"/>
  <c r="AR103" i="2"/>
  <c r="AR135" i="2"/>
  <c r="AR94" i="2"/>
  <c r="AR100" i="2"/>
  <c r="AR132" i="2"/>
  <c r="AR97" i="2"/>
  <c r="AR129" i="2"/>
  <c r="AR83" i="2"/>
  <c r="AR115" i="2"/>
  <c r="AR70" i="2"/>
  <c r="AR106" i="2"/>
  <c r="AR110" i="2"/>
  <c r="AR126" i="2"/>
  <c r="AR72" i="2"/>
  <c r="AR92" i="2"/>
  <c r="AR108" i="2"/>
  <c r="AR124" i="2"/>
  <c r="AR140" i="2"/>
  <c r="AR89" i="2"/>
  <c r="AR105" i="2"/>
  <c r="AR121" i="2"/>
  <c r="AR137" i="2"/>
  <c r="AR71" i="2"/>
  <c r="AR91" i="2"/>
  <c r="AR107" i="2"/>
  <c r="AR123" i="2"/>
  <c r="AR139" i="2"/>
  <c r="AR82" i="2"/>
  <c r="AR98" i="2"/>
  <c r="AR114" i="2"/>
  <c r="AR130" i="2"/>
  <c r="AR78" i="2"/>
  <c r="AR96" i="2"/>
  <c r="AR112" i="2"/>
  <c r="AR128" i="2"/>
  <c r="AR73" i="2"/>
  <c r="AR93" i="2"/>
  <c r="AR109" i="2"/>
  <c r="AR125" i="2"/>
  <c r="AR141" i="2"/>
  <c r="AR77" i="2"/>
  <c r="AR95" i="2"/>
  <c r="AR111" i="2"/>
  <c r="AR127" i="2"/>
  <c r="AR69" i="2"/>
  <c r="AR86" i="2"/>
  <c r="AR102" i="2"/>
  <c r="AR118" i="2"/>
  <c r="AR134" i="2"/>
  <c r="AR122" i="2"/>
  <c r="AR138" i="2"/>
  <c r="AR66" i="2"/>
  <c r="B280" i="2"/>
  <c r="B281" i="2" s="1"/>
  <c r="C186" i="1"/>
  <c r="S61" i="2" l="1"/>
  <c r="P327" i="2"/>
  <c r="O327" i="2"/>
  <c r="N366" i="2"/>
  <c r="M366" i="2"/>
  <c r="J57" i="11"/>
  <c r="K57" i="11" s="1"/>
  <c r="H57" i="11"/>
  <c r="I57" i="11" s="1"/>
  <c r="M328" i="2"/>
  <c r="K367" i="2"/>
  <c r="L367" i="2" s="1"/>
  <c r="K328" i="2"/>
  <c r="N328" i="2" s="1"/>
  <c r="L328" i="2"/>
  <c r="K289" i="2"/>
  <c r="L289" i="2" s="1"/>
  <c r="N289" i="2" s="1"/>
  <c r="F658" i="14"/>
  <c r="H658" i="14"/>
  <c r="G133" i="14"/>
  <c r="I132" i="14"/>
  <c r="K132" i="14" s="1"/>
  <c r="GS393" i="14" s="1"/>
  <c r="F133" i="14"/>
  <c r="D660" i="14"/>
  <c r="C661" i="14"/>
  <c r="E659" i="14"/>
  <c r="F659" i="14" s="1"/>
  <c r="E134" i="14"/>
  <c r="H134" i="14" s="1"/>
  <c r="D135" i="14"/>
  <c r="C136" i="14"/>
  <c r="N659" i="14"/>
  <c r="A660" i="14"/>
  <c r="BE658" i="14"/>
  <c r="AW658" i="14"/>
  <c r="AO658" i="14"/>
  <c r="AG658" i="14"/>
  <c r="Y658" i="14"/>
  <c r="Q658" i="14"/>
  <c r="BK658" i="14"/>
  <c r="BC658" i="14"/>
  <c r="AU658" i="14"/>
  <c r="BJ658" i="14"/>
  <c r="BB658" i="14"/>
  <c r="AT658" i="14"/>
  <c r="AL658" i="14"/>
  <c r="AD658" i="14"/>
  <c r="V658" i="14"/>
  <c r="BI658" i="14"/>
  <c r="BA658" i="14"/>
  <c r="AS658" i="14"/>
  <c r="AK658" i="14"/>
  <c r="AC658" i="14"/>
  <c r="U658" i="14"/>
  <c r="M658" i="14"/>
  <c r="BH658" i="14"/>
  <c r="AZ658" i="14"/>
  <c r="AR658" i="14"/>
  <c r="BG658" i="14"/>
  <c r="AY658" i="14"/>
  <c r="AQ658" i="14"/>
  <c r="AI658" i="14"/>
  <c r="AA658" i="14"/>
  <c r="S658" i="14"/>
  <c r="BF658" i="14"/>
  <c r="AX658" i="14"/>
  <c r="AP658" i="14"/>
  <c r="AH658" i="14"/>
  <c r="Z658" i="14"/>
  <c r="R658" i="14"/>
  <c r="AF658" i="14"/>
  <c r="AE658" i="14"/>
  <c r="BL658" i="14"/>
  <c r="AB658" i="14"/>
  <c r="BD658" i="14"/>
  <c r="X658" i="14"/>
  <c r="AV658" i="14"/>
  <c r="W658" i="14"/>
  <c r="AN658" i="14"/>
  <c r="T658" i="14"/>
  <c r="AM658" i="14"/>
  <c r="P658" i="14"/>
  <c r="AJ658" i="14"/>
  <c r="O658" i="14"/>
  <c r="D59" i="11"/>
  <c r="G59" i="11" s="1"/>
  <c r="E58" i="11"/>
  <c r="F58" i="11" s="1"/>
  <c r="M289" i="2"/>
  <c r="E290" i="2"/>
  <c r="F290" i="2" s="1"/>
  <c r="B266" i="2"/>
  <c r="M329" i="2" l="1"/>
  <c r="K329" i="2"/>
  <c r="N329" i="2" s="1"/>
  <c r="L329" i="2"/>
  <c r="K290" i="2"/>
  <c r="L290" i="2" s="1"/>
  <c r="N290" i="2" s="1"/>
  <c r="K368" i="2"/>
  <c r="L368" i="2" s="1"/>
  <c r="J58" i="11"/>
  <c r="K58" i="11" s="1"/>
  <c r="H58" i="11"/>
  <c r="I58" i="11" s="1"/>
  <c r="O328" i="2"/>
  <c r="P328" i="2"/>
  <c r="N367" i="2"/>
  <c r="M367" i="2"/>
  <c r="G659" i="14"/>
  <c r="H659" i="14"/>
  <c r="I658" i="14"/>
  <c r="IW393" i="14"/>
  <c r="HN393" i="14"/>
  <c r="IT393" i="14"/>
  <c r="IQ393" i="14"/>
  <c r="IY393" i="14"/>
  <c r="IS393" i="14"/>
  <c r="IO393" i="14"/>
  <c r="GX393" i="14"/>
  <c r="IR393" i="14"/>
  <c r="JA393" i="14"/>
  <c r="BN393" i="14"/>
  <c r="BK393" i="14"/>
  <c r="IP393" i="14"/>
  <c r="IM393" i="14"/>
  <c r="IV393" i="14"/>
  <c r="BP393" i="14"/>
  <c r="ID393" i="14"/>
  <c r="IX393" i="14"/>
  <c r="IZ393" i="14"/>
  <c r="IU393" i="14"/>
  <c r="GZ393" i="14"/>
  <c r="BG393" i="14"/>
  <c r="BI393" i="14"/>
  <c r="BE393" i="14"/>
  <c r="IF393" i="14"/>
  <c r="BO393" i="14"/>
  <c r="BQ393" i="14"/>
  <c r="BM393" i="14"/>
  <c r="HP393" i="14"/>
  <c r="BF393" i="14"/>
  <c r="BH393" i="14"/>
  <c r="BC393" i="14"/>
  <c r="HV393" i="14"/>
  <c r="HF393" i="14"/>
  <c r="DR393" i="14"/>
  <c r="DS393" i="14"/>
  <c r="DT393" i="14"/>
  <c r="DU393" i="14"/>
  <c r="DO393" i="14"/>
  <c r="DQ393" i="14"/>
  <c r="JB393" i="14"/>
  <c r="IL393" i="14"/>
  <c r="DZ393" i="14"/>
  <c r="EA393" i="14"/>
  <c r="EB393" i="14"/>
  <c r="EC393" i="14"/>
  <c r="DW393" i="14"/>
  <c r="DY393" i="14"/>
  <c r="GR393" i="14"/>
  <c r="HH393" i="14"/>
  <c r="GD393" i="14"/>
  <c r="GE393" i="14"/>
  <c r="GF393" i="14"/>
  <c r="GG393" i="14"/>
  <c r="GA393" i="14"/>
  <c r="GC393" i="14"/>
  <c r="HX393" i="14"/>
  <c r="IN393" i="14"/>
  <c r="GL393" i="14"/>
  <c r="GM393" i="14"/>
  <c r="GN393" i="14"/>
  <c r="GO393" i="14"/>
  <c r="GI393" i="14"/>
  <c r="GK393" i="14"/>
  <c r="BL393" i="14"/>
  <c r="BR393" i="14"/>
  <c r="AN393" i="14"/>
  <c r="AT393" i="14"/>
  <c r="AV393" i="14"/>
  <c r="BB393" i="14"/>
  <c r="BD393" i="14"/>
  <c r="BJ393" i="14"/>
  <c r="R393" i="14"/>
  <c r="CD393" i="14"/>
  <c r="EP393" i="14"/>
  <c r="HB393" i="14"/>
  <c r="S393" i="14"/>
  <c r="CE393" i="14"/>
  <c r="EQ393" i="14"/>
  <c r="HC393" i="14"/>
  <c r="T393" i="14"/>
  <c r="CF393" i="14"/>
  <c r="ER393" i="14"/>
  <c r="HD393" i="14"/>
  <c r="U393" i="14"/>
  <c r="CG393" i="14"/>
  <c r="ES393" i="14"/>
  <c r="HE393" i="14"/>
  <c r="O393" i="14"/>
  <c r="CA393" i="14"/>
  <c r="EM393" i="14"/>
  <c r="GY393" i="14"/>
  <c r="Q393" i="14"/>
  <c r="CC393" i="14"/>
  <c r="EO393" i="14"/>
  <c r="HA393" i="14"/>
  <c r="CR393" i="14"/>
  <c r="CX393" i="14"/>
  <c r="BT393" i="14"/>
  <c r="BZ393" i="14"/>
  <c r="CB393" i="14"/>
  <c r="CH393" i="14"/>
  <c r="CJ393" i="14"/>
  <c r="CP393" i="14"/>
  <c r="Z393" i="14"/>
  <c r="CL393" i="14"/>
  <c r="EX393" i="14"/>
  <c r="HJ393" i="14"/>
  <c r="AA393" i="14"/>
  <c r="CM393" i="14"/>
  <c r="EY393" i="14"/>
  <c r="HK393" i="14"/>
  <c r="AB393" i="14"/>
  <c r="CN393" i="14"/>
  <c r="EZ393" i="14"/>
  <c r="HL393" i="14"/>
  <c r="AC393" i="14"/>
  <c r="CO393" i="14"/>
  <c r="FA393" i="14"/>
  <c r="HM393" i="14"/>
  <c r="W393" i="14"/>
  <c r="CI393" i="14"/>
  <c r="EU393" i="14"/>
  <c r="HG393" i="14"/>
  <c r="Y393" i="14"/>
  <c r="CK393" i="14"/>
  <c r="EW393" i="14"/>
  <c r="HI393" i="14"/>
  <c r="DX393" i="14"/>
  <c r="ED393" i="14"/>
  <c r="CZ393" i="14"/>
  <c r="DF393" i="14"/>
  <c r="DH393" i="14"/>
  <c r="DN393" i="14"/>
  <c r="DP393" i="14"/>
  <c r="DV393" i="14"/>
  <c r="AH393" i="14"/>
  <c r="CT393" i="14"/>
  <c r="FF393" i="14"/>
  <c r="HR393" i="14"/>
  <c r="AI393" i="14"/>
  <c r="CU393" i="14"/>
  <c r="FG393" i="14"/>
  <c r="HS393" i="14"/>
  <c r="AJ393" i="14"/>
  <c r="CV393" i="14"/>
  <c r="FH393" i="14"/>
  <c r="HT393" i="14"/>
  <c r="AK393" i="14"/>
  <c r="CW393" i="14"/>
  <c r="FI393" i="14"/>
  <c r="HU393" i="14"/>
  <c r="AE393" i="14"/>
  <c r="CQ393" i="14"/>
  <c r="FC393" i="14"/>
  <c r="HO393" i="14"/>
  <c r="AG393" i="14"/>
  <c r="CS393" i="14"/>
  <c r="FE393" i="14"/>
  <c r="HQ393" i="14"/>
  <c r="FD393" i="14"/>
  <c r="FJ393" i="14"/>
  <c r="EF393" i="14"/>
  <c r="EL393" i="14"/>
  <c r="EN393" i="14"/>
  <c r="ET393" i="14"/>
  <c r="EV393" i="14"/>
  <c r="FB393" i="14"/>
  <c r="AP393" i="14"/>
  <c r="DB393" i="14"/>
  <c r="FN393" i="14"/>
  <c r="HZ393" i="14"/>
  <c r="AQ393" i="14"/>
  <c r="DC393" i="14"/>
  <c r="FO393" i="14"/>
  <c r="IA393" i="14"/>
  <c r="AR393" i="14"/>
  <c r="DD393" i="14"/>
  <c r="FP393" i="14"/>
  <c r="IB393" i="14"/>
  <c r="AS393" i="14"/>
  <c r="DE393" i="14"/>
  <c r="FQ393" i="14"/>
  <c r="IC393" i="14"/>
  <c r="AM393" i="14"/>
  <c r="CY393" i="14"/>
  <c r="FK393" i="14"/>
  <c r="HW393" i="14"/>
  <c r="AO393" i="14"/>
  <c r="DA393" i="14"/>
  <c r="FM393" i="14"/>
  <c r="HY393" i="14"/>
  <c r="GJ393" i="14"/>
  <c r="GP393" i="14"/>
  <c r="FL393" i="14"/>
  <c r="FR393" i="14"/>
  <c r="FT393" i="14"/>
  <c r="FZ393" i="14"/>
  <c r="GB393" i="14"/>
  <c r="GH393" i="14"/>
  <c r="AX393" i="14"/>
  <c r="DJ393" i="14"/>
  <c r="FV393" i="14"/>
  <c r="IH393" i="14"/>
  <c r="AY393" i="14"/>
  <c r="DK393" i="14"/>
  <c r="FW393" i="14"/>
  <c r="II393" i="14"/>
  <c r="AZ393" i="14"/>
  <c r="DL393" i="14"/>
  <c r="FX393" i="14"/>
  <c r="IJ393" i="14"/>
  <c r="BA393" i="14"/>
  <c r="DM393" i="14"/>
  <c r="FY393" i="14"/>
  <c r="IK393" i="14"/>
  <c r="AU393" i="14"/>
  <c r="DG393" i="14"/>
  <c r="FS393" i="14"/>
  <c r="IE393" i="14"/>
  <c r="AW393" i="14"/>
  <c r="DI393" i="14"/>
  <c r="FU393" i="14"/>
  <c r="IG393" i="14"/>
  <c r="AF393" i="14"/>
  <c r="AL393" i="14"/>
  <c r="H393" i="14"/>
  <c r="N393" i="14"/>
  <c r="P393" i="14"/>
  <c r="V393" i="14"/>
  <c r="X393" i="14"/>
  <c r="AD393" i="14"/>
  <c r="J393" i="14"/>
  <c r="BV393" i="14"/>
  <c r="EH393" i="14"/>
  <c r="GT393" i="14"/>
  <c r="K393" i="14"/>
  <c r="BW393" i="14"/>
  <c r="EI393" i="14"/>
  <c r="GU393" i="14"/>
  <c r="L393" i="14"/>
  <c r="BX393" i="14"/>
  <c r="EJ393" i="14"/>
  <c r="GV393" i="14"/>
  <c r="M393" i="14"/>
  <c r="BY393" i="14"/>
  <c r="EK393" i="14"/>
  <c r="GW393" i="14"/>
  <c r="G393" i="14"/>
  <c r="BS393" i="14"/>
  <c r="EE393" i="14"/>
  <c r="GQ393" i="14"/>
  <c r="I393" i="14"/>
  <c r="BU393" i="14"/>
  <c r="EG393" i="14"/>
  <c r="I133" i="14"/>
  <c r="K133" i="14" s="1"/>
  <c r="AO394" i="14" s="1"/>
  <c r="G134" i="14"/>
  <c r="N660" i="14"/>
  <c r="A661" i="14"/>
  <c r="BE659" i="14"/>
  <c r="AW659" i="14"/>
  <c r="AO659" i="14"/>
  <c r="AG659" i="14"/>
  <c r="Y659" i="14"/>
  <c r="Q659" i="14"/>
  <c r="BK659" i="14"/>
  <c r="BC659" i="14"/>
  <c r="AU659" i="14"/>
  <c r="AM659" i="14"/>
  <c r="AE659" i="14"/>
  <c r="W659" i="14"/>
  <c r="O659" i="14"/>
  <c r="BJ659" i="14"/>
  <c r="BB659" i="14"/>
  <c r="AT659" i="14"/>
  <c r="AL659" i="14"/>
  <c r="AD659" i="14"/>
  <c r="V659" i="14"/>
  <c r="BI659" i="14"/>
  <c r="BA659" i="14"/>
  <c r="AS659" i="14"/>
  <c r="AK659" i="14"/>
  <c r="AC659" i="14"/>
  <c r="U659" i="14"/>
  <c r="M659" i="14"/>
  <c r="BH659" i="14"/>
  <c r="AZ659" i="14"/>
  <c r="AR659" i="14"/>
  <c r="AJ659" i="14"/>
  <c r="AB659" i="14"/>
  <c r="T659" i="14"/>
  <c r="BG659" i="14"/>
  <c r="AY659" i="14"/>
  <c r="AQ659" i="14"/>
  <c r="AI659" i="14"/>
  <c r="AA659" i="14"/>
  <c r="S659" i="14"/>
  <c r="BF659" i="14"/>
  <c r="AX659" i="14"/>
  <c r="AP659" i="14"/>
  <c r="AH659" i="14"/>
  <c r="Z659" i="14"/>
  <c r="R659" i="14"/>
  <c r="P659" i="14"/>
  <c r="BL659" i="14"/>
  <c r="BD659" i="14"/>
  <c r="AV659" i="14"/>
  <c r="AN659" i="14"/>
  <c r="AF659" i="14"/>
  <c r="X659" i="14"/>
  <c r="C137" i="14"/>
  <c r="D136" i="14"/>
  <c r="E135" i="14"/>
  <c r="G135" i="14" s="1"/>
  <c r="F134" i="14"/>
  <c r="D661" i="14"/>
  <c r="C662" i="14"/>
  <c r="E660" i="14"/>
  <c r="G660" i="14" s="1"/>
  <c r="F660" i="14"/>
  <c r="E59" i="11"/>
  <c r="F59" i="11" s="1"/>
  <c r="D60" i="11"/>
  <c r="G60" i="11" s="1"/>
  <c r="M290" i="2"/>
  <c r="E291" i="2"/>
  <c r="F291" i="2" s="1"/>
  <c r="B262" i="2"/>
  <c r="B263" i="2" s="1"/>
  <c r="C207" i="1" s="1"/>
  <c r="I659" i="14" l="1"/>
  <c r="J59" i="11"/>
  <c r="K59" i="11" s="1"/>
  <c r="H59" i="11"/>
  <c r="I59" i="11" s="1"/>
  <c r="N368" i="2"/>
  <c r="M368" i="2"/>
  <c r="O329" i="2"/>
  <c r="P329" i="2"/>
  <c r="M330" i="2"/>
  <c r="K369" i="2"/>
  <c r="L369" i="2" s="1"/>
  <c r="K291" i="2"/>
  <c r="L291" i="2" s="1"/>
  <c r="N291" i="2" s="1"/>
  <c r="L330" i="2"/>
  <c r="K330" i="2"/>
  <c r="N330" i="2" s="1"/>
  <c r="F135" i="14"/>
  <c r="H135" i="14"/>
  <c r="EA394" i="14"/>
  <c r="CQ394" i="14"/>
  <c r="CS394" i="14"/>
  <c r="CV394" i="14"/>
  <c r="FG394" i="14"/>
  <c r="CY394" i="14"/>
  <c r="DA394" i="14"/>
  <c r="DD394" i="14"/>
  <c r="GM394" i="14"/>
  <c r="DG394" i="14"/>
  <c r="DI394" i="14"/>
  <c r="DL394" i="14"/>
  <c r="HS394" i="14"/>
  <c r="DO394" i="14"/>
  <c r="DQ394" i="14"/>
  <c r="DT394" i="14"/>
  <c r="IY394" i="14"/>
  <c r="DW394" i="14"/>
  <c r="DY394" i="14"/>
  <c r="EB394" i="14"/>
  <c r="AI394" i="14"/>
  <c r="BS394" i="14"/>
  <c r="BU394" i="14"/>
  <c r="BX394" i="14"/>
  <c r="BO394" i="14"/>
  <c r="CA394" i="14"/>
  <c r="CC394" i="14"/>
  <c r="CF394" i="14"/>
  <c r="CU394" i="14"/>
  <c r="CI394" i="14"/>
  <c r="CK394" i="14"/>
  <c r="CN394" i="14"/>
  <c r="DU394" i="14"/>
  <c r="AE394" i="14"/>
  <c r="AG394" i="14"/>
  <c r="AJ394" i="14"/>
  <c r="FA394" i="14"/>
  <c r="AM394" i="14"/>
  <c r="AR394" i="14"/>
  <c r="GG394" i="14"/>
  <c r="AU394" i="14"/>
  <c r="AW394" i="14"/>
  <c r="AZ394" i="14"/>
  <c r="HM394" i="14"/>
  <c r="BC394" i="14"/>
  <c r="BE394" i="14"/>
  <c r="BH394" i="14"/>
  <c r="IS394" i="14"/>
  <c r="BK394" i="14"/>
  <c r="BM394" i="14"/>
  <c r="BP394" i="14"/>
  <c r="AC394" i="14"/>
  <c r="G394" i="14"/>
  <c r="I394" i="14"/>
  <c r="L394" i="14"/>
  <c r="BI394" i="14"/>
  <c r="O394" i="14"/>
  <c r="Q394" i="14"/>
  <c r="T394" i="14"/>
  <c r="CO394" i="14"/>
  <c r="W394" i="14"/>
  <c r="Y394" i="14"/>
  <c r="AB394" i="14"/>
  <c r="EC394" i="14"/>
  <c r="FC394" i="14"/>
  <c r="FE394" i="14"/>
  <c r="FH394" i="14"/>
  <c r="FI394" i="14"/>
  <c r="FK394" i="14"/>
  <c r="FM394" i="14"/>
  <c r="FP394" i="14"/>
  <c r="GO394" i="14"/>
  <c r="FS394" i="14"/>
  <c r="FU394" i="14"/>
  <c r="FX394" i="14"/>
  <c r="HU394" i="14"/>
  <c r="GA394" i="14"/>
  <c r="GC394" i="14"/>
  <c r="GF394" i="14"/>
  <c r="JA394" i="14"/>
  <c r="GI394" i="14"/>
  <c r="GK394" i="14"/>
  <c r="GN394" i="14"/>
  <c r="AK394" i="14"/>
  <c r="EE394" i="14"/>
  <c r="EG394" i="14"/>
  <c r="EJ394" i="14"/>
  <c r="BQ394" i="14"/>
  <c r="EM394" i="14"/>
  <c r="EO394" i="14"/>
  <c r="ER394" i="14"/>
  <c r="CW394" i="14"/>
  <c r="EU394" i="14"/>
  <c r="EW394" i="14"/>
  <c r="EZ394" i="14"/>
  <c r="DC394" i="14"/>
  <c r="HO394" i="14"/>
  <c r="HQ394" i="14"/>
  <c r="HT394" i="14"/>
  <c r="EI394" i="14"/>
  <c r="HW394" i="14"/>
  <c r="HY394" i="14"/>
  <c r="IB394" i="14"/>
  <c r="FO394" i="14"/>
  <c r="IE394" i="14"/>
  <c r="IG394" i="14"/>
  <c r="IJ394" i="14"/>
  <c r="GU394" i="14"/>
  <c r="IM394" i="14"/>
  <c r="IO394" i="14"/>
  <c r="IR394" i="14"/>
  <c r="IA394" i="14"/>
  <c r="IU394" i="14"/>
  <c r="IW394" i="14"/>
  <c r="IZ394" i="14"/>
  <c r="K394" i="14"/>
  <c r="GQ394" i="14"/>
  <c r="GS394" i="14"/>
  <c r="GV394" i="14"/>
  <c r="AQ394" i="14"/>
  <c r="GY394" i="14"/>
  <c r="HA394" i="14"/>
  <c r="HD394" i="14"/>
  <c r="BW394" i="14"/>
  <c r="HG394" i="14"/>
  <c r="HI394" i="14"/>
  <c r="HL394" i="14"/>
  <c r="DE394" i="14"/>
  <c r="AF394" i="14"/>
  <c r="AH394" i="14"/>
  <c r="AL394" i="14"/>
  <c r="EK394" i="14"/>
  <c r="AN394" i="14"/>
  <c r="AP394" i="14"/>
  <c r="AT394" i="14"/>
  <c r="FQ394" i="14"/>
  <c r="AV394" i="14"/>
  <c r="AX394" i="14"/>
  <c r="BB394" i="14"/>
  <c r="GW394" i="14"/>
  <c r="BD394" i="14"/>
  <c r="BF394" i="14"/>
  <c r="BJ394" i="14"/>
  <c r="IC394" i="14"/>
  <c r="BL394" i="14"/>
  <c r="BN394" i="14"/>
  <c r="BR394" i="14"/>
  <c r="M394" i="14"/>
  <c r="H394" i="14"/>
  <c r="J394" i="14"/>
  <c r="N394" i="14"/>
  <c r="AS394" i="14"/>
  <c r="P394" i="14"/>
  <c r="R394" i="14"/>
  <c r="V394" i="14"/>
  <c r="BY394" i="14"/>
  <c r="X394" i="14"/>
  <c r="Z394" i="14"/>
  <c r="AD394" i="14"/>
  <c r="DK394" i="14"/>
  <c r="CR394" i="14"/>
  <c r="CT394" i="14"/>
  <c r="CX394" i="14"/>
  <c r="EQ394" i="14"/>
  <c r="CZ394" i="14"/>
  <c r="DB394" i="14"/>
  <c r="DF394" i="14"/>
  <c r="FW394" i="14"/>
  <c r="DH394" i="14"/>
  <c r="DJ394" i="14"/>
  <c r="DN394" i="14"/>
  <c r="HC394" i="14"/>
  <c r="DP394" i="14"/>
  <c r="DR394" i="14"/>
  <c r="DV394" i="14"/>
  <c r="II394" i="14"/>
  <c r="DX394" i="14"/>
  <c r="DZ394" i="14"/>
  <c r="ED394" i="14"/>
  <c r="S394" i="14"/>
  <c r="BT394" i="14"/>
  <c r="BV394" i="14"/>
  <c r="BZ394" i="14"/>
  <c r="AY394" i="14"/>
  <c r="CB394" i="14"/>
  <c r="CD394" i="14"/>
  <c r="CH394" i="14"/>
  <c r="CE394" i="14"/>
  <c r="CJ394" i="14"/>
  <c r="CL394" i="14"/>
  <c r="CP394" i="14"/>
  <c r="DM394" i="14"/>
  <c r="FD394" i="14"/>
  <c r="FF394" i="14"/>
  <c r="FJ394" i="14"/>
  <c r="ES394" i="14"/>
  <c r="FL394" i="14"/>
  <c r="FN394" i="14"/>
  <c r="FR394" i="14"/>
  <c r="FY394" i="14"/>
  <c r="FT394" i="14"/>
  <c r="FV394" i="14"/>
  <c r="FZ394" i="14"/>
  <c r="HE394" i="14"/>
  <c r="GB394" i="14"/>
  <c r="GD394" i="14"/>
  <c r="GH394" i="14"/>
  <c r="IK394" i="14"/>
  <c r="GJ394" i="14"/>
  <c r="GL394" i="14"/>
  <c r="GP394" i="14"/>
  <c r="U394" i="14"/>
  <c r="EF394" i="14"/>
  <c r="EH394" i="14"/>
  <c r="EL394" i="14"/>
  <c r="BA394" i="14"/>
  <c r="EN394" i="14"/>
  <c r="EP394" i="14"/>
  <c r="ET394" i="14"/>
  <c r="CG394" i="14"/>
  <c r="EV394" i="14"/>
  <c r="EX394" i="14"/>
  <c r="FB394" i="14"/>
  <c r="DS394" i="14"/>
  <c r="HP394" i="14"/>
  <c r="HR394" i="14"/>
  <c r="HV394" i="14"/>
  <c r="EY394" i="14"/>
  <c r="HX394" i="14"/>
  <c r="HZ394" i="14"/>
  <c r="ID394" i="14"/>
  <c r="GE394" i="14"/>
  <c r="IF394" i="14"/>
  <c r="IH394" i="14"/>
  <c r="IL394" i="14"/>
  <c r="HK394" i="14"/>
  <c r="IN394" i="14"/>
  <c r="IP394" i="14"/>
  <c r="IT394" i="14"/>
  <c r="IQ394" i="14"/>
  <c r="IV394" i="14"/>
  <c r="IX394" i="14"/>
  <c r="JB394" i="14"/>
  <c r="AA394" i="14"/>
  <c r="GR394" i="14"/>
  <c r="GT394" i="14"/>
  <c r="GX394" i="14"/>
  <c r="BG394" i="14"/>
  <c r="GZ394" i="14"/>
  <c r="HB394" i="14"/>
  <c r="HF394" i="14"/>
  <c r="CM394" i="14"/>
  <c r="HH394" i="14"/>
  <c r="HJ394" i="14"/>
  <c r="HN394" i="14"/>
  <c r="I134" i="14"/>
  <c r="K134" i="14" s="1"/>
  <c r="GU395" i="14" s="1"/>
  <c r="D662" i="14"/>
  <c r="C663" i="14"/>
  <c r="D137" i="14"/>
  <c r="C138" i="14"/>
  <c r="E661" i="14"/>
  <c r="H661" i="14" s="1"/>
  <c r="H660" i="14"/>
  <c r="I660" i="14" s="1"/>
  <c r="N661" i="14"/>
  <c r="A662" i="14"/>
  <c r="BE660" i="14"/>
  <c r="AW660" i="14"/>
  <c r="AO660" i="14"/>
  <c r="AG660" i="14"/>
  <c r="Y660" i="14"/>
  <c r="Q660" i="14"/>
  <c r="BL660" i="14"/>
  <c r="BD660" i="14"/>
  <c r="BK660" i="14"/>
  <c r="BC660" i="14"/>
  <c r="AU660" i="14"/>
  <c r="AM660" i="14"/>
  <c r="AE660" i="14"/>
  <c r="W660" i="14"/>
  <c r="O660" i="14"/>
  <c r="BJ660" i="14"/>
  <c r="BB660" i="14"/>
  <c r="AT660" i="14"/>
  <c r="AL660" i="14"/>
  <c r="AD660" i="14"/>
  <c r="V660" i="14"/>
  <c r="BI660" i="14"/>
  <c r="BA660" i="14"/>
  <c r="AS660" i="14"/>
  <c r="AK660" i="14"/>
  <c r="AC660" i="14"/>
  <c r="U660" i="14"/>
  <c r="M660" i="14"/>
  <c r="BH660" i="14"/>
  <c r="AZ660" i="14"/>
  <c r="AR660" i="14"/>
  <c r="AJ660" i="14"/>
  <c r="AB660" i="14"/>
  <c r="T660" i="14"/>
  <c r="BG660" i="14"/>
  <c r="AY660" i="14"/>
  <c r="AQ660" i="14"/>
  <c r="AI660" i="14"/>
  <c r="AA660" i="14"/>
  <c r="S660" i="14"/>
  <c r="BF660" i="14"/>
  <c r="AX660" i="14"/>
  <c r="AP660" i="14"/>
  <c r="AH660" i="14"/>
  <c r="Z660" i="14"/>
  <c r="R660" i="14"/>
  <c r="P660" i="14"/>
  <c r="AV660" i="14"/>
  <c r="AN660" i="14"/>
  <c r="AF660" i="14"/>
  <c r="X660" i="14"/>
  <c r="E136" i="14"/>
  <c r="G136" i="14" s="1"/>
  <c r="D61" i="11"/>
  <c r="G61" i="11" s="1"/>
  <c r="E60" i="11"/>
  <c r="F60" i="11" s="1"/>
  <c r="M291" i="2"/>
  <c r="E292" i="2"/>
  <c r="F292" i="2" s="1"/>
  <c r="B264" i="2"/>
  <c r="C224" i="1"/>
  <c r="C223" i="1"/>
  <c r="M331" i="2" l="1"/>
  <c r="L331" i="2"/>
  <c r="K331" i="2"/>
  <c r="N331" i="2" s="1"/>
  <c r="K370" i="2"/>
  <c r="L370" i="2" s="1"/>
  <c r="K292" i="2"/>
  <c r="L292" i="2" s="1"/>
  <c r="N292" i="2" s="1"/>
  <c r="O330" i="2"/>
  <c r="P330" i="2"/>
  <c r="J60" i="11"/>
  <c r="K60" i="11" s="1"/>
  <c r="H60" i="11"/>
  <c r="I60" i="11" s="1"/>
  <c r="N369" i="2"/>
  <c r="M369" i="2"/>
  <c r="I135" i="14"/>
  <c r="K135" i="14" s="1"/>
  <c r="HX396" i="14" s="1"/>
  <c r="G661" i="14"/>
  <c r="F661" i="14"/>
  <c r="Q395" i="14"/>
  <c r="CC395" i="14"/>
  <c r="BF395" i="14"/>
  <c r="CR395" i="14"/>
  <c r="BX395" i="14"/>
  <c r="EJ395" i="14"/>
  <c r="BZ395" i="14"/>
  <c r="EL395" i="14"/>
  <c r="DZ395" i="14"/>
  <c r="GV395" i="14"/>
  <c r="GX395" i="14"/>
  <c r="EO395" i="14"/>
  <c r="EF395" i="14"/>
  <c r="M395" i="14"/>
  <c r="G395" i="14"/>
  <c r="HA395" i="14"/>
  <c r="EH395" i="14"/>
  <c r="BY395" i="14"/>
  <c r="BS395" i="14"/>
  <c r="S395" i="14"/>
  <c r="FT395" i="14"/>
  <c r="EK395" i="14"/>
  <c r="EE395" i="14"/>
  <c r="CE395" i="14"/>
  <c r="HJ395" i="14"/>
  <c r="GW395" i="14"/>
  <c r="GQ395" i="14"/>
  <c r="EQ395" i="14"/>
  <c r="L395" i="14"/>
  <c r="N395" i="14"/>
  <c r="GZ395" i="14"/>
  <c r="HC395" i="14"/>
  <c r="CL395" i="14"/>
  <c r="DX395" i="14"/>
  <c r="FF395" i="14"/>
  <c r="FL395" i="14"/>
  <c r="FN395" i="14"/>
  <c r="HB395" i="14"/>
  <c r="X395" i="14"/>
  <c r="T395" i="14"/>
  <c r="CF395" i="14"/>
  <c r="ER395" i="14"/>
  <c r="HD395" i="14"/>
  <c r="U395" i="14"/>
  <c r="CG395" i="14"/>
  <c r="ES395" i="14"/>
  <c r="HE395" i="14"/>
  <c r="V395" i="14"/>
  <c r="CH395" i="14"/>
  <c r="ET395" i="14"/>
  <c r="HF395" i="14"/>
  <c r="O395" i="14"/>
  <c r="CA395" i="14"/>
  <c r="EM395" i="14"/>
  <c r="GY395" i="14"/>
  <c r="HH395" i="14"/>
  <c r="Y395" i="14"/>
  <c r="CK395" i="14"/>
  <c r="EW395" i="14"/>
  <c r="HI395" i="14"/>
  <c r="AA395" i="14"/>
  <c r="CM395" i="14"/>
  <c r="EY395" i="14"/>
  <c r="HK395" i="14"/>
  <c r="DR395" i="14"/>
  <c r="FD395" i="14"/>
  <c r="GL395" i="14"/>
  <c r="GR395" i="14"/>
  <c r="GT395" i="14"/>
  <c r="R395" i="14"/>
  <c r="BD395" i="14"/>
  <c r="AB395" i="14"/>
  <c r="CN395" i="14"/>
  <c r="EZ395" i="14"/>
  <c r="HL395" i="14"/>
  <c r="AC395" i="14"/>
  <c r="CO395" i="14"/>
  <c r="FA395" i="14"/>
  <c r="HM395" i="14"/>
  <c r="AD395" i="14"/>
  <c r="CP395" i="14"/>
  <c r="FB395" i="14"/>
  <c r="HN395" i="14"/>
  <c r="W395" i="14"/>
  <c r="CI395" i="14"/>
  <c r="EU395" i="14"/>
  <c r="HG395" i="14"/>
  <c r="HP395" i="14"/>
  <c r="AG395" i="14"/>
  <c r="CS395" i="14"/>
  <c r="FE395" i="14"/>
  <c r="HQ395" i="14"/>
  <c r="AI395" i="14"/>
  <c r="CU395" i="14"/>
  <c r="FG395" i="14"/>
  <c r="HS395" i="14"/>
  <c r="EX395" i="14"/>
  <c r="GJ395" i="14"/>
  <c r="IP395" i="14"/>
  <c r="IX395" i="14"/>
  <c r="P395" i="14"/>
  <c r="AX395" i="14"/>
  <c r="CJ395" i="14"/>
  <c r="AJ395" i="14"/>
  <c r="CV395" i="14"/>
  <c r="FH395" i="14"/>
  <c r="HT395" i="14"/>
  <c r="AK395" i="14"/>
  <c r="CW395" i="14"/>
  <c r="FI395" i="14"/>
  <c r="HU395" i="14"/>
  <c r="AL395" i="14"/>
  <c r="CX395" i="14"/>
  <c r="FJ395" i="14"/>
  <c r="HV395" i="14"/>
  <c r="AE395" i="14"/>
  <c r="CQ395" i="14"/>
  <c r="FC395" i="14"/>
  <c r="HO395" i="14"/>
  <c r="HX395" i="14"/>
  <c r="AO395" i="14"/>
  <c r="DA395" i="14"/>
  <c r="FM395" i="14"/>
  <c r="HY395" i="14"/>
  <c r="AQ395" i="14"/>
  <c r="DC395" i="14"/>
  <c r="FO395" i="14"/>
  <c r="IA395" i="14"/>
  <c r="GD395" i="14"/>
  <c r="IH395" i="14"/>
  <c r="H395" i="14"/>
  <c r="J395" i="14"/>
  <c r="AV395" i="14"/>
  <c r="CD395" i="14"/>
  <c r="DP395" i="14"/>
  <c r="AR395" i="14"/>
  <c r="DD395" i="14"/>
  <c r="FP395" i="14"/>
  <c r="IB395" i="14"/>
  <c r="AS395" i="14"/>
  <c r="DE395" i="14"/>
  <c r="FQ395" i="14"/>
  <c r="IC395" i="14"/>
  <c r="AT395" i="14"/>
  <c r="DF395" i="14"/>
  <c r="FR395" i="14"/>
  <c r="ID395" i="14"/>
  <c r="AM395" i="14"/>
  <c r="CY395" i="14"/>
  <c r="FK395" i="14"/>
  <c r="HW395" i="14"/>
  <c r="IF395" i="14"/>
  <c r="AW395" i="14"/>
  <c r="DI395" i="14"/>
  <c r="FU395" i="14"/>
  <c r="IG395" i="14"/>
  <c r="AY395" i="14"/>
  <c r="DK395" i="14"/>
  <c r="FW395" i="14"/>
  <c r="II395" i="14"/>
  <c r="HZ395" i="14"/>
  <c r="AH395" i="14"/>
  <c r="AN395" i="14"/>
  <c r="AP395" i="14"/>
  <c r="CB395" i="14"/>
  <c r="DJ395" i="14"/>
  <c r="EV395" i="14"/>
  <c r="AZ395" i="14"/>
  <c r="DL395" i="14"/>
  <c r="FX395" i="14"/>
  <c r="IJ395" i="14"/>
  <c r="BA395" i="14"/>
  <c r="DM395" i="14"/>
  <c r="FY395" i="14"/>
  <c r="IK395" i="14"/>
  <c r="BB395" i="14"/>
  <c r="DN395" i="14"/>
  <c r="FZ395" i="14"/>
  <c r="IL395" i="14"/>
  <c r="AU395" i="14"/>
  <c r="DG395" i="14"/>
  <c r="FS395" i="14"/>
  <c r="IE395" i="14"/>
  <c r="IN395" i="14"/>
  <c r="BE395" i="14"/>
  <c r="DQ395" i="14"/>
  <c r="GC395" i="14"/>
  <c r="IO395" i="14"/>
  <c r="BG395" i="14"/>
  <c r="DS395" i="14"/>
  <c r="GE395" i="14"/>
  <c r="IQ395" i="14"/>
  <c r="AF395" i="14"/>
  <c r="BN395" i="14"/>
  <c r="BT395" i="14"/>
  <c r="BV395" i="14"/>
  <c r="DH395" i="14"/>
  <c r="EP395" i="14"/>
  <c r="GB395" i="14"/>
  <c r="BH395" i="14"/>
  <c r="DT395" i="14"/>
  <c r="GF395" i="14"/>
  <c r="IR395" i="14"/>
  <c r="BI395" i="14"/>
  <c r="DU395" i="14"/>
  <c r="GG395" i="14"/>
  <c r="IS395" i="14"/>
  <c r="BJ395" i="14"/>
  <c r="DV395" i="14"/>
  <c r="GH395" i="14"/>
  <c r="IT395" i="14"/>
  <c r="BC395" i="14"/>
  <c r="DO395" i="14"/>
  <c r="GA395" i="14"/>
  <c r="IM395" i="14"/>
  <c r="IV395" i="14"/>
  <c r="BM395" i="14"/>
  <c r="DY395" i="14"/>
  <c r="GK395" i="14"/>
  <c r="IW395" i="14"/>
  <c r="BO395" i="14"/>
  <c r="EA395" i="14"/>
  <c r="GM395" i="14"/>
  <c r="IY395" i="14"/>
  <c r="Z395" i="14"/>
  <c r="BL395" i="14"/>
  <c r="CT395" i="14"/>
  <c r="CZ395" i="14"/>
  <c r="DB395" i="14"/>
  <c r="EN395" i="14"/>
  <c r="FV395" i="14"/>
  <c r="HR395" i="14"/>
  <c r="BP395" i="14"/>
  <c r="EB395" i="14"/>
  <c r="GN395" i="14"/>
  <c r="IZ395" i="14"/>
  <c r="BQ395" i="14"/>
  <c r="EC395" i="14"/>
  <c r="GO395" i="14"/>
  <c r="JA395" i="14"/>
  <c r="BR395" i="14"/>
  <c r="ED395" i="14"/>
  <c r="GP395" i="14"/>
  <c r="JB395" i="14"/>
  <c r="BK395" i="14"/>
  <c r="DW395" i="14"/>
  <c r="GI395" i="14"/>
  <c r="IU395" i="14"/>
  <c r="I395" i="14"/>
  <c r="BU395" i="14"/>
  <c r="EG395" i="14"/>
  <c r="GS395" i="14"/>
  <c r="K395" i="14"/>
  <c r="BW395" i="14"/>
  <c r="EI395" i="14"/>
  <c r="F136" i="14"/>
  <c r="N662" i="14"/>
  <c r="A663" i="14"/>
  <c r="C139" i="14"/>
  <c r="D138" i="14"/>
  <c r="H136" i="14"/>
  <c r="BE661" i="14"/>
  <c r="AW661" i="14"/>
  <c r="AO661" i="14"/>
  <c r="AG661" i="14"/>
  <c r="Y661" i="14"/>
  <c r="Q661" i="14"/>
  <c r="BL661" i="14"/>
  <c r="BD661" i="14"/>
  <c r="AV661" i="14"/>
  <c r="AN661" i="14"/>
  <c r="AF661" i="14"/>
  <c r="X661" i="14"/>
  <c r="P661" i="14"/>
  <c r="BK661" i="14"/>
  <c r="BC661" i="14"/>
  <c r="AU661" i="14"/>
  <c r="AM661" i="14"/>
  <c r="AE661" i="14"/>
  <c r="W661" i="14"/>
  <c r="O661" i="14"/>
  <c r="BJ661" i="14"/>
  <c r="BB661" i="14"/>
  <c r="AT661" i="14"/>
  <c r="AL661" i="14"/>
  <c r="AD661" i="14"/>
  <c r="V661" i="14"/>
  <c r="BI661" i="14"/>
  <c r="BA661" i="14"/>
  <c r="AS661" i="14"/>
  <c r="AK661" i="14"/>
  <c r="AC661" i="14"/>
  <c r="U661" i="14"/>
  <c r="M661" i="14"/>
  <c r="BH661" i="14"/>
  <c r="AZ661" i="14"/>
  <c r="AR661" i="14"/>
  <c r="AJ661" i="14"/>
  <c r="AB661" i="14"/>
  <c r="T661" i="14"/>
  <c r="BG661" i="14"/>
  <c r="AY661" i="14"/>
  <c r="AQ661" i="14"/>
  <c r="AI661" i="14"/>
  <c r="AA661" i="14"/>
  <c r="S661" i="14"/>
  <c r="BF661" i="14"/>
  <c r="AX661" i="14"/>
  <c r="AP661" i="14"/>
  <c r="AH661" i="14"/>
  <c r="Z661" i="14"/>
  <c r="R661" i="14"/>
  <c r="G137" i="14"/>
  <c r="E137" i="14"/>
  <c r="H137" i="14" s="1"/>
  <c r="D663" i="14"/>
  <c r="C664" i="14"/>
  <c r="G662" i="14"/>
  <c r="E662" i="14"/>
  <c r="F662" i="14" s="1"/>
  <c r="H662" i="14"/>
  <c r="E61" i="11"/>
  <c r="F61" i="11" s="1"/>
  <c r="D62" i="11"/>
  <c r="G62" i="11" s="1"/>
  <c r="M292" i="2"/>
  <c r="E293" i="2"/>
  <c r="F293" i="2" s="1"/>
  <c r="B250" i="2"/>
  <c r="B265" i="2"/>
  <c r="J61" i="11" l="1"/>
  <c r="K61" i="11" s="1"/>
  <c r="H61" i="11"/>
  <c r="I61" i="11" s="1"/>
  <c r="M370" i="2"/>
  <c r="N370" i="2"/>
  <c r="O331" i="2"/>
  <c r="P331" i="2"/>
  <c r="M332" i="2"/>
  <c r="L332" i="2"/>
  <c r="K371" i="2"/>
  <c r="L371" i="2" s="1"/>
  <c r="K332" i="2"/>
  <c r="N332" i="2" s="1"/>
  <c r="K293" i="2"/>
  <c r="L293" i="2" s="1"/>
  <c r="N293" i="2" s="1"/>
  <c r="N396" i="14"/>
  <c r="I661" i="14"/>
  <c r="K396" i="14"/>
  <c r="BZ396" i="14"/>
  <c r="EJ396" i="14"/>
  <c r="I396" i="14"/>
  <c r="EH396" i="14"/>
  <c r="AV396" i="14"/>
  <c r="CY396" i="14"/>
  <c r="BV396" i="14"/>
  <c r="EL396" i="14"/>
  <c r="J396" i="14"/>
  <c r="M396" i="14"/>
  <c r="HN396" i="14"/>
  <c r="HA396" i="14"/>
  <c r="CG396" i="14"/>
  <c r="HH396" i="14"/>
  <c r="DV396" i="14"/>
  <c r="HS396" i="14"/>
  <c r="IW396" i="14"/>
  <c r="DT396" i="14"/>
  <c r="CX396" i="14"/>
  <c r="IN396" i="14"/>
  <c r="FL396" i="14"/>
  <c r="BX396" i="14"/>
  <c r="EV396" i="14"/>
  <c r="BH396" i="14"/>
  <c r="FH396" i="14"/>
  <c r="FC396" i="14"/>
  <c r="AY396" i="14"/>
  <c r="EC396" i="14"/>
  <c r="DW396" i="14"/>
  <c r="FZ396" i="14"/>
  <c r="IY396" i="14"/>
  <c r="FN396" i="14"/>
  <c r="CZ396" i="14"/>
  <c r="L396" i="14"/>
  <c r="CJ396" i="14"/>
  <c r="IQ396" i="14"/>
  <c r="CF396" i="14"/>
  <c r="FB396" i="14"/>
  <c r="HL396" i="14"/>
  <c r="HE396" i="14"/>
  <c r="AF396" i="14"/>
  <c r="AR396" i="14"/>
  <c r="AW396" i="14"/>
  <c r="GK396" i="14"/>
  <c r="FX396" i="14"/>
  <c r="IT396" i="14"/>
  <c r="IP396" i="14"/>
  <c r="II396" i="14"/>
  <c r="IC396" i="14"/>
  <c r="IF396" i="14"/>
  <c r="AK396" i="14"/>
  <c r="DO396" i="14"/>
  <c r="CC396" i="14"/>
  <c r="GJ396" i="14"/>
  <c r="CV396" i="14"/>
  <c r="DR396" i="14"/>
  <c r="CB396" i="14"/>
  <c r="EZ396" i="14"/>
  <c r="BL396" i="14"/>
  <c r="DL396" i="14"/>
  <c r="DF396" i="14"/>
  <c r="DZ396" i="14"/>
  <c r="GB396" i="14"/>
  <c r="AU396" i="14"/>
  <c r="BJ396" i="14"/>
  <c r="BF396" i="14"/>
  <c r="FS396" i="14"/>
  <c r="IA396" i="14"/>
  <c r="ET396" i="14"/>
  <c r="AI396" i="14"/>
  <c r="AC396" i="14"/>
  <c r="EX396" i="14"/>
  <c r="HI396" i="14"/>
  <c r="CU396" i="14"/>
  <c r="IS396" i="14"/>
  <c r="IO396" i="14"/>
  <c r="IL396" i="14"/>
  <c r="BO396" i="14"/>
  <c r="HU396" i="14"/>
  <c r="EF396" i="14"/>
  <c r="DD396" i="14"/>
  <c r="HY396" i="14"/>
  <c r="IR396" i="14"/>
  <c r="AE396" i="14"/>
  <c r="FJ396" i="14"/>
  <c r="BA396" i="14"/>
  <c r="HO396" i="14"/>
  <c r="GZ396" i="14"/>
  <c r="GM396" i="14"/>
  <c r="FW396" i="14"/>
  <c r="GA396" i="14"/>
  <c r="AN396" i="14"/>
  <c r="GW396" i="14"/>
  <c r="GU396" i="14"/>
  <c r="GS396" i="14"/>
  <c r="X396" i="14"/>
  <c r="GG396" i="14"/>
  <c r="GE396" i="14"/>
  <c r="GC396" i="14"/>
  <c r="CH396" i="14"/>
  <c r="FG396" i="14"/>
  <c r="FD396" i="14"/>
  <c r="FA396" i="14"/>
  <c r="HZ396" i="14"/>
  <c r="IE396" i="14"/>
  <c r="HT396" i="14"/>
  <c r="ED396" i="14"/>
  <c r="HF396" i="14"/>
  <c r="AJ396" i="14"/>
  <c r="AD396" i="14"/>
  <c r="DC396" i="14"/>
  <c r="CM396" i="14"/>
  <c r="CR396" i="14"/>
  <c r="EW396" i="14"/>
  <c r="S396" i="14"/>
  <c r="H396" i="14"/>
  <c r="DY396" i="14"/>
  <c r="AG396" i="14"/>
  <c r="FY396" i="14"/>
  <c r="CL396" i="14"/>
  <c r="AM396" i="14"/>
  <c r="AH396" i="14"/>
  <c r="HW396" i="14"/>
  <c r="EK396" i="14"/>
  <c r="EI396" i="14"/>
  <c r="EG396" i="14"/>
  <c r="HG396" i="14"/>
  <c r="DU396" i="14"/>
  <c r="DS396" i="14"/>
  <c r="DQ396" i="14"/>
  <c r="IV396" i="14"/>
  <c r="IK396" i="14"/>
  <c r="CE396" i="14"/>
  <c r="BT396" i="14"/>
  <c r="BQ396" i="14"/>
  <c r="EM396" i="14"/>
  <c r="ER396" i="14"/>
  <c r="AT396" i="14"/>
  <c r="DN396" i="14"/>
  <c r="HC396" i="14"/>
  <c r="GR396" i="14"/>
  <c r="GO396" i="14"/>
  <c r="AA396" i="14"/>
  <c r="FF396" i="14"/>
  <c r="FR396" i="14"/>
  <c r="BM396" i="14"/>
  <c r="EP396" i="14"/>
  <c r="CP396" i="14"/>
  <c r="AO396" i="14"/>
  <c r="EA396" i="14"/>
  <c r="FM396" i="14"/>
  <c r="DG396" i="14"/>
  <c r="BS396" i="14"/>
  <c r="HR396" i="14"/>
  <c r="FK396" i="14"/>
  <c r="BY396" i="14"/>
  <c r="BW396" i="14"/>
  <c r="BU396" i="14"/>
  <c r="EU396" i="14"/>
  <c r="BI396" i="14"/>
  <c r="BG396" i="14"/>
  <c r="BE396" i="14"/>
  <c r="FT396" i="14"/>
  <c r="FI396" i="14"/>
  <c r="IH396" i="14"/>
  <c r="IM396" i="14"/>
  <c r="IB396" i="14"/>
  <c r="HV396" i="14"/>
  <c r="AZ396" i="14"/>
  <c r="HP396" i="14"/>
  <c r="HM396" i="14"/>
  <c r="AL396" i="14"/>
  <c r="DK396" i="14"/>
  <c r="DP396" i="14"/>
  <c r="DE396" i="14"/>
  <c r="GL396" i="14"/>
  <c r="CD396" i="14"/>
  <c r="CO396" i="14"/>
  <c r="W396" i="14"/>
  <c r="AX396" i="14"/>
  <c r="IZ396" i="14"/>
  <c r="O396" i="14"/>
  <c r="JA396" i="14"/>
  <c r="CT396" i="14"/>
  <c r="CQ396" i="14"/>
  <c r="FV396" i="14"/>
  <c r="FP396" i="14"/>
  <c r="HJ396" i="14"/>
  <c r="IG396" i="14"/>
  <c r="T396" i="14"/>
  <c r="HQ396" i="14"/>
  <c r="HK396" i="14"/>
  <c r="FO396" i="14"/>
  <c r="FU396" i="14"/>
  <c r="CS396" i="14"/>
  <c r="Z396" i="14"/>
  <c r="DI396" i="14"/>
  <c r="GX396" i="14"/>
  <c r="GV396" i="14"/>
  <c r="GT396" i="14"/>
  <c r="G396" i="14"/>
  <c r="GH396" i="14"/>
  <c r="GF396" i="14"/>
  <c r="GD396" i="14"/>
  <c r="BC396" i="14"/>
  <c r="IU396" i="14"/>
  <c r="IJ396" i="14"/>
  <c r="ID396" i="14"/>
  <c r="BP396" i="14"/>
  <c r="BB396" i="14"/>
  <c r="EQ396" i="14"/>
  <c r="BD396" i="14"/>
  <c r="AS396" i="14"/>
  <c r="DX396" i="14"/>
  <c r="DM396" i="14"/>
  <c r="HB396" i="14"/>
  <c r="GQ396" i="14"/>
  <c r="GN396" i="14"/>
  <c r="DH396" i="14"/>
  <c r="FE396" i="14"/>
  <c r="AQ396" i="14"/>
  <c r="P396" i="14"/>
  <c r="EO396" i="14"/>
  <c r="IX396" i="14"/>
  <c r="V396" i="14"/>
  <c r="DB396" i="14"/>
  <c r="Q396" i="14"/>
  <c r="GI396" i="14"/>
  <c r="JB396" i="14"/>
  <c r="BK396" i="14"/>
  <c r="DA396" i="14"/>
  <c r="BR396" i="14"/>
  <c r="EY396" i="14"/>
  <c r="EN396" i="14"/>
  <c r="ES396" i="14"/>
  <c r="EE396" i="14"/>
  <c r="EB396" i="14"/>
  <c r="GY396" i="14"/>
  <c r="HD396" i="14"/>
  <c r="GP396" i="14"/>
  <c r="AB396" i="14"/>
  <c r="CW396" i="14"/>
  <c r="CI396" i="14"/>
  <c r="BN396" i="14"/>
  <c r="U396" i="14"/>
  <c r="CA396" i="14"/>
  <c r="AP396" i="14"/>
  <c r="DJ396" i="14"/>
  <c r="Y396" i="14"/>
  <c r="FQ396" i="14"/>
  <c r="CN396" i="14"/>
  <c r="CK396" i="14"/>
  <c r="R396" i="14"/>
  <c r="I136" i="14"/>
  <c r="K136" i="14" s="1"/>
  <c r="HU397" i="14" s="1"/>
  <c r="I662" i="14"/>
  <c r="F137" i="14"/>
  <c r="I137" i="14" s="1"/>
  <c r="K137" i="14" s="1"/>
  <c r="E663" i="14"/>
  <c r="G663" i="14" s="1"/>
  <c r="E138" i="14"/>
  <c r="F138" i="14" s="1"/>
  <c r="D139" i="14"/>
  <c r="C140" i="14"/>
  <c r="N663" i="14"/>
  <c r="A664" i="14"/>
  <c r="BE662" i="14"/>
  <c r="AW662" i="14"/>
  <c r="AO662" i="14"/>
  <c r="AG662" i="14"/>
  <c r="Y662" i="14"/>
  <c r="Q662" i="14"/>
  <c r="BL662" i="14"/>
  <c r="BD662" i="14"/>
  <c r="AV662" i="14"/>
  <c r="AN662" i="14"/>
  <c r="AF662" i="14"/>
  <c r="X662" i="14"/>
  <c r="P662" i="14"/>
  <c r="BK662" i="14"/>
  <c r="BC662" i="14"/>
  <c r="AU662" i="14"/>
  <c r="AM662" i="14"/>
  <c r="AE662" i="14"/>
  <c r="W662" i="14"/>
  <c r="O662" i="14"/>
  <c r="BJ662" i="14"/>
  <c r="BB662" i="14"/>
  <c r="AT662" i="14"/>
  <c r="AL662" i="14"/>
  <c r="AD662" i="14"/>
  <c r="V662" i="14"/>
  <c r="BI662" i="14"/>
  <c r="BA662" i="14"/>
  <c r="AS662" i="14"/>
  <c r="AK662" i="14"/>
  <c r="AC662" i="14"/>
  <c r="U662" i="14"/>
  <c r="M662" i="14"/>
  <c r="BH662" i="14"/>
  <c r="AZ662" i="14"/>
  <c r="AR662" i="14"/>
  <c r="AJ662" i="14"/>
  <c r="AB662" i="14"/>
  <c r="T662" i="14"/>
  <c r="BG662" i="14"/>
  <c r="AY662" i="14"/>
  <c r="AQ662" i="14"/>
  <c r="AI662" i="14"/>
  <c r="AA662" i="14"/>
  <c r="S662" i="14"/>
  <c r="BF662" i="14"/>
  <c r="AX662" i="14"/>
  <c r="AP662" i="14"/>
  <c r="AH662" i="14"/>
  <c r="Z662" i="14"/>
  <c r="R662" i="14"/>
  <c r="D664" i="14"/>
  <c r="C665" i="14"/>
  <c r="D63" i="11"/>
  <c r="G63" i="11" s="1"/>
  <c r="E62" i="11"/>
  <c r="F62" i="11" s="1"/>
  <c r="M293" i="2"/>
  <c r="E294" i="2"/>
  <c r="F294" i="2" s="1"/>
  <c r="C195" i="1"/>
  <c r="C183" i="1"/>
  <c r="C184" i="1" s="1"/>
  <c r="C182" i="1"/>
  <c r="M333" i="2" l="1"/>
  <c r="K372" i="2"/>
  <c r="L372" i="2" s="1"/>
  <c r="K333" i="2"/>
  <c r="N333" i="2" s="1"/>
  <c r="K294" i="2"/>
  <c r="L294" i="2" s="1"/>
  <c r="N294" i="2" s="1"/>
  <c r="L333" i="2"/>
  <c r="O332" i="2"/>
  <c r="P332" i="2"/>
  <c r="J62" i="11"/>
  <c r="K62" i="11" s="1"/>
  <c r="H62" i="11"/>
  <c r="I62" i="11" s="1"/>
  <c r="N371" i="2"/>
  <c r="M371" i="2"/>
  <c r="H663" i="14"/>
  <c r="AM397" i="14"/>
  <c r="AO397" i="14"/>
  <c r="AQ397" i="14"/>
  <c r="AS397" i="14"/>
  <c r="CY397" i="14"/>
  <c r="DA397" i="14"/>
  <c r="DC397" i="14"/>
  <c r="DE397" i="14"/>
  <c r="FK397" i="14"/>
  <c r="FM397" i="14"/>
  <c r="FO397" i="14"/>
  <c r="FQ397" i="14"/>
  <c r="HW397" i="14"/>
  <c r="HY397" i="14"/>
  <c r="IA397" i="14"/>
  <c r="IC397" i="14"/>
  <c r="AT397" i="14"/>
  <c r="AN397" i="14"/>
  <c r="AP397" i="14"/>
  <c r="AR397" i="14"/>
  <c r="DF397" i="14"/>
  <c r="CZ397" i="14"/>
  <c r="DB397" i="14"/>
  <c r="DD397" i="14"/>
  <c r="FR397" i="14"/>
  <c r="FL397" i="14"/>
  <c r="FN397" i="14"/>
  <c r="FP397" i="14"/>
  <c r="ID397" i="14"/>
  <c r="HX397" i="14"/>
  <c r="HZ397" i="14"/>
  <c r="IB397" i="14"/>
  <c r="BB397" i="14"/>
  <c r="DN397" i="14"/>
  <c r="FZ397" i="14"/>
  <c r="IL397" i="14"/>
  <c r="AU397" i="14"/>
  <c r="DG397" i="14"/>
  <c r="FS397" i="14"/>
  <c r="IE397" i="14"/>
  <c r="AV397" i="14"/>
  <c r="DH397" i="14"/>
  <c r="FT397" i="14"/>
  <c r="IF397" i="14"/>
  <c r="AW397" i="14"/>
  <c r="DI397" i="14"/>
  <c r="FU397" i="14"/>
  <c r="IG397" i="14"/>
  <c r="AX397" i="14"/>
  <c r="DJ397" i="14"/>
  <c r="FV397" i="14"/>
  <c r="IH397" i="14"/>
  <c r="AY397" i="14"/>
  <c r="DK397" i="14"/>
  <c r="FW397" i="14"/>
  <c r="II397" i="14"/>
  <c r="AZ397" i="14"/>
  <c r="DL397" i="14"/>
  <c r="FX397" i="14"/>
  <c r="IJ397" i="14"/>
  <c r="BA397" i="14"/>
  <c r="DM397" i="14"/>
  <c r="FY397" i="14"/>
  <c r="IK397" i="14"/>
  <c r="BJ397" i="14"/>
  <c r="DV397" i="14"/>
  <c r="GH397" i="14"/>
  <c r="IT397" i="14"/>
  <c r="BC397" i="14"/>
  <c r="DO397" i="14"/>
  <c r="GA397" i="14"/>
  <c r="IM397" i="14"/>
  <c r="BD397" i="14"/>
  <c r="DP397" i="14"/>
  <c r="GB397" i="14"/>
  <c r="IN397" i="14"/>
  <c r="BE397" i="14"/>
  <c r="DQ397" i="14"/>
  <c r="GC397" i="14"/>
  <c r="IO397" i="14"/>
  <c r="BF397" i="14"/>
  <c r="DR397" i="14"/>
  <c r="GD397" i="14"/>
  <c r="IP397" i="14"/>
  <c r="BG397" i="14"/>
  <c r="DS397" i="14"/>
  <c r="GE397" i="14"/>
  <c r="IQ397" i="14"/>
  <c r="BH397" i="14"/>
  <c r="DT397" i="14"/>
  <c r="GF397" i="14"/>
  <c r="IR397" i="14"/>
  <c r="BI397" i="14"/>
  <c r="DU397" i="14"/>
  <c r="GG397" i="14"/>
  <c r="IS397" i="14"/>
  <c r="BR397" i="14"/>
  <c r="ED397" i="14"/>
  <c r="GP397" i="14"/>
  <c r="JB397" i="14"/>
  <c r="BK397" i="14"/>
  <c r="DW397" i="14"/>
  <c r="GI397" i="14"/>
  <c r="IU397" i="14"/>
  <c r="BL397" i="14"/>
  <c r="DX397" i="14"/>
  <c r="GJ397" i="14"/>
  <c r="IV397" i="14"/>
  <c r="BM397" i="14"/>
  <c r="DY397" i="14"/>
  <c r="GK397" i="14"/>
  <c r="IW397" i="14"/>
  <c r="BN397" i="14"/>
  <c r="DZ397" i="14"/>
  <c r="GL397" i="14"/>
  <c r="IX397" i="14"/>
  <c r="BO397" i="14"/>
  <c r="EA397" i="14"/>
  <c r="GM397" i="14"/>
  <c r="IY397" i="14"/>
  <c r="BP397" i="14"/>
  <c r="EB397" i="14"/>
  <c r="GN397" i="14"/>
  <c r="IZ397" i="14"/>
  <c r="BQ397" i="14"/>
  <c r="EC397" i="14"/>
  <c r="GO397" i="14"/>
  <c r="JA397" i="14"/>
  <c r="N397" i="14"/>
  <c r="BZ397" i="14"/>
  <c r="EL397" i="14"/>
  <c r="GX397" i="14"/>
  <c r="G397" i="14"/>
  <c r="BS397" i="14"/>
  <c r="EE397" i="14"/>
  <c r="GQ397" i="14"/>
  <c r="H397" i="14"/>
  <c r="BT397" i="14"/>
  <c r="EF397" i="14"/>
  <c r="GR397" i="14"/>
  <c r="I397" i="14"/>
  <c r="BU397" i="14"/>
  <c r="EG397" i="14"/>
  <c r="GS397" i="14"/>
  <c r="J397" i="14"/>
  <c r="BV397" i="14"/>
  <c r="EH397" i="14"/>
  <c r="GT397" i="14"/>
  <c r="K397" i="14"/>
  <c r="BW397" i="14"/>
  <c r="EI397" i="14"/>
  <c r="GU397" i="14"/>
  <c r="L397" i="14"/>
  <c r="BX397" i="14"/>
  <c r="EJ397" i="14"/>
  <c r="GV397" i="14"/>
  <c r="M397" i="14"/>
  <c r="BY397" i="14"/>
  <c r="EK397" i="14"/>
  <c r="GW397" i="14"/>
  <c r="V397" i="14"/>
  <c r="CH397" i="14"/>
  <c r="ET397" i="14"/>
  <c r="HF397" i="14"/>
  <c r="O397" i="14"/>
  <c r="CA397" i="14"/>
  <c r="EM397" i="14"/>
  <c r="GY397" i="14"/>
  <c r="P397" i="14"/>
  <c r="CB397" i="14"/>
  <c r="EN397" i="14"/>
  <c r="GZ397" i="14"/>
  <c r="Q397" i="14"/>
  <c r="CC397" i="14"/>
  <c r="EO397" i="14"/>
  <c r="HA397" i="14"/>
  <c r="R397" i="14"/>
  <c r="CD397" i="14"/>
  <c r="EP397" i="14"/>
  <c r="HB397" i="14"/>
  <c r="S397" i="14"/>
  <c r="CE397" i="14"/>
  <c r="EQ397" i="14"/>
  <c r="HC397" i="14"/>
  <c r="T397" i="14"/>
  <c r="CF397" i="14"/>
  <c r="ER397" i="14"/>
  <c r="HD397" i="14"/>
  <c r="U397" i="14"/>
  <c r="CG397" i="14"/>
  <c r="ES397" i="14"/>
  <c r="HE397" i="14"/>
  <c r="AD397" i="14"/>
  <c r="CP397" i="14"/>
  <c r="FB397" i="14"/>
  <c r="HN397" i="14"/>
  <c r="W397" i="14"/>
  <c r="CI397" i="14"/>
  <c r="EU397" i="14"/>
  <c r="HG397" i="14"/>
  <c r="X397" i="14"/>
  <c r="CJ397" i="14"/>
  <c r="EV397" i="14"/>
  <c r="HH397" i="14"/>
  <c r="Y397" i="14"/>
  <c r="CK397" i="14"/>
  <c r="EW397" i="14"/>
  <c r="HI397" i="14"/>
  <c r="Z397" i="14"/>
  <c r="CL397" i="14"/>
  <c r="EX397" i="14"/>
  <c r="HJ397" i="14"/>
  <c r="AA397" i="14"/>
  <c r="CM397" i="14"/>
  <c r="EY397" i="14"/>
  <c r="HK397" i="14"/>
  <c r="AB397" i="14"/>
  <c r="CN397" i="14"/>
  <c r="EZ397" i="14"/>
  <c r="HL397" i="14"/>
  <c r="AC397" i="14"/>
  <c r="CO397" i="14"/>
  <c r="FA397" i="14"/>
  <c r="HM397" i="14"/>
  <c r="AL397" i="14"/>
  <c r="CX397" i="14"/>
  <c r="FJ397" i="14"/>
  <c r="HV397" i="14"/>
  <c r="AE397" i="14"/>
  <c r="CQ397" i="14"/>
  <c r="FC397" i="14"/>
  <c r="HO397" i="14"/>
  <c r="AF397" i="14"/>
  <c r="CR397" i="14"/>
  <c r="FD397" i="14"/>
  <c r="HP397" i="14"/>
  <c r="AG397" i="14"/>
  <c r="CS397" i="14"/>
  <c r="FE397" i="14"/>
  <c r="HQ397" i="14"/>
  <c r="AH397" i="14"/>
  <c r="CT397" i="14"/>
  <c r="FF397" i="14"/>
  <c r="HR397" i="14"/>
  <c r="AI397" i="14"/>
  <c r="CU397" i="14"/>
  <c r="FG397" i="14"/>
  <c r="HS397" i="14"/>
  <c r="AJ397" i="14"/>
  <c r="CV397" i="14"/>
  <c r="FH397" i="14"/>
  <c r="HT397" i="14"/>
  <c r="AK397" i="14"/>
  <c r="CW397" i="14"/>
  <c r="FI397" i="14"/>
  <c r="HR398" i="14"/>
  <c r="IH398" i="14"/>
  <c r="FN398" i="14"/>
  <c r="CL398" i="14"/>
  <c r="R398" i="14"/>
  <c r="GS398" i="14"/>
  <c r="DY398" i="14"/>
  <c r="BE398" i="14"/>
  <c r="IF398" i="14"/>
  <c r="FL398" i="14"/>
  <c r="CJ398" i="14"/>
  <c r="P398" i="14"/>
  <c r="GQ398" i="14"/>
  <c r="DW398" i="14"/>
  <c r="BC398" i="14"/>
  <c r="IL398" i="14"/>
  <c r="FR398" i="14"/>
  <c r="CP398" i="14"/>
  <c r="V398" i="14"/>
  <c r="GW398" i="14"/>
  <c r="EK398" i="14"/>
  <c r="BY398" i="14"/>
  <c r="M398" i="14"/>
  <c r="GV398" i="14"/>
  <c r="EJ398" i="14"/>
  <c r="BX398" i="14"/>
  <c r="L398" i="14"/>
  <c r="GU398" i="14"/>
  <c r="EI398" i="14"/>
  <c r="BW398" i="14"/>
  <c r="K398" i="14"/>
  <c r="DF398" i="14"/>
  <c r="T398" i="14"/>
  <c r="HZ398" i="14"/>
  <c r="EX398" i="14"/>
  <c r="CD398" i="14"/>
  <c r="J398" i="14"/>
  <c r="GK398" i="14"/>
  <c r="DQ398" i="14"/>
  <c r="AW398" i="14"/>
  <c r="HX398" i="14"/>
  <c r="EV398" i="14"/>
  <c r="CB398" i="14"/>
  <c r="H398" i="14"/>
  <c r="GI398" i="14"/>
  <c r="DO398" i="14"/>
  <c r="AU398" i="14"/>
  <c r="ID398" i="14"/>
  <c r="FB398" i="14"/>
  <c r="CH398" i="14"/>
  <c r="N398" i="14"/>
  <c r="GO398" i="14"/>
  <c r="EC398" i="14"/>
  <c r="BQ398" i="14"/>
  <c r="IZ398" i="14"/>
  <c r="GN398" i="14"/>
  <c r="EB398" i="14"/>
  <c r="BP398" i="14"/>
  <c r="IY398" i="14"/>
  <c r="GM398" i="14"/>
  <c r="EA398" i="14"/>
  <c r="BO398" i="14"/>
  <c r="IP398" i="14"/>
  <c r="HA398" i="14"/>
  <c r="FT398" i="14"/>
  <c r="GY398" i="14"/>
  <c r="FZ398" i="14"/>
  <c r="HD398" i="14"/>
  <c r="CE398" i="14"/>
  <c r="HJ398" i="14"/>
  <c r="EP398" i="14"/>
  <c r="BV398" i="14"/>
  <c r="IW398" i="14"/>
  <c r="GC398" i="14"/>
  <c r="DI398" i="14"/>
  <c r="AO398" i="14"/>
  <c r="HH398" i="14"/>
  <c r="EN398" i="14"/>
  <c r="BT398" i="14"/>
  <c r="IU398" i="14"/>
  <c r="GA398" i="14"/>
  <c r="DG398" i="14"/>
  <c r="AM398" i="14"/>
  <c r="HN398" i="14"/>
  <c r="ET398" i="14"/>
  <c r="BZ398" i="14"/>
  <c r="JA398" i="14"/>
  <c r="GG398" i="14"/>
  <c r="DU398" i="14"/>
  <c r="BI398" i="14"/>
  <c r="IR398" i="14"/>
  <c r="GF398" i="14"/>
  <c r="DT398" i="14"/>
  <c r="BH398" i="14"/>
  <c r="IQ398" i="14"/>
  <c r="GE398" i="14"/>
  <c r="DS398" i="14"/>
  <c r="BG398" i="14"/>
  <c r="HE398" i="14"/>
  <c r="EQ398" i="14"/>
  <c r="HB398" i="14"/>
  <c r="EH398" i="14"/>
  <c r="BN398" i="14"/>
  <c r="IO398" i="14"/>
  <c r="FU398" i="14"/>
  <c r="DA398" i="14"/>
  <c r="Y398" i="14"/>
  <c r="GZ398" i="14"/>
  <c r="EF398" i="14"/>
  <c r="BL398" i="14"/>
  <c r="IM398" i="14"/>
  <c r="FS398" i="14"/>
  <c r="CY398" i="14"/>
  <c r="W398" i="14"/>
  <c r="HF398" i="14"/>
  <c r="EL398" i="14"/>
  <c r="BR398" i="14"/>
  <c r="IS398" i="14"/>
  <c r="FY398" i="14"/>
  <c r="DM398" i="14"/>
  <c r="BA398" i="14"/>
  <c r="IJ398" i="14"/>
  <c r="FX398" i="14"/>
  <c r="DL398" i="14"/>
  <c r="AZ398" i="14"/>
  <c r="II398" i="14"/>
  <c r="FW398" i="14"/>
  <c r="DK398" i="14"/>
  <c r="AY398" i="14"/>
  <c r="IN398" i="14"/>
  <c r="IT398" i="14"/>
  <c r="CG398" i="14"/>
  <c r="S398" i="14"/>
  <c r="GT398" i="14"/>
  <c r="DZ398" i="14"/>
  <c r="BF398" i="14"/>
  <c r="IG398" i="14"/>
  <c r="FM398" i="14"/>
  <c r="CK398" i="14"/>
  <c r="Q398" i="14"/>
  <c r="GR398" i="14"/>
  <c r="DX398" i="14"/>
  <c r="BD398" i="14"/>
  <c r="IE398" i="14"/>
  <c r="FK398" i="14"/>
  <c r="CI398" i="14"/>
  <c r="O398" i="14"/>
  <c r="GX398" i="14"/>
  <c r="ED398" i="14"/>
  <c r="BJ398" i="14"/>
  <c r="IK398" i="14"/>
  <c r="FQ398" i="14"/>
  <c r="DE398" i="14"/>
  <c r="AS398" i="14"/>
  <c r="IB398" i="14"/>
  <c r="FP398" i="14"/>
  <c r="DD398" i="14"/>
  <c r="AR398" i="14"/>
  <c r="IA398" i="14"/>
  <c r="FO398" i="14"/>
  <c r="DC398" i="14"/>
  <c r="AQ398" i="14"/>
  <c r="BM398" i="14"/>
  <c r="EE398" i="14"/>
  <c r="U398" i="14"/>
  <c r="HC398" i="14"/>
  <c r="GL398" i="14"/>
  <c r="DR398" i="14"/>
  <c r="AX398" i="14"/>
  <c r="HY398" i="14"/>
  <c r="EW398" i="14"/>
  <c r="CC398" i="14"/>
  <c r="I398" i="14"/>
  <c r="GJ398" i="14"/>
  <c r="DP398" i="14"/>
  <c r="AV398" i="14"/>
  <c r="HW398" i="14"/>
  <c r="EU398" i="14"/>
  <c r="CA398" i="14"/>
  <c r="G398" i="14"/>
  <c r="GP398" i="14"/>
  <c r="DV398" i="14"/>
  <c r="BB398" i="14"/>
  <c r="IC398" i="14"/>
  <c r="FI398" i="14"/>
  <c r="CW398" i="14"/>
  <c r="AK398" i="14"/>
  <c r="HT398" i="14"/>
  <c r="FH398" i="14"/>
  <c r="CV398" i="14"/>
  <c r="AJ398" i="14"/>
  <c r="HS398" i="14"/>
  <c r="FG398" i="14"/>
  <c r="CU398" i="14"/>
  <c r="AI398" i="14"/>
  <c r="FV398" i="14"/>
  <c r="Z398" i="14"/>
  <c r="EG398" i="14"/>
  <c r="CZ398" i="14"/>
  <c r="BK398" i="14"/>
  <c r="ES398" i="14"/>
  <c r="CF398" i="14"/>
  <c r="IX398" i="14"/>
  <c r="GD398" i="14"/>
  <c r="DJ398" i="14"/>
  <c r="AP398" i="14"/>
  <c r="HI398" i="14"/>
  <c r="EO398" i="14"/>
  <c r="BU398" i="14"/>
  <c r="IV398" i="14"/>
  <c r="GB398" i="14"/>
  <c r="DH398" i="14"/>
  <c r="AN398" i="14"/>
  <c r="HG398" i="14"/>
  <c r="EM398" i="14"/>
  <c r="BS398" i="14"/>
  <c r="JB398" i="14"/>
  <c r="GH398" i="14"/>
  <c r="DN398" i="14"/>
  <c r="AT398" i="14"/>
  <c r="HM398" i="14"/>
  <c r="FA398" i="14"/>
  <c r="CO398" i="14"/>
  <c r="AC398" i="14"/>
  <c r="HL398" i="14"/>
  <c r="EZ398" i="14"/>
  <c r="CN398" i="14"/>
  <c r="AB398" i="14"/>
  <c r="HK398" i="14"/>
  <c r="EY398" i="14"/>
  <c r="CM398" i="14"/>
  <c r="AA398" i="14"/>
  <c r="DB398" i="14"/>
  <c r="X398" i="14"/>
  <c r="AD398" i="14"/>
  <c r="ER398" i="14"/>
  <c r="G138" i="14"/>
  <c r="HU398" i="14"/>
  <c r="AL398" i="14"/>
  <c r="CX398" i="14"/>
  <c r="FJ398" i="14"/>
  <c r="HV398" i="14"/>
  <c r="AE398" i="14"/>
  <c r="CQ398" i="14"/>
  <c r="FC398" i="14"/>
  <c r="HO398" i="14"/>
  <c r="AF398" i="14"/>
  <c r="CR398" i="14"/>
  <c r="FD398" i="14"/>
  <c r="HP398" i="14"/>
  <c r="AG398" i="14"/>
  <c r="CS398" i="14"/>
  <c r="FE398" i="14"/>
  <c r="HQ398" i="14"/>
  <c r="AH398" i="14"/>
  <c r="CT398" i="14"/>
  <c r="FF398" i="14"/>
  <c r="F663" i="14"/>
  <c r="H138" i="14"/>
  <c r="N664" i="14"/>
  <c r="A665" i="14"/>
  <c r="BE663" i="14"/>
  <c r="AW663" i="14"/>
  <c r="AO663" i="14"/>
  <c r="AG663" i="14"/>
  <c r="Y663" i="14"/>
  <c r="Q663" i="14"/>
  <c r="BL663" i="14"/>
  <c r="BD663" i="14"/>
  <c r="AV663" i="14"/>
  <c r="AN663" i="14"/>
  <c r="AF663" i="14"/>
  <c r="X663" i="14"/>
  <c r="P663" i="14"/>
  <c r="BK663" i="14"/>
  <c r="BC663" i="14"/>
  <c r="AU663" i="14"/>
  <c r="AM663" i="14"/>
  <c r="AE663" i="14"/>
  <c r="W663" i="14"/>
  <c r="O663" i="14"/>
  <c r="BJ663" i="14"/>
  <c r="BB663" i="14"/>
  <c r="AT663" i="14"/>
  <c r="AL663" i="14"/>
  <c r="AD663" i="14"/>
  <c r="V663" i="14"/>
  <c r="BI663" i="14"/>
  <c r="BA663" i="14"/>
  <c r="AS663" i="14"/>
  <c r="AK663" i="14"/>
  <c r="AC663" i="14"/>
  <c r="U663" i="14"/>
  <c r="M663" i="14"/>
  <c r="BH663" i="14"/>
  <c r="AZ663" i="14"/>
  <c r="AR663" i="14"/>
  <c r="AJ663" i="14"/>
  <c r="AB663" i="14"/>
  <c r="T663" i="14"/>
  <c r="BG663" i="14"/>
  <c r="AY663" i="14"/>
  <c r="AQ663" i="14"/>
  <c r="AI663" i="14"/>
  <c r="AA663" i="14"/>
  <c r="S663" i="14"/>
  <c r="BF663" i="14"/>
  <c r="AX663" i="14"/>
  <c r="AP663" i="14"/>
  <c r="AH663" i="14"/>
  <c r="Z663" i="14"/>
  <c r="R663" i="14"/>
  <c r="D665" i="14"/>
  <c r="C666" i="14"/>
  <c r="C141" i="14"/>
  <c r="D140" i="14"/>
  <c r="E664" i="14"/>
  <c r="F664" i="14" s="1"/>
  <c r="E139" i="14"/>
  <c r="H139" i="14" s="1"/>
  <c r="E63" i="11"/>
  <c r="F63" i="11" s="1"/>
  <c r="D64" i="11"/>
  <c r="G64" i="11" s="1"/>
  <c r="M294" i="2"/>
  <c r="E295" i="2"/>
  <c r="F295" i="2" s="1"/>
  <c r="C190" i="1"/>
  <c r="C192" i="1"/>
  <c r="J63" i="11" l="1"/>
  <c r="K63" i="11" s="1"/>
  <c r="H63" i="11"/>
  <c r="I63" i="11" s="1"/>
  <c r="M334" i="2"/>
  <c r="K373" i="2"/>
  <c r="L373" i="2" s="1"/>
  <c r="K295" i="2"/>
  <c r="L295" i="2" s="1"/>
  <c r="L334" i="2"/>
  <c r="K334" i="2"/>
  <c r="N334" i="2" s="1"/>
  <c r="O333" i="2"/>
  <c r="P333" i="2"/>
  <c r="M372" i="2"/>
  <c r="N372" i="2"/>
  <c r="I663" i="14"/>
  <c r="I138" i="14"/>
  <c r="K138" i="14" s="1"/>
  <c r="IM399" i="14" s="1"/>
  <c r="H664" i="14"/>
  <c r="G664" i="14"/>
  <c r="G139" i="14"/>
  <c r="E665" i="14"/>
  <c r="F665" i="14" s="1"/>
  <c r="F139" i="14"/>
  <c r="E140" i="14"/>
  <c r="G140" i="14" s="1"/>
  <c r="N665" i="14"/>
  <c r="A666" i="14"/>
  <c r="D141" i="14"/>
  <c r="C142" i="14"/>
  <c r="BE664" i="14"/>
  <c r="AW664" i="14"/>
  <c r="AO664" i="14"/>
  <c r="AG664" i="14"/>
  <c r="Y664" i="14"/>
  <c r="Q664" i="14"/>
  <c r="BL664" i="14"/>
  <c r="BD664" i="14"/>
  <c r="AV664" i="14"/>
  <c r="AN664" i="14"/>
  <c r="AF664" i="14"/>
  <c r="X664" i="14"/>
  <c r="P664" i="14"/>
  <c r="BK664" i="14"/>
  <c r="BC664" i="14"/>
  <c r="AU664" i="14"/>
  <c r="AM664" i="14"/>
  <c r="AE664" i="14"/>
  <c r="W664" i="14"/>
  <c r="O664" i="14"/>
  <c r="BJ664" i="14"/>
  <c r="BB664" i="14"/>
  <c r="AT664" i="14"/>
  <c r="AL664" i="14"/>
  <c r="AD664" i="14"/>
  <c r="V664" i="14"/>
  <c r="BI664" i="14"/>
  <c r="BA664" i="14"/>
  <c r="AS664" i="14"/>
  <c r="AK664" i="14"/>
  <c r="AC664" i="14"/>
  <c r="U664" i="14"/>
  <c r="M664" i="14"/>
  <c r="BH664" i="14"/>
  <c r="AZ664" i="14"/>
  <c r="AR664" i="14"/>
  <c r="AJ664" i="14"/>
  <c r="AB664" i="14"/>
  <c r="T664" i="14"/>
  <c r="BG664" i="14"/>
  <c r="AY664" i="14"/>
  <c r="AQ664" i="14"/>
  <c r="AI664" i="14"/>
  <c r="AA664" i="14"/>
  <c r="S664" i="14"/>
  <c r="BF664" i="14"/>
  <c r="AX664" i="14"/>
  <c r="AP664" i="14"/>
  <c r="AH664" i="14"/>
  <c r="Z664" i="14"/>
  <c r="R664" i="14"/>
  <c r="D666" i="14"/>
  <c r="C667" i="14"/>
  <c r="D65" i="11"/>
  <c r="G65" i="11" s="1"/>
  <c r="E64" i="11"/>
  <c r="F64" i="11" s="1"/>
  <c r="N295" i="2"/>
  <c r="E296" i="2"/>
  <c r="F296" i="2" s="1"/>
  <c r="C193" i="1"/>
  <c r="C194" i="1" s="1"/>
  <c r="A214" i="1" s="1"/>
  <c r="C155" i="1"/>
  <c r="M335" i="2" l="1"/>
  <c r="K374" i="2"/>
  <c r="L374" i="2" s="1"/>
  <c r="K335" i="2"/>
  <c r="L335" i="2"/>
  <c r="K296" i="2"/>
  <c r="L296" i="2" s="1"/>
  <c r="O334" i="2"/>
  <c r="P334" i="2"/>
  <c r="J64" i="11"/>
  <c r="K64" i="11" s="1"/>
  <c r="H64" i="11"/>
  <c r="I64" i="11" s="1"/>
  <c r="N373" i="2"/>
  <c r="M373" i="2"/>
  <c r="FP399" i="14"/>
  <c r="IF399" i="14"/>
  <c r="HG399" i="14"/>
  <c r="BM399" i="14"/>
  <c r="EI399" i="14"/>
  <c r="HE399" i="14"/>
  <c r="X399" i="14"/>
  <c r="EK399" i="14"/>
  <c r="EG399" i="14"/>
  <c r="AD399" i="14"/>
  <c r="HA399" i="14"/>
  <c r="AB399" i="14"/>
  <c r="CX399" i="14"/>
  <c r="IL399" i="14"/>
  <c r="BO399" i="14"/>
  <c r="HC399" i="14"/>
  <c r="Z399" i="14"/>
  <c r="CV399" i="14"/>
  <c r="FR399" i="14"/>
  <c r="CT399" i="14"/>
  <c r="CR399" i="14"/>
  <c r="FN399" i="14"/>
  <c r="IJ399" i="14"/>
  <c r="BK399" i="14"/>
  <c r="FL399" i="14"/>
  <c r="IH399" i="14"/>
  <c r="BQ399" i="14"/>
  <c r="EE399" i="14"/>
  <c r="AF399" i="14"/>
  <c r="BU399" i="14"/>
  <c r="DB399" i="14"/>
  <c r="EQ399" i="14"/>
  <c r="DX399" i="14"/>
  <c r="CK399" i="14"/>
  <c r="AX399" i="14"/>
  <c r="GT399" i="14"/>
  <c r="CM399" i="14"/>
  <c r="FG399" i="14"/>
  <c r="IA399" i="14"/>
  <c r="AZ399" i="14"/>
  <c r="EB399" i="14"/>
  <c r="GV399" i="14"/>
  <c r="U399" i="14"/>
  <c r="CO399" i="14"/>
  <c r="FI399" i="14"/>
  <c r="IC399" i="14"/>
  <c r="BB399" i="14"/>
  <c r="ED399" i="14"/>
  <c r="GX399" i="14"/>
  <c r="O399" i="14"/>
  <c r="CI399" i="14"/>
  <c r="FC399" i="14"/>
  <c r="IU399" i="14"/>
  <c r="BL399" i="14"/>
  <c r="EF399" i="14"/>
  <c r="GZ399" i="14"/>
  <c r="Y399" i="14"/>
  <c r="CS399" i="14"/>
  <c r="FM399" i="14"/>
  <c r="IG399" i="14"/>
  <c r="BN399" i="14"/>
  <c r="EH399" i="14"/>
  <c r="HB399" i="14"/>
  <c r="AA399" i="14"/>
  <c r="CU399" i="14"/>
  <c r="FO399" i="14"/>
  <c r="II399" i="14"/>
  <c r="BP399" i="14"/>
  <c r="EJ399" i="14"/>
  <c r="HD399" i="14"/>
  <c r="AC399" i="14"/>
  <c r="CW399" i="14"/>
  <c r="FQ399" i="14"/>
  <c r="IK399" i="14"/>
  <c r="BR399" i="14"/>
  <c r="EL399" i="14"/>
  <c r="HF399" i="14"/>
  <c r="W399" i="14"/>
  <c r="CQ399" i="14"/>
  <c r="FK399" i="14"/>
  <c r="IV399" i="14"/>
  <c r="AH399" i="14"/>
  <c r="BW399" i="14"/>
  <c r="GR399" i="14"/>
  <c r="FE399" i="14"/>
  <c r="DZ399" i="14"/>
  <c r="BT399" i="14"/>
  <c r="EN399" i="14"/>
  <c r="AG399" i="14"/>
  <c r="FU399" i="14"/>
  <c r="BV399" i="14"/>
  <c r="HJ399" i="14"/>
  <c r="DC399" i="14"/>
  <c r="IY399" i="14"/>
  <c r="ER399" i="14"/>
  <c r="AK399" i="14"/>
  <c r="FY399" i="14"/>
  <c r="BZ399" i="14"/>
  <c r="HN399" i="14"/>
  <c r="CY399" i="14"/>
  <c r="GI399" i="14"/>
  <c r="H399" i="14"/>
  <c r="CB399" i="14"/>
  <c r="EV399" i="14"/>
  <c r="HP399" i="14"/>
  <c r="AO399" i="14"/>
  <c r="DI399" i="14"/>
  <c r="GK399" i="14"/>
  <c r="J399" i="14"/>
  <c r="CD399" i="14"/>
  <c r="EX399" i="14"/>
  <c r="HR399" i="14"/>
  <c r="AQ399" i="14"/>
  <c r="DK399" i="14"/>
  <c r="GM399" i="14"/>
  <c r="L399" i="14"/>
  <c r="CF399" i="14"/>
  <c r="EZ399" i="14"/>
  <c r="HT399" i="14"/>
  <c r="AS399" i="14"/>
  <c r="DM399" i="14"/>
  <c r="GO399" i="14"/>
  <c r="N399" i="14"/>
  <c r="CH399" i="14"/>
  <c r="FB399" i="14"/>
  <c r="HV399" i="14"/>
  <c r="AM399" i="14"/>
  <c r="DG399" i="14"/>
  <c r="GQ399" i="14"/>
  <c r="CZ399" i="14"/>
  <c r="EO399" i="14"/>
  <c r="FV399" i="14"/>
  <c r="AV399" i="14"/>
  <c r="Q399" i="14"/>
  <c r="HY399" i="14"/>
  <c r="S399" i="14"/>
  <c r="HH399" i="14"/>
  <c r="DA399" i="14"/>
  <c r="IW399" i="14"/>
  <c r="EP399" i="14"/>
  <c r="AI399" i="14"/>
  <c r="FW399" i="14"/>
  <c r="BX399" i="14"/>
  <c r="HL399" i="14"/>
  <c r="DE399" i="14"/>
  <c r="JA399" i="14"/>
  <c r="ET399" i="14"/>
  <c r="AE399" i="14"/>
  <c r="P399" i="14"/>
  <c r="CJ399" i="14"/>
  <c r="FD399" i="14"/>
  <c r="HX399" i="14"/>
  <c r="AW399" i="14"/>
  <c r="DY399" i="14"/>
  <c r="GS399" i="14"/>
  <c r="R399" i="14"/>
  <c r="CL399" i="14"/>
  <c r="FF399" i="14"/>
  <c r="HZ399" i="14"/>
  <c r="AY399" i="14"/>
  <c r="EA399" i="14"/>
  <c r="GU399" i="14"/>
  <c r="T399" i="14"/>
  <c r="CN399" i="14"/>
  <c r="FH399" i="14"/>
  <c r="IB399" i="14"/>
  <c r="BA399" i="14"/>
  <c r="EC399" i="14"/>
  <c r="GW399" i="14"/>
  <c r="V399" i="14"/>
  <c r="CP399" i="14"/>
  <c r="FJ399" i="14"/>
  <c r="ID399" i="14"/>
  <c r="AU399" i="14"/>
  <c r="DW399" i="14"/>
  <c r="GY399" i="14"/>
  <c r="FT399" i="14"/>
  <c r="HI399" i="14"/>
  <c r="IX399" i="14"/>
  <c r="HK399" i="14"/>
  <c r="AJ399" i="14"/>
  <c r="DD399" i="14"/>
  <c r="FX399" i="14"/>
  <c r="IZ399" i="14"/>
  <c r="BY399" i="14"/>
  <c r="ES399" i="14"/>
  <c r="HM399" i="14"/>
  <c r="AL399" i="14"/>
  <c r="DF399" i="14"/>
  <c r="FZ399" i="14"/>
  <c r="JB399" i="14"/>
  <c r="BS399" i="14"/>
  <c r="EM399" i="14"/>
  <c r="HO399" i="14"/>
  <c r="AN399" i="14"/>
  <c r="DH399" i="14"/>
  <c r="GJ399" i="14"/>
  <c r="I399" i="14"/>
  <c r="CC399" i="14"/>
  <c r="EW399" i="14"/>
  <c r="HQ399" i="14"/>
  <c r="AP399" i="14"/>
  <c r="DJ399" i="14"/>
  <c r="GL399" i="14"/>
  <c r="K399" i="14"/>
  <c r="CE399" i="14"/>
  <c r="EY399" i="14"/>
  <c r="HS399" i="14"/>
  <c r="AR399" i="14"/>
  <c r="DL399" i="14"/>
  <c r="GN399" i="14"/>
  <c r="M399" i="14"/>
  <c r="CG399" i="14"/>
  <c r="FA399" i="14"/>
  <c r="HU399" i="14"/>
  <c r="AT399" i="14"/>
  <c r="DN399" i="14"/>
  <c r="GP399" i="14"/>
  <c r="G399" i="14"/>
  <c r="CA399" i="14"/>
  <c r="EU399" i="14"/>
  <c r="HW399" i="14"/>
  <c r="FS399" i="14"/>
  <c r="IE399" i="14"/>
  <c r="BD399" i="14"/>
  <c r="DP399" i="14"/>
  <c r="GB399" i="14"/>
  <c r="IN399" i="14"/>
  <c r="BE399" i="14"/>
  <c r="DQ399" i="14"/>
  <c r="GC399" i="14"/>
  <c r="IO399" i="14"/>
  <c r="BF399" i="14"/>
  <c r="DR399" i="14"/>
  <c r="GD399" i="14"/>
  <c r="IP399" i="14"/>
  <c r="BG399" i="14"/>
  <c r="DS399" i="14"/>
  <c r="GE399" i="14"/>
  <c r="IQ399" i="14"/>
  <c r="BH399" i="14"/>
  <c r="DT399" i="14"/>
  <c r="GF399" i="14"/>
  <c r="IR399" i="14"/>
  <c r="BI399" i="14"/>
  <c r="DU399" i="14"/>
  <c r="GG399" i="14"/>
  <c r="IS399" i="14"/>
  <c r="BJ399" i="14"/>
  <c r="DV399" i="14"/>
  <c r="GH399" i="14"/>
  <c r="IT399" i="14"/>
  <c r="BC399" i="14"/>
  <c r="DO399" i="14"/>
  <c r="GA399" i="14"/>
  <c r="I664" i="14"/>
  <c r="H665" i="14"/>
  <c r="G665" i="14"/>
  <c r="I139" i="14"/>
  <c r="K139" i="14" s="1"/>
  <c r="IZ400" i="14" s="1"/>
  <c r="C143" i="14"/>
  <c r="D142" i="14"/>
  <c r="E141" i="14"/>
  <c r="H141" i="14" s="1"/>
  <c r="N666" i="14"/>
  <c r="A667" i="14"/>
  <c r="D667" i="14"/>
  <c r="C668" i="14"/>
  <c r="BE665" i="14"/>
  <c r="AW665" i="14"/>
  <c r="AO665" i="14"/>
  <c r="AG665" i="14"/>
  <c r="Y665" i="14"/>
  <c r="Q665" i="14"/>
  <c r="BL665" i="14"/>
  <c r="BD665" i="14"/>
  <c r="AV665" i="14"/>
  <c r="AN665" i="14"/>
  <c r="AF665" i="14"/>
  <c r="X665" i="14"/>
  <c r="P665" i="14"/>
  <c r="BK665" i="14"/>
  <c r="BC665" i="14"/>
  <c r="AU665" i="14"/>
  <c r="AM665" i="14"/>
  <c r="AE665" i="14"/>
  <c r="W665" i="14"/>
  <c r="O665" i="14"/>
  <c r="BJ665" i="14"/>
  <c r="BB665" i="14"/>
  <c r="AT665" i="14"/>
  <c r="AL665" i="14"/>
  <c r="AD665" i="14"/>
  <c r="V665" i="14"/>
  <c r="BI665" i="14"/>
  <c r="BA665" i="14"/>
  <c r="AS665" i="14"/>
  <c r="AK665" i="14"/>
  <c r="AC665" i="14"/>
  <c r="U665" i="14"/>
  <c r="M665" i="14"/>
  <c r="BH665" i="14"/>
  <c r="AZ665" i="14"/>
  <c r="AR665" i="14"/>
  <c r="AJ665" i="14"/>
  <c r="AB665" i="14"/>
  <c r="T665" i="14"/>
  <c r="BG665" i="14"/>
  <c r="AY665" i="14"/>
  <c r="AQ665" i="14"/>
  <c r="AI665" i="14"/>
  <c r="AA665" i="14"/>
  <c r="S665" i="14"/>
  <c r="BF665" i="14"/>
  <c r="AX665" i="14"/>
  <c r="AP665" i="14"/>
  <c r="AH665" i="14"/>
  <c r="Z665" i="14"/>
  <c r="R665" i="14"/>
  <c r="G666" i="14"/>
  <c r="E666" i="14"/>
  <c r="H666" i="14" s="1"/>
  <c r="F140" i="14"/>
  <c r="H140" i="14"/>
  <c r="E65" i="11"/>
  <c r="F65" i="11" s="1"/>
  <c r="D66" i="11"/>
  <c r="G66" i="11" s="1"/>
  <c r="M295" i="2"/>
  <c r="N296" i="2"/>
  <c r="E297" i="2"/>
  <c r="F297" i="2" s="1"/>
  <c r="A213" i="1"/>
  <c r="C173" i="1"/>
  <c r="M336" i="2" l="1"/>
  <c r="K375" i="2"/>
  <c r="L375" i="2" s="1"/>
  <c r="K297" i="2"/>
  <c r="L297" i="2" s="1"/>
  <c r="L336" i="2"/>
  <c r="K336" i="2"/>
  <c r="N336" i="2" s="1"/>
  <c r="J65" i="11"/>
  <c r="K65" i="11" s="1"/>
  <c r="H65" i="11"/>
  <c r="I65" i="11" s="1"/>
  <c r="N335" i="2"/>
  <c r="N374" i="2"/>
  <c r="M374" i="2"/>
  <c r="G141" i="14"/>
  <c r="I665" i="14"/>
  <c r="I140" i="14"/>
  <c r="K140" i="14" s="1"/>
  <c r="HY401" i="14" s="1"/>
  <c r="M400" i="14"/>
  <c r="G400" i="14"/>
  <c r="I400" i="14"/>
  <c r="K400" i="14"/>
  <c r="BY400" i="14"/>
  <c r="BS400" i="14"/>
  <c r="BU400" i="14"/>
  <c r="BW400" i="14"/>
  <c r="EK400" i="14"/>
  <c r="EE400" i="14"/>
  <c r="EG400" i="14"/>
  <c r="EI400" i="14"/>
  <c r="GW400" i="14"/>
  <c r="GQ400" i="14"/>
  <c r="GS400" i="14"/>
  <c r="GU400" i="14"/>
  <c r="N400" i="14"/>
  <c r="H400" i="14"/>
  <c r="J400" i="14"/>
  <c r="L400" i="14"/>
  <c r="BZ400" i="14"/>
  <c r="BT400" i="14"/>
  <c r="BV400" i="14"/>
  <c r="BX400" i="14"/>
  <c r="EL400" i="14"/>
  <c r="EF400" i="14"/>
  <c r="EH400" i="14"/>
  <c r="EJ400" i="14"/>
  <c r="GX400" i="14"/>
  <c r="GR400" i="14"/>
  <c r="GT400" i="14"/>
  <c r="GV400" i="14"/>
  <c r="U400" i="14"/>
  <c r="CG400" i="14"/>
  <c r="ES400" i="14"/>
  <c r="HE400" i="14"/>
  <c r="V400" i="14"/>
  <c r="CH400" i="14"/>
  <c r="ET400" i="14"/>
  <c r="HF400" i="14"/>
  <c r="O400" i="14"/>
  <c r="CA400" i="14"/>
  <c r="EM400" i="14"/>
  <c r="GY400" i="14"/>
  <c r="P400" i="14"/>
  <c r="CB400" i="14"/>
  <c r="EN400" i="14"/>
  <c r="GZ400" i="14"/>
  <c r="Q400" i="14"/>
  <c r="CC400" i="14"/>
  <c r="EO400" i="14"/>
  <c r="HA400" i="14"/>
  <c r="R400" i="14"/>
  <c r="CD400" i="14"/>
  <c r="EP400" i="14"/>
  <c r="HB400" i="14"/>
  <c r="S400" i="14"/>
  <c r="CE400" i="14"/>
  <c r="EQ400" i="14"/>
  <c r="HC400" i="14"/>
  <c r="T400" i="14"/>
  <c r="CF400" i="14"/>
  <c r="ER400" i="14"/>
  <c r="HD400" i="14"/>
  <c r="AC400" i="14"/>
  <c r="CO400" i="14"/>
  <c r="FA400" i="14"/>
  <c r="HM400" i="14"/>
  <c r="AD400" i="14"/>
  <c r="CP400" i="14"/>
  <c r="FB400" i="14"/>
  <c r="HN400" i="14"/>
  <c r="W400" i="14"/>
  <c r="CI400" i="14"/>
  <c r="EU400" i="14"/>
  <c r="HG400" i="14"/>
  <c r="X400" i="14"/>
  <c r="CJ400" i="14"/>
  <c r="EV400" i="14"/>
  <c r="HH400" i="14"/>
  <c r="Y400" i="14"/>
  <c r="CK400" i="14"/>
  <c r="EW400" i="14"/>
  <c r="HI400" i="14"/>
  <c r="Z400" i="14"/>
  <c r="CL400" i="14"/>
  <c r="EX400" i="14"/>
  <c r="HJ400" i="14"/>
  <c r="AA400" i="14"/>
  <c r="CM400" i="14"/>
  <c r="EY400" i="14"/>
  <c r="HK400" i="14"/>
  <c r="AB400" i="14"/>
  <c r="CN400" i="14"/>
  <c r="EZ400" i="14"/>
  <c r="HL400" i="14"/>
  <c r="AK400" i="14"/>
  <c r="CW400" i="14"/>
  <c r="FI400" i="14"/>
  <c r="HU400" i="14"/>
  <c r="AL400" i="14"/>
  <c r="CX400" i="14"/>
  <c r="FJ400" i="14"/>
  <c r="HV400" i="14"/>
  <c r="AE400" i="14"/>
  <c r="CQ400" i="14"/>
  <c r="FC400" i="14"/>
  <c r="HO400" i="14"/>
  <c r="AF400" i="14"/>
  <c r="CR400" i="14"/>
  <c r="FD400" i="14"/>
  <c r="HP400" i="14"/>
  <c r="AG400" i="14"/>
  <c r="CS400" i="14"/>
  <c r="FE400" i="14"/>
  <c r="HQ400" i="14"/>
  <c r="AH400" i="14"/>
  <c r="CT400" i="14"/>
  <c r="FF400" i="14"/>
  <c r="HR400" i="14"/>
  <c r="AI400" i="14"/>
  <c r="CU400" i="14"/>
  <c r="FG400" i="14"/>
  <c r="HS400" i="14"/>
  <c r="AJ400" i="14"/>
  <c r="CV400" i="14"/>
  <c r="FH400" i="14"/>
  <c r="HT400" i="14"/>
  <c r="AS400" i="14"/>
  <c r="DE400" i="14"/>
  <c r="FQ400" i="14"/>
  <c r="IC400" i="14"/>
  <c r="AT400" i="14"/>
  <c r="DF400" i="14"/>
  <c r="FR400" i="14"/>
  <c r="ID400" i="14"/>
  <c r="AM400" i="14"/>
  <c r="CY400" i="14"/>
  <c r="FK400" i="14"/>
  <c r="HW400" i="14"/>
  <c r="AN400" i="14"/>
  <c r="CZ400" i="14"/>
  <c r="FL400" i="14"/>
  <c r="HX400" i="14"/>
  <c r="AO400" i="14"/>
  <c r="DA400" i="14"/>
  <c r="FM400" i="14"/>
  <c r="HY400" i="14"/>
  <c r="AP400" i="14"/>
  <c r="DB400" i="14"/>
  <c r="FN400" i="14"/>
  <c r="HZ400" i="14"/>
  <c r="AQ400" i="14"/>
  <c r="DC400" i="14"/>
  <c r="FO400" i="14"/>
  <c r="IA400" i="14"/>
  <c r="AR400" i="14"/>
  <c r="DD400" i="14"/>
  <c r="FP400" i="14"/>
  <c r="IB400" i="14"/>
  <c r="BA400" i="14"/>
  <c r="DM400" i="14"/>
  <c r="FY400" i="14"/>
  <c r="IK400" i="14"/>
  <c r="BB400" i="14"/>
  <c r="DN400" i="14"/>
  <c r="FZ400" i="14"/>
  <c r="IL400" i="14"/>
  <c r="AU400" i="14"/>
  <c r="DG400" i="14"/>
  <c r="FS400" i="14"/>
  <c r="IE400" i="14"/>
  <c r="AV400" i="14"/>
  <c r="DH400" i="14"/>
  <c r="FT400" i="14"/>
  <c r="IF400" i="14"/>
  <c r="AW400" i="14"/>
  <c r="DI400" i="14"/>
  <c r="FU400" i="14"/>
  <c r="IG400" i="14"/>
  <c r="AX400" i="14"/>
  <c r="DJ400" i="14"/>
  <c r="FV400" i="14"/>
  <c r="IH400" i="14"/>
  <c r="AY400" i="14"/>
  <c r="DK400" i="14"/>
  <c r="FW400" i="14"/>
  <c r="II400" i="14"/>
  <c r="AZ400" i="14"/>
  <c r="DL400" i="14"/>
  <c r="FX400" i="14"/>
  <c r="IJ400" i="14"/>
  <c r="BI400" i="14"/>
  <c r="DU400" i="14"/>
  <c r="GG400" i="14"/>
  <c r="IS400" i="14"/>
  <c r="BJ400" i="14"/>
  <c r="DV400" i="14"/>
  <c r="GH400" i="14"/>
  <c r="IT400" i="14"/>
  <c r="BC400" i="14"/>
  <c r="DO400" i="14"/>
  <c r="GA400" i="14"/>
  <c r="IM400" i="14"/>
  <c r="BD400" i="14"/>
  <c r="DP400" i="14"/>
  <c r="GB400" i="14"/>
  <c r="IN400" i="14"/>
  <c r="BE400" i="14"/>
  <c r="DQ400" i="14"/>
  <c r="GC400" i="14"/>
  <c r="IO400" i="14"/>
  <c r="BF400" i="14"/>
  <c r="DR400" i="14"/>
  <c r="GD400" i="14"/>
  <c r="IP400" i="14"/>
  <c r="BG400" i="14"/>
  <c r="DS400" i="14"/>
  <c r="GE400" i="14"/>
  <c r="IQ400" i="14"/>
  <c r="BH400" i="14"/>
  <c r="DT400" i="14"/>
  <c r="GF400" i="14"/>
  <c r="IR400" i="14"/>
  <c r="BQ400" i="14"/>
  <c r="EC400" i="14"/>
  <c r="GO400" i="14"/>
  <c r="JA400" i="14"/>
  <c r="BR400" i="14"/>
  <c r="ED400" i="14"/>
  <c r="GP400" i="14"/>
  <c r="JB400" i="14"/>
  <c r="BK400" i="14"/>
  <c r="DW400" i="14"/>
  <c r="GI400" i="14"/>
  <c r="IU400" i="14"/>
  <c r="BL400" i="14"/>
  <c r="DX400" i="14"/>
  <c r="GJ400" i="14"/>
  <c r="IV400" i="14"/>
  <c r="BM400" i="14"/>
  <c r="DY400" i="14"/>
  <c r="GK400" i="14"/>
  <c r="IW400" i="14"/>
  <c r="BN400" i="14"/>
  <c r="DZ400" i="14"/>
  <c r="GL400" i="14"/>
  <c r="IX400" i="14"/>
  <c r="BO400" i="14"/>
  <c r="EA400" i="14"/>
  <c r="GM400" i="14"/>
  <c r="IY400" i="14"/>
  <c r="BP400" i="14"/>
  <c r="EB400" i="14"/>
  <c r="GN400" i="14"/>
  <c r="F666" i="14"/>
  <c r="I666" i="14" s="1"/>
  <c r="N667" i="14"/>
  <c r="A668" i="14"/>
  <c r="BE666" i="14"/>
  <c r="AW666" i="14"/>
  <c r="AO666" i="14"/>
  <c r="AG666" i="14"/>
  <c r="Y666" i="14"/>
  <c r="Q666" i="14"/>
  <c r="BL666" i="14"/>
  <c r="BD666" i="14"/>
  <c r="AV666" i="14"/>
  <c r="AN666" i="14"/>
  <c r="AF666" i="14"/>
  <c r="X666" i="14"/>
  <c r="P666" i="14"/>
  <c r="BK666" i="14"/>
  <c r="BC666" i="14"/>
  <c r="AU666" i="14"/>
  <c r="AM666" i="14"/>
  <c r="AE666" i="14"/>
  <c r="W666" i="14"/>
  <c r="O666" i="14"/>
  <c r="BJ666" i="14"/>
  <c r="BB666" i="14"/>
  <c r="AT666" i="14"/>
  <c r="AL666" i="14"/>
  <c r="AD666" i="14"/>
  <c r="V666" i="14"/>
  <c r="BI666" i="14"/>
  <c r="BA666" i="14"/>
  <c r="AS666" i="14"/>
  <c r="AK666" i="14"/>
  <c r="AC666" i="14"/>
  <c r="U666" i="14"/>
  <c r="M666" i="14"/>
  <c r="BH666" i="14"/>
  <c r="AZ666" i="14"/>
  <c r="AR666" i="14"/>
  <c r="AJ666" i="14"/>
  <c r="AB666" i="14"/>
  <c r="T666" i="14"/>
  <c r="BG666" i="14"/>
  <c r="AY666" i="14"/>
  <c r="AQ666" i="14"/>
  <c r="AI666" i="14"/>
  <c r="AA666" i="14"/>
  <c r="S666" i="14"/>
  <c r="BF666" i="14"/>
  <c r="AX666" i="14"/>
  <c r="AP666" i="14"/>
  <c r="AH666" i="14"/>
  <c r="Z666" i="14"/>
  <c r="R666" i="14"/>
  <c r="F141" i="14"/>
  <c r="D668" i="14"/>
  <c r="C669" i="14"/>
  <c r="E667" i="14"/>
  <c r="G667" i="14" s="1"/>
  <c r="E142" i="14"/>
  <c r="H142" i="14" s="1"/>
  <c r="D143" i="14"/>
  <c r="C144" i="14"/>
  <c r="D67" i="11"/>
  <c r="G67" i="11" s="1"/>
  <c r="E66" i="11"/>
  <c r="F66" i="11" s="1"/>
  <c r="M296" i="2"/>
  <c r="N297" i="2"/>
  <c r="E298" i="2"/>
  <c r="F298" i="2" s="1"/>
  <c r="C27" i="1"/>
  <c r="I141" i="14" l="1"/>
  <c r="K141" i="14" s="1"/>
  <c r="JB402" i="14" s="1"/>
  <c r="O335" i="2"/>
  <c r="P335" i="2"/>
  <c r="P336" i="2"/>
  <c r="O336" i="2"/>
  <c r="N375" i="2"/>
  <c r="M375" i="2"/>
  <c r="M337" i="2"/>
  <c r="L337" i="2"/>
  <c r="K298" i="2"/>
  <c r="L298" i="2" s="1"/>
  <c r="K337" i="2"/>
  <c r="N337" i="2" s="1"/>
  <c r="K376" i="2"/>
  <c r="L376" i="2" s="1"/>
  <c r="J66" i="11"/>
  <c r="K66" i="11" s="1"/>
  <c r="H66" i="11"/>
  <c r="I66" i="11" s="1"/>
  <c r="BH401" i="14"/>
  <c r="EO401" i="14"/>
  <c r="GD401" i="14"/>
  <c r="EC401" i="14"/>
  <c r="CL401" i="14"/>
  <c r="CW401" i="14"/>
  <c r="HB401" i="14"/>
  <c r="AD401" i="14"/>
  <c r="FW401" i="14"/>
  <c r="HG401" i="14"/>
  <c r="EQ401" i="14"/>
  <c r="CP401" i="14"/>
  <c r="GE401" i="14"/>
  <c r="IV401" i="14"/>
  <c r="CD401" i="14"/>
  <c r="IR401" i="14"/>
  <c r="IO401" i="14"/>
  <c r="AX401" i="14"/>
  <c r="AB401" i="14"/>
  <c r="AV401" i="14"/>
  <c r="S401" i="14"/>
  <c r="CN401" i="14"/>
  <c r="EL401" i="14"/>
  <c r="IW401" i="14"/>
  <c r="AA401" i="14"/>
  <c r="CV401" i="14"/>
  <c r="FJ401" i="14"/>
  <c r="Z401" i="14"/>
  <c r="CM401" i="14"/>
  <c r="HD401" i="14"/>
  <c r="BK401" i="14"/>
  <c r="DW401" i="14"/>
  <c r="AY401" i="14"/>
  <c r="FH401" i="14"/>
  <c r="CB401" i="14"/>
  <c r="EX401" i="14"/>
  <c r="BG401" i="14"/>
  <c r="HK401" i="14"/>
  <c r="FX401" i="14"/>
  <c r="HE401" i="14"/>
  <c r="O401" i="14"/>
  <c r="DX401" i="14"/>
  <c r="EP401" i="14"/>
  <c r="HC401" i="14"/>
  <c r="EK401" i="14"/>
  <c r="IT401" i="14"/>
  <c r="R401" i="14"/>
  <c r="FV401" i="14"/>
  <c r="CE401" i="14"/>
  <c r="T401" i="14"/>
  <c r="GV401" i="14"/>
  <c r="IK401" i="14"/>
  <c r="W401" i="14"/>
  <c r="HH401" i="14"/>
  <c r="BF401" i="14"/>
  <c r="HJ401" i="14"/>
  <c r="EY401" i="14"/>
  <c r="BP401" i="14"/>
  <c r="BI401" i="14"/>
  <c r="CX401" i="14"/>
  <c r="GY401" i="14"/>
  <c r="EW401" i="14"/>
  <c r="I401" i="14"/>
  <c r="IJ401" i="14"/>
  <c r="GW401" i="14"/>
  <c r="ED401" i="14"/>
  <c r="BC401" i="14"/>
  <c r="BD401" i="14"/>
  <c r="BE401" i="14"/>
  <c r="BQ401" i="14"/>
  <c r="IS401" i="14"/>
  <c r="FZ401" i="14"/>
  <c r="FS401" i="14"/>
  <c r="EF401" i="14"/>
  <c r="GS401" i="14"/>
  <c r="CO401" i="14"/>
  <c r="V401" i="14"/>
  <c r="IL401" i="14"/>
  <c r="GA401" i="14"/>
  <c r="GZ401" i="14"/>
  <c r="HA401" i="14"/>
  <c r="EE401" i="14"/>
  <c r="CJ401" i="14"/>
  <c r="BM401" i="14"/>
  <c r="IH401" i="14"/>
  <c r="II401" i="14"/>
  <c r="U401" i="14"/>
  <c r="BJ401" i="14"/>
  <c r="CI401" i="14"/>
  <c r="FT401" i="14"/>
  <c r="CK401" i="14"/>
  <c r="DJ401" i="14"/>
  <c r="DK401" i="14"/>
  <c r="EB401" i="14"/>
  <c r="FI401" i="14"/>
  <c r="GX401" i="14"/>
  <c r="IU401" i="14"/>
  <c r="DR401" i="14"/>
  <c r="IP401" i="14"/>
  <c r="DS401" i="14"/>
  <c r="IQ401" i="14"/>
  <c r="EJ401" i="14"/>
  <c r="AC401" i="14"/>
  <c r="FY401" i="14"/>
  <c r="BR401" i="14"/>
  <c r="HF401" i="14"/>
  <c r="CQ401" i="14"/>
  <c r="H401" i="14"/>
  <c r="GB401" i="14"/>
  <c r="CS401" i="14"/>
  <c r="AH401" i="14"/>
  <c r="CT401" i="14"/>
  <c r="FF401" i="14"/>
  <c r="HR401" i="14"/>
  <c r="AI401" i="14"/>
  <c r="CU401" i="14"/>
  <c r="FG401" i="14"/>
  <c r="HS401" i="14"/>
  <c r="AJ401" i="14"/>
  <c r="DL401" i="14"/>
  <c r="GF401" i="14"/>
  <c r="IZ401" i="14"/>
  <c r="BY401" i="14"/>
  <c r="ES401" i="14"/>
  <c r="HM401" i="14"/>
  <c r="AL401" i="14"/>
  <c r="DN401" i="14"/>
  <c r="GH401" i="14"/>
  <c r="JB401" i="14"/>
  <c r="BS401" i="14"/>
  <c r="EM401" i="14"/>
  <c r="IE401" i="14"/>
  <c r="BL401" i="14"/>
  <c r="EN401" i="14"/>
  <c r="IF401" i="14"/>
  <c r="BU401" i="14"/>
  <c r="FE401" i="14"/>
  <c r="AP401" i="14"/>
  <c r="DB401" i="14"/>
  <c r="FN401" i="14"/>
  <c r="HZ401" i="14"/>
  <c r="AQ401" i="14"/>
  <c r="DC401" i="14"/>
  <c r="FO401" i="14"/>
  <c r="IA401" i="14"/>
  <c r="AZ401" i="14"/>
  <c r="DT401" i="14"/>
  <c r="GN401" i="14"/>
  <c r="M401" i="14"/>
  <c r="CG401" i="14"/>
  <c r="FA401" i="14"/>
  <c r="HU401" i="14"/>
  <c r="BB401" i="14"/>
  <c r="DV401" i="14"/>
  <c r="GP401" i="14"/>
  <c r="G401" i="14"/>
  <c r="CA401" i="14"/>
  <c r="EU401" i="14"/>
  <c r="IM401" i="14"/>
  <c r="BT401" i="14"/>
  <c r="EV401" i="14"/>
  <c r="IN401" i="14"/>
  <c r="CC401" i="14"/>
  <c r="FU401" i="14"/>
  <c r="BN401" i="14"/>
  <c r="DZ401" i="14"/>
  <c r="GL401" i="14"/>
  <c r="IX401" i="14"/>
  <c r="BO401" i="14"/>
  <c r="EA401" i="14"/>
  <c r="GM401" i="14"/>
  <c r="IY401" i="14"/>
  <c r="BX401" i="14"/>
  <c r="ER401" i="14"/>
  <c r="HL401" i="14"/>
  <c r="AK401" i="14"/>
  <c r="DM401" i="14"/>
  <c r="GG401" i="14"/>
  <c r="JA401" i="14"/>
  <c r="BZ401" i="14"/>
  <c r="ET401" i="14"/>
  <c r="HN401" i="14"/>
  <c r="AE401" i="14"/>
  <c r="DG401" i="14"/>
  <c r="GI401" i="14"/>
  <c r="P401" i="14"/>
  <c r="DH401" i="14"/>
  <c r="GJ401" i="14"/>
  <c r="Q401" i="14"/>
  <c r="DY401" i="14"/>
  <c r="HI401" i="14"/>
  <c r="J401" i="14"/>
  <c r="BV401" i="14"/>
  <c r="EH401" i="14"/>
  <c r="GT401" i="14"/>
  <c r="K401" i="14"/>
  <c r="BW401" i="14"/>
  <c r="EI401" i="14"/>
  <c r="GU401" i="14"/>
  <c r="L401" i="14"/>
  <c r="CF401" i="14"/>
  <c r="EZ401" i="14"/>
  <c r="HT401" i="14"/>
  <c r="BA401" i="14"/>
  <c r="DU401" i="14"/>
  <c r="GO401" i="14"/>
  <c r="N401" i="14"/>
  <c r="CH401" i="14"/>
  <c r="FB401" i="14"/>
  <c r="HV401" i="14"/>
  <c r="AU401" i="14"/>
  <c r="DO401" i="14"/>
  <c r="GQ401" i="14"/>
  <c r="X401" i="14"/>
  <c r="DP401" i="14"/>
  <c r="GR401" i="14"/>
  <c r="Y401" i="14"/>
  <c r="EG401" i="14"/>
  <c r="IG401" i="14"/>
  <c r="FC401" i="14"/>
  <c r="HO401" i="14"/>
  <c r="AF401" i="14"/>
  <c r="CR401" i="14"/>
  <c r="FD401" i="14"/>
  <c r="HP401" i="14"/>
  <c r="AG401" i="14"/>
  <c r="DI401" i="14"/>
  <c r="GC401" i="14"/>
  <c r="AR401" i="14"/>
  <c r="DD401" i="14"/>
  <c r="FP401" i="14"/>
  <c r="IB401" i="14"/>
  <c r="AS401" i="14"/>
  <c r="DE401" i="14"/>
  <c r="FQ401" i="14"/>
  <c r="IC401" i="14"/>
  <c r="AT401" i="14"/>
  <c r="DF401" i="14"/>
  <c r="FR401" i="14"/>
  <c r="ID401" i="14"/>
  <c r="AM401" i="14"/>
  <c r="CY401" i="14"/>
  <c r="FK401" i="14"/>
  <c r="HW401" i="14"/>
  <c r="AN401" i="14"/>
  <c r="CZ401" i="14"/>
  <c r="FL401" i="14"/>
  <c r="HX401" i="14"/>
  <c r="AW401" i="14"/>
  <c r="DQ401" i="14"/>
  <c r="GK401" i="14"/>
  <c r="HQ401" i="14"/>
  <c r="AO401" i="14"/>
  <c r="DA401" i="14"/>
  <c r="FM401" i="14"/>
  <c r="F667" i="14"/>
  <c r="H667" i="14"/>
  <c r="F142" i="14"/>
  <c r="G142" i="14"/>
  <c r="C145" i="14"/>
  <c r="D144" i="14"/>
  <c r="E143" i="14"/>
  <c r="G143" i="14" s="1"/>
  <c r="D669" i="14"/>
  <c r="C670" i="14"/>
  <c r="N668" i="14"/>
  <c r="A669" i="14"/>
  <c r="E668" i="14"/>
  <c r="G668" i="14" s="1"/>
  <c r="BE667" i="14"/>
  <c r="AW667" i="14"/>
  <c r="AO667" i="14"/>
  <c r="AG667" i="14"/>
  <c r="Y667" i="14"/>
  <c r="Q667" i="14"/>
  <c r="BL667" i="14"/>
  <c r="BD667" i="14"/>
  <c r="AV667" i="14"/>
  <c r="AN667" i="14"/>
  <c r="AF667" i="14"/>
  <c r="X667" i="14"/>
  <c r="P667" i="14"/>
  <c r="BK667" i="14"/>
  <c r="BC667" i="14"/>
  <c r="AU667" i="14"/>
  <c r="AM667" i="14"/>
  <c r="AE667" i="14"/>
  <c r="W667" i="14"/>
  <c r="O667" i="14"/>
  <c r="BJ667" i="14"/>
  <c r="BB667" i="14"/>
  <c r="AT667" i="14"/>
  <c r="AL667" i="14"/>
  <c r="AD667" i="14"/>
  <c r="V667" i="14"/>
  <c r="BI667" i="14"/>
  <c r="BA667" i="14"/>
  <c r="AS667" i="14"/>
  <c r="AK667" i="14"/>
  <c r="AC667" i="14"/>
  <c r="U667" i="14"/>
  <c r="M667" i="14"/>
  <c r="BH667" i="14"/>
  <c r="AZ667" i="14"/>
  <c r="AR667" i="14"/>
  <c r="AJ667" i="14"/>
  <c r="AB667" i="14"/>
  <c r="T667" i="14"/>
  <c r="BG667" i="14"/>
  <c r="AY667" i="14"/>
  <c r="AQ667" i="14"/>
  <c r="AI667" i="14"/>
  <c r="AA667" i="14"/>
  <c r="S667" i="14"/>
  <c r="BF667" i="14"/>
  <c r="AX667" i="14"/>
  <c r="AP667" i="14"/>
  <c r="AH667" i="14"/>
  <c r="Z667" i="14"/>
  <c r="R667" i="14"/>
  <c r="D68" i="11"/>
  <c r="G68" i="11" s="1"/>
  <c r="E67" i="11"/>
  <c r="F67" i="11" s="1"/>
  <c r="B249" i="2"/>
  <c r="B251" i="2" s="1"/>
  <c r="M297" i="2"/>
  <c r="N298" i="2"/>
  <c r="E299" i="2"/>
  <c r="F299" i="2" s="1"/>
  <c r="C49" i="3"/>
  <c r="C48" i="3"/>
  <c r="C42" i="3"/>
  <c r="C43" i="3"/>
  <c r="C38" i="3"/>
  <c r="D227" i="2"/>
  <c r="D228" i="2"/>
  <c r="D229" i="2"/>
  <c r="D230" i="2"/>
  <c r="D231" i="2"/>
  <c r="C187" i="1" s="1"/>
  <c r="C188" i="1" s="1"/>
  <c r="D232" i="2"/>
  <c r="D233" i="2"/>
  <c r="D226" i="2"/>
  <c r="AZ402" i="14" l="1"/>
  <c r="BN402" i="14"/>
  <c r="BZ402" i="14"/>
  <c r="O402" i="14"/>
  <c r="AU402" i="14"/>
  <c r="GZ402" i="14"/>
  <c r="FV402" i="14"/>
  <c r="FX402" i="14"/>
  <c r="HF402" i="14"/>
  <c r="GV402" i="14"/>
  <c r="JA402" i="14"/>
  <c r="AX402" i="14"/>
  <c r="BR402" i="14"/>
  <c r="BX402" i="14"/>
  <c r="CV402" i="14"/>
  <c r="ER402" i="14"/>
  <c r="FF402" i="14"/>
  <c r="Q402" i="14"/>
  <c r="EN402" i="14"/>
  <c r="AE402" i="14"/>
  <c r="AG402" i="14"/>
  <c r="IX402" i="14"/>
  <c r="IZ402" i="14"/>
  <c r="M402" i="14"/>
  <c r="DO402" i="14"/>
  <c r="K402" i="14"/>
  <c r="DW402" i="14"/>
  <c r="DG402" i="14"/>
  <c r="EM402" i="14"/>
  <c r="AY402" i="14"/>
  <c r="GY402" i="14"/>
  <c r="GR402" i="14"/>
  <c r="BK402" i="14"/>
  <c r="AW402" i="14"/>
  <c r="BM402" i="14"/>
  <c r="CU402" i="14"/>
  <c r="DM402" i="14"/>
  <c r="BL402" i="14"/>
  <c r="DX402" i="14"/>
  <c r="CT402" i="14"/>
  <c r="EP402" i="14"/>
  <c r="FH402" i="14"/>
  <c r="GT402" i="14"/>
  <c r="S402" i="14"/>
  <c r="BA402" i="14"/>
  <c r="CW402" i="14"/>
  <c r="GQ402" i="14"/>
  <c r="DK402" i="14"/>
  <c r="EO402" i="14"/>
  <c r="P402" i="14"/>
  <c r="GS402" i="14"/>
  <c r="GU402" i="14"/>
  <c r="GW402" i="14"/>
  <c r="IW402" i="14"/>
  <c r="DH402" i="14"/>
  <c r="DP402" i="14"/>
  <c r="GJ402" i="14"/>
  <c r="GP402" i="14"/>
  <c r="GX402" i="14"/>
  <c r="IF402" i="14"/>
  <c r="U402" i="14"/>
  <c r="DQ402" i="14"/>
  <c r="EA402" i="14"/>
  <c r="ES402" i="14"/>
  <c r="HE402" i="14"/>
  <c r="IY402" i="14"/>
  <c r="BB402" i="14"/>
  <c r="BP402" i="14"/>
  <c r="BV402" i="14"/>
  <c r="DN402" i="14"/>
  <c r="GI402" i="14"/>
  <c r="DI402" i="14"/>
  <c r="DY402" i="14"/>
  <c r="EC402" i="14"/>
  <c r="IE402" i="14"/>
  <c r="EQ402" i="14"/>
  <c r="AF402" i="14"/>
  <c r="HA402" i="14"/>
  <c r="HC402" i="14"/>
  <c r="AV402" i="14"/>
  <c r="HQ402" i="14"/>
  <c r="HS402" i="14"/>
  <c r="HU402" i="14"/>
  <c r="BS402" i="14"/>
  <c r="FC402" i="14"/>
  <c r="IM402" i="14"/>
  <c r="BT402" i="14"/>
  <c r="FD402" i="14"/>
  <c r="IN402" i="14"/>
  <c r="BU402" i="14"/>
  <c r="FE402" i="14"/>
  <c r="J402" i="14"/>
  <c r="DJ402" i="14"/>
  <c r="HB402" i="14"/>
  <c r="BO402" i="14"/>
  <c r="FG402" i="14"/>
  <c r="L402" i="14"/>
  <c r="DL402" i="14"/>
  <c r="HD402" i="14"/>
  <c r="BQ402" i="14"/>
  <c r="FI402" i="14"/>
  <c r="N402" i="14"/>
  <c r="ED402" i="14"/>
  <c r="CA402" i="14"/>
  <c r="FS402" i="14"/>
  <c r="IU402" i="14"/>
  <c r="CB402" i="14"/>
  <c r="FT402" i="14"/>
  <c r="IV402" i="14"/>
  <c r="CC402" i="14"/>
  <c r="FU402" i="14"/>
  <c r="R402" i="14"/>
  <c r="DZ402" i="14"/>
  <c r="HR402" i="14"/>
  <c r="BW402" i="14"/>
  <c r="FW402" i="14"/>
  <c r="T402" i="14"/>
  <c r="EB402" i="14"/>
  <c r="HT402" i="14"/>
  <c r="BY402" i="14"/>
  <c r="FY402" i="14"/>
  <c r="V402" i="14"/>
  <c r="EL402" i="14"/>
  <c r="G402" i="14"/>
  <c r="CQ402" i="14"/>
  <c r="GA402" i="14"/>
  <c r="H402" i="14"/>
  <c r="CR402" i="14"/>
  <c r="GB402" i="14"/>
  <c r="I402" i="14"/>
  <c r="CS402" i="14"/>
  <c r="GK402" i="14"/>
  <c r="AH402" i="14"/>
  <c r="EH402" i="14"/>
  <c r="IH402" i="14"/>
  <c r="CE402" i="14"/>
  <c r="GM402" i="14"/>
  <c r="AJ402" i="14"/>
  <c r="EJ402" i="14"/>
  <c r="IJ402" i="14"/>
  <c r="CG402" i="14"/>
  <c r="GO402" i="14"/>
  <c r="AL402" i="14"/>
  <c r="ET402" i="14"/>
  <c r="BC402" i="14"/>
  <c r="EE402" i="14"/>
  <c r="HO402" i="14"/>
  <c r="BD402" i="14"/>
  <c r="EF402" i="14"/>
  <c r="HP402" i="14"/>
  <c r="BE402" i="14"/>
  <c r="EG402" i="14"/>
  <c r="IG402" i="14"/>
  <c r="CD402" i="14"/>
  <c r="GL402" i="14"/>
  <c r="AI402" i="14"/>
  <c r="EI402" i="14"/>
  <c r="II402" i="14"/>
  <c r="CF402" i="14"/>
  <c r="GN402" i="14"/>
  <c r="AK402" i="14"/>
  <c r="EK402" i="14"/>
  <c r="IK402" i="14"/>
  <c r="CH402" i="14"/>
  <c r="IL402" i="14"/>
  <c r="FZ402" i="14"/>
  <c r="W402" i="14"/>
  <c r="CI402" i="14"/>
  <c r="EU402" i="14"/>
  <c r="HG402" i="14"/>
  <c r="X402" i="14"/>
  <c r="CJ402" i="14"/>
  <c r="EV402" i="14"/>
  <c r="HH402" i="14"/>
  <c r="Y402" i="14"/>
  <c r="CK402" i="14"/>
  <c r="EW402" i="14"/>
  <c r="HI402" i="14"/>
  <c r="Z402" i="14"/>
  <c r="CL402" i="14"/>
  <c r="EX402" i="14"/>
  <c r="HJ402" i="14"/>
  <c r="AA402" i="14"/>
  <c r="CM402" i="14"/>
  <c r="EY402" i="14"/>
  <c r="HK402" i="14"/>
  <c r="AB402" i="14"/>
  <c r="CN402" i="14"/>
  <c r="EZ402" i="14"/>
  <c r="HL402" i="14"/>
  <c r="AC402" i="14"/>
  <c r="CO402" i="14"/>
  <c r="FA402" i="14"/>
  <c r="HM402" i="14"/>
  <c r="AD402" i="14"/>
  <c r="CP402" i="14"/>
  <c r="FB402" i="14"/>
  <c r="HN402" i="14"/>
  <c r="CX402" i="14"/>
  <c r="FJ402" i="14"/>
  <c r="HV402" i="14"/>
  <c r="AM402" i="14"/>
  <c r="CY402" i="14"/>
  <c r="FK402" i="14"/>
  <c r="HW402" i="14"/>
  <c r="AN402" i="14"/>
  <c r="CZ402" i="14"/>
  <c r="FL402" i="14"/>
  <c r="HX402" i="14"/>
  <c r="AO402" i="14"/>
  <c r="DA402" i="14"/>
  <c r="FM402" i="14"/>
  <c r="HY402" i="14"/>
  <c r="AP402" i="14"/>
  <c r="DB402" i="14"/>
  <c r="FN402" i="14"/>
  <c r="HZ402" i="14"/>
  <c r="AQ402" i="14"/>
  <c r="DC402" i="14"/>
  <c r="FO402" i="14"/>
  <c r="IA402" i="14"/>
  <c r="AR402" i="14"/>
  <c r="DD402" i="14"/>
  <c r="FP402" i="14"/>
  <c r="IB402" i="14"/>
  <c r="AS402" i="14"/>
  <c r="DE402" i="14"/>
  <c r="FQ402" i="14"/>
  <c r="IC402" i="14"/>
  <c r="AT402" i="14"/>
  <c r="DF402" i="14"/>
  <c r="FR402" i="14"/>
  <c r="ID402" i="14"/>
  <c r="GC402" i="14"/>
  <c r="IO402" i="14"/>
  <c r="BF402" i="14"/>
  <c r="DR402" i="14"/>
  <c r="GD402" i="14"/>
  <c r="IP402" i="14"/>
  <c r="BG402" i="14"/>
  <c r="DS402" i="14"/>
  <c r="GE402" i="14"/>
  <c r="IQ402" i="14"/>
  <c r="BH402" i="14"/>
  <c r="DT402" i="14"/>
  <c r="GF402" i="14"/>
  <c r="IR402" i="14"/>
  <c r="BI402" i="14"/>
  <c r="DU402" i="14"/>
  <c r="GG402" i="14"/>
  <c r="IS402" i="14"/>
  <c r="BJ402" i="14"/>
  <c r="DV402" i="14"/>
  <c r="GH402" i="14"/>
  <c r="IT402" i="14"/>
  <c r="J67" i="11"/>
  <c r="K67" i="11" s="1"/>
  <c r="H67" i="11"/>
  <c r="I67" i="11" s="1"/>
  <c r="M338" i="2"/>
  <c r="K377" i="2"/>
  <c r="L377" i="2" s="1"/>
  <c r="K299" i="2"/>
  <c r="L299" i="2" s="1"/>
  <c r="K338" i="2"/>
  <c r="N338" i="2" s="1"/>
  <c r="L338" i="2"/>
  <c r="F143" i="14"/>
  <c r="H143" i="14"/>
  <c r="N376" i="2"/>
  <c r="M376" i="2"/>
  <c r="P337" i="2"/>
  <c r="O337" i="2"/>
  <c r="F668" i="14"/>
  <c r="H668" i="14"/>
  <c r="I667" i="14"/>
  <c r="I142" i="14"/>
  <c r="K142" i="14" s="1"/>
  <c r="HK403" i="14" s="1"/>
  <c r="E669" i="14"/>
  <c r="H669" i="14" s="1"/>
  <c r="N669" i="14"/>
  <c r="A670" i="14"/>
  <c r="E144" i="14"/>
  <c r="H144" i="14" s="1"/>
  <c r="BE668" i="14"/>
  <c r="AW668" i="14"/>
  <c r="AO668" i="14"/>
  <c r="AG668" i="14"/>
  <c r="Y668" i="14"/>
  <c r="Q668" i="14"/>
  <c r="BL668" i="14"/>
  <c r="BD668" i="14"/>
  <c r="AV668" i="14"/>
  <c r="AN668" i="14"/>
  <c r="AF668" i="14"/>
  <c r="X668" i="14"/>
  <c r="P668" i="14"/>
  <c r="BK668" i="14"/>
  <c r="BC668" i="14"/>
  <c r="AU668" i="14"/>
  <c r="AM668" i="14"/>
  <c r="AE668" i="14"/>
  <c r="W668" i="14"/>
  <c r="O668" i="14"/>
  <c r="BJ668" i="14"/>
  <c r="BB668" i="14"/>
  <c r="AT668" i="14"/>
  <c r="AL668" i="14"/>
  <c r="AD668" i="14"/>
  <c r="V668" i="14"/>
  <c r="BI668" i="14"/>
  <c r="BA668" i="14"/>
  <c r="AS668" i="14"/>
  <c r="AK668" i="14"/>
  <c r="AC668" i="14"/>
  <c r="U668" i="14"/>
  <c r="M668" i="14"/>
  <c r="BH668" i="14"/>
  <c r="AZ668" i="14"/>
  <c r="AR668" i="14"/>
  <c r="AJ668" i="14"/>
  <c r="AB668" i="14"/>
  <c r="T668" i="14"/>
  <c r="BG668" i="14"/>
  <c r="AY668" i="14"/>
  <c r="AQ668" i="14"/>
  <c r="AI668" i="14"/>
  <c r="AA668" i="14"/>
  <c r="S668" i="14"/>
  <c r="BF668" i="14"/>
  <c r="AX668" i="14"/>
  <c r="AP668" i="14"/>
  <c r="AH668" i="14"/>
  <c r="Z668" i="14"/>
  <c r="R668" i="14"/>
  <c r="D145" i="14"/>
  <c r="C146" i="14"/>
  <c r="D670" i="14"/>
  <c r="C671" i="14"/>
  <c r="E68" i="11"/>
  <c r="F68" i="11" s="1"/>
  <c r="D69" i="11"/>
  <c r="G69" i="11" s="1"/>
  <c r="M298" i="2"/>
  <c r="N299" i="2"/>
  <c r="E300" i="2"/>
  <c r="F300" i="2" s="1"/>
  <c r="B267" i="2"/>
  <c r="B270" i="2" s="1"/>
  <c r="B268" i="2"/>
  <c r="I143" i="14" l="1"/>
  <c r="K143" i="14" s="1"/>
  <c r="HS404" i="14" s="1"/>
  <c r="O338" i="2"/>
  <c r="P338" i="2"/>
  <c r="J68" i="11"/>
  <c r="K68" i="11" s="1"/>
  <c r="H68" i="11"/>
  <c r="I68" i="11" s="1"/>
  <c r="M377" i="2"/>
  <c r="N377" i="2"/>
  <c r="M339" i="2"/>
  <c r="L339" i="2"/>
  <c r="K339" i="2"/>
  <c r="K378" i="2"/>
  <c r="L378" i="2" s="1"/>
  <c r="K300" i="2"/>
  <c r="L300" i="2" s="1"/>
  <c r="I668" i="14"/>
  <c r="F669" i="14"/>
  <c r="G669" i="14"/>
  <c r="FC403" i="14"/>
  <c r="FQ403" i="14"/>
  <c r="DN403" i="14"/>
  <c r="AW403" i="14"/>
  <c r="DS403" i="14"/>
  <c r="EA403" i="14"/>
  <c r="EN403" i="14"/>
  <c r="BZ403" i="14"/>
  <c r="AF403" i="14"/>
  <c r="AT403" i="14"/>
  <c r="DG403" i="14"/>
  <c r="DJ403" i="14"/>
  <c r="IQ403" i="14"/>
  <c r="IY403" i="14"/>
  <c r="CN403" i="14"/>
  <c r="GY403" i="14"/>
  <c r="FE403" i="14"/>
  <c r="FK403" i="14"/>
  <c r="AX403" i="14"/>
  <c r="DU403" i="14"/>
  <c r="EC403" i="14"/>
  <c r="BW403" i="14"/>
  <c r="HM403" i="14"/>
  <c r="Q403" i="14"/>
  <c r="AH403" i="14"/>
  <c r="AN403" i="14"/>
  <c r="IH403" i="14"/>
  <c r="IS403" i="14"/>
  <c r="JA403" i="14"/>
  <c r="EF403" i="14"/>
  <c r="CP403" i="14"/>
  <c r="EQ403" i="14"/>
  <c r="FG403" i="14"/>
  <c r="FM403" i="14"/>
  <c r="GX403" i="14"/>
  <c r="DO403" i="14"/>
  <c r="DW403" i="14"/>
  <c r="P403" i="14"/>
  <c r="HG403" i="14"/>
  <c r="AJ403" i="14"/>
  <c r="M403" i="14"/>
  <c r="AP403" i="14"/>
  <c r="BU403" i="14"/>
  <c r="IM403" i="14"/>
  <c r="IU403" i="14"/>
  <c r="CC403" i="14"/>
  <c r="CJ403" i="14"/>
  <c r="FI403" i="14"/>
  <c r="K403" i="14"/>
  <c r="FO403" i="14"/>
  <c r="BA403" i="14"/>
  <c r="DQ403" i="14"/>
  <c r="DY403" i="14"/>
  <c r="G403" i="14"/>
  <c r="HI403" i="14"/>
  <c r="AL403" i="14"/>
  <c r="AR403" i="14"/>
  <c r="GV403" i="14"/>
  <c r="BB403" i="14"/>
  <c r="IO403" i="14"/>
  <c r="IW403" i="14"/>
  <c r="EG403" i="14"/>
  <c r="CL403" i="14"/>
  <c r="BX403" i="14"/>
  <c r="CB403" i="14"/>
  <c r="HC403" i="14"/>
  <c r="HU403" i="14"/>
  <c r="HO403" i="14"/>
  <c r="HQ403" i="14"/>
  <c r="HS403" i="14"/>
  <c r="GU403" i="14"/>
  <c r="IC403" i="14"/>
  <c r="HW403" i="14"/>
  <c r="HY403" i="14"/>
  <c r="IA403" i="14"/>
  <c r="IL403" i="14"/>
  <c r="FV403" i="14"/>
  <c r="H403" i="14"/>
  <c r="FY403" i="14"/>
  <c r="FU403" i="14"/>
  <c r="GG403" i="14"/>
  <c r="GA403" i="14"/>
  <c r="GC403" i="14"/>
  <c r="GE403" i="14"/>
  <c r="GO403" i="14"/>
  <c r="GI403" i="14"/>
  <c r="GK403" i="14"/>
  <c r="GM403" i="14"/>
  <c r="EK403" i="14"/>
  <c r="GZ403" i="14"/>
  <c r="BT403" i="14"/>
  <c r="AB403" i="14"/>
  <c r="AD403" i="14"/>
  <c r="X403" i="14"/>
  <c r="Z403" i="14"/>
  <c r="CF403" i="14"/>
  <c r="EO403" i="14"/>
  <c r="CV403" i="14"/>
  <c r="CX403" i="14"/>
  <c r="CR403" i="14"/>
  <c r="CT403" i="14"/>
  <c r="EL403" i="14"/>
  <c r="DD403" i="14"/>
  <c r="DF403" i="14"/>
  <c r="CZ403" i="14"/>
  <c r="DB403" i="14"/>
  <c r="EE403" i="14"/>
  <c r="IE403" i="14"/>
  <c r="AY403" i="14"/>
  <c r="J403" i="14"/>
  <c r="FZ403" i="14"/>
  <c r="BH403" i="14"/>
  <c r="BJ403" i="14"/>
  <c r="BD403" i="14"/>
  <c r="BF403" i="14"/>
  <c r="BP403" i="14"/>
  <c r="BR403" i="14"/>
  <c r="BL403" i="14"/>
  <c r="BN403" i="14"/>
  <c r="L403" i="14"/>
  <c r="ER403" i="14"/>
  <c r="HA403" i="14"/>
  <c r="T403" i="14"/>
  <c r="EZ403" i="14"/>
  <c r="FB403" i="14"/>
  <c r="EV403" i="14"/>
  <c r="EX403" i="14"/>
  <c r="U403" i="14"/>
  <c r="R403" i="14"/>
  <c r="FH403" i="14"/>
  <c r="FJ403" i="14"/>
  <c r="FD403" i="14"/>
  <c r="FF403" i="14"/>
  <c r="GQ403" i="14"/>
  <c r="FP403" i="14"/>
  <c r="FR403" i="14"/>
  <c r="FL403" i="14"/>
  <c r="FN403" i="14"/>
  <c r="DL403" i="14"/>
  <c r="DH403" i="14"/>
  <c r="DK403" i="14"/>
  <c r="GT403" i="14"/>
  <c r="AU403" i="14"/>
  <c r="DT403" i="14"/>
  <c r="DV403" i="14"/>
  <c r="DP403" i="14"/>
  <c r="DR403" i="14"/>
  <c r="EB403" i="14"/>
  <c r="ED403" i="14"/>
  <c r="DX403" i="14"/>
  <c r="DZ403" i="14"/>
  <c r="GW403" i="14"/>
  <c r="CG403" i="14"/>
  <c r="CD403" i="14"/>
  <c r="HD403" i="14"/>
  <c r="HL403" i="14"/>
  <c r="HN403" i="14"/>
  <c r="HH403" i="14"/>
  <c r="HJ403" i="14"/>
  <c r="HE403" i="14"/>
  <c r="EP403" i="14"/>
  <c r="HT403" i="14"/>
  <c r="HV403" i="14"/>
  <c r="HP403" i="14"/>
  <c r="HR403" i="14"/>
  <c r="GR403" i="14"/>
  <c r="IB403" i="14"/>
  <c r="ID403" i="14"/>
  <c r="HX403" i="14"/>
  <c r="HZ403" i="14"/>
  <c r="IJ403" i="14"/>
  <c r="IF403" i="14"/>
  <c r="FW403" i="14"/>
  <c r="EI403" i="14"/>
  <c r="FS403" i="14"/>
  <c r="GF403" i="14"/>
  <c r="GH403" i="14"/>
  <c r="GB403" i="14"/>
  <c r="GD403" i="14"/>
  <c r="GN403" i="14"/>
  <c r="GP403" i="14"/>
  <c r="GJ403" i="14"/>
  <c r="GL403" i="14"/>
  <c r="BS403" i="14"/>
  <c r="V403" i="14"/>
  <c r="S403" i="14"/>
  <c r="ES403" i="14"/>
  <c r="AC403" i="14"/>
  <c r="W403" i="14"/>
  <c r="Y403" i="14"/>
  <c r="AA403" i="14"/>
  <c r="ET403" i="14"/>
  <c r="HB403" i="14"/>
  <c r="AK403" i="14"/>
  <c r="AE403" i="14"/>
  <c r="AG403" i="14"/>
  <c r="AI403" i="14"/>
  <c r="GS403" i="14"/>
  <c r="AS403" i="14"/>
  <c r="AM403" i="14"/>
  <c r="AO403" i="14"/>
  <c r="AQ403" i="14"/>
  <c r="DM403" i="14"/>
  <c r="DI403" i="14"/>
  <c r="II403" i="14"/>
  <c r="AZ403" i="14"/>
  <c r="AV403" i="14"/>
  <c r="IR403" i="14"/>
  <c r="IT403" i="14"/>
  <c r="IN403" i="14"/>
  <c r="IP403" i="14"/>
  <c r="IZ403" i="14"/>
  <c r="JB403" i="14"/>
  <c r="IV403" i="14"/>
  <c r="IX403" i="14"/>
  <c r="I403" i="14"/>
  <c r="HF403" i="14"/>
  <c r="EJ403" i="14"/>
  <c r="CH403" i="14"/>
  <c r="CO403" i="14"/>
  <c r="CI403" i="14"/>
  <c r="CK403" i="14"/>
  <c r="CM403" i="14"/>
  <c r="CA403" i="14"/>
  <c r="CE403" i="14"/>
  <c r="CW403" i="14"/>
  <c r="CQ403" i="14"/>
  <c r="CS403" i="14"/>
  <c r="CU403" i="14"/>
  <c r="EH403" i="14"/>
  <c r="DE403" i="14"/>
  <c r="CY403" i="14"/>
  <c r="DA403" i="14"/>
  <c r="DC403" i="14"/>
  <c r="IK403" i="14"/>
  <c r="IG403" i="14"/>
  <c r="BY403" i="14"/>
  <c r="FX403" i="14"/>
  <c r="FT403" i="14"/>
  <c r="BI403" i="14"/>
  <c r="BC403" i="14"/>
  <c r="BE403" i="14"/>
  <c r="BG403" i="14"/>
  <c r="BQ403" i="14"/>
  <c r="BK403" i="14"/>
  <c r="BM403" i="14"/>
  <c r="BO403" i="14"/>
  <c r="BV403" i="14"/>
  <c r="EM403" i="14"/>
  <c r="N403" i="14"/>
  <c r="O403" i="14"/>
  <c r="FA403" i="14"/>
  <c r="EU403" i="14"/>
  <c r="EW403" i="14"/>
  <c r="EY403" i="14"/>
  <c r="EX404" i="14"/>
  <c r="FL404" i="14"/>
  <c r="IW404" i="14"/>
  <c r="BQ404" i="14"/>
  <c r="GG404" i="14"/>
  <c r="CS404" i="14"/>
  <c r="DR404" i="14"/>
  <c r="AN404" i="14"/>
  <c r="C147" i="14"/>
  <c r="D146" i="14"/>
  <c r="G144" i="14"/>
  <c r="E145" i="14"/>
  <c r="H145" i="14" s="1"/>
  <c r="N670" i="14"/>
  <c r="A671" i="14"/>
  <c r="BE669" i="14"/>
  <c r="AW669" i="14"/>
  <c r="AO669" i="14"/>
  <c r="AG669" i="14"/>
  <c r="Y669" i="14"/>
  <c r="Q669" i="14"/>
  <c r="BL669" i="14"/>
  <c r="BD669" i="14"/>
  <c r="AV669" i="14"/>
  <c r="AN669" i="14"/>
  <c r="AF669" i="14"/>
  <c r="X669" i="14"/>
  <c r="P669" i="14"/>
  <c r="BK669" i="14"/>
  <c r="BC669" i="14"/>
  <c r="AU669" i="14"/>
  <c r="AM669" i="14"/>
  <c r="AE669" i="14"/>
  <c r="W669" i="14"/>
  <c r="O669" i="14"/>
  <c r="BJ669" i="14"/>
  <c r="BB669" i="14"/>
  <c r="AT669" i="14"/>
  <c r="AL669" i="14"/>
  <c r="AD669" i="14"/>
  <c r="V669" i="14"/>
  <c r="BI669" i="14"/>
  <c r="BA669" i="14"/>
  <c r="AS669" i="14"/>
  <c r="AK669" i="14"/>
  <c r="AC669" i="14"/>
  <c r="U669" i="14"/>
  <c r="M669" i="14"/>
  <c r="BH669" i="14"/>
  <c r="AZ669" i="14"/>
  <c r="AR669" i="14"/>
  <c r="AJ669" i="14"/>
  <c r="AB669" i="14"/>
  <c r="T669" i="14"/>
  <c r="BG669" i="14"/>
  <c r="AY669" i="14"/>
  <c r="AQ669" i="14"/>
  <c r="AI669" i="14"/>
  <c r="AA669" i="14"/>
  <c r="S669" i="14"/>
  <c r="BF669" i="14"/>
  <c r="AX669" i="14"/>
  <c r="AP669" i="14"/>
  <c r="AH669" i="14"/>
  <c r="Z669" i="14"/>
  <c r="R669" i="14"/>
  <c r="F144" i="14"/>
  <c r="D671" i="14"/>
  <c r="C672" i="14"/>
  <c r="E670" i="14"/>
  <c r="G670" i="14" s="1"/>
  <c r="E69" i="11"/>
  <c r="F69" i="11" s="1"/>
  <c r="D70" i="11"/>
  <c r="G70" i="11" s="1"/>
  <c r="M299" i="2"/>
  <c r="N300" i="2"/>
  <c r="E301" i="2"/>
  <c r="F301" i="2" s="1"/>
  <c r="C208" i="1"/>
  <c r="B273" i="2"/>
  <c r="C212" i="1" s="1"/>
  <c r="B269" i="2"/>
  <c r="HK404" i="14" l="1"/>
  <c r="EO404" i="14"/>
  <c r="BJ404" i="14"/>
  <c r="II404" i="14"/>
  <c r="I669" i="14"/>
  <c r="AT404" i="14"/>
  <c r="CF404" i="14"/>
  <c r="FB404" i="14"/>
  <c r="DO404" i="14"/>
  <c r="GE404" i="14"/>
  <c r="CW404" i="14"/>
  <c r="BI404" i="14"/>
  <c r="AL404" i="14"/>
  <c r="BV404" i="14"/>
  <c r="EM404" i="14"/>
  <c r="IY404" i="14"/>
  <c r="DD404" i="14"/>
  <c r="AS404" i="14"/>
  <c r="IQ404" i="14"/>
  <c r="AJ404" i="14"/>
  <c r="CG404" i="14"/>
  <c r="GA404" i="14"/>
  <c r="DI404" i="14"/>
  <c r="AH404" i="14"/>
  <c r="CX404" i="14"/>
  <c r="AQ404" i="14"/>
  <c r="GH404" i="14"/>
  <c r="ET404" i="14"/>
  <c r="HC404" i="14"/>
  <c r="CK404" i="14"/>
  <c r="EJ404" i="14"/>
  <c r="P404" i="14"/>
  <c r="DY404" i="14"/>
  <c r="AP404" i="14"/>
  <c r="EC404" i="14"/>
  <c r="BZ404" i="14"/>
  <c r="HR404" i="14"/>
  <c r="U404" i="14"/>
  <c r="FI404" i="14"/>
  <c r="GL404" i="14"/>
  <c r="IJ404" i="14"/>
  <c r="IB404" i="14"/>
  <c r="T404" i="14"/>
  <c r="BM404" i="14"/>
  <c r="HD404" i="14"/>
  <c r="Y404" i="14"/>
  <c r="FN404" i="14"/>
  <c r="Q404" i="14"/>
  <c r="FC404" i="14"/>
  <c r="GD404" i="14"/>
  <c r="FO404" i="14"/>
  <c r="AC404" i="14"/>
  <c r="BU404" i="14"/>
  <c r="M404" i="14"/>
  <c r="BE404" i="14"/>
  <c r="HO404" i="14"/>
  <c r="AW404" i="14"/>
  <c r="EP404" i="14"/>
  <c r="CO404" i="14"/>
  <c r="EU404" i="14"/>
  <c r="AO404" i="14"/>
  <c r="BN404" i="14"/>
  <c r="AG404" i="14"/>
  <c r="CA404" i="14"/>
  <c r="CH404" i="14"/>
  <c r="HH404" i="14"/>
  <c r="GJ404" i="14"/>
  <c r="EW404" i="14"/>
  <c r="AR404" i="14"/>
  <c r="O404" i="14"/>
  <c r="EQ404" i="14"/>
  <c r="GU404" i="14"/>
  <c r="IL404" i="14"/>
  <c r="HI404" i="14"/>
  <c r="V404" i="14"/>
  <c r="AY404" i="14"/>
  <c r="IX404" i="14"/>
  <c r="FK404" i="14"/>
  <c r="GX404" i="14"/>
  <c r="FA404" i="14"/>
  <c r="GN404" i="14"/>
  <c r="CN404" i="14"/>
  <c r="GC404" i="14"/>
  <c r="BD404" i="14"/>
  <c r="HM404" i="14"/>
  <c r="AV404" i="14"/>
  <c r="HB404" i="14"/>
  <c r="EV404" i="14"/>
  <c r="GQ404" i="14"/>
  <c r="HX404" i="14"/>
  <c r="AK404" i="14"/>
  <c r="HW404" i="14"/>
  <c r="FT404" i="14"/>
  <c r="DH404" i="14"/>
  <c r="L404" i="14"/>
  <c r="FX404" i="14"/>
  <c r="BP404" i="14"/>
  <c r="IV404" i="14"/>
  <c r="AM404" i="14"/>
  <c r="FG404" i="14"/>
  <c r="BB404" i="14"/>
  <c r="CE404" i="14"/>
  <c r="IN404" i="14"/>
  <c r="AD404" i="14"/>
  <c r="EF404" i="14"/>
  <c r="GI404" i="14"/>
  <c r="CL404" i="14"/>
  <c r="EE404" i="14"/>
  <c r="BW404" i="14"/>
  <c r="DW404" i="14"/>
  <c r="BO404" i="14"/>
  <c r="CJ404" i="14"/>
  <c r="BG404" i="14"/>
  <c r="BL404" i="14"/>
  <c r="GW404" i="14"/>
  <c r="GF404" i="14"/>
  <c r="FQ404" i="14"/>
  <c r="DC404" i="14"/>
  <c r="FF404" i="14"/>
  <c r="CU404" i="14"/>
  <c r="BR404" i="14"/>
  <c r="FZ404" i="14"/>
  <c r="BC404" i="14"/>
  <c r="DK404" i="14"/>
  <c r="AB404" i="14"/>
  <c r="GR404" i="14"/>
  <c r="FH404" i="14"/>
  <c r="BH404" i="14"/>
  <c r="IO404" i="14"/>
  <c r="GZ404" i="14"/>
  <c r="HZ404" i="14"/>
  <c r="S404" i="14"/>
  <c r="GB404" i="14"/>
  <c r="GT404" i="14"/>
  <c r="BT404" i="14"/>
  <c r="DM404" i="14"/>
  <c r="Z404" i="14"/>
  <c r="AE404" i="14"/>
  <c r="IR404" i="14"/>
  <c r="W404" i="14"/>
  <c r="HV404" i="14"/>
  <c r="IC404" i="14"/>
  <c r="HL404" i="14"/>
  <c r="HG404" i="14"/>
  <c r="CI404" i="14"/>
  <c r="CT404" i="14"/>
  <c r="BS404" i="14"/>
  <c r="AA404" i="14"/>
  <c r="BK404" i="14"/>
  <c r="K404" i="14"/>
  <c r="BX404" i="14"/>
  <c r="CM404" i="14"/>
  <c r="CZ404" i="14"/>
  <c r="ES404" i="14"/>
  <c r="GP404" i="14"/>
  <c r="CB404" i="14"/>
  <c r="DU404" i="14"/>
  <c r="H404" i="14"/>
  <c r="ER404" i="14"/>
  <c r="GY404" i="14"/>
  <c r="FP404" i="14"/>
  <c r="HJ404" i="14"/>
  <c r="EL404" i="14"/>
  <c r="DZ404" i="14"/>
  <c r="ED404" i="14"/>
  <c r="DJ404" i="14"/>
  <c r="CQ404" i="14"/>
  <c r="IU404" i="14"/>
  <c r="J404" i="14"/>
  <c r="HF404" i="14"/>
  <c r="JA404" i="14"/>
  <c r="GV404" i="14"/>
  <c r="FJ404" i="14"/>
  <c r="HE404" i="14"/>
  <c r="EK404" i="14"/>
  <c r="IZ404" i="14"/>
  <c r="GK404" i="14"/>
  <c r="DL404" i="14"/>
  <c r="BF404" i="14"/>
  <c r="HT404" i="14"/>
  <c r="FE404" i="14"/>
  <c r="GM404" i="14"/>
  <c r="DG404" i="14"/>
  <c r="BA404" i="14"/>
  <c r="IG404" i="14"/>
  <c r="HP404" i="14"/>
  <c r="FY404" i="14"/>
  <c r="EH404" i="14"/>
  <c r="CR404" i="14"/>
  <c r="GS404" i="14"/>
  <c r="GO404" i="14"/>
  <c r="CY404" i="14"/>
  <c r="IS404" i="14"/>
  <c r="I404" i="14"/>
  <c r="DV404" i="14"/>
  <c r="HQ404" i="14"/>
  <c r="DS404" i="14"/>
  <c r="EY404" i="14"/>
  <c r="IK404" i="14"/>
  <c r="FU404" i="14"/>
  <c r="DX404" i="14"/>
  <c r="IT404" i="14"/>
  <c r="IE404" i="14"/>
  <c r="HA404" i="14"/>
  <c r="EA404" i="14"/>
  <c r="HN404" i="14"/>
  <c r="FR404" i="14"/>
  <c r="DN404" i="14"/>
  <c r="AZ404" i="14"/>
  <c r="IP404" i="14"/>
  <c r="EN404" i="14"/>
  <c r="CP404" i="14"/>
  <c r="IF404" i="14"/>
  <c r="AU404" i="14"/>
  <c r="HY404" i="14"/>
  <c r="EZ404" i="14"/>
  <c r="ID404" i="14"/>
  <c r="BY404" i="14"/>
  <c r="AX404" i="14"/>
  <c r="IM404" i="14"/>
  <c r="CV404" i="14"/>
  <c r="DA404" i="14"/>
  <c r="G404" i="14"/>
  <c r="EI404" i="14"/>
  <c r="FW404" i="14"/>
  <c r="N404" i="14"/>
  <c r="DF404" i="14"/>
  <c r="AI404" i="14"/>
  <c r="FD404" i="14"/>
  <c r="DE404" i="14"/>
  <c r="CD404" i="14"/>
  <c r="AF404" i="14"/>
  <c r="EB404" i="14"/>
  <c r="EG404" i="14"/>
  <c r="CC404" i="14"/>
  <c r="R404" i="14"/>
  <c r="FV404" i="14"/>
  <c r="FM404" i="14"/>
  <c r="FS404" i="14"/>
  <c r="DQ404" i="14"/>
  <c r="HU404" i="14"/>
  <c r="JB404" i="14"/>
  <c r="IA404" i="14"/>
  <c r="DT404" i="14"/>
  <c r="X404" i="14"/>
  <c r="IH404" i="14"/>
  <c r="DP404" i="14"/>
  <c r="DB404" i="14"/>
  <c r="M340" i="2"/>
  <c r="L340" i="2"/>
  <c r="K379" i="2"/>
  <c r="L379" i="2" s="1"/>
  <c r="K340" i="2"/>
  <c r="N340" i="2" s="1"/>
  <c r="K301" i="2"/>
  <c r="L301" i="2" s="1"/>
  <c r="J69" i="11"/>
  <c r="K69" i="11" s="1"/>
  <c r="H69" i="11"/>
  <c r="I69" i="11" s="1"/>
  <c r="H670" i="14"/>
  <c r="M378" i="2"/>
  <c r="N378" i="2"/>
  <c r="N339" i="2"/>
  <c r="G145" i="14"/>
  <c r="F145" i="14"/>
  <c r="I144" i="14"/>
  <c r="K144" i="14" s="1"/>
  <c r="HH405" i="14" s="1"/>
  <c r="F670" i="14"/>
  <c r="E146" i="14"/>
  <c r="H146" i="14" s="1"/>
  <c r="D672" i="14"/>
  <c r="C673" i="14"/>
  <c r="N671" i="14"/>
  <c r="A672" i="14"/>
  <c r="D147" i="14"/>
  <c r="C148" i="14"/>
  <c r="G671" i="14"/>
  <c r="E671" i="14"/>
  <c r="H671" i="14" s="1"/>
  <c r="BE670" i="14"/>
  <c r="AW670" i="14"/>
  <c r="AO670" i="14"/>
  <c r="AG670" i="14"/>
  <c r="Y670" i="14"/>
  <c r="Q670" i="14"/>
  <c r="BL670" i="14"/>
  <c r="BD670" i="14"/>
  <c r="AV670" i="14"/>
  <c r="AN670" i="14"/>
  <c r="AF670" i="14"/>
  <c r="X670" i="14"/>
  <c r="P670" i="14"/>
  <c r="BK670" i="14"/>
  <c r="BC670" i="14"/>
  <c r="AU670" i="14"/>
  <c r="AM670" i="14"/>
  <c r="AE670" i="14"/>
  <c r="W670" i="14"/>
  <c r="O670" i="14"/>
  <c r="BJ670" i="14"/>
  <c r="BB670" i="14"/>
  <c r="AT670" i="14"/>
  <c r="AL670" i="14"/>
  <c r="AD670" i="14"/>
  <c r="V670" i="14"/>
  <c r="BI670" i="14"/>
  <c r="BA670" i="14"/>
  <c r="AS670" i="14"/>
  <c r="AK670" i="14"/>
  <c r="AC670" i="14"/>
  <c r="U670" i="14"/>
  <c r="M670" i="14"/>
  <c r="BH670" i="14"/>
  <c r="AZ670" i="14"/>
  <c r="AR670" i="14"/>
  <c r="AJ670" i="14"/>
  <c r="AB670" i="14"/>
  <c r="T670" i="14"/>
  <c r="BG670" i="14"/>
  <c r="AY670" i="14"/>
  <c r="AQ670" i="14"/>
  <c r="AI670" i="14"/>
  <c r="AA670" i="14"/>
  <c r="S670" i="14"/>
  <c r="BF670" i="14"/>
  <c r="AX670" i="14"/>
  <c r="AP670" i="14"/>
  <c r="AH670" i="14"/>
  <c r="Z670" i="14"/>
  <c r="R670" i="14"/>
  <c r="E70" i="11"/>
  <c r="F70" i="11" s="1"/>
  <c r="D71" i="11"/>
  <c r="G71" i="11" s="1"/>
  <c r="M300" i="2"/>
  <c r="N301" i="2"/>
  <c r="E302" i="2"/>
  <c r="F302" i="2" s="1"/>
  <c r="B271" i="2"/>
  <c r="C211" i="1" s="1"/>
  <c r="B272" i="2"/>
  <c r="C213" i="1" s="1"/>
  <c r="C214" i="1" s="1"/>
  <c r="C156" i="1"/>
  <c r="I670" i="14" l="1"/>
  <c r="J70" i="11"/>
  <c r="K70" i="11" s="1"/>
  <c r="H70" i="11"/>
  <c r="I70" i="11" s="1"/>
  <c r="O340" i="2"/>
  <c r="P340" i="2"/>
  <c r="P339" i="2"/>
  <c r="O339" i="2"/>
  <c r="N379" i="2"/>
  <c r="M379" i="2"/>
  <c r="M341" i="2"/>
  <c r="L341" i="2"/>
  <c r="K341" i="2"/>
  <c r="K302" i="2"/>
  <c r="L302" i="2" s="1"/>
  <c r="K380" i="2"/>
  <c r="L380" i="2" s="1"/>
  <c r="I145" i="14"/>
  <c r="K145" i="14" s="1"/>
  <c r="IK406" i="14" s="1"/>
  <c r="G146" i="14"/>
  <c r="CV405" i="14"/>
  <c r="I405" i="14"/>
  <c r="CP405" i="14"/>
  <c r="J405" i="14"/>
  <c r="L405" i="14"/>
  <c r="M405" i="14"/>
  <c r="GA405" i="14"/>
  <c r="EK405" i="14"/>
  <c r="GD405" i="14"/>
  <c r="CX405" i="14"/>
  <c r="N405" i="14"/>
  <c r="GE405" i="14"/>
  <c r="CQ405" i="14"/>
  <c r="GW405" i="14"/>
  <c r="CU405" i="14"/>
  <c r="G405" i="14"/>
  <c r="FX405" i="14"/>
  <c r="H405" i="14"/>
  <c r="GC405" i="14"/>
  <c r="CN405" i="14"/>
  <c r="K405" i="14"/>
  <c r="BT405" i="14"/>
  <c r="O405" i="14"/>
  <c r="FV405" i="14"/>
  <c r="CS405" i="14"/>
  <c r="EF405" i="14"/>
  <c r="FZ405" i="14"/>
  <c r="GR405" i="14"/>
  <c r="CT405" i="14"/>
  <c r="Q405" i="14"/>
  <c r="FW405" i="14"/>
  <c r="BY405" i="14"/>
  <c r="F146" i="14"/>
  <c r="AR405" i="14"/>
  <c r="DZ405" i="14"/>
  <c r="HG405" i="14"/>
  <c r="AT405" i="14"/>
  <c r="EA405" i="14"/>
  <c r="HI405" i="14"/>
  <c r="AU405" i="14"/>
  <c r="EB405" i="14"/>
  <c r="HJ405" i="14"/>
  <c r="AW405" i="14"/>
  <c r="ED405" i="14"/>
  <c r="HK405" i="14"/>
  <c r="AM405" i="14"/>
  <c r="DT405" i="14"/>
  <c r="HB405" i="14"/>
  <c r="AO405" i="14"/>
  <c r="DV405" i="14"/>
  <c r="HC405" i="14"/>
  <c r="AP405" i="14"/>
  <c r="DW405" i="14"/>
  <c r="HD405" i="14"/>
  <c r="AQ405" i="14"/>
  <c r="DY405" i="14"/>
  <c r="HF405" i="14"/>
  <c r="AK405" i="14"/>
  <c r="CW405" i="14"/>
  <c r="FI405" i="14"/>
  <c r="HU405" i="14"/>
  <c r="AF405" i="14"/>
  <c r="CR405" i="14"/>
  <c r="FD405" i="14"/>
  <c r="HP405" i="14"/>
  <c r="BC405" i="14"/>
  <c r="EJ405" i="14"/>
  <c r="HR405" i="14"/>
  <c r="BE405" i="14"/>
  <c r="EL405" i="14"/>
  <c r="HS405" i="14"/>
  <c r="BF405" i="14"/>
  <c r="EM405" i="14"/>
  <c r="HT405" i="14"/>
  <c r="BG405" i="14"/>
  <c r="EO405" i="14"/>
  <c r="HV405" i="14"/>
  <c r="AX405" i="14"/>
  <c r="EE405" i="14"/>
  <c r="HL405" i="14"/>
  <c r="AY405" i="14"/>
  <c r="EG405" i="14"/>
  <c r="HN405" i="14"/>
  <c r="AZ405" i="14"/>
  <c r="EH405" i="14"/>
  <c r="HO405" i="14"/>
  <c r="BB405" i="14"/>
  <c r="EI405" i="14"/>
  <c r="HQ405" i="14"/>
  <c r="AS405" i="14"/>
  <c r="DE405" i="14"/>
  <c r="FQ405" i="14"/>
  <c r="IC405" i="14"/>
  <c r="AN405" i="14"/>
  <c r="CZ405" i="14"/>
  <c r="FL405" i="14"/>
  <c r="HX405" i="14"/>
  <c r="BN405" i="14"/>
  <c r="EU405" i="14"/>
  <c r="IB405" i="14"/>
  <c r="BO405" i="14"/>
  <c r="EW405" i="14"/>
  <c r="ID405" i="14"/>
  <c r="BP405" i="14"/>
  <c r="EX405" i="14"/>
  <c r="IE405" i="14"/>
  <c r="BR405" i="14"/>
  <c r="EY405" i="14"/>
  <c r="IG405" i="14"/>
  <c r="BH405" i="14"/>
  <c r="EP405" i="14"/>
  <c r="HW405" i="14"/>
  <c r="BJ405" i="14"/>
  <c r="EQ405" i="14"/>
  <c r="HY405" i="14"/>
  <c r="BK405" i="14"/>
  <c r="ER405" i="14"/>
  <c r="HZ405" i="14"/>
  <c r="BM405" i="14"/>
  <c r="ET405" i="14"/>
  <c r="IA405" i="14"/>
  <c r="BA405" i="14"/>
  <c r="DM405" i="14"/>
  <c r="FY405" i="14"/>
  <c r="IK405" i="14"/>
  <c r="AV405" i="14"/>
  <c r="DH405" i="14"/>
  <c r="FT405" i="14"/>
  <c r="IF405" i="14"/>
  <c r="BX405" i="14"/>
  <c r="FF405" i="14"/>
  <c r="IM405" i="14"/>
  <c r="BZ405" i="14"/>
  <c r="FG405" i="14"/>
  <c r="IO405" i="14"/>
  <c r="CA405" i="14"/>
  <c r="FH405" i="14"/>
  <c r="IP405" i="14"/>
  <c r="CC405" i="14"/>
  <c r="FJ405" i="14"/>
  <c r="IQ405" i="14"/>
  <c r="BS405" i="14"/>
  <c r="EZ405" i="14"/>
  <c r="IH405" i="14"/>
  <c r="BU405" i="14"/>
  <c r="FB405" i="14"/>
  <c r="II405" i="14"/>
  <c r="BV405" i="14"/>
  <c r="FC405" i="14"/>
  <c r="IJ405" i="14"/>
  <c r="BW405" i="14"/>
  <c r="FE405" i="14"/>
  <c r="IL405" i="14"/>
  <c r="BI405" i="14"/>
  <c r="DU405" i="14"/>
  <c r="GG405" i="14"/>
  <c r="IS405" i="14"/>
  <c r="BD405" i="14"/>
  <c r="DP405" i="14"/>
  <c r="GB405" i="14"/>
  <c r="IN405" i="14"/>
  <c r="CI405" i="14"/>
  <c r="FP405" i="14"/>
  <c r="IX405" i="14"/>
  <c r="CK405" i="14"/>
  <c r="FR405" i="14"/>
  <c r="IY405" i="14"/>
  <c r="CL405" i="14"/>
  <c r="FS405" i="14"/>
  <c r="IZ405" i="14"/>
  <c r="CM405" i="14"/>
  <c r="FU405" i="14"/>
  <c r="JB405" i="14"/>
  <c r="CD405" i="14"/>
  <c r="FK405" i="14"/>
  <c r="IR405" i="14"/>
  <c r="CE405" i="14"/>
  <c r="FM405" i="14"/>
  <c r="IT405" i="14"/>
  <c r="CF405" i="14"/>
  <c r="FN405" i="14"/>
  <c r="IU405" i="14"/>
  <c r="CH405" i="14"/>
  <c r="FO405" i="14"/>
  <c r="IW405" i="14"/>
  <c r="BQ405" i="14"/>
  <c r="EC405" i="14"/>
  <c r="GO405" i="14"/>
  <c r="JA405" i="14"/>
  <c r="BL405" i="14"/>
  <c r="DX405" i="14"/>
  <c r="GJ405" i="14"/>
  <c r="IV405" i="14"/>
  <c r="W405" i="14"/>
  <c r="DD405" i="14"/>
  <c r="GL405" i="14"/>
  <c r="Y405" i="14"/>
  <c r="DF405" i="14"/>
  <c r="GM405" i="14"/>
  <c r="Z405" i="14"/>
  <c r="DG405" i="14"/>
  <c r="GN405" i="14"/>
  <c r="AA405" i="14"/>
  <c r="DI405" i="14"/>
  <c r="GP405" i="14"/>
  <c r="R405" i="14"/>
  <c r="CY405" i="14"/>
  <c r="GF405" i="14"/>
  <c r="S405" i="14"/>
  <c r="DA405" i="14"/>
  <c r="GH405" i="14"/>
  <c r="T405" i="14"/>
  <c r="DB405" i="14"/>
  <c r="GI405" i="14"/>
  <c r="V405" i="14"/>
  <c r="DC405" i="14"/>
  <c r="GK405" i="14"/>
  <c r="U405" i="14"/>
  <c r="CG405" i="14"/>
  <c r="ES405" i="14"/>
  <c r="HE405" i="14"/>
  <c r="P405" i="14"/>
  <c r="CB405" i="14"/>
  <c r="EN405" i="14"/>
  <c r="GZ405" i="14"/>
  <c r="AH405" i="14"/>
  <c r="DO405" i="14"/>
  <c r="GV405" i="14"/>
  <c r="AI405" i="14"/>
  <c r="DQ405" i="14"/>
  <c r="GX405" i="14"/>
  <c r="AJ405" i="14"/>
  <c r="DR405" i="14"/>
  <c r="GY405" i="14"/>
  <c r="AL405" i="14"/>
  <c r="DS405" i="14"/>
  <c r="HA405" i="14"/>
  <c r="AB405" i="14"/>
  <c r="DJ405" i="14"/>
  <c r="GQ405" i="14"/>
  <c r="AD405" i="14"/>
  <c r="DK405" i="14"/>
  <c r="GS405" i="14"/>
  <c r="AE405" i="14"/>
  <c r="DL405" i="14"/>
  <c r="GT405" i="14"/>
  <c r="AG405" i="14"/>
  <c r="DN405" i="14"/>
  <c r="GU405" i="14"/>
  <c r="AC405" i="14"/>
  <c r="CO405" i="14"/>
  <c r="FA405" i="14"/>
  <c r="HM405" i="14"/>
  <c r="X405" i="14"/>
  <c r="CJ405" i="14"/>
  <c r="EV405" i="14"/>
  <c r="F671" i="14"/>
  <c r="I671" i="14" s="1"/>
  <c r="D673" i="14"/>
  <c r="C674" i="14"/>
  <c r="E672" i="14"/>
  <c r="F672" i="14" s="1"/>
  <c r="C149" i="14"/>
  <c r="D148" i="14"/>
  <c r="E147" i="14"/>
  <c r="F147" i="14" s="1"/>
  <c r="N672" i="14"/>
  <c r="A673" i="14"/>
  <c r="BE671" i="14"/>
  <c r="AW671" i="14"/>
  <c r="AO671" i="14"/>
  <c r="AG671" i="14"/>
  <c r="Y671" i="14"/>
  <c r="Q671" i="14"/>
  <c r="BL671" i="14"/>
  <c r="BD671" i="14"/>
  <c r="AV671" i="14"/>
  <c r="AN671" i="14"/>
  <c r="AF671" i="14"/>
  <c r="X671" i="14"/>
  <c r="P671" i="14"/>
  <c r="BK671" i="14"/>
  <c r="BC671" i="14"/>
  <c r="AU671" i="14"/>
  <c r="AM671" i="14"/>
  <c r="AE671" i="14"/>
  <c r="W671" i="14"/>
  <c r="O671" i="14"/>
  <c r="BJ671" i="14"/>
  <c r="BB671" i="14"/>
  <c r="AT671" i="14"/>
  <c r="AL671" i="14"/>
  <c r="AD671" i="14"/>
  <c r="V671" i="14"/>
  <c r="BI671" i="14"/>
  <c r="BA671" i="14"/>
  <c r="AS671" i="14"/>
  <c r="AK671" i="14"/>
  <c r="AC671" i="14"/>
  <c r="U671" i="14"/>
  <c r="M671" i="14"/>
  <c r="BH671" i="14"/>
  <c r="AZ671" i="14"/>
  <c r="AR671" i="14"/>
  <c r="AJ671" i="14"/>
  <c r="AB671" i="14"/>
  <c r="T671" i="14"/>
  <c r="BG671" i="14"/>
  <c r="AY671" i="14"/>
  <c r="AQ671" i="14"/>
  <c r="AI671" i="14"/>
  <c r="AA671" i="14"/>
  <c r="S671" i="14"/>
  <c r="BF671" i="14"/>
  <c r="AX671" i="14"/>
  <c r="AP671" i="14"/>
  <c r="AH671" i="14"/>
  <c r="Z671" i="14"/>
  <c r="R671" i="14"/>
  <c r="E71" i="11"/>
  <c r="F71" i="11" s="1"/>
  <c r="D72" i="11"/>
  <c r="G72" i="11" s="1"/>
  <c r="M301" i="2"/>
  <c r="N302" i="2"/>
  <c r="E303" i="2"/>
  <c r="F303" i="2" s="1"/>
  <c r="C41" i="1"/>
  <c r="N380" i="2" l="1"/>
  <c r="M380" i="2"/>
  <c r="J71" i="11"/>
  <c r="K71" i="11" s="1"/>
  <c r="H71" i="11"/>
  <c r="I71" i="11" s="1"/>
  <c r="N341" i="2"/>
  <c r="M342" i="2"/>
  <c r="K303" i="2"/>
  <c r="L303" i="2" s="1"/>
  <c r="L342" i="2"/>
  <c r="K381" i="2"/>
  <c r="L381" i="2" s="1"/>
  <c r="K342" i="2"/>
  <c r="H672" i="14"/>
  <c r="G672" i="14"/>
  <c r="DA406" i="14"/>
  <c r="HC406" i="14"/>
  <c r="EN406" i="14"/>
  <c r="FQ406" i="14"/>
  <c r="W406" i="14"/>
  <c r="GB406" i="14"/>
  <c r="U406" i="14"/>
  <c r="EB406" i="14"/>
  <c r="CI406" i="14"/>
  <c r="GQ406" i="14"/>
  <c r="CK406" i="14"/>
  <c r="DN406" i="14"/>
  <c r="FV406" i="14"/>
  <c r="T406" i="14"/>
  <c r="FM406" i="14"/>
  <c r="M406" i="14"/>
  <c r="HY406" i="14"/>
  <c r="HR406" i="14"/>
  <c r="CF406" i="14"/>
  <c r="CA406" i="14"/>
  <c r="EQ406" i="14"/>
  <c r="AH406" i="14"/>
  <c r="CL406" i="14"/>
  <c r="GZ406" i="14"/>
  <c r="O406" i="14"/>
  <c r="DP406" i="14"/>
  <c r="GN406" i="14"/>
  <c r="BW406" i="14"/>
  <c r="BJ406" i="14"/>
  <c r="AI406" i="14"/>
  <c r="IV406" i="14"/>
  <c r="DV406" i="14"/>
  <c r="CU406" i="14"/>
  <c r="IN406" i="14"/>
  <c r="AB406" i="14"/>
  <c r="FC406" i="14"/>
  <c r="ID406" i="14"/>
  <c r="IE406" i="14"/>
  <c r="FY406" i="14"/>
  <c r="BH406" i="14"/>
  <c r="GK406" i="14"/>
  <c r="HU406" i="14"/>
  <c r="DT406" i="14"/>
  <c r="N406" i="14"/>
  <c r="FA406" i="14"/>
  <c r="GC406" i="14"/>
  <c r="BU406" i="14"/>
  <c r="IA406" i="14"/>
  <c r="HP406" i="14"/>
  <c r="DM406" i="14"/>
  <c r="HV406" i="14"/>
  <c r="DD406" i="14"/>
  <c r="FI406" i="14"/>
  <c r="AM406" i="14"/>
  <c r="FP406" i="14"/>
  <c r="CO406" i="14"/>
  <c r="CV406" i="14"/>
  <c r="ES406" i="14"/>
  <c r="BK406" i="14"/>
  <c r="DJ406" i="14"/>
  <c r="BG406" i="14"/>
  <c r="GJ406" i="14"/>
  <c r="FF406" i="14"/>
  <c r="DS406" i="14"/>
  <c r="JB406" i="14"/>
  <c r="Z406" i="14"/>
  <c r="CJ406" i="14"/>
  <c r="HB406" i="14"/>
  <c r="GT406" i="14"/>
  <c r="AX406" i="14"/>
  <c r="HI406" i="14"/>
  <c r="GI406" i="14"/>
  <c r="CT406" i="14"/>
  <c r="AL406" i="14"/>
  <c r="IZ406" i="14"/>
  <c r="DK406" i="14"/>
  <c r="IQ406" i="14"/>
  <c r="CY406" i="14"/>
  <c r="BV406" i="14"/>
  <c r="AD406" i="14"/>
  <c r="FE406" i="14"/>
  <c r="FS406" i="14"/>
  <c r="FH406" i="14"/>
  <c r="EE406" i="14"/>
  <c r="GF406" i="14"/>
  <c r="EK406" i="14"/>
  <c r="HQ406" i="14"/>
  <c r="IR406" i="14"/>
  <c r="CN406" i="14"/>
  <c r="BA406" i="14"/>
  <c r="HW406" i="14"/>
  <c r="AU406" i="14"/>
  <c r="DC406" i="14"/>
  <c r="CW406" i="14"/>
  <c r="AN406" i="14"/>
  <c r="DG406" i="14"/>
  <c r="FO406" i="14"/>
  <c r="AC406" i="14"/>
  <c r="GP406" i="14"/>
  <c r="IO406" i="14"/>
  <c r="CD406" i="14"/>
  <c r="IB406" i="14"/>
  <c r="H406" i="14"/>
  <c r="EI406" i="14"/>
  <c r="IH406" i="14"/>
  <c r="EO406" i="14"/>
  <c r="GX406" i="14"/>
  <c r="V406" i="14"/>
  <c r="AK406" i="14"/>
  <c r="HA406" i="14"/>
  <c r="Y406" i="14"/>
  <c r="CH406" i="14"/>
  <c r="EX406" i="14"/>
  <c r="DH406" i="14"/>
  <c r="FD406" i="14"/>
  <c r="S406" i="14"/>
  <c r="ET406" i="14"/>
  <c r="FU406" i="14"/>
  <c r="AZ406" i="14"/>
  <c r="HJ406" i="14"/>
  <c r="DI406" i="14"/>
  <c r="FR406" i="14"/>
  <c r="IM406" i="14"/>
  <c r="CZ406" i="14"/>
  <c r="FG406" i="14"/>
  <c r="BY406" i="14"/>
  <c r="FT406" i="14"/>
  <c r="HO406" i="14"/>
  <c r="HM406" i="14"/>
  <c r="GR406" i="14"/>
  <c r="AA406" i="14"/>
  <c r="BX406" i="14"/>
  <c r="CG406" i="14"/>
  <c r="GE406" i="14"/>
  <c r="BL406" i="14"/>
  <c r="CP406" i="14"/>
  <c r="EV406" i="14"/>
  <c r="BP406" i="14"/>
  <c r="IW406" i="14"/>
  <c r="BB406" i="14"/>
  <c r="BD406" i="14"/>
  <c r="AR406" i="14"/>
  <c r="EP406" i="14"/>
  <c r="Q406" i="14"/>
  <c r="BZ406" i="14"/>
  <c r="ER406" i="14"/>
  <c r="EH406" i="14"/>
  <c r="G406" i="14"/>
  <c r="BO406" i="14"/>
  <c r="EG406" i="14"/>
  <c r="IF406" i="14"/>
  <c r="R406" i="14"/>
  <c r="CX406" i="14"/>
  <c r="EU406" i="14"/>
  <c r="HX406" i="14"/>
  <c r="J406" i="14"/>
  <c r="CM406" i="14"/>
  <c r="EJ406" i="14"/>
  <c r="DZ406" i="14"/>
  <c r="HE406" i="14"/>
  <c r="GH406" i="14"/>
  <c r="P406" i="14"/>
  <c r="BM406" i="14"/>
  <c r="GW406" i="14"/>
  <c r="FW406" i="14"/>
  <c r="IT406" i="14"/>
  <c r="BC406" i="14"/>
  <c r="CE406" i="14"/>
  <c r="GO406" i="14"/>
  <c r="CC406" i="14"/>
  <c r="HF406" i="14"/>
  <c r="EC406" i="14"/>
  <c r="IU406" i="14"/>
  <c r="DX406" i="14"/>
  <c r="BI406" i="14"/>
  <c r="BS406" i="14"/>
  <c r="BQ406" i="14"/>
  <c r="IG406" i="14"/>
  <c r="HD406" i="14"/>
  <c r="BF406" i="14"/>
  <c r="GL406" i="14"/>
  <c r="EW406" i="14"/>
  <c r="DW406" i="14"/>
  <c r="GV406" i="14"/>
  <c r="IC406" i="14"/>
  <c r="EM406" i="14"/>
  <c r="FL406" i="14"/>
  <c r="EL406" i="14"/>
  <c r="IX406" i="14"/>
  <c r="FK406" i="14"/>
  <c r="HS406" i="14"/>
  <c r="AQ406" i="14"/>
  <c r="AE406" i="14"/>
  <c r="HZ406" i="14"/>
  <c r="GG406" i="14"/>
  <c r="FX406" i="14"/>
  <c r="AS406" i="14"/>
  <c r="AV406" i="14"/>
  <c r="HT406" i="14"/>
  <c r="IS406" i="14"/>
  <c r="BN406" i="14"/>
  <c r="FJ406" i="14"/>
  <c r="HG406" i="14"/>
  <c r="AO406" i="14"/>
  <c r="IJ406" i="14"/>
  <c r="K406" i="14"/>
  <c r="DQ406" i="14"/>
  <c r="JA406" i="14"/>
  <c r="IY406" i="14"/>
  <c r="CB406" i="14"/>
  <c r="DY406" i="14"/>
  <c r="EY406" i="14"/>
  <c r="I406" i="14"/>
  <c r="BE406" i="14"/>
  <c r="II406" i="14"/>
  <c r="AP406" i="14"/>
  <c r="EA406" i="14"/>
  <c r="FN406" i="14"/>
  <c r="AT406" i="14"/>
  <c r="HK406" i="14"/>
  <c r="AF406" i="14"/>
  <c r="X406" i="14"/>
  <c r="HN406" i="14"/>
  <c r="AG406" i="14"/>
  <c r="EF406" i="14"/>
  <c r="GU406" i="14"/>
  <c r="AY406" i="14"/>
  <c r="HL406" i="14"/>
  <c r="IP406" i="14"/>
  <c r="FZ406" i="14"/>
  <c r="GS406" i="14"/>
  <c r="AW406" i="14"/>
  <c r="DL406" i="14"/>
  <c r="DO406" i="14"/>
  <c r="AJ406" i="14"/>
  <c r="GA406" i="14"/>
  <c r="GY406" i="14"/>
  <c r="DU406" i="14"/>
  <c r="CQ406" i="14"/>
  <c r="ED406" i="14"/>
  <c r="I146" i="14"/>
  <c r="K146" i="14" s="1"/>
  <c r="IS407" i="14" s="1"/>
  <c r="GM406" i="14"/>
  <c r="GD406" i="14"/>
  <c r="DF406" i="14"/>
  <c r="DR406" i="14"/>
  <c r="DE406" i="14"/>
  <c r="BR406" i="14"/>
  <c r="DB406" i="14"/>
  <c r="IL406" i="14"/>
  <c r="CS406" i="14"/>
  <c r="FB406" i="14"/>
  <c r="L406" i="14"/>
  <c r="BT406" i="14"/>
  <c r="EZ406" i="14"/>
  <c r="CR406" i="14"/>
  <c r="HH406" i="14"/>
  <c r="H147" i="14"/>
  <c r="G147" i="14"/>
  <c r="D149" i="14"/>
  <c r="C150" i="14"/>
  <c r="N673" i="14"/>
  <c r="A674" i="14"/>
  <c r="BE672" i="14"/>
  <c r="AW672" i="14"/>
  <c r="AO672" i="14"/>
  <c r="AG672" i="14"/>
  <c r="Y672" i="14"/>
  <c r="Q672" i="14"/>
  <c r="BL672" i="14"/>
  <c r="BD672" i="14"/>
  <c r="AV672" i="14"/>
  <c r="AN672" i="14"/>
  <c r="AF672" i="14"/>
  <c r="X672" i="14"/>
  <c r="P672" i="14"/>
  <c r="BK672" i="14"/>
  <c r="BC672" i="14"/>
  <c r="AU672" i="14"/>
  <c r="AM672" i="14"/>
  <c r="AE672" i="14"/>
  <c r="W672" i="14"/>
  <c r="O672" i="14"/>
  <c r="BJ672" i="14"/>
  <c r="BB672" i="14"/>
  <c r="AT672" i="14"/>
  <c r="AL672" i="14"/>
  <c r="AD672" i="14"/>
  <c r="V672" i="14"/>
  <c r="BI672" i="14"/>
  <c r="BA672" i="14"/>
  <c r="AS672" i="14"/>
  <c r="AK672" i="14"/>
  <c r="AC672" i="14"/>
  <c r="U672" i="14"/>
  <c r="M672" i="14"/>
  <c r="BH672" i="14"/>
  <c r="AZ672" i="14"/>
  <c r="AR672" i="14"/>
  <c r="AJ672" i="14"/>
  <c r="AB672" i="14"/>
  <c r="T672" i="14"/>
  <c r="BG672" i="14"/>
  <c r="AY672" i="14"/>
  <c r="AQ672" i="14"/>
  <c r="AI672" i="14"/>
  <c r="AA672" i="14"/>
  <c r="S672" i="14"/>
  <c r="BF672" i="14"/>
  <c r="AX672" i="14"/>
  <c r="AP672" i="14"/>
  <c r="AH672" i="14"/>
  <c r="Z672" i="14"/>
  <c r="R672" i="14"/>
  <c r="D674" i="14"/>
  <c r="C675" i="14"/>
  <c r="E673" i="14"/>
  <c r="H673" i="14" s="1"/>
  <c r="E148" i="14"/>
  <c r="H148" i="14" s="1"/>
  <c r="E72" i="11"/>
  <c r="F72" i="11" s="1"/>
  <c r="D73" i="11"/>
  <c r="G73" i="11" s="1"/>
  <c r="M302" i="2"/>
  <c r="N303" i="2"/>
  <c r="E304" i="2"/>
  <c r="F304" i="2" s="1"/>
  <c r="C39" i="1"/>
  <c r="I672" i="14" l="1"/>
  <c r="P341" i="2"/>
  <c r="O341" i="2"/>
  <c r="J72" i="11"/>
  <c r="K72" i="11" s="1"/>
  <c r="H72" i="11"/>
  <c r="I72" i="11" s="1"/>
  <c r="N342" i="2"/>
  <c r="M343" i="2"/>
  <c r="K382" i="2"/>
  <c r="L382" i="2" s="1"/>
  <c r="K343" i="2"/>
  <c r="N343" i="2" s="1"/>
  <c r="K304" i="2"/>
  <c r="L304" i="2" s="1"/>
  <c r="L343" i="2"/>
  <c r="G673" i="14"/>
  <c r="N381" i="2"/>
  <c r="M381" i="2"/>
  <c r="DF407" i="14"/>
  <c r="CZ407" i="14"/>
  <c r="AZ407" i="14"/>
  <c r="EP407" i="14"/>
  <c r="AM407" i="14"/>
  <c r="FV407" i="14"/>
  <c r="HN407" i="14"/>
  <c r="BS407" i="14"/>
  <c r="AN407" i="14"/>
  <c r="FB407" i="14"/>
  <c r="CY407" i="14"/>
  <c r="CM407" i="14"/>
  <c r="BK407" i="14"/>
  <c r="EH407" i="14"/>
  <c r="AG407" i="14"/>
  <c r="AE407" i="14"/>
  <c r="FN407" i="14"/>
  <c r="CF407" i="14"/>
  <c r="FR407" i="14"/>
  <c r="AT407" i="14"/>
  <c r="DW407" i="14"/>
  <c r="AA407" i="14"/>
  <c r="EL407" i="14"/>
  <c r="CQ407" i="14"/>
  <c r="BZ407" i="14"/>
  <c r="GX407" i="14"/>
  <c r="GL407" i="14"/>
  <c r="T407" i="14"/>
  <c r="W407" i="14"/>
  <c r="FF407" i="14"/>
  <c r="BT407" i="14"/>
  <c r="BC407" i="14"/>
  <c r="CA407" i="14"/>
  <c r="CS407" i="14"/>
  <c r="N407" i="14"/>
  <c r="DV407" i="14"/>
  <c r="CI407" i="14"/>
  <c r="BM407" i="14"/>
  <c r="GH407" i="14"/>
  <c r="DO407" i="14"/>
  <c r="DG407" i="14"/>
  <c r="G407" i="14"/>
  <c r="H407" i="14"/>
  <c r="O407" i="14"/>
  <c r="EX407" i="14"/>
  <c r="BG407" i="14"/>
  <c r="AU407" i="14"/>
  <c r="GD407" i="14"/>
  <c r="CH407" i="14"/>
  <c r="DN407" i="14"/>
  <c r="I407" i="14"/>
  <c r="AI407" i="14"/>
  <c r="JB407" i="14"/>
  <c r="P407" i="14"/>
  <c r="BV407" i="14"/>
  <c r="HD407" i="14"/>
  <c r="AO407" i="14"/>
  <c r="CL407" i="14"/>
  <c r="IZ407" i="14"/>
  <c r="BO407" i="14"/>
  <c r="DB407" i="14"/>
  <c r="IL407" i="14"/>
  <c r="CN407" i="14"/>
  <c r="DR407" i="14"/>
  <c r="IA407" i="14"/>
  <c r="BN407" i="14"/>
  <c r="IQ407" i="14"/>
  <c r="ED407" i="14"/>
  <c r="R407" i="14"/>
  <c r="V407" i="14"/>
  <c r="FJ407" i="14"/>
  <c r="AH407" i="14"/>
  <c r="AV407" i="14"/>
  <c r="GP407" i="14"/>
  <c r="AX407" i="14"/>
  <c r="BU407" i="14"/>
  <c r="DA407" i="14"/>
  <c r="DZ407" i="14"/>
  <c r="GN407" i="14"/>
  <c r="AB407" i="14"/>
  <c r="CD407" i="14"/>
  <c r="HV407" i="14"/>
  <c r="BB407" i="14"/>
  <c r="CT407" i="14"/>
  <c r="ID407" i="14"/>
  <c r="CB407" i="14"/>
  <c r="DJ407" i="14"/>
  <c r="IT407" i="14"/>
  <c r="J407" i="14"/>
  <c r="ET407" i="14"/>
  <c r="Z407" i="14"/>
  <c r="FZ407" i="14"/>
  <c r="AP407" i="14"/>
  <c r="BH407" i="14"/>
  <c r="HF407" i="14"/>
  <c r="BF407" i="14"/>
  <c r="IB407" i="14"/>
  <c r="GZ407" i="14"/>
  <c r="GI407" i="14"/>
  <c r="IX407" i="14"/>
  <c r="DP407" i="14"/>
  <c r="CU407" i="14"/>
  <c r="EE407" i="14"/>
  <c r="GT407" i="14"/>
  <c r="EF407" i="14"/>
  <c r="DH407" i="14"/>
  <c r="EM407" i="14"/>
  <c r="HB407" i="14"/>
  <c r="EV407" i="14"/>
  <c r="DX407" i="14"/>
  <c r="EU407" i="14"/>
  <c r="HJ407" i="14"/>
  <c r="FL407" i="14"/>
  <c r="EN407" i="14"/>
  <c r="FC407" i="14"/>
  <c r="HR407" i="14"/>
  <c r="GB407" i="14"/>
  <c r="FD407" i="14"/>
  <c r="FK407" i="14"/>
  <c r="HZ407" i="14"/>
  <c r="GR407" i="14"/>
  <c r="FT407" i="14"/>
  <c r="FS407" i="14"/>
  <c r="IH407" i="14"/>
  <c r="HH407" i="14"/>
  <c r="GJ407" i="14"/>
  <c r="GA407" i="14"/>
  <c r="IP407" i="14"/>
  <c r="DC407" i="14"/>
  <c r="BW407" i="14"/>
  <c r="IU407" i="14"/>
  <c r="BQ407" i="14"/>
  <c r="Q407" i="14"/>
  <c r="HS407" i="14"/>
  <c r="GQ407" i="14"/>
  <c r="M407" i="14"/>
  <c r="AD407" i="14"/>
  <c r="IR407" i="14"/>
  <c r="GY407" i="14"/>
  <c r="U407" i="14"/>
  <c r="AQ407" i="14"/>
  <c r="K407" i="14"/>
  <c r="HG407" i="14"/>
  <c r="AC407" i="14"/>
  <c r="BD407" i="14"/>
  <c r="X407" i="14"/>
  <c r="HO407" i="14"/>
  <c r="AK407" i="14"/>
  <c r="BP407" i="14"/>
  <c r="AJ407" i="14"/>
  <c r="HW407" i="14"/>
  <c r="AS407" i="14"/>
  <c r="CC407" i="14"/>
  <c r="AW407" i="14"/>
  <c r="IE407" i="14"/>
  <c r="BA407" i="14"/>
  <c r="CP407" i="14"/>
  <c r="BJ407" i="14"/>
  <c r="IM407" i="14"/>
  <c r="BI407" i="14"/>
  <c r="II407" i="14"/>
  <c r="GM407" i="14"/>
  <c r="DY407" i="14"/>
  <c r="EC407" i="14"/>
  <c r="DS407" i="14"/>
  <c r="CJ407" i="14"/>
  <c r="HP407" i="14"/>
  <c r="BY407" i="14"/>
  <c r="EI407" i="14"/>
  <c r="CV407" i="14"/>
  <c r="HX407" i="14"/>
  <c r="CG407" i="14"/>
  <c r="EY407" i="14"/>
  <c r="DK407" i="14"/>
  <c r="IF407" i="14"/>
  <c r="CO407" i="14"/>
  <c r="FO407" i="14"/>
  <c r="EA407" i="14"/>
  <c r="IN407" i="14"/>
  <c r="CW407" i="14"/>
  <c r="GE407" i="14"/>
  <c r="EQ407" i="14"/>
  <c r="IV407" i="14"/>
  <c r="DE407" i="14"/>
  <c r="GU407" i="14"/>
  <c r="FG407" i="14"/>
  <c r="DI407" i="14"/>
  <c r="DM407" i="14"/>
  <c r="HK407" i="14"/>
  <c r="FW407" i="14"/>
  <c r="DQ407" i="14"/>
  <c r="DU407" i="14"/>
  <c r="DD407" i="14"/>
  <c r="BL407" i="14"/>
  <c r="GK407" i="14"/>
  <c r="GO407" i="14"/>
  <c r="S407" i="14"/>
  <c r="HC407" i="14"/>
  <c r="EG407" i="14"/>
  <c r="EK407" i="14"/>
  <c r="AF407" i="14"/>
  <c r="HT407" i="14"/>
  <c r="EO407" i="14"/>
  <c r="ES407" i="14"/>
  <c r="AR407" i="14"/>
  <c r="IY407" i="14"/>
  <c r="EW407" i="14"/>
  <c r="FA407" i="14"/>
  <c r="BE407" i="14"/>
  <c r="L407" i="14"/>
  <c r="FE407" i="14"/>
  <c r="FI407" i="14"/>
  <c r="BR407" i="14"/>
  <c r="Y407" i="14"/>
  <c r="FM407" i="14"/>
  <c r="FQ407" i="14"/>
  <c r="CE407" i="14"/>
  <c r="AL407" i="14"/>
  <c r="FU407" i="14"/>
  <c r="FY407" i="14"/>
  <c r="CR407" i="14"/>
  <c r="AY407" i="14"/>
  <c r="GC407" i="14"/>
  <c r="GG407" i="14"/>
  <c r="IJ407" i="14"/>
  <c r="FX407" i="14"/>
  <c r="IW407" i="14"/>
  <c r="JA407" i="14"/>
  <c r="DT407" i="14"/>
  <c r="BX407" i="14"/>
  <c r="GS407" i="14"/>
  <c r="GW407" i="14"/>
  <c r="EJ407" i="14"/>
  <c r="CK407" i="14"/>
  <c r="HA407" i="14"/>
  <c r="HE407" i="14"/>
  <c r="EZ407" i="14"/>
  <c r="CX407" i="14"/>
  <c r="HI407" i="14"/>
  <c r="HM407" i="14"/>
  <c r="FP407" i="14"/>
  <c r="DL407" i="14"/>
  <c r="HQ407" i="14"/>
  <c r="HU407" i="14"/>
  <c r="GF407" i="14"/>
  <c r="EB407" i="14"/>
  <c r="HY407" i="14"/>
  <c r="IC407" i="14"/>
  <c r="GV407" i="14"/>
  <c r="ER407" i="14"/>
  <c r="IG407" i="14"/>
  <c r="IK407" i="14"/>
  <c r="HL407" i="14"/>
  <c r="FH407" i="14"/>
  <c r="IO407" i="14"/>
  <c r="I147" i="14"/>
  <c r="K147" i="14" s="1"/>
  <c r="HR408" i="14" s="1"/>
  <c r="G148" i="14"/>
  <c r="F673" i="14"/>
  <c r="N674" i="14"/>
  <c r="A675" i="14"/>
  <c r="F148" i="14"/>
  <c r="C676" i="14"/>
  <c r="D675" i="14"/>
  <c r="BE673" i="14"/>
  <c r="AW673" i="14"/>
  <c r="AO673" i="14"/>
  <c r="AG673" i="14"/>
  <c r="Y673" i="14"/>
  <c r="Q673" i="14"/>
  <c r="BL673" i="14"/>
  <c r="BD673" i="14"/>
  <c r="AV673" i="14"/>
  <c r="AN673" i="14"/>
  <c r="AF673" i="14"/>
  <c r="X673" i="14"/>
  <c r="P673" i="14"/>
  <c r="BK673" i="14"/>
  <c r="BC673" i="14"/>
  <c r="AU673" i="14"/>
  <c r="AM673" i="14"/>
  <c r="AE673" i="14"/>
  <c r="W673" i="14"/>
  <c r="O673" i="14"/>
  <c r="BJ673" i="14"/>
  <c r="BB673" i="14"/>
  <c r="AT673" i="14"/>
  <c r="AL673" i="14"/>
  <c r="AD673" i="14"/>
  <c r="V673" i="14"/>
  <c r="BI673" i="14"/>
  <c r="BA673" i="14"/>
  <c r="AS673" i="14"/>
  <c r="AK673" i="14"/>
  <c r="AC673" i="14"/>
  <c r="U673" i="14"/>
  <c r="M673" i="14"/>
  <c r="BH673" i="14"/>
  <c r="AZ673" i="14"/>
  <c r="AR673" i="14"/>
  <c r="AJ673" i="14"/>
  <c r="AB673" i="14"/>
  <c r="T673" i="14"/>
  <c r="BG673" i="14"/>
  <c r="AY673" i="14"/>
  <c r="AQ673" i="14"/>
  <c r="AI673" i="14"/>
  <c r="AA673" i="14"/>
  <c r="S673" i="14"/>
  <c r="BF673" i="14"/>
  <c r="AX673" i="14"/>
  <c r="AP673" i="14"/>
  <c r="AH673" i="14"/>
  <c r="Z673" i="14"/>
  <c r="R673" i="14"/>
  <c r="E674" i="14"/>
  <c r="F674" i="14" s="1"/>
  <c r="C151" i="14"/>
  <c r="D150" i="14"/>
  <c r="E149" i="14"/>
  <c r="H149" i="14" s="1"/>
  <c r="E73" i="11"/>
  <c r="F73" i="11" s="1"/>
  <c r="D74" i="11"/>
  <c r="G74" i="11" s="1"/>
  <c r="M303" i="2"/>
  <c r="N304" i="2"/>
  <c r="E305" i="2"/>
  <c r="F305" i="2" s="1"/>
  <c r="C146" i="1"/>
  <c r="C148" i="1" s="1"/>
  <c r="I673" i="14" l="1"/>
  <c r="O343" i="2"/>
  <c r="P343" i="2"/>
  <c r="N382" i="2"/>
  <c r="M382" i="2"/>
  <c r="M344" i="2"/>
  <c r="K305" i="2"/>
  <c r="L305" i="2" s="1"/>
  <c r="K383" i="2"/>
  <c r="L383" i="2" s="1"/>
  <c r="K344" i="2"/>
  <c r="N344" i="2" s="1"/>
  <c r="L344" i="2"/>
  <c r="O342" i="2"/>
  <c r="P342" i="2"/>
  <c r="J73" i="11"/>
  <c r="K73" i="11" s="1"/>
  <c r="H73" i="11"/>
  <c r="I73" i="11" s="1"/>
  <c r="FM408" i="14"/>
  <c r="DF408" i="14"/>
  <c r="II408" i="14"/>
  <c r="CZ408" i="14"/>
  <c r="AW408" i="14"/>
  <c r="FK408" i="14"/>
  <c r="GC408" i="14"/>
  <c r="BM408" i="14"/>
  <c r="AS408" i="14"/>
  <c r="DP408" i="14"/>
  <c r="AY408" i="14"/>
  <c r="FL408" i="14"/>
  <c r="GB408" i="14"/>
  <c r="CU408" i="14"/>
  <c r="DE408" i="14"/>
  <c r="I408" i="14"/>
  <c r="EO408" i="14"/>
  <c r="CR408" i="14"/>
  <c r="FG408" i="14"/>
  <c r="DH408" i="14"/>
  <c r="BU408" i="14"/>
  <c r="X408" i="14"/>
  <c r="FD408" i="14"/>
  <c r="FW408" i="14"/>
  <c r="IK408" i="14"/>
  <c r="FT408" i="14"/>
  <c r="AV408" i="14"/>
  <c r="BL408" i="14"/>
  <c r="CV408" i="14"/>
  <c r="AP408" i="14"/>
  <c r="CB408" i="14"/>
  <c r="Y408" i="14"/>
  <c r="FE408" i="14"/>
  <c r="DD408" i="14"/>
  <c r="DM408" i="14"/>
  <c r="IL408" i="14"/>
  <c r="AX408" i="14"/>
  <c r="AO408" i="14"/>
  <c r="FU408" i="14"/>
  <c r="BE408" i="14"/>
  <c r="DX408" i="14"/>
  <c r="GK408" i="14"/>
  <c r="FO408" i="14"/>
  <c r="DL408" i="14"/>
  <c r="FQ408" i="14"/>
  <c r="AM408" i="14"/>
  <c r="DB408" i="14"/>
  <c r="H408" i="14"/>
  <c r="EN408" i="14"/>
  <c r="CK408" i="14"/>
  <c r="S408" i="14"/>
  <c r="FH408" i="14"/>
  <c r="AU408" i="14"/>
  <c r="DJ408" i="14"/>
  <c r="AN408" i="14"/>
  <c r="DA408" i="14"/>
  <c r="BD408" i="14"/>
  <c r="DQ408" i="14"/>
  <c r="GJ408" i="14"/>
  <c r="AI408" i="14"/>
  <c r="HS408" i="14"/>
  <c r="FP408" i="14"/>
  <c r="AT408" i="14"/>
  <c r="CY408" i="14"/>
  <c r="FN408" i="14"/>
  <c r="BT408" i="14"/>
  <c r="EG408" i="14"/>
  <c r="Q408" i="14"/>
  <c r="CJ408" i="14"/>
  <c r="EW408" i="14"/>
  <c r="AG408" i="14"/>
  <c r="AQ408" i="14"/>
  <c r="IA408" i="14"/>
  <c r="IJ408" i="14"/>
  <c r="BB408" i="14"/>
  <c r="DG408" i="14"/>
  <c r="IH408" i="14"/>
  <c r="EF408" i="14"/>
  <c r="P408" i="14"/>
  <c r="CC408" i="14"/>
  <c r="EV408" i="14"/>
  <c r="AF408" i="14"/>
  <c r="CS408" i="14"/>
  <c r="BO408" i="14"/>
  <c r="AZ408" i="14"/>
  <c r="BA408" i="14"/>
  <c r="DN408" i="14"/>
  <c r="IE408" i="14"/>
  <c r="DI408" i="14"/>
  <c r="DY408" i="14"/>
  <c r="FR408" i="14"/>
  <c r="GR408" i="14"/>
  <c r="GS408" i="14"/>
  <c r="GZ408" i="14"/>
  <c r="HA408" i="14"/>
  <c r="HH408" i="14"/>
  <c r="HI408" i="14"/>
  <c r="HP408" i="14"/>
  <c r="IW408" i="14"/>
  <c r="DC408" i="14"/>
  <c r="AJ408" i="14"/>
  <c r="FX408" i="14"/>
  <c r="FY408" i="14"/>
  <c r="FZ408" i="14"/>
  <c r="FS408" i="14"/>
  <c r="FV408" i="14"/>
  <c r="HX408" i="14"/>
  <c r="HY408" i="14"/>
  <c r="IF408" i="14"/>
  <c r="IG408" i="14"/>
  <c r="IN408" i="14"/>
  <c r="IO408" i="14"/>
  <c r="IV408" i="14"/>
  <c r="K408" i="14"/>
  <c r="DK408" i="14"/>
  <c r="AR408" i="14"/>
  <c r="IB408" i="14"/>
  <c r="IC408" i="14"/>
  <c r="ID408" i="14"/>
  <c r="HW408" i="14"/>
  <c r="HZ408" i="14"/>
  <c r="HQ408" i="14"/>
  <c r="BG408" i="14"/>
  <c r="DS408" i="14"/>
  <c r="GE408" i="14"/>
  <c r="IQ408" i="14"/>
  <c r="BH408" i="14"/>
  <c r="DT408" i="14"/>
  <c r="GF408" i="14"/>
  <c r="IR408" i="14"/>
  <c r="BI408" i="14"/>
  <c r="DU408" i="14"/>
  <c r="GG408" i="14"/>
  <c r="IS408" i="14"/>
  <c r="BJ408" i="14"/>
  <c r="DV408" i="14"/>
  <c r="GH408" i="14"/>
  <c r="IT408" i="14"/>
  <c r="BC408" i="14"/>
  <c r="DO408" i="14"/>
  <c r="GA408" i="14"/>
  <c r="IM408" i="14"/>
  <c r="BF408" i="14"/>
  <c r="DR408" i="14"/>
  <c r="GD408" i="14"/>
  <c r="IP408" i="14"/>
  <c r="EA408" i="14"/>
  <c r="GM408" i="14"/>
  <c r="IY408" i="14"/>
  <c r="BP408" i="14"/>
  <c r="EB408" i="14"/>
  <c r="GN408" i="14"/>
  <c r="IZ408" i="14"/>
  <c r="BQ408" i="14"/>
  <c r="EC408" i="14"/>
  <c r="GO408" i="14"/>
  <c r="JA408" i="14"/>
  <c r="BR408" i="14"/>
  <c r="ED408" i="14"/>
  <c r="GP408" i="14"/>
  <c r="JB408" i="14"/>
  <c r="BK408" i="14"/>
  <c r="DW408" i="14"/>
  <c r="GI408" i="14"/>
  <c r="IU408" i="14"/>
  <c r="BN408" i="14"/>
  <c r="DZ408" i="14"/>
  <c r="GL408" i="14"/>
  <c r="IX408" i="14"/>
  <c r="BW408" i="14"/>
  <c r="EI408" i="14"/>
  <c r="GU408" i="14"/>
  <c r="L408" i="14"/>
  <c r="BX408" i="14"/>
  <c r="EJ408" i="14"/>
  <c r="GV408" i="14"/>
  <c r="M408" i="14"/>
  <c r="BY408" i="14"/>
  <c r="EK408" i="14"/>
  <c r="GW408" i="14"/>
  <c r="N408" i="14"/>
  <c r="BZ408" i="14"/>
  <c r="EL408" i="14"/>
  <c r="GX408" i="14"/>
  <c r="G408" i="14"/>
  <c r="BS408" i="14"/>
  <c r="EE408" i="14"/>
  <c r="GQ408" i="14"/>
  <c r="J408" i="14"/>
  <c r="BV408" i="14"/>
  <c r="EH408" i="14"/>
  <c r="GT408" i="14"/>
  <c r="CE408" i="14"/>
  <c r="EQ408" i="14"/>
  <c r="HC408" i="14"/>
  <c r="T408" i="14"/>
  <c r="CF408" i="14"/>
  <c r="ER408" i="14"/>
  <c r="HD408" i="14"/>
  <c r="U408" i="14"/>
  <c r="CG408" i="14"/>
  <c r="ES408" i="14"/>
  <c r="HE408" i="14"/>
  <c r="V408" i="14"/>
  <c r="CH408" i="14"/>
  <c r="ET408" i="14"/>
  <c r="HF408" i="14"/>
  <c r="O408" i="14"/>
  <c r="CA408" i="14"/>
  <c r="EM408" i="14"/>
  <c r="GY408" i="14"/>
  <c r="R408" i="14"/>
  <c r="CD408" i="14"/>
  <c r="EP408" i="14"/>
  <c r="HB408" i="14"/>
  <c r="AA408" i="14"/>
  <c r="CM408" i="14"/>
  <c r="EY408" i="14"/>
  <c r="HK408" i="14"/>
  <c r="AB408" i="14"/>
  <c r="CN408" i="14"/>
  <c r="EZ408" i="14"/>
  <c r="HL408" i="14"/>
  <c r="AC408" i="14"/>
  <c r="CO408" i="14"/>
  <c r="FA408" i="14"/>
  <c r="HM408" i="14"/>
  <c r="AD408" i="14"/>
  <c r="CP408" i="14"/>
  <c r="FB408" i="14"/>
  <c r="HN408" i="14"/>
  <c r="W408" i="14"/>
  <c r="CI408" i="14"/>
  <c r="EU408" i="14"/>
  <c r="HG408" i="14"/>
  <c r="Z408" i="14"/>
  <c r="CL408" i="14"/>
  <c r="EX408" i="14"/>
  <c r="HJ408" i="14"/>
  <c r="HT408" i="14"/>
  <c r="AK408" i="14"/>
  <c r="CW408" i="14"/>
  <c r="FI408" i="14"/>
  <c r="HU408" i="14"/>
  <c r="AL408" i="14"/>
  <c r="CX408" i="14"/>
  <c r="FJ408" i="14"/>
  <c r="HV408" i="14"/>
  <c r="AE408" i="14"/>
  <c r="CQ408" i="14"/>
  <c r="FC408" i="14"/>
  <c r="HO408" i="14"/>
  <c r="AH408" i="14"/>
  <c r="CT408" i="14"/>
  <c r="FF408" i="14"/>
  <c r="H674" i="14"/>
  <c r="G149" i="14"/>
  <c r="I148" i="14"/>
  <c r="K148" i="14" s="1"/>
  <c r="HW409" i="14" s="1"/>
  <c r="F149" i="14"/>
  <c r="G674" i="14"/>
  <c r="D676" i="14"/>
  <c r="C677" i="14"/>
  <c r="N675" i="14"/>
  <c r="A676" i="14"/>
  <c r="BE674" i="14"/>
  <c r="AW674" i="14"/>
  <c r="AO674" i="14"/>
  <c r="AG674" i="14"/>
  <c r="Y674" i="14"/>
  <c r="Q674" i="14"/>
  <c r="BL674" i="14"/>
  <c r="BD674" i="14"/>
  <c r="AV674" i="14"/>
  <c r="AN674" i="14"/>
  <c r="AF674" i="14"/>
  <c r="X674" i="14"/>
  <c r="P674" i="14"/>
  <c r="BK674" i="14"/>
  <c r="BC674" i="14"/>
  <c r="AU674" i="14"/>
  <c r="AM674" i="14"/>
  <c r="AE674" i="14"/>
  <c r="W674" i="14"/>
  <c r="O674" i="14"/>
  <c r="BJ674" i="14"/>
  <c r="BB674" i="14"/>
  <c r="AT674" i="14"/>
  <c r="AL674" i="14"/>
  <c r="AD674" i="14"/>
  <c r="V674" i="14"/>
  <c r="BI674" i="14"/>
  <c r="BA674" i="14"/>
  <c r="AS674" i="14"/>
  <c r="AK674" i="14"/>
  <c r="AC674" i="14"/>
  <c r="U674" i="14"/>
  <c r="M674" i="14"/>
  <c r="BH674" i="14"/>
  <c r="AZ674" i="14"/>
  <c r="AR674" i="14"/>
  <c r="AJ674" i="14"/>
  <c r="AB674" i="14"/>
  <c r="T674" i="14"/>
  <c r="BG674" i="14"/>
  <c r="AY674" i="14"/>
  <c r="AQ674" i="14"/>
  <c r="AI674" i="14"/>
  <c r="AA674" i="14"/>
  <c r="S674" i="14"/>
  <c r="BF674" i="14"/>
  <c r="AX674" i="14"/>
  <c r="AP674" i="14"/>
  <c r="AH674" i="14"/>
  <c r="Z674" i="14"/>
  <c r="R674" i="14"/>
  <c r="G150" i="14"/>
  <c r="E150" i="14"/>
  <c r="F150" i="14" s="1"/>
  <c r="D151" i="14"/>
  <c r="C152" i="14"/>
  <c r="E675" i="14"/>
  <c r="G675" i="14" s="1"/>
  <c r="E74" i="11"/>
  <c r="F74" i="11" s="1"/>
  <c r="D75" i="11"/>
  <c r="G75" i="11" s="1"/>
  <c r="M304" i="2"/>
  <c r="N305" i="2"/>
  <c r="E306" i="2"/>
  <c r="F306" i="2" s="1"/>
  <c r="C46" i="3"/>
  <c r="C45" i="3"/>
  <c r="C44" i="3"/>
  <c r="C41" i="3"/>
  <c r="C40" i="3"/>
  <c r="C39" i="3"/>
  <c r="C36" i="3"/>
  <c r="O344" i="2" l="1"/>
  <c r="P344" i="2"/>
  <c r="N383" i="2"/>
  <c r="M383" i="2"/>
  <c r="J74" i="11"/>
  <c r="K74" i="11" s="1"/>
  <c r="H74" i="11"/>
  <c r="I74" i="11" s="1"/>
  <c r="M345" i="2"/>
  <c r="K384" i="2"/>
  <c r="L384" i="2" s="1"/>
  <c r="L345" i="2"/>
  <c r="K345" i="2"/>
  <c r="N345" i="2" s="1"/>
  <c r="K306" i="2"/>
  <c r="L306" i="2" s="1"/>
  <c r="AI409" i="14"/>
  <c r="CR409" i="14"/>
  <c r="I674" i="14"/>
  <c r="ED409" i="14"/>
  <c r="AG409" i="14"/>
  <c r="FH409" i="14"/>
  <c r="DE409" i="14"/>
  <c r="AH409" i="14"/>
  <c r="HT409" i="14"/>
  <c r="DF409" i="14"/>
  <c r="CT409" i="14"/>
  <c r="AE409" i="14"/>
  <c r="DM409" i="14"/>
  <c r="FF409" i="14"/>
  <c r="AF409" i="14"/>
  <c r="HR409" i="14"/>
  <c r="FD409" i="14"/>
  <c r="AJ409" i="14"/>
  <c r="EC409" i="14"/>
  <c r="HP409" i="14"/>
  <c r="CV409" i="14"/>
  <c r="DN409" i="14"/>
  <c r="CS409" i="14"/>
  <c r="CU409" i="14"/>
  <c r="CQ409" i="14"/>
  <c r="DU409" i="14"/>
  <c r="FE409" i="14"/>
  <c r="FG409" i="14"/>
  <c r="FC409" i="14"/>
  <c r="DV409" i="14"/>
  <c r="HQ409" i="14"/>
  <c r="HS409" i="14"/>
  <c r="HO409" i="14"/>
  <c r="I149" i="14"/>
  <c r="K149" i="14" s="1"/>
  <c r="L410" i="14" s="1"/>
  <c r="GO409" i="14"/>
  <c r="GP409" i="14"/>
  <c r="FQ409" i="14"/>
  <c r="FR409" i="14"/>
  <c r="FY409" i="14"/>
  <c r="FZ409" i="14"/>
  <c r="GG409" i="14"/>
  <c r="GH409" i="14"/>
  <c r="AV409" i="14"/>
  <c r="DH409" i="14"/>
  <c r="FT409" i="14"/>
  <c r="IF409" i="14"/>
  <c r="AW409" i="14"/>
  <c r="DI409" i="14"/>
  <c r="FU409" i="14"/>
  <c r="IG409" i="14"/>
  <c r="AX409" i="14"/>
  <c r="DJ409" i="14"/>
  <c r="FV409" i="14"/>
  <c r="IH409" i="14"/>
  <c r="AY409" i="14"/>
  <c r="DK409" i="14"/>
  <c r="FW409" i="14"/>
  <c r="II409" i="14"/>
  <c r="AZ409" i="14"/>
  <c r="DL409" i="14"/>
  <c r="FX409" i="14"/>
  <c r="IJ409" i="14"/>
  <c r="AU409" i="14"/>
  <c r="DG409" i="14"/>
  <c r="FS409" i="14"/>
  <c r="IE409" i="14"/>
  <c r="HU409" i="14"/>
  <c r="HV409" i="14"/>
  <c r="GW409" i="14"/>
  <c r="GX409" i="14"/>
  <c r="HE409" i="14"/>
  <c r="HF409" i="14"/>
  <c r="HM409" i="14"/>
  <c r="HN409" i="14"/>
  <c r="BD409" i="14"/>
  <c r="DP409" i="14"/>
  <c r="GB409" i="14"/>
  <c r="IN409" i="14"/>
  <c r="BE409" i="14"/>
  <c r="DQ409" i="14"/>
  <c r="GC409" i="14"/>
  <c r="IO409" i="14"/>
  <c r="BF409" i="14"/>
  <c r="DR409" i="14"/>
  <c r="GD409" i="14"/>
  <c r="IP409" i="14"/>
  <c r="BG409" i="14"/>
  <c r="DS409" i="14"/>
  <c r="GE409" i="14"/>
  <c r="IQ409" i="14"/>
  <c r="BH409" i="14"/>
  <c r="DT409" i="14"/>
  <c r="GF409" i="14"/>
  <c r="IR409" i="14"/>
  <c r="BC409" i="14"/>
  <c r="DO409" i="14"/>
  <c r="GA409" i="14"/>
  <c r="IM409" i="14"/>
  <c r="JA409" i="14"/>
  <c r="JB409" i="14"/>
  <c r="IC409" i="14"/>
  <c r="ID409" i="14"/>
  <c r="IK409" i="14"/>
  <c r="IL409" i="14"/>
  <c r="IS409" i="14"/>
  <c r="IT409" i="14"/>
  <c r="BL409" i="14"/>
  <c r="DX409" i="14"/>
  <c r="GJ409" i="14"/>
  <c r="IV409" i="14"/>
  <c r="BM409" i="14"/>
  <c r="DY409" i="14"/>
  <c r="GK409" i="14"/>
  <c r="IW409" i="14"/>
  <c r="BN409" i="14"/>
  <c r="DZ409" i="14"/>
  <c r="GL409" i="14"/>
  <c r="IX409" i="14"/>
  <c r="BO409" i="14"/>
  <c r="EA409" i="14"/>
  <c r="GM409" i="14"/>
  <c r="IY409" i="14"/>
  <c r="BP409" i="14"/>
  <c r="EB409" i="14"/>
  <c r="GN409" i="14"/>
  <c r="IZ409" i="14"/>
  <c r="BK409" i="14"/>
  <c r="DW409" i="14"/>
  <c r="GI409" i="14"/>
  <c r="IU409" i="14"/>
  <c r="AK409" i="14"/>
  <c r="AL409" i="14"/>
  <c r="M409" i="14"/>
  <c r="N409" i="14"/>
  <c r="U409" i="14"/>
  <c r="V409" i="14"/>
  <c r="AC409" i="14"/>
  <c r="AD409" i="14"/>
  <c r="H409" i="14"/>
  <c r="BT409" i="14"/>
  <c r="EF409" i="14"/>
  <c r="GR409" i="14"/>
  <c r="I409" i="14"/>
  <c r="BU409" i="14"/>
  <c r="EG409" i="14"/>
  <c r="GS409" i="14"/>
  <c r="J409" i="14"/>
  <c r="BV409" i="14"/>
  <c r="EH409" i="14"/>
  <c r="GT409" i="14"/>
  <c r="K409" i="14"/>
  <c r="BW409" i="14"/>
  <c r="EI409" i="14"/>
  <c r="GU409" i="14"/>
  <c r="L409" i="14"/>
  <c r="BX409" i="14"/>
  <c r="EJ409" i="14"/>
  <c r="GV409" i="14"/>
  <c r="G409" i="14"/>
  <c r="BS409" i="14"/>
  <c r="EE409" i="14"/>
  <c r="GQ409" i="14"/>
  <c r="BQ409" i="14"/>
  <c r="BR409" i="14"/>
  <c r="AS409" i="14"/>
  <c r="AT409" i="14"/>
  <c r="BA409" i="14"/>
  <c r="BB409" i="14"/>
  <c r="BI409" i="14"/>
  <c r="BJ409" i="14"/>
  <c r="P409" i="14"/>
  <c r="CB409" i="14"/>
  <c r="EN409" i="14"/>
  <c r="GZ409" i="14"/>
  <c r="Q409" i="14"/>
  <c r="CC409" i="14"/>
  <c r="EO409" i="14"/>
  <c r="HA409" i="14"/>
  <c r="R409" i="14"/>
  <c r="CD409" i="14"/>
  <c r="EP409" i="14"/>
  <c r="HB409" i="14"/>
  <c r="S409" i="14"/>
  <c r="CE409" i="14"/>
  <c r="EQ409" i="14"/>
  <c r="HC409" i="14"/>
  <c r="T409" i="14"/>
  <c r="CF409" i="14"/>
  <c r="ER409" i="14"/>
  <c r="HD409" i="14"/>
  <c r="O409" i="14"/>
  <c r="CA409" i="14"/>
  <c r="EM409" i="14"/>
  <c r="GY409" i="14"/>
  <c r="CW409" i="14"/>
  <c r="CX409" i="14"/>
  <c r="BY409" i="14"/>
  <c r="BZ409" i="14"/>
  <c r="CG409" i="14"/>
  <c r="CH409" i="14"/>
  <c r="CO409" i="14"/>
  <c r="CP409" i="14"/>
  <c r="X409" i="14"/>
  <c r="CJ409" i="14"/>
  <c r="EV409" i="14"/>
  <c r="HH409" i="14"/>
  <c r="Y409" i="14"/>
  <c r="CK409" i="14"/>
  <c r="EW409" i="14"/>
  <c r="HI409" i="14"/>
  <c r="Z409" i="14"/>
  <c r="CL409" i="14"/>
  <c r="EX409" i="14"/>
  <c r="HJ409" i="14"/>
  <c r="AA409" i="14"/>
  <c r="CM409" i="14"/>
  <c r="EY409" i="14"/>
  <c r="HK409" i="14"/>
  <c r="AB409" i="14"/>
  <c r="CN409" i="14"/>
  <c r="EZ409" i="14"/>
  <c r="HL409" i="14"/>
  <c r="W409" i="14"/>
  <c r="CI409" i="14"/>
  <c r="EU409" i="14"/>
  <c r="HG409" i="14"/>
  <c r="FI409" i="14"/>
  <c r="FJ409" i="14"/>
  <c r="EK409" i="14"/>
  <c r="EL409" i="14"/>
  <c r="ES409" i="14"/>
  <c r="ET409" i="14"/>
  <c r="FA409" i="14"/>
  <c r="FB409" i="14"/>
  <c r="AN409" i="14"/>
  <c r="CZ409" i="14"/>
  <c r="FL409" i="14"/>
  <c r="HX409" i="14"/>
  <c r="AO409" i="14"/>
  <c r="DA409" i="14"/>
  <c r="FM409" i="14"/>
  <c r="HY409" i="14"/>
  <c r="AP409" i="14"/>
  <c r="DB409" i="14"/>
  <c r="FN409" i="14"/>
  <c r="HZ409" i="14"/>
  <c r="AQ409" i="14"/>
  <c r="DC409" i="14"/>
  <c r="FO409" i="14"/>
  <c r="IA409" i="14"/>
  <c r="AR409" i="14"/>
  <c r="DD409" i="14"/>
  <c r="FP409" i="14"/>
  <c r="IB409" i="14"/>
  <c r="AM409" i="14"/>
  <c r="CY409" i="14"/>
  <c r="FK409" i="14"/>
  <c r="H150" i="14"/>
  <c r="I150" i="14" s="1"/>
  <c r="K150" i="14" s="1"/>
  <c r="E151" i="14"/>
  <c r="G151" i="14" s="1"/>
  <c r="N676" i="14"/>
  <c r="A677" i="14"/>
  <c r="BJ675" i="14"/>
  <c r="BB675" i="14"/>
  <c r="AT675" i="14"/>
  <c r="AL675" i="14"/>
  <c r="AD675" i="14"/>
  <c r="V675" i="14"/>
  <c r="BH675" i="14"/>
  <c r="AZ675" i="14"/>
  <c r="AR675" i="14"/>
  <c r="AJ675" i="14"/>
  <c r="AB675" i="14"/>
  <c r="BG675" i="14"/>
  <c r="AY675" i="14"/>
  <c r="AQ675" i="14"/>
  <c r="AI675" i="14"/>
  <c r="BL675" i="14"/>
  <c r="AX675" i="14"/>
  <c r="AM675" i="14"/>
  <c r="Z675" i="14"/>
  <c r="Q675" i="14"/>
  <c r="BK675" i="14"/>
  <c r="AW675" i="14"/>
  <c r="AK675" i="14"/>
  <c r="Y675" i="14"/>
  <c r="P675" i="14"/>
  <c r="BI675" i="14"/>
  <c r="AV675" i="14"/>
  <c r="AH675" i="14"/>
  <c r="X675" i="14"/>
  <c r="O675" i="14"/>
  <c r="BF675" i="14"/>
  <c r="AU675" i="14"/>
  <c r="AG675" i="14"/>
  <c r="W675" i="14"/>
  <c r="BE675" i="14"/>
  <c r="AS675" i="14"/>
  <c r="AF675" i="14"/>
  <c r="U675" i="14"/>
  <c r="M675" i="14"/>
  <c r="BD675" i="14"/>
  <c r="AP675" i="14"/>
  <c r="AE675" i="14"/>
  <c r="T675" i="14"/>
  <c r="BC675" i="14"/>
  <c r="AO675" i="14"/>
  <c r="AC675" i="14"/>
  <c r="S675" i="14"/>
  <c r="BA675" i="14"/>
  <c r="AN675" i="14"/>
  <c r="AA675" i="14"/>
  <c r="R675" i="14"/>
  <c r="F675" i="14"/>
  <c r="H675" i="14"/>
  <c r="D677" i="14"/>
  <c r="C678" i="14"/>
  <c r="E676" i="14"/>
  <c r="F676" i="14" s="1"/>
  <c r="C153" i="14"/>
  <c r="D152" i="14"/>
  <c r="E75" i="11"/>
  <c r="F75" i="11" s="1"/>
  <c r="D76" i="11"/>
  <c r="G76" i="11" s="1"/>
  <c r="M305" i="2"/>
  <c r="N306" i="2"/>
  <c r="E307" i="2"/>
  <c r="F307" i="2" s="1"/>
  <c r="C231" i="1"/>
  <c r="J75" i="11" l="1"/>
  <c r="K75" i="11" s="1"/>
  <c r="H75" i="11"/>
  <c r="I75" i="11" s="1"/>
  <c r="N384" i="2"/>
  <c r="M384" i="2"/>
  <c r="M346" i="2"/>
  <c r="L346" i="2"/>
  <c r="K346" i="2"/>
  <c r="N346" i="2" s="1"/>
  <c r="K385" i="2"/>
  <c r="L385" i="2" s="1"/>
  <c r="K307" i="2"/>
  <c r="L307" i="2" s="1"/>
  <c r="P345" i="2"/>
  <c r="O345" i="2"/>
  <c r="HO410" i="14"/>
  <c r="EI410" i="14"/>
  <c r="IC410" i="14"/>
  <c r="IE410" i="14"/>
  <c r="IX410" i="14"/>
  <c r="GU410" i="14"/>
  <c r="Q410" i="14"/>
  <c r="IS410" i="14"/>
  <c r="BW410" i="14"/>
  <c r="M410" i="14"/>
  <c r="HM410" i="14"/>
  <c r="I410" i="14"/>
  <c r="IV410" i="14"/>
  <c r="HG410" i="14"/>
  <c r="HW410" i="14"/>
  <c r="IM410" i="14"/>
  <c r="BN410" i="14"/>
  <c r="HI410" i="14"/>
  <c r="HY410" i="14"/>
  <c r="IO410" i="14"/>
  <c r="U410" i="14"/>
  <c r="DC410" i="14"/>
  <c r="FO410" i="14"/>
  <c r="IY410" i="14"/>
  <c r="O410" i="14"/>
  <c r="HU410" i="14"/>
  <c r="IK410" i="14"/>
  <c r="AH410" i="14"/>
  <c r="IA410" i="14"/>
  <c r="HQ410" i="14"/>
  <c r="IG410" i="14"/>
  <c r="G410" i="14"/>
  <c r="BK410" i="14"/>
  <c r="EB410" i="14"/>
  <c r="AY410" i="14"/>
  <c r="CH410" i="14"/>
  <c r="CB410" i="14"/>
  <c r="CF410" i="14"/>
  <c r="CT410" i="14"/>
  <c r="AC410" i="14"/>
  <c r="W410" i="14"/>
  <c r="Y410" i="14"/>
  <c r="DZ410" i="14"/>
  <c r="AK410" i="14"/>
  <c r="AE410" i="14"/>
  <c r="AG410" i="14"/>
  <c r="FF410" i="14"/>
  <c r="AS410" i="14"/>
  <c r="AM410" i="14"/>
  <c r="AO410" i="14"/>
  <c r="GL410" i="14"/>
  <c r="BA410" i="14"/>
  <c r="AU410" i="14"/>
  <c r="AW410" i="14"/>
  <c r="HR410" i="14"/>
  <c r="BI410" i="14"/>
  <c r="BC410" i="14"/>
  <c r="BE410" i="14"/>
  <c r="HZ410" i="14"/>
  <c r="DW410" i="14"/>
  <c r="S410" i="14"/>
  <c r="BZ410" i="14"/>
  <c r="BT410" i="14"/>
  <c r="BX410" i="14"/>
  <c r="GI410" i="14"/>
  <c r="GN410" i="14"/>
  <c r="BF410" i="14"/>
  <c r="ET410" i="14"/>
  <c r="EN410" i="14"/>
  <c r="ER410" i="14"/>
  <c r="CU410" i="14"/>
  <c r="CO410" i="14"/>
  <c r="CI410" i="14"/>
  <c r="CK410" i="14"/>
  <c r="EA410" i="14"/>
  <c r="CW410" i="14"/>
  <c r="CQ410" i="14"/>
  <c r="CS410" i="14"/>
  <c r="FG410" i="14"/>
  <c r="DE410" i="14"/>
  <c r="CY410" i="14"/>
  <c r="DA410" i="14"/>
  <c r="GM410" i="14"/>
  <c r="DM410" i="14"/>
  <c r="DG410" i="14"/>
  <c r="DI410" i="14"/>
  <c r="HS410" i="14"/>
  <c r="DU410" i="14"/>
  <c r="DO410" i="14"/>
  <c r="DQ410" i="14"/>
  <c r="EC410" i="14"/>
  <c r="DX410" i="14"/>
  <c r="Z410" i="14"/>
  <c r="EL410" i="14"/>
  <c r="EF410" i="14"/>
  <c r="EJ410" i="14"/>
  <c r="GJ410" i="14"/>
  <c r="IZ410" i="14"/>
  <c r="BG410" i="14"/>
  <c r="HF410" i="14"/>
  <c r="GZ410" i="14"/>
  <c r="HD410" i="14"/>
  <c r="BV410" i="14"/>
  <c r="FA410" i="14"/>
  <c r="EU410" i="14"/>
  <c r="EW410" i="14"/>
  <c r="DB410" i="14"/>
  <c r="FI410" i="14"/>
  <c r="FC410" i="14"/>
  <c r="FE410" i="14"/>
  <c r="EH410" i="14"/>
  <c r="FQ410" i="14"/>
  <c r="FK410" i="14"/>
  <c r="FM410" i="14"/>
  <c r="FN410" i="14"/>
  <c r="FY410" i="14"/>
  <c r="FS410" i="14"/>
  <c r="FU410" i="14"/>
  <c r="GT410" i="14"/>
  <c r="GG410" i="14"/>
  <c r="GA410" i="14"/>
  <c r="GC410" i="14"/>
  <c r="IU410" i="14"/>
  <c r="BM410" i="14"/>
  <c r="AA410" i="14"/>
  <c r="GX410" i="14"/>
  <c r="GR410" i="14"/>
  <c r="GV410" i="14"/>
  <c r="IH410" i="14"/>
  <c r="DY410" i="14"/>
  <c r="BO410" i="14"/>
  <c r="CG410" i="14"/>
  <c r="CA410" i="14"/>
  <c r="CC410" i="14"/>
  <c r="IP410" i="14"/>
  <c r="CD410" i="14"/>
  <c r="AD410" i="14"/>
  <c r="X410" i="14"/>
  <c r="AB410" i="14"/>
  <c r="DJ410" i="14"/>
  <c r="AL410" i="14"/>
  <c r="AF410" i="14"/>
  <c r="AJ410" i="14"/>
  <c r="EP410" i="14"/>
  <c r="AT410" i="14"/>
  <c r="AN410" i="14"/>
  <c r="AR410" i="14"/>
  <c r="FV410" i="14"/>
  <c r="BB410" i="14"/>
  <c r="AV410" i="14"/>
  <c r="AZ410" i="14"/>
  <c r="HB410" i="14"/>
  <c r="BJ410" i="14"/>
  <c r="BD410" i="14"/>
  <c r="BH410" i="14"/>
  <c r="II410" i="14"/>
  <c r="AI410" i="14"/>
  <c r="BY410" i="14"/>
  <c r="BS410" i="14"/>
  <c r="BU410" i="14"/>
  <c r="IQ410" i="14"/>
  <c r="GK410" i="14"/>
  <c r="AP410" i="14"/>
  <c r="ES410" i="14"/>
  <c r="EM410" i="14"/>
  <c r="EO410" i="14"/>
  <c r="JA410" i="14"/>
  <c r="CE410" i="14"/>
  <c r="CP410" i="14"/>
  <c r="CJ410" i="14"/>
  <c r="CN410" i="14"/>
  <c r="DK410" i="14"/>
  <c r="CX410" i="14"/>
  <c r="CR410" i="14"/>
  <c r="CV410" i="14"/>
  <c r="EQ410" i="14"/>
  <c r="DF410" i="14"/>
  <c r="CZ410" i="14"/>
  <c r="DD410" i="14"/>
  <c r="FW410" i="14"/>
  <c r="DN410" i="14"/>
  <c r="DH410" i="14"/>
  <c r="DL410" i="14"/>
  <c r="HC410" i="14"/>
  <c r="DV410" i="14"/>
  <c r="DP410" i="14"/>
  <c r="DT410" i="14"/>
  <c r="BQ410" i="14"/>
  <c r="J410" i="14"/>
  <c r="EK410" i="14"/>
  <c r="EE410" i="14"/>
  <c r="EG410" i="14"/>
  <c r="GO410" i="14"/>
  <c r="IW410" i="14"/>
  <c r="AQ410" i="14"/>
  <c r="HE410" i="14"/>
  <c r="GY410" i="14"/>
  <c r="HA410" i="14"/>
  <c r="GP410" i="14"/>
  <c r="CL410" i="14"/>
  <c r="FB410" i="14"/>
  <c r="EV410" i="14"/>
  <c r="EZ410" i="14"/>
  <c r="DR410" i="14"/>
  <c r="FJ410" i="14"/>
  <c r="FD410" i="14"/>
  <c r="FH410" i="14"/>
  <c r="EX410" i="14"/>
  <c r="FR410" i="14"/>
  <c r="FL410" i="14"/>
  <c r="FP410" i="14"/>
  <c r="GD410" i="14"/>
  <c r="FZ410" i="14"/>
  <c r="FT410" i="14"/>
  <c r="FX410" i="14"/>
  <c r="HJ410" i="14"/>
  <c r="GH410" i="14"/>
  <c r="GB410" i="14"/>
  <c r="GF410" i="14"/>
  <c r="BR410" i="14"/>
  <c r="K410" i="14"/>
  <c r="GW410" i="14"/>
  <c r="GQ410" i="14"/>
  <c r="GS410" i="14"/>
  <c r="ED410" i="14"/>
  <c r="BP410" i="14"/>
  <c r="AX410" i="14"/>
  <c r="V410" i="14"/>
  <c r="P410" i="14"/>
  <c r="T410" i="14"/>
  <c r="BL410" i="14"/>
  <c r="CM410" i="14"/>
  <c r="HN410" i="14"/>
  <c r="HH410" i="14"/>
  <c r="HL410" i="14"/>
  <c r="DS410" i="14"/>
  <c r="HV410" i="14"/>
  <c r="HP410" i="14"/>
  <c r="HT410" i="14"/>
  <c r="EY410" i="14"/>
  <c r="ID410" i="14"/>
  <c r="HX410" i="14"/>
  <c r="IB410" i="14"/>
  <c r="GE410" i="14"/>
  <c r="IL410" i="14"/>
  <c r="IF410" i="14"/>
  <c r="IJ410" i="14"/>
  <c r="HK410" i="14"/>
  <c r="IT410" i="14"/>
  <c r="IN410" i="14"/>
  <c r="IR410" i="14"/>
  <c r="JB410" i="14"/>
  <c r="R410" i="14"/>
  <c r="N410" i="14"/>
  <c r="H410" i="14"/>
  <c r="H676" i="14"/>
  <c r="F151" i="14"/>
  <c r="H151" i="14"/>
  <c r="G676" i="14"/>
  <c r="D678" i="14"/>
  <c r="C679" i="14"/>
  <c r="N677" i="14"/>
  <c r="A678" i="14"/>
  <c r="E677" i="14"/>
  <c r="G677" i="14" s="1"/>
  <c r="BJ676" i="14"/>
  <c r="BB676" i="14"/>
  <c r="AT676" i="14"/>
  <c r="AL676" i="14"/>
  <c r="AD676" i="14"/>
  <c r="V676" i="14"/>
  <c r="BH676" i="14"/>
  <c r="AZ676" i="14"/>
  <c r="AR676" i="14"/>
  <c r="AJ676" i="14"/>
  <c r="AB676" i="14"/>
  <c r="T676" i="14"/>
  <c r="BG676" i="14"/>
  <c r="AY676" i="14"/>
  <c r="AQ676" i="14"/>
  <c r="AI676" i="14"/>
  <c r="AA676" i="14"/>
  <c r="S676" i="14"/>
  <c r="BF676" i="14"/>
  <c r="AX676" i="14"/>
  <c r="AP676" i="14"/>
  <c r="AH676" i="14"/>
  <c r="Z676" i="14"/>
  <c r="R676" i="14"/>
  <c r="BL676" i="14"/>
  <c r="BD676" i="14"/>
  <c r="BK676" i="14"/>
  <c r="AS676" i="14"/>
  <c r="AC676" i="14"/>
  <c r="M676" i="14"/>
  <c r="BI676" i="14"/>
  <c r="AO676" i="14"/>
  <c r="Y676" i="14"/>
  <c r="BE676" i="14"/>
  <c r="AN676" i="14"/>
  <c r="X676" i="14"/>
  <c r="BC676" i="14"/>
  <c r="AM676" i="14"/>
  <c r="W676" i="14"/>
  <c r="BA676" i="14"/>
  <c r="AK676" i="14"/>
  <c r="U676" i="14"/>
  <c r="AW676" i="14"/>
  <c r="AG676" i="14"/>
  <c r="Q676" i="14"/>
  <c r="AV676" i="14"/>
  <c r="AF676" i="14"/>
  <c r="P676" i="14"/>
  <c r="AU676" i="14"/>
  <c r="AE676" i="14"/>
  <c r="O676" i="14"/>
  <c r="E152" i="14"/>
  <c r="G152" i="14" s="1"/>
  <c r="D153" i="14"/>
  <c r="C154" i="14"/>
  <c r="IW411" i="14"/>
  <c r="IO411" i="14"/>
  <c r="IG411" i="14"/>
  <c r="HY411" i="14"/>
  <c r="HQ411" i="14"/>
  <c r="HI411" i="14"/>
  <c r="HA411" i="14"/>
  <c r="GS411" i="14"/>
  <c r="GK411" i="14"/>
  <c r="GC411" i="14"/>
  <c r="FU411" i="14"/>
  <c r="FM411" i="14"/>
  <c r="FE411" i="14"/>
  <c r="EW411" i="14"/>
  <c r="EO411" i="14"/>
  <c r="EG411" i="14"/>
  <c r="DY411" i="14"/>
  <c r="DQ411" i="14"/>
  <c r="DI411" i="14"/>
  <c r="DA411" i="14"/>
  <c r="CS411" i="14"/>
  <c r="CK411" i="14"/>
  <c r="CC411" i="14"/>
  <c r="BU411" i="14"/>
  <c r="BM411" i="14"/>
  <c r="BE411" i="14"/>
  <c r="AW411" i="14"/>
  <c r="AO411" i="14"/>
  <c r="AG411" i="14"/>
  <c r="Y411" i="14"/>
  <c r="Q411" i="14"/>
  <c r="I411" i="14"/>
  <c r="JB411" i="14"/>
  <c r="IT411" i="14"/>
  <c r="IL411" i="14"/>
  <c r="ID411" i="14"/>
  <c r="HV411" i="14"/>
  <c r="HN411" i="14"/>
  <c r="HF411" i="14"/>
  <c r="GX411" i="14"/>
  <c r="GP411" i="14"/>
  <c r="GH411" i="14"/>
  <c r="FZ411" i="14"/>
  <c r="FR411" i="14"/>
  <c r="FJ411" i="14"/>
  <c r="FB411" i="14"/>
  <c r="ET411" i="14"/>
  <c r="EL411" i="14"/>
  <c r="ED411" i="14"/>
  <c r="DV411" i="14"/>
  <c r="DN411" i="14"/>
  <c r="DF411" i="14"/>
  <c r="CX411" i="14"/>
  <c r="CP411" i="14"/>
  <c r="CH411" i="14"/>
  <c r="BZ411" i="14"/>
  <c r="BR411" i="14"/>
  <c r="BJ411" i="14"/>
  <c r="BB411" i="14"/>
  <c r="AT411" i="14"/>
  <c r="AL411" i="14"/>
  <c r="AD411" i="14"/>
  <c r="V411" i="14"/>
  <c r="N411" i="14"/>
  <c r="JA411" i="14"/>
  <c r="IS411" i="14"/>
  <c r="IK411" i="14"/>
  <c r="IC411" i="14"/>
  <c r="HU411" i="14"/>
  <c r="HM411" i="14"/>
  <c r="HE411" i="14"/>
  <c r="GW411" i="14"/>
  <c r="GO411" i="14"/>
  <c r="GG411" i="14"/>
  <c r="FY411" i="14"/>
  <c r="FQ411" i="14"/>
  <c r="FI411" i="14"/>
  <c r="FA411" i="14"/>
  <c r="ES411" i="14"/>
  <c r="EK411" i="14"/>
  <c r="EC411" i="14"/>
  <c r="DU411" i="14"/>
  <c r="DM411" i="14"/>
  <c r="DE411" i="14"/>
  <c r="CW411" i="14"/>
  <c r="CO411" i="14"/>
  <c r="CG411" i="14"/>
  <c r="BY411" i="14"/>
  <c r="BQ411" i="14"/>
  <c r="BI411" i="14"/>
  <c r="BA411" i="14"/>
  <c r="AS411" i="14"/>
  <c r="AK411" i="14"/>
  <c r="AC411" i="14"/>
  <c r="U411" i="14"/>
  <c r="M411" i="14"/>
  <c r="IZ411" i="14"/>
  <c r="IR411" i="14"/>
  <c r="IJ411" i="14"/>
  <c r="IB411" i="14"/>
  <c r="HT411" i="14"/>
  <c r="HL411" i="14"/>
  <c r="HD411" i="14"/>
  <c r="GV411" i="14"/>
  <c r="GN411" i="14"/>
  <c r="GF411" i="14"/>
  <c r="FX411" i="14"/>
  <c r="FP411" i="14"/>
  <c r="FH411" i="14"/>
  <c r="EZ411" i="14"/>
  <c r="ER411" i="14"/>
  <c r="EJ411" i="14"/>
  <c r="EB411" i="14"/>
  <c r="DT411" i="14"/>
  <c r="DL411" i="14"/>
  <c r="DD411" i="14"/>
  <c r="CV411" i="14"/>
  <c r="CN411" i="14"/>
  <c r="CF411" i="14"/>
  <c r="BX411" i="14"/>
  <c r="BP411" i="14"/>
  <c r="BH411" i="14"/>
  <c r="AZ411" i="14"/>
  <c r="AR411" i="14"/>
  <c r="AJ411" i="14"/>
  <c r="AB411" i="14"/>
  <c r="T411" i="14"/>
  <c r="L411" i="14"/>
  <c r="IY411" i="14"/>
  <c r="IQ411" i="14"/>
  <c r="II411" i="14"/>
  <c r="IA411" i="14"/>
  <c r="HS411" i="14"/>
  <c r="HK411" i="14"/>
  <c r="HC411" i="14"/>
  <c r="GU411" i="14"/>
  <c r="GM411" i="14"/>
  <c r="GE411" i="14"/>
  <c r="FW411" i="14"/>
  <c r="FO411" i="14"/>
  <c r="FG411" i="14"/>
  <c r="EY411" i="14"/>
  <c r="EQ411" i="14"/>
  <c r="EI411" i="14"/>
  <c r="EA411" i="14"/>
  <c r="DS411" i="14"/>
  <c r="DK411" i="14"/>
  <c r="DC411" i="14"/>
  <c r="CU411" i="14"/>
  <c r="CM411" i="14"/>
  <c r="CE411" i="14"/>
  <c r="BW411" i="14"/>
  <c r="BO411" i="14"/>
  <c r="BG411" i="14"/>
  <c r="AY411" i="14"/>
  <c r="AQ411" i="14"/>
  <c r="AI411" i="14"/>
  <c r="AA411" i="14"/>
  <c r="S411" i="14"/>
  <c r="K411" i="14"/>
  <c r="IX411" i="14"/>
  <c r="IP411" i="14"/>
  <c r="IH411" i="14"/>
  <c r="HZ411" i="14"/>
  <c r="HR411" i="14"/>
  <c r="HJ411" i="14"/>
  <c r="HB411" i="14"/>
  <c r="GT411" i="14"/>
  <c r="GL411" i="14"/>
  <c r="GD411" i="14"/>
  <c r="FV411" i="14"/>
  <c r="FN411" i="14"/>
  <c r="FF411" i="14"/>
  <c r="EX411" i="14"/>
  <c r="EP411" i="14"/>
  <c r="EH411" i="14"/>
  <c r="DZ411" i="14"/>
  <c r="DR411" i="14"/>
  <c r="DJ411" i="14"/>
  <c r="DB411" i="14"/>
  <c r="CT411" i="14"/>
  <c r="CL411" i="14"/>
  <c r="CD411" i="14"/>
  <c r="BV411" i="14"/>
  <c r="BN411" i="14"/>
  <c r="BF411" i="14"/>
  <c r="AX411" i="14"/>
  <c r="AP411" i="14"/>
  <c r="AH411" i="14"/>
  <c r="Z411" i="14"/>
  <c r="R411" i="14"/>
  <c r="J411" i="14"/>
  <c r="IN411" i="14"/>
  <c r="HH411" i="14"/>
  <c r="GB411" i="14"/>
  <c r="EV411" i="14"/>
  <c r="DP411" i="14"/>
  <c r="CJ411" i="14"/>
  <c r="BD411" i="14"/>
  <c r="X411" i="14"/>
  <c r="IM411" i="14"/>
  <c r="HG411" i="14"/>
  <c r="GA411" i="14"/>
  <c r="EU411" i="14"/>
  <c r="DO411" i="14"/>
  <c r="CI411" i="14"/>
  <c r="BC411" i="14"/>
  <c r="W411" i="14"/>
  <c r="IF411" i="14"/>
  <c r="GZ411" i="14"/>
  <c r="FT411" i="14"/>
  <c r="EN411" i="14"/>
  <c r="DH411" i="14"/>
  <c r="CB411" i="14"/>
  <c r="AV411" i="14"/>
  <c r="P411" i="14"/>
  <c r="IE411" i="14"/>
  <c r="GY411" i="14"/>
  <c r="FS411" i="14"/>
  <c r="EM411" i="14"/>
  <c r="DG411" i="14"/>
  <c r="CA411" i="14"/>
  <c r="AU411" i="14"/>
  <c r="O411" i="14"/>
  <c r="HX411" i="14"/>
  <c r="GR411" i="14"/>
  <c r="FL411" i="14"/>
  <c r="EF411" i="14"/>
  <c r="CZ411" i="14"/>
  <c r="BT411" i="14"/>
  <c r="AN411" i="14"/>
  <c r="H411" i="14"/>
  <c r="HW411" i="14"/>
  <c r="GQ411" i="14"/>
  <c r="FK411" i="14"/>
  <c r="EE411" i="14"/>
  <c r="CY411" i="14"/>
  <c r="BS411" i="14"/>
  <c r="AM411" i="14"/>
  <c r="G411" i="14"/>
  <c r="IV411" i="14"/>
  <c r="HP411" i="14"/>
  <c r="GJ411" i="14"/>
  <c r="FD411" i="14"/>
  <c r="DX411" i="14"/>
  <c r="CR411" i="14"/>
  <c r="BL411" i="14"/>
  <c r="AF411" i="14"/>
  <c r="IU411" i="14"/>
  <c r="HO411" i="14"/>
  <c r="GI411" i="14"/>
  <c r="FC411" i="14"/>
  <c r="DW411" i="14"/>
  <c r="CQ411" i="14"/>
  <c r="BK411" i="14"/>
  <c r="AE411" i="14"/>
  <c r="I675" i="14"/>
  <c r="E76" i="11"/>
  <c r="F76" i="11" s="1"/>
  <c r="D77" i="11"/>
  <c r="G77" i="11" s="1"/>
  <c r="M306" i="2"/>
  <c r="N307" i="2"/>
  <c r="E308" i="2"/>
  <c r="F308" i="2" s="1"/>
  <c r="C58" i="1"/>
  <c r="N385" i="2" l="1"/>
  <c r="M385" i="2"/>
  <c r="O346" i="2"/>
  <c r="P346" i="2"/>
  <c r="M347" i="2"/>
  <c r="L347" i="2"/>
  <c r="K347" i="2"/>
  <c r="N347" i="2" s="1"/>
  <c r="K386" i="2"/>
  <c r="L386" i="2" s="1"/>
  <c r="K308" i="2"/>
  <c r="L308" i="2" s="1"/>
  <c r="J76" i="11"/>
  <c r="K76" i="11" s="1"/>
  <c r="H76" i="11"/>
  <c r="I76" i="11" s="1"/>
  <c r="I676" i="14"/>
  <c r="K676" i="14" s="1"/>
  <c r="L676" i="14" s="1"/>
  <c r="F677" i="14"/>
  <c r="I151" i="14"/>
  <c r="K151" i="14" s="1"/>
  <c r="H677" i="14"/>
  <c r="E153" i="14"/>
  <c r="G153" i="14" s="1"/>
  <c r="F152" i="14"/>
  <c r="H152" i="14"/>
  <c r="N678" i="14"/>
  <c r="A679" i="14"/>
  <c r="BJ677" i="14"/>
  <c r="BB677" i="14"/>
  <c r="AT677" i="14"/>
  <c r="AL677" i="14"/>
  <c r="AD677" i="14"/>
  <c r="V677" i="14"/>
  <c r="BI677" i="14"/>
  <c r="BA677" i="14"/>
  <c r="BH677" i="14"/>
  <c r="AZ677" i="14"/>
  <c r="AR677" i="14"/>
  <c r="AJ677" i="14"/>
  <c r="AB677" i="14"/>
  <c r="T677" i="14"/>
  <c r="BG677" i="14"/>
  <c r="AY677" i="14"/>
  <c r="AQ677" i="14"/>
  <c r="AI677" i="14"/>
  <c r="AA677" i="14"/>
  <c r="S677" i="14"/>
  <c r="BF677" i="14"/>
  <c r="AX677" i="14"/>
  <c r="AP677" i="14"/>
  <c r="AH677" i="14"/>
  <c r="Z677" i="14"/>
  <c r="R677" i="14"/>
  <c r="BL677" i="14"/>
  <c r="BD677" i="14"/>
  <c r="AV677" i="14"/>
  <c r="AN677" i="14"/>
  <c r="AF677" i="14"/>
  <c r="X677" i="14"/>
  <c r="P677" i="14"/>
  <c r="BK677" i="14"/>
  <c r="BC677" i="14"/>
  <c r="AU677" i="14"/>
  <c r="AM677" i="14"/>
  <c r="AO677" i="14"/>
  <c r="Q677" i="14"/>
  <c r="AK677" i="14"/>
  <c r="O677" i="14"/>
  <c r="AG677" i="14"/>
  <c r="M677" i="14"/>
  <c r="AE677" i="14"/>
  <c r="AC677" i="14"/>
  <c r="BE677" i="14"/>
  <c r="Y677" i="14"/>
  <c r="AW677" i="14"/>
  <c r="W677" i="14"/>
  <c r="AS677" i="14"/>
  <c r="U677" i="14"/>
  <c r="D679" i="14"/>
  <c r="C680" i="14"/>
  <c r="C155" i="14"/>
  <c r="D154" i="14"/>
  <c r="E678" i="14"/>
  <c r="F678" i="14" s="1"/>
  <c r="G678" i="14"/>
  <c r="H678" i="14"/>
  <c r="E77" i="11"/>
  <c r="F77" i="11" s="1"/>
  <c r="D78" i="11"/>
  <c r="G78" i="11" s="1"/>
  <c r="M307" i="2"/>
  <c r="N308" i="2"/>
  <c r="E309" i="2"/>
  <c r="F309" i="2" s="1"/>
  <c r="C147" i="1"/>
  <c r="C150" i="1" s="1"/>
  <c r="C151" i="1" s="1"/>
  <c r="J77" i="11" l="1"/>
  <c r="K77" i="11" s="1"/>
  <c r="H77" i="11"/>
  <c r="I77" i="11" s="1"/>
  <c r="M386" i="2"/>
  <c r="N386" i="2"/>
  <c r="O347" i="2"/>
  <c r="P347" i="2"/>
  <c r="M348" i="2"/>
  <c r="K309" i="2"/>
  <c r="L309" i="2" s="1"/>
  <c r="K387" i="2"/>
  <c r="L387" i="2" s="1"/>
  <c r="K348" i="2"/>
  <c r="N348" i="2" s="1"/>
  <c r="L348" i="2"/>
  <c r="F153" i="14"/>
  <c r="I677" i="14"/>
  <c r="K677" i="14" s="1"/>
  <c r="L677" i="14" s="1"/>
  <c r="JB412" i="14"/>
  <c r="GP412" i="14"/>
  <c r="ED412" i="14"/>
  <c r="BR412" i="14"/>
  <c r="JA412" i="14"/>
  <c r="GO412" i="14"/>
  <c r="EC412" i="14"/>
  <c r="BQ412" i="14"/>
  <c r="HT412" i="14"/>
  <c r="FH412" i="14"/>
  <c r="CV412" i="14"/>
  <c r="AJ412" i="14"/>
  <c r="HS412" i="14"/>
  <c r="FG412" i="14"/>
  <c r="CU412" i="14"/>
  <c r="AI412" i="14"/>
  <c r="HR412" i="14"/>
  <c r="FF412" i="14"/>
  <c r="CT412" i="14"/>
  <c r="AH412" i="14"/>
  <c r="HQ412" i="14"/>
  <c r="FE412" i="14"/>
  <c r="CS412" i="14"/>
  <c r="AG412" i="14"/>
  <c r="HP412" i="14"/>
  <c r="FD412" i="14"/>
  <c r="CR412" i="14"/>
  <c r="AF412" i="14"/>
  <c r="HO412" i="14"/>
  <c r="FC412" i="14"/>
  <c r="CQ412" i="14"/>
  <c r="AE412" i="14"/>
  <c r="IT412" i="14"/>
  <c r="GH412" i="14"/>
  <c r="DV412" i="14"/>
  <c r="BJ412" i="14"/>
  <c r="IS412" i="14"/>
  <c r="GG412" i="14"/>
  <c r="DU412" i="14"/>
  <c r="BI412" i="14"/>
  <c r="HL412" i="14"/>
  <c r="EZ412" i="14"/>
  <c r="CN412" i="14"/>
  <c r="AB412" i="14"/>
  <c r="HK412" i="14"/>
  <c r="EY412" i="14"/>
  <c r="CM412" i="14"/>
  <c r="AA412" i="14"/>
  <c r="HJ412" i="14"/>
  <c r="EX412" i="14"/>
  <c r="CL412" i="14"/>
  <c r="Z412" i="14"/>
  <c r="HI412" i="14"/>
  <c r="EW412" i="14"/>
  <c r="CK412" i="14"/>
  <c r="Y412" i="14"/>
  <c r="HH412" i="14"/>
  <c r="EV412" i="14"/>
  <c r="CJ412" i="14"/>
  <c r="X412" i="14"/>
  <c r="HG412" i="14"/>
  <c r="EU412" i="14"/>
  <c r="CI412" i="14"/>
  <c r="W412" i="14"/>
  <c r="IL412" i="14"/>
  <c r="FZ412" i="14"/>
  <c r="DN412" i="14"/>
  <c r="BB412" i="14"/>
  <c r="IK412" i="14"/>
  <c r="FY412" i="14"/>
  <c r="DM412" i="14"/>
  <c r="BA412" i="14"/>
  <c r="HD412" i="14"/>
  <c r="ER412" i="14"/>
  <c r="CF412" i="14"/>
  <c r="T412" i="14"/>
  <c r="HC412" i="14"/>
  <c r="EQ412" i="14"/>
  <c r="CE412" i="14"/>
  <c r="S412" i="14"/>
  <c r="HB412" i="14"/>
  <c r="EP412" i="14"/>
  <c r="CD412" i="14"/>
  <c r="R412" i="14"/>
  <c r="HA412" i="14"/>
  <c r="EO412" i="14"/>
  <c r="CC412" i="14"/>
  <c r="Q412" i="14"/>
  <c r="GZ412" i="14"/>
  <c r="EN412" i="14"/>
  <c r="CB412" i="14"/>
  <c r="P412" i="14"/>
  <c r="GY412" i="14"/>
  <c r="EM412" i="14"/>
  <c r="CA412" i="14"/>
  <c r="O412" i="14"/>
  <c r="ID412" i="14"/>
  <c r="FR412" i="14"/>
  <c r="DF412" i="14"/>
  <c r="AT412" i="14"/>
  <c r="IC412" i="14"/>
  <c r="FQ412" i="14"/>
  <c r="DE412" i="14"/>
  <c r="AS412" i="14"/>
  <c r="GV412" i="14"/>
  <c r="EJ412" i="14"/>
  <c r="BX412" i="14"/>
  <c r="L412" i="14"/>
  <c r="GU412" i="14"/>
  <c r="EI412" i="14"/>
  <c r="BW412" i="14"/>
  <c r="K412" i="14"/>
  <c r="GT412" i="14"/>
  <c r="EH412" i="14"/>
  <c r="BV412" i="14"/>
  <c r="J412" i="14"/>
  <c r="GS412" i="14"/>
  <c r="EG412" i="14"/>
  <c r="BU412" i="14"/>
  <c r="I412" i="14"/>
  <c r="GR412" i="14"/>
  <c r="EF412" i="14"/>
  <c r="BT412" i="14"/>
  <c r="H412" i="14"/>
  <c r="GQ412" i="14"/>
  <c r="EE412" i="14"/>
  <c r="BS412" i="14"/>
  <c r="G412" i="14"/>
  <c r="HV412" i="14"/>
  <c r="FJ412" i="14"/>
  <c r="CX412" i="14"/>
  <c r="AL412" i="14"/>
  <c r="HU412" i="14"/>
  <c r="FI412" i="14"/>
  <c r="CW412" i="14"/>
  <c r="IZ412" i="14"/>
  <c r="GN412" i="14"/>
  <c r="EB412" i="14"/>
  <c r="BP412" i="14"/>
  <c r="IY412" i="14"/>
  <c r="GM412" i="14"/>
  <c r="EA412" i="14"/>
  <c r="BO412" i="14"/>
  <c r="IX412" i="14"/>
  <c r="GL412" i="14"/>
  <c r="DZ412" i="14"/>
  <c r="BN412" i="14"/>
  <c r="IW412" i="14"/>
  <c r="GK412" i="14"/>
  <c r="DY412" i="14"/>
  <c r="BM412" i="14"/>
  <c r="IV412" i="14"/>
  <c r="GJ412" i="14"/>
  <c r="DX412" i="14"/>
  <c r="BL412" i="14"/>
  <c r="IU412" i="14"/>
  <c r="GI412" i="14"/>
  <c r="DW412" i="14"/>
  <c r="BK412" i="14"/>
  <c r="AK412" i="14"/>
  <c r="HN412" i="14"/>
  <c r="FB412" i="14"/>
  <c r="CP412" i="14"/>
  <c r="AD412" i="14"/>
  <c r="HM412" i="14"/>
  <c r="FA412" i="14"/>
  <c r="CO412" i="14"/>
  <c r="IR412" i="14"/>
  <c r="GF412" i="14"/>
  <c r="DT412" i="14"/>
  <c r="BH412" i="14"/>
  <c r="IQ412" i="14"/>
  <c r="GE412" i="14"/>
  <c r="DS412" i="14"/>
  <c r="BG412" i="14"/>
  <c r="IP412" i="14"/>
  <c r="GD412" i="14"/>
  <c r="DR412" i="14"/>
  <c r="BF412" i="14"/>
  <c r="IO412" i="14"/>
  <c r="GC412" i="14"/>
  <c r="DQ412" i="14"/>
  <c r="BE412" i="14"/>
  <c r="IN412" i="14"/>
  <c r="GB412" i="14"/>
  <c r="DP412" i="14"/>
  <c r="BD412" i="14"/>
  <c r="IM412" i="14"/>
  <c r="GA412" i="14"/>
  <c r="DO412" i="14"/>
  <c r="BC412" i="14"/>
  <c r="AC412" i="14"/>
  <c r="HF412" i="14"/>
  <c r="ET412" i="14"/>
  <c r="CH412" i="14"/>
  <c r="V412" i="14"/>
  <c r="HE412" i="14"/>
  <c r="ES412" i="14"/>
  <c r="CG412" i="14"/>
  <c r="IJ412" i="14"/>
  <c r="FX412" i="14"/>
  <c r="DL412" i="14"/>
  <c r="AZ412" i="14"/>
  <c r="II412" i="14"/>
  <c r="FW412" i="14"/>
  <c r="DK412" i="14"/>
  <c r="AY412" i="14"/>
  <c r="IH412" i="14"/>
  <c r="FV412" i="14"/>
  <c r="DJ412" i="14"/>
  <c r="AX412" i="14"/>
  <c r="IG412" i="14"/>
  <c r="FU412" i="14"/>
  <c r="DI412" i="14"/>
  <c r="AW412" i="14"/>
  <c r="IF412" i="14"/>
  <c r="FT412" i="14"/>
  <c r="DH412" i="14"/>
  <c r="AV412" i="14"/>
  <c r="IE412" i="14"/>
  <c r="FS412" i="14"/>
  <c r="DG412" i="14"/>
  <c r="AU412" i="14"/>
  <c r="U412" i="14"/>
  <c r="GX412" i="14"/>
  <c r="EL412" i="14"/>
  <c r="BZ412" i="14"/>
  <c r="N412" i="14"/>
  <c r="GW412" i="14"/>
  <c r="EK412" i="14"/>
  <c r="BY412" i="14"/>
  <c r="IB412" i="14"/>
  <c r="FP412" i="14"/>
  <c r="DD412" i="14"/>
  <c r="AR412" i="14"/>
  <c r="IA412" i="14"/>
  <c r="FO412" i="14"/>
  <c r="DC412" i="14"/>
  <c r="AQ412" i="14"/>
  <c r="HZ412" i="14"/>
  <c r="FN412" i="14"/>
  <c r="DB412" i="14"/>
  <c r="AP412" i="14"/>
  <c r="HY412" i="14"/>
  <c r="FM412" i="14"/>
  <c r="DA412" i="14"/>
  <c r="AO412" i="14"/>
  <c r="HX412" i="14"/>
  <c r="FL412" i="14"/>
  <c r="CZ412" i="14"/>
  <c r="AN412" i="14"/>
  <c r="HW412" i="14"/>
  <c r="FK412" i="14"/>
  <c r="CY412" i="14"/>
  <c r="AM412" i="14"/>
  <c r="M412" i="14"/>
  <c r="H153" i="14"/>
  <c r="I152" i="14"/>
  <c r="K152" i="14" s="1"/>
  <c r="IY413" i="14" s="1"/>
  <c r="E154" i="14"/>
  <c r="F154" i="14" s="1"/>
  <c r="D155" i="14"/>
  <c r="C156" i="14"/>
  <c r="BJ678" i="14"/>
  <c r="BB678" i="14"/>
  <c r="AT678" i="14"/>
  <c r="AL678" i="14"/>
  <c r="AD678" i="14"/>
  <c r="V678" i="14"/>
  <c r="BI678" i="14"/>
  <c r="BA678" i="14"/>
  <c r="AS678" i="14"/>
  <c r="AK678" i="14"/>
  <c r="AC678" i="14"/>
  <c r="U678" i="14"/>
  <c r="M678" i="14"/>
  <c r="BH678" i="14"/>
  <c r="AZ678" i="14"/>
  <c r="AR678" i="14"/>
  <c r="AJ678" i="14"/>
  <c r="AB678" i="14"/>
  <c r="T678" i="14"/>
  <c r="BG678" i="14"/>
  <c r="AY678" i="14"/>
  <c r="AQ678" i="14"/>
  <c r="AI678" i="14"/>
  <c r="AA678" i="14"/>
  <c r="S678" i="14"/>
  <c r="BF678" i="14"/>
  <c r="AX678" i="14"/>
  <c r="AP678" i="14"/>
  <c r="AH678" i="14"/>
  <c r="Z678" i="14"/>
  <c r="R678" i="14"/>
  <c r="BE678" i="14"/>
  <c r="AW678" i="14"/>
  <c r="AO678" i="14"/>
  <c r="AG678" i="14"/>
  <c r="BL678" i="14"/>
  <c r="BD678" i="14"/>
  <c r="AV678" i="14"/>
  <c r="AN678" i="14"/>
  <c r="AF678" i="14"/>
  <c r="X678" i="14"/>
  <c r="P678" i="14"/>
  <c r="BK678" i="14"/>
  <c r="BC678" i="14"/>
  <c r="AU678" i="14"/>
  <c r="AM678" i="14"/>
  <c r="AE678" i="14"/>
  <c r="W678" i="14"/>
  <c r="O678" i="14"/>
  <c r="Y678" i="14"/>
  <c r="Q678" i="14"/>
  <c r="D680" i="14"/>
  <c r="C681" i="14"/>
  <c r="E679" i="14"/>
  <c r="H679" i="14" s="1"/>
  <c r="I678" i="14"/>
  <c r="K678" i="14" s="1"/>
  <c r="L678" i="14" s="1"/>
  <c r="N679" i="14"/>
  <c r="A680" i="14"/>
  <c r="E78" i="11"/>
  <c r="F78" i="11" s="1"/>
  <c r="D79" i="11"/>
  <c r="G79" i="11" s="1"/>
  <c r="M308" i="2"/>
  <c r="N309" i="2"/>
  <c r="E310" i="2"/>
  <c r="F310" i="2" s="1"/>
  <c r="C153" i="1"/>
  <c r="C159" i="1"/>
  <c r="C225" i="1"/>
  <c r="C227" i="1" s="1"/>
  <c r="C139" i="1"/>
  <c r="C47" i="1"/>
  <c r="AC66" i="2"/>
  <c r="F66" i="2"/>
  <c r="Z67" i="2"/>
  <c r="AA67" i="2" s="1"/>
  <c r="X67" i="2"/>
  <c r="X68" i="2" s="1"/>
  <c r="X69" i="2" s="1"/>
  <c r="X70" i="2" s="1"/>
  <c r="X71" i="2" s="1"/>
  <c r="X72" i="2" s="1"/>
  <c r="X73" i="2" s="1"/>
  <c r="X74" i="2" s="1"/>
  <c r="X77" i="2" s="1"/>
  <c r="X78" i="2" s="1"/>
  <c r="X81" i="2" s="1"/>
  <c r="C67" i="2"/>
  <c r="D67" i="2" s="1"/>
  <c r="A67" i="2"/>
  <c r="B67" i="2"/>
  <c r="G67" i="2"/>
  <c r="Y67" i="2"/>
  <c r="A68" i="2"/>
  <c r="B68" i="2"/>
  <c r="G68" i="2"/>
  <c r="Y68" i="2"/>
  <c r="A69" i="2"/>
  <c r="B69" i="2"/>
  <c r="G69" i="2"/>
  <c r="Y69" i="2"/>
  <c r="A70" i="2"/>
  <c r="B70" i="2"/>
  <c r="G70" i="2"/>
  <c r="Y70" i="2"/>
  <c r="A71" i="2"/>
  <c r="B71" i="2"/>
  <c r="G71" i="2"/>
  <c r="Y71" i="2"/>
  <c r="A72" i="2"/>
  <c r="B72" i="2"/>
  <c r="G72" i="2"/>
  <c r="Y72" i="2"/>
  <c r="A73" i="2"/>
  <c r="B73" i="2"/>
  <c r="G73" i="2"/>
  <c r="Y73" i="2"/>
  <c r="A74" i="2"/>
  <c r="B74" i="2"/>
  <c r="G74" i="2"/>
  <c r="Y74" i="2"/>
  <c r="A77" i="2"/>
  <c r="B77" i="2"/>
  <c r="G77" i="2"/>
  <c r="Y77" i="2"/>
  <c r="A78" i="2"/>
  <c r="B78" i="2"/>
  <c r="G78" i="2"/>
  <c r="Y78" i="2"/>
  <c r="A81" i="2"/>
  <c r="B81" i="2"/>
  <c r="G81" i="2"/>
  <c r="Y81" i="2"/>
  <c r="A82" i="2"/>
  <c r="B82" i="2"/>
  <c r="G82" i="2"/>
  <c r="Y82" i="2"/>
  <c r="A83" i="2"/>
  <c r="B83" i="2"/>
  <c r="G83" i="2"/>
  <c r="Y83" i="2"/>
  <c r="A84" i="2"/>
  <c r="B84" i="2"/>
  <c r="G84" i="2"/>
  <c r="Y84" i="2"/>
  <c r="A85" i="2"/>
  <c r="B85" i="2"/>
  <c r="G85" i="2"/>
  <c r="Y85" i="2"/>
  <c r="A86" i="2"/>
  <c r="B86" i="2"/>
  <c r="G86" i="2"/>
  <c r="Y86" i="2"/>
  <c r="A87" i="2"/>
  <c r="B87" i="2"/>
  <c r="G87" i="2"/>
  <c r="Y87" i="2"/>
  <c r="A88" i="2"/>
  <c r="B88" i="2"/>
  <c r="G88" i="2"/>
  <c r="Y88" i="2"/>
  <c r="A89" i="2"/>
  <c r="B89" i="2"/>
  <c r="G89" i="2"/>
  <c r="Y89" i="2"/>
  <c r="A90" i="2"/>
  <c r="B90" i="2"/>
  <c r="G90" i="2"/>
  <c r="Y90" i="2"/>
  <c r="A91" i="2"/>
  <c r="B91" i="2"/>
  <c r="G91" i="2"/>
  <c r="Y91" i="2"/>
  <c r="A92" i="2"/>
  <c r="B92" i="2"/>
  <c r="G92" i="2"/>
  <c r="Y92" i="2"/>
  <c r="A93" i="2"/>
  <c r="B93" i="2"/>
  <c r="G93" i="2"/>
  <c r="Y93" i="2"/>
  <c r="A94" i="2"/>
  <c r="B94" i="2"/>
  <c r="G94" i="2"/>
  <c r="Y94" i="2"/>
  <c r="A95" i="2"/>
  <c r="B95" i="2"/>
  <c r="G95" i="2"/>
  <c r="Y95" i="2"/>
  <c r="A96" i="2"/>
  <c r="B96" i="2"/>
  <c r="G96" i="2"/>
  <c r="Y96" i="2"/>
  <c r="A97" i="2"/>
  <c r="B97" i="2"/>
  <c r="G97" i="2"/>
  <c r="Y97" i="2"/>
  <c r="A98" i="2"/>
  <c r="B98" i="2"/>
  <c r="G98" i="2"/>
  <c r="Y98" i="2"/>
  <c r="A99" i="2"/>
  <c r="B99" i="2"/>
  <c r="G99" i="2"/>
  <c r="Y99" i="2"/>
  <c r="A100" i="2"/>
  <c r="B100" i="2"/>
  <c r="G100" i="2"/>
  <c r="Y100" i="2"/>
  <c r="A101" i="2"/>
  <c r="B101" i="2"/>
  <c r="G101" i="2"/>
  <c r="Y101" i="2"/>
  <c r="A102" i="2"/>
  <c r="B102" i="2"/>
  <c r="G102" i="2"/>
  <c r="Y102" i="2"/>
  <c r="A103" i="2"/>
  <c r="B103" i="2"/>
  <c r="G103" i="2"/>
  <c r="Y103" i="2"/>
  <c r="A104" i="2"/>
  <c r="B104" i="2"/>
  <c r="G104" i="2"/>
  <c r="Y104" i="2"/>
  <c r="A105" i="2"/>
  <c r="B105" i="2"/>
  <c r="G105" i="2"/>
  <c r="Y105" i="2"/>
  <c r="A106" i="2"/>
  <c r="B106" i="2"/>
  <c r="G106" i="2"/>
  <c r="Y106" i="2"/>
  <c r="A107" i="2"/>
  <c r="B107" i="2"/>
  <c r="G107" i="2"/>
  <c r="Y107" i="2"/>
  <c r="A108" i="2"/>
  <c r="B108" i="2"/>
  <c r="G108" i="2"/>
  <c r="Y108" i="2"/>
  <c r="A109" i="2"/>
  <c r="B109" i="2"/>
  <c r="G109" i="2"/>
  <c r="Y109" i="2"/>
  <c r="A110" i="2"/>
  <c r="B110" i="2"/>
  <c r="G110" i="2"/>
  <c r="Y110" i="2"/>
  <c r="A111" i="2"/>
  <c r="B111" i="2"/>
  <c r="G111" i="2"/>
  <c r="Y111" i="2"/>
  <c r="A112" i="2"/>
  <c r="B112" i="2"/>
  <c r="G112" i="2"/>
  <c r="Y112" i="2"/>
  <c r="A113" i="2"/>
  <c r="B113" i="2"/>
  <c r="G113" i="2"/>
  <c r="Y113" i="2"/>
  <c r="A114" i="2"/>
  <c r="B114" i="2"/>
  <c r="G114" i="2"/>
  <c r="Y114" i="2"/>
  <c r="A115" i="2"/>
  <c r="B115" i="2"/>
  <c r="G115" i="2"/>
  <c r="Y115" i="2"/>
  <c r="A116" i="2"/>
  <c r="B116" i="2"/>
  <c r="G116" i="2"/>
  <c r="Y116" i="2"/>
  <c r="A117" i="2"/>
  <c r="B117" i="2"/>
  <c r="G117" i="2"/>
  <c r="Y117" i="2"/>
  <c r="A118" i="2"/>
  <c r="B118" i="2"/>
  <c r="G118" i="2"/>
  <c r="Y118" i="2"/>
  <c r="A119" i="2"/>
  <c r="B119" i="2"/>
  <c r="G119" i="2"/>
  <c r="Y119" i="2"/>
  <c r="A120" i="2"/>
  <c r="B120" i="2"/>
  <c r="G120" i="2"/>
  <c r="Y120" i="2"/>
  <c r="A121" i="2"/>
  <c r="B121" i="2"/>
  <c r="G121" i="2"/>
  <c r="Y121" i="2"/>
  <c r="A122" i="2"/>
  <c r="B122" i="2"/>
  <c r="G122" i="2"/>
  <c r="Y122" i="2"/>
  <c r="A123" i="2"/>
  <c r="B123" i="2"/>
  <c r="G123" i="2"/>
  <c r="Y123" i="2"/>
  <c r="A124" i="2"/>
  <c r="B124" i="2"/>
  <c r="G124" i="2"/>
  <c r="Y124" i="2"/>
  <c r="A125" i="2"/>
  <c r="B125" i="2"/>
  <c r="G125" i="2"/>
  <c r="Y125" i="2"/>
  <c r="A126" i="2"/>
  <c r="B126" i="2"/>
  <c r="G126" i="2"/>
  <c r="Y126" i="2"/>
  <c r="A127" i="2"/>
  <c r="B127" i="2"/>
  <c r="G127" i="2"/>
  <c r="Y127" i="2"/>
  <c r="A128" i="2"/>
  <c r="B128" i="2"/>
  <c r="G128" i="2"/>
  <c r="Y128" i="2"/>
  <c r="A129" i="2"/>
  <c r="B129" i="2"/>
  <c r="G129" i="2"/>
  <c r="Y129" i="2"/>
  <c r="A130" i="2"/>
  <c r="B130" i="2"/>
  <c r="G130" i="2"/>
  <c r="Y130" i="2"/>
  <c r="A131" i="2"/>
  <c r="B131" i="2"/>
  <c r="G131" i="2"/>
  <c r="Y131" i="2"/>
  <c r="A132" i="2"/>
  <c r="B132" i="2"/>
  <c r="G132" i="2"/>
  <c r="Y132" i="2"/>
  <c r="A133" i="2"/>
  <c r="B133" i="2"/>
  <c r="G133" i="2"/>
  <c r="Y133" i="2"/>
  <c r="A134" i="2"/>
  <c r="B134" i="2"/>
  <c r="G134" i="2"/>
  <c r="Y134" i="2"/>
  <c r="A135" i="2"/>
  <c r="B135" i="2"/>
  <c r="G135" i="2"/>
  <c r="Y135" i="2"/>
  <c r="A136" i="2"/>
  <c r="B136" i="2"/>
  <c r="G136" i="2"/>
  <c r="Y136" i="2"/>
  <c r="A137" i="2"/>
  <c r="B137" i="2"/>
  <c r="G137" i="2"/>
  <c r="Y137" i="2"/>
  <c r="A138" i="2"/>
  <c r="B138" i="2"/>
  <c r="G138" i="2"/>
  <c r="Y138" i="2"/>
  <c r="A139" i="2"/>
  <c r="B139" i="2"/>
  <c r="G139" i="2"/>
  <c r="Y139" i="2"/>
  <c r="A140" i="2"/>
  <c r="B140" i="2"/>
  <c r="G140" i="2"/>
  <c r="Y140" i="2"/>
  <c r="A141" i="2"/>
  <c r="B141" i="2"/>
  <c r="G141" i="2"/>
  <c r="Y141" i="2"/>
  <c r="A66" i="2"/>
  <c r="I153" i="14" l="1"/>
  <c r="K153" i="14" s="1"/>
  <c r="IR414" i="14" s="1"/>
  <c r="M349" i="2"/>
  <c r="K310" i="2"/>
  <c r="L310" i="2" s="1"/>
  <c r="K388" i="2"/>
  <c r="L388" i="2" s="1"/>
  <c r="L349" i="2"/>
  <c r="K349" i="2"/>
  <c r="N349" i="2" s="1"/>
  <c r="J78" i="11"/>
  <c r="K78" i="11" s="1"/>
  <c r="H78" i="11"/>
  <c r="I78" i="11" s="1"/>
  <c r="O348" i="2"/>
  <c r="P348" i="2"/>
  <c r="N387" i="2"/>
  <c r="M387" i="2"/>
  <c r="H154" i="14"/>
  <c r="G154" i="14"/>
  <c r="G679" i="14"/>
  <c r="BS413" i="14"/>
  <c r="EF413" i="14"/>
  <c r="I413" i="14"/>
  <c r="IX413" i="14"/>
  <c r="ER413" i="14"/>
  <c r="M413" i="14"/>
  <c r="GW413" i="14"/>
  <c r="BU413" i="14"/>
  <c r="HE413" i="14"/>
  <c r="J413" i="14"/>
  <c r="EL413" i="14"/>
  <c r="BV413" i="14"/>
  <c r="CA413" i="14"/>
  <c r="GM413" i="14"/>
  <c r="EJ413" i="14"/>
  <c r="H413" i="14"/>
  <c r="GU413" i="14"/>
  <c r="CG413" i="14"/>
  <c r="ET413" i="14"/>
  <c r="BT413" i="14"/>
  <c r="CC413" i="14"/>
  <c r="K413" i="14"/>
  <c r="ES413" i="14"/>
  <c r="GP413" i="14"/>
  <c r="CB413" i="14"/>
  <c r="HA413" i="14"/>
  <c r="S413" i="14"/>
  <c r="L413" i="14"/>
  <c r="GO413" i="14"/>
  <c r="BK413" i="14"/>
  <c r="DX413" i="14"/>
  <c r="IW413" i="14"/>
  <c r="BO413" i="14"/>
  <c r="GN413" i="14"/>
  <c r="CH413" i="14"/>
  <c r="EM413" i="14"/>
  <c r="Q413" i="14"/>
  <c r="CD413" i="14"/>
  <c r="HC413" i="14"/>
  <c r="IZ413" i="14"/>
  <c r="ED413" i="14"/>
  <c r="GI413" i="14"/>
  <c r="BM413" i="14"/>
  <c r="GL413" i="14"/>
  <c r="BX413" i="14"/>
  <c r="U413" i="14"/>
  <c r="JA413" i="14"/>
  <c r="JB413" i="14"/>
  <c r="GQ413" i="14"/>
  <c r="EN413" i="14"/>
  <c r="EO413" i="14"/>
  <c r="DZ413" i="14"/>
  <c r="BW413" i="14"/>
  <c r="CF413" i="14"/>
  <c r="BQ413" i="14"/>
  <c r="N413" i="14"/>
  <c r="G413" i="14"/>
  <c r="GY413" i="14"/>
  <c r="GJ413" i="14"/>
  <c r="GK413" i="14"/>
  <c r="EH413" i="14"/>
  <c r="CE413" i="14"/>
  <c r="EB413" i="14"/>
  <c r="BY413" i="14"/>
  <c r="BZ413" i="14"/>
  <c r="O413" i="14"/>
  <c r="IU413" i="14"/>
  <c r="IV413" i="14"/>
  <c r="GS413" i="14"/>
  <c r="EP413" i="14"/>
  <c r="EQ413" i="14"/>
  <c r="T413" i="14"/>
  <c r="GV413" i="14"/>
  <c r="EC413" i="14"/>
  <c r="V413" i="14"/>
  <c r="GX413" i="14"/>
  <c r="DW413" i="14"/>
  <c r="P413" i="14"/>
  <c r="GR413" i="14"/>
  <c r="DY413" i="14"/>
  <c r="R413" i="14"/>
  <c r="GT413" i="14"/>
  <c r="EA413" i="14"/>
  <c r="BP413" i="14"/>
  <c r="HD413" i="14"/>
  <c r="EK413" i="14"/>
  <c r="BR413" i="14"/>
  <c r="HF413" i="14"/>
  <c r="EE413" i="14"/>
  <c r="BL413" i="14"/>
  <c r="GZ413" i="14"/>
  <c r="EG413" i="14"/>
  <c r="BN413" i="14"/>
  <c r="HB413" i="14"/>
  <c r="EI413" i="14"/>
  <c r="AB413" i="14"/>
  <c r="CN413" i="14"/>
  <c r="EZ413" i="14"/>
  <c r="HL413" i="14"/>
  <c r="AC413" i="14"/>
  <c r="CO413" i="14"/>
  <c r="FA413" i="14"/>
  <c r="HM413" i="14"/>
  <c r="AD413" i="14"/>
  <c r="CP413" i="14"/>
  <c r="FB413" i="14"/>
  <c r="HN413" i="14"/>
  <c r="W413" i="14"/>
  <c r="CI413" i="14"/>
  <c r="EU413" i="14"/>
  <c r="HG413" i="14"/>
  <c r="X413" i="14"/>
  <c r="CJ413" i="14"/>
  <c r="EV413" i="14"/>
  <c r="HH413" i="14"/>
  <c r="Y413" i="14"/>
  <c r="CK413" i="14"/>
  <c r="EW413" i="14"/>
  <c r="HI413" i="14"/>
  <c r="Z413" i="14"/>
  <c r="CL413" i="14"/>
  <c r="EX413" i="14"/>
  <c r="HJ413" i="14"/>
  <c r="AA413" i="14"/>
  <c r="CM413" i="14"/>
  <c r="EY413" i="14"/>
  <c r="HK413" i="14"/>
  <c r="AJ413" i="14"/>
  <c r="CV413" i="14"/>
  <c r="FH413" i="14"/>
  <c r="HT413" i="14"/>
  <c r="AK413" i="14"/>
  <c r="CW413" i="14"/>
  <c r="FI413" i="14"/>
  <c r="HU413" i="14"/>
  <c r="AL413" i="14"/>
  <c r="CX413" i="14"/>
  <c r="FJ413" i="14"/>
  <c r="HV413" i="14"/>
  <c r="AE413" i="14"/>
  <c r="CQ413" i="14"/>
  <c r="FC413" i="14"/>
  <c r="HO413" i="14"/>
  <c r="AF413" i="14"/>
  <c r="CR413" i="14"/>
  <c r="FD413" i="14"/>
  <c r="HP413" i="14"/>
  <c r="AG413" i="14"/>
  <c r="CS413" i="14"/>
  <c r="FE413" i="14"/>
  <c r="HQ413" i="14"/>
  <c r="AH413" i="14"/>
  <c r="CT413" i="14"/>
  <c r="FF413" i="14"/>
  <c r="HR413" i="14"/>
  <c r="AI413" i="14"/>
  <c r="CU413" i="14"/>
  <c r="FG413" i="14"/>
  <c r="HS413" i="14"/>
  <c r="AR413" i="14"/>
  <c r="DD413" i="14"/>
  <c r="FP413" i="14"/>
  <c r="IB413" i="14"/>
  <c r="AS413" i="14"/>
  <c r="DE413" i="14"/>
  <c r="FQ413" i="14"/>
  <c r="IC413" i="14"/>
  <c r="AT413" i="14"/>
  <c r="DF413" i="14"/>
  <c r="FR413" i="14"/>
  <c r="ID413" i="14"/>
  <c r="AM413" i="14"/>
  <c r="CY413" i="14"/>
  <c r="FK413" i="14"/>
  <c r="HW413" i="14"/>
  <c r="AN413" i="14"/>
  <c r="CZ413" i="14"/>
  <c r="FL413" i="14"/>
  <c r="HX413" i="14"/>
  <c r="AO413" i="14"/>
  <c r="DA413" i="14"/>
  <c r="FM413" i="14"/>
  <c r="HY413" i="14"/>
  <c r="AP413" i="14"/>
  <c r="DB413" i="14"/>
  <c r="FN413" i="14"/>
  <c r="HZ413" i="14"/>
  <c r="AQ413" i="14"/>
  <c r="DC413" i="14"/>
  <c r="FO413" i="14"/>
  <c r="IA413" i="14"/>
  <c r="AZ413" i="14"/>
  <c r="DL413" i="14"/>
  <c r="FX413" i="14"/>
  <c r="IJ413" i="14"/>
  <c r="BA413" i="14"/>
  <c r="DM413" i="14"/>
  <c r="FY413" i="14"/>
  <c r="IK413" i="14"/>
  <c r="BB413" i="14"/>
  <c r="DN413" i="14"/>
  <c r="FZ413" i="14"/>
  <c r="IL413" i="14"/>
  <c r="AU413" i="14"/>
  <c r="DG413" i="14"/>
  <c r="FS413" i="14"/>
  <c r="IE413" i="14"/>
  <c r="AV413" i="14"/>
  <c r="DH413" i="14"/>
  <c r="FT413" i="14"/>
  <c r="IF413" i="14"/>
  <c r="AW413" i="14"/>
  <c r="DI413" i="14"/>
  <c r="FU413" i="14"/>
  <c r="IG413" i="14"/>
  <c r="AX413" i="14"/>
  <c r="DJ413" i="14"/>
  <c r="FV413" i="14"/>
  <c r="IH413" i="14"/>
  <c r="AY413" i="14"/>
  <c r="DK413" i="14"/>
  <c r="FW413" i="14"/>
  <c r="II413" i="14"/>
  <c r="BH413" i="14"/>
  <c r="DT413" i="14"/>
  <c r="GF413" i="14"/>
  <c r="IR413" i="14"/>
  <c r="BI413" i="14"/>
  <c r="DU413" i="14"/>
  <c r="GG413" i="14"/>
  <c r="IS413" i="14"/>
  <c r="BJ413" i="14"/>
  <c r="DV413" i="14"/>
  <c r="GH413" i="14"/>
  <c r="IT413" i="14"/>
  <c r="BC413" i="14"/>
  <c r="DO413" i="14"/>
  <c r="GA413" i="14"/>
  <c r="IM413" i="14"/>
  <c r="BD413" i="14"/>
  <c r="DP413" i="14"/>
  <c r="GB413" i="14"/>
  <c r="IN413" i="14"/>
  <c r="BE413" i="14"/>
  <c r="DQ413" i="14"/>
  <c r="GC413" i="14"/>
  <c r="IO413" i="14"/>
  <c r="BF413" i="14"/>
  <c r="DR413" i="14"/>
  <c r="GD413" i="14"/>
  <c r="IP413" i="14"/>
  <c r="BG413" i="14"/>
  <c r="DS413" i="14"/>
  <c r="GE413" i="14"/>
  <c r="IQ413" i="14"/>
  <c r="F679" i="14"/>
  <c r="C157" i="14"/>
  <c r="D156" i="14"/>
  <c r="E155" i="14"/>
  <c r="G155" i="14" s="1"/>
  <c r="D681" i="14"/>
  <c r="C682" i="14"/>
  <c r="N680" i="14"/>
  <c r="A681" i="14"/>
  <c r="E680" i="14"/>
  <c r="G680" i="14" s="1"/>
  <c r="BJ679" i="14"/>
  <c r="BB679" i="14"/>
  <c r="AT679" i="14"/>
  <c r="AL679" i="14"/>
  <c r="AD679" i="14"/>
  <c r="V679" i="14"/>
  <c r="BI679" i="14"/>
  <c r="BA679" i="14"/>
  <c r="AS679" i="14"/>
  <c r="AK679" i="14"/>
  <c r="AC679" i="14"/>
  <c r="U679" i="14"/>
  <c r="M679" i="14"/>
  <c r="BH679" i="14"/>
  <c r="AZ679" i="14"/>
  <c r="AR679" i="14"/>
  <c r="AJ679" i="14"/>
  <c r="AB679" i="14"/>
  <c r="T679" i="14"/>
  <c r="BG679" i="14"/>
  <c r="AY679" i="14"/>
  <c r="AQ679" i="14"/>
  <c r="AI679" i="14"/>
  <c r="AA679" i="14"/>
  <c r="S679" i="14"/>
  <c r="BF679" i="14"/>
  <c r="AX679" i="14"/>
  <c r="AP679" i="14"/>
  <c r="AH679" i="14"/>
  <c r="Z679" i="14"/>
  <c r="R679" i="14"/>
  <c r="BE679" i="14"/>
  <c r="AW679" i="14"/>
  <c r="AO679" i="14"/>
  <c r="AG679" i="14"/>
  <c r="Y679" i="14"/>
  <c r="Q679" i="14"/>
  <c r="BL679" i="14"/>
  <c r="BD679" i="14"/>
  <c r="AV679" i="14"/>
  <c r="AN679" i="14"/>
  <c r="AF679" i="14"/>
  <c r="X679" i="14"/>
  <c r="P679" i="14"/>
  <c r="BK679" i="14"/>
  <c r="BC679" i="14"/>
  <c r="AU679" i="14"/>
  <c r="AM679" i="14"/>
  <c r="AE679" i="14"/>
  <c r="W679" i="14"/>
  <c r="O679" i="14"/>
  <c r="E79" i="11"/>
  <c r="F79" i="11" s="1"/>
  <c r="D80" i="11"/>
  <c r="G80" i="11" s="1"/>
  <c r="M309" i="2"/>
  <c r="N310" i="2"/>
  <c r="E311" i="2"/>
  <c r="F311" i="2" s="1"/>
  <c r="F67" i="2"/>
  <c r="C68" i="2"/>
  <c r="D68" i="2" s="1"/>
  <c r="E68" i="2" s="1"/>
  <c r="H67" i="2"/>
  <c r="I67" i="2" s="1"/>
  <c r="AB67" i="2"/>
  <c r="Z68" i="2"/>
  <c r="AE68" i="2" s="1"/>
  <c r="AF68" i="2" s="1"/>
  <c r="AC67" i="2"/>
  <c r="AE67" i="2"/>
  <c r="AF67" i="2" s="1"/>
  <c r="X82" i="2"/>
  <c r="X83" i="2" s="1"/>
  <c r="E67" i="2"/>
  <c r="CA414" i="14" l="1"/>
  <c r="CV414" i="14"/>
  <c r="CF414" i="14"/>
  <c r="BY414" i="14"/>
  <c r="ED414" i="14"/>
  <c r="BM414" i="14"/>
  <c r="BG414" i="14"/>
  <c r="BA414" i="14"/>
  <c r="GE414" i="14"/>
  <c r="BB414" i="14"/>
  <c r="AA414" i="14"/>
  <c r="AJ414" i="14"/>
  <c r="T414" i="14"/>
  <c r="M414" i="14"/>
  <c r="BR414" i="14"/>
  <c r="HX414" i="14"/>
  <c r="BF414" i="14"/>
  <c r="AZ414" i="14"/>
  <c r="HC414" i="14"/>
  <c r="ER414" i="14"/>
  <c r="GP414" i="14"/>
  <c r="EN414" i="14"/>
  <c r="EQ414" i="14"/>
  <c r="EJ414" i="14"/>
  <c r="GO414" i="14"/>
  <c r="FK414" i="14"/>
  <c r="FV414" i="14"/>
  <c r="HP414" i="14"/>
  <c r="HN414" i="14"/>
  <c r="FD414" i="14"/>
  <c r="FG414" i="14"/>
  <c r="EC414" i="14"/>
  <c r="AM414" i="14"/>
  <c r="AX414" i="14"/>
  <c r="AF414" i="14"/>
  <c r="AI414" i="14"/>
  <c r="P414" i="14"/>
  <c r="S414" i="14"/>
  <c r="L414" i="14"/>
  <c r="BQ414" i="14"/>
  <c r="FR414" i="14"/>
  <c r="FU414" i="14"/>
  <c r="GB414" i="14"/>
  <c r="HD414" i="14"/>
  <c r="FH414" i="14"/>
  <c r="CU414" i="14"/>
  <c r="CB414" i="14"/>
  <c r="GR414" i="14"/>
  <c r="GU414" i="14"/>
  <c r="IZ414" i="14"/>
  <c r="FQ414" i="14"/>
  <c r="AW414" i="14"/>
  <c r="HG414" i="14"/>
  <c r="FF414" i="14"/>
  <c r="EF414" i="14"/>
  <c r="EI414" i="14"/>
  <c r="EB414" i="14"/>
  <c r="AS414" i="14"/>
  <c r="AD414" i="14"/>
  <c r="GZ414" i="14"/>
  <c r="CL414" i="14"/>
  <c r="CT414" i="14"/>
  <c r="CJ414" i="14"/>
  <c r="BT414" i="14"/>
  <c r="BW414" i="14"/>
  <c r="BP414" i="14"/>
  <c r="FP414" i="14"/>
  <c r="EP414" i="14"/>
  <c r="CQ414" i="14"/>
  <c r="X414" i="14"/>
  <c r="IY414" i="14"/>
  <c r="AR414" i="14"/>
  <c r="IN414" i="14"/>
  <c r="AV414" i="14"/>
  <c r="CR414" i="14"/>
  <c r="CD414" i="14"/>
  <c r="AE414" i="14"/>
  <c r="HF414" i="14"/>
  <c r="HA414" i="14"/>
  <c r="GT414" i="14"/>
  <c r="IV414" i="14"/>
  <c r="GM414" i="14"/>
  <c r="FO414" i="14"/>
  <c r="CZ414" i="14"/>
  <c r="O414" i="14"/>
  <c r="GQ414" i="14"/>
  <c r="FJ414" i="14"/>
  <c r="FE414" i="14"/>
  <c r="ET414" i="14"/>
  <c r="EO414" i="14"/>
  <c r="EE414" i="14"/>
  <c r="EH414" i="14"/>
  <c r="GJ414" i="14"/>
  <c r="EA414" i="14"/>
  <c r="AQ414" i="14"/>
  <c r="GA414" i="14"/>
  <c r="HT414" i="14"/>
  <c r="HS414" i="14"/>
  <c r="CX414" i="14"/>
  <c r="CS414" i="14"/>
  <c r="CH414" i="14"/>
  <c r="CC414" i="14"/>
  <c r="BS414" i="14"/>
  <c r="BV414" i="14"/>
  <c r="DX414" i="14"/>
  <c r="BO414" i="14"/>
  <c r="FN414" i="14"/>
  <c r="BC414" i="14"/>
  <c r="JA414" i="14"/>
  <c r="AL414" i="14"/>
  <c r="AG414" i="14"/>
  <c r="V414" i="14"/>
  <c r="Q414" i="14"/>
  <c r="G414" i="14"/>
  <c r="J414" i="14"/>
  <c r="BL414" i="14"/>
  <c r="IX414" i="14"/>
  <c r="AP414" i="14"/>
  <c r="GH414" i="14"/>
  <c r="HH414" i="14"/>
  <c r="EM414" i="14"/>
  <c r="HU414" i="14"/>
  <c r="HE414" i="14"/>
  <c r="GX414" i="14"/>
  <c r="GS414" i="14"/>
  <c r="IU414" i="14"/>
  <c r="GL414" i="14"/>
  <c r="FM414" i="14"/>
  <c r="BJ414" i="14"/>
  <c r="AY414" i="14"/>
  <c r="BX414" i="14"/>
  <c r="HR414" i="14"/>
  <c r="HB414" i="14"/>
  <c r="AH414" i="14"/>
  <c r="HQ414" i="14"/>
  <c r="FI414" i="14"/>
  <c r="ES414" i="14"/>
  <c r="EL414" i="14"/>
  <c r="EG414" i="14"/>
  <c r="GI414" i="14"/>
  <c r="DZ414" i="14"/>
  <c r="AO414" i="14"/>
  <c r="GG414" i="14"/>
  <c r="IF414" i="14"/>
  <c r="DY414" i="14"/>
  <c r="GV414" i="14"/>
  <c r="BE414" i="14"/>
  <c r="CE414" i="14"/>
  <c r="R414" i="14"/>
  <c r="H414" i="14"/>
  <c r="HV414" i="14"/>
  <c r="CW414" i="14"/>
  <c r="CG414" i="14"/>
  <c r="BZ414" i="14"/>
  <c r="BU414" i="14"/>
  <c r="DW414" i="14"/>
  <c r="BN414" i="14"/>
  <c r="FT414" i="14"/>
  <c r="BI414" i="14"/>
  <c r="BD414" i="14"/>
  <c r="EK414" i="14"/>
  <c r="HO414" i="14"/>
  <c r="GY414" i="14"/>
  <c r="FC414" i="14"/>
  <c r="EV414" i="14"/>
  <c r="K414" i="14"/>
  <c r="AK414" i="14"/>
  <c r="U414" i="14"/>
  <c r="N414" i="14"/>
  <c r="I414" i="14"/>
  <c r="BK414" i="14"/>
  <c r="IW414" i="14"/>
  <c r="GF414" i="14"/>
  <c r="FS414" i="14"/>
  <c r="GW414" i="14"/>
  <c r="JB414" i="14"/>
  <c r="GK414" i="14"/>
  <c r="BH414" i="14"/>
  <c r="AU414" i="14"/>
  <c r="CP414" i="14"/>
  <c r="FL414" i="14"/>
  <c r="EU414" i="14"/>
  <c r="CO414" i="14"/>
  <c r="DL414" i="14"/>
  <c r="EY414" i="14"/>
  <c r="IL414" i="14"/>
  <c r="HZ414" i="14"/>
  <c r="AN414" i="14"/>
  <c r="IO414" i="14"/>
  <c r="W414" i="14"/>
  <c r="DE414" i="14"/>
  <c r="CK414" i="14"/>
  <c r="DT414" i="14"/>
  <c r="HK414" i="14"/>
  <c r="Z414" i="14"/>
  <c r="IK414" i="14"/>
  <c r="IH414" i="14"/>
  <c r="DA414" i="14"/>
  <c r="IJ414" i="14"/>
  <c r="HI414" i="14"/>
  <c r="I154" i="14"/>
  <c r="K154" i="14" s="1"/>
  <c r="JA415" i="14" s="1"/>
  <c r="GD414" i="14"/>
  <c r="FZ414" i="14"/>
  <c r="DK414" i="14"/>
  <c r="IG414" i="14"/>
  <c r="GC414" i="14"/>
  <c r="FY414" i="14"/>
  <c r="GN414" i="14"/>
  <c r="AT414" i="14"/>
  <c r="FX414" i="14"/>
  <c r="FW414" i="14"/>
  <c r="EW414" i="14"/>
  <c r="HY414" i="14"/>
  <c r="DV414" i="14"/>
  <c r="IE414" i="14"/>
  <c r="DC414" i="14"/>
  <c r="HM414" i="14"/>
  <c r="CM414" i="14"/>
  <c r="DR414" i="14"/>
  <c r="DQ414" i="14"/>
  <c r="DH414" i="14"/>
  <c r="DP414" i="14"/>
  <c r="EZ414" i="14"/>
  <c r="Y414" i="14"/>
  <c r="DD414" i="14"/>
  <c r="IP414" i="14"/>
  <c r="IM414" i="14"/>
  <c r="DG414" i="14"/>
  <c r="IT414" i="14"/>
  <c r="EX414" i="14"/>
  <c r="DO414" i="14"/>
  <c r="AB414" i="14"/>
  <c r="CN414" i="14"/>
  <c r="DJ414" i="14"/>
  <c r="CY414" i="14"/>
  <c r="IQ414" i="14"/>
  <c r="II414" i="14"/>
  <c r="HL414" i="14"/>
  <c r="CI414" i="14"/>
  <c r="DI414" i="14"/>
  <c r="HJ414" i="14"/>
  <c r="DS414" i="14"/>
  <c r="DM414" i="14"/>
  <c r="DN414" i="14"/>
  <c r="DB414" i="14"/>
  <c r="IC414" i="14"/>
  <c r="FA414" i="14"/>
  <c r="ID414" i="14"/>
  <c r="IB414" i="14"/>
  <c r="HW414" i="14"/>
  <c r="FB414" i="14"/>
  <c r="DU414" i="14"/>
  <c r="IS414" i="14"/>
  <c r="IA414" i="14"/>
  <c r="DF414" i="14"/>
  <c r="AC414" i="14"/>
  <c r="I679" i="14"/>
  <c r="K679" i="14" s="1"/>
  <c r="L679" i="14" s="1"/>
  <c r="M350" i="2"/>
  <c r="K350" i="2"/>
  <c r="N350" i="2" s="1"/>
  <c r="L350" i="2"/>
  <c r="K311" i="2"/>
  <c r="L311" i="2" s="1"/>
  <c r="K389" i="2"/>
  <c r="L389" i="2" s="1"/>
  <c r="P349" i="2"/>
  <c r="O349" i="2"/>
  <c r="J79" i="11"/>
  <c r="K79" i="11" s="1"/>
  <c r="H79" i="11"/>
  <c r="I79" i="11" s="1"/>
  <c r="M388" i="2"/>
  <c r="N388" i="2"/>
  <c r="F155" i="14"/>
  <c r="H155" i="14"/>
  <c r="H680" i="14"/>
  <c r="E681" i="14"/>
  <c r="F681" i="14" s="1"/>
  <c r="F680" i="14"/>
  <c r="N681" i="14"/>
  <c r="A682" i="14"/>
  <c r="E156" i="14"/>
  <c r="G156" i="14" s="1"/>
  <c r="BJ680" i="14"/>
  <c r="BB680" i="14"/>
  <c r="AT680" i="14"/>
  <c r="AL680" i="14"/>
  <c r="AD680" i="14"/>
  <c r="V680" i="14"/>
  <c r="BI680" i="14"/>
  <c r="BA680" i="14"/>
  <c r="AS680" i="14"/>
  <c r="AK680" i="14"/>
  <c r="AC680" i="14"/>
  <c r="U680" i="14"/>
  <c r="M680" i="14"/>
  <c r="BH680" i="14"/>
  <c r="AZ680" i="14"/>
  <c r="AR680" i="14"/>
  <c r="AJ680" i="14"/>
  <c r="AB680" i="14"/>
  <c r="T680" i="14"/>
  <c r="BG680" i="14"/>
  <c r="AY680" i="14"/>
  <c r="AQ680" i="14"/>
  <c r="AI680" i="14"/>
  <c r="AA680" i="14"/>
  <c r="S680" i="14"/>
  <c r="BF680" i="14"/>
  <c r="AX680" i="14"/>
  <c r="AP680" i="14"/>
  <c r="AH680" i="14"/>
  <c r="Z680" i="14"/>
  <c r="R680" i="14"/>
  <c r="BE680" i="14"/>
  <c r="AW680" i="14"/>
  <c r="AO680" i="14"/>
  <c r="AG680" i="14"/>
  <c r="Y680" i="14"/>
  <c r="Q680" i="14"/>
  <c r="BL680" i="14"/>
  <c r="BD680" i="14"/>
  <c r="AV680" i="14"/>
  <c r="AN680" i="14"/>
  <c r="AF680" i="14"/>
  <c r="X680" i="14"/>
  <c r="P680" i="14"/>
  <c r="BK680" i="14"/>
  <c r="BC680" i="14"/>
  <c r="AU680" i="14"/>
  <c r="AM680" i="14"/>
  <c r="AE680" i="14"/>
  <c r="W680" i="14"/>
  <c r="O680" i="14"/>
  <c r="D157" i="14"/>
  <c r="C158" i="14"/>
  <c r="D682" i="14"/>
  <c r="C683" i="14"/>
  <c r="K67" i="2"/>
  <c r="M67" i="2" s="1"/>
  <c r="O67" i="2" s="1"/>
  <c r="S67" i="2" s="1"/>
  <c r="L25" i="11" s="1"/>
  <c r="E80" i="11"/>
  <c r="F80" i="11" s="1"/>
  <c r="D81" i="11"/>
  <c r="G81" i="11" s="1"/>
  <c r="M310" i="2"/>
  <c r="N311" i="2"/>
  <c r="E312" i="2"/>
  <c r="F312" i="2" s="1"/>
  <c r="C69" i="2"/>
  <c r="H69" i="2" s="1"/>
  <c r="I69" i="2" s="1"/>
  <c r="F68" i="2"/>
  <c r="H68" i="2"/>
  <c r="I68" i="2" s="1"/>
  <c r="AH67" i="2"/>
  <c r="AI67" i="2" s="1"/>
  <c r="AK67" i="2" s="1"/>
  <c r="AO67" i="2" s="1"/>
  <c r="M25" i="11" s="1"/>
  <c r="Z69" i="2"/>
  <c r="AA68" i="2"/>
  <c r="AB68" i="2" s="1"/>
  <c r="AC68" i="2"/>
  <c r="AH68" i="2" s="1"/>
  <c r="X84" i="2"/>
  <c r="BR415" i="14" l="1"/>
  <c r="GP415" i="14"/>
  <c r="DO415" i="14"/>
  <c r="IT415" i="14"/>
  <c r="O415" i="14"/>
  <c r="CH415" i="14"/>
  <c r="IM415" i="14"/>
  <c r="FL415" i="14"/>
  <c r="FZ415" i="14"/>
  <c r="FP415" i="14"/>
  <c r="DD415" i="14"/>
  <c r="AR415" i="14"/>
  <c r="IA415" i="14"/>
  <c r="GO415" i="14"/>
  <c r="CY415" i="14"/>
  <c r="G415" i="14"/>
  <c r="GA415" i="14"/>
  <c r="EC415" i="14"/>
  <c r="GN415" i="14"/>
  <c r="AT415" i="14"/>
  <c r="GJ415" i="14"/>
  <c r="BA415" i="14"/>
  <c r="BC415" i="14"/>
  <c r="DX415" i="14"/>
  <c r="HD415" i="14"/>
  <c r="FJ415" i="14"/>
  <c r="DW415" i="14"/>
  <c r="CR415" i="14"/>
  <c r="ED415" i="14"/>
  <c r="JB415" i="14"/>
  <c r="DG415" i="14"/>
  <c r="IS415" i="14"/>
  <c r="CT415" i="14"/>
  <c r="J415" i="14"/>
  <c r="AK415" i="14"/>
  <c r="DP415" i="14"/>
  <c r="GG415" i="14"/>
  <c r="IR415" i="14"/>
  <c r="GV415" i="14"/>
  <c r="BD415" i="14"/>
  <c r="BW415" i="14"/>
  <c r="II415" i="14"/>
  <c r="IQ415" i="14"/>
  <c r="HZ415" i="14"/>
  <c r="CL415" i="14"/>
  <c r="GL415" i="14"/>
  <c r="IG415" i="14"/>
  <c r="EA415" i="14"/>
  <c r="DS415" i="14"/>
  <c r="FN415" i="14"/>
  <c r="DZ415" i="14"/>
  <c r="BG415" i="14"/>
  <c r="DB415" i="14"/>
  <c r="EO415" i="14"/>
  <c r="GC415" i="14"/>
  <c r="DT415" i="14"/>
  <c r="EB415" i="14"/>
  <c r="BH415" i="14"/>
  <c r="BO415" i="14"/>
  <c r="BN415" i="14"/>
  <c r="AP415" i="14"/>
  <c r="IW415" i="14"/>
  <c r="HY415" i="14"/>
  <c r="GK415" i="14"/>
  <c r="BE415" i="14"/>
  <c r="EK415" i="14"/>
  <c r="IN415" i="14"/>
  <c r="DA415" i="14"/>
  <c r="FX415" i="14"/>
  <c r="CN415" i="14"/>
  <c r="FO415" i="14"/>
  <c r="AG415" i="14"/>
  <c r="DQ415" i="14"/>
  <c r="GR415" i="14"/>
  <c r="FM415" i="14"/>
  <c r="DY415" i="14"/>
  <c r="BM415" i="14"/>
  <c r="GB415" i="14"/>
  <c r="HX415" i="14"/>
  <c r="Y415" i="14"/>
  <c r="FR415" i="14"/>
  <c r="AA415" i="14"/>
  <c r="DF415" i="14"/>
  <c r="EG415" i="14"/>
  <c r="IY415" i="14"/>
  <c r="DU415" i="14"/>
  <c r="GH415" i="14"/>
  <c r="FT415" i="14"/>
  <c r="GM415" i="14"/>
  <c r="BI415" i="14"/>
  <c r="IC415" i="14"/>
  <c r="FA415" i="14"/>
  <c r="CB415" i="14"/>
  <c r="CV415" i="14"/>
  <c r="Q415" i="14"/>
  <c r="AY415" i="14"/>
  <c r="FD415" i="14"/>
  <c r="HE415" i="14"/>
  <c r="ES415" i="14"/>
  <c r="CW415" i="14"/>
  <c r="M415" i="14"/>
  <c r="EZ415" i="14"/>
  <c r="HC415" i="14"/>
  <c r="GT415" i="14"/>
  <c r="CU415" i="14"/>
  <c r="K415" i="14"/>
  <c r="AX415" i="14"/>
  <c r="IH415" i="14"/>
  <c r="EP415" i="14"/>
  <c r="AH415" i="14"/>
  <c r="GS415" i="14"/>
  <c r="EN415" i="14"/>
  <c r="FV415" i="14"/>
  <c r="AF415" i="14"/>
  <c r="FY415" i="14"/>
  <c r="HT415" i="14"/>
  <c r="DM415" i="14"/>
  <c r="EF415" i="14"/>
  <c r="U415" i="14"/>
  <c r="HJ415" i="14"/>
  <c r="GQ415" i="14"/>
  <c r="CI415" i="14"/>
  <c r="IL415" i="14"/>
  <c r="DJ415" i="14"/>
  <c r="CA415" i="14"/>
  <c r="AZ415" i="14"/>
  <c r="AD415" i="14"/>
  <c r="HV415" i="14"/>
  <c r="EX415" i="14"/>
  <c r="EL415" i="14"/>
  <c r="IO415" i="14"/>
  <c r="DC415" i="14"/>
  <c r="L415" i="14"/>
  <c r="CD415" i="14"/>
  <c r="HA415" i="14"/>
  <c r="X415" i="14"/>
  <c r="AQ415" i="14"/>
  <c r="EY415" i="14"/>
  <c r="HQ415" i="14"/>
  <c r="GW415" i="14"/>
  <c r="P415" i="14"/>
  <c r="V415" i="14"/>
  <c r="HL415" i="14"/>
  <c r="AM415" i="14"/>
  <c r="EQ415" i="14"/>
  <c r="FH415" i="14"/>
  <c r="CK415" i="14"/>
  <c r="EU415" i="14"/>
  <c r="IX415" i="14"/>
  <c r="GF415" i="14"/>
  <c r="BJ415" i="14"/>
  <c r="ID415" i="14"/>
  <c r="AI415" i="14"/>
  <c r="S415" i="14"/>
  <c r="IF415" i="14"/>
  <c r="HF415" i="14"/>
  <c r="DL415" i="14"/>
  <c r="BU415" i="14"/>
  <c r="FW415" i="14"/>
  <c r="H415" i="14"/>
  <c r="EH415" i="14"/>
  <c r="EM415" i="14"/>
  <c r="AE415" i="14"/>
  <c r="BT415" i="14"/>
  <c r="CP415" i="14"/>
  <c r="GX415" i="14"/>
  <c r="HO415" i="14"/>
  <c r="GU415" i="14"/>
  <c r="ET415" i="14"/>
  <c r="T415" i="14"/>
  <c r="HM415" i="14"/>
  <c r="CM415" i="14"/>
  <c r="AL415" i="14"/>
  <c r="EE415" i="14"/>
  <c r="CJ415" i="14"/>
  <c r="BX415" i="14"/>
  <c r="CS415" i="14"/>
  <c r="CE415" i="14"/>
  <c r="BY415" i="14"/>
  <c r="HH415" i="14"/>
  <c r="IV415" i="14"/>
  <c r="GE415" i="14"/>
  <c r="DV415" i="14"/>
  <c r="AO415" i="14"/>
  <c r="HB415" i="14"/>
  <c r="HU415" i="14"/>
  <c r="HK415" i="14"/>
  <c r="EV415" i="14"/>
  <c r="HR415" i="14"/>
  <c r="R415" i="14"/>
  <c r="IE415" i="14"/>
  <c r="FF415" i="14"/>
  <c r="CO415" i="14"/>
  <c r="Z415" i="14"/>
  <c r="FC415" i="14"/>
  <c r="FG415" i="14"/>
  <c r="BL415" i="14"/>
  <c r="FQ415" i="14"/>
  <c r="AW415" i="14"/>
  <c r="CF415" i="14"/>
  <c r="IJ415" i="14"/>
  <c r="FU415" i="14"/>
  <c r="DH415" i="14"/>
  <c r="IU415" i="14"/>
  <c r="GD415" i="14"/>
  <c r="DE415" i="14"/>
  <c r="HW415" i="14"/>
  <c r="GZ415" i="14"/>
  <c r="HS415" i="14"/>
  <c r="HI415" i="14"/>
  <c r="ER415" i="14"/>
  <c r="CC415" i="14"/>
  <c r="HN415" i="14"/>
  <c r="HG415" i="14"/>
  <c r="IP415" i="14"/>
  <c r="CZ415" i="14"/>
  <c r="BV415" i="14"/>
  <c r="BS415" i="14"/>
  <c r="BQ415" i="14"/>
  <c r="IZ415" i="14"/>
  <c r="GI415" i="14"/>
  <c r="DR415" i="14"/>
  <c r="IB415" i="14"/>
  <c r="FK415" i="14"/>
  <c r="IK415" i="14"/>
  <c r="EI415" i="14"/>
  <c r="DI415" i="14"/>
  <c r="AJ415" i="14"/>
  <c r="HP415" i="14"/>
  <c r="DN415" i="14"/>
  <c r="GY415" i="14"/>
  <c r="FB415" i="14"/>
  <c r="FE415" i="14"/>
  <c r="BZ415" i="14"/>
  <c r="CG415" i="14"/>
  <c r="FI415" i="14"/>
  <c r="AU415" i="14"/>
  <c r="CQ415" i="14"/>
  <c r="BP415" i="14"/>
  <c r="BK415" i="14"/>
  <c r="BF415" i="14"/>
  <c r="AS415" i="14"/>
  <c r="AN415" i="14"/>
  <c r="EW415" i="14"/>
  <c r="AC415" i="14"/>
  <c r="DK415" i="14"/>
  <c r="I415" i="14"/>
  <c r="EJ415" i="14"/>
  <c r="AV415" i="14"/>
  <c r="CX415" i="14"/>
  <c r="W415" i="14"/>
  <c r="AB415" i="14"/>
  <c r="FS415" i="14"/>
  <c r="N415" i="14"/>
  <c r="BB415" i="14"/>
  <c r="M351" i="2"/>
  <c r="L351" i="2"/>
  <c r="K390" i="2"/>
  <c r="L390" i="2" s="1"/>
  <c r="K351" i="2"/>
  <c r="N351" i="2" s="1"/>
  <c r="K312" i="2"/>
  <c r="L312" i="2" s="1"/>
  <c r="M389" i="2"/>
  <c r="N389" i="2"/>
  <c r="J80" i="11"/>
  <c r="K80" i="11" s="1"/>
  <c r="H80" i="11"/>
  <c r="I80" i="11" s="1"/>
  <c r="O350" i="2"/>
  <c r="P350" i="2"/>
  <c r="H681" i="14"/>
  <c r="G681" i="14"/>
  <c r="I155" i="14"/>
  <c r="K155" i="14" s="1"/>
  <c r="HY416" i="14" s="1"/>
  <c r="I680" i="14"/>
  <c r="K680" i="14" s="1"/>
  <c r="L680" i="14" s="1"/>
  <c r="F156" i="14"/>
  <c r="H156" i="14"/>
  <c r="E157" i="14"/>
  <c r="G157" i="14" s="1"/>
  <c r="N682" i="14"/>
  <c r="A683" i="14"/>
  <c r="BJ681" i="14"/>
  <c r="BB681" i="14"/>
  <c r="AT681" i="14"/>
  <c r="AL681" i="14"/>
  <c r="AD681" i="14"/>
  <c r="V681" i="14"/>
  <c r="BI681" i="14"/>
  <c r="BA681" i="14"/>
  <c r="AS681" i="14"/>
  <c r="AK681" i="14"/>
  <c r="AC681" i="14"/>
  <c r="U681" i="14"/>
  <c r="M681" i="14"/>
  <c r="BH681" i="14"/>
  <c r="AZ681" i="14"/>
  <c r="AR681" i="14"/>
  <c r="AJ681" i="14"/>
  <c r="AB681" i="14"/>
  <c r="T681" i="14"/>
  <c r="BG681" i="14"/>
  <c r="AY681" i="14"/>
  <c r="AQ681" i="14"/>
  <c r="AI681" i="14"/>
  <c r="AA681" i="14"/>
  <c r="S681" i="14"/>
  <c r="BF681" i="14"/>
  <c r="AX681" i="14"/>
  <c r="AP681" i="14"/>
  <c r="AH681" i="14"/>
  <c r="Z681" i="14"/>
  <c r="R681" i="14"/>
  <c r="BE681" i="14"/>
  <c r="AW681" i="14"/>
  <c r="AO681" i="14"/>
  <c r="AG681" i="14"/>
  <c r="Y681" i="14"/>
  <c r="Q681" i="14"/>
  <c r="BL681" i="14"/>
  <c r="BD681" i="14"/>
  <c r="AV681" i="14"/>
  <c r="AN681" i="14"/>
  <c r="AF681" i="14"/>
  <c r="X681" i="14"/>
  <c r="P681" i="14"/>
  <c r="BK681" i="14"/>
  <c r="BC681" i="14"/>
  <c r="AU681" i="14"/>
  <c r="AM681" i="14"/>
  <c r="AE681" i="14"/>
  <c r="W681" i="14"/>
  <c r="O681" i="14"/>
  <c r="D683" i="14"/>
  <c r="C684" i="14"/>
  <c r="E682" i="14"/>
  <c r="G682" i="14" s="1"/>
  <c r="C159" i="14"/>
  <c r="D158" i="14"/>
  <c r="K68" i="2"/>
  <c r="M68" i="2" s="1"/>
  <c r="O68" i="2" s="1"/>
  <c r="S68" i="2" s="1"/>
  <c r="L26" i="11" s="1"/>
  <c r="E81" i="11"/>
  <c r="F81" i="11" s="1"/>
  <c r="D82" i="11"/>
  <c r="G82" i="11" s="1"/>
  <c r="C70" i="2"/>
  <c r="H70" i="2" s="1"/>
  <c r="I70" i="2" s="1"/>
  <c r="F69" i="2"/>
  <c r="K69" i="2" s="1"/>
  <c r="D69" i="2"/>
  <c r="E69" i="2" s="1"/>
  <c r="M311" i="2"/>
  <c r="N312" i="2"/>
  <c r="E313" i="2"/>
  <c r="F313" i="2" s="1"/>
  <c r="AI68" i="2"/>
  <c r="AK68" i="2" s="1"/>
  <c r="AO68" i="2" s="1"/>
  <c r="M26" i="11" s="1"/>
  <c r="AC69" i="2"/>
  <c r="AA69" i="2"/>
  <c r="AB69" i="2" s="1"/>
  <c r="Z70" i="2"/>
  <c r="AE69" i="2"/>
  <c r="AF69" i="2" s="1"/>
  <c r="X85" i="2"/>
  <c r="M352" i="2" l="1"/>
  <c r="K313" i="2"/>
  <c r="L313" i="2" s="1"/>
  <c r="K391" i="2"/>
  <c r="L391" i="2" s="1"/>
  <c r="K352" i="2"/>
  <c r="N352" i="2" s="1"/>
  <c r="L352" i="2"/>
  <c r="J81" i="11"/>
  <c r="K81" i="11" s="1"/>
  <c r="H81" i="11"/>
  <c r="I81" i="11" s="1"/>
  <c r="O351" i="2"/>
  <c r="P351" i="2"/>
  <c r="N390" i="2"/>
  <c r="M390" i="2"/>
  <c r="I681" i="14"/>
  <c r="K681" i="14" s="1"/>
  <c r="L681" i="14" s="1"/>
  <c r="HN416" i="14"/>
  <c r="BR416" i="14"/>
  <c r="FH416" i="14"/>
  <c r="CM416" i="14"/>
  <c r="IX416" i="14"/>
  <c r="AM416" i="14"/>
  <c r="HD416" i="14"/>
  <c r="AD416" i="14"/>
  <c r="EM416" i="14"/>
  <c r="HP416" i="14"/>
  <c r="AH416" i="14"/>
  <c r="DC416" i="14"/>
  <c r="HK416" i="14"/>
  <c r="EN416" i="14"/>
  <c r="FY416" i="14"/>
  <c r="DJ416" i="14"/>
  <c r="FK416" i="14"/>
  <c r="CV416" i="14"/>
  <c r="AG416" i="14"/>
  <c r="GU416" i="14"/>
  <c r="CI416" i="14"/>
  <c r="HJ416" i="14"/>
  <c r="AT416" i="14"/>
  <c r="GS416" i="14"/>
  <c r="IB416" i="14"/>
  <c r="EU416" i="14"/>
  <c r="BV416" i="14"/>
  <c r="IJ416" i="14"/>
  <c r="FC416" i="14"/>
  <c r="CD416" i="14"/>
  <c r="DT416" i="14"/>
  <c r="DV416" i="14"/>
  <c r="DP416" i="14"/>
  <c r="DR416" i="14"/>
  <c r="EB416" i="14"/>
  <c r="ED416" i="14"/>
  <c r="DX416" i="14"/>
  <c r="DZ416" i="14"/>
  <c r="AE416" i="14"/>
  <c r="CJ416" i="14"/>
  <c r="EO416" i="14"/>
  <c r="GR416" i="14"/>
  <c r="Z416" i="14"/>
  <c r="AI416" i="14"/>
  <c r="ER416" i="14"/>
  <c r="DL416" i="14"/>
  <c r="AO416" i="14"/>
  <c r="CP416" i="14"/>
  <c r="DK416" i="14"/>
  <c r="AV416" i="14"/>
  <c r="M416" i="14"/>
  <c r="FU416" i="14"/>
  <c r="AR416" i="14"/>
  <c r="GQ416" i="14"/>
  <c r="AA416" i="14"/>
  <c r="FR416" i="14"/>
  <c r="AP416" i="14"/>
  <c r="BY416" i="14"/>
  <c r="HW416" i="14"/>
  <c r="EX416" i="14"/>
  <c r="CG416" i="14"/>
  <c r="IE416" i="14"/>
  <c r="FF416" i="14"/>
  <c r="GF416" i="14"/>
  <c r="GH416" i="14"/>
  <c r="GB416" i="14"/>
  <c r="GD416" i="14"/>
  <c r="GN416" i="14"/>
  <c r="GP416" i="14"/>
  <c r="GJ416" i="14"/>
  <c r="GL416" i="14"/>
  <c r="GT416" i="14"/>
  <c r="BB416" i="14"/>
  <c r="BA416" i="14"/>
  <c r="FV416" i="14"/>
  <c r="HB416" i="14"/>
  <c r="GV416" i="14"/>
  <c r="HQ416" i="14"/>
  <c r="S416" i="14"/>
  <c r="CN416" i="14"/>
  <c r="HE416" i="14"/>
  <c r="U416" i="14"/>
  <c r="HA416" i="14"/>
  <c r="HV416" i="14"/>
  <c r="AB416" i="14"/>
  <c r="GZ416" i="14"/>
  <c r="ES416" i="14"/>
  <c r="CL416" i="14"/>
  <c r="FP416" i="14"/>
  <c r="AN416" i="14"/>
  <c r="EI416" i="14"/>
  <c r="W416" i="14"/>
  <c r="FN416" i="14"/>
  <c r="FA416" i="14"/>
  <c r="BT416" i="14"/>
  <c r="HZ416" i="14"/>
  <c r="FI416" i="14"/>
  <c r="CB416" i="14"/>
  <c r="IH416" i="14"/>
  <c r="IR416" i="14"/>
  <c r="IT416" i="14"/>
  <c r="IN416" i="14"/>
  <c r="IP416" i="14"/>
  <c r="IZ416" i="14"/>
  <c r="JB416" i="14"/>
  <c r="IV416" i="14"/>
  <c r="DH416" i="14"/>
  <c r="DE416" i="14"/>
  <c r="FZ416" i="14"/>
  <c r="CU416" i="14"/>
  <c r="GX416" i="14"/>
  <c r="Y416" i="14"/>
  <c r="H416" i="14"/>
  <c r="BZ416" i="14"/>
  <c r="FG416" i="14"/>
  <c r="IF416" i="14"/>
  <c r="DU416" i="14"/>
  <c r="DQ416" i="14"/>
  <c r="EC416" i="14"/>
  <c r="DY416" i="14"/>
  <c r="N416" i="14"/>
  <c r="CZ416" i="14"/>
  <c r="FB416" i="14"/>
  <c r="II416" i="14"/>
  <c r="CC416" i="14"/>
  <c r="GG416" i="14"/>
  <c r="GC416" i="14"/>
  <c r="GO416" i="14"/>
  <c r="GK416" i="14"/>
  <c r="CR416" i="14"/>
  <c r="EL416" i="14"/>
  <c r="Q416" i="14"/>
  <c r="CY416" i="14"/>
  <c r="AW416" i="14"/>
  <c r="AQ416" i="14"/>
  <c r="FO416" i="14"/>
  <c r="HU416" i="14"/>
  <c r="AU416" i="14"/>
  <c r="K416" i="14"/>
  <c r="AZ416" i="14"/>
  <c r="DM416" i="14"/>
  <c r="G416" i="14"/>
  <c r="FQ416" i="14"/>
  <c r="CT416" i="14"/>
  <c r="DG416" i="14"/>
  <c r="FX416" i="14"/>
  <c r="DA416" i="14"/>
  <c r="AL416" i="14"/>
  <c r="HR416" i="14"/>
  <c r="AC416" i="14"/>
  <c r="FL416" i="14"/>
  <c r="L416" i="14"/>
  <c r="EE416" i="14"/>
  <c r="BW416" i="14"/>
  <c r="IC416" i="14"/>
  <c r="EV416" i="14"/>
  <c r="CE416" i="14"/>
  <c r="IK416" i="14"/>
  <c r="FD416" i="14"/>
  <c r="BG416" i="14"/>
  <c r="BI416" i="14"/>
  <c r="BC416" i="14"/>
  <c r="BE416" i="14"/>
  <c r="BO416" i="14"/>
  <c r="BQ416" i="14"/>
  <c r="BK416" i="14"/>
  <c r="BM416" i="14"/>
  <c r="FW416" i="14"/>
  <c r="AJ416" i="14"/>
  <c r="AF416" i="14"/>
  <c r="X416" i="14"/>
  <c r="R416" i="14"/>
  <c r="EK416" i="14"/>
  <c r="DD416" i="14"/>
  <c r="EY416" i="14"/>
  <c r="HX416" i="14"/>
  <c r="CH416" i="14"/>
  <c r="DS416" i="14"/>
  <c r="DO416" i="14"/>
  <c r="EA416" i="14"/>
  <c r="DW416" i="14"/>
  <c r="EG416" i="14"/>
  <c r="HL416" i="14"/>
  <c r="IA416" i="14"/>
  <c r="BU416" i="14"/>
  <c r="FJ416" i="14"/>
  <c r="GE416" i="14"/>
  <c r="GA416" i="14"/>
  <c r="GM416" i="14"/>
  <c r="GI416" i="14"/>
  <c r="DI416" i="14"/>
  <c r="AS416" i="14"/>
  <c r="GY416" i="14"/>
  <c r="EH416" i="14"/>
  <c r="EJ416" i="14"/>
  <c r="DN416" i="14"/>
  <c r="HO416" i="14"/>
  <c r="DF416" i="14"/>
  <c r="J416" i="14"/>
  <c r="CO416" i="14"/>
  <c r="HH416" i="14"/>
  <c r="BX416" i="14"/>
  <c r="ID416" i="14"/>
  <c r="EW416" i="14"/>
  <c r="CF416" i="14"/>
  <c r="IL416" i="14"/>
  <c r="FE416" i="14"/>
  <c r="IQ416" i="14"/>
  <c r="IS416" i="14"/>
  <c r="IM416" i="14"/>
  <c r="IO416" i="14"/>
  <c r="IY416" i="14"/>
  <c r="JA416" i="14"/>
  <c r="IU416" i="14"/>
  <c r="IW416" i="14"/>
  <c r="FM416" i="14"/>
  <c r="CX416" i="14"/>
  <c r="FS416" i="14"/>
  <c r="AX416" i="14"/>
  <c r="P416" i="14"/>
  <c r="HT416" i="14"/>
  <c r="V416" i="14"/>
  <c r="T416" i="14"/>
  <c r="CW416" i="14"/>
  <c r="ET416" i="14"/>
  <c r="HG416" i="14"/>
  <c r="CS416" i="14"/>
  <c r="HF416" i="14"/>
  <c r="HS416" i="14"/>
  <c r="FT416" i="14"/>
  <c r="HM416" i="14"/>
  <c r="EP416" i="14"/>
  <c r="CQ416" i="14"/>
  <c r="EQ416" i="14"/>
  <c r="I416" i="14"/>
  <c r="AY416" i="14"/>
  <c r="AK416" i="14"/>
  <c r="BP416" i="14"/>
  <c r="BF416" i="14"/>
  <c r="BS416" i="14"/>
  <c r="HI416" i="14"/>
  <c r="BD416" i="14"/>
  <c r="BJ416" i="14"/>
  <c r="BH416" i="14"/>
  <c r="HC416" i="14"/>
  <c r="BL416" i="14"/>
  <c r="CA416" i="14"/>
  <c r="EZ416" i="14"/>
  <c r="CK416" i="14"/>
  <c r="EF416" i="14"/>
  <c r="GW416" i="14"/>
  <c r="BN416" i="14"/>
  <c r="IG416" i="14"/>
  <c r="DB416" i="14"/>
  <c r="O416" i="14"/>
  <c r="I156" i="14"/>
  <c r="K156" i="14" s="1"/>
  <c r="BD417" i="14" s="1"/>
  <c r="F682" i="14"/>
  <c r="H682" i="14"/>
  <c r="F157" i="14"/>
  <c r="H157" i="14"/>
  <c r="N683" i="14"/>
  <c r="A684" i="14"/>
  <c r="BJ682" i="14"/>
  <c r="BB682" i="14"/>
  <c r="AT682" i="14"/>
  <c r="AL682" i="14"/>
  <c r="AD682" i="14"/>
  <c r="V682" i="14"/>
  <c r="BI682" i="14"/>
  <c r="BA682" i="14"/>
  <c r="AS682" i="14"/>
  <c r="AK682" i="14"/>
  <c r="AC682" i="14"/>
  <c r="U682" i="14"/>
  <c r="M682" i="14"/>
  <c r="BH682" i="14"/>
  <c r="AZ682" i="14"/>
  <c r="AR682" i="14"/>
  <c r="AJ682" i="14"/>
  <c r="AB682" i="14"/>
  <c r="T682" i="14"/>
  <c r="BG682" i="14"/>
  <c r="AY682" i="14"/>
  <c r="AQ682" i="14"/>
  <c r="AI682" i="14"/>
  <c r="AA682" i="14"/>
  <c r="S682" i="14"/>
  <c r="BF682" i="14"/>
  <c r="AX682" i="14"/>
  <c r="AP682" i="14"/>
  <c r="AH682" i="14"/>
  <c r="Z682" i="14"/>
  <c r="R682" i="14"/>
  <c r="BE682" i="14"/>
  <c r="AW682" i="14"/>
  <c r="AO682" i="14"/>
  <c r="AG682" i="14"/>
  <c r="Y682" i="14"/>
  <c r="Q682" i="14"/>
  <c r="BL682" i="14"/>
  <c r="BD682" i="14"/>
  <c r="AV682" i="14"/>
  <c r="AN682" i="14"/>
  <c r="AF682" i="14"/>
  <c r="X682" i="14"/>
  <c r="P682" i="14"/>
  <c r="BK682" i="14"/>
  <c r="BC682" i="14"/>
  <c r="AU682" i="14"/>
  <c r="AM682" i="14"/>
  <c r="AE682" i="14"/>
  <c r="W682" i="14"/>
  <c r="O682" i="14"/>
  <c r="D684" i="14"/>
  <c r="C685" i="14"/>
  <c r="E683" i="14"/>
  <c r="G683" i="14" s="1"/>
  <c r="E158" i="14"/>
  <c r="H158" i="14" s="1"/>
  <c r="D159" i="14"/>
  <c r="C160" i="14"/>
  <c r="D70" i="2"/>
  <c r="E70" i="2" s="1"/>
  <c r="C71" i="2"/>
  <c r="F71" i="2" s="1"/>
  <c r="F70" i="2"/>
  <c r="E82" i="11"/>
  <c r="F82" i="11" s="1"/>
  <c r="D83" i="11"/>
  <c r="G83" i="11" s="1"/>
  <c r="M69" i="2"/>
  <c r="O69" i="2" s="1"/>
  <c r="S69" i="2" s="1"/>
  <c r="L27" i="11" s="1"/>
  <c r="M312" i="2"/>
  <c r="N313" i="2"/>
  <c r="E314" i="2"/>
  <c r="F314" i="2" s="1"/>
  <c r="D71" i="2"/>
  <c r="E71" i="2" s="1"/>
  <c r="C72" i="2"/>
  <c r="K70" i="2"/>
  <c r="AH69" i="2"/>
  <c r="AI69" i="2" s="1"/>
  <c r="AK69" i="2" s="1"/>
  <c r="AO69" i="2" s="1"/>
  <c r="M27" i="11" s="1"/>
  <c r="AC70" i="2"/>
  <c r="AE70" i="2"/>
  <c r="AF70" i="2" s="1"/>
  <c r="Z71" i="2"/>
  <c r="AA70" i="2"/>
  <c r="AB70" i="2" s="1"/>
  <c r="X86" i="2"/>
  <c r="H71" i="2" l="1"/>
  <c r="I71" i="2" s="1"/>
  <c r="K71" i="2" s="1"/>
  <c r="J82" i="11"/>
  <c r="K82" i="11" s="1"/>
  <c r="H82" i="11"/>
  <c r="I82" i="11" s="1"/>
  <c r="O352" i="2"/>
  <c r="P352" i="2"/>
  <c r="M391" i="2"/>
  <c r="N391" i="2"/>
  <c r="M353" i="2"/>
  <c r="K392" i="2"/>
  <c r="L392" i="2" s="1"/>
  <c r="L353" i="2"/>
  <c r="K353" i="2"/>
  <c r="N353" i="2" s="1"/>
  <c r="K314" i="2"/>
  <c r="L314" i="2" s="1"/>
  <c r="M70" i="2"/>
  <c r="O70" i="2" s="1"/>
  <c r="S70" i="2" s="1"/>
  <c r="L28" i="11" s="1"/>
  <c r="GN417" i="14"/>
  <c r="FZ417" i="14"/>
  <c r="DD417" i="14"/>
  <c r="CL417" i="14"/>
  <c r="CJ417" i="14"/>
  <c r="BZ417" i="14"/>
  <c r="IQ417" i="14"/>
  <c r="GP417" i="14"/>
  <c r="IO417" i="14"/>
  <c r="ED417" i="14"/>
  <c r="EB417" i="14"/>
  <c r="DF417" i="14"/>
  <c r="AJ417" i="14"/>
  <c r="Z417" i="14"/>
  <c r="X417" i="14"/>
  <c r="IS417" i="14"/>
  <c r="GE417" i="14"/>
  <c r="GC417" i="14"/>
  <c r="BR417" i="14"/>
  <c r="BP417" i="14"/>
  <c r="AL417" i="14"/>
  <c r="HK417" i="14"/>
  <c r="HI417" i="14"/>
  <c r="IM417" i="14"/>
  <c r="FY417" i="14"/>
  <c r="DS417" i="14"/>
  <c r="DQ417" i="14"/>
  <c r="JA417" i="14"/>
  <c r="IY417" i="14"/>
  <c r="HM417" i="14"/>
  <c r="EY417" i="14"/>
  <c r="EW417" i="14"/>
  <c r="FS417" i="14"/>
  <c r="DE417" i="14"/>
  <c r="BG417" i="14"/>
  <c r="BE417" i="14"/>
  <c r="GI417" i="14"/>
  <c r="GO417" i="14"/>
  <c r="HG417" i="14"/>
  <c r="ES417" i="14"/>
  <c r="CM417" i="14"/>
  <c r="CK417" i="14"/>
  <c r="CY417" i="14"/>
  <c r="AK417" i="14"/>
  <c r="IP417" i="14"/>
  <c r="IN417" i="14"/>
  <c r="DW417" i="14"/>
  <c r="EC417" i="14"/>
  <c r="EM417" i="14"/>
  <c r="BY417" i="14"/>
  <c r="AA417" i="14"/>
  <c r="Y417" i="14"/>
  <c r="AE417" i="14"/>
  <c r="HL417" i="14"/>
  <c r="GD417" i="14"/>
  <c r="GB417" i="14"/>
  <c r="BK417" i="14"/>
  <c r="BQ417" i="14"/>
  <c r="BS417" i="14"/>
  <c r="IR417" i="14"/>
  <c r="HJ417" i="14"/>
  <c r="HH417" i="14"/>
  <c r="HN417" i="14"/>
  <c r="ER417" i="14"/>
  <c r="DR417" i="14"/>
  <c r="DP417" i="14"/>
  <c r="JB417" i="14"/>
  <c r="IZ417" i="14"/>
  <c r="IT417" i="14"/>
  <c r="FX417" i="14"/>
  <c r="EX417" i="14"/>
  <c r="EV417" i="14"/>
  <c r="ET417" i="14"/>
  <c r="BX417" i="14"/>
  <c r="BF417" i="14"/>
  <c r="IU417" i="14"/>
  <c r="HW417" i="14"/>
  <c r="EE417" i="14"/>
  <c r="AM417" i="14"/>
  <c r="GX417" i="14"/>
  <c r="CX417" i="14"/>
  <c r="N417" i="14"/>
  <c r="FI417" i="14"/>
  <c r="BI417" i="14"/>
  <c r="HT417" i="14"/>
  <c r="DT417" i="14"/>
  <c r="AB417" i="14"/>
  <c r="GM417" i="14"/>
  <c r="DC417" i="14"/>
  <c r="S417" i="14"/>
  <c r="GL417" i="14"/>
  <c r="DB417" i="14"/>
  <c r="R417" i="14"/>
  <c r="GK417" i="14"/>
  <c r="DA417" i="14"/>
  <c r="Q417" i="14"/>
  <c r="GJ417" i="14"/>
  <c r="CZ417" i="14"/>
  <c r="P417" i="14"/>
  <c r="EL417" i="14"/>
  <c r="HP417" i="14"/>
  <c r="HO417" i="14"/>
  <c r="DO417" i="14"/>
  <c r="W417" i="14"/>
  <c r="GH417" i="14"/>
  <c r="CP417" i="14"/>
  <c r="IK417" i="14"/>
  <c r="FA417" i="14"/>
  <c r="BA417" i="14"/>
  <c r="HD417" i="14"/>
  <c r="DL417" i="14"/>
  <c r="T417" i="14"/>
  <c r="FW417" i="14"/>
  <c r="CU417" i="14"/>
  <c r="K417" i="14"/>
  <c r="FV417" i="14"/>
  <c r="CT417" i="14"/>
  <c r="J417" i="14"/>
  <c r="FU417" i="14"/>
  <c r="CS417" i="14"/>
  <c r="I417" i="14"/>
  <c r="FT417" i="14"/>
  <c r="CR417" i="14"/>
  <c r="H417" i="14"/>
  <c r="CA417" i="14"/>
  <c r="AT417" i="14"/>
  <c r="CW417" i="14"/>
  <c r="HS417" i="14"/>
  <c r="HR417" i="14"/>
  <c r="HQ417" i="14"/>
  <c r="AV417" i="14"/>
  <c r="GY417" i="14"/>
  <c r="DG417" i="14"/>
  <c r="O417" i="14"/>
  <c r="FR417" i="14"/>
  <c r="CH417" i="14"/>
  <c r="IC417" i="14"/>
  <c r="EK417" i="14"/>
  <c r="AS417" i="14"/>
  <c r="GV417" i="14"/>
  <c r="CV417" i="14"/>
  <c r="L417" i="14"/>
  <c r="FO417" i="14"/>
  <c r="CE417" i="14"/>
  <c r="IX417" i="14"/>
  <c r="FN417" i="14"/>
  <c r="CD417" i="14"/>
  <c r="IW417" i="14"/>
  <c r="FM417" i="14"/>
  <c r="CC417" i="14"/>
  <c r="IV417" i="14"/>
  <c r="FL417" i="14"/>
  <c r="CB417" i="14"/>
  <c r="FH417" i="14"/>
  <c r="EG417" i="14"/>
  <c r="GQ417" i="14"/>
  <c r="CQ417" i="14"/>
  <c r="G417" i="14"/>
  <c r="FJ417" i="14"/>
  <c r="BJ417" i="14"/>
  <c r="HU417" i="14"/>
  <c r="DU417" i="14"/>
  <c r="AC417" i="14"/>
  <c r="GF417" i="14"/>
  <c r="CN417" i="14"/>
  <c r="II417" i="14"/>
  <c r="FG417" i="14"/>
  <c r="BW417" i="14"/>
  <c r="IH417" i="14"/>
  <c r="FF417" i="14"/>
  <c r="BV417" i="14"/>
  <c r="IG417" i="14"/>
  <c r="FE417" i="14"/>
  <c r="BU417" i="14"/>
  <c r="IF417" i="14"/>
  <c r="FD417" i="14"/>
  <c r="BT417" i="14"/>
  <c r="EI417" i="14"/>
  <c r="AX417" i="14"/>
  <c r="EF417" i="14"/>
  <c r="GA417" i="14"/>
  <c r="CI417" i="14"/>
  <c r="IL417" i="14"/>
  <c r="FB417" i="14"/>
  <c r="BB417" i="14"/>
  <c r="HE417" i="14"/>
  <c r="DM417" i="14"/>
  <c r="U417" i="14"/>
  <c r="FP417" i="14"/>
  <c r="CF417" i="14"/>
  <c r="IA417" i="14"/>
  <c r="EQ417" i="14"/>
  <c r="BO417" i="14"/>
  <c r="HZ417" i="14"/>
  <c r="EP417" i="14"/>
  <c r="BN417" i="14"/>
  <c r="HY417" i="14"/>
  <c r="EO417" i="14"/>
  <c r="BM417" i="14"/>
  <c r="HX417" i="14"/>
  <c r="EN417" i="14"/>
  <c r="BL417" i="14"/>
  <c r="FK417" i="14"/>
  <c r="ID417" i="14"/>
  <c r="GW417" i="14"/>
  <c r="BH417" i="14"/>
  <c r="AY417" i="14"/>
  <c r="EH417" i="14"/>
  <c r="AW417" i="14"/>
  <c r="FC417" i="14"/>
  <c r="BC417" i="14"/>
  <c r="HV417" i="14"/>
  <c r="DV417" i="14"/>
  <c r="AD417" i="14"/>
  <c r="GG417" i="14"/>
  <c r="CO417" i="14"/>
  <c r="IJ417" i="14"/>
  <c r="EZ417" i="14"/>
  <c r="AZ417" i="14"/>
  <c r="HC417" i="14"/>
  <c r="EA417" i="14"/>
  <c r="AQ417" i="14"/>
  <c r="HB417" i="14"/>
  <c r="DZ417" i="14"/>
  <c r="AP417" i="14"/>
  <c r="HA417" i="14"/>
  <c r="DY417" i="14"/>
  <c r="AO417" i="14"/>
  <c r="GZ417" i="14"/>
  <c r="DX417" i="14"/>
  <c r="AN417" i="14"/>
  <c r="M417" i="14"/>
  <c r="IE417" i="14"/>
  <c r="EU417" i="14"/>
  <c r="AU417" i="14"/>
  <c r="HF417" i="14"/>
  <c r="DN417" i="14"/>
  <c r="V417" i="14"/>
  <c r="FQ417" i="14"/>
  <c r="CG417" i="14"/>
  <c r="IB417" i="14"/>
  <c r="EJ417" i="14"/>
  <c r="AR417" i="14"/>
  <c r="GU417" i="14"/>
  <c r="DK417" i="14"/>
  <c r="AI417" i="14"/>
  <c r="GT417" i="14"/>
  <c r="DJ417" i="14"/>
  <c r="AH417" i="14"/>
  <c r="GS417" i="14"/>
  <c r="DI417" i="14"/>
  <c r="AG417" i="14"/>
  <c r="GR417" i="14"/>
  <c r="DH417" i="14"/>
  <c r="AF417" i="14"/>
  <c r="I157" i="14"/>
  <c r="K157" i="14" s="1"/>
  <c r="IJ418" i="14" s="1"/>
  <c r="I682" i="14"/>
  <c r="K682" i="14" s="1"/>
  <c r="L682" i="14" s="1"/>
  <c r="G158" i="14"/>
  <c r="F683" i="14"/>
  <c r="H683" i="14"/>
  <c r="E159" i="14"/>
  <c r="H159" i="14" s="1"/>
  <c r="G159" i="14"/>
  <c r="F158" i="14"/>
  <c r="D685" i="14"/>
  <c r="C686" i="14"/>
  <c r="E684" i="14"/>
  <c r="G684" i="14" s="1"/>
  <c r="N684" i="14"/>
  <c r="A685" i="14"/>
  <c r="C161" i="14"/>
  <c r="D160" i="14"/>
  <c r="BJ683" i="14"/>
  <c r="BB683" i="14"/>
  <c r="AT683" i="14"/>
  <c r="AL683" i="14"/>
  <c r="AD683" i="14"/>
  <c r="V683" i="14"/>
  <c r="BI683" i="14"/>
  <c r="BA683" i="14"/>
  <c r="AS683" i="14"/>
  <c r="AK683" i="14"/>
  <c r="AC683" i="14"/>
  <c r="U683" i="14"/>
  <c r="M683" i="14"/>
  <c r="BH683" i="14"/>
  <c r="AZ683" i="14"/>
  <c r="AR683" i="14"/>
  <c r="AJ683" i="14"/>
  <c r="AB683" i="14"/>
  <c r="T683" i="14"/>
  <c r="BG683" i="14"/>
  <c r="AY683" i="14"/>
  <c r="AQ683" i="14"/>
  <c r="AI683" i="14"/>
  <c r="AA683" i="14"/>
  <c r="S683" i="14"/>
  <c r="BF683" i="14"/>
  <c r="AX683" i="14"/>
  <c r="AP683" i="14"/>
  <c r="AH683" i="14"/>
  <c r="Z683" i="14"/>
  <c r="R683" i="14"/>
  <c r="BE683" i="14"/>
  <c r="AW683" i="14"/>
  <c r="AO683" i="14"/>
  <c r="AG683" i="14"/>
  <c r="Y683" i="14"/>
  <c r="Q683" i="14"/>
  <c r="BL683" i="14"/>
  <c r="BD683" i="14"/>
  <c r="AV683" i="14"/>
  <c r="AN683" i="14"/>
  <c r="AF683" i="14"/>
  <c r="X683" i="14"/>
  <c r="P683" i="14"/>
  <c r="BK683" i="14"/>
  <c r="BC683" i="14"/>
  <c r="AU683" i="14"/>
  <c r="AM683" i="14"/>
  <c r="AE683" i="14"/>
  <c r="W683" i="14"/>
  <c r="O683" i="14"/>
  <c r="E83" i="11"/>
  <c r="F83" i="11" s="1"/>
  <c r="D84" i="11"/>
  <c r="G84" i="11" s="1"/>
  <c r="M313" i="2"/>
  <c r="N314" i="2"/>
  <c r="E315" i="2"/>
  <c r="F315" i="2" s="1"/>
  <c r="M71" i="2"/>
  <c r="O71" i="2" s="1"/>
  <c r="S71" i="2" s="1"/>
  <c r="L29" i="11" s="1"/>
  <c r="C73" i="2"/>
  <c r="D72" i="2"/>
  <c r="E72" i="2" s="1"/>
  <c r="H72" i="2"/>
  <c r="I72" i="2" s="1"/>
  <c r="F72" i="2"/>
  <c r="AC71" i="2"/>
  <c r="AA71" i="2"/>
  <c r="AB71" i="2" s="1"/>
  <c r="Z72" i="2"/>
  <c r="AE71" i="2"/>
  <c r="AF71" i="2" s="1"/>
  <c r="AH70" i="2"/>
  <c r="AI70" i="2" s="1"/>
  <c r="AK70" i="2" s="1"/>
  <c r="AO70" i="2" s="1"/>
  <c r="M28" i="11" s="1"/>
  <c r="X87" i="2"/>
  <c r="M354" i="2" l="1"/>
  <c r="L354" i="2"/>
  <c r="K354" i="2"/>
  <c r="K393" i="2"/>
  <c r="L393" i="2" s="1"/>
  <c r="K315" i="2"/>
  <c r="L315" i="2" s="1"/>
  <c r="J83" i="11"/>
  <c r="K83" i="11" s="1"/>
  <c r="H83" i="11"/>
  <c r="I83" i="11" s="1"/>
  <c r="O353" i="2"/>
  <c r="P353" i="2"/>
  <c r="N392" i="2"/>
  <c r="M392" i="2"/>
  <c r="F684" i="14"/>
  <c r="F159" i="14"/>
  <c r="I159" i="14" s="1"/>
  <c r="K159" i="14" s="1"/>
  <c r="HF420" i="14" s="1"/>
  <c r="H684" i="14"/>
  <c r="I158" i="14"/>
  <c r="K158" i="14" s="1"/>
  <c r="HQ419" i="14" s="1"/>
  <c r="I683" i="14"/>
  <c r="K683" i="14" s="1"/>
  <c r="L683" i="14" s="1"/>
  <c r="HD418" i="14"/>
  <c r="EI418" i="14"/>
  <c r="II418" i="14"/>
  <c r="BL418" i="14"/>
  <c r="FW418" i="14"/>
  <c r="DN418" i="14"/>
  <c r="IP418" i="14"/>
  <c r="DM418" i="14"/>
  <c r="FM418" i="14"/>
  <c r="DK418" i="14"/>
  <c r="HK418" i="14"/>
  <c r="HC418" i="14"/>
  <c r="J418" i="14"/>
  <c r="CU418" i="14"/>
  <c r="AK418" i="14"/>
  <c r="DJ418" i="14"/>
  <c r="EY418" i="14"/>
  <c r="HA418" i="14"/>
  <c r="EG418" i="14"/>
  <c r="IO418" i="14"/>
  <c r="AJ418" i="14"/>
  <c r="DI418" i="14"/>
  <c r="CM418" i="14"/>
  <c r="GZ418" i="14"/>
  <c r="H418" i="14"/>
  <c r="DF418" i="14"/>
  <c r="AF418" i="14"/>
  <c r="IE418" i="14"/>
  <c r="CL418" i="14"/>
  <c r="GY418" i="14"/>
  <c r="GM418" i="14"/>
  <c r="DE418" i="14"/>
  <c r="IT418" i="14"/>
  <c r="FS418" i="14"/>
  <c r="CK418" i="14"/>
  <c r="CA418" i="14"/>
  <c r="BN418" i="14"/>
  <c r="CI418" i="14"/>
  <c r="AG418" i="14"/>
  <c r="DG418" i="14"/>
  <c r="HG418" i="14"/>
  <c r="HF418" i="14"/>
  <c r="GK418" i="14"/>
  <c r="CP418" i="14"/>
  <c r="GG418" i="14"/>
  <c r="IG418" i="14"/>
  <c r="IK418" i="14"/>
  <c r="HI418" i="14"/>
  <c r="CE418" i="14"/>
  <c r="HE418" i="14"/>
  <c r="EE418" i="14"/>
  <c r="GI418" i="14"/>
  <c r="BE418" i="14"/>
  <c r="AT418" i="14"/>
  <c r="FB418" i="14"/>
  <c r="FU418" i="14"/>
  <c r="FY418" i="14"/>
  <c r="EW418" i="14"/>
  <c r="HB418" i="14"/>
  <c r="CG418" i="14"/>
  <c r="N418" i="14"/>
  <c r="BR418" i="14"/>
  <c r="HW418" i="14"/>
  <c r="AS418" i="14"/>
  <c r="CZ418" i="14"/>
  <c r="EK418" i="14"/>
  <c r="GO418" i="14"/>
  <c r="DT418" i="14"/>
  <c r="FE418" i="14"/>
  <c r="AP418" i="14"/>
  <c r="DL418" i="14"/>
  <c r="DH418" i="14"/>
  <c r="CN418" i="14"/>
  <c r="CJ418" i="14"/>
  <c r="CC418" i="14"/>
  <c r="L418" i="14"/>
  <c r="BP418" i="14"/>
  <c r="AQ418" i="14"/>
  <c r="BD418" i="14"/>
  <c r="FA418" i="14"/>
  <c r="S418" i="14"/>
  <c r="Q418" i="14"/>
  <c r="O418" i="14"/>
  <c r="U418" i="14"/>
  <c r="BW418" i="14"/>
  <c r="BU418" i="14"/>
  <c r="BS418" i="14"/>
  <c r="BY418" i="14"/>
  <c r="EA418" i="14"/>
  <c r="DY418" i="14"/>
  <c r="DW418" i="14"/>
  <c r="EC418" i="14"/>
  <c r="CS418" i="14"/>
  <c r="FH418" i="14"/>
  <c r="CQ418" i="14"/>
  <c r="DR418" i="14"/>
  <c r="HM418" i="14"/>
  <c r="IN418" i="14"/>
  <c r="IB418" i="14"/>
  <c r="FC418" i="14"/>
  <c r="DC418" i="14"/>
  <c r="DV418" i="14"/>
  <c r="BJ418" i="14"/>
  <c r="DD418" i="14"/>
  <c r="AC418" i="14"/>
  <c r="K418" i="14"/>
  <c r="I418" i="14"/>
  <c r="G418" i="14"/>
  <c r="M418" i="14"/>
  <c r="BO418" i="14"/>
  <c r="BM418" i="14"/>
  <c r="BK418" i="14"/>
  <c r="BQ418" i="14"/>
  <c r="FL418" i="14"/>
  <c r="IA418" i="14"/>
  <c r="HV418" i="14"/>
  <c r="HQ418" i="14"/>
  <c r="CO418" i="14"/>
  <c r="CR418" i="14"/>
  <c r="BH418" i="14"/>
  <c r="AE418" i="14"/>
  <c r="GD418" i="14"/>
  <c r="IS418" i="14"/>
  <c r="HR418" i="14"/>
  <c r="GC418" i="14"/>
  <c r="DB418" i="14"/>
  <c r="AY418" i="14"/>
  <c r="AW418" i="14"/>
  <c r="AU418" i="14"/>
  <c r="BA418" i="14"/>
  <c r="AA418" i="14"/>
  <c r="Y418" i="14"/>
  <c r="ER418" i="14"/>
  <c r="EP418" i="14"/>
  <c r="EN418" i="14"/>
  <c r="ET418" i="14"/>
  <c r="GV418" i="14"/>
  <c r="GT418" i="14"/>
  <c r="GR418" i="14"/>
  <c r="GX418" i="14"/>
  <c r="IZ418" i="14"/>
  <c r="IX418" i="14"/>
  <c r="IV418" i="14"/>
  <c r="JB418" i="14"/>
  <c r="IM418" i="14"/>
  <c r="BG418" i="14"/>
  <c r="CX418" i="14"/>
  <c r="AO418" i="14"/>
  <c r="IR418" i="14"/>
  <c r="FK418" i="14"/>
  <c r="FG418" i="14"/>
  <c r="FJ418" i="14"/>
  <c r="AH418" i="14"/>
  <c r="DU418" i="14"/>
  <c r="AN418" i="14"/>
  <c r="BC418" i="14"/>
  <c r="DQ418" i="14"/>
  <c r="IH418" i="14"/>
  <c r="IF418" i="14"/>
  <c r="IL418" i="14"/>
  <c r="HL418" i="14"/>
  <c r="HJ418" i="14"/>
  <c r="HH418" i="14"/>
  <c r="CF418" i="14"/>
  <c r="CD418" i="14"/>
  <c r="CB418" i="14"/>
  <c r="CH418" i="14"/>
  <c r="EJ418" i="14"/>
  <c r="EH418" i="14"/>
  <c r="EF418" i="14"/>
  <c r="EL418" i="14"/>
  <c r="GN418" i="14"/>
  <c r="GL418" i="14"/>
  <c r="GJ418" i="14"/>
  <c r="GP418" i="14"/>
  <c r="FP418" i="14"/>
  <c r="CY418" i="14"/>
  <c r="FF418" i="14"/>
  <c r="HU418" i="14"/>
  <c r="DP418" i="14"/>
  <c r="CV418" i="14"/>
  <c r="AM418" i="14"/>
  <c r="HZ418" i="14"/>
  <c r="AL418" i="14"/>
  <c r="DA418" i="14"/>
  <c r="DS418" i="14"/>
  <c r="AD418" i="14"/>
  <c r="BI418" i="14"/>
  <c r="GA418" i="14"/>
  <c r="FX418" i="14"/>
  <c r="FV418" i="14"/>
  <c r="FT418" i="14"/>
  <c r="FZ418" i="14"/>
  <c r="EZ418" i="14"/>
  <c r="EX418" i="14"/>
  <c r="EV418" i="14"/>
  <c r="T418" i="14"/>
  <c r="R418" i="14"/>
  <c r="P418" i="14"/>
  <c r="V418" i="14"/>
  <c r="BX418" i="14"/>
  <c r="BV418" i="14"/>
  <c r="BT418" i="14"/>
  <c r="BZ418" i="14"/>
  <c r="EB418" i="14"/>
  <c r="DZ418" i="14"/>
  <c r="DX418" i="14"/>
  <c r="ED418" i="14"/>
  <c r="IQ418" i="14"/>
  <c r="ID418" i="14"/>
  <c r="HY418" i="14"/>
  <c r="CW418" i="14"/>
  <c r="HO418" i="14"/>
  <c r="FO418" i="14"/>
  <c r="FR418" i="14"/>
  <c r="BF418" i="14"/>
  <c r="FI418" i="14"/>
  <c r="GB418" i="14"/>
  <c r="HP418" i="14"/>
  <c r="HT418" i="14"/>
  <c r="GE418" i="14"/>
  <c r="W418" i="14"/>
  <c r="AZ418" i="14"/>
  <c r="AX418" i="14"/>
  <c r="AV418" i="14"/>
  <c r="BB418" i="14"/>
  <c r="AB418" i="14"/>
  <c r="Z418" i="14"/>
  <c r="X418" i="14"/>
  <c r="EQ418" i="14"/>
  <c r="EO418" i="14"/>
  <c r="EM418" i="14"/>
  <c r="ES418" i="14"/>
  <c r="GU418" i="14"/>
  <c r="GS418" i="14"/>
  <c r="GQ418" i="14"/>
  <c r="GW418" i="14"/>
  <c r="IY418" i="14"/>
  <c r="IW418" i="14"/>
  <c r="IU418" i="14"/>
  <c r="JA418" i="14"/>
  <c r="FN418" i="14"/>
  <c r="IC418" i="14"/>
  <c r="FD418" i="14"/>
  <c r="HS418" i="14"/>
  <c r="HN418" i="14"/>
  <c r="CT418" i="14"/>
  <c r="FQ418" i="14"/>
  <c r="HX418" i="14"/>
  <c r="GF418" i="14"/>
  <c r="DO418" i="14"/>
  <c r="AI418" i="14"/>
  <c r="EU418" i="14"/>
  <c r="GH418" i="14"/>
  <c r="AR418" i="14"/>
  <c r="D161" i="14"/>
  <c r="C162" i="14"/>
  <c r="D686" i="14"/>
  <c r="C687" i="14"/>
  <c r="N685" i="14"/>
  <c r="A686" i="14"/>
  <c r="E685" i="14"/>
  <c r="F685" i="14" s="1"/>
  <c r="BJ684" i="14"/>
  <c r="BB684" i="14"/>
  <c r="AT684" i="14"/>
  <c r="AL684" i="14"/>
  <c r="AD684" i="14"/>
  <c r="V684" i="14"/>
  <c r="BI684" i="14"/>
  <c r="BA684" i="14"/>
  <c r="AS684" i="14"/>
  <c r="AK684" i="14"/>
  <c r="AC684" i="14"/>
  <c r="U684" i="14"/>
  <c r="M684" i="14"/>
  <c r="BH684" i="14"/>
  <c r="AZ684" i="14"/>
  <c r="AR684" i="14"/>
  <c r="AJ684" i="14"/>
  <c r="AB684" i="14"/>
  <c r="T684" i="14"/>
  <c r="BG684" i="14"/>
  <c r="AY684" i="14"/>
  <c r="AQ684" i="14"/>
  <c r="AI684" i="14"/>
  <c r="AA684" i="14"/>
  <c r="S684" i="14"/>
  <c r="BF684" i="14"/>
  <c r="AX684" i="14"/>
  <c r="AP684" i="14"/>
  <c r="AH684" i="14"/>
  <c r="Z684" i="14"/>
  <c r="R684" i="14"/>
  <c r="BE684" i="14"/>
  <c r="AW684" i="14"/>
  <c r="AO684" i="14"/>
  <c r="AG684" i="14"/>
  <c r="Y684" i="14"/>
  <c r="Q684" i="14"/>
  <c r="BL684" i="14"/>
  <c r="BD684" i="14"/>
  <c r="AV684" i="14"/>
  <c r="AN684" i="14"/>
  <c r="AF684" i="14"/>
  <c r="X684" i="14"/>
  <c r="P684" i="14"/>
  <c r="BK684" i="14"/>
  <c r="BC684" i="14"/>
  <c r="AU684" i="14"/>
  <c r="AM684" i="14"/>
  <c r="AE684" i="14"/>
  <c r="W684" i="14"/>
  <c r="O684" i="14"/>
  <c r="E160" i="14"/>
  <c r="H160" i="14" s="1"/>
  <c r="E84" i="11"/>
  <c r="F84" i="11" s="1"/>
  <c r="D85" i="11"/>
  <c r="G85" i="11" s="1"/>
  <c r="M314" i="2"/>
  <c r="N315" i="2"/>
  <c r="E316" i="2"/>
  <c r="F316" i="2" s="1"/>
  <c r="K72" i="2"/>
  <c r="M72" i="2" s="1"/>
  <c r="O72" i="2" s="1"/>
  <c r="S72" i="2" s="1"/>
  <c r="L30" i="11" s="1"/>
  <c r="AH71" i="2"/>
  <c r="AI71" i="2" s="1"/>
  <c r="AK71" i="2" s="1"/>
  <c r="AO71" i="2" s="1"/>
  <c r="M29" i="11" s="1"/>
  <c r="F73" i="2"/>
  <c r="C74" i="2"/>
  <c r="D73" i="2"/>
  <c r="E73" i="2" s="1"/>
  <c r="H73" i="2"/>
  <c r="I73" i="2" s="1"/>
  <c r="AC72" i="2"/>
  <c r="Z73" i="2"/>
  <c r="AA72" i="2"/>
  <c r="AB72" i="2" s="1"/>
  <c r="AE72" i="2"/>
  <c r="AF72" i="2" s="1"/>
  <c r="X88" i="2"/>
  <c r="M355" i="2" l="1"/>
  <c r="K316" i="2"/>
  <c r="L316" i="2" s="1"/>
  <c r="L355" i="2"/>
  <c r="K355" i="2"/>
  <c r="N355" i="2" s="1"/>
  <c r="K394" i="2"/>
  <c r="L394" i="2" s="1"/>
  <c r="N393" i="2"/>
  <c r="M393" i="2"/>
  <c r="J84" i="11"/>
  <c r="K84" i="11" s="1"/>
  <c r="H84" i="11"/>
  <c r="I84" i="11" s="1"/>
  <c r="N354" i="2"/>
  <c r="I684" i="14"/>
  <c r="K684" i="14" s="1"/>
  <c r="L684" i="14" s="1"/>
  <c r="IH419" i="14"/>
  <c r="EK419" i="14"/>
  <c r="L419" i="14"/>
  <c r="S419" i="14"/>
  <c r="ER419" i="14"/>
  <c r="FY419" i="14"/>
  <c r="X419" i="14"/>
  <c r="AY419" i="14"/>
  <c r="BN419" i="14"/>
  <c r="GL419" i="14"/>
  <c r="BO419" i="14"/>
  <c r="GM419" i="14"/>
  <c r="BP419" i="14"/>
  <c r="GN419" i="14"/>
  <c r="BY419" i="14"/>
  <c r="IK419" i="14"/>
  <c r="FB419" i="14"/>
  <c r="EE419" i="14"/>
  <c r="EF419" i="14"/>
  <c r="EG419" i="14"/>
  <c r="II419" i="14"/>
  <c r="BB419" i="14"/>
  <c r="EJ419" i="14"/>
  <c r="R419" i="14"/>
  <c r="EQ419" i="14"/>
  <c r="U419" i="14"/>
  <c r="CP419" i="14"/>
  <c r="Y419" i="14"/>
  <c r="AZ419" i="14"/>
  <c r="BV419" i="14"/>
  <c r="GT419" i="14"/>
  <c r="BW419" i="14"/>
  <c r="GU419" i="14"/>
  <c r="BX419" i="14"/>
  <c r="GV419" i="14"/>
  <c r="CG419" i="14"/>
  <c r="IS419" i="14"/>
  <c r="FR419" i="14"/>
  <c r="EM419" i="14"/>
  <c r="EN419" i="14"/>
  <c r="EO419" i="14"/>
  <c r="HN419" i="14"/>
  <c r="IX419" i="14"/>
  <c r="IY419" i="14"/>
  <c r="EB419" i="14"/>
  <c r="FA419" i="14"/>
  <c r="BZ419" i="14"/>
  <c r="G419" i="14"/>
  <c r="H419" i="14"/>
  <c r="I419" i="14"/>
  <c r="K419" i="14"/>
  <c r="FQ419" i="14"/>
  <c r="FV419" i="14"/>
  <c r="FX419" i="14"/>
  <c r="BA419" i="14"/>
  <c r="HM419" i="14"/>
  <c r="CI419" i="14"/>
  <c r="CJ419" i="14"/>
  <c r="CK419" i="14"/>
  <c r="CD419" i="14"/>
  <c r="HB419" i="14"/>
  <c r="CE419" i="14"/>
  <c r="HC419" i="14"/>
  <c r="CF419" i="14"/>
  <c r="HD419" i="14"/>
  <c r="CO419" i="14"/>
  <c r="N419" i="14"/>
  <c r="FZ419" i="14"/>
  <c r="EU419" i="14"/>
  <c r="EV419" i="14"/>
  <c r="EW419" i="14"/>
  <c r="DK419" i="14"/>
  <c r="IJ419" i="14"/>
  <c r="HG419" i="14"/>
  <c r="HH419" i="14"/>
  <c r="HI419" i="14"/>
  <c r="DL419" i="14"/>
  <c r="DZ419" i="14"/>
  <c r="IZ419" i="14"/>
  <c r="DJ419" i="14"/>
  <c r="EA419" i="14"/>
  <c r="J419" i="14"/>
  <c r="EI419" i="14"/>
  <c r="CH419" i="14"/>
  <c r="O419" i="14"/>
  <c r="P419" i="14"/>
  <c r="Q419" i="14"/>
  <c r="EH419" i="14"/>
  <c r="M419" i="14"/>
  <c r="EP419" i="14"/>
  <c r="T419" i="14"/>
  <c r="W419" i="14"/>
  <c r="AX419" i="14"/>
  <c r="FW419" i="14"/>
  <c r="EL419" i="14"/>
  <c r="HG420" i="14"/>
  <c r="CM420" i="14"/>
  <c r="AH419" i="14"/>
  <c r="CT419" i="14"/>
  <c r="FF419" i="14"/>
  <c r="HR419" i="14"/>
  <c r="AI419" i="14"/>
  <c r="CU419" i="14"/>
  <c r="FG419" i="14"/>
  <c r="HS419" i="14"/>
  <c r="AJ419" i="14"/>
  <c r="CV419" i="14"/>
  <c r="FH419" i="14"/>
  <c r="HT419" i="14"/>
  <c r="AK419" i="14"/>
  <c r="DM419" i="14"/>
  <c r="GW419" i="14"/>
  <c r="AD419" i="14"/>
  <c r="DN419" i="14"/>
  <c r="GX419" i="14"/>
  <c r="BS419" i="14"/>
  <c r="GQ419" i="14"/>
  <c r="BT419" i="14"/>
  <c r="GR419" i="14"/>
  <c r="BU419" i="14"/>
  <c r="GS419" i="14"/>
  <c r="HK420" i="14"/>
  <c r="AP419" i="14"/>
  <c r="DB419" i="14"/>
  <c r="FN419" i="14"/>
  <c r="HZ419" i="14"/>
  <c r="AQ419" i="14"/>
  <c r="DC419" i="14"/>
  <c r="FO419" i="14"/>
  <c r="IA419" i="14"/>
  <c r="AR419" i="14"/>
  <c r="DD419" i="14"/>
  <c r="FP419" i="14"/>
  <c r="IB419" i="14"/>
  <c r="AS419" i="14"/>
  <c r="DU419" i="14"/>
  <c r="HE419" i="14"/>
  <c r="AT419" i="14"/>
  <c r="DV419" i="14"/>
  <c r="HF419" i="14"/>
  <c r="CA419" i="14"/>
  <c r="GY419" i="14"/>
  <c r="CB419" i="14"/>
  <c r="GZ419" i="14"/>
  <c r="CC419" i="14"/>
  <c r="HA419" i="14"/>
  <c r="CI420" i="14"/>
  <c r="CN420" i="14"/>
  <c r="BF419" i="14"/>
  <c r="DR419" i="14"/>
  <c r="GD419" i="14"/>
  <c r="IP419" i="14"/>
  <c r="BG419" i="14"/>
  <c r="DS419" i="14"/>
  <c r="GE419" i="14"/>
  <c r="IQ419" i="14"/>
  <c r="BH419" i="14"/>
  <c r="DT419" i="14"/>
  <c r="GF419" i="14"/>
  <c r="IR419" i="14"/>
  <c r="BI419" i="14"/>
  <c r="ES419" i="14"/>
  <c r="IC419" i="14"/>
  <c r="BJ419" i="14"/>
  <c r="ET419" i="14"/>
  <c r="IT419" i="14"/>
  <c r="DO419" i="14"/>
  <c r="IM419" i="14"/>
  <c r="DP419" i="14"/>
  <c r="IN419" i="14"/>
  <c r="DQ419" i="14"/>
  <c r="IO419" i="14"/>
  <c r="CJ420" i="14"/>
  <c r="Z419" i="14"/>
  <c r="CL419" i="14"/>
  <c r="EX419" i="14"/>
  <c r="HJ419" i="14"/>
  <c r="AA419" i="14"/>
  <c r="CM419" i="14"/>
  <c r="EY419" i="14"/>
  <c r="HK419" i="14"/>
  <c r="AB419" i="14"/>
  <c r="CN419" i="14"/>
  <c r="EZ419" i="14"/>
  <c r="HL419" i="14"/>
  <c r="AC419" i="14"/>
  <c r="DE419" i="14"/>
  <c r="GG419" i="14"/>
  <c r="V419" i="14"/>
  <c r="DF419" i="14"/>
  <c r="GH419" i="14"/>
  <c r="BC419" i="14"/>
  <c r="GA419" i="14"/>
  <c r="BD419" i="14"/>
  <c r="GB419" i="14"/>
  <c r="BE419" i="14"/>
  <c r="GC419" i="14"/>
  <c r="HI420" i="14"/>
  <c r="HM420" i="14"/>
  <c r="ID419" i="14"/>
  <c r="AM419" i="14"/>
  <c r="CY419" i="14"/>
  <c r="FK419" i="14"/>
  <c r="HW419" i="14"/>
  <c r="AN419" i="14"/>
  <c r="CZ419" i="14"/>
  <c r="FL419" i="14"/>
  <c r="HX419" i="14"/>
  <c r="AO419" i="14"/>
  <c r="DA419" i="14"/>
  <c r="FM419" i="14"/>
  <c r="HY419" i="14"/>
  <c r="CL420" i="14"/>
  <c r="CP420" i="14"/>
  <c r="IL419" i="14"/>
  <c r="AU419" i="14"/>
  <c r="DG419" i="14"/>
  <c r="FS419" i="14"/>
  <c r="IE419" i="14"/>
  <c r="AV419" i="14"/>
  <c r="DH419" i="14"/>
  <c r="FT419" i="14"/>
  <c r="IF419" i="14"/>
  <c r="AW419" i="14"/>
  <c r="DI419" i="14"/>
  <c r="FU419" i="14"/>
  <c r="IG419" i="14"/>
  <c r="EU420" i="14"/>
  <c r="EY420" i="14"/>
  <c r="BQ419" i="14"/>
  <c r="EC419" i="14"/>
  <c r="GO419" i="14"/>
  <c r="JA419" i="14"/>
  <c r="BR419" i="14"/>
  <c r="ED419" i="14"/>
  <c r="GP419" i="14"/>
  <c r="JB419" i="14"/>
  <c r="BK419" i="14"/>
  <c r="DW419" i="14"/>
  <c r="GI419" i="14"/>
  <c r="IU419" i="14"/>
  <c r="BL419" i="14"/>
  <c r="DX419" i="14"/>
  <c r="GJ419" i="14"/>
  <c r="IV419" i="14"/>
  <c r="BM419" i="14"/>
  <c r="DY419" i="14"/>
  <c r="GK419" i="14"/>
  <c r="IW419" i="14"/>
  <c r="CK420" i="14"/>
  <c r="CO420" i="14"/>
  <c r="EW420" i="14"/>
  <c r="FA420" i="14"/>
  <c r="CW419" i="14"/>
  <c r="FI419" i="14"/>
  <c r="HU419" i="14"/>
  <c r="AL419" i="14"/>
  <c r="CX419" i="14"/>
  <c r="FJ419" i="14"/>
  <c r="HV419" i="14"/>
  <c r="AE419" i="14"/>
  <c r="CQ419" i="14"/>
  <c r="FC419" i="14"/>
  <c r="HO419" i="14"/>
  <c r="AF419" i="14"/>
  <c r="CR419" i="14"/>
  <c r="FD419" i="14"/>
  <c r="HP419" i="14"/>
  <c r="AG419" i="14"/>
  <c r="CS419" i="14"/>
  <c r="FE419" i="14"/>
  <c r="EV420" i="14"/>
  <c r="EX420" i="14"/>
  <c r="EZ420" i="14"/>
  <c r="FB420" i="14"/>
  <c r="HH420" i="14"/>
  <c r="HJ420" i="14"/>
  <c r="HL420" i="14"/>
  <c r="HN420" i="14"/>
  <c r="W420" i="14"/>
  <c r="Y420" i="14"/>
  <c r="AA420" i="14"/>
  <c r="AC420" i="14"/>
  <c r="X420" i="14"/>
  <c r="Z420" i="14"/>
  <c r="AB420" i="14"/>
  <c r="AD420" i="14"/>
  <c r="AE420" i="14"/>
  <c r="CQ420" i="14"/>
  <c r="FC420" i="14"/>
  <c r="HO420" i="14"/>
  <c r="AF420" i="14"/>
  <c r="CR420" i="14"/>
  <c r="FD420" i="14"/>
  <c r="HP420" i="14"/>
  <c r="AG420" i="14"/>
  <c r="CS420" i="14"/>
  <c r="FE420" i="14"/>
  <c r="HQ420" i="14"/>
  <c r="AH420" i="14"/>
  <c r="CT420" i="14"/>
  <c r="FF420" i="14"/>
  <c r="HR420" i="14"/>
  <c r="AI420" i="14"/>
  <c r="CU420" i="14"/>
  <c r="FG420" i="14"/>
  <c r="HS420" i="14"/>
  <c r="AJ420" i="14"/>
  <c r="CV420" i="14"/>
  <c r="FH420" i="14"/>
  <c r="HT420" i="14"/>
  <c r="AK420" i="14"/>
  <c r="CW420" i="14"/>
  <c r="FI420" i="14"/>
  <c r="HU420" i="14"/>
  <c r="AL420" i="14"/>
  <c r="CX420" i="14"/>
  <c r="FJ420" i="14"/>
  <c r="HV420" i="14"/>
  <c r="AM420" i="14"/>
  <c r="CY420" i="14"/>
  <c r="FK420" i="14"/>
  <c r="HW420" i="14"/>
  <c r="AN420" i="14"/>
  <c r="CZ420" i="14"/>
  <c r="FL420" i="14"/>
  <c r="HX420" i="14"/>
  <c r="AO420" i="14"/>
  <c r="DA420" i="14"/>
  <c r="FM420" i="14"/>
  <c r="HY420" i="14"/>
  <c r="AP420" i="14"/>
  <c r="DB420" i="14"/>
  <c r="FN420" i="14"/>
  <c r="HZ420" i="14"/>
  <c r="AQ420" i="14"/>
  <c r="DC420" i="14"/>
  <c r="FO420" i="14"/>
  <c r="IA420" i="14"/>
  <c r="AR420" i="14"/>
  <c r="DD420" i="14"/>
  <c r="FP420" i="14"/>
  <c r="IB420" i="14"/>
  <c r="AS420" i="14"/>
  <c r="DE420" i="14"/>
  <c r="FQ420" i="14"/>
  <c r="IC420" i="14"/>
  <c r="AT420" i="14"/>
  <c r="DF420" i="14"/>
  <c r="FR420" i="14"/>
  <c r="ID420" i="14"/>
  <c r="AU420" i="14"/>
  <c r="DG420" i="14"/>
  <c r="FS420" i="14"/>
  <c r="IE420" i="14"/>
  <c r="AV420" i="14"/>
  <c r="DH420" i="14"/>
  <c r="FT420" i="14"/>
  <c r="IF420" i="14"/>
  <c r="AW420" i="14"/>
  <c r="DI420" i="14"/>
  <c r="FU420" i="14"/>
  <c r="IG420" i="14"/>
  <c r="AX420" i="14"/>
  <c r="DJ420" i="14"/>
  <c r="FV420" i="14"/>
  <c r="IH420" i="14"/>
  <c r="AY420" i="14"/>
  <c r="DK420" i="14"/>
  <c r="FW420" i="14"/>
  <c r="II420" i="14"/>
  <c r="AZ420" i="14"/>
  <c r="DL420" i="14"/>
  <c r="FX420" i="14"/>
  <c r="IJ420" i="14"/>
  <c r="BA420" i="14"/>
  <c r="DM420" i="14"/>
  <c r="FY420" i="14"/>
  <c r="IK420" i="14"/>
  <c r="BB420" i="14"/>
  <c r="DN420" i="14"/>
  <c r="FZ420" i="14"/>
  <c r="IL420" i="14"/>
  <c r="BC420" i="14"/>
  <c r="DO420" i="14"/>
  <c r="GA420" i="14"/>
  <c r="IM420" i="14"/>
  <c r="BD420" i="14"/>
  <c r="DP420" i="14"/>
  <c r="GB420" i="14"/>
  <c r="IN420" i="14"/>
  <c r="BE420" i="14"/>
  <c r="DQ420" i="14"/>
  <c r="GC420" i="14"/>
  <c r="IO420" i="14"/>
  <c r="BF420" i="14"/>
  <c r="DR420" i="14"/>
  <c r="GD420" i="14"/>
  <c r="IP420" i="14"/>
  <c r="BG420" i="14"/>
  <c r="DS420" i="14"/>
  <c r="GE420" i="14"/>
  <c r="IQ420" i="14"/>
  <c r="BH420" i="14"/>
  <c r="DT420" i="14"/>
  <c r="GF420" i="14"/>
  <c r="IR420" i="14"/>
  <c r="BI420" i="14"/>
  <c r="DU420" i="14"/>
  <c r="GG420" i="14"/>
  <c r="IS420" i="14"/>
  <c r="BJ420" i="14"/>
  <c r="DV420" i="14"/>
  <c r="GH420" i="14"/>
  <c r="IT420" i="14"/>
  <c r="BK420" i="14"/>
  <c r="DW420" i="14"/>
  <c r="GI420" i="14"/>
  <c r="IU420" i="14"/>
  <c r="BL420" i="14"/>
  <c r="DX420" i="14"/>
  <c r="GJ420" i="14"/>
  <c r="IV420" i="14"/>
  <c r="BM420" i="14"/>
  <c r="DY420" i="14"/>
  <c r="GK420" i="14"/>
  <c r="IW420" i="14"/>
  <c r="BN420" i="14"/>
  <c r="DZ420" i="14"/>
  <c r="GL420" i="14"/>
  <c r="IX420" i="14"/>
  <c r="BO420" i="14"/>
  <c r="EA420" i="14"/>
  <c r="GM420" i="14"/>
  <c r="IY420" i="14"/>
  <c r="BP420" i="14"/>
  <c r="EB420" i="14"/>
  <c r="GN420" i="14"/>
  <c r="IZ420" i="14"/>
  <c r="BQ420" i="14"/>
  <c r="EC420" i="14"/>
  <c r="GO420" i="14"/>
  <c r="JA420" i="14"/>
  <c r="BR420" i="14"/>
  <c r="ED420" i="14"/>
  <c r="GP420" i="14"/>
  <c r="JB420" i="14"/>
  <c r="G420" i="14"/>
  <c r="BS420" i="14"/>
  <c r="EE420" i="14"/>
  <c r="GQ420" i="14"/>
  <c r="H420" i="14"/>
  <c r="BT420" i="14"/>
  <c r="EF420" i="14"/>
  <c r="GR420" i="14"/>
  <c r="I420" i="14"/>
  <c r="BU420" i="14"/>
  <c r="EG420" i="14"/>
  <c r="GS420" i="14"/>
  <c r="J420" i="14"/>
  <c r="BV420" i="14"/>
  <c r="EH420" i="14"/>
  <c r="GT420" i="14"/>
  <c r="K420" i="14"/>
  <c r="BW420" i="14"/>
  <c r="EI420" i="14"/>
  <c r="GU420" i="14"/>
  <c r="L420" i="14"/>
  <c r="BX420" i="14"/>
  <c r="EJ420" i="14"/>
  <c r="GV420" i="14"/>
  <c r="M420" i="14"/>
  <c r="BY420" i="14"/>
  <c r="EK420" i="14"/>
  <c r="GW420" i="14"/>
  <c r="N420" i="14"/>
  <c r="BZ420" i="14"/>
  <c r="EL420" i="14"/>
  <c r="GX420" i="14"/>
  <c r="O420" i="14"/>
  <c r="CA420" i="14"/>
  <c r="EM420" i="14"/>
  <c r="GY420" i="14"/>
  <c r="P420" i="14"/>
  <c r="CB420" i="14"/>
  <c r="EN420" i="14"/>
  <c r="GZ420" i="14"/>
  <c r="Q420" i="14"/>
  <c r="CC420" i="14"/>
  <c r="EO420" i="14"/>
  <c r="HA420" i="14"/>
  <c r="R420" i="14"/>
  <c r="CD420" i="14"/>
  <c r="EP420" i="14"/>
  <c r="HB420" i="14"/>
  <c r="S420" i="14"/>
  <c r="CE420" i="14"/>
  <c r="EQ420" i="14"/>
  <c r="HC420" i="14"/>
  <c r="T420" i="14"/>
  <c r="CF420" i="14"/>
  <c r="ER420" i="14"/>
  <c r="HD420" i="14"/>
  <c r="U420" i="14"/>
  <c r="CG420" i="14"/>
  <c r="ES420" i="14"/>
  <c r="HE420" i="14"/>
  <c r="V420" i="14"/>
  <c r="CH420" i="14"/>
  <c r="ET420" i="14"/>
  <c r="H685" i="14"/>
  <c r="G685" i="14"/>
  <c r="G160" i="14"/>
  <c r="N686" i="14"/>
  <c r="A687" i="14"/>
  <c r="BJ685" i="14"/>
  <c r="BB685" i="14"/>
  <c r="AT685" i="14"/>
  <c r="AL685" i="14"/>
  <c r="AD685" i="14"/>
  <c r="V685" i="14"/>
  <c r="BI685" i="14"/>
  <c r="BA685" i="14"/>
  <c r="AS685" i="14"/>
  <c r="AK685" i="14"/>
  <c r="AC685" i="14"/>
  <c r="U685" i="14"/>
  <c r="M685" i="14"/>
  <c r="BH685" i="14"/>
  <c r="AZ685" i="14"/>
  <c r="AR685" i="14"/>
  <c r="AJ685" i="14"/>
  <c r="AB685" i="14"/>
  <c r="T685" i="14"/>
  <c r="BG685" i="14"/>
  <c r="AY685" i="14"/>
  <c r="AQ685" i="14"/>
  <c r="AI685" i="14"/>
  <c r="AA685" i="14"/>
  <c r="S685" i="14"/>
  <c r="BF685" i="14"/>
  <c r="AX685" i="14"/>
  <c r="AP685" i="14"/>
  <c r="AH685" i="14"/>
  <c r="Z685" i="14"/>
  <c r="R685" i="14"/>
  <c r="BE685" i="14"/>
  <c r="AW685" i="14"/>
  <c r="AO685" i="14"/>
  <c r="AG685" i="14"/>
  <c r="Y685" i="14"/>
  <c r="Q685" i="14"/>
  <c r="BL685" i="14"/>
  <c r="BD685" i="14"/>
  <c r="AV685" i="14"/>
  <c r="AN685" i="14"/>
  <c r="AF685" i="14"/>
  <c r="X685" i="14"/>
  <c r="P685" i="14"/>
  <c r="BK685" i="14"/>
  <c r="BC685" i="14"/>
  <c r="AU685" i="14"/>
  <c r="AM685" i="14"/>
  <c r="AE685" i="14"/>
  <c r="W685" i="14"/>
  <c r="O685" i="14"/>
  <c r="D687" i="14"/>
  <c r="C688" i="14"/>
  <c r="E686" i="14"/>
  <c r="H686" i="14" s="1"/>
  <c r="F160" i="14"/>
  <c r="C163" i="14"/>
  <c r="D162" i="14"/>
  <c r="E161" i="14"/>
  <c r="H161" i="14" s="1"/>
  <c r="E85" i="11"/>
  <c r="F85" i="11" s="1"/>
  <c r="D86" i="11"/>
  <c r="G86" i="11" s="1"/>
  <c r="M315" i="2"/>
  <c r="N316" i="2"/>
  <c r="E317" i="2"/>
  <c r="F317" i="2" s="1"/>
  <c r="K73" i="2"/>
  <c r="M73" i="2" s="1"/>
  <c r="O73" i="2" s="1"/>
  <c r="S73" i="2" s="1"/>
  <c r="L31" i="11" s="1"/>
  <c r="AH72" i="2"/>
  <c r="AI72" i="2" s="1"/>
  <c r="AK72" i="2" s="1"/>
  <c r="AO72" i="2" s="1"/>
  <c r="M30" i="11" s="1"/>
  <c r="F74" i="2"/>
  <c r="H74" i="2"/>
  <c r="I74" i="2" s="1"/>
  <c r="C77" i="2"/>
  <c r="D74" i="2"/>
  <c r="E74" i="2" s="1"/>
  <c r="AC73" i="2"/>
  <c r="AA73" i="2"/>
  <c r="AB73" i="2" s="1"/>
  <c r="Z74" i="2"/>
  <c r="AE73" i="2"/>
  <c r="AF73" i="2" s="1"/>
  <c r="X89" i="2"/>
  <c r="M356" i="2" l="1"/>
  <c r="K317" i="2"/>
  <c r="L317" i="2" s="1"/>
  <c r="K395" i="2"/>
  <c r="L395" i="2" s="1"/>
  <c r="K356" i="2"/>
  <c r="N356" i="2" s="1"/>
  <c r="L356" i="2"/>
  <c r="M394" i="2"/>
  <c r="N394" i="2"/>
  <c r="P355" i="2"/>
  <c r="O355" i="2"/>
  <c r="P354" i="2"/>
  <c r="O354" i="2"/>
  <c r="J85" i="11"/>
  <c r="K85" i="11" s="1"/>
  <c r="H85" i="11"/>
  <c r="I85" i="11" s="1"/>
  <c r="F161" i="14"/>
  <c r="G161" i="14"/>
  <c r="I160" i="14"/>
  <c r="K160" i="14" s="1"/>
  <c r="II421" i="14" s="1"/>
  <c r="I685" i="14"/>
  <c r="K685" i="14" s="1"/>
  <c r="L685" i="14" s="1"/>
  <c r="G686" i="14"/>
  <c r="G162" i="14"/>
  <c r="E162" i="14"/>
  <c r="H162" i="14" s="1"/>
  <c r="E687" i="14"/>
  <c r="G687" i="14" s="1"/>
  <c r="D163" i="14"/>
  <c r="C164" i="14"/>
  <c r="F686" i="14"/>
  <c r="N687" i="14"/>
  <c r="A688" i="14"/>
  <c r="BJ686" i="14"/>
  <c r="BB686" i="14"/>
  <c r="AT686" i="14"/>
  <c r="AL686" i="14"/>
  <c r="AD686" i="14"/>
  <c r="V686" i="14"/>
  <c r="BI686" i="14"/>
  <c r="BA686" i="14"/>
  <c r="AS686" i="14"/>
  <c r="AK686" i="14"/>
  <c r="AC686" i="14"/>
  <c r="U686" i="14"/>
  <c r="M686" i="14"/>
  <c r="BH686" i="14"/>
  <c r="AZ686" i="14"/>
  <c r="AR686" i="14"/>
  <c r="AJ686" i="14"/>
  <c r="AB686" i="14"/>
  <c r="T686" i="14"/>
  <c r="BG686" i="14"/>
  <c r="AY686" i="14"/>
  <c r="AQ686" i="14"/>
  <c r="AI686" i="14"/>
  <c r="AA686" i="14"/>
  <c r="S686" i="14"/>
  <c r="BF686" i="14"/>
  <c r="AX686" i="14"/>
  <c r="AP686" i="14"/>
  <c r="AH686" i="14"/>
  <c r="Z686" i="14"/>
  <c r="R686" i="14"/>
  <c r="BE686" i="14"/>
  <c r="AW686" i="14"/>
  <c r="AO686" i="14"/>
  <c r="AG686" i="14"/>
  <c r="Y686" i="14"/>
  <c r="Q686" i="14"/>
  <c r="BL686" i="14"/>
  <c r="BD686" i="14"/>
  <c r="AV686" i="14"/>
  <c r="AN686" i="14"/>
  <c r="AF686" i="14"/>
  <c r="X686" i="14"/>
  <c r="P686" i="14"/>
  <c r="BK686" i="14"/>
  <c r="BC686" i="14"/>
  <c r="AU686" i="14"/>
  <c r="AM686" i="14"/>
  <c r="AE686" i="14"/>
  <c r="W686" i="14"/>
  <c r="O686" i="14"/>
  <c r="D688" i="14"/>
  <c r="C689" i="14"/>
  <c r="D689" i="14" s="1"/>
  <c r="E86" i="11"/>
  <c r="F86" i="11" s="1"/>
  <c r="D87" i="11"/>
  <c r="G87" i="11" s="1"/>
  <c r="M316" i="2"/>
  <c r="N317" i="2"/>
  <c r="E318" i="2"/>
  <c r="F318" i="2" s="1"/>
  <c r="AH73" i="2"/>
  <c r="AI73" i="2" s="1"/>
  <c r="AK73" i="2" s="1"/>
  <c r="AO73" i="2" s="1"/>
  <c r="M31" i="11" s="1"/>
  <c r="K74" i="2"/>
  <c r="M74" i="2" s="1"/>
  <c r="O74" i="2" s="1"/>
  <c r="S74" i="2" s="1"/>
  <c r="L32" i="11" s="1"/>
  <c r="C78" i="2"/>
  <c r="F77" i="2"/>
  <c r="D77" i="2"/>
  <c r="E77" i="2" s="1"/>
  <c r="H77" i="2"/>
  <c r="I77" i="2" s="1"/>
  <c r="AC74" i="2"/>
  <c r="AA74" i="2"/>
  <c r="AB74" i="2" s="1"/>
  <c r="Z77" i="2"/>
  <c r="AE74" i="2"/>
  <c r="AF74" i="2" s="1"/>
  <c r="X90" i="2"/>
  <c r="J86" i="11" l="1"/>
  <c r="K86" i="11" s="1"/>
  <c r="H86" i="11"/>
  <c r="I86" i="11" s="1"/>
  <c r="M357" i="2"/>
  <c r="L357" i="2"/>
  <c r="K318" i="2"/>
  <c r="L318" i="2" s="1"/>
  <c r="K396" i="2"/>
  <c r="L396" i="2" s="1"/>
  <c r="K357" i="2"/>
  <c r="N357" i="2" s="1"/>
  <c r="F162" i="14"/>
  <c r="I162" i="14" s="1"/>
  <c r="K162" i="14" s="1"/>
  <c r="II423" i="14" s="1"/>
  <c r="O356" i="2"/>
  <c r="P356" i="2"/>
  <c r="M395" i="2"/>
  <c r="N395" i="2"/>
  <c r="I686" i="14"/>
  <c r="K686" i="14" s="1"/>
  <c r="L686" i="14" s="1"/>
  <c r="EK421" i="14"/>
  <c r="AF421" i="14"/>
  <c r="BX421" i="14"/>
  <c r="AT421" i="14"/>
  <c r="AH421" i="14"/>
  <c r="FP421" i="14"/>
  <c r="BZ421" i="14"/>
  <c r="FF421" i="14"/>
  <c r="HT421" i="14"/>
  <c r="FR421" i="14"/>
  <c r="HR421" i="14"/>
  <c r="IB421" i="14"/>
  <c r="HV421" i="14"/>
  <c r="CW421" i="14"/>
  <c r="ID421" i="14"/>
  <c r="L421" i="14"/>
  <c r="FI421" i="14"/>
  <c r="FD421" i="14"/>
  <c r="I161" i="14"/>
  <c r="K161" i="14" s="1"/>
  <c r="ET422" i="14" s="1"/>
  <c r="AR421" i="14"/>
  <c r="N421" i="14"/>
  <c r="HP421" i="14"/>
  <c r="DD421" i="14"/>
  <c r="AK421" i="14"/>
  <c r="GW421" i="14"/>
  <c r="DF421" i="14"/>
  <c r="CQ421" i="14"/>
  <c r="CS421" i="14"/>
  <c r="CU421" i="14"/>
  <c r="EJ421" i="14"/>
  <c r="AS421" i="14"/>
  <c r="HU421" i="14"/>
  <c r="EL421" i="14"/>
  <c r="FC421" i="14"/>
  <c r="FE421" i="14"/>
  <c r="FG421" i="14"/>
  <c r="FH421" i="14"/>
  <c r="BY421" i="14"/>
  <c r="IC421" i="14"/>
  <c r="FJ421" i="14"/>
  <c r="HO421" i="14"/>
  <c r="HQ421" i="14"/>
  <c r="HS421" i="14"/>
  <c r="AJ421" i="14"/>
  <c r="GV421" i="14"/>
  <c r="DE421" i="14"/>
  <c r="AL421" i="14"/>
  <c r="GX421" i="14"/>
  <c r="CR421" i="14"/>
  <c r="CT421" i="14"/>
  <c r="CV421" i="14"/>
  <c r="M421" i="14"/>
  <c r="FQ421" i="14"/>
  <c r="CX421" i="14"/>
  <c r="AE421" i="14"/>
  <c r="AG421" i="14"/>
  <c r="AI421" i="14"/>
  <c r="BH421" i="14"/>
  <c r="DT421" i="14"/>
  <c r="GF421" i="14"/>
  <c r="IR421" i="14"/>
  <c r="BI421" i="14"/>
  <c r="DU421" i="14"/>
  <c r="GG421" i="14"/>
  <c r="IS421" i="14"/>
  <c r="BJ421" i="14"/>
  <c r="DV421" i="14"/>
  <c r="GH421" i="14"/>
  <c r="IT421" i="14"/>
  <c r="BC421" i="14"/>
  <c r="DO421" i="14"/>
  <c r="GA421" i="14"/>
  <c r="IM421" i="14"/>
  <c r="BD421" i="14"/>
  <c r="DP421" i="14"/>
  <c r="GB421" i="14"/>
  <c r="IN421" i="14"/>
  <c r="BE421" i="14"/>
  <c r="DQ421" i="14"/>
  <c r="GC421" i="14"/>
  <c r="IO421" i="14"/>
  <c r="BF421" i="14"/>
  <c r="DR421" i="14"/>
  <c r="GD421" i="14"/>
  <c r="IP421" i="14"/>
  <c r="BG421" i="14"/>
  <c r="DS421" i="14"/>
  <c r="GE421" i="14"/>
  <c r="IQ421" i="14"/>
  <c r="BP421" i="14"/>
  <c r="EB421" i="14"/>
  <c r="GN421" i="14"/>
  <c r="IZ421" i="14"/>
  <c r="BQ421" i="14"/>
  <c r="EC421" i="14"/>
  <c r="GO421" i="14"/>
  <c r="JA421" i="14"/>
  <c r="BR421" i="14"/>
  <c r="ED421" i="14"/>
  <c r="GP421" i="14"/>
  <c r="JB421" i="14"/>
  <c r="BK421" i="14"/>
  <c r="DW421" i="14"/>
  <c r="GI421" i="14"/>
  <c r="IU421" i="14"/>
  <c r="BL421" i="14"/>
  <c r="DX421" i="14"/>
  <c r="GJ421" i="14"/>
  <c r="IV421" i="14"/>
  <c r="BM421" i="14"/>
  <c r="DY421" i="14"/>
  <c r="GK421" i="14"/>
  <c r="IW421" i="14"/>
  <c r="BN421" i="14"/>
  <c r="DZ421" i="14"/>
  <c r="GL421" i="14"/>
  <c r="IX421" i="14"/>
  <c r="BO421" i="14"/>
  <c r="EA421" i="14"/>
  <c r="GM421" i="14"/>
  <c r="IY421" i="14"/>
  <c r="F687" i="14"/>
  <c r="G421" i="14"/>
  <c r="BS421" i="14"/>
  <c r="EE421" i="14"/>
  <c r="GQ421" i="14"/>
  <c r="H421" i="14"/>
  <c r="BT421" i="14"/>
  <c r="EF421" i="14"/>
  <c r="GR421" i="14"/>
  <c r="I421" i="14"/>
  <c r="BU421" i="14"/>
  <c r="EG421" i="14"/>
  <c r="GS421" i="14"/>
  <c r="J421" i="14"/>
  <c r="BV421" i="14"/>
  <c r="EH421" i="14"/>
  <c r="GT421" i="14"/>
  <c r="K421" i="14"/>
  <c r="BW421" i="14"/>
  <c r="EI421" i="14"/>
  <c r="GU421" i="14"/>
  <c r="H687" i="14"/>
  <c r="T421" i="14"/>
  <c r="CF421" i="14"/>
  <c r="ER421" i="14"/>
  <c r="HD421" i="14"/>
  <c r="U421" i="14"/>
  <c r="CG421" i="14"/>
  <c r="ES421" i="14"/>
  <c r="HE421" i="14"/>
  <c r="V421" i="14"/>
  <c r="CH421" i="14"/>
  <c r="ET421" i="14"/>
  <c r="HF421" i="14"/>
  <c r="O421" i="14"/>
  <c r="CA421" i="14"/>
  <c r="EM421" i="14"/>
  <c r="GY421" i="14"/>
  <c r="P421" i="14"/>
  <c r="CB421" i="14"/>
  <c r="EN421" i="14"/>
  <c r="GZ421" i="14"/>
  <c r="Q421" i="14"/>
  <c r="CC421" i="14"/>
  <c r="EO421" i="14"/>
  <c r="HA421" i="14"/>
  <c r="R421" i="14"/>
  <c r="CD421" i="14"/>
  <c r="EP421" i="14"/>
  <c r="HB421" i="14"/>
  <c r="S421" i="14"/>
  <c r="CE421" i="14"/>
  <c r="EQ421" i="14"/>
  <c r="HC421" i="14"/>
  <c r="AB421" i="14"/>
  <c r="CN421" i="14"/>
  <c r="EZ421" i="14"/>
  <c r="HL421" i="14"/>
  <c r="AC421" i="14"/>
  <c r="CO421" i="14"/>
  <c r="FA421" i="14"/>
  <c r="HM421" i="14"/>
  <c r="AD421" i="14"/>
  <c r="CP421" i="14"/>
  <c r="FB421" i="14"/>
  <c r="HN421" i="14"/>
  <c r="W421" i="14"/>
  <c r="CI421" i="14"/>
  <c r="EU421" i="14"/>
  <c r="HG421" i="14"/>
  <c r="X421" i="14"/>
  <c r="CJ421" i="14"/>
  <c r="EV421" i="14"/>
  <c r="HH421" i="14"/>
  <c r="Y421" i="14"/>
  <c r="CK421" i="14"/>
  <c r="EW421" i="14"/>
  <c r="HI421" i="14"/>
  <c r="Z421" i="14"/>
  <c r="CL421" i="14"/>
  <c r="EX421" i="14"/>
  <c r="HJ421" i="14"/>
  <c r="AA421" i="14"/>
  <c r="CM421" i="14"/>
  <c r="EY421" i="14"/>
  <c r="HK421" i="14"/>
  <c r="AM421" i="14"/>
  <c r="CY421" i="14"/>
  <c r="FK421" i="14"/>
  <c r="HW421" i="14"/>
  <c r="AN421" i="14"/>
  <c r="CZ421" i="14"/>
  <c r="FL421" i="14"/>
  <c r="HX421" i="14"/>
  <c r="AO421" i="14"/>
  <c r="DA421" i="14"/>
  <c r="FM421" i="14"/>
  <c r="HY421" i="14"/>
  <c r="AP421" i="14"/>
  <c r="DB421" i="14"/>
  <c r="FN421" i="14"/>
  <c r="HZ421" i="14"/>
  <c r="AQ421" i="14"/>
  <c r="DC421" i="14"/>
  <c r="FO421" i="14"/>
  <c r="IA421" i="14"/>
  <c r="AZ421" i="14"/>
  <c r="DL421" i="14"/>
  <c r="FX421" i="14"/>
  <c r="IJ421" i="14"/>
  <c r="BA421" i="14"/>
  <c r="DM421" i="14"/>
  <c r="FY421" i="14"/>
  <c r="IK421" i="14"/>
  <c r="BB421" i="14"/>
  <c r="DN421" i="14"/>
  <c r="FZ421" i="14"/>
  <c r="IL421" i="14"/>
  <c r="AU421" i="14"/>
  <c r="DG421" i="14"/>
  <c r="FS421" i="14"/>
  <c r="IE421" i="14"/>
  <c r="AV421" i="14"/>
  <c r="DH421" i="14"/>
  <c r="FT421" i="14"/>
  <c r="IF421" i="14"/>
  <c r="AW421" i="14"/>
  <c r="DI421" i="14"/>
  <c r="FU421" i="14"/>
  <c r="IG421" i="14"/>
  <c r="AX421" i="14"/>
  <c r="DJ421" i="14"/>
  <c r="FV421" i="14"/>
  <c r="IH421" i="14"/>
  <c r="AY421" i="14"/>
  <c r="DK421" i="14"/>
  <c r="FW421" i="14"/>
  <c r="N688" i="14"/>
  <c r="A689" i="14"/>
  <c r="BJ687" i="14"/>
  <c r="BB687" i="14"/>
  <c r="AT687" i="14"/>
  <c r="AL687" i="14"/>
  <c r="AD687" i="14"/>
  <c r="V687" i="14"/>
  <c r="BI687" i="14"/>
  <c r="BA687" i="14"/>
  <c r="AS687" i="14"/>
  <c r="AK687" i="14"/>
  <c r="AC687" i="14"/>
  <c r="U687" i="14"/>
  <c r="M687" i="14"/>
  <c r="BH687" i="14"/>
  <c r="AZ687" i="14"/>
  <c r="AR687" i="14"/>
  <c r="AJ687" i="14"/>
  <c r="AB687" i="14"/>
  <c r="T687" i="14"/>
  <c r="BG687" i="14"/>
  <c r="AY687" i="14"/>
  <c r="AQ687" i="14"/>
  <c r="AI687" i="14"/>
  <c r="AA687" i="14"/>
  <c r="S687" i="14"/>
  <c r="BF687" i="14"/>
  <c r="AX687" i="14"/>
  <c r="AP687" i="14"/>
  <c r="AH687" i="14"/>
  <c r="Z687" i="14"/>
  <c r="R687" i="14"/>
  <c r="BE687" i="14"/>
  <c r="AW687" i="14"/>
  <c r="AO687" i="14"/>
  <c r="AG687" i="14"/>
  <c r="Y687" i="14"/>
  <c r="Q687" i="14"/>
  <c r="BL687" i="14"/>
  <c r="BD687" i="14"/>
  <c r="AV687" i="14"/>
  <c r="AN687" i="14"/>
  <c r="AF687" i="14"/>
  <c r="X687" i="14"/>
  <c r="P687" i="14"/>
  <c r="BK687" i="14"/>
  <c r="BC687" i="14"/>
  <c r="AU687" i="14"/>
  <c r="AM687" i="14"/>
  <c r="AE687" i="14"/>
  <c r="W687" i="14"/>
  <c r="O687" i="14"/>
  <c r="E689" i="14"/>
  <c r="F689" i="14" s="1"/>
  <c r="C165" i="14"/>
  <c r="D164" i="14"/>
  <c r="E688" i="14"/>
  <c r="G688" i="14" s="1"/>
  <c r="H688" i="14"/>
  <c r="F688" i="14"/>
  <c r="E163" i="14"/>
  <c r="H163" i="14" s="1"/>
  <c r="E87" i="11"/>
  <c r="F87" i="11" s="1"/>
  <c r="D88" i="11"/>
  <c r="G88" i="11" s="1"/>
  <c r="M317" i="2"/>
  <c r="N318" i="2"/>
  <c r="K77" i="2"/>
  <c r="M77" i="2" s="1"/>
  <c r="O77" i="2" s="1"/>
  <c r="S77" i="2" s="1"/>
  <c r="L33" i="11" s="1"/>
  <c r="E319" i="2"/>
  <c r="F319" i="2" s="1"/>
  <c r="AH74" i="2"/>
  <c r="AI74" i="2" s="1"/>
  <c r="AK74" i="2" s="1"/>
  <c r="AO74" i="2" s="1"/>
  <c r="M32" i="11" s="1"/>
  <c r="D78" i="2"/>
  <c r="E78" i="2" s="1"/>
  <c r="C81" i="2"/>
  <c r="F78" i="2"/>
  <c r="H78" i="2"/>
  <c r="I78" i="2" s="1"/>
  <c r="AC77" i="2"/>
  <c r="Z78" i="2"/>
  <c r="AA77" i="2"/>
  <c r="AB77" i="2" s="1"/>
  <c r="AE77" i="2"/>
  <c r="AF77" i="2" s="1"/>
  <c r="X91" i="2"/>
  <c r="DB422" i="14" l="1"/>
  <c r="O357" i="2"/>
  <c r="P357" i="2"/>
  <c r="J87" i="11"/>
  <c r="K87" i="11" s="1"/>
  <c r="H87" i="11"/>
  <c r="I87" i="11" s="1"/>
  <c r="N396" i="2"/>
  <c r="M396" i="2"/>
  <c r="M358" i="2"/>
  <c r="L358" i="2"/>
  <c r="K397" i="2"/>
  <c r="L397" i="2" s="1"/>
  <c r="K319" i="2"/>
  <c r="L319" i="2" s="1"/>
  <c r="K358" i="2"/>
  <c r="N358" i="2" s="1"/>
  <c r="EL422" i="14"/>
  <c r="H689" i="14"/>
  <c r="G689" i="14"/>
  <c r="GY422" i="14"/>
  <c r="HS422" i="14"/>
  <c r="EU422" i="14"/>
  <c r="IG422" i="14"/>
  <c r="DI422" i="14"/>
  <c r="FA422" i="14"/>
  <c r="FF422" i="14"/>
  <c r="DP422" i="14"/>
  <c r="HT422" i="14"/>
  <c r="CQ422" i="14"/>
  <c r="CV422" i="14"/>
  <c r="AS422" i="14"/>
  <c r="GB422" i="14"/>
  <c r="IL422" i="14"/>
  <c r="HM422" i="14"/>
  <c r="CU422" i="14"/>
  <c r="AN422" i="14"/>
  <c r="BH422" i="14"/>
  <c r="CO422" i="14"/>
  <c r="FU422" i="14"/>
  <c r="W422" i="14"/>
  <c r="AH422" i="14"/>
  <c r="FH422" i="14"/>
  <c r="IN422" i="14"/>
  <c r="IP422" i="14"/>
  <c r="I422" i="14"/>
  <c r="BZ422" i="14"/>
  <c r="FG422" i="14"/>
  <c r="HW422" i="14"/>
  <c r="T422" i="14"/>
  <c r="EE422" i="14"/>
  <c r="II422" i="14"/>
  <c r="ES422" i="14"/>
  <c r="IA422" i="14"/>
  <c r="FV422" i="14"/>
  <c r="I687" i="14"/>
  <c r="K687" i="14" s="1"/>
  <c r="L687" i="14" s="1"/>
  <c r="CD422" i="14"/>
  <c r="BB422" i="14"/>
  <c r="CJ422" i="14"/>
  <c r="GK422" i="14"/>
  <c r="V422" i="14"/>
  <c r="AY422" i="14"/>
  <c r="AT422" i="14"/>
  <c r="CB422" i="14"/>
  <c r="GC422" i="14"/>
  <c r="CF422" i="14"/>
  <c r="EG422" i="14"/>
  <c r="AL422" i="14"/>
  <c r="BT422" i="14"/>
  <c r="FM422" i="14"/>
  <c r="BX422" i="14"/>
  <c r="FY422" i="14"/>
  <c r="DU422" i="14"/>
  <c r="BL422" i="14"/>
  <c r="FE422" i="14"/>
  <c r="IY422" i="14"/>
  <c r="FQ422" i="14"/>
  <c r="JB422" i="14"/>
  <c r="AQ422" i="14"/>
  <c r="EW422" i="14"/>
  <c r="IQ422" i="14"/>
  <c r="FI422" i="14"/>
  <c r="IT422" i="14"/>
  <c r="AA422" i="14"/>
  <c r="GQ422" i="14"/>
  <c r="EK422" i="14"/>
  <c r="ID422" i="14"/>
  <c r="EP422" i="14"/>
  <c r="DW422" i="14"/>
  <c r="HC422" i="14"/>
  <c r="HN422" i="14"/>
  <c r="HV422" i="14"/>
  <c r="DJ422" i="14"/>
  <c r="BN422" i="14"/>
  <c r="CR422" i="14"/>
  <c r="GP422" i="14"/>
  <c r="AO422" i="14"/>
  <c r="IU422" i="14"/>
  <c r="HQ422" i="14"/>
  <c r="HE422" i="14"/>
  <c r="AJ422" i="14"/>
  <c r="EN422" i="14"/>
  <c r="EB422" i="14"/>
  <c r="BE422" i="14"/>
  <c r="O422" i="14"/>
  <c r="IO422" i="14"/>
  <c r="IC422" i="14"/>
  <c r="AZ422" i="14"/>
  <c r="FD422" i="14"/>
  <c r="ER422" i="14"/>
  <c r="EH422" i="14"/>
  <c r="AM422" i="14"/>
  <c r="BG422" i="14"/>
  <c r="IS422" i="14"/>
  <c r="HB422" i="14"/>
  <c r="CZ422" i="14"/>
  <c r="CN422" i="14"/>
  <c r="Y422" i="14"/>
  <c r="GI422" i="14"/>
  <c r="HA422" i="14"/>
  <c r="GO422" i="14"/>
  <c r="L422" i="14"/>
  <c r="DX422" i="14"/>
  <c r="DL422" i="14"/>
  <c r="GX422" i="14"/>
  <c r="J422" i="14"/>
  <c r="CT422" i="14"/>
  <c r="CM422" i="14"/>
  <c r="CH422" i="14"/>
  <c r="IM422" i="14"/>
  <c r="HH422" i="14"/>
  <c r="GV422" i="14"/>
  <c r="Z422" i="14"/>
  <c r="GL422" i="14"/>
  <c r="DK422" i="14"/>
  <c r="CX422" i="14"/>
  <c r="U422" i="14"/>
  <c r="HX422" i="14"/>
  <c r="HL422" i="14"/>
  <c r="AX422" i="14"/>
  <c r="IX422" i="14"/>
  <c r="EA422" i="14"/>
  <c r="DN422" i="14"/>
  <c r="CI422" i="14"/>
  <c r="FT422" i="14"/>
  <c r="FP422" i="14"/>
  <c r="GT422" i="14"/>
  <c r="BC422" i="14"/>
  <c r="BW422" i="14"/>
  <c r="BJ422" i="14"/>
  <c r="GA422" i="14"/>
  <c r="GR422" i="14"/>
  <c r="GF422" i="14"/>
  <c r="EM422" i="14"/>
  <c r="AF422" i="14"/>
  <c r="FO422" i="14"/>
  <c r="FB422" i="14"/>
  <c r="DR422" i="14"/>
  <c r="CK422" i="14"/>
  <c r="BY422" i="14"/>
  <c r="IE422" i="14"/>
  <c r="BD422" i="14"/>
  <c r="GE422" i="14"/>
  <c r="FR422" i="14"/>
  <c r="GD422" i="14"/>
  <c r="DA422" i="14"/>
  <c r="CW422" i="14"/>
  <c r="S422" i="14"/>
  <c r="CY422" i="14"/>
  <c r="GU422" i="14"/>
  <c r="GH422" i="14"/>
  <c r="AK422" i="14"/>
  <c r="IV422" i="14"/>
  <c r="IJ422" i="14"/>
  <c r="CA422" i="14"/>
  <c r="P422" i="14"/>
  <c r="EQ422" i="14"/>
  <c r="ED422" i="14"/>
  <c r="BK422" i="14"/>
  <c r="BU422" i="14"/>
  <c r="IZ422" i="14"/>
  <c r="N422" i="14"/>
  <c r="DY422" i="14"/>
  <c r="DM422" i="14"/>
  <c r="AI422" i="14"/>
  <c r="FK422" i="14"/>
  <c r="HK422" i="14"/>
  <c r="HF422" i="14"/>
  <c r="AD422" i="14"/>
  <c r="EO422" i="14"/>
  <c r="EC422" i="14"/>
  <c r="AB422" i="14"/>
  <c r="EF422" i="14"/>
  <c r="DT422" i="14"/>
  <c r="AW422" i="14"/>
  <c r="G422" i="14"/>
  <c r="HY422" i="14"/>
  <c r="HU422" i="14"/>
  <c r="AR422" i="14"/>
  <c r="EV422" i="14"/>
  <c r="EJ422" i="14"/>
  <c r="BV422" i="14"/>
  <c r="AE422" i="14"/>
  <c r="IW422" i="14"/>
  <c r="IK422" i="14"/>
  <c r="BI422" i="14"/>
  <c r="FL422" i="14"/>
  <c r="EZ422" i="14"/>
  <c r="Q422" i="14"/>
  <c r="FC422" i="14"/>
  <c r="GS422" i="14"/>
  <c r="GG422" i="14"/>
  <c r="IH422" i="14"/>
  <c r="DH422" i="14"/>
  <c r="DD422" i="14"/>
  <c r="AG422" i="14"/>
  <c r="HO422" i="14"/>
  <c r="HI422" i="14"/>
  <c r="GW422" i="14"/>
  <c r="HG422" i="14"/>
  <c r="GZ422" i="14"/>
  <c r="GN422" i="14"/>
  <c r="R422" i="14"/>
  <c r="DZ422" i="14"/>
  <c r="DC422" i="14"/>
  <c r="CP422" i="14"/>
  <c r="M422" i="14"/>
  <c r="HP422" i="14"/>
  <c r="HD422" i="14"/>
  <c r="AP422" i="14"/>
  <c r="HR422" i="14"/>
  <c r="DS422" i="14"/>
  <c r="DF422" i="14"/>
  <c r="AC422" i="14"/>
  <c r="IF422" i="14"/>
  <c r="IB422" i="14"/>
  <c r="FN422" i="14"/>
  <c r="AU422" i="14"/>
  <c r="BO422" i="14"/>
  <c r="JA422" i="14"/>
  <c r="DO422" i="14"/>
  <c r="GJ422" i="14"/>
  <c r="FX422" i="14"/>
  <c r="HZ422" i="14"/>
  <c r="BP422" i="14"/>
  <c r="CE422" i="14"/>
  <c r="BR422" i="14"/>
  <c r="CL422" i="14"/>
  <c r="CC422" i="14"/>
  <c r="BQ422" i="14"/>
  <c r="FS422" i="14"/>
  <c r="AV422" i="14"/>
  <c r="FW422" i="14"/>
  <c r="FJ422" i="14"/>
  <c r="EX422" i="14"/>
  <c r="CS422" i="14"/>
  <c r="CG422" i="14"/>
  <c r="K422" i="14"/>
  <c r="BS422" i="14"/>
  <c r="GM422" i="14"/>
  <c r="FZ422" i="14"/>
  <c r="HJ422" i="14"/>
  <c r="DQ422" i="14"/>
  <c r="DE422" i="14"/>
  <c r="BF422" i="14"/>
  <c r="H422" i="14"/>
  <c r="EI422" i="14"/>
  <c r="DV422" i="14"/>
  <c r="BA422" i="14"/>
  <c r="BM422" i="14"/>
  <c r="IR422" i="14"/>
  <c r="DG422" i="14"/>
  <c r="X422" i="14"/>
  <c r="EY422" i="14"/>
  <c r="G163" i="14"/>
  <c r="GI423" i="14"/>
  <c r="IK423" i="14"/>
  <c r="EE423" i="14"/>
  <c r="HO423" i="14"/>
  <c r="GQ423" i="14"/>
  <c r="FX423" i="14"/>
  <c r="HW423" i="14"/>
  <c r="DV423" i="14"/>
  <c r="FS423" i="14"/>
  <c r="HV423" i="14"/>
  <c r="IE423" i="14"/>
  <c r="GF423" i="14"/>
  <c r="G423" i="14"/>
  <c r="FP423" i="14"/>
  <c r="IJ423" i="14"/>
  <c r="BA423" i="14"/>
  <c r="I423" i="14"/>
  <c r="AM423" i="14"/>
  <c r="GV423" i="14"/>
  <c r="GA423" i="14"/>
  <c r="DM423" i="14"/>
  <c r="IP423" i="14"/>
  <c r="AR423" i="14"/>
  <c r="HD423" i="14"/>
  <c r="GN423" i="14"/>
  <c r="DP423" i="14"/>
  <c r="CY423" i="14"/>
  <c r="IB423" i="14"/>
  <c r="HG423" i="14"/>
  <c r="FY423" i="14"/>
  <c r="FK423" i="14"/>
  <c r="GY423" i="14"/>
  <c r="HL423" i="14"/>
  <c r="BB423" i="14"/>
  <c r="HT423" i="14"/>
  <c r="BI423" i="14"/>
  <c r="DU423" i="14"/>
  <c r="GG423" i="14"/>
  <c r="IS423" i="14"/>
  <c r="BJ423" i="14"/>
  <c r="ET423" i="14"/>
  <c r="IL423" i="14"/>
  <c r="DX423" i="14"/>
  <c r="Q423" i="14"/>
  <c r="BG423" i="14"/>
  <c r="IM423" i="14"/>
  <c r="IR423" i="14"/>
  <c r="IU423" i="14"/>
  <c r="IZ423" i="14"/>
  <c r="BQ423" i="14"/>
  <c r="EC423" i="14"/>
  <c r="GO423" i="14"/>
  <c r="JA423" i="14"/>
  <c r="BR423" i="14"/>
  <c r="FB423" i="14"/>
  <c r="IT423" i="14"/>
  <c r="EF423" i="14"/>
  <c r="BM423" i="14"/>
  <c r="L423" i="14"/>
  <c r="O423" i="14"/>
  <c r="T423" i="14"/>
  <c r="W423" i="14"/>
  <c r="AB423" i="14"/>
  <c r="AE423" i="14"/>
  <c r="AJ423" i="14"/>
  <c r="M423" i="14"/>
  <c r="BY423" i="14"/>
  <c r="EK423" i="14"/>
  <c r="GW423" i="14"/>
  <c r="N423" i="14"/>
  <c r="BZ423" i="14"/>
  <c r="FJ423" i="14"/>
  <c r="P423" i="14"/>
  <c r="EV423" i="14"/>
  <c r="BU423" i="14"/>
  <c r="AU423" i="14"/>
  <c r="AZ423" i="14"/>
  <c r="BC423" i="14"/>
  <c r="BH423" i="14"/>
  <c r="BK423" i="14"/>
  <c r="BP423" i="14"/>
  <c r="U423" i="14"/>
  <c r="CG423" i="14"/>
  <c r="ES423" i="14"/>
  <c r="HE423" i="14"/>
  <c r="V423" i="14"/>
  <c r="CH423" i="14"/>
  <c r="FZ423" i="14"/>
  <c r="X423" i="14"/>
  <c r="GB423" i="14"/>
  <c r="CC423" i="14"/>
  <c r="BS423" i="14"/>
  <c r="BX423" i="14"/>
  <c r="CA423" i="14"/>
  <c r="CF423" i="14"/>
  <c r="CI423" i="14"/>
  <c r="CN423" i="14"/>
  <c r="CQ423" i="14"/>
  <c r="CV423" i="14"/>
  <c r="AC423" i="14"/>
  <c r="CO423" i="14"/>
  <c r="FA423" i="14"/>
  <c r="HM423" i="14"/>
  <c r="AD423" i="14"/>
  <c r="CP423" i="14"/>
  <c r="GH423" i="14"/>
  <c r="AN423" i="14"/>
  <c r="GZ423" i="14"/>
  <c r="DY423" i="14"/>
  <c r="DD423" i="14"/>
  <c r="DG423" i="14"/>
  <c r="DL423" i="14"/>
  <c r="DO423" i="14"/>
  <c r="DT423" i="14"/>
  <c r="DW423" i="14"/>
  <c r="EB423" i="14"/>
  <c r="AK423" i="14"/>
  <c r="CW423" i="14"/>
  <c r="FI423" i="14"/>
  <c r="HU423" i="14"/>
  <c r="AL423" i="14"/>
  <c r="CX423" i="14"/>
  <c r="HF423" i="14"/>
  <c r="BL423" i="14"/>
  <c r="HH423" i="14"/>
  <c r="EG423" i="14"/>
  <c r="EJ423" i="14"/>
  <c r="EM423" i="14"/>
  <c r="ER423" i="14"/>
  <c r="EU423" i="14"/>
  <c r="EZ423" i="14"/>
  <c r="FC423" i="14"/>
  <c r="FH423" i="14"/>
  <c r="AS423" i="14"/>
  <c r="DE423" i="14"/>
  <c r="FQ423" i="14"/>
  <c r="IC423" i="14"/>
  <c r="AT423" i="14"/>
  <c r="DN423" i="14"/>
  <c r="HN423" i="14"/>
  <c r="BT423" i="14"/>
  <c r="IN423" i="14"/>
  <c r="BF423" i="14"/>
  <c r="DF423" i="14"/>
  <c r="FR423" i="14"/>
  <c r="ID423" i="14"/>
  <c r="BD423" i="14"/>
  <c r="EN423" i="14"/>
  <c r="IV423" i="14"/>
  <c r="DQ423" i="14"/>
  <c r="IQ423" i="14"/>
  <c r="ED423" i="14"/>
  <c r="GP423" i="14"/>
  <c r="JB423" i="14"/>
  <c r="CB423" i="14"/>
  <c r="GJ423" i="14"/>
  <c r="Y423" i="14"/>
  <c r="EO423" i="14"/>
  <c r="EL423" i="14"/>
  <c r="GX423" i="14"/>
  <c r="H423" i="14"/>
  <c r="CJ423" i="14"/>
  <c r="GR423" i="14"/>
  <c r="BE423" i="14"/>
  <c r="IO423" i="14"/>
  <c r="IW423" i="14"/>
  <c r="IX423" i="14"/>
  <c r="IY423" i="14"/>
  <c r="BN423" i="14"/>
  <c r="BO423" i="14"/>
  <c r="DR423" i="14"/>
  <c r="DS423" i="14"/>
  <c r="GC423" i="14"/>
  <c r="DZ423" i="14"/>
  <c r="EA423" i="14"/>
  <c r="GK423" i="14"/>
  <c r="GD423" i="14"/>
  <c r="GE423" i="14"/>
  <c r="HA423" i="14"/>
  <c r="GL423" i="14"/>
  <c r="GM423" i="14"/>
  <c r="GS423" i="14"/>
  <c r="J423" i="14"/>
  <c r="BV423" i="14"/>
  <c r="EH423" i="14"/>
  <c r="GT423" i="14"/>
  <c r="K423" i="14"/>
  <c r="BW423" i="14"/>
  <c r="EI423" i="14"/>
  <c r="GU423" i="14"/>
  <c r="R423" i="14"/>
  <c r="CD423" i="14"/>
  <c r="EP423" i="14"/>
  <c r="HB423" i="14"/>
  <c r="S423" i="14"/>
  <c r="CE423" i="14"/>
  <c r="EQ423" i="14"/>
  <c r="HC423" i="14"/>
  <c r="CK423" i="14"/>
  <c r="EW423" i="14"/>
  <c r="HI423" i="14"/>
  <c r="Z423" i="14"/>
  <c r="CL423" i="14"/>
  <c r="EX423" i="14"/>
  <c r="HJ423" i="14"/>
  <c r="AA423" i="14"/>
  <c r="CM423" i="14"/>
  <c r="EY423" i="14"/>
  <c r="HK423" i="14"/>
  <c r="AF423" i="14"/>
  <c r="CR423" i="14"/>
  <c r="FD423" i="14"/>
  <c r="HP423" i="14"/>
  <c r="AG423" i="14"/>
  <c r="CS423" i="14"/>
  <c r="FE423" i="14"/>
  <c r="HQ423" i="14"/>
  <c r="AH423" i="14"/>
  <c r="CT423" i="14"/>
  <c r="FF423" i="14"/>
  <c r="HR423" i="14"/>
  <c r="AI423" i="14"/>
  <c r="CU423" i="14"/>
  <c r="FG423" i="14"/>
  <c r="HS423" i="14"/>
  <c r="CZ423" i="14"/>
  <c r="FL423" i="14"/>
  <c r="HX423" i="14"/>
  <c r="AO423" i="14"/>
  <c r="DA423" i="14"/>
  <c r="FM423" i="14"/>
  <c r="HY423" i="14"/>
  <c r="AP423" i="14"/>
  <c r="DB423" i="14"/>
  <c r="FN423" i="14"/>
  <c r="HZ423" i="14"/>
  <c r="AQ423" i="14"/>
  <c r="DC423" i="14"/>
  <c r="FO423" i="14"/>
  <c r="IA423" i="14"/>
  <c r="AV423" i="14"/>
  <c r="DH423" i="14"/>
  <c r="FT423" i="14"/>
  <c r="IF423" i="14"/>
  <c r="AW423" i="14"/>
  <c r="DI423" i="14"/>
  <c r="FU423" i="14"/>
  <c r="IG423" i="14"/>
  <c r="AX423" i="14"/>
  <c r="DJ423" i="14"/>
  <c r="FV423" i="14"/>
  <c r="IH423" i="14"/>
  <c r="AY423" i="14"/>
  <c r="DK423" i="14"/>
  <c r="FW423" i="14"/>
  <c r="F163" i="14"/>
  <c r="E164" i="14"/>
  <c r="H164" i="14" s="1"/>
  <c r="D165" i="14"/>
  <c r="C166" i="14"/>
  <c r="N691" i="14"/>
  <c r="N689" i="14"/>
  <c r="BJ688" i="14"/>
  <c r="BB688" i="14"/>
  <c r="AT688" i="14"/>
  <c r="AL688" i="14"/>
  <c r="AD688" i="14"/>
  <c r="V688" i="14"/>
  <c r="BI688" i="14"/>
  <c r="BA688" i="14"/>
  <c r="AS688" i="14"/>
  <c r="AK688" i="14"/>
  <c r="AC688" i="14"/>
  <c r="U688" i="14"/>
  <c r="M688" i="14"/>
  <c r="BH688" i="14"/>
  <c r="AZ688" i="14"/>
  <c r="AR688" i="14"/>
  <c r="AJ688" i="14"/>
  <c r="AB688" i="14"/>
  <c r="T688" i="14"/>
  <c r="BG688" i="14"/>
  <c r="AY688" i="14"/>
  <c r="AQ688" i="14"/>
  <c r="AI688" i="14"/>
  <c r="AA688" i="14"/>
  <c r="S688" i="14"/>
  <c r="BF688" i="14"/>
  <c r="AX688" i="14"/>
  <c r="AP688" i="14"/>
  <c r="AH688" i="14"/>
  <c r="Z688" i="14"/>
  <c r="R688" i="14"/>
  <c r="BE688" i="14"/>
  <c r="AW688" i="14"/>
  <c r="AO688" i="14"/>
  <c r="AG688" i="14"/>
  <c r="Y688" i="14"/>
  <c r="Q688" i="14"/>
  <c r="BL688" i="14"/>
  <c r="BD688" i="14"/>
  <c r="AV688" i="14"/>
  <c r="AN688" i="14"/>
  <c r="AF688" i="14"/>
  <c r="X688" i="14"/>
  <c r="P688" i="14"/>
  <c r="BK688" i="14"/>
  <c r="BC688" i="14"/>
  <c r="AU688" i="14"/>
  <c r="AM688" i="14"/>
  <c r="AE688" i="14"/>
  <c r="W688" i="14"/>
  <c r="O688" i="14"/>
  <c r="I688" i="14"/>
  <c r="K688" i="14" s="1"/>
  <c r="L688" i="14" s="1"/>
  <c r="D89" i="11"/>
  <c r="G89" i="11" s="1"/>
  <c r="E88" i="11"/>
  <c r="F88" i="11" s="1"/>
  <c r="K78" i="2"/>
  <c r="M78" i="2" s="1"/>
  <c r="O78" i="2" s="1"/>
  <c r="S78" i="2" s="1"/>
  <c r="L34" i="11" s="1"/>
  <c r="M318" i="2"/>
  <c r="N319" i="2"/>
  <c r="E320" i="2"/>
  <c r="F320" i="2" s="1"/>
  <c r="AH77" i="2"/>
  <c r="AI77" i="2" s="1"/>
  <c r="AK77" i="2" s="1"/>
  <c r="AO77" i="2" s="1"/>
  <c r="M33" i="11" s="1"/>
  <c r="C82" i="2"/>
  <c r="F81" i="2"/>
  <c r="D81" i="2"/>
  <c r="E81" i="2" s="1"/>
  <c r="H81" i="2"/>
  <c r="I81" i="2" s="1"/>
  <c r="AC78" i="2"/>
  <c r="Z81" i="2"/>
  <c r="AA78" i="2"/>
  <c r="AB78" i="2" s="1"/>
  <c r="AE78" i="2"/>
  <c r="AF78" i="2" s="1"/>
  <c r="X92" i="2"/>
  <c r="I689" i="14" l="1"/>
  <c r="K689" i="14" s="1"/>
  <c r="L689" i="14" s="1"/>
  <c r="I163" i="14"/>
  <c r="K163" i="14" s="1"/>
  <c r="HP424" i="14" s="1"/>
  <c r="G164" i="14"/>
  <c r="M359" i="2"/>
  <c r="K359" i="2"/>
  <c r="K398" i="2"/>
  <c r="L398" i="2" s="1"/>
  <c r="K320" i="2"/>
  <c r="L359" i="2"/>
  <c r="P358" i="2"/>
  <c r="O358" i="2"/>
  <c r="J88" i="11"/>
  <c r="K88" i="11" s="1"/>
  <c r="H88" i="11"/>
  <c r="I88" i="11" s="1"/>
  <c r="M397" i="2"/>
  <c r="N397" i="2"/>
  <c r="F164" i="14"/>
  <c r="C167" i="14"/>
  <c r="D166" i="14"/>
  <c r="E165" i="14"/>
  <c r="G165" i="14" s="1"/>
  <c r="BF689" i="14"/>
  <c r="BF625" i="14" s="1"/>
  <c r="J669" i="14" s="1"/>
  <c r="BK689" i="14"/>
  <c r="BK625" i="14" s="1"/>
  <c r="J674" i="14" s="1"/>
  <c r="BB689" i="14"/>
  <c r="BB625" i="14" s="1"/>
  <c r="J665" i="14" s="1"/>
  <c r="AT689" i="14"/>
  <c r="AT625" i="14" s="1"/>
  <c r="J657" i="14" s="1"/>
  <c r="AL689" i="14"/>
  <c r="AL625" i="14" s="1"/>
  <c r="J649" i="14" s="1"/>
  <c r="AD689" i="14"/>
  <c r="AD625" i="14" s="1"/>
  <c r="J641" i="14" s="1"/>
  <c r="V689" i="14"/>
  <c r="V625" i="14" s="1"/>
  <c r="J633" i="14" s="1"/>
  <c r="BJ689" i="14"/>
  <c r="BJ625" i="14" s="1"/>
  <c r="J673" i="14" s="1"/>
  <c r="BA689" i="14"/>
  <c r="BA625" i="14" s="1"/>
  <c r="J664" i="14" s="1"/>
  <c r="AS689" i="14"/>
  <c r="AS625" i="14" s="1"/>
  <c r="J656" i="14" s="1"/>
  <c r="AK689" i="14"/>
  <c r="AK625" i="14" s="1"/>
  <c r="J648" i="14" s="1"/>
  <c r="AC689" i="14"/>
  <c r="AC625" i="14" s="1"/>
  <c r="J640" i="14" s="1"/>
  <c r="U689" i="14"/>
  <c r="U625" i="14" s="1"/>
  <c r="J632" i="14" s="1"/>
  <c r="M689" i="14"/>
  <c r="BI689" i="14"/>
  <c r="BI625" i="14" s="1"/>
  <c r="J672" i="14" s="1"/>
  <c r="AZ689" i="14"/>
  <c r="AZ625" i="14" s="1"/>
  <c r="J663" i="14" s="1"/>
  <c r="AR689" i="14"/>
  <c r="AR625" i="14" s="1"/>
  <c r="J655" i="14" s="1"/>
  <c r="AJ689" i="14"/>
  <c r="AJ625" i="14" s="1"/>
  <c r="J647" i="14" s="1"/>
  <c r="AB689" i="14"/>
  <c r="AB625" i="14" s="1"/>
  <c r="J639" i="14" s="1"/>
  <c r="T689" i="14"/>
  <c r="T625" i="14" s="1"/>
  <c r="J631" i="14" s="1"/>
  <c r="BH689" i="14"/>
  <c r="BH625" i="14" s="1"/>
  <c r="J671" i="14" s="1"/>
  <c r="AY689" i="14"/>
  <c r="AY625" i="14" s="1"/>
  <c r="J662" i="14" s="1"/>
  <c r="AQ689" i="14"/>
  <c r="AQ625" i="14" s="1"/>
  <c r="J654" i="14" s="1"/>
  <c r="AI689" i="14"/>
  <c r="AI625" i="14" s="1"/>
  <c r="J646" i="14" s="1"/>
  <c r="AA689" i="14"/>
  <c r="AA625" i="14" s="1"/>
  <c r="J638" i="14" s="1"/>
  <c r="S689" i="14"/>
  <c r="S625" i="14" s="1"/>
  <c r="J630" i="14" s="1"/>
  <c r="BG689" i="14"/>
  <c r="BG625" i="14" s="1"/>
  <c r="J670" i="14" s="1"/>
  <c r="AX689" i="14"/>
  <c r="AX625" i="14" s="1"/>
  <c r="J661" i="14" s="1"/>
  <c r="AP689" i="14"/>
  <c r="AP625" i="14" s="1"/>
  <c r="J653" i="14" s="1"/>
  <c r="AH689" i="14"/>
  <c r="AH625" i="14" s="1"/>
  <c r="J645" i="14" s="1"/>
  <c r="Z689" i="14"/>
  <c r="Z625" i="14" s="1"/>
  <c r="J637" i="14" s="1"/>
  <c r="R689" i="14"/>
  <c r="R625" i="14" s="1"/>
  <c r="J629" i="14" s="1"/>
  <c r="BE689" i="14"/>
  <c r="BE625" i="14" s="1"/>
  <c r="J668" i="14" s="1"/>
  <c r="AW689" i="14"/>
  <c r="AW625" i="14" s="1"/>
  <c r="J660" i="14" s="1"/>
  <c r="AO689" i="14"/>
  <c r="AO625" i="14" s="1"/>
  <c r="J652" i="14" s="1"/>
  <c r="AG689" i="14"/>
  <c r="AG625" i="14" s="1"/>
  <c r="J644" i="14" s="1"/>
  <c r="Y689" i="14"/>
  <c r="Y625" i="14" s="1"/>
  <c r="J636" i="14" s="1"/>
  <c r="Q689" i="14"/>
  <c r="Q625" i="14" s="1"/>
  <c r="J628" i="14" s="1"/>
  <c r="BD689" i="14"/>
  <c r="BD625" i="14" s="1"/>
  <c r="J667" i="14" s="1"/>
  <c r="AV689" i="14"/>
  <c r="AV625" i="14" s="1"/>
  <c r="J659" i="14" s="1"/>
  <c r="AN689" i="14"/>
  <c r="AN625" i="14" s="1"/>
  <c r="J651" i="14" s="1"/>
  <c r="AF689" i="14"/>
  <c r="AF625" i="14" s="1"/>
  <c r="J643" i="14" s="1"/>
  <c r="X689" i="14"/>
  <c r="X625" i="14" s="1"/>
  <c r="J635" i="14" s="1"/>
  <c r="P689" i="14"/>
  <c r="P625" i="14" s="1"/>
  <c r="J627" i="14" s="1"/>
  <c r="BL689" i="14"/>
  <c r="BL625" i="14" s="1"/>
  <c r="J675" i="14" s="1"/>
  <c r="BC689" i="14"/>
  <c r="BC625" i="14" s="1"/>
  <c r="J666" i="14" s="1"/>
  <c r="AU689" i="14"/>
  <c r="AU625" i="14" s="1"/>
  <c r="J658" i="14" s="1"/>
  <c r="AM689" i="14"/>
  <c r="AM625" i="14" s="1"/>
  <c r="J650" i="14" s="1"/>
  <c r="AE689" i="14"/>
  <c r="AE625" i="14" s="1"/>
  <c r="J642" i="14" s="1"/>
  <c r="W689" i="14"/>
  <c r="W625" i="14" s="1"/>
  <c r="J634" i="14" s="1"/>
  <c r="O689" i="14"/>
  <c r="O625" i="14" s="1"/>
  <c r="J626" i="14" s="1"/>
  <c r="E89" i="11"/>
  <c r="F89" i="11" s="1"/>
  <c r="D90" i="11"/>
  <c r="G90" i="11" s="1"/>
  <c r="M319" i="2"/>
  <c r="E321" i="2"/>
  <c r="F321" i="2" s="1"/>
  <c r="AH78" i="2"/>
  <c r="AI78" i="2" s="1"/>
  <c r="AK78" i="2" s="1"/>
  <c r="AO78" i="2" s="1"/>
  <c r="M34" i="11" s="1"/>
  <c r="K81" i="2"/>
  <c r="M81" i="2" s="1"/>
  <c r="O81" i="2" s="1"/>
  <c r="S81" i="2" s="1"/>
  <c r="L35" i="11" s="1"/>
  <c r="C83" i="2"/>
  <c r="F82" i="2"/>
  <c r="H82" i="2"/>
  <c r="I82" i="2" s="1"/>
  <c r="D82" i="2"/>
  <c r="E82" i="2" s="1"/>
  <c r="AC81" i="2"/>
  <c r="AE81" i="2"/>
  <c r="AF81" i="2" s="1"/>
  <c r="AA81" i="2"/>
  <c r="AB81" i="2" s="1"/>
  <c r="Z82" i="2"/>
  <c r="X93" i="2"/>
  <c r="DB424" i="14" l="1"/>
  <c r="DD424" i="14"/>
  <c r="DF424" i="14"/>
  <c r="AP424" i="14"/>
  <c r="AR424" i="14"/>
  <c r="AT424" i="14"/>
  <c r="FN424" i="14"/>
  <c r="FP424" i="14"/>
  <c r="FR424" i="14"/>
  <c r="DA424" i="14"/>
  <c r="DC424" i="14"/>
  <c r="DE424" i="14"/>
  <c r="FM424" i="14"/>
  <c r="FO424" i="14"/>
  <c r="FQ424" i="14"/>
  <c r="HY424" i="14"/>
  <c r="IA424" i="14"/>
  <c r="IC424" i="14"/>
  <c r="HZ424" i="14"/>
  <c r="IB424" i="14"/>
  <c r="AO424" i="14"/>
  <c r="AQ424" i="14"/>
  <c r="AS424" i="14"/>
  <c r="DI424" i="14"/>
  <c r="IG424" i="14"/>
  <c r="DJ424" i="14"/>
  <c r="IH424" i="14"/>
  <c r="DK424" i="14"/>
  <c r="II424" i="14"/>
  <c r="DL424" i="14"/>
  <c r="IJ424" i="14"/>
  <c r="DM424" i="14"/>
  <c r="IK424" i="14"/>
  <c r="DN424" i="14"/>
  <c r="AU424" i="14"/>
  <c r="FS424" i="14"/>
  <c r="AV424" i="14"/>
  <c r="IF424" i="14"/>
  <c r="BE424" i="14"/>
  <c r="DQ424" i="14"/>
  <c r="GC424" i="14"/>
  <c r="IO424" i="14"/>
  <c r="BF424" i="14"/>
  <c r="DR424" i="14"/>
  <c r="GD424" i="14"/>
  <c r="IP424" i="14"/>
  <c r="BG424" i="14"/>
  <c r="DS424" i="14"/>
  <c r="GE424" i="14"/>
  <c r="IQ424" i="14"/>
  <c r="BH424" i="14"/>
  <c r="DT424" i="14"/>
  <c r="GF424" i="14"/>
  <c r="IR424" i="14"/>
  <c r="BI424" i="14"/>
  <c r="DU424" i="14"/>
  <c r="GG424" i="14"/>
  <c r="IS424" i="14"/>
  <c r="BJ424" i="14"/>
  <c r="DV424" i="14"/>
  <c r="GH424" i="14"/>
  <c r="IT424" i="14"/>
  <c r="BC424" i="14"/>
  <c r="DO424" i="14"/>
  <c r="GA424" i="14"/>
  <c r="IM424" i="14"/>
  <c r="BD424" i="14"/>
  <c r="DP424" i="14"/>
  <c r="GB424" i="14"/>
  <c r="IN424" i="14"/>
  <c r="AW424" i="14"/>
  <c r="FU424" i="14"/>
  <c r="AX424" i="14"/>
  <c r="FV424" i="14"/>
  <c r="AY424" i="14"/>
  <c r="FW424" i="14"/>
  <c r="AZ424" i="14"/>
  <c r="FX424" i="14"/>
  <c r="BA424" i="14"/>
  <c r="FY424" i="14"/>
  <c r="BB424" i="14"/>
  <c r="FZ424" i="14"/>
  <c r="IL424" i="14"/>
  <c r="DG424" i="14"/>
  <c r="IE424" i="14"/>
  <c r="DH424" i="14"/>
  <c r="FT424" i="14"/>
  <c r="BM424" i="14"/>
  <c r="DY424" i="14"/>
  <c r="GK424" i="14"/>
  <c r="IW424" i="14"/>
  <c r="BN424" i="14"/>
  <c r="DZ424" i="14"/>
  <c r="GL424" i="14"/>
  <c r="IX424" i="14"/>
  <c r="BO424" i="14"/>
  <c r="EA424" i="14"/>
  <c r="GM424" i="14"/>
  <c r="IY424" i="14"/>
  <c r="BP424" i="14"/>
  <c r="EB424" i="14"/>
  <c r="GN424" i="14"/>
  <c r="IZ424" i="14"/>
  <c r="BQ424" i="14"/>
  <c r="EC424" i="14"/>
  <c r="GO424" i="14"/>
  <c r="JA424" i="14"/>
  <c r="BR424" i="14"/>
  <c r="ED424" i="14"/>
  <c r="GP424" i="14"/>
  <c r="JB424" i="14"/>
  <c r="BK424" i="14"/>
  <c r="DW424" i="14"/>
  <c r="GI424" i="14"/>
  <c r="IU424" i="14"/>
  <c r="BL424" i="14"/>
  <c r="DX424" i="14"/>
  <c r="GJ424" i="14"/>
  <c r="IV424" i="14"/>
  <c r="GR424" i="14"/>
  <c r="ID424" i="14"/>
  <c r="HW424" i="14"/>
  <c r="HX424" i="14"/>
  <c r="I424" i="14"/>
  <c r="GS424" i="14"/>
  <c r="EH424" i="14"/>
  <c r="BW424" i="14"/>
  <c r="L424" i="14"/>
  <c r="GV424" i="14"/>
  <c r="GW424" i="14"/>
  <c r="GX424" i="14"/>
  <c r="EE424" i="14"/>
  <c r="H424" i="14"/>
  <c r="EO424" i="14"/>
  <c r="CD424" i="14"/>
  <c r="S424" i="14"/>
  <c r="HC424" i="14"/>
  <c r="ER424" i="14"/>
  <c r="CG424" i="14"/>
  <c r="V424" i="14"/>
  <c r="HF424" i="14"/>
  <c r="EM424" i="14"/>
  <c r="P424" i="14"/>
  <c r="GZ424" i="14"/>
  <c r="CY424" i="14"/>
  <c r="AN424" i="14"/>
  <c r="FL424" i="14"/>
  <c r="BU424" i="14"/>
  <c r="J424" i="14"/>
  <c r="GT424" i="14"/>
  <c r="EI424" i="14"/>
  <c r="BX424" i="14"/>
  <c r="M424" i="14"/>
  <c r="EK424" i="14"/>
  <c r="EL424" i="14"/>
  <c r="BS424" i="14"/>
  <c r="EF424" i="14"/>
  <c r="CC424" i="14"/>
  <c r="R424" i="14"/>
  <c r="HB424" i="14"/>
  <c r="EQ424" i="14"/>
  <c r="CF424" i="14"/>
  <c r="U424" i="14"/>
  <c r="HE424" i="14"/>
  <c r="ET424" i="14"/>
  <c r="CA424" i="14"/>
  <c r="CB424" i="14"/>
  <c r="Y424" i="14"/>
  <c r="CK424" i="14"/>
  <c r="EW424" i="14"/>
  <c r="HI424" i="14"/>
  <c r="Z424" i="14"/>
  <c r="CL424" i="14"/>
  <c r="EX424" i="14"/>
  <c r="HJ424" i="14"/>
  <c r="AA424" i="14"/>
  <c r="CM424" i="14"/>
  <c r="EY424" i="14"/>
  <c r="HK424" i="14"/>
  <c r="AB424" i="14"/>
  <c r="CN424" i="14"/>
  <c r="EZ424" i="14"/>
  <c r="HL424" i="14"/>
  <c r="AC424" i="14"/>
  <c r="CO424" i="14"/>
  <c r="FA424" i="14"/>
  <c r="HM424" i="14"/>
  <c r="AD424" i="14"/>
  <c r="CP424" i="14"/>
  <c r="FB424" i="14"/>
  <c r="HN424" i="14"/>
  <c r="W424" i="14"/>
  <c r="CI424" i="14"/>
  <c r="EU424" i="14"/>
  <c r="HG424" i="14"/>
  <c r="X424" i="14"/>
  <c r="CJ424" i="14"/>
  <c r="EV424" i="14"/>
  <c r="HH424" i="14"/>
  <c r="AM424" i="14"/>
  <c r="FK424" i="14"/>
  <c r="CZ424" i="14"/>
  <c r="EG424" i="14"/>
  <c r="BV424" i="14"/>
  <c r="K424" i="14"/>
  <c r="GU424" i="14"/>
  <c r="EJ424" i="14"/>
  <c r="BY424" i="14"/>
  <c r="N424" i="14"/>
  <c r="BZ424" i="14"/>
  <c r="G424" i="14"/>
  <c r="GQ424" i="14"/>
  <c r="BT424" i="14"/>
  <c r="Q424" i="14"/>
  <c r="HA424" i="14"/>
  <c r="EP424" i="14"/>
  <c r="CE424" i="14"/>
  <c r="T424" i="14"/>
  <c r="HD424" i="14"/>
  <c r="ES424" i="14"/>
  <c r="CH424" i="14"/>
  <c r="O424" i="14"/>
  <c r="GY424" i="14"/>
  <c r="EN424" i="14"/>
  <c r="AG424" i="14"/>
  <c r="CS424" i="14"/>
  <c r="FE424" i="14"/>
  <c r="HQ424" i="14"/>
  <c r="AH424" i="14"/>
  <c r="CT424" i="14"/>
  <c r="FF424" i="14"/>
  <c r="HR424" i="14"/>
  <c r="AI424" i="14"/>
  <c r="CU424" i="14"/>
  <c r="FG424" i="14"/>
  <c r="HS424" i="14"/>
  <c r="AJ424" i="14"/>
  <c r="CV424" i="14"/>
  <c r="FH424" i="14"/>
  <c r="HT424" i="14"/>
  <c r="AK424" i="14"/>
  <c r="CW424" i="14"/>
  <c r="FI424" i="14"/>
  <c r="HU424" i="14"/>
  <c r="AL424" i="14"/>
  <c r="CX424" i="14"/>
  <c r="FJ424" i="14"/>
  <c r="HV424" i="14"/>
  <c r="AE424" i="14"/>
  <c r="CQ424" i="14"/>
  <c r="FC424" i="14"/>
  <c r="HO424" i="14"/>
  <c r="AF424" i="14"/>
  <c r="CR424" i="14"/>
  <c r="FD424" i="14"/>
  <c r="I164" i="14"/>
  <c r="K164" i="14" s="1"/>
  <c r="FP425" i="14" s="1"/>
  <c r="M360" i="2"/>
  <c r="K399" i="2"/>
  <c r="L399" i="2" s="1"/>
  <c r="L360" i="2"/>
  <c r="K360" i="2"/>
  <c r="N360" i="2" s="1"/>
  <c r="K321" i="2"/>
  <c r="L321" i="2" s="1"/>
  <c r="L320" i="2"/>
  <c r="N320" i="2" s="1"/>
  <c r="J89" i="11"/>
  <c r="K89" i="11" s="1"/>
  <c r="H89" i="11"/>
  <c r="I89" i="11" s="1"/>
  <c r="N398" i="2"/>
  <c r="M398" i="2"/>
  <c r="N359" i="2"/>
  <c r="CH634" i="14"/>
  <c r="K634" i="14"/>
  <c r="CH643" i="14"/>
  <c r="K643" i="14"/>
  <c r="CH660" i="14"/>
  <c r="K660" i="14"/>
  <c r="CH630" i="14"/>
  <c r="K630" i="14"/>
  <c r="CH647" i="14"/>
  <c r="K647" i="14"/>
  <c r="CH656" i="14"/>
  <c r="K656" i="14"/>
  <c r="CH674" i="14"/>
  <c r="K674" i="14"/>
  <c r="CH642" i="14"/>
  <c r="K642" i="14"/>
  <c r="CH651" i="14"/>
  <c r="K651" i="14"/>
  <c r="CH668" i="14"/>
  <c r="K668" i="14"/>
  <c r="CH638" i="14"/>
  <c r="K638" i="14"/>
  <c r="CH655" i="14"/>
  <c r="K655" i="14"/>
  <c r="CH664" i="14"/>
  <c r="K664" i="14"/>
  <c r="CH669" i="14"/>
  <c r="K669" i="14"/>
  <c r="CH650" i="14"/>
  <c r="K650" i="14"/>
  <c r="CH659" i="14"/>
  <c r="K659" i="14"/>
  <c r="CH629" i="14"/>
  <c r="K629" i="14"/>
  <c r="CH646" i="14"/>
  <c r="K646" i="14"/>
  <c r="CH663" i="14"/>
  <c r="K663" i="14"/>
  <c r="CH673" i="14"/>
  <c r="K673" i="14"/>
  <c r="F165" i="14"/>
  <c r="CH658" i="14"/>
  <c r="K658" i="14"/>
  <c r="CH667" i="14"/>
  <c r="K667" i="14"/>
  <c r="CH637" i="14"/>
  <c r="K637" i="14"/>
  <c r="CH654" i="14"/>
  <c r="K654" i="14"/>
  <c r="CH672" i="14"/>
  <c r="K672" i="14"/>
  <c r="CH633" i="14"/>
  <c r="K633" i="14"/>
  <c r="H165" i="14"/>
  <c r="CH666" i="14"/>
  <c r="K666" i="14"/>
  <c r="CH628" i="14"/>
  <c r="K628" i="14"/>
  <c r="CH645" i="14"/>
  <c r="K645" i="14"/>
  <c r="CH662" i="14"/>
  <c r="K662" i="14"/>
  <c r="CH641" i="14"/>
  <c r="K641" i="14"/>
  <c r="CH675" i="14"/>
  <c r="K675" i="14"/>
  <c r="CH636" i="14"/>
  <c r="K636" i="14"/>
  <c r="CH653" i="14"/>
  <c r="K653" i="14"/>
  <c r="CH671" i="14"/>
  <c r="K671" i="14"/>
  <c r="CH632" i="14"/>
  <c r="K632" i="14"/>
  <c r="CH649" i="14"/>
  <c r="K649" i="14"/>
  <c r="CH627" i="14"/>
  <c r="K627" i="14"/>
  <c r="CH644" i="14"/>
  <c r="K644" i="14"/>
  <c r="CH661" i="14"/>
  <c r="K661" i="14"/>
  <c r="CH631" i="14"/>
  <c r="K631" i="14"/>
  <c r="CH640" i="14"/>
  <c r="K640" i="14"/>
  <c r="CH657" i="14"/>
  <c r="K657" i="14"/>
  <c r="G166" i="14"/>
  <c r="E166" i="14"/>
  <c r="F166" i="14" s="1"/>
  <c r="CH626" i="14"/>
  <c r="K626" i="14"/>
  <c r="CH635" i="14"/>
  <c r="K635" i="14"/>
  <c r="CH652" i="14"/>
  <c r="K652" i="14"/>
  <c r="CH670" i="14"/>
  <c r="K670" i="14"/>
  <c r="CH639" i="14"/>
  <c r="K639" i="14"/>
  <c r="CH648" i="14"/>
  <c r="K648" i="14"/>
  <c r="CH665" i="14"/>
  <c r="K665" i="14"/>
  <c r="D167" i="14"/>
  <c r="C168" i="14"/>
  <c r="D91" i="11"/>
  <c r="G91" i="11" s="1"/>
  <c r="E90" i="11"/>
  <c r="F90" i="11" s="1"/>
  <c r="M320" i="2"/>
  <c r="N321" i="2"/>
  <c r="AH81" i="2"/>
  <c r="AI81" i="2" s="1"/>
  <c r="AK81" i="2" s="1"/>
  <c r="AO81" i="2" s="1"/>
  <c r="M35" i="11" s="1"/>
  <c r="K82" i="2"/>
  <c r="M82" i="2" s="1"/>
  <c r="O82" i="2" s="1"/>
  <c r="S82" i="2" s="1"/>
  <c r="L36" i="11" s="1"/>
  <c r="D83" i="2"/>
  <c r="E83" i="2" s="1"/>
  <c r="C84" i="2"/>
  <c r="F83" i="2"/>
  <c r="H83" i="2"/>
  <c r="I83" i="2" s="1"/>
  <c r="AC82" i="2"/>
  <c r="Z83" i="2"/>
  <c r="AE82" i="2"/>
  <c r="AF82" i="2" s="1"/>
  <c r="AA82" i="2"/>
  <c r="AB82" i="2" s="1"/>
  <c r="X94" i="2"/>
  <c r="CI425" i="14" l="1"/>
  <c r="IT425" i="14"/>
  <c r="HL425" i="14"/>
  <c r="IQ425" i="14"/>
  <c r="AG425" i="14"/>
  <c r="DX425" i="14"/>
  <c r="FZ425" i="14"/>
  <c r="JA425" i="14"/>
  <c r="HZ425" i="14"/>
  <c r="BU425" i="14"/>
  <c r="V425" i="14"/>
  <c r="EQ425" i="14"/>
  <c r="DO425" i="14"/>
  <c r="IR425" i="14"/>
  <c r="IV425" i="14"/>
  <c r="AW425" i="14"/>
  <c r="BV425" i="14"/>
  <c r="ET425" i="14"/>
  <c r="T425" i="14"/>
  <c r="CJ425" i="14"/>
  <c r="CO425" i="14"/>
  <c r="FE425" i="14"/>
  <c r="DF425" i="14"/>
  <c r="DC425" i="14"/>
  <c r="IM425" i="14"/>
  <c r="DU425" i="14"/>
  <c r="IW425" i="14"/>
  <c r="AZ425" i="14"/>
  <c r="GT425" i="14"/>
  <c r="EM425" i="14"/>
  <c r="ER425" i="14"/>
  <c r="HH425" i="14"/>
  <c r="DH425" i="14"/>
  <c r="AH425" i="14"/>
  <c r="ID425" i="14"/>
  <c r="DD425" i="14"/>
  <c r="IN425" i="14"/>
  <c r="IS425" i="14"/>
  <c r="DZ425" i="14"/>
  <c r="BZ425" i="14"/>
  <c r="BW425" i="14"/>
  <c r="P425" i="14"/>
  <c r="ES425" i="14"/>
  <c r="CK425" i="14"/>
  <c r="II425" i="14"/>
  <c r="AI425" i="14"/>
  <c r="CY425" i="14"/>
  <c r="IB425" i="14"/>
  <c r="DQ425" i="14"/>
  <c r="DL425" i="14"/>
  <c r="IX425" i="14"/>
  <c r="GX425" i="14"/>
  <c r="BX425" i="14"/>
  <c r="EN425" i="14"/>
  <c r="BB425" i="14"/>
  <c r="CL425" i="14"/>
  <c r="AL425" i="14"/>
  <c r="FG425" i="14"/>
  <c r="CZ425" i="14"/>
  <c r="DE425" i="14"/>
  <c r="AV425" i="14"/>
  <c r="IO425" i="14"/>
  <c r="ED425" i="14"/>
  <c r="IY425" i="14"/>
  <c r="BS425" i="14"/>
  <c r="GV425" i="14"/>
  <c r="EO425" i="14"/>
  <c r="AX425" i="14"/>
  <c r="HJ425" i="14"/>
  <c r="AE425" i="14"/>
  <c r="AJ425" i="14"/>
  <c r="HX425" i="14"/>
  <c r="AY425" i="14"/>
  <c r="IP425" i="14"/>
  <c r="JB425" i="14"/>
  <c r="EB425" i="14"/>
  <c r="BT425" i="14"/>
  <c r="BY425" i="14"/>
  <c r="R425" i="14"/>
  <c r="CP425" i="14"/>
  <c r="CM425" i="14"/>
  <c r="FC425" i="14"/>
  <c r="AK425" i="14"/>
  <c r="DA425" i="14"/>
  <c r="DM425" i="14"/>
  <c r="DS425" i="14"/>
  <c r="IU425" i="14"/>
  <c r="IZ425" i="14"/>
  <c r="GR425" i="14"/>
  <c r="DI425" i="14"/>
  <c r="EP425" i="14"/>
  <c r="HN425" i="14"/>
  <c r="CN425" i="14"/>
  <c r="AF425" i="14"/>
  <c r="FI425" i="14"/>
  <c r="DB425" i="14"/>
  <c r="FX425" i="14"/>
  <c r="GA425" i="14"/>
  <c r="GC425" i="14"/>
  <c r="GE425" i="14"/>
  <c r="GG425" i="14"/>
  <c r="GP425" i="14"/>
  <c r="GJ425" i="14"/>
  <c r="GL425" i="14"/>
  <c r="GN425" i="14"/>
  <c r="FV425" i="14"/>
  <c r="G425" i="14"/>
  <c r="I425" i="14"/>
  <c r="K425" i="14"/>
  <c r="M425" i="14"/>
  <c r="CH425" i="14"/>
  <c r="CB425" i="14"/>
  <c r="CD425" i="14"/>
  <c r="CF425" i="14"/>
  <c r="IE425" i="14"/>
  <c r="W425" i="14"/>
  <c r="Y425" i="14"/>
  <c r="AA425" i="14"/>
  <c r="AC425" i="14"/>
  <c r="FY425" i="14"/>
  <c r="HO425" i="14"/>
  <c r="HQ425" i="14"/>
  <c r="HS425" i="14"/>
  <c r="HU425" i="14"/>
  <c r="AM425" i="14"/>
  <c r="AO425" i="14"/>
  <c r="AQ425" i="14"/>
  <c r="AS425" i="14"/>
  <c r="BJ425" i="14"/>
  <c r="BD425" i="14"/>
  <c r="BF425" i="14"/>
  <c r="BH425" i="14"/>
  <c r="AU425" i="14"/>
  <c r="BK425" i="14"/>
  <c r="BM425" i="14"/>
  <c r="BO425" i="14"/>
  <c r="BQ425" i="14"/>
  <c r="IJ425" i="14"/>
  <c r="EE425" i="14"/>
  <c r="EG425" i="14"/>
  <c r="EI425" i="14"/>
  <c r="EK425" i="14"/>
  <c r="HF425" i="14"/>
  <c r="GZ425" i="14"/>
  <c r="HB425" i="14"/>
  <c r="HD425" i="14"/>
  <c r="FW425" i="14"/>
  <c r="EU425" i="14"/>
  <c r="EW425" i="14"/>
  <c r="EY425" i="14"/>
  <c r="FA425" i="14"/>
  <c r="CX425" i="14"/>
  <c r="CR425" i="14"/>
  <c r="CT425" i="14"/>
  <c r="CV425" i="14"/>
  <c r="FT425" i="14"/>
  <c r="FK425" i="14"/>
  <c r="FM425" i="14"/>
  <c r="FO425" i="14"/>
  <c r="FQ425" i="14"/>
  <c r="DV425" i="14"/>
  <c r="DP425" i="14"/>
  <c r="DR425" i="14"/>
  <c r="DT425" i="14"/>
  <c r="IF425" i="14"/>
  <c r="DW425" i="14"/>
  <c r="DY425" i="14"/>
  <c r="EA425" i="14"/>
  <c r="EC425" i="14"/>
  <c r="IK425" i="14"/>
  <c r="GQ425" i="14"/>
  <c r="GS425" i="14"/>
  <c r="GU425" i="14"/>
  <c r="GW425" i="14"/>
  <c r="O425" i="14"/>
  <c r="Q425" i="14"/>
  <c r="S425" i="14"/>
  <c r="U425" i="14"/>
  <c r="BA425" i="14"/>
  <c r="HG425" i="14"/>
  <c r="HI425" i="14"/>
  <c r="HK425" i="14"/>
  <c r="HM425" i="14"/>
  <c r="FJ425" i="14"/>
  <c r="FD425" i="14"/>
  <c r="FF425" i="14"/>
  <c r="FH425" i="14"/>
  <c r="DK425" i="14"/>
  <c r="HW425" i="14"/>
  <c r="HY425" i="14"/>
  <c r="IA425" i="14"/>
  <c r="IC425" i="14"/>
  <c r="IL425" i="14"/>
  <c r="GH425" i="14"/>
  <c r="GB425" i="14"/>
  <c r="GD425" i="14"/>
  <c r="GF425" i="14"/>
  <c r="DJ425" i="14"/>
  <c r="GI425" i="14"/>
  <c r="GK425" i="14"/>
  <c r="GM425" i="14"/>
  <c r="GO425" i="14"/>
  <c r="N425" i="14"/>
  <c r="H425" i="14"/>
  <c r="J425" i="14"/>
  <c r="L425" i="14"/>
  <c r="FS425" i="14"/>
  <c r="CA425" i="14"/>
  <c r="CC425" i="14"/>
  <c r="CE425" i="14"/>
  <c r="CG425" i="14"/>
  <c r="AD425" i="14"/>
  <c r="X425" i="14"/>
  <c r="Z425" i="14"/>
  <c r="AB425" i="14"/>
  <c r="DN425" i="14"/>
  <c r="HV425" i="14"/>
  <c r="HP425" i="14"/>
  <c r="HR425" i="14"/>
  <c r="HT425" i="14"/>
  <c r="AT425" i="14"/>
  <c r="AN425" i="14"/>
  <c r="AP425" i="14"/>
  <c r="AR425" i="14"/>
  <c r="FU425" i="14"/>
  <c r="BC425" i="14"/>
  <c r="BE425" i="14"/>
  <c r="BG425" i="14"/>
  <c r="BI425" i="14"/>
  <c r="BR425" i="14"/>
  <c r="BL425" i="14"/>
  <c r="BN425" i="14"/>
  <c r="BP425" i="14"/>
  <c r="DG425" i="14"/>
  <c r="EL425" i="14"/>
  <c r="EF425" i="14"/>
  <c r="EH425" i="14"/>
  <c r="EJ425" i="14"/>
  <c r="IH425" i="14"/>
  <c r="GY425" i="14"/>
  <c r="HA425" i="14"/>
  <c r="HC425" i="14"/>
  <c r="HE425" i="14"/>
  <c r="FB425" i="14"/>
  <c r="EV425" i="14"/>
  <c r="EX425" i="14"/>
  <c r="EZ425" i="14"/>
  <c r="IG425" i="14"/>
  <c r="CQ425" i="14"/>
  <c r="CS425" i="14"/>
  <c r="CU425" i="14"/>
  <c r="CW425" i="14"/>
  <c r="FR425" i="14"/>
  <c r="FL425" i="14"/>
  <c r="FN425" i="14"/>
  <c r="J90" i="11"/>
  <c r="K90" i="11" s="1"/>
  <c r="H90" i="11"/>
  <c r="I90" i="11" s="1"/>
  <c r="P360" i="2"/>
  <c r="O360" i="2"/>
  <c r="P359" i="2"/>
  <c r="O359" i="2"/>
  <c r="N399" i="2"/>
  <c r="M399" i="2"/>
  <c r="H166" i="14"/>
  <c r="I165" i="14"/>
  <c r="K165" i="14" s="1"/>
  <c r="IH426" i="14" s="1"/>
  <c r="BN708" i="14"/>
  <c r="BF708" i="14"/>
  <c r="AX708" i="14"/>
  <c r="AP708" i="14"/>
  <c r="AH708" i="14"/>
  <c r="Z708" i="14"/>
  <c r="R708" i="14"/>
  <c r="J708" i="14"/>
  <c r="BL708" i="14"/>
  <c r="BD708" i="14"/>
  <c r="AV708" i="14"/>
  <c r="AN708" i="14"/>
  <c r="AF708" i="14"/>
  <c r="X708" i="14"/>
  <c r="P708" i="14"/>
  <c r="H708" i="14"/>
  <c r="BK708" i="14"/>
  <c r="BC708" i="14"/>
  <c r="AU708" i="14"/>
  <c r="AM708" i="14"/>
  <c r="AE708" i="14"/>
  <c r="W708" i="14"/>
  <c r="O708" i="14"/>
  <c r="G708" i="14"/>
  <c r="BR708" i="14"/>
  <c r="BJ708" i="14"/>
  <c r="BB708" i="14"/>
  <c r="AT708" i="14"/>
  <c r="AL708" i="14"/>
  <c r="AD708" i="14"/>
  <c r="V708" i="14"/>
  <c r="N708" i="14"/>
  <c r="BP708" i="14"/>
  <c r="BH708" i="14"/>
  <c r="AZ708" i="14"/>
  <c r="AR708" i="14"/>
  <c r="AJ708" i="14"/>
  <c r="AB708" i="14"/>
  <c r="T708" i="14"/>
  <c r="L708" i="14"/>
  <c r="BO708" i="14"/>
  <c r="BG708" i="14"/>
  <c r="AY708" i="14"/>
  <c r="AQ708" i="14"/>
  <c r="AI708" i="14"/>
  <c r="AA708" i="14"/>
  <c r="S708" i="14"/>
  <c r="K708" i="14"/>
  <c r="BQ708" i="14"/>
  <c r="AK708" i="14"/>
  <c r="BM708" i="14"/>
  <c r="AG708" i="14"/>
  <c r="BI708" i="14"/>
  <c r="AC708" i="14"/>
  <c r="BE708" i="14"/>
  <c r="Y708" i="14"/>
  <c r="BA708" i="14"/>
  <c r="U708" i="14"/>
  <c r="AW708" i="14"/>
  <c r="Q708" i="14"/>
  <c r="AS708" i="14"/>
  <c r="M708" i="14"/>
  <c r="AO708" i="14"/>
  <c r="I708" i="14"/>
  <c r="L639" i="14"/>
  <c r="BL695" i="14"/>
  <c r="BD695" i="14"/>
  <c r="AV695" i="14"/>
  <c r="AN695" i="14"/>
  <c r="AF695" i="14"/>
  <c r="X695" i="14"/>
  <c r="P695" i="14"/>
  <c r="H695" i="14"/>
  <c r="BR695" i="14"/>
  <c r="BJ695" i="14"/>
  <c r="BB695" i="14"/>
  <c r="AT695" i="14"/>
  <c r="AL695" i="14"/>
  <c r="AD695" i="14"/>
  <c r="V695" i="14"/>
  <c r="N695" i="14"/>
  <c r="BQ695" i="14"/>
  <c r="BI695" i="14"/>
  <c r="BA695" i="14"/>
  <c r="AS695" i="14"/>
  <c r="AK695" i="14"/>
  <c r="AC695" i="14"/>
  <c r="U695" i="14"/>
  <c r="M695" i="14"/>
  <c r="BP695" i="14"/>
  <c r="BH695" i="14"/>
  <c r="AZ695" i="14"/>
  <c r="AR695" i="14"/>
  <c r="AJ695" i="14"/>
  <c r="AB695" i="14"/>
  <c r="T695" i="14"/>
  <c r="L695" i="14"/>
  <c r="BN695" i="14"/>
  <c r="BF695" i="14"/>
  <c r="AX695" i="14"/>
  <c r="AP695" i="14"/>
  <c r="AH695" i="14"/>
  <c r="Z695" i="14"/>
  <c r="R695" i="14"/>
  <c r="J695" i="14"/>
  <c r="BM695" i="14"/>
  <c r="BE695" i="14"/>
  <c r="AW695" i="14"/>
  <c r="AO695" i="14"/>
  <c r="AG695" i="14"/>
  <c r="Y695" i="14"/>
  <c r="Q695" i="14"/>
  <c r="I695" i="14"/>
  <c r="BC695" i="14"/>
  <c r="W695" i="14"/>
  <c r="AY695" i="14"/>
  <c r="S695" i="14"/>
  <c r="AU695" i="14"/>
  <c r="O695" i="14"/>
  <c r="AQ695" i="14"/>
  <c r="K695" i="14"/>
  <c r="AM695" i="14"/>
  <c r="G695" i="14"/>
  <c r="BO695" i="14"/>
  <c r="AI695" i="14"/>
  <c r="BK695" i="14"/>
  <c r="AE695" i="14"/>
  <c r="BG695" i="14"/>
  <c r="AA695" i="14"/>
  <c r="L626" i="14"/>
  <c r="BK709" i="14"/>
  <c r="BC709" i="14"/>
  <c r="AU709" i="14"/>
  <c r="AM709" i="14"/>
  <c r="AE709" i="14"/>
  <c r="W709" i="14"/>
  <c r="O709" i="14"/>
  <c r="G709" i="14"/>
  <c r="BQ709" i="14"/>
  <c r="BI709" i="14"/>
  <c r="BA709" i="14"/>
  <c r="AS709" i="14"/>
  <c r="AK709" i="14"/>
  <c r="AC709" i="14"/>
  <c r="U709" i="14"/>
  <c r="M709" i="14"/>
  <c r="BP709" i="14"/>
  <c r="BH709" i="14"/>
  <c r="AZ709" i="14"/>
  <c r="AR709" i="14"/>
  <c r="AJ709" i="14"/>
  <c r="AB709" i="14"/>
  <c r="T709" i="14"/>
  <c r="L709" i="14"/>
  <c r="BO709" i="14"/>
  <c r="BG709" i="14"/>
  <c r="AY709" i="14"/>
  <c r="AQ709" i="14"/>
  <c r="AI709" i="14"/>
  <c r="AA709" i="14"/>
  <c r="S709" i="14"/>
  <c r="K709" i="14"/>
  <c r="BM709" i="14"/>
  <c r="BE709" i="14"/>
  <c r="AW709" i="14"/>
  <c r="AO709" i="14"/>
  <c r="AG709" i="14"/>
  <c r="Y709" i="14"/>
  <c r="Q709" i="14"/>
  <c r="I709" i="14"/>
  <c r="BL709" i="14"/>
  <c r="BD709" i="14"/>
  <c r="AV709" i="14"/>
  <c r="AN709" i="14"/>
  <c r="AF709" i="14"/>
  <c r="X709" i="14"/>
  <c r="P709" i="14"/>
  <c r="H709" i="14"/>
  <c r="BN709" i="14"/>
  <c r="AH709" i="14"/>
  <c r="BJ709" i="14"/>
  <c r="AD709" i="14"/>
  <c r="BF709" i="14"/>
  <c r="Z709" i="14"/>
  <c r="BB709" i="14"/>
  <c r="V709" i="14"/>
  <c r="AX709" i="14"/>
  <c r="R709" i="14"/>
  <c r="AT709" i="14"/>
  <c r="N709" i="14"/>
  <c r="AP709" i="14"/>
  <c r="J709" i="14"/>
  <c r="BR709" i="14"/>
  <c r="AL709" i="14"/>
  <c r="L640" i="14"/>
  <c r="BQ696" i="14"/>
  <c r="BI696" i="14"/>
  <c r="BA696" i="14"/>
  <c r="AS696" i="14"/>
  <c r="AK696" i="14"/>
  <c r="AC696" i="14"/>
  <c r="U696" i="14"/>
  <c r="M696" i="14"/>
  <c r="BP696" i="14"/>
  <c r="BH696" i="14"/>
  <c r="AZ696" i="14"/>
  <c r="AR696" i="14"/>
  <c r="AJ696" i="14"/>
  <c r="AB696" i="14"/>
  <c r="T696" i="14"/>
  <c r="L696" i="14"/>
  <c r="BO696" i="14"/>
  <c r="BG696" i="14"/>
  <c r="AY696" i="14"/>
  <c r="AQ696" i="14"/>
  <c r="AI696" i="14"/>
  <c r="AA696" i="14"/>
  <c r="S696" i="14"/>
  <c r="K696" i="14"/>
  <c r="BN696" i="14"/>
  <c r="BF696" i="14"/>
  <c r="AX696" i="14"/>
  <c r="AP696" i="14"/>
  <c r="AH696" i="14"/>
  <c r="Z696" i="14"/>
  <c r="R696" i="14"/>
  <c r="J696" i="14"/>
  <c r="BM696" i="14"/>
  <c r="BE696" i="14"/>
  <c r="AW696" i="14"/>
  <c r="AO696" i="14"/>
  <c r="AG696" i="14"/>
  <c r="Y696" i="14"/>
  <c r="Q696" i="14"/>
  <c r="I696" i="14"/>
  <c r="BL696" i="14"/>
  <c r="BD696" i="14"/>
  <c r="AV696" i="14"/>
  <c r="AN696" i="14"/>
  <c r="AF696" i="14"/>
  <c r="BK696" i="14"/>
  <c r="BC696" i="14"/>
  <c r="AU696" i="14"/>
  <c r="AM696" i="14"/>
  <c r="AE696" i="14"/>
  <c r="W696" i="14"/>
  <c r="O696" i="14"/>
  <c r="G696" i="14"/>
  <c r="BR696" i="14"/>
  <c r="BJ696" i="14"/>
  <c r="BB696" i="14"/>
  <c r="AT696" i="14"/>
  <c r="AL696" i="14"/>
  <c r="AD696" i="14"/>
  <c r="V696" i="14"/>
  <c r="N696" i="14"/>
  <c r="X696" i="14"/>
  <c r="P696" i="14"/>
  <c r="H696" i="14"/>
  <c r="L627" i="14"/>
  <c r="BR722" i="14"/>
  <c r="BJ722" i="14"/>
  <c r="BB722" i="14"/>
  <c r="AT722" i="14"/>
  <c r="AL722" i="14"/>
  <c r="AD722" i="14"/>
  <c r="V722" i="14"/>
  <c r="N722" i="14"/>
  <c r="BP722" i="14"/>
  <c r="BH722" i="14"/>
  <c r="AZ722" i="14"/>
  <c r="AR722" i="14"/>
  <c r="AJ722" i="14"/>
  <c r="AB722" i="14"/>
  <c r="T722" i="14"/>
  <c r="L722" i="14"/>
  <c r="BO722" i="14"/>
  <c r="BG722" i="14"/>
  <c r="AY722" i="14"/>
  <c r="AQ722" i="14"/>
  <c r="AI722" i="14"/>
  <c r="AA722" i="14"/>
  <c r="S722" i="14"/>
  <c r="K722" i="14"/>
  <c r="BN722" i="14"/>
  <c r="BF722" i="14"/>
  <c r="AX722" i="14"/>
  <c r="AP722" i="14"/>
  <c r="AH722" i="14"/>
  <c r="Z722" i="14"/>
  <c r="R722" i="14"/>
  <c r="J722" i="14"/>
  <c r="BL722" i="14"/>
  <c r="BD722" i="14"/>
  <c r="AV722" i="14"/>
  <c r="AN722" i="14"/>
  <c r="AF722" i="14"/>
  <c r="X722" i="14"/>
  <c r="P722" i="14"/>
  <c r="H722" i="14"/>
  <c r="BK722" i="14"/>
  <c r="BC722" i="14"/>
  <c r="AU722" i="14"/>
  <c r="AM722" i="14"/>
  <c r="AE722" i="14"/>
  <c r="W722" i="14"/>
  <c r="O722" i="14"/>
  <c r="G722" i="14"/>
  <c r="BM722" i="14"/>
  <c r="AG722" i="14"/>
  <c r="BE722" i="14"/>
  <c r="Y722" i="14"/>
  <c r="BA722" i="14"/>
  <c r="U722" i="14"/>
  <c r="AW722" i="14"/>
  <c r="Q722" i="14"/>
  <c r="AO722" i="14"/>
  <c r="I722" i="14"/>
  <c r="BQ722" i="14"/>
  <c r="AK722" i="14"/>
  <c r="BI722" i="14"/>
  <c r="AS722" i="14"/>
  <c r="AC722" i="14"/>
  <c r="M722" i="14"/>
  <c r="L653" i="14"/>
  <c r="BP731" i="14"/>
  <c r="BH731" i="14"/>
  <c r="AZ731" i="14"/>
  <c r="AR731" i="14"/>
  <c r="AJ731" i="14"/>
  <c r="AB731" i="14"/>
  <c r="T731" i="14"/>
  <c r="L731" i="14"/>
  <c r="BN731" i="14"/>
  <c r="BF731" i="14"/>
  <c r="AX731" i="14"/>
  <c r="AP731" i="14"/>
  <c r="AH731" i="14"/>
  <c r="Z731" i="14"/>
  <c r="R731" i="14"/>
  <c r="J731" i="14"/>
  <c r="BM731" i="14"/>
  <c r="BE731" i="14"/>
  <c r="AW731" i="14"/>
  <c r="AO731" i="14"/>
  <c r="AG731" i="14"/>
  <c r="Y731" i="14"/>
  <c r="Q731" i="14"/>
  <c r="I731" i="14"/>
  <c r="BL731" i="14"/>
  <c r="BD731" i="14"/>
  <c r="AV731" i="14"/>
  <c r="AN731" i="14"/>
  <c r="AF731" i="14"/>
  <c r="X731" i="14"/>
  <c r="P731" i="14"/>
  <c r="H731" i="14"/>
  <c r="BR731" i="14"/>
  <c r="BJ731" i="14"/>
  <c r="BB731" i="14"/>
  <c r="AT731" i="14"/>
  <c r="AL731" i="14"/>
  <c r="AD731" i="14"/>
  <c r="V731" i="14"/>
  <c r="N731" i="14"/>
  <c r="BQ731" i="14"/>
  <c r="BI731" i="14"/>
  <c r="BA731" i="14"/>
  <c r="AS731" i="14"/>
  <c r="AK731" i="14"/>
  <c r="AC731" i="14"/>
  <c r="U731" i="14"/>
  <c r="M731" i="14"/>
  <c r="BC731" i="14"/>
  <c r="W731" i="14"/>
  <c r="AU731" i="14"/>
  <c r="O731" i="14"/>
  <c r="AQ731" i="14"/>
  <c r="K731" i="14"/>
  <c r="AM731" i="14"/>
  <c r="G731" i="14"/>
  <c r="BK731" i="14"/>
  <c r="AE731" i="14"/>
  <c r="BG731" i="14"/>
  <c r="AA731" i="14"/>
  <c r="AI731" i="14"/>
  <c r="BO731" i="14"/>
  <c r="AY731" i="14"/>
  <c r="S731" i="14"/>
  <c r="L662" i="14"/>
  <c r="BM732" i="14"/>
  <c r="BE732" i="14"/>
  <c r="AW732" i="14"/>
  <c r="AO732" i="14"/>
  <c r="AG732" i="14"/>
  <c r="Y732" i="14"/>
  <c r="Q732" i="14"/>
  <c r="I732" i="14"/>
  <c r="BK732" i="14"/>
  <c r="BC732" i="14"/>
  <c r="AU732" i="14"/>
  <c r="AM732" i="14"/>
  <c r="AE732" i="14"/>
  <c r="W732" i="14"/>
  <c r="O732" i="14"/>
  <c r="G732" i="14"/>
  <c r="BR732" i="14"/>
  <c r="BJ732" i="14"/>
  <c r="BB732" i="14"/>
  <c r="AT732" i="14"/>
  <c r="AL732" i="14"/>
  <c r="AD732" i="14"/>
  <c r="V732" i="14"/>
  <c r="N732" i="14"/>
  <c r="BQ732" i="14"/>
  <c r="BI732" i="14"/>
  <c r="BA732" i="14"/>
  <c r="AS732" i="14"/>
  <c r="AK732" i="14"/>
  <c r="AC732" i="14"/>
  <c r="U732" i="14"/>
  <c r="M732" i="14"/>
  <c r="BO732" i="14"/>
  <c r="BG732" i="14"/>
  <c r="AY732" i="14"/>
  <c r="AQ732" i="14"/>
  <c r="AI732" i="14"/>
  <c r="AA732" i="14"/>
  <c r="S732" i="14"/>
  <c r="K732" i="14"/>
  <c r="BN732" i="14"/>
  <c r="BF732" i="14"/>
  <c r="AX732" i="14"/>
  <c r="AP732" i="14"/>
  <c r="AH732" i="14"/>
  <c r="Z732" i="14"/>
  <c r="R732" i="14"/>
  <c r="J732" i="14"/>
  <c r="AZ732" i="14"/>
  <c r="T732" i="14"/>
  <c r="AR732" i="14"/>
  <c r="L732" i="14"/>
  <c r="AN732" i="14"/>
  <c r="H732" i="14"/>
  <c r="BP732" i="14"/>
  <c r="AJ732" i="14"/>
  <c r="BH732" i="14"/>
  <c r="AB732" i="14"/>
  <c r="BD732" i="14"/>
  <c r="X732" i="14"/>
  <c r="BL732" i="14"/>
  <c r="AV732" i="14"/>
  <c r="AF732" i="14"/>
  <c r="P732" i="14"/>
  <c r="L663" i="14"/>
  <c r="BK719" i="14"/>
  <c r="BC719" i="14"/>
  <c r="AU719" i="14"/>
  <c r="AM719" i="14"/>
  <c r="AE719" i="14"/>
  <c r="W719" i="14"/>
  <c r="O719" i="14"/>
  <c r="G719" i="14"/>
  <c r="BQ719" i="14"/>
  <c r="BI719" i="14"/>
  <c r="BA719" i="14"/>
  <c r="AS719" i="14"/>
  <c r="AK719" i="14"/>
  <c r="AC719" i="14"/>
  <c r="U719" i="14"/>
  <c r="M719" i="14"/>
  <c r="BP719" i="14"/>
  <c r="BH719" i="14"/>
  <c r="AZ719" i="14"/>
  <c r="AR719" i="14"/>
  <c r="AJ719" i="14"/>
  <c r="AB719" i="14"/>
  <c r="T719" i="14"/>
  <c r="L719" i="14"/>
  <c r="BO719" i="14"/>
  <c r="BG719" i="14"/>
  <c r="AY719" i="14"/>
  <c r="AQ719" i="14"/>
  <c r="AI719" i="14"/>
  <c r="AA719" i="14"/>
  <c r="S719" i="14"/>
  <c r="K719" i="14"/>
  <c r="BM719" i="14"/>
  <c r="BE719" i="14"/>
  <c r="AW719" i="14"/>
  <c r="AO719" i="14"/>
  <c r="AG719" i="14"/>
  <c r="Y719" i="14"/>
  <c r="Q719" i="14"/>
  <c r="I719" i="14"/>
  <c r="BL719" i="14"/>
  <c r="BD719" i="14"/>
  <c r="AV719" i="14"/>
  <c r="AN719" i="14"/>
  <c r="AF719" i="14"/>
  <c r="X719" i="14"/>
  <c r="P719" i="14"/>
  <c r="AP719" i="14"/>
  <c r="J719" i="14"/>
  <c r="BN719" i="14"/>
  <c r="AH719" i="14"/>
  <c r="BJ719" i="14"/>
  <c r="AD719" i="14"/>
  <c r="BF719" i="14"/>
  <c r="Z719" i="14"/>
  <c r="AX719" i="14"/>
  <c r="R719" i="14"/>
  <c r="AT719" i="14"/>
  <c r="N719" i="14"/>
  <c r="BB719" i="14"/>
  <c r="AL719" i="14"/>
  <c r="V719" i="14"/>
  <c r="H719" i="14"/>
  <c r="BR719" i="14"/>
  <c r="L650" i="14"/>
  <c r="BO702" i="14"/>
  <c r="BG702" i="14"/>
  <c r="AY702" i="14"/>
  <c r="AQ702" i="14"/>
  <c r="AI702" i="14"/>
  <c r="AA702" i="14"/>
  <c r="S702" i="14"/>
  <c r="K702" i="14"/>
  <c r="BN702" i="14"/>
  <c r="BF702" i="14"/>
  <c r="AX702" i="14"/>
  <c r="AP702" i="14"/>
  <c r="AH702" i="14"/>
  <c r="Z702" i="14"/>
  <c r="R702" i="14"/>
  <c r="J702" i="14"/>
  <c r="BM702" i="14"/>
  <c r="BE702" i="14"/>
  <c r="AW702" i="14"/>
  <c r="AO702" i="14"/>
  <c r="AG702" i="14"/>
  <c r="Y702" i="14"/>
  <c r="Q702" i="14"/>
  <c r="I702" i="14"/>
  <c r="BL702" i="14"/>
  <c r="BD702" i="14"/>
  <c r="AV702" i="14"/>
  <c r="AN702" i="14"/>
  <c r="AF702" i="14"/>
  <c r="X702" i="14"/>
  <c r="P702" i="14"/>
  <c r="H702" i="14"/>
  <c r="BK702" i="14"/>
  <c r="BC702" i="14"/>
  <c r="AU702" i="14"/>
  <c r="AM702" i="14"/>
  <c r="AE702" i="14"/>
  <c r="W702" i="14"/>
  <c r="O702" i="14"/>
  <c r="G702" i="14"/>
  <c r="BR702" i="14"/>
  <c r="BJ702" i="14"/>
  <c r="BB702" i="14"/>
  <c r="AT702" i="14"/>
  <c r="AL702" i="14"/>
  <c r="AD702" i="14"/>
  <c r="V702" i="14"/>
  <c r="N702" i="14"/>
  <c r="BQ702" i="14"/>
  <c r="BI702" i="14"/>
  <c r="BA702" i="14"/>
  <c r="AS702" i="14"/>
  <c r="AK702" i="14"/>
  <c r="AC702" i="14"/>
  <c r="U702" i="14"/>
  <c r="M702" i="14"/>
  <c r="BP702" i="14"/>
  <c r="BH702" i="14"/>
  <c r="AZ702" i="14"/>
  <c r="AR702" i="14"/>
  <c r="AJ702" i="14"/>
  <c r="AB702" i="14"/>
  <c r="T702" i="14"/>
  <c r="L702" i="14"/>
  <c r="L633" i="14"/>
  <c r="BM736" i="14"/>
  <c r="BE736" i="14"/>
  <c r="AW736" i="14"/>
  <c r="AO736" i="14"/>
  <c r="AG736" i="14"/>
  <c r="Y736" i="14"/>
  <c r="Q736" i="14"/>
  <c r="I736" i="14"/>
  <c r="BK736" i="14"/>
  <c r="BC736" i="14"/>
  <c r="AU736" i="14"/>
  <c r="AM736" i="14"/>
  <c r="AE736" i="14"/>
  <c r="W736" i="14"/>
  <c r="O736" i="14"/>
  <c r="G736" i="14"/>
  <c r="BR736" i="14"/>
  <c r="BJ736" i="14"/>
  <c r="BB736" i="14"/>
  <c r="AT736" i="14"/>
  <c r="AL736" i="14"/>
  <c r="AD736" i="14"/>
  <c r="V736" i="14"/>
  <c r="N736" i="14"/>
  <c r="BO736" i="14"/>
  <c r="BG736" i="14"/>
  <c r="AY736" i="14"/>
  <c r="AQ736" i="14"/>
  <c r="AI736" i="14"/>
  <c r="AA736" i="14"/>
  <c r="S736" i="14"/>
  <c r="K736" i="14"/>
  <c r="BN736" i="14"/>
  <c r="BF736" i="14"/>
  <c r="AX736" i="14"/>
  <c r="AP736" i="14"/>
  <c r="AH736" i="14"/>
  <c r="Z736" i="14"/>
  <c r="R736" i="14"/>
  <c r="J736" i="14"/>
  <c r="BI736" i="14"/>
  <c r="AN736" i="14"/>
  <c r="T736" i="14"/>
  <c r="BH736" i="14"/>
  <c r="AK736" i="14"/>
  <c r="P736" i="14"/>
  <c r="BD736" i="14"/>
  <c r="AJ736" i="14"/>
  <c r="M736" i="14"/>
  <c r="BA736" i="14"/>
  <c r="AF736" i="14"/>
  <c r="L736" i="14"/>
  <c r="AZ736" i="14"/>
  <c r="AC736" i="14"/>
  <c r="H736" i="14"/>
  <c r="BQ736" i="14"/>
  <c r="AV736" i="14"/>
  <c r="AB736" i="14"/>
  <c r="BP736" i="14"/>
  <c r="AS736" i="14"/>
  <c r="X736" i="14"/>
  <c r="BL736" i="14"/>
  <c r="AR736" i="14"/>
  <c r="U736" i="14"/>
  <c r="L667" i="14"/>
  <c r="BQ707" i="14"/>
  <c r="BI707" i="14"/>
  <c r="BA707" i="14"/>
  <c r="AS707" i="14"/>
  <c r="AK707" i="14"/>
  <c r="AC707" i="14"/>
  <c r="U707" i="14"/>
  <c r="M707" i="14"/>
  <c r="BO707" i="14"/>
  <c r="BG707" i="14"/>
  <c r="AY707" i="14"/>
  <c r="AQ707" i="14"/>
  <c r="AI707" i="14"/>
  <c r="AA707" i="14"/>
  <c r="S707" i="14"/>
  <c r="K707" i="14"/>
  <c r="BN707" i="14"/>
  <c r="BF707" i="14"/>
  <c r="AX707" i="14"/>
  <c r="AP707" i="14"/>
  <c r="AH707" i="14"/>
  <c r="Z707" i="14"/>
  <c r="R707" i="14"/>
  <c r="J707" i="14"/>
  <c r="BM707" i="14"/>
  <c r="BE707" i="14"/>
  <c r="AW707" i="14"/>
  <c r="AO707" i="14"/>
  <c r="AG707" i="14"/>
  <c r="Y707" i="14"/>
  <c r="Q707" i="14"/>
  <c r="I707" i="14"/>
  <c r="BK707" i="14"/>
  <c r="BC707" i="14"/>
  <c r="AU707" i="14"/>
  <c r="AM707" i="14"/>
  <c r="AE707" i="14"/>
  <c r="W707" i="14"/>
  <c r="O707" i="14"/>
  <c r="G707" i="14"/>
  <c r="BR707" i="14"/>
  <c r="BJ707" i="14"/>
  <c r="BB707" i="14"/>
  <c r="AT707" i="14"/>
  <c r="AL707" i="14"/>
  <c r="AD707" i="14"/>
  <c r="V707" i="14"/>
  <c r="N707" i="14"/>
  <c r="AN707" i="14"/>
  <c r="H707" i="14"/>
  <c r="BP707" i="14"/>
  <c r="AJ707" i="14"/>
  <c r="BL707" i="14"/>
  <c r="AF707" i="14"/>
  <c r="BH707" i="14"/>
  <c r="AB707" i="14"/>
  <c r="BD707" i="14"/>
  <c r="X707" i="14"/>
  <c r="AZ707" i="14"/>
  <c r="T707" i="14"/>
  <c r="AV707" i="14"/>
  <c r="P707" i="14"/>
  <c r="AR707" i="14"/>
  <c r="L707" i="14"/>
  <c r="L638" i="14"/>
  <c r="BP743" i="14"/>
  <c r="BH743" i="14"/>
  <c r="AZ743" i="14"/>
  <c r="AR743" i="14"/>
  <c r="AJ743" i="14"/>
  <c r="AB743" i="14"/>
  <c r="T743" i="14"/>
  <c r="L743" i="14"/>
  <c r="BO743" i="14"/>
  <c r="BG743" i="14"/>
  <c r="AY743" i="14"/>
  <c r="AQ743" i="14"/>
  <c r="AI743" i="14"/>
  <c r="AA743" i="14"/>
  <c r="S743" i="14"/>
  <c r="K743" i="14"/>
  <c r="BN743" i="14"/>
  <c r="BF743" i="14"/>
  <c r="AX743" i="14"/>
  <c r="AP743" i="14"/>
  <c r="AH743" i="14"/>
  <c r="Z743" i="14"/>
  <c r="R743" i="14"/>
  <c r="J743" i="14"/>
  <c r="BM743" i="14"/>
  <c r="BE743" i="14"/>
  <c r="AW743" i="14"/>
  <c r="AO743" i="14"/>
  <c r="AG743" i="14"/>
  <c r="Y743" i="14"/>
  <c r="Q743" i="14"/>
  <c r="I743" i="14"/>
  <c r="BL743" i="14"/>
  <c r="BD743" i="14"/>
  <c r="AV743" i="14"/>
  <c r="AN743" i="14"/>
  <c r="AF743" i="14"/>
  <c r="X743" i="14"/>
  <c r="P743" i="14"/>
  <c r="H743" i="14"/>
  <c r="BK743" i="14"/>
  <c r="BC743" i="14"/>
  <c r="AU743" i="14"/>
  <c r="AM743" i="14"/>
  <c r="AE743" i="14"/>
  <c r="W743" i="14"/>
  <c r="O743" i="14"/>
  <c r="G743" i="14"/>
  <c r="BR743" i="14"/>
  <c r="BJ743" i="14"/>
  <c r="BB743" i="14"/>
  <c r="AT743" i="14"/>
  <c r="AL743" i="14"/>
  <c r="AD743" i="14"/>
  <c r="V743" i="14"/>
  <c r="N743" i="14"/>
  <c r="BQ743" i="14"/>
  <c r="BI743" i="14"/>
  <c r="BA743" i="14"/>
  <c r="AS743" i="14"/>
  <c r="AK743" i="14"/>
  <c r="AC743" i="14"/>
  <c r="U743" i="14"/>
  <c r="M743" i="14"/>
  <c r="L674" i="14"/>
  <c r="BN729" i="14"/>
  <c r="BF729" i="14"/>
  <c r="AX729" i="14"/>
  <c r="AP729" i="14"/>
  <c r="AH729" i="14"/>
  <c r="Z729" i="14"/>
  <c r="R729" i="14"/>
  <c r="J729" i="14"/>
  <c r="BL729" i="14"/>
  <c r="BD729" i="14"/>
  <c r="AV729" i="14"/>
  <c r="AN729" i="14"/>
  <c r="AF729" i="14"/>
  <c r="X729" i="14"/>
  <c r="P729" i="14"/>
  <c r="H729" i="14"/>
  <c r="BK729" i="14"/>
  <c r="BC729" i="14"/>
  <c r="AU729" i="14"/>
  <c r="AM729" i="14"/>
  <c r="AE729" i="14"/>
  <c r="W729" i="14"/>
  <c r="O729" i="14"/>
  <c r="G729" i="14"/>
  <c r="BR729" i="14"/>
  <c r="BJ729" i="14"/>
  <c r="BB729" i="14"/>
  <c r="AT729" i="14"/>
  <c r="AL729" i="14"/>
  <c r="AD729" i="14"/>
  <c r="V729" i="14"/>
  <c r="N729" i="14"/>
  <c r="BP729" i="14"/>
  <c r="BH729" i="14"/>
  <c r="AZ729" i="14"/>
  <c r="AR729" i="14"/>
  <c r="AJ729" i="14"/>
  <c r="AB729" i="14"/>
  <c r="T729" i="14"/>
  <c r="L729" i="14"/>
  <c r="BO729" i="14"/>
  <c r="BG729" i="14"/>
  <c r="AY729" i="14"/>
  <c r="AQ729" i="14"/>
  <c r="AI729" i="14"/>
  <c r="AA729" i="14"/>
  <c r="S729" i="14"/>
  <c r="K729" i="14"/>
  <c r="BI729" i="14"/>
  <c r="AC729" i="14"/>
  <c r="BA729" i="14"/>
  <c r="U729" i="14"/>
  <c r="AW729" i="14"/>
  <c r="Q729" i="14"/>
  <c r="AS729" i="14"/>
  <c r="M729" i="14"/>
  <c r="BQ729" i="14"/>
  <c r="AK729" i="14"/>
  <c r="BM729" i="14"/>
  <c r="AG729" i="14"/>
  <c r="AO729" i="14"/>
  <c r="I729" i="14"/>
  <c r="BE729" i="14"/>
  <c r="Y729" i="14"/>
  <c r="L660" i="14"/>
  <c r="C169" i="14"/>
  <c r="D168" i="14"/>
  <c r="BL739" i="14"/>
  <c r="BD739" i="14"/>
  <c r="AV739" i="14"/>
  <c r="AN739" i="14"/>
  <c r="AF739" i="14"/>
  <c r="X739" i="14"/>
  <c r="P739" i="14"/>
  <c r="H739" i="14"/>
  <c r="BK739" i="14"/>
  <c r="BR739" i="14"/>
  <c r="BJ739" i="14"/>
  <c r="BB739" i="14"/>
  <c r="AT739" i="14"/>
  <c r="AL739" i="14"/>
  <c r="AD739" i="14"/>
  <c r="V739" i="14"/>
  <c r="N739" i="14"/>
  <c r="BQ739" i="14"/>
  <c r="BI739" i="14"/>
  <c r="BA739" i="14"/>
  <c r="AS739" i="14"/>
  <c r="AK739" i="14"/>
  <c r="AC739" i="14"/>
  <c r="U739" i="14"/>
  <c r="M739" i="14"/>
  <c r="BP739" i="14"/>
  <c r="BH739" i="14"/>
  <c r="AZ739" i="14"/>
  <c r="AR739" i="14"/>
  <c r="AJ739" i="14"/>
  <c r="AB739" i="14"/>
  <c r="T739" i="14"/>
  <c r="L739" i="14"/>
  <c r="BN739" i="14"/>
  <c r="BF739" i="14"/>
  <c r="AX739" i="14"/>
  <c r="AP739" i="14"/>
  <c r="AH739" i="14"/>
  <c r="Z739" i="14"/>
  <c r="R739" i="14"/>
  <c r="J739" i="14"/>
  <c r="BM739" i="14"/>
  <c r="BE739" i="14"/>
  <c r="AW739" i="14"/>
  <c r="AO739" i="14"/>
  <c r="AG739" i="14"/>
  <c r="Y739" i="14"/>
  <c r="Q739" i="14"/>
  <c r="I739" i="14"/>
  <c r="AI739" i="14"/>
  <c r="BO739" i="14"/>
  <c r="AE739" i="14"/>
  <c r="BG739" i="14"/>
  <c r="AA739" i="14"/>
  <c r="BC739" i="14"/>
  <c r="W739" i="14"/>
  <c r="AY739" i="14"/>
  <c r="S739" i="14"/>
  <c r="AU739" i="14"/>
  <c r="O739" i="14"/>
  <c r="AQ739" i="14"/>
  <c r="K739" i="14"/>
  <c r="AM739" i="14"/>
  <c r="G739" i="14"/>
  <c r="L670" i="14"/>
  <c r="BM700" i="14"/>
  <c r="BE700" i="14"/>
  <c r="AW700" i="14"/>
  <c r="AO700" i="14"/>
  <c r="AG700" i="14"/>
  <c r="Y700" i="14"/>
  <c r="Q700" i="14"/>
  <c r="I700" i="14"/>
  <c r="BL700" i="14"/>
  <c r="BD700" i="14"/>
  <c r="AV700" i="14"/>
  <c r="AN700" i="14"/>
  <c r="AF700" i="14"/>
  <c r="X700" i="14"/>
  <c r="P700" i="14"/>
  <c r="H700" i="14"/>
  <c r="BK700" i="14"/>
  <c r="BC700" i="14"/>
  <c r="AU700" i="14"/>
  <c r="AM700" i="14"/>
  <c r="AE700" i="14"/>
  <c r="W700" i="14"/>
  <c r="O700" i="14"/>
  <c r="G700" i="14"/>
  <c r="BR700" i="14"/>
  <c r="BJ700" i="14"/>
  <c r="BB700" i="14"/>
  <c r="AT700" i="14"/>
  <c r="AL700" i="14"/>
  <c r="AD700" i="14"/>
  <c r="V700" i="14"/>
  <c r="N700" i="14"/>
  <c r="BQ700" i="14"/>
  <c r="BI700" i="14"/>
  <c r="BA700" i="14"/>
  <c r="AS700" i="14"/>
  <c r="AK700" i="14"/>
  <c r="AC700" i="14"/>
  <c r="U700" i="14"/>
  <c r="M700" i="14"/>
  <c r="BP700" i="14"/>
  <c r="BH700" i="14"/>
  <c r="AZ700" i="14"/>
  <c r="AR700" i="14"/>
  <c r="AJ700" i="14"/>
  <c r="AB700" i="14"/>
  <c r="T700" i="14"/>
  <c r="L700" i="14"/>
  <c r="BO700" i="14"/>
  <c r="BG700" i="14"/>
  <c r="AY700" i="14"/>
  <c r="AQ700" i="14"/>
  <c r="AI700" i="14"/>
  <c r="AA700" i="14"/>
  <c r="S700" i="14"/>
  <c r="K700" i="14"/>
  <c r="BN700" i="14"/>
  <c r="BF700" i="14"/>
  <c r="AX700" i="14"/>
  <c r="AP700" i="14"/>
  <c r="AH700" i="14"/>
  <c r="Z700" i="14"/>
  <c r="R700" i="14"/>
  <c r="J700" i="14"/>
  <c r="L631" i="14"/>
  <c r="BO718" i="14"/>
  <c r="BG718" i="14"/>
  <c r="AY718" i="14"/>
  <c r="AQ718" i="14"/>
  <c r="AI718" i="14"/>
  <c r="AA718" i="14"/>
  <c r="S718" i="14"/>
  <c r="K718" i="14"/>
  <c r="BM718" i="14"/>
  <c r="BE718" i="14"/>
  <c r="AW718" i="14"/>
  <c r="AO718" i="14"/>
  <c r="AG718" i="14"/>
  <c r="Y718" i="14"/>
  <c r="Q718" i="14"/>
  <c r="I718" i="14"/>
  <c r="BL718" i="14"/>
  <c r="BD718" i="14"/>
  <c r="AV718" i="14"/>
  <c r="AN718" i="14"/>
  <c r="AF718" i="14"/>
  <c r="X718" i="14"/>
  <c r="P718" i="14"/>
  <c r="H718" i="14"/>
  <c r="BK718" i="14"/>
  <c r="BC718" i="14"/>
  <c r="AU718" i="14"/>
  <c r="AM718" i="14"/>
  <c r="AE718" i="14"/>
  <c r="W718" i="14"/>
  <c r="O718" i="14"/>
  <c r="G718" i="14"/>
  <c r="BQ718" i="14"/>
  <c r="BI718" i="14"/>
  <c r="BA718" i="14"/>
  <c r="AS718" i="14"/>
  <c r="AK718" i="14"/>
  <c r="AC718" i="14"/>
  <c r="U718" i="14"/>
  <c r="M718" i="14"/>
  <c r="BP718" i="14"/>
  <c r="BH718" i="14"/>
  <c r="AZ718" i="14"/>
  <c r="AR718" i="14"/>
  <c r="AJ718" i="14"/>
  <c r="AB718" i="14"/>
  <c r="T718" i="14"/>
  <c r="L718" i="14"/>
  <c r="BB718" i="14"/>
  <c r="V718" i="14"/>
  <c r="AT718" i="14"/>
  <c r="N718" i="14"/>
  <c r="AP718" i="14"/>
  <c r="J718" i="14"/>
  <c r="BR718" i="14"/>
  <c r="AL718" i="14"/>
  <c r="BN718" i="14"/>
  <c r="BJ718" i="14"/>
  <c r="AD718" i="14"/>
  <c r="BF718" i="14"/>
  <c r="Z718" i="14"/>
  <c r="AX718" i="14"/>
  <c r="AH718" i="14"/>
  <c r="R718" i="14"/>
  <c r="L649" i="14"/>
  <c r="BO705" i="14"/>
  <c r="BG705" i="14"/>
  <c r="AY705" i="14"/>
  <c r="AQ705" i="14"/>
  <c r="AI705" i="14"/>
  <c r="AA705" i="14"/>
  <c r="S705" i="14"/>
  <c r="K705" i="14"/>
  <c r="BM705" i="14"/>
  <c r="BE705" i="14"/>
  <c r="AW705" i="14"/>
  <c r="AO705" i="14"/>
  <c r="AG705" i="14"/>
  <c r="Y705" i="14"/>
  <c r="Q705" i="14"/>
  <c r="I705" i="14"/>
  <c r="BL705" i="14"/>
  <c r="BD705" i="14"/>
  <c r="AV705" i="14"/>
  <c r="AN705" i="14"/>
  <c r="AF705" i="14"/>
  <c r="X705" i="14"/>
  <c r="P705" i="14"/>
  <c r="H705" i="14"/>
  <c r="BK705" i="14"/>
  <c r="BC705" i="14"/>
  <c r="AU705" i="14"/>
  <c r="AM705" i="14"/>
  <c r="AE705" i="14"/>
  <c r="W705" i="14"/>
  <c r="O705" i="14"/>
  <c r="G705" i="14"/>
  <c r="BQ705" i="14"/>
  <c r="BI705" i="14"/>
  <c r="BA705" i="14"/>
  <c r="AS705" i="14"/>
  <c r="AK705" i="14"/>
  <c r="AC705" i="14"/>
  <c r="U705" i="14"/>
  <c r="M705" i="14"/>
  <c r="BP705" i="14"/>
  <c r="BH705" i="14"/>
  <c r="AZ705" i="14"/>
  <c r="AR705" i="14"/>
  <c r="AJ705" i="14"/>
  <c r="AB705" i="14"/>
  <c r="T705" i="14"/>
  <c r="L705" i="14"/>
  <c r="AT705" i="14"/>
  <c r="N705" i="14"/>
  <c r="AP705" i="14"/>
  <c r="J705" i="14"/>
  <c r="BR705" i="14"/>
  <c r="AL705" i="14"/>
  <c r="BN705" i="14"/>
  <c r="AH705" i="14"/>
  <c r="BJ705" i="14"/>
  <c r="AD705" i="14"/>
  <c r="BF705" i="14"/>
  <c r="Z705" i="14"/>
  <c r="BB705" i="14"/>
  <c r="V705" i="14"/>
  <c r="AX705" i="14"/>
  <c r="R705" i="14"/>
  <c r="L636" i="14"/>
  <c r="BK714" i="14"/>
  <c r="BC714" i="14"/>
  <c r="AU714" i="14"/>
  <c r="AM714" i="14"/>
  <c r="AE714" i="14"/>
  <c r="W714" i="14"/>
  <c r="O714" i="14"/>
  <c r="G714" i="14"/>
  <c r="BQ714" i="14"/>
  <c r="BI714" i="14"/>
  <c r="BA714" i="14"/>
  <c r="AS714" i="14"/>
  <c r="AK714" i="14"/>
  <c r="AC714" i="14"/>
  <c r="U714" i="14"/>
  <c r="M714" i="14"/>
  <c r="BP714" i="14"/>
  <c r="BH714" i="14"/>
  <c r="AZ714" i="14"/>
  <c r="AR714" i="14"/>
  <c r="AJ714" i="14"/>
  <c r="AB714" i="14"/>
  <c r="T714" i="14"/>
  <c r="L714" i="14"/>
  <c r="BO714" i="14"/>
  <c r="BG714" i="14"/>
  <c r="AY714" i="14"/>
  <c r="AQ714" i="14"/>
  <c r="AI714" i="14"/>
  <c r="AA714" i="14"/>
  <c r="S714" i="14"/>
  <c r="K714" i="14"/>
  <c r="BM714" i="14"/>
  <c r="BE714" i="14"/>
  <c r="AW714" i="14"/>
  <c r="AO714" i="14"/>
  <c r="AG714" i="14"/>
  <c r="Y714" i="14"/>
  <c r="Q714" i="14"/>
  <c r="I714" i="14"/>
  <c r="BL714" i="14"/>
  <c r="BD714" i="14"/>
  <c r="AV714" i="14"/>
  <c r="AN714" i="14"/>
  <c r="AF714" i="14"/>
  <c r="X714" i="14"/>
  <c r="P714" i="14"/>
  <c r="H714" i="14"/>
  <c r="BN714" i="14"/>
  <c r="AH714" i="14"/>
  <c r="BF714" i="14"/>
  <c r="Z714" i="14"/>
  <c r="BB714" i="14"/>
  <c r="V714" i="14"/>
  <c r="AX714" i="14"/>
  <c r="R714" i="14"/>
  <c r="AP714" i="14"/>
  <c r="J714" i="14"/>
  <c r="BR714" i="14"/>
  <c r="AL714" i="14"/>
  <c r="BJ714" i="14"/>
  <c r="AT714" i="14"/>
  <c r="AD714" i="14"/>
  <c r="N714" i="14"/>
  <c r="L645" i="14"/>
  <c r="BP715" i="14"/>
  <c r="BH715" i="14"/>
  <c r="AZ715" i="14"/>
  <c r="AR715" i="14"/>
  <c r="AJ715" i="14"/>
  <c r="AB715" i="14"/>
  <c r="T715" i="14"/>
  <c r="L715" i="14"/>
  <c r="BN715" i="14"/>
  <c r="BF715" i="14"/>
  <c r="AX715" i="14"/>
  <c r="AP715" i="14"/>
  <c r="AH715" i="14"/>
  <c r="Z715" i="14"/>
  <c r="R715" i="14"/>
  <c r="J715" i="14"/>
  <c r="BM715" i="14"/>
  <c r="BE715" i="14"/>
  <c r="AW715" i="14"/>
  <c r="AO715" i="14"/>
  <c r="AG715" i="14"/>
  <c r="Y715" i="14"/>
  <c r="Q715" i="14"/>
  <c r="I715" i="14"/>
  <c r="BL715" i="14"/>
  <c r="BD715" i="14"/>
  <c r="AV715" i="14"/>
  <c r="AN715" i="14"/>
  <c r="AF715" i="14"/>
  <c r="X715" i="14"/>
  <c r="P715" i="14"/>
  <c r="H715" i="14"/>
  <c r="BR715" i="14"/>
  <c r="BJ715" i="14"/>
  <c r="BB715" i="14"/>
  <c r="AT715" i="14"/>
  <c r="AL715" i="14"/>
  <c r="AD715" i="14"/>
  <c r="V715" i="14"/>
  <c r="N715" i="14"/>
  <c r="BQ715" i="14"/>
  <c r="BI715" i="14"/>
  <c r="BA715" i="14"/>
  <c r="AS715" i="14"/>
  <c r="AK715" i="14"/>
  <c r="AC715" i="14"/>
  <c r="U715" i="14"/>
  <c r="M715" i="14"/>
  <c r="BK715" i="14"/>
  <c r="AE715" i="14"/>
  <c r="BC715" i="14"/>
  <c r="W715" i="14"/>
  <c r="AY715" i="14"/>
  <c r="S715" i="14"/>
  <c r="AU715" i="14"/>
  <c r="O715" i="14"/>
  <c r="AM715" i="14"/>
  <c r="G715" i="14"/>
  <c r="BO715" i="14"/>
  <c r="AI715" i="14"/>
  <c r="K715" i="14"/>
  <c r="BG715" i="14"/>
  <c r="AQ715" i="14"/>
  <c r="AA715" i="14"/>
  <c r="L646" i="14"/>
  <c r="E167" i="14"/>
  <c r="H167" i="14" s="1"/>
  <c r="I166" i="14"/>
  <c r="K166" i="14" s="1"/>
  <c r="BN741" i="14"/>
  <c r="BF741" i="14"/>
  <c r="AX741" i="14"/>
  <c r="AP741" i="14"/>
  <c r="AH741" i="14"/>
  <c r="Z741" i="14"/>
  <c r="R741" i="14"/>
  <c r="J741" i="14"/>
  <c r="BM741" i="14"/>
  <c r="BE741" i="14"/>
  <c r="AW741" i="14"/>
  <c r="AO741" i="14"/>
  <c r="AG741" i="14"/>
  <c r="Y741" i="14"/>
  <c r="Q741" i="14"/>
  <c r="I741" i="14"/>
  <c r="BL741" i="14"/>
  <c r="BD741" i="14"/>
  <c r="AV741" i="14"/>
  <c r="AN741" i="14"/>
  <c r="AF741" i="14"/>
  <c r="X741" i="14"/>
  <c r="P741" i="14"/>
  <c r="H741" i="14"/>
  <c r="BK741" i="14"/>
  <c r="BC741" i="14"/>
  <c r="AU741" i="14"/>
  <c r="AM741" i="14"/>
  <c r="AE741" i="14"/>
  <c r="W741" i="14"/>
  <c r="O741" i="14"/>
  <c r="G741" i="14"/>
  <c r="BR741" i="14"/>
  <c r="BJ741" i="14"/>
  <c r="BB741" i="14"/>
  <c r="AT741" i="14"/>
  <c r="AL741" i="14"/>
  <c r="AD741" i="14"/>
  <c r="V741" i="14"/>
  <c r="N741" i="14"/>
  <c r="BQ741" i="14"/>
  <c r="BI741" i="14"/>
  <c r="BA741" i="14"/>
  <c r="AS741" i="14"/>
  <c r="AK741" i="14"/>
  <c r="AC741" i="14"/>
  <c r="U741" i="14"/>
  <c r="M741" i="14"/>
  <c r="BP741" i="14"/>
  <c r="BH741" i="14"/>
  <c r="AZ741" i="14"/>
  <c r="AR741" i="14"/>
  <c r="AJ741" i="14"/>
  <c r="AB741" i="14"/>
  <c r="T741" i="14"/>
  <c r="L741" i="14"/>
  <c r="BO741" i="14"/>
  <c r="BG741" i="14"/>
  <c r="AY741" i="14"/>
  <c r="AQ741" i="14"/>
  <c r="AI741" i="14"/>
  <c r="AA741" i="14"/>
  <c r="S741" i="14"/>
  <c r="K741" i="14"/>
  <c r="L672" i="14"/>
  <c r="BL727" i="14"/>
  <c r="BD727" i="14"/>
  <c r="AV727" i="14"/>
  <c r="AN727" i="14"/>
  <c r="AF727" i="14"/>
  <c r="X727" i="14"/>
  <c r="P727" i="14"/>
  <c r="H727" i="14"/>
  <c r="BR727" i="14"/>
  <c r="BJ727" i="14"/>
  <c r="BB727" i="14"/>
  <c r="AT727" i="14"/>
  <c r="AL727" i="14"/>
  <c r="AD727" i="14"/>
  <c r="V727" i="14"/>
  <c r="N727" i="14"/>
  <c r="BQ727" i="14"/>
  <c r="BI727" i="14"/>
  <c r="BA727" i="14"/>
  <c r="AS727" i="14"/>
  <c r="AK727" i="14"/>
  <c r="AC727" i="14"/>
  <c r="U727" i="14"/>
  <c r="M727" i="14"/>
  <c r="BP727" i="14"/>
  <c r="BH727" i="14"/>
  <c r="AZ727" i="14"/>
  <c r="AR727" i="14"/>
  <c r="AJ727" i="14"/>
  <c r="AB727" i="14"/>
  <c r="T727" i="14"/>
  <c r="L727" i="14"/>
  <c r="BN727" i="14"/>
  <c r="BF727" i="14"/>
  <c r="BM727" i="14"/>
  <c r="BE727" i="14"/>
  <c r="BO727" i="14"/>
  <c r="AQ727" i="14"/>
  <c r="AA727" i="14"/>
  <c r="K727" i="14"/>
  <c r="BG727" i="14"/>
  <c r="AO727" i="14"/>
  <c r="Y727" i="14"/>
  <c r="I727" i="14"/>
  <c r="BC727" i="14"/>
  <c r="AM727" i="14"/>
  <c r="W727" i="14"/>
  <c r="G727" i="14"/>
  <c r="AY727" i="14"/>
  <c r="AI727" i="14"/>
  <c r="S727" i="14"/>
  <c r="AW727" i="14"/>
  <c r="AG727" i="14"/>
  <c r="Q727" i="14"/>
  <c r="AU727" i="14"/>
  <c r="AE727" i="14"/>
  <c r="O727" i="14"/>
  <c r="AX727" i="14"/>
  <c r="AH727" i="14"/>
  <c r="Z727" i="14"/>
  <c r="R727" i="14"/>
  <c r="BK727" i="14"/>
  <c r="AP727" i="14"/>
  <c r="J727" i="14"/>
  <c r="L658" i="14"/>
  <c r="BO738" i="14"/>
  <c r="BG738" i="14"/>
  <c r="AY738" i="14"/>
  <c r="AQ738" i="14"/>
  <c r="AI738" i="14"/>
  <c r="AA738" i="14"/>
  <c r="S738" i="14"/>
  <c r="K738" i="14"/>
  <c r="BM738" i="14"/>
  <c r="BE738" i="14"/>
  <c r="AW738" i="14"/>
  <c r="AO738" i="14"/>
  <c r="AG738" i="14"/>
  <c r="Y738" i="14"/>
  <c r="Q738" i="14"/>
  <c r="I738" i="14"/>
  <c r="BL738" i="14"/>
  <c r="BD738" i="14"/>
  <c r="AV738" i="14"/>
  <c r="AN738" i="14"/>
  <c r="AF738" i="14"/>
  <c r="X738" i="14"/>
  <c r="P738" i="14"/>
  <c r="H738" i="14"/>
  <c r="BK738" i="14"/>
  <c r="BC738" i="14"/>
  <c r="AU738" i="14"/>
  <c r="AM738" i="14"/>
  <c r="AE738" i="14"/>
  <c r="W738" i="14"/>
  <c r="O738" i="14"/>
  <c r="G738" i="14"/>
  <c r="BQ738" i="14"/>
  <c r="BI738" i="14"/>
  <c r="BA738" i="14"/>
  <c r="AS738" i="14"/>
  <c r="AK738" i="14"/>
  <c r="AC738" i="14"/>
  <c r="U738" i="14"/>
  <c r="M738" i="14"/>
  <c r="BP738" i="14"/>
  <c r="BH738" i="14"/>
  <c r="AZ738" i="14"/>
  <c r="AR738" i="14"/>
  <c r="AJ738" i="14"/>
  <c r="AB738" i="14"/>
  <c r="T738" i="14"/>
  <c r="L738" i="14"/>
  <c r="BR738" i="14"/>
  <c r="AL738" i="14"/>
  <c r="BN738" i="14"/>
  <c r="AH738" i="14"/>
  <c r="BJ738" i="14"/>
  <c r="AD738" i="14"/>
  <c r="BF738" i="14"/>
  <c r="Z738" i="14"/>
  <c r="BB738" i="14"/>
  <c r="V738" i="14"/>
  <c r="AX738" i="14"/>
  <c r="R738" i="14"/>
  <c r="AT738" i="14"/>
  <c r="N738" i="14"/>
  <c r="AP738" i="14"/>
  <c r="J738" i="14"/>
  <c r="L669" i="14"/>
  <c r="BR737" i="14"/>
  <c r="BJ737" i="14"/>
  <c r="BB737" i="14"/>
  <c r="AT737" i="14"/>
  <c r="AL737" i="14"/>
  <c r="AD737" i="14"/>
  <c r="V737" i="14"/>
  <c r="N737" i="14"/>
  <c r="BP737" i="14"/>
  <c r="BH737" i="14"/>
  <c r="AZ737" i="14"/>
  <c r="AR737" i="14"/>
  <c r="AJ737" i="14"/>
  <c r="AB737" i="14"/>
  <c r="T737" i="14"/>
  <c r="L737" i="14"/>
  <c r="BO737" i="14"/>
  <c r="BG737" i="14"/>
  <c r="AY737" i="14"/>
  <c r="AQ737" i="14"/>
  <c r="AI737" i="14"/>
  <c r="AA737" i="14"/>
  <c r="S737" i="14"/>
  <c r="K737" i="14"/>
  <c r="BN737" i="14"/>
  <c r="BF737" i="14"/>
  <c r="AX737" i="14"/>
  <c r="AP737" i="14"/>
  <c r="AH737" i="14"/>
  <c r="BL737" i="14"/>
  <c r="BD737" i="14"/>
  <c r="AV737" i="14"/>
  <c r="AN737" i="14"/>
  <c r="AF737" i="14"/>
  <c r="X737" i="14"/>
  <c r="P737" i="14"/>
  <c r="H737" i="14"/>
  <c r="BK737" i="14"/>
  <c r="BC737" i="14"/>
  <c r="AU737" i="14"/>
  <c r="AM737" i="14"/>
  <c r="AE737" i="14"/>
  <c r="W737" i="14"/>
  <c r="O737" i="14"/>
  <c r="G737" i="14"/>
  <c r="AO737" i="14"/>
  <c r="Q737" i="14"/>
  <c r="BQ737" i="14"/>
  <c r="AK737" i="14"/>
  <c r="M737" i="14"/>
  <c r="BM737" i="14"/>
  <c r="AG737" i="14"/>
  <c r="J737" i="14"/>
  <c r="BI737" i="14"/>
  <c r="AC737" i="14"/>
  <c r="I737" i="14"/>
  <c r="BE737" i="14"/>
  <c r="Z737" i="14"/>
  <c r="BA737" i="14"/>
  <c r="Y737" i="14"/>
  <c r="AW737" i="14"/>
  <c r="U737" i="14"/>
  <c r="AS737" i="14"/>
  <c r="R737" i="14"/>
  <c r="L668" i="14"/>
  <c r="BQ725" i="14"/>
  <c r="BI725" i="14"/>
  <c r="BA725" i="14"/>
  <c r="AS725" i="14"/>
  <c r="AK725" i="14"/>
  <c r="AC725" i="14"/>
  <c r="U725" i="14"/>
  <c r="M725" i="14"/>
  <c r="BO725" i="14"/>
  <c r="BG725" i="14"/>
  <c r="AY725" i="14"/>
  <c r="AQ725" i="14"/>
  <c r="AI725" i="14"/>
  <c r="AA725" i="14"/>
  <c r="S725" i="14"/>
  <c r="K725" i="14"/>
  <c r="BN725" i="14"/>
  <c r="BF725" i="14"/>
  <c r="AX725" i="14"/>
  <c r="AP725" i="14"/>
  <c r="AH725" i="14"/>
  <c r="Z725" i="14"/>
  <c r="R725" i="14"/>
  <c r="J725" i="14"/>
  <c r="BM725" i="14"/>
  <c r="BE725" i="14"/>
  <c r="AW725" i="14"/>
  <c r="AO725" i="14"/>
  <c r="AG725" i="14"/>
  <c r="Y725" i="14"/>
  <c r="Q725" i="14"/>
  <c r="I725" i="14"/>
  <c r="BK725" i="14"/>
  <c r="BC725" i="14"/>
  <c r="AU725" i="14"/>
  <c r="AM725" i="14"/>
  <c r="AE725" i="14"/>
  <c r="W725" i="14"/>
  <c r="O725" i="14"/>
  <c r="G725" i="14"/>
  <c r="BR725" i="14"/>
  <c r="BJ725" i="14"/>
  <c r="BB725" i="14"/>
  <c r="AT725" i="14"/>
  <c r="AL725" i="14"/>
  <c r="AD725" i="14"/>
  <c r="V725" i="14"/>
  <c r="N725" i="14"/>
  <c r="BD725" i="14"/>
  <c r="X725" i="14"/>
  <c r="AV725" i="14"/>
  <c r="P725" i="14"/>
  <c r="AR725" i="14"/>
  <c r="L725" i="14"/>
  <c r="AN725" i="14"/>
  <c r="H725" i="14"/>
  <c r="BL725" i="14"/>
  <c r="AF725" i="14"/>
  <c r="BH725" i="14"/>
  <c r="AB725" i="14"/>
  <c r="AJ725" i="14"/>
  <c r="T725" i="14"/>
  <c r="BP725" i="14"/>
  <c r="AZ725" i="14"/>
  <c r="L656" i="14"/>
  <c r="BQ712" i="14"/>
  <c r="BI712" i="14"/>
  <c r="BA712" i="14"/>
  <c r="AS712" i="14"/>
  <c r="AK712" i="14"/>
  <c r="AC712" i="14"/>
  <c r="U712" i="14"/>
  <c r="M712" i="14"/>
  <c r="BO712" i="14"/>
  <c r="BG712" i="14"/>
  <c r="AY712" i="14"/>
  <c r="AQ712" i="14"/>
  <c r="AI712" i="14"/>
  <c r="AA712" i="14"/>
  <c r="S712" i="14"/>
  <c r="K712" i="14"/>
  <c r="BN712" i="14"/>
  <c r="BF712" i="14"/>
  <c r="AX712" i="14"/>
  <c r="AP712" i="14"/>
  <c r="AH712" i="14"/>
  <c r="Z712" i="14"/>
  <c r="R712" i="14"/>
  <c r="J712" i="14"/>
  <c r="BM712" i="14"/>
  <c r="BE712" i="14"/>
  <c r="AW712" i="14"/>
  <c r="AO712" i="14"/>
  <c r="AG712" i="14"/>
  <c r="Y712" i="14"/>
  <c r="Q712" i="14"/>
  <c r="I712" i="14"/>
  <c r="BK712" i="14"/>
  <c r="BC712" i="14"/>
  <c r="AU712" i="14"/>
  <c r="AM712" i="14"/>
  <c r="AE712" i="14"/>
  <c r="W712" i="14"/>
  <c r="O712" i="14"/>
  <c r="G712" i="14"/>
  <c r="BR712" i="14"/>
  <c r="BJ712" i="14"/>
  <c r="BB712" i="14"/>
  <c r="AT712" i="14"/>
  <c r="AL712" i="14"/>
  <c r="AD712" i="14"/>
  <c r="V712" i="14"/>
  <c r="N712" i="14"/>
  <c r="AN712" i="14"/>
  <c r="H712" i="14"/>
  <c r="BL712" i="14"/>
  <c r="AF712" i="14"/>
  <c r="BH712" i="14"/>
  <c r="AB712" i="14"/>
  <c r="BD712" i="14"/>
  <c r="X712" i="14"/>
  <c r="AV712" i="14"/>
  <c r="P712" i="14"/>
  <c r="AR712" i="14"/>
  <c r="L712" i="14"/>
  <c r="BP712" i="14"/>
  <c r="AZ712" i="14"/>
  <c r="AJ712" i="14"/>
  <c r="T712" i="14"/>
  <c r="L643" i="14"/>
  <c r="BO734" i="14"/>
  <c r="BG734" i="14"/>
  <c r="AY734" i="14"/>
  <c r="AQ734" i="14"/>
  <c r="AI734" i="14"/>
  <c r="AA734" i="14"/>
  <c r="S734" i="14"/>
  <c r="K734" i="14"/>
  <c r="BM734" i="14"/>
  <c r="BE734" i="14"/>
  <c r="AW734" i="14"/>
  <c r="AO734" i="14"/>
  <c r="AG734" i="14"/>
  <c r="Y734" i="14"/>
  <c r="Q734" i="14"/>
  <c r="I734" i="14"/>
  <c r="BL734" i="14"/>
  <c r="BD734" i="14"/>
  <c r="AV734" i="14"/>
  <c r="AN734" i="14"/>
  <c r="AF734" i="14"/>
  <c r="X734" i="14"/>
  <c r="P734" i="14"/>
  <c r="H734" i="14"/>
  <c r="BK734" i="14"/>
  <c r="BC734" i="14"/>
  <c r="AU734" i="14"/>
  <c r="AM734" i="14"/>
  <c r="AE734" i="14"/>
  <c r="W734" i="14"/>
  <c r="O734" i="14"/>
  <c r="G734" i="14"/>
  <c r="BQ734" i="14"/>
  <c r="BI734" i="14"/>
  <c r="BA734" i="14"/>
  <c r="AS734" i="14"/>
  <c r="AK734" i="14"/>
  <c r="AC734" i="14"/>
  <c r="U734" i="14"/>
  <c r="M734" i="14"/>
  <c r="BP734" i="14"/>
  <c r="BH734" i="14"/>
  <c r="AZ734" i="14"/>
  <c r="AR734" i="14"/>
  <c r="AJ734" i="14"/>
  <c r="AB734" i="14"/>
  <c r="T734" i="14"/>
  <c r="L734" i="14"/>
  <c r="AT734" i="14"/>
  <c r="N734" i="14"/>
  <c r="BR734" i="14"/>
  <c r="AL734" i="14"/>
  <c r="BN734" i="14"/>
  <c r="AH734" i="14"/>
  <c r="BJ734" i="14"/>
  <c r="AD734" i="14"/>
  <c r="BB734" i="14"/>
  <c r="V734" i="14"/>
  <c r="AX734" i="14"/>
  <c r="R734" i="14"/>
  <c r="BF734" i="14"/>
  <c r="AP734" i="14"/>
  <c r="Z734" i="14"/>
  <c r="J734" i="14"/>
  <c r="L665" i="14"/>
  <c r="BM721" i="14"/>
  <c r="BE721" i="14"/>
  <c r="AW721" i="14"/>
  <c r="AO721" i="14"/>
  <c r="AG721" i="14"/>
  <c r="Y721" i="14"/>
  <c r="Q721" i="14"/>
  <c r="I721" i="14"/>
  <c r="BK721" i="14"/>
  <c r="BC721" i="14"/>
  <c r="AU721" i="14"/>
  <c r="AM721" i="14"/>
  <c r="AE721" i="14"/>
  <c r="W721" i="14"/>
  <c r="O721" i="14"/>
  <c r="G721" i="14"/>
  <c r="BR721" i="14"/>
  <c r="BJ721" i="14"/>
  <c r="BB721" i="14"/>
  <c r="AT721" i="14"/>
  <c r="AL721" i="14"/>
  <c r="AD721" i="14"/>
  <c r="V721" i="14"/>
  <c r="N721" i="14"/>
  <c r="BQ721" i="14"/>
  <c r="BI721" i="14"/>
  <c r="BA721" i="14"/>
  <c r="AS721" i="14"/>
  <c r="AK721" i="14"/>
  <c r="AC721" i="14"/>
  <c r="U721" i="14"/>
  <c r="M721" i="14"/>
  <c r="BO721" i="14"/>
  <c r="BG721" i="14"/>
  <c r="AY721" i="14"/>
  <c r="AQ721" i="14"/>
  <c r="AI721" i="14"/>
  <c r="AA721" i="14"/>
  <c r="S721" i="14"/>
  <c r="K721" i="14"/>
  <c r="BN721" i="14"/>
  <c r="BF721" i="14"/>
  <c r="AX721" i="14"/>
  <c r="AP721" i="14"/>
  <c r="AH721" i="14"/>
  <c r="Z721" i="14"/>
  <c r="R721" i="14"/>
  <c r="J721" i="14"/>
  <c r="BP721" i="14"/>
  <c r="AJ721" i="14"/>
  <c r="BH721" i="14"/>
  <c r="AB721" i="14"/>
  <c r="BD721" i="14"/>
  <c r="X721" i="14"/>
  <c r="AZ721" i="14"/>
  <c r="T721" i="14"/>
  <c r="AR721" i="14"/>
  <c r="L721" i="14"/>
  <c r="AN721" i="14"/>
  <c r="H721" i="14"/>
  <c r="AV721" i="14"/>
  <c r="AF721" i="14"/>
  <c r="P721" i="14"/>
  <c r="BL721" i="14"/>
  <c r="L652" i="14"/>
  <c r="BK730" i="14"/>
  <c r="BC730" i="14"/>
  <c r="AU730" i="14"/>
  <c r="AM730" i="14"/>
  <c r="AE730" i="14"/>
  <c r="W730" i="14"/>
  <c r="O730" i="14"/>
  <c r="G730" i="14"/>
  <c r="BQ730" i="14"/>
  <c r="BI730" i="14"/>
  <c r="BA730" i="14"/>
  <c r="AS730" i="14"/>
  <c r="AK730" i="14"/>
  <c r="AC730" i="14"/>
  <c r="U730" i="14"/>
  <c r="M730" i="14"/>
  <c r="BP730" i="14"/>
  <c r="BH730" i="14"/>
  <c r="AZ730" i="14"/>
  <c r="AR730" i="14"/>
  <c r="AJ730" i="14"/>
  <c r="AB730" i="14"/>
  <c r="T730" i="14"/>
  <c r="L730" i="14"/>
  <c r="BO730" i="14"/>
  <c r="BG730" i="14"/>
  <c r="AY730" i="14"/>
  <c r="AQ730" i="14"/>
  <c r="AI730" i="14"/>
  <c r="AA730" i="14"/>
  <c r="S730" i="14"/>
  <c r="K730" i="14"/>
  <c r="BM730" i="14"/>
  <c r="BE730" i="14"/>
  <c r="AW730" i="14"/>
  <c r="AO730" i="14"/>
  <c r="AG730" i="14"/>
  <c r="Y730" i="14"/>
  <c r="Q730" i="14"/>
  <c r="I730" i="14"/>
  <c r="BL730" i="14"/>
  <c r="BD730" i="14"/>
  <c r="AV730" i="14"/>
  <c r="AN730" i="14"/>
  <c r="AF730" i="14"/>
  <c r="X730" i="14"/>
  <c r="P730" i="14"/>
  <c r="H730" i="14"/>
  <c r="BF730" i="14"/>
  <c r="Z730" i="14"/>
  <c r="AX730" i="14"/>
  <c r="R730" i="14"/>
  <c r="AT730" i="14"/>
  <c r="N730" i="14"/>
  <c r="AP730" i="14"/>
  <c r="J730" i="14"/>
  <c r="BN730" i="14"/>
  <c r="AH730" i="14"/>
  <c r="BJ730" i="14"/>
  <c r="AD730" i="14"/>
  <c r="BR730" i="14"/>
  <c r="BB730" i="14"/>
  <c r="AL730" i="14"/>
  <c r="V730" i="14"/>
  <c r="L661" i="14"/>
  <c r="BR701" i="14"/>
  <c r="BJ701" i="14"/>
  <c r="BB701" i="14"/>
  <c r="AT701" i="14"/>
  <c r="AL701" i="14"/>
  <c r="AD701" i="14"/>
  <c r="V701" i="14"/>
  <c r="N701" i="14"/>
  <c r="BQ701" i="14"/>
  <c r="BI701" i="14"/>
  <c r="BA701" i="14"/>
  <c r="AS701" i="14"/>
  <c r="AK701" i="14"/>
  <c r="AC701" i="14"/>
  <c r="U701" i="14"/>
  <c r="M701" i="14"/>
  <c r="BP701" i="14"/>
  <c r="BH701" i="14"/>
  <c r="AZ701" i="14"/>
  <c r="AR701" i="14"/>
  <c r="AJ701" i="14"/>
  <c r="AB701" i="14"/>
  <c r="T701" i="14"/>
  <c r="L701" i="14"/>
  <c r="BO701" i="14"/>
  <c r="BG701" i="14"/>
  <c r="AY701" i="14"/>
  <c r="AQ701" i="14"/>
  <c r="AI701" i="14"/>
  <c r="AA701" i="14"/>
  <c r="S701" i="14"/>
  <c r="K701" i="14"/>
  <c r="BN701" i="14"/>
  <c r="BF701" i="14"/>
  <c r="AX701" i="14"/>
  <c r="AP701" i="14"/>
  <c r="AH701" i="14"/>
  <c r="Z701" i="14"/>
  <c r="R701" i="14"/>
  <c r="J701" i="14"/>
  <c r="BM701" i="14"/>
  <c r="BE701" i="14"/>
  <c r="AW701" i="14"/>
  <c r="AO701" i="14"/>
  <c r="AG701" i="14"/>
  <c r="Y701" i="14"/>
  <c r="Q701" i="14"/>
  <c r="I701" i="14"/>
  <c r="BL701" i="14"/>
  <c r="BD701" i="14"/>
  <c r="AV701" i="14"/>
  <c r="AN701" i="14"/>
  <c r="AF701" i="14"/>
  <c r="X701" i="14"/>
  <c r="P701" i="14"/>
  <c r="H701" i="14"/>
  <c r="BK701" i="14"/>
  <c r="BC701" i="14"/>
  <c r="AU701" i="14"/>
  <c r="AM701" i="14"/>
  <c r="AE701" i="14"/>
  <c r="W701" i="14"/>
  <c r="O701" i="14"/>
  <c r="G701" i="14"/>
  <c r="L632" i="14"/>
  <c r="BM744" i="14"/>
  <c r="BE744" i="14"/>
  <c r="AW744" i="14"/>
  <c r="AO744" i="14"/>
  <c r="AG744" i="14"/>
  <c r="Y744" i="14"/>
  <c r="Q744" i="14"/>
  <c r="I744" i="14"/>
  <c r="BL744" i="14"/>
  <c r="BD744" i="14"/>
  <c r="AV744" i="14"/>
  <c r="AN744" i="14"/>
  <c r="AF744" i="14"/>
  <c r="X744" i="14"/>
  <c r="P744" i="14"/>
  <c r="H744" i="14"/>
  <c r="BK744" i="14"/>
  <c r="BC744" i="14"/>
  <c r="AU744" i="14"/>
  <c r="AM744" i="14"/>
  <c r="AE744" i="14"/>
  <c r="W744" i="14"/>
  <c r="O744" i="14"/>
  <c r="G744" i="14"/>
  <c r="BR744" i="14"/>
  <c r="BJ744" i="14"/>
  <c r="BB744" i="14"/>
  <c r="AT744" i="14"/>
  <c r="AL744" i="14"/>
  <c r="AD744" i="14"/>
  <c r="V744" i="14"/>
  <c r="N744" i="14"/>
  <c r="BQ744" i="14"/>
  <c r="BI744" i="14"/>
  <c r="BA744" i="14"/>
  <c r="AS744" i="14"/>
  <c r="AK744" i="14"/>
  <c r="AC744" i="14"/>
  <c r="U744" i="14"/>
  <c r="M744" i="14"/>
  <c r="BP744" i="14"/>
  <c r="BH744" i="14"/>
  <c r="AZ744" i="14"/>
  <c r="AR744" i="14"/>
  <c r="AJ744" i="14"/>
  <c r="AB744" i="14"/>
  <c r="T744" i="14"/>
  <c r="L744" i="14"/>
  <c r="BO744" i="14"/>
  <c r="BG744" i="14"/>
  <c r="AY744" i="14"/>
  <c r="AQ744" i="14"/>
  <c r="AI744" i="14"/>
  <c r="AA744" i="14"/>
  <c r="S744" i="14"/>
  <c r="K744" i="14"/>
  <c r="BN744" i="14"/>
  <c r="BF744" i="14"/>
  <c r="AX744" i="14"/>
  <c r="AP744" i="14"/>
  <c r="AH744" i="14"/>
  <c r="Z744" i="14"/>
  <c r="R744" i="14"/>
  <c r="J744" i="14"/>
  <c r="L675" i="14"/>
  <c r="BN697" i="14"/>
  <c r="BF697" i="14"/>
  <c r="AX697" i="14"/>
  <c r="AP697" i="14"/>
  <c r="AH697" i="14"/>
  <c r="Z697" i="14"/>
  <c r="R697" i="14"/>
  <c r="J697" i="14"/>
  <c r="BM697" i="14"/>
  <c r="BE697" i="14"/>
  <c r="AW697" i="14"/>
  <c r="AO697" i="14"/>
  <c r="AG697" i="14"/>
  <c r="Y697" i="14"/>
  <c r="Q697" i="14"/>
  <c r="I697" i="14"/>
  <c r="BL697" i="14"/>
  <c r="BD697" i="14"/>
  <c r="AV697" i="14"/>
  <c r="AN697" i="14"/>
  <c r="AF697" i="14"/>
  <c r="X697" i="14"/>
  <c r="P697" i="14"/>
  <c r="H697" i="14"/>
  <c r="BK697" i="14"/>
  <c r="BC697" i="14"/>
  <c r="AU697" i="14"/>
  <c r="AM697" i="14"/>
  <c r="AE697" i="14"/>
  <c r="W697" i="14"/>
  <c r="O697" i="14"/>
  <c r="G697" i="14"/>
  <c r="BR697" i="14"/>
  <c r="BJ697" i="14"/>
  <c r="BB697" i="14"/>
  <c r="AT697" i="14"/>
  <c r="AL697" i="14"/>
  <c r="AD697" i="14"/>
  <c r="V697" i="14"/>
  <c r="N697" i="14"/>
  <c r="BQ697" i="14"/>
  <c r="BI697" i="14"/>
  <c r="BA697" i="14"/>
  <c r="AS697" i="14"/>
  <c r="AK697" i="14"/>
  <c r="AC697" i="14"/>
  <c r="U697" i="14"/>
  <c r="M697" i="14"/>
  <c r="BP697" i="14"/>
  <c r="BH697" i="14"/>
  <c r="AZ697" i="14"/>
  <c r="AR697" i="14"/>
  <c r="AJ697" i="14"/>
  <c r="AB697" i="14"/>
  <c r="T697" i="14"/>
  <c r="L697" i="14"/>
  <c r="BO697" i="14"/>
  <c r="BG697" i="14"/>
  <c r="AY697" i="14"/>
  <c r="AQ697" i="14"/>
  <c r="AI697" i="14"/>
  <c r="AA697" i="14"/>
  <c r="S697" i="14"/>
  <c r="K697" i="14"/>
  <c r="L628" i="14"/>
  <c r="BK698" i="14"/>
  <c r="BC698" i="14"/>
  <c r="AU698" i="14"/>
  <c r="AM698" i="14"/>
  <c r="AE698" i="14"/>
  <c r="W698" i="14"/>
  <c r="O698" i="14"/>
  <c r="G698" i="14"/>
  <c r="BR698" i="14"/>
  <c r="BJ698" i="14"/>
  <c r="BB698" i="14"/>
  <c r="AT698" i="14"/>
  <c r="AL698" i="14"/>
  <c r="AD698" i="14"/>
  <c r="V698" i="14"/>
  <c r="N698" i="14"/>
  <c r="BQ698" i="14"/>
  <c r="BI698" i="14"/>
  <c r="BA698" i="14"/>
  <c r="AS698" i="14"/>
  <c r="AK698" i="14"/>
  <c r="AC698" i="14"/>
  <c r="U698" i="14"/>
  <c r="M698" i="14"/>
  <c r="BP698" i="14"/>
  <c r="BH698" i="14"/>
  <c r="AZ698" i="14"/>
  <c r="AR698" i="14"/>
  <c r="AJ698" i="14"/>
  <c r="AB698" i="14"/>
  <c r="T698" i="14"/>
  <c r="L698" i="14"/>
  <c r="BO698" i="14"/>
  <c r="BG698" i="14"/>
  <c r="AY698" i="14"/>
  <c r="AQ698" i="14"/>
  <c r="AI698" i="14"/>
  <c r="AA698" i="14"/>
  <c r="S698" i="14"/>
  <c r="K698" i="14"/>
  <c r="BN698" i="14"/>
  <c r="BF698" i="14"/>
  <c r="AX698" i="14"/>
  <c r="AP698" i="14"/>
  <c r="AH698" i="14"/>
  <c r="Z698" i="14"/>
  <c r="R698" i="14"/>
  <c r="J698" i="14"/>
  <c r="BM698" i="14"/>
  <c r="BE698" i="14"/>
  <c r="AW698" i="14"/>
  <c r="AO698" i="14"/>
  <c r="AG698" i="14"/>
  <c r="Y698" i="14"/>
  <c r="Q698" i="14"/>
  <c r="I698" i="14"/>
  <c r="BL698" i="14"/>
  <c r="BD698" i="14"/>
  <c r="AV698" i="14"/>
  <c r="AN698" i="14"/>
  <c r="AF698" i="14"/>
  <c r="X698" i="14"/>
  <c r="P698" i="14"/>
  <c r="H698" i="14"/>
  <c r="L629" i="14"/>
  <c r="BO723" i="14"/>
  <c r="BG723" i="14"/>
  <c r="AY723" i="14"/>
  <c r="AQ723" i="14"/>
  <c r="AI723" i="14"/>
  <c r="AA723" i="14"/>
  <c r="S723" i="14"/>
  <c r="K723" i="14"/>
  <c r="BM723" i="14"/>
  <c r="BE723" i="14"/>
  <c r="AW723" i="14"/>
  <c r="AO723" i="14"/>
  <c r="AG723" i="14"/>
  <c r="Y723" i="14"/>
  <c r="Q723" i="14"/>
  <c r="I723" i="14"/>
  <c r="BL723" i="14"/>
  <c r="BD723" i="14"/>
  <c r="AV723" i="14"/>
  <c r="AN723" i="14"/>
  <c r="AF723" i="14"/>
  <c r="X723" i="14"/>
  <c r="P723" i="14"/>
  <c r="H723" i="14"/>
  <c r="BK723" i="14"/>
  <c r="BC723" i="14"/>
  <c r="AU723" i="14"/>
  <c r="AM723" i="14"/>
  <c r="AE723" i="14"/>
  <c r="W723" i="14"/>
  <c r="O723" i="14"/>
  <c r="G723" i="14"/>
  <c r="BQ723" i="14"/>
  <c r="BI723" i="14"/>
  <c r="BA723" i="14"/>
  <c r="AS723" i="14"/>
  <c r="AK723" i="14"/>
  <c r="AC723" i="14"/>
  <c r="U723" i="14"/>
  <c r="M723" i="14"/>
  <c r="BP723" i="14"/>
  <c r="BH723" i="14"/>
  <c r="AZ723" i="14"/>
  <c r="AR723" i="14"/>
  <c r="AJ723" i="14"/>
  <c r="AB723" i="14"/>
  <c r="T723" i="14"/>
  <c r="L723" i="14"/>
  <c r="BJ723" i="14"/>
  <c r="AD723" i="14"/>
  <c r="BB723" i="14"/>
  <c r="V723" i="14"/>
  <c r="AX723" i="14"/>
  <c r="R723" i="14"/>
  <c r="AT723" i="14"/>
  <c r="N723" i="14"/>
  <c r="BR723" i="14"/>
  <c r="AL723" i="14"/>
  <c r="BN723" i="14"/>
  <c r="AH723" i="14"/>
  <c r="AP723" i="14"/>
  <c r="Z723" i="14"/>
  <c r="J723" i="14"/>
  <c r="BF723" i="14"/>
  <c r="L654" i="14"/>
  <c r="BR733" i="14"/>
  <c r="BJ733" i="14"/>
  <c r="BB733" i="14"/>
  <c r="AT733" i="14"/>
  <c r="AL733" i="14"/>
  <c r="AD733" i="14"/>
  <c r="V733" i="14"/>
  <c r="N733" i="14"/>
  <c r="BP733" i="14"/>
  <c r="BH733" i="14"/>
  <c r="AZ733" i="14"/>
  <c r="AR733" i="14"/>
  <c r="AJ733" i="14"/>
  <c r="AB733" i="14"/>
  <c r="T733" i="14"/>
  <c r="L733" i="14"/>
  <c r="BO733" i="14"/>
  <c r="BG733" i="14"/>
  <c r="AY733" i="14"/>
  <c r="AQ733" i="14"/>
  <c r="AI733" i="14"/>
  <c r="AA733" i="14"/>
  <c r="S733" i="14"/>
  <c r="K733" i="14"/>
  <c r="BN733" i="14"/>
  <c r="BF733" i="14"/>
  <c r="AX733" i="14"/>
  <c r="AP733" i="14"/>
  <c r="AH733" i="14"/>
  <c r="Z733" i="14"/>
  <c r="R733" i="14"/>
  <c r="J733" i="14"/>
  <c r="BL733" i="14"/>
  <c r="BD733" i="14"/>
  <c r="AV733" i="14"/>
  <c r="AN733" i="14"/>
  <c r="AF733" i="14"/>
  <c r="X733" i="14"/>
  <c r="P733" i="14"/>
  <c r="H733" i="14"/>
  <c r="BK733" i="14"/>
  <c r="BC733" i="14"/>
  <c r="AU733" i="14"/>
  <c r="AM733" i="14"/>
  <c r="AE733" i="14"/>
  <c r="W733" i="14"/>
  <c r="O733" i="14"/>
  <c r="G733" i="14"/>
  <c r="AW733" i="14"/>
  <c r="Q733" i="14"/>
  <c r="AO733" i="14"/>
  <c r="I733" i="14"/>
  <c r="BQ733" i="14"/>
  <c r="AK733" i="14"/>
  <c r="BM733" i="14"/>
  <c r="AG733" i="14"/>
  <c r="BE733" i="14"/>
  <c r="Y733" i="14"/>
  <c r="BA733" i="14"/>
  <c r="U733" i="14"/>
  <c r="AC733" i="14"/>
  <c r="BI733" i="14"/>
  <c r="AS733" i="14"/>
  <c r="M733" i="14"/>
  <c r="L664" i="14"/>
  <c r="BP720" i="14"/>
  <c r="BH720" i="14"/>
  <c r="AZ720" i="14"/>
  <c r="AR720" i="14"/>
  <c r="AJ720" i="14"/>
  <c r="AB720" i="14"/>
  <c r="T720" i="14"/>
  <c r="L720" i="14"/>
  <c r="BN720" i="14"/>
  <c r="BF720" i="14"/>
  <c r="AX720" i="14"/>
  <c r="AP720" i="14"/>
  <c r="AH720" i="14"/>
  <c r="Z720" i="14"/>
  <c r="R720" i="14"/>
  <c r="J720" i="14"/>
  <c r="BM720" i="14"/>
  <c r="BE720" i="14"/>
  <c r="AW720" i="14"/>
  <c r="AO720" i="14"/>
  <c r="AG720" i="14"/>
  <c r="Y720" i="14"/>
  <c r="Q720" i="14"/>
  <c r="I720" i="14"/>
  <c r="BL720" i="14"/>
  <c r="BD720" i="14"/>
  <c r="AV720" i="14"/>
  <c r="AN720" i="14"/>
  <c r="AF720" i="14"/>
  <c r="X720" i="14"/>
  <c r="P720" i="14"/>
  <c r="H720" i="14"/>
  <c r="BR720" i="14"/>
  <c r="BJ720" i="14"/>
  <c r="BB720" i="14"/>
  <c r="AT720" i="14"/>
  <c r="AL720" i="14"/>
  <c r="AD720" i="14"/>
  <c r="V720" i="14"/>
  <c r="N720" i="14"/>
  <c r="BQ720" i="14"/>
  <c r="BI720" i="14"/>
  <c r="BA720" i="14"/>
  <c r="AS720" i="14"/>
  <c r="AK720" i="14"/>
  <c r="AC720" i="14"/>
  <c r="U720" i="14"/>
  <c r="M720" i="14"/>
  <c r="AM720" i="14"/>
  <c r="G720" i="14"/>
  <c r="BK720" i="14"/>
  <c r="AE720" i="14"/>
  <c r="BG720" i="14"/>
  <c r="AA720" i="14"/>
  <c r="BC720" i="14"/>
  <c r="W720" i="14"/>
  <c r="AU720" i="14"/>
  <c r="O720" i="14"/>
  <c r="AQ720" i="14"/>
  <c r="K720" i="14"/>
  <c r="BO720" i="14"/>
  <c r="AY720" i="14"/>
  <c r="AI720" i="14"/>
  <c r="S720" i="14"/>
  <c r="L651" i="14"/>
  <c r="BM716" i="14"/>
  <c r="BE716" i="14"/>
  <c r="AW716" i="14"/>
  <c r="AO716" i="14"/>
  <c r="AG716" i="14"/>
  <c r="Y716" i="14"/>
  <c r="Q716" i="14"/>
  <c r="I716" i="14"/>
  <c r="BK716" i="14"/>
  <c r="BC716" i="14"/>
  <c r="AU716" i="14"/>
  <c r="AM716" i="14"/>
  <c r="AE716" i="14"/>
  <c r="W716" i="14"/>
  <c r="O716" i="14"/>
  <c r="G716" i="14"/>
  <c r="BR716" i="14"/>
  <c r="BJ716" i="14"/>
  <c r="BB716" i="14"/>
  <c r="AT716" i="14"/>
  <c r="AL716" i="14"/>
  <c r="AD716" i="14"/>
  <c r="V716" i="14"/>
  <c r="N716" i="14"/>
  <c r="BQ716" i="14"/>
  <c r="BI716" i="14"/>
  <c r="BA716" i="14"/>
  <c r="AS716" i="14"/>
  <c r="AK716" i="14"/>
  <c r="AC716" i="14"/>
  <c r="U716" i="14"/>
  <c r="M716" i="14"/>
  <c r="BO716" i="14"/>
  <c r="BG716" i="14"/>
  <c r="AY716" i="14"/>
  <c r="AQ716" i="14"/>
  <c r="AI716" i="14"/>
  <c r="AA716" i="14"/>
  <c r="S716" i="14"/>
  <c r="K716" i="14"/>
  <c r="BN716" i="14"/>
  <c r="BF716" i="14"/>
  <c r="AX716" i="14"/>
  <c r="AP716" i="14"/>
  <c r="AH716" i="14"/>
  <c r="Z716" i="14"/>
  <c r="R716" i="14"/>
  <c r="J716" i="14"/>
  <c r="BH716" i="14"/>
  <c r="AB716" i="14"/>
  <c r="AZ716" i="14"/>
  <c r="T716" i="14"/>
  <c r="AV716" i="14"/>
  <c r="P716" i="14"/>
  <c r="AR716" i="14"/>
  <c r="L716" i="14"/>
  <c r="BP716" i="14"/>
  <c r="AJ716" i="14"/>
  <c r="BL716" i="14"/>
  <c r="AF716" i="14"/>
  <c r="BD716" i="14"/>
  <c r="AN716" i="14"/>
  <c r="X716" i="14"/>
  <c r="H716" i="14"/>
  <c r="L647" i="14"/>
  <c r="BM703" i="14"/>
  <c r="BE703" i="14"/>
  <c r="BK703" i="14"/>
  <c r="BR703" i="14"/>
  <c r="BJ703" i="14"/>
  <c r="BQ703" i="14"/>
  <c r="BI703" i="14"/>
  <c r="BO703" i="14"/>
  <c r="BG703" i="14"/>
  <c r="BN703" i="14"/>
  <c r="BD703" i="14"/>
  <c r="AV703" i="14"/>
  <c r="AN703" i="14"/>
  <c r="AF703" i="14"/>
  <c r="X703" i="14"/>
  <c r="P703" i="14"/>
  <c r="H703" i="14"/>
  <c r="BC703" i="14"/>
  <c r="AU703" i="14"/>
  <c r="AM703" i="14"/>
  <c r="AE703" i="14"/>
  <c r="W703" i="14"/>
  <c r="O703" i="14"/>
  <c r="G703" i="14"/>
  <c r="BB703" i="14"/>
  <c r="AT703" i="14"/>
  <c r="AL703" i="14"/>
  <c r="AD703" i="14"/>
  <c r="V703" i="14"/>
  <c r="N703" i="14"/>
  <c r="BA703" i="14"/>
  <c r="AS703" i="14"/>
  <c r="AK703" i="14"/>
  <c r="AC703" i="14"/>
  <c r="U703" i="14"/>
  <c r="M703" i="14"/>
  <c r="BP703" i="14"/>
  <c r="AZ703" i="14"/>
  <c r="AR703" i="14"/>
  <c r="AJ703" i="14"/>
  <c r="AB703" i="14"/>
  <c r="T703" i="14"/>
  <c r="L703" i="14"/>
  <c r="BL703" i="14"/>
  <c r="AY703" i="14"/>
  <c r="AQ703" i="14"/>
  <c r="AI703" i="14"/>
  <c r="AA703" i="14"/>
  <c r="S703" i="14"/>
  <c r="K703" i="14"/>
  <c r="BH703" i="14"/>
  <c r="AX703" i="14"/>
  <c r="AP703" i="14"/>
  <c r="AH703" i="14"/>
  <c r="Z703" i="14"/>
  <c r="R703" i="14"/>
  <c r="J703" i="14"/>
  <c r="BF703" i="14"/>
  <c r="AW703" i="14"/>
  <c r="AO703" i="14"/>
  <c r="AG703" i="14"/>
  <c r="Y703" i="14"/>
  <c r="Q703" i="14"/>
  <c r="I703" i="14"/>
  <c r="L634" i="14"/>
  <c r="BR717" i="14"/>
  <c r="BJ717" i="14"/>
  <c r="BB717" i="14"/>
  <c r="AT717" i="14"/>
  <c r="AL717" i="14"/>
  <c r="AD717" i="14"/>
  <c r="V717" i="14"/>
  <c r="N717" i="14"/>
  <c r="BP717" i="14"/>
  <c r="BH717" i="14"/>
  <c r="AZ717" i="14"/>
  <c r="AR717" i="14"/>
  <c r="AJ717" i="14"/>
  <c r="AB717" i="14"/>
  <c r="T717" i="14"/>
  <c r="L717" i="14"/>
  <c r="BO717" i="14"/>
  <c r="BG717" i="14"/>
  <c r="AY717" i="14"/>
  <c r="AQ717" i="14"/>
  <c r="AI717" i="14"/>
  <c r="AA717" i="14"/>
  <c r="S717" i="14"/>
  <c r="K717" i="14"/>
  <c r="BN717" i="14"/>
  <c r="BF717" i="14"/>
  <c r="AX717" i="14"/>
  <c r="AP717" i="14"/>
  <c r="AH717" i="14"/>
  <c r="Z717" i="14"/>
  <c r="R717" i="14"/>
  <c r="J717" i="14"/>
  <c r="BL717" i="14"/>
  <c r="BD717" i="14"/>
  <c r="AV717" i="14"/>
  <c r="AN717" i="14"/>
  <c r="AF717" i="14"/>
  <c r="X717" i="14"/>
  <c r="P717" i="14"/>
  <c r="H717" i="14"/>
  <c r="BK717" i="14"/>
  <c r="BC717" i="14"/>
  <c r="AU717" i="14"/>
  <c r="AM717" i="14"/>
  <c r="AE717" i="14"/>
  <c r="W717" i="14"/>
  <c r="O717" i="14"/>
  <c r="G717" i="14"/>
  <c r="BE717" i="14"/>
  <c r="Y717" i="14"/>
  <c r="AW717" i="14"/>
  <c r="Q717" i="14"/>
  <c r="AS717" i="14"/>
  <c r="M717" i="14"/>
  <c r="AO717" i="14"/>
  <c r="I717" i="14"/>
  <c r="BM717" i="14"/>
  <c r="AG717" i="14"/>
  <c r="BI717" i="14"/>
  <c r="AC717" i="14"/>
  <c r="BQ717" i="14"/>
  <c r="BA717" i="14"/>
  <c r="AK717" i="14"/>
  <c r="U717" i="14"/>
  <c r="L648" i="14"/>
  <c r="BR704" i="14"/>
  <c r="BJ704" i="14"/>
  <c r="BB704" i="14"/>
  <c r="AT704" i="14"/>
  <c r="AL704" i="14"/>
  <c r="AD704" i="14"/>
  <c r="V704" i="14"/>
  <c r="N704" i="14"/>
  <c r="BP704" i="14"/>
  <c r="BH704" i="14"/>
  <c r="AZ704" i="14"/>
  <c r="AR704" i="14"/>
  <c r="AJ704" i="14"/>
  <c r="AB704" i="14"/>
  <c r="T704" i="14"/>
  <c r="L704" i="14"/>
  <c r="BO704" i="14"/>
  <c r="BG704" i="14"/>
  <c r="AY704" i="14"/>
  <c r="AQ704" i="14"/>
  <c r="AI704" i="14"/>
  <c r="AA704" i="14"/>
  <c r="S704" i="14"/>
  <c r="K704" i="14"/>
  <c r="BN704" i="14"/>
  <c r="BF704" i="14"/>
  <c r="AX704" i="14"/>
  <c r="AP704" i="14"/>
  <c r="AH704" i="14"/>
  <c r="Z704" i="14"/>
  <c r="R704" i="14"/>
  <c r="J704" i="14"/>
  <c r="BL704" i="14"/>
  <c r="BD704" i="14"/>
  <c r="AV704" i="14"/>
  <c r="AN704" i="14"/>
  <c r="AF704" i="14"/>
  <c r="X704" i="14"/>
  <c r="P704" i="14"/>
  <c r="H704" i="14"/>
  <c r="BK704" i="14"/>
  <c r="BC704" i="14"/>
  <c r="AU704" i="14"/>
  <c r="AM704" i="14"/>
  <c r="AE704" i="14"/>
  <c r="W704" i="14"/>
  <c r="O704" i="14"/>
  <c r="G704" i="14"/>
  <c r="AW704" i="14"/>
  <c r="Q704" i="14"/>
  <c r="AS704" i="14"/>
  <c r="M704" i="14"/>
  <c r="AO704" i="14"/>
  <c r="I704" i="14"/>
  <c r="BQ704" i="14"/>
  <c r="AK704" i="14"/>
  <c r="BM704" i="14"/>
  <c r="AG704" i="14"/>
  <c r="BI704" i="14"/>
  <c r="AC704" i="14"/>
  <c r="BE704" i="14"/>
  <c r="Y704" i="14"/>
  <c r="BA704" i="14"/>
  <c r="U704" i="14"/>
  <c r="L635" i="14"/>
  <c r="BO726" i="14"/>
  <c r="BG726" i="14"/>
  <c r="BM726" i="14"/>
  <c r="BE726" i="14"/>
  <c r="BL726" i="14"/>
  <c r="BD726" i="14"/>
  <c r="AV726" i="14"/>
  <c r="BK726" i="14"/>
  <c r="BJ726" i="14"/>
  <c r="AY726" i="14"/>
  <c r="AP726" i="14"/>
  <c r="AH726" i="14"/>
  <c r="Z726" i="14"/>
  <c r="R726" i="14"/>
  <c r="J726" i="14"/>
  <c r="BH726" i="14"/>
  <c r="AW726" i="14"/>
  <c r="AN726" i="14"/>
  <c r="AF726" i="14"/>
  <c r="X726" i="14"/>
  <c r="P726" i="14"/>
  <c r="H726" i="14"/>
  <c r="BF726" i="14"/>
  <c r="AU726" i="14"/>
  <c r="AM726" i="14"/>
  <c r="AE726" i="14"/>
  <c r="W726" i="14"/>
  <c r="O726" i="14"/>
  <c r="G726" i="14"/>
  <c r="BR726" i="14"/>
  <c r="BC726" i="14"/>
  <c r="AT726" i="14"/>
  <c r="AL726" i="14"/>
  <c r="AD726" i="14"/>
  <c r="V726" i="14"/>
  <c r="N726" i="14"/>
  <c r="BP726" i="14"/>
  <c r="BA726" i="14"/>
  <c r="AR726" i="14"/>
  <c r="AJ726" i="14"/>
  <c r="AB726" i="14"/>
  <c r="T726" i="14"/>
  <c r="L726" i="14"/>
  <c r="BN726" i="14"/>
  <c r="AZ726" i="14"/>
  <c r="AQ726" i="14"/>
  <c r="AI726" i="14"/>
  <c r="AA726" i="14"/>
  <c r="S726" i="14"/>
  <c r="K726" i="14"/>
  <c r="BB726" i="14"/>
  <c r="U726" i="14"/>
  <c r="AS726" i="14"/>
  <c r="M726" i="14"/>
  <c r="AO726" i="14"/>
  <c r="I726" i="14"/>
  <c r="AK726" i="14"/>
  <c r="BQ726" i="14"/>
  <c r="AC726" i="14"/>
  <c r="BI726" i="14"/>
  <c r="Y726" i="14"/>
  <c r="AX726" i="14"/>
  <c r="AG726" i="14"/>
  <c r="Q726" i="14"/>
  <c r="L657" i="14"/>
  <c r="BN713" i="14"/>
  <c r="BF713" i="14"/>
  <c r="AX713" i="14"/>
  <c r="AP713" i="14"/>
  <c r="AH713" i="14"/>
  <c r="Z713" i="14"/>
  <c r="R713" i="14"/>
  <c r="J713" i="14"/>
  <c r="BL713" i="14"/>
  <c r="BD713" i="14"/>
  <c r="AV713" i="14"/>
  <c r="AN713" i="14"/>
  <c r="AF713" i="14"/>
  <c r="X713" i="14"/>
  <c r="P713" i="14"/>
  <c r="H713" i="14"/>
  <c r="BK713" i="14"/>
  <c r="BC713" i="14"/>
  <c r="AU713" i="14"/>
  <c r="AM713" i="14"/>
  <c r="AE713" i="14"/>
  <c r="W713" i="14"/>
  <c r="O713" i="14"/>
  <c r="G713" i="14"/>
  <c r="BR713" i="14"/>
  <c r="BJ713" i="14"/>
  <c r="BB713" i="14"/>
  <c r="AT713" i="14"/>
  <c r="AL713" i="14"/>
  <c r="AD713" i="14"/>
  <c r="V713" i="14"/>
  <c r="N713" i="14"/>
  <c r="BP713" i="14"/>
  <c r="BH713" i="14"/>
  <c r="AZ713" i="14"/>
  <c r="AR713" i="14"/>
  <c r="AJ713" i="14"/>
  <c r="AB713" i="14"/>
  <c r="T713" i="14"/>
  <c r="L713" i="14"/>
  <c r="BO713" i="14"/>
  <c r="BG713" i="14"/>
  <c r="AY713" i="14"/>
  <c r="AQ713" i="14"/>
  <c r="AI713" i="14"/>
  <c r="AA713" i="14"/>
  <c r="S713" i="14"/>
  <c r="K713" i="14"/>
  <c r="BQ713" i="14"/>
  <c r="AK713" i="14"/>
  <c r="BI713" i="14"/>
  <c r="AC713" i="14"/>
  <c r="BE713" i="14"/>
  <c r="Y713" i="14"/>
  <c r="BA713" i="14"/>
  <c r="U713" i="14"/>
  <c r="AS713" i="14"/>
  <c r="M713" i="14"/>
  <c r="AO713" i="14"/>
  <c r="I713" i="14"/>
  <c r="Q713" i="14"/>
  <c r="BM713" i="14"/>
  <c r="AW713" i="14"/>
  <c r="AG713" i="14"/>
  <c r="L644" i="14"/>
  <c r="BQ740" i="14"/>
  <c r="BI740" i="14"/>
  <c r="BA740" i="14"/>
  <c r="AS740" i="14"/>
  <c r="AK740" i="14"/>
  <c r="AC740" i="14"/>
  <c r="U740" i="14"/>
  <c r="M740" i="14"/>
  <c r="BP740" i="14"/>
  <c r="BH740" i="14"/>
  <c r="AZ740" i="14"/>
  <c r="AR740" i="14"/>
  <c r="AJ740" i="14"/>
  <c r="AB740" i="14"/>
  <c r="T740" i="14"/>
  <c r="L740" i="14"/>
  <c r="BO740" i="14"/>
  <c r="BG740" i="14"/>
  <c r="AY740" i="14"/>
  <c r="AQ740" i="14"/>
  <c r="AI740" i="14"/>
  <c r="AA740" i="14"/>
  <c r="S740" i="14"/>
  <c r="K740" i="14"/>
  <c r="BN740" i="14"/>
  <c r="BF740" i="14"/>
  <c r="AX740" i="14"/>
  <c r="AP740" i="14"/>
  <c r="AH740" i="14"/>
  <c r="Z740" i="14"/>
  <c r="R740" i="14"/>
  <c r="J740" i="14"/>
  <c r="BM740" i="14"/>
  <c r="BE740" i="14"/>
  <c r="AW740" i="14"/>
  <c r="AO740" i="14"/>
  <c r="AG740" i="14"/>
  <c r="Y740" i="14"/>
  <c r="Q740" i="14"/>
  <c r="I740" i="14"/>
  <c r="BL740" i="14"/>
  <c r="BD740" i="14"/>
  <c r="AV740" i="14"/>
  <c r="AN740" i="14"/>
  <c r="AF740" i="14"/>
  <c r="X740" i="14"/>
  <c r="P740" i="14"/>
  <c r="H740" i="14"/>
  <c r="BK740" i="14"/>
  <c r="BC740" i="14"/>
  <c r="AU740" i="14"/>
  <c r="AM740" i="14"/>
  <c r="AE740" i="14"/>
  <c r="W740" i="14"/>
  <c r="O740" i="14"/>
  <c r="G740" i="14"/>
  <c r="BR740" i="14"/>
  <c r="BJ740" i="14"/>
  <c r="BB740" i="14"/>
  <c r="AT740" i="14"/>
  <c r="AL740" i="14"/>
  <c r="AD740" i="14"/>
  <c r="V740" i="14"/>
  <c r="N740" i="14"/>
  <c r="L671" i="14"/>
  <c r="BP710" i="14"/>
  <c r="BH710" i="14"/>
  <c r="AZ710" i="14"/>
  <c r="AR710" i="14"/>
  <c r="AJ710" i="14"/>
  <c r="AB710" i="14"/>
  <c r="T710" i="14"/>
  <c r="L710" i="14"/>
  <c r="BN710" i="14"/>
  <c r="BF710" i="14"/>
  <c r="AX710" i="14"/>
  <c r="AP710" i="14"/>
  <c r="AH710" i="14"/>
  <c r="Z710" i="14"/>
  <c r="R710" i="14"/>
  <c r="J710" i="14"/>
  <c r="BM710" i="14"/>
  <c r="BE710" i="14"/>
  <c r="AW710" i="14"/>
  <c r="AO710" i="14"/>
  <c r="AG710" i="14"/>
  <c r="Y710" i="14"/>
  <c r="Q710" i="14"/>
  <c r="I710" i="14"/>
  <c r="BL710" i="14"/>
  <c r="BD710" i="14"/>
  <c r="AV710" i="14"/>
  <c r="AN710" i="14"/>
  <c r="AF710" i="14"/>
  <c r="X710" i="14"/>
  <c r="P710" i="14"/>
  <c r="H710" i="14"/>
  <c r="BR710" i="14"/>
  <c r="BJ710" i="14"/>
  <c r="BB710" i="14"/>
  <c r="AT710" i="14"/>
  <c r="AL710" i="14"/>
  <c r="AD710" i="14"/>
  <c r="V710" i="14"/>
  <c r="N710" i="14"/>
  <c r="BQ710" i="14"/>
  <c r="BI710" i="14"/>
  <c r="BA710" i="14"/>
  <c r="AS710" i="14"/>
  <c r="AK710" i="14"/>
  <c r="AC710" i="14"/>
  <c r="U710" i="14"/>
  <c r="M710" i="14"/>
  <c r="BK710" i="14"/>
  <c r="AE710" i="14"/>
  <c r="BG710" i="14"/>
  <c r="AA710" i="14"/>
  <c r="BC710" i="14"/>
  <c r="W710" i="14"/>
  <c r="AY710" i="14"/>
  <c r="S710" i="14"/>
  <c r="AU710" i="14"/>
  <c r="O710" i="14"/>
  <c r="AQ710" i="14"/>
  <c r="K710" i="14"/>
  <c r="AM710" i="14"/>
  <c r="G710" i="14"/>
  <c r="BO710" i="14"/>
  <c r="AI710" i="14"/>
  <c r="L641" i="14"/>
  <c r="BP735" i="14"/>
  <c r="BH735" i="14"/>
  <c r="AZ735" i="14"/>
  <c r="AR735" i="14"/>
  <c r="AJ735" i="14"/>
  <c r="BN735" i="14"/>
  <c r="BF735" i="14"/>
  <c r="AX735" i="14"/>
  <c r="BM735" i="14"/>
  <c r="BE735" i="14"/>
  <c r="AW735" i="14"/>
  <c r="AO735" i="14"/>
  <c r="BR735" i="14"/>
  <c r="BJ735" i="14"/>
  <c r="BB735" i="14"/>
  <c r="AT735" i="14"/>
  <c r="BQ735" i="14"/>
  <c r="BI735" i="14"/>
  <c r="BA735" i="14"/>
  <c r="AS735" i="14"/>
  <c r="AK735" i="14"/>
  <c r="BL735" i="14"/>
  <c r="AQ735" i="14"/>
  <c r="AF735" i="14"/>
  <c r="X735" i="14"/>
  <c r="P735" i="14"/>
  <c r="H735" i="14"/>
  <c r="BK735" i="14"/>
  <c r="BG735" i="14"/>
  <c r="AN735" i="14"/>
  <c r="AD735" i="14"/>
  <c r="V735" i="14"/>
  <c r="N735" i="14"/>
  <c r="BD735" i="14"/>
  <c r="AM735" i="14"/>
  <c r="AC735" i="14"/>
  <c r="U735" i="14"/>
  <c r="M735" i="14"/>
  <c r="BC735" i="14"/>
  <c r="AL735" i="14"/>
  <c r="AB735" i="14"/>
  <c r="T735" i="14"/>
  <c r="L735" i="14"/>
  <c r="AY735" i="14"/>
  <c r="AV735" i="14"/>
  <c r="AH735" i="14"/>
  <c r="Z735" i="14"/>
  <c r="R735" i="14"/>
  <c r="J735" i="14"/>
  <c r="BO735" i="14"/>
  <c r="AU735" i="14"/>
  <c r="AG735" i="14"/>
  <c r="Y735" i="14"/>
  <c r="Q735" i="14"/>
  <c r="I735" i="14"/>
  <c r="K735" i="14"/>
  <c r="AP735" i="14"/>
  <c r="AI735" i="14"/>
  <c r="AE735" i="14"/>
  <c r="AA735" i="14"/>
  <c r="W735" i="14"/>
  <c r="S735" i="14"/>
  <c r="O735" i="14"/>
  <c r="G735" i="14"/>
  <c r="L666" i="14"/>
  <c r="BK742" i="14"/>
  <c r="BC742" i="14"/>
  <c r="AU742" i="14"/>
  <c r="AM742" i="14"/>
  <c r="AE742" i="14"/>
  <c r="W742" i="14"/>
  <c r="O742" i="14"/>
  <c r="G742" i="14"/>
  <c r="BR742" i="14"/>
  <c r="BJ742" i="14"/>
  <c r="BB742" i="14"/>
  <c r="AT742" i="14"/>
  <c r="AL742" i="14"/>
  <c r="AD742" i="14"/>
  <c r="V742" i="14"/>
  <c r="N742" i="14"/>
  <c r="BQ742" i="14"/>
  <c r="BI742" i="14"/>
  <c r="BA742" i="14"/>
  <c r="AS742" i="14"/>
  <c r="AK742" i="14"/>
  <c r="AC742" i="14"/>
  <c r="U742" i="14"/>
  <c r="M742" i="14"/>
  <c r="BP742" i="14"/>
  <c r="BH742" i="14"/>
  <c r="AZ742" i="14"/>
  <c r="AR742" i="14"/>
  <c r="AJ742" i="14"/>
  <c r="AB742" i="14"/>
  <c r="T742" i="14"/>
  <c r="L742" i="14"/>
  <c r="BO742" i="14"/>
  <c r="BG742" i="14"/>
  <c r="AY742" i="14"/>
  <c r="AQ742" i="14"/>
  <c r="AI742" i="14"/>
  <c r="AA742" i="14"/>
  <c r="S742" i="14"/>
  <c r="K742" i="14"/>
  <c r="BN742" i="14"/>
  <c r="BF742" i="14"/>
  <c r="AX742" i="14"/>
  <c r="AP742" i="14"/>
  <c r="AH742" i="14"/>
  <c r="Z742" i="14"/>
  <c r="R742" i="14"/>
  <c r="J742" i="14"/>
  <c r="BM742" i="14"/>
  <c r="BE742" i="14"/>
  <c r="AW742" i="14"/>
  <c r="AO742" i="14"/>
  <c r="AG742" i="14"/>
  <c r="Y742" i="14"/>
  <c r="Q742" i="14"/>
  <c r="I742" i="14"/>
  <c r="BL742" i="14"/>
  <c r="BD742" i="14"/>
  <c r="AV742" i="14"/>
  <c r="AN742" i="14"/>
  <c r="AF742" i="14"/>
  <c r="X742" i="14"/>
  <c r="P742" i="14"/>
  <c r="H742" i="14"/>
  <c r="L673" i="14"/>
  <c r="BQ728" i="14"/>
  <c r="BI728" i="14"/>
  <c r="BA728" i="14"/>
  <c r="AS728" i="14"/>
  <c r="AK728" i="14"/>
  <c r="AC728" i="14"/>
  <c r="U728" i="14"/>
  <c r="M728" i="14"/>
  <c r="BO728" i="14"/>
  <c r="BG728" i="14"/>
  <c r="AY728" i="14"/>
  <c r="AQ728" i="14"/>
  <c r="AI728" i="14"/>
  <c r="AA728" i="14"/>
  <c r="S728" i="14"/>
  <c r="K728" i="14"/>
  <c r="BN728" i="14"/>
  <c r="BF728" i="14"/>
  <c r="AX728" i="14"/>
  <c r="AP728" i="14"/>
  <c r="AH728" i="14"/>
  <c r="Z728" i="14"/>
  <c r="R728" i="14"/>
  <c r="J728" i="14"/>
  <c r="BM728" i="14"/>
  <c r="BE728" i="14"/>
  <c r="AW728" i="14"/>
  <c r="AO728" i="14"/>
  <c r="AG728" i="14"/>
  <c r="Y728" i="14"/>
  <c r="Q728" i="14"/>
  <c r="I728" i="14"/>
  <c r="BK728" i="14"/>
  <c r="BC728" i="14"/>
  <c r="AU728" i="14"/>
  <c r="AM728" i="14"/>
  <c r="AE728" i="14"/>
  <c r="W728" i="14"/>
  <c r="O728" i="14"/>
  <c r="G728" i="14"/>
  <c r="BR728" i="14"/>
  <c r="BJ728" i="14"/>
  <c r="BB728" i="14"/>
  <c r="AT728" i="14"/>
  <c r="AL728" i="14"/>
  <c r="AD728" i="14"/>
  <c r="V728" i="14"/>
  <c r="N728" i="14"/>
  <c r="BL728" i="14"/>
  <c r="AF728" i="14"/>
  <c r="BD728" i="14"/>
  <c r="X728" i="14"/>
  <c r="AZ728" i="14"/>
  <c r="T728" i="14"/>
  <c r="AV728" i="14"/>
  <c r="P728" i="14"/>
  <c r="AN728" i="14"/>
  <c r="H728" i="14"/>
  <c r="BP728" i="14"/>
  <c r="AJ728" i="14"/>
  <c r="BH728" i="14"/>
  <c r="AR728" i="14"/>
  <c r="L728" i="14"/>
  <c r="AB728" i="14"/>
  <c r="L659" i="14"/>
  <c r="BL706" i="14"/>
  <c r="BD706" i="14"/>
  <c r="AV706" i="14"/>
  <c r="AN706" i="14"/>
  <c r="AF706" i="14"/>
  <c r="X706" i="14"/>
  <c r="P706" i="14"/>
  <c r="H706" i="14"/>
  <c r="BR706" i="14"/>
  <c r="BJ706" i="14"/>
  <c r="BB706" i="14"/>
  <c r="AT706" i="14"/>
  <c r="AL706" i="14"/>
  <c r="AD706" i="14"/>
  <c r="V706" i="14"/>
  <c r="N706" i="14"/>
  <c r="BQ706" i="14"/>
  <c r="BI706" i="14"/>
  <c r="BA706" i="14"/>
  <c r="AS706" i="14"/>
  <c r="AK706" i="14"/>
  <c r="AC706" i="14"/>
  <c r="U706" i="14"/>
  <c r="M706" i="14"/>
  <c r="BP706" i="14"/>
  <c r="BH706" i="14"/>
  <c r="AZ706" i="14"/>
  <c r="AR706" i="14"/>
  <c r="AJ706" i="14"/>
  <c r="AB706" i="14"/>
  <c r="T706" i="14"/>
  <c r="L706" i="14"/>
  <c r="BN706" i="14"/>
  <c r="BF706" i="14"/>
  <c r="AX706" i="14"/>
  <c r="AP706" i="14"/>
  <c r="AH706" i="14"/>
  <c r="Z706" i="14"/>
  <c r="R706" i="14"/>
  <c r="J706" i="14"/>
  <c r="BM706" i="14"/>
  <c r="BE706" i="14"/>
  <c r="AW706" i="14"/>
  <c r="AO706" i="14"/>
  <c r="AG706" i="14"/>
  <c r="Y706" i="14"/>
  <c r="Q706" i="14"/>
  <c r="I706" i="14"/>
  <c r="AQ706" i="14"/>
  <c r="K706" i="14"/>
  <c r="AM706" i="14"/>
  <c r="G706" i="14"/>
  <c r="BO706" i="14"/>
  <c r="AI706" i="14"/>
  <c r="BK706" i="14"/>
  <c r="AE706" i="14"/>
  <c r="BG706" i="14"/>
  <c r="AA706" i="14"/>
  <c r="BC706" i="14"/>
  <c r="W706" i="14"/>
  <c r="AY706" i="14"/>
  <c r="S706" i="14"/>
  <c r="AU706" i="14"/>
  <c r="O706" i="14"/>
  <c r="L637" i="14"/>
  <c r="BL724" i="14"/>
  <c r="BD724" i="14"/>
  <c r="AV724" i="14"/>
  <c r="AN724" i="14"/>
  <c r="AF724" i="14"/>
  <c r="X724" i="14"/>
  <c r="P724" i="14"/>
  <c r="H724" i="14"/>
  <c r="BR724" i="14"/>
  <c r="BJ724" i="14"/>
  <c r="BB724" i="14"/>
  <c r="AT724" i="14"/>
  <c r="AL724" i="14"/>
  <c r="AD724" i="14"/>
  <c r="V724" i="14"/>
  <c r="N724" i="14"/>
  <c r="BQ724" i="14"/>
  <c r="BI724" i="14"/>
  <c r="BA724" i="14"/>
  <c r="AS724" i="14"/>
  <c r="AK724" i="14"/>
  <c r="AC724" i="14"/>
  <c r="U724" i="14"/>
  <c r="M724" i="14"/>
  <c r="BP724" i="14"/>
  <c r="BH724" i="14"/>
  <c r="AZ724" i="14"/>
  <c r="AR724" i="14"/>
  <c r="AJ724" i="14"/>
  <c r="AB724" i="14"/>
  <c r="T724" i="14"/>
  <c r="L724" i="14"/>
  <c r="BN724" i="14"/>
  <c r="BF724" i="14"/>
  <c r="AX724" i="14"/>
  <c r="AP724" i="14"/>
  <c r="AH724" i="14"/>
  <c r="Z724" i="14"/>
  <c r="R724" i="14"/>
  <c r="J724" i="14"/>
  <c r="BM724" i="14"/>
  <c r="BE724" i="14"/>
  <c r="AW724" i="14"/>
  <c r="AO724" i="14"/>
  <c r="AG724" i="14"/>
  <c r="Y724" i="14"/>
  <c r="Q724" i="14"/>
  <c r="I724" i="14"/>
  <c r="BG724" i="14"/>
  <c r="AA724" i="14"/>
  <c r="AY724" i="14"/>
  <c r="S724" i="14"/>
  <c r="AU724" i="14"/>
  <c r="O724" i="14"/>
  <c r="AQ724" i="14"/>
  <c r="K724" i="14"/>
  <c r="BO724" i="14"/>
  <c r="AI724" i="14"/>
  <c r="BK724" i="14"/>
  <c r="AE724" i="14"/>
  <c r="BC724" i="14"/>
  <c r="AM724" i="14"/>
  <c r="W724" i="14"/>
  <c r="G724" i="14"/>
  <c r="L655" i="14"/>
  <c r="BL711" i="14"/>
  <c r="BD711" i="14"/>
  <c r="AV711" i="14"/>
  <c r="AN711" i="14"/>
  <c r="AF711" i="14"/>
  <c r="BR711" i="14"/>
  <c r="BJ711" i="14"/>
  <c r="BB711" i="14"/>
  <c r="AT711" i="14"/>
  <c r="AL711" i="14"/>
  <c r="AD711" i="14"/>
  <c r="V711" i="14"/>
  <c r="N711" i="14"/>
  <c r="BQ711" i="14"/>
  <c r="BI711" i="14"/>
  <c r="BA711" i="14"/>
  <c r="AS711" i="14"/>
  <c r="AK711" i="14"/>
  <c r="AC711" i="14"/>
  <c r="U711" i="14"/>
  <c r="M711" i="14"/>
  <c r="BP711" i="14"/>
  <c r="BH711" i="14"/>
  <c r="BN711" i="14"/>
  <c r="BF711" i="14"/>
  <c r="BM711" i="14"/>
  <c r="BE711" i="14"/>
  <c r="AW711" i="14"/>
  <c r="AO711" i="14"/>
  <c r="AG711" i="14"/>
  <c r="AX711" i="14"/>
  <c r="AH711" i="14"/>
  <c r="T711" i="14"/>
  <c r="J711" i="14"/>
  <c r="BO711" i="14"/>
  <c r="AR711" i="14"/>
  <c r="AB711" i="14"/>
  <c r="R711" i="14"/>
  <c r="H711" i="14"/>
  <c r="BK711" i="14"/>
  <c r="AQ711" i="14"/>
  <c r="AA711" i="14"/>
  <c r="Q711" i="14"/>
  <c r="G711" i="14"/>
  <c r="BG711" i="14"/>
  <c r="AP711" i="14"/>
  <c r="Z711" i="14"/>
  <c r="P711" i="14"/>
  <c r="AZ711" i="14"/>
  <c r="AJ711" i="14"/>
  <c r="X711" i="14"/>
  <c r="L711" i="14"/>
  <c r="AY711" i="14"/>
  <c r="AI711" i="14"/>
  <c r="W711" i="14"/>
  <c r="K711" i="14"/>
  <c r="AM711" i="14"/>
  <c r="AE711" i="14"/>
  <c r="Y711" i="14"/>
  <c r="S711" i="14"/>
  <c r="O711" i="14"/>
  <c r="I711" i="14"/>
  <c r="BC711" i="14"/>
  <c r="AU711" i="14"/>
  <c r="L642" i="14"/>
  <c r="BP699" i="14"/>
  <c r="BH699" i="14"/>
  <c r="AZ699" i="14"/>
  <c r="AR699" i="14"/>
  <c r="AJ699" i="14"/>
  <c r="AB699" i="14"/>
  <c r="T699" i="14"/>
  <c r="L699" i="14"/>
  <c r="BO699" i="14"/>
  <c r="BG699" i="14"/>
  <c r="AY699" i="14"/>
  <c r="AQ699" i="14"/>
  <c r="AI699" i="14"/>
  <c r="AA699" i="14"/>
  <c r="S699" i="14"/>
  <c r="K699" i="14"/>
  <c r="BN699" i="14"/>
  <c r="BF699" i="14"/>
  <c r="AX699" i="14"/>
  <c r="AP699" i="14"/>
  <c r="AH699" i="14"/>
  <c r="Z699" i="14"/>
  <c r="R699" i="14"/>
  <c r="J699" i="14"/>
  <c r="BM699" i="14"/>
  <c r="BE699" i="14"/>
  <c r="AW699" i="14"/>
  <c r="AO699" i="14"/>
  <c r="AG699" i="14"/>
  <c r="Y699" i="14"/>
  <c r="Q699" i="14"/>
  <c r="I699" i="14"/>
  <c r="BL699" i="14"/>
  <c r="BD699" i="14"/>
  <c r="AV699" i="14"/>
  <c r="AN699" i="14"/>
  <c r="AF699" i="14"/>
  <c r="X699" i="14"/>
  <c r="P699" i="14"/>
  <c r="H699" i="14"/>
  <c r="BK699" i="14"/>
  <c r="BC699" i="14"/>
  <c r="AU699" i="14"/>
  <c r="AM699" i="14"/>
  <c r="AE699" i="14"/>
  <c r="W699" i="14"/>
  <c r="O699" i="14"/>
  <c r="G699" i="14"/>
  <c r="BR699" i="14"/>
  <c r="BJ699" i="14"/>
  <c r="BB699" i="14"/>
  <c r="AT699" i="14"/>
  <c r="AL699" i="14"/>
  <c r="AD699" i="14"/>
  <c r="V699" i="14"/>
  <c r="N699" i="14"/>
  <c r="BQ699" i="14"/>
  <c r="BI699" i="14"/>
  <c r="BA699" i="14"/>
  <c r="AS699" i="14"/>
  <c r="AK699" i="14"/>
  <c r="AC699" i="14"/>
  <c r="U699" i="14"/>
  <c r="M699" i="14"/>
  <c r="L630" i="14"/>
  <c r="E91" i="11"/>
  <c r="F91" i="11" s="1"/>
  <c r="D92" i="11"/>
  <c r="G92" i="11" s="1"/>
  <c r="M321" i="2"/>
  <c r="AH82" i="2"/>
  <c r="AI82" i="2" s="1"/>
  <c r="AK82" i="2" s="1"/>
  <c r="AO82" i="2" s="1"/>
  <c r="M36" i="11" s="1"/>
  <c r="K83" i="2"/>
  <c r="M83" i="2" s="1"/>
  <c r="O83" i="2" s="1"/>
  <c r="S83" i="2" s="1"/>
  <c r="L37" i="11" s="1"/>
  <c r="D84" i="2"/>
  <c r="E84" i="2" s="1"/>
  <c r="C85" i="2"/>
  <c r="F84" i="2"/>
  <c r="H84" i="2"/>
  <c r="I84" i="2" s="1"/>
  <c r="AC83" i="2"/>
  <c r="Z84" i="2"/>
  <c r="AE83" i="2"/>
  <c r="AF83" i="2" s="1"/>
  <c r="AA83" i="2"/>
  <c r="AB83" i="2" s="1"/>
  <c r="X95" i="2"/>
  <c r="F167" i="14" l="1"/>
  <c r="J91" i="11"/>
  <c r="K91" i="11" s="1"/>
  <c r="H91" i="11"/>
  <c r="I91" i="11" s="1"/>
  <c r="G167" i="14"/>
  <c r="FL426" i="14"/>
  <c r="GU426" i="14"/>
  <c r="BW426" i="14"/>
  <c r="AO426" i="14"/>
  <c r="II426" i="14"/>
  <c r="AR426" i="14"/>
  <c r="AS426" i="14"/>
  <c r="BA426" i="14"/>
  <c r="AA426" i="14"/>
  <c r="AT426" i="14"/>
  <c r="AQ426" i="14"/>
  <c r="AN426" i="14"/>
  <c r="DK426" i="14"/>
  <c r="AZ426" i="14"/>
  <c r="FR426" i="14"/>
  <c r="HA426" i="14"/>
  <c r="EY426" i="14"/>
  <c r="DD426" i="14"/>
  <c r="ID426" i="14"/>
  <c r="FO426" i="14"/>
  <c r="FX426" i="14"/>
  <c r="AM426" i="14"/>
  <c r="FW426" i="14"/>
  <c r="IJ426" i="14"/>
  <c r="CY426" i="14"/>
  <c r="AY426" i="14"/>
  <c r="AB426" i="14"/>
  <c r="DE426" i="14"/>
  <c r="HX426" i="14"/>
  <c r="CM426" i="14"/>
  <c r="HK426" i="14"/>
  <c r="DL426" i="14"/>
  <c r="FQ426" i="14"/>
  <c r="FK426" i="14"/>
  <c r="DJ426" i="14"/>
  <c r="DC426" i="14"/>
  <c r="IA426" i="14"/>
  <c r="FP426" i="14"/>
  <c r="IC426" i="14"/>
  <c r="HW426" i="14"/>
  <c r="K426" i="14"/>
  <c r="EI426" i="14"/>
  <c r="L426" i="14"/>
  <c r="IB426" i="14"/>
  <c r="DF426" i="14"/>
  <c r="CZ426" i="14"/>
  <c r="BG426" i="14"/>
  <c r="DS426" i="14"/>
  <c r="GE426" i="14"/>
  <c r="IQ426" i="14"/>
  <c r="BH426" i="14"/>
  <c r="DT426" i="14"/>
  <c r="GF426" i="14"/>
  <c r="IR426" i="14"/>
  <c r="BI426" i="14"/>
  <c r="DU426" i="14"/>
  <c r="GG426" i="14"/>
  <c r="IS426" i="14"/>
  <c r="BJ426" i="14"/>
  <c r="DV426" i="14"/>
  <c r="GH426" i="14"/>
  <c r="IT426" i="14"/>
  <c r="BC426" i="14"/>
  <c r="DO426" i="14"/>
  <c r="GA426" i="14"/>
  <c r="IM426" i="14"/>
  <c r="BD426" i="14"/>
  <c r="DP426" i="14"/>
  <c r="GB426" i="14"/>
  <c r="IN426" i="14"/>
  <c r="CC426" i="14"/>
  <c r="IG426" i="14"/>
  <c r="GD426" i="14"/>
  <c r="DM426" i="14"/>
  <c r="FY426" i="14"/>
  <c r="IK426" i="14"/>
  <c r="BB426" i="14"/>
  <c r="DN426" i="14"/>
  <c r="FZ426" i="14"/>
  <c r="IL426" i="14"/>
  <c r="AU426" i="14"/>
  <c r="DG426" i="14"/>
  <c r="FS426" i="14"/>
  <c r="IE426" i="14"/>
  <c r="AV426" i="14"/>
  <c r="DH426" i="14"/>
  <c r="FT426" i="14"/>
  <c r="IF426" i="14"/>
  <c r="AW426" i="14"/>
  <c r="HI426" i="14"/>
  <c r="EP426" i="14"/>
  <c r="BO426" i="14"/>
  <c r="EA426" i="14"/>
  <c r="GM426" i="14"/>
  <c r="IY426" i="14"/>
  <c r="BP426" i="14"/>
  <c r="EB426" i="14"/>
  <c r="GN426" i="14"/>
  <c r="IZ426" i="14"/>
  <c r="BQ426" i="14"/>
  <c r="EC426" i="14"/>
  <c r="GO426" i="14"/>
  <c r="JA426" i="14"/>
  <c r="BR426" i="14"/>
  <c r="ED426" i="14"/>
  <c r="GP426" i="14"/>
  <c r="JB426" i="14"/>
  <c r="BK426" i="14"/>
  <c r="DW426" i="14"/>
  <c r="GI426" i="14"/>
  <c r="IU426" i="14"/>
  <c r="BL426" i="14"/>
  <c r="DX426" i="14"/>
  <c r="GJ426" i="14"/>
  <c r="IV426" i="14"/>
  <c r="CK426" i="14"/>
  <c r="R426" i="14"/>
  <c r="BX426" i="14"/>
  <c r="EJ426" i="14"/>
  <c r="GV426" i="14"/>
  <c r="M426" i="14"/>
  <c r="BY426" i="14"/>
  <c r="EK426" i="14"/>
  <c r="GW426" i="14"/>
  <c r="N426" i="14"/>
  <c r="BZ426" i="14"/>
  <c r="EL426" i="14"/>
  <c r="GX426" i="14"/>
  <c r="G426" i="14"/>
  <c r="BS426" i="14"/>
  <c r="EE426" i="14"/>
  <c r="GQ426" i="14"/>
  <c r="H426" i="14"/>
  <c r="BT426" i="14"/>
  <c r="EF426" i="14"/>
  <c r="GR426" i="14"/>
  <c r="I426" i="14"/>
  <c r="DI426" i="14"/>
  <c r="Z426" i="14"/>
  <c r="S426" i="14"/>
  <c r="CE426" i="14"/>
  <c r="EQ426" i="14"/>
  <c r="HC426" i="14"/>
  <c r="T426" i="14"/>
  <c r="CF426" i="14"/>
  <c r="ER426" i="14"/>
  <c r="HD426" i="14"/>
  <c r="U426" i="14"/>
  <c r="CG426" i="14"/>
  <c r="ES426" i="14"/>
  <c r="HE426" i="14"/>
  <c r="V426" i="14"/>
  <c r="CH426" i="14"/>
  <c r="ET426" i="14"/>
  <c r="HF426" i="14"/>
  <c r="O426" i="14"/>
  <c r="CA426" i="14"/>
  <c r="EM426" i="14"/>
  <c r="GY426" i="14"/>
  <c r="P426" i="14"/>
  <c r="CB426" i="14"/>
  <c r="EN426" i="14"/>
  <c r="GZ426" i="14"/>
  <c r="Q426" i="14"/>
  <c r="EO426" i="14"/>
  <c r="AX426" i="14"/>
  <c r="CN426" i="14"/>
  <c r="EZ426" i="14"/>
  <c r="HL426" i="14"/>
  <c r="AC426" i="14"/>
  <c r="CO426" i="14"/>
  <c r="FA426" i="14"/>
  <c r="HM426" i="14"/>
  <c r="AD426" i="14"/>
  <c r="CP426" i="14"/>
  <c r="FB426" i="14"/>
  <c r="HN426" i="14"/>
  <c r="W426" i="14"/>
  <c r="CI426" i="14"/>
  <c r="EU426" i="14"/>
  <c r="HG426" i="14"/>
  <c r="X426" i="14"/>
  <c r="CJ426" i="14"/>
  <c r="EV426" i="14"/>
  <c r="HH426" i="14"/>
  <c r="Y426" i="14"/>
  <c r="EW426" i="14"/>
  <c r="CD426" i="14"/>
  <c r="AI426" i="14"/>
  <c r="CU426" i="14"/>
  <c r="FG426" i="14"/>
  <c r="HS426" i="14"/>
  <c r="AJ426" i="14"/>
  <c r="CV426" i="14"/>
  <c r="FH426" i="14"/>
  <c r="HT426" i="14"/>
  <c r="AK426" i="14"/>
  <c r="CW426" i="14"/>
  <c r="FI426" i="14"/>
  <c r="HU426" i="14"/>
  <c r="AL426" i="14"/>
  <c r="CX426" i="14"/>
  <c r="FJ426" i="14"/>
  <c r="HV426" i="14"/>
  <c r="AE426" i="14"/>
  <c r="CQ426" i="14"/>
  <c r="FC426" i="14"/>
  <c r="HO426" i="14"/>
  <c r="AF426" i="14"/>
  <c r="CR426" i="14"/>
  <c r="FD426" i="14"/>
  <c r="HP426" i="14"/>
  <c r="AG426" i="14"/>
  <c r="FU426" i="14"/>
  <c r="CL426" i="14"/>
  <c r="CS426" i="14"/>
  <c r="FE426" i="14"/>
  <c r="HQ426" i="14"/>
  <c r="AH426" i="14"/>
  <c r="CT426" i="14"/>
  <c r="IP426" i="14"/>
  <c r="DA426" i="14"/>
  <c r="FM426" i="14"/>
  <c r="HY426" i="14"/>
  <c r="AP426" i="14"/>
  <c r="DB426" i="14"/>
  <c r="BE426" i="14"/>
  <c r="DQ426" i="14"/>
  <c r="GC426" i="14"/>
  <c r="IO426" i="14"/>
  <c r="BF426" i="14"/>
  <c r="DR426" i="14"/>
  <c r="BM426" i="14"/>
  <c r="DY426" i="14"/>
  <c r="GK426" i="14"/>
  <c r="IW426" i="14"/>
  <c r="BN426" i="14"/>
  <c r="DZ426" i="14"/>
  <c r="BU426" i="14"/>
  <c r="EG426" i="14"/>
  <c r="GS426" i="14"/>
  <c r="J426" i="14"/>
  <c r="BV426" i="14"/>
  <c r="EH426" i="14"/>
  <c r="EX426" i="14"/>
  <c r="FF426" i="14"/>
  <c r="FN426" i="14"/>
  <c r="FV426" i="14"/>
  <c r="GL426" i="14"/>
  <c r="IX426" i="14"/>
  <c r="GT426" i="14"/>
  <c r="HB426" i="14"/>
  <c r="HJ426" i="14"/>
  <c r="HR426" i="14"/>
  <c r="HZ426" i="14"/>
  <c r="I167" i="14"/>
  <c r="K167" i="14" s="1"/>
  <c r="IV428" i="14" s="1"/>
  <c r="BG694" i="14"/>
  <c r="E747" i="14" s="1"/>
  <c r="D747" i="14" s="1"/>
  <c r="AQ694" i="14"/>
  <c r="E731" i="14" s="1"/>
  <c r="D731" i="14" s="1"/>
  <c r="Q694" i="14"/>
  <c r="E705" i="14" s="1"/>
  <c r="D705" i="14" s="1"/>
  <c r="R694" i="14"/>
  <c r="E706" i="14" s="1"/>
  <c r="D706" i="14" s="1"/>
  <c r="T694" i="14"/>
  <c r="E708" i="14" s="1"/>
  <c r="D708" i="14" s="1"/>
  <c r="U694" i="14"/>
  <c r="E709" i="14" s="1"/>
  <c r="D709" i="14" s="1"/>
  <c r="V694" i="14"/>
  <c r="E710" i="14" s="1"/>
  <c r="D710" i="14" s="1"/>
  <c r="P694" i="14"/>
  <c r="E704" i="14" s="1"/>
  <c r="D704" i="14" s="1"/>
  <c r="G168" i="14"/>
  <c r="E168" i="14"/>
  <c r="F168" i="14" s="1"/>
  <c r="AE694" i="14"/>
  <c r="E719" i="14" s="1"/>
  <c r="D719" i="14" s="1"/>
  <c r="O694" i="14"/>
  <c r="E703" i="14" s="1"/>
  <c r="D703" i="14" s="1"/>
  <c r="Y694" i="14"/>
  <c r="E713" i="14" s="1"/>
  <c r="D713" i="14" s="1"/>
  <c r="Z694" i="14"/>
  <c r="E714" i="14" s="1"/>
  <c r="D714" i="14" s="1"/>
  <c r="AB694" i="14"/>
  <c r="E716" i="14" s="1"/>
  <c r="D716" i="14" s="1"/>
  <c r="AC694" i="14"/>
  <c r="E717" i="14" s="1"/>
  <c r="D717" i="14" s="1"/>
  <c r="AD694" i="14"/>
  <c r="E718" i="14" s="1"/>
  <c r="D718" i="14" s="1"/>
  <c r="X694" i="14"/>
  <c r="E712" i="14" s="1"/>
  <c r="D712" i="14" s="1"/>
  <c r="D169" i="14"/>
  <c r="C170" i="14"/>
  <c r="BK694" i="14"/>
  <c r="E751" i="14" s="1"/>
  <c r="D751" i="14" s="1"/>
  <c r="AU694" i="14"/>
  <c r="E735" i="14" s="1"/>
  <c r="D735" i="14" s="1"/>
  <c r="AG694" i="14"/>
  <c r="E721" i="14" s="1"/>
  <c r="D721" i="14" s="1"/>
  <c r="AH694" i="14"/>
  <c r="E722" i="14" s="1"/>
  <c r="D722" i="14" s="1"/>
  <c r="AJ694" i="14"/>
  <c r="E724" i="14" s="1"/>
  <c r="D724" i="14" s="1"/>
  <c r="AK694" i="14"/>
  <c r="E725" i="14" s="1"/>
  <c r="D725" i="14" s="1"/>
  <c r="AL694" i="14"/>
  <c r="E726" i="14" s="1"/>
  <c r="D726" i="14" s="1"/>
  <c r="AF694" i="14"/>
  <c r="E720" i="14" s="1"/>
  <c r="D720" i="14" s="1"/>
  <c r="AI694" i="14"/>
  <c r="E723" i="14" s="1"/>
  <c r="D723" i="14" s="1"/>
  <c r="S694" i="14"/>
  <c r="E707" i="14" s="1"/>
  <c r="D707" i="14" s="1"/>
  <c r="AO694" i="14"/>
  <c r="E729" i="14" s="1"/>
  <c r="D729" i="14" s="1"/>
  <c r="AP694" i="14"/>
  <c r="E730" i="14" s="1"/>
  <c r="D730" i="14" s="1"/>
  <c r="AR694" i="14"/>
  <c r="E732" i="14" s="1"/>
  <c r="D732" i="14" s="1"/>
  <c r="AS694" i="14"/>
  <c r="E733" i="14" s="1"/>
  <c r="D733" i="14" s="1"/>
  <c r="AT694" i="14"/>
  <c r="E734" i="14" s="1"/>
  <c r="D734" i="14" s="1"/>
  <c r="AN694" i="14"/>
  <c r="E728" i="14" s="1"/>
  <c r="D728" i="14" s="1"/>
  <c r="BO694" i="14"/>
  <c r="E755" i="14" s="1"/>
  <c r="D755" i="14" s="1"/>
  <c r="AY694" i="14"/>
  <c r="E739" i="14" s="1"/>
  <c r="D739" i="14" s="1"/>
  <c r="AW694" i="14"/>
  <c r="E737" i="14" s="1"/>
  <c r="D737" i="14" s="1"/>
  <c r="AX694" i="14"/>
  <c r="E738" i="14" s="1"/>
  <c r="D738" i="14" s="1"/>
  <c r="AZ694" i="14"/>
  <c r="E740" i="14" s="1"/>
  <c r="D740" i="14" s="1"/>
  <c r="BA694" i="14"/>
  <c r="E741" i="14" s="1"/>
  <c r="D741" i="14" s="1"/>
  <c r="BB694" i="14"/>
  <c r="E742" i="14" s="1"/>
  <c r="D742" i="14" s="1"/>
  <c r="AV694" i="14"/>
  <c r="E736" i="14" s="1"/>
  <c r="D736" i="14" s="1"/>
  <c r="G694" i="14"/>
  <c r="E695" i="14" s="1"/>
  <c r="D695" i="14" s="1"/>
  <c r="W694" i="14"/>
  <c r="E711" i="14" s="1"/>
  <c r="D711" i="14" s="1"/>
  <c r="BE694" i="14"/>
  <c r="E745" i="14" s="1"/>
  <c r="D745" i="14" s="1"/>
  <c r="BF694" i="14"/>
  <c r="E746" i="14" s="1"/>
  <c r="D746" i="14" s="1"/>
  <c r="BH694" i="14"/>
  <c r="E748" i="14" s="1"/>
  <c r="D748" i="14" s="1"/>
  <c r="BI694" i="14"/>
  <c r="E749" i="14" s="1"/>
  <c r="D749" i="14" s="1"/>
  <c r="BJ694" i="14"/>
  <c r="E750" i="14" s="1"/>
  <c r="D750" i="14" s="1"/>
  <c r="BD694" i="14"/>
  <c r="E744" i="14" s="1"/>
  <c r="D744" i="14" s="1"/>
  <c r="IY427" i="14"/>
  <c r="IQ427" i="14"/>
  <c r="II427" i="14"/>
  <c r="IA427" i="14"/>
  <c r="HS427" i="14"/>
  <c r="HK427" i="14"/>
  <c r="HC427" i="14"/>
  <c r="GU427" i="14"/>
  <c r="GM427" i="14"/>
  <c r="GE427" i="14"/>
  <c r="IW427" i="14"/>
  <c r="IO427" i="14"/>
  <c r="IG427" i="14"/>
  <c r="HY427" i="14"/>
  <c r="HQ427" i="14"/>
  <c r="HI427" i="14"/>
  <c r="HA427" i="14"/>
  <c r="GS427" i="14"/>
  <c r="GK427" i="14"/>
  <c r="GC427" i="14"/>
  <c r="IX427" i="14"/>
  <c r="IM427" i="14"/>
  <c r="IC427" i="14"/>
  <c r="HR427" i="14"/>
  <c r="HG427" i="14"/>
  <c r="GW427" i="14"/>
  <c r="GL427" i="14"/>
  <c r="GA427" i="14"/>
  <c r="FS427" i="14"/>
  <c r="FK427" i="14"/>
  <c r="FC427" i="14"/>
  <c r="EU427" i="14"/>
  <c r="EM427" i="14"/>
  <c r="EE427" i="14"/>
  <c r="DW427" i="14"/>
  <c r="DO427" i="14"/>
  <c r="DG427" i="14"/>
  <c r="CY427" i="14"/>
  <c r="CQ427" i="14"/>
  <c r="CI427" i="14"/>
  <c r="CA427" i="14"/>
  <c r="BS427" i="14"/>
  <c r="BK427" i="14"/>
  <c r="BC427" i="14"/>
  <c r="AU427" i="14"/>
  <c r="AM427" i="14"/>
  <c r="AE427" i="14"/>
  <c r="W427" i="14"/>
  <c r="O427" i="14"/>
  <c r="G427" i="14"/>
  <c r="IV427" i="14"/>
  <c r="IL427" i="14"/>
  <c r="IB427" i="14"/>
  <c r="HP427" i="14"/>
  <c r="HF427" i="14"/>
  <c r="GV427" i="14"/>
  <c r="GJ427" i="14"/>
  <c r="FZ427" i="14"/>
  <c r="FR427" i="14"/>
  <c r="FJ427" i="14"/>
  <c r="FB427" i="14"/>
  <c r="ET427" i="14"/>
  <c r="EL427" i="14"/>
  <c r="ED427" i="14"/>
  <c r="DV427" i="14"/>
  <c r="DN427" i="14"/>
  <c r="DF427" i="14"/>
  <c r="CX427" i="14"/>
  <c r="CP427" i="14"/>
  <c r="CH427" i="14"/>
  <c r="BZ427" i="14"/>
  <c r="BR427" i="14"/>
  <c r="BJ427" i="14"/>
  <c r="BB427" i="14"/>
  <c r="AT427" i="14"/>
  <c r="AL427" i="14"/>
  <c r="AD427" i="14"/>
  <c r="V427" i="14"/>
  <c r="N427" i="14"/>
  <c r="IU427" i="14"/>
  <c r="IK427" i="14"/>
  <c r="HZ427" i="14"/>
  <c r="HO427" i="14"/>
  <c r="HE427" i="14"/>
  <c r="GT427" i="14"/>
  <c r="GI427" i="14"/>
  <c r="FY427" i="14"/>
  <c r="FQ427" i="14"/>
  <c r="FI427" i="14"/>
  <c r="FA427" i="14"/>
  <c r="ES427" i="14"/>
  <c r="EK427" i="14"/>
  <c r="EC427" i="14"/>
  <c r="DU427" i="14"/>
  <c r="DM427" i="14"/>
  <c r="DE427" i="14"/>
  <c r="CW427" i="14"/>
  <c r="CO427" i="14"/>
  <c r="CG427" i="14"/>
  <c r="BY427" i="14"/>
  <c r="BQ427" i="14"/>
  <c r="BI427" i="14"/>
  <c r="BA427" i="14"/>
  <c r="AS427" i="14"/>
  <c r="AK427" i="14"/>
  <c r="AC427" i="14"/>
  <c r="U427" i="14"/>
  <c r="M427" i="14"/>
  <c r="IT427" i="14"/>
  <c r="IJ427" i="14"/>
  <c r="HX427" i="14"/>
  <c r="HN427" i="14"/>
  <c r="HD427" i="14"/>
  <c r="GR427" i="14"/>
  <c r="GH427" i="14"/>
  <c r="FX427" i="14"/>
  <c r="FP427" i="14"/>
  <c r="FH427" i="14"/>
  <c r="EZ427" i="14"/>
  <c r="ER427" i="14"/>
  <c r="EJ427" i="14"/>
  <c r="EB427" i="14"/>
  <c r="DT427" i="14"/>
  <c r="DL427" i="14"/>
  <c r="DD427" i="14"/>
  <c r="CV427" i="14"/>
  <c r="CN427" i="14"/>
  <c r="CF427" i="14"/>
  <c r="BX427" i="14"/>
  <c r="BP427" i="14"/>
  <c r="BH427" i="14"/>
  <c r="AZ427" i="14"/>
  <c r="AR427" i="14"/>
  <c r="AJ427" i="14"/>
  <c r="AB427" i="14"/>
  <c r="T427" i="14"/>
  <c r="L427" i="14"/>
  <c r="IS427" i="14"/>
  <c r="IH427" i="14"/>
  <c r="HW427" i="14"/>
  <c r="HM427" i="14"/>
  <c r="HB427" i="14"/>
  <c r="GQ427" i="14"/>
  <c r="GG427" i="14"/>
  <c r="FW427" i="14"/>
  <c r="FO427" i="14"/>
  <c r="FG427" i="14"/>
  <c r="EY427" i="14"/>
  <c r="EQ427" i="14"/>
  <c r="EI427" i="14"/>
  <c r="EA427" i="14"/>
  <c r="DS427" i="14"/>
  <c r="DK427" i="14"/>
  <c r="DC427" i="14"/>
  <c r="CU427" i="14"/>
  <c r="CM427" i="14"/>
  <c r="CE427" i="14"/>
  <c r="BW427" i="14"/>
  <c r="BO427" i="14"/>
  <c r="BG427" i="14"/>
  <c r="AY427" i="14"/>
  <c r="AQ427" i="14"/>
  <c r="AI427" i="14"/>
  <c r="AA427" i="14"/>
  <c r="S427" i="14"/>
  <c r="K427" i="14"/>
  <c r="JB427" i="14"/>
  <c r="IR427" i="14"/>
  <c r="IF427" i="14"/>
  <c r="HV427" i="14"/>
  <c r="HL427" i="14"/>
  <c r="GZ427" i="14"/>
  <c r="GP427" i="14"/>
  <c r="GF427" i="14"/>
  <c r="FV427" i="14"/>
  <c r="FN427" i="14"/>
  <c r="FF427" i="14"/>
  <c r="EX427" i="14"/>
  <c r="EP427" i="14"/>
  <c r="EH427" i="14"/>
  <c r="DZ427" i="14"/>
  <c r="DR427" i="14"/>
  <c r="DJ427" i="14"/>
  <c r="DB427" i="14"/>
  <c r="CT427" i="14"/>
  <c r="CL427" i="14"/>
  <c r="CD427" i="14"/>
  <c r="BV427" i="14"/>
  <c r="BN427" i="14"/>
  <c r="BF427" i="14"/>
  <c r="AX427" i="14"/>
  <c r="AP427" i="14"/>
  <c r="AH427" i="14"/>
  <c r="Z427" i="14"/>
  <c r="R427" i="14"/>
  <c r="J427" i="14"/>
  <c r="JA427" i="14"/>
  <c r="IP427" i="14"/>
  <c r="IE427" i="14"/>
  <c r="HU427" i="14"/>
  <c r="HJ427" i="14"/>
  <c r="GY427" i="14"/>
  <c r="GO427" i="14"/>
  <c r="GD427" i="14"/>
  <c r="FU427" i="14"/>
  <c r="FM427" i="14"/>
  <c r="FE427" i="14"/>
  <c r="EW427" i="14"/>
  <c r="EO427" i="14"/>
  <c r="EG427" i="14"/>
  <c r="DY427" i="14"/>
  <c r="DQ427" i="14"/>
  <c r="DI427" i="14"/>
  <c r="DA427" i="14"/>
  <c r="CS427" i="14"/>
  <c r="CK427" i="14"/>
  <c r="CC427" i="14"/>
  <c r="BU427" i="14"/>
  <c r="BM427" i="14"/>
  <c r="BE427" i="14"/>
  <c r="AW427" i="14"/>
  <c r="AO427" i="14"/>
  <c r="AG427" i="14"/>
  <c r="Y427" i="14"/>
  <c r="Q427" i="14"/>
  <c r="I427" i="14"/>
  <c r="IZ427" i="14"/>
  <c r="IN427" i="14"/>
  <c r="ID427" i="14"/>
  <c r="HT427" i="14"/>
  <c r="HH427" i="14"/>
  <c r="GX427" i="14"/>
  <c r="GN427" i="14"/>
  <c r="GB427" i="14"/>
  <c r="FT427" i="14"/>
  <c r="FL427" i="14"/>
  <c r="FD427" i="14"/>
  <c r="EV427" i="14"/>
  <c r="EN427" i="14"/>
  <c r="EF427" i="14"/>
  <c r="DX427" i="14"/>
  <c r="DP427" i="14"/>
  <c r="DH427" i="14"/>
  <c r="CZ427" i="14"/>
  <c r="CR427" i="14"/>
  <c r="CJ427" i="14"/>
  <c r="CB427" i="14"/>
  <c r="BT427" i="14"/>
  <c r="BL427" i="14"/>
  <c r="BD427" i="14"/>
  <c r="AV427" i="14"/>
  <c r="AN427" i="14"/>
  <c r="AF427" i="14"/>
  <c r="X427" i="14"/>
  <c r="P427" i="14"/>
  <c r="H427" i="14"/>
  <c r="AM694" i="14"/>
  <c r="E727" i="14" s="1"/>
  <c r="D727" i="14" s="1"/>
  <c r="BC694" i="14"/>
  <c r="E743" i="14" s="1"/>
  <c r="D743" i="14" s="1"/>
  <c r="BM694" i="14"/>
  <c r="E753" i="14" s="1"/>
  <c r="D753" i="14" s="1"/>
  <c r="BN694" i="14"/>
  <c r="E754" i="14" s="1"/>
  <c r="D754" i="14" s="1"/>
  <c r="BP694" i="14"/>
  <c r="E756" i="14" s="1"/>
  <c r="D756" i="14" s="1"/>
  <c r="BQ694" i="14"/>
  <c r="E757" i="14" s="1"/>
  <c r="D757" i="14" s="1"/>
  <c r="BR694" i="14"/>
  <c r="E758" i="14" s="1"/>
  <c r="D758" i="14" s="1"/>
  <c r="BL694" i="14"/>
  <c r="E752" i="14" s="1"/>
  <c r="D752" i="14" s="1"/>
  <c r="AA694" i="14"/>
  <c r="E715" i="14" s="1"/>
  <c r="D715" i="14" s="1"/>
  <c r="K694" i="14"/>
  <c r="E699" i="14" s="1"/>
  <c r="D699" i="14" s="1"/>
  <c r="I694" i="14"/>
  <c r="E697" i="14" s="1"/>
  <c r="D697" i="14" s="1"/>
  <c r="J694" i="14"/>
  <c r="E698" i="14" s="1"/>
  <c r="D698" i="14" s="1"/>
  <c r="L694" i="14"/>
  <c r="E700" i="14" s="1"/>
  <c r="D700" i="14" s="1"/>
  <c r="M694" i="14"/>
  <c r="E701" i="14" s="1"/>
  <c r="D701" i="14" s="1"/>
  <c r="N694" i="14"/>
  <c r="E702" i="14" s="1"/>
  <c r="D702" i="14" s="1"/>
  <c r="H694" i="14"/>
  <c r="E696" i="14" s="1"/>
  <c r="D696" i="14" s="1"/>
  <c r="D93" i="11"/>
  <c r="G93" i="11" s="1"/>
  <c r="E92" i="11"/>
  <c r="F92" i="11" s="1"/>
  <c r="AH83" i="2"/>
  <c r="AI83" i="2" s="1"/>
  <c r="AK83" i="2" s="1"/>
  <c r="AO83" i="2" s="1"/>
  <c r="M37" i="11" s="1"/>
  <c r="K84" i="2"/>
  <c r="M84" i="2" s="1"/>
  <c r="O84" i="2" s="1"/>
  <c r="S84" i="2" s="1"/>
  <c r="L38" i="11" s="1"/>
  <c r="D85" i="2"/>
  <c r="E85" i="2" s="1"/>
  <c r="F85" i="2"/>
  <c r="H85" i="2"/>
  <c r="I85" i="2" s="1"/>
  <c r="C86" i="2"/>
  <c r="AC84" i="2"/>
  <c r="AE84" i="2"/>
  <c r="AF84" i="2" s="1"/>
  <c r="AA84" i="2"/>
  <c r="AB84" i="2" s="1"/>
  <c r="Z85" i="2"/>
  <c r="X96" i="2"/>
  <c r="J92" i="11" l="1"/>
  <c r="K92" i="11" s="1"/>
  <c r="H92" i="11"/>
  <c r="I92" i="11" s="1"/>
  <c r="CG428" i="14"/>
  <c r="FP428" i="14"/>
  <c r="IY428" i="14"/>
  <c r="CM428" i="14"/>
  <c r="FK428" i="14"/>
  <c r="ER428" i="14"/>
  <c r="ES428" i="14"/>
  <c r="IB428" i="14"/>
  <c r="BP428" i="14"/>
  <c r="EY428" i="14"/>
  <c r="HW428" i="14"/>
  <c r="HZ428" i="14"/>
  <c r="FO428" i="14"/>
  <c r="IX428" i="14"/>
  <c r="CL428" i="14"/>
  <c r="FU428" i="14"/>
  <c r="IR428" i="14"/>
  <c r="BB428" i="14"/>
  <c r="IA428" i="14"/>
  <c r="BO428" i="14"/>
  <c r="EX428" i="14"/>
  <c r="IG428" i="14"/>
  <c r="BI428" i="14"/>
  <c r="DN428" i="14"/>
  <c r="IW428" i="14"/>
  <c r="CK428" i="14"/>
  <c r="FS428" i="14"/>
  <c r="JA428" i="14"/>
  <c r="CE428" i="14"/>
  <c r="FZ428" i="14"/>
  <c r="BN428" i="14"/>
  <c r="EW428" i="14"/>
  <c r="IE428" i="14"/>
  <c r="BH428" i="14"/>
  <c r="EQ428" i="14"/>
  <c r="IL428" i="14"/>
  <c r="CI428" i="14"/>
  <c r="FQ428" i="14"/>
  <c r="IZ428" i="14"/>
  <c r="CD428" i="14"/>
  <c r="HY428" i="14"/>
  <c r="AV428" i="14"/>
  <c r="BM428" i="14"/>
  <c r="EU428" i="14"/>
  <c r="IC428" i="14"/>
  <c r="BQ428" i="14"/>
  <c r="EP428" i="14"/>
  <c r="BK428" i="14"/>
  <c r="EF428" i="14"/>
  <c r="BW428" i="14"/>
  <c r="FE428" i="14"/>
  <c r="IK428" i="14"/>
  <c r="BX428" i="14"/>
  <c r="FF428" i="14"/>
  <c r="IM428" i="14"/>
  <c r="BY428" i="14"/>
  <c r="FG428" i="14"/>
  <c r="IO428" i="14"/>
  <c r="CA428" i="14"/>
  <c r="FH428" i="14"/>
  <c r="IP428" i="14"/>
  <c r="CC428" i="14"/>
  <c r="FI428" i="14"/>
  <c r="IQ428" i="14"/>
  <c r="BS428" i="14"/>
  <c r="EZ428" i="14"/>
  <c r="IH428" i="14"/>
  <c r="BU428" i="14"/>
  <c r="FA428" i="14"/>
  <c r="II428" i="14"/>
  <c r="BV428" i="14"/>
  <c r="FC428" i="14"/>
  <c r="IJ428" i="14"/>
  <c r="BJ428" i="14"/>
  <c r="DV428" i="14"/>
  <c r="GH428" i="14"/>
  <c r="IT428" i="14"/>
  <c r="BD428" i="14"/>
  <c r="EN428" i="14"/>
  <c r="FM428" i="14"/>
  <c r="IS428" i="14"/>
  <c r="CF428" i="14"/>
  <c r="FN428" i="14"/>
  <c r="IU428" i="14"/>
  <c r="BR428" i="14"/>
  <c r="ED428" i="14"/>
  <c r="GP428" i="14"/>
  <c r="JB428" i="14"/>
  <c r="BL428" i="14"/>
  <c r="EV428" i="14"/>
  <c r="K428" i="14"/>
  <c r="CS428" i="14"/>
  <c r="FY428" i="14"/>
  <c r="L428" i="14"/>
  <c r="CT428" i="14"/>
  <c r="GA428" i="14"/>
  <c r="M428" i="14"/>
  <c r="CU428" i="14"/>
  <c r="GC428" i="14"/>
  <c r="O428" i="14"/>
  <c r="CV428" i="14"/>
  <c r="GD428" i="14"/>
  <c r="Q428" i="14"/>
  <c r="CW428" i="14"/>
  <c r="GE428" i="14"/>
  <c r="G428" i="14"/>
  <c r="CN428" i="14"/>
  <c r="FV428" i="14"/>
  <c r="I428" i="14"/>
  <c r="CO428" i="14"/>
  <c r="FW428" i="14"/>
  <c r="J428" i="14"/>
  <c r="CQ428" i="14"/>
  <c r="FX428" i="14"/>
  <c r="N428" i="14"/>
  <c r="BZ428" i="14"/>
  <c r="EL428" i="14"/>
  <c r="GX428" i="14"/>
  <c r="H428" i="14"/>
  <c r="BT428" i="14"/>
  <c r="FD428" i="14"/>
  <c r="U428" i="14"/>
  <c r="DC428" i="14"/>
  <c r="GK428" i="14"/>
  <c r="W428" i="14"/>
  <c r="DD428" i="14"/>
  <c r="GL428" i="14"/>
  <c r="Y428" i="14"/>
  <c r="DE428" i="14"/>
  <c r="GM428" i="14"/>
  <c r="Z428" i="14"/>
  <c r="DG428" i="14"/>
  <c r="GN428" i="14"/>
  <c r="AA428" i="14"/>
  <c r="DI428" i="14"/>
  <c r="GO428" i="14"/>
  <c r="R428" i="14"/>
  <c r="CY428" i="14"/>
  <c r="GF428" i="14"/>
  <c r="S428" i="14"/>
  <c r="DA428" i="14"/>
  <c r="GG428" i="14"/>
  <c r="T428" i="14"/>
  <c r="DB428" i="14"/>
  <c r="GI428" i="14"/>
  <c r="V428" i="14"/>
  <c r="CH428" i="14"/>
  <c r="ET428" i="14"/>
  <c r="HF428" i="14"/>
  <c r="P428" i="14"/>
  <c r="CB428" i="14"/>
  <c r="GR428" i="14"/>
  <c r="AG428" i="14"/>
  <c r="DM428" i="14"/>
  <c r="GU428" i="14"/>
  <c r="AH428" i="14"/>
  <c r="DO428" i="14"/>
  <c r="GV428" i="14"/>
  <c r="AI428" i="14"/>
  <c r="DQ428" i="14"/>
  <c r="GW428" i="14"/>
  <c r="AJ428" i="14"/>
  <c r="DR428" i="14"/>
  <c r="GY428" i="14"/>
  <c r="AK428" i="14"/>
  <c r="DS428" i="14"/>
  <c r="HA428" i="14"/>
  <c r="AB428" i="14"/>
  <c r="DJ428" i="14"/>
  <c r="GQ428" i="14"/>
  <c r="AC428" i="14"/>
  <c r="DK428" i="14"/>
  <c r="GS428" i="14"/>
  <c r="AE428" i="14"/>
  <c r="DL428" i="14"/>
  <c r="GT428" i="14"/>
  <c r="AD428" i="14"/>
  <c r="CP428" i="14"/>
  <c r="FB428" i="14"/>
  <c r="HN428" i="14"/>
  <c r="X428" i="14"/>
  <c r="CJ428" i="14"/>
  <c r="GZ428" i="14"/>
  <c r="AQ428" i="14"/>
  <c r="DY428" i="14"/>
  <c r="HE428" i="14"/>
  <c r="AR428" i="14"/>
  <c r="DZ428" i="14"/>
  <c r="HG428" i="14"/>
  <c r="AS428" i="14"/>
  <c r="EA428" i="14"/>
  <c r="HI428" i="14"/>
  <c r="AU428" i="14"/>
  <c r="EB428" i="14"/>
  <c r="HJ428" i="14"/>
  <c r="AW428" i="14"/>
  <c r="EC428" i="14"/>
  <c r="HK428" i="14"/>
  <c r="AM428" i="14"/>
  <c r="DT428" i="14"/>
  <c r="HB428" i="14"/>
  <c r="AO428" i="14"/>
  <c r="DU428" i="14"/>
  <c r="HC428" i="14"/>
  <c r="AP428" i="14"/>
  <c r="DW428" i="14"/>
  <c r="HD428" i="14"/>
  <c r="AL428" i="14"/>
  <c r="CX428" i="14"/>
  <c r="FJ428" i="14"/>
  <c r="HV428" i="14"/>
  <c r="AF428" i="14"/>
  <c r="CR428" i="14"/>
  <c r="HH428" i="14"/>
  <c r="BA428" i="14"/>
  <c r="EI428" i="14"/>
  <c r="HQ428" i="14"/>
  <c r="BC428" i="14"/>
  <c r="EJ428" i="14"/>
  <c r="HR428" i="14"/>
  <c r="BE428" i="14"/>
  <c r="EK428" i="14"/>
  <c r="HS428" i="14"/>
  <c r="BF428" i="14"/>
  <c r="EM428" i="14"/>
  <c r="HT428" i="14"/>
  <c r="BG428" i="14"/>
  <c r="EO428" i="14"/>
  <c r="HU428" i="14"/>
  <c r="AX428" i="14"/>
  <c r="EE428" i="14"/>
  <c r="HL428" i="14"/>
  <c r="AY428" i="14"/>
  <c r="EG428" i="14"/>
  <c r="HM428" i="14"/>
  <c r="AZ428" i="14"/>
  <c r="EH428" i="14"/>
  <c r="HO428" i="14"/>
  <c r="AT428" i="14"/>
  <c r="DF428" i="14"/>
  <c r="FR428" i="14"/>
  <c r="ID428" i="14"/>
  <c r="AN428" i="14"/>
  <c r="CZ428" i="14"/>
  <c r="HP428" i="14"/>
  <c r="FL428" i="14"/>
  <c r="HX428" i="14"/>
  <c r="DH428" i="14"/>
  <c r="FT428" i="14"/>
  <c r="IF428" i="14"/>
  <c r="DP428" i="14"/>
  <c r="GB428" i="14"/>
  <c r="IN428" i="14"/>
  <c r="DX428" i="14"/>
  <c r="GJ428" i="14"/>
  <c r="H168" i="14"/>
  <c r="I168" i="14" s="1"/>
  <c r="K168" i="14" s="1"/>
  <c r="C171" i="14"/>
  <c r="D170" i="14"/>
  <c r="E169" i="14"/>
  <c r="H169" i="14" s="1"/>
  <c r="G169" i="14"/>
  <c r="E93" i="11"/>
  <c r="F93" i="11" s="1"/>
  <c r="D94" i="11"/>
  <c r="G94" i="11" s="1"/>
  <c r="AH84" i="2"/>
  <c r="AI84" i="2" s="1"/>
  <c r="AK84" i="2" s="1"/>
  <c r="AO84" i="2" s="1"/>
  <c r="M38" i="11" s="1"/>
  <c r="K85" i="2"/>
  <c r="M85" i="2" s="1"/>
  <c r="O85" i="2" s="1"/>
  <c r="S85" i="2" s="1"/>
  <c r="L39" i="11" s="1"/>
  <c r="D86" i="2"/>
  <c r="E86" i="2" s="1"/>
  <c r="F86" i="2"/>
  <c r="C87" i="2"/>
  <c r="H86" i="2"/>
  <c r="I86" i="2" s="1"/>
  <c r="AC85" i="2"/>
  <c r="Z86" i="2"/>
  <c r="AA85" i="2"/>
  <c r="AB85" i="2" s="1"/>
  <c r="AE85" i="2"/>
  <c r="AF85" i="2" s="1"/>
  <c r="X97" i="2"/>
  <c r="J93" i="11" l="1"/>
  <c r="K93" i="11" s="1"/>
  <c r="H93" i="11"/>
  <c r="I93" i="11" s="1"/>
  <c r="F169" i="14"/>
  <c r="I169" i="14" s="1"/>
  <c r="K169" i="14" s="1"/>
  <c r="JA429" i="14"/>
  <c r="IS429" i="14"/>
  <c r="IK429" i="14"/>
  <c r="IC429" i="14"/>
  <c r="HU429" i="14"/>
  <c r="HM429" i="14"/>
  <c r="HE429" i="14"/>
  <c r="GW429" i="14"/>
  <c r="GO429" i="14"/>
  <c r="GG429" i="14"/>
  <c r="FY429" i="14"/>
  <c r="FQ429" i="14"/>
  <c r="FI429" i="14"/>
  <c r="FA429" i="14"/>
  <c r="ES429" i="14"/>
  <c r="EK429" i="14"/>
  <c r="EC429" i="14"/>
  <c r="DU429" i="14"/>
  <c r="DM429" i="14"/>
  <c r="DE429" i="14"/>
  <c r="CW429" i="14"/>
  <c r="CO429" i="14"/>
  <c r="CG429" i="14"/>
  <c r="BY429" i="14"/>
  <c r="BQ429" i="14"/>
  <c r="BI429" i="14"/>
  <c r="BA429" i="14"/>
  <c r="AS429" i="14"/>
  <c r="AK429" i="14"/>
  <c r="AC429" i="14"/>
  <c r="U429" i="14"/>
  <c r="M429" i="14"/>
  <c r="IY429" i="14"/>
  <c r="IQ429" i="14"/>
  <c r="II429" i="14"/>
  <c r="IA429" i="14"/>
  <c r="HS429" i="14"/>
  <c r="HK429" i="14"/>
  <c r="HC429" i="14"/>
  <c r="GU429" i="14"/>
  <c r="GM429" i="14"/>
  <c r="GE429" i="14"/>
  <c r="FW429" i="14"/>
  <c r="FO429" i="14"/>
  <c r="FG429" i="14"/>
  <c r="EY429" i="14"/>
  <c r="EQ429" i="14"/>
  <c r="EI429" i="14"/>
  <c r="EA429" i="14"/>
  <c r="DS429" i="14"/>
  <c r="DK429" i="14"/>
  <c r="DC429" i="14"/>
  <c r="CU429" i="14"/>
  <c r="CM429" i="14"/>
  <c r="CE429" i="14"/>
  <c r="BW429" i="14"/>
  <c r="BO429" i="14"/>
  <c r="BG429" i="14"/>
  <c r="AY429" i="14"/>
  <c r="AQ429" i="14"/>
  <c r="AI429" i="14"/>
  <c r="AA429" i="14"/>
  <c r="S429" i="14"/>
  <c r="K429" i="14"/>
  <c r="IR429" i="14"/>
  <c r="IG429" i="14"/>
  <c r="HW429" i="14"/>
  <c r="HL429" i="14"/>
  <c r="HA429" i="14"/>
  <c r="GQ429" i="14"/>
  <c r="GF429" i="14"/>
  <c r="FU429" i="14"/>
  <c r="FK429" i="14"/>
  <c r="EZ429" i="14"/>
  <c r="EO429" i="14"/>
  <c r="EE429" i="14"/>
  <c r="DT429" i="14"/>
  <c r="DI429" i="14"/>
  <c r="CY429" i="14"/>
  <c r="CN429" i="14"/>
  <c r="CC429" i="14"/>
  <c r="BS429" i="14"/>
  <c r="BH429" i="14"/>
  <c r="AW429" i="14"/>
  <c r="AM429" i="14"/>
  <c r="AB429" i="14"/>
  <c r="Q429" i="14"/>
  <c r="G429" i="14"/>
  <c r="JB429" i="14"/>
  <c r="IP429" i="14"/>
  <c r="IF429" i="14"/>
  <c r="HV429" i="14"/>
  <c r="HJ429" i="14"/>
  <c r="GZ429" i="14"/>
  <c r="GP429" i="14"/>
  <c r="GD429" i="14"/>
  <c r="FT429" i="14"/>
  <c r="FJ429" i="14"/>
  <c r="EX429" i="14"/>
  <c r="EN429" i="14"/>
  <c r="ED429" i="14"/>
  <c r="DR429" i="14"/>
  <c r="DH429" i="14"/>
  <c r="CX429" i="14"/>
  <c r="CL429" i="14"/>
  <c r="CB429" i="14"/>
  <c r="BR429" i="14"/>
  <c r="BF429" i="14"/>
  <c r="AV429" i="14"/>
  <c r="AL429" i="14"/>
  <c r="Z429" i="14"/>
  <c r="P429" i="14"/>
  <c r="IZ429" i="14"/>
  <c r="IO429" i="14"/>
  <c r="IE429" i="14"/>
  <c r="HT429" i="14"/>
  <c r="HI429" i="14"/>
  <c r="GY429" i="14"/>
  <c r="GN429" i="14"/>
  <c r="GC429" i="14"/>
  <c r="FS429" i="14"/>
  <c r="FH429" i="14"/>
  <c r="EW429" i="14"/>
  <c r="EM429" i="14"/>
  <c r="EB429" i="14"/>
  <c r="DQ429" i="14"/>
  <c r="DG429" i="14"/>
  <c r="CV429" i="14"/>
  <c r="CK429" i="14"/>
  <c r="CA429" i="14"/>
  <c r="BP429" i="14"/>
  <c r="BE429" i="14"/>
  <c r="AU429" i="14"/>
  <c r="AJ429" i="14"/>
  <c r="Y429" i="14"/>
  <c r="O429" i="14"/>
  <c r="IX429" i="14"/>
  <c r="IN429" i="14"/>
  <c r="ID429" i="14"/>
  <c r="HR429" i="14"/>
  <c r="HH429" i="14"/>
  <c r="GX429" i="14"/>
  <c r="GL429" i="14"/>
  <c r="GB429" i="14"/>
  <c r="FR429" i="14"/>
  <c r="FF429" i="14"/>
  <c r="EV429" i="14"/>
  <c r="EL429" i="14"/>
  <c r="DZ429" i="14"/>
  <c r="DP429" i="14"/>
  <c r="DF429" i="14"/>
  <c r="CT429" i="14"/>
  <c r="CJ429" i="14"/>
  <c r="BZ429" i="14"/>
  <c r="BN429" i="14"/>
  <c r="BD429" i="14"/>
  <c r="AT429" i="14"/>
  <c r="AH429" i="14"/>
  <c r="X429" i="14"/>
  <c r="N429" i="14"/>
  <c r="IW429" i="14"/>
  <c r="IM429" i="14"/>
  <c r="IB429" i="14"/>
  <c r="HQ429" i="14"/>
  <c r="HG429" i="14"/>
  <c r="GV429" i="14"/>
  <c r="GK429" i="14"/>
  <c r="GA429" i="14"/>
  <c r="FP429" i="14"/>
  <c r="FE429" i="14"/>
  <c r="EU429" i="14"/>
  <c r="EJ429" i="14"/>
  <c r="DY429" i="14"/>
  <c r="DO429" i="14"/>
  <c r="DD429" i="14"/>
  <c r="CS429" i="14"/>
  <c r="CI429" i="14"/>
  <c r="BX429" i="14"/>
  <c r="BM429" i="14"/>
  <c r="BC429" i="14"/>
  <c r="AR429" i="14"/>
  <c r="AG429" i="14"/>
  <c r="W429" i="14"/>
  <c r="L429" i="14"/>
  <c r="IV429" i="14"/>
  <c r="IL429" i="14"/>
  <c r="HZ429" i="14"/>
  <c r="HP429" i="14"/>
  <c r="HF429" i="14"/>
  <c r="GT429" i="14"/>
  <c r="GJ429" i="14"/>
  <c r="FZ429" i="14"/>
  <c r="FN429" i="14"/>
  <c r="FD429" i="14"/>
  <c r="ET429" i="14"/>
  <c r="EH429" i="14"/>
  <c r="DX429" i="14"/>
  <c r="DN429" i="14"/>
  <c r="DB429" i="14"/>
  <c r="CR429" i="14"/>
  <c r="CH429" i="14"/>
  <c r="BV429" i="14"/>
  <c r="BL429" i="14"/>
  <c r="BB429" i="14"/>
  <c r="AP429" i="14"/>
  <c r="AF429" i="14"/>
  <c r="V429" i="14"/>
  <c r="J429" i="14"/>
  <c r="IU429" i="14"/>
  <c r="IJ429" i="14"/>
  <c r="HY429" i="14"/>
  <c r="HO429" i="14"/>
  <c r="HD429" i="14"/>
  <c r="GS429" i="14"/>
  <c r="GI429" i="14"/>
  <c r="FX429" i="14"/>
  <c r="FM429" i="14"/>
  <c r="FC429" i="14"/>
  <c r="ER429" i="14"/>
  <c r="EG429" i="14"/>
  <c r="DW429" i="14"/>
  <c r="DL429" i="14"/>
  <c r="DA429" i="14"/>
  <c r="CQ429" i="14"/>
  <c r="CF429" i="14"/>
  <c r="BU429" i="14"/>
  <c r="BK429" i="14"/>
  <c r="AZ429" i="14"/>
  <c r="AO429" i="14"/>
  <c r="AE429" i="14"/>
  <c r="T429" i="14"/>
  <c r="I429" i="14"/>
  <c r="IT429" i="14"/>
  <c r="IH429" i="14"/>
  <c r="HX429" i="14"/>
  <c r="HN429" i="14"/>
  <c r="HB429" i="14"/>
  <c r="GR429" i="14"/>
  <c r="GH429" i="14"/>
  <c r="FV429" i="14"/>
  <c r="FL429" i="14"/>
  <c r="FB429" i="14"/>
  <c r="EP429" i="14"/>
  <c r="EF429" i="14"/>
  <c r="DV429" i="14"/>
  <c r="DJ429" i="14"/>
  <c r="CZ429" i="14"/>
  <c r="CP429" i="14"/>
  <c r="CD429" i="14"/>
  <c r="BT429" i="14"/>
  <c r="BJ429" i="14"/>
  <c r="AX429" i="14"/>
  <c r="AN429" i="14"/>
  <c r="AD429" i="14"/>
  <c r="R429" i="14"/>
  <c r="H429" i="14"/>
  <c r="E170" i="14"/>
  <c r="G170" i="14" s="1"/>
  <c r="D171" i="14"/>
  <c r="C172" i="14"/>
  <c r="D95" i="11"/>
  <c r="G95" i="11" s="1"/>
  <c r="E94" i="11"/>
  <c r="F94" i="11" s="1"/>
  <c r="AH85" i="2"/>
  <c r="AI85" i="2" s="1"/>
  <c r="AK85" i="2" s="1"/>
  <c r="AO85" i="2" s="1"/>
  <c r="M39" i="11" s="1"/>
  <c r="K86" i="2"/>
  <c r="M86" i="2" s="1"/>
  <c r="O86" i="2" s="1"/>
  <c r="S86" i="2" s="1"/>
  <c r="L40" i="11" s="1"/>
  <c r="D87" i="2"/>
  <c r="E87" i="2" s="1"/>
  <c r="C88" i="2"/>
  <c r="F87" i="2"/>
  <c r="H87" i="2"/>
  <c r="I87" i="2" s="1"/>
  <c r="AC86" i="2"/>
  <c r="Z87" i="2"/>
  <c r="AA86" i="2"/>
  <c r="AB86" i="2" s="1"/>
  <c r="AE86" i="2"/>
  <c r="AF86" i="2" s="1"/>
  <c r="X98" i="2"/>
  <c r="J94" i="11" l="1"/>
  <c r="K94" i="11" s="1"/>
  <c r="H94" i="11"/>
  <c r="I94" i="11" s="1"/>
  <c r="IX430" i="14"/>
  <c r="FN430" i="14"/>
  <c r="AP430" i="14"/>
  <c r="FL430" i="14"/>
  <c r="AN430" i="14"/>
  <c r="EL430" i="14"/>
  <c r="HS430" i="14"/>
  <c r="BC430" i="14"/>
  <c r="EJ430" i="14"/>
  <c r="HO430" i="14"/>
  <c r="BA430" i="14"/>
  <c r="EG430" i="14"/>
  <c r="HM430" i="14"/>
  <c r="AY430" i="14"/>
  <c r="EO430" i="14"/>
  <c r="HU430" i="14"/>
  <c r="BG430" i="14"/>
  <c r="EP430" i="14"/>
  <c r="R430" i="14"/>
  <c r="EN430" i="14"/>
  <c r="P430" i="14"/>
  <c r="DF430" i="14"/>
  <c r="GM430" i="14"/>
  <c r="W430" i="14"/>
  <c r="DD430" i="14"/>
  <c r="GI430" i="14"/>
  <c r="U430" i="14"/>
  <c r="DA430" i="14"/>
  <c r="GG430" i="14"/>
  <c r="S430" i="14"/>
  <c r="DI430" i="14"/>
  <c r="GO430" i="14"/>
  <c r="AA430" i="14"/>
  <c r="EH430" i="14"/>
  <c r="J430" i="14"/>
  <c r="EF430" i="14"/>
  <c r="H430" i="14"/>
  <c r="CV430" i="14"/>
  <c r="GA430" i="14"/>
  <c r="M430" i="14"/>
  <c r="CS430" i="14"/>
  <c r="FY430" i="14"/>
  <c r="K430" i="14"/>
  <c r="CP430" i="14"/>
  <c r="FW430" i="14"/>
  <c r="G430" i="14"/>
  <c r="CX430" i="14"/>
  <c r="GE430" i="14"/>
  <c r="O430" i="14"/>
  <c r="IH430" i="14"/>
  <c r="DJ430" i="14"/>
  <c r="IF430" i="14"/>
  <c r="DH430" i="14"/>
  <c r="ID430" i="14"/>
  <c r="BP430" i="14"/>
  <c r="EU430" i="14"/>
  <c r="IB430" i="14"/>
  <c r="BM430" i="14"/>
  <c r="ES430" i="14"/>
  <c r="HY430" i="14"/>
  <c r="BJ430" i="14"/>
  <c r="EQ430" i="14"/>
  <c r="IG430" i="14"/>
  <c r="BR430" i="14"/>
  <c r="EY430" i="14"/>
  <c r="HZ430" i="14"/>
  <c r="DB430" i="14"/>
  <c r="HX430" i="14"/>
  <c r="CZ430" i="14"/>
  <c r="HT430" i="14"/>
  <c r="BE430" i="14"/>
  <c r="EK430" i="14"/>
  <c r="HQ430" i="14"/>
  <c r="BB430" i="14"/>
  <c r="EI430" i="14"/>
  <c r="HN430" i="14"/>
  <c r="AZ430" i="14"/>
  <c r="EE430" i="14"/>
  <c r="HV430" i="14"/>
  <c r="BH430" i="14"/>
  <c r="EM430" i="14"/>
  <c r="HB430" i="14"/>
  <c r="CD430" i="14"/>
  <c r="GZ430" i="14"/>
  <c r="CB430" i="14"/>
  <c r="GN430" i="14"/>
  <c r="Y430" i="14"/>
  <c r="DE430" i="14"/>
  <c r="GK430" i="14"/>
  <c r="V430" i="14"/>
  <c r="DC430" i="14"/>
  <c r="GH430" i="14"/>
  <c r="T430" i="14"/>
  <c r="CY430" i="14"/>
  <c r="GP430" i="14"/>
  <c r="AB430" i="14"/>
  <c r="DG430" i="14"/>
  <c r="GT430" i="14"/>
  <c r="BV430" i="14"/>
  <c r="GR430" i="14"/>
  <c r="BT430" i="14"/>
  <c r="GC430" i="14"/>
  <c r="N430" i="14"/>
  <c r="CU430" i="14"/>
  <c r="FZ430" i="14"/>
  <c r="L430" i="14"/>
  <c r="CQ430" i="14"/>
  <c r="FX430" i="14"/>
  <c r="I430" i="14"/>
  <c r="CO430" i="14"/>
  <c r="GF430" i="14"/>
  <c r="Q430" i="14"/>
  <c r="CW430" i="14"/>
  <c r="FV430" i="14"/>
  <c r="AX430" i="14"/>
  <c r="FT430" i="14"/>
  <c r="AV430" i="14"/>
  <c r="EW430" i="14"/>
  <c r="IC430" i="14"/>
  <c r="BO430" i="14"/>
  <c r="ET430" i="14"/>
  <c r="IA430" i="14"/>
  <c r="BK430" i="14"/>
  <c r="ER430" i="14"/>
  <c r="HW430" i="14"/>
  <c r="BI430" i="14"/>
  <c r="EZ430" i="14"/>
  <c r="IE430" i="14"/>
  <c r="BQ430" i="14"/>
  <c r="AK430" i="14"/>
  <c r="DS430" i="14"/>
  <c r="GY430" i="14"/>
  <c r="AL430" i="14"/>
  <c r="DT430" i="14"/>
  <c r="HA430" i="14"/>
  <c r="AC430" i="14"/>
  <c r="DK430" i="14"/>
  <c r="GQ430" i="14"/>
  <c r="AD430" i="14"/>
  <c r="DL430" i="14"/>
  <c r="GS430" i="14"/>
  <c r="AE430" i="14"/>
  <c r="DM430" i="14"/>
  <c r="GU430" i="14"/>
  <c r="AG430" i="14"/>
  <c r="DN430" i="14"/>
  <c r="GV430" i="14"/>
  <c r="AI430" i="14"/>
  <c r="DO430" i="14"/>
  <c r="GW430" i="14"/>
  <c r="AJ430" i="14"/>
  <c r="DQ430" i="14"/>
  <c r="GX430" i="14"/>
  <c r="X430" i="14"/>
  <c r="CJ430" i="14"/>
  <c r="EV430" i="14"/>
  <c r="HH430" i="14"/>
  <c r="Z430" i="14"/>
  <c r="CL430" i="14"/>
  <c r="EX430" i="14"/>
  <c r="HJ430" i="14"/>
  <c r="AU430" i="14"/>
  <c r="EC430" i="14"/>
  <c r="HK430" i="14"/>
  <c r="AW430" i="14"/>
  <c r="ED430" i="14"/>
  <c r="HL430" i="14"/>
  <c r="AM430" i="14"/>
  <c r="DU430" i="14"/>
  <c r="HC430" i="14"/>
  <c r="AO430" i="14"/>
  <c r="DV430" i="14"/>
  <c r="HD430" i="14"/>
  <c r="AQ430" i="14"/>
  <c r="DW430" i="14"/>
  <c r="HE430" i="14"/>
  <c r="AR430" i="14"/>
  <c r="DY430" i="14"/>
  <c r="HF430" i="14"/>
  <c r="AS430" i="14"/>
  <c r="EA430" i="14"/>
  <c r="HG430" i="14"/>
  <c r="AT430" i="14"/>
  <c r="EB430" i="14"/>
  <c r="HI430" i="14"/>
  <c r="AF430" i="14"/>
  <c r="CR430" i="14"/>
  <c r="FD430" i="14"/>
  <c r="HP430" i="14"/>
  <c r="AH430" i="14"/>
  <c r="CT430" i="14"/>
  <c r="FF430" i="14"/>
  <c r="HR430" i="14"/>
  <c r="CA430" i="14"/>
  <c r="FI430" i="14"/>
  <c r="IQ430" i="14"/>
  <c r="CC430" i="14"/>
  <c r="FJ430" i="14"/>
  <c r="IR430" i="14"/>
  <c r="BS430" i="14"/>
  <c r="FA430" i="14"/>
  <c r="II430" i="14"/>
  <c r="BU430" i="14"/>
  <c r="FB430" i="14"/>
  <c r="IJ430" i="14"/>
  <c r="BW430" i="14"/>
  <c r="FC430" i="14"/>
  <c r="IK430" i="14"/>
  <c r="BX430" i="14"/>
  <c r="FE430" i="14"/>
  <c r="IL430" i="14"/>
  <c r="BY430" i="14"/>
  <c r="FG430" i="14"/>
  <c r="IM430" i="14"/>
  <c r="BZ430" i="14"/>
  <c r="FH430" i="14"/>
  <c r="IO430" i="14"/>
  <c r="BD430" i="14"/>
  <c r="DP430" i="14"/>
  <c r="GB430" i="14"/>
  <c r="IN430" i="14"/>
  <c r="BF430" i="14"/>
  <c r="DR430" i="14"/>
  <c r="GD430" i="14"/>
  <c r="IP430" i="14"/>
  <c r="CM430" i="14"/>
  <c r="FS430" i="14"/>
  <c r="JA430" i="14"/>
  <c r="CN430" i="14"/>
  <c r="FU430" i="14"/>
  <c r="JB430" i="14"/>
  <c r="CE430" i="14"/>
  <c r="FK430" i="14"/>
  <c r="IS430" i="14"/>
  <c r="CF430" i="14"/>
  <c r="FM430" i="14"/>
  <c r="IT430" i="14"/>
  <c r="CG430" i="14"/>
  <c r="FO430" i="14"/>
  <c r="IU430" i="14"/>
  <c r="CH430" i="14"/>
  <c r="FP430" i="14"/>
  <c r="IW430" i="14"/>
  <c r="CI430" i="14"/>
  <c r="FQ430" i="14"/>
  <c r="IY430" i="14"/>
  <c r="CK430" i="14"/>
  <c r="FR430" i="14"/>
  <c r="IZ430" i="14"/>
  <c r="BL430" i="14"/>
  <c r="DX430" i="14"/>
  <c r="GJ430" i="14"/>
  <c r="IV430" i="14"/>
  <c r="BN430" i="14"/>
  <c r="DZ430" i="14"/>
  <c r="GL430" i="14"/>
  <c r="C173" i="14"/>
  <c r="D172" i="14"/>
  <c r="E171" i="14"/>
  <c r="H171" i="14" s="1"/>
  <c r="F170" i="14"/>
  <c r="H170" i="14"/>
  <c r="E95" i="11"/>
  <c r="F95" i="11" s="1"/>
  <c r="AH86" i="2"/>
  <c r="AI86" i="2" s="1"/>
  <c r="AK86" i="2" s="1"/>
  <c r="AO86" i="2" s="1"/>
  <c r="M40" i="11" s="1"/>
  <c r="K87" i="2"/>
  <c r="M87" i="2" s="1"/>
  <c r="O87" i="2" s="1"/>
  <c r="S87" i="2" s="1"/>
  <c r="L41" i="11" s="1"/>
  <c r="C89" i="2"/>
  <c r="F88" i="2"/>
  <c r="H88" i="2"/>
  <c r="I88" i="2" s="1"/>
  <c r="D88" i="2"/>
  <c r="E88" i="2" s="1"/>
  <c r="AC87" i="2"/>
  <c r="Z88" i="2"/>
  <c r="AE87" i="2"/>
  <c r="AF87" i="2" s="1"/>
  <c r="AA87" i="2"/>
  <c r="AB87" i="2" s="1"/>
  <c r="X99" i="2"/>
  <c r="J95" i="11" l="1"/>
  <c r="K95" i="11" s="1"/>
  <c r="H95" i="11"/>
  <c r="I95" i="11" s="1"/>
  <c r="G171" i="14"/>
  <c r="I170" i="14"/>
  <c r="K170" i="14" s="1"/>
  <c r="GY431" i="14" s="1"/>
  <c r="F171" i="14"/>
  <c r="G172" i="14"/>
  <c r="E172" i="14"/>
  <c r="H172" i="14" s="1"/>
  <c r="D173" i="14"/>
  <c r="C174" i="14"/>
  <c r="AH87" i="2"/>
  <c r="AI87" i="2" s="1"/>
  <c r="AK87" i="2" s="1"/>
  <c r="AO87" i="2" s="1"/>
  <c r="M41" i="11" s="1"/>
  <c r="K88" i="2"/>
  <c r="M88" i="2" s="1"/>
  <c r="O88" i="2" s="1"/>
  <c r="S88" i="2" s="1"/>
  <c r="L42" i="11" s="1"/>
  <c r="D89" i="2"/>
  <c r="E89" i="2" s="1"/>
  <c r="F89" i="2"/>
  <c r="C90" i="2"/>
  <c r="H89" i="2"/>
  <c r="I89" i="2" s="1"/>
  <c r="AC88" i="2"/>
  <c r="AA88" i="2"/>
  <c r="AB88" i="2" s="1"/>
  <c r="AE88" i="2"/>
  <c r="AF88" i="2" s="1"/>
  <c r="Z89" i="2"/>
  <c r="X100" i="2"/>
  <c r="HH431" i="14" l="1"/>
  <c r="N431" i="14"/>
  <c r="GX431" i="14"/>
  <c r="I171" i="14"/>
  <c r="K171" i="14" s="1"/>
  <c r="BU432" i="14" s="1"/>
  <c r="CP431" i="14"/>
  <c r="DK431" i="14"/>
  <c r="HC431" i="14"/>
  <c r="CR431" i="14"/>
  <c r="AI431" i="14"/>
  <c r="Q431" i="14"/>
  <c r="FZ431" i="14"/>
  <c r="ED431" i="14"/>
  <c r="M431" i="14"/>
  <c r="GE431" i="14"/>
  <c r="AC431" i="14"/>
  <c r="HA431" i="14"/>
  <c r="AK431" i="14"/>
  <c r="P431" i="14"/>
  <c r="HK431" i="14"/>
  <c r="DL431" i="14"/>
  <c r="FI431" i="14"/>
  <c r="AJ431" i="14"/>
  <c r="DT431" i="14"/>
  <c r="DX431" i="14"/>
  <c r="HM431" i="14"/>
  <c r="AR431" i="14"/>
  <c r="CV431" i="14"/>
  <c r="GR431" i="14"/>
  <c r="GT431" i="14"/>
  <c r="W431" i="14"/>
  <c r="DZ431" i="14"/>
  <c r="GD431" i="14"/>
  <c r="I431" i="14"/>
  <c r="CS431" i="14"/>
  <c r="CI431" i="14"/>
  <c r="L431" i="14"/>
  <c r="AT431" i="14"/>
  <c r="GZ431" i="14"/>
  <c r="AB431" i="14"/>
  <c r="DV431" i="14"/>
  <c r="AG431" i="14"/>
  <c r="BY431" i="14"/>
  <c r="CQ431" i="14"/>
  <c r="AH431" i="14"/>
  <c r="DQ431" i="14"/>
  <c r="HJ431" i="14"/>
  <c r="DJ431" i="14"/>
  <c r="FW431" i="14"/>
  <c r="AQ431" i="14"/>
  <c r="CW431" i="14"/>
  <c r="EE431" i="14"/>
  <c r="EU431" i="14"/>
  <c r="CT431" i="14"/>
  <c r="HI431" i="14"/>
  <c r="AW431" i="14"/>
  <c r="FV431" i="14"/>
  <c r="AP431" i="14"/>
  <c r="DN431" i="14"/>
  <c r="GW431" i="14"/>
  <c r="GQ431" i="14"/>
  <c r="HU431" i="14"/>
  <c r="DP431" i="14"/>
  <c r="CU431" i="14"/>
  <c r="AV431" i="14"/>
  <c r="AL431" i="14"/>
  <c r="H431" i="14"/>
  <c r="HB431" i="14"/>
  <c r="GS431" i="14"/>
  <c r="FX431" i="14"/>
  <c r="DY431" i="14"/>
  <c r="CO431" i="14"/>
  <c r="G431" i="14"/>
  <c r="FC431" i="14"/>
  <c r="GB431" i="14"/>
  <c r="EA431" i="14"/>
  <c r="DR431" i="14"/>
  <c r="CX431" i="14"/>
  <c r="AN431" i="14"/>
  <c r="AD431" i="14"/>
  <c r="J431" i="14"/>
  <c r="HD431" i="14"/>
  <c r="GU431" i="14"/>
  <c r="EK431" i="14"/>
  <c r="AE431" i="14"/>
  <c r="HG431" i="14"/>
  <c r="GV431" i="14"/>
  <c r="GC431" i="14"/>
  <c r="EB431" i="14"/>
  <c r="DS431" i="14"/>
  <c r="CN431" i="14"/>
  <c r="AO431" i="14"/>
  <c r="AF431" i="14"/>
  <c r="K431" i="14"/>
  <c r="HF431" i="14"/>
  <c r="FA431" i="14"/>
  <c r="BS431" i="14"/>
  <c r="HO431" i="14"/>
  <c r="BD431" i="14"/>
  <c r="EJ431" i="14"/>
  <c r="HR431" i="14"/>
  <c r="BE431" i="14"/>
  <c r="EL431" i="14"/>
  <c r="HS431" i="14"/>
  <c r="BF431" i="14"/>
  <c r="EN431" i="14"/>
  <c r="HT431" i="14"/>
  <c r="BG431" i="14"/>
  <c r="EO431" i="14"/>
  <c r="HV431" i="14"/>
  <c r="AX431" i="14"/>
  <c r="EF431" i="14"/>
  <c r="HL431" i="14"/>
  <c r="AY431" i="14"/>
  <c r="EG431" i="14"/>
  <c r="HN431" i="14"/>
  <c r="AZ431" i="14"/>
  <c r="EH431" i="14"/>
  <c r="HP431" i="14"/>
  <c r="BB431" i="14"/>
  <c r="EI431" i="14"/>
  <c r="HQ431" i="14"/>
  <c r="AS431" i="14"/>
  <c r="DE431" i="14"/>
  <c r="FQ431" i="14"/>
  <c r="IC431" i="14"/>
  <c r="AM431" i="14"/>
  <c r="CY431" i="14"/>
  <c r="FK431" i="14"/>
  <c r="HW431" i="14"/>
  <c r="BN431" i="14"/>
  <c r="EV431" i="14"/>
  <c r="IB431" i="14"/>
  <c r="BO431" i="14"/>
  <c r="EW431" i="14"/>
  <c r="ID431" i="14"/>
  <c r="BP431" i="14"/>
  <c r="EX431" i="14"/>
  <c r="IF431" i="14"/>
  <c r="BR431" i="14"/>
  <c r="EY431" i="14"/>
  <c r="IG431" i="14"/>
  <c r="BH431" i="14"/>
  <c r="EP431" i="14"/>
  <c r="HX431" i="14"/>
  <c r="BJ431" i="14"/>
  <c r="EQ431" i="14"/>
  <c r="HY431" i="14"/>
  <c r="BL431" i="14"/>
  <c r="ER431" i="14"/>
  <c r="HZ431" i="14"/>
  <c r="BM431" i="14"/>
  <c r="ET431" i="14"/>
  <c r="IA431" i="14"/>
  <c r="BA431" i="14"/>
  <c r="DM431" i="14"/>
  <c r="FY431" i="14"/>
  <c r="IK431" i="14"/>
  <c r="AU431" i="14"/>
  <c r="DG431" i="14"/>
  <c r="FS431" i="14"/>
  <c r="IE431" i="14"/>
  <c r="BX431" i="14"/>
  <c r="FF431" i="14"/>
  <c r="IN431" i="14"/>
  <c r="BZ431" i="14"/>
  <c r="FG431" i="14"/>
  <c r="IO431" i="14"/>
  <c r="CB431" i="14"/>
  <c r="FH431" i="14"/>
  <c r="IP431" i="14"/>
  <c r="CC431" i="14"/>
  <c r="FJ431" i="14"/>
  <c r="IQ431" i="14"/>
  <c r="BT431" i="14"/>
  <c r="EZ431" i="14"/>
  <c r="IH431" i="14"/>
  <c r="BU431" i="14"/>
  <c r="FB431" i="14"/>
  <c r="II431" i="14"/>
  <c r="BV431" i="14"/>
  <c r="FD431" i="14"/>
  <c r="IJ431" i="14"/>
  <c r="BW431" i="14"/>
  <c r="FE431" i="14"/>
  <c r="IL431" i="14"/>
  <c r="BI431" i="14"/>
  <c r="DU431" i="14"/>
  <c r="GG431" i="14"/>
  <c r="IS431" i="14"/>
  <c r="BC431" i="14"/>
  <c r="DO431" i="14"/>
  <c r="GA431" i="14"/>
  <c r="IM431" i="14"/>
  <c r="CJ431" i="14"/>
  <c r="FP431" i="14"/>
  <c r="IX431" i="14"/>
  <c r="CK431" i="14"/>
  <c r="FR431" i="14"/>
  <c r="IY431" i="14"/>
  <c r="CL431" i="14"/>
  <c r="FT431" i="14"/>
  <c r="IZ431" i="14"/>
  <c r="CM431" i="14"/>
  <c r="FU431" i="14"/>
  <c r="JB431" i="14"/>
  <c r="CD431" i="14"/>
  <c r="FL431" i="14"/>
  <c r="IR431" i="14"/>
  <c r="CE431" i="14"/>
  <c r="FM431" i="14"/>
  <c r="IT431" i="14"/>
  <c r="CF431" i="14"/>
  <c r="FN431" i="14"/>
  <c r="IV431" i="14"/>
  <c r="CH431" i="14"/>
  <c r="FO431" i="14"/>
  <c r="IW431" i="14"/>
  <c r="BQ431" i="14"/>
  <c r="EC431" i="14"/>
  <c r="GO431" i="14"/>
  <c r="JA431" i="14"/>
  <c r="BK431" i="14"/>
  <c r="DW431" i="14"/>
  <c r="GI431" i="14"/>
  <c r="IU431" i="14"/>
  <c r="X431" i="14"/>
  <c r="DD431" i="14"/>
  <c r="GL431" i="14"/>
  <c r="Y431" i="14"/>
  <c r="DF431" i="14"/>
  <c r="GM431" i="14"/>
  <c r="Z431" i="14"/>
  <c r="DH431" i="14"/>
  <c r="GN431" i="14"/>
  <c r="AA431" i="14"/>
  <c r="DI431" i="14"/>
  <c r="GP431" i="14"/>
  <c r="R431" i="14"/>
  <c r="CZ431" i="14"/>
  <c r="GF431" i="14"/>
  <c r="S431" i="14"/>
  <c r="DA431" i="14"/>
  <c r="GH431" i="14"/>
  <c r="T431" i="14"/>
  <c r="DB431" i="14"/>
  <c r="GJ431" i="14"/>
  <c r="V431" i="14"/>
  <c r="DC431" i="14"/>
  <c r="GK431" i="14"/>
  <c r="U431" i="14"/>
  <c r="CG431" i="14"/>
  <c r="ES431" i="14"/>
  <c r="HE431" i="14"/>
  <c r="O431" i="14"/>
  <c r="CA431" i="14"/>
  <c r="EM431" i="14"/>
  <c r="F172" i="14"/>
  <c r="I172" i="14" s="1"/>
  <c r="K172" i="14" s="1"/>
  <c r="C175" i="14"/>
  <c r="D174" i="14"/>
  <c r="E173" i="14"/>
  <c r="H173" i="14" s="1"/>
  <c r="G173" i="14"/>
  <c r="K89" i="2"/>
  <c r="M89" i="2" s="1"/>
  <c r="O89" i="2" s="1"/>
  <c r="S89" i="2" s="1"/>
  <c r="L43" i="11" s="1"/>
  <c r="AH88" i="2"/>
  <c r="AI88" i="2" s="1"/>
  <c r="AK88" i="2" s="1"/>
  <c r="AO88" i="2" s="1"/>
  <c r="M42" i="11" s="1"/>
  <c r="C91" i="2"/>
  <c r="F90" i="2"/>
  <c r="H90" i="2"/>
  <c r="I90" i="2" s="1"/>
  <c r="D90" i="2"/>
  <c r="E90" i="2" s="1"/>
  <c r="AC89" i="2"/>
  <c r="Z90" i="2"/>
  <c r="AA89" i="2"/>
  <c r="AB89" i="2" s="1"/>
  <c r="AE89" i="2"/>
  <c r="AF89" i="2" s="1"/>
  <c r="X101" i="2"/>
  <c r="GU432" i="14" l="1"/>
  <c r="EV432" i="14"/>
  <c r="HZ432" i="14"/>
  <c r="CH432" i="14"/>
  <c r="EP432" i="14"/>
  <c r="CD432" i="14"/>
  <c r="CY432" i="14"/>
  <c r="AY432" i="14"/>
  <c r="AZ432" i="14"/>
  <c r="HM432" i="14"/>
  <c r="BO432" i="14"/>
  <c r="DC432" i="14"/>
  <c r="BL432" i="14"/>
  <c r="HP432" i="14"/>
  <c r="GM432" i="14"/>
  <c r="AU432" i="14"/>
  <c r="CQ432" i="14"/>
  <c r="HV432" i="14"/>
  <c r="AK432" i="14"/>
  <c r="GA432" i="14"/>
  <c r="BJ432" i="14"/>
  <c r="I432" i="14"/>
  <c r="EM432" i="14"/>
  <c r="DP432" i="14"/>
  <c r="EW432" i="14"/>
  <c r="HD432" i="14"/>
  <c r="FG432" i="14"/>
  <c r="IP432" i="14"/>
  <c r="HO432" i="14"/>
  <c r="AQ432" i="14"/>
  <c r="FD432" i="14"/>
  <c r="HE432" i="14"/>
  <c r="DZ432" i="14"/>
  <c r="Q432" i="14"/>
  <c r="IH432" i="14"/>
  <c r="GB432" i="14"/>
  <c r="FA432" i="14"/>
  <c r="FV432" i="14"/>
  <c r="N432" i="14"/>
  <c r="BS432" i="14"/>
  <c r="DJ432" i="14"/>
  <c r="FH432" i="14"/>
  <c r="DU432" i="14"/>
  <c r="JB432" i="14"/>
  <c r="R432" i="14"/>
  <c r="DL432" i="14"/>
  <c r="IA432" i="14"/>
  <c r="HS432" i="14"/>
  <c r="EC432" i="14"/>
  <c r="EX432" i="14"/>
  <c r="GL432" i="14"/>
  <c r="EZ432" i="14"/>
  <c r="AC432" i="14"/>
  <c r="JA432" i="14"/>
  <c r="AB432" i="14"/>
  <c r="FO432" i="14"/>
  <c r="BY432" i="14"/>
  <c r="CU432" i="14"/>
  <c r="BT432" i="14"/>
  <c r="HY432" i="14"/>
  <c r="EL432" i="14"/>
  <c r="EE432" i="14"/>
  <c r="AM432" i="14"/>
  <c r="CJ432" i="14"/>
  <c r="BV432" i="14"/>
  <c r="DG432" i="14"/>
  <c r="GH432" i="14"/>
  <c r="CS432" i="14"/>
  <c r="IG432" i="14"/>
  <c r="ET432" i="14"/>
  <c r="HW432" i="14"/>
  <c r="EG432" i="14"/>
  <c r="HI432" i="14"/>
  <c r="HR432" i="14"/>
  <c r="H432" i="14"/>
  <c r="FW432" i="14"/>
  <c r="GO432" i="14"/>
  <c r="P432" i="14"/>
  <c r="IZ432" i="14"/>
  <c r="IF432" i="14"/>
  <c r="AR432" i="14"/>
  <c r="BE432" i="14"/>
  <c r="AJ432" i="14"/>
  <c r="AS432" i="14"/>
  <c r="DQ432" i="14"/>
  <c r="GI432" i="14"/>
  <c r="CL432" i="14"/>
  <c r="AD432" i="14"/>
  <c r="GE432" i="14"/>
  <c r="K432" i="14"/>
  <c r="GD432" i="14"/>
  <c r="BQ432" i="14"/>
  <c r="ES432" i="14"/>
  <c r="EO432" i="14"/>
  <c r="EI432" i="14"/>
  <c r="FN432" i="14"/>
  <c r="HH432" i="14"/>
  <c r="FF432" i="14"/>
  <c r="DN432" i="14"/>
  <c r="AA432" i="14"/>
  <c r="FC432" i="14"/>
  <c r="CG432" i="14"/>
  <c r="HB432" i="14"/>
  <c r="CX432" i="14"/>
  <c r="FY432" i="14"/>
  <c r="DR432" i="14"/>
  <c r="ID432" i="14"/>
  <c r="DD432" i="14"/>
  <c r="BI432" i="14"/>
  <c r="BB432" i="14"/>
  <c r="EF432" i="14"/>
  <c r="EA432" i="14"/>
  <c r="HA432" i="14"/>
  <c r="AF432" i="14"/>
  <c r="CA432" i="14"/>
  <c r="IY432" i="14"/>
  <c r="EB432" i="14"/>
  <c r="IM432" i="14"/>
  <c r="IV432" i="14"/>
  <c r="HF432" i="14"/>
  <c r="AN432" i="14"/>
  <c r="AG432" i="14"/>
  <c r="CB432" i="14"/>
  <c r="DE432" i="14"/>
  <c r="GF432" i="14"/>
  <c r="FT432" i="14"/>
  <c r="V432" i="14"/>
  <c r="CN432" i="14"/>
  <c r="GY432" i="14"/>
  <c r="GS432" i="14"/>
  <c r="BH432" i="14"/>
  <c r="IQ432" i="14"/>
  <c r="X432" i="14"/>
  <c r="HJ432" i="14"/>
  <c r="FQ432" i="14"/>
  <c r="BD432" i="14"/>
  <c r="CV432" i="14"/>
  <c r="AW432" i="14"/>
  <c r="DX432" i="14"/>
  <c r="DV432" i="14"/>
  <c r="GX432" i="14"/>
  <c r="IT432" i="14"/>
  <c r="EH432" i="14"/>
  <c r="GQ432" i="14"/>
  <c r="IO432" i="14"/>
  <c r="BW432" i="14"/>
  <c r="CO432" i="14"/>
  <c r="Z432" i="14"/>
  <c r="GJ432" i="14"/>
  <c r="DK432" i="14"/>
  <c r="BN432" i="14"/>
  <c r="DH432" i="14"/>
  <c r="FK432" i="14"/>
  <c r="FS432" i="14"/>
  <c r="FI432" i="14"/>
  <c r="IU432" i="14"/>
  <c r="J432" i="14"/>
  <c r="EJ432" i="14"/>
  <c r="GC432" i="14"/>
  <c r="IR432" i="14"/>
  <c r="IC432" i="14"/>
  <c r="AX432" i="14"/>
  <c r="BA432" i="14"/>
  <c r="AT432" i="14"/>
  <c r="CT432" i="14"/>
  <c r="AI432" i="14"/>
  <c r="GR432" i="14"/>
  <c r="Y432" i="14"/>
  <c r="DA432" i="14"/>
  <c r="CP432" i="14"/>
  <c r="GV432" i="14"/>
  <c r="AP432" i="14"/>
  <c r="ED432" i="14"/>
  <c r="HG432" i="14"/>
  <c r="AO432" i="14"/>
  <c r="AH432" i="14"/>
  <c r="DS432" i="14"/>
  <c r="GW432" i="14"/>
  <c r="AE432" i="14"/>
  <c r="DF432" i="14"/>
  <c r="IS432" i="14"/>
  <c r="GN432" i="14"/>
  <c r="BZ432" i="14"/>
  <c r="FU432" i="14"/>
  <c r="ER432" i="14"/>
  <c r="IW432" i="14"/>
  <c r="DI432" i="14"/>
  <c r="DT432" i="14"/>
  <c r="GK432" i="14"/>
  <c r="CM432" i="14"/>
  <c r="CZ432" i="14"/>
  <c r="BF432" i="14"/>
  <c r="BK432" i="14"/>
  <c r="EN432" i="14"/>
  <c r="DB432" i="14"/>
  <c r="HK432" i="14"/>
  <c r="DW432" i="14"/>
  <c r="GZ432" i="14"/>
  <c r="CK432" i="14"/>
  <c r="FM432" i="14"/>
  <c r="FL432" i="14"/>
  <c r="IN432" i="14"/>
  <c r="FR432" i="14"/>
  <c r="IK432" i="14"/>
  <c r="BX432" i="14"/>
  <c r="S432" i="14"/>
  <c r="CW432" i="14"/>
  <c r="FZ432" i="14"/>
  <c r="IJ432" i="14"/>
  <c r="II432" i="14"/>
  <c r="BR432" i="14"/>
  <c r="EU432" i="14"/>
  <c r="IB432" i="14"/>
  <c r="HX432" i="14"/>
  <c r="BG432" i="14"/>
  <c r="EK432" i="14"/>
  <c r="L432" i="14"/>
  <c r="GG432" i="14"/>
  <c r="O432" i="14"/>
  <c r="CR432" i="14"/>
  <c r="FX432" i="14"/>
  <c r="FB432" i="14"/>
  <c r="IE432" i="14"/>
  <c r="BM432" i="14"/>
  <c r="FP432" i="14"/>
  <c r="EQ432" i="14"/>
  <c r="HU432" i="14"/>
  <c r="BC432" i="14"/>
  <c r="HT432" i="14"/>
  <c r="HN432" i="14"/>
  <c r="AV432" i="14"/>
  <c r="DY432" i="14"/>
  <c r="HL432" i="14"/>
  <c r="HC432" i="14"/>
  <c r="AL432" i="14"/>
  <c r="DO432" i="14"/>
  <c r="BP432" i="14"/>
  <c r="FE432" i="14"/>
  <c r="G432" i="14"/>
  <c r="T432" i="14"/>
  <c r="CI432" i="14"/>
  <c r="GP432" i="14"/>
  <c r="IX432" i="14"/>
  <c r="W432" i="14"/>
  <c r="FJ432" i="14"/>
  <c r="GT432" i="14"/>
  <c r="IL432" i="14"/>
  <c r="CF432" i="14"/>
  <c r="CE432" i="14"/>
  <c r="U432" i="14"/>
  <c r="CC432" i="14"/>
  <c r="M432" i="14"/>
  <c r="EY432" i="14"/>
  <c r="HQ432" i="14"/>
  <c r="DM432" i="14"/>
  <c r="F173" i="14"/>
  <c r="I173" i="14" s="1"/>
  <c r="K173" i="14" s="1"/>
  <c r="HB434" i="14" s="1"/>
  <c r="JA433" i="14"/>
  <c r="GO433" i="14"/>
  <c r="EC433" i="14"/>
  <c r="IJ433" i="14"/>
  <c r="FX433" i="14"/>
  <c r="DL433" i="14"/>
  <c r="AZ433" i="14"/>
  <c r="II433" i="14"/>
  <c r="FW433" i="14"/>
  <c r="DK433" i="14"/>
  <c r="AY433" i="14"/>
  <c r="IG433" i="14"/>
  <c r="FU433" i="14"/>
  <c r="DI433" i="14"/>
  <c r="AW433" i="14"/>
  <c r="IF433" i="14"/>
  <c r="FT433" i="14"/>
  <c r="DH433" i="14"/>
  <c r="AV433" i="14"/>
  <c r="IE433" i="14"/>
  <c r="FS433" i="14"/>
  <c r="DG433" i="14"/>
  <c r="AU433" i="14"/>
  <c r="GH433" i="14"/>
  <c r="HJ433" i="14"/>
  <c r="IL433" i="14"/>
  <c r="V433" i="14"/>
  <c r="AP433" i="14"/>
  <c r="BI433" i="14"/>
  <c r="BZ433" i="14"/>
  <c r="ED433" i="14"/>
  <c r="GL433" i="14"/>
  <c r="IS433" i="14"/>
  <c r="GG433" i="14"/>
  <c r="DU433" i="14"/>
  <c r="IB433" i="14"/>
  <c r="FP433" i="14"/>
  <c r="DD433" i="14"/>
  <c r="AR433" i="14"/>
  <c r="IA433" i="14"/>
  <c r="FO433" i="14"/>
  <c r="DC433" i="14"/>
  <c r="AQ433" i="14"/>
  <c r="HY433" i="14"/>
  <c r="FM433" i="14"/>
  <c r="DA433" i="14"/>
  <c r="AO433" i="14"/>
  <c r="HX433" i="14"/>
  <c r="FL433" i="14"/>
  <c r="CZ433" i="14"/>
  <c r="AN433" i="14"/>
  <c r="HW433" i="14"/>
  <c r="FK433" i="14"/>
  <c r="CY433" i="14"/>
  <c r="AM433" i="14"/>
  <c r="FB433" i="14"/>
  <c r="GD433" i="14"/>
  <c r="HF433" i="14"/>
  <c r="IH433" i="14"/>
  <c r="U433" i="14"/>
  <c r="AL433" i="14"/>
  <c r="BF433" i="14"/>
  <c r="CX433" i="14"/>
  <c r="FF433" i="14"/>
  <c r="IK433" i="14"/>
  <c r="FY433" i="14"/>
  <c r="DM433" i="14"/>
  <c r="HT433" i="14"/>
  <c r="FH433" i="14"/>
  <c r="CV433" i="14"/>
  <c r="AJ433" i="14"/>
  <c r="HS433" i="14"/>
  <c r="FG433" i="14"/>
  <c r="CU433" i="14"/>
  <c r="AI433" i="14"/>
  <c r="HQ433" i="14"/>
  <c r="FE433" i="14"/>
  <c r="CS433" i="14"/>
  <c r="AG433" i="14"/>
  <c r="HP433" i="14"/>
  <c r="FD433" i="14"/>
  <c r="CR433" i="14"/>
  <c r="AF433" i="14"/>
  <c r="HO433" i="14"/>
  <c r="FC433" i="14"/>
  <c r="CQ433" i="14"/>
  <c r="AE433" i="14"/>
  <c r="DV433" i="14"/>
  <c r="EX433" i="14"/>
  <c r="FZ433" i="14"/>
  <c r="HB433" i="14"/>
  <c r="ID433" i="14"/>
  <c r="R433" i="14"/>
  <c r="AK433" i="14"/>
  <c r="BY433" i="14"/>
  <c r="DZ433" i="14"/>
  <c r="IC433" i="14"/>
  <c r="FQ433" i="14"/>
  <c r="DE433" i="14"/>
  <c r="HL433" i="14"/>
  <c r="EZ433" i="14"/>
  <c r="CN433" i="14"/>
  <c r="AB433" i="14"/>
  <c r="HK433" i="14"/>
  <c r="EY433" i="14"/>
  <c r="CM433" i="14"/>
  <c r="AA433" i="14"/>
  <c r="HI433" i="14"/>
  <c r="EW433" i="14"/>
  <c r="CK433" i="14"/>
  <c r="Y433" i="14"/>
  <c r="HH433" i="14"/>
  <c r="EV433" i="14"/>
  <c r="CJ433" i="14"/>
  <c r="X433" i="14"/>
  <c r="HG433" i="14"/>
  <c r="EU433" i="14"/>
  <c r="CI433" i="14"/>
  <c r="W433" i="14"/>
  <c r="CP433" i="14"/>
  <c r="DR433" i="14"/>
  <c r="ET433" i="14"/>
  <c r="FV433" i="14"/>
  <c r="GX433" i="14"/>
  <c r="HZ433" i="14"/>
  <c r="N433" i="14"/>
  <c r="BB433" i="14"/>
  <c r="CT433" i="14"/>
  <c r="HU433" i="14"/>
  <c r="FI433" i="14"/>
  <c r="CW433" i="14"/>
  <c r="HD433" i="14"/>
  <c r="ER433" i="14"/>
  <c r="CF433" i="14"/>
  <c r="T433" i="14"/>
  <c r="HC433" i="14"/>
  <c r="EQ433" i="14"/>
  <c r="CE433" i="14"/>
  <c r="S433" i="14"/>
  <c r="HA433" i="14"/>
  <c r="EO433" i="14"/>
  <c r="CC433" i="14"/>
  <c r="Q433" i="14"/>
  <c r="GZ433" i="14"/>
  <c r="EN433" i="14"/>
  <c r="CB433" i="14"/>
  <c r="P433" i="14"/>
  <c r="GY433" i="14"/>
  <c r="EM433" i="14"/>
  <c r="CA433" i="14"/>
  <c r="O433" i="14"/>
  <c r="BR433" i="14"/>
  <c r="CL433" i="14"/>
  <c r="DN433" i="14"/>
  <c r="EP433" i="14"/>
  <c r="FR433" i="14"/>
  <c r="GT433" i="14"/>
  <c r="JB433" i="14"/>
  <c r="AH433" i="14"/>
  <c r="BV433" i="14"/>
  <c r="HM433" i="14"/>
  <c r="FA433" i="14"/>
  <c r="CO433" i="14"/>
  <c r="GV433" i="14"/>
  <c r="EJ433" i="14"/>
  <c r="BX433" i="14"/>
  <c r="L433" i="14"/>
  <c r="GU433" i="14"/>
  <c r="EI433" i="14"/>
  <c r="BW433" i="14"/>
  <c r="K433" i="14"/>
  <c r="GS433" i="14"/>
  <c r="EG433" i="14"/>
  <c r="BU433" i="14"/>
  <c r="I433" i="14"/>
  <c r="GR433" i="14"/>
  <c r="EF433" i="14"/>
  <c r="BT433" i="14"/>
  <c r="H433" i="14"/>
  <c r="GQ433" i="14"/>
  <c r="EE433" i="14"/>
  <c r="BS433" i="14"/>
  <c r="G433" i="14"/>
  <c r="AX433" i="14"/>
  <c r="BQ433" i="14"/>
  <c r="CH433" i="14"/>
  <c r="DJ433" i="14"/>
  <c r="EL433" i="14"/>
  <c r="FN433" i="14"/>
  <c r="HV433" i="14"/>
  <c r="M433" i="14"/>
  <c r="BA433" i="14"/>
  <c r="HE433" i="14"/>
  <c r="ES433" i="14"/>
  <c r="IZ433" i="14"/>
  <c r="GN433" i="14"/>
  <c r="EB433" i="14"/>
  <c r="BP433" i="14"/>
  <c r="IY433" i="14"/>
  <c r="GM433" i="14"/>
  <c r="EA433" i="14"/>
  <c r="BO433" i="14"/>
  <c r="IW433" i="14"/>
  <c r="GK433" i="14"/>
  <c r="DY433" i="14"/>
  <c r="BM433" i="14"/>
  <c r="IV433" i="14"/>
  <c r="GJ433" i="14"/>
  <c r="DX433" i="14"/>
  <c r="BL433" i="14"/>
  <c r="IU433" i="14"/>
  <c r="GI433" i="14"/>
  <c r="DW433" i="14"/>
  <c r="BK433" i="14"/>
  <c r="IT433" i="14"/>
  <c r="AC433" i="14"/>
  <c r="AT433" i="14"/>
  <c r="BN433" i="14"/>
  <c r="CG433" i="14"/>
  <c r="DF433" i="14"/>
  <c r="EH433" i="14"/>
  <c r="GP433" i="14"/>
  <c r="IX433" i="14"/>
  <c r="AD433" i="14"/>
  <c r="GW433" i="14"/>
  <c r="EK433" i="14"/>
  <c r="IR433" i="14"/>
  <c r="GF433" i="14"/>
  <c r="DT433" i="14"/>
  <c r="BH433" i="14"/>
  <c r="IQ433" i="14"/>
  <c r="GE433" i="14"/>
  <c r="DS433" i="14"/>
  <c r="BG433" i="14"/>
  <c r="IO433" i="14"/>
  <c r="GC433" i="14"/>
  <c r="DQ433" i="14"/>
  <c r="BE433" i="14"/>
  <c r="IN433" i="14"/>
  <c r="GB433" i="14"/>
  <c r="DP433" i="14"/>
  <c r="BD433" i="14"/>
  <c r="IM433" i="14"/>
  <c r="GA433" i="14"/>
  <c r="DO433" i="14"/>
  <c r="BC433" i="14"/>
  <c r="HN433" i="14"/>
  <c r="IP433" i="14"/>
  <c r="Z433" i="14"/>
  <c r="AS433" i="14"/>
  <c r="BJ433" i="14"/>
  <c r="CD433" i="14"/>
  <c r="DB433" i="14"/>
  <c r="FJ433" i="14"/>
  <c r="HR433" i="14"/>
  <c r="J433" i="14"/>
  <c r="E174" i="14"/>
  <c r="G174" i="14" s="1"/>
  <c r="D175" i="14"/>
  <c r="C176" i="14"/>
  <c r="AH89" i="2"/>
  <c r="AI89" i="2" s="1"/>
  <c r="AK89" i="2" s="1"/>
  <c r="AO89" i="2" s="1"/>
  <c r="M43" i="11" s="1"/>
  <c r="K90" i="2"/>
  <c r="M90" i="2" s="1"/>
  <c r="O90" i="2" s="1"/>
  <c r="S90" i="2" s="1"/>
  <c r="L44" i="11" s="1"/>
  <c r="F91" i="2"/>
  <c r="C92" i="2"/>
  <c r="D91" i="2"/>
  <c r="E91" i="2" s="1"/>
  <c r="H91" i="2"/>
  <c r="I91" i="2" s="1"/>
  <c r="AC90" i="2"/>
  <c r="Z91" i="2"/>
  <c r="AA90" i="2"/>
  <c r="AB90" i="2" s="1"/>
  <c r="AE90" i="2"/>
  <c r="AF90" i="2" s="1"/>
  <c r="X102" i="2"/>
  <c r="CK434" i="14" l="1"/>
  <c r="AM434" i="14"/>
  <c r="EW434" i="14"/>
  <c r="CF434" i="14"/>
  <c r="ER434" i="14"/>
  <c r="CH434" i="14"/>
  <c r="ET434" i="14"/>
  <c r="BO434" i="14"/>
  <c r="AQ434" i="14"/>
  <c r="HD434" i="14"/>
  <c r="HF434" i="14"/>
  <c r="HI434" i="14"/>
  <c r="AU434" i="14"/>
  <c r="U434" i="14"/>
  <c r="X434" i="14"/>
  <c r="Z434" i="14"/>
  <c r="AY434" i="14"/>
  <c r="CG434" i="14"/>
  <c r="CJ434" i="14"/>
  <c r="CL434" i="14"/>
  <c r="BC434" i="14"/>
  <c r="ES434" i="14"/>
  <c r="EV434" i="14"/>
  <c r="EX434" i="14"/>
  <c r="BG434" i="14"/>
  <c r="HE434" i="14"/>
  <c r="HH434" i="14"/>
  <c r="HJ434" i="14"/>
  <c r="BK434" i="14"/>
  <c r="T434" i="14"/>
  <c r="V434" i="14"/>
  <c r="Y434" i="14"/>
  <c r="CQ434" i="14"/>
  <c r="CU434" i="14"/>
  <c r="BS434" i="14"/>
  <c r="BW434" i="14"/>
  <c r="CA434" i="14"/>
  <c r="CE434" i="14"/>
  <c r="CI434" i="14"/>
  <c r="CM434" i="14"/>
  <c r="AB434" i="14"/>
  <c r="CN434" i="14"/>
  <c r="EZ434" i="14"/>
  <c r="HL434" i="14"/>
  <c r="AC434" i="14"/>
  <c r="CO434" i="14"/>
  <c r="FA434" i="14"/>
  <c r="HM434" i="14"/>
  <c r="AD434" i="14"/>
  <c r="CP434" i="14"/>
  <c r="FB434" i="14"/>
  <c r="HN434" i="14"/>
  <c r="AF434" i="14"/>
  <c r="CR434" i="14"/>
  <c r="FD434" i="14"/>
  <c r="HP434" i="14"/>
  <c r="AG434" i="14"/>
  <c r="CS434" i="14"/>
  <c r="FE434" i="14"/>
  <c r="HQ434" i="14"/>
  <c r="AH434" i="14"/>
  <c r="CT434" i="14"/>
  <c r="FF434" i="14"/>
  <c r="HR434" i="14"/>
  <c r="DW434" i="14"/>
  <c r="EA434" i="14"/>
  <c r="CY434" i="14"/>
  <c r="DC434" i="14"/>
  <c r="DG434" i="14"/>
  <c r="DK434" i="14"/>
  <c r="DO434" i="14"/>
  <c r="DS434" i="14"/>
  <c r="AJ434" i="14"/>
  <c r="CV434" i="14"/>
  <c r="FH434" i="14"/>
  <c r="HT434" i="14"/>
  <c r="AK434" i="14"/>
  <c r="CW434" i="14"/>
  <c r="FI434" i="14"/>
  <c r="HU434" i="14"/>
  <c r="AL434" i="14"/>
  <c r="CX434" i="14"/>
  <c r="FJ434" i="14"/>
  <c r="HV434" i="14"/>
  <c r="AN434" i="14"/>
  <c r="CZ434" i="14"/>
  <c r="FL434" i="14"/>
  <c r="HX434" i="14"/>
  <c r="AO434" i="14"/>
  <c r="DA434" i="14"/>
  <c r="FM434" i="14"/>
  <c r="HY434" i="14"/>
  <c r="AP434" i="14"/>
  <c r="DB434" i="14"/>
  <c r="FN434" i="14"/>
  <c r="HZ434" i="14"/>
  <c r="FC434" i="14"/>
  <c r="FG434" i="14"/>
  <c r="EE434" i="14"/>
  <c r="EI434" i="14"/>
  <c r="EM434" i="14"/>
  <c r="EQ434" i="14"/>
  <c r="EU434" i="14"/>
  <c r="EY434" i="14"/>
  <c r="AR434" i="14"/>
  <c r="DD434" i="14"/>
  <c r="FP434" i="14"/>
  <c r="IB434" i="14"/>
  <c r="AS434" i="14"/>
  <c r="DE434" i="14"/>
  <c r="FQ434" i="14"/>
  <c r="IC434" i="14"/>
  <c r="AT434" i="14"/>
  <c r="DF434" i="14"/>
  <c r="FR434" i="14"/>
  <c r="ID434" i="14"/>
  <c r="AV434" i="14"/>
  <c r="DH434" i="14"/>
  <c r="FT434" i="14"/>
  <c r="IF434" i="14"/>
  <c r="AW434" i="14"/>
  <c r="DI434" i="14"/>
  <c r="FU434" i="14"/>
  <c r="IG434" i="14"/>
  <c r="AX434" i="14"/>
  <c r="DJ434" i="14"/>
  <c r="FV434" i="14"/>
  <c r="IH434" i="14"/>
  <c r="GI434" i="14"/>
  <c r="GM434" i="14"/>
  <c r="FK434" i="14"/>
  <c r="FO434" i="14"/>
  <c r="FS434" i="14"/>
  <c r="FW434" i="14"/>
  <c r="GA434" i="14"/>
  <c r="GE434" i="14"/>
  <c r="AZ434" i="14"/>
  <c r="DL434" i="14"/>
  <c r="FX434" i="14"/>
  <c r="IJ434" i="14"/>
  <c r="BA434" i="14"/>
  <c r="DM434" i="14"/>
  <c r="FY434" i="14"/>
  <c r="IK434" i="14"/>
  <c r="BB434" i="14"/>
  <c r="DN434" i="14"/>
  <c r="FZ434" i="14"/>
  <c r="IL434" i="14"/>
  <c r="BD434" i="14"/>
  <c r="DP434" i="14"/>
  <c r="GB434" i="14"/>
  <c r="IN434" i="14"/>
  <c r="BE434" i="14"/>
  <c r="DQ434" i="14"/>
  <c r="GC434" i="14"/>
  <c r="IO434" i="14"/>
  <c r="BF434" i="14"/>
  <c r="DR434" i="14"/>
  <c r="GD434" i="14"/>
  <c r="IP434" i="14"/>
  <c r="HO434" i="14"/>
  <c r="HS434" i="14"/>
  <c r="GQ434" i="14"/>
  <c r="GU434" i="14"/>
  <c r="GY434" i="14"/>
  <c r="HC434" i="14"/>
  <c r="HG434" i="14"/>
  <c r="HK434" i="14"/>
  <c r="BH434" i="14"/>
  <c r="DT434" i="14"/>
  <c r="GF434" i="14"/>
  <c r="IR434" i="14"/>
  <c r="BI434" i="14"/>
  <c r="DU434" i="14"/>
  <c r="GG434" i="14"/>
  <c r="IS434" i="14"/>
  <c r="BJ434" i="14"/>
  <c r="DV434" i="14"/>
  <c r="GH434" i="14"/>
  <c r="IT434" i="14"/>
  <c r="BL434" i="14"/>
  <c r="DX434" i="14"/>
  <c r="GJ434" i="14"/>
  <c r="IV434" i="14"/>
  <c r="BM434" i="14"/>
  <c r="DY434" i="14"/>
  <c r="GK434" i="14"/>
  <c r="IW434" i="14"/>
  <c r="BN434" i="14"/>
  <c r="DZ434" i="14"/>
  <c r="GL434" i="14"/>
  <c r="IX434" i="14"/>
  <c r="IU434" i="14"/>
  <c r="IY434" i="14"/>
  <c r="HW434" i="14"/>
  <c r="IA434" i="14"/>
  <c r="IE434" i="14"/>
  <c r="II434" i="14"/>
  <c r="IM434" i="14"/>
  <c r="IQ434" i="14"/>
  <c r="BP434" i="14"/>
  <c r="EB434" i="14"/>
  <c r="GN434" i="14"/>
  <c r="IZ434" i="14"/>
  <c r="BQ434" i="14"/>
  <c r="EC434" i="14"/>
  <c r="GO434" i="14"/>
  <c r="JB434" i="14"/>
  <c r="BR434" i="14"/>
  <c r="ED434" i="14"/>
  <c r="GP434" i="14"/>
  <c r="H434" i="14"/>
  <c r="BT434" i="14"/>
  <c r="EF434" i="14"/>
  <c r="GR434" i="14"/>
  <c r="I434" i="14"/>
  <c r="BU434" i="14"/>
  <c r="EG434" i="14"/>
  <c r="GS434" i="14"/>
  <c r="J434" i="14"/>
  <c r="BV434" i="14"/>
  <c r="EH434" i="14"/>
  <c r="GT434" i="14"/>
  <c r="JA434" i="14"/>
  <c r="AE434" i="14"/>
  <c r="AI434" i="14"/>
  <c r="G434" i="14"/>
  <c r="K434" i="14"/>
  <c r="O434" i="14"/>
  <c r="S434" i="14"/>
  <c r="W434" i="14"/>
  <c r="AA434" i="14"/>
  <c r="L434" i="14"/>
  <c r="BX434" i="14"/>
  <c r="EJ434" i="14"/>
  <c r="GV434" i="14"/>
  <c r="M434" i="14"/>
  <c r="BY434" i="14"/>
  <c r="EK434" i="14"/>
  <c r="GW434" i="14"/>
  <c r="N434" i="14"/>
  <c r="BZ434" i="14"/>
  <c r="EL434" i="14"/>
  <c r="GX434" i="14"/>
  <c r="P434" i="14"/>
  <c r="CB434" i="14"/>
  <c r="EN434" i="14"/>
  <c r="GZ434" i="14"/>
  <c r="Q434" i="14"/>
  <c r="CC434" i="14"/>
  <c r="EO434" i="14"/>
  <c r="HA434" i="14"/>
  <c r="R434" i="14"/>
  <c r="CD434" i="14"/>
  <c r="EP434" i="14"/>
  <c r="C177" i="14"/>
  <c r="D176" i="14"/>
  <c r="E175" i="14"/>
  <c r="H175" i="14" s="1"/>
  <c r="F174" i="14"/>
  <c r="H174" i="14"/>
  <c r="AH90" i="2"/>
  <c r="AI90" i="2" s="1"/>
  <c r="AK90" i="2" s="1"/>
  <c r="AO90" i="2" s="1"/>
  <c r="M44" i="11" s="1"/>
  <c r="K91" i="2"/>
  <c r="M91" i="2" s="1"/>
  <c r="O91" i="2" s="1"/>
  <c r="S91" i="2" s="1"/>
  <c r="L45" i="11" s="1"/>
  <c r="H92" i="2"/>
  <c r="I92" i="2" s="1"/>
  <c r="D92" i="2"/>
  <c r="E92" i="2" s="1"/>
  <c r="C93" i="2"/>
  <c r="F92" i="2"/>
  <c r="AC91" i="2"/>
  <c r="Z92" i="2"/>
  <c r="AA91" i="2"/>
  <c r="AB91" i="2" s="1"/>
  <c r="AE91" i="2"/>
  <c r="AF91" i="2" s="1"/>
  <c r="X103" i="2"/>
  <c r="G175" i="14" l="1"/>
  <c r="F175" i="14"/>
  <c r="I174" i="14"/>
  <c r="K174" i="14" s="1"/>
  <c r="IZ435" i="14" s="1"/>
  <c r="E176" i="14"/>
  <c r="F176" i="14" s="1"/>
  <c r="D177" i="14"/>
  <c r="C178" i="14"/>
  <c r="AH91" i="2"/>
  <c r="AI91" i="2" s="1"/>
  <c r="AK91" i="2" s="1"/>
  <c r="AO91" i="2" s="1"/>
  <c r="M45" i="11" s="1"/>
  <c r="K92" i="2"/>
  <c r="M92" i="2" s="1"/>
  <c r="O92" i="2" s="1"/>
  <c r="S92" i="2" s="1"/>
  <c r="L46" i="11" s="1"/>
  <c r="F93" i="2"/>
  <c r="C94" i="2"/>
  <c r="D93" i="2"/>
  <c r="E93" i="2" s="1"/>
  <c r="H93" i="2"/>
  <c r="I93" i="2" s="1"/>
  <c r="AC92" i="2"/>
  <c r="Z93" i="2"/>
  <c r="AA92" i="2"/>
  <c r="AB92" i="2" s="1"/>
  <c r="AE92" i="2"/>
  <c r="AF92" i="2" s="1"/>
  <c r="X104" i="2"/>
  <c r="I175" i="14" l="1"/>
  <c r="K175" i="14" s="1"/>
  <c r="HI436" i="14" s="1"/>
  <c r="G176" i="14"/>
  <c r="H176" i="14"/>
  <c r="AK435" i="14"/>
  <c r="FZ435" i="14"/>
  <c r="CX435" i="14"/>
  <c r="J435" i="14"/>
  <c r="DW435" i="14"/>
  <c r="M435" i="14"/>
  <c r="GE435" i="14"/>
  <c r="BV435" i="14"/>
  <c r="HI435" i="14"/>
  <c r="CS435" i="14"/>
  <c r="G435" i="14"/>
  <c r="EH435" i="14"/>
  <c r="O435" i="14"/>
  <c r="GA435" i="14"/>
  <c r="CO435" i="14"/>
  <c r="GT435" i="14"/>
  <c r="DA435" i="14"/>
  <c r="N435" i="14"/>
  <c r="FU435" i="14"/>
  <c r="L435" i="14"/>
  <c r="GO435" i="14"/>
  <c r="CU435" i="14"/>
  <c r="H435" i="14"/>
  <c r="BX435" i="14"/>
  <c r="K435" i="14"/>
  <c r="GB435" i="14"/>
  <c r="CP435" i="14"/>
  <c r="EJ435" i="14"/>
  <c r="CR435" i="14"/>
  <c r="P435" i="14"/>
  <c r="FW435" i="14"/>
  <c r="GV435" i="14"/>
  <c r="CA435" i="14"/>
  <c r="FM435" i="14"/>
  <c r="JA435" i="14"/>
  <c r="BE435" i="14"/>
  <c r="ES435" i="14"/>
  <c r="IE435" i="14"/>
  <c r="V435" i="14"/>
  <c r="DC435" i="14"/>
  <c r="GJ435" i="14"/>
  <c r="W435" i="14"/>
  <c r="DE435" i="14"/>
  <c r="GK435" i="14"/>
  <c r="X435" i="14"/>
  <c r="DF435" i="14"/>
  <c r="GM435" i="14"/>
  <c r="AA435" i="14"/>
  <c r="DH435" i="14"/>
  <c r="GP435" i="14"/>
  <c r="Q435" i="14"/>
  <c r="CY435" i="14"/>
  <c r="GG435" i="14"/>
  <c r="S435" i="14"/>
  <c r="CZ435" i="14"/>
  <c r="GH435" i="14"/>
  <c r="R435" i="14"/>
  <c r="CD435" i="14"/>
  <c r="EP435" i="14"/>
  <c r="HB435" i="14"/>
  <c r="T435" i="14"/>
  <c r="CF435" i="14"/>
  <c r="ER435" i="14"/>
  <c r="HD435" i="14"/>
  <c r="DQ435" i="14"/>
  <c r="HE435" i="14"/>
  <c r="I435" i="14"/>
  <c r="CW435" i="14"/>
  <c r="GI435" i="14"/>
  <c r="AE435" i="14"/>
  <c r="AF435" i="14"/>
  <c r="DN435" i="14"/>
  <c r="GU435" i="14"/>
  <c r="AG435" i="14"/>
  <c r="DO435" i="14"/>
  <c r="GW435" i="14"/>
  <c r="AI435" i="14"/>
  <c r="DP435" i="14"/>
  <c r="GX435" i="14"/>
  <c r="AL435" i="14"/>
  <c r="DS435" i="14"/>
  <c r="GZ435" i="14"/>
  <c r="AC435" i="14"/>
  <c r="DI435" i="14"/>
  <c r="GQ435" i="14"/>
  <c r="AD435" i="14"/>
  <c r="DK435" i="14"/>
  <c r="GR435" i="14"/>
  <c r="Z435" i="14"/>
  <c r="CL435" i="14"/>
  <c r="EX435" i="14"/>
  <c r="HJ435" i="14"/>
  <c r="AB435" i="14"/>
  <c r="CN435" i="14"/>
  <c r="EZ435" i="14"/>
  <c r="HL435" i="14"/>
  <c r="FI435" i="14"/>
  <c r="IU435" i="14"/>
  <c r="BA435" i="14"/>
  <c r="EM435" i="14"/>
  <c r="HY435" i="14"/>
  <c r="BU435" i="14"/>
  <c r="AQ435" i="14"/>
  <c r="DX435" i="14"/>
  <c r="HF435" i="14"/>
  <c r="AS435" i="14"/>
  <c r="DY435" i="14"/>
  <c r="HG435" i="14"/>
  <c r="AT435" i="14"/>
  <c r="EA435" i="14"/>
  <c r="HH435" i="14"/>
  <c r="AV435" i="14"/>
  <c r="ED435" i="14"/>
  <c r="HK435" i="14"/>
  <c r="AM435" i="14"/>
  <c r="DU435" i="14"/>
  <c r="HA435" i="14"/>
  <c r="AN435" i="14"/>
  <c r="DV435" i="14"/>
  <c r="HC435" i="14"/>
  <c r="AH435" i="14"/>
  <c r="CT435" i="14"/>
  <c r="FF435" i="14"/>
  <c r="HR435" i="14"/>
  <c r="AJ435" i="14"/>
  <c r="CV435" i="14"/>
  <c r="FH435" i="14"/>
  <c r="HT435" i="14"/>
  <c r="GY435" i="14"/>
  <c r="AU435" i="14"/>
  <c r="CQ435" i="14"/>
  <c r="GC435" i="14"/>
  <c r="Y435" i="14"/>
  <c r="DM435" i="14"/>
  <c r="BB435" i="14"/>
  <c r="EI435" i="14"/>
  <c r="HP435" i="14"/>
  <c r="BC435" i="14"/>
  <c r="EK435" i="14"/>
  <c r="HQ435" i="14"/>
  <c r="BD435" i="14"/>
  <c r="EL435" i="14"/>
  <c r="HS435" i="14"/>
  <c r="BG435" i="14"/>
  <c r="EN435" i="14"/>
  <c r="HV435" i="14"/>
  <c r="AW435" i="14"/>
  <c r="EE435" i="14"/>
  <c r="HM435" i="14"/>
  <c r="AY435" i="14"/>
  <c r="EF435" i="14"/>
  <c r="HN435" i="14"/>
  <c r="AP435" i="14"/>
  <c r="DB435" i="14"/>
  <c r="FN435" i="14"/>
  <c r="HZ435" i="14"/>
  <c r="AR435" i="14"/>
  <c r="DD435" i="14"/>
  <c r="FP435" i="14"/>
  <c r="IB435" i="14"/>
  <c r="IO435" i="14"/>
  <c r="CK435" i="14"/>
  <c r="EG435" i="14"/>
  <c r="HU435" i="14"/>
  <c r="BQ435" i="14"/>
  <c r="FC435" i="14"/>
  <c r="BL435" i="14"/>
  <c r="ET435" i="14"/>
  <c r="IA435" i="14"/>
  <c r="BM435" i="14"/>
  <c r="EU435" i="14"/>
  <c r="IC435" i="14"/>
  <c r="BO435" i="14"/>
  <c r="EV435" i="14"/>
  <c r="ID435" i="14"/>
  <c r="BR435" i="14"/>
  <c r="EY435" i="14"/>
  <c r="IF435" i="14"/>
  <c r="BI435" i="14"/>
  <c r="EO435" i="14"/>
  <c r="HW435" i="14"/>
  <c r="BJ435" i="14"/>
  <c r="EQ435" i="14"/>
  <c r="HX435" i="14"/>
  <c r="AX435" i="14"/>
  <c r="DJ435" i="14"/>
  <c r="FV435" i="14"/>
  <c r="IH435" i="14"/>
  <c r="AZ435" i="14"/>
  <c r="DL435" i="14"/>
  <c r="FX435" i="14"/>
  <c r="IJ435" i="14"/>
  <c r="AO435" i="14"/>
  <c r="EC435" i="14"/>
  <c r="FY435" i="14"/>
  <c r="U435" i="14"/>
  <c r="DG435" i="14"/>
  <c r="GS435" i="14"/>
  <c r="BW435" i="14"/>
  <c r="FD435" i="14"/>
  <c r="IL435" i="14"/>
  <c r="BY435" i="14"/>
  <c r="FE435" i="14"/>
  <c r="IM435" i="14"/>
  <c r="BZ435" i="14"/>
  <c r="FG435" i="14"/>
  <c r="IN435" i="14"/>
  <c r="CB435" i="14"/>
  <c r="FJ435" i="14"/>
  <c r="IQ435" i="14"/>
  <c r="BS435" i="14"/>
  <c r="FA435" i="14"/>
  <c r="IG435" i="14"/>
  <c r="BT435" i="14"/>
  <c r="FB435" i="14"/>
  <c r="II435" i="14"/>
  <c r="BF435" i="14"/>
  <c r="DR435" i="14"/>
  <c r="GD435" i="14"/>
  <c r="IP435" i="14"/>
  <c r="BH435" i="14"/>
  <c r="DT435" i="14"/>
  <c r="GF435" i="14"/>
  <c r="IR435" i="14"/>
  <c r="CG435" i="14"/>
  <c r="FS435" i="14"/>
  <c r="HO435" i="14"/>
  <c r="BK435" i="14"/>
  <c r="EW435" i="14"/>
  <c r="IK435" i="14"/>
  <c r="CH435" i="14"/>
  <c r="FO435" i="14"/>
  <c r="IV435" i="14"/>
  <c r="CI435" i="14"/>
  <c r="FQ435" i="14"/>
  <c r="IW435" i="14"/>
  <c r="CJ435" i="14"/>
  <c r="FR435" i="14"/>
  <c r="IY435" i="14"/>
  <c r="CM435" i="14"/>
  <c r="FT435" i="14"/>
  <c r="JB435" i="14"/>
  <c r="CC435" i="14"/>
  <c r="FK435" i="14"/>
  <c r="IS435" i="14"/>
  <c r="CE435" i="14"/>
  <c r="FL435" i="14"/>
  <c r="IT435" i="14"/>
  <c r="BN435" i="14"/>
  <c r="DZ435" i="14"/>
  <c r="GL435" i="14"/>
  <c r="IX435" i="14"/>
  <c r="BP435" i="14"/>
  <c r="EB435" i="14"/>
  <c r="GN435" i="14"/>
  <c r="C179" i="14"/>
  <c r="D178" i="14"/>
  <c r="E177" i="14"/>
  <c r="H177" i="14" s="1"/>
  <c r="AH92" i="2"/>
  <c r="AI92" i="2" s="1"/>
  <c r="AK92" i="2" s="1"/>
  <c r="AO92" i="2" s="1"/>
  <c r="M46" i="11" s="1"/>
  <c r="K93" i="2"/>
  <c r="M93" i="2" s="1"/>
  <c r="O93" i="2" s="1"/>
  <c r="S93" i="2" s="1"/>
  <c r="L47" i="11" s="1"/>
  <c r="D94" i="2"/>
  <c r="E94" i="2" s="1"/>
  <c r="C95" i="2"/>
  <c r="F94" i="2"/>
  <c r="H94" i="2"/>
  <c r="I94" i="2" s="1"/>
  <c r="AC93" i="2"/>
  <c r="Z94" i="2"/>
  <c r="AA93" i="2"/>
  <c r="AB93" i="2" s="1"/>
  <c r="AE93" i="2"/>
  <c r="AF93" i="2" s="1"/>
  <c r="X105" i="2"/>
  <c r="G177" i="14" l="1"/>
  <c r="I176" i="14"/>
  <c r="K176" i="14" s="1"/>
  <c r="HN437" i="14" s="1"/>
  <c r="CN436" i="14"/>
  <c r="AJ436" i="14"/>
  <c r="ED436" i="14"/>
  <c r="BZ436" i="14"/>
  <c r="JB436" i="14"/>
  <c r="HF436" i="14"/>
  <c r="BF436" i="14"/>
  <c r="N436" i="14"/>
  <c r="FV436" i="14"/>
  <c r="IX436" i="14"/>
  <c r="BP436" i="14"/>
  <c r="Z436" i="14"/>
  <c r="HL436" i="14"/>
  <c r="AX436" i="14"/>
  <c r="AT436" i="14"/>
  <c r="CL436" i="14"/>
  <c r="BR436" i="14"/>
  <c r="AV436" i="14"/>
  <c r="DJ436" i="14"/>
  <c r="BG436" i="14"/>
  <c r="EZ436" i="14"/>
  <c r="BQ436" i="14"/>
  <c r="GP436" i="14"/>
  <c r="CB436" i="14"/>
  <c r="IH436" i="14"/>
  <c r="CM436" i="14"/>
  <c r="GL436" i="14"/>
  <c r="P436" i="14"/>
  <c r="IB436" i="14"/>
  <c r="AA436" i="14"/>
  <c r="AB436" i="14"/>
  <c r="AK436" i="14"/>
  <c r="HC436" i="14"/>
  <c r="AE436" i="14"/>
  <c r="HM436" i="14"/>
  <c r="AM436" i="14"/>
  <c r="HX436" i="14"/>
  <c r="AU436" i="14"/>
  <c r="II436" i="14"/>
  <c r="BC436" i="14"/>
  <c r="IS436" i="14"/>
  <c r="BK436" i="14"/>
  <c r="FW436" i="14"/>
  <c r="G436" i="14"/>
  <c r="GG436" i="14"/>
  <c r="O436" i="14"/>
  <c r="GR436" i="14"/>
  <c r="W436" i="14"/>
  <c r="AP436" i="14"/>
  <c r="CQ436" i="14"/>
  <c r="AZ436" i="14"/>
  <c r="CY436" i="14"/>
  <c r="BJ436" i="14"/>
  <c r="DG436" i="14"/>
  <c r="BV436" i="14"/>
  <c r="DO436" i="14"/>
  <c r="CF436" i="14"/>
  <c r="DW436" i="14"/>
  <c r="J436" i="14"/>
  <c r="BS436" i="14"/>
  <c r="T436" i="14"/>
  <c r="CA436" i="14"/>
  <c r="AD436" i="14"/>
  <c r="CI436" i="14"/>
  <c r="DV436" i="14"/>
  <c r="FC436" i="14"/>
  <c r="EH436" i="14"/>
  <c r="FK436" i="14"/>
  <c r="ER436" i="14"/>
  <c r="FS436" i="14"/>
  <c r="FB436" i="14"/>
  <c r="GA436" i="14"/>
  <c r="FN436" i="14"/>
  <c r="GI436" i="14"/>
  <c r="CP436" i="14"/>
  <c r="EE436" i="14"/>
  <c r="DB436" i="14"/>
  <c r="EM436" i="14"/>
  <c r="DL436" i="14"/>
  <c r="EU436" i="14"/>
  <c r="DX436" i="14"/>
  <c r="CS436" i="14"/>
  <c r="EI436" i="14"/>
  <c r="DA436" i="14"/>
  <c r="ES436" i="14"/>
  <c r="DI436" i="14"/>
  <c r="FD436" i="14"/>
  <c r="DQ436" i="14"/>
  <c r="FO436" i="14"/>
  <c r="DY436" i="14"/>
  <c r="CR436" i="14"/>
  <c r="BU436" i="14"/>
  <c r="DC436" i="14"/>
  <c r="CC436" i="14"/>
  <c r="DM436" i="14"/>
  <c r="CK436" i="14"/>
  <c r="FF436" i="14"/>
  <c r="EA436" i="14"/>
  <c r="GV436" i="14"/>
  <c r="EK436" i="14"/>
  <c r="IL436" i="14"/>
  <c r="EV436" i="14"/>
  <c r="AL436" i="14"/>
  <c r="FG436" i="14"/>
  <c r="CD436" i="14"/>
  <c r="FQ436" i="14"/>
  <c r="AH436" i="14"/>
  <c r="CU436" i="14"/>
  <c r="BX436" i="14"/>
  <c r="DE436" i="14"/>
  <c r="DN436" i="14"/>
  <c r="DP436" i="14"/>
  <c r="IR436" i="14"/>
  <c r="HH436" i="14"/>
  <c r="AR436" i="14"/>
  <c r="HS436" i="14"/>
  <c r="CH436" i="14"/>
  <c r="IC436" i="14"/>
  <c r="DZ436" i="14"/>
  <c r="IN436" i="14"/>
  <c r="FP436" i="14"/>
  <c r="IY436" i="14"/>
  <c r="DT436" i="14"/>
  <c r="GB436" i="14"/>
  <c r="FJ436" i="14"/>
  <c r="GM436" i="14"/>
  <c r="HB436" i="14"/>
  <c r="GW436" i="14"/>
  <c r="EJ436" i="14"/>
  <c r="HD436" i="14"/>
  <c r="EB436" i="14"/>
  <c r="HO436" i="14"/>
  <c r="FZ436" i="14"/>
  <c r="HN436" i="14"/>
  <c r="EL436" i="14"/>
  <c r="HW436" i="14"/>
  <c r="HR436" i="14"/>
  <c r="HZ436" i="14"/>
  <c r="EX436" i="14"/>
  <c r="IE436" i="14"/>
  <c r="R436" i="14"/>
  <c r="IJ436" i="14"/>
  <c r="FH436" i="14"/>
  <c r="IM436" i="14"/>
  <c r="BH436" i="14"/>
  <c r="IT436" i="14"/>
  <c r="FR436" i="14"/>
  <c r="IU436" i="14"/>
  <c r="L436" i="14"/>
  <c r="FX436" i="14"/>
  <c r="CV436" i="14"/>
  <c r="GQ436" i="14"/>
  <c r="BB436" i="14"/>
  <c r="GH436" i="14"/>
  <c r="DF436" i="14"/>
  <c r="GY436" i="14"/>
  <c r="CT436" i="14"/>
  <c r="GT436" i="14"/>
  <c r="DR436" i="14"/>
  <c r="HG436" i="14"/>
  <c r="HV436" i="14"/>
  <c r="AQ436" i="14"/>
  <c r="HJ436" i="14"/>
  <c r="AG436" i="14"/>
  <c r="V436" i="14"/>
  <c r="BA436" i="14"/>
  <c r="HT436" i="14"/>
  <c r="AO436" i="14"/>
  <c r="BN436" i="14"/>
  <c r="BL436" i="14"/>
  <c r="ID436" i="14"/>
  <c r="AW436" i="14"/>
  <c r="DD436" i="14"/>
  <c r="BW436" i="14"/>
  <c r="IP436" i="14"/>
  <c r="BE436" i="14"/>
  <c r="ET436" i="14"/>
  <c r="CG436" i="14"/>
  <c r="IZ436" i="14"/>
  <c r="BM436" i="14"/>
  <c r="CX436" i="14"/>
  <c r="K436" i="14"/>
  <c r="GD436" i="14"/>
  <c r="I436" i="14"/>
  <c r="EP436" i="14"/>
  <c r="U436" i="14"/>
  <c r="GN436" i="14"/>
  <c r="Q436" i="14"/>
  <c r="GF436" i="14"/>
  <c r="AF436" i="14"/>
  <c r="GX436" i="14"/>
  <c r="Y436" i="14"/>
  <c r="AN436" i="14"/>
  <c r="HE436" i="14"/>
  <c r="EC436" i="14"/>
  <c r="FE436" i="14"/>
  <c r="AY436" i="14"/>
  <c r="HP436" i="14"/>
  <c r="EN436" i="14"/>
  <c r="FM436" i="14"/>
  <c r="BI436" i="14"/>
  <c r="IA436" i="14"/>
  <c r="EY436" i="14"/>
  <c r="FU436" i="14"/>
  <c r="BT436" i="14"/>
  <c r="IK436" i="14"/>
  <c r="FI436" i="14"/>
  <c r="GC436" i="14"/>
  <c r="CE436" i="14"/>
  <c r="IV436" i="14"/>
  <c r="FT436" i="14"/>
  <c r="GK436" i="14"/>
  <c r="H436" i="14"/>
  <c r="FY436" i="14"/>
  <c r="CW436" i="14"/>
  <c r="EG436" i="14"/>
  <c r="S436" i="14"/>
  <c r="GJ436" i="14"/>
  <c r="DH436" i="14"/>
  <c r="EO436" i="14"/>
  <c r="AC436" i="14"/>
  <c r="GU436" i="14"/>
  <c r="DS436" i="14"/>
  <c r="EW436" i="14"/>
  <c r="DU436" i="14"/>
  <c r="AS436" i="14"/>
  <c r="HK436" i="14"/>
  <c r="HQ436" i="14"/>
  <c r="EF436" i="14"/>
  <c r="BD436" i="14"/>
  <c r="HU436" i="14"/>
  <c r="HY436" i="14"/>
  <c r="EQ436" i="14"/>
  <c r="BO436" i="14"/>
  <c r="IF436" i="14"/>
  <c r="IG436" i="14"/>
  <c r="FA436" i="14"/>
  <c r="BY436" i="14"/>
  <c r="IQ436" i="14"/>
  <c r="IO436" i="14"/>
  <c r="FL436" i="14"/>
  <c r="CJ436" i="14"/>
  <c r="JA436" i="14"/>
  <c r="IW436" i="14"/>
  <c r="CO436" i="14"/>
  <c r="M436" i="14"/>
  <c r="GE436" i="14"/>
  <c r="GS436" i="14"/>
  <c r="CZ436" i="14"/>
  <c r="X436" i="14"/>
  <c r="GO436" i="14"/>
  <c r="HA436" i="14"/>
  <c r="DK436" i="14"/>
  <c r="AI436" i="14"/>
  <c r="GZ436" i="14"/>
  <c r="F177" i="14"/>
  <c r="E178" i="14"/>
  <c r="H178" i="14" s="1"/>
  <c r="D179" i="14"/>
  <c r="C180" i="14"/>
  <c r="K94" i="2"/>
  <c r="M94" i="2" s="1"/>
  <c r="O94" i="2" s="1"/>
  <c r="S94" i="2" s="1"/>
  <c r="L48" i="11" s="1"/>
  <c r="AH93" i="2"/>
  <c r="AI93" i="2" s="1"/>
  <c r="AK93" i="2" s="1"/>
  <c r="AO93" i="2" s="1"/>
  <c r="M47" i="11" s="1"/>
  <c r="F95" i="2"/>
  <c r="H95" i="2"/>
  <c r="I95" i="2" s="1"/>
  <c r="C96" i="2"/>
  <c r="D95" i="2"/>
  <c r="E95" i="2" s="1"/>
  <c r="AC94" i="2"/>
  <c r="AA94" i="2"/>
  <c r="AB94" i="2" s="1"/>
  <c r="AE94" i="2"/>
  <c r="AF94" i="2" s="1"/>
  <c r="Z95" i="2"/>
  <c r="X106" i="2"/>
  <c r="I177" i="14" l="1"/>
  <c r="K177" i="14" s="1"/>
  <c r="EO438" i="14" s="1"/>
  <c r="JA437" i="14"/>
  <c r="IJ437" i="14"/>
  <c r="DA437" i="14"/>
  <c r="CC437" i="14"/>
  <c r="IS437" i="14"/>
  <c r="EI437" i="14"/>
  <c r="IN437" i="14"/>
  <c r="IZ437" i="14"/>
  <c r="IC437" i="14"/>
  <c r="CY437" i="14"/>
  <c r="HC437" i="14"/>
  <c r="FE437" i="14"/>
  <c r="IY437" i="14"/>
  <c r="AL437" i="14"/>
  <c r="HJ437" i="14"/>
  <c r="HZ437" i="14"/>
  <c r="HR437" i="14"/>
  <c r="DI437" i="14"/>
  <c r="AF437" i="14"/>
  <c r="GU437" i="14"/>
  <c r="L437" i="14"/>
  <c r="ED437" i="14"/>
  <c r="AU437" i="14"/>
  <c r="DU437" i="14"/>
  <c r="IB437" i="14"/>
  <c r="CK437" i="14"/>
  <c r="DX437" i="14"/>
  <c r="AH437" i="14"/>
  <c r="BH437" i="14"/>
  <c r="EL437" i="14"/>
  <c r="EF437" i="14"/>
  <c r="AK437" i="14"/>
  <c r="AV437" i="14"/>
  <c r="EH437" i="14"/>
  <c r="BD437" i="14"/>
  <c r="EJ437" i="14"/>
  <c r="GP437" i="14"/>
  <c r="IK437" i="14"/>
  <c r="EQ437" i="14"/>
  <c r="GS437" i="14"/>
  <c r="GE437" i="14"/>
  <c r="AE437" i="14"/>
  <c r="AC437" i="14"/>
  <c r="FM437" i="14"/>
  <c r="EN437" i="14"/>
  <c r="CO437" i="14"/>
  <c r="FD437" i="14"/>
  <c r="BN437" i="14"/>
  <c r="FH437" i="14"/>
  <c r="HV437" i="14"/>
  <c r="JB437" i="14"/>
  <c r="O437" i="14"/>
  <c r="FT437" i="14"/>
  <c r="HA437" i="14"/>
  <c r="HO437" i="14"/>
  <c r="BC437" i="14"/>
  <c r="DP437" i="14"/>
  <c r="BP437" i="14"/>
  <c r="BB437" i="14"/>
  <c r="BE437" i="14"/>
  <c r="GO437" i="14"/>
  <c r="R437" i="14"/>
  <c r="IU437" i="14"/>
  <c r="BW437" i="14"/>
  <c r="DZ437" i="14"/>
  <c r="DL437" i="14"/>
  <c r="DN437" i="14"/>
  <c r="FS437" i="14"/>
  <c r="Z437" i="14"/>
  <c r="GZ437" i="14"/>
  <c r="DS437" i="14"/>
  <c r="CZ437" i="14"/>
  <c r="II437" i="14"/>
  <c r="FN437" i="14"/>
  <c r="EU437" i="14"/>
  <c r="BY437" i="14"/>
  <c r="HI437" i="14"/>
  <c r="EB437" i="14"/>
  <c r="N437" i="14"/>
  <c r="FJ437" i="14"/>
  <c r="DQ437" i="14"/>
  <c r="CU437" i="14"/>
  <c r="CL437" i="14"/>
  <c r="AM437" i="14"/>
  <c r="HK437" i="14"/>
  <c r="FL437" i="14"/>
  <c r="BV437" i="14"/>
  <c r="AG437" i="14"/>
  <c r="HG437" i="14"/>
  <c r="FQ437" i="14"/>
  <c r="AJ437" i="14"/>
  <c r="FX437" i="14"/>
  <c r="CX437" i="14"/>
  <c r="ID437" i="14"/>
  <c r="FG437" i="14"/>
  <c r="BK437" i="14"/>
  <c r="CW437" i="14"/>
  <c r="AW437" i="14"/>
  <c r="IQ437" i="14"/>
  <c r="GG437" i="14"/>
  <c r="DM437" i="14"/>
  <c r="AQ437" i="14"/>
  <c r="HQ437" i="14"/>
  <c r="GW437" i="14"/>
  <c r="AZ437" i="14"/>
  <c r="GF437" i="14"/>
  <c r="DF437" i="14"/>
  <c r="IL437" i="14"/>
  <c r="FC437" i="14"/>
  <c r="I437" i="14"/>
  <c r="Y437" i="14"/>
  <c r="DH437" i="14"/>
  <c r="G437" i="14"/>
  <c r="FK437" i="14"/>
  <c r="AN437" i="14"/>
  <c r="GR437" i="14"/>
  <c r="BA437" i="14"/>
  <c r="GT437" i="14"/>
  <c r="CI437" i="14"/>
  <c r="IM437" i="14"/>
  <c r="EK437" i="14"/>
  <c r="HS437" i="14"/>
  <c r="CV437" i="14"/>
  <c r="GN437" i="14"/>
  <c r="BJ437" i="14"/>
  <c r="FZ437" i="14"/>
  <c r="CA437" i="14"/>
  <c r="EG437" i="14"/>
  <c r="BO437" i="14"/>
  <c r="EC437" i="14"/>
  <c r="Q437" i="14"/>
  <c r="FU437" i="14"/>
  <c r="CD437" i="14"/>
  <c r="HB437" i="14"/>
  <c r="BL437" i="14"/>
  <c r="HP437" i="14"/>
  <c r="DO437" i="14"/>
  <c r="IW437" i="14"/>
  <c r="FF437" i="14"/>
  <c r="IE437" i="14"/>
  <c r="DD437" i="14"/>
  <c r="HT437" i="14"/>
  <c r="BR437" i="14"/>
  <c r="GH437" i="14"/>
  <c r="AI437" i="14"/>
  <c r="EA437" i="14"/>
  <c r="EM437" i="14"/>
  <c r="P437" i="14"/>
  <c r="DR437" i="14"/>
  <c r="HU437" i="14"/>
  <c r="CM437" i="14"/>
  <c r="GQ437" i="14"/>
  <c r="AX437" i="14"/>
  <c r="FV437" i="14"/>
  <c r="HY437" i="14"/>
  <c r="CG437" i="14"/>
  <c r="HE437" i="14"/>
  <c r="BM437" i="14"/>
  <c r="FO437" i="14"/>
  <c r="AS437" i="14"/>
  <c r="EV437" i="14"/>
  <c r="IX437" i="14"/>
  <c r="AR437" i="14"/>
  <c r="DT437" i="14"/>
  <c r="GV437" i="14"/>
  <c r="AT437" i="14"/>
  <c r="DV437" i="14"/>
  <c r="GX437" i="14"/>
  <c r="AO437" i="14"/>
  <c r="FW437" i="14"/>
  <c r="GI437" i="14"/>
  <c r="BF437" i="14"/>
  <c r="GD437" i="14"/>
  <c r="AA437" i="14"/>
  <c r="EE437" i="14"/>
  <c r="H437" i="14"/>
  <c r="DJ437" i="14"/>
  <c r="HM437" i="14"/>
  <c r="AP437" i="14"/>
  <c r="ES437" i="14"/>
  <c r="IV437" i="14"/>
  <c r="DY437" i="14"/>
  <c r="IA437" i="14"/>
  <c r="CJ437" i="14"/>
  <c r="HH437" i="14"/>
  <c r="IO437" i="14"/>
  <c r="BX437" i="14"/>
  <c r="FP437" i="14"/>
  <c r="IR437" i="14"/>
  <c r="BZ437" i="14"/>
  <c r="FR437" i="14"/>
  <c r="IT437" i="14"/>
  <c r="BU437" i="14"/>
  <c r="CE437" i="14"/>
  <c r="AY437" i="14"/>
  <c r="GC437" i="14"/>
  <c r="DG437" i="14"/>
  <c r="BQ437" i="14"/>
  <c r="EX437" i="14"/>
  <c r="IF437" i="14"/>
  <c r="BG437" i="14"/>
  <c r="EO437" i="14"/>
  <c r="HW437" i="14"/>
  <c r="BI437" i="14"/>
  <c r="EP437" i="14"/>
  <c r="HX437" i="14"/>
  <c r="J437" i="14"/>
  <c r="CR437" i="14"/>
  <c r="FY437" i="14"/>
  <c r="K437" i="14"/>
  <c r="CS437" i="14"/>
  <c r="GA437" i="14"/>
  <c r="M437" i="14"/>
  <c r="CT437" i="14"/>
  <c r="GB437" i="14"/>
  <c r="GM437" i="14"/>
  <c r="T437" i="14"/>
  <c r="CF437" i="14"/>
  <c r="ER437" i="14"/>
  <c r="HD437" i="14"/>
  <c r="V437" i="14"/>
  <c r="CH437" i="14"/>
  <c r="ET437" i="14"/>
  <c r="HF437" i="14"/>
  <c r="DK437" i="14"/>
  <c r="DW437" i="14"/>
  <c r="CQ437" i="14"/>
  <c r="S437" i="14"/>
  <c r="EW437" i="14"/>
  <c r="CB437" i="14"/>
  <c r="FI437" i="14"/>
  <c r="IP437" i="14"/>
  <c r="BS437" i="14"/>
  <c r="EY437" i="14"/>
  <c r="IG437" i="14"/>
  <c r="BT437" i="14"/>
  <c r="FA437" i="14"/>
  <c r="IH437" i="14"/>
  <c r="U437" i="14"/>
  <c r="DB437" i="14"/>
  <c r="GJ437" i="14"/>
  <c r="W437" i="14"/>
  <c r="DC437" i="14"/>
  <c r="GK437" i="14"/>
  <c r="X437" i="14"/>
  <c r="DE437" i="14"/>
  <c r="GL437" i="14"/>
  <c r="GY437" i="14"/>
  <c r="AB437" i="14"/>
  <c r="CN437" i="14"/>
  <c r="EZ437" i="14"/>
  <c r="HL437" i="14"/>
  <c r="AD437" i="14"/>
  <c r="CP437" i="14"/>
  <c r="FB437" i="14"/>
  <c r="G178" i="14"/>
  <c r="EQ438" i="14"/>
  <c r="EH438" i="14"/>
  <c r="AM438" i="14"/>
  <c r="F178" i="14"/>
  <c r="C181" i="14"/>
  <c r="D180" i="14"/>
  <c r="E179" i="14"/>
  <c r="H179" i="14" s="1"/>
  <c r="G179" i="14"/>
  <c r="K95" i="2"/>
  <c r="M95" i="2" s="1"/>
  <c r="O95" i="2" s="1"/>
  <c r="S95" i="2" s="1"/>
  <c r="L49" i="11" s="1"/>
  <c r="AH94" i="2"/>
  <c r="AI94" i="2" s="1"/>
  <c r="AK94" i="2" s="1"/>
  <c r="AO94" i="2" s="1"/>
  <c r="M48" i="11" s="1"/>
  <c r="C97" i="2"/>
  <c r="D96" i="2"/>
  <c r="E96" i="2" s="1"/>
  <c r="F96" i="2"/>
  <c r="H96" i="2"/>
  <c r="I96" i="2" s="1"/>
  <c r="AC95" i="2"/>
  <c r="Z96" i="2"/>
  <c r="AA95" i="2"/>
  <c r="AB95" i="2" s="1"/>
  <c r="AE95" i="2"/>
  <c r="AF95" i="2" s="1"/>
  <c r="X107" i="2"/>
  <c r="HJ438" i="14" l="1"/>
  <c r="IP438" i="14"/>
  <c r="L438" i="14"/>
  <c r="HM438" i="14"/>
  <c r="BS438" i="14"/>
  <c r="FY438" i="14"/>
  <c r="DX438" i="14"/>
  <c r="GE438" i="14"/>
  <c r="EL438" i="14"/>
  <c r="CL438" i="14"/>
  <c r="HW438" i="14"/>
  <c r="R438" i="14"/>
  <c r="AH438" i="14"/>
  <c r="HZ438" i="14"/>
  <c r="S438" i="14"/>
  <c r="DN438" i="14"/>
  <c r="BN438" i="14"/>
  <c r="IU438" i="14"/>
  <c r="Y438" i="14"/>
  <c r="BI438" i="14"/>
  <c r="O438" i="14"/>
  <c r="HE438" i="14"/>
  <c r="HO438" i="14"/>
  <c r="FW438" i="14"/>
  <c r="CD438" i="14"/>
  <c r="CR438" i="14"/>
  <c r="AC438" i="14"/>
  <c r="GQ438" i="14"/>
  <c r="AR438" i="14"/>
  <c r="EJ438" i="14"/>
  <c r="BY438" i="14"/>
  <c r="FN438" i="14"/>
  <c r="EI438" i="14"/>
  <c r="GV438" i="14"/>
  <c r="AG438" i="14"/>
  <c r="EV438" i="14"/>
  <c r="IR438" i="14"/>
  <c r="FP438" i="14"/>
  <c r="CZ438" i="14"/>
  <c r="EY438" i="14"/>
  <c r="HU438" i="14"/>
  <c r="EP438" i="14"/>
  <c r="FB438" i="14"/>
  <c r="GD438" i="14"/>
  <c r="CE438" i="14"/>
  <c r="GY438" i="14"/>
  <c r="EB438" i="14"/>
  <c r="BC438" i="14"/>
  <c r="FO438" i="14"/>
  <c r="AW438" i="14"/>
  <c r="BG438" i="14"/>
  <c r="M438" i="14"/>
  <c r="Z438" i="14"/>
  <c r="GZ438" i="14"/>
  <c r="EC438" i="14"/>
  <c r="BD438" i="14"/>
  <c r="IA438" i="14"/>
  <c r="DK438" i="14"/>
  <c r="DS438" i="14"/>
  <c r="GB438" i="14"/>
  <c r="GP438" i="14"/>
  <c r="AJ438" i="14"/>
  <c r="DM438" i="14"/>
  <c r="HK438" i="14"/>
  <c r="DU438" i="14"/>
  <c r="CU438" i="14"/>
  <c r="HV438" i="14"/>
  <c r="HP438" i="14"/>
  <c r="EX438" i="14"/>
  <c r="BL438" i="14"/>
  <c r="BZ438" i="14"/>
  <c r="BX438" i="14"/>
  <c r="FS438" i="14"/>
  <c r="IW438" i="14"/>
  <c r="H438" i="14"/>
  <c r="GU438" i="14"/>
  <c r="DB438" i="14"/>
  <c r="DP438" i="14"/>
  <c r="GT438" i="14"/>
  <c r="AS438" i="14"/>
  <c r="HB438" i="14"/>
  <c r="FG438" i="14"/>
  <c r="AX438" i="14"/>
  <c r="AO438" i="14"/>
  <c r="IE438" i="14"/>
  <c r="ET438" i="14"/>
  <c r="FH438" i="14"/>
  <c r="FD438" i="14"/>
  <c r="JA438" i="14"/>
  <c r="BO438" i="14"/>
  <c r="CP438" i="14"/>
  <c r="W438" i="14"/>
  <c r="GI438" i="14"/>
  <c r="DR438" i="14"/>
  <c r="AF438" i="14"/>
  <c r="AT438" i="14"/>
  <c r="DW438" i="14"/>
  <c r="HS438" i="14"/>
  <c r="EE438" i="14"/>
  <c r="DC438" i="14"/>
  <c r="IF438" i="14"/>
  <c r="IB438" i="14"/>
  <c r="FI438" i="14"/>
  <c r="IO438" i="14"/>
  <c r="JB438" i="14"/>
  <c r="IY438" i="14"/>
  <c r="CQ438" i="14"/>
  <c r="GN438" i="14"/>
  <c r="HA438" i="14"/>
  <c r="DJ438" i="14"/>
  <c r="CM438" i="14"/>
  <c r="HL438" i="14"/>
  <c r="HF438" i="14"/>
  <c r="EM438" i="14"/>
  <c r="BB438" i="14"/>
  <c r="BP438" i="14"/>
  <c r="ES438" i="14"/>
  <c r="II438" i="14"/>
  <c r="BT438" i="14"/>
  <c r="IZ438" i="14"/>
  <c r="CH438" i="14"/>
  <c r="CW438" i="14"/>
  <c r="BW438" i="14"/>
  <c r="T438" i="14"/>
  <c r="HC438" i="14"/>
  <c r="GX438" i="14"/>
  <c r="AD438" i="14"/>
  <c r="HI438" i="14"/>
  <c r="HH438" i="14"/>
  <c r="AN438" i="14"/>
  <c r="HQ438" i="14"/>
  <c r="HT438" i="14"/>
  <c r="AZ438" i="14"/>
  <c r="HY438" i="14"/>
  <c r="ID438" i="14"/>
  <c r="BJ438" i="14"/>
  <c r="IG438" i="14"/>
  <c r="IN438" i="14"/>
  <c r="FC438" i="14"/>
  <c r="IQ438" i="14"/>
  <c r="CF438" i="14"/>
  <c r="EA438" i="14"/>
  <c r="GF438" i="14"/>
  <c r="GS438" i="14"/>
  <c r="DG438" i="14"/>
  <c r="V438" i="14"/>
  <c r="AK438" i="14"/>
  <c r="DL438" i="14"/>
  <c r="AA438" i="14"/>
  <c r="AU438" i="14"/>
  <c r="DV438" i="14"/>
  <c r="AI438" i="14"/>
  <c r="BF438" i="14"/>
  <c r="EF438" i="14"/>
  <c r="AQ438" i="14"/>
  <c r="BQ438" i="14"/>
  <c r="ER438" i="14"/>
  <c r="AY438" i="14"/>
  <c r="CA438" i="14"/>
  <c r="IK438" i="14"/>
  <c r="CI438" i="14"/>
  <c r="FL438" i="14"/>
  <c r="GM438" i="14"/>
  <c r="G438" i="14"/>
  <c r="K438" i="14"/>
  <c r="GO438" i="14"/>
  <c r="DD438" i="14"/>
  <c r="FA438" i="14"/>
  <c r="IL438" i="14"/>
  <c r="CJ438" i="14"/>
  <c r="FK438" i="14"/>
  <c r="IV438" i="14"/>
  <c r="N438" i="14"/>
  <c r="CO438" i="14"/>
  <c r="FZ438" i="14"/>
  <c r="X438" i="14"/>
  <c r="CY438" i="14"/>
  <c r="GJ438" i="14"/>
  <c r="IH438" i="14"/>
  <c r="BE438" i="14"/>
  <c r="FR438" i="14"/>
  <c r="IS438" i="14"/>
  <c r="BM438" i="14"/>
  <c r="CV438" i="14"/>
  <c r="FV438" i="14"/>
  <c r="I438" i="14"/>
  <c r="DF438" i="14"/>
  <c r="GG438" i="14"/>
  <c r="Q438" i="14"/>
  <c r="DO438" i="14"/>
  <c r="AL438" i="14"/>
  <c r="GR438" i="14"/>
  <c r="CK438" i="14"/>
  <c r="DZ438" i="14"/>
  <c r="AV438" i="14"/>
  <c r="HD438" i="14"/>
  <c r="CS438" i="14"/>
  <c r="EK438" i="14"/>
  <c r="BH438" i="14"/>
  <c r="HN438" i="14"/>
  <c r="DA438" i="14"/>
  <c r="EU438" i="14"/>
  <c r="BR438" i="14"/>
  <c r="HX438" i="14"/>
  <c r="DI438" i="14"/>
  <c r="FF438" i="14"/>
  <c r="CB438" i="14"/>
  <c r="IJ438" i="14"/>
  <c r="DQ438" i="14"/>
  <c r="FQ438" i="14"/>
  <c r="CN438" i="14"/>
  <c r="IT438" i="14"/>
  <c r="DY438" i="14"/>
  <c r="CT438" i="14"/>
  <c r="P438" i="14"/>
  <c r="FX438" i="14"/>
  <c r="BU438" i="14"/>
  <c r="DE438" i="14"/>
  <c r="AB438" i="14"/>
  <c r="GH438" i="14"/>
  <c r="CC438" i="14"/>
  <c r="GW438" i="14"/>
  <c r="DT438" i="14"/>
  <c r="AE438" i="14"/>
  <c r="EW438" i="14"/>
  <c r="HG438" i="14"/>
  <c r="ED438" i="14"/>
  <c r="AP438" i="14"/>
  <c r="FE438" i="14"/>
  <c r="HR438" i="14"/>
  <c r="EN438" i="14"/>
  <c r="BA438" i="14"/>
  <c r="FM438" i="14"/>
  <c r="IC438" i="14"/>
  <c r="EZ438" i="14"/>
  <c r="BK438" i="14"/>
  <c r="FU438" i="14"/>
  <c r="IM438" i="14"/>
  <c r="FJ438" i="14"/>
  <c r="BV438" i="14"/>
  <c r="GC438" i="14"/>
  <c r="IX438" i="14"/>
  <c r="FT438" i="14"/>
  <c r="CG438" i="14"/>
  <c r="GK438" i="14"/>
  <c r="GA438" i="14"/>
  <c r="CX438" i="14"/>
  <c r="J438" i="14"/>
  <c r="EG438" i="14"/>
  <c r="GL438" i="14"/>
  <c r="DH438" i="14"/>
  <c r="U438" i="14"/>
  <c r="I178" i="14"/>
  <c r="K178" i="14" s="1"/>
  <c r="GV439" i="14" s="1"/>
  <c r="F179" i="14"/>
  <c r="I179" i="14" s="1"/>
  <c r="K179" i="14" s="1"/>
  <c r="G180" i="14"/>
  <c r="E180" i="14"/>
  <c r="H180" i="14" s="1"/>
  <c r="D181" i="14"/>
  <c r="C182" i="14"/>
  <c r="K96" i="2"/>
  <c r="M96" i="2" s="1"/>
  <c r="O96" i="2" s="1"/>
  <c r="S96" i="2" s="1"/>
  <c r="L50" i="11" s="1"/>
  <c r="AH95" i="2"/>
  <c r="AI95" i="2" s="1"/>
  <c r="AK95" i="2" s="1"/>
  <c r="AO95" i="2" s="1"/>
  <c r="M49" i="11" s="1"/>
  <c r="F97" i="2"/>
  <c r="D97" i="2"/>
  <c r="E97" i="2" s="1"/>
  <c r="H97" i="2"/>
  <c r="I97" i="2" s="1"/>
  <c r="K97" i="2" s="1"/>
  <c r="C98" i="2"/>
  <c r="AC96" i="2"/>
  <c r="Z97" i="2"/>
  <c r="AE96" i="2"/>
  <c r="AF96" i="2" s="1"/>
  <c r="AA96" i="2"/>
  <c r="AB96" i="2" s="1"/>
  <c r="X108" i="2"/>
  <c r="AY439" i="14" l="1"/>
  <c r="BF439" i="14"/>
  <c r="HE439" i="14"/>
  <c r="DV439" i="14"/>
  <c r="EM439" i="14"/>
  <c r="CB439" i="14"/>
  <c r="FU439" i="14"/>
  <c r="EI439" i="14"/>
  <c r="CV439" i="14"/>
  <c r="AU439" i="14"/>
  <c r="FY439" i="14"/>
  <c r="GX439" i="14"/>
  <c r="GQ439" i="14"/>
  <c r="DZ439" i="14"/>
  <c r="GU439" i="14"/>
  <c r="HT439" i="14"/>
  <c r="AX439" i="14"/>
  <c r="FA439" i="14"/>
  <c r="I439" i="14"/>
  <c r="N439" i="14"/>
  <c r="HF439" i="14"/>
  <c r="H439" i="14"/>
  <c r="IV439" i="14"/>
  <c r="EH439" i="14"/>
  <c r="HC439" i="14"/>
  <c r="BN439" i="14"/>
  <c r="O439" i="14"/>
  <c r="S439" i="14"/>
  <c r="BR439" i="14"/>
  <c r="IT439" i="14"/>
  <c r="P439" i="14"/>
  <c r="AW439" i="14"/>
  <c r="GD439" i="14"/>
  <c r="AJ439" i="14"/>
  <c r="CE439" i="14"/>
  <c r="Q439" i="14"/>
  <c r="BZ439" i="14"/>
  <c r="DQ439" i="14"/>
  <c r="CF439" i="14"/>
  <c r="AC439" i="14"/>
  <c r="CH439" i="14"/>
  <c r="BT439" i="14"/>
  <c r="FM439" i="14"/>
  <c r="CN439" i="14"/>
  <c r="U439" i="14"/>
  <c r="Z439" i="14"/>
  <c r="FQ439" i="14"/>
  <c r="HU439" i="14"/>
  <c r="ED439" i="14"/>
  <c r="EU439" i="14"/>
  <c r="GJ439" i="14"/>
  <c r="GC439" i="14"/>
  <c r="EQ439" i="14"/>
  <c r="ER439" i="14"/>
  <c r="AG439" i="14"/>
  <c r="JB439" i="14"/>
  <c r="BL439" i="14"/>
  <c r="GL439" i="14"/>
  <c r="L439" i="14"/>
  <c r="BI439" i="14"/>
  <c r="EE439" i="14"/>
  <c r="GT439" i="14"/>
  <c r="AH439" i="14"/>
  <c r="BQ439" i="14"/>
  <c r="G439" i="14"/>
  <c r="IS439" i="14"/>
  <c r="GP439" i="14"/>
  <c r="GI439" i="14"/>
  <c r="GR439" i="14"/>
  <c r="HY439" i="14"/>
  <c r="EY439" i="14"/>
  <c r="HL439" i="14"/>
  <c r="CO439" i="14"/>
  <c r="JA439" i="14"/>
  <c r="GZ439" i="14"/>
  <c r="EC439" i="14"/>
  <c r="CG439" i="14"/>
  <c r="CW439" i="14"/>
  <c r="AE439" i="14"/>
  <c r="GO439" i="14"/>
  <c r="AL439" i="14"/>
  <c r="ET439" i="14"/>
  <c r="CI439" i="14"/>
  <c r="HG439" i="14"/>
  <c r="EF439" i="14"/>
  <c r="DA439" i="14"/>
  <c r="IO439" i="14"/>
  <c r="IX439" i="14"/>
  <c r="T439" i="14"/>
  <c r="FH439" i="14"/>
  <c r="BK439" i="14"/>
  <c r="BO439" i="14"/>
  <c r="AO439" i="14"/>
  <c r="R439" i="14"/>
  <c r="GG439" i="14"/>
  <c r="V439" i="14"/>
  <c r="EL439" i="14"/>
  <c r="CA439" i="14"/>
  <c r="GY439" i="14"/>
  <c r="DX439" i="14"/>
  <c r="BE439" i="14"/>
  <c r="IG439" i="14"/>
  <c r="IP439" i="14"/>
  <c r="HK439" i="14"/>
  <c r="EZ439" i="14"/>
  <c r="AI439" i="14"/>
  <c r="ES439" i="14"/>
  <c r="FI439" i="14"/>
  <c r="BG439" i="14"/>
  <c r="GW439" i="14"/>
  <c r="BJ439" i="14"/>
  <c r="GH439" i="14"/>
  <c r="DW439" i="14"/>
  <c r="IU439" i="14"/>
  <c r="EN439" i="14"/>
  <c r="DI439" i="14"/>
  <c r="DR439" i="14"/>
  <c r="CM439" i="14"/>
  <c r="AB439" i="14"/>
  <c r="HD439" i="14"/>
  <c r="X439" i="14"/>
  <c r="CJ439" i="14"/>
  <c r="EV439" i="14"/>
  <c r="HH439" i="14"/>
  <c r="BM439" i="14"/>
  <c r="DY439" i="14"/>
  <c r="GK439" i="14"/>
  <c r="IW439" i="14"/>
  <c r="EP439" i="14"/>
  <c r="HB439" i="14"/>
  <c r="CU439" i="14"/>
  <c r="FG439" i="14"/>
  <c r="HS439" i="14"/>
  <c r="AR439" i="14"/>
  <c r="DD439" i="14"/>
  <c r="FP439" i="14"/>
  <c r="IB439" i="14"/>
  <c r="CD439" i="14"/>
  <c r="EK439" i="14"/>
  <c r="M439" i="14"/>
  <c r="AA439" i="14"/>
  <c r="AP439" i="14"/>
  <c r="AQ439" i="14"/>
  <c r="AS439" i="14"/>
  <c r="HM439" i="14"/>
  <c r="AD439" i="14"/>
  <c r="CP439" i="14"/>
  <c r="FB439" i="14"/>
  <c r="HN439" i="14"/>
  <c r="CQ439" i="14"/>
  <c r="FC439" i="14"/>
  <c r="HO439" i="14"/>
  <c r="AF439" i="14"/>
  <c r="CR439" i="14"/>
  <c r="FD439" i="14"/>
  <c r="HP439" i="14"/>
  <c r="BU439" i="14"/>
  <c r="EG439" i="14"/>
  <c r="GS439" i="14"/>
  <c r="CL439" i="14"/>
  <c r="EX439" i="14"/>
  <c r="HJ439" i="14"/>
  <c r="DC439" i="14"/>
  <c r="FO439" i="14"/>
  <c r="IA439" i="14"/>
  <c r="AZ439" i="14"/>
  <c r="DL439" i="14"/>
  <c r="FX439" i="14"/>
  <c r="IJ439" i="14"/>
  <c r="CX439" i="14"/>
  <c r="HV439" i="14"/>
  <c r="FK439" i="14"/>
  <c r="AN439" i="14"/>
  <c r="FL439" i="14"/>
  <c r="CC439" i="14"/>
  <c r="HA439" i="14"/>
  <c r="FF439" i="14"/>
  <c r="HR439" i="14"/>
  <c r="FW439" i="14"/>
  <c r="BH439" i="14"/>
  <c r="DT439" i="14"/>
  <c r="IR439" i="14"/>
  <c r="K439" i="14"/>
  <c r="Y439" i="14"/>
  <c r="AM439" i="14"/>
  <c r="BC439" i="14"/>
  <c r="BV439" i="14"/>
  <c r="BW439" i="14"/>
  <c r="BY439" i="14"/>
  <c r="IC439" i="14"/>
  <c r="AT439" i="14"/>
  <c r="DF439" i="14"/>
  <c r="FR439" i="14"/>
  <c r="ID439" i="14"/>
  <c r="DG439" i="14"/>
  <c r="FS439" i="14"/>
  <c r="IE439" i="14"/>
  <c r="AV439" i="14"/>
  <c r="DH439" i="14"/>
  <c r="FT439" i="14"/>
  <c r="IF439" i="14"/>
  <c r="CK439" i="14"/>
  <c r="EW439" i="14"/>
  <c r="HI439" i="14"/>
  <c r="DB439" i="14"/>
  <c r="FN439" i="14"/>
  <c r="HZ439" i="14"/>
  <c r="DS439" i="14"/>
  <c r="GE439" i="14"/>
  <c r="IQ439" i="14"/>
  <c r="BP439" i="14"/>
  <c r="EB439" i="14"/>
  <c r="GN439" i="14"/>
  <c r="IZ439" i="14"/>
  <c r="FJ439" i="14"/>
  <c r="CY439" i="14"/>
  <c r="HW439" i="14"/>
  <c r="CZ439" i="14"/>
  <c r="HX439" i="14"/>
  <c r="EO439" i="14"/>
  <c r="CT439" i="14"/>
  <c r="DK439" i="14"/>
  <c r="II439" i="14"/>
  <c r="GF439" i="14"/>
  <c r="J439" i="14"/>
  <c r="W439" i="14"/>
  <c r="AK439" i="14"/>
  <c r="BA439" i="14"/>
  <c r="BS439" i="14"/>
  <c r="DE439" i="14"/>
  <c r="DM439" i="14"/>
  <c r="DU439" i="14"/>
  <c r="IK439" i="14"/>
  <c r="BB439" i="14"/>
  <c r="DN439" i="14"/>
  <c r="FZ439" i="14"/>
  <c r="IL439" i="14"/>
  <c r="DO439" i="14"/>
  <c r="GA439" i="14"/>
  <c r="IM439" i="14"/>
  <c r="BD439" i="14"/>
  <c r="DP439" i="14"/>
  <c r="GB439" i="14"/>
  <c r="IN439" i="14"/>
  <c r="CS439" i="14"/>
  <c r="FE439" i="14"/>
  <c r="HQ439" i="14"/>
  <c r="DJ439" i="14"/>
  <c r="FV439" i="14"/>
  <c r="IH439" i="14"/>
  <c r="EA439" i="14"/>
  <c r="GM439" i="14"/>
  <c r="IY439" i="14"/>
  <c r="BX439" i="14"/>
  <c r="EJ439" i="14"/>
  <c r="HA440" i="14"/>
  <c r="EO440" i="14"/>
  <c r="CC440" i="14"/>
  <c r="Q440" i="14"/>
  <c r="GZ440" i="14"/>
  <c r="EN440" i="14"/>
  <c r="CB440" i="14"/>
  <c r="P440" i="14"/>
  <c r="GY440" i="14"/>
  <c r="EM440" i="14"/>
  <c r="CA440" i="14"/>
  <c r="O440" i="14"/>
  <c r="HF440" i="14"/>
  <c r="ET440" i="14"/>
  <c r="CH440" i="14"/>
  <c r="V440" i="14"/>
  <c r="HE440" i="14"/>
  <c r="ES440" i="14"/>
  <c r="CG440" i="14"/>
  <c r="U440" i="14"/>
  <c r="HD440" i="14"/>
  <c r="ER440" i="14"/>
  <c r="CF440" i="14"/>
  <c r="T440" i="14"/>
  <c r="HC440" i="14"/>
  <c r="EQ440" i="14"/>
  <c r="CE440" i="14"/>
  <c r="S440" i="14"/>
  <c r="HB440" i="14"/>
  <c r="EP440" i="14"/>
  <c r="CD440" i="14"/>
  <c r="R440" i="14"/>
  <c r="GS440" i="14"/>
  <c r="EG440" i="14"/>
  <c r="BU440" i="14"/>
  <c r="I440" i="14"/>
  <c r="GR440" i="14"/>
  <c r="EF440" i="14"/>
  <c r="BT440" i="14"/>
  <c r="H440" i="14"/>
  <c r="GQ440" i="14"/>
  <c r="EE440" i="14"/>
  <c r="BS440" i="14"/>
  <c r="G440" i="14"/>
  <c r="GX440" i="14"/>
  <c r="EL440" i="14"/>
  <c r="BZ440" i="14"/>
  <c r="N440" i="14"/>
  <c r="GW440" i="14"/>
  <c r="EK440" i="14"/>
  <c r="BY440" i="14"/>
  <c r="M440" i="14"/>
  <c r="GV440" i="14"/>
  <c r="EJ440" i="14"/>
  <c r="BX440" i="14"/>
  <c r="L440" i="14"/>
  <c r="GU440" i="14"/>
  <c r="EI440" i="14"/>
  <c r="BW440" i="14"/>
  <c r="K440" i="14"/>
  <c r="GT440" i="14"/>
  <c r="EH440" i="14"/>
  <c r="BV440" i="14"/>
  <c r="J440" i="14"/>
  <c r="IW440" i="14"/>
  <c r="GK440" i="14"/>
  <c r="DY440" i="14"/>
  <c r="BM440" i="14"/>
  <c r="IV440" i="14"/>
  <c r="GJ440" i="14"/>
  <c r="DX440" i="14"/>
  <c r="BL440" i="14"/>
  <c r="IU440" i="14"/>
  <c r="GI440" i="14"/>
  <c r="DW440" i="14"/>
  <c r="BK440" i="14"/>
  <c r="JB440" i="14"/>
  <c r="GP440" i="14"/>
  <c r="ED440" i="14"/>
  <c r="BR440" i="14"/>
  <c r="JA440" i="14"/>
  <c r="GO440" i="14"/>
  <c r="EC440" i="14"/>
  <c r="BQ440" i="14"/>
  <c r="IZ440" i="14"/>
  <c r="GN440" i="14"/>
  <c r="EB440" i="14"/>
  <c r="BP440" i="14"/>
  <c r="IY440" i="14"/>
  <c r="GM440" i="14"/>
  <c r="EA440" i="14"/>
  <c r="BO440" i="14"/>
  <c r="IX440" i="14"/>
  <c r="GL440" i="14"/>
  <c r="DZ440" i="14"/>
  <c r="BN440" i="14"/>
  <c r="IO440" i="14"/>
  <c r="GC440" i="14"/>
  <c r="DQ440" i="14"/>
  <c r="BE440" i="14"/>
  <c r="IN440" i="14"/>
  <c r="GB440" i="14"/>
  <c r="DP440" i="14"/>
  <c r="BD440" i="14"/>
  <c r="IM440" i="14"/>
  <c r="GA440" i="14"/>
  <c r="DO440" i="14"/>
  <c r="BC440" i="14"/>
  <c r="IT440" i="14"/>
  <c r="GH440" i="14"/>
  <c r="DV440" i="14"/>
  <c r="BJ440" i="14"/>
  <c r="IS440" i="14"/>
  <c r="GG440" i="14"/>
  <c r="DU440" i="14"/>
  <c r="BI440" i="14"/>
  <c r="IR440" i="14"/>
  <c r="GF440" i="14"/>
  <c r="DT440" i="14"/>
  <c r="BH440" i="14"/>
  <c r="IQ440" i="14"/>
  <c r="GE440" i="14"/>
  <c r="DS440" i="14"/>
  <c r="BG440" i="14"/>
  <c r="IP440" i="14"/>
  <c r="GD440" i="14"/>
  <c r="DR440" i="14"/>
  <c r="BF440" i="14"/>
  <c r="IG440" i="14"/>
  <c r="FU440" i="14"/>
  <c r="DI440" i="14"/>
  <c r="AW440" i="14"/>
  <c r="IF440" i="14"/>
  <c r="FT440" i="14"/>
  <c r="DH440" i="14"/>
  <c r="AV440" i="14"/>
  <c r="IE440" i="14"/>
  <c r="FS440" i="14"/>
  <c r="DG440" i="14"/>
  <c r="AU440" i="14"/>
  <c r="IL440" i="14"/>
  <c r="FZ440" i="14"/>
  <c r="DN440" i="14"/>
  <c r="BB440" i="14"/>
  <c r="IK440" i="14"/>
  <c r="FY440" i="14"/>
  <c r="DM440" i="14"/>
  <c r="BA440" i="14"/>
  <c r="IJ440" i="14"/>
  <c r="FX440" i="14"/>
  <c r="DL440" i="14"/>
  <c r="AZ440" i="14"/>
  <c r="II440" i="14"/>
  <c r="FW440" i="14"/>
  <c r="DK440" i="14"/>
  <c r="AY440" i="14"/>
  <c r="IH440" i="14"/>
  <c r="FV440" i="14"/>
  <c r="DJ440" i="14"/>
  <c r="AX440" i="14"/>
  <c r="HY440" i="14"/>
  <c r="FM440" i="14"/>
  <c r="DA440" i="14"/>
  <c r="AO440" i="14"/>
  <c r="HX440" i="14"/>
  <c r="FL440" i="14"/>
  <c r="CZ440" i="14"/>
  <c r="AN440" i="14"/>
  <c r="HW440" i="14"/>
  <c r="FK440" i="14"/>
  <c r="CY440" i="14"/>
  <c r="AM440" i="14"/>
  <c r="ID440" i="14"/>
  <c r="FR440" i="14"/>
  <c r="DF440" i="14"/>
  <c r="AT440" i="14"/>
  <c r="IC440" i="14"/>
  <c r="FQ440" i="14"/>
  <c r="DE440" i="14"/>
  <c r="AS440" i="14"/>
  <c r="IB440" i="14"/>
  <c r="FP440" i="14"/>
  <c r="DD440" i="14"/>
  <c r="AR440" i="14"/>
  <c r="IA440" i="14"/>
  <c r="FO440" i="14"/>
  <c r="DC440" i="14"/>
  <c r="AQ440" i="14"/>
  <c r="HZ440" i="14"/>
  <c r="FN440" i="14"/>
  <c r="DB440" i="14"/>
  <c r="AP440" i="14"/>
  <c r="HQ440" i="14"/>
  <c r="FE440" i="14"/>
  <c r="CS440" i="14"/>
  <c r="AG440" i="14"/>
  <c r="HP440" i="14"/>
  <c r="FD440" i="14"/>
  <c r="CR440" i="14"/>
  <c r="AF440" i="14"/>
  <c r="HO440" i="14"/>
  <c r="FC440" i="14"/>
  <c r="CQ440" i="14"/>
  <c r="AE440" i="14"/>
  <c r="HV440" i="14"/>
  <c r="FJ440" i="14"/>
  <c r="CX440" i="14"/>
  <c r="AL440" i="14"/>
  <c r="HU440" i="14"/>
  <c r="FI440" i="14"/>
  <c r="CW440" i="14"/>
  <c r="AK440" i="14"/>
  <c r="HT440" i="14"/>
  <c r="FH440" i="14"/>
  <c r="CV440" i="14"/>
  <c r="AJ440" i="14"/>
  <c r="HS440" i="14"/>
  <c r="FG440" i="14"/>
  <c r="CU440" i="14"/>
  <c r="AI440" i="14"/>
  <c r="HR440" i="14"/>
  <c r="FF440" i="14"/>
  <c r="CT440" i="14"/>
  <c r="AH440" i="14"/>
  <c r="HI440" i="14"/>
  <c r="EW440" i="14"/>
  <c r="CK440" i="14"/>
  <c r="Y440" i="14"/>
  <c r="HH440" i="14"/>
  <c r="EV440" i="14"/>
  <c r="CJ440" i="14"/>
  <c r="X440" i="14"/>
  <c r="HG440" i="14"/>
  <c r="EU440" i="14"/>
  <c r="CI440" i="14"/>
  <c r="W440" i="14"/>
  <c r="HN440" i="14"/>
  <c r="FB440" i="14"/>
  <c r="CP440" i="14"/>
  <c r="AD440" i="14"/>
  <c r="HM440" i="14"/>
  <c r="FA440" i="14"/>
  <c r="CO440" i="14"/>
  <c r="AC440" i="14"/>
  <c r="HL440" i="14"/>
  <c r="EZ440" i="14"/>
  <c r="CN440" i="14"/>
  <c r="AB440" i="14"/>
  <c r="HK440" i="14"/>
  <c r="EY440" i="14"/>
  <c r="CM440" i="14"/>
  <c r="AA440" i="14"/>
  <c r="HJ440" i="14"/>
  <c r="EX440" i="14"/>
  <c r="CL440" i="14"/>
  <c r="Z440" i="14"/>
  <c r="F180" i="14"/>
  <c r="I180" i="14" s="1"/>
  <c r="K180" i="14" s="1"/>
  <c r="C183" i="14"/>
  <c r="D182" i="14"/>
  <c r="E181" i="14"/>
  <c r="H181" i="14" s="1"/>
  <c r="G181" i="14"/>
  <c r="F181" i="14"/>
  <c r="AH96" i="2"/>
  <c r="AI96" i="2" s="1"/>
  <c r="AK96" i="2" s="1"/>
  <c r="AO96" i="2" s="1"/>
  <c r="M50" i="11" s="1"/>
  <c r="M97" i="2"/>
  <c r="O97" i="2" s="1"/>
  <c r="S97" i="2" s="1"/>
  <c r="L51" i="11" s="1"/>
  <c r="C99" i="2"/>
  <c r="H98" i="2"/>
  <c r="I98" i="2" s="1"/>
  <c r="D98" i="2"/>
  <c r="E98" i="2" s="1"/>
  <c r="F98" i="2"/>
  <c r="AC97" i="2"/>
  <c r="Z98" i="2"/>
  <c r="AA97" i="2"/>
  <c r="AB97" i="2" s="1"/>
  <c r="AE97" i="2"/>
  <c r="AF97" i="2" s="1"/>
  <c r="X109" i="2"/>
  <c r="I181" i="14" l="1"/>
  <c r="K181" i="14" s="1"/>
  <c r="IO442" i="14" s="1"/>
  <c r="JB441" i="14"/>
  <c r="GP441" i="14"/>
  <c r="ED441" i="14"/>
  <c r="BR441" i="14"/>
  <c r="JA441" i="14"/>
  <c r="GO441" i="14"/>
  <c r="EC441" i="14"/>
  <c r="BQ441" i="14"/>
  <c r="IZ441" i="14"/>
  <c r="GN441" i="14"/>
  <c r="EB441" i="14"/>
  <c r="BP441" i="14"/>
  <c r="IY441" i="14"/>
  <c r="GM441" i="14"/>
  <c r="EA441" i="14"/>
  <c r="BO441" i="14"/>
  <c r="IX441" i="14"/>
  <c r="GL441" i="14"/>
  <c r="DZ441" i="14"/>
  <c r="BN441" i="14"/>
  <c r="IW441" i="14"/>
  <c r="GK441" i="14"/>
  <c r="DY441" i="14"/>
  <c r="BM441" i="14"/>
  <c r="IV441" i="14"/>
  <c r="GJ441" i="14"/>
  <c r="DX441" i="14"/>
  <c r="BL441" i="14"/>
  <c r="IU441" i="14"/>
  <c r="GI441" i="14"/>
  <c r="DW441" i="14"/>
  <c r="BK441" i="14"/>
  <c r="GU441" i="14"/>
  <c r="GS441" i="14"/>
  <c r="BT441" i="14"/>
  <c r="IT441" i="14"/>
  <c r="GH441" i="14"/>
  <c r="DV441" i="14"/>
  <c r="BJ441" i="14"/>
  <c r="IS441" i="14"/>
  <c r="GG441" i="14"/>
  <c r="DU441" i="14"/>
  <c r="BI441" i="14"/>
  <c r="IR441" i="14"/>
  <c r="GF441" i="14"/>
  <c r="DT441" i="14"/>
  <c r="BH441" i="14"/>
  <c r="IQ441" i="14"/>
  <c r="GE441" i="14"/>
  <c r="DS441" i="14"/>
  <c r="BG441" i="14"/>
  <c r="IP441" i="14"/>
  <c r="GD441" i="14"/>
  <c r="DR441" i="14"/>
  <c r="BF441" i="14"/>
  <c r="IO441" i="14"/>
  <c r="GC441" i="14"/>
  <c r="DQ441" i="14"/>
  <c r="BE441" i="14"/>
  <c r="IN441" i="14"/>
  <c r="GB441" i="14"/>
  <c r="DP441" i="14"/>
  <c r="BD441" i="14"/>
  <c r="IM441" i="14"/>
  <c r="GA441" i="14"/>
  <c r="DO441" i="14"/>
  <c r="BC441" i="14"/>
  <c r="J441" i="14"/>
  <c r="IL441" i="14"/>
  <c r="FZ441" i="14"/>
  <c r="DN441" i="14"/>
  <c r="BB441" i="14"/>
  <c r="IK441" i="14"/>
  <c r="FY441" i="14"/>
  <c r="DM441" i="14"/>
  <c r="BA441" i="14"/>
  <c r="IJ441" i="14"/>
  <c r="FX441" i="14"/>
  <c r="DL441" i="14"/>
  <c r="AZ441" i="14"/>
  <c r="II441" i="14"/>
  <c r="FW441" i="14"/>
  <c r="DK441" i="14"/>
  <c r="AY441" i="14"/>
  <c r="IH441" i="14"/>
  <c r="FV441" i="14"/>
  <c r="DJ441" i="14"/>
  <c r="AX441" i="14"/>
  <c r="IG441" i="14"/>
  <c r="FU441" i="14"/>
  <c r="DI441" i="14"/>
  <c r="AW441" i="14"/>
  <c r="IF441" i="14"/>
  <c r="FT441" i="14"/>
  <c r="DH441" i="14"/>
  <c r="AV441" i="14"/>
  <c r="IE441" i="14"/>
  <c r="FS441" i="14"/>
  <c r="DG441" i="14"/>
  <c r="AU441" i="14"/>
  <c r="EK441" i="14"/>
  <c r="EJ441" i="14"/>
  <c r="BW441" i="14"/>
  <c r="EH441" i="14"/>
  <c r="BU441" i="14"/>
  <c r="GQ441" i="14"/>
  <c r="ID441" i="14"/>
  <c r="FR441" i="14"/>
  <c r="DF441" i="14"/>
  <c r="AT441" i="14"/>
  <c r="IC441" i="14"/>
  <c r="FQ441" i="14"/>
  <c r="DE441" i="14"/>
  <c r="AS441" i="14"/>
  <c r="IB441" i="14"/>
  <c r="FP441" i="14"/>
  <c r="DD441" i="14"/>
  <c r="AR441" i="14"/>
  <c r="IA441" i="14"/>
  <c r="FO441" i="14"/>
  <c r="DC441" i="14"/>
  <c r="AQ441" i="14"/>
  <c r="HZ441" i="14"/>
  <c r="FN441" i="14"/>
  <c r="DB441" i="14"/>
  <c r="AP441" i="14"/>
  <c r="HY441" i="14"/>
  <c r="FM441" i="14"/>
  <c r="DA441" i="14"/>
  <c r="AO441" i="14"/>
  <c r="HX441" i="14"/>
  <c r="FL441" i="14"/>
  <c r="CZ441" i="14"/>
  <c r="AN441" i="14"/>
  <c r="HW441" i="14"/>
  <c r="FK441" i="14"/>
  <c r="CY441" i="14"/>
  <c r="AM441" i="14"/>
  <c r="HV441" i="14"/>
  <c r="FJ441" i="14"/>
  <c r="CX441" i="14"/>
  <c r="AL441" i="14"/>
  <c r="HU441" i="14"/>
  <c r="FI441" i="14"/>
  <c r="CW441" i="14"/>
  <c r="AK441" i="14"/>
  <c r="HT441" i="14"/>
  <c r="FH441" i="14"/>
  <c r="CV441" i="14"/>
  <c r="AJ441" i="14"/>
  <c r="HS441" i="14"/>
  <c r="FG441" i="14"/>
  <c r="CU441" i="14"/>
  <c r="AI441" i="14"/>
  <c r="HR441" i="14"/>
  <c r="FF441" i="14"/>
  <c r="CT441" i="14"/>
  <c r="AH441" i="14"/>
  <c r="HQ441" i="14"/>
  <c r="FE441" i="14"/>
  <c r="CS441" i="14"/>
  <c r="AG441" i="14"/>
  <c r="HP441" i="14"/>
  <c r="FD441" i="14"/>
  <c r="CR441" i="14"/>
  <c r="AF441" i="14"/>
  <c r="HO441" i="14"/>
  <c r="FC441" i="14"/>
  <c r="CQ441" i="14"/>
  <c r="AE441" i="14"/>
  <c r="EI441" i="14"/>
  <c r="EG441" i="14"/>
  <c r="H441" i="14"/>
  <c r="HN441" i="14"/>
  <c r="FB441" i="14"/>
  <c r="CP441" i="14"/>
  <c r="AD441" i="14"/>
  <c r="HM441" i="14"/>
  <c r="FA441" i="14"/>
  <c r="CO441" i="14"/>
  <c r="AC441" i="14"/>
  <c r="HL441" i="14"/>
  <c r="EZ441" i="14"/>
  <c r="CN441" i="14"/>
  <c r="AB441" i="14"/>
  <c r="HK441" i="14"/>
  <c r="EY441" i="14"/>
  <c r="CM441" i="14"/>
  <c r="AA441" i="14"/>
  <c r="HJ441" i="14"/>
  <c r="EX441" i="14"/>
  <c r="CL441" i="14"/>
  <c r="Z441" i="14"/>
  <c r="HI441" i="14"/>
  <c r="EW441" i="14"/>
  <c r="CK441" i="14"/>
  <c r="Y441" i="14"/>
  <c r="HH441" i="14"/>
  <c r="EV441" i="14"/>
  <c r="CJ441" i="14"/>
  <c r="X441" i="14"/>
  <c r="HG441" i="14"/>
  <c r="EU441" i="14"/>
  <c r="CI441" i="14"/>
  <c r="W441" i="14"/>
  <c r="GX441" i="14"/>
  <c r="EL441" i="14"/>
  <c r="BZ441" i="14"/>
  <c r="N441" i="14"/>
  <c r="GW441" i="14"/>
  <c r="BY441" i="14"/>
  <c r="GV441" i="14"/>
  <c r="BX441" i="14"/>
  <c r="K441" i="14"/>
  <c r="BV441" i="14"/>
  <c r="EF441" i="14"/>
  <c r="BS441" i="14"/>
  <c r="HF441" i="14"/>
  <c r="ET441" i="14"/>
  <c r="CH441" i="14"/>
  <c r="V441" i="14"/>
  <c r="HE441" i="14"/>
  <c r="ES441" i="14"/>
  <c r="CG441" i="14"/>
  <c r="U441" i="14"/>
  <c r="HD441" i="14"/>
  <c r="ER441" i="14"/>
  <c r="CF441" i="14"/>
  <c r="T441" i="14"/>
  <c r="HC441" i="14"/>
  <c r="EQ441" i="14"/>
  <c r="CE441" i="14"/>
  <c r="S441" i="14"/>
  <c r="HB441" i="14"/>
  <c r="EP441" i="14"/>
  <c r="CD441" i="14"/>
  <c r="R441" i="14"/>
  <c r="HA441" i="14"/>
  <c r="EO441" i="14"/>
  <c r="CC441" i="14"/>
  <c r="Q441" i="14"/>
  <c r="GZ441" i="14"/>
  <c r="EN441" i="14"/>
  <c r="CB441" i="14"/>
  <c r="P441" i="14"/>
  <c r="GY441" i="14"/>
  <c r="EM441" i="14"/>
  <c r="CA441" i="14"/>
  <c r="O441" i="14"/>
  <c r="I441" i="14"/>
  <c r="G441" i="14"/>
  <c r="M441" i="14"/>
  <c r="L441" i="14"/>
  <c r="GT441" i="14"/>
  <c r="GR441" i="14"/>
  <c r="EE441" i="14"/>
  <c r="E182" i="14"/>
  <c r="H182" i="14" s="1"/>
  <c r="F182" i="14"/>
  <c r="D183" i="14"/>
  <c r="C184" i="14"/>
  <c r="AH97" i="2"/>
  <c r="AI97" i="2" s="1"/>
  <c r="AK97" i="2" s="1"/>
  <c r="AO97" i="2" s="1"/>
  <c r="M51" i="11" s="1"/>
  <c r="K98" i="2"/>
  <c r="M98" i="2" s="1"/>
  <c r="O98" i="2" s="1"/>
  <c r="S98" i="2" s="1"/>
  <c r="L52" i="11" s="1"/>
  <c r="F99" i="2"/>
  <c r="D99" i="2"/>
  <c r="E99" i="2" s="1"/>
  <c r="C100" i="2"/>
  <c r="H99" i="2"/>
  <c r="I99" i="2" s="1"/>
  <c r="AC98" i="2"/>
  <c r="AA98" i="2"/>
  <c r="AB98" i="2" s="1"/>
  <c r="Z99" i="2"/>
  <c r="AE98" i="2"/>
  <c r="AF98" i="2" s="1"/>
  <c r="X110" i="2"/>
  <c r="G182" i="14" l="1"/>
  <c r="N442" i="14"/>
  <c r="AN442" i="14"/>
  <c r="II442" i="14"/>
  <c r="AD442" i="14"/>
  <c r="FL442" i="14"/>
  <c r="FX442" i="14"/>
  <c r="S442" i="14"/>
  <c r="GQ442" i="14"/>
  <c r="EL442" i="14"/>
  <c r="FO442" i="14"/>
  <c r="GU442" i="14"/>
  <c r="IB442" i="14"/>
  <c r="IC442" i="14"/>
  <c r="DV442" i="14"/>
  <c r="DX442" i="14"/>
  <c r="EB442" i="14"/>
  <c r="EQ442" i="14"/>
  <c r="FD442" i="14"/>
  <c r="EX442" i="14"/>
  <c r="IT442" i="14"/>
  <c r="FF442" i="14"/>
  <c r="AS442" i="14"/>
  <c r="T442" i="14"/>
  <c r="DL442" i="14"/>
  <c r="FP442" i="14"/>
  <c r="GG442" i="14"/>
  <c r="BT442" i="14"/>
  <c r="DW442" i="14"/>
  <c r="W442" i="14"/>
  <c r="GY442" i="14"/>
  <c r="DK442" i="14"/>
  <c r="FC442" i="14"/>
  <c r="EU442" i="14"/>
  <c r="AA442" i="14"/>
  <c r="M442" i="14"/>
  <c r="AF442" i="14"/>
  <c r="AH442" i="14"/>
  <c r="HH442" i="14"/>
  <c r="EE442" i="14"/>
  <c r="AP442" i="14"/>
  <c r="BW442" i="14"/>
  <c r="BX442" i="14"/>
  <c r="IN442" i="14"/>
  <c r="GF442" i="14"/>
  <c r="IU442" i="14"/>
  <c r="G442" i="14"/>
  <c r="EA442" i="14"/>
  <c r="GZ442" i="14"/>
  <c r="DI442" i="14"/>
  <c r="DQ442" i="14"/>
  <c r="DS442" i="14"/>
  <c r="FI442" i="14"/>
  <c r="GP442" i="14"/>
  <c r="FQ442" i="14"/>
  <c r="HQ442" i="14"/>
  <c r="CE442" i="14"/>
  <c r="FW442" i="14"/>
  <c r="BV442" i="14"/>
  <c r="GT442" i="14"/>
  <c r="CH442" i="14"/>
  <c r="HF442" i="14"/>
  <c r="CI442" i="14"/>
  <c r="AT442" i="14"/>
  <c r="AJ442" i="14"/>
  <c r="AL442" i="14"/>
  <c r="AB442" i="14"/>
  <c r="BI442" i="14"/>
  <c r="AW442" i="14"/>
  <c r="CP442" i="14"/>
  <c r="GR442" i="14"/>
  <c r="CF442" i="14"/>
  <c r="HD442" i="14"/>
  <c r="CR442" i="14"/>
  <c r="IL442" i="14"/>
  <c r="DD442" i="14"/>
  <c r="BD442" i="14"/>
  <c r="AU442" i="14"/>
  <c r="BG442" i="14"/>
  <c r="CY442" i="14"/>
  <c r="CW442" i="14"/>
  <c r="BE442" i="14"/>
  <c r="L442" i="14"/>
  <c r="CZ442" i="14"/>
  <c r="HC442" i="14"/>
  <c r="CQ442" i="14"/>
  <c r="IJ442" i="14"/>
  <c r="DN442" i="14"/>
  <c r="IV442" i="14"/>
  <c r="DO442" i="14"/>
  <c r="BZ442" i="14"/>
  <c r="DR442" i="14"/>
  <c r="DH442" i="14"/>
  <c r="DJ442" i="14"/>
  <c r="DE442" i="14"/>
  <c r="BU442" i="14"/>
  <c r="BJ442" i="14"/>
  <c r="FB442" i="14"/>
  <c r="AE442" i="14"/>
  <c r="FN442" i="14"/>
  <c r="AQ442" i="14"/>
  <c r="FZ442" i="14"/>
  <c r="BN442" i="14"/>
  <c r="HR442" i="14"/>
  <c r="HS442" i="14"/>
  <c r="HJ442" i="14"/>
  <c r="HV442" i="14"/>
  <c r="AK442" i="14"/>
  <c r="HU442" i="14"/>
  <c r="HY442" i="14"/>
  <c r="GH442" i="14"/>
  <c r="U442" i="14"/>
  <c r="DB442" i="14"/>
  <c r="GI442" i="14"/>
  <c r="V442" i="14"/>
  <c r="DC442" i="14"/>
  <c r="GJ442" i="14"/>
  <c r="O442" i="14"/>
  <c r="CT442" i="14"/>
  <c r="HG442" i="14"/>
  <c r="DP442" i="14"/>
  <c r="Z442" i="14"/>
  <c r="GN442" i="14"/>
  <c r="CX442" i="14"/>
  <c r="K442" i="14"/>
  <c r="FV442" i="14"/>
  <c r="CO442" i="14"/>
  <c r="HM442" i="14"/>
  <c r="DA442" i="14"/>
  <c r="AY442" i="14"/>
  <c r="EF442" i="14"/>
  <c r="HN442" i="14"/>
  <c r="AZ442" i="14"/>
  <c r="EH442" i="14"/>
  <c r="HO442" i="14"/>
  <c r="BB442" i="14"/>
  <c r="EI442" i="14"/>
  <c r="HP442" i="14"/>
  <c r="AR442" i="14"/>
  <c r="DZ442" i="14"/>
  <c r="IX442" i="14"/>
  <c r="FG442" i="14"/>
  <c r="BP442" i="14"/>
  <c r="IE442" i="14"/>
  <c r="EN442" i="14"/>
  <c r="AX442" i="14"/>
  <c r="HL442" i="14"/>
  <c r="DU442" i="14"/>
  <c r="IS442" i="14"/>
  <c r="EG442" i="14"/>
  <c r="HX442" i="14"/>
  <c r="BK442" i="14"/>
  <c r="ER442" i="14"/>
  <c r="HZ442" i="14"/>
  <c r="BL442" i="14"/>
  <c r="ET442" i="14"/>
  <c r="IA442" i="14"/>
  <c r="BC442" i="14"/>
  <c r="EJ442" i="14"/>
  <c r="AI442" i="14"/>
  <c r="GX442" i="14"/>
  <c r="DG442" i="14"/>
  <c r="R442" i="14"/>
  <c r="GE442" i="14"/>
  <c r="CN442" i="14"/>
  <c r="AC442" i="14"/>
  <c r="FA442" i="14"/>
  <c r="AO442" i="14"/>
  <c r="GS442" i="14"/>
  <c r="GA442" i="14"/>
  <c r="H442" i="14"/>
  <c r="CJ442" i="14"/>
  <c r="FR442" i="14"/>
  <c r="IY442" i="14"/>
  <c r="CA442" i="14"/>
  <c r="FH442" i="14"/>
  <c r="IP442" i="14"/>
  <c r="BR442" i="14"/>
  <c r="EY442" i="14"/>
  <c r="IF442" i="14"/>
  <c r="BH442" i="14"/>
  <c r="EP442" i="14"/>
  <c r="HW442" i="14"/>
  <c r="BQ442" i="14"/>
  <c r="EC442" i="14"/>
  <c r="GO442" i="14"/>
  <c r="JA442" i="14"/>
  <c r="CC442" i="14"/>
  <c r="FE442" i="14"/>
  <c r="GL442" i="14"/>
  <c r="P442" i="14"/>
  <c r="CU442" i="14"/>
  <c r="GB442" i="14"/>
  <c r="I442" i="14"/>
  <c r="CL442" i="14"/>
  <c r="FS442" i="14"/>
  <c r="IZ442" i="14"/>
  <c r="CB442" i="14"/>
  <c r="FJ442" i="14"/>
  <c r="IQ442" i="14"/>
  <c r="BS442" i="14"/>
  <c r="EZ442" i="14"/>
  <c r="IH442" i="14"/>
  <c r="BY442" i="14"/>
  <c r="EK442" i="14"/>
  <c r="GW442" i="14"/>
  <c r="Y442" i="14"/>
  <c r="CK442" i="14"/>
  <c r="FM442" i="14"/>
  <c r="GV442" i="14"/>
  <c r="X442" i="14"/>
  <c r="DF442" i="14"/>
  <c r="GM442" i="14"/>
  <c r="Q442" i="14"/>
  <c r="CV442" i="14"/>
  <c r="GD442" i="14"/>
  <c r="J442" i="14"/>
  <c r="CM442" i="14"/>
  <c r="FT442" i="14"/>
  <c r="JB442" i="14"/>
  <c r="CD442" i="14"/>
  <c r="FK442" i="14"/>
  <c r="IR442" i="14"/>
  <c r="CG442" i="14"/>
  <c r="ES442" i="14"/>
  <c r="HE442" i="14"/>
  <c r="AG442" i="14"/>
  <c r="CS442" i="14"/>
  <c r="GK442" i="14"/>
  <c r="IM442" i="14"/>
  <c r="BO442" i="14"/>
  <c r="EV442" i="14"/>
  <c r="ID442" i="14"/>
  <c r="BF442" i="14"/>
  <c r="EM442" i="14"/>
  <c r="HT442" i="14"/>
  <c r="AV442" i="14"/>
  <c r="ED442" i="14"/>
  <c r="HK442" i="14"/>
  <c r="AM442" i="14"/>
  <c r="DT442" i="14"/>
  <c r="HB442" i="14"/>
  <c r="BA442" i="14"/>
  <c r="DM442" i="14"/>
  <c r="FY442" i="14"/>
  <c r="IK442" i="14"/>
  <c r="BM442" i="14"/>
  <c r="DY442" i="14"/>
  <c r="IW442" i="14"/>
  <c r="EO442" i="14"/>
  <c r="HA442" i="14"/>
  <c r="EW442" i="14"/>
  <c r="HI442" i="14"/>
  <c r="FU442" i="14"/>
  <c r="IG442" i="14"/>
  <c r="GC442" i="14"/>
  <c r="I182" i="14"/>
  <c r="K182" i="14" s="1"/>
  <c r="IL443" i="14" s="1"/>
  <c r="C185" i="14"/>
  <c r="D184" i="14"/>
  <c r="E183" i="14"/>
  <c r="H183" i="14" s="1"/>
  <c r="G183" i="14"/>
  <c r="AH98" i="2"/>
  <c r="AI98" i="2" s="1"/>
  <c r="AK98" i="2" s="1"/>
  <c r="AO98" i="2" s="1"/>
  <c r="M52" i="11" s="1"/>
  <c r="K99" i="2"/>
  <c r="M99" i="2" s="1"/>
  <c r="O99" i="2" s="1"/>
  <c r="S99" i="2" s="1"/>
  <c r="L53" i="11" s="1"/>
  <c r="F100" i="2"/>
  <c r="D100" i="2"/>
  <c r="E100" i="2" s="1"/>
  <c r="C101" i="2"/>
  <c r="H100" i="2"/>
  <c r="I100" i="2" s="1"/>
  <c r="AC99" i="2"/>
  <c r="AA99" i="2"/>
  <c r="AB99" i="2" s="1"/>
  <c r="Z100" i="2"/>
  <c r="AE99" i="2"/>
  <c r="AF99" i="2" s="1"/>
  <c r="X111" i="2"/>
  <c r="HC443" i="14" l="1"/>
  <c r="AH443" i="14"/>
  <c r="DW443" i="14"/>
  <c r="FF443" i="14"/>
  <c r="AQ443" i="14"/>
  <c r="AL443" i="14"/>
  <c r="HE443" i="14"/>
  <c r="GH443" i="14"/>
  <c r="AV443" i="14"/>
  <c r="DY443" i="14"/>
  <c r="HK443" i="14"/>
  <c r="AS443" i="14"/>
  <c r="DT443" i="14"/>
  <c r="HH443" i="14"/>
  <c r="AN443" i="14"/>
  <c r="EB443" i="14"/>
  <c r="BG443" i="14"/>
  <c r="HU443" i="14"/>
  <c r="EE443" i="14"/>
  <c r="AY443" i="14"/>
  <c r="HM443" i="14"/>
  <c r="EG443" i="14"/>
  <c r="BA443" i="14"/>
  <c r="HP443" i="14"/>
  <c r="EJ443" i="14"/>
  <c r="BD443" i="14"/>
  <c r="HS443" i="14"/>
  <c r="EM443" i="14"/>
  <c r="AP443" i="14"/>
  <c r="FN443" i="14"/>
  <c r="AT443" i="14"/>
  <c r="HN443" i="14"/>
  <c r="CB443" i="14"/>
  <c r="IQ443" i="14"/>
  <c r="EZ443" i="14"/>
  <c r="BT443" i="14"/>
  <c r="II443" i="14"/>
  <c r="FC443" i="14"/>
  <c r="BW443" i="14"/>
  <c r="IK443" i="14"/>
  <c r="FE443" i="14"/>
  <c r="BY443" i="14"/>
  <c r="IN443" i="14"/>
  <c r="FH443" i="14"/>
  <c r="BF443" i="14"/>
  <c r="GD443" i="14"/>
  <c r="BJ443" i="14"/>
  <c r="HV443" i="14"/>
  <c r="DS443" i="14"/>
  <c r="AB443" i="14"/>
  <c r="GQ443" i="14"/>
  <c r="DK443" i="14"/>
  <c r="AE443" i="14"/>
  <c r="GS443" i="14"/>
  <c r="DM443" i="14"/>
  <c r="AG443" i="14"/>
  <c r="GV443" i="14"/>
  <c r="DP443" i="14"/>
  <c r="AJ443" i="14"/>
  <c r="GY443" i="14"/>
  <c r="CL443" i="14"/>
  <c r="HJ443" i="14"/>
  <c r="CP443" i="14"/>
  <c r="IT443" i="14"/>
  <c r="EC443" i="14"/>
  <c r="AM443" i="14"/>
  <c r="HA443" i="14"/>
  <c r="DU443" i="14"/>
  <c r="AO443" i="14"/>
  <c r="HD443" i="14"/>
  <c r="DX443" i="14"/>
  <c r="AR443" i="14"/>
  <c r="HG443" i="14"/>
  <c r="EA443" i="14"/>
  <c r="AU443" i="14"/>
  <c r="HI443" i="14"/>
  <c r="CT443" i="14"/>
  <c r="HR443" i="14"/>
  <c r="CX443" i="14"/>
  <c r="EN443" i="14"/>
  <c r="AW443" i="14"/>
  <c r="HL443" i="14"/>
  <c r="EF443" i="14"/>
  <c r="AZ443" i="14"/>
  <c r="HO443" i="14"/>
  <c r="EI443" i="14"/>
  <c r="BC443" i="14"/>
  <c r="HQ443" i="14"/>
  <c r="EK443" i="14"/>
  <c r="BE443" i="14"/>
  <c r="HT443" i="14"/>
  <c r="DB443" i="14"/>
  <c r="HZ443" i="14"/>
  <c r="DV443" i="14"/>
  <c r="FI443" i="14"/>
  <c r="BS443" i="14"/>
  <c r="IG443" i="14"/>
  <c r="FA443" i="14"/>
  <c r="BU443" i="14"/>
  <c r="IJ443" i="14"/>
  <c r="FD443" i="14"/>
  <c r="BX443" i="14"/>
  <c r="IM443" i="14"/>
  <c r="FG443" i="14"/>
  <c r="CA443" i="14"/>
  <c r="IO443" i="14"/>
  <c r="DR443" i="14"/>
  <c r="IP443" i="14"/>
  <c r="FB443" i="14"/>
  <c r="AK443" i="14"/>
  <c r="GZ443" i="14"/>
  <c r="DI443" i="14"/>
  <c r="AC443" i="14"/>
  <c r="GR443" i="14"/>
  <c r="DL443" i="14"/>
  <c r="AF443" i="14"/>
  <c r="GU443" i="14"/>
  <c r="DO443" i="14"/>
  <c r="AI443" i="14"/>
  <c r="GW443" i="14"/>
  <c r="DQ443" i="14"/>
  <c r="Z443" i="14"/>
  <c r="EX443" i="14"/>
  <c r="AD443" i="14"/>
  <c r="FJ443" i="14"/>
  <c r="CM443" i="14"/>
  <c r="FT443" i="14"/>
  <c r="JA443" i="14"/>
  <c r="CC443" i="14"/>
  <c r="FK443" i="14"/>
  <c r="IR443" i="14"/>
  <c r="CE443" i="14"/>
  <c r="FL443" i="14"/>
  <c r="IS443" i="14"/>
  <c r="CF443" i="14"/>
  <c r="FM443" i="14"/>
  <c r="IU443" i="14"/>
  <c r="CG443" i="14"/>
  <c r="FO443" i="14"/>
  <c r="IV443" i="14"/>
  <c r="CI443" i="14"/>
  <c r="FP443" i="14"/>
  <c r="IW443" i="14"/>
  <c r="CJ443" i="14"/>
  <c r="FQ443" i="14"/>
  <c r="IY443" i="14"/>
  <c r="CK443" i="14"/>
  <c r="FS443" i="14"/>
  <c r="IZ443" i="14"/>
  <c r="BN443" i="14"/>
  <c r="DZ443" i="14"/>
  <c r="GL443" i="14"/>
  <c r="IX443" i="14"/>
  <c r="BR443" i="14"/>
  <c r="ED443" i="14"/>
  <c r="GP443" i="14"/>
  <c r="JB443" i="14"/>
  <c r="P443" i="14"/>
  <c r="CW443" i="14"/>
  <c r="GE443" i="14"/>
  <c r="G443" i="14"/>
  <c r="CN443" i="14"/>
  <c r="FU443" i="14"/>
  <c r="H443" i="14"/>
  <c r="CO443" i="14"/>
  <c r="FW443" i="14"/>
  <c r="I443" i="14"/>
  <c r="CQ443" i="14"/>
  <c r="FX443" i="14"/>
  <c r="K443" i="14"/>
  <c r="CR443" i="14"/>
  <c r="FY443" i="14"/>
  <c r="L443" i="14"/>
  <c r="CS443" i="14"/>
  <c r="GA443" i="14"/>
  <c r="M443" i="14"/>
  <c r="CU443" i="14"/>
  <c r="GB443" i="14"/>
  <c r="O443" i="14"/>
  <c r="CV443" i="14"/>
  <c r="GC443" i="14"/>
  <c r="J443" i="14"/>
  <c r="BV443" i="14"/>
  <c r="EH443" i="14"/>
  <c r="GT443" i="14"/>
  <c r="N443" i="14"/>
  <c r="BZ443" i="14"/>
  <c r="EL443" i="14"/>
  <c r="GX443" i="14"/>
  <c r="F183" i="14"/>
  <c r="I183" i="14" s="1"/>
  <c r="K183" i="14" s="1"/>
  <c r="AA443" i="14"/>
  <c r="DH443" i="14"/>
  <c r="GO443" i="14"/>
  <c r="Q443" i="14"/>
  <c r="CY443" i="14"/>
  <c r="GF443" i="14"/>
  <c r="S443" i="14"/>
  <c r="CZ443" i="14"/>
  <c r="GG443" i="14"/>
  <c r="T443" i="14"/>
  <c r="DA443" i="14"/>
  <c r="GI443" i="14"/>
  <c r="U443" i="14"/>
  <c r="DC443" i="14"/>
  <c r="GJ443" i="14"/>
  <c r="W443" i="14"/>
  <c r="DD443" i="14"/>
  <c r="GK443" i="14"/>
  <c r="X443" i="14"/>
  <c r="DE443" i="14"/>
  <c r="GM443" i="14"/>
  <c r="Y443" i="14"/>
  <c r="DG443" i="14"/>
  <c r="GN443" i="14"/>
  <c r="R443" i="14"/>
  <c r="CD443" i="14"/>
  <c r="EP443" i="14"/>
  <c r="HB443" i="14"/>
  <c r="V443" i="14"/>
  <c r="CH443" i="14"/>
  <c r="ET443" i="14"/>
  <c r="HF443" i="14"/>
  <c r="DF443" i="14"/>
  <c r="FR443" i="14"/>
  <c r="ID443" i="14"/>
  <c r="BQ443" i="14"/>
  <c r="EY443" i="14"/>
  <c r="IF443" i="14"/>
  <c r="BH443" i="14"/>
  <c r="EO443" i="14"/>
  <c r="HW443" i="14"/>
  <c r="BI443" i="14"/>
  <c r="EQ443" i="14"/>
  <c r="HX443" i="14"/>
  <c r="BK443" i="14"/>
  <c r="ER443" i="14"/>
  <c r="HY443" i="14"/>
  <c r="BL443" i="14"/>
  <c r="ES443" i="14"/>
  <c r="IA443" i="14"/>
  <c r="BM443" i="14"/>
  <c r="EU443" i="14"/>
  <c r="IB443" i="14"/>
  <c r="BO443" i="14"/>
  <c r="EV443" i="14"/>
  <c r="IC443" i="14"/>
  <c r="BP443" i="14"/>
  <c r="EW443" i="14"/>
  <c r="IE443" i="14"/>
  <c r="AX443" i="14"/>
  <c r="DJ443" i="14"/>
  <c r="FV443" i="14"/>
  <c r="IH443" i="14"/>
  <c r="BB443" i="14"/>
  <c r="DN443" i="14"/>
  <c r="FZ443" i="14"/>
  <c r="E184" i="14"/>
  <c r="G184" i="14" s="1"/>
  <c r="D185" i="14"/>
  <c r="C186" i="14"/>
  <c r="AH99" i="2"/>
  <c r="AI99" i="2" s="1"/>
  <c r="AK99" i="2" s="1"/>
  <c r="AO99" i="2" s="1"/>
  <c r="M53" i="11" s="1"/>
  <c r="K100" i="2"/>
  <c r="M100" i="2" s="1"/>
  <c r="O100" i="2" s="1"/>
  <c r="S100" i="2" s="1"/>
  <c r="L54" i="11" s="1"/>
  <c r="C102" i="2"/>
  <c r="D101" i="2"/>
  <c r="E101" i="2" s="1"/>
  <c r="H101" i="2"/>
  <c r="I101" i="2" s="1"/>
  <c r="F101" i="2"/>
  <c r="AC100" i="2"/>
  <c r="AA100" i="2"/>
  <c r="AB100" i="2" s="1"/>
  <c r="Z101" i="2"/>
  <c r="AE100" i="2"/>
  <c r="AF100" i="2" s="1"/>
  <c r="X112" i="2"/>
  <c r="F184" i="14" l="1"/>
  <c r="H184" i="14"/>
  <c r="HS444" i="14"/>
  <c r="FG444" i="14"/>
  <c r="CU444" i="14"/>
  <c r="AI444" i="14"/>
  <c r="HO444" i="14"/>
  <c r="FC444" i="14"/>
  <c r="CQ444" i="14"/>
  <c r="AE444" i="14"/>
  <c r="HF444" i="14"/>
  <c r="DY444" i="14"/>
  <c r="AR444" i="14"/>
  <c r="HE444" i="14"/>
  <c r="DX444" i="14"/>
  <c r="AP444" i="14"/>
  <c r="HD444" i="14"/>
  <c r="DV444" i="14"/>
  <c r="AO444" i="14"/>
  <c r="HB444" i="14"/>
  <c r="DU444" i="14"/>
  <c r="AN444" i="14"/>
  <c r="HL444" i="14"/>
  <c r="ED444" i="14"/>
  <c r="AW444" i="14"/>
  <c r="HJ444" i="14"/>
  <c r="EC444" i="14"/>
  <c r="AV444" i="14"/>
  <c r="HI444" i="14"/>
  <c r="EB444" i="14"/>
  <c r="AT444" i="14"/>
  <c r="HH444" i="14"/>
  <c r="DZ444" i="14"/>
  <c r="AS444" i="14"/>
  <c r="HK444" i="14"/>
  <c r="EY444" i="14"/>
  <c r="CM444" i="14"/>
  <c r="AA444" i="14"/>
  <c r="HG444" i="14"/>
  <c r="EU444" i="14"/>
  <c r="CI444" i="14"/>
  <c r="W444" i="14"/>
  <c r="GV444" i="14"/>
  <c r="DN444" i="14"/>
  <c r="AG444" i="14"/>
  <c r="GT444" i="14"/>
  <c r="DM444" i="14"/>
  <c r="AF444" i="14"/>
  <c r="GS444" i="14"/>
  <c r="DL444" i="14"/>
  <c r="AD444" i="14"/>
  <c r="GR444" i="14"/>
  <c r="DJ444" i="14"/>
  <c r="AC444" i="14"/>
  <c r="HA444" i="14"/>
  <c r="DT444" i="14"/>
  <c r="AL444" i="14"/>
  <c r="GZ444" i="14"/>
  <c r="DR444" i="14"/>
  <c r="AK444" i="14"/>
  <c r="GX444" i="14"/>
  <c r="DQ444" i="14"/>
  <c r="AJ444" i="14"/>
  <c r="GW444" i="14"/>
  <c r="DP444" i="14"/>
  <c r="AH444" i="14"/>
  <c r="HC444" i="14"/>
  <c r="EQ444" i="14"/>
  <c r="CE444" i="14"/>
  <c r="S444" i="14"/>
  <c r="GY444" i="14"/>
  <c r="EM444" i="14"/>
  <c r="CA444" i="14"/>
  <c r="O444" i="14"/>
  <c r="GK444" i="14"/>
  <c r="DD444" i="14"/>
  <c r="V444" i="14"/>
  <c r="GJ444" i="14"/>
  <c r="DB444" i="14"/>
  <c r="U444" i="14"/>
  <c r="GH444" i="14"/>
  <c r="DA444" i="14"/>
  <c r="T444" i="14"/>
  <c r="GG444" i="14"/>
  <c r="CZ444" i="14"/>
  <c r="R444" i="14"/>
  <c r="GP444" i="14"/>
  <c r="DI444" i="14"/>
  <c r="AB444" i="14"/>
  <c r="GO444" i="14"/>
  <c r="DH444" i="14"/>
  <c r="Z444" i="14"/>
  <c r="GN444" i="14"/>
  <c r="DF444" i="14"/>
  <c r="Y444" i="14"/>
  <c r="GL444" i="14"/>
  <c r="DE444" i="14"/>
  <c r="X444" i="14"/>
  <c r="GU444" i="14"/>
  <c r="EI444" i="14"/>
  <c r="BW444" i="14"/>
  <c r="K444" i="14"/>
  <c r="GQ444" i="14"/>
  <c r="EE444" i="14"/>
  <c r="BS444" i="14"/>
  <c r="G444" i="14"/>
  <c r="FZ444" i="14"/>
  <c r="CS444" i="14"/>
  <c r="L444" i="14"/>
  <c r="FY444" i="14"/>
  <c r="CR444" i="14"/>
  <c r="J444" i="14"/>
  <c r="FX444" i="14"/>
  <c r="CP444" i="14"/>
  <c r="I444" i="14"/>
  <c r="FV444" i="14"/>
  <c r="CO444" i="14"/>
  <c r="H444" i="14"/>
  <c r="GF444" i="14"/>
  <c r="CX444" i="14"/>
  <c r="Q444" i="14"/>
  <c r="GD444" i="14"/>
  <c r="CW444" i="14"/>
  <c r="P444" i="14"/>
  <c r="GC444" i="14"/>
  <c r="CV444" i="14"/>
  <c r="N444" i="14"/>
  <c r="GB444" i="14"/>
  <c r="CT444" i="14"/>
  <c r="M444" i="14"/>
  <c r="IY444" i="14"/>
  <c r="GM444" i="14"/>
  <c r="EA444" i="14"/>
  <c r="BO444" i="14"/>
  <c r="IU444" i="14"/>
  <c r="GI444" i="14"/>
  <c r="DW444" i="14"/>
  <c r="BK444" i="14"/>
  <c r="IW444" i="14"/>
  <c r="FP444" i="14"/>
  <c r="CH444" i="14"/>
  <c r="IV444" i="14"/>
  <c r="FN444" i="14"/>
  <c r="CG444" i="14"/>
  <c r="IT444" i="14"/>
  <c r="FM444" i="14"/>
  <c r="CF444" i="14"/>
  <c r="IS444" i="14"/>
  <c r="FL444" i="14"/>
  <c r="CD444" i="14"/>
  <c r="JB444" i="14"/>
  <c r="FU444" i="14"/>
  <c r="CN444" i="14"/>
  <c r="JA444" i="14"/>
  <c r="FT444" i="14"/>
  <c r="CL444" i="14"/>
  <c r="IZ444" i="14"/>
  <c r="FR444" i="14"/>
  <c r="CK444" i="14"/>
  <c r="IX444" i="14"/>
  <c r="FQ444" i="14"/>
  <c r="CJ444" i="14"/>
  <c r="IQ444" i="14"/>
  <c r="GE444" i="14"/>
  <c r="DS444" i="14"/>
  <c r="BG444" i="14"/>
  <c r="IM444" i="14"/>
  <c r="GA444" i="14"/>
  <c r="DO444" i="14"/>
  <c r="BC444" i="14"/>
  <c r="IL444" i="14"/>
  <c r="FE444" i="14"/>
  <c r="BX444" i="14"/>
  <c r="IK444" i="14"/>
  <c r="FD444" i="14"/>
  <c r="BV444" i="14"/>
  <c r="IJ444" i="14"/>
  <c r="FB444" i="14"/>
  <c r="BU444" i="14"/>
  <c r="IH444" i="14"/>
  <c r="FA444" i="14"/>
  <c r="BT444" i="14"/>
  <c r="IR444" i="14"/>
  <c r="FJ444" i="14"/>
  <c r="CC444" i="14"/>
  <c r="IP444" i="14"/>
  <c r="FI444" i="14"/>
  <c r="CB444" i="14"/>
  <c r="IO444" i="14"/>
  <c r="FH444" i="14"/>
  <c r="BZ444" i="14"/>
  <c r="IN444" i="14"/>
  <c r="FF444" i="14"/>
  <c r="BY444" i="14"/>
  <c r="II444" i="14"/>
  <c r="FW444" i="14"/>
  <c r="DK444" i="14"/>
  <c r="AY444" i="14"/>
  <c r="IE444" i="14"/>
  <c r="FS444" i="14"/>
  <c r="DG444" i="14"/>
  <c r="AU444" i="14"/>
  <c r="IB444" i="14"/>
  <c r="ET444" i="14"/>
  <c r="BM444" i="14"/>
  <c r="HZ444" i="14"/>
  <c r="ES444" i="14"/>
  <c r="BL444" i="14"/>
  <c r="HY444" i="14"/>
  <c r="ER444" i="14"/>
  <c r="BJ444" i="14"/>
  <c r="HX444" i="14"/>
  <c r="EP444" i="14"/>
  <c r="BI444" i="14"/>
  <c r="IG444" i="14"/>
  <c r="EZ444" i="14"/>
  <c r="BR444" i="14"/>
  <c r="IF444" i="14"/>
  <c r="EX444" i="14"/>
  <c r="BQ444" i="14"/>
  <c r="ID444" i="14"/>
  <c r="EW444" i="14"/>
  <c r="BP444" i="14"/>
  <c r="IC444" i="14"/>
  <c r="EV444" i="14"/>
  <c r="BN444" i="14"/>
  <c r="IA444" i="14"/>
  <c r="FO444" i="14"/>
  <c r="DC444" i="14"/>
  <c r="AQ444" i="14"/>
  <c r="HW444" i="14"/>
  <c r="FK444" i="14"/>
  <c r="CY444" i="14"/>
  <c r="AM444" i="14"/>
  <c r="HQ444" i="14"/>
  <c r="EJ444" i="14"/>
  <c r="BB444" i="14"/>
  <c r="HP444" i="14"/>
  <c r="EH444" i="14"/>
  <c r="BA444" i="14"/>
  <c r="HN444" i="14"/>
  <c r="EG444" i="14"/>
  <c r="AZ444" i="14"/>
  <c r="HM444" i="14"/>
  <c r="EF444" i="14"/>
  <c r="AX444" i="14"/>
  <c r="HV444" i="14"/>
  <c r="EO444" i="14"/>
  <c r="BH444" i="14"/>
  <c r="HU444" i="14"/>
  <c r="EN444" i="14"/>
  <c r="BF444" i="14"/>
  <c r="HT444" i="14"/>
  <c r="EL444" i="14"/>
  <c r="BE444" i="14"/>
  <c r="HR444" i="14"/>
  <c r="EK444" i="14"/>
  <c r="BD444" i="14"/>
  <c r="C187" i="14"/>
  <c r="D186" i="14"/>
  <c r="E185" i="14"/>
  <c r="H185" i="14" s="1"/>
  <c r="AH100" i="2"/>
  <c r="AI100" i="2" s="1"/>
  <c r="AK100" i="2" s="1"/>
  <c r="AO100" i="2" s="1"/>
  <c r="M54" i="11" s="1"/>
  <c r="K101" i="2"/>
  <c r="M101" i="2" s="1"/>
  <c r="O101" i="2" s="1"/>
  <c r="S101" i="2" s="1"/>
  <c r="L55" i="11" s="1"/>
  <c r="D102" i="2"/>
  <c r="E102" i="2" s="1"/>
  <c r="C103" i="2"/>
  <c r="F102" i="2"/>
  <c r="H102" i="2"/>
  <c r="I102" i="2" s="1"/>
  <c r="AC101" i="2"/>
  <c r="AA101" i="2"/>
  <c r="AB101" i="2" s="1"/>
  <c r="AE101" i="2"/>
  <c r="AF101" i="2" s="1"/>
  <c r="Z102" i="2"/>
  <c r="X113" i="2"/>
  <c r="I184" i="14" l="1"/>
  <c r="K184" i="14" s="1"/>
  <c r="HZ445" i="14" s="1"/>
  <c r="G185" i="14"/>
  <c r="F185" i="14"/>
  <c r="E186" i="14"/>
  <c r="G186" i="14" s="1"/>
  <c r="D187" i="14"/>
  <c r="C188" i="14"/>
  <c r="K102" i="2"/>
  <c r="M102" i="2" s="1"/>
  <c r="O102" i="2" s="1"/>
  <c r="S102" i="2" s="1"/>
  <c r="L56" i="11" s="1"/>
  <c r="AH101" i="2"/>
  <c r="AI101" i="2" s="1"/>
  <c r="AK101" i="2" s="1"/>
  <c r="AO101" i="2" s="1"/>
  <c r="M55" i="11" s="1"/>
  <c r="D103" i="2"/>
  <c r="E103" i="2" s="1"/>
  <c r="H103" i="2"/>
  <c r="I103" i="2" s="1"/>
  <c r="C104" i="2"/>
  <c r="F103" i="2"/>
  <c r="AC102" i="2"/>
  <c r="Z103" i="2"/>
  <c r="AA102" i="2"/>
  <c r="AB102" i="2" s="1"/>
  <c r="AE102" i="2"/>
  <c r="AF102" i="2" s="1"/>
  <c r="X114" i="2"/>
  <c r="I185" i="14" l="1"/>
  <c r="K185" i="14" s="1"/>
  <c r="AK446" i="14" s="1"/>
  <c r="CB445" i="14"/>
  <c r="GC445" i="14"/>
  <c r="JA445" i="14"/>
  <c r="FJ445" i="14"/>
  <c r="BG445" i="14"/>
  <c r="IZ445" i="14"/>
  <c r="BW445" i="14"/>
  <c r="HH445" i="14"/>
  <c r="DW445" i="14"/>
  <c r="AX445" i="14"/>
  <c r="BU445" i="14"/>
  <c r="EC445" i="14"/>
  <c r="ER445" i="14"/>
  <c r="CV445" i="14"/>
  <c r="GE445" i="14"/>
  <c r="EY445" i="14"/>
  <c r="FA445" i="14"/>
  <c r="FT445" i="14"/>
  <c r="R445" i="14"/>
  <c r="AO445" i="14"/>
  <c r="P445" i="14"/>
  <c r="HM445" i="14"/>
  <c r="GB445" i="14"/>
  <c r="HP445" i="14"/>
  <c r="BI445" i="14"/>
  <c r="HW445" i="14"/>
  <c r="J445" i="14"/>
  <c r="DH445" i="14"/>
  <c r="DA445" i="14"/>
  <c r="IJ445" i="14"/>
  <c r="BS445" i="14"/>
  <c r="EO445" i="14"/>
  <c r="CS445" i="14"/>
  <c r="FK445" i="14"/>
  <c r="Q445" i="14"/>
  <c r="FF445" i="14"/>
  <c r="DP445" i="14"/>
  <c r="IY445" i="14"/>
  <c r="DY445" i="14"/>
  <c r="FD445" i="14"/>
  <c r="AR445" i="14"/>
  <c r="HE445" i="14"/>
  <c r="HN445" i="14"/>
  <c r="CU445" i="14"/>
  <c r="IX445" i="14"/>
  <c r="HL445" i="14"/>
  <c r="DK445" i="14"/>
  <c r="AI445" i="14"/>
  <c r="IV445" i="14"/>
  <c r="BJ445" i="14"/>
  <c r="EG445" i="14"/>
  <c r="IL445" i="14"/>
  <c r="FQ445" i="14"/>
  <c r="ES445" i="14"/>
  <c r="DT445" i="14"/>
  <c r="GX445" i="14"/>
  <c r="EL445" i="14"/>
  <c r="GJ445" i="14"/>
  <c r="IC445" i="14"/>
  <c r="CI445" i="14"/>
  <c r="EP445" i="14"/>
  <c r="AG445" i="14"/>
  <c r="GS445" i="14"/>
  <c r="DG445" i="14"/>
  <c r="EW445" i="14"/>
  <c r="FZ445" i="14"/>
  <c r="BX445" i="14"/>
  <c r="FL445" i="14"/>
  <c r="HX445" i="14"/>
  <c r="CN445" i="14"/>
  <c r="FN445" i="14"/>
  <c r="AP445" i="14"/>
  <c r="GN445" i="14"/>
  <c r="IB445" i="14"/>
  <c r="AJ445" i="14"/>
  <c r="AZ445" i="14"/>
  <c r="BP445" i="14"/>
  <c r="DD445" i="14"/>
  <c r="FG445" i="14"/>
  <c r="HC445" i="14"/>
  <c r="EH445" i="14"/>
  <c r="Y445" i="14"/>
  <c r="AH445" i="14"/>
  <c r="BT445" i="14"/>
  <c r="IH445" i="14"/>
  <c r="GW445" i="14"/>
  <c r="HO445" i="14"/>
  <c r="FM445" i="14"/>
  <c r="IK445" i="14"/>
  <c r="AE445" i="14"/>
  <c r="BD445" i="14"/>
  <c r="GM445" i="14"/>
  <c r="AL445" i="14"/>
  <c r="CR445" i="14"/>
  <c r="IA445" i="14"/>
  <c r="CM445" i="14"/>
  <c r="FB445" i="14"/>
  <c r="DO445" i="14"/>
  <c r="GL445" i="14"/>
  <c r="GD445" i="14"/>
  <c r="CE445" i="14"/>
  <c r="EU445" i="14"/>
  <c r="DX445" i="14"/>
  <c r="DN445" i="14"/>
  <c r="AS445" i="14"/>
  <c r="IR445" i="14"/>
  <c r="AA445" i="14"/>
  <c r="BB445" i="14"/>
  <c r="T445" i="14"/>
  <c r="HD445" i="14"/>
  <c r="IU445" i="14"/>
  <c r="BL445" i="14"/>
  <c r="AM445" i="14"/>
  <c r="AV445" i="14"/>
  <c r="U445" i="14"/>
  <c r="DE445" i="14"/>
  <c r="V445" i="14"/>
  <c r="EE445" i="14"/>
  <c r="BY445" i="14"/>
  <c r="CX445" i="14"/>
  <c r="BN445" i="14"/>
  <c r="ED445" i="14"/>
  <c r="HT445" i="14"/>
  <c r="AD445" i="14"/>
  <c r="GZ445" i="14"/>
  <c r="EF445" i="14"/>
  <c r="DZ445" i="14"/>
  <c r="BC445" i="14"/>
  <c r="JB445" i="14"/>
  <c r="HY445" i="14"/>
  <c r="FI445" i="14"/>
  <c r="EJ445" i="14"/>
  <c r="DJ445" i="14"/>
  <c r="FV445" i="14"/>
  <c r="FW445" i="14"/>
  <c r="DL445" i="14"/>
  <c r="CL445" i="14"/>
  <c r="GP445" i="14"/>
  <c r="DM445" i="14"/>
  <c r="II445" i="14"/>
  <c r="FR445" i="14"/>
  <c r="HR445" i="14"/>
  <c r="BK445" i="14"/>
  <c r="K445" i="14"/>
  <c r="DR445" i="14"/>
  <c r="DF445" i="14"/>
  <c r="HK445" i="14"/>
  <c r="EI445" i="14"/>
  <c r="DI445" i="14"/>
  <c r="CK445" i="14"/>
  <c r="DB445" i="14"/>
  <c r="CW445" i="14"/>
  <c r="HG445" i="14"/>
  <c r="EV445" i="14"/>
  <c r="EZ445" i="14"/>
  <c r="Z445" i="14"/>
  <c r="G445" i="14"/>
  <c r="X445" i="14"/>
  <c r="ET445" i="14"/>
  <c r="IE445" i="14"/>
  <c r="IT445" i="14"/>
  <c r="EA445" i="14"/>
  <c r="EX445" i="14"/>
  <c r="AF445" i="14"/>
  <c r="FO445" i="14"/>
  <c r="GH445" i="14"/>
  <c r="FU445" i="14"/>
  <c r="BF445" i="14"/>
  <c r="HV445" i="14"/>
  <c r="DC445" i="14"/>
  <c r="GT445" i="14"/>
  <c r="FH445" i="14"/>
  <c r="EM445" i="14"/>
  <c r="EN445" i="14"/>
  <c r="H445" i="14"/>
  <c r="IW445" i="14"/>
  <c r="FY445" i="14"/>
  <c r="IS445" i="14"/>
  <c r="AW445" i="14"/>
  <c r="BM445" i="14"/>
  <c r="AB445" i="14"/>
  <c r="O445" i="14"/>
  <c r="BV445" i="14"/>
  <c r="GO445" i="14"/>
  <c r="L445" i="14"/>
  <c r="HU445" i="14"/>
  <c r="GV445" i="14"/>
  <c r="HA445" i="14"/>
  <c r="CD445" i="14"/>
  <c r="DS445" i="14"/>
  <c r="GF445" i="14"/>
  <c r="HJ445" i="14"/>
  <c r="BA445" i="14"/>
  <c r="IG445" i="14"/>
  <c r="FS445" i="14"/>
  <c r="CH445" i="14"/>
  <c r="DQ445" i="14"/>
  <c r="GQ445" i="14"/>
  <c r="S445" i="14"/>
  <c r="CA445" i="14"/>
  <c r="FX445" i="14"/>
  <c r="M445" i="14"/>
  <c r="BZ445" i="14"/>
  <c r="GI445" i="14"/>
  <c r="EK445" i="14"/>
  <c r="CG445" i="14"/>
  <c r="HI445" i="14"/>
  <c r="N445" i="14"/>
  <c r="CZ445" i="14"/>
  <c r="IP445" i="14"/>
  <c r="FE445" i="14"/>
  <c r="HQ445" i="14"/>
  <c r="IQ445" i="14"/>
  <c r="GY445" i="14"/>
  <c r="BE445" i="14"/>
  <c r="AU445" i="14"/>
  <c r="CY445" i="14"/>
  <c r="CP445" i="14"/>
  <c r="CF445" i="14"/>
  <c r="AN445" i="14"/>
  <c r="AC445" i="14"/>
  <c r="IM445" i="14"/>
  <c r="BQ445" i="14"/>
  <c r="IN445" i="14"/>
  <c r="EB445" i="14"/>
  <c r="CO445" i="14"/>
  <c r="HB445" i="14"/>
  <c r="FP445" i="14"/>
  <c r="FC445" i="14"/>
  <c r="CJ445" i="14"/>
  <c r="HS445" i="14"/>
  <c r="CC445" i="14"/>
  <c r="HF445" i="14"/>
  <c r="BH445" i="14"/>
  <c r="AK445" i="14"/>
  <c r="CQ445" i="14"/>
  <c r="GU445" i="14"/>
  <c r="DV445" i="14"/>
  <c r="IF445" i="14"/>
  <c r="AY445" i="14"/>
  <c r="DU445" i="14"/>
  <c r="ID445" i="14"/>
  <c r="GR445" i="14"/>
  <c r="I445" i="14"/>
  <c r="CT445" i="14"/>
  <c r="EQ445" i="14"/>
  <c r="BO445" i="14"/>
  <c r="W445" i="14"/>
  <c r="GA445" i="14"/>
  <c r="IO445" i="14"/>
  <c r="BR445" i="14"/>
  <c r="GK445" i="14"/>
  <c r="GG445" i="14"/>
  <c r="AT445" i="14"/>
  <c r="AQ445" i="14"/>
  <c r="F186" i="14"/>
  <c r="H186" i="14"/>
  <c r="C189" i="14"/>
  <c r="D188" i="14"/>
  <c r="E187" i="14"/>
  <c r="H187" i="14" s="1"/>
  <c r="G187" i="14"/>
  <c r="K103" i="2"/>
  <c r="M103" i="2" s="1"/>
  <c r="O103" i="2" s="1"/>
  <c r="S103" i="2" s="1"/>
  <c r="L57" i="11" s="1"/>
  <c r="F104" i="2"/>
  <c r="D104" i="2"/>
  <c r="E104" i="2" s="1"/>
  <c r="H104" i="2"/>
  <c r="I104" i="2" s="1"/>
  <c r="C105" i="2"/>
  <c r="AH102" i="2"/>
  <c r="AI102" i="2" s="1"/>
  <c r="AK102" i="2" s="1"/>
  <c r="AO102" i="2" s="1"/>
  <c r="M56" i="11" s="1"/>
  <c r="AC103" i="2"/>
  <c r="Z104" i="2"/>
  <c r="AA103" i="2"/>
  <c r="AB103" i="2" s="1"/>
  <c r="AE103" i="2"/>
  <c r="AF103" i="2" s="1"/>
  <c r="X115" i="2"/>
  <c r="BK446" i="14" l="1"/>
  <c r="BG446" i="14"/>
  <c r="CB446" i="14"/>
  <c r="CJ446" i="14"/>
  <c r="GF446" i="14"/>
  <c r="DH446" i="14"/>
  <c r="EL446" i="14"/>
  <c r="N446" i="14"/>
  <c r="FR446" i="14"/>
  <c r="AT446" i="14"/>
  <c r="DP446" i="14"/>
  <c r="CL446" i="14"/>
  <c r="DR446" i="14"/>
  <c r="CW446" i="14"/>
  <c r="AU446" i="14"/>
  <c r="BH446" i="14"/>
  <c r="DB446" i="14"/>
  <c r="BO446" i="14"/>
  <c r="AA446" i="14"/>
  <c r="EZ446" i="14"/>
  <c r="DJ446" i="14"/>
  <c r="BC446" i="14"/>
  <c r="AB446" i="14"/>
  <c r="CD446" i="14"/>
  <c r="W446" i="14"/>
  <c r="CZ446" i="14"/>
  <c r="AY446" i="14"/>
  <c r="ID446" i="14"/>
  <c r="BT446" i="14"/>
  <c r="S446" i="14"/>
  <c r="DT446" i="14"/>
  <c r="IR446" i="14"/>
  <c r="CR446" i="14"/>
  <c r="AQ446" i="14"/>
  <c r="GX446" i="14"/>
  <c r="DX446" i="14"/>
  <c r="K446" i="14"/>
  <c r="BZ446" i="14"/>
  <c r="AG446" i="14"/>
  <c r="BV446" i="14"/>
  <c r="O446" i="14"/>
  <c r="AM446" i="14"/>
  <c r="HL446" i="14"/>
  <c r="DZ446" i="14"/>
  <c r="G446" i="14"/>
  <c r="CN446" i="14"/>
  <c r="AI446" i="14"/>
  <c r="AO446" i="14"/>
  <c r="AW446" i="14"/>
  <c r="BE446" i="14"/>
  <c r="BM446" i="14"/>
  <c r="I446" i="14"/>
  <c r="Q446" i="14"/>
  <c r="Y446" i="14"/>
  <c r="CT446" i="14"/>
  <c r="DE446" i="14"/>
  <c r="DM446" i="14"/>
  <c r="DU446" i="14"/>
  <c r="EC446" i="14"/>
  <c r="BY446" i="14"/>
  <c r="CG446" i="14"/>
  <c r="CO446" i="14"/>
  <c r="AE446" i="14"/>
  <c r="DF446" i="14"/>
  <c r="FL446" i="14"/>
  <c r="FQ446" i="14"/>
  <c r="FX446" i="14"/>
  <c r="FT446" i="14"/>
  <c r="FV446" i="14"/>
  <c r="FY446" i="14"/>
  <c r="HD446" i="14"/>
  <c r="GB446" i="14"/>
  <c r="GD446" i="14"/>
  <c r="GG446" i="14"/>
  <c r="IJ446" i="14"/>
  <c r="GJ446" i="14"/>
  <c r="GL446" i="14"/>
  <c r="GO446" i="14"/>
  <c r="T446" i="14"/>
  <c r="EF446" i="14"/>
  <c r="EH446" i="14"/>
  <c r="EK446" i="14"/>
  <c r="AZ446" i="14"/>
  <c r="EN446" i="14"/>
  <c r="EP446" i="14"/>
  <c r="ES446" i="14"/>
  <c r="CF446" i="14"/>
  <c r="EV446" i="14"/>
  <c r="EX446" i="14"/>
  <c r="FA446" i="14"/>
  <c r="DL446" i="14"/>
  <c r="FD446" i="14"/>
  <c r="FF446" i="14"/>
  <c r="FI446" i="14"/>
  <c r="ER446" i="14"/>
  <c r="FN446" i="14"/>
  <c r="ET446" i="14"/>
  <c r="HX446" i="14"/>
  <c r="HZ446" i="14"/>
  <c r="IC446" i="14"/>
  <c r="FZ446" i="14"/>
  <c r="IF446" i="14"/>
  <c r="IH446" i="14"/>
  <c r="IK446" i="14"/>
  <c r="HF446" i="14"/>
  <c r="IN446" i="14"/>
  <c r="IP446" i="14"/>
  <c r="IS446" i="14"/>
  <c r="IL446" i="14"/>
  <c r="IV446" i="14"/>
  <c r="IX446" i="14"/>
  <c r="JA446" i="14"/>
  <c r="V446" i="14"/>
  <c r="GR446" i="14"/>
  <c r="GT446" i="14"/>
  <c r="GW446" i="14"/>
  <c r="BB446" i="14"/>
  <c r="GZ446" i="14"/>
  <c r="HB446" i="14"/>
  <c r="HE446" i="14"/>
  <c r="CH446" i="14"/>
  <c r="HH446" i="14"/>
  <c r="HJ446" i="14"/>
  <c r="HM446" i="14"/>
  <c r="DN446" i="14"/>
  <c r="HP446" i="14"/>
  <c r="HR446" i="14"/>
  <c r="HU446" i="14"/>
  <c r="FB446" i="14"/>
  <c r="DA446" i="14"/>
  <c r="DC446" i="14"/>
  <c r="CY446" i="14"/>
  <c r="GH446" i="14"/>
  <c r="DI446" i="14"/>
  <c r="DK446" i="14"/>
  <c r="DG446" i="14"/>
  <c r="HN446" i="14"/>
  <c r="DQ446" i="14"/>
  <c r="DS446" i="14"/>
  <c r="DO446" i="14"/>
  <c r="IT446" i="14"/>
  <c r="DY446" i="14"/>
  <c r="EA446" i="14"/>
  <c r="DW446" i="14"/>
  <c r="AD446" i="14"/>
  <c r="BU446" i="14"/>
  <c r="BW446" i="14"/>
  <c r="BS446" i="14"/>
  <c r="BJ446" i="14"/>
  <c r="CC446" i="14"/>
  <c r="CE446" i="14"/>
  <c r="CA446" i="14"/>
  <c r="CP446" i="14"/>
  <c r="CK446" i="14"/>
  <c r="CM446" i="14"/>
  <c r="CI446" i="14"/>
  <c r="DV446" i="14"/>
  <c r="CS446" i="14"/>
  <c r="CU446" i="14"/>
  <c r="CQ446" i="14"/>
  <c r="FH446" i="14"/>
  <c r="FW446" i="14"/>
  <c r="GM446" i="14"/>
  <c r="EE446" i="14"/>
  <c r="EW446" i="14"/>
  <c r="FO446" i="14"/>
  <c r="GN446" i="14"/>
  <c r="FS446" i="14"/>
  <c r="GC446" i="14"/>
  <c r="GA446" i="14"/>
  <c r="GK446" i="14"/>
  <c r="AJ446" i="14"/>
  <c r="EI446" i="14"/>
  <c r="BP446" i="14"/>
  <c r="EO446" i="14"/>
  <c r="EM446" i="14"/>
  <c r="CV446" i="14"/>
  <c r="EY446" i="14"/>
  <c r="EU446" i="14"/>
  <c r="EB446" i="14"/>
  <c r="FE446" i="14"/>
  <c r="FG446" i="14"/>
  <c r="FJ446" i="14"/>
  <c r="HY446" i="14"/>
  <c r="IA446" i="14"/>
  <c r="HW446" i="14"/>
  <c r="GP446" i="14"/>
  <c r="IG446" i="14"/>
  <c r="II446" i="14"/>
  <c r="IE446" i="14"/>
  <c r="HV446" i="14"/>
  <c r="IO446" i="14"/>
  <c r="IQ446" i="14"/>
  <c r="IM446" i="14"/>
  <c r="JB446" i="14"/>
  <c r="IW446" i="14"/>
  <c r="IY446" i="14"/>
  <c r="IU446" i="14"/>
  <c r="AL446" i="14"/>
  <c r="GS446" i="14"/>
  <c r="GU446" i="14"/>
  <c r="GQ446" i="14"/>
  <c r="BR446" i="14"/>
  <c r="HA446" i="14"/>
  <c r="HC446" i="14"/>
  <c r="GY446" i="14"/>
  <c r="CX446" i="14"/>
  <c r="HI446" i="14"/>
  <c r="HK446" i="14"/>
  <c r="HG446" i="14"/>
  <c r="ED446" i="14"/>
  <c r="HQ446" i="14"/>
  <c r="HS446" i="14"/>
  <c r="HO446" i="14"/>
  <c r="FM446" i="14"/>
  <c r="FK446" i="14"/>
  <c r="FU446" i="14"/>
  <c r="HT446" i="14"/>
  <c r="GE446" i="14"/>
  <c r="IZ446" i="14"/>
  <c r="GI446" i="14"/>
  <c r="EG446" i="14"/>
  <c r="EQ446" i="14"/>
  <c r="FC446" i="14"/>
  <c r="EJ446" i="14"/>
  <c r="AN446" i="14"/>
  <c r="AP446" i="14"/>
  <c r="AS446" i="14"/>
  <c r="FP446" i="14"/>
  <c r="AV446" i="14"/>
  <c r="AX446" i="14"/>
  <c r="BA446" i="14"/>
  <c r="GV446" i="14"/>
  <c r="BD446" i="14"/>
  <c r="BF446" i="14"/>
  <c r="BI446" i="14"/>
  <c r="IB446" i="14"/>
  <c r="BL446" i="14"/>
  <c r="BN446" i="14"/>
  <c r="BQ446" i="14"/>
  <c r="L446" i="14"/>
  <c r="H446" i="14"/>
  <c r="J446" i="14"/>
  <c r="M446" i="14"/>
  <c r="AR446" i="14"/>
  <c r="P446" i="14"/>
  <c r="R446" i="14"/>
  <c r="U446" i="14"/>
  <c r="BX446" i="14"/>
  <c r="X446" i="14"/>
  <c r="Z446" i="14"/>
  <c r="AC446" i="14"/>
  <c r="DD446" i="14"/>
  <c r="AF446" i="14"/>
  <c r="AH446" i="14"/>
  <c r="I186" i="14"/>
  <c r="K186" i="14" s="1"/>
  <c r="HD447" i="14" s="1"/>
  <c r="F187" i="14"/>
  <c r="I187" i="14" s="1"/>
  <c r="K187" i="14" s="1"/>
  <c r="E188" i="14"/>
  <c r="H188" i="14" s="1"/>
  <c r="D189" i="14"/>
  <c r="C190" i="14"/>
  <c r="K104" i="2"/>
  <c r="M104" i="2" s="1"/>
  <c r="O104" i="2" s="1"/>
  <c r="S104" i="2" s="1"/>
  <c r="L58" i="11" s="1"/>
  <c r="D105" i="2"/>
  <c r="E105" i="2" s="1"/>
  <c r="H105" i="2"/>
  <c r="I105" i="2" s="1"/>
  <c r="F105" i="2"/>
  <c r="C106" i="2"/>
  <c r="AH103" i="2"/>
  <c r="AI103" i="2" s="1"/>
  <c r="AK103" i="2" s="1"/>
  <c r="AO103" i="2" s="1"/>
  <c r="M57" i="11" s="1"/>
  <c r="AC104" i="2"/>
  <c r="Z105" i="2"/>
  <c r="AE104" i="2"/>
  <c r="AF104" i="2" s="1"/>
  <c r="AA104" i="2"/>
  <c r="AB104" i="2" s="1"/>
  <c r="X116" i="2"/>
  <c r="HL447" i="14" l="1"/>
  <c r="BU447" i="14"/>
  <c r="BW447" i="14"/>
  <c r="CC447" i="14"/>
  <c r="CE447" i="14"/>
  <c r="CK447" i="14"/>
  <c r="CM447" i="14"/>
  <c r="CS447" i="14"/>
  <c r="CU447" i="14"/>
  <c r="AC447" i="14"/>
  <c r="CO447" i="14"/>
  <c r="FA447" i="14"/>
  <c r="HM447" i="14"/>
  <c r="AD447" i="14"/>
  <c r="CP447" i="14"/>
  <c r="FB447" i="14"/>
  <c r="HN447" i="14"/>
  <c r="W447" i="14"/>
  <c r="CI447" i="14"/>
  <c r="EU447" i="14"/>
  <c r="HG447" i="14"/>
  <c r="X447" i="14"/>
  <c r="CJ447" i="14"/>
  <c r="EV447" i="14"/>
  <c r="HH447" i="14"/>
  <c r="Z447" i="14"/>
  <c r="CL447" i="14"/>
  <c r="EX447" i="14"/>
  <c r="HJ447" i="14"/>
  <c r="AB447" i="14"/>
  <c r="CN447" i="14"/>
  <c r="EZ447" i="14"/>
  <c r="DA447" i="14"/>
  <c r="DC447" i="14"/>
  <c r="DI447" i="14"/>
  <c r="DK447" i="14"/>
  <c r="DQ447" i="14"/>
  <c r="DS447" i="14"/>
  <c r="DY447" i="14"/>
  <c r="EA447" i="14"/>
  <c r="AK447" i="14"/>
  <c r="CW447" i="14"/>
  <c r="FI447" i="14"/>
  <c r="HU447" i="14"/>
  <c r="AL447" i="14"/>
  <c r="CX447" i="14"/>
  <c r="FJ447" i="14"/>
  <c r="HV447" i="14"/>
  <c r="AE447" i="14"/>
  <c r="CQ447" i="14"/>
  <c r="FC447" i="14"/>
  <c r="HO447" i="14"/>
  <c r="AF447" i="14"/>
  <c r="CR447" i="14"/>
  <c r="FD447" i="14"/>
  <c r="HP447" i="14"/>
  <c r="AH447" i="14"/>
  <c r="CT447" i="14"/>
  <c r="FF447" i="14"/>
  <c r="HR447" i="14"/>
  <c r="AJ447" i="14"/>
  <c r="CV447" i="14"/>
  <c r="FH447" i="14"/>
  <c r="HT447" i="14"/>
  <c r="GS447" i="14"/>
  <c r="HI447" i="14"/>
  <c r="IA447" i="14"/>
  <c r="IQ447" i="14"/>
  <c r="K447" i="14"/>
  <c r="Y447" i="14"/>
  <c r="BY447" i="14"/>
  <c r="EG447" i="14"/>
  <c r="EO447" i="14"/>
  <c r="EW447" i="14"/>
  <c r="FE447" i="14"/>
  <c r="AS447" i="14"/>
  <c r="FQ447" i="14"/>
  <c r="IC447" i="14"/>
  <c r="DF447" i="14"/>
  <c r="ID447" i="14"/>
  <c r="CY447" i="14"/>
  <c r="HW447" i="14"/>
  <c r="CZ447" i="14"/>
  <c r="AP447" i="14"/>
  <c r="FN447" i="14"/>
  <c r="DD447" i="14"/>
  <c r="IB447" i="14"/>
  <c r="HA447" i="14"/>
  <c r="IG447" i="14"/>
  <c r="IW447" i="14"/>
  <c r="Q447" i="14"/>
  <c r="AA447" i="14"/>
  <c r="M447" i="14"/>
  <c r="EI447" i="14"/>
  <c r="EQ447" i="14"/>
  <c r="EY447" i="14"/>
  <c r="FG447" i="14"/>
  <c r="DE447" i="14"/>
  <c r="AT447" i="14"/>
  <c r="FR447" i="14"/>
  <c r="AM447" i="14"/>
  <c r="FK447" i="14"/>
  <c r="AN447" i="14"/>
  <c r="FL447" i="14"/>
  <c r="HX447" i="14"/>
  <c r="DB447" i="14"/>
  <c r="HZ447" i="14"/>
  <c r="AR447" i="14"/>
  <c r="FP447" i="14"/>
  <c r="FM447" i="14"/>
  <c r="FO447" i="14"/>
  <c r="FU447" i="14"/>
  <c r="FW447" i="14"/>
  <c r="GC447" i="14"/>
  <c r="GE447" i="14"/>
  <c r="GK447" i="14"/>
  <c r="GM447" i="14"/>
  <c r="BA447" i="14"/>
  <c r="DM447" i="14"/>
  <c r="FY447" i="14"/>
  <c r="IK447" i="14"/>
  <c r="BB447" i="14"/>
  <c r="DN447" i="14"/>
  <c r="FZ447" i="14"/>
  <c r="IL447" i="14"/>
  <c r="AU447" i="14"/>
  <c r="DG447" i="14"/>
  <c r="FS447" i="14"/>
  <c r="IE447" i="14"/>
  <c r="AV447" i="14"/>
  <c r="DH447" i="14"/>
  <c r="FT447" i="14"/>
  <c r="IF447" i="14"/>
  <c r="AX447" i="14"/>
  <c r="DJ447" i="14"/>
  <c r="FV447" i="14"/>
  <c r="IH447" i="14"/>
  <c r="AZ447" i="14"/>
  <c r="DL447" i="14"/>
  <c r="FX447" i="14"/>
  <c r="IJ447" i="14"/>
  <c r="GU447" i="14"/>
  <c r="HK447" i="14"/>
  <c r="HQ447" i="14"/>
  <c r="HS447" i="14"/>
  <c r="BI447" i="14"/>
  <c r="DU447" i="14"/>
  <c r="GG447" i="14"/>
  <c r="IS447" i="14"/>
  <c r="BJ447" i="14"/>
  <c r="DV447" i="14"/>
  <c r="GH447" i="14"/>
  <c r="IT447" i="14"/>
  <c r="BC447" i="14"/>
  <c r="DO447" i="14"/>
  <c r="GA447" i="14"/>
  <c r="IM447" i="14"/>
  <c r="BD447" i="14"/>
  <c r="DP447" i="14"/>
  <c r="GB447" i="14"/>
  <c r="IN447" i="14"/>
  <c r="BF447" i="14"/>
  <c r="DR447" i="14"/>
  <c r="GD447" i="14"/>
  <c r="IP447" i="14"/>
  <c r="BH447" i="14"/>
  <c r="DT447" i="14"/>
  <c r="GF447" i="14"/>
  <c r="IR447" i="14"/>
  <c r="II447" i="14"/>
  <c r="IY447" i="14"/>
  <c r="BQ447" i="14"/>
  <c r="EC447" i="14"/>
  <c r="GO447" i="14"/>
  <c r="JA447" i="14"/>
  <c r="BR447" i="14"/>
  <c r="ED447" i="14"/>
  <c r="GP447" i="14"/>
  <c r="JB447" i="14"/>
  <c r="BK447" i="14"/>
  <c r="DW447" i="14"/>
  <c r="GI447" i="14"/>
  <c r="IU447" i="14"/>
  <c r="BL447" i="14"/>
  <c r="DX447" i="14"/>
  <c r="GJ447" i="14"/>
  <c r="IV447" i="14"/>
  <c r="BN447" i="14"/>
  <c r="DZ447" i="14"/>
  <c r="GL447" i="14"/>
  <c r="IX447" i="14"/>
  <c r="BP447" i="14"/>
  <c r="EB447" i="14"/>
  <c r="GN447" i="14"/>
  <c r="IZ447" i="14"/>
  <c r="HC447" i="14"/>
  <c r="HY447" i="14"/>
  <c r="IO447" i="14"/>
  <c r="I447" i="14"/>
  <c r="S447" i="14"/>
  <c r="AG447" i="14"/>
  <c r="AI447" i="14"/>
  <c r="EK447" i="14"/>
  <c r="GW447" i="14"/>
  <c r="N447" i="14"/>
  <c r="BZ447" i="14"/>
  <c r="EL447" i="14"/>
  <c r="GX447" i="14"/>
  <c r="G447" i="14"/>
  <c r="BS447" i="14"/>
  <c r="EE447" i="14"/>
  <c r="GQ447" i="14"/>
  <c r="H447" i="14"/>
  <c r="BT447" i="14"/>
  <c r="EF447" i="14"/>
  <c r="GR447" i="14"/>
  <c r="J447" i="14"/>
  <c r="BV447" i="14"/>
  <c r="EH447" i="14"/>
  <c r="GT447" i="14"/>
  <c r="L447" i="14"/>
  <c r="BX447" i="14"/>
  <c r="EJ447" i="14"/>
  <c r="GV447" i="14"/>
  <c r="AO447" i="14"/>
  <c r="AQ447" i="14"/>
  <c r="AW447" i="14"/>
  <c r="AY447" i="14"/>
  <c r="BE447" i="14"/>
  <c r="BG447" i="14"/>
  <c r="BM447" i="14"/>
  <c r="BO447" i="14"/>
  <c r="U447" i="14"/>
  <c r="CG447" i="14"/>
  <c r="ES447" i="14"/>
  <c r="HE447" i="14"/>
  <c r="V447" i="14"/>
  <c r="CH447" i="14"/>
  <c r="ET447" i="14"/>
  <c r="HF447" i="14"/>
  <c r="O447" i="14"/>
  <c r="CA447" i="14"/>
  <c r="EM447" i="14"/>
  <c r="GY447" i="14"/>
  <c r="P447" i="14"/>
  <c r="CB447" i="14"/>
  <c r="EN447" i="14"/>
  <c r="GZ447" i="14"/>
  <c r="R447" i="14"/>
  <c r="CD447" i="14"/>
  <c r="EP447" i="14"/>
  <c r="HB447" i="14"/>
  <c r="T447" i="14"/>
  <c r="CF447" i="14"/>
  <c r="ER447" i="14"/>
  <c r="G188" i="14"/>
  <c r="F188" i="14"/>
  <c r="HI448" i="14"/>
  <c r="GK448" i="14"/>
  <c r="DI448" i="14"/>
  <c r="AG448" i="14"/>
  <c r="HG448" i="14"/>
  <c r="EE448" i="14"/>
  <c r="BC448" i="14"/>
  <c r="HN448" i="14"/>
  <c r="GG448" i="14"/>
  <c r="DE448" i="14"/>
  <c r="M448" i="14"/>
  <c r="GF448" i="14"/>
  <c r="DD448" i="14"/>
  <c r="L448" i="14"/>
  <c r="GE448" i="14"/>
  <c r="DC448" i="14"/>
  <c r="K448" i="14"/>
  <c r="GD448" i="14"/>
  <c r="DB448" i="14"/>
  <c r="J448" i="14"/>
  <c r="FB448" i="14"/>
  <c r="BD448" i="14"/>
  <c r="DH448" i="14"/>
  <c r="N448" i="14"/>
  <c r="ED448" i="14"/>
  <c r="GC448" i="14"/>
  <c r="DA448" i="14"/>
  <c r="I448" i="14"/>
  <c r="GY448" i="14"/>
  <c r="DW448" i="14"/>
  <c r="AE448" i="14"/>
  <c r="JA448" i="14"/>
  <c r="FY448" i="14"/>
  <c r="CG448" i="14"/>
  <c r="IZ448" i="14"/>
  <c r="FX448" i="14"/>
  <c r="CF448" i="14"/>
  <c r="IY448" i="14"/>
  <c r="FW448" i="14"/>
  <c r="CE448" i="14"/>
  <c r="IX448" i="14"/>
  <c r="FV448" i="14"/>
  <c r="CD448" i="14"/>
  <c r="HX448" i="14"/>
  <c r="DV448" i="14"/>
  <c r="FZ448" i="14"/>
  <c r="CB448" i="14"/>
  <c r="GR448" i="14"/>
  <c r="AL448" i="14"/>
  <c r="IW448" i="14"/>
  <c r="FU448" i="14"/>
  <c r="CS448" i="14"/>
  <c r="IV448" i="14"/>
  <c r="GQ448" i="14"/>
  <c r="DO448" i="14"/>
  <c r="W448" i="14"/>
  <c r="IS448" i="14"/>
  <c r="FQ448" i="14"/>
  <c r="BY448" i="14"/>
  <c r="IR448" i="14"/>
  <c r="FP448" i="14"/>
  <c r="BX448" i="14"/>
  <c r="IQ448" i="14"/>
  <c r="FO448" i="14"/>
  <c r="BW448" i="14"/>
  <c r="IP448" i="14"/>
  <c r="FN448" i="14"/>
  <c r="BV448" i="14"/>
  <c r="GJ448" i="14"/>
  <c r="CP448" i="14"/>
  <c r="ET448" i="14"/>
  <c r="AV448" i="14"/>
  <c r="FL448" i="14"/>
  <c r="IO448" i="14"/>
  <c r="FM448" i="14"/>
  <c r="BU448" i="14"/>
  <c r="IN448" i="14"/>
  <c r="GI448" i="14"/>
  <c r="CQ448" i="14"/>
  <c r="O448" i="14"/>
  <c r="IK448" i="14"/>
  <c r="ES448" i="14"/>
  <c r="BQ448" i="14"/>
  <c r="IJ448" i="14"/>
  <c r="ER448" i="14"/>
  <c r="BP448" i="14"/>
  <c r="II448" i="14"/>
  <c r="EQ448" i="14"/>
  <c r="BO448" i="14"/>
  <c r="IH448" i="14"/>
  <c r="EP448" i="14"/>
  <c r="BN448" i="14"/>
  <c r="FD448" i="14"/>
  <c r="HH448" i="14"/>
  <c r="DN448" i="14"/>
  <c r="P448" i="14"/>
  <c r="BT448" i="14"/>
  <c r="IG448" i="14"/>
  <c r="FE448" i="14"/>
  <c r="BM448" i="14"/>
  <c r="IF448" i="14"/>
  <c r="GA448" i="14"/>
  <c r="CI448" i="14"/>
  <c r="G448" i="14"/>
  <c r="IC448" i="14"/>
  <c r="EK448" i="14"/>
  <c r="BI448" i="14"/>
  <c r="IB448" i="14"/>
  <c r="EJ448" i="14"/>
  <c r="BH448" i="14"/>
  <c r="IA448" i="14"/>
  <c r="EI448" i="14"/>
  <c r="BG448" i="14"/>
  <c r="HZ448" i="14"/>
  <c r="EH448" i="14"/>
  <c r="BF448" i="14"/>
  <c r="DX448" i="14"/>
  <c r="GB448" i="14"/>
  <c r="CH448" i="14"/>
  <c r="GX448" i="14"/>
  <c r="AN448" i="14"/>
  <c r="HY448" i="14"/>
  <c r="EG448" i="14"/>
  <c r="BE448" i="14"/>
  <c r="IU448" i="14"/>
  <c r="FC448" i="14"/>
  <c r="CA448" i="14"/>
  <c r="JB448" i="14"/>
  <c r="HE448" i="14"/>
  <c r="EC448" i="14"/>
  <c r="BA448" i="14"/>
  <c r="HD448" i="14"/>
  <c r="EB448" i="14"/>
  <c r="AZ448" i="14"/>
  <c r="HC448" i="14"/>
  <c r="EA448" i="14"/>
  <c r="AY448" i="14"/>
  <c r="HB448" i="14"/>
  <c r="DZ448" i="14"/>
  <c r="AX448" i="14"/>
  <c r="AF448" i="14"/>
  <c r="EV448" i="14"/>
  <c r="BB448" i="14"/>
  <c r="DF448" i="14"/>
  <c r="H448" i="14"/>
  <c r="HQ448" i="14"/>
  <c r="DY448" i="14"/>
  <c r="AW448" i="14"/>
  <c r="IM448" i="14"/>
  <c r="EU448" i="14"/>
  <c r="BS448" i="14"/>
  <c r="IT448" i="14"/>
  <c r="GW448" i="14"/>
  <c r="DU448" i="14"/>
  <c r="AS448" i="14"/>
  <c r="GV448" i="14"/>
  <c r="DT448" i="14"/>
  <c r="AR448" i="14"/>
  <c r="GU448" i="14"/>
  <c r="DS448" i="14"/>
  <c r="AQ448" i="14"/>
  <c r="GT448" i="14"/>
  <c r="DR448" i="14"/>
  <c r="AP448" i="14"/>
  <c r="HP448" i="14"/>
  <c r="DP448" i="14"/>
  <c r="V448" i="14"/>
  <c r="BZ448" i="14"/>
  <c r="GP448" i="14"/>
  <c r="GS448" i="14"/>
  <c r="DQ448" i="14"/>
  <c r="AO448" i="14"/>
  <c r="HO448" i="14"/>
  <c r="EM448" i="14"/>
  <c r="BK448" i="14"/>
  <c r="HV448" i="14"/>
  <c r="GO448" i="14"/>
  <c r="DM448" i="14"/>
  <c r="U448" i="14"/>
  <c r="GN448" i="14"/>
  <c r="DL448" i="14"/>
  <c r="T448" i="14"/>
  <c r="GM448" i="14"/>
  <c r="DK448" i="14"/>
  <c r="S448" i="14"/>
  <c r="GL448" i="14"/>
  <c r="DJ448" i="14"/>
  <c r="R448" i="14"/>
  <c r="GH448" i="14"/>
  <c r="CJ448" i="14"/>
  <c r="EN448" i="14"/>
  <c r="AT448" i="14"/>
  <c r="FJ448" i="14"/>
  <c r="BR448" i="14"/>
  <c r="CZ448" i="14"/>
  <c r="EL448" i="14"/>
  <c r="FT448" i="14"/>
  <c r="HF448" i="14"/>
  <c r="AD448" i="14"/>
  <c r="BL448" i="14"/>
  <c r="Z448" i="14"/>
  <c r="CL448" i="14"/>
  <c r="EX448" i="14"/>
  <c r="HJ448" i="14"/>
  <c r="AA448" i="14"/>
  <c r="CM448" i="14"/>
  <c r="EY448" i="14"/>
  <c r="HK448" i="14"/>
  <c r="AB448" i="14"/>
  <c r="CN448" i="14"/>
  <c r="EZ448" i="14"/>
  <c r="HL448" i="14"/>
  <c r="AC448" i="14"/>
  <c r="CO448" i="14"/>
  <c r="FA448" i="14"/>
  <c r="HM448" i="14"/>
  <c r="ID448" i="14"/>
  <c r="AM448" i="14"/>
  <c r="CY448" i="14"/>
  <c r="FK448" i="14"/>
  <c r="HW448" i="14"/>
  <c r="Q448" i="14"/>
  <c r="CC448" i="14"/>
  <c r="EO448" i="14"/>
  <c r="HA448" i="14"/>
  <c r="CX448" i="14"/>
  <c r="EF448" i="14"/>
  <c r="FR448" i="14"/>
  <c r="GZ448" i="14"/>
  <c r="X448" i="14"/>
  <c r="BJ448" i="14"/>
  <c r="CR448" i="14"/>
  <c r="AH448" i="14"/>
  <c r="CT448" i="14"/>
  <c r="FF448" i="14"/>
  <c r="HR448" i="14"/>
  <c r="AI448" i="14"/>
  <c r="CU448" i="14"/>
  <c r="FG448" i="14"/>
  <c r="HS448" i="14"/>
  <c r="AJ448" i="14"/>
  <c r="CV448" i="14"/>
  <c r="FH448" i="14"/>
  <c r="HT448" i="14"/>
  <c r="AK448" i="14"/>
  <c r="CW448" i="14"/>
  <c r="FI448" i="14"/>
  <c r="HU448" i="14"/>
  <c r="IL448" i="14"/>
  <c r="AU448" i="14"/>
  <c r="DG448" i="14"/>
  <c r="FS448" i="14"/>
  <c r="IE448" i="14"/>
  <c r="Y448" i="14"/>
  <c r="CK448" i="14"/>
  <c r="EW448" i="14"/>
  <c r="C191" i="14"/>
  <c r="D190" i="14"/>
  <c r="E189" i="14"/>
  <c r="G189" i="14" s="1"/>
  <c r="K105" i="2"/>
  <c r="M105" i="2" s="1"/>
  <c r="O105" i="2" s="1"/>
  <c r="S105" i="2" s="1"/>
  <c r="L59" i="11" s="1"/>
  <c r="C107" i="2"/>
  <c r="F106" i="2"/>
  <c r="D106" i="2"/>
  <c r="E106" i="2" s="1"/>
  <c r="H106" i="2"/>
  <c r="I106" i="2" s="1"/>
  <c r="AH104" i="2"/>
  <c r="AI104" i="2" s="1"/>
  <c r="AK104" i="2" s="1"/>
  <c r="AO104" i="2" s="1"/>
  <c r="M58" i="11" s="1"/>
  <c r="AC105" i="2"/>
  <c r="AA105" i="2"/>
  <c r="AB105" i="2" s="1"/>
  <c r="Z106" i="2"/>
  <c r="AE105" i="2"/>
  <c r="AF105" i="2" s="1"/>
  <c r="X117" i="2"/>
  <c r="I188" i="14" l="1"/>
  <c r="K188" i="14" s="1"/>
  <c r="FR449" i="14" s="1"/>
  <c r="F189" i="14"/>
  <c r="H189" i="14"/>
  <c r="E190" i="14"/>
  <c r="G190" i="14" s="1"/>
  <c r="D191" i="14"/>
  <c r="C192" i="14"/>
  <c r="K106" i="2"/>
  <c r="M106" i="2" s="1"/>
  <c r="O106" i="2" s="1"/>
  <c r="S106" i="2" s="1"/>
  <c r="L60" i="11" s="1"/>
  <c r="AH105" i="2"/>
  <c r="AI105" i="2" s="1"/>
  <c r="AK105" i="2" s="1"/>
  <c r="AO105" i="2" s="1"/>
  <c r="M59" i="11" s="1"/>
  <c r="D107" i="2"/>
  <c r="E107" i="2" s="1"/>
  <c r="C108" i="2"/>
  <c r="H107" i="2"/>
  <c r="I107" i="2" s="1"/>
  <c r="F107" i="2"/>
  <c r="AC106" i="2"/>
  <c r="AE106" i="2"/>
  <c r="AF106" i="2" s="1"/>
  <c r="AH106" i="2" s="1"/>
  <c r="Z107" i="2"/>
  <c r="AA106" i="2"/>
  <c r="AB106" i="2" s="1"/>
  <c r="X118" i="2"/>
  <c r="IL449" i="14" l="1"/>
  <c r="IW449" i="14"/>
  <c r="GY449" i="14"/>
  <c r="HO449" i="14"/>
  <c r="AX449" i="14"/>
  <c r="IM449" i="14"/>
  <c r="IR449" i="14"/>
  <c r="BN449" i="14"/>
  <c r="H449" i="14"/>
  <c r="P449" i="14"/>
  <c r="X449" i="14"/>
  <c r="AF449" i="14"/>
  <c r="AN449" i="14"/>
  <c r="IG449" i="14"/>
  <c r="BH449" i="14"/>
  <c r="GQ449" i="14"/>
  <c r="HG449" i="14"/>
  <c r="HW449" i="14"/>
  <c r="IH449" i="14"/>
  <c r="BD449" i="14"/>
  <c r="IS449" i="14"/>
  <c r="IX449" i="14"/>
  <c r="GS449" i="14"/>
  <c r="HA449" i="14"/>
  <c r="HI449" i="14"/>
  <c r="HQ449" i="14"/>
  <c r="HY449" i="14"/>
  <c r="IN449" i="14"/>
  <c r="BJ449" i="14"/>
  <c r="IY449" i="14"/>
  <c r="J449" i="14"/>
  <c r="R449" i="14"/>
  <c r="Z449" i="14"/>
  <c r="AH449" i="14"/>
  <c r="AP449" i="14"/>
  <c r="BP449" i="14"/>
  <c r="IA449" i="14"/>
  <c r="II449" i="14"/>
  <c r="IT449" i="14"/>
  <c r="HC449" i="14"/>
  <c r="HS449" i="14"/>
  <c r="IE449" i="14"/>
  <c r="IJ449" i="14"/>
  <c r="BF449" i="14"/>
  <c r="IU449" i="14"/>
  <c r="IZ449" i="14"/>
  <c r="L449" i="14"/>
  <c r="T449" i="14"/>
  <c r="AB449" i="14"/>
  <c r="AJ449" i="14"/>
  <c r="AR449" i="14"/>
  <c r="AZ449" i="14"/>
  <c r="IO449" i="14"/>
  <c r="GU449" i="14"/>
  <c r="HK449" i="14"/>
  <c r="AV449" i="14"/>
  <c r="IK449" i="14"/>
  <c r="IP449" i="14"/>
  <c r="BL449" i="14"/>
  <c r="JA449" i="14"/>
  <c r="GW449" i="14"/>
  <c r="HE449" i="14"/>
  <c r="HM449" i="14"/>
  <c r="HU449" i="14"/>
  <c r="IC449" i="14"/>
  <c r="IF449" i="14"/>
  <c r="BB449" i="14"/>
  <c r="IQ449" i="14"/>
  <c r="IV449" i="14"/>
  <c r="BR449" i="14"/>
  <c r="N449" i="14"/>
  <c r="V449" i="14"/>
  <c r="AD449" i="14"/>
  <c r="AL449" i="14"/>
  <c r="AT449" i="14"/>
  <c r="DG449" i="14"/>
  <c r="DI449" i="14"/>
  <c r="DK449" i="14"/>
  <c r="DM449" i="14"/>
  <c r="DO449" i="14"/>
  <c r="DQ449" i="14"/>
  <c r="DS449" i="14"/>
  <c r="DU449" i="14"/>
  <c r="DW449" i="14"/>
  <c r="DY449" i="14"/>
  <c r="EA449" i="14"/>
  <c r="EC449" i="14"/>
  <c r="BS449" i="14"/>
  <c r="BU449" i="14"/>
  <c r="BW449" i="14"/>
  <c r="BY449" i="14"/>
  <c r="CA449" i="14"/>
  <c r="CC449" i="14"/>
  <c r="CE449" i="14"/>
  <c r="CG449" i="14"/>
  <c r="CI449" i="14"/>
  <c r="CK449" i="14"/>
  <c r="CM449" i="14"/>
  <c r="CO449" i="14"/>
  <c r="CQ449" i="14"/>
  <c r="CS449" i="14"/>
  <c r="CU449" i="14"/>
  <c r="CW449" i="14"/>
  <c r="CY449" i="14"/>
  <c r="DA449" i="14"/>
  <c r="DC449" i="14"/>
  <c r="DE449" i="14"/>
  <c r="JB449" i="14"/>
  <c r="GR449" i="14"/>
  <c r="GT449" i="14"/>
  <c r="GV449" i="14"/>
  <c r="GX449" i="14"/>
  <c r="GZ449" i="14"/>
  <c r="HB449" i="14"/>
  <c r="HD449" i="14"/>
  <c r="HF449" i="14"/>
  <c r="HH449" i="14"/>
  <c r="HJ449" i="14"/>
  <c r="HL449" i="14"/>
  <c r="HN449" i="14"/>
  <c r="HP449" i="14"/>
  <c r="HR449" i="14"/>
  <c r="HT449" i="14"/>
  <c r="HV449" i="14"/>
  <c r="HX449" i="14"/>
  <c r="HZ449" i="14"/>
  <c r="IB449" i="14"/>
  <c r="ID449" i="14"/>
  <c r="AU449" i="14"/>
  <c r="AW449" i="14"/>
  <c r="AY449" i="14"/>
  <c r="BA449" i="14"/>
  <c r="BC449" i="14"/>
  <c r="BE449" i="14"/>
  <c r="BG449" i="14"/>
  <c r="BI449" i="14"/>
  <c r="BK449" i="14"/>
  <c r="BM449" i="14"/>
  <c r="BO449" i="14"/>
  <c r="BQ449" i="14"/>
  <c r="G449" i="14"/>
  <c r="I449" i="14"/>
  <c r="K449" i="14"/>
  <c r="M449" i="14"/>
  <c r="O449" i="14"/>
  <c r="Q449" i="14"/>
  <c r="S449" i="14"/>
  <c r="U449" i="14"/>
  <c r="W449" i="14"/>
  <c r="Y449" i="14"/>
  <c r="AA449" i="14"/>
  <c r="AC449" i="14"/>
  <c r="AE449" i="14"/>
  <c r="AG449" i="14"/>
  <c r="AI449" i="14"/>
  <c r="AK449" i="14"/>
  <c r="AM449" i="14"/>
  <c r="AO449" i="14"/>
  <c r="AQ449" i="14"/>
  <c r="AS449" i="14"/>
  <c r="FS449" i="14"/>
  <c r="FU449" i="14"/>
  <c r="FW449" i="14"/>
  <c r="FY449" i="14"/>
  <c r="GA449" i="14"/>
  <c r="GC449" i="14"/>
  <c r="GE449" i="14"/>
  <c r="GG449" i="14"/>
  <c r="GI449" i="14"/>
  <c r="GK449" i="14"/>
  <c r="GM449" i="14"/>
  <c r="GO449" i="14"/>
  <c r="EE449" i="14"/>
  <c r="EG449" i="14"/>
  <c r="EI449" i="14"/>
  <c r="EK449" i="14"/>
  <c r="EM449" i="14"/>
  <c r="EO449" i="14"/>
  <c r="EQ449" i="14"/>
  <c r="ES449" i="14"/>
  <c r="EU449" i="14"/>
  <c r="EW449" i="14"/>
  <c r="EY449" i="14"/>
  <c r="FA449" i="14"/>
  <c r="FC449" i="14"/>
  <c r="FE449" i="14"/>
  <c r="FG449" i="14"/>
  <c r="FI449" i="14"/>
  <c r="FK449" i="14"/>
  <c r="FM449" i="14"/>
  <c r="FO449" i="14"/>
  <c r="FQ449" i="14"/>
  <c r="DH449" i="14"/>
  <c r="DJ449" i="14"/>
  <c r="DL449" i="14"/>
  <c r="DN449" i="14"/>
  <c r="DP449" i="14"/>
  <c r="DR449" i="14"/>
  <c r="DT449" i="14"/>
  <c r="DV449" i="14"/>
  <c r="DX449" i="14"/>
  <c r="DZ449" i="14"/>
  <c r="EB449" i="14"/>
  <c r="ED449" i="14"/>
  <c r="BT449" i="14"/>
  <c r="BV449" i="14"/>
  <c r="BX449" i="14"/>
  <c r="BZ449" i="14"/>
  <c r="CB449" i="14"/>
  <c r="CD449" i="14"/>
  <c r="CF449" i="14"/>
  <c r="CH449" i="14"/>
  <c r="CJ449" i="14"/>
  <c r="CL449" i="14"/>
  <c r="CN449" i="14"/>
  <c r="CP449" i="14"/>
  <c r="CR449" i="14"/>
  <c r="CT449" i="14"/>
  <c r="CV449" i="14"/>
  <c r="CX449" i="14"/>
  <c r="CZ449" i="14"/>
  <c r="DB449" i="14"/>
  <c r="DD449" i="14"/>
  <c r="DF449" i="14"/>
  <c r="FT449" i="14"/>
  <c r="FV449" i="14"/>
  <c r="FX449" i="14"/>
  <c r="FZ449" i="14"/>
  <c r="GB449" i="14"/>
  <c r="GD449" i="14"/>
  <c r="GF449" i="14"/>
  <c r="GH449" i="14"/>
  <c r="GJ449" i="14"/>
  <c r="GL449" i="14"/>
  <c r="GN449" i="14"/>
  <c r="GP449" i="14"/>
  <c r="EF449" i="14"/>
  <c r="EH449" i="14"/>
  <c r="EJ449" i="14"/>
  <c r="EL449" i="14"/>
  <c r="EN449" i="14"/>
  <c r="EP449" i="14"/>
  <c r="ER449" i="14"/>
  <c r="ET449" i="14"/>
  <c r="EV449" i="14"/>
  <c r="EX449" i="14"/>
  <c r="EZ449" i="14"/>
  <c r="FB449" i="14"/>
  <c r="FD449" i="14"/>
  <c r="FF449" i="14"/>
  <c r="FH449" i="14"/>
  <c r="FJ449" i="14"/>
  <c r="FL449" i="14"/>
  <c r="FN449" i="14"/>
  <c r="FP449" i="14"/>
  <c r="I189" i="14"/>
  <c r="K189" i="14" s="1"/>
  <c r="IY450" i="14" s="1"/>
  <c r="F190" i="14"/>
  <c r="H190" i="14"/>
  <c r="C193" i="14"/>
  <c r="D192" i="14"/>
  <c r="E191" i="14"/>
  <c r="G191" i="14" s="1"/>
  <c r="AI106" i="2"/>
  <c r="AK106" i="2" s="1"/>
  <c r="AO106" i="2" s="1"/>
  <c r="M60" i="11" s="1"/>
  <c r="K107" i="2"/>
  <c r="M107" i="2" s="1"/>
  <c r="O107" i="2" s="1"/>
  <c r="S107" i="2" s="1"/>
  <c r="L61" i="11" s="1"/>
  <c r="C109" i="2"/>
  <c r="F108" i="2"/>
  <c r="H108" i="2"/>
  <c r="I108" i="2" s="1"/>
  <c r="D108" i="2"/>
  <c r="E108" i="2" s="1"/>
  <c r="AC107" i="2"/>
  <c r="Z108" i="2"/>
  <c r="AE107" i="2"/>
  <c r="AF107" i="2" s="1"/>
  <c r="AA107" i="2"/>
  <c r="AB107" i="2" s="1"/>
  <c r="X119" i="2"/>
  <c r="IC450" i="14" l="1"/>
  <c r="CC450" i="14"/>
  <c r="BZ450" i="14"/>
  <c r="HS450" i="14"/>
  <c r="HU450" i="14"/>
  <c r="CP450" i="14"/>
  <c r="CN450" i="14"/>
  <c r="JA450" i="14"/>
  <c r="IS450" i="14"/>
  <c r="IW450" i="14"/>
  <c r="HQ450" i="14"/>
  <c r="GR450" i="14"/>
  <c r="IL450" i="14"/>
  <c r="IU450" i="14"/>
  <c r="HO450" i="14"/>
  <c r="CE450" i="14"/>
  <c r="FV450" i="14"/>
  <c r="AX450" i="14"/>
  <c r="IA450" i="14"/>
  <c r="BS450" i="14"/>
  <c r="CA450" i="14"/>
  <c r="DQ450" i="14"/>
  <c r="HY450" i="14"/>
  <c r="CL450" i="14"/>
  <c r="CG450" i="14"/>
  <c r="AY450" i="14"/>
  <c r="HW450" i="14"/>
  <c r="CJ450" i="14"/>
  <c r="GT450" i="14"/>
  <c r="DI450" i="14"/>
  <c r="BG450" i="14"/>
  <c r="GM450" i="14"/>
  <c r="GK450" i="14"/>
  <c r="GI450" i="14"/>
  <c r="GO450" i="14"/>
  <c r="FO450" i="14"/>
  <c r="FM450" i="14"/>
  <c r="FK450" i="14"/>
  <c r="FQ450" i="14"/>
  <c r="FG450" i="14"/>
  <c r="FE450" i="14"/>
  <c r="FC450" i="14"/>
  <c r="FI450" i="14"/>
  <c r="N450" i="14"/>
  <c r="Z450" i="14"/>
  <c r="X450" i="14"/>
  <c r="AD450" i="14"/>
  <c r="AB450" i="14"/>
  <c r="BT450" i="14"/>
  <c r="S450" i="14"/>
  <c r="Q450" i="14"/>
  <c r="O450" i="14"/>
  <c r="U450" i="14"/>
  <c r="J450" i="14"/>
  <c r="EK450" i="14"/>
  <c r="BA450" i="14"/>
  <c r="IK450" i="14"/>
  <c r="FU450" i="14"/>
  <c r="AU450" i="14"/>
  <c r="DP450" i="14"/>
  <c r="AV450" i="14"/>
  <c r="DH450" i="14"/>
  <c r="BF450" i="14"/>
  <c r="EA450" i="14"/>
  <c r="DY450" i="14"/>
  <c r="DW450" i="14"/>
  <c r="EC450" i="14"/>
  <c r="DC450" i="14"/>
  <c r="DA450" i="14"/>
  <c r="CY450" i="14"/>
  <c r="DE450" i="14"/>
  <c r="CU450" i="14"/>
  <c r="CS450" i="14"/>
  <c r="CQ450" i="14"/>
  <c r="CW450" i="14"/>
  <c r="HK450" i="14"/>
  <c r="HI450" i="14"/>
  <c r="HG450" i="14"/>
  <c r="HM450" i="14"/>
  <c r="EI450" i="14"/>
  <c r="GQ450" i="14"/>
  <c r="HB450" i="14"/>
  <c r="GZ450" i="14"/>
  <c r="HF450" i="14"/>
  <c r="HD450" i="14"/>
  <c r="EG450" i="14"/>
  <c r="IQ450" i="14"/>
  <c r="DT450" i="14"/>
  <c r="M450" i="14"/>
  <c r="FT450" i="14"/>
  <c r="EJ450" i="14"/>
  <c r="DO450" i="14"/>
  <c r="BI450" i="14"/>
  <c r="DG450" i="14"/>
  <c r="BE450" i="14"/>
  <c r="BO450" i="14"/>
  <c r="BM450" i="14"/>
  <c r="BK450" i="14"/>
  <c r="BQ450" i="14"/>
  <c r="AQ450" i="14"/>
  <c r="AO450" i="14"/>
  <c r="AM450" i="14"/>
  <c r="AS450" i="14"/>
  <c r="AI450" i="14"/>
  <c r="AG450" i="14"/>
  <c r="AE450" i="14"/>
  <c r="AK450" i="14"/>
  <c r="EY450" i="14"/>
  <c r="EW450" i="14"/>
  <c r="EU450" i="14"/>
  <c r="FA450" i="14"/>
  <c r="K450" i="14"/>
  <c r="G450" i="14"/>
  <c r="EP450" i="14"/>
  <c r="EN450" i="14"/>
  <c r="ET450" i="14"/>
  <c r="ER450" i="14"/>
  <c r="I450" i="14"/>
  <c r="IP450" i="14"/>
  <c r="II450" i="14"/>
  <c r="DL450" i="14"/>
  <c r="FS450" i="14"/>
  <c r="GE450" i="14"/>
  <c r="DV450" i="14"/>
  <c r="GC450" i="14"/>
  <c r="DN450" i="14"/>
  <c r="BD450" i="14"/>
  <c r="IX450" i="14"/>
  <c r="IV450" i="14"/>
  <c r="JB450" i="14"/>
  <c r="IZ450" i="14"/>
  <c r="HZ450" i="14"/>
  <c r="HX450" i="14"/>
  <c r="ID450" i="14"/>
  <c r="IB450" i="14"/>
  <c r="HR450" i="14"/>
  <c r="HP450" i="14"/>
  <c r="HV450" i="14"/>
  <c r="HT450" i="14"/>
  <c r="CM450" i="14"/>
  <c r="CK450" i="14"/>
  <c r="CI450" i="14"/>
  <c r="CO450" i="14"/>
  <c r="EH450" i="14"/>
  <c r="EL450" i="14"/>
  <c r="CD450" i="14"/>
  <c r="CB450" i="14"/>
  <c r="CH450" i="14"/>
  <c r="CF450" i="14"/>
  <c r="EF450" i="14"/>
  <c r="IO450" i="14"/>
  <c r="IH450" i="14"/>
  <c r="GD450" i="14"/>
  <c r="FZ450" i="14"/>
  <c r="GB450" i="14"/>
  <c r="DU450" i="14"/>
  <c r="GA450" i="14"/>
  <c r="DM450" i="14"/>
  <c r="BC450" i="14"/>
  <c r="GL450" i="14"/>
  <c r="GJ450" i="14"/>
  <c r="GP450" i="14"/>
  <c r="GN450" i="14"/>
  <c r="FN450" i="14"/>
  <c r="FL450" i="14"/>
  <c r="FR450" i="14"/>
  <c r="FP450" i="14"/>
  <c r="FF450" i="14"/>
  <c r="FD450" i="14"/>
  <c r="FJ450" i="14"/>
  <c r="FH450" i="14"/>
  <c r="AA450" i="14"/>
  <c r="Y450" i="14"/>
  <c r="W450" i="14"/>
  <c r="AC450" i="14"/>
  <c r="BV450" i="14"/>
  <c r="GW450" i="14"/>
  <c r="R450" i="14"/>
  <c r="P450" i="14"/>
  <c r="V450" i="14"/>
  <c r="T450" i="14"/>
  <c r="H450" i="14"/>
  <c r="IN450" i="14"/>
  <c r="IG450" i="14"/>
  <c r="GH450" i="14"/>
  <c r="FY450" i="14"/>
  <c r="GG450" i="14"/>
  <c r="GV450" i="14"/>
  <c r="BX450" i="14"/>
  <c r="GF450" i="14"/>
  <c r="BJ450" i="14"/>
  <c r="DZ450" i="14"/>
  <c r="DX450" i="14"/>
  <c r="ED450" i="14"/>
  <c r="EB450" i="14"/>
  <c r="DB450" i="14"/>
  <c r="CZ450" i="14"/>
  <c r="DF450" i="14"/>
  <c r="DD450" i="14"/>
  <c r="CT450" i="14"/>
  <c r="CR450" i="14"/>
  <c r="CX450" i="14"/>
  <c r="CV450" i="14"/>
  <c r="HJ450" i="14"/>
  <c r="HH450" i="14"/>
  <c r="HN450" i="14"/>
  <c r="HL450" i="14"/>
  <c r="GS450" i="14"/>
  <c r="HC450" i="14"/>
  <c r="HA450" i="14"/>
  <c r="GY450" i="14"/>
  <c r="HE450" i="14"/>
  <c r="GU450" i="14"/>
  <c r="EE450" i="14"/>
  <c r="IM450" i="14"/>
  <c r="IF450" i="14"/>
  <c r="IR450" i="14"/>
  <c r="IJ450" i="14"/>
  <c r="DS450" i="14"/>
  <c r="AZ450" i="14"/>
  <c r="DK450" i="14"/>
  <c r="AW450" i="14"/>
  <c r="BY450" i="14"/>
  <c r="BN450" i="14"/>
  <c r="BL450" i="14"/>
  <c r="BR450" i="14"/>
  <c r="BP450" i="14"/>
  <c r="AP450" i="14"/>
  <c r="AN450" i="14"/>
  <c r="AT450" i="14"/>
  <c r="AR450" i="14"/>
  <c r="AH450" i="14"/>
  <c r="AF450" i="14"/>
  <c r="AL450" i="14"/>
  <c r="AJ450" i="14"/>
  <c r="EX450" i="14"/>
  <c r="EV450" i="14"/>
  <c r="FB450" i="14"/>
  <c r="EZ450" i="14"/>
  <c r="BU450" i="14"/>
  <c r="EQ450" i="14"/>
  <c r="EO450" i="14"/>
  <c r="EM450" i="14"/>
  <c r="ES450" i="14"/>
  <c r="BW450" i="14"/>
  <c r="GX450" i="14"/>
  <c r="IT450" i="14"/>
  <c r="IE450" i="14"/>
  <c r="FW450" i="14"/>
  <c r="BH450" i="14"/>
  <c r="DR450" i="14"/>
  <c r="L450" i="14"/>
  <c r="DJ450" i="14"/>
  <c r="BB450" i="14"/>
  <c r="FX450" i="14"/>
  <c r="F191" i="14"/>
  <c r="H191" i="14"/>
  <c r="I190" i="14"/>
  <c r="K190" i="14" s="1"/>
  <c r="IV451" i="14" s="1"/>
  <c r="G192" i="14"/>
  <c r="E192" i="14"/>
  <c r="F192" i="14" s="1"/>
  <c r="D193" i="14"/>
  <c r="C194" i="14"/>
  <c r="K108" i="2"/>
  <c r="M108" i="2" s="1"/>
  <c r="O108" i="2" s="1"/>
  <c r="S108" i="2" s="1"/>
  <c r="L62" i="11" s="1"/>
  <c r="AH107" i="2"/>
  <c r="AI107" i="2" s="1"/>
  <c r="AK107" i="2" s="1"/>
  <c r="AO107" i="2" s="1"/>
  <c r="M61" i="11" s="1"/>
  <c r="D109" i="2"/>
  <c r="E109" i="2" s="1"/>
  <c r="F109" i="2"/>
  <c r="C110" i="2"/>
  <c r="H109" i="2"/>
  <c r="I109" i="2" s="1"/>
  <c r="AC108" i="2"/>
  <c r="AA108" i="2"/>
  <c r="AB108" i="2" s="1"/>
  <c r="Z109" i="2"/>
  <c r="AE108" i="2"/>
  <c r="AF108" i="2" s="1"/>
  <c r="X120" i="2"/>
  <c r="I191" i="14" l="1"/>
  <c r="K191" i="14" s="1"/>
  <c r="IC452" i="14" s="1"/>
  <c r="H192" i="14"/>
  <c r="I192" i="14" s="1"/>
  <c r="K192" i="14" s="1"/>
  <c r="HB453" i="14" s="1"/>
  <c r="CU451" i="14"/>
  <c r="AI451" i="14"/>
  <c r="EA451" i="14"/>
  <c r="CM451" i="14"/>
  <c r="BO451" i="14"/>
  <c r="AA451" i="14"/>
  <c r="DK451" i="14"/>
  <c r="BW451" i="14"/>
  <c r="AY451" i="14"/>
  <c r="K451" i="14"/>
  <c r="DC451" i="14"/>
  <c r="EO451" i="14"/>
  <c r="AQ451" i="14"/>
  <c r="DP451" i="14"/>
  <c r="GL451" i="14"/>
  <c r="FV451" i="14"/>
  <c r="FN451" i="14"/>
  <c r="FF451" i="14"/>
  <c r="EX451" i="14"/>
  <c r="EH451" i="14"/>
  <c r="DQ451" i="14"/>
  <c r="GJ451" i="14"/>
  <c r="FT451" i="14"/>
  <c r="FL451" i="14"/>
  <c r="FD451" i="14"/>
  <c r="EV451" i="14"/>
  <c r="EF451" i="14"/>
  <c r="IM451" i="14"/>
  <c r="BD451" i="14"/>
  <c r="DW451" i="14"/>
  <c r="DG451" i="14"/>
  <c r="CY451" i="14"/>
  <c r="CQ451" i="14"/>
  <c r="CI451" i="14"/>
  <c r="BS451" i="14"/>
  <c r="IP451" i="14"/>
  <c r="BF451" i="14"/>
  <c r="BK451" i="14"/>
  <c r="AU451" i="14"/>
  <c r="AM451" i="14"/>
  <c r="AE451" i="14"/>
  <c r="W451" i="14"/>
  <c r="G451" i="14"/>
  <c r="IO451" i="14"/>
  <c r="BE451" i="14"/>
  <c r="GP451" i="14"/>
  <c r="FZ451" i="14"/>
  <c r="FR451" i="14"/>
  <c r="FJ451" i="14"/>
  <c r="FB451" i="14"/>
  <c r="EL451" i="14"/>
  <c r="GA451" i="14"/>
  <c r="R451" i="14"/>
  <c r="GN451" i="14"/>
  <c r="FX451" i="14"/>
  <c r="FP451" i="14"/>
  <c r="FH451" i="14"/>
  <c r="EZ451" i="14"/>
  <c r="EJ451" i="14"/>
  <c r="EP451" i="14"/>
  <c r="GY451" i="14"/>
  <c r="JB451" i="14"/>
  <c r="IX451" i="14"/>
  <c r="IL451" i="14"/>
  <c r="IH451" i="14"/>
  <c r="ID451" i="14"/>
  <c r="HZ451" i="14"/>
  <c r="HV451" i="14"/>
  <c r="HR451" i="14"/>
  <c r="HN451" i="14"/>
  <c r="HJ451" i="14"/>
  <c r="GX451" i="14"/>
  <c r="GT451" i="14"/>
  <c r="GB451" i="14"/>
  <c r="DR451" i="14"/>
  <c r="P451" i="14"/>
  <c r="EC451" i="14"/>
  <c r="DY451" i="14"/>
  <c r="DM451" i="14"/>
  <c r="DI451" i="14"/>
  <c r="DE451" i="14"/>
  <c r="DA451" i="14"/>
  <c r="CW451" i="14"/>
  <c r="CS451" i="14"/>
  <c r="CO451" i="14"/>
  <c r="CK451" i="14"/>
  <c r="BY451" i="14"/>
  <c r="BU451" i="14"/>
  <c r="GD451" i="14"/>
  <c r="CB451" i="14"/>
  <c r="Q451" i="14"/>
  <c r="BQ451" i="14"/>
  <c r="BM451" i="14"/>
  <c r="BA451" i="14"/>
  <c r="AW451" i="14"/>
  <c r="AS451" i="14"/>
  <c r="AO451" i="14"/>
  <c r="AK451" i="14"/>
  <c r="AG451" i="14"/>
  <c r="AC451" i="14"/>
  <c r="Y451" i="14"/>
  <c r="M451" i="14"/>
  <c r="I451" i="14"/>
  <c r="GC451" i="14"/>
  <c r="CD451" i="14"/>
  <c r="HC451" i="14"/>
  <c r="IZ451" i="14"/>
  <c r="IF451" i="14"/>
  <c r="IJ451" i="14"/>
  <c r="HX451" i="14"/>
  <c r="IB451" i="14"/>
  <c r="HP451" i="14"/>
  <c r="HT451" i="14"/>
  <c r="HH451" i="14"/>
  <c r="HL451" i="14"/>
  <c r="GR451" i="14"/>
  <c r="GV451" i="14"/>
  <c r="IN451" i="14"/>
  <c r="EN451" i="14"/>
  <c r="CC451" i="14"/>
  <c r="HD451" i="14"/>
  <c r="DX451" i="14"/>
  <c r="ED451" i="14"/>
  <c r="EB451" i="14"/>
  <c r="DZ451" i="14"/>
  <c r="DH451" i="14"/>
  <c r="DN451" i="14"/>
  <c r="DL451" i="14"/>
  <c r="DJ451" i="14"/>
  <c r="CZ451" i="14"/>
  <c r="DF451" i="14"/>
  <c r="DD451" i="14"/>
  <c r="DB451" i="14"/>
  <c r="CR451" i="14"/>
  <c r="CX451" i="14"/>
  <c r="CV451" i="14"/>
  <c r="CT451" i="14"/>
  <c r="CJ451" i="14"/>
  <c r="CP451" i="14"/>
  <c r="CN451" i="14"/>
  <c r="CL451" i="14"/>
  <c r="BT451" i="14"/>
  <c r="BZ451" i="14"/>
  <c r="BX451" i="14"/>
  <c r="BV451" i="14"/>
  <c r="IT451" i="14"/>
  <c r="GH451" i="14"/>
  <c r="ET451" i="14"/>
  <c r="DV451" i="14"/>
  <c r="CH451" i="14"/>
  <c r="BJ451" i="14"/>
  <c r="V451" i="14"/>
  <c r="HA451" i="14"/>
  <c r="BL451" i="14"/>
  <c r="BR451" i="14"/>
  <c r="BP451" i="14"/>
  <c r="BN451" i="14"/>
  <c r="AV451" i="14"/>
  <c r="BB451" i="14"/>
  <c r="AZ451" i="14"/>
  <c r="AX451" i="14"/>
  <c r="AN451" i="14"/>
  <c r="AT451" i="14"/>
  <c r="AR451" i="14"/>
  <c r="AP451" i="14"/>
  <c r="AF451" i="14"/>
  <c r="AL451" i="14"/>
  <c r="AJ451" i="14"/>
  <c r="AH451" i="14"/>
  <c r="X451" i="14"/>
  <c r="AD451" i="14"/>
  <c r="AB451" i="14"/>
  <c r="Z451" i="14"/>
  <c r="H451" i="14"/>
  <c r="N451" i="14"/>
  <c r="L451" i="14"/>
  <c r="J451" i="14"/>
  <c r="IS451" i="14"/>
  <c r="GG451" i="14"/>
  <c r="ES451" i="14"/>
  <c r="DU451" i="14"/>
  <c r="CG451" i="14"/>
  <c r="BI451" i="14"/>
  <c r="U451" i="14"/>
  <c r="HF451" i="14"/>
  <c r="IU451" i="14"/>
  <c r="JA451" i="14"/>
  <c r="IY451" i="14"/>
  <c r="IW451" i="14"/>
  <c r="IE451" i="14"/>
  <c r="IK451" i="14"/>
  <c r="II451" i="14"/>
  <c r="IG451" i="14"/>
  <c r="HW451" i="14"/>
  <c r="IC451" i="14"/>
  <c r="IA451" i="14"/>
  <c r="HY451" i="14"/>
  <c r="HO451" i="14"/>
  <c r="HU451" i="14"/>
  <c r="HS451" i="14"/>
  <c r="HQ451" i="14"/>
  <c r="HG451" i="14"/>
  <c r="HM451" i="14"/>
  <c r="HK451" i="14"/>
  <c r="HI451" i="14"/>
  <c r="GQ451" i="14"/>
  <c r="GW451" i="14"/>
  <c r="GU451" i="14"/>
  <c r="GS451" i="14"/>
  <c r="IR451" i="14"/>
  <c r="GF451" i="14"/>
  <c r="ER451" i="14"/>
  <c r="DT451" i="14"/>
  <c r="CF451" i="14"/>
  <c r="BH451" i="14"/>
  <c r="T451" i="14"/>
  <c r="HE451" i="14"/>
  <c r="GI451" i="14"/>
  <c r="GO451" i="14"/>
  <c r="GM451" i="14"/>
  <c r="GK451" i="14"/>
  <c r="FS451" i="14"/>
  <c r="FY451" i="14"/>
  <c r="FW451" i="14"/>
  <c r="FU451" i="14"/>
  <c r="FK451" i="14"/>
  <c r="FQ451" i="14"/>
  <c r="FO451" i="14"/>
  <c r="FM451" i="14"/>
  <c r="FC451" i="14"/>
  <c r="FI451" i="14"/>
  <c r="FG451" i="14"/>
  <c r="FE451" i="14"/>
  <c r="EU451" i="14"/>
  <c r="FA451" i="14"/>
  <c r="EY451" i="14"/>
  <c r="EW451" i="14"/>
  <c r="EE451" i="14"/>
  <c r="EK451" i="14"/>
  <c r="EI451" i="14"/>
  <c r="EG451" i="14"/>
  <c r="IQ451" i="14"/>
  <c r="GE451" i="14"/>
  <c r="EQ451" i="14"/>
  <c r="DS451" i="14"/>
  <c r="CE451" i="14"/>
  <c r="BG451" i="14"/>
  <c r="S451" i="14"/>
  <c r="GZ451" i="14"/>
  <c r="EM451" i="14"/>
  <c r="DO451" i="14"/>
  <c r="CA451" i="14"/>
  <c r="BC451" i="14"/>
  <c r="O451" i="14"/>
  <c r="HB451" i="14"/>
  <c r="C195" i="14"/>
  <c r="D194" i="14"/>
  <c r="E193" i="14"/>
  <c r="G193" i="14" s="1"/>
  <c r="K109" i="2"/>
  <c r="M109" i="2" s="1"/>
  <c r="O109" i="2" s="1"/>
  <c r="S109" i="2" s="1"/>
  <c r="L63" i="11" s="1"/>
  <c r="F110" i="2"/>
  <c r="H110" i="2"/>
  <c r="I110" i="2" s="1"/>
  <c r="D110" i="2"/>
  <c r="E110" i="2" s="1"/>
  <c r="C111" i="2"/>
  <c r="AH108" i="2"/>
  <c r="AI108" i="2" s="1"/>
  <c r="AK108" i="2" s="1"/>
  <c r="AO108" i="2" s="1"/>
  <c r="M62" i="11" s="1"/>
  <c r="AC109" i="2"/>
  <c r="AA109" i="2"/>
  <c r="AB109" i="2" s="1"/>
  <c r="AE109" i="2"/>
  <c r="AF109" i="2" s="1"/>
  <c r="Z110" i="2"/>
  <c r="X121" i="2"/>
  <c r="CZ452" i="14" l="1"/>
  <c r="AH452" i="14"/>
  <c r="DD452" i="14"/>
  <c r="FN452" i="14"/>
  <c r="DB452" i="14"/>
  <c r="FL452" i="14"/>
  <c r="FP452" i="14"/>
  <c r="CT452" i="14"/>
  <c r="IA452" i="14"/>
  <c r="CV452" i="14"/>
  <c r="HZ452" i="14"/>
  <c r="AJ452" i="14"/>
  <c r="HY452" i="14"/>
  <c r="CN452" i="14"/>
  <c r="IB452" i="14"/>
  <c r="HX452" i="14"/>
  <c r="FG452" i="14"/>
  <c r="FF452" i="14"/>
  <c r="EZ452" i="14"/>
  <c r="CL452" i="14"/>
  <c r="FI452" i="14"/>
  <c r="FE452" i="14"/>
  <c r="FH452" i="14"/>
  <c r="FD452" i="14"/>
  <c r="AR452" i="14"/>
  <c r="AP452" i="14"/>
  <c r="HU452" i="14"/>
  <c r="HS452" i="14"/>
  <c r="HQ452" i="14"/>
  <c r="EX452" i="14"/>
  <c r="FQ452" i="14"/>
  <c r="FO452" i="14"/>
  <c r="FM452" i="14"/>
  <c r="CW452" i="14"/>
  <c r="CU452" i="14"/>
  <c r="CS452" i="14"/>
  <c r="EV452" i="14"/>
  <c r="DE452" i="14"/>
  <c r="DC452" i="14"/>
  <c r="DA452" i="14"/>
  <c r="AK452" i="14"/>
  <c r="AI452" i="14"/>
  <c r="AG452" i="14"/>
  <c r="CJ452" i="14"/>
  <c r="AS452" i="14"/>
  <c r="AQ452" i="14"/>
  <c r="AO452" i="14"/>
  <c r="HT452" i="14"/>
  <c r="HR452" i="14"/>
  <c r="HP452" i="14"/>
  <c r="S452" i="14"/>
  <c r="DJ452" i="14"/>
  <c r="BO452" i="14"/>
  <c r="HF452" i="14"/>
  <c r="EC452" i="14"/>
  <c r="DN452" i="14"/>
  <c r="HE452" i="14"/>
  <c r="AN452" i="14"/>
  <c r="BF452" i="14"/>
  <c r="CG452" i="14"/>
  <c r="AM452" i="14"/>
  <c r="IP452" i="14"/>
  <c r="CE452" i="14"/>
  <c r="IO452" i="14"/>
  <c r="IH452" i="14"/>
  <c r="Q452" i="14"/>
  <c r="BM452" i="14"/>
  <c r="GZ452" i="14"/>
  <c r="EI452" i="14"/>
  <c r="JA452" i="14"/>
  <c r="HO452" i="14"/>
  <c r="AB452" i="14"/>
  <c r="X452" i="14"/>
  <c r="HB452" i="14"/>
  <c r="EB452" i="14"/>
  <c r="DQ452" i="14"/>
  <c r="DF452" i="14"/>
  <c r="AY452" i="14"/>
  <c r="EY452" i="14"/>
  <c r="EU452" i="14"/>
  <c r="CD452" i="14"/>
  <c r="DZ452" i="14"/>
  <c r="GI452" i="14"/>
  <c r="DL452" i="14"/>
  <c r="EJ452" i="14"/>
  <c r="Z452" i="14"/>
  <c r="U452" i="14"/>
  <c r="EN452" i="14"/>
  <c r="GX452" i="14"/>
  <c r="DH452" i="14"/>
  <c r="BQ452" i="14"/>
  <c r="BU452" i="14"/>
  <c r="FA452" i="14"/>
  <c r="EW452" i="14"/>
  <c r="ER452" i="14"/>
  <c r="P452" i="14"/>
  <c r="N452" i="14"/>
  <c r="IS452" i="14"/>
  <c r="GM452" i="14"/>
  <c r="JB452" i="14"/>
  <c r="CO452" i="14"/>
  <c r="CM452" i="14"/>
  <c r="CK452" i="14"/>
  <c r="CI452" i="14"/>
  <c r="CF452" i="14"/>
  <c r="R452" i="14"/>
  <c r="GY452" i="14"/>
  <c r="IW452" i="14"/>
  <c r="DU452" i="14"/>
  <c r="DG452" i="14"/>
  <c r="CY452" i="14"/>
  <c r="IM452" i="14"/>
  <c r="V452" i="14"/>
  <c r="FC452" i="14"/>
  <c r="AC452" i="14"/>
  <c r="AA452" i="14"/>
  <c r="Y452" i="14"/>
  <c r="W452" i="14"/>
  <c r="T452" i="14"/>
  <c r="HA452" i="14"/>
  <c r="CA452" i="14"/>
  <c r="DY452" i="14"/>
  <c r="IQ452" i="14"/>
  <c r="GP452" i="14"/>
  <c r="G452" i="14"/>
  <c r="FK452" i="14"/>
  <c r="BY452" i="14"/>
  <c r="IL452" i="14"/>
  <c r="GB452" i="14"/>
  <c r="HL452" i="14"/>
  <c r="HJ452" i="14"/>
  <c r="HH452" i="14"/>
  <c r="HN452" i="14"/>
  <c r="HC452" i="14"/>
  <c r="CC452" i="14"/>
  <c r="O452" i="14"/>
  <c r="DX452" i="14"/>
  <c r="DS452" i="14"/>
  <c r="ED452" i="14"/>
  <c r="IJ452" i="14"/>
  <c r="BJ452" i="14"/>
  <c r="GO452" i="14"/>
  <c r="FR452" i="14"/>
  <c r="BV452" i="14"/>
  <c r="AZ452" i="14"/>
  <c r="BD452" i="14"/>
  <c r="I452" i="14"/>
  <c r="HM452" i="14"/>
  <c r="HK452" i="14"/>
  <c r="HI452" i="14"/>
  <c r="HG452" i="14"/>
  <c r="HD452" i="14"/>
  <c r="EP452" i="14"/>
  <c r="CB452" i="14"/>
  <c r="IY452" i="14"/>
  <c r="EL452" i="14"/>
  <c r="AF452" i="14"/>
  <c r="IF452" i="14"/>
  <c r="GK452" i="14"/>
  <c r="EF452" i="14"/>
  <c r="BG452" i="14"/>
  <c r="AV452" i="14"/>
  <c r="CQ452" i="14"/>
  <c r="II452" i="14"/>
  <c r="H452" i="14"/>
  <c r="GN452" i="14"/>
  <c r="GJ452" i="14"/>
  <c r="AT452" i="14"/>
  <c r="AU452" i="14"/>
  <c r="CR452" i="14"/>
  <c r="BE452" i="14"/>
  <c r="AX452" i="14"/>
  <c r="HV452" i="14"/>
  <c r="GS452" i="14"/>
  <c r="BK452" i="14"/>
  <c r="IZ452" i="14"/>
  <c r="IV452" i="14"/>
  <c r="BZ452" i="14"/>
  <c r="DR452" i="14"/>
  <c r="AE452" i="14"/>
  <c r="DK452" i="14"/>
  <c r="GA452" i="14"/>
  <c r="BP452" i="14"/>
  <c r="BT452" i="14"/>
  <c r="EK452" i="14"/>
  <c r="ET452" i="14"/>
  <c r="FS452" i="14"/>
  <c r="BL452" i="14"/>
  <c r="AW452" i="14"/>
  <c r="GR452" i="14"/>
  <c r="EE452" i="14"/>
  <c r="IE452" i="14"/>
  <c r="ES452" i="14"/>
  <c r="EQ452" i="14"/>
  <c r="EO452" i="14"/>
  <c r="EM452" i="14"/>
  <c r="EA452" i="14"/>
  <c r="GQ452" i="14"/>
  <c r="IR452" i="14"/>
  <c r="IN452" i="14"/>
  <c r="BR452" i="14"/>
  <c r="IK452" i="14"/>
  <c r="IG452" i="14"/>
  <c r="GH452" i="14"/>
  <c r="GL452" i="14"/>
  <c r="BS452" i="14"/>
  <c r="EH452" i="14"/>
  <c r="BX452" i="14"/>
  <c r="BI452" i="14"/>
  <c r="CX452" i="14"/>
  <c r="ID452" i="14"/>
  <c r="IX452" i="14"/>
  <c r="DO452" i="14"/>
  <c r="DT452" i="14"/>
  <c r="DP452" i="14"/>
  <c r="DM452" i="14"/>
  <c r="DI452" i="14"/>
  <c r="DV452" i="14"/>
  <c r="BN452" i="14"/>
  <c r="IT452" i="14"/>
  <c r="EG452" i="14"/>
  <c r="BW452" i="14"/>
  <c r="BH452" i="14"/>
  <c r="BA452" i="14"/>
  <c r="CP452" i="14"/>
  <c r="GF452" i="14"/>
  <c r="FY452" i="14"/>
  <c r="DW452" i="14"/>
  <c r="IU452" i="14"/>
  <c r="AL452" i="14"/>
  <c r="GE452" i="14"/>
  <c r="GD452" i="14"/>
  <c r="GG452" i="14"/>
  <c r="M452" i="14"/>
  <c r="CH452" i="14"/>
  <c r="GW452" i="14"/>
  <c r="FZ452" i="14"/>
  <c r="GC452" i="14"/>
  <c r="L452" i="14"/>
  <c r="GV452" i="14"/>
  <c r="BB452" i="14"/>
  <c r="FX452" i="14"/>
  <c r="FU452" i="14"/>
  <c r="K452" i="14"/>
  <c r="GU452" i="14"/>
  <c r="FT452" i="14"/>
  <c r="FW452" i="14"/>
  <c r="FV452" i="14"/>
  <c r="FJ452" i="14"/>
  <c r="J452" i="14"/>
  <c r="GT452" i="14"/>
  <c r="AD452" i="14"/>
  <c r="HW452" i="14"/>
  <c r="BC452" i="14"/>
  <c r="FB452" i="14"/>
  <c r="AI453" i="14"/>
  <c r="FB453" i="14"/>
  <c r="GX453" i="14"/>
  <c r="HO453" i="14"/>
  <c r="EV453" i="14"/>
  <c r="DC453" i="14"/>
  <c r="CS453" i="14"/>
  <c r="DS453" i="14"/>
  <c r="HS453" i="14"/>
  <c r="HU453" i="14"/>
  <c r="AB453" i="14"/>
  <c r="GR453" i="14"/>
  <c r="BY453" i="14"/>
  <c r="BU453" i="14"/>
  <c r="AD453" i="14"/>
  <c r="EX453" i="14"/>
  <c r="EZ453" i="14"/>
  <c r="BS453" i="14"/>
  <c r="HQ453" i="14"/>
  <c r="GV453" i="14"/>
  <c r="CQ453" i="14"/>
  <c r="Z453" i="14"/>
  <c r="AY453" i="14"/>
  <c r="CW453" i="14"/>
  <c r="X453" i="14"/>
  <c r="GT453" i="14"/>
  <c r="AQ453" i="14"/>
  <c r="DK453" i="14"/>
  <c r="L453" i="14"/>
  <c r="FH453" i="14"/>
  <c r="CO453" i="14"/>
  <c r="N453" i="14"/>
  <c r="FJ453" i="14"/>
  <c r="CI453" i="14"/>
  <c r="H453" i="14"/>
  <c r="FD453" i="14"/>
  <c r="CK453" i="14"/>
  <c r="J453" i="14"/>
  <c r="FF453" i="14"/>
  <c r="BG453" i="14"/>
  <c r="EI453" i="14"/>
  <c r="AJ453" i="14"/>
  <c r="HL453" i="14"/>
  <c r="EK453" i="14"/>
  <c r="AL453" i="14"/>
  <c r="HN453" i="14"/>
  <c r="EE453" i="14"/>
  <c r="AF453" i="14"/>
  <c r="HH453" i="14"/>
  <c r="EG453" i="14"/>
  <c r="AH453" i="14"/>
  <c r="HJ453" i="14"/>
  <c r="BO453" i="14"/>
  <c r="EY453" i="14"/>
  <c r="BX453" i="14"/>
  <c r="HT453" i="14"/>
  <c r="FA453" i="14"/>
  <c r="BZ453" i="14"/>
  <c r="HV453" i="14"/>
  <c r="EU453" i="14"/>
  <c r="BT453" i="14"/>
  <c r="HP453" i="14"/>
  <c r="EW453" i="14"/>
  <c r="BV453" i="14"/>
  <c r="HR453" i="14"/>
  <c r="BW453" i="14"/>
  <c r="FG453" i="14"/>
  <c r="CN453" i="14"/>
  <c r="M453" i="14"/>
  <c r="FI453" i="14"/>
  <c r="CP453" i="14"/>
  <c r="G453" i="14"/>
  <c r="FC453" i="14"/>
  <c r="CJ453" i="14"/>
  <c r="I453" i="14"/>
  <c r="FE453" i="14"/>
  <c r="CL453" i="14"/>
  <c r="K453" i="14"/>
  <c r="CM453" i="14"/>
  <c r="GU453" i="14"/>
  <c r="CV453" i="14"/>
  <c r="AC453" i="14"/>
  <c r="GW453" i="14"/>
  <c r="CX453" i="14"/>
  <c r="W453" i="14"/>
  <c r="GQ453" i="14"/>
  <c r="CR453" i="14"/>
  <c r="Y453" i="14"/>
  <c r="GS453" i="14"/>
  <c r="CT453" i="14"/>
  <c r="AA453" i="14"/>
  <c r="CU453" i="14"/>
  <c r="HK453" i="14"/>
  <c r="EJ453" i="14"/>
  <c r="AK453" i="14"/>
  <c r="HM453" i="14"/>
  <c r="EL453" i="14"/>
  <c r="AE453" i="14"/>
  <c r="HG453" i="14"/>
  <c r="EF453" i="14"/>
  <c r="AG453" i="14"/>
  <c r="HI453" i="14"/>
  <c r="EH453" i="14"/>
  <c r="FO453" i="14"/>
  <c r="IA453" i="14"/>
  <c r="AR453" i="14"/>
  <c r="DD453" i="14"/>
  <c r="FP453" i="14"/>
  <c r="IB453" i="14"/>
  <c r="AS453" i="14"/>
  <c r="DE453" i="14"/>
  <c r="FQ453" i="14"/>
  <c r="IC453" i="14"/>
  <c r="AT453" i="14"/>
  <c r="DF453" i="14"/>
  <c r="FR453" i="14"/>
  <c r="ID453" i="14"/>
  <c r="AM453" i="14"/>
  <c r="CY453" i="14"/>
  <c r="FK453" i="14"/>
  <c r="HW453" i="14"/>
  <c r="AN453" i="14"/>
  <c r="CZ453" i="14"/>
  <c r="FL453" i="14"/>
  <c r="HX453" i="14"/>
  <c r="AO453" i="14"/>
  <c r="DA453" i="14"/>
  <c r="FM453" i="14"/>
  <c r="HY453" i="14"/>
  <c r="AP453" i="14"/>
  <c r="DB453" i="14"/>
  <c r="FN453" i="14"/>
  <c r="HZ453" i="14"/>
  <c r="FW453" i="14"/>
  <c r="II453" i="14"/>
  <c r="AZ453" i="14"/>
  <c r="DL453" i="14"/>
  <c r="FX453" i="14"/>
  <c r="IJ453" i="14"/>
  <c r="BA453" i="14"/>
  <c r="DM453" i="14"/>
  <c r="FY453" i="14"/>
  <c r="IK453" i="14"/>
  <c r="BB453" i="14"/>
  <c r="DN453" i="14"/>
  <c r="FZ453" i="14"/>
  <c r="IL453" i="14"/>
  <c r="AU453" i="14"/>
  <c r="DG453" i="14"/>
  <c r="FS453" i="14"/>
  <c r="IE453" i="14"/>
  <c r="AV453" i="14"/>
  <c r="DH453" i="14"/>
  <c r="FT453" i="14"/>
  <c r="IF453" i="14"/>
  <c r="AW453" i="14"/>
  <c r="DI453" i="14"/>
  <c r="FU453" i="14"/>
  <c r="IG453" i="14"/>
  <c r="AX453" i="14"/>
  <c r="DJ453" i="14"/>
  <c r="FV453" i="14"/>
  <c r="IH453" i="14"/>
  <c r="GE453" i="14"/>
  <c r="IQ453" i="14"/>
  <c r="BH453" i="14"/>
  <c r="DT453" i="14"/>
  <c r="GF453" i="14"/>
  <c r="IR453" i="14"/>
  <c r="BI453" i="14"/>
  <c r="DU453" i="14"/>
  <c r="GG453" i="14"/>
  <c r="IS453" i="14"/>
  <c r="BJ453" i="14"/>
  <c r="DV453" i="14"/>
  <c r="GH453" i="14"/>
  <c r="IT453" i="14"/>
  <c r="BC453" i="14"/>
  <c r="DO453" i="14"/>
  <c r="GA453" i="14"/>
  <c r="IM453" i="14"/>
  <c r="BD453" i="14"/>
  <c r="DP453" i="14"/>
  <c r="GB453" i="14"/>
  <c r="IN453" i="14"/>
  <c r="BE453" i="14"/>
  <c r="DQ453" i="14"/>
  <c r="GC453" i="14"/>
  <c r="IO453" i="14"/>
  <c r="BF453" i="14"/>
  <c r="DR453" i="14"/>
  <c r="GD453" i="14"/>
  <c r="IP453" i="14"/>
  <c r="EA453" i="14"/>
  <c r="GM453" i="14"/>
  <c r="IY453" i="14"/>
  <c r="BP453" i="14"/>
  <c r="EB453" i="14"/>
  <c r="GN453" i="14"/>
  <c r="IZ453" i="14"/>
  <c r="BQ453" i="14"/>
  <c r="EC453" i="14"/>
  <c r="GO453" i="14"/>
  <c r="JA453" i="14"/>
  <c r="BR453" i="14"/>
  <c r="ED453" i="14"/>
  <c r="GP453" i="14"/>
  <c r="JB453" i="14"/>
  <c r="BK453" i="14"/>
  <c r="DW453" i="14"/>
  <c r="GI453" i="14"/>
  <c r="IU453" i="14"/>
  <c r="BL453" i="14"/>
  <c r="DX453" i="14"/>
  <c r="GJ453" i="14"/>
  <c r="IV453" i="14"/>
  <c r="BM453" i="14"/>
  <c r="DY453" i="14"/>
  <c r="GK453" i="14"/>
  <c r="IW453" i="14"/>
  <c r="BN453" i="14"/>
  <c r="DZ453" i="14"/>
  <c r="GL453" i="14"/>
  <c r="IX453" i="14"/>
  <c r="S453" i="14"/>
  <c r="CE453" i="14"/>
  <c r="EQ453" i="14"/>
  <c r="HC453" i="14"/>
  <c r="T453" i="14"/>
  <c r="CF453" i="14"/>
  <c r="ER453" i="14"/>
  <c r="HD453" i="14"/>
  <c r="U453" i="14"/>
  <c r="CG453" i="14"/>
  <c r="ES453" i="14"/>
  <c r="HE453" i="14"/>
  <c r="V453" i="14"/>
  <c r="CH453" i="14"/>
  <c r="ET453" i="14"/>
  <c r="HF453" i="14"/>
  <c r="O453" i="14"/>
  <c r="CA453" i="14"/>
  <c r="EM453" i="14"/>
  <c r="GY453" i="14"/>
  <c r="P453" i="14"/>
  <c r="CB453" i="14"/>
  <c r="EN453" i="14"/>
  <c r="GZ453" i="14"/>
  <c r="Q453" i="14"/>
  <c r="CC453" i="14"/>
  <c r="EO453" i="14"/>
  <c r="HA453" i="14"/>
  <c r="R453" i="14"/>
  <c r="CD453" i="14"/>
  <c r="EP453" i="14"/>
  <c r="F193" i="14"/>
  <c r="H193" i="14"/>
  <c r="G194" i="14"/>
  <c r="E194" i="14"/>
  <c r="H194" i="14" s="1"/>
  <c r="D195" i="14"/>
  <c r="C196" i="14"/>
  <c r="K110" i="2"/>
  <c r="M110" i="2" s="1"/>
  <c r="O110" i="2" s="1"/>
  <c r="S110" i="2" s="1"/>
  <c r="L64" i="11" s="1"/>
  <c r="F111" i="2"/>
  <c r="D111" i="2"/>
  <c r="E111" i="2" s="1"/>
  <c r="H111" i="2"/>
  <c r="I111" i="2" s="1"/>
  <c r="C112" i="2"/>
  <c r="AH109" i="2"/>
  <c r="AI109" i="2" s="1"/>
  <c r="AK109" i="2" s="1"/>
  <c r="AO109" i="2" s="1"/>
  <c r="M63" i="11" s="1"/>
  <c r="AC110" i="2"/>
  <c r="AA110" i="2"/>
  <c r="AB110" i="2" s="1"/>
  <c r="AE110" i="2"/>
  <c r="AF110" i="2" s="1"/>
  <c r="Z111" i="2"/>
  <c r="X122" i="2"/>
  <c r="I193" i="14" l="1"/>
  <c r="K193" i="14" s="1"/>
  <c r="HU454" i="14" s="1"/>
  <c r="F194" i="14"/>
  <c r="I194" i="14" s="1"/>
  <c r="K194" i="14" s="1"/>
  <c r="C197" i="14"/>
  <c r="D196" i="14"/>
  <c r="E195" i="14"/>
  <c r="H195" i="14" s="1"/>
  <c r="K111" i="2"/>
  <c r="M111" i="2" s="1"/>
  <c r="O111" i="2" s="1"/>
  <c r="S111" i="2" s="1"/>
  <c r="L65" i="11" s="1"/>
  <c r="D112" i="2"/>
  <c r="E112" i="2" s="1"/>
  <c r="C113" i="2"/>
  <c r="F112" i="2"/>
  <c r="H112" i="2"/>
  <c r="I112" i="2" s="1"/>
  <c r="AH110" i="2"/>
  <c r="AI110" i="2" s="1"/>
  <c r="AK110" i="2" s="1"/>
  <c r="AO110" i="2" s="1"/>
  <c r="M64" i="11" s="1"/>
  <c r="AC111" i="2"/>
  <c r="AA111" i="2"/>
  <c r="AB111" i="2" s="1"/>
  <c r="Z112" i="2"/>
  <c r="AE111" i="2"/>
  <c r="AF111" i="2" s="1"/>
  <c r="X123" i="2"/>
  <c r="H454" i="14" l="1"/>
  <c r="AF454" i="14"/>
  <c r="CU454" i="14"/>
  <c r="AV454" i="14"/>
  <c r="GX454" i="14"/>
  <c r="CL454" i="14"/>
  <c r="IZ454" i="14"/>
  <c r="EN454" i="14"/>
  <c r="AQ454" i="14"/>
  <c r="GQ454" i="14"/>
  <c r="CP454" i="14"/>
  <c r="M454" i="14"/>
  <c r="FC454" i="14"/>
  <c r="BJ454" i="14"/>
  <c r="HP454" i="14"/>
  <c r="DD454" i="14"/>
  <c r="CS454" i="14"/>
  <c r="HQ454" i="14"/>
  <c r="IK454" i="14"/>
  <c r="BD454" i="14"/>
  <c r="EA454" i="14"/>
  <c r="HH454" i="14"/>
  <c r="AG454" i="14"/>
  <c r="CV454" i="14"/>
  <c r="GD454" i="14"/>
  <c r="J454" i="14"/>
  <c r="BV454" i="14"/>
  <c r="EY454" i="14"/>
  <c r="IF454" i="14"/>
  <c r="AY454" i="14"/>
  <c r="DT454" i="14"/>
  <c r="HB454" i="14"/>
  <c r="AJ454" i="14"/>
  <c r="CZ454" i="14"/>
  <c r="GH454" i="14"/>
  <c r="U454" i="14"/>
  <c r="CG454" i="14"/>
  <c r="FN454" i="14"/>
  <c r="IU454" i="14"/>
  <c r="BR454" i="14"/>
  <c r="ET454" i="14"/>
  <c r="IA454" i="14"/>
  <c r="AU454" i="14"/>
  <c r="DO454" i="14"/>
  <c r="GV454" i="14"/>
  <c r="DA454" i="14"/>
  <c r="FM454" i="14"/>
  <c r="HY454" i="14"/>
  <c r="DU454" i="14"/>
  <c r="GG454" i="14"/>
  <c r="IS454" i="14"/>
  <c r="AN454" i="14"/>
  <c r="DF454" i="14"/>
  <c r="GM454" i="14"/>
  <c r="Q454" i="14"/>
  <c r="CC454" i="14"/>
  <c r="FH454" i="14"/>
  <c r="IP454" i="14"/>
  <c r="BF454" i="14"/>
  <c r="ED454" i="14"/>
  <c r="HK454" i="14"/>
  <c r="AI454" i="14"/>
  <c r="CY454" i="14"/>
  <c r="GF454" i="14"/>
  <c r="T454" i="14"/>
  <c r="CF454" i="14"/>
  <c r="FL454" i="14"/>
  <c r="IT454" i="14"/>
  <c r="BQ454" i="14"/>
  <c r="ER454" i="14"/>
  <c r="HZ454" i="14"/>
  <c r="BB454" i="14"/>
  <c r="DX454" i="14"/>
  <c r="HF454" i="14"/>
  <c r="AE454" i="14"/>
  <c r="CT454" i="14"/>
  <c r="GA454" i="14"/>
  <c r="CK454" i="14"/>
  <c r="EW454" i="14"/>
  <c r="HI454" i="14"/>
  <c r="DE454" i="14"/>
  <c r="FQ454" i="14"/>
  <c r="IC454" i="14"/>
  <c r="DP454" i="14"/>
  <c r="Y454" i="14"/>
  <c r="FS454" i="14"/>
  <c r="BN454" i="14"/>
  <c r="HV454" i="14"/>
  <c r="DJ454" i="14"/>
  <c r="AB454" i="14"/>
  <c r="FW454" i="14"/>
  <c r="BY454" i="14"/>
  <c r="IJ454" i="14"/>
  <c r="EI454" i="14"/>
  <c r="AM454" i="14"/>
  <c r="GL454" i="14"/>
  <c r="FE454" i="14"/>
  <c r="DM454" i="14"/>
  <c r="FY454" i="14"/>
  <c r="BL454" i="14"/>
  <c r="EL454" i="14"/>
  <c r="HS454" i="14"/>
  <c r="AO454" i="14"/>
  <c r="DG454" i="14"/>
  <c r="GN454" i="14"/>
  <c r="R454" i="14"/>
  <c r="CD454" i="14"/>
  <c r="FJ454" i="14"/>
  <c r="IQ454" i="14"/>
  <c r="BG454" i="14"/>
  <c r="EE454" i="14"/>
  <c r="HL454" i="14"/>
  <c r="AR454" i="14"/>
  <c r="DK454" i="14"/>
  <c r="GR454" i="14"/>
  <c r="AC454" i="14"/>
  <c r="CQ454" i="14"/>
  <c r="FX454" i="14"/>
  <c r="N454" i="14"/>
  <c r="BZ454" i="14"/>
  <c r="FD454" i="14"/>
  <c r="IL454" i="14"/>
  <c r="BC454" i="14"/>
  <c r="DZ454" i="14"/>
  <c r="HG454" i="14"/>
  <c r="DI454" i="14"/>
  <c r="FU454" i="14"/>
  <c r="IG454" i="14"/>
  <c r="EC454" i="14"/>
  <c r="GO454" i="14"/>
  <c r="JA454" i="14"/>
  <c r="BT454" i="14"/>
  <c r="EV454" i="14"/>
  <c r="ID454" i="14"/>
  <c r="AW454" i="14"/>
  <c r="DR454" i="14"/>
  <c r="GY454" i="14"/>
  <c r="Z454" i="14"/>
  <c r="CM454" i="14"/>
  <c r="FT454" i="14"/>
  <c r="JB454" i="14"/>
  <c r="BO454" i="14"/>
  <c r="EP454" i="14"/>
  <c r="HW454" i="14"/>
  <c r="AZ454" i="14"/>
  <c r="DV454" i="14"/>
  <c r="HC454" i="14"/>
  <c r="AK454" i="14"/>
  <c r="DB454" i="14"/>
  <c r="GI454" i="14"/>
  <c r="V454" i="14"/>
  <c r="CH454" i="14"/>
  <c r="FO454" i="14"/>
  <c r="IV454" i="14"/>
  <c r="BK454" i="14"/>
  <c r="EJ454" i="14"/>
  <c r="HR454" i="14"/>
  <c r="DQ454" i="14"/>
  <c r="GC454" i="14"/>
  <c r="IO454" i="14"/>
  <c r="EK454" i="14"/>
  <c r="GW454" i="14"/>
  <c r="P454" i="14"/>
  <c r="CB454" i="14"/>
  <c r="FG454" i="14"/>
  <c r="IN454" i="14"/>
  <c r="BE454" i="14"/>
  <c r="EB454" i="14"/>
  <c r="HJ454" i="14"/>
  <c r="AH454" i="14"/>
  <c r="CX454" i="14"/>
  <c r="GE454" i="14"/>
  <c r="K454" i="14"/>
  <c r="BW454" i="14"/>
  <c r="EZ454" i="14"/>
  <c r="IH454" i="14"/>
  <c r="BH454" i="14"/>
  <c r="EF454" i="14"/>
  <c r="HN454" i="14"/>
  <c r="AS454" i="14"/>
  <c r="DL454" i="14"/>
  <c r="GT454" i="14"/>
  <c r="AD454" i="14"/>
  <c r="CR454" i="14"/>
  <c r="FZ454" i="14"/>
  <c r="G454" i="14"/>
  <c r="BS454" i="14"/>
  <c r="EU454" i="14"/>
  <c r="IB454" i="14"/>
  <c r="DY454" i="14"/>
  <c r="GK454" i="14"/>
  <c r="IW454" i="14"/>
  <c r="ES454" i="14"/>
  <c r="HE454" i="14"/>
  <c r="X454" i="14"/>
  <c r="CJ454" i="14"/>
  <c r="FR454" i="14"/>
  <c r="IY454" i="14"/>
  <c r="BM454" i="14"/>
  <c r="EM454" i="14"/>
  <c r="HT454" i="14"/>
  <c r="AP454" i="14"/>
  <c r="DH454" i="14"/>
  <c r="GP454" i="14"/>
  <c r="S454" i="14"/>
  <c r="CE454" i="14"/>
  <c r="FK454" i="14"/>
  <c r="IR454" i="14"/>
  <c r="BP454" i="14"/>
  <c r="EQ454" i="14"/>
  <c r="HX454" i="14"/>
  <c r="BA454" i="14"/>
  <c r="DW454" i="14"/>
  <c r="HD454" i="14"/>
  <c r="AL454" i="14"/>
  <c r="DC454" i="14"/>
  <c r="GJ454" i="14"/>
  <c r="O454" i="14"/>
  <c r="CA454" i="14"/>
  <c r="FF454" i="14"/>
  <c r="IM454" i="14"/>
  <c r="EG454" i="14"/>
  <c r="GS454" i="14"/>
  <c r="CO454" i="14"/>
  <c r="FA454" i="14"/>
  <c r="HM454" i="14"/>
  <c r="GB454" i="14"/>
  <c r="I454" i="14"/>
  <c r="BU454" i="14"/>
  <c r="EX454" i="14"/>
  <c r="IE454" i="14"/>
  <c r="AX454" i="14"/>
  <c r="DS454" i="14"/>
  <c r="GZ454" i="14"/>
  <c r="AA454" i="14"/>
  <c r="CN454" i="14"/>
  <c r="FV454" i="14"/>
  <c r="L454" i="14"/>
  <c r="BX454" i="14"/>
  <c r="FB454" i="14"/>
  <c r="II454" i="14"/>
  <c r="BI454" i="14"/>
  <c r="EH454" i="14"/>
  <c r="HO454" i="14"/>
  <c r="AT454" i="14"/>
  <c r="DN454" i="14"/>
  <c r="GU454" i="14"/>
  <c r="W454" i="14"/>
  <c r="CI454" i="14"/>
  <c r="FP454" i="14"/>
  <c r="IX454" i="14"/>
  <c r="EO454" i="14"/>
  <c r="HA454" i="14"/>
  <c r="CW454" i="14"/>
  <c r="FI454" i="14"/>
  <c r="F195" i="14"/>
  <c r="G195" i="14"/>
  <c r="GT455" i="14"/>
  <c r="HV455" i="14"/>
  <c r="FJ455" i="14"/>
  <c r="IE455" i="14"/>
  <c r="BC455" i="14"/>
  <c r="AU455" i="14"/>
  <c r="II455" i="14"/>
  <c r="T455" i="14"/>
  <c r="AL455" i="14"/>
  <c r="CM455" i="14"/>
  <c r="BT455" i="14"/>
  <c r="EF455" i="14"/>
  <c r="DD455" i="14"/>
  <c r="HD455" i="14"/>
  <c r="EJ455" i="14"/>
  <c r="FO455" i="14"/>
  <c r="CX455" i="14"/>
  <c r="EU455" i="14"/>
  <c r="GK455" i="14"/>
  <c r="HC455" i="14"/>
  <c r="R455" i="14"/>
  <c r="U455" i="14"/>
  <c r="IY455" i="14"/>
  <c r="AM455" i="14"/>
  <c r="CW455" i="14"/>
  <c r="CD455" i="14"/>
  <c r="AQ455" i="14"/>
  <c r="CJ455" i="14"/>
  <c r="EA455" i="14"/>
  <c r="FI455" i="14"/>
  <c r="EP455" i="14"/>
  <c r="DG455" i="14"/>
  <c r="GI455" i="14"/>
  <c r="HY455" i="14"/>
  <c r="HU455" i="14"/>
  <c r="HB455" i="14"/>
  <c r="AF455" i="14"/>
  <c r="DS455" i="14"/>
  <c r="HQ455" i="14"/>
  <c r="BM455" i="14"/>
  <c r="FG455" i="14"/>
  <c r="M455" i="14"/>
  <c r="CV455" i="14"/>
  <c r="GU455" i="14"/>
  <c r="BE455" i="14"/>
  <c r="EW455" i="14"/>
  <c r="P455" i="14"/>
  <c r="CZ455" i="14"/>
  <c r="GY455" i="14"/>
  <c r="AW455" i="14"/>
  <c r="EN455" i="14"/>
  <c r="IO455" i="14"/>
  <c r="CE455" i="14"/>
  <c r="GB455" i="14"/>
  <c r="AE455" i="14"/>
  <c r="DQ455" i="14"/>
  <c r="HP455" i="14"/>
  <c r="DE455" i="14"/>
  <c r="FQ455" i="14"/>
  <c r="IC455" i="14"/>
  <c r="AT455" i="14"/>
  <c r="DF455" i="14"/>
  <c r="FR455" i="14"/>
  <c r="ID455" i="14"/>
  <c r="Z455" i="14"/>
  <c r="CL455" i="14"/>
  <c r="EX455" i="14"/>
  <c r="HJ455" i="14"/>
  <c r="BX455" i="14"/>
  <c r="FT455" i="14"/>
  <c r="X455" i="14"/>
  <c r="DI455" i="14"/>
  <c r="HH455" i="14"/>
  <c r="BP455" i="14"/>
  <c r="FK455" i="14"/>
  <c r="AA455" i="14"/>
  <c r="DL455" i="14"/>
  <c r="HK455" i="14"/>
  <c r="BH455" i="14"/>
  <c r="EZ455" i="14"/>
  <c r="H455" i="14"/>
  <c r="CQ455" i="14"/>
  <c r="GN455" i="14"/>
  <c r="AO455" i="14"/>
  <c r="EE455" i="14"/>
  <c r="IB455" i="14"/>
  <c r="DM455" i="14"/>
  <c r="FY455" i="14"/>
  <c r="IK455" i="14"/>
  <c r="BB455" i="14"/>
  <c r="DN455" i="14"/>
  <c r="FZ455" i="14"/>
  <c r="IL455" i="14"/>
  <c r="AH455" i="14"/>
  <c r="CT455" i="14"/>
  <c r="FF455" i="14"/>
  <c r="HR455" i="14"/>
  <c r="BA455" i="14"/>
  <c r="ER455" i="14"/>
  <c r="IW455" i="14"/>
  <c r="CI455" i="14"/>
  <c r="GF455" i="14"/>
  <c r="AI455" i="14"/>
  <c r="DW455" i="14"/>
  <c r="HT455" i="14"/>
  <c r="CA455" i="14"/>
  <c r="FW455" i="14"/>
  <c r="AK455" i="14"/>
  <c r="DY455" i="14"/>
  <c r="HX455" i="14"/>
  <c r="BS455" i="14"/>
  <c r="FM455" i="14"/>
  <c r="S455" i="14"/>
  <c r="DC455" i="14"/>
  <c r="HA455" i="14"/>
  <c r="AZ455" i="14"/>
  <c r="EQ455" i="14"/>
  <c r="IU455" i="14"/>
  <c r="DU455" i="14"/>
  <c r="GG455" i="14"/>
  <c r="IS455" i="14"/>
  <c r="BJ455" i="14"/>
  <c r="DV455" i="14"/>
  <c r="GH455" i="14"/>
  <c r="IT455" i="14"/>
  <c r="AP455" i="14"/>
  <c r="DB455" i="14"/>
  <c r="FN455" i="14"/>
  <c r="HZ455" i="14"/>
  <c r="BL455" i="14"/>
  <c r="FE455" i="14"/>
  <c r="L455" i="14"/>
  <c r="CU455" i="14"/>
  <c r="GS455" i="14"/>
  <c r="AS455" i="14"/>
  <c r="EI455" i="14"/>
  <c r="IG455" i="14"/>
  <c r="CK455" i="14"/>
  <c r="GJ455" i="14"/>
  <c r="AV455" i="14"/>
  <c r="EM455" i="14"/>
  <c r="IM455" i="14"/>
  <c r="CC455" i="14"/>
  <c r="GA455" i="14"/>
  <c r="AC455" i="14"/>
  <c r="DP455" i="14"/>
  <c r="HO455" i="14"/>
  <c r="BK455" i="14"/>
  <c r="FD455" i="14"/>
  <c r="IJ455" i="14"/>
  <c r="EC455" i="14"/>
  <c r="GO455" i="14"/>
  <c r="JA455" i="14"/>
  <c r="BR455" i="14"/>
  <c r="ED455" i="14"/>
  <c r="GP455" i="14"/>
  <c r="JB455" i="14"/>
  <c r="AX455" i="14"/>
  <c r="DJ455" i="14"/>
  <c r="FV455" i="14"/>
  <c r="IH455" i="14"/>
  <c r="BW455" i="14"/>
  <c r="FS455" i="14"/>
  <c r="W455" i="14"/>
  <c r="DH455" i="14"/>
  <c r="HG455" i="14"/>
  <c r="BD455" i="14"/>
  <c r="EV455" i="14"/>
  <c r="O455" i="14"/>
  <c r="CY455" i="14"/>
  <c r="GV455" i="14"/>
  <c r="BG455" i="14"/>
  <c r="EY455" i="14"/>
  <c r="G455" i="14"/>
  <c r="CN455" i="14"/>
  <c r="GM455" i="14"/>
  <c r="AN455" i="14"/>
  <c r="EB455" i="14"/>
  <c r="IA455" i="14"/>
  <c r="BU455" i="14"/>
  <c r="FP455" i="14"/>
  <c r="IR455" i="14"/>
  <c r="EK455" i="14"/>
  <c r="GW455" i="14"/>
  <c r="N455" i="14"/>
  <c r="BZ455" i="14"/>
  <c r="EL455" i="14"/>
  <c r="GX455" i="14"/>
  <c r="IN455" i="14"/>
  <c r="BF455" i="14"/>
  <c r="DR455" i="14"/>
  <c r="GD455" i="14"/>
  <c r="IP455" i="14"/>
  <c r="CG455" i="14"/>
  <c r="GE455" i="14"/>
  <c r="AG455" i="14"/>
  <c r="DT455" i="14"/>
  <c r="HS455" i="14"/>
  <c r="BO455" i="14"/>
  <c r="FH455" i="14"/>
  <c r="Y455" i="14"/>
  <c r="DK455" i="14"/>
  <c r="HI455" i="14"/>
  <c r="BQ455" i="14"/>
  <c r="FL455" i="14"/>
  <c r="Q455" i="14"/>
  <c r="DA455" i="14"/>
  <c r="GZ455" i="14"/>
  <c r="AY455" i="14"/>
  <c r="EO455" i="14"/>
  <c r="IQ455" i="14"/>
  <c r="CF455" i="14"/>
  <c r="GC455" i="14"/>
  <c r="IZ455" i="14"/>
  <c r="ES455" i="14"/>
  <c r="HE455" i="14"/>
  <c r="V455" i="14"/>
  <c r="CH455" i="14"/>
  <c r="ET455" i="14"/>
  <c r="HF455" i="14"/>
  <c r="IV455" i="14"/>
  <c r="BN455" i="14"/>
  <c r="DZ455" i="14"/>
  <c r="GL455" i="14"/>
  <c r="IX455" i="14"/>
  <c r="K455" i="14"/>
  <c r="CS455" i="14"/>
  <c r="GR455" i="14"/>
  <c r="AR455" i="14"/>
  <c r="EG455" i="14"/>
  <c r="IF455" i="14"/>
  <c r="BY455" i="14"/>
  <c r="FU455" i="14"/>
  <c r="AJ455" i="14"/>
  <c r="DX455" i="14"/>
  <c r="HW455" i="14"/>
  <c r="CB455" i="14"/>
  <c r="FX455" i="14"/>
  <c r="AB455" i="14"/>
  <c r="DO455" i="14"/>
  <c r="HL455" i="14"/>
  <c r="BI455" i="14"/>
  <c r="FC455" i="14"/>
  <c r="I455" i="14"/>
  <c r="CR455" i="14"/>
  <c r="GQ455" i="14"/>
  <c r="CO455" i="14"/>
  <c r="FA455" i="14"/>
  <c r="HM455" i="14"/>
  <c r="AD455" i="14"/>
  <c r="CP455" i="14"/>
  <c r="FB455" i="14"/>
  <c r="HN455" i="14"/>
  <c r="J455" i="14"/>
  <c r="BV455" i="14"/>
  <c r="EH455" i="14"/>
  <c r="E196" i="14"/>
  <c r="H196" i="14" s="1"/>
  <c r="D197" i="14"/>
  <c r="C198" i="14"/>
  <c r="K112" i="2"/>
  <c r="M112" i="2" s="1"/>
  <c r="O112" i="2" s="1"/>
  <c r="S112" i="2" s="1"/>
  <c r="L66" i="11" s="1"/>
  <c r="F113" i="2"/>
  <c r="C114" i="2"/>
  <c r="D113" i="2"/>
  <c r="E113" i="2" s="1"/>
  <c r="H113" i="2"/>
  <c r="I113" i="2" s="1"/>
  <c r="AH111" i="2"/>
  <c r="AI111" i="2" s="1"/>
  <c r="AK111" i="2" s="1"/>
  <c r="AO111" i="2" s="1"/>
  <c r="M65" i="11" s="1"/>
  <c r="AC112" i="2"/>
  <c r="Z113" i="2"/>
  <c r="AE112" i="2"/>
  <c r="AF112" i="2" s="1"/>
  <c r="AA112" i="2"/>
  <c r="AB112" i="2" s="1"/>
  <c r="X124" i="2"/>
  <c r="I195" i="14" l="1"/>
  <c r="K195" i="14" s="1"/>
  <c r="GL456" i="14" s="1"/>
  <c r="G196" i="14"/>
  <c r="C199" i="14"/>
  <c r="D198" i="14"/>
  <c r="E197" i="14"/>
  <c r="G197" i="14" s="1"/>
  <c r="F196" i="14"/>
  <c r="K113" i="2"/>
  <c r="M113" i="2" s="1"/>
  <c r="O113" i="2" s="1"/>
  <c r="S113" i="2" s="1"/>
  <c r="L67" i="11" s="1"/>
  <c r="C115" i="2"/>
  <c r="F114" i="2"/>
  <c r="D114" i="2"/>
  <c r="E114" i="2" s="1"/>
  <c r="H114" i="2"/>
  <c r="I114" i="2" s="1"/>
  <c r="AH112" i="2"/>
  <c r="AI112" i="2" s="1"/>
  <c r="AK112" i="2" s="1"/>
  <c r="AO112" i="2" s="1"/>
  <c r="M66" i="11" s="1"/>
  <c r="AC113" i="2"/>
  <c r="Z114" i="2"/>
  <c r="AA113" i="2"/>
  <c r="AB113" i="2" s="1"/>
  <c r="AE113" i="2"/>
  <c r="AF113" i="2" s="1"/>
  <c r="X125" i="2"/>
  <c r="CR456" i="14" l="1"/>
  <c r="IG456" i="14"/>
  <c r="HG456" i="14"/>
  <c r="L456" i="14"/>
  <c r="AZ456" i="14"/>
  <c r="CW456" i="14"/>
  <c r="II456" i="14"/>
  <c r="BT456" i="14"/>
  <c r="HC456" i="14"/>
  <c r="HA456" i="14"/>
  <c r="IQ456" i="14"/>
  <c r="HK456" i="14"/>
  <c r="DB456" i="14"/>
  <c r="IO456" i="14"/>
  <c r="HI456" i="14"/>
  <c r="GU456" i="14"/>
  <c r="DN456" i="14"/>
  <c r="AF456" i="14"/>
  <c r="DW456" i="14"/>
  <c r="IE456" i="14"/>
  <c r="GY456" i="14"/>
  <c r="BN456" i="14"/>
  <c r="BC456" i="14"/>
  <c r="BG456" i="14"/>
  <c r="BE456" i="14"/>
  <c r="DH456" i="14"/>
  <c r="AU456" i="14"/>
  <c r="AY456" i="14"/>
  <c r="AW456" i="14"/>
  <c r="CN456" i="14"/>
  <c r="W456" i="14"/>
  <c r="AA456" i="14"/>
  <c r="Y456" i="14"/>
  <c r="AB456" i="14"/>
  <c r="O456" i="14"/>
  <c r="S456" i="14"/>
  <c r="Q456" i="14"/>
  <c r="ID456" i="14"/>
  <c r="IC456" i="14"/>
  <c r="IZ456" i="14"/>
  <c r="BV456" i="14"/>
  <c r="IJ456" i="14"/>
  <c r="BQ456" i="14"/>
  <c r="I456" i="14"/>
  <c r="BZ456" i="14"/>
  <c r="AG456" i="14"/>
  <c r="GH456" i="14"/>
  <c r="AO456" i="14"/>
  <c r="IL456" i="14"/>
  <c r="AS456" i="14"/>
  <c r="CB456" i="14"/>
  <c r="IU456" i="14"/>
  <c r="ED456" i="14"/>
  <c r="M456" i="14"/>
  <c r="EC456" i="14"/>
  <c r="EK456" i="14"/>
  <c r="BR456" i="14"/>
  <c r="HV456" i="14"/>
  <c r="EL456" i="14"/>
  <c r="GE456" i="14"/>
  <c r="GR456" i="14"/>
  <c r="FW456" i="14"/>
  <c r="FX456" i="14"/>
  <c r="EW456" i="14"/>
  <c r="EM456" i="14"/>
  <c r="EO456" i="14"/>
  <c r="HW456" i="14"/>
  <c r="BW456" i="14"/>
  <c r="IX456" i="14"/>
  <c r="G456" i="14"/>
  <c r="AE456" i="14"/>
  <c r="AM456" i="14"/>
  <c r="HR456" i="14"/>
  <c r="FI456" i="14"/>
  <c r="FN456" i="14"/>
  <c r="DO456" i="14"/>
  <c r="DS456" i="14"/>
  <c r="DQ456" i="14"/>
  <c r="AD456" i="14"/>
  <c r="DG456" i="14"/>
  <c r="DK456" i="14"/>
  <c r="DI456" i="14"/>
  <c r="H456" i="14"/>
  <c r="CI456" i="14"/>
  <c r="CM456" i="14"/>
  <c r="CK456" i="14"/>
  <c r="GP456" i="14"/>
  <c r="CA456" i="14"/>
  <c r="CE456" i="14"/>
  <c r="CC456" i="14"/>
  <c r="FT456" i="14"/>
  <c r="CY456" i="14"/>
  <c r="DA456" i="14"/>
  <c r="GT456" i="14"/>
  <c r="EB456" i="14"/>
  <c r="FG456" i="14"/>
  <c r="HT456" i="14"/>
  <c r="FK456" i="14"/>
  <c r="IT456" i="14"/>
  <c r="GI456" i="14"/>
  <c r="BH456" i="14"/>
  <c r="HO456" i="14"/>
  <c r="EI456" i="14"/>
  <c r="IR456" i="14"/>
  <c r="BK456" i="14"/>
  <c r="X456" i="14"/>
  <c r="CU456" i="14"/>
  <c r="IS456" i="14"/>
  <c r="IP456" i="14"/>
  <c r="IN456" i="14"/>
  <c r="FR456" i="14"/>
  <c r="IK456" i="14"/>
  <c r="IH456" i="14"/>
  <c r="IF456" i="14"/>
  <c r="EV456" i="14"/>
  <c r="HM456" i="14"/>
  <c r="HJ456" i="14"/>
  <c r="GZ456" i="14"/>
  <c r="CJ456" i="14"/>
  <c r="HE456" i="14"/>
  <c r="HB456" i="14"/>
  <c r="GF456" i="14"/>
  <c r="BP456" i="14"/>
  <c r="DE456" i="14"/>
  <c r="GQ456" i="14"/>
  <c r="GS456" i="14"/>
  <c r="BX456" i="14"/>
  <c r="JA456" i="14"/>
  <c r="FM456" i="14"/>
  <c r="AH456" i="14"/>
  <c r="GK456" i="14"/>
  <c r="FJ456" i="14"/>
  <c r="HQ456" i="14"/>
  <c r="GO456" i="14"/>
  <c r="HU456" i="14"/>
  <c r="BM456" i="14"/>
  <c r="AT456" i="14"/>
  <c r="HN456" i="14"/>
  <c r="FQ456" i="14"/>
  <c r="DU456" i="14"/>
  <c r="DR456" i="14"/>
  <c r="GX456" i="14"/>
  <c r="BL456" i="14"/>
  <c r="DM456" i="14"/>
  <c r="DJ456" i="14"/>
  <c r="GB456" i="14"/>
  <c r="AR456" i="14"/>
  <c r="CO456" i="14"/>
  <c r="CL456" i="14"/>
  <c r="DP456" i="14"/>
  <c r="HX456" i="14"/>
  <c r="CG456" i="14"/>
  <c r="CD456" i="14"/>
  <c r="CV456" i="14"/>
  <c r="HD456" i="14"/>
  <c r="DC456" i="14"/>
  <c r="GW456" i="14"/>
  <c r="EZ456" i="14"/>
  <c r="IV456" i="14"/>
  <c r="CH456" i="14"/>
  <c r="K456" i="14"/>
  <c r="DD456" i="14"/>
  <c r="AI456" i="14"/>
  <c r="FP456" i="14"/>
  <c r="AQ456" i="14"/>
  <c r="BB456" i="14"/>
  <c r="CZ456" i="14"/>
  <c r="FF456" i="14"/>
  <c r="JB456" i="14"/>
  <c r="EN456" i="14"/>
  <c r="AK456" i="14"/>
  <c r="EF456" i="14"/>
  <c r="AP456" i="14"/>
  <c r="IY456" i="14"/>
  <c r="J456" i="14"/>
  <c r="GA456" i="14"/>
  <c r="GC456" i="14"/>
  <c r="FS456" i="14"/>
  <c r="FU456" i="14"/>
  <c r="EU456" i="14"/>
  <c r="EY456" i="14"/>
  <c r="DL456" i="14"/>
  <c r="EQ456" i="14"/>
  <c r="CP456" i="14"/>
  <c r="HY456" i="14"/>
  <c r="V456" i="14"/>
  <c r="EJ456" i="14"/>
  <c r="FD456" i="14"/>
  <c r="HP456" i="14"/>
  <c r="FB456" i="14"/>
  <c r="FL456" i="14"/>
  <c r="IM456" i="14"/>
  <c r="GG456" i="14"/>
  <c r="GD456" i="14"/>
  <c r="DT456" i="14"/>
  <c r="IB456" i="14"/>
  <c r="FY456" i="14"/>
  <c r="FV456" i="14"/>
  <c r="CX456" i="14"/>
  <c r="HF456" i="14"/>
  <c r="FA456" i="14"/>
  <c r="EX456" i="14"/>
  <c r="AL456" i="14"/>
  <c r="ET456" i="14"/>
  <c r="ES456" i="14"/>
  <c r="EP456" i="14"/>
  <c r="P456" i="14"/>
  <c r="DX456" i="14"/>
  <c r="IA456" i="14"/>
  <c r="BS456" i="14"/>
  <c r="BU456" i="14"/>
  <c r="FH456" i="14"/>
  <c r="FC456" i="14"/>
  <c r="CT456" i="14"/>
  <c r="T456" i="14"/>
  <c r="DZ456" i="14"/>
  <c r="CF456" i="14"/>
  <c r="EH456" i="14"/>
  <c r="DF456" i="14"/>
  <c r="EE456" i="14"/>
  <c r="IW456" i="14"/>
  <c r="EA456" i="14"/>
  <c r="BD456" i="14"/>
  <c r="CQ456" i="14"/>
  <c r="BI456" i="14"/>
  <c r="BF456" i="14"/>
  <c r="AJ456" i="14"/>
  <c r="ER456" i="14"/>
  <c r="BA456" i="14"/>
  <c r="AX456" i="14"/>
  <c r="N456" i="14"/>
  <c r="DV456" i="14"/>
  <c r="AC456" i="14"/>
  <c r="Z456" i="14"/>
  <c r="GV456" i="14"/>
  <c r="BJ456" i="14"/>
  <c r="U456" i="14"/>
  <c r="R456" i="14"/>
  <c r="FZ456" i="14"/>
  <c r="AN456" i="14"/>
  <c r="HZ456" i="14"/>
  <c r="BY456" i="14"/>
  <c r="DY456" i="14"/>
  <c r="FE456" i="14"/>
  <c r="GN456" i="14"/>
  <c r="FO456" i="14"/>
  <c r="HH456" i="14"/>
  <c r="GM456" i="14"/>
  <c r="AV456" i="14"/>
  <c r="HS456" i="14"/>
  <c r="EG456" i="14"/>
  <c r="GJ456" i="14"/>
  <c r="BO456" i="14"/>
  <c r="HL456" i="14"/>
  <c r="CS456" i="14"/>
  <c r="I196" i="14"/>
  <c r="K196" i="14" s="1"/>
  <c r="HM457" i="14" s="1"/>
  <c r="F197" i="14"/>
  <c r="H197" i="14"/>
  <c r="E198" i="14"/>
  <c r="G198" i="14" s="1"/>
  <c r="D199" i="14"/>
  <c r="C200" i="14"/>
  <c r="K114" i="2"/>
  <c r="M114" i="2" s="1"/>
  <c r="O114" i="2" s="1"/>
  <c r="S114" i="2" s="1"/>
  <c r="L68" i="11" s="1"/>
  <c r="AH113" i="2"/>
  <c r="AI113" i="2" s="1"/>
  <c r="AK113" i="2" s="1"/>
  <c r="AO113" i="2" s="1"/>
  <c r="M67" i="11" s="1"/>
  <c r="H115" i="2"/>
  <c r="I115" i="2" s="1"/>
  <c r="D115" i="2"/>
  <c r="E115" i="2" s="1"/>
  <c r="C116" i="2"/>
  <c r="F115" i="2"/>
  <c r="AC114" i="2"/>
  <c r="Z115" i="2"/>
  <c r="AA114" i="2"/>
  <c r="AB114" i="2" s="1"/>
  <c r="AE114" i="2"/>
  <c r="AF114" i="2" s="1"/>
  <c r="X126" i="2"/>
  <c r="JB457" i="14" l="1"/>
  <c r="BK457" i="14"/>
  <c r="EC457" i="14"/>
  <c r="DW457" i="14"/>
  <c r="GO457" i="14"/>
  <c r="GI457" i="14"/>
  <c r="BL457" i="14"/>
  <c r="BQ457" i="14"/>
  <c r="ED457" i="14"/>
  <c r="DX457" i="14"/>
  <c r="BW457" i="14"/>
  <c r="JA457" i="14"/>
  <c r="IU457" i="14"/>
  <c r="BR457" i="14"/>
  <c r="AW457" i="14"/>
  <c r="GP457" i="14"/>
  <c r="K457" i="14"/>
  <c r="AA457" i="14"/>
  <c r="AS457" i="14"/>
  <c r="DE457" i="14"/>
  <c r="FQ457" i="14"/>
  <c r="IC457" i="14"/>
  <c r="AT457" i="14"/>
  <c r="DF457" i="14"/>
  <c r="FR457" i="14"/>
  <c r="ID457" i="14"/>
  <c r="AM457" i="14"/>
  <c r="CY457" i="14"/>
  <c r="FK457" i="14"/>
  <c r="HW457" i="14"/>
  <c r="AN457" i="14"/>
  <c r="CZ457" i="14"/>
  <c r="FL457" i="14"/>
  <c r="HX457" i="14"/>
  <c r="CK457" i="14"/>
  <c r="EW457" i="14"/>
  <c r="HI457" i="14"/>
  <c r="Z457" i="14"/>
  <c r="CL457" i="14"/>
  <c r="EX457" i="14"/>
  <c r="HJ457" i="14"/>
  <c r="CU457" i="14"/>
  <c r="FG457" i="14"/>
  <c r="HS457" i="14"/>
  <c r="AJ457" i="14"/>
  <c r="CV457" i="14"/>
  <c r="FH457" i="14"/>
  <c r="HT457" i="14"/>
  <c r="FU457" i="14"/>
  <c r="U457" i="14"/>
  <c r="V457" i="14"/>
  <c r="O457" i="14"/>
  <c r="I457" i="14"/>
  <c r="AC457" i="14"/>
  <c r="FA457" i="14"/>
  <c r="AD457" i="14"/>
  <c r="FB457" i="14"/>
  <c r="HN457" i="14"/>
  <c r="W457" i="14"/>
  <c r="CI457" i="14"/>
  <c r="EU457" i="14"/>
  <c r="HG457" i="14"/>
  <c r="X457" i="14"/>
  <c r="CJ457" i="14"/>
  <c r="EV457" i="14"/>
  <c r="HH457" i="14"/>
  <c r="BU457" i="14"/>
  <c r="EG457" i="14"/>
  <c r="GS457" i="14"/>
  <c r="J457" i="14"/>
  <c r="BV457" i="14"/>
  <c r="EH457" i="14"/>
  <c r="GT457" i="14"/>
  <c r="CE457" i="14"/>
  <c r="EQ457" i="14"/>
  <c r="HC457" i="14"/>
  <c r="T457" i="14"/>
  <c r="CF457" i="14"/>
  <c r="ER457" i="14"/>
  <c r="HD457" i="14"/>
  <c r="AO457" i="14"/>
  <c r="BG457" i="14"/>
  <c r="AK457" i="14"/>
  <c r="CW457" i="14"/>
  <c r="FI457" i="14"/>
  <c r="HU457" i="14"/>
  <c r="AL457" i="14"/>
  <c r="CX457" i="14"/>
  <c r="FJ457" i="14"/>
  <c r="HV457" i="14"/>
  <c r="AE457" i="14"/>
  <c r="CQ457" i="14"/>
  <c r="FC457" i="14"/>
  <c r="HO457" i="14"/>
  <c r="AF457" i="14"/>
  <c r="CR457" i="14"/>
  <c r="FD457" i="14"/>
  <c r="HP457" i="14"/>
  <c r="CC457" i="14"/>
  <c r="EO457" i="14"/>
  <c r="HA457" i="14"/>
  <c r="R457" i="14"/>
  <c r="CD457" i="14"/>
  <c r="EP457" i="14"/>
  <c r="HB457" i="14"/>
  <c r="CM457" i="14"/>
  <c r="EY457" i="14"/>
  <c r="HK457" i="14"/>
  <c r="AB457" i="14"/>
  <c r="CN457" i="14"/>
  <c r="EZ457" i="14"/>
  <c r="HL457" i="14"/>
  <c r="AQ457" i="14"/>
  <c r="BO457" i="14"/>
  <c r="BA457" i="14"/>
  <c r="DM457" i="14"/>
  <c r="FY457" i="14"/>
  <c r="IK457" i="14"/>
  <c r="BB457" i="14"/>
  <c r="DN457" i="14"/>
  <c r="FZ457" i="14"/>
  <c r="IL457" i="14"/>
  <c r="AU457" i="14"/>
  <c r="DG457" i="14"/>
  <c r="FS457" i="14"/>
  <c r="IE457" i="14"/>
  <c r="AV457" i="14"/>
  <c r="DH457" i="14"/>
  <c r="FT457" i="14"/>
  <c r="IF457" i="14"/>
  <c r="CS457" i="14"/>
  <c r="FE457" i="14"/>
  <c r="HQ457" i="14"/>
  <c r="AH457" i="14"/>
  <c r="CT457" i="14"/>
  <c r="FF457" i="14"/>
  <c r="HR457" i="14"/>
  <c r="DC457" i="14"/>
  <c r="FO457" i="14"/>
  <c r="IA457" i="14"/>
  <c r="AR457" i="14"/>
  <c r="DD457" i="14"/>
  <c r="FP457" i="14"/>
  <c r="IB457" i="14"/>
  <c r="AX457" i="14"/>
  <c r="ES457" i="14"/>
  <c r="ET457" i="14"/>
  <c r="GY457" i="14"/>
  <c r="CO457" i="14"/>
  <c r="CP457" i="14"/>
  <c r="Q457" i="14"/>
  <c r="AG457" i="14"/>
  <c r="BI457" i="14"/>
  <c r="DU457" i="14"/>
  <c r="GG457" i="14"/>
  <c r="IS457" i="14"/>
  <c r="BJ457" i="14"/>
  <c r="DV457" i="14"/>
  <c r="GH457" i="14"/>
  <c r="IT457" i="14"/>
  <c r="BC457" i="14"/>
  <c r="DO457" i="14"/>
  <c r="GA457" i="14"/>
  <c r="IM457" i="14"/>
  <c r="BD457" i="14"/>
  <c r="DP457" i="14"/>
  <c r="GB457" i="14"/>
  <c r="IN457" i="14"/>
  <c r="DA457" i="14"/>
  <c r="FM457" i="14"/>
  <c r="HY457" i="14"/>
  <c r="AP457" i="14"/>
  <c r="DB457" i="14"/>
  <c r="FN457" i="14"/>
  <c r="HZ457" i="14"/>
  <c r="DK457" i="14"/>
  <c r="FW457" i="14"/>
  <c r="II457" i="14"/>
  <c r="AZ457" i="14"/>
  <c r="DL457" i="14"/>
  <c r="FX457" i="14"/>
  <c r="IJ457" i="14"/>
  <c r="GJ457" i="14"/>
  <c r="IG457" i="14"/>
  <c r="DJ457" i="14"/>
  <c r="FV457" i="14"/>
  <c r="IH457" i="14"/>
  <c r="DS457" i="14"/>
  <c r="GE457" i="14"/>
  <c r="IQ457" i="14"/>
  <c r="BH457" i="14"/>
  <c r="DT457" i="14"/>
  <c r="GF457" i="14"/>
  <c r="IR457" i="14"/>
  <c r="S457" i="14"/>
  <c r="M457" i="14"/>
  <c r="BY457" i="14"/>
  <c r="EK457" i="14"/>
  <c r="GW457" i="14"/>
  <c r="N457" i="14"/>
  <c r="BZ457" i="14"/>
  <c r="EL457" i="14"/>
  <c r="GX457" i="14"/>
  <c r="G457" i="14"/>
  <c r="BS457" i="14"/>
  <c r="EE457" i="14"/>
  <c r="GQ457" i="14"/>
  <c r="H457" i="14"/>
  <c r="BT457" i="14"/>
  <c r="EF457" i="14"/>
  <c r="GR457" i="14"/>
  <c r="BE457" i="14"/>
  <c r="DQ457" i="14"/>
  <c r="GC457" i="14"/>
  <c r="IO457" i="14"/>
  <c r="BF457" i="14"/>
  <c r="DR457" i="14"/>
  <c r="GD457" i="14"/>
  <c r="IP457" i="14"/>
  <c r="EA457" i="14"/>
  <c r="GM457" i="14"/>
  <c r="IY457" i="14"/>
  <c r="BP457" i="14"/>
  <c r="EB457" i="14"/>
  <c r="GN457" i="14"/>
  <c r="IZ457" i="14"/>
  <c r="DI457" i="14"/>
  <c r="AY457" i="14"/>
  <c r="HE457" i="14"/>
  <c r="HF457" i="14"/>
  <c r="EM457" i="14"/>
  <c r="P457" i="14"/>
  <c r="CB457" i="14"/>
  <c r="EN457" i="14"/>
  <c r="GZ457" i="14"/>
  <c r="BM457" i="14"/>
  <c r="DY457" i="14"/>
  <c r="GK457" i="14"/>
  <c r="IW457" i="14"/>
  <c r="BN457" i="14"/>
  <c r="DZ457" i="14"/>
  <c r="GL457" i="14"/>
  <c r="IX457" i="14"/>
  <c r="EI457" i="14"/>
  <c r="GU457" i="14"/>
  <c r="L457" i="14"/>
  <c r="BX457" i="14"/>
  <c r="EJ457" i="14"/>
  <c r="GV457" i="14"/>
  <c r="IV457" i="14"/>
  <c r="AI457" i="14"/>
  <c r="CG457" i="14"/>
  <c r="CH457" i="14"/>
  <c r="CA457" i="14"/>
  <c r="Y457" i="14"/>
  <c r="I197" i="14"/>
  <c r="K197" i="14" s="1"/>
  <c r="HI458" i="14" s="1"/>
  <c r="H198" i="14"/>
  <c r="F198" i="14"/>
  <c r="C201" i="14"/>
  <c r="D200" i="14"/>
  <c r="E199" i="14"/>
  <c r="F199" i="14" s="1"/>
  <c r="AH114" i="2"/>
  <c r="AI114" i="2" s="1"/>
  <c r="AK114" i="2" s="1"/>
  <c r="AO114" i="2" s="1"/>
  <c r="M68" i="11" s="1"/>
  <c r="K115" i="2"/>
  <c r="M115" i="2" s="1"/>
  <c r="O115" i="2" s="1"/>
  <c r="S115" i="2" s="1"/>
  <c r="L69" i="11" s="1"/>
  <c r="F116" i="2"/>
  <c r="C117" i="2"/>
  <c r="D116" i="2"/>
  <c r="E116" i="2" s="1"/>
  <c r="H116" i="2"/>
  <c r="I116" i="2" s="1"/>
  <c r="AC115" i="2"/>
  <c r="Z116" i="2"/>
  <c r="AA115" i="2"/>
  <c r="AB115" i="2" s="1"/>
  <c r="AE115" i="2"/>
  <c r="AF115" i="2" s="1"/>
  <c r="X127" i="2"/>
  <c r="BF458" i="14" l="1"/>
  <c r="H458" i="14"/>
  <c r="CT458" i="14"/>
  <c r="AF458" i="14"/>
  <c r="DR458" i="14"/>
  <c r="R458" i="14"/>
  <c r="AP458" i="14"/>
  <c r="BD458" i="14"/>
  <c r="CD458" i="14"/>
  <c r="DB458" i="14"/>
  <c r="BN458" i="14"/>
  <c r="P458" i="14"/>
  <c r="AN458" i="14"/>
  <c r="DZ458" i="14"/>
  <c r="Z458" i="14"/>
  <c r="AX458" i="14"/>
  <c r="BL458" i="14"/>
  <c r="CL458" i="14"/>
  <c r="DJ458" i="14"/>
  <c r="J458" i="14"/>
  <c r="X458" i="14"/>
  <c r="AH458" i="14"/>
  <c r="AV458" i="14"/>
  <c r="BV458" i="14"/>
  <c r="AJ458" i="14"/>
  <c r="AR458" i="14"/>
  <c r="AZ458" i="14"/>
  <c r="BH458" i="14"/>
  <c r="BP458" i="14"/>
  <c r="L458" i="14"/>
  <c r="T458" i="14"/>
  <c r="AB458" i="14"/>
  <c r="CV458" i="14"/>
  <c r="DD458" i="14"/>
  <c r="DL458" i="14"/>
  <c r="DT458" i="14"/>
  <c r="EB458" i="14"/>
  <c r="BX458" i="14"/>
  <c r="CF458" i="14"/>
  <c r="CN458" i="14"/>
  <c r="AL458" i="14"/>
  <c r="AT458" i="14"/>
  <c r="BB458" i="14"/>
  <c r="BJ458" i="14"/>
  <c r="BR458" i="14"/>
  <c r="N458" i="14"/>
  <c r="V458" i="14"/>
  <c r="AD458" i="14"/>
  <c r="CX458" i="14"/>
  <c r="DF458" i="14"/>
  <c r="DN458" i="14"/>
  <c r="DV458" i="14"/>
  <c r="ED458" i="14"/>
  <c r="BZ458" i="14"/>
  <c r="CH458" i="14"/>
  <c r="CP458" i="14"/>
  <c r="CR458" i="14"/>
  <c r="CZ458" i="14"/>
  <c r="DH458" i="14"/>
  <c r="DP458" i="14"/>
  <c r="DX458" i="14"/>
  <c r="BT458" i="14"/>
  <c r="CB458" i="14"/>
  <c r="CJ458" i="14"/>
  <c r="FF458" i="14"/>
  <c r="FH458" i="14"/>
  <c r="FJ458" i="14"/>
  <c r="FD458" i="14"/>
  <c r="FN458" i="14"/>
  <c r="FP458" i="14"/>
  <c r="FR458" i="14"/>
  <c r="FL458" i="14"/>
  <c r="FV458" i="14"/>
  <c r="FX458" i="14"/>
  <c r="FZ458" i="14"/>
  <c r="FT458" i="14"/>
  <c r="GD458" i="14"/>
  <c r="GF458" i="14"/>
  <c r="GH458" i="14"/>
  <c r="GB458" i="14"/>
  <c r="GL458" i="14"/>
  <c r="GN458" i="14"/>
  <c r="GP458" i="14"/>
  <c r="GJ458" i="14"/>
  <c r="EH458" i="14"/>
  <c r="EJ458" i="14"/>
  <c r="EL458" i="14"/>
  <c r="EF458" i="14"/>
  <c r="EP458" i="14"/>
  <c r="ER458" i="14"/>
  <c r="ET458" i="14"/>
  <c r="EN458" i="14"/>
  <c r="EX458" i="14"/>
  <c r="EZ458" i="14"/>
  <c r="FB458" i="14"/>
  <c r="EV458" i="14"/>
  <c r="HR458" i="14"/>
  <c r="HT458" i="14"/>
  <c r="HV458" i="14"/>
  <c r="HP458" i="14"/>
  <c r="HZ458" i="14"/>
  <c r="IB458" i="14"/>
  <c r="ID458" i="14"/>
  <c r="HX458" i="14"/>
  <c r="IH458" i="14"/>
  <c r="IJ458" i="14"/>
  <c r="IL458" i="14"/>
  <c r="IF458" i="14"/>
  <c r="IP458" i="14"/>
  <c r="IR458" i="14"/>
  <c r="IT458" i="14"/>
  <c r="IN458" i="14"/>
  <c r="IX458" i="14"/>
  <c r="IZ458" i="14"/>
  <c r="JB458" i="14"/>
  <c r="IV458" i="14"/>
  <c r="GT458" i="14"/>
  <c r="GV458" i="14"/>
  <c r="GX458" i="14"/>
  <c r="GR458" i="14"/>
  <c r="HB458" i="14"/>
  <c r="HD458" i="14"/>
  <c r="HF458" i="14"/>
  <c r="GZ458" i="14"/>
  <c r="HJ458" i="14"/>
  <c r="HL458" i="14"/>
  <c r="HN458" i="14"/>
  <c r="HH458" i="14"/>
  <c r="AI458" i="14"/>
  <c r="AK458" i="14"/>
  <c r="AE458" i="14"/>
  <c r="AG458" i="14"/>
  <c r="AQ458" i="14"/>
  <c r="AS458" i="14"/>
  <c r="AM458" i="14"/>
  <c r="AO458" i="14"/>
  <c r="AY458" i="14"/>
  <c r="BA458" i="14"/>
  <c r="AU458" i="14"/>
  <c r="AW458" i="14"/>
  <c r="BG458" i="14"/>
  <c r="BI458" i="14"/>
  <c r="BC458" i="14"/>
  <c r="BE458" i="14"/>
  <c r="BO458" i="14"/>
  <c r="BQ458" i="14"/>
  <c r="BK458" i="14"/>
  <c r="BM458" i="14"/>
  <c r="K458" i="14"/>
  <c r="M458" i="14"/>
  <c r="G458" i="14"/>
  <c r="I458" i="14"/>
  <c r="S458" i="14"/>
  <c r="U458" i="14"/>
  <c r="O458" i="14"/>
  <c r="Q458" i="14"/>
  <c r="AA458" i="14"/>
  <c r="AC458" i="14"/>
  <c r="W458" i="14"/>
  <c r="Y458" i="14"/>
  <c r="CU458" i="14"/>
  <c r="CW458" i="14"/>
  <c r="CQ458" i="14"/>
  <c r="CS458" i="14"/>
  <c r="DC458" i="14"/>
  <c r="DE458" i="14"/>
  <c r="CY458" i="14"/>
  <c r="DA458" i="14"/>
  <c r="DK458" i="14"/>
  <c r="DM458" i="14"/>
  <c r="DG458" i="14"/>
  <c r="DI458" i="14"/>
  <c r="DS458" i="14"/>
  <c r="DU458" i="14"/>
  <c r="DO458" i="14"/>
  <c r="DQ458" i="14"/>
  <c r="EA458" i="14"/>
  <c r="EC458" i="14"/>
  <c r="DW458" i="14"/>
  <c r="DY458" i="14"/>
  <c r="BW458" i="14"/>
  <c r="BY458" i="14"/>
  <c r="BS458" i="14"/>
  <c r="BU458" i="14"/>
  <c r="CE458" i="14"/>
  <c r="CG458" i="14"/>
  <c r="CA458" i="14"/>
  <c r="CC458" i="14"/>
  <c r="CM458" i="14"/>
  <c r="CO458" i="14"/>
  <c r="CI458" i="14"/>
  <c r="CK458" i="14"/>
  <c r="FG458" i="14"/>
  <c r="FI458" i="14"/>
  <c r="FC458" i="14"/>
  <c r="FE458" i="14"/>
  <c r="FO458" i="14"/>
  <c r="FQ458" i="14"/>
  <c r="FK458" i="14"/>
  <c r="FM458" i="14"/>
  <c r="FW458" i="14"/>
  <c r="FY458" i="14"/>
  <c r="FS458" i="14"/>
  <c r="FU458" i="14"/>
  <c r="GE458" i="14"/>
  <c r="GG458" i="14"/>
  <c r="GA458" i="14"/>
  <c r="GC458" i="14"/>
  <c r="GM458" i="14"/>
  <c r="GO458" i="14"/>
  <c r="GI458" i="14"/>
  <c r="GK458" i="14"/>
  <c r="EI458" i="14"/>
  <c r="EK458" i="14"/>
  <c r="EE458" i="14"/>
  <c r="EG458" i="14"/>
  <c r="EQ458" i="14"/>
  <c r="ES458" i="14"/>
  <c r="EM458" i="14"/>
  <c r="EO458" i="14"/>
  <c r="EY458" i="14"/>
  <c r="FA458" i="14"/>
  <c r="EU458" i="14"/>
  <c r="EW458" i="14"/>
  <c r="I198" i="14"/>
  <c r="K198" i="14" s="1"/>
  <c r="BX459" i="14" s="1"/>
  <c r="HS458" i="14"/>
  <c r="HU458" i="14"/>
  <c r="HO458" i="14"/>
  <c r="HQ458" i="14"/>
  <c r="IA458" i="14"/>
  <c r="IC458" i="14"/>
  <c r="HW458" i="14"/>
  <c r="HY458" i="14"/>
  <c r="II458" i="14"/>
  <c r="IK458" i="14"/>
  <c r="IE458" i="14"/>
  <c r="IG458" i="14"/>
  <c r="IQ458" i="14"/>
  <c r="IS458" i="14"/>
  <c r="IM458" i="14"/>
  <c r="IO458" i="14"/>
  <c r="IY458" i="14"/>
  <c r="JA458" i="14"/>
  <c r="IU458" i="14"/>
  <c r="IW458" i="14"/>
  <c r="GU458" i="14"/>
  <c r="GW458" i="14"/>
  <c r="GQ458" i="14"/>
  <c r="GS458" i="14"/>
  <c r="HC458" i="14"/>
  <c r="HE458" i="14"/>
  <c r="GY458" i="14"/>
  <c r="HA458" i="14"/>
  <c r="HK458" i="14"/>
  <c r="HM458" i="14"/>
  <c r="HG458" i="14"/>
  <c r="H199" i="14"/>
  <c r="G199" i="14"/>
  <c r="G200" i="14"/>
  <c r="E200" i="14"/>
  <c r="H200" i="14" s="1"/>
  <c r="D201" i="14"/>
  <c r="C202" i="14"/>
  <c r="K116" i="2"/>
  <c r="M116" i="2" s="1"/>
  <c r="O116" i="2" s="1"/>
  <c r="S116" i="2" s="1"/>
  <c r="L70" i="11" s="1"/>
  <c r="AH115" i="2"/>
  <c r="AI115" i="2" s="1"/>
  <c r="AK115" i="2" s="1"/>
  <c r="AO115" i="2" s="1"/>
  <c r="M69" i="11" s="1"/>
  <c r="F117" i="2"/>
  <c r="H117" i="2"/>
  <c r="I117" i="2" s="1"/>
  <c r="C118" i="2"/>
  <c r="D117" i="2"/>
  <c r="E117" i="2" s="1"/>
  <c r="AC116" i="2"/>
  <c r="AA116" i="2"/>
  <c r="AB116" i="2" s="1"/>
  <c r="Z117" i="2"/>
  <c r="AE116" i="2"/>
  <c r="AF116" i="2" s="1"/>
  <c r="X128" i="2"/>
  <c r="I199" i="14" l="1"/>
  <c r="K199" i="14" s="1"/>
  <c r="IY460" i="14" s="1"/>
  <c r="BO459" i="14"/>
  <c r="FJ459" i="14"/>
  <c r="GK459" i="14"/>
  <c r="IH459" i="14"/>
  <c r="HT459" i="14"/>
  <c r="ER459" i="14"/>
  <c r="GJ459" i="14"/>
  <c r="AW459" i="14"/>
  <c r="EQ459" i="14"/>
  <c r="BK459" i="14"/>
  <c r="FS459" i="14"/>
  <c r="HN459" i="14"/>
  <c r="FX459" i="14"/>
  <c r="HF459" i="14"/>
  <c r="CM459" i="14"/>
  <c r="HZ459" i="14"/>
  <c r="GF459" i="14"/>
  <c r="AO459" i="14"/>
  <c r="X459" i="14"/>
  <c r="GG459" i="14"/>
  <c r="EN459" i="14"/>
  <c r="FK459" i="14"/>
  <c r="H459" i="14"/>
  <c r="EP459" i="14"/>
  <c r="EO459" i="14"/>
  <c r="GA459" i="14"/>
  <c r="O459" i="14"/>
  <c r="DN459" i="14"/>
  <c r="K459" i="14"/>
  <c r="ET459" i="14"/>
  <c r="GO459" i="14"/>
  <c r="IP459" i="14"/>
  <c r="DF459" i="14"/>
  <c r="CS459" i="14"/>
  <c r="ES459" i="14"/>
  <c r="GN459" i="14"/>
  <c r="BE459" i="14"/>
  <c r="FP459" i="14"/>
  <c r="U459" i="14"/>
  <c r="S459" i="14"/>
  <c r="Q459" i="14"/>
  <c r="GP459" i="14"/>
  <c r="GM459" i="14"/>
  <c r="BM459" i="14"/>
  <c r="GH459" i="14"/>
  <c r="GE459" i="14"/>
  <c r="GB459" i="14"/>
  <c r="BA459" i="14"/>
  <c r="DJ459" i="14"/>
  <c r="ID459" i="14"/>
  <c r="FO459" i="14"/>
  <c r="FL459" i="14"/>
  <c r="CW459" i="14"/>
  <c r="FF459" i="14"/>
  <c r="AE459" i="14"/>
  <c r="AB459" i="14"/>
  <c r="Y459" i="14"/>
  <c r="L459" i="14"/>
  <c r="BY459" i="14"/>
  <c r="BZ459" i="14"/>
  <c r="HD459" i="14"/>
  <c r="HB459" i="14"/>
  <c r="GZ459" i="14"/>
  <c r="ED459" i="14"/>
  <c r="EA459" i="14"/>
  <c r="IV459" i="14"/>
  <c r="DV459" i="14"/>
  <c r="BG459" i="14"/>
  <c r="DP459" i="14"/>
  <c r="IJ459" i="14"/>
  <c r="FU459" i="14"/>
  <c r="FR459" i="14"/>
  <c r="AQ459" i="14"/>
  <c r="CZ459" i="14"/>
  <c r="AK459" i="14"/>
  <c r="HQ459" i="14"/>
  <c r="EY459" i="14"/>
  <c r="HH459" i="14"/>
  <c r="J459" i="14"/>
  <c r="BS459" i="14"/>
  <c r="GX459" i="14"/>
  <c r="CH459" i="14"/>
  <c r="CF459" i="14"/>
  <c r="CD459" i="14"/>
  <c r="CB459" i="14"/>
  <c r="EC459" i="14"/>
  <c r="IX459" i="14"/>
  <c r="DX459" i="14"/>
  <c r="DU459" i="14"/>
  <c r="GD459" i="14"/>
  <c r="BC459" i="14"/>
  <c r="DL459" i="14"/>
  <c r="IF459" i="14"/>
  <c r="FQ459" i="14"/>
  <c r="FN459" i="14"/>
  <c r="AM459" i="14"/>
  <c r="FH459" i="14"/>
  <c r="AG459" i="14"/>
  <c r="AD459" i="14"/>
  <c r="AA459" i="14"/>
  <c r="EU459" i="14"/>
  <c r="GW459" i="14"/>
  <c r="I459" i="14"/>
  <c r="V459" i="14"/>
  <c r="T459" i="14"/>
  <c r="R459" i="14"/>
  <c r="EM459" i="14"/>
  <c r="BQ459" i="14"/>
  <c r="GL459" i="14"/>
  <c r="GI459" i="14"/>
  <c r="BI459" i="14"/>
  <c r="DR459" i="14"/>
  <c r="IL459" i="14"/>
  <c r="FW459" i="14"/>
  <c r="FT459" i="14"/>
  <c r="AS459" i="14"/>
  <c r="DB459" i="14"/>
  <c r="HS459" i="14"/>
  <c r="HP459" i="14"/>
  <c r="FA459" i="14"/>
  <c r="HJ459" i="14"/>
  <c r="CI459" i="14"/>
  <c r="GQ459" i="14"/>
  <c r="G459" i="14"/>
  <c r="HE459" i="14"/>
  <c r="HC459" i="14"/>
  <c r="HA459" i="14"/>
  <c r="CA459" i="14"/>
  <c r="IZ459" i="14"/>
  <c r="DZ459" i="14"/>
  <c r="DW459" i="14"/>
  <c r="IR459" i="14"/>
  <c r="GC459" i="14"/>
  <c r="FZ459" i="14"/>
  <c r="AY459" i="14"/>
  <c r="DH459" i="14"/>
  <c r="IB459" i="14"/>
  <c r="FM459" i="14"/>
  <c r="HV459" i="14"/>
  <c r="CU459" i="14"/>
  <c r="FD459" i="14"/>
  <c r="CO459" i="14"/>
  <c r="Z459" i="14"/>
  <c r="W459" i="14"/>
  <c r="EI459" i="14"/>
  <c r="BT459" i="14"/>
  <c r="AI459" i="14"/>
  <c r="HO459" i="14"/>
  <c r="AC459" i="14"/>
  <c r="EW459" i="14"/>
  <c r="EL459" i="14"/>
  <c r="EG459" i="14"/>
  <c r="GT459" i="14"/>
  <c r="CG459" i="14"/>
  <c r="CE459" i="14"/>
  <c r="CC459" i="14"/>
  <c r="JB459" i="14"/>
  <c r="EB459" i="14"/>
  <c r="DY459" i="14"/>
  <c r="IT459" i="14"/>
  <c r="DT459" i="14"/>
  <c r="IN459" i="14"/>
  <c r="FY459" i="14"/>
  <c r="FV459" i="14"/>
  <c r="AU459" i="14"/>
  <c r="DD459" i="14"/>
  <c r="HX459" i="14"/>
  <c r="HU459" i="14"/>
  <c r="HR459" i="14"/>
  <c r="CQ459" i="14"/>
  <c r="HL459" i="14"/>
  <c r="CK459" i="14"/>
  <c r="EF459" i="14"/>
  <c r="EE459" i="14"/>
  <c r="GV459" i="14"/>
  <c r="P459" i="14"/>
  <c r="BR459" i="14"/>
  <c r="BP459" i="14"/>
  <c r="BN459" i="14"/>
  <c r="BL459" i="14"/>
  <c r="BJ459" i="14"/>
  <c r="BH459" i="14"/>
  <c r="BF459" i="14"/>
  <c r="BD459" i="14"/>
  <c r="BB459" i="14"/>
  <c r="AZ459" i="14"/>
  <c r="AX459" i="14"/>
  <c r="AV459" i="14"/>
  <c r="AT459" i="14"/>
  <c r="AR459" i="14"/>
  <c r="AP459" i="14"/>
  <c r="AN459" i="14"/>
  <c r="CX459" i="14"/>
  <c r="CV459" i="14"/>
  <c r="CT459" i="14"/>
  <c r="CR459" i="14"/>
  <c r="FB459" i="14"/>
  <c r="EZ459" i="14"/>
  <c r="EX459" i="14"/>
  <c r="EV459" i="14"/>
  <c r="EJ459" i="14"/>
  <c r="GU459" i="14"/>
  <c r="BW459" i="14"/>
  <c r="GR459" i="14"/>
  <c r="GY459" i="14"/>
  <c r="JA459" i="14"/>
  <c r="IY459" i="14"/>
  <c r="IW459" i="14"/>
  <c r="IU459" i="14"/>
  <c r="IS459" i="14"/>
  <c r="IQ459" i="14"/>
  <c r="IO459" i="14"/>
  <c r="IM459" i="14"/>
  <c r="IK459" i="14"/>
  <c r="II459" i="14"/>
  <c r="IG459" i="14"/>
  <c r="IE459" i="14"/>
  <c r="IC459" i="14"/>
  <c r="IA459" i="14"/>
  <c r="HY459" i="14"/>
  <c r="HW459" i="14"/>
  <c r="AL459" i="14"/>
  <c r="AJ459" i="14"/>
  <c r="AH459" i="14"/>
  <c r="AF459" i="14"/>
  <c r="CP459" i="14"/>
  <c r="CN459" i="14"/>
  <c r="CL459" i="14"/>
  <c r="CJ459" i="14"/>
  <c r="EH459" i="14"/>
  <c r="GS459" i="14"/>
  <c r="BU459" i="14"/>
  <c r="BV459" i="14"/>
  <c r="DS459" i="14"/>
  <c r="DQ459" i="14"/>
  <c r="DO459" i="14"/>
  <c r="DM459" i="14"/>
  <c r="DK459" i="14"/>
  <c r="DI459" i="14"/>
  <c r="DG459" i="14"/>
  <c r="DE459" i="14"/>
  <c r="DC459" i="14"/>
  <c r="DA459" i="14"/>
  <c r="CY459" i="14"/>
  <c r="FI459" i="14"/>
  <c r="FG459" i="14"/>
  <c r="FE459" i="14"/>
  <c r="FC459" i="14"/>
  <c r="HM459" i="14"/>
  <c r="HK459" i="14"/>
  <c r="HI459" i="14"/>
  <c r="HG459" i="14"/>
  <c r="N459" i="14"/>
  <c r="EK459" i="14"/>
  <c r="M459" i="14"/>
  <c r="C203" i="14"/>
  <c r="D202" i="14"/>
  <c r="E201" i="14"/>
  <c r="H201" i="14" s="1"/>
  <c r="F200" i="14"/>
  <c r="I200" i="14" s="1"/>
  <c r="K200" i="14" s="1"/>
  <c r="K117" i="2"/>
  <c r="M117" i="2" s="1"/>
  <c r="O117" i="2" s="1"/>
  <c r="S117" i="2" s="1"/>
  <c r="L71" i="11" s="1"/>
  <c r="C119" i="2"/>
  <c r="F118" i="2"/>
  <c r="H118" i="2"/>
  <c r="I118" i="2" s="1"/>
  <c r="D118" i="2"/>
  <c r="E118" i="2" s="1"/>
  <c r="AH116" i="2"/>
  <c r="AI116" i="2" s="1"/>
  <c r="AK116" i="2" s="1"/>
  <c r="AO116" i="2" s="1"/>
  <c r="M70" i="11" s="1"/>
  <c r="AC117" i="2"/>
  <c r="Z118" i="2"/>
  <c r="AE117" i="2"/>
  <c r="AF117" i="2" s="1"/>
  <c r="AA117" i="2"/>
  <c r="AB117" i="2" s="1"/>
  <c r="X129" i="2"/>
  <c r="HY460" i="14" l="1"/>
  <c r="BS460" i="14"/>
  <c r="CN460" i="14"/>
  <c r="H460" i="14"/>
  <c r="AI460" i="14"/>
  <c r="CQ460" i="14"/>
  <c r="HS460" i="14"/>
  <c r="ID460" i="14"/>
  <c r="CA460" i="14"/>
  <c r="ES460" i="14"/>
  <c r="IA460" i="14"/>
  <c r="DW460" i="14"/>
  <c r="AA460" i="14"/>
  <c r="JA460" i="14"/>
  <c r="FI460" i="14"/>
  <c r="CC460" i="14"/>
  <c r="BZ460" i="14"/>
  <c r="CV460" i="14"/>
  <c r="P460" i="14"/>
  <c r="BN460" i="14"/>
  <c r="IQ460" i="14"/>
  <c r="X460" i="14"/>
  <c r="GS460" i="14"/>
  <c r="GA460" i="14"/>
  <c r="II460" i="14"/>
  <c r="CP460" i="14"/>
  <c r="BU460" i="14"/>
  <c r="IF460" i="14"/>
  <c r="EC460" i="14"/>
  <c r="BP460" i="14"/>
  <c r="HQ460" i="14"/>
  <c r="CI460" i="14"/>
  <c r="CH460" i="14"/>
  <c r="EK460" i="14"/>
  <c r="GG460" i="14"/>
  <c r="CX460" i="14"/>
  <c r="FA460" i="14"/>
  <c r="CF460" i="14"/>
  <c r="BL460" i="14"/>
  <c r="IJ460" i="14"/>
  <c r="CS460" i="14"/>
  <c r="HI460" i="14"/>
  <c r="S460" i="14"/>
  <c r="HK460" i="14"/>
  <c r="BX460" i="14"/>
  <c r="IP460" i="14"/>
  <c r="AF460" i="14"/>
  <c r="CK460" i="14"/>
  <c r="HA460" i="14"/>
  <c r="K460" i="14"/>
  <c r="EA460" i="14"/>
  <c r="IO460" i="14"/>
  <c r="IR460" i="14"/>
  <c r="DJ460" i="14"/>
  <c r="IL460" i="14"/>
  <c r="DY460" i="14"/>
  <c r="BE460" i="14"/>
  <c r="AO460" i="14"/>
  <c r="CT460" i="14"/>
  <c r="CW460" i="14"/>
  <c r="HG460" i="14"/>
  <c r="CD460" i="14"/>
  <c r="CG460" i="14"/>
  <c r="GQ460" i="14"/>
  <c r="IW460" i="14"/>
  <c r="GU460" i="14"/>
  <c r="DU460" i="14"/>
  <c r="FZ460" i="14"/>
  <c r="DK460" i="14"/>
  <c r="DL460" i="14"/>
  <c r="HO460" i="14"/>
  <c r="CL460" i="14"/>
  <c r="CO460" i="14"/>
  <c r="GY460" i="14"/>
  <c r="BV460" i="14"/>
  <c r="BY460" i="14"/>
  <c r="BK460" i="14"/>
  <c r="GB460" i="14"/>
  <c r="FU460" i="14"/>
  <c r="AS460" i="14"/>
  <c r="BC460" i="14"/>
  <c r="FS460" i="14"/>
  <c r="CZ460" i="14"/>
  <c r="AH460" i="14"/>
  <c r="FC460" i="14"/>
  <c r="AK460" i="14"/>
  <c r="Z460" i="14"/>
  <c r="EU460" i="14"/>
  <c r="AC460" i="14"/>
  <c r="R460" i="14"/>
  <c r="EM460" i="14"/>
  <c r="U460" i="14"/>
  <c r="J460" i="14"/>
  <c r="EE460" i="14"/>
  <c r="M460" i="14"/>
  <c r="GK460" i="14"/>
  <c r="JB460" i="14"/>
  <c r="BG460" i="14"/>
  <c r="IM460" i="14"/>
  <c r="BI460" i="14"/>
  <c r="DI460" i="14"/>
  <c r="DM460" i="14"/>
  <c r="HZ460" i="14"/>
  <c r="GE460" i="14"/>
  <c r="FE460" i="14"/>
  <c r="AE460" i="14"/>
  <c r="AJ460" i="14"/>
  <c r="EW460" i="14"/>
  <c r="W460" i="14"/>
  <c r="AB460" i="14"/>
  <c r="EO460" i="14"/>
  <c r="O460" i="14"/>
  <c r="T460" i="14"/>
  <c r="EG460" i="14"/>
  <c r="G460" i="14"/>
  <c r="L460" i="14"/>
  <c r="IV460" i="14"/>
  <c r="GO460" i="14"/>
  <c r="GD460" i="14"/>
  <c r="DO460" i="14"/>
  <c r="FW460" i="14"/>
  <c r="DH460" i="14"/>
  <c r="FX460" i="14"/>
  <c r="FR460" i="14"/>
  <c r="FG460" i="14"/>
  <c r="AG460" i="14"/>
  <c r="AL460" i="14"/>
  <c r="EY460" i="14"/>
  <c r="Y460" i="14"/>
  <c r="AD460" i="14"/>
  <c r="EQ460" i="14"/>
  <c r="Q460" i="14"/>
  <c r="V460" i="14"/>
  <c r="EI460" i="14"/>
  <c r="I460" i="14"/>
  <c r="N460" i="14"/>
  <c r="BO460" i="14"/>
  <c r="IU460" i="14"/>
  <c r="BQ460" i="14"/>
  <c r="GC460" i="14"/>
  <c r="IT460" i="14"/>
  <c r="IH460" i="14"/>
  <c r="DG460" i="14"/>
  <c r="FM460" i="14"/>
  <c r="DF460" i="14"/>
  <c r="CU460" i="14"/>
  <c r="CR460" i="14"/>
  <c r="HU460" i="14"/>
  <c r="CM460" i="14"/>
  <c r="CJ460" i="14"/>
  <c r="HM460" i="14"/>
  <c r="CE460" i="14"/>
  <c r="CB460" i="14"/>
  <c r="HE460" i="14"/>
  <c r="BW460" i="14"/>
  <c r="BT460" i="14"/>
  <c r="GW460" i="14"/>
  <c r="IX460" i="14"/>
  <c r="GI460" i="14"/>
  <c r="IZ460" i="14"/>
  <c r="DQ460" i="14"/>
  <c r="GH460" i="14"/>
  <c r="FV460" i="14"/>
  <c r="AU460" i="14"/>
  <c r="FK460" i="14"/>
  <c r="AT460" i="14"/>
  <c r="GF460" i="14"/>
  <c r="AW460" i="14"/>
  <c r="DN460" i="14"/>
  <c r="AM460" i="14"/>
  <c r="HW460" i="14"/>
  <c r="IC460" i="14"/>
  <c r="DC460" i="14"/>
  <c r="FP460" i="14"/>
  <c r="CY460" i="14"/>
  <c r="DB460" i="14"/>
  <c r="HC460" i="14"/>
  <c r="BM460" i="14"/>
  <c r="BR460" i="14"/>
  <c r="DS460" i="14"/>
  <c r="IN460" i="14"/>
  <c r="IS460" i="14"/>
  <c r="AY460" i="14"/>
  <c r="FT460" i="14"/>
  <c r="FY460" i="14"/>
  <c r="FQ460" i="14"/>
  <c r="HX460" i="14"/>
  <c r="AN460" i="14"/>
  <c r="BA460" i="14"/>
  <c r="DA460" i="14"/>
  <c r="FL460" i="14"/>
  <c r="AR460" i="14"/>
  <c r="HR460" i="14"/>
  <c r="HP460" i="14"/>
  <c r="HV460" i="14"/>
  <c r="HT460" i="14"/>
  <c r="HJ460" i="14"/>
  <c r="HH460" i="14"/>
  <c r="HN460" i="14"/>
  <c r="HL460" i="14"/>
  <c r="HB460" i="14"/>
  <c r="GZ460" i="14"/>
  <c r="HF460" i="14"/>
  <c r="HD460" i="14"/>
  <c r="GT460" i="14"/>
  <c r="GR460" i="14"/>
  <c r="GX460" i="14"/>
  <c r="GV460" i="14"/>
  <c r="GL460" i="14"/>
  <c r="GJ460" i="14"/>
  <c r="GP460" i="14"/>
  <c r="GN460" i="14"/>
  <c r="DR460" i="14"/>
  <c r="DP460" i="14"/>
  <c r="DV460" i="14"/>
  <c r="DT460" i="14"/>
  <c r="AX460" i="14"/>
  <c r="AV460" i="14"/>
  <c r="BB460" i="14"/>
  <c r="AZ460" i="14"/>
  <c r="DE460" i="14"/>
  <c r="IB460" i="14"/>
  <c r="DD460" i="14"/>
  <c r="GM460" i="14"/>
  <c r="FF460" i="14"/>
  <c r="FD460" i="14"/>
  <c r="FJ460" i="14"/>
  <c r="FH460" i="14"/>
  <c r="EX460" i="14"/>
  <c r="EV460" i="14"/>
  <c r="FB460" i="14"/>
  <c r="EZ460" i="14"/>
  <c r="EP460" i="14"/>
  <c r="EN460" i="14"/>
  <c r="ET460" i="14"/>
  <c r="ER460" i="14"/>
  <c r="EH460" i="14"/>
  <c r="EF460" i="14"/>
  <c r="EL460" i="14"/>
  <c r="EJ460" i="14"/>
  <c r="DZ460" i="14"/>
  <c r="DX460" i="14"/>
  <c r="ED460" i="14"/>
  <c r="EB460" i="14"/>
  <c r="BF460" i="14"/>
  <c r="BD460" i="14"/>
  <c r="BJ460" i="14"/>
  <c r="BH460" i="14"/>
  <c r="IG460" i="14"/>
  <c r="IE460" i="14"/>
  <c r="IK460" i="14"/>
  <c r="FO460" i="14"/>
  <c r="AQ460" i="14"/>
  <c r="FN460" i="14"/>
  <c r="AP460" i="14"/>
  <c r="F201" i="14"/>
  <c r="G201" i="14"/>
  <c r="IV461" i="14"/>
  <c r="IN461" i="14"/>
  <c r="IF461" i="14"/>
  <c r="HX461" i="14"/>
  <c r="HP461" i="14"/>
  <c r="HH461" i="14"/>
  <c r="GZ461" i="14"/>
  <c r="GR461" i="14"/>
  <c r="GJ461" i="14"/>
  <c r="GB461" i="14"/>
  <c r="FT461" i="14"/>
  <c r="FL461" i="14"/>
  <c r="FD461" i="14"/>
  <c r="EV461" i="14"/>
  <c r="EN461" i="14"/>
  <c r="EF461" i="14"/>
  <c r="DX461" i="14"/>
  <c r="DP461" i="14"/>
  <c r="DH461" i="14"/>
  <c r="CZ461" i="14"/>
  <c r="CR461" i="14"/>
  <c r="CJ461" i="14"/>
  <c r="CB461" i="14"/>
  <c r="BT461" i="14"/>
  <c r="BL461" i="14"/>
  <c r="BD461" i="14"/>
  <c r="AV461" i="14"/>
  <c r="AN461" i="14"/>
  <c r="AF461" i="14"/>
  <c r="X461" i="14"/>
  <c r="P461" i="14"/>
  <c r="H461" i="14"/>
  <c r="IU461" i="14"/>
  <c r="IM461" i="14"/>
  <c r="IE461" i="14"/>
  <c r="HW461" i="14"/>
  <c r="HO461" i="14"/>
  <c r="HG461" i="14"/>
  <c r="GY461" i="14"/>
  <c r="GQ461" i="14"/>
  <c r="GI461" i="14"/>
  <c r="GA461" i="14"/>
  <c r="FS461" i="14"/>
  <c r="FK461" i="14"/>
  <c r="FC461" i="14"/>
  <c r="EU461" i="14"/>
  <c r="EM461" i="14"/>
  <c r="EE461" i="14"/>
  <c r="DW461" i="14"/>
  <c r="DO461" i="14"/>
  <c r="DG461" i="14"/>
  <c r="CY461" i="14"/>
  <c r="CQ461" i="14"/>
  <c r="CI461" i="14"/>
  <c r="CA461" i="14"/>
  <c r="BS461" i="14"/>
  <c r="BK461" i="14"/>
  <c r="BC461" i="14"/>
  <c r="AU461" i="14"/>
  <c r="AM461" i="14"/>
  <c r="AE461" i="14"/>
  <c r="W461" i="14"/>
  <c r="O461" i="14"/>
  <c r="G461" i="14"/>
  <c r="JB461" i="14"/>
  <c r="IT461" i="14"/>
  <c r="IL461" i="14"/>
  <c r="ID461" i="14"/>
  <c r="HV461" i="14"/>
  <c r="HN461" i="14"/>
  <c r="HF461" i="14"/>
  <c r="GX461" i="14"/>
  <c r="GP461" i="14"/>
  <c r="GH461" i="14"/>
  <c r="FZ461" i="14"/>
  <c r="FR461" i="14"/>
  <c r="FJ461" i="14"/>
  <c r="FB461" i="14"/>
  <c r="ET461" i="14"/>
  <c r="EL461" i="14"/>
  <c r="ED461" i="14"/>
  <c r="DV461" i="14"/>
  <c r="DN461" i="14"/>
  <c r="DF461" i="14"/>
  <c r="CX461" i="14"/>
  <c r="CP461" i="14"/>
  <c r="CH461" i="14"/>
  <c r="BZ461" i="14"/>
  <c r="BR461" i="14"/>
  <c r="BJ461" i="14"/>
  <c r="BB461" i="14"/>
  <c r="AT461" i="14"/>
  <c r="AL461" i="14"/>
  <c r="AD461" i="14"/>
  <c r="V461" i="14"/>
  <c r="N461" i="14"/>
  <c r="JA461" i="14"/>
  <c r="IS461" i="14"/>
  <c r="IK461" i="14"/>
  <c r="IC461" i="14"/>
  <c r="HU461" i="14"/>
  <c r="HM461" i="14"/>
  <c r="HE461" i="14"/>
  <c r="GW461" i="14"/>
  <c r="GO461" i="14"/>
  <c r="GG461" i="14"/>
  <c r="FY461" i="14"/>
  <c r="FQ461" i="14"/>
  <c r="FI461" i="14"/>
  <c r="FA461" i="14"/>
  <c r="ES461" i="14"/>
  <c r="EK461" i="14"/>
  <c r="EC461" i="14"/>
  <c r="DU461" i="14"/>
  <c r="DM461" i="14"/>
  <c r="DE461" i="14"/>
  <c r="CW461" i="14"/>
  <c r="CO461" i="14"/>
  <c r="CG461" i="14"/>
  <c r="BY461" i="14"/>
  <c r="BQ461" i="14"/>
  <c r="BI461" i="14"/>
  <c r="BA461" i="14"/>
  <c r="AS461" i="14"/>
  <c r="AK461" i="14"/>
  <c r="AC461" i="14"/>
  <c r="U461" i="14"/>
  <c r="M461" i="14"/>
  <c r="IZ461" i="14"/>
  <c r="IR461" i="14"/>
  <c r="IJ461" i="14"/>
  <c r="IB461" i="14"/>
  <c r="HT461" i="14"/>
  <c r="HL461" i="14"/>
  <c r="HD461" i="14"/>
  <c r="GV461" i="14"/>
  <c r="GN461" i="14"/>
  <c r="GF461" i="14"/>
  <c r="FX461" i="14"/>
  <c r="FP461" i="14"/>
  <c r="FH461" i="14"/>
  <c r="EZ461" i="14"/>
  <c r="ER461" i="14"/>
  <c r="EJ461" i="14"/>
  <c r="EB461" i="14"/>
  <c r="DT461" i="14"/>
  <c r="DL461" i="14"/>
  <c r="DD461" i="14"/>
  <c r="CV461" i="14"/>
  <c r="CN461" i="14"/>
  <c r="CF461" i="14"/>
  <c r="BX461" i="14"/>
  <c r="BP461" i="14"/>
  <c r="BH461" i="14"/>
  <c r="AZ461" i="14"/>
  <c r="AR461" i="14"/>
  <c r="AJ461" i="14"/>
  <c r="AB461" i="14"/>
  <c r="T461" i="14"/>
  <c r="L461" i="14"/>
  <c r="IY461" i="14"/>
  <c r="IQ461" i="14"/>
  <c r="II461" i="14"/>
  <c r="IA461" i="14"/>
  <c r="HS461" i="14"/>
  <c r="HK461" i="14"/>
  <c r="HC461" i="14"/>
  <c r="GU461" i="14"/>
  <c r="GM461" i="14"/>
  <c r="GE461" i="14"/>
  <c r="FW461" i="14"/>
  <c r="FO461" i="14"/>
  <c r="FG461" i="14"/>
  <c r="EY461" i="14"/>
  <c r="EQ461" i="14"/>
  <c r="EI461" i="14"/>
  <c r="EA461" i="14"/>
  <c r="DS461" i="14"/>
  <c r="DK461" i="14"/>
  <c r="DC461" i="14"/>
  <c r="CU461" i="14"/>
  <c r="CM461" i="14"/>
  <c r="CE461" i="14"/>
  <c r="BW461" i="14"/>
  <c r="BO461" i="14"/>
  <c r="BG461" i="14"/>
  <c r="AY461" i="14"/>
  <c r="AQ461" i="14"/>
  <c r="AI461" i="14"/>
  <c r="AA461" i="14"/>
  <c r="S461" i="14"/>
  <c r="K461" i="14"/>
  <c r="IX461" i="14"/>
  <c r="IP461" i="14"/>
  <c r="IH461" i="14"/>
  <c r="HZ461" i="14"/>
  <c r="HR461" i="14"/>
  <c r="HJ461" i="14"/>
  <c r="HB461" i="14"/>
  <c r="GT461" i="14"/>
  <c r="GL461" i="14"/>
  <c r="GD461" i="14"/>
  <c r="FV461" i="14"/>
  <c r="FN461" i="14"/>
  <c r="FF461" i="14"/>
  <c r="EX461" i="14"/>
  <c r="EP461" i="14"/>
  <c r="EH461" i="14"/>
  <c r="DZ461" i="14"/>
  <c r="DR461" i="14"/>
  <c r="DJ461" i="14"/>
  <c r="DB461" i="14"/>
  <c r="CT461" i="14"/>
  <c r="CL461" i="14"/>
  <c r="CD461" i="14"/>
  <c r="BV461" i="14"/>
  <c r="BN461" i="14"/>
  <c r="BF461" i="14"/>
  <c r="AX461" i="14"/>
  <c r="AP461" i="14"/>
  <c r="AH461" i="14"/>
  <c r="Z461" i="14"/>
  <c r="R461" i="14"/>
  <c r="J461" i="14"/>
  <c r="IW461" i="14"/>
  <c r="IO461" i="14"/>
  <c r="IG461" i="14"/>
  <c r="HY461" i="14"/>
  <c r="HQ461" i="14"/>
  <c r="HI461" i="14"/>
  <c r="HA461" i="14"/>
  <c r="GS461" i="14"/>
  <c r="GK461" i="14"/>
  <c r="GC461" i="14"/>
  <c r="FU461" i="14"/>
  <c r="FM461" i="14"/>
  <c r="FE461" i="14"/>
  <c r="EW461" i="14"/>
  <c r="EO461" i="14"/>
  <c r="EG461" i="14"/>
  <c r="DY461" i="14"/>
  <c r="DQ461" i="14"/>
  <c r="DI461" i="14"/>
  <c r="DA461" i="14"/>
  <c r="CS461" i="14"/>
  <c r="CK461" i="14"/>
  <c r="CC461" i="14"/>
  <c r="BU461" i="14"/>
  <c r="BM461" i="14"/>
  <c r="BE461" i="14"/>
  <c r="AW461" i="14"/>
  <c r="AO461" i="14"/>
  <c r="AG461" i="14"/>
  <c r="Y461" i="14"/>
  <c r="Q461" i="14"/>
  <c r="I461" i="14"/>
  <c r="E202" i="14"/>
  <c r="F202" i="14" s="1"/>
  <c r="D203" i="14"/>
  <c r="C204" i="14"/>
  <c r="K118" i="2"/>
  <c r="M118" i="2" s="1"/>
  <c r="O118" i="2" s="1"/>
  <c r="S118" i="2" s="1"/>
  <c r="L72" i="11" s="1"/>
  <c r="AH117" i="2"/>
  <c r="AI117" i="2" s="1"/>
  <c r="AK117" i="2" s="1"/>
  <c r="AO117" i="2" s="1"/>
  <c r="M71" i="11" s="1"/>
  <c r="F119" i="2"/>
  <c r="C120" i="2"/>
  <c r="D119" i="2"/>
  <c r="E119" i="2" s="1"/>
  <c r="H119" i="2"/>
  <c r="I119" i="2" s="1"/>
  <c r="AC118" i="2"/>
  <c r="AA118" i="2"/>
  <c r="AB118" i="2" s="1"/>
  <c r="Z119" i="2"/>
  <c r="AE118" i="2"/>
  <c r="AF118" i="2" s="1"/>
  <c r="X130" i="2"/>
  <c r="I201" i="14" l="1"/>
  <c r="K201" i="14" s="1"/>
  <c r="EV462" i="14" s="1"/>
  <c r="G202" i="14"/>
  <c r="H202" i="14"/>
  <c r="C205" i="14"/>
  <c r="D204" i="14"/>
  <c r="E203" i="14"/>
  <c r="G203" i="14" s="1"/>
  <c r="K119" i="2"/>
  <c r="M119" i="2" s="1"/>
  <c r="O119" i="2" s="1"/>
  <c r="S119" i="2" s="1"/>
  <c r="L73" i="11" s="1"/>
  <c r="AH118" i="2"/>
  <c r="AI118" i="2" s="1"/>
  <c r="AK118" i="2" s="1"/>
  <c r="AO118" i="2" s="1"/>
  <c r="M72" i="11" s="1"/>
  <c r="C121" i="2"/>
  <c r="F120" i="2"/>
  <c r="H120" i="2"/>
  <c r="I120" i="2" s="1"/>
  <c r="D120" i="2"/>
  <c r="E120" i="2" s="1"/>
  <c r="AC119" i="2"/>
  <c r="AA119" i="2"/>
  <c r="AB119" i="2" s="1"/>
  <c r="AE119" i="2"/>
  <c r="AF119" i="2" s="1"/>
  <c r="Z120" i="2"/>
  <c r="X131" i="2"/>
  <c r="FT462" i="14" l="1"/>
  <c r="BX462" i="14"/>
  <c r="AA462" i="14"/>
  <c r="AT462" i="14"/>
  <c r="M462" i="14"/>
  <c r="I462" i="14"/>
  <c r="BK462" i="14"/>
  <c r="AC462" i="14"/>
  <c r="DK462" i="14"/>
  <c r="IQ462" i="14"/>
  <c r="DR462" i="14"/>
  <c r="GD462" i="14"/>
  <c r="FF462" i="14"/>
  <c r="CX462" i="14"/>
  <c r="DW462" i="14"/>
  <c r="FM462" i="14"/>
  <c r="EM462" i="14"/>
  <c r="ER462" i="14"/>
  <c r="GH462" i="14"/>
  <c r="IU462" i="14"/>
  <c r="BA462" i="14"/>
  <c r="FD462" i="14"/>
  <c r="AR462" i="14"/>
  <c r="AL462" i="14"/>
  <c r="DL462" i="14"/>
  <c r="IM462" i="14"/>
  <c r="L462" i="14"/>
  <c r="P462" i="14"/>
  <c r="IT462" i="14"/>
  <c r="AQ462" i="14"/>
  <c r="AF462" i="14"/>
  <c r="BQ462" i="14"/>
  <c r="DZ462" i="14"/>
  <c r="O462" i="14"/>
  <c r="FP462" i="14"/>
  <c r="FL462" i="14"/>
  <c r="DS462" i="14"/>
  <c r="GL462" i="14"/>
  <c r="GB462" i="14"/>
  <c r="DF462" i="14"/>
  <c r="EU462" i="14"/>
  <c r="GA462" i="14"/>
  <c r="CD462" i="14"/>
  <c r="W462" i="14"/>
  <c r="EL462" i="14"/>
  <c r="IR462" i="14"/>
  <c r="IX462" i="14"/>
  <c r="BB462" i="14"/>
  <c r="U462" i="14"/>
  <c r="Q462" i="14"/>
  <c r="BV462" i="14"/>
  <c r="DV462" i="14"/>
  <c r="EA462" i="14"/>
  <c r="DI462" i="14"/>
  <c r="GT462" i="14"/>
  <c r="CS462" i="14"/>
  <c r="HS462" i="14"/>
  <c r="FB462" i="14"/>
  <c r="EB462" i="14"/>
  <c r="EH462" i="14"/>
  <c r="FW462" i="14"/>
  <c r="EX462" i="14"/>
  <c r="FC462" i="14"/>
  <c r="GR462" i="14"/>
  <c r="EQ462" i="14"/>
  <c r="H462" i="14"/>
  <c r="ED462" i="14"/>
  <c r="BE462" i="14"/>
  <c r="FZ462" i="14"/>
  <c r="AP462" i="14"/>
  <c r="II462" i="14"/>
  <c r="AI462" i="14"/>
  <c r="X462" i="14"/>
  <c r="BI462" i="14"/>
  <c r="AY462" i="14"/>
  <c r="IP462" i="14"/>
  <c r="V462" i="14"/>
  <c r="HH462" i="14"/>
  <c r="GE462" i="14"/>
  <c r="DE462" i="14"/>
  <c r="HD462" i="14"/>
  <c r="BO462" i="14"/>
  <c r="GP462" i="14"/>
  <c r="DM462" i="14"/>
  <c r="HO462" i="14"/>
  <c r="BZ462" i="14"/>
  <c r="HA462" i="14"/>
  <c r="DU462" i="14"/>
  <c r="HZ462" i="14"/>
  <c r="CK462" i="14"/>
  <c r="HK462" i="14"/>
  <c r="EC462" i="14"/>
  <c r="BC462" i="14"/>
  <c r="GS462" i="14"/>
  <c r="FS462" i="14"/>
  <c r="G462" i="14"/>
  <c r="EG462" i="14"/>
  <c r="GN462" i="14"/>
  <c r="FQ462" i="14"/>
  <c r="AE462" i="14"/>
  <c r="EW462" i="14"/>
  <c r="T462" i="14"/>
  <c r="FY462" i="14"/>
  <c r="AM462" i="14"/>
  <c r="FG462" i="14"/>
  <c r="AB462" i="14"/>
  <c r="GG462" i="14"/>
  <c r="AU462" i="14"/>
  <c r="FR462" i="14"/>
  <c r="AJ462" i="14"/>
  <c r="GO462" i="14"/>
  <c r="DO462" i="14"/>
  <c r="GW462" i="14"/>
  <c r="IZ462" i="14"/>
  <c r="BD462" i="14"/>
  <c r="FA462" i="14"/>
  <c r="S462" i="14"/>
  <c r="IC462" i="14"/>
  <c r="DC462" i="14"/>
  <c r="ID462" i="14"/>
  <c r="CN462" i="14"/>
  <c r="IK462" i="14"/>
  <c r="DN462" i="14"/>
  <c r="IO462" i="14"/>
  <c r="CY462" i="14"/>
  <c r="IS462" i="14"/>
  <c r="DY462" i="14"/>
  <c r="IY462" i="14"/>
  <c r="DJ462" i="14"/>
  <c r="JA462" i="14"/>
  <c r="GV462" i="14"/>
  <c r="IV462" i="14"/>
  <c r="IG462" i="14"/>
  <c r="EJ462" i="14"/>
  <c r="GZ462" i="14"/>
  <c r="JB462" i="14"/>
  <c r="FK462" i="14"/>
  <c r="CR462" i="14"/>
  <c r="GK462" i="14"/>
  <c r="AX462" i="14"/>
  <c r="FV462" i="14"/>
  <c r="CZ462" i="14"/>
  <c r="GU462" i="14"/>
  <c r="BF462" i="14"/>
  <c r="GF462" i="14"/>
  <c r="DH462" i="14"/>
  <c r="HF462" i="14"/>
  <c r="BP462" i="14"/>
  <c r="GQ462" i="14"/>
  <c r="DP462" i="14"/>
  <c r="GC462" i="14"/>
  <c r="N462" i="14"/>
  <c r="AS462" i="14"/>
  <c r="DQ462" i="14"/>
  <c r="AD462" i="14"/>
  <c r="BJ462" i="14"/>
  <c r="GY462" i="14"/>
  <c r="BU462" i="14"/>
  <c r="HP462" i="14"/>
  <c r="CI462" i="14"/>
  <c r="HJ462" i="14"/>
  <c r="CE462" i="14"/>
  <c r="HX462" i="14"/>
  <c r="CT462" i="14"/>
  <c r="HT462" i="14"/>
  <c r="CP462" i="14"/>
  <c r="IF462" i="14"/>
  <c r="DD462" i="14"/>
  <c r="IE462" i="14"/>
  <c r="DA462" i="14"/>
  <c r="IN462" i="14"/>
  <c r="BG462" i="14"/>
  <c r="AV462" i="14"/>
  <c r="ES462" i="14"/>
  <c r="K462" i="14"/>
  <c r="BN462" i="14"/>
  <c r="FI462" i="14"/>
  <c r="Y462" i="14"/>
  <c r="EO462" i="14"/>
  <c r="BY462" i="14"/>
  <c r="CF462" i="14"/>
  <c r="HG462" i="14"/>
  <c r="BR462" i="14"/>
  <c r="HC462" i="14"/>
  <c r="CQ462" i="14"/>
  <c r="HR462" i="14"/>
  <c r="CC462" i="14"/>
  <c r="HN462" i="14"/>
  <c r="DB462" i="14"/>
  <c r="IB462" i="14"/>
  <c r="CM462" i="14"/>
  <c r="HY462" i="14"/>
  <c r="IJ462" i="14"/>
  <c r="CU462" i="14"/>
  <c r="HV462" i="14"/>
  <c r="EK462" i="14"/>
  <c r="FN462" i="14"/>
  <c r="AG462" i="14"/>
  <c r="EY462" i="14"/>
  <c r="CG462" i="14"/>
  <c r="FX462" i="14"/>
  <c r="AO462" i="14"/>
  <c r="FJ462" i="14"/>
  <c r="CO462" i="14"/>
  <c r="GI462" i="14"/>
  <c r="AW462" i="14"/>
  <c r="FU462" i="14"/>
  <c r="CW462" i="14"/>
  <c r="EI462" i="14"/>
  <c r="J462" i="14"/>
  <c r="DT462" i="14"/>
  <c r="BL462" i="14"/>
  <c r="BM462" i="14"/>
  <c r="GM462" i="14"/>
  <c r="AZ462" i="14"/>
  <c r="HE462" i="14"/>
  <c r="BW462" i="14"/>
  <c r="GX462" i="14"/>
  <c r="BH462" i="14"/>
  <c r="HM462" i="14"/>
  <c r="CH462" i="14"/>
  <c r="HI462" i="14"/>
  <c r="BS462" i="14"/>
  <c r="HU462" i="14"/>
  <c r="HQ462" i="14"/>
  <c r="CA462" i="14"/>
  <c r="HB462" i="14"/>
  <c r="DX462" i="14"/>
  <c r="ET462" i="14"/>
  <c r="R462" i="14"/>
  <c r="EE462" i="14"/>
  <c r="BT462" i="14"/>
  <c r="FE462" i="14"/>
  <c r="Z462" i="14"/>
  <c r="EP462" i="14"/>
  <c r="CB462" i="14"/>
  <c r="FO462" i="14"/>
  <c r="AH462" i="14"/>
  <c r="EZ462" i="14"/>
  <c r="CJ462" i="14"/>
  <c r="I202" i="14"/>
  <c r="K202" i="14" s="1"/>
  <c r="JA463" i="14" s="1"/>
  <c r="AN462" i="14"/>
  <c r="FH462" i="14"/>
  <c r="AK462" i="14"/>
  <c r="GJ462" i="14"/>
  <c r="IA462" i="14"/>
  <c r="CL462" i="14"/>
  <c r="HL462" i="14"/>
  <c r="EF462" i="14"/>
  <c r="IL462" i="14"/>
  <c r="CV462" i="14"/>
  <c r="HW462" i="14"/>
  <c r="EN462" i="14"/>
  <c r="IW462" i="14"/>
  <c r="DG462" i="14"/>
  <c r="IH462" i="14"/>
  <c r="F203" i="14"/>
  <c r="H203" i="14"/>
  <c r="G204" i="14"/>
  <c r="E204" i="14"/>
  <c r="H204" i="14" s="1"/>
  <c r="D205" i="14"/>
  <c r="C206" i="14"/>
  <c r="K120" i="2"/>
  <c r="M120" i="2" s="1"/>
  <c r="O120" i="2" s="1"/>
  <c r="S120" i="2" s="1"/>
  <c r="L74" i="11" s="1"/>
  <c r="AH119" i="2"/>
  <c r="AI119" i="2" s="1"/>
  <c r="AK119" i="2" s="1"/>
  <c r="AO119" i="2" s="1"/>
  <c r="M73" i="11" s="1"/>
  <c r="D121" i="2"/>
  <c r="E121" i="2" s="1"/>
  <c r="C122" i="2"/>
  <c r="F121" i="2"/>
  <c r="H121" i="2"/>
  <c r="I121" i="2" s="1"/>
  <c r="AC120" i="2"/>
  <c r="AA120" i="2"/>
  <c r="AB120" i="2" s="1"/>
  <c r="Z121" i="2"/>
  <c r="AE120" i="2"/>
  <c r="AF120" i="2" s="1"/>
  <c r="X132" i="2"/>
  <c r="JB463" i="14" l="1"/>
  <c r="CJ463" i="14"/>
  <c r="FM463" i="14"/>
  <c r="BI463" i="14"/>
  <c r="IM463" i="14"/>
  <c r="FY463" i="14"/>
  <c r="IB463" i="14"/>
  <c r="FQ463" i="14"/>
  <c r="HQ463" i="14"/>
  <c r="FI463" i="14"/>
  <c r="DW463" i="14"/>
  <c r="R463" i="14"/>
  <c r="GO463" i="14"/>
  <c r="IW463" i="14"/>
  <c r="CF463" i="14"/>
  <c r="IP463" i="14"/>
  <c r="BX463" i="14"/>
  <c r="BA463" i="14"/>
  <c r="BM463" i="14"/>
  <c r="AS463" i="14"/>
  <c r="BC463" i="14"/>
  <c r="AK463" i="14"/>
  <c r="AO463" i="14"/>
  <c r="DF463" i="14"/>
  <c r="BN463" i="14"/>
  <c r="IU463" i="14"/>
  <c r="GG463" i="14"/>
  <c r="BZ463" i="14"/>
  <c r="IK463" i="14"/>
  <c r="IC463" i="14"/>
  <c r="BD463" i="14"/>
  <c r="HU463" i="14"/>
  <c r="HG463" i="14"/>
  <c r="CS463" i="14"/>
  <c r="FT463" i="14"/>
  <c r="EC463" i="14"/>
  <c r="CM463" i="14"/>
  <c r="FP463" i="14"/>
  <c r="IT463" i="14"/>
  <c r="BF463" i="14"/>
  <c r="IJ463" i="14"/>
  <c r="AX463" i="14"/>
  <c r="HY463" i="14"/>
  <c r="AP463" i="14"/>
  <c r="HO463" i="14"/>
  <c r="AH463" i="14"/>
  <c r="GI463" i="14"/>
  <c r="CI463" i="14"/>
  <c r="ER463" i="14"/>
  <c r="IZ463" i="14"/>
  <c r="FL463" i="14"/>
  <c r="IQ463" i="14"/>
  <c r="FC463" i="14"/>
  <c r="IF463" i="14"/>
  <c r="HV463" i="14"/>
  <c r="EG463" i="14"/>
  <c r="HK463" i="14"/>
  <c r="HM463" i="14"/>
  <c r="Q463" i="14"/>
  <c r="IX463" i="14"/>
  <c r="FS463" i="14"/>
  <c r="IV463" i="14"/>
  <c r="CE463" i="14"/>
  <c r="FJ463" i="14"/>
  <c r="BU463" i="14"/>
  <c r="EY463" i="14"/>
  <c r="BK463" i="14"/>
  <c r="EN463" i="14"/>
  <c r="AZ463" i="14"/>
  <c r="ED463" i="14"/>
  <c r="GZ463" i="14"/>
  <c r="H463" i="14"/>
  <c r="BQ463" i="14"/>
  <c r="GL463" i="14"/>
  <c r="FO463" i="14"/>
  <c r="IO463" i="14"/>
  <c r="FB463" i="14"/>
  <c r="IE463" i="14"/>
  <c r="EQ463" i="14"/>
  <c r="HT463" i="14"/>
  <c r="EF463" i="14"/>
  <c r="HI463" i="14"/>
  <c r="AI463" i="14"/>
  <c r="CN463" i="14"/>
  <c r="CK463" i="14"/>
  <c r="CC463" i="14"/>
  <c r="DZ463" i="14"/>
  <c r="IY463" i="14"/>
  <c r="CH463" i="14"/>
  <c r="IS463" i="14"/>
  <c r="FG463" i="14"/>
  <c r="BS463" i="14"/>
  <c r="EV463" i="14"/>
  <c r="BH463" i="14"/>
  <c r="EL463" i="14"/>
  <c r="AW463" i="14"/>
  <c r="AT463" i="14"/>
  <c r="DL463" i="14"/>
  <c r="CQ463" i="14"/>
  <c r="FR463" i="14"/>
  <c r="BO463" i="14"/>
  <c r="DU463" i="14"/>
  <c r="CB463" i="14"/>
  <c r="FE463" i="14"/>
  <c r="II463" i="14"/>
  <c r="DM463" i="14"/>
  <c r="BR463" i="14"/>
  <c r="EU463" i="14"/>
  <c r="HX463" i="14"/>
  <c r="DE463" i="14"/>
  <c r="BG463" i="14"/>
  <c r="EJ463" i="14"/>
  <c r="HN463" i="14"/>
  <c r="CW463" i="14"/>
  <c r="AV463" i="14"/>
  <c r="DY463" i="14"/>
  <c r="HC463" i="14"/>
  <c r="FA463" i="14"/>
  <c r="DS463" i="14"/>
  <c r="GV463" i="14"/>
  <c r="AE463" i="14"/>
  <c r="HE463" i="14"/>
  <c r="GP463" i="14"/>
  <c r="X463" i="14"/>
  <c r="DA463" i="14"/>
  <c r="M463" i="14"/>
  <c r="EH463" i="14"/>
  <c r="J463" i="14"/>
  <c r="EK463" i="14"/>
  <c r="AR463" i="14"/>
  <c r="DV463" i="14"/>
  <c r="CO463" i="14"/>
  <c r="AL463" i="14"/>
  <c r="DO463" i="14"/>
  <c r="GR463" i="14"/>
  <c r="ES463" i="14"/>
  <c r="DH463" i="14"/>
  <c r="GK463" i="14"/>
  <c r="T463" i="14"/>
  <c r="GC463" i="14"/>
  <c r="O463" i="14"/>
  <c r="CU463" i="14"/>
  <c r="CX463" i="14"/>
  <c r="FH463" i="14"/>
  <c r="IL463" i="14"/>
  <c r="BT463" i="14"/>
  <c r="IH463" i="14"/>
  <c r="EW463" i="14"/>
  <c r="IA463" i="14"/>
  <c r="BJ463" i="14"/>
  <c r="HZ463" i="14"/>
  <c r="EM463" i="14"/>
  <c r="HP463" i="14"/>
  <c r="AY463" i="14"/>
  <c r="HR463" i="14"/>
  <c r="EB463" i="14"/>
  <c r="HF463" i="14"/>
  <c r="AN463" i="14"/>
  <c r="AC463" i="14"/>
  <c r="GY463" i="14"/>
  <c r="AG463" i="14"/>
  <c r="DK463" i="14"/>
  <c r="CG463" i="14"/>
  <c r="AA463" i="14"/>
  <c r="DD463" i="14"/>
  <c r="GH463" i="14"/>
  <c r="L463" i="14"/>
  <c r="CR463" i="14"/>
  <c r="FX463" i="14"/>
  <c r="GA463" i="14"/>
  <c r="IR463" i="14"/>
  <c r="GD463" i="14"/>
  <c r="CA463" i="14"/>
  <c r="FD463" i="14"/>
  <c r="IG463" i="14"/>
  <c r="FV463" i="14"/>
  <c r="BP463" i="14"/>
  <c r="ET463" i="14"/>
  <c r="HW463" i="14"/>
  <c r="FN463" i="14"/>
  <c r="BE463" i="14"/>
  <c r="EI463" i="14"/>
  <c r="HL463" i="14"/>
  <c r="FF463" i="14"/>
  <c r="AU463" i="14"/>
  <c r="DX463" i="14"/>
  <c r="HA463" i="14"/>
  <c r="HJ463" i="14"/>
  <c r="DQ463" i="14"/>
  <c r="GU463" i="14"/>
  <c r="AD463" i="14"/>
  <c r="U463" i="14"/>
  <c r="GN463" i="14"/>
  <c r="W463" i="14"/>
  <c r="CZ463" i="14"/>
  <c r="CP463" i="14"/>
  <c r="FU463" i="14"/>
  <c r="G463" i="14"/>
  <c r="I463" i="14"/>
  <c r="FK463" i="14"/>
  <c r="DR463" i="14"/>
  <c r="IN463" i="14"/>
  <c r="BW463" i="14"/>
  <c r="EZ463" i="14"/>
  <c r="DJ463" i="14"/>
  <c r="ID463" i="14"/>
  <c r="BL463" i="14"/>
  <c r="EO463" i="14"/>
  <c r="DB463" i="14"/>
  <c r="HS463" i="14"/>
  <c r="BB463" i="14"/>
  <c r="EE463" i="14"/>
  <c r="CT463" i="14"/>
  <c r="HH463" i="14"/>
  <c r="AQ463" i="14"/>
  <c r="DT463" i="14"/>
  <c r="EX463" i="14"/>
  <c r="AJ463" i="14"/>
  <c r="DN463" i="14"/>
  <c r="GQ463" i="14"/>
  <c r="HB463" i="14"/>
  <c r="DG463" i="14"/>
  <c r="GJ463" i="14"/>
  <c r="S463" i="14"/>
  <c r="GT463" i="14"/>
  <c r="BV463" i="14"/>
  <c r="GW463" i="14"/>
  <c r="FW463" i="14"/>
  <c r="EA463" i="14"/>
  <c r="HD463" i="14"/>
  <c r="AM463" i="14"/>
  <c r="CL463" i="14"/>
  <c r="GX463" i="14"/>
  <c r="AF463" i="14"/>
  <c r="DI463" i="14"/>
  <c r="EP463" i="14"/>
  <c r="Y463" i="14"/>
  <c r="DC463" i="14"/>
  <c r="GF463" i="14"/>
  <c r="CV463" i="14"/>
  <c r="GB463" i="14"/>
  <c r="GE463" i="14"/>
  <c r="BY463" i="14"/>
  <c r="Z463" i="14"/>
  <c r="DP463" i="14"/>
  <c r="GS463" i="14"/>
  <c r="AB463" i="14"/>
  <c r="CD463" i="14"/>
  <c r="GM463" i="14"/>
  <c r="V463" i="14"/>
  <c r="CY463" i="14"/>
  <c r="FZ463" i="14"/>
  <c r="K463" i="14"/>
  <c r="N463" i="14"/>
  <c r="P463" i="14"/>
  <c r="F204" i="14"/>
  <c r="I204" i="14" s="1"/>
  <c r="K204" i="14" s="1"/>
  <c r="IP465" i="14" s="1"/>
  <c r="I203" i="14"/>
  <c r="K203" i="14" s="1"/>
  <c r="C207" i="14"/>
  <c r="D206" i="14"/>
  <c r="E205" i="14"/>
  <c r="H205" i="14" s="1"/>
  <c r="G205" i="14"/>
  <c r="K121" i="2"/>
  <c r="M121" i="2" s="1"/>
  <c r="O121" i="2" s="1"/>
  <c r="S121" i="2" s="1"/>
  <c r="L75" i="11" s="1"/>
  <c r="AH120" i="2"/>
  <c r="AI120" i="2" s="1"/>
  <c r="AK120" i="2" s="1"/>
  <c r="AO120" i="2" s="1"/>
  <c r="M74" i="11" s="1"/>
  <c r="H122" i="2"/>
  <c r="I122" i="2" s="1"/>
  <c r="C123" i="2"/>
  <c r="D122" i="2"/>
  <c r="E122" i="2" s="1"/>
  <c r="F122" i="2"/>
  <c r="AC121" i="2"/>
  <c r="Z122" i="2"/>
  <c r="AA121" i="2"/>
  <c r="AB121" i="2" s="1"/>
  <c r="AE121" i="2"/>
  <c r="AF121" i="2" s="1"/>
  <c r="X133" i="2"/>
  <c r="F205" i="14" l="1"/>
  <c r="I205" i="14" s="1"/>
  <c r="K205" i="14" s="1"/>
  <c r="CM465" i="14"/>
  <c r="BH465" i="14"/>
  <c r="EG465" i="14"/>
  <c r="GI465" i="14"/>
  <c r="N465" i="14"/>
  <c r="HY465" i="14"/>
  <c r="X465" i="14"/>
  <c r="AN465" i="14"/>
  <c r="GO465" i="14"/>
  <c r="FN465" i="14"/>
  <c r="DU465" i="14"/>
  <c r="BO465" i="14"/>
  <c r="EN465" i="14"/>
  <c r="DJ465" i="14"/>
  <c r="DR465" i="14"/>
  <c r="CX465" i="14"/>
  <c r="DT465" i="14"/>
  <c r="AH465" i="14"/>
  <c r="HF465" i="14"/>
  <c r="DO465" i="14"/>
  <c r="IO465" i="14"/>
  <c r="HH465" i="14"/>
  <c r="IQ465" i="14"/>
  <c r="AQ465" i="14"/>
  <c r="GF465" i="14"/>
  <c r="HJ465" i="14"/>
  <c r="EP465" i="14"/>
  <c r="IR465" i="14"/>
  <c r="U465" i="14"/>
  <c r="O465" i="14"/>
  <c r="GE465" i="14"/>
  <c r="FU465" i="14"/>
  <c r="FI465" i="14"/>
  <c r="EX465" i="14"/>
  <c r="EL465" i="14"/>
  <c r="DN465" i="14"/>
  <c r="CP465" i="14"/>
  <c r="BR465" i="14"/>
  <c r="HK465" i="14"/>
  <c r="CN465" i="14"/>
  <c r="HL465" i="14"/>
  <c r="BC465" i="14"/>
  <c r="GY465" i="14"/>
  <c r="EV465" i="14"/>
  <c r="IX465" i="14"/>
  <c r="GX465" i="14"/>
  <c r="GG465" i="14"/>
  <c r="FV465" i="14"/>
  <c r="FJ465" i="14"/>
  <c r="EY465" i="14"/>
  <c r="EA465" i="14"/>
  <c r="DC465" i="14"/>
  <c r="CE465" i="14"/>
  <c r="HS465" i="14"/>
  <c r="CV465" i="14"/>
  <c r="HT465" i="14"/>
  <c r="BK465" i="14"/>
  <c r="IM465" i="14"/>
  <c r="FL465" i="14"/>
  <c r="K465" i="14"/>
  <c r="HU465" i="14"/>
  <c r="HA465" i="14"/>
  <c r="GH465" i="14"/>
  <c r="FW465" i="14"/>
  <c r="FM465" i="14"/>
  <c r="EO465" i="14"/>
  <c r="DQ465" i="14"/>
  <c r="CS465" i="14"/>
  <c r="IA465" i="14"/>
  <c r="DD465" i="14"/>
  <c r="IB465" i="14"/>
  <c r="CA465" i="14"/>
  <c r="IU465" i="14"/>
  <c r="GZ465" i="14"/>
  <c r="CG465" i="14"/>
  <c r="BV465" i="14"/>
  <c r="BJ465" i="14"/>
  <c r="AY465" i="14"/>
  <c r="AO465" i="14"/>
  <c r="R465" i="14"/>
  <c r="IG465" i="14"/>
  <c r="GS465" i="14"/>
  <c r="FQ465" i="14"/>
  <c r="AB465" i="14"/>
  <c r="EZ465" i="14"/>
  <c r="IL465" i="14"/>
  <c r="DW465" i="14"/>
  <c r="CB465" i="14"/>
  <c r="HX465" i="14"/>
  <c r="CT465" i="14"/>
  <c r="CH465" i="14"/>
  <c r="BW465" i="14"/>
  <c r="BM465" i="14"/>
  <c r="BA465" i="14"/>
  <c r="AC465" i="14"/>
  <c r="I465" i="14"/>
  <c r="HN465" i="14"/>
  <c r="GD465" i="14"/>
  <c r="AJ465" i="14"/>
  <c r="FH465" i="14"/>
  <c r="IT465" i="14"/>
  <c r="EM465" i="14"/>
  <c r="CJ465" i="14"/>
  <c r="GL465" i="14"/>
  <c r="DF465" i="14"/>
  <c r="CU465" i="14"/>
  <c r="CK465" i="14"/>
  <c r="BY465" i="14"/>
  <c r="BN465" i="14"/>
  <c r="AP465" i="14"/>
  <c r="S465" i="14"/>
  <c r="IK465" i="14"/>
  <c r="GW465" i="14"/>
  <c r="AR465" i="14"/>
  <c r="FP465" i="14"/>
  <c r="JB465" i="14"/>
  <c r="GA465" i="14"/>
  <c r="CZ465" i="14"/>
  <c r="GT465" i="14"/>
  <c r="V465" i="14"/>
  <c r="DS465" i="14"/>
  <c r="M465" i="14"/>
  <c r="DI465" i="14"/>
  <c r="HV465" i="14"/>
  <c r="CW465" i="14"/>
  <c r="HE465" i="14"/>
  <c r="CL465" i="14"/>
  <c r="GK465" i="14"/>
  <c r="BZ465" i="14"/>
  <c r="FY465" i="14"/>
  <c r="BB465" i="14"/>
  <c r="FA465" i="14"/>
  <c r="AD465" i="14"/>
  <c r="EC465" i="14"/>
  <c r="J465" i="14"/>
  <c r="DE465" i="14"/>
  <c r="HQ465" i="14"/>
  <c r="II465" i="14"/>
  <c r="AZ465" i="14"/>
  <c r="DL465" i="14"/>
  <c r="FX465" i="14"/>
  <c r="IJ465" i="14"/>
  <c r="G465" i="14"/>
  <c r="BS465" i="14"/>
  <c r="EE465" i="14"/>
  <c r="GQ465" i="14"/>
  <c r="AF465" i="14"/>
  <c r="CR465" i="14"/>
  <c r="FD465" i="14"/>
  <c r="HP465" i="14"/>
  <c r="HB465" i="14"/>
  <c r="AT465" i="14"/>
  <c r="ES465" i="14"/>
  <c r="AI465" i="14"/>
  <c r="EH465" i="14"/>
  <c r="Y465" i="14"/>
  <c r="DV465" i="14"/>
  <c r="P465" i="14"/>
  <c r="DK465" i="14"/>
  <c r="IC465" i="14"/>
  <c r="DA465" i="14"/>
  <c r="HI465" i="14"/>
  <c r="CC465" i="14"/>
  <c r="FZ465" i="14"/>
  <c r="BE465" i="14"/>
  <c r="FB465" i="14"/>
  <c r="AG465" i="14"/>
  <c r="ED465" i="14"/>
  <c r="GM465" i="14"/>
  <c r="IY465" i="14"/>
  <c r="BP465" i="14"/>
  <c r="EB465" i="14"/>
  <c r="GN465" i="14"/>
  <c r="IZ465" i="14"/>
  <c r="W465" i="14"/>
  <c r="CI465" i="14"/>
  <c r="EU465" i="14"/>
  <c r="HG465" i="14"/>
  <c r="AV465" i="14"/>
  <c r="DH465" i="14"/>
  <c r="FT465" i="14"/>
  <c r="IF465" i="14"/>
  <c r="HR465" i="14"/>
  <c r="BG465" i="14"/>
  <c r="FF465" i="14"/>
  <c r="AW465" i="14"/>
  <c r="ET465" i="14"/>
  <c r="AK465" i="14"/>
  <c r="EI465" i="14"/>
  <c r="Z465" i="14"/>
  <c r="DY465" i="14"/>
  <c r="Q465" i="14"/>
  <c r="DM465" i="14"/>
  <c r="ID465" i="14"/>
  <c r="CO465" i="14"/>
  <c r="GP465" i="14"/>
  <c r="BQ465" i="14"/>
  <c r="FO465" i="14"/>
  <c r="AS465" i="14"/>
  <c r="EQ465" i="14"/>
  <c r="GU465" i="14"/>
  <c r="L465" i="14"/>
  <c r="BX465" i="14"/>
  <c r="EJ465" i="14"/>
  <c r="GV465" i="14"/>
  <c r="IS465" i="14"/>
  <c r="AE465" i="14"/>
  <c r="CQ465" i="14"/>
  <c r="FC465" i="14"/>
  <c r="HO465" i="14"/>
  <c r="BD465" i="14"/>
  <c r="DP465" i="14"/>
  <c r="GB465" i="14"/>
  <c r="IN465" i="14"/>
  <c r="HZ465" i="14"/>
  <c r="BU465" i="14"/>
  <c r="FR465" i="14"/>
  <c r="BI465" i="14"/>
  <c r="FG465" i="14"/>
  <c r="AX465" i="14"/>
  <c r="EW465" i="14"/>
  <c r="AL465" i="14"/>
  <c r="EK465" i="14"/>
  <c r="AA465" i="14"/>
  <c r="DZ465" i="14"/>
  <c r="H465" i="14"/>
  <c r="DB465" i="14"/>
  <c r="HM465" i="14"/>
  <c r="CD465" i="14"/>
  <c r="GC465" i="14"/>
  <c r="BF465" i="14"/>
  <c r="FE465" i="14"/>
  <c r="HC465" i="14"/>
  <c r="T465" i="14"/>
  <c r="CF465" i="14"/>
  <c r="ER465" i="14"/>
  <c r="HD465" i="14"/>
  <c r="JA465" i="14"/>
  <c r="AM465" i="14"/>
  <c r="CY465" i="14"/>
  <c r="FK465" i="14"/>
  <c r="HW465" i="14"/>
  <c r="BL465" i="14"/>
  <c r="DX465" i="14"/>
  <c r="GJ465" i="14"/>
  <c r="IV465" i="14"/>
  <c r="IH465" i="14"/>
  <c r="AU465" i="14"/>
  <c r="DG465" i="14"/>
  <c r="FS465" i="14"/>
  <c r="IE465" i="14"/>
  <c r="BT465" i="14"/>
  <c r="EF465" i="14"/>
  <c r="GR465" i="14"/>
  <c r="IW465" i="14"/>
  <c r="GT464" i="14"/>
  <c r="EH464" i="14"/>
  <c r="BV464" i="14"/>
  <c r="J464" i="14"/>
  <c r="GQ464" i="14"/>
  <c r="EE464" i="14"/>
  <c r="BS464" i="14"/>
  <c r="G464" i="14"/>
  <c r="GB464" i="14"/>
  <c r="CU464" i="14"/>
  <c r="M464" i="14"/>
  <c r="FZ464" i="14"/>
  <c r="CS464" i="14"/>
  <c r="L464" i="14"/>
  <c r="FY464" i="14"/>
  <c r="CR464" i="14"/>
  <c r="K464" i="14"/>
  <c r="FX464" i="14"/>
  <c r="CP464" i="14"/>
  <c r="I464" i="14"/>
  <c r="FW464" i="14"/>
  <c r="CO464" i="14"/>
  <c r="H464" i="14"/>
  <c r="GF464" i="14"/>
  <c r="CX464" i="14"/>
  <c r="Q464" i="14"/>
  <c r="GE464" i="14"/>
  <c r="CW464" i="14"/>
  <c r="P464" i="14"/>
  <c r="GC464" i="14"/>
  <c r="CV464" i="14"/>
  <c r="N464" i="14"/>
  <c r="IX464" i="14"/>
  <c r="GL464" i="14"/>
  <c r="DZ464" i="14"/>
  <c r="BN464" i="14"/>
  <c r="IU464" i="14"/>
  <c r="GI464" i="14"/>
  <c r="DW464" i="14"/>
  <c r="BK464" i="14"/>
  <c r="IY464" i="14"/>
  <c r="FQ464" i="14"/>
  <c r="CJ464" i="14"/>
  <c r="IW464" i="14"/>
  <c r="FP464" i="14"/>
  <c r="CH464" i="14"/>
  <c r="IV464" i="14"/>
  <c r="FO464" i="14"/>
  <c r="CG464" i="14"/>
  <c r="IT464" i="14"/>
  <c r="FM464" i="14"/>
  <c r="CF464" i="14"/>
  <c r="IS464" i="14"/>
  <c r="FL464" i="14"/>
  <c r="CE464" i="14"/>
  <c r="JB464" i="14"/>
  <c r="FU464" i="14"/>
  <c r="CN464" i="14"/>
  <c r="JA464" i="14"/>
  <c r="FT464" i="14"/>
  <c r="CM464" i="14"/>
  <c r="IZ464" i="14"/>
  <c r="FR464" i="14"/>
  <c r="CK464" i="14"/>
  <c r="IP464" i="14"/>
  <c r="GD464" i="14"/>
  <c r="DR464" i="14"/>
  <c r="BF464" i="14"/>
  <c r="IM464" i="14"/>
  <c r="GA464" i="14"/>
  <c r="DO464" i="14"/>
  <c r="BC464" i="14"/>
  <c r="IN464" i="14"/>
  <c r="FG464" i="14"/>
  <c r="BY464" i="14"/>
  <c r="IL464" i="14"/>
  <c r="FE464" i="14"/>
  <c r="BX464" i="14"/>
  <c r="IK464" i="14"/>
  <c r="FD464" i="14"/>
  <c r="BW464" i="14"/>
  <c r="IJ464" i="14"/>
  <c r="FB464" i="14"/>
  <c r="BU464" i="14"/>
  <c r="II464" i="14"/>
  <c r="FA464" i="14"/>
  <c r="BT464" i="14"/>
  <c r="IR464" i="14"/>
  <c r="FJ464" i="14"/>
  <c r="CC464" i="14"/>
  <c r="IQ464" i="14"/>
  <c r="FI464" i="14"/>
  <c r="CB464" i="14"/>
  <c r="IO464" i="14"/>
  <c r="FH464" i="14"/>
  <c r="BZ464" i="14"/>
  <c r="IH464" i="14"/>
  <c r="FV464" i="14"/>
  <c r="DJ464" i="14"/>
  <c r="AX464" i="14"/>
  <c r="IE464" i="14"/>
  <c r="FS464" i="14"/>
  <c r="DG464" i="14"/>
  <c r="AU464" i="14"/>
  <c r="IC464" i="14"/>
  <c r="EV464" i="14"/>
  <c r="BO464" i="14"/>
  <c r="IB464" i="14"/>
  <c r="ET464" i="14"/>
  <c r="BM464" i="14"/>
  <c r="IA464" i="14"/>
  <c r="ES464" i="14"/>
  <c r="BL464" i="14"/>
  <c r="HY464" i="14"/>
  <c r="ER464" i="14"/>
  <c r="BJ464" i="14"/>
  <c r="HX464" i="14"/>
  <c r="EQ464" i="14"/>
  <c r="BI464" i="14"/>
  <c r="IG464" i="14"/>
  <c r="EZ464" i="14"/>
  <c r="BR464" i="14"/>
  <c r="IF464" i="14"/>
  <c r="EY464" i="14"/>
  <c r="BQ464" i="14"/>
  <c r="ID464" i="14"/>
  <c r="EW464" i="14"/>
  <c r="BP464" i="14"/>
  <c r="HZ464" i="14"/>
  <c r="FN464" i="14"/>
  <c r="DB464" i="14"/>
  <c r="AP464" i="14"/>
  <c r="HW464" i="14"/>
  <c r="FK464" i="14"/>
  <c r="CY464" i="14"/>
  <c r="AM464" i="14"/>
  <c r="HS464" i="14"/>
  <c r="EK464" i="14"/>
  <c r="BD464" i="14"/>
  <c r="HQ464" i="14"/>
  <c r="EJ464" i="14"/>
  <c r="BB464" i="14"/>
  <c r="HP464" i="14"/>
  <c r="EI464" i="14"/>
  <c r="BA464" i="14"/>
  <c r="HN464" i="14"/>
  <c r="EG464" i="14"/>
  <c r="AZ464" i="14"/>
  <c r="HM464" i="14"/>
  <c r="EF464" i="14"/>
  <c r="AY464" i="14"/>
  <c r="HV464" i="14"/>
  <c r="EO464" i="14"/>
  <c r="BH464" i="14"/>
  <c r="HU464" i="14"/>
  <c r="EN464" i="14"/>
  <c r="BG464" i="14"/>
  <c r="HT464" i="14"/>
  <c r="EL464" i="14"/>
  <c r="BE464" i="14"/>
  <c r="HR464" i="14"/>
  <c r="FF464" i="14"/>
  <c r="CT464" i="14"/>
  <c r="AH464" i="14"/>
  <c r="HO464" i="14"/>
  <c r="FC464" i="14"/>
  <c r="CQ464" i="14"/>
  <c r="AE464" i="14"/>
  <c r="HH464" i="14"/>
  <c r="EA464" i="14"/>
  <c r="AS464" i="14"/>
  <c r="HF464" i="14"/>
  <c r="DY464" i="14"/>
  <c r="AR464" i="14"/>
  <c r="HE464" i="14"/>
  <c r="DX464" i="14"/>
  <c r="AQ464" i="14"/>
  <c r="HD464" i="14"/>
  <c r="DV464" i="14"/>
  <c r="AO464" i="14"/>
  <c r="HC464" i="14"/>
  <c r="DU464" i="14"/>
  <c r="AN464" i="14"/>
  <c r="HL464" i="14"/>
  <c r="ED464" i="14"/>
  <c r="AW464" i="14"/>
  <c r="HK464" i="14"/>
  <c r="EC464" i="14"/>
  <c r="AV464" i="14"/>
  <c r="HI464" i="14"/>
  <c r="EB464" i="14"/>
  <c r="AT464" i="14"/>
  <c r="HJ464" i="14"/>
  <c r="EX464" i="14"/>
  <c r="CL464" i="14"/>
  <c r="Z464" i="14"/>
  <c r="HG464" i="14"/>
  <c r="EU464" i="14"/>
  <c r="CI464" i="14"/>
  <c r="W464" i="14"/>
  <c r="GW464" i="14"/>
  <c r="DP464" i="14"/>
  <c r="AI464" i="14"/>
  <c r="GV464" i="14"/>
  <c r="DN464" i="14"/>
  <c r="AG464" i="14"/>
  <c r="GU464" i="14"/>
  <c r="DM464" i="14"/>
  <c r="AF464" i="14"/>
  <c r="GS464" i="14"/>
  <c r="DL464" i="14"/>
  <c r="AD464" i="14"/>
  <c r="GR464" i="14"/>
  <c r="DK464" i="14"/>
  <c r="AC464" i="14"/>
  <c r="HA464" i="14"/>
  <c r="DT464" i="14"/>
  <c r="AL464" i="14"/>
  <c r="GZ464" i="14"/>
  <c r="DS464" i="14"/>
  <c r="AK464" i="14"/>
  <c r="GX464" i="14"/>
  <c r="DQ464" i="14"/>
  <c r="AJ464" i="14"/>
  <c r="HB464" i="14"/>
  <c r="EP464" i="14"/>
  <c r="CD464" i="14"/>
  <c r="R464" i="14"/>
  <c r="GY464" i="14"/>
  <c r="EM464" i="14"/>
  <c r="CA464" i="14"/>
  <c r="O464" i="14"/>
  <c r="GM464" i="14"/>
  <c r="DE464" i="14"/>
  <c r="X464" i="14"/>
  <c r="GK464" i="14"/>
  <c r="DD464" i="14"/>
  <c r="V464" i="14"/>
  <c r="GJ464" i="14"/>
  <c r="DC464" i="14"/>
  <c r="U464" i="14"/>
  <c r="GH464" i="14"/>
  <c r="DA464" i="14"/>
  <c r="T464" i="14"/>
  <c r="GG464" i="14"/>
  <c r="CZ464" i="14"/>
  <c r="S464" i="14"/>
  <c r="GP464" i="14"/>
  <c r="DI464" i="14"/>
  <c r="AB464" i="14"/>
  <c r="GO464" i="14"/>
  <c r="DH464" i="14"/>
  <c r="AA464" i="14"/>
  <c r="GN464" i="14"/>
  <c r="DF464" i="14"/>
  <c r="Y464" i="14"/>
  <c r="E206" i="14"/>
  <c r="G206" i="14" s="1"/>
  <c r="D207" i="14"/>
  <c r="C208" i="14"/>
  <c r="AH121" i="2"/>
  <c r="AI121" i="2" s="1"/>
  <c r="AK121" i="2" s="1"/>
  <c r="AO121" i="2" s="1"/>
  <c r="M75" i="11" s="1"/>
  <c r="K122" i="2"/>
  <c r="M122" i="2" s="1"/>
  <c r="O122" i="2" s="1"/>
  <c r="S122" i="2" s="1"/>
  <c r="L76" i="11" s="1"/>
  <c r="C124" i="2"/>
  <c r="D123" i="2"/>
  <c r="E123" i="2" s="1"/>
  <c r="F123" i="2"/>
  <c r="H123" i="2"/>
  <c r="I123" i="2" s="1"/>
  <c r="AC122" i="2"/>
  <c r="AA122" i="2"/>
  <c r="AB122" i="2" s="1"/>
  <c r="AE122" i="2"/>
  <c r="AF122" i="2" s="1"/>
  <c r="Z123" i="2"/>
  <c r="X134" i="2"/>
  <c r="GQ466" i="14" l="1"/>
  <c r="EE466" i="14"/>
  <c r="BS466" i="14"/>
  <c r="G466" i="14"/>
  <c r="GX466" i="14"/>
  <c r="EL466" i="14"/>
  <c r="BZ466" i="14"/>
  <c r="N466" i="14"/>
  <c r="GW466" i="14"/>
  <c r="EK466" i="14"/>
  <c r="BY466" i="14"/>
  <c r="M466" i="14"/>
  <c r="GV466" i="14"/>
  <c r="EJ466" i="14"/>
  <c r="BX466" i="14"/>
  <c r="L466" i="14"/>
  <c r="GU466" i="14"/>
  <c r="EI466" i="14"/>
  <c r="BW466" i="14"/>
  <c r="K466" i="14"/>
  <c r="GT466" i="14"/>
  <c r="EH466" i="14"/>
  <c r="BV466" i="14"/>
  <c r="J466" i="14"/>
  <c r="GS466" i="14"/>
  <c r="EG466" i="14"/>
  <c r="BU466" i="14"/>
  <c r="I466" i="14"/>
  <c r="GR466" i="14"/>
  <c r="EF466" i="14"/>
  <c r="BT466" i="14"/>
  <c r="H466" i="14"/>
  <c r="IU466" i="14"/>
  <c r="GI466" i="14"/>
  <c r="DW466" i="14"/>
  <c r="BK466" i="14"/>
  <c r="JB466" i="14"/>
  <c r="GP466" i="14"/>
  <c r="ED466" i="14"/>
  <c r="BR466" i="14"/>
  <c r="JA466" i="14"/>
  <c r="GO466" i="14"/>
  <c r="EC466" i="14"/>
  <c r="BQ466" i="14"/>
  <c r="IZ466" i="14"/>
  <c r="GN466" i="14"/>
  <c r="EB466" i="14"/>
  <c r="BP466" i="14"/>
  <c r="IY466" i="14"/>
  <c r="GM466" i="14"/>
  <c r="EA466" i="14"/>
  <c r="BO466" i="14"/>
  <c r="IX466" i="14"/>
  <c r="GL466" i="14"/>
  <c r="DZ466" i="14"/>
  <c r="BN466" i="14"/>
  <c r="IW466" i="14"/>
  <c r="GK466" i="14"/>
  <c r="DY466" i="14"/>
  <c r="BM466" i="14"/>
  <c r="IV466" i="14"/>
  <c r="GJ466" i="14"/>
  <c r="DX466" i="14"/>
  <c r="BL466" i="14"/>
  <c r="IM466" i="14"/>
  <c r="GA466" i="14"/>
  <c r="DO466" i="14"/>
  <c r="BC466" i="14"/>
  <c r="IT466" i="14"/>
  <c r="GH466" i="14"/>
  <c r="DV466" i="14"/>
  <c r="BJ466" i="14"/>
  <c r="IS466" i="14"/>
  <c r="GG466" i="14"/>
  <c r="DU466" i="14"/>
  <c r="BI466" i="14"/>
  <c r="IR466" i="14"/>
  <c r="GF466" i="14"/>
  <c r="DT466" i="14"/>
  <c r="BH466" i="14"/>
  <c r="IQ466" i="14"/>
  <c r="GE466" i="14"/>
  <c r="DS466" i="14"/>
  <c r="BG466" i="14"/>
  <c r="IP466" i="14"/>
  <c r="GD466" i="14"/>
  <c r="DR466" i="14"/>
  <c r="BF466" i="14"/>
  <c r="IO466" i="14"/>
  <c r="GC466" i="14"/>
  <c r="DQ466" i="14"/>
  <c r="BE466" i="14"/>
  <c r="IN466" i="14"/>
  <c r="GB466" i="14"/>
  <c r="DP466" i="14"/>
  <c r="BD466" i="14"/>
  <c r="IE466" i="14"/>
  <c r="FS466" i="14"/>
  <c r="DG466" i="14"/>
  <c r="AU466" i="14"/>
  <c r="IL466" i="14"/>
  <c r="FZ466" i="14"/>
  <c r="DN466" i="14"/>
  <c r="BB466" i="14"/>
  <c r="IK466" i="14"/>
  <c r="FY466" i="14"/>
  <c r="DM466" i="14"/>
  <c r="BA466" i="14"/>
  <c r="IJ466" i="14"/>
  <c r="FX466" i="14"/>
  <c r="DL466" i="14"/>
  <c r="AZ466" i="14"/>
  <c r="II466" i="14"/>
  <c r="FW466" i="14"/>
  <c r="DK466" i="14"/>
  <c r="AY466" i="14"/>
  <c r="IH466" i="14"/>
  <c r="FV466" i="14"/>
  <c r="DJ466" i="14"/>
  <c r="AX466" i="14"/>
  <c r="IG466" i="14"/>
  <c r="FU466" i="14"/>
  <c r="DI466" i="14"/>
  <c r="AW466" i="14"/>
  <c r="IF466" i="14"/>
  <c r="FT466" i="14"/>
  <c r="DH466" i="14"/>
  <c r="AV466" i="14"/>
  <c r="HW466" i="14"/>
  <c r="FK466" i="14"/>
  <c r="CY466" i="14"/>
  <c r="AM466" i="14"/>
  <c r="ID466" i="14"/>
  <c r="FR466" i="14"/>
  <c r="DF466" i="14"/>
  <c r="AT466" i="14"/>
  <c r="IC466" i="14"/>
  <c r="FQ466" i="14"/>
  <c r="DE466" i="14"/>
  <c r="AS466" i="14"/>
  <c r="IB466" i="14"/>
  <c r="FP466" i="14"/>
  <c r="DD466" i="14"/>
  <c r="AR466" i="14"/>
  <c r="IA466" i="14"/>
  <c r="FO466" i="14"/>
  <c r="DC466" i="14"/>
  <c r="AQ466" i="14"/>
  <c r="HZ466" i="14"/>
  <c r="FN466" i="14"/>
  <c r="DB466" i="14"/>
  <c r="AP466" i="14"/>
  <c r="HY466" i="14"/>
  <c r="FM466" i="14"/>
  <c r="DA466" i="14"/>
  <c r="AO466" i="14"/>
  <c r="HX466" i="14"/>
  <c r="FL466" i="14"/>
  <c r="CZ466" i="14"/>
  <c r="AN466" i="14"/>
  <c r="HO466" i="14"/>
  <c r="FC466" i="14"/>
  <c r="CQ466" i="14"/>
  <c r="AE466" i="14"/>
  <c r="HV466" i="14"/>
  <c r="FJ466" i="14"/>
  <c r="CX466" i="14"/>
  <c r="AL466" i="14"/>
  <c r="HU466" i="14"/>
  <c r="FI466" i="14"/>
  <c r="CW466" i="14"/>
  <c r="AK466" i="14"/>
  <c r="HT466" i="14"/>
  <c r="FH466" i="14"/>
  <c r="CV466" i="14"/>
  <c r="AJ466" i="14"/>
  <c r="HS466" i="14"/>
  <c r="FG466" i="14"/>
  <c r="CU466" i="14"/>
  <c r="AI466" i="14"/>
  <c r="HR466" i="14"/>
  <c r="FF466" i="14"/>
  <c r="CT466" i="14"/>
  <c r="AH466" i="14"/>
  <c r="HQ466" i="14"/>
  <c r="FE466" i="14"/>
  <c r="CS466" i="14"/>
  <c r="AG466" i="14"/>
  <c r="HP466" i="14"/>
  <c r="FD466" i="14"/>
  <c r="CR466" i="14"/>
  <c r="AF466" i="14"/>
  <c r="HG466" i="14"/>
  <c r="EU466" i="14"/>
  <c r="CI466" i="14"/>
  <c r="W466" i="14"/>
  <c r="HN466" i="14"/>
  <c r="FB466" i="14"/>
  <c r="CP466" i="14"/>
  <c r="AD466" i="14"/>
  <c r="HM466" i="14"/>
  <c r="FA466" i="14"/>
  <c r="CO466" i="14"/>
  <c r="AC466" i="14"/>
  <c r="HL466" i="14"/>
  <c r="EZ466" i="14"/>
  <c r="CN466" i="14"/>
  <c r="AB466" i="14"/>
  <c r="HK466" i="14"/>
  <c r="EY466" i="14"/>
  <c r="CM466" i="14"/>
  <c r="AA466" i="14"/>
  <c r="HJ466" i="14"/>
  <c r="EX466" i="14"/>
  <c r="CL466" i="14"/>
  <c r="Z466" i="14"/>
  <c r="HI466" i="14"/>
  <c r="EW466" i="14"/>
  <c r="CK466" i="14"/>
  <c r="Y466" i="14"/>
  <c r="HH466" i="14"/>
  <c r="EV466" i="14"/>
  <c r="CJ466" i="14"/>
  <c r="X466" i="14"/>
  <c r="GY466" i="14"/>
  <c r="EM466" i="14"/>
  <c r="CA466" i="14"/>
  <c r="O466" i="14"/>
  <c r="HF466" i="14"/>
  <c r="ET466" i="14"/>
  <c r="CH466" i="14"/>
  <c r="V466" i="14"/>
  <c r="HE466" i="14"/>
  <c r="ES466" i="14"/>
  <c r="CG466" i="14"/>
  <c r="U466" i="14"/>
  <c r="HD466" i="14"/>
  <c r="ER466" i="14"/>
  <c r="CF466" i="14"/>
  <c r="T466" i="14"/>
  <c r="HC466" i="14"/>
  <c r="EQ466" i="14"/>
  <c r="CE466" i="14"/>
  <c r="S466" i="14"/>
  <c r="HB466" i="14"/>
  <c r="EP466" i="14"/>
  <c r="CD466" i="14"/>
  <c r="R466" i="14"/>
  <c r="HA466" i="14"/>
  <c r="EO466" i="14"/>
  <c r="CC466" i="14"/>
  <c r="Q466" i="14"/>
  <c r="GZ466" i="14"/>
  <c r="EN466" i="14"/>
  <c r="CB466" i="14"/>
  <c r="P466" i="14"/>
  <c r="F206" i="14"/>
  <c r="H206" i="14"/>
  <c r="C209" i="14"/>
  <c r="D208" i="14"/>
  <c r="E207" i="14"/>
  <c r="H207" i="14" s="1"/>
  <c r="G207" i="14"/>
  <c r="AH122" i="2"/>
  <c r="AI122" i="2" s="1"/>
  <c r="AK122" i="2" s="1"/>
  <c r="AO122" i="2" s="1"/>
  <c r="M76" i="11" s="1"/>
  <c r="K123" i="2"/>
  <c r="M123" i="2" s="1"/>
  <c r="O123" i="2" s="1"/>
  <c r="S123" i="2" s="1"/>
  <c r="L77" i="11" s="1"/>
  <c r="F124" i="2"/>
  <c r="C125" i="2"/>
  <c r="H124" i="2"/>
  <c r="I124" i="2" s="1"/>
  <c r="D124" i="2"/>
  <c r="E124" i="2" s="1"/>
  <c r="AC123" i="2"/>
  <c r="AA123" i="2"/>
  <c r="AB123" i="2" s="1"/>
  <c r="Z124" i="2"/>
  <c r="AE123" i="2"/>
  <c r="AF123" i="2" s="1"/>
  <c r="X135" i="2"/>
  <c r="G66" i="2"/>
  <c r="I206" i="14" l="1"/>
  <c r="K206" i="14" s="1"/>
  <c r="IZ467" i="14" s="1"/>
  <c r="F207" i="14"/>
  <c r="I207" i="14" s="1"/>
  <c r="K207" i="14" s="1"/>
  <c r="IO468" i="14" s="1"/>
  <c r="E208" i="14"/>
  <c r="H208" i="14" s="1"/>
  <c r="D209" i="14"/>
  <c r="C210" i="14"/>
  <c r="AH123" i="2"/>
  <c r="AI123" i="2" s="1"/>
  <c r="AK123" i="2" s="1"/>
  <c r="AO123" i="2" s="1"/>
  <c r="M77" i="11" s="1"/>
  <c r="K124" i="2"/>
  <c r="M124" i="2" s="1"/>
  <c r="O124" i="2" s="1"/>
  <c r="S124" i="2" s="1"/>
  <c r="L78" i="11" s="1"/>
  <c r="D125" i="2"/>
  <c r="E125" i="2" s="1"/>
  <c r="C126" i="2"/>
  <c r="F125" i="2"/>
  <c r="H125" i="2"/>
  <c r="I125" i="2" s="1"/>
  <c r="AC124" i="2"/>
  <c r="AA124" i="2"/>
  <c r="AB124" i="2" s="1"/>
  <c r="AE124" i="2"/>
  <c r="AF124" i="2" s="1"/>
  <c r="Z125" i="2"/>
  <c r="X136" i="2"/>
  <c r="EB467" i="14" l="1"/>
  <c r="DZ467" i="14"/>
  <c r="DX467" i="14"/>
  <c r="ED467" i="14"/>
  <c r="DL467" i="14"/>
  <c r="DJ467" i="14"/>
  <c r="DH467" i="14"/>
  <c r="DN467" i="14"/>
  <c r="DD467" i="14"/>
  <c r="DB467" i="14"/>
  <c r="CZ467" i="14"/>
  <c r="DF467" i="14"/>
  <c r="CV467" i="14"/>
  <c r="CT467" i="14"/>
  <c r="CR467" i="14"/>
  <c r="CX467" i="14"/>
  <c r="CN467" i="14"/>
  <c r="CL467" i="14"/>
  <c r="CJ467" i="14"/>
  <c r="CP467" i="14"/>
  <c r="CF467" i="14"/>
  <c r="CD467" i="14"/>
  <c r="CB467" i="14"/>
  <c r="CH467" i="14"/>
  <c r="EJ467" i="14"/>
  <c r="EH467" i="14"/>
  <c r="EF467" i="14"/>
  <c r="EL467" i="14"/>
  <c r="DR467" i="14"/>
  <c r="GC467" i="14"/>
  <c r="BE467" i="14"/>
  <c r="GD467" i="14"/>
  <c r="JB467" i="14"/>
  <c r="IF467" i="14"/>
  <c r="HZ467" i="14"/>
  <c r="HT467" i="14"/>
  <c r="HV467" i="14"/>
  <c r="HJ467" i="14"/>
  <c r="HD467" i="14"/>
  <c r="HF467" i="14"/>
  <c r="G467" i="14"/>
  <c r="IT467" i="14"/>
  <c r="GP467" i="14"/>
  <c r="FZ467" i="14"/>
  <c r="FR467" i="14"/>
  <c r="FD467" i="14"/>
  <c r="EX467" i="14"/>
  <c r="ER467" i="14"/>
  <c r="ET467" i="14"/>
  <c r="GR467" i="14"/>
  <c r="GF467" i="14"/>
  <c r="BP467" i="14"/>
  <c r="BN467" i="14"/>
  <c r="BL467" i="14"/>
  <c r="BR467" i="14"/>
  <c r="AZ467" i="14"/>
  <c r="AX467" i="14"/>
  <c r="AV467" i="14"/>
  <c r="BB467" i="14"/>
  <c r="AR467" i="14"/>
  <c r="AP467" i="14"/>
  <c r="AN467" i="14"/>
  <c r="AT467" i="14"/>
  <c r="AJ467" i="14"/>
  <c r="AH467" i="14"/>
  <c r="AF467" i="14"/>
  <c r="AL467" i="14"/>
  <c r="AB467" i="14"/>
  <c r="Z467" i="14"/>
  <c r="X467" i="14"/>
  <c r="AD467" i="14"/>
  <c r="T467" i="14"/>
  <c r="R467" i="14"/>
  <c r="P467" i="14"/>
  <c r="V467" i="14"/>
  <c r="BX467" i="14"/>
  <c r="BV467" i="14"/>
  <c r="BT467" i="14"/>
  <c r="BZ467" i="14"/>
  <c r="DP467" i="14"/>
  <c r="GA467" i="14"/>
  <c r="BC467" i="14"/>
  <c r="GB467" i="14"/>
  <c r="IX467" i="14"/>
  <c r="IJ467" i="14"/>
  <c r="IL467" i="14"/>
  <c r="HX467" i="14"/>
  <c r="HR467" i="14"/>
  <c r="HL467" i="14"/>
  <c r="HN467" i="14"/>
  <c r="GZ467" i="14"/>
  <c r="I467" i="14"/>
  <c r="DU467" i="14"/>
  <c r="GL467" i="14"/>
  <c r="FV467" i="14"/>
  <c r="FL467" i="14"/>
  <c r="FJ467" i="14"/>
  <c r="EV467" i="14"/>
  <c r="EN467" i="14"/>
  <c r="GV467" i="14"/>
  <c r="GX467" i="14"/>
  <c r="BG467" i="14"/>
  <c r="IY467" i="14"/>
  <c r="IW467" i="14"/>
  <c r="IU467" i="14"/>
  <c r="JA467" i="14"/>
  <c r="II467" i="14"/>
  <c r="IG467" i="14"/>
  <c r="IE467" i="14"/>
  <c r="IK467" i="14"/>
  <c r="IA467" i="14"/>
  <c r="HY467" i="14"/>
  <c r="HW467" i="14"/>
  <c r="IC467" i="14"/>
  <c r="HS467" i="14"/>
  <c r="HQ467" i="14"/>
  <c r="HO467" i="14"/>
  <c r="HU467" i="14"/>
  <c r="HK467" i="14"/>
  <c r="HI467" i="14"/>
  <c r="HG467" i="14"/>
  <c r="HM467" i="14"/>
  <c r="HC467" i="14"/>
  <c r="HA467" i="14"/>
  <c r="GY467" i="14"/>
  <c r="HE467" i="14"/>
  <c r="L467" i="14"/>
  <c r="J467" i="14"/>
  <c r="H467" i="14"/>
  <c r="N467" i="14"/>
  <c r="DV467" i="14"/>
  <c r="GG467" i="14"/>
  <c r="BI467" i="14"/>
  <c r="GH467" i="14"/>
  <c r="IV467" i="14"/>
  <c r="IH467" i="14"/>
  <c r="IB467" i="14"/>
  <c r="ID467" i="14"/>
  <c r="HP467" i="14"/>
  <c r="HH467" i="14"/>
  <c r="HB467" i="14"/>
  <c r="K467" i="14"/>
  <c r="IS467" i="14"/>
  <c r="GN467" i="14"/>
  <c r="FX467" i="14"/>
  <c r="FP467" i="14"/>
  <c r="FH467" i="14"/>
  <c r="EZ467" i="14"/>
  <c r="EP467" i="14"/>
  <c r="GT467" i="14"/>
  <c r="DT467" i="14"/>
  <c r="GE467" i="14"/>
  <c r="GM467" i="14"/>
  <c r="GK467" i="14"/>
  <c r="GI467" i="14"/>
  <c r="GO467" i="14"/>
  <c r="FW467" i="14"/>
  <c r="FU467" i="14"/>
  <c r="FS467" i="14"/>
  <c r="FY467" i="14"/>
  <c r="FO467" i="14"/>
  <c r="FM467" i="14"/>
  <c r="FK467" i="14"/>
  <c r="FQ467" i="14"/>
  <c r="FG467" i="14"/>
  <c r="FE467" i="14"/>
  <c r="FC467" i="14"/>
  <c r="FI467" i="14"/>
  <c r="EY467" i="14"/>
  <c r="EW467" i="14"/>
  <c r="EU467" i="14"/>
  <c r="FA467" i="14"/>
  <c r="EQ467" i="14"/>
  <c r="EO467" i="14"/>
  <c r="EM467" i="14"/>
  <c r="ES467" i="14"/>
  <c r="GU467" i="14"/>
  <c r="GS467" i="14"/>
  <c r="GQ467" i="14"/>
  <c r="GW467" i="14"/>
  <c r="IQ467" i="14"/>
  <c r="DS467" i="14"/>
  <c r="IR467" i="14"/>
  <c r="BD467" i="14"/>
  <c r="EA467" i="14"/>
  <c r="DY467" i="14"/>
  <c r="DW467" i="14"/>
  <c r="EC467" i="14"/>
  <c r="DK467" i="14"/>
  <c r="DI467" i="14"/>
  <c r="DG467" i="14"/>
  <c r="DM467" i="14"/>
  <c r="DC467" i="14"/>
  <c r="DA467" i="14"/>
  <c r="CY467" i="14"/>
  <c r="DE467" i="14"/>
  <c r="CU467" i="14"/>
  <c r="CS467" i="14"/>
  <c r="CQ467" i="14"/>
  <c r="CW467" i="14"/>
  <c r="CM467" i="14"/>
  <c r="CK467" i="14"/>
  <c r="CI467" i="14"/>
  <c r="CO467" i="14"/>
  <c r="CE467" i="14"/>
  <c r="CC467" i="14"/>
  <c r="CA467" i="14"/>
  <c r="CG467" i="14"/>
  <c r="EI467" i="14"/>
  <c r="EG467" i="14"/>
  <c r="EE467" i="14"/>
  <c r="EK467" i="14"/>
  <c r="IO467" i="14"/>
  <c r="DQ467" i="14"/>
  <c r="IP467" i="14"/>
  <c r="BH467" i="14"/>
  <c r="M467" i="14"/>
  <c r="BJ467" i="14"/>
  <c r="GJ467" i="14"/>
  <c r="FT467" i="14"/>
  <c r="FN467" i="14"/>
  <c r="FF467" i="14"/>
  <c r="FB467" i="14"/>
  <c r="BO467" i="14"/>
  <c r="BM467" i="14"/>
  <c r="BK467" i="14"/>
  <c r="BQ467" i="14"/>
  <c r="AY467" i="14"/>
  <c r="AW467" i="14"/>
  <c r="AU467" i="14"/>
  <c r="BA467" i="14"/>
  <c r="AQ467" i="14"/>
  <c r="AO467" i="14"/>
  <c r="AM467" i="14"/>
  <c r="AS467" i="14"/>
  <c r="AI467" i="14"/>
  <c r="AG467" i="14"/>
  <c r="AE467" i="14"/>
  <c r="AK467" i="14"/>
  <c r="AA467" i="14"/>
  <c r="Y467" i="14"/>
  <c r="W467" i="14"/>
  <c r="AC467" i="14"/>
  <c r="S467" i="14"/>
  <c r="Q467" i="14"/>
  <c r="O467" i="14"/>
  <c r="U467" i="14"/>
  <c r="BW467" i="14"/>
  <c r="BU467" i="14"/>
  <c r="BS467" i="14"/>
  <c r="BY467" i="14"/>
  <c r="IM467" i="14"/>
  <c r="DO467" i="14"/>
  <c r="IN467" i="14"/>
  <c r="BF467" i="14"/>
  <c r="G208" i="14"/>
  <c r="FF468" i="14"/>
  <c r="GP468" i="14"/>
  <c r="AI468" i="14"/>
  <c r="GO468" i="14"/>
  <c r="GK468" i="14"/>
  <c r="BO468" i="14"/>
  <c r="JA468" i="14"/>
  <c r="CT468" i="14"/>
  <c r="CU468" i="14"/>
  <c r="CV468" i="14"/>
  <c r="BR468" i="14"/>
  <c r="BL468" i="14"/>
  <c r="FG468" i="14"/>
  <c r="GN468" i="14"/>
  <c r="GJ468" i="14"/>
  <c r="AH468" i="14"/>
  <c r="AJ468" i="14"/>
  <c r="GI468" i="14"/>
  <c r="BN468" i="14"/>
  <c r="BP468" i="14"/>
  <c r="IU468" i="14"/>
  <c r="DZ468" i="14"/>
  <c r="EA468" i="14"/>
  <c r="EB468" i="14"/>
  <c r="ED468" i="14"/>
  <c r="DX468" i="14"/>
  <c r="GL468" i="14"/>
  <c r="GM468" i="14"/>
  <c r="IZ468" i="14"/>
  <c r="JB468" i="14"/>
  <c r="IV468" i="14"/>
  <c r="HR468" i="14"/>
  <c r="HS468" i="14"/>
  <c r="BQ468" i="14"/>
  <c r="BK468" i="14"/>
  <c r="BM468" i="14"/>
  <c r="IX468" i="14"/>
  <c r="IY468" i="14"/>
  <c r="EC468" i="14"/>
  <c r="DW468" i="14"/>
  <c r="DY468" i="14"/>
  <c r="J468" i="14"/>
  <c r="BV468" i="14"/>
  <c r="GT468" i="14"/>
  <c r="BW468" i="14"/>
  <c r="GU468" i="14"/>
  <c r="BX468" i="14"/>
  <c r="GV468" i="14"/>
  <c r="BY468" i="14"/>
  <c r="GW468" i="14"/>
  <c r="BZ468" i="14"/>
  <c r="GX468" i="14"/>
  <c r="BS468" i="14"/>
  <c r="GQ468" i="14"/>
  <c r="BT468" i="14"/>
  <c r="GR468" i="14"/>
  <c r="I468" i="14"/>
  <c r="BU468" i="14"/>
  <c r="GS468" i="14"/>
  <c r="R468" i="14"/>
  <c r="CD468" i="14"/>
  <c r="EP468" i="14"/>
  <c r="HB468" i="14"/>
  <c r="S468" i="14"/>
  <c r="CE468" i="14"/>
  <c r="EQ468" i="14"/>
  <c r="HC468" i="14"/>
  <c r="T468" i="14"/>
  <c r="CF468" i="14"/>
  <c r="ER468" i="14"/>
  <c r="HD468" i="14"/>
  <c r="U468" i="14"/>
  <c r="CG468" i="14"/>
  <c r="ES468" i="14"/>
  <c r="HE468" i="14"/>
  <c r="V468" i="14"/>
  <c r="CH468" i="14"/>
  <c r="ET468" i="14"/>
  <c r="HF468" i="14"/>
  <c r="O468" i="14"/>
  <c r="CA468" i="14"/>
  <c r="EM468" i="14"/>
  <c r="GY468" i="14"/>
  <c r="P468" i="14"/>
  <c r="CB468" i="14"/>
  <c r="EN468" i="14"/>
  <c r="GZ468" i="14"/>
  <c r="Q468" i="14"/>
  <c r="CC468" i="14"/>
  <c r="EO468" i="14"/>
  <c r="HA468" i="14"/>
  <c r="IW468" i="14"/>
  <c r="EH468" i="14"/>
  <c r="K468" i="14"/>
  <c r="EI468" i="14"/>
  <c r="L468" i="14"/>
  <c r="EJ468" i="14"/>
  <c r="M468" i="14"/>
  <c r="EK468" i="14"/>
  <c r="N468" i="14"/>
  <c r="EL468" i="14"/>
  <c r="G468" i="14"/>
  <c r="EE468" i="14"/>
  <c r="H468" i="14"/>
  <c r="EF468" i="14"/>
  <c r="EG468" i="14"/>
  <c r="Z468" i="14"/>
  <c r="CL468" i="14"/>
  <c r="EX468" i="14"/>
  <c r="HJ468" i="14"/>
  <c r="AA468" i="14"/>
  <c r="CM468" i="14"/>
  <c r="EY468" i="14"/>
  <c r="HK468" i="14"/>
  <c r="AB468" i="14"/>
  <c r="CN468" i="14"/>
  <c r="EZ468" i="14"/>
  <c r="HL468" i="14"/>
  <c r="AC468" i="14"/>
  <c r="CO468" i="14"/>
  <c r="FA468" i="14"/>
  <c r="HM468" i="14"/>
  <c r="AD468" i="14"/>
  <c r="CP468" i="14"/>
  <c r="FB468" i="14"/>
  <c r="HN468" i="14"/>
  <c r="W468" i="14"/>
  <c r="CI468" i="14"/>
  <c r="EU468" i="14"/>
  <c r="HG468" i="14"/>
  <c r="X468" i="14"/>
  <c r="CJ468" i="14"/>
  <c r="EV468" i="14"/>
  <c r="HH468" i="14"/>
  <c r="Y468" i="14"/>
  <c r="CK468" i="14"/>
  <c r="EW468" i="14"/>
  <c r="HI468" i="14"/>
  <c r="FH468" i="14"/>
  <c r="HT468" i="14"/>
  <c r="AK468" i="14"/>
  <c r="CW468" i="14"/>
  <c r="FI468" i="14"/>
  <c r="HU468" i="14"/>
  <c r="AL468" i="14"/>
  <c r="CX468" i="14"/>
  <c r="FJ468" i="14"/>
  <c r="HV468" i="14"/>
  <c r="AE468" i="14"/>
  <c r="CQ468" i="14"/>
  <c r="FC468" i="14"/>
  <c r="HO468" i="14"/>
  <c r="AF468" i="14"/>
  <c r="CR468" i="14"/>
  <c r="FD468" i="14"/>
  <c r="HP468" i="14"/>
  <c r="AG468" i="14"/>
  <c r="CS468" i="14"/>
  <c r="FE468" i="14"/>
  <c r="HQ468" i="14"/>
  <c r="AP468" i="14"/>
  <c r="DB468" i="14"/>
  <c r="FN468" i="14"/>
  <c r="HZ468" i="14"/>
  <c r="AQ468" i="14"/>
  <c r="DC468" i="14"/>
  <c r="FO468" i="14"/>
  <c r="IA468" i="14"/>
  <c r="AR468" i="14"/>
  <c r="DD468" i="14"/>
  <c r="FP468" i="14"/>
  <c r="IB468" i="14"/>
  <c r="AS468" i="14"/>
  <c r="DE468" i="14"/>
  <c r="FQ468" i="14"/>
  <c r="IC468" i="14"/>
  <c r="AT468" i="14"/>
  <c r="DF468" i="14"/>
  <c r="FR468" i="14"/>
  <c r="ID468" i="14"/>
  <c r="AM468" i="14"/>
  <c r="CY468" i="14"/>
  <c r="FK468" i="14"/>
  <c r="HW468" i="14"/>
  <c r="AN468" i="14"/>
  <c r="CZ468" i="14"/>
  <c r="FL468" i="14"/>
  <c r="HX468" i="14"/>
  <c r="AO468" i="14"/>
  <c r="DA468" i="14"/>
  <c r="FM468" i="14"/>
  <c r="HY468" i="14"/>
  <c r="AX468" i="14"/>
  <c r="DJ468" i="14"/>
  <c r="FV468" i="14"/>
  <c r="IH468" i="14"/>
  <c r="AY468" i="14"/>
  <c r="DK468" i="14"/>
  <c r="FW468" i="14"/>
  <c r="II468" i="14"/>
  <c r="AZ468" i="14"/>
  <c r="DL468" i="14"/>
  <c r="FX468" i="14"/>
  <c r="IJ468" i="14"/>
  <c r="BA468" i="14"/>
  <c r="DM468" i="14"/>
  <c r="FY468" i="14"/>
  <c r="IK468" i="14"/>
  <c r="BB468" i="14"/>
  <c r="DN468" i="14"/>
  <c r="FZ468" i="14"/>
  <c r="IL468" i="14"/>
  <c r="AU468" i="14"/>
  <c r="DG468" i="14"/>
  <c r="FS468" i="14"/>
  <c r="IE468" i="14"/>
  <c r="AV468" i="14"/>
  <c r="DH468" i="14"/>
  <c r="FT468" i="14"/>
  <c r="IF468" i="14"/>
  <c r="AW468" i="14"/>
  <c r="DI468" i="14"/>
  <c r="FU468" i="14"/>
  <c r="IG468" i="14"/>
  <c r="BF468" i="14"/>
  <c r="DR468" i="14"/>
  <c r="GD468" i="14"/>
  <c r="IP468" i="14"/>
  <c r="BG468" i="14"/>
  <c r="DS468" i="14"/>
  <c r="GE468" i="14"/>
  <c r="IQ468" i="14"/>
  <c r="BH468" i="14"/>
  <c r="DT468" i="14"/>
  <c r="GF468" i="14"/>
  <c r="IR468" i="14"/>
  <c r="BI468" i="14"/>
  <c r="DU468" i="14"/>
  <c r="GG468" i="14"/>
  <c r="IS468" i="14"/>
  <c r="BJ468" i="14"/>
  <c r="DV468" i="14"/>
  <c r="GH468" i="14"/>
  <c r="IT468" i="14"/>
  <c r="BC468" i="14"/>
  <c r="DO468" i="14"/>
  <c r="GA468" i="14"/>
  <c r="IM468" i="14"/>
  <c r="BD468" i="14"/>
  <c r="DP468" i="14"/>
  <c r="GB468" i="14"/>
  <c r="IN468" i="14"/>
  <c r="BE468" i="14"/>
  <c r="DQ468" i="14"/>
  <c r="GC468" i="14"/>
  <c r="F208" i="14"/>
  <c r="C211" i="14"/>
  <c r="D210" i="14"/>
  <c r="E209" i="14"/>
  <c r="G209" i="14" s="1"/>
  <c r="K125" i="2"/>
  <c r="M125" i="2" s="1"/>
  <c r="O125" i="2" s="1"/>
  <c r="S125" i="2" s="1"/>
  <c r="L79" i="11" s="1"/>
  <c r="AH124" i="2"/>
  <c r="AI124" i="2" s="1"/>
  <c r="AK124" i="2" s="1"/>
  <c r="AO124" i="2" s="1"/>
  <c r="M78" i="11" s="1"/>
  <c r="D126" i="2"/>
  <c r="E126" i="2" s="1"/>
  <c r="F126" i="2"/>
  <c r="C127" i="2"/>
  <c r="H126" i="2"/>
  <c r="I126" i="2" s="1"/>
  <c r="AC125" i="2"/>
  <c r="AA125" i="2"/>
  <c r="AB125" i="2" s="1"/>
  <c r="Z126" i="2"/>
  <c r="AE125" i="2"/>
  <c r="AF125" i="2" s="1"/>
  <c r="X137" i="2"/>
  <c r="I208" i="14" l="1"/>
  <c r="K208" i="14" s="1"/>
  <c r="ID469" i="14" s="1"/>
  <c r="F209" i="14"/>
  <c r="H209" i="14"/>
  <c r="E210" i="14"/>
  <c r="F210" i="14" s="1"/>
  <c r="D211" i="14"/>
  <c r="C212" i="14"/>
  <c r="K126" i="2"/>
  <c r="M126" i="2" s="1"/>
  <c r="O126" i="2" s="1"/>
  <c r="S126" i="2" s="1"/>
  <c r="L80" i="11" s="1"/>
  <c r="AH125" i="2"/>
  <c r="AI125" i="2" s="1"/>
  <c r="AK125" i="2" s="1"/>
  <c r="AO125" i="2" s="1"/>
  <c r="M79" i="11" s="1"/>
  <c r="F127" i="2"/>
  <c r="D127" i="2"/>
  <c r="E127" i="2" s="1"/>
  <c r="H127" i="2"/>
  <c r="I127" i="2" s="1"/>
  <c r="C128" i="2"/>
  <c r="AC126" i="2"/>
  <c r="AA126" i="2"/>
  <c r="AB126" i="2" s="1"/>
  <c r="Z127" i="2"/>
  <c r="AE126" i="2"/>
  <c r="AF126" i="2" s="1"/>
  <c r="X138" i="2"/>
  <c r="AU469" i="14" l="1"/>
  <c r="GM469" i="14"/>
  <c r="J469" i="14"/>
  <c r="EO469" i="14"/>
  <c r="BS469" i="14"/>
  <c r="CC469" i="14"/>
  <c r="CN469" i="14"/>
  <c r="CY469" i="14"/>
  <c r="DI469" i="14"/>
  <c r="DJ469" i="14"/>
  <c r="AZ469" i="14"/>
  <c r="IW469" i="14"/>
  <c r="L469" i="14"/>
  <c r="T469" i="14"/>
  <c r="IU469" i="14"/>
  <c r="BC469" i="14"/>
  <c r="GW469" i="14"/>
  <c r="EA469" i="14"/>
  <c r="BH469" i="14"/>
  <c r="BP469" i="14"/>
  <c r="BY469" i="14"/>
  <c r="CJ469" i="14"/>
  <c r="CU469" i="14"/>
  <c r="BN469" i="14"/>
  <c r="EE469" i="14"/>
  <c r="FI469" i="14"/>
  <c r="FT469" i="14"/>
  <c r="CW469" i="14"/>
  <c r="DH469" i="14"/>
  <c r="DS469" i="14"/>
  <c r="EC469" i="14"/>
  <c r="EN469" i="14"/>
  <c r="AJ469" i="14"/>
  <c r="HL469" i="14"/>
  <c r="IQ469" i="14"/>
  <c r="JA469" i="14"/>
  <c r="GE469" i="14"/>
  <c r="GO469" i="14"/>
  <c r="GZ469" i="14"/>
  <c r="HK469" i="14"/>
  <c r="HU469" i="14"/>
  <c r="DE469" i="14"/>
  <c r="FX469" i="14"/>
  <c r="BK469" i="14"/>
  <c r="G469" i="14"/>
  <c r="O469" i="14"/>
  <c r="W469" i="14"/>
  <c r="AE469" i="14"/>
  <c r="AM469" i="14"/>
  <c r="DT469" i="14"/>
  <c r="EY469" i="14"/>
  <c r="BW469" i="14"/>
  <c r="GI469" i="14"/>
  <c r="DL469" i="14"/>
  <c r="DW469" i="14"/>
  <c r="EG469" i="14"/>
  <c r="ER469" i="14"/>
  <c r="FC469" i="14"/>
  <c r="HA469" i="14"/>
  <c r="IF469" i="14"/>
  <c r="AR469" i="14"/>
  <c r="R469" i="14"/>
  <c r="GS469" i="14"/>
  <c r="HD469" i="14"/>
  <c r="HO469" i="14"/>
  <c r="HY469" i="14"/>
  <c r="IJ469" i="14"/>
  <c r="FM469" i="14"/>
  <c r="DP469" i="14"/>
  <c r="AB469" i="14"/>
  <c r="IM469" i="14"/>
  <c r="CG469" i="14"/>
  <c r="BV469" i="14"/>
  <c r="CD469" i="14"/>
  <c r="CL469" i="14"/>
  <c r="GQ469" i="14"/>
  <c r="AF469" i="14"/>
  <c r="ES469" i="14"/>
  <c r="U469" i="14"/>
  <c r="FV469" i="14"/>
  <c r="AN469" i="14"/>
  <c r="FD469" i="14"/>
  <c r="AC469" i="14"/>
  <c r="GD469" i="14"/>
  <c r="AV469" i="14"/>
  <c r="FO469" i="14"/>
  <c r="AK469" i="14"/>
  <c r="GL469" i="14"/>
  <c r="IG469" i="14"/>
  <c r="CR469" i="14"/>
  <c r="HS469" i="14"/>
  <c r="EH469" i="14"/>
  <c r="IR469" i="14"/>
  <c r="DC469" i="14"/>
  <c r="IC469" i="14"/>
  <c r="EP469" i="14"/>
  <c r="H469" i="14"/>
  <c r="DM469" i="14"/>
  <c r="IN469" i="14"/>
  <c r="EX469" i="14"/>
  <c r="P469" i="14"/>
  <c r="DX469" i="14"/>
  <c r="IY469" i="14"/>
  <c r="FF469" i="14"/>
  <c r="X469" i="14"/>
  <c r="EI469" i="14"/>
  <c r="M469" i="14"/>
  <c r="FN469" i="14"/>
  <c r="HH469" i="14"/>
  <c r="EK469" i="14"/>
  <c r="EV469" i="14"/>
  <c r="GF469" i="14"/>
  <c r="CT469" i="14"/>
  <c r="CZ469" i="14"/>
  <c r="IA469" i="14"/>
  <c r="CK469" i="14"/>
  <c r="IH469" i="14"/>
  <c r="DK469" i="14"/>
  <c r="IK469" i="14"/>
  <c r="CV469" i="14"/>
  <c r="IP469" i="14"/>
  <c r="DU469" i="14"/>
  <c r="IV469" i="14"/>
  <c r="DG469" i="14"/>
  <c r="IX469" i="14"/>
  <c r="BD469" i="14"/>
  <c r="FY469" i="14"/>
  <c r="AS469" i="14"/>
  <c r="GT469" i="14"/>
  <c r="BL469" i="14"/>
  <c r="GJ469" i="14"/>
  <c r="BA469" i="14"/>
  <c r="HB469" i="14"/>
  <c r="BT469" i="14"/>
  <c r="GU469" i="14"/>
  <c r="BI469" i="14"/>
  <c r="HJ469" i="14"/>
  <c r="CE469" i="14"/>
  <c r="HE469" i="14"/>
  <c r="BQ469" i="14"/>
  <c r="HR469" i="14"/>
  <c r="CO469" i="14"/>
  <c r="HP469" i="14"/>
  <c r="CA469" i="14"/>
  <c r="HZ469" i="14"/>
  <c r="DZ469" i="14"/>
  <c r="FK469" i="14"/>
  <c r="AP469" i="14"/>
  <c r="FQ469" i="14"/>
  <c r="BF469" i="14"/>
  <c r="GG469" i="14"/>
  <c r="AY469" i="14"/>
  <c r="FS469" i="14"/>
  <c r="DN469" i="14"/>
  <c r="GR469" i="14"/>
  <c r="BG469" i="14"/>
  <c r="GC469" i="14"/>
  <c r="DV469" i="14"/>
  <c r="HC469" i="14"/>
  <c r="BO469" i="14"/>
  <c r="GN469" i="14"/>
  <c r="ED469" i="14"/>
  <c r="EF469" i="14"/>
  <c r="K469" i="14"/>
  <c r="DQ469" i="14"/>
  <c r="BZ469" i="14"/>
  <c r="EQ469" i="14"/>
  <c r="S469" i="14"/>
  <c r="EB469" i="14"/>
  <c r="CH469" i="14"/>
  <c r="FA469" i="14"/>
  <c r="AA469" i="14"/>
  <c r="EM469" i="14"/>
  <c r="CP469" i="14"/>
  <c r="FL469" i="14"/>
  <c r="AI469" i="14"/>
  <c r="EW469" i="14"/>
  <c r="CX469" i="14"/>
  <c r="FW469" i="14"/>
  <c r="AQ469" i="14"/>
  <c r="FH469" i="14"/>
  <c r="DF469" i="14"/>
  <c r="DR469" i="14"/>
  <c r="EZ469" i="14"/>
  <c r="AH469" i="14"/>
  <c r="FG469" i="14"/>
  <c r="DB469" i="14"/>
  <c r="Q469" i="14"/>
  <c r="DY469" i="14"/>
  <c r="IZ469" i="14"/>
  <c r="FZ469" i="14"/>
  <c r="Y469" i="14"/>
  <c r="EJ469" i="14"/>
  <c r="N469" i="14"/>
  <c r="GH469" i="14"/>
  <c r="AG469" i="14"/>
  <c r="EU469" i="14"/>
  <c r="V469" i="14"/>
  <c r="GP469" i="14"/>
  <c r="HM469" i="14"/>
  <c r="BX469" i="14"/>
  <c r="GY469" i="14"/>
  <c r="EL469" i="14"/>
  <c r="HX469" i="14"/>
  <c r="CI469" i="14"/>
  <c r="HI469" i="14"/>
  <c r="ET469" i="14"/>
  <c r="II469" i="14"/>
  <c r="CS469" i="14"/>
  <c r="HT469" i="14"/>
  <c r="FB469" i="14"/>
  <c r="IS469" i="14"/>
  <c r="DD469" i="14"/>
  <c r="IE469" i="14"/>
  <c r="FJ469" i="14"/>
  <c r="I469" i="14"/>
  <c r="DO469" i="14"/>
  <c r="IO469" i="14"/>
  <c r="FR469" i="14"/>
  <c r="HW469" i="14"/>
  <c r="Z469" i="14"/>
  <c r="FU469" i="14"/>
  <c r="AX469" i="14"/>
  <c r="GB469" i="14"/>
  <c r="CF469" i="14"/>
  <c r="HG469" i="14"/>
  <c r="BR469" i="14"/>
  <c r="IL469" i="14"/>
  <c r="CQ469" i="14"/>
  <c r="HQ469" i="14"/>
  <c r="CB469" i="14"/>
  <c r="IT469" i="14"/>
  <c r="DA469" i="14"/>
  <c r="IB469" i="14"/>
  <c r="CM469" i="14"/>
  <c r="JB469" i="14"/>
  <c r="AO469" i="14"/>
  <c r="FE469" i="14"/>
  <c r="AD469" i="14"/>
  <c r="GX469" i="14"/>
  <c r="AW469" i="14"/>
  <c r="FP469" i="14"/>
  <c r="AL469" i="14"/>
  <c r="HF469" i="14"/>
  <c r="BE469" i="14"/>
  <c r="GA469" i="14"/>
  <c r="AT469" i="14"/>
  <c r="HN469" i="14"/>
  <c r="BM469" i="14"/>
  <c r="GK469" i="14"/>
  <c r="BB469" i="14"/>
  <c r="HV469" i="14"/>
  <c r="BU469" i="14"/>
  <c r="GV469" i="14"/>
  <c r="BJ469" i="14"/>
  <c r="H210" i="14"/>
  <c r="G210" i="14"/>
  <c r="I209" i="14"/>
  <c r="K209" i="14" s="1"/>
  <c r="GU470" i="14" s="1"/>
  <c r="C213" i="14"/>
  <c r="D212" i="14"/>
  <c r="E211" i="14"/>
  <c r="H211" i="14" s="1"/>
  <c r="G211" i="14"/>
  <c r="AH126" i="2"/>
  <c r="AI126" i="2" s="1"/>
  <c r="AK126" i="2" s="1"/>
  <c r="AO126" i="2" s="1"/>
  <c r="M80" i="11" s="1"/>
  <c r="F128" i="2"/>
  <c r="C129" i="2"/>
  <c r="D128" i="2"/>
  <c r="E128" i="2" s="1"/>
  <c r="H128" i="2"/>
  <c r="I128" i="2" s="1"/>
  <c r="K127" i="2"/>
  <c r="M127" i="2" s="1"/>
  <c r="O127" i="2" s="1"/>
  <c r="S127" i="2" s="1"/>
  <c r="L81" i="11" s="1"/>
  <c r="AC127" i="2"/>
  <c r="AA127" i="2"/>
  <c r="AB127" i="2" s="1"/>
  <c r="AE127" i="2"/>
  <c r="AF127" i="2" s="1"/>
  <c r="Z128" i="2"/>
  <c r="X139" i="2"/>
  <c r="I210" i="14" l="1"/>
  <c r="K210" i="14" s="1"/>
  <c r="HP471" i="14" s="1"/>
  <c r="DI470" i="14"/>
  <c r="GP470" i="14"/>
  <c r="DD470" i="14"/>
  <c r="GK470" i="14"/>
  <c r="R470" i="14"/>
  <c r="GL470" i="14"/>
  <c r="GG470" i="14"/>
  <c r="O470" i="14"/>
  <c r="Y470" i="14"/>
  <c r="T470" i="14"/>
  <c r="CA470" i="14"/>
  <c r="DF470" i="14"/>
  <c r="U470" i="14"/>
  <c r="GY470" i="14"/>
  <c r="Z470" i="14"/>
  <c r="DB470" i="14"/>
  <c r="S470" i="14"/>
  <c r="DH470" i="14"/>
  <c r="GJ470" i="14"/>
  <c r="HC470" i="14"/>
  <c r="GN470" i="14"/>
  <c r="CZ470" i="14"/>
  <c r="V470" i="14"/>
  <c r="EM470" i="14"/>
  <c r="GO470" i="14"/>
  <c r="DA470" i="14"/>
  <c r="X470" i="14"/>
  <c r="CE470" i="14"/>
  <c r="AB470" i="14"/>
  <c r="GH470" i="14"/>
  <c r="DE470" i="14"/>
  <c r="EQ470" i="14"/>
  <c r="AJ470" i="14"/>
  <c r="DQ470" i="14"/>
  <c r="GX470" i="14"/>
  <c r="AK470" i="14"/>
  <c r="DR470" i="14"/>
  <c r="GZ470" i="14"/>
  <c r="AL470" i="14"/>
  <c r="DT470" i="14"/>
  <c r="HA470" i="14"/>
  <c r="AC470" i="14"/>
  <c r="DJ470" i="14"/>
  <c r="GR470" i="14"/>
  <c r="AD470" i="14"/>
  <c r="DL470" i="14"/>
  <c r="GS470" i="14"/>
  <c r="AF470" i="14"/>
  <c r="DM470" i="14"/>
  <c r="GT470" i="14"/>
  <c r="AG470" i="14"/>
  <c r="DN470" i="14"/>
  <c r="GV470" i="14"/>
  <c r="AH470" i="14"/>
  <c r="DP470" i="14"/>
  <c r="GW470" i="14"/>
  <c r="W470" i="14"/>
  <c r="CI470" i="14"/>
  <c r="EU470" i="14"/>
  <c r="HG470" i="14"/>
  <c r="AA470" i="14"/>
  <c r="CM470" i="14"/>
  <c r="EY470" i="14"/>
  <c r="HK470" i="14"/>
  <c r="AT470" i="14"/>
  <c r="EB470" i="14"/>
  <c r="HI470" i="14"/>
  <c r="AV470" i="14"/>
  <c r="EC470" i="14"/>
  <c r="HJ470" i="14"/>
  <c r="AW470" i="14"/>
  <c r="ED470" i="14"/>
  <c r="HL470" i="14"/>
  <c r="AN470" i="14"/>
  <c r="DU470" i="14"/>
  <c r="HB470" i="14"/>
  <c r="AO470" i="14"/>
  <c r="DV470" i="14"/>
  <c r="HD470" i="14"/>
  <c r="AP470" i="14"/>
  <c r="DX470" i="14"/>
  <c r="HE470" i="14"/>
  <c r="AR470" i="14"/>
  <c r="DY470" i="14"/>
  <c r="HF470" i="14"/>
  <c r="AS470" i="14"/>
  <c r="DZ470" i="14"/>
  <c r="HH470" i="14"/>
  <c r="AE470" i="14"/>
  <c r="CQ470" i="14"/>
  <c r="FC470" i="14"/>
  <c r="HO470" i="14"/>
  <c r="AI470" i="14"/>
  <c r="CU470" i="14"/>
  <c r="FG470" i="14"/>
  <c r="HS470" i="14"/>
  <c r="BE470" i="14"/>
  <c r="EL470" i="14"/>
  <c r="HT470" i="14"/>
  <c r="BF470" i="14"/>
  <c r="EN470" i="14"/>
  <c r="HU470" i="14"/>
  <c r="BH470" i="14"/>
  <c r="EO470" i="14"/>
  <c r="HV470" i="14"/>
  <c r="AX470" i="14"/>
  <c r="EF470" i="14"/>
  <c r="HM470" i="14"/>
  <c r="AZ470" i="14"/>
  <c r="EG470" i="14"/>
  <c r="HN470" i="14"/>
  <c r="BA470" i="14"/>
  <c r="EH470" i="14"/>
  <c r="HP470" i="14"/>
  <c r="BB470" i="14"/>
  <c r="EJ470" i="14"/>
  <c r="HQ470" i="14"/>
  <c r="BD470" i="14"/>
  <c r="EK470" i="14"/>
  <c r="HR470" i="14"/>
  <c r="AM470" i="14"/>
  <c r="CY470" i="14"/>
  <c r="FK470" i="14"/>
  <c r="HW470" i="14"/>
  <c r="AQ470" i="14"/>
  <c r="DC470" i="14"/>
  <c r="FO470" i="14"/>
  <c r="IA470" i="14"/>
  <c r="BP470" i="14"/>
  <c r="EW470" i="14"/>
  <c r="ID470" i="14"/>
  <c r="BQ470" i="14"/>
  <c r="EX470" i="14"/>
  <c r="IF470" i="14"/>
  <c r="BR470" i="14"/>
  <c r="EZ470" i="14"/>
  <c r="IG470" i="14"/>
  <c r="BI470" i="14"/>
  <c r="EP470" i="14"/>
  <c r="HX470" i="14"/>
  <c r="BJ470" i="14"/>
  <c r="ER470" i="14"/>
  <c r="HY470" i="14"/>
  <c r="BL470" i="14"/>
  <c r="ES470" i="14"/>
  <c r="HZ470" i="14"/>
  <c r="BM470" i="14"/>
  <c r="ET470" i="14"/>
  <c r="IB470" i="14"/>
  <c r="BN470" i="14"/>
  <c r="EV470" i="14"/>
  <c r="IC470" i="14"/>
  <c r="AU470" i="14"/>
  <c r="DG470" i="14"/>
  <c r="FS470" i="14"/>
  <c r="IE470" i="14"/>
  <c r="AY470" i="14"/>
  <c r="DK470" i="14"/>
  <c r="FW470" i="14"/>
  <c r="II470" i="14"/>
  <c r="BZ470" i="14"/>
  <c r="FH470" i="14"/>
  <c r="IO470" i="14"/>
  <c r="CB470" i="14"/>
  <c r="FI470" i="14"/>
  <c r="IP470" i="14"/>
  <c r="CC470" i="14"/>
  <c r="FJ470" i="14"/>
  <c r="IR470" i="14"/>
  <c r="BT470" i="14"/>
  <c r="FA470" i="14"/>
  <c r="IH470" i="14"/>
  <c r="BU470" i="14"/>
  <c r="FB470" i="14"/>
  <c r="IJ470" i="14"/>
  <c r="BV470" i="14"/>
  <c r="FD470" i="14"/>
  <c r="IK470" i="14"/>
  <c r="BX470" i="14"/>
  <c r="FE470" i="14"/>
  <c r="IL470" i="14"/>
  <c r="BY470" i="14"/>
  <c r="FF470" i="14"/>
  <c r="IN470" i="14"/>
  <c r="BC470" i="14"/>
  <c r="DO470" i="14"/>
  <c r="GA470" i="14"/>
  <c r="IM470" i="14"/>
  <c r="BG470" i="14"/>
  <c r="DS470" i="14"/>
  <c r="GE470" i="14"/>
  <c r="IQ470" i="14"/>
  <c r="CK470" i="14"/>
  <c r="FR470" i="14"/>
  <c r="IZ470" i="14"/>
  <c r="CL470" i="14"/>
  <c r="FT470" i="14"/>
  <c r="JA470" i="14"/>
  <c r="CN470" i="14"/>
  <c r="FU470" i="14"/>
  <c r="JB470" i="14"/>
  <c r="CD470" i="14"/>
  <c r="FL470" i="14"/>
  <c r="IS470" i="14"/>
  <c r="CF470" i="14"/>
  <c r="FM470" i="14"/>
  <c r="IT470" i="14"/>
  <c r="CG470" i="14"/>
  <c r="FN470" i="14"/>
  <c r="IV470" i="14"/>
  <c r="CH470" i="14"/>
  <c r="FP470" i="14"/>
  <c r="IW470" i="14"/>
  <c r="CJ470" i="14"/>
  <c r="FQ470" i="14"/>
  <c r="IX470" i="14"/>
  <c r="BK470" i="14"/>
  <c r="DW470" i="14"/>
  <c r="GI470" i="14"/>
  <c r="IU470" i="14"/>
  <c r="BO470" i="14"/>
  <c r="EA470" i="14"/>
  <c r="GM470" i="14"/>
  <c r="IY470" i="14"/>
  <c r="N470" i="14"/>
  <c r="CV470" i="14"/>
  <c r="GC470" i="14"/>
  <c r="P470" i="14"/>
  <c r="CW470" i="14"/>
  <c r="GD470" i="14"/>
  <c r="Q470" i="14"/>
  <c r="CX470" i="14"/>
  <c r="GF470" i="14"/>
  <c r="H470" i="14"/>
  <c r="CO470" i="14"/>
  <c r="FV470" i="14"/>
  <c r="I470" i="14"/>
  <c r="CP470" i="14"/>
  <c r="FX470" i="14"/>
  <c r="J470" i="14"/>
  <c r="CR470" i="14"/>
  <c r="FY470" i="14"/>
  <c r="L470" i="14"/>
  <c r="CS470" i="14"/>
  <c r="FZ470" i="14"/>
  <c r="M470" i="14"/>
  <c r="CT470" i="14"/>
  <c r="GB470" i="14"/>
  <c r="G470" i="14"/>
  <c r="BS470" i="14"/>
  <c r="EE470" i="14"/>
  <c r="GQ470" i="14"/>
  <c r="K470" i="14"/>
  <c r="BW470" i="14"/>
  <c r="EI470" i="14"/>
  <c r="F211" i="14"/>
  <c r="I211" i="14" s="1"/>
  <c r="K211" i="14" s="1"/>
  <c r="GW472" i="14" s="1"/>
  <c r="E212" i="14"/>
  <c r="G212" i="14" s="1"/>
  <c r="H212" i="14"/>
  <c r="D213" i="14"/>
  <c r="C214" i="14"/>
  <c r="K128" i="2"/>
  <c r="M128" i="2" s="1"/>
  <c r="O128" i="2" s="1"/>
  <c r="S128" i="2" s="1"/>
  <c r="L82" i="11" s="1"/>
  <c r="C130" i="2"/>
  <c r="F129" i="2"/>
  <c r="D129" i="2"/>
  <c r="E129" i="2" s="1"/>
  <c r="H129" i="2"/>
  <c r="I129" i="2" s="1"/>
  <c r="AH127" i="2"/>
  <c r="AI127" i="2" s="1"/>
  <c r="AK127" i="2" s="1"/>
  <c r="AO127" i="2" s="1"/>
  <c r="M81" i="11" s="1"/>
  <c r="AC128" i="2"/>
  <c r="AA128" i="2"/>
  <c r="AB128" i="2" s="1"/>
  <c r="AE128" i="2"/>
  <c r="AF128" i="2" s="1"/>
  <c r="Z129" i="2"/>
  <c r="X140" i="2"/>
  <c r="HI471" i="14" l="1"/>
  <c r="EC471" i="14"/>
  <c r="HK471" i="14"/>
  <c r="FD471" i="14"/>
  <c r="FH471" i="14"/>
  <c r="DU471" i="14"/>
  <c r="DM471" i="14"/>
  <c r="AJ471" i="14"/>
  <c r="DW471" i="14"/>
  <c r="HC471" i="14"/>
  <c r="AO471" i="14"/>
  <c r="AD471" i="14"/>
  <c r="HA471" i="14"/>
  <c r="EV471" i="14"/>
  <c r="EZ471" i="14"/>
  <c r="AF471" i="14"/>
  <c r="AW471" i="14"/>
  <c r="DR471" i="14"/>
  <c r="FV471" i="14"/>
  <c r="EB471" i="14"/>
  <c r="BU471" i="14"/>
  <c r="CX471" i="14"/>
  <c r="IQ471" i="14"/>
  <c r="BO471" i="14"/>
  <c r="O471" i="14"/>
  <c r="FI471" i="14"/>
  <c r="GH471" i="14"/>
  <c r="AX471" i="14"/>
  <c r="DX471" i="14"/>
  <c r="DL471" i="14"/>
  <c r="AI471" i="14"/>
  <c r="CI471" i="14"/>
  <c r="W471" i="14"/>
  <c r="CB471" i="14"/>
  <c r="GG471" i="14"/>
  <c r="EH471" i="14"/>
  <c r="FX471" i="14"/>
  <c r="DD471" i="14"/>
  <c r="BT471" i="14"/>
  <c r="GB471" i="14"/>
  <c r="Z471" i="14"/>
  <c r="EA471" i="14"/>
  <c r="CL471" i="14"/>
  <c r="BX471" i="14"/>
  <c r="GF471" i="14"/>
  <c r="FF471" i="14"/>
  <c r="HQ471" i="14"/>
  <c r="J471" i="14"/>
  <c r="FC471" i="14"/>
  <c r="BW471" i="14"/>
  <c r="CF471" i="14"/>
  <c r="BR471" i="14"/>
  <c r="JB471" i="14"/>
  <c r="CR471" i="14"/>
  <c r="AP471" i="14"/>
  <c r="ED471" i="14"/>
  <c r="CJ471" i="14"/>
  <c r="AE471" i="14"/>
  <c r="DS471" i="14"/>
  <c r="H471" i="14"/>
  <c r="FW471" i="14"/>
  <c r="Q471" i="14"/>
  <c r="BL471" i="14"/>
  <c r="DP471" i="14"/>
  <c r="BV471" i="14"/>
  <c r="FJ471" i="14"/>
  <c r="GI471" i="14"/>
  <c r="FG471" i="14"/>
  <c r="HN471" i="14"/>
  <c r="AT471" i="14"/>
  <c r="S471" i="14"/>
  <c r="GW471" i="14"/>
  <c r="T471" i="14"/>
  <c r="GX471" i="14"/>
  <c r="HX471" i="14"/>
  <c r="EO471" i="14"/>
  <c r="IW471" i="14"/>
  <c r="CE471" i="14"/>
  <c r="DC471" i="14"/>
  <c r="EW471" i="14"/>
  <c r="ES471" i="14"/>
  <c r="BB471" i="14"/>
  <c r="DE471" i="14"/>
  <c r="N471" i="14"/>
  <c r="FZ471" i="14"/>
  <c r="X471" i="14"/>
  <c r="GS471" i="14"/>
  <c r="AL471" i="14"/>
  <c r="GV471" i="14"/>
  <c r="CP471" i="14"/>
  <c r="GD471" i="14"/>
  <c r="IZ471" i="14"/>
  <c r="BD471" i="14"/>
  <c r="II471" i="14"/>
  <c r="CC471" i="14"/>
  <c r="U471" i="14"/>
  <c r="BZ471" i="14"/>
  <c r="AY471" i="14"/>
  <c r="HG471" i="14"/>
  <c r="CY471" i="14"/>
  <c r="DO471" i="14"/>
  <c r="CG471" i="14"/>
  <c r="DF471" i="14"/>
  <c r="AV471" i="14"/>
  <c r="HU471" i="14"/>
  <c r="FO471" i="14"/>
  <c r="EY471" i="14"/>
  <c r="FT471" i="14"/>
  <c r="GA471" i="14"/>
  <c r="FK471" i="14"/>
  <c r="P471" i="14"/>
  <c r="GK471" i="14"/>
  <c r="IG471" i="14"/>
  <c r="HT471" i="14"/>
  <c r="DV471" i="14"/>
  <c r="HJ471" i="14"/>
  <c r="HL471" i="14"/>
  <c r="DK471" i="14"/>
  <c r="GY471" i="14"/>
  <c r="EJ471" i="14"/>
  <c r="I471" i="14"/>
  <c r="CW471" i="14"/>
  <c r="GN471" i="14"/>
  <c r="IR471" i="14"/>
  <c r="FB471" i="14"/>
  <c r="IP471" i="14"/>
  <c r="DA471" i="14"/>
  <c r="IM471" i="14"/>
  <c r="EE471" i="14"/>
  <c r="DZ471" i="14"/>
  <c r="GP471" i="14"/>
  <c r="AH471" i="14"/>
  <c r="FM471" i="14"/>
  <c r="Y471" i="14"/>
  <c r="ER471" i="14"/>
  <c r="BF471" i="14"/>
  <c r="CH471" i="14"/>
  <c r="IO471" i="14"/>
  <c r="HZ471" i="14"/>
  <c r="M471" i="14"/>
  <c r="IE471" i="14"/>
  <c r="BK471" i="14"/>
  <c r="V471" i="14"/>
  <c r="HY471" i="14"/>
  <c r="ET471" i="14"/>
  <c r="HV471" i="14"/>
  <c r="AS471" i="14"/>
  <c r="DH471" i="14"/>
  <c r="AA471" i="14"/>
  <c r="GU471" i="14"/>
  <c r="IS471" i="14"/>
  <c r="GL471" i="14"/>
  <c r="HO471" i="14"/>
  <c r="FR471" i="14"/>
  <c r="IC471" i="14"/>
  <c r="BJ471" i="14"/>
  <c r="CS471" i="14"/>
  <c r="EL471" i="14"/>
  <c r="EP471" i="14"/>
  <c r="IJ471" i="14"/>
  <c r="CT471" i="14"/>
  <c r="K471" i="14"/>
  <c r="CV471" i="14"/>
  <c r="HB471" i="14"/>
  <c r="AU471" i="14"/>
  <c r="CN471" i="14"/>
  <c r="GQ471" i="14"/>
  <c r="AK471" i="14"/>
  <c r="L471" i="14"/>
  <c r="CO471" i="14"/>
  <c r="GC471" i="14"/>
  <c r="BP471" i="14"/>
  <c r="DT471" i="14"/>
  <c r="IH471" i="14"/>
  <c r="CA471" i="14"/>
  <c r="R471" i="14"/>
  <c r="BY471" i="14"/>
  <c r="EN471" i="14"/>
  <c r="BG471" i="14"/>
  <c r="HF471" i="14"/>
  <c r="HD471" i="14"/>
  <c r="DG471" i="14"/>
  <c r="DN471" i="14"/>
  <c r="CD471" i="14"/>
  <c r="BA471" i="14"/>
  <c r="CK471" i="14"/>
  <c r="BC471" i="14"/>
  <c r="CM471" i="14"/>
  <c r="FL471" i="14"/>
  <c r="EU471" i="14"/>
  <c r="FS471" i="14"/>
  <c r="IT471" i="14"/>
  <c r="FP471" i="14"/>
  <c r="IY471" i="14"/>
  <c r="AB471" i="14"/>
  <c r="DJ471" i="14"/>
  <c r="GR471" i="14"/>
  <c r="FY471" i="14"/>
  <c r="G471" i="14"/>
  <c r="IV471" i="14"/>
  <c r="IU471" i="14"/>
  <c r="BH471" i="14"/>
  <c r="FA471" i="14"/>
  <c r="GZ471" i="14"/>
  <c r="DI471" i="14"/>
  <c r="IL471" i="14"/>
  <c r="IB471" i="14"/>
  <c r="EM471" i="14"/>
  <c r="DY471" i="14"/>
  <c r="AR471" i="14"/>
  <c r="HS471" i="14"/>
  <c r="AG471" i="14"/>
  <c r="FU471" i="14"/>
  <c r="EG471" i="14"/>
  <c r="IX471" i="14"/>
  <c r="EI471" i="14"/>
  <c r="GM471" i="14"/>
  <c r="FN471" i="14"/>
  <c r="IA471" i="14"/>
  <c r="CU471" i="14"/>
  <c r="BI471" i="14"/>
  <c r="BE471" i="14"/>
  <c r="EQ471" i="14"/>
  <c r="BQ471" i="14"/>
  <c r="HE471" i="14"/>
  <c r="AM471" i="14"/>
  <c r="HH471" i="14"/>
  <c r="GT471" i="14"/>
  <c r="AC471" i="14"/>
  <c r="EF471" i="14"/>
  <c r="CQ471" i="14"/>
  <c r="GE471" i="14"/>
  <c r="GJ471" i="14"/>
  <c r="IN471" i="14"/>
  <c r="IK471" i="14"/>
  <c r="BS471" i="14"/>
  <c r="AN471" i="14"/>
  <c r="GO471" i="14"/>
  <c r="FE471" i="14"/>
  <c r="AZ471" i="14"/>
  <c r="ID471" i="14"/>
  <c r="AQ471" i="14"/>
  <c r="DB471" i="14"/>
  <c r="DQ471" i="14"/>
  <c r="CZ471" i="14"/>
  <c r="JA471" i="14"/>
  <c r="HM471" i="14"/>
  <c r="FQ471" i="14"/>
  <c r="IF471" i="14"/>
  <c r="HR471" i="14"/>
  <c r="HW471" i="14"/>
  <c r="BM471" i="14"/>
  <c r="EK471" i="14"/>
  <c r="EX471" i="14"/>
  <c r="BN471" i="14"/>
  <c r="F212" i="14"/>
  <c r="I212" i="14" s="1"/>
  <c r="K212" i="14" s="1"/>
  <c r="CZ472" i="14"/>
  <c r="T472" i="14"/>
  <c r="GN472" i="14"/>
  <c r="CC472" i="14"/>
  <c r="HA472" i="14"/>
  <c r="W472" i="14"/>
  <c r="GL472" i="14"/>
  <c r="DH472" i="14"/>
  <c r="GH472" i="14"/>
  <c r="DD472" i="14"/>
  <c r="AA472" i="14"/>
  <c r="EO472" i="14"/>
  <c r="DB472" i="14"/>
  <c r="X472" i="14"/>
  <c r="GP472" i="14"/>
  <c r="U472" i="14"/>
  <c r="GI472" i="14"/>
  <c r="DF472" i="14"/>
  <c r="R472" i="14"/>
  <c r="CG472" i="14"/>
  <c r="V472" i="14"/>
  <c r="GM472" i="14"/>
  <c r="CY472" i="14"/>
  <c r="ES472" i="14"/>
  <c r="DC472" i="14"/>
  <c r="Z472" i="14"/>
  <c r="GF472" i="14"/>
  <c r="HE472" i="14"/>
  <c r="S472" i="14"/>
  <c r="GJ472" i="14"/>
  <c r="DG472" i="14"/>
  <c r="Q472" i="14"/>
  <c r="AD472" i="14"/>
  <c r="DK472" i="14"/>
  <c r="GR472" i="14"/>
  <c r="AE472" i="14"/>
  <c r="DL472" i="14"/>
  <c r="GT472" i="14"/>
  <c r="AF472" i="14"/>
  <c r="DN472" i="14"/>
  <c r="GU472" i="14"/>
  <c r="AH472" i="14"/>
  <c r="DO472" i="14"/>
  <c r="GV472" i="14"/>
  <c r="AI472" i="14"/>
  <c r="DP472" i="14"/>
  <c r="GX472" i="14"/>
  <c r="AJ472" i="14"/>
  <c r="DR472" i="14"/>
  <c r="GY472" i="14"/>
  <c r="AL472" i="14"/>
  <c r="DS472" i="14"/>
  <c r="GZ472" i="14"/>
  <c r="AB472" i="14"/>
  <c r="DJ472" i="14"/>
  <c r="GQ472" i="14"/>
  <c r="Y472" i="14"/>
  <c r="CK472" i="14"/>
  <c r="EW472" i="14"/>
  <c r="HI472" i="14"/>
  <c r="AC472" i="14"/>
  <c r="CO472" i="14"/>
  <c r="FA472" i="14"/>
  <c r="HM472" i="14"/>
  <c r="AN472" i="14"/>
  <c r="DV472" i="14"/>
  <c r="HC472" i="14"/>
  <c r="AP472" i="14"/>
  <c r="DW472" i="14"/>
  <c r="HD472" i="14"/>
  <c r="AQ472" i="14"/>
  <c r="DX472" i="14"/>
  <c r="HF472" i="14"/>
  <c r="AR472" i="14"/>
  <c r="DZ472" i="14"/>
  <c r="HG472" i="14"/>
  <c r="AT472" i="14"/>
  <c r="EA472" i="14"/>
  <c r="HH472" i="14"/>
  <c r="AU472" i="14"/>
  <c r="EB472" i="14"/>
  <c r="HJ472" i="14"/>
  <c r="AV472" i="14"/>
  <c r="ED472" i="14"/>
  <c r="HK472" i="14"/>
  <c r="AM472" i="14"/>
  <c r="DT472" i="14"/>
  <c r="HB472" i="14"/>
  <c r="AG472" i="14"/>
  <c r="CS472" i="14"/>
  <c r="FE472" i="14"/>
  <c r="HQ472" i="14"/>
  <c r="AK472" i="14"/>
  <c r="CW472" i="14"/>
  <c r="FI472" i="14"/>
  <c r="HU472" i="14"/>
  <c r="AY472" i="14"/>
  <c r="EF472" i="14"/>
  <c r="HN472" i="14"/>
  <c r="AZ472" i="14"/>
  <c r="EH472" i="14"/>
  <c r="HO472" i="14"/>
  <c r="BB472" i="14"/>
  <c r="EI472" i="14"/>
  <c r="HP472" i="14"/>
  <c r="BC472" i="14"/>
  <c r="EJ472" i="14"/>
  <c r="HR472" i="14"/>
  <c r="BD472" i="14"/>
  <c r="EL472" i="14"/>
  <c r="HS472" i="14"/>
  <c r="BF472" i="14"/>
  <c r="EM472" i="14"/>
  <c r="HT472" i="14"/>
  <c r="BG472" i="14"/>
  <c r="EN472" i="14"/>
  <c r="HV472" i="14"/>
  <c r="AX472" i="14"/>
  <c r="EE472" i="14"/>
  <c r="HL472" i="14"/>
  <c r="AO472" i="14"/>
  <c r="DA472" i="14"/>
  <c r="FM472" i="14"/>
  <c r="HY472" i="14"/>
  <c r="AS472" i="14"/>
  <c r="DE472" i="14"/>
  <c r="FQ472" i="14"/>
  <c r="IC472" i="14"/>
  <c r="BJ472" i="14"/>
  <c r="EQ472" i="14"/>
  <c r="HX472" i="14"/>
  <c r="BK472" i="14"/>
  <c r="ER472" i="14"/>
  <c r="HZ472" i="14"/>
  <c r="BL472" i="14"/>
  <c r="ET472" i="14"/>
  <c r="IA472" i="14"/>
  <c r="BN472" i="14"/>
  <c r="EU472" i="14"/>
  <c r="IB472" i="14"/>
  <c r="BO472" i="14"/>
  <c r="EV472" i="14"/>
  <c r="ID472" i="14"/>
  <c r="BP472" i="14"/>
  <c r="EX472" i="14"/>
  <c r="IE472" i="14"/>
  <c r="BR472" i="14"/>
  <c r="EY472" i="14"/>
  <c r="IF472" i="14"/>
  <c r="BH472" i="14"/>
  <c r="EP472" i="14"/>
  <c r="HW472" i="14"/>
  <c r="AW472" i="14"/>
  <c r="DI472" i="14"/>
  <c r="FU472" i="14"/>
  <c r="IG472" i="14"/>
  <c r="BA472" i="14"/>
  <c r="DM472" i="14"/>
  <c r="FY472" i="14"/>
  <c r="IK472" i="14"/>
  <c r="BT472" i="14"/>
  <c r="FB472" i="14"/>
  <c r="II472" i="14"/>
  <c r="BV472" i="14"/>
  <c r="FC472" i="14"/>
  <c r="IJ472" i="14"/>
  <c r="BW472" i="14"/>
  <c r="FD472" i="14"/>
  <c r="IL472" i="14"/>
  <c r="BX472" i="14"/>
  <c r="FF472" i="14"/>
  <c r="IM472" i="14"/>
  <c r="BZ472" i="14"/>
  <c r="FG472" i="14"/>
  <c r="IN472" i="14"/>
  <c r="CA472" i="14"/>
  <c r="FH472" i="14"/>
  <c r="IP472" i="14"/>
  <c r="CB472" i="14"/>
  <c r="FJ472" i="14"/>
  <c r="IQ472" i="14"/>
  <c r="BS472" i="14"/>
  <c r="EZ472" i="14"/>
  <c r="IH472" i="14"/>
  <c r="BE472" i="14"/>
  <c r="DQ472" i="14"/>
  <c r="GC472" i="14"/>
  <c r="IO472" i="14"/>
  <c r="BI472" i="14"/>
  <c r="DU472" i="14"/>
  <c r="GG472" i="14"/>
  <c r="IS472" i="14"/>
  <c r="CE472" i="14"/>
  <c r="FL472" i="14"/>
  <c r="IT472" i="14"/>
  <c r="CF472" i="14"/>
  <c r="FN472" i="14"/>
  <c r="IU472" i="14"/>
  <c r="CH472" i="14"/>
  <c r="FO472" i="14"/>
  <c r="IV472" i="14"/>
  <c r="CI472" i="14"/>
  <c r="FP472" i="14"/>
  <c r="IX472" i="14"/>
  <c r="CJ472" i="14"/>
  <c r="FR472" i="14"/>
  <c r="IY472" i="14"/>
  <c r="CL472" i="14"/>
  <c r="FS472" i="14"/>
  <c r="IZ472" i="14"/>
  <c r="CM472" i="14"/>
  <c r="FT472" i="14"/>
  <c r="JB472" i="14"/>
  <c r="CD472" i="14"/>
  <c r="FK472" i="14"/>
  <c r="IR472" i="14"/>
  <c r="BM472" i="14"/>
  <c r="DY472" i="14"/>
  <c r="GK472" i="14"/>
  <c r="IW472" i="14"/>
  <c r="BQ472" i="14"/>
  <c r="EC472" i="14"/>
  <c r="GO472" i="14"/>
  <c r="JA472" i="14"/>
  <c r="H472" i="14"/>
  <c r="CP472" i="14"/>
  <c r="FW472" i="14"/>
  <c r="J472" i="14"/>
  <c r="CQ472" i="14"/>
  <c r="FX472" i="14"/>
  <c r="K472" i="14"/>
  <c r="CR472" i="14"/>
  <c r="FZ472" i="14"/>
  <c r="L472" i="14"/>
  <c r="CT472" i="14"/>
  <c r="GA472" i="14"/>
  <c r="N472" i="14"/>
  <c r="CU472" i="14"/>
  <c r="GB472" i="14"/>
  <c r="O472" i="14"/>
  <c r="CV472" i="14"/>
  <c r="GD472" i="14"/>
  <c r="P472" i="14"/>
  <c r="CX472" i="14"/>
  <c r="GE472" i="14"/>
  <c r="G472" i="14"/>
  <c r="CN472" i="14"/>
  <c r="FV472" i="14"/>
  <c r="I472" i="14"/>
  <c r="BU472" i="14"/>
  <c r="EG472" i="14"/>
  <c r="GS472" i="14"/>
  <c r="M472" i="14"/>
  <c r="BY472" i="14"/>
  <c r="EK472" i="14"/>
  <c r="C215" i="14"/>
  <c r="D214" i="14"/>
  <c r="E213" i="14"/>
  <c r="G213" i="14" s="1"/>
  <c r="AH128" i="2"/>
  <c r="AI128" i="2" s="1"/>
  <c r="AK128" i="2" s="1"/>
  <c r="AO128" i="2" s="1"/>
  <c r="M82" i="11" s="1"/>
  <c r="K129" i="2"/>
  <c r="M129" i="2" s="1"/>
  <c r="O129" i="2" s="1"/>
  <c r="S129" i="2" s="1"/>
  <c r="L83" i="11" s="1"/>
  <c r="F130" i="2"/>
  <c r="D130" i="2"/>
  <c r="E130" i="2" s="1"/>
  <c r="C131" i="2"/>
  <c r="H130" i="2"/>
  <c r="I130" i="2" s="1"/>
  <c r="K130" i="2" s="1"/>
  <c r="AC129" i="2"/>
  <c r="Z130" i="2"/>
  <c r="AA129" i="2"/>
  <c r="AB129" i="2" s="1"/>
  <c r="AE129" i="2"/>
  <c r="AF129" i="2" s="1"/>
  <c r="X141" i="2"/>
  <c r="C127" i="1"/>
  <c r="D118" i="1"/>
  <c r="D117" i="1"/>
  <c r="C117" i="1"/>
  <c r="IY473" i="14" l="1"/>
  <c r="HJ473" i="14"/>
  <c r="EX473" i="14"/>
  <c r="CL473" i="14"/>
  <c r="Z473" i="14"/>
  <c r="IE473" i="14"/>
  <c r="HF473" i="14"/>
  <c r="ET473" i="14"/>
  <c r="CH473" i="14"/>
  <c r="V473" i="14"/>
  <c r="GY473" i="14"/>
  <c r="DQ473" i="14"/>
  <c r="AJ473" i="14"/>
  <c r="GB473" i="14"/>
  <c r="CU473" i="14"/>
  <c r="M473" i="14"/>
  <c r="FE473" i="14"/>
  <c r="BX473" i="14"/>
  <c r="HP473" i="14"/>
  <c r="EI473" i="14"/>
  <c r="BA473" i="14"/>
  <c r="GS473" i="14"/>
  <c r="DL473" i="14"/>
  <c r="AE473" i="14"/>
  <c r="FW473" i="14"/>
  <c r="CO473" i="14"/>
  <c r="H473" i="14"/>
  <c r="EZ473" i="14"/>
  <c r="BS473" i="14"/>
  <c r="HK473" i="14"/>
  <c r="EC473" i="14"/>
  <c r="AV473" i="14"/>
  <c r="IQ473" i="14"/>
  <c r="HB473" i="14"/>
  <c r="EP473" i="14"/>
  <c r="CD473" i="14"/>
  <c r="R473" i="14"/>
  <c r="HW473" i="14"/>
  <c r="GX473" i="14"/>
  <c r="EL473" i="14"/>
  <c r="BZ473" i="14"/>
  <c r="N473" i="14"/>
  <c r="GN473" i="14"/>
  <c r="DG473" i="14"/>
  <c r="Y473" i="14"/>
  <c r="FQ473" i="14"/>
  <c r="CJ473" i="14"/>
  <c r="IF473" i="14"/>
  <c r="EU473" i="14"/>
  <c r="BM473" i="14"/>
  <c r="HE473" i="14"/>
  <c r="DX473" i="14"/>
  <c r="AQ473" i="14"/>
  <c r="GI473" i="14"/>
  <c r="DA473" i="14"/>
  <c r="T473" i="14"/>
  <c r="FL473" i="14"/>
  <c r="CE473" i="14"/>
  <c r="HX473" i="14"/>
  <c r="EO473" i="14"/>
  <c r="BH473" i="14"/>
  <c r="GZ473" i="14"/>
  <c r="DS473" i="14"/>
  <c r="AK473" i="14"/>
  <c r="II473" i="14"/>
  <c r="GT473" i="14"/>
  <c r="EH473" i="14"/>
  <c r="BV473" i="14"/>
  <c r="J473" i="14"/>
  <c r="JB473" i="14"/>
  <c r="GP473" i="14"/>
  <c r="ED473" i="14"/>
  <c r="BR473" i="14"/>
  <c r="JA473" i="14"/>
  <c r="GC473" i="14"/>
  <c r="CV473" i="14"/>
  <c r="O473" i="14"/>
  <c r="FG473" i="14"/>
  <c r="BY473" i="14"/>
  <c r="HQ473" i="14"/>
  <c r="EJ473" i="14"/>
  <c r="BC473" i="14"/>
  <c r="GU473" i="14"/>
  <c r="DM473" i="14"/>
  <c r="AF473" i="14"/>
  <c r="FX473" i="14"/>
  <c r="CQ473" i="14"/>
  <c r="I473" i="14"/>
  <c r="FA473" i="14"/>
  <c r="BT473" i="14"/>
  <c r="HL473" i="14"/>
  <c r="EE473" i="14"/>
  <c r="AW473" i="14"/>
  <c r="GO473" i="14"/>
  <c r="DH473" i="14"/>
  <c r="AA473" i="14"/>
  <c r="IX473" i="14"/>
  <c r="GL473" i="14"/>
  <c r="DZ473" i="14"/>
  <c r="BN473" i="14"/>
  <c r="IW473" i="14"/>
  <c r="IT473" i="14"/>
  <c r="GH473" i="14"/>
  <c r="DV473" i="14"/>
  <c r="BJ473" i="14"/>
  <c r="IS473" i="14"/>
  <c r="FS473" i="14"/>
  <c r="CK473" i="14"/>
  <c r="IG473" i="14"/>
  <c r="EV473" i="14"/>
  <c r="BO473" i="14"/>
  <c r="HG473" i="14"/>
  <c r="DY473" i="14"/>
  <c r="AR473" i="14"/>
  <c r="GJ473" i="14"/>
  <c r="DC473" i="14"/>
  <c r="U473" i="14"/>
  <c r="FM473" i="14"/>
  <c r="CF473" i="14"/>
  <c r="HY473" i="14"/>
  <c r="EQ473" i="14"/>
  <c r="BI473" i="14"/>
  <c r="HA473" i="14"/>
  <c r="DT473" i="14"/>
  <c r="AM473" i="14"/>
  <c r="GE473" i="14"/>
  <c r="CW473" i="14"/>
  <c r="P473" i="14"/>
  <c r="IZ473" i="14"/>
  <c r="IP473" i="14"/>
  <c r="GD473" i="14"/>
  <c r="DR473" i="14"/>
  <c r="BF473" i="14"/>
  <c r="IV473" i="14"/>
  <c r="IL473" i="14"/>
  <c r="FZ473" i="14"/>
  <c r="DN473" i="14"/>
  <c r="BB473" i="14"/>
  <c r="IK473" i="14"/>
  <c r="FH473" i="14"/>
  <c r="CA473" i="14"/>
  <c r="HS473" i="14"/>
  <c r="EK473" i="14"/>
  <c r="BD473" i="14"/>
  <c r="GV473" i="14"/>
  <c r="DO473" i="14"/>
  <c r="AG473" i="14"/>
  <c r="FY473" i="14"/>
  <c r="CR473" i="14"/>
  <c r="K473" i="14"/>
  <c r="FC473" i="14"/>
  <c r="BU473" i="14"/>
  <c r="HM473" i="14"/>
  <c r="EF473" i="14"/>
  <c r="AY473" i="14"/>
  <c r="GQ473" i="14"/>
  <c r="DI473" i="14"/>
  <c r="AB473" i="14"/>
  <c r="FT473" i="14"/>
  <c r="CM473" i="14"/>
  <c r="IR473" i="14"/>
  <c r="IH473" i="14"/>
  <c r="FV473" i="14"/>
  <c r="DJ473" i="14"/>
  <c r="AX473" i="14"/>
  <c r="IN473" i="14"/>
  <c r="ID473" i="14"/>
  <c r="FR473" i="14"/>
  <c r="DF473" i="14"/>
  <c r="AT473" i="14"/>
  <c r="IO473" i="14"/>
  <c r="EW473" i="14"/>
  <c r="BP473" i="14"/>
  <c r="HH473" i="14"/>
  <c r="EA473" i="14"/>
  <c r="AS473" i="14"/>
  <c r="GK473" i="14"/>
  <c r="DD473" i="14"/>
  <c r="W473" i="14"/>
  <c r="FO473" i="14"/>
  <c r="CG473" i="14"/>
  <c r="IA473" i="14"/>
  <c r="ER473" i="14"/>
  <c r="BK473" i="14"/>
  <c r="HC473" i="14"/>
  <c r="DU473" i="14"/>
  <c r="AN473" i="14"/>
  <c r="GF473" i="14"/>
  <c r="CY473" i="14"/>
  <c r="Q473" i="14"/>
  <c r="FI473" i="14"/>
  <c r="CB473" i="14"/>
  <c r="IJ473" i="14"/>
  <c r="HZ473" i="14"/>
  <c r="FN473" i="14"/>
  <c r="DB473" i="14"/>
  <c r="AP473" i="14"/>
  <c r="IU473" i="14"/>
  <c r="HV473" i="14"/>
  <c r="FJ473" i="14"/>
  <c r="CX473" i="14"/>
  <c r="AL473" i="14"/>
  <c r="HT473" i="14"/>
  <c r="EM473" i="14"/>
  <c r="BE473" i="14"/>
  <c r="GW473" i="14"/>
  <c r="DP473" i="14"/>
  <c r="AI473" i="14"/>
  <c r="GA473" i="14"/>
  <c r="CS473" i="14"/>
  <c r="L473" i="14"/>
  <c r="FD473" i="14"/>
  <c r="BW473" i="14"/>
  <c r="HO473" i="14"/>
  <c r="EG473" i="14"/>
  <c r="AZ473" i="14"/>
  <c r="GR473" i="14"/>
  <c r="DK473" i="14"/>
  <c r="AC473" i="14"/>
  <c r="FU473" i="14"/>
  <c r="CN473" i="14"/>
  <c r="G473" i="14"/>
  <c r="EY473" i="14"/>
  <c r="BQ473" i="14"/>
  <c r="IB473" i="14"/>
  <c r="HR473" i="14"/>
  <c r="FF473" i="14"/>
  <c r="CT473" i="14"/>
  <c r="AH473" i="14"/>
  <c r="IM473" i="14"/>
  <c r="HN473" i="14"/>
  <c r="FB473" i="14"/>
  <c r="CP473" i="14"/>
  <c r="AD473" i="14"/>
  <c r="HI473" i="14"/>
  <c r="EB473" i="14"/>
  <c r="AU473" i="14"/>
  <c r="GM473" i="14"/>
  <c r="DE473" i="14"/>
  <c r="X473" i="14"/>
  <c r="FP473" i="14"/>
  <c r="CI473" i="14"/>
  <c r="IC473" i="14"/>
  <c r="ES473" i="14"/>
  <c r="BL473" i="14"/>
  <c r="HD473" i="14"/>
  <c r="DW473" i="14"/>
  <c r="AO473" i="14"/>
  <c r="GG473" i="14"/>
  <c r="CZ473" i="14"/>
  <c r="S473" i="14"/>
  <c r="FK473" i="14"/>
  <c r="CC473" i="14"/>
  <c r="HU473" i="14"/>
  <c r="EN473" i="14"/>
  <c r="BG473" i="14"/>
  <c r="F213" i="14"/>
  <c r="H213" i="14"/>
  <c r="E214" i="14"/>
  <c r="G214" i="14" s="1"/>
  <c r="D215" i="14"/>
  <c r="C216" i="14"/>
  <c r="AH129" i="2"/>
  <c r="AI129" i="2" s="1"/>
  <c r="AK129" i="2" s="1"/>
  <c r="AO129" i="2" s="1"/>
  <c r="M83" i="11" s="1"/>
  <c r="M130" i="2"/>
  <c r="O130" i="2" s="1"/>
  <c r="S130" i="2" s="1"/>
  <c r="L84" i="11" s="1"/>
  <c r="F131" i="2"/>
  <c r="D131" i="2"/>
  <c r="E131" i="2" s="1"/>
  <c r="C132" i="2"/>
  <c r="H131" i="2"/>
  <c r="I131" i="2" s="1"/>
  <c r="AC130" i="2"/>
  <c r="AA130" i="2"/>
  <c r="AB130" i="2" s="1"/>
  <c r="Z131" i="2"/>
  <c r="AE130" i="2"/>
  <c r="AF130" i="2" s="1"/>
  <c r="C100" i="1"/>
  <c r="H214" i="14" l="1"/>
  <c r="F214" i="14"/>
  <c r="I213" i="14"/>
  <c r="K213" i="14" s="1"/>
  <c r="C217" i="14"/>
  <c r="D216" i="14"/>
  <c r="E215" i="14"/>
  <c r="G215" i="14" s="1"/>
  <c r="C13" i="4"/>
  <c r="B286" i="2" s="1"/>
  <c r="B288" i="2" s="1"/>
  <c r="AH130" i="2"/>
  <c r="AI130" i="2" s="1"/>
  <c r="AK130" i="2" s="1"/>
  <c r="AO130" i="2" s="1"/>
  <c r="M84" i="11" s="1"/>
  <c r="K131" i="2"/>
  <c r="M131" i="2" s="1"/>
  <c r="O131" i="2" s="1"/>
  <c r="S131" i="2" s="1"/>
  <c r="L85" i="11" s="1"/>
  <c r="D132" i="2"/>
  <c r="E132" i="2" s="1"/>
  <c r="C133" i="2"/>
  <c r="F132" i="2"/>
  <c r="H132" i="2"/>
  <c r="I132" i="2" s="1"/>
  <c r="AC131" i="2"/>
  <c r="AA131" i="2"/>
  <c r="AB131" i="2" s="1"/>
  <c r="Z132" i="2"/>
  <c r="AE131" i="2"/>
  <c r="AF131" i="2" s="1"/>
  <c r="B198" i="2"/>
  <c r="B197" i="2"/>
  <c r="B196" i="2"/>
  <c r="B195" i="2"/>
  <c r="B194" i="2"/>
  <c r="B193" i="2"/>
  <c r="B192" i="2"/>
  <c r="B191" i="2"/>
  <c r="B190" i="2"/>
  <c r="B189" i="2"/>
  <c r="C99" i="1" s="1"/>
  <c r="B188" i="2"/>
  <c r="B187" i="2"/>
  <c r="B186" i="2"/>
  <c r="B185" i="2"/>
  <c r="B184" i="2"/>
  <c r="B183" i="2"/>
  <c r="B182" i="2"/>
  <c r="C94" i="1" l="1"/>
  <c r="C98" i="1"/>
  <c r="I214" i="14"/>
  <c r="K214" i="14" s="1"/>
  <c r="GX475" i="14" s="1"/>
  <c r="HA474" i="14"/>
  <c r="EO474" i="14"/>
  <c r="CC474" i="14"/>
  <c r="Q474" i="14"/>
  <c r="GZ474" i="14"/>
  <c r="EN474" i="14"/>
  <c r="CB474" i="14"/>
  <c r="P474" i="14"/>
  <c r="GY474" i="14"/>
  <c r="EM474" i="14"/>
  <c r="CA474" i="14"/>
  <c r="O474" i="14"/>
  <c r="HF474" i="14"/>
  <c r="ET474" i="14"/>
  <c r="CH474" i="14"/>
  <c r="V474" i="14"/>
  <c r="HE474" i="14"/>
  <c r="ES474" i="14"/>
  <c r="CG474" i="14"/>
  <c r="U474" i="14"/>
  <c r="HD474" i="14"/>
  <c r="ER474" i="14"/>
  <c r="CF474" i="14"/>
  <c r="T474" i="14"/>
  <c r="HC474" i="14"/>
  <c r="EQ474" i="14"/>
  <c r="CE474" i="14"/>
  <c r="S474" i="14"/>
  <c r="HB474" i="14"/>
  <c r="EP474" i="14"/>
  <c r="CD474" i="14"/>
  <c r="R474" i="14"/>
  <c r="GS474" i="14"/>
  <c r="EG474" i="14"/>
  <c r="BU474" i="14"/>
  <c r="I474" i="14"/>
  <c r="GR474" i="14"/>
  <c r="EF474" i="14"/>
  <c r="BT474" i="14"/>
  <c r="H474" i="14"/>
  <c r="GQ474" i="14"/>
  <c r="EE474" i="14"/>
  <c r="BS474" i="14"/>
  <c r="G474" i="14"/>
  <c r="GX474" i="14"/>
  <c r="EL474" i="14"/>
  <c r="BZ474" i="14"/>
  <c r="N474" i="14"/>
  <c r="GW474" i="14"/>
  <c r="EK474" i="14"/>
  <c r="BY474" i="14"/>
  <c r="M474" i="14"/>
  <c r="GV474" i="14"/>
  <c r="EJ474" i="14"/>
  <c r="BX474" i="14"/>
  <c r="L474" i="14"/>
  <c r="GU474" i="14"/>
  <c r="EI474" i="14"/>
  <c r="BW474" i="14"/>
  <c r="K474" i="14"/>
  <c r="GT474" i="14"/>
  <c r="EH474" i="14"/>
  <c r="BV474" i="14"/>
  <c r="J474" i="14"/>
  <c r="IW474" i="14"/>
  <c r="GK474" i="14"/>
  <c r="DY474" i="14"/>
  <c r="BM474" i="14"/>
  <c r="IV474" i="14"/>
  <c r="GJ474" i="14"/>
  <c r="DX474" i="14"/>
  <c r="BL474" i="14"/>
  <c r="IU474" i="14"/>
  <c r="GI474" i="14"/>
  <c r="DW474" i="14"/>
  <c r="BK474" i="14"/>
  <c r="JB474" i="14"/>
  <c r="GP474" i="14"/>
  <c r="ED474" i="14"/>
  <c r="BR474" i="14"/>
  <c r="JA474" i="14"/>
  <c r="GO474" i="14"/>
  <c r="EC474" i="14"/>
  <c r="BQ474" i="14"/>
  <c r="IZ474" i="14"/>
  <c r="GN474" i="14"/>
  <c r="EB474" i="14"/>
  <c r="BP474" i="14"/>
  <c r="IY474" i="14"/>
  <c r="GM474" i="14"/>
  <c r="EA474" i="14"/>
  <c r="BO474" i="14"/>
  <c r="IX474" i="14"/>
  <c r="GL474" i="14"/>
  <c r="DZ474" i="14"/>
  <c r="BN474" i="14"/>
  <c r="IO474" i="14"/>
  <c r="GC474" i="14"/>
  <c r="DQ474" i="14"/>
  <c r="BE474" i="14"/>
  <c r="IN474" i="14"/>
  <c r="GB474" i="14"/>
  <c r="DP474" i="14"/>
  <c r="BD474" i="14"/>
  <c r="IM474" i="14"/>
  <c r="GA474" i="14"/>
  <c r="DO474" i="14"/>
  <c r="BC474" i="14"/>
  <c r="IT474" i="14"/>
  <c r="GH474" i="14"/>
  <c r="DV474" i="14"/>
  <c r="BJ474" i="14"/>
  <c r="IS474" i="14"/>
  <c r="GG474" i="14"/>
  <c r="DU474" i="14"/>
  <c r="BI474" i="14"/>
  <c r="IR474" i="14"/>
  <c r="GF474" i="14"/>
  <c r="DT474" i="14"/>
  <c r="BH474" i="14"/>
  <c r="IQ474" i="14"/>
  <c r="GE474" i="14"/>
  <c r="DS474" i="14"/>
  <c r="BG474" i="14"/>
  <c r="IP474" i="14"/>
  <c r="GD474" i="14"/>
  <c r="DR474" i="14"/>
  <c r="BF474" i="14"/>
  <c r="IG474" i="14"/>
  <c r="FU474" i="14"/>
  <c r="DI474" i="14"/>
  <c r="AW474" i="14"/>
  <c r="IF474" i="14"/>
  <c r="FT474" i="14"/>
  <c r="DH474" i="14"/>
  <c r="AV474" i="14"/>
  <c r="IE474" i="14"/>
  <c r="FS474" i="14"/>
  <c r="DG474" i="14"/>
  <c r="AU474" i="14"/>
  <c r="IL474" i="14"/>
  <c r="FZ474" i="14"/>
  <c r="DN474" i="14"/>
  <c r="BB474" i="14"/>
  <c r="IK474" i="14"/>
  <c r="FY474" i="14"/>
  <c r="DM474" i="14"/>
  <c r="BA474" i="14"/>
  <c r="IJ474" i="14"/>
  <c r="FX474" i="14"/>
  <c r="DL474" i="14"/>
  <c r="AZ474" i="14"/>
  <c r="II474" i="14"/>
  <c r="FW474" i="14"/>
  <c r="DK474" i="14"/>
  <c r="AY474" i="14"/>
  <c r="IH474" i="14"/>
  <c r="FV474" i="14"/>
  <c r="DJ474" i="14"/>
  <c r="AX474" i="14"/>
  <c r="HY474" i="14"/>
  <c r="FM474" i="14"/>
  <c r="DA474" i="14"/>
  <c r="AO474" i="14"/>
  <c r="HX474" i="14"/>
  <c r="FL474" i="14"/>
  <c r="CZ474" i="14"/>
  <c r="AN474" i="14"/>
  <c r="HW474" i="14"/>
  <c r="FK474" i="14"/>
  <c r="CY474" i="14"/>
  <c r="AM474" i="14"/>
  <c r="ID474" i="14"/>
  <c r="FR474" i="14"/>
  <c r="DF474" i="14"/>
  <c r="AT474" i="14"/>
  <c r="IC474" i="14"/>
  <c r="FQ474" i="14"/>
  <c r="DE474" i="14"/>
  <c r="AS474" i="14"/>
  <c r="IB474" i="14"/>
  <c r="FP474" i="14"/>
  <c r="DD474" i="14"/>
  <c r="AR474" i="14"/>
  <c r="IA474" i="14"/>
  <c r="FO474" i="14"/>
  <c r="DC474" i="14"/>
  <c r="AQ474" i="14"/>
  <c r="HZ474" i="14"/>
  <c r="FN474" i="14"/>
  <c r="DB474" i="14"/>
  <c r="AP474" i="14"/>
  <c r="HQ474" i="14"/>
  <c r="FE474" i="14"/>
  <c r="CS474" i="14"/>
  <c r="AG474" i="14"/>
  <c r="HP474" i="14"/>
  <c r="FD474" i="14"/>
  <c r="CR474" i="14"/>
  <c r="AF474" i="14"/>
  <c r="HO474" i="14"/>
  <c r="FC474" i="14"/>
  <c r="CQ474" i="14"/>
  <c r="AE474" i="14"/>
  <c r="HV474" i="14"/>
  <c r="FJ474" i="14"/>
  <c r="CX474" i="14"/>
  <c r="AL474" i="14"/>
  <c r="HU474" i="14"/>
  <c r="FI474" i="14"/>
  <c r="CW474" i="14"/>
  <c r="AK474" i="14"/>
  <c r="HT474" i="14"/>
  <c r="FH474" i="14"/>
  <c r="CV474" i="14"/>
  <c r="AJ474" i="14"/>
  <c r="HS474" i="14"/>
  <c r="FG474" i="14"/>
  <c r="CU474" i="14"/>
  <c r="AI474" i="14"/>
  <c r="HR474" i="14"/>
  <c r="FF474" i="14"/>
  <c r="CT474" i="14"/>
  <c r="AH474" i="14"/>
  <c r="HI474" i="14"/>
  <c r="EW474" i="14"/>
  <c r="CK474" i="14"/>
  <c r="Y474" i="14"/>
  <c r="HH474" i="14"/>
  <c r="EV474" i="14"/>
  <c r="CJ474" i="14"/>
  <c r="X474" i="14"/>
  <c r="HG474" i="14"/>
  <c r="EU474" i="14"/>
  <c r="CI474" i="14"/>
  <c r="W474" i="14"/>
  <c r="HN474" i="14"/>
  <c r="FB474" i="14"/>
  <c r="CP474" i="14"/>
  <c r="AD474" i="14"/>
  <c r="HM474" i="14"/>
  <c r="FA474" i="14"/>
  <c r="CO474" i="14"/>
  <c r="AC474" i="14"/>
  <c r="HL474" i="14"/>
  <c r="EZ474" i="14"/>
  <c r="CN474" i="14"/>
  <c r="AB474" i="14"/>
  <c r="HK474" i="14"/>
  <c r="EY474" i="14"/>
  <c r="CM474" i="14"/>
  <c r="AA474" i="14"/>
  <c r="HJ474" i="14"/>
  <c r="EX474" i="14"/>
  <c r="CL474" i="14"/>
  <c r="Z474" i="14"/>
  <c r="F215" i="14"/>
  <c r="H215" i="14"/>
  <c r="E216" i="14"/>
  <c r="H216" i="14" s="1"/>
  <c r="D217" i="14"/>
  <c r="C218" i="14"/>
  <c r="K132" i="2"/>
  <c r="M132" i="2" s="1"/>
  <c r="O132" i="2" s="1"/>
  <c r="S132" i="2" s="1"/>
  <c r="L86" i="11" s="1"/>
  <c r="AH131" i="2"/>
  <c r="AI131" i="2" s="1"/>
  <c r="AK131" i="2" s="1"/>
  <c r="AO131" i="2" s="1"/>
  <c r="M85" i="11" s="1"/>
  <c r="C134" i="2"/>
  <c r="D133" i="2"/>
  <c r="E133" i="2" s="1"/>
  <c r="F133" i="2"/>
  <c r="H133" i="2"/>
  <c r="I133" i="2" s="1"/>
  <c r="AC132" i="2"/>
  <c r="AA132" i="2"/>
  <c r="AB132" i="2" s="1"/>
  <c r="Z133" i="2"/>
  <c r="AE132" i="2"/>
  <c r="AF132" i="2" s="1"/>
  <c r="AA66" i="2"/>
  <c r="Y66" i="2"/>
  <c r="B66" i="2"/>
  <c r="BZ475" i="14" l="1"/>
  <c r="CO475" i="14"/>
  <c r="DX475" i="14"/>
  <c r="IT475" i="14"/>
  <c r="IL475" i="14"/>
  <c r="GP475" i="14"/>
  <c r="HQ475" i="14"/>
  <c r="JB475" i="14"/>
  <c r="EK475" i="14"/>
  <c r="DV475" i="14"/>
  <c r="DN475" i="14"/>
  <c r="IC475" i="14"/>
  <c r="Y475" i="14"/>
  <c r="ER475" i="14"/>
  <c r="FK475" i="14"/>
  <c r="HL475" i="14"/>
  <c r="GV475" i="14"/>
  <c r="IR475" i="14"/>
  <c r="IJ475" i="14"/>
  <c r="EQ475" i="14"/>
  <c r="FJ475" i="14"/>
  <c r="AH475" i="14"/>
  <c r="AP475" i="14"/>
  <c r="HN475" i="14"/>
  <c r="BX475" i="14"/>
  <c r="DT475" i="14"/>
  <c r="DL475" i="14"/>
  <c r="GL475" i="14"/>
  <c r="HM475" i="14"/>
  <c r="CK475" i="14"/>
  <c r="P475" i="14"/>
  <c r="HD475" i="14"/>
  <c r="GT475" i="14"/>
  <c r="IP475" i="14"/>
  <c r="IH475" i="14"/>
  <c r="CJ475" i="14"/>
  <c r="DC475" i="14"/>
  <c r="HV475" i="14"/>
  <c r="IV475" i="14"/>
  <c r="HF475" i="14"/>
  <c r="BV475" i="14"/>
  <c r="DR475" i="14"/>
  <c r="DJ475" i="14"/>
  <c r="EM475" i="14"/>
  <c r="FF475" i="14"/>
  <c r="AD475" i="14"/>
  <c r="AT475" i="14"/>
  <c r="EZ475" i="14"/>
  <c r="GR475" i="14"/>
  <c r="IN475" i="14"/>
  <c r="IF475" i="14"/>
  <c r="AC475" i="14"/>
  <c r="BL475" i="14"/>
  <c r="FO475" i="14"/>
  <c r="GY475" i="14"/>
  <c r="CT475" i="14"/>
  <c r="BT475" i="14"/>
  <c r="DP475" i="14"/>
  <c r="DH475" i="14"/>
  <c r="CF475" i="14"/>
  <c r="CY475" i="14"/>
  <c r="HR475" i="14"/>
  <c r="IZ475" i="14"/>
  <c r="FB475" i="14"/>
  <c r="EL475" i="14"/>
  <c r="EJ475" i="14"/>
  <c r="EH475" i="14"/>
  <c r="EF475" i="14"/>
  <c r="GH475" i="14"/>
  <c r="GF475" i="14"/>
  <c r="GD475" i="14"/>
  <c r="GB475" i="14"/>
  <c r="FZ475" i="14"/>
  <c r="FX475" i="14"/>
  <c r="FV475" i="14"/>
  <c r="FT475" i="14"/>
  <c r="CP475" i="14"/>
  <c r="AI475" i="14"/>
  <c r="HW475" i="14"/>
  <c r="FP475" i="14"/>
  <c r="DY475" i="14"/>
  <c r="BR475" i="14"/>
  <c r="S475" i="14"/>
  <c r="HG475" i="14"/>
  <c r="IB475" i="14"/>
  <c r="GK475" i="14"/>
  <c r="ED475" i="14"/>
  <c r="CE475" i="14"/>
  <c r="X475" i="14"/>
  <c r="AO475" i="14"/>
  <c r="IU475" i="14"/>
  <c r="V475" i="14"/>
  <c r="JA475" i="14"/>
  <c r="HE475" i="14"/>
  <c r="FI475" i="14"/>
  <c r="AM475" i="14"/>
  <c r="N475" i="14"/>
  <c r="L475" i="14"/>
  <c r="J475" i="14"/>
  <c r="H475" i="14"/>
  <c r="BJ475" i="14"/>
  <c r="BH475" i="14"/>
  <c r="BF475" i="14"/>
  <c r="BD475" i="14"/>
  <c r="BB475" i="14"/>
  <c r="AZ475" i="14"/>
  <c r="AX475" i="14"/>
  <c r="AV475" i="14"/>
  <c r="ES475" i="14"/>
  <c r="CL475" i="14"/>
  <c r="AE475" i="14"/>
  <c r="HS475" i="14"/>
  <c r="FL475" i="14"/>
  <c r="DE475" i="14"/>
  <c r="BN475" i="14"/>
  <c r="O475" i="14"/>
  <c r="AJ475" i="14"/>
  <c r="HX475" i="14"/>
  <c r="FQ475" i="14"/>
  <c r="DZ475" i="14"/>
  <c r="CA475" i="14"/>
  <c r="CX475" i="14"/>
  <c r="AS475" i="14"/>
  <c r="IY475" i="14"/>
  <c r="HC475" i="14"/>
  <c r="FG475" i="14"/>
  <c r="EY475" i="14"/>
  <c r="FA475" i="14"/>
  <c r="F216" i="14"/>
  <c r="GW475" i="14"/>
  <c r="GU475" i="14"/>
  <c r="GS475" i="14"/>
  <c r="GQ475" i="14"/>
  <c r="IS475" i="14"/>
  <c r="IQ475" i="14"/>
  <c r="IO475" i="14"/>
  <c r="IM475" i="14"/>
  <c r="IK475" i="14"/>
  <c r="II475" i="14"/>
  <c r="IG475" i="14"/>
  <c r="IE475" i="14"/>
  <c r="AK475" i="14"/>
  <c r="HY475" i="14"/>
  <c r="FR475" i="14"/>
  <c r="EA475" i="14"/>
  <c r="CB475" i="14"/>
  <c r="U475" i="14"/>
  <c r="HI475" i="14"/>
  <c r="ID475" i="14"/>
  <c r="GM475" i="14"/>
  <c r="EN475" i="14"/>
  <c r="CG475" i="14"/>
  <c r="Z475" i="14"/>
  <c r="DF475" i="14"/>
  <c r="BQ475" i="14"/>
  <c r="T475" i="14"/>
  <c r="HJ475" i="14"/>
  <c r="HB475" i="14"/>
  <c r="EX475" i="14"/>
  <c r="DB475" i="14"/>
  <c r="DD475" i="14"/>
  <c r="EI475" i="14"/>
  <c r="EG475" i="14"/>
  <c r="EE475" i="14"/>
  <c r="GG475" i="14"/>
  <c r="GE475" i="14"/>
  <c r="GC475" i="14"/>
  <c r="GA475" i="14"/>
  <c r="FY475" i="14"/>
  <c r="FW475" i="14"/>
  <c r="FU475" i="14"/>
  <c r="FS475" i="14"/>
  <c r="GN475" i="14"/>
  <c r="EO475" i="14"/>
  <c r="CH475" i="14"/>
  <c r="AA475" i="14"/>
  <c r="HO475" i="14"/>
  <c r="FH475" i="14"/>
  <c r="DA475" i="14"/>
  <c r="ET475" i="14"/>
  <c r="CM475" i="14"/>
  <c r="AF475" i="14"/>
  <c r="HT475" i="14"/>
  <c r="FM475" i="14"/>
  <c r="CW475" i="14"/>
  <c r="AR475" i="14"/>
  <c r="IX475" i="14"/>
  <c r="HA475" i="14"/>
  <c r="FE475" i="14"/>
  <c r="EW475" i="14"/>
  <c r="CS475" i="14"/>
  <c r="CU475" i="14"/>
  <c r="G216" i="14"/>
  <c r="BY475" i="14"/>
  <c r="BW475" i="14"/>
  <c r="BU475" i="14"/>
  <c r="BS475" i="14"/>
  <c r="DU475" i="14"/>
  <c r="DS475" i="14"/>
  <c r="DQ475" i="14"/>
  <c r="DO475" i="14"/>
  <c r="DM475" i="14"/>
  <c r="DK475" i="14"/>
  <c r="DI475" i="14"/>
  <c r="DG475" i="14"/>
  <c r="CN475" i="14"/>
  <c r="AG475" i="14"/>
  <c r="HU475" i="14"/>
  <c r="FN475" i="14"/>
  <c r="DW475" i="14"/>
  <c r="BP475" i="14"/>
  <c r="Q475" i="14"/>
  <c r="AL475" i="14"/>
  <c r="HZ475" i="14"/>
  <c r="GI475" i="14"/>
  <c r="EB475" i="14"/>
  <c r="CC475" i="14"/>
  <c r="CV475" i="14"/>
  <c r="AQ475" i="14"/>
  <c r="IW475" i="14"/>
  <c r="GZ475" i="14"/>
  <c r="EV475" i="14"/>
  <c r="CZ475" i="14"/>
  <c r="CR475" i="14"/>
  <c r="BM475" i="14"/>
  <c r="M475" i="14"/>
  <c r="K475" i="14"/>
  <c r="I475" i="14"/>
  <c r="G475" i="14"/>
  <c r="BI475" i="14"/>
  <c r="BG475" i="14"/>
  <c r="BE475" i="14"/>
  <c r="BC475" i="14"/>
  <c r="BA475" i="14"/>
  <c r="AY475" i="14"/>
  <c r="AW475" i="14"/>
  <c r="AU475" i="14"/>
  <c r="IA475" i="14"/>
  <c r="GJ475" i="14"/>
  <c r="EC475" i="14"/>
  <c r="CD475" i="14"/>
  <c r="W475" i="14"/>
  <c r="HK475" i="14"/>
  <c r="FD475" i="14"/>
  <c r="GO475" i="14"/>
  <c r="EP475" i="14"/>
  <c r="CI475" i="14"/>
  <c r="AB475" i="14"/>
  <c r="HP475" i="14"/>
  <c r="BO475" i="14"/>
  <c r="R475" i="14"/>
  <c r="HH475" i="14"/>
  <c r="FC475" i="14"/>
  <c r="EU475" i="14"/>
  <c r="CQ475" i="14"/>
  <c r="BK475" i="14"/>
  <c r="AN475" i="14"/>
  <c r="I215" i="14"/>
  <c r="K215" i="14" s="1"/>
  <c r="IA476" i="14" s="1"/>
  <c r="C219" i="14"/>
  <c r="D218" i="14"/>
  <c r="E217" i="14"/>
  <c r="H217" i="14" s="1"/>
  <c r="G217" i="14"/>
  <c r="K133" i="2"/>
  <c r="M133" i="2" s="1"/>
  <c r="O133" i="2" s="1"/>
  <c r="S133" i="2" s="1"/>
  <c r="L87" i="11" s="1"/>
  <c r="C15" i="4"/>
  <c r="C22" i="4" s="1"/>
  <c r="C196" i="1"/>
  <c r="AH132" i="2"/>
  <c r="AI132" i="2" s="1"/>
  <c r="AK132" i="2" s="1"/>
  <c r="AO132" i="2" s="1"/>
  <c r="M86" i="11" s="1"/>
  <c r="H134" i="2"/>
  <c r="I134" i="2" s="1"/>
  <c r="D134" i="2"/>
  <c r="E134" i="2" s="1"/>
  <c r="F134" i="2"/>
  <c r="C135" i="2"/>
  <c r="AE66" i="2"/>
  <c r="AF66" i="2" s="1"/>
  <c r="AH66" i="2" s="1"/>
  <c r="AB66" i="2"/>
  <c r="AC133" i="2"/>
  <c r="Z134" i="2"/>
  <c r="AA133" i="2"/>
  <c r="AB133" i="2" s="1"/>
  <c r="AE133" i="2"/>
  <c r="AF133" i="2" s="1"/>
  <c r="I216" i="14" l="1"/>
  <c r="K216" i="14" s="1"/>
  <c r="IF477" i="14" s="1"/>
  <c r="F217" i="14"/>
  <c r="CI476" i="14"/>
  <c r="FT476" i="14"/>
  <c r="CK476" i="14"/>
  <c r="FX476" i="14"/>
  <c r="IO476" i="14"/>
  <c r="FY476" i="14"/>
  <c r="IP476" i="14"/>
  <c r="IS476" i="14"/>
  <c r="CM476" i="14"/>
  <c r="FZ476" i="14"/>
  <c r="IQ476" i="14"/>
  <c r="CJ476" i="14"/>
  <c r="CP476" i="14"/>
  <c r="IN476" i="14"/>
  <c r="FW476" i="14"/>
  <c r="CN476" i="14"/>
  <c r="IT476" i="14"/>
  <c r="FU476" i="14"/>
  <c r="IR476" i="14"/>
  <c r="FS476" i="14"/>
  <c r="CL476" i="14"/>
  <c r="CO476" i="14"/>
  <c r="IM476" i="14"/>
  <c r="FV476" i="14"/>
  <c r="DT476" i="14"/>
  <c r="BA476" i="14"/>
  <c r="HM476" i="14"/>
  <c r="DV476" i="14"/>
  <c r="AU476" i="14"/>
  <c r="HG476" i="14"/>
  <c r="DP476" i="14"/>
  <c r="AW476" i="14"/>
  <c r="HI476" i="14"/>
  <c r="DR476" i="14"/>
  <c r="AY476" i="14"/>
  <c r="HK476" i="14"/>
  <c r="AC476" i="14"/>
  <c r="GC476" i="14"/>
  <c r="EZ476" i="14"/>
  <c r="BI476" i="14"/>
  <c r="IK476" i="14"/>
  <c r="FB476" i="14"/>
  <c r="BC476" i="14"/>
  <c r="IE476" i="14"/>
  <c r="EV476" i="14"/>
  <c r="BE476" i="14"/>
  <c r="IG476" i="14"/>
  <c r="EX476" i="14"/>
  <c r="BG476" i="14"/>
  <c r="II476" i="14"/>
  <c r="AZ476" i="14"/>
  <c r="HL476" i="14"/>
  <c r="DU476" i="14"/>
  <c r="BB476" i="14"/>
  <c r="HN476" i="14"/>
  <c r="DO476" i="14"/>
  <c r="AV476" i="14"/>
  <c r="HH476" i="14"/>
  <c r="DQ476" i="14"/>
  <c r="AX476" i="14"/>
  <c r="HJ476" i="14"/>
  <c r="DS476" i="14"/>
  <c r="AB476" i="14"/>
  <c r="GF476" i="14"/>
  <c r="DM476" i="14"/>
  <c r="AD476" i="14"/>
  <c r="GH476" i="14"/>
  <c r="DG476" i="14"/>
  <c r="X476" i="14"/>
  <c r="GB476" i="14"/>
  <c r="DI476" i="14"/>
  <c r="Z476" i="14"/>
  <c r="GD476" i="14"/>
  <c r="DK476" i="14"/>
  <c r="BH476" i="14"/>
  <c r="IJ476" i="14"/>
  <c r="FA476" i="14"/>
  <c r="BJ476" i="14"/>
  <c r="IL476" i="14"/>
  <c r="EU476" i="14"/>
  <c r="BD476" i="14"/>
  <c r="IF476" i="14"/>
  <c r="EW476" i="14"/>
  <c r="BF476" i="14"/>
  <c r="IH476" i="14"/>
  <c r="EY476" i="14"/>
  <c r="DL476" i="14"/>
  <c r="GG476" i="14"/>
  <c r="DN476" i="14"/>
  <c r="W476" i="14"/>
  <c r="GA476" i="14"/>
  <c r="DH476" i="14"/>
  <c r="Y476" i="14"/>
  <c r="DJ476" i="14"/>
  <c r="AA476" i="14"/>
  <c r="GE476" i="14"/>
  <c r="BP476" i="14"/>
  <c r="EB476" i="14"/>
  <c r="GN476" i="14"/>
  <c r="IZ476" i="14"/>
  <c r="BQ476" i="14"/>
  <c r="EC476" i="14"/>
  <c r="GO476" i="14"/>
  <c r="JA476" i="14"/>
  <c r="BR476" i="14"/>
  <c r="ED476" i="14"/>
  <c r="GP476" i="14"/>
  <c r="JB476" i="14"/>
  <c r="BK476" i="14"/>
  <c r="DW476" i="14"/>
  <c r="GI476" i="14"/>
  <c r="IU476" i="14"/>
  <c r="BL476" i="14"/>
  <c r="DX476" i="14"/>
  <c r="GJ476" i="14"/>
  <c r="IV476" i="14"/>
  <c r="BM476" i="14"/>
  <c r="DY476" i="14"/>
  <c r="GK476" i="14"/>
  <c r="IW476" i="14"/>
  <c r="BN476" i="14"/>
  <c r="DZ476" i="14"/>
  <c r="GL476" i="14"/>
  <c r="IX476" i="14"/>
  <c r="BO476" i="14"/>
  <c r="EA476" i="14"/>
  <c r="GM476" i="14"/>
  <c r="IY476" i="14"/>
  <c r="L476" i="14"/>
  <c r="BX476" i="14"/>
  <c r="EJ476" i="14"/>
  <c r="GV476" i="14"/>
  <c r="M476" i="14"/>
  <c r="BY476" i="14"/>
  <c r="EK476" i="14"/>
  <c r="GW476" i="14"/>
  <c r="N476" i="14"/>
  <c r="BZ476" i="14"/>
  <c r="EL476" i="14"/>
  <c r="GX476" i="14"/>
  <c r="G476" i="14"/>
  <c r="BS476" i="14"/>
  <c r="EE476" i="14"/>
  <c r="GQ476" i="14"/>
  <c r="H476" i="14"/>
  <c r="BT476" i="14"/>
  <c r="EF476" i="14"/>
  <c r="GR476" i="14"/>
  <c r="I476" i="14"/>
  <c r="BU476" i="14"/>
  <c r="EG476" i="14"/>
  <c r="GS476" i="14"/>
  <c r="J476" i="14"/>
  <c r="BV476" i="14"/>
  <c r="EH476" i="14"/>
  <c r="GT476" i="14"/>
  <c r="K476" i="14"/>
  <c r="BW476" i="14"/>
  <c r="EI476" i="14"/>
  <c r="GU476" i="14"/>
  <c r="T476" i="14"/>
  <c r="CF476" i="14"/>
  <c r="ER476" i="14"/>
  <c r="HD476" i="14"/>
  <c r="U476" i="14"/>
  <c r="CG476" i="14"/>
  <c r="ES476" i="14"/>
  <c r="HE476" i="14"/>
  <c r="V476" i="14"/>
  <c r="CH476" i="14"/>
  <c r="ET476" i="14"/>
  <c r="HF476" i="14"/>
  <c r="O476" i="14"/>
  <c r="CA476" i="14"/>
  <c r="EM476" i="14"/>
  <c r="GY476" i="14"/>
  <c r="P476" i="14"/>
  <c r="CB476" i="14"/>
  <c r="EN476" i="14"/>
  <c r="GZ476" i="14"/>
  <c r="Q476" i="14"/>
  <c r="CC476" i="14"/>
  <c r="EO476" i="14"/>
  <c r="HA476" i="14"/>
  <c r="R476" i="14"/>
  <c r="CD476" i="14"/>
  <c r="EP476" i="14"/>
  <c r="HB476" i="14"/>
  <c r="S476" i="14"/>
  <c r="CE476" i="14"/>
  <c r="EQ476" i="14"/>
  <c r="HC476" i="14"/>
  <c r="AJ476" i="14"/>
  <c r="CV476" i="14"/>
  <c r="FH476" i="14"/>
  <c r="HT476" i="14"/>
  <c r="AK476" i="14"/>
  <c r="CW476" i="14"/>
  <c r="FI476" i="14"/>
  <c r="HU476" i="14"/>
  <c r="AL476" i="14"/>
  <c r="CX476" i="14"/>
  <c r="FJ476" i="14"/>
  <c r="HV476" i="14"/>
  <c r="AE476" i="14"/>
  <c r="CQ476" i="14"/>
  <c r="FC476" i="14"/>
  <c r="HO476" i="14"/>
  <c r="AF476" i="14"/>
  <c r="CR476" i="14"/>
  <c r="FD476" i="14"/>
  <c r="HP476" i="14"/>
  <c r="AG476" i="14"/>
  <c r="CS476" i="14"/>
  <c r="FE476" i="14"/>
  <c r="HQ476" i="14"/>
  <c r="AH476" i="14"/>
  <c r="CT476" i="14"/>
  <c r="FF476" i="14"/>
  <c r="HR476" i="14"/>
  <c r="AI476" i="14"/>
  <c r="CU476" i="14"/>
  <c r="FG476" i="14"/>
  <c r="HS476" i="14"/>
  <c r="AR476" i="14"/>
  <c r="DD476" i="14"/>
  <c r="FP476" i="14"/>
  <c r="IB476" i="14"/>
  <c r="AS476" i="14"/>
  <c r="DE476" i="14"/>
  <c r="FQ476" i="14"/>
  <c r="IC476" i="14"/>
  <c r="AT476" i="14"/>
  <c r="DF476" i="14"/>
  <c r="FR476" i="14"/>
  <c r="ID476" i="14"/>
  <c r="AM476" i="14"/>
  <c r="CY476" i="14"/>
  <c r="FK476" i="14"/>
  <c r="HW476" i="14"/>
  <c r="AN476" i="14"/>
  <c r="CZ476" i="14"/>
  <c r="FL476" i="14"/>
  <c r="HX476" i="14"/>
  <c r="AO476" i="14"/>
  <c r="DA476" i="14"/>
  <c r="FM476" i="14"/>
  <c r="HY476" i="14"/>
  <c r="AP476" i="14"/>
  <c r="DB476" i="14"/>
  <c r="FN476" i="14"/>
  <c r="HZ476" i="14"/>
  <c r="AQ476" i="14"/>
  <c r="DC476" i="14"/>
  <c r="FO476" i="14"/>
  <c r="I217" i="14"/>
  <c r="K217" i="14" s="1"/>
  <c r="IU478" i="14" s="1"/>
  <c r="E218" i="14"/>
  <c r="H218" i="14" s="1"/>
  <c r="D219" i="14"/>
  <c r="C220" i="14"/>
  <c r="K134" i="2"/>
  <c r="M134" i="2" s="1"/>
  <c r="O134" i="2" s="1"/>
  <c r="S134" i="2" s="1"/>
  <c r="L88" i="11" s="1"/>
  <c r="F135" i="2"/>
  <c r="C136" i="2"/>
  <c r="D135" i="2"/>
  <c r="E135" i="2" s="1"/>
  <c r="H135" i="2"/>
  <c r="I135" i="2" s="1"/>
  <c r="AH133" i="2"/>
  <c r="AI133" i="2" s="1"/>
  <c r="AK133" i="2" s="1"/>
  <c r="AO133" i="2" s="1"/>
  <c r="M87" i="11" s="1"/>
  <c r="AC134" i="2"/>
  <c r="AA134" i="2"/>
  <c r="AB134" i="2" s="1"/>
  <c r="AE134" i="2"/>
  <c r="AF134" i="2" s="1"/>
  <c r="Z135" i="2"/>
  <c r="AI66" i="2"/>
  <c r="FO477" i="14" l="1"/>
  <c r="T477" i="14"/>
  <c r="BW477" i="14"/>
  <c r="FR477" i="14"/>
  <c r="HK477" i="14"/>
  <c r="FQ477" i="14"/>
  <c r="AS477" i="14"/>
  <c r="AP477" i="14"/>
  <c r="FM477" i="14"/>
  <c r="CW477" i="14"/>
  <c r="AT477" i="14"/>
  <c r="HT477" i="14"/>
  <c r="CU477" i="14"/>
  <c r="HD477" i="14"/>
  <c r="AM477" i="14"/>
  <c r="AO477" i="14"/>
  <c r="CX477" i="14"/>
  <c r="FT477" i="14"/>
  <c r="AQ477" i="14"/>
  <c r="CS477" i="14"/>
  <c r="FK477" i="14"/>
  <c r="FN477" i="14"/>
  <c r="V477" i="14"/>
  <c r="HP477" i="14"/>
  <c r="HR477" i="14"/>
  <c r="HB477" i="14"/>
  <c r="CQ477" i="14"/>
  <c r="CT477" i="14"/>
  <c r="R477" i="14"/>
  <c r="HV477" i="14"/>
  <c r="HQ477" i="14"/>
  <c r="BX477" i="14"/>
  <c r="HU477" i="14"/>
  <c r="GZ477" i="14"/>
  <c r="J477" i="14"/>
  <c r="BT477" i="14"/>
  <c r="FL477" i="14"/>
  <c r="FP477" i="14"/>
  <c r="CR477" i="14"/>
  <c r="CV477" i="14"/>
  <c r="P477" i="14"/>
  <c r="BS477" i="14"/>
  <c r="AN477" i="14"/>
  <c r="AR477" i="14"/>
  <c r="HO477" i="14"/>
  <c r="HS477" i="14"/>
  <c r="HF477" i="14"/>
  <c r="N477" i="14"/>
  <c r="CY477" i="14"/>
  <c r="DE477" i="14"/>
  <c r="DC477" i="14"/>
  <c r="DA477" i="14"/>
  <c r="AE477" i="14"/>
  <c r="AK477" i="14"/>
  <c r="AI477" i="14"/>
  <c r="AG477" i="14"/>
  <c r="CG477" i="14"/>
  <c r="CC477" i="14"/>
  <c r="L477" i="14"/>
  <c r="HX477" i="14"/>
  <c r="ID477" i="14"/>
  <c r="IB477" i="14"/>
  <c r="HZ477" i="14"/>
  <c r="FD477" i="14"/>
  <c r="FJ477" i="14"/>
  <c r="FH477" i="14"/>
  <c r="FF477" i="14"/>
  <c r="CB477" i="14"/>
  <c r="CF477" i="14"/>
  <c r="H477" i="14"/>
  <c r="BV477" i="14"/>
  <c r="CZ477" i="14"/>
  <c r="DF477" i="14"/>
  <c r="DD477" i="14"/>
  <c r="DB477" i="14"/>
  <c r="AF477" i="14"/>
  <c r="AL477" i="14"/>
  <c r="AJ477" i="14"/>
  <c r="AH477" i="14"/>
  <c r="CA477" i="14"/>
  <c r="CE477" i="14"/>
  <c r="BZ477" i="14"/>
  <c r="BU477" i="14"/>
  <c r="HW477" i="14"/>
  <c r="IC477" i="14"/>
  <c r="IA477" i="14"/>
  <c r="HY477" i="14"/>
  <c r="FC477" i="14"/>
  <c r="FI477" i="14"/>
  <c r="FG477" i="14"/>
  <c r="FE477" i="14"/>
  <c r="CH477" i="14"/>
  <c r="CD477" i="14"/>
  <c r="BY477" i="14"/>
  <c r="GY477" i="14"/>
  <c r="HE477" i="14"/>
  <c r="HC477" i="14"/>
  <c r="HA477" i="14"/>
  <c r="GQ477" i="14"/>
  <c r="GW477" i="14"/>
  <c r="GU477" i="14"/>
  <c r="GS477" i="14"/>
  <c r="EM477" i="14"/>
  <c r="ES477" i="14"/>
  <c r="EQ477" i="14"/>
  <c r="EO477" i="14"/>
  <c r="EE477" i="14"/>
  <c r="EK477" i="14"/>
  <c r="EI477" i="14"/>
  <c r="EG477" i="14"/>
  <c r="O477" i="14"/>
  <c r="U477" i="14"/>
  <c r="S477" i="14"/>
  <c r="Q477" i="14"/>
  <c r="G477" i="14"/>
  <c r="M477" i="14"/>
  <c r="K477" i="14"/>
  <c r="I477" i="14"/>
  <c r="GR477" i="14"/>
  <c r="GX477" i="14"/>
  <c r="GV477" i="14"/>
  <c r="GT477" i="14"/>
  <c r="EN477" i="14"/>
  <c r="ET477" i="14"/>
  <c r="ER477" i="14"/>
  <c r="EP477" i="14"/>
  <c r="EF477" i="14"/>
  <c r="EL477" i="14"/>
  <c r="EJ477" i="14"/>
  <c r="EH477" i="14"/>
  <c r="GP477" i="14"/>
  <c r="IZ477" i="14"/>
  <c r="GL477" i="14"/>
  <c r="GO477" i="14"/>
  <c r="GM477" i="14"/>
  <c r="GK477" i="14"/>
  <c r="IV477" i="14"/>
  <c r="GI477" i="14"/>
  <c r="AD477" i="14"/>
  <c r="BG477" i="14"/>
  <c r="GJ477" i="14"/>
  <c r="GN477" i="14"/>
  <c r="GF477" i="14"/>
  <c r="IU477" i="14"/>
  <c r="IY477" i="14"/>
  <c r="JB477" i="14"/>
  <c r="IX477" i="14"/>
  <c r="EV477" i="14"/>
  <c r="JA477" i="14"/>
  <c r="IW477" i="14"/>
  <c r="EX477" i="14"/>
  <c r="HM477" i="14"/>
  <c r="DW477" i="14"/>
  <c r="EC477" i="14"/>
  <c r="EA477" i="14"/>
  <c r="DY477" i="14"/>
  <c r="IE477" i="14"/>
  <c r="GA477" i="14"/>
  <c r="BK477" i="14"/>
  <c r="BQ477" i="14"/>
  <c r="BO477" i="14"/>
  <c r="BM477" i="14"/>
  <c r="EZ477" i="14"/>
  <c r="AA477" i="14"/>
  <c r="DX477" i="14"/>
  <c r="ED477" i="14"/>
  <c r="EB477" i="14"/>
  <c r="DZ477" i="14"/>
  <c r="AB477" i="14"/>
  <c r="BL477" i="14"/>
  <c r="BR477" i="14"/>
  <c r="BP477" i="14"/>
  <c r="BN477" i="14"/>
  <c r="EU477" i="14"/>
  <c r="DU477" i="14"/>
  <c r="IH477" i="14"/>
  <c r="HH477" i="14"/>
  <c r="DK477" i="14"/>
  <c r="BC477" i="14"/>
  <c r="IG477" i="14"/>
  <c r="GG477" i="14"/>
  <c r="AY477" i="14"/>
  <c r="FA477" i="14"/>
  <c r="HL477" i="14"/>
  <c r="FS477" i="14"/>
  <c r="X477" i="14"/>
  <c r="GD477" i="14"/>
  <c r="FB477" i="14"/>
  <c r="BE477" i="14"/>
  <c r="AC477" i="14"/>
  <c r="DR477" i="14"/>
  <c r="IJ477" i="14"/>
  <c r="AZ477" i="14"/>
  <c r="DG477" i="14"/>
  <c r="Z477" i="14"/>
  <c r="IK477" i="14"/>
  <c r="DL477" i="14"/>
  <c r="DP477" i="14"/>
  <c r="BH477" i="14"/>
  <c r="DS477" i="14"/>
  <c r="IQ477" i="14"/>
  <c r="GH477" i="14"/>
  <c r="DI477" i="14"/>
  <c r="BI477" i="14"/>
  <c r="GE477" i="14"/>
  <c r="HG477" i="14"/>
  <c r="EY477" i="14"/>
  <c r="DQ477" i="14"/>
  <c r="CK477" i="14"/>
  <c r="IN477" i="14"/>
  <c r="CI477" i="14"/>
  <c r="DM477" i="14"/>
  <c r="II477" i="14"/>
  <c r="DJ477" i="14"/>
  <c r="BA477" i="14"/>
  <c r="BF477" i="14"/>
  <c r="HN477" i="14"/>
  <c r="FX477" i="14"/>
  <c r="DH477" i="14"/>
  <c r="DT477" i="14"/>
  <c r="BD477" i="14"/>
  <c r="BB477" i="14"/>
  <c r="IO477" i="14"/>
  <c r="W477" i="14"/>
  <c r="GC477" i="14"/>
  <c r="AU477" i="14"/>
  <c r="HI477" i="14"/>
  <c r="IL477" i="14"/>
  <c r="EW477" i="14"/>
  <c r="AV477" i="14"/>
  <c r="HJ477" i="14"/>
  <c r="IR477" i="14"/>
  <c r="FV477" i="14"/>
  <c r="DN477" i="14"/>
  <c r="Y477" i="14"/>
  <c r="DV477" i="14"/>
  <c r="AW477" i="14"/>
  <c r="BJ477" i="14"/>
  <c r="DO477" i="14"/>
  <c r="AX477" i="14"/>
  <c r="CL477" i="14"/>
  <c r="GB477" i="14"/>
  <c r="CJ477" i="14"/>
  <c r="IM477" i="14"/>
  <c r="IS477" i="14"/>
  <c r="IP477" i="14"/>
  <c r="FU477" i="14"/>
  <c r="FZ477" i="14"/>
  <c r="CM477" i="14"/>
  <c r="IT477" i="14"/>
  <c r="CP477" i="14"/>
  <c r="FY477" i="14"/>
  <c r="CN477" i="14"/>
  <c r="CO477" i="14"/>
  <c r="FW477" i="14"/>
  <c r="F218" i="14"/>
  <c r="G218" i="14"/>
  <c r="N478" i="14"/>
  <c r="BL478" i="14"/>
  <c r="DJ478" i="14"/>
  <c r="GD478" i="14"/>
  <c r="BZ478" i="14"/>
  <c r="DX478" i="14"/>
  <c r="GB478" i="14"/>
  <c r="U478" i="14"/>
  <c r="EL478" i="14"/>
  <c r="GT478" i="14"/>
  <c r="S478" i="14"/>
  <c r="CG478" i="14"/>
  <c r="HM478" i="14"/>
  <c r="Y478" i="14"/>
  <c r="CE478" i="14"/>
  <c r="ES478" i="14"/>
  <c r="AM478" i="14"/>
  <c r="CK478" i="14"/>
  <c r="EQ478" i="14"/>
  <c r="HV478" i="14"/>
  <c r="CY478" i="14"/>
  <c r="EW478" i="14"/>
  <c r="HS478" i="14"/>
  <c r="GN478" i="14"/>
  <c r="FM478" i="14"/>
  <c r="IA478" i="14"/>
  <c r="AZ478" i="14"/>
  <c r="IZ478" i="14"/>
  <c r="IW478" i="14"/>
  <c r="AX478" i="14"/>
  <c r="DL478" i="14"/>
  <c r="GQ478" i="14"/>
  <c r="V478" i="14"/>
  <c r="CH478" i="14"/>
  <c r="ET478" i="14"/>
  <c r="HX478" i="14"/>
  <c r="AU478" i="14"/>
  <c r="DG478" i="14"/>
  <c r="FW478" i="14"/>
  <c r="H478" i="14"/>
  <c r="BT478" i="14"/>
  <c r="EF478" i="14"/>
  <c r="HE478" i="14"/>
  <c r="AG478" i="14"/>
  <c r="CS478" i="14"/>
  <c r="FE478" i="14"/>
  <c r="IN478" i="14"/>
  <c r="BF478" i="14"/>
  <c r="DR478" i="14"/>
  <c r="GL478" i="14"/>
  <c r="AA478" i="14"/>
  <c r="CM478" i="14"/>
  <c r="EY478" i="14"/>
  <c r="ID478" i="14"/>
  <c r="BH478" i="14"/>
  <c r="DT478" i="14"/>
  <c r="GO478" i="14"/>
  <c r="AC478" i="14"/>
  <c r="CO478" i="14"/>
  <c r="FA478" i="14"/>
  <c r="IG478" i="14"/>
  <c r="GV478" i="14"/>
  <c r="IL478" i="14"/>
  <c r="GY478" i="14"/>
  <c r="AD478" i="14"/>
  <c r="CP478" i="14"/>
  <c r="FB478" i="14"/>
  <c r="IH478" i="14"/>
  <c r="BC478" i="14"/>
  <c r="DO478" i="14"/>
  <c r="GH478" i="14"/>
  <c r="P478" i="14"/>
  <c r="CB478" i="14"/>
  <c r="EN478" i="14"/>
  <c r="HP478" i="14"/>
  <c r="AO478" i="14"/>
  <c r="DA478" i="14"/>
  <c r="FO478" i="14"/>
  <c r="JA478" i="14"/>
  <c r="BN478" i="14"/>
  <c r="DZ478" i="14"/>
  <c r="GW478" i="14"/>
  <c r="AI478" i="14"/>
  <c r="CU478" i="14"/>
  <c r="FG478" i="14"/>
  <c r="IP478" i="14"/>
  <c r="BP478" i="14"/>
  <c r="EB478" i="14"/>
  <c r="GZ478" i="14"/>
  <c r="AK478" i="14"/>
  <c r="CW478" i="14"/>
  <c r="FJ478" i="14"/>
  <c r="IS478" i="14"/>
  <c r="HD478" i="14"/>
  <c r="IT478" i="14"/>
  <c r="HG478" i="14"/>
  <c r="AL478" i="14"/>
  <c r="CX478" i="14"/>
  <c r="FL478" i="14"/>
  <c r="IV478" i="14"/>
  <c r="BK478" i="14"/>
  <c r="DW478" i="14"/>
  <c r="GS478" i="14"/>
  <c r="X478" i="14"/>
  <c r="CJ478" i="14"/>
  <c r="EV478" i="14"/>
  <c r="HZ478" i="14"/>
  <c r="AW478" i="14"/>
  <c r="DI478" i="14"/>
  <c r="FZ478" i="14"/>
  <c r="J478" i="14"/>
  <c r="BV478" i="14"/>
  <c r="EH478" i="14"/>
  <c r="HH478" i="14"/>
  <c r="AQ478" i="14"/>
  <c r="DC478" i="14"/>
  <c r="FR478" i="14"/>
  <c r="L478" i="14"/>
  <c r="BX478" i="14"/>
  <c r="EJ478" i="14"/>
  <c r="HJ478" i="14"/>
  <c r="AS478" i="14"/>
  <c r="DE478" i="14"/>
  <c r="FU478" i="14"/>
  <c r="IX478" i="14"/>
  <c r="HL478" i="14"/>
  <c r="JB478" i="14"/>
  <c r="HO478" i="14"/>
  <c r="AT478" i="14"/>
  <c r="DF478" i="14"/>
  <c r="FV478" i="14"/>
  <c r="G478" i="14"/>
  <c r="BS478" i="14"/>
  <c r="EE478" i="14"/>
  <c r="HC478" i="14"/>
  <c r="AF478" i="14"/>
  <c r="CR478" i="14"/>
  <c r="FD478" i="14"/>
  <c r="IK478" i="14"/>
  <c r="BE478" i="14"/>
  <c r="DQ478" i="14"/>
  <c r="GK478" i="14"/>
  <c r="R478" i="14"/>
  <c r="CD478" i="14"/>
  <c r="EP478" i="14"/>
  <c r="HR478" i="14"/>
  <c r="AY478" i="14"/>
  <c r="DK478" i="14"/>
  <c r="GC478" i="14"/>
  <c r="T478" i="14"/>
  <c r="CF478" i="14"/>
  <c r="ER478" i="14"/>
  <c r="HU478" i="14"/>
  <c r="BA478" i="14"/>
  <c r="DM478" i="14"/>
  <c r="GE478" i="14"/>
  <c r="FH478" i="14"/>
  <c r="HT478" i="14"/>
  <c r="FK478" i="14"/>
  <c r="HW478" i="14"/>
  <c r="BB478" i="14"/>
  <c r="DN478" i="14"/>
  <c r="GG478" i="14"/>
  <c r="O478" i="14"/>
  <c r="CA478" i="14"/>
  <c r="EM478" i="14"/>
  <c r="HN478" i="14"/>
  <c r="AN478" i="14"/>
  <c r="CZ478" i="14"/>
  <c r="FN478" i="14"/>
  <c r="IY478" i="14"/>
  <c r="BM478" i="14"/>
  <c r="DY478" i="14"/>
  <c r="GU478" i="14"/>
  <c r="Z478" i="14"/>
  <c r="CL478" i="14"/>
  <c r="EX478" i="14"/>
  <c r="IC478" i="14"/>
  <c r="BG478" i="14"/>
  <c r="DS478" i="14"/>
  <c r="GM478" i="14"/>
  <c r="AB478" i="14"/>
  <c r="CN478" i="14"/>
  <c r="EZ478" i="14"/>
  <c r="IF478" i="14"/>
  <c r="BI478" i="14"/>
  <c r="DU478" i="14"/>
  <c r="GP478" i="14"/>
  <c r="FP478" i="14"/>
  <c r="IB478" i="14"/>
  <c r="FS478" i="14"/>
  <c r="IE478" i="14"/>
  <c r="BJ478" i="14"/>
  <c r="DV478" i="14"/>
  <c r="GR478" i="14"/>
  <c r="W478" i="14"/>
  <c r="CI478" i="14"/>
  <c r="EU478" i="14"/>
  <c r="HY478" i="14"/>
  <c r="AV478" i="14"/>
  <c r="DH478" i="14"/>
  <c r="FY478" i="14"/>
  <c r="I478" i="14"/>
  <c r="BU478" i="14"/>
  <c r="EG478" i="14"/>
  <c r="HF478" i="14"/>
  <c r="AH478" i="14"/>
  <c r="CT478" i="14"/>
  <c r="FF478" i="14"/>
  <c r="IO478" i="14"/>
  <c r="BO478" i="14"/>
  <c r="EA478" i="14"/>
  <c r="GX478" i="14"/>
  <c r="AJ478" i="14"/>
  <c r="CV478" i="14"/>
  <c r="FI478" i="14"/>
  <c r="IQ478" i="14"/>
  <c r="BQ478" i="14"/>
  <c r="EC478" i="14"/>
  <c r="HA478" i="14"/>
  <c r="FX478" i="14"/>
  <c r="IJ478" i="14"/>
  <c r="GA478" i="14"/>
  <c r="IM478" i="14"/>
  <c r="BR478" i="14"/>
  <c r="ED478" i="14"/>
  <c r="HB478" i="14"/>
  <c r="AE478" i="14"/>
  <c r="CQ478" i="14"/>
  <c r="FC478" i="14"/>
  <c r="II478" i="14"/>
  <c r="BD478" i="14"/>
  <c r="DP478" i="14"/>
  <c r="GJ478" i="14"/>
  <c r="Q478" i="14"/>
  <c r="CC478" i="14"/>
  <c r="EO478" i="14"/>
  <c r="HQ478" i="14"/>
  <c r="AP478" i="14"/>
  <c r="DB478" i="14"/>
  <c r="FQ478" i="14"/>
  <c r="K478" i="14"/>
  <c r="BW478" i="14"/>
  <c r="EI478" i="14"/>
  <c r="HI478" i="14"/>
  <c r="AR478" i="14"/>
  <c r="DD478" i="14"/>
  <c r="FT478" i="14"/>
  <c r="M478" i="14"/>
  <c r="BY478" i="14"/>
  <c r="EK478" i="14"/>
  <c r="HK478" i="14"/>
  <c r="GF478" i="14"/>
  <c r="IR478" i="14"/>
  <c r="GI478" i="14"/>
  <c r="C221" i="14"/>
  <c r="D220" i="14"/>
  <c r="E219" i="14"/>
  <c r="H219" i="14" s="1"/>
  <c r="G219" i="14"/>
  <c r="K135" i="2"/>
  <c r="M135" i="2" s="1"/>
  <c r="O135" i="2" s="1"/>
  <c r="S135" i="2" s="1"/>
  <c r="L89" i="11" s="1"/>
  <c r="AH134" i="2"/>
  <c r="AI134" i="2" s="1"/>
  <c r="AK134" i="2" s="1"/>
  <c r="AO134" i="2" s="1"/>
  <c r="M88" i="11" s="1"/>
  <c r="C137" i="2"/>
  <c r="H136" i="2"/>
  <c r="I136" i="2" s="1"/>
  <c r="D136" i="2"/>
  <c r="E136" i="2" s="1"/>
  <c r="F136" i="2"/>
  <c r="AC135" i="2"/>
  <c r="AE135" i="2"/>
  <c r="AF135" i="2" s="1"/>
  <c r="AA135" i="2"/>
  <c r="AB135" i="2" s="1"/>
  <c r="Z136" i="2"/>
  <c r="AK66" i="2"/>
  <c r="AO66" i="2" s="1"/>
  <c r="M24" i="11" s="1"/>
  <c r="H66" i="2"/>
  <c r="I66" i="2" s="1"/>
  <c r="K66" i="2" s="1"/>
  <c r="D66" i="2"/>
  <c r="E66" i="2" s="1"/>
  <c r="C57" i="1"/>
  <c r="F219" i="14" l="1"/>
  <c r="I219" i="14" s="1"/>
  <c r="K219" i="14" s="1"/>
  <c r="IX480" i="14" s="1"/>
  <c r="I218" i="14"/>
  <c r="K218" i="14" s="1"/>
  <c r="IJ479" i="14" s="1"/>
  <c r="E220" i="14"/>
  <c r="G220" i="14" s="1"/>
  <c r="F220" i="14"/>
  <c r="D221" i="14"/>
  <c r="C222" i="14"/>
  <c r="AH135" i="2"/>
  <c r="AI135" i="2" s="1"/>
  <c r="AK135" i="2" s="1"/>
  <c r="AO135" i="2" s="1"/>
  <c r="M89" i="11" s="1"/>
  <c r="M66" i="2"/>
  <c r="O66" i="2" s="1"/>
  <c r="S66" i="2" s="1"/>
  <c r="L24" i="11" s="1"/>
  <c r="K136" i="2"/>
  <c r="M136" i="2" s="1"/>
  <c r="O136" i="2" s="1"/>
  <c r="S136" i="2" s="1"/>
  <c r="L90" i="11" s="1"/>
  <c r="C138" i="2"/>
  <c r="F137" i="2"/>
  <c r="D137" i="2"/>
  <c r="E137" i="2" s="1"/>
  <c r="H137" i="2"/>
  <c r="I137" i="2" s="1"/>
  <c r="AC136" i="2"/>
  <c r="AA136" i="2"/>
  <c r="AB136" i="2" s="1"/>
  <c r="AE136" i="2"/>
  <c r="AF136" i="2" s="1"/>
  <c r="Z137" i="2"/>
  <c r="AN479" i="14" l="1"/>
  <c r="GE479" i="14"/>
  <c r="BS479" i="14"/>
  <c r="JA479" i="14"/>
  <c r="BM479" i="14"/>
  <c r="BA479" i="14"/>
  <c r="GI479" i="14"/>
  <c r="GJ479" i="14"/>
  <c r="BJ480" i="14"/>
  <c r="DW479" i="14"/>
  <c r="AM479" i="14"/>
  <c r="FG479" i="14"/>
  <c r="FL480" i="14"/>
  <c r="AV479" i="14"/>
  <c r="DC479" i="14"/>
  <c r="HD479" i="14"/>
  <c r="BK479" i="14"/>
  <c r="BC479" i="14"/>
  <c r="AX479" i="14"/>
  <c r="AC479" i="14"/>
  <c r="IP479" i="14"/>
  <c r="CS479" i="14"/>
  <c r="FT479" i="14"/>
  <c r="BU479" i="14"/>
  <c r="DH479" i="14"/>
  <c r="GA479" i="14"/>
  <c r="J479" i="14"/>
  <c r="AQ479" i="14"/>
  <c r="ER479" i="14"/>
  <c r="HE479" i="14"/>
  <c r="GH479" i="14"/>
  <c r="CD479" i="14"/>
  <c r="BI479" i="14"/>
  <c r="AT479" i="14"/>
  <c r="CT479" i="14"/>
  <c r="GW479" i="14"/>
  <c r="BX479" i="14"/>
  <c r="N479" i="14"/>
  <c r="AY479" i="14"/>
  <c r="CC479" i="14"/>
  <c r="GQ479" i="14"/>
  <c r="CL479" i="14"/>
  <c r="HZ479" i="14"/>
  <c r="GL479" i="14"/>
  <c r="EM479" i="14"/>
  <c r="HY480" i="14"/>
  <c r="DF479" i="14"/>
  <c r="FL479" i="14"/>
  <c r="CF479" i="14"/>
  <c r="DU479" i="14"/>
  <c r="CX479" i="14"/>
  <c r="IL479" i="14"/>
  <c r="HT479" i="14"/>
  <c r="FY479" i="14"/>
  <c r="FD479" i="14"/>
  <c r="DK479" i="14"/>
  <c r="EO479" i="14"/>
  <c r="GM479" i="14"/>
  <c r="AB479" i="14"/>
  <c r="AH479" i="14"/>
  <c r="GS479" i="14"/>
  <c r="BE479" i="14"/>
  <c r="DM479" i="14"/>
  <c r="GB479" i="14"/>
  <c r="FO479" i="14"/>
  <c r="AU479" i="14"/>
  <c r="I480" i="14"/>
  <c r="FW479" i="14"/>
  <c r="HF479" i="14"/>
  <c r="CZ479" i="14"/>
  <c r="HA479" i="14"/>
  <c r="GV479" i="14"/>
  <c r="BP479" i="14"/>
  <c r="BH479" i="14"/>
  <c r="IT479" i="14"/>
  <c r="FF479" i="14"/>
  <c r="EH479" i="14"/>
  <c r="FU479" i="14"/>
  <c r="DV479" i="14"/>
  <c r="FM479" i="14"/>
  <c r="DB479" i="14"/>
  <c r="GZ479" i="14"/>
  <c r="GU479" i="14"/>
  <c r="BR479" i="14"/>
  <c r="BO479" i="14"/>
  <c r="FB479" i="14"/>
  <c r="BD479" i="14"/>
  <c r="HQ479" i="14"/>
  <c r="EZ479" i="14"/>
  <c r="HJ479" i="14"/>
  <c r="FF480" i="14"/>
  <c r="DL479" i="14"/>
  <c r="DI479" i="14"/>
  <c r="CQ479" i="14"/>
  <c r="HB479" i="14"/>
  <c r="DD479" i="14"/>
  <c r="DA479" i="14"/>
  <c r="CI479" i="14"/>
  <c r="GG479" i="14"/>
  <c r="EQ479" i="14"/>
  <c r="EN479" i="14"/>
  <c r="GO479" i="14"/>
  <c r="DN479" i="14"/>
  <c r="EI479" i="14"/>
  <c r="EF479" i="14"/>
  <c r="FR479" i="14"/>
  <c r="IZ479" i="14"/>
  <c r="IW479" i="14"/>
  <c r="IE479" i="14"/>
  <c r="CH479" i="14"/>
  <c r="IR479" i="14"/>
  <c r="IO479" i="14"/>
  <c r="HW479" i="14"/>
  <c r="BN479" i="14"/>
  <c r="HP479" i="14"/>
  <c r="HK479" i="14"/>
  <c r="FH479" i="14"/>
  <c r="CM479" i="14"/>
  <c r="CR479" i="14"/>
  <c r="G479" i="14"/>
  <c r="EY479" i="14"/>
  <c r="BB479" i="14"/>
  <c r="ET479" i="14"/>
  <c r="AM480" i="14"/>
  <c r="AZ479" i="14"/>
  <c r="AW479" i="14"/>
  <c r="AE479" i="14"/>
  <c r="AL479" i="14"/>
  <c r="AR479" i="14"/>
  <c r="AO479" i="14"/>
  <c r="W479" i="14"/>
  <c r="R479" i="14"/>
  <c r="CE479" i="14"/>
  <c r="CB479" i="14"/>
  <c r="Z479" i="14"/>
  <c r="GT479" i="14"/>
  <c r="BW479" i="14"/>
  <c r="BT479" i="14"/>
  <c r="H479" i="14"/>
  <c r="GN479" i="14"/>
  <c r="GK479" i="14"/>
  <c r="FS479" i="14"/>
  <c r="FN479" i="14"/>
  <c r="GF479" i="14"/>
  <c r="GC479" i="14"/>
  <c r="FK479" i="14"/>
  <c r="ES479" i="14"/>
  <c r="GY479" i="14"/>
  <c r="HI479" i="14"/>
  <c r="CU479" i="14"/>
  <c r="Y479" i="14"/>
  <c r="O479" i="14"/>
  <c r="BJ479" i="14"/>
  <c r="X479" i="14"/>
  <c r="CP479" i="14"/>
  <c r="CA479" i="14"/>
  <c r="AI479" i="14"/>
  <c r="IG479" i="14"/>
  <c r="HO479" i="14"/>
  <c r="AS479" i="14"/>
  <c r="IB479" i="14"/>
  <c r="HY479" i="14"/>
  <c r="HG479" i="14"/>
  <c r="V479" i="14"/>
  <c r="T479" i="14"/>
  <c r="Q479" i="14"/>
  <c r="JB479" i="14"/>
  <c r="GX479" i="14"/>
  <c r="L479" i="14"/>
  <c r="I479" i="14"/>
  <c r="IH479" i="14"/>
  <c r="GD479" i="14"/>
  <c r="EA479" i="14"/>
  <c r="DX479" i="14"/>
  <c r="EX479" i="14"/>
  <c r="BY479" i="14"/>
  <c r="DS479" i="14"/>
  <c r="DP479" i="14"/>
  <c r="EC479" i="14"/>
  <c r="HS479" i="14"/>
  <c r="M479" i="14"/>
  <c r="BF479" i="14"/>
  <c r="HN479" i="14"/>
  <c r="AJ479" i="14"/>
  <c r="EW479" i="14"/>
  <c r="AF479" i="14"/>
  <c r="CK479" i="14"/>
  <c r="CN479" i="14"/>
  <c r="AA479" i="14"/>
  <c r="FX479" i="14"/>
  <c r="FC479" i="14"/>
  <c r="FP479" i="14"/>
  <c r="EU479" i="14"/>
  <c r="HC479" i="14"/>
  <c r="CO479" i="14"/>
  <c r="AK479" i="14"/>
  <c r="GR479" i="14"/>
  <c r="P479" i="14"/>
  <c r="BL479" i="14"/>
  <c r="IX479" i="14"/>
  <c r="BG479" i="14"/>
  <c r="IC479" i="14"/>
  <c r="HL479" i="14"/>
  <c r="IK479" i="14"/>
  <c r="FE479" i="14"/>
  <c r="CJ479" i="14"/>
  <c r="FJ479" i="14"/>
  <c r="EV479" i="14"/>
  <c r="Z480" i="14"/>
  <c r="II479" i="14"/>
  <c r="IF479" i="14"/>
  <c r="FV479" i="14"/>
  <c r="DR479" i="14"/>
  <c r="IA479" i="14"/>
  <c r="HX479" i="14"/>
  <c r="FA479" i="14"/>
  <c r="CW479" i="14"/>
  <c r="S479" i="14"/>
  <c r="IU479" i="14"/>
  <c r="DZ479" i="14"/>
  <c r="AD479" i="14"/>
  <c r="K479" i="14"/>
  <c r="IM479" i="14"/>
  <c r="DE479" i="14"/>
  <c r="EB479" i="14"/>
  <c r="DY479" i="14"/>
  <c r="DG479" i="14"/>
  <c r="IS479" i="14"/>
  <c r="DT479" i="14"/>
  <c r="DQ479" i="14"/>
  <c r="CY479" i="14"/>
  <c r="HV479" i="14"/>
  <c r="ED479" i="14"/>
  <c r="HH479" i="14"/>
  <c r="AG479" i="14"/>
  <c r="EE479" i="14"/>
  <c r="CG479" i="14"/>
  <c r="EK479" i="14"/>
  <c r="EP479" i="14"/>
  <c r="CV479" i="14"/>
  <c r="FZ479" i="14"/>
  <c r="AP479" i="14"/>
  <c r="EJ479" i="14"/>
  <c r="EG479" i="14"/>
  <c r="DO479" i="14"/>
  <c r="U479" i="14"/>
  <c r="IY479" i="14"/>
  <c r="IV479" i="14"/>
  <c r="HM479" i="14"/>
  <c r="FI479" i="14"/>
  <c r="IQ479" i="14"/>
  <c r="IN479" i="14"/>
  <c r="GP479" i="14"/>
  <c r="EL479" i="14"/>
  <c r="BZ479" i="14"/>
  <c r="DJ479" i="14"/>
  <c r="BQ479" i="14"/>
  <c r="HU479" i="14"/>
  <c r="BV479" i="14"/>
  <c r="ID479" i="14"/>
  <c r="FQ479" i="14"/>
  <c r="HR479" i="14"/>
  <c r="BA480" i="14"/>
  <c r="CG480" i="14"/>
  <c r="BB480" i="14"/>
  <c r="FN480" i="14"/>
  <c r="FM480" i="14"/>
  <c r="BW480" i="14"/>
  <c r="HD480" i="14"/>
  <c r="AN480" i="14"/>
  <c r="CT480" i="14"/>
  <c r="U480" i="14"/>
  <c r="EN480" i="14"/>
  <c r="HJ480" i="14"/>
  <c r="CL480" i="14"/>
  <c r="CH480" i="14"/>
  <c r="AZ480" i="14"/>
  <c r="HF480" i="14"/>
  <c r="IP480" i="14"/>
  <c r="IA480" i="14"/>
  <c r="HC480" i="14"/>
  <c r="BH480" i="14"/>
  <c r="GG480" i="14"/>
  <c r="HW480" i="14"/>
  <c r="Q480" i="14"/>
  <c r="AY480" i="14"/>
  <c r="CE480" i="14"/>
  <c r="CF480" i="14"/>
  <c r="HE480" i="14"/>
  <c r="H480" i="14"/>
  <c r="AO480" i="14"/>
  <c r="II480" i="14"/>
  <c r="DB480" i="14"/>
  <c r="GF480" i="14"/>
  <c r="V480" i="14"/>
  <c r="P480" i="14"/>
  <c r="EO480" i="14"/>
  <c r="GY480" i="14"/>
  <c r="T480" i="14"/>
  <c r="BI480" i="14"/>
  <c r="GH480" i="14"/>
  <c r="HX480" i="14"/>
  <c r="HR480" i="14"/>
  <c r="DJ480" i="14"/>
  <c r="CU480" i="14"/>
  <c r="DZ480" i="14"/>
  <c r="ER480" i="14"/>
  <c r="ES480" i="14"/>
  <c r="ET480" i="14"/>
  <c r="CZ480" i="14"/>
  <c r="DA480" i="14"/>
  <c r="GQ480" i="14"/>
  <c r="GD480" i="14"/>
  <c r="HK480" i="14"/>
  <c r="FX480" i="14"/>
  <c r="FY480" i="14"/>
  <c r="FZ480" i="14"/>
  <c r="EF480" i="14"/>
  <c r="EG480" i="14"/>
  <c r="AA480" i="14"/>
  <c r="EH480" i="14"/>
  <c r="O480" i="14"/>
  <c r="DS480" i="14"/>
  <c r="AQ480" i="14"/>
  <c r="FS480" i="14"/>
  <c r="DL480" i="14"/>
  <c r="IJ480" i="14"/>
  <c r="DM480" i="14"/>
  <c r="IK480" i="14"/>
  <c r="DN480" i="14"/>
  <c r="IL480" i="14"/>
  <c r="BT480" i="14"/>
  <c r="GR480" i="14"/>
  <c r="BU480" i="14"/>
  <c r="GS480" i="14"/>
  <c r="AX480" i="14"/>
  <c r="FC480" i="14"/>
  <c r="AI480" i="14"/>
  <c r="EP480" i="14"/>
  <c r="BN480" i="14"/>
  <c r="GM480" i="14"/>
  <c r="DT480" i="14"/>
  <c r="IR480" i="14"/>
  <c r="DU480" i="14"/>
  <c r="IS480" i="14"/>
  <c r="DV480" i="14"/>
  <c r="IT480" i="14"/>
  <c r="CB480" i="14"/>
  <c r="GZ480" i="14"/>
  <c r="CC480" i="14"/>
  <c r="HA480" i="14"/>
  <c r="BS480" i="14"/>
  <c r="FW480" i="14"/>
  <c r="BF480" i="14"/>
  <c r="FK480" i="14"/>
  <c r="CI480" i="14"/>
  <c r="HS480" i="14"/>
  <c r="EB480" i="14"/>
  <c r="IZ480" i="14"/>
  <c r="EC480" i="14"/>
  <c r="JA480" i="14"/>
  <c r="ED480" i="14"/>
  <c r="JB480" i="14"/>
  <c r="CJ480" i="14"/>
  <c r="HH480" i="14"/>
  <c r="CK480" i="14"/>
  <c r="HI480" i="14"/>
  <c r="J480" i="14"/>
  <c r="DO480" i="14"/>
  <c r="IY480" i="14"/>
  <c r="DW480" i="14"/>
  <c r="AU480" i="14"/>
  <c r="BP480" i="14"/>
  <c r="GN480" i="14"/>
  <c r="BQ480" i="14"/>
  <c r="GO480" i="14"/>
  <c r="BR480" i="14"/>
  <c r="GP480" i="14"/>
  <c r="X480" i="14"/>
  <c r="EV480" i="14"/>
  <c r="Y480" i="14"/>
  <c r="EW480" i="14"/>
  <c r="HZ480" i="14"/>
  <c r="EE480" i="14"/>
  <c r="K480" i="14"/>
  <c r="GA480" i="14"/>
  <c r="DR480" i="14"/>
  <c r="BG480" i="14"/>
  <c r="S480" i="14"/>
  <c r="GI480" i="14"/>
  <c r="EU480" i="14"/>
  <c r="DG480" i="14"/>
  <c r="AB480" i="14"/>
  <c r="CN480" i="14"/>
  <c r="EZ480" i="14"/>
  <c r="HL480" i="14"/>
  <c r="AC480" i="14"/>
  <c r="CO480" i="14"/>
  <c r="FA480" i="14"/>
  <c r="HM480" i="14"/>
  <c r="AD480" i="14"/>
  <c r="CP480" i="14"/>
  <c r="FB480" i="14"/>
  <c r="HN480" i="14"/>
  <c r="IE480" i="14"/>
  <c r="AV480" i="14"/>
  <c r="DH480" i="14"/>
  <c r="FT480" i="14"/>
  <c r="IF480" i="14"/>
  <c r="AW480" i="14"/>
  <c r="DI480" i="14"/>
  <c r="FU480" i="14"/>
  <c r="IG480" i="14"/>
  <c r="EY480" i="14"/>
  <c r="AH480" i="14"/>
  <c r="EM480" i="14"/>
  <c r="AP480" i="14"/>
  <c r="HG480" i="14"/>
  <c r="EA480" i="14"/>
  <c r="AJ480" i="14"/>
  <c r="CV480" i="14"/>
  <c r="FH480" i="14"/>
  <c r="HT480" i="14"/>
  <c r="AK480" i="14"/>
  <c r="CW480" i="14"/>
  <c r="FI480" i="14"/>
  <c r="HU480" i="14"/>
  <c r="AL480" i="14"/>
  <c r="CX480" i="14"/>
  <c r="FJ480" i="14"/>
  <c r="HV480" i="14"/>
  <c r="IM480" i="14"/>
  <c r="BD480" i="14"/>
  <c r="DP480" i="14"/>
  <c r="GB480" i="14"/>
  <c r="IN480" i="14"/>
  <c r="BE480" i="14"/>
  <c r="DQ480" i="14"/>
  <c r="GC480" i="14"/>
  <c r="IW480" i="14"/>
  <c r="BV480" i="14"/>
  <c r="CQ480" i="14"/>
  <c r="GU480" i="14"/>
  <c r="CD480" i="14"/>
  <c r="FO480" i="14"/>
  <c r="G480" i="14"/>
  <c r="FV480" i="14"/>
  <c r="DK480" i="14"/>
  <c r="BC480" i="14"/>
  <c r="IQ480" i="14"/>
  <c r="FG480" i="14"/>
  <c r="CY480" i="14"/>
  <c r="BK480" i="14"/>
  <c r="W480" i="14"/>
  <c r="GL480" i="14"/>
  <c r="EX480" i="14"/>
  <c r="AR480" i="14"/>
  <c r="DD480" i="14"/>
  <c r="FP480" i="14"/>
  <c r="IB480" i="14"/>
  <c r="AS480" i="14"/>
  <c r="DE480" i="14"/>
  <c r="FQ480" i="14"/>
  <c r="IC480" i="14"/>
  <c r="AT480" i="14"/>
  <c r="DF480" i="14"/>
  <c r="FR480" i="14"/>
  <c r="ID480" i="14"/>
  <c r="IU480" i="14"/>
  <c r="BL480" i="14"/>
  <c r="DX480" i="14"/>
  <c r="GJ480" i="14"/>
  <c r="IV480" i="14"/>
  <c r="BM480" i="14"/>
  <c r="DY480" i="14"/>
  <c r="GK480" i="14"/>
  <c r="HB480" i="14"/>
  <c r="CM480" i="14"/>
  <c r="AE480" i="14"/>
  <c r="GT480" i="14"/>
  <c r="EI480" i="14"/>
  <c r="CA480" i="14"/>
  <c r="R480" i="14"/>
  <c r="GE480" i="14"/>
  <c r="EQ480" i="14"/>
  <c r="DC480" i="14"/>
  <c r="BO480" i="14"/>
  <c r="L480" i="14"/>
  <c r="BX480" i="14"/>
  <c r="EJ480" i="14"/>
  <c r="GV480" i="14"/>
  <c r="M480" i="14"/>
  <c r="BY480" i="14"/>
  <c r="EK480" i="14"/>
  <c r="GW480" i="14"/>
  <c r="N480" i="14"/>
  <c r="BZ480" i="14"/>
  <c r="EL480" i="14"/>
  <c r="GX480" i="14"/>
  <c r="HO480" i="14"/>
  <c r="AF480" i="14"/>
  <c r="CR480" i="14"/>
  <c r="FD480" i="14"/>
  <c r="HP480" i="14"/>
  <c r="AG480" i="14"/>
  <c r="CS480" i="14"/>
  <c r="FE480" i="14"/>
  <c r="HQ480" i="14"/>
  <c r="IH480" i="14"/>
  <c r="IO480" i="14"/>
  <c r="H220" i="14"/>
  <c r="I220" i="14" s="1"/>
  <c r="K220" i="14" s="1"/>
  <c r="IE481" i="14" s="1"/>
  <c r="C223" i="14"/>
  <c r="D222" i="14"/>
  <c r="E221" i="14"/>
  <c r="G221" i="14"/>
  <c r="H221" i="14"/>
  <c r="F221" i="14"/>
  <c r="K137" i="2"/>
  <c r="M137" i="2" s="1"/>
  <c r="O137" i="2" s="1"/>
  <c r="S137" i="2" s="1"/>
  <c r="L91" i="11" s="1"/>
  <c r="C44" i="1"/>
  <c r="G20" i="11" s="1"/>
  <c r="C101" i="1" s="1"/>
  <c r="AH136" i="2"/>
  <c r="AI136" i="2" s="1"/>
  <c r="AK136" i="2" s="1"/>
  <c r="AO136" i="2" s="1"/>
  <c r="M90" i="11" s="1"/>
  <c r="H138" i="2"/>
  <c r="I138" i="2" s="1"/>
  <c r="D138" i="2"/>
  <c r="E138" i="2" s="1"/>
  <c r="F138" i="2"/>
  <c r="C139" i="2"/>
  <c r="AC137" i="2"/>
  <c r="Z138" i="2"/>
  <c r="AE137" i="2"/>
  <c r="AF137" i="2" s="1"/>
  <c r="AA137" i="2"/>
  <c r="AB137" i="2" s="1"/>
  <c r="C140" i="1"/>
  <c r="C138" i="1"/>
  <c r="C141" i="1"/>
  <c r="C43" i="1"/>
  <c r="C108" i="1"/>
  <c r="C112" i="1" l="1"/>
  <c r="I221" i="14"/>
  <c r="K221" i="14" s="1"/>
  <c r="IP482" i="14" s="1"/>
  <c r="EJ481" i="14"/>
  <c r="EG481" i="14"/>
  <c r="EI481" i="14"/>
  <c r="GC481" i="14"/>
  <c r="GD481" i="14"/>
  <c r="GF481" i="14"/>
  <c r="GG481" i="14"/>
  <c r="GH481" i="14"/>
  <c r="BU481" i="14"/>
  <c r="EK481" i="14"/>
  <c r="X481" i="14"/>
  <c r="GS481" i="14"/>
  <c r="GT481" i="14"/>
  <c r="GU481" i="14"/>
  <c r="GV481" i="14"/>
  <c r="GW481" i="14"/>
  <c r="GX481" i="14"/>
  <c r="BV481" i="14"/>
  <c r="BW481" i="14"/>
  <c r="BX481" i="14"/>
  <c r="BY481" i="14"/>
  <c r="BZ481" i="14"/>
  <c r="EE481" i="14"/>
  <c r="DQ481" i="14"/>
  <c r="DV481" i="14"/>
  <c r="H481" i="14"/>
  <c r="EH481" i="14"/>
  <c r="EL481" i="14"/>
  <c r="EN481" i="14"/>
  <c r="GE481" i="14"/>
  <c r="FD481" i="14"/>
  <c r="IO481" i="14"/>
  <c r="IP481" i="14"/>
  <c r="IQ481" i="14"/>
  <c r="IR481" i="14"/>
  <c r="IS481" i="14"/>
  <c r="IT481" i="14"/>
  <c r="DS481" i="14"/>
  <c r="BD481" i="14"/>
  <c r="GJ481" i="14"/>
  <c r="DR481" i="14"/>
  <c r="DT481" i="14"/>
  <c r="DU481" i="14"/>
  <c r="GQ481" i="14"/>
  <c r="AN481" i="14"/>
  <c r="I481" i="14"/>
  <c r="J481" i="14"/>
  <c r="K481" i="14"/>
  <c r="L481" i="14"/>
  <c r="M481" i="14"/>
  <c r="N481" i="14"/>
  <c r="G481" i="14"/>
  <c r="FT481" i="14"/>
  <c r="BE481" i="14"/>
  <c r="BF481" i="14"/>
  <c r="BG481" i="14"/>
  <c r="BH481" i="14"/>
  <c r="BI481" i="14"/>
  <c r="BJ481" i="14"/>
  <c r="BS481" i="14"/>
  <c r="BC481" i="14"/>
  <c r="DO481" i="14"/>
  <c r="GA481" i="14"/>
  <c r="IM481" i="14"/>
  <c r="IF481" i="14"/>
  <c r="IV481" i="14"/>
  <c r="GZ481" i="14"/>
  <c r="HP481" i="14"/>
  <c r="BM481" i="14"/>
  <c r="DY481" i="14"/>
  <c r="GK481" i="14"/>
  <c r="IW481" i="14"/>
  <c r="BN481" i="14"/>
  <c r="DZ481" i="14"/>
  <c r="GL481" i="14"/>
  <c r="IX481" i="14"/>
  <c r="BO481" i="14"/>
  <c r="EA481" i="14"/>
  <c r="GM481" i="14"/>
  <c r="IY481" i="14"/>
  <c r="BP481" i="14"/>
  <c r="EB481" i="14"/>
  <c r="GN481" i="14"/>
  <c r="IZ481" i="14"/>
  <c r="BQ481" i="14"/>
  <c r="EC481" i="14"/>
  <c r="GO481" i="14"/>
  <c r="JA481" i="14"/>
  <c r="BR481" i="14"/>
  <c r="ED481" i="14"/>
  <c r="GP481" i="14"/>
  <c r="JB481" i="14"/>
  <c r="BK481" i="14"/>
  <c r="DW481" i="14"/>
  <c r="GI481" i="14"/>
  <c r="IU481" i="14"/>
  <c r="CZ481" i="14"/>
  <c r="CJ481" i="14"/>
  <c r="EO481" i="14"/>
  <c r="CD481" i="14"/>
  <c r="S481" i="14"/>
  <c r="HC481" i="14"/>
  <c r="ER481" i="14"/>
  <c r="CG481" i="14"/>
  <c r="HE481" i="14"/>
  <c r="ET481" i="14"/>
  <c r="CA481" i="14"/>
  <c r="FL481" i="14"/>
  <c r="EV481" i="14"/>
  <c r="EW481" i="14"/>
  <c r="CL481" i="14"/>
  <c r="AA481" i="14"/>
  <c r="HK481" i="14"/>
  <c r="CN481" i="14"/>
  <c r="AC481" i="14"/>
  <c r="HM481" i="14"/>
  <c r="FB481" i="14"/>
  <c r="CI481" i="14"/>
  <c r="IN481" i="14"/>
  <c r="AG481" i="14"/>
  <c r="CS481" i="14"/>
  <c r="FE481" i="14"/>
  <c r="HQ481" i="14"/>
  <c r="AH481" i="14"/>
  <c r="CT481" i="14"/>
  <c r="FF481" i="14"/>
  <c r="HR481" i="14"/>
  <c r="AI481" i="14"/>
  <c r="CU481" i="14"/>
  <c r="FG481" i="14"/>
  <c r="HS481" i="14"/>
  <c r="AJ481" i="14"/>
  <c r="CV481" i="14"/>
  <c r="FH481" i="14"/>
  <c r="HT481" i="14"/>
  <c r="AK481" i="14"/>
  <c r="CW481" i="14"/>
  <c r="FI481" i="14"/>
  <c r="HU481" i="14"/>
  <c r="AL481" i="14"/>
  <c r="CX481" i="14"/>
  <c r="FJ481" i="14"/>
  <c r="HV481" i="14"/>
  <c r="AE481" i="14"/>
  <c r="CQ481" i="14"/>
  <c r="FC481" i="14"/>
  <c r="HO481" i="14"/>
  <c r="BT481" i="14"/>
  <c r="CC481" i="14"/>
  <c r="R481" i="14"/>
  <c r="HB481" i="14"/>
  <c r="EQ481" i="14"/>
  <c r="CF481" i="14"/>
  <c r="U481" i="14"/>
  <c r="V481" i="14"/>
  <c r="HF481" i="14"/>
  <c r="EM481" i="14"/>
  <c r="EF481" i="14"/>
  <c r="CK481" i="14"/>
  <c r="Z481" i="14"/>
  <c r="HJ481" i="14"/>
  <c r="EY481" i="14"/>
  <c r="EZ481" i="14"/>
  <c r="CO481" i="14"/>
  <c r="AD481" i="14"/>
  <c r="W481" i="14"/>
  <c r="HG481" i="14"/>
  <c r="GR481" i="14"/>
  <c r="AV481" i="14"/>
  <c r="BL481" i="14"/>
  <c r="P481" i="14"/>
  <c r="AF481" i="14"/>
  <c r="AO481" i="14"/>
  <c r="DA481" i="14"/>
  <c r="FM481" i="14"/>
  <c r="HY481" i="14"/>
  <c r="AP481" i="14"/>
  <c r="DB481" i="14"/>
  <c r="FN481" i="14"/>
  <c r="HZ481" i="14"/>
  <c r="AQ481" i="14"/>
  <c r="DC481" i="14"/>
  <c r="FO481" i="14"/>
  <c r="IA481" i="14"/>
  <c r="AR481" i="14"/>
  <c r="DD481" i="14"/>
  <c r="FP481" i="14"/>
  <c r="IB481" i="14"/>
  <c r="AS481" i="14"/>
  <c r="DE481" i="14"/>
  <c r="FQ481" i="14"/>
  <c r="IC481" i="14"/>
  <c r="AT481" i="14"/>
  <c r="DF481" i="14"/>
  <c r="FR481" i="14"/>
  <c r="ID481" i="14"/>
  <c r="AM481" i="14"/>
  <c r="CY481" i="14"/>
  <c r="FK481" i="14"/>
  <c r="HW481" i="14"/>
  <c r="DP481" i="14"/>
  <c r="Q481" i="14"/>
  <c r="HA481" i="14"/>
  <c r="EP481" i="14"/>
  <c r="CE481" i="14"/>
  <c r="T481" i="14"/>
  <c r="HD481" i="14"/>
  <c r="ES481" i="14"/>
  <c r="CH481" i="14"/>
  <c r="O481" i="14"/>
  <c r="GY481" i="14"/>
  <c r="GB481" i="14"/>
  <c r="Y481" i="14"/>
  <c r="HI481" i="14"/>
  <c r="EX481" i="14"/>
  <c r="CM481" i="14"/>
  <c r="AB481" i="14"/>
  <c r="HL481" i="14"/>
  <c r="FA481" i="14"/>
  <c r="CP481" i="14"/>
  <c r="HN481" i="14"/>
  <c r="EU481" i="14"/>
  <c r="HX481" i="14"/>
  <c r="HH481" i="14"/>
  <c r="DH481" i="14"/>
  <c r="DX481" i="14"/>
  <c r="CB481" i="14"/>
  <c r="CR481" i="14"/>
  <c r="AW481" i="14"/>
  <c r="DI481" i="14"/>
  <c r="FU481" i="14"/>
  <c r="IG481" i="14"/>
  <c r="AX481" i="14"/>
  <c r="DJ481" i="14"/>
  <c r="FV481" i="14"/>
  <c r="IH481" i="14"/>
  <c r="AY481" i="14"/>
  <c r="DK481" i="14"/>
  <c r="FW481" i="14"/>
  <c r="II481" i="14"/>
  <c r="AZ481" i="14"/>
  <c r="DL481" i="14"/>
  <c r="FX481" i="14"/>
  <c r="IJ481" i="14"/>
  <c r="BA481" i="14"/>
  <c r="DM481" i="14"/>
  <c r="FY481" i="14"/>
  <c r="IK481" i="14"/>
  <c r="BB481" i="14"/>
  <c r="DN481" i="14"/>
  <c r="FZ481" i="14"/>
  <c r="IL481" i="14"/>
  <c r="AU481" i="14"/>
  <c r="DG481" i="14"/>
  <c r="FS481" i="14"/>
  <c r="E222" i="14"/>
  <c r="H222" i="14" s="1"/>
  <c r="D223" i="14"/>
  <c r="C224" i="14"/>
  <c r="C8" i="4"/>
  <c r="C19" i="11"/>
  <c r="G15" i="11" s="1"/>
  <c r="C14" i="4"/>
  <c r="B287" i="2" s="1"/>
  <c r="C92" i="1"/>
  <c r="K182" i="2"/>
  <c r="M183" i="2" s="1"/>
  <c r="AH137" i="2"/>
  <c r="AI137" i="2" s="1"/>
  <c r="AK137" i="2" s="1"/>
  <c r="AO137" i="2" s="1"/>
  <c r="M91" i="11" s="1"/>
  <c r="K138" i="2"/>
  <c r="M138" i="2" s="1"/>
  <c r="O138" i="2" s="1"/>
  <c r="S138" i="2" s="1"/>
  <c r="L92" i="11" s="1"/>
  <c r="F139" i="2"/>
  <c r="D139" i="2"/>
  <c r="E139" i="2" s="1"/>
  <c r="C140" i="2"/>
  <c r="H139" i="2"/>
  <c r="I139" i="2" s="1"/>
  <c r="AC138" i="2"/>
  <c r="AA138" i="2"/>
  <c r="AB138" i="2" s="1"/>
  <c r="Z139" i="2"/>
  <c r="AE138" i="2"/>
  <c r="AF138" i="2" s="1"/>
  <c r="U85" i="2"/>
  <c r="U116" i="2"/>
  <c r="U94" i="2"/>
  <c r="U126" i="2"/>
  <c r="U121" i="2"/>
  <c r="U101" i="2"/>
  <c r="U71" i="2"/>
  <c r="U107" i="2"/>
  <c r="U139" i="2"/>
  <c r="U117" i="2"/>
  <c r="U70" i="2"/>
  <c r="U96" i="2"/>
  <c r="U72" i="2"/>
  <c r="U100" i="2"/>
  <c r="U74" i="2"/>
  <c r="U69" i="2"/>
  <c r="U91" i="2"/>
  <c r="U112" i="2"/>
  <c r="U78" i="2"/>
  <c r="U68" i="2"/>
  <c r="U104" i="2"/>
  <c r="U95" i="2"/>
  <c r="U127" i="2"/>
  <c r="U128" i="2"/>
  <c r="U103" i="2"/>
  <c r="U97" i="2"/>
  <c r="U132" i="2"/>
  <c r="U98" i="2"/>
  <c r="U130" i="2"/>
  <c r="U137" i="2"/>
  <c r="U113" i="2"/>
  <c r="U77" i="2"/>
  <c r="U111" i="2"/>
  <c r="U129" i="2"/>
  <c r="U138" i="2"/>
  <c r="U119" i="2"/>
  <c r="U110" i="2"/>
  <c r="U88" i="2"/>
  <c r="U123" i="2"/>
  <c r="U82" i="2"/>
  <c r="U114" i="2"/>
  <c r="U81" i="2"/>
  <c r="U105" i="2"/>
  <c r="U67" i="2"/>
  <c r="U102" i="2"/>
  <c r="U134" i="2"/>
  <c r="U84" i="2"/>
  <c r="U133" i="2"/>
  <c r="U83" i="2"/>
  <c r="U115" i="2"/>
  <c r="U141" i="2"/>
  <c r="U106" i="2"/>
  <c r="U87" i="2"/>
  <c r="U125" i="2"/>
  <c r="U120" i="2"/>
  <c r="U92" i="2"/>
  <c r="U86" i="2"/>
  <c r="U118" i="2"/>
  <c r="U93" i="2"/>
  <c r="U73" i="2"/>
  <c r="U124" i="2"/>
  <c r="U99" i="2"/>
  <c r="U131" i="2"/>
  <c r="U140" i="2"/>
  <c r="U108" i="2"/>
  <c r="U90" i="2"/>
  <c r="U122" i="2"/>
  <c r="U109" i="2"/>
  <c r="U89" i="2"/>
  <c r="U136" i="2"/>
  <c r="U135" i="2"/>
  <c r="C113" i="1"/>
  <c r="IX482" i="14" l="1"/>
  <c r="BQ482" i="14"/>
  <c r="FQ482" i="14"/>
  <c r="CX482" i="14"/>
  <c r="FK482" i="14"/>
  <c r="EC482" i="14"/>
  <c r="BY482" i="14"/>
  <c r="IJ482" i="14"/>
  <c r="DN482" i="14"/>
  <c r="DP482" i="14"/>
  <c r="GA482" i="14"/>
  <c r="AF482" i="14"/>
  <c r="AK482" i="14"/>
  <c r="EK482" i="14"/>
  <c r="IW482" i="14"/>
  <c r="ED482" i="14"/>
  <c r="HC482" i="14"/>
  <c r="AS482" i="14"/>
  <c r="U482" i="14"/>
  <c r="V482" i="14"/>
  <c r="HL482" i="14"/>
  <c r="BE482" i="14"/>
  <c r="DE482" i="14"/>
  <c r="AL482" i="14"/>
  <c r="AX482" i="14"/>
  <c r="AC482" i="14"/>
  <c r="IK482" i="14"/>
  <c r="BA482" i="14"/>
  <c r="CO482" i="14"/>
  <c r="AT482" i="14"/>
  <c r="AU482" i="14"/>
  <c r="AA482" i="14"/>
  <c r="DU482" i="14"/>
  <c r="FA482" i="14"/>
  <c r="BJ482" i="14"/>
  <c r="DG482" i="14"/>
  <c r="CF482" i="14"/>
  <c r="DF482" i="14"/>
  <c r="IY482" i="14"/>
  <c r="BD482" i="14"/>
  <c r="EX482" i="14"/>
  <c r="AE482" i="14"/>
  <c r="CZ482" i="14"/>
  <c r="FF482" i="14"/>
  <c r="EL482" i="14"/>
  <c r="EU482" i="14"/>
  <c r="Y482" i="14"/>
  <c r="FT482" i="14"/>
  <c r="ET482" i="14"/>
  <c r="FC482" i="14"/>
  <c r="AG482" i="14"/>
  <c r="IV482" i="14"/>
  <c r="GW482" i="14"/>
  <c r="BR482" i="14"/>
  <c r="GM482" i="14"/>
  <c r="BK482" i="14"/>
  <c r="IZ482" i="14"/>
  <c r="FL482" i="14"/>
  <c r="EW482" i="14"/>
  <c r="EY482" i="14"/>
  <c r="HW482" i="14"/>
  <c r="BZ482" i="14"/>
  <c r="GY482" i="14"/>
  <c r="CQ482" i="14"/>
  <c r="H482" i="14"/>
  <c r="GE482" i="14"/>
  <c r="GF482" i="14"/>
  <c r="IS482" i="14"/>
  <c r="DO482" i="14"/>
  <c r="AN482" i="14"/>
  <c r="IO482" i="14"/>
  <c r="CT482" i="14"/>
  <c r="GK482" i="14"/>
  <c r="BC482" i="14"/>
  <c r="HA482" i="14"/>
  <c r="DX482" i="14"/>
  <c r="DY482" i="14"/>
  <c r="EQ482" i="14"/>
  <c r="CC482" i="14"/>
  <c r="BF482" i="14"/>
  <c r="AI482" i="14"/>
  <c r="EB482" i="14"/>
  <c r="DI482" i="14"/>
  <c r="BN482" i="14"/>
  <c r="DS482" i="14"/>
  <c r="ER482" i="14"/>
  <c r="DM482" i="14"/>
  <c r="ES482" i="14"/>
  <c r="HK482" i="14"/>
  <c r="BB482" i="14"/>
  <c r="DV482" i="14"/>
  <c r="HY482" i="14"/>
  <c r="CI482" i="14"/>
  <c r="FS482" i="14"/>
  <c r="CR482" i="14"/>
  <c r="IB482" i="14"/>
  <c r="DQ482" i="14"/>
  <c r="CD482" i="14"/>
  <c r="EA482" i="14"/>
  <c r="FY482" i="14"/>
  <c r="CW482" i="14"/>
  <c r="M482" i="14"/>
  <c r="FI482" i="14"/>
  <c r="N482" i="14"/>
  <c r="CH482" i="14"/>
  <c r="FJ482" i="14"/>
  <c r="AM482" i="14"/>
  <c r="DW482" i="14"/>
  <c r="X482" i="14"/>
  <c r="EF482" i="14"/>
  <c r="AW482" i="14"/>
  <c r="GQ482" i="14"/>
  <c r="S482" i="14"/>
  <c r="BH482" i="14"/>
  <c r="IH482" i="14"/>
  <c r="GJ482" i="14"/>
  <c r="BI482" i="14"/>
  <c r="CG482" i="14"/>
  <c r="GL482" i="14"/>
  <c r="AD482" i="14"/>
  <c r="CP482" i="14"/>
  <c r="FB482" i="14"/>
  <c r="W482" i="14"/>
  <c r="CY482" i="14"/>
  <c r="GN482" i="14"/>
  <c r="CJ482" i="14"/>
  <c r="GO482" i="14"/>
  <c r="BM482" i="14"/>
  <c r="R482" i="14"/>
  <c r="GG482" i="14"/>
  <c r="GU482" i="14"/>
  <c r="JB482" i="14"/>
  <c r="FR482" i="14"/>
  <c r="G482" i="14"/>
  <c r="BS482" i="14"/>
  <c r="EE482" i="14"/>
  <c r="HM482" i="14"/>
  <c r="BL482" i="14"/>
  <c r="EV482" i="14"/>
  <c r="JA482" i="14"/>
  <c r="CK482" i="14"/>
  <c r="HQ482" i="14"/>
  <c r="DZ482" i="14"/>
  <c r="AY482" i="14"/>
  <c r="T482" i="14"/>
  <c r="HU482" i="14"/>
  <c r="GC482" i="14"/>
  <c r="O482" i="14"/>
  <c r="CA482" i="14"/>
  <c r="EM482" i="14"/>
  <c r="IM482" i="14"/>
  <c r="BT482" i="14"/>
  <c r="FD482" i="14"/>
  <c r="Q482" i="14"/>
  <c r="CS482" i="14"/>
  <c r="IC482" i="14"/>
  <c r="EP482" i="14"/>
  <c r="BO482" i="14"/>
  <c r="AZ482" i="14"/>
  <c r="IT482" i="14"/>
  <c r="EO482" i="14"/>
  <c r="IQ482" i="14"/>
  <c r="CL482" i="14"/>
  <c r="FW482" i="14"/>
  <c r="BG482" i="14"/>
  <c r="GI482" i="14"/>
  <c r="BP482" i="14"/>
  <c r="GV482" i="14"/>
  <c r="IF482" i="14"/>
  <c r="FE482" i="14"/>
  <c r="Z482" i="14"/>
  <c r="DJ482" i="14"/>
  <c r="GS482" i="14"/>
  <c r="CU482" i="14"/>
  <c r="HT482" i="14"/>
  <c r="CN482" i="14"/>
  <c r="GX482" i="14"/>
  <c r="HR482" i="14"/>
  <c r="FV482" i="14"/>
  <c r="AH482" i="14"/>
  <c r="DR482" i="14"/>
  <c r="HS482" i="14"/>
  <c r="DK482" i="14"/>
  <c r="IG482" i="14"/>
  <c r="CV482" i="14"/>
  <c r="HN482" i="14"/>
  <c r="HZ482" i="14"/>
  <c r="IE482" i="14"/>
  <c r="CE482" i="14"/>
  <c r="FG482" i="14"/>
  <c r="AB482" i="14"/>
  <c r="DL482" i="14"/>
  <c r="GH482" i="14"/>
  <c r="HP482" i="14"/>
  <c r="IR482" i="14"/>
  <c r="CM482" i="14"/>
  <c r="FX482" i="14"/>
  <c r="AJ482" i="14"/>
  <c r="DT482" i="14"/>
  <c r="GP482" i="14"/>
  <c r="HX482" i="14"/>
  <c r="EZ482" i="14"/>
  <c r="II482" i="14"/>
  <c r="HV482" i="14"/>
  <c r="GR482" i="14"/>
  <c r="GT482" i="14"/>
  <c r="FH482" i="14"/>
  <c r="IU482" i="14"/>
  <c r="ID482" i="14"/>
  <c r="GZ482" i="14"/>
  <c r="HB482" i="14"/>
  <c r="IA482" i="14"/>
  <c r="AV482" i="14"/>
  <c r="DH482" i="14"/>
  <c r="FU482" i="14"/>
  <c r="I482" i="14"/>
  <c r="BU482" i="14"/>
  <c r="EG482" i="14"/>
  <c r="HD482" i="14"/>
  <c r="AP482" i="14"/>
  <c r="DB482" i="14"/>
  <c r="FN482" i="14"/>
  <c r="K482" i="14"/>
  <c r="BW482" i="14"/>
  <c r="EI482" i="14"/>
  <c r="HG482" i="14"/>
  <c r="AR482" i="14"/>
  <c r="DD482" i="14"/>
  <c r="FP482" i="14"/>
  <c r="FZ482" i="14"/>
  <c r="IL482" i="14"/>
  <c r="HH482" i="14"/>
  <c r="HJ482" i="14"/>
  <c r="GD482" i="14"/>
  <c r="P482" i="14"/>
  <c r="CB482" i="14"/>
  <c r="EN482" i="14"/>
  <c r="HO482" i="14"/>
  <c r="AO482" i="14"/>
  <c r="DA482" i="14"/>
  <c r="FM482" i="14"/>
  <c r="J482" i="14"/>
  <c r="BV482" i="14"/>
  <c r="EH482" i="14"/>
  <c r="HE482" i="14"/>
  <c r="AQ482" i="14"/>
  <c r="DC482" i="14"/>
  <c r="FO482" i="14"/>
  <c r="L482" i="14"/>
  <c r="BX482" i="14"/>
  <c r="EJ482" i="14"/>
  <c r="HI482" i="14"/>
  <c r="HF482" i="14"/>
  <c r="GB482" i="14"/>
  <c r="IN482" i="14"/>
  <c r="G222" i="14"/>
  <c r="F222" i="14"/>
  <c r="C225" i="14"/>
  <c r="D224" i="14"/>
  <c r="E223" i="14"/>
  <c r="G223" i="14" s="1"/>
  <c r="G17" i="11"/>
  <c r="B252" i="2"/>
  <c r="B254" i="2" s="1"/>
  <c r="B290" i="2"/>
  <c r="B289" i="2"/>
  <c r="C102" i="1"/>
  <c r="AH138" i="2"/>
  <c r="AI138" i="2" s="1"/>
  <c r="AK138" i="2" s="1"/>
  <c r="AO138" i="2" s="1"/>
  <c r="M92" i="11" s="1"/>
  <c r="K203" i="2"/>
  <c r="M204" i="2" s="1"/>
  <c r="K189" i="2"/>
  <c r="M190" i="2" s="1"/>
  <c r="K139" i="2"/>
  <c r="M139" i="2" s="1"/>
  <c r="O139" i="2" s="1"/>
  <c r="S139" i="2" s="1"/>
  <c r="L93" i="11" s="1"/>
  <c r="C134" i="1"/>
  <c r="D140" i="2"/>
  <c r="E140" i="2" s="1"/>
  <c r="F140" i="2"/>
  <c r="H140" i="2"/>
  <c r="I140" i="2" s="1"/>
  <c r="C141" i="2"/>
  <c r="AC139" i="2"/>
  <c r="AA139" i="2"/>
  <c r="AB139" i="2" s="1"/>
  <c r="AE139" i="2"/>
  <c r="AF139" i="2" s="1"/>
  <c r="Z140" i="2"/>
  <c r="K196" i="2"/>
  <c r="K198" i="2" s="1"/>
  <c r="K185" i="2"/>
  <c r="C135" i="1"/>
  <c r="C130" i="1"/>
  <c r="K184" i="2"/>
  <c r="I222" i="14" l="1"/>
  <c r="K222" i="14" s="1"/>
  <c r="HW483" i="14" s="1"/>
  <c r="F223" i="14"/>
  <c r="H223" i="14"/>
  <c r="G224" i="14"/>
  <c r="E224" i="14"/>
  <c r="F224" i="14" s="1"/>
  <c r="H224" i="14"/>
  <c r="D225" i="14"/>
  <c r="C226" i="14"/>
  <c r="B253" i="2"/>
  <c r="B255" i="2" s="1"/>
  <c r="B256" i="2" s="1"/>
  <c r="B291" i="2"/>
  <c r="B292" i="2" s="1"/>
  <c r="B295" i="2" s="1"/>
  <c r="K206" i="2"/>
  <c r="K204" i="2" s="1"/>
  <c r="K205" i="2"/>
  <c r="K140" i="2"/>
  <c r="M140" i="2" s="1"/>
  <c r="O140" i="2" s="1"/>
  <c r="S140" i="2" s="1"/>
  <c r="L94" i="11" s="1"/>
  <c r="AH139" i="2"/>
  <c r="AI139" i="2" s="1"/>
  <c r="AK139" i="2" s="1"/>
  <c r="AO139" i="2" s="1"/>
  <c r="M93" i="11" s="1"/>
  <c r="F141" i="2"/>
  <c r="D141" i="2"/>
  <c r="E141" i="2" s="1"/>
  <c r="H141" i="2"/>
  <c r="I141" i="2" s="1"/>
  <c r="AC140" i="2"/>
  <c r="Z141" i="2"/>
  <c r="AA140" i="2"/>
  <c r="AB140" i="2" s="1"/>
  <c r="AE140" i="2"/>
  <c r="AF140" i="2" s="1"/>
  <c r="K183" i="2"/>
  <c r="V71" i="2"/>
  <c r="V77" i="2"/>
  <c r="V83" i="2"/>
  <c r="V87" i="2"/>
  <c r="V91" i="2"/>
  <c r="V95" i="2"/>
  <c r="V99" i="2"/>
  <c r="V103" i="2"/>
  <c r="V107" i="2"/>
  <c r="V111" i="2"/>
  <c r="V115" i="2"/>
  <c r="V119" i="2"/>
  <c r="V123" i="2"/>
  <c r="V127" i="2"/>
  <c r="V131" i="2"/>
  <c r="V135" i="2"/>
  <c r="V139" i="2"/>
  <c r="V68" i="2"/>
  <c r="V85" i="2"/>
  <c r="V93" i="2"/>
  <c r="V105" i="2"/>
  <c r="V117" i="2"/>
  <c r="V125" i="2"/>
  <c r="V81" i="2"/>
  <c r="V101" i="2"/>
  <c r="V113" i="2"/>
  <c r="V129" i="2"/>
  <c r="V67" i="2"/>
  <c r="V70" i="2"/>
  <c r="V74" i="2"/>
  <c r="V82" i="2"/>
  <c r="V86" i="2"/>
  <c r="V90" i="2"/>
  <c r="V94" i="2"/>
  <c r="V98" i="2"/>
  <c r="V102" i="2"/>
  <c r="V106" i="2"/>
  <c r="V110" i="2"/>
  <c r="V114" i="2"/>
  <c r="V118" i="2"/>
  <c r="V122" i="2"/>
  <c r="V126" i="2"/>
  <c r="V130" i="2"/>
  <c r="V134" i="2"/>
  <c r="V138" i="2"/>
  <c r="V69" i="2"/>
  <c r="V89" i="2"/>
  <c r="V109" i="2"/>
  <c r="V133" i="2"/>
  <c r="V141" i="2"/>
  <c r="V72" i="2"/>
  <c r="V78" i="2"/>
  <c r="V84" i="2"/>
  <c r="V88" i="2"/>
  <c r="V92" i="2"/>
  <c r="V96" i="2"/>
  <c r="V100" i="2"/>
  <c r="V104" i="2"/>
  <c r="V108" i="2"/>
  <c r="V112" i="2"/>
  <c r="V116" i="2"/>
  <c r="V120" i="2"/>
  <c r="V124" i="2"/>
  <c r="V128" i="2"/>
  <c r="V132" i="2"/>
  <c r="V136" i="2"/>
  <c r="V140" i="2"/>
  <c r="V73" i="2"/>
  <c r="V97" i="2"/>
  <c r="V121" i="2"/>
  <c r="V137" i="2"/>
  <c r="K199" i="2"/>
  <c r="K197" i="2" s="1"/>
  <c r="M197" i="2"/>
  <c r="D127" i="1"/>
  <c r="C105" i="1"/>
  <c r="C106" i="1"/>
  <c r="C109" i="1" s="1"/>
  <c r="C110" i="1" s="1"/>
  <c r="V66" i="2"/>
  <c r="U66" i="2"/>
  <c r="AC483" i="14" l="1"/>
  <c r="HM483" i="14"/>
  <c r="JA483" i="14"/>
  <c r="AW483" i="14"/>
  <c r="BA483" i="14"/>
  <c r="J483" i="14"/>
  <c r="IK483" i="14"/>
  <c r="M483" i="14"/>
  <c r="CP483" i="14"/>
  <c r="GW483" i="14"/>
  <c r="AK483" i="14"/>
  <c r="GX483" i="14"/>
  <c r="BI483" i="14"/>
  <c r="X483" i="14"/>
  <c r="HU483" i="14"/>
  <c r="IS483" i="14"/>
  <c r="U483" i="14"/>
  <c r="BJ483" i="14"/>
  <c r="DF483" i="14"/>
  <c r="HE483" i="14"/>
  <c r="AS483" i="14"/>
  <c r="BZ483" i="14"/>
  <c r="BQ483" i="14"/>
  <c r="AJ483" i="14"/>
  <c r="IC483" i="14"/>
  <c r="GJ483" i="14"/>
  <c r="GZ483" i="14"/>
  <c r="HP483" i="14"/>
  <c r="DH483" i="14"/>
  <c r="DX483" i="14"/>
  <c r="EN483" i="14"/>
  <c r="FD483" i="14"/>
  <c r="FT483" i="14"/>
  <c r="AD483" i="14"/>
  <c r="BD483" i="14"/>
  <c r="IJ483" i="14"/>
  <c r="EF483" i="14"/>
  <c r="EV483" i="14"/>
  <c r="FL483" i="14"/>
  <c r="BE483" i="14"/>
  <c r="BT483" i="14"/>
  <c r="CJ483" i="14"/>
  <c r="CZ483" i="14"/>
  <c r="DP483" i="14"/>
  <c r="AP483" i="14"/>
  <c r="HD483" i="14"/>
  <c r="HT483" i="14"/>
  <c r="IZ483" i="14"/>
  <c r="Q483" i="14"/>
  <c r="IB483" i="14"/>
  <c r="IR483" i="14"/>
  <c r="BN483" i="14"/>
  <c r="EZ483" i="14"/>
  <c r="FP483" i="14"/>
  <c r="GF483" i="14"/>
  <c r="GV483" i="14"/>
  <c r="HL483" i="14"/>
  <c r="IH483" i="14"/>
  <c r="IP483" i="14"/>
  <c r="IX483" i="14"/>
  <c r="GT483" i="14"/>
  <c r="HB483" i="14"/>
  <c r="HJ483" i="14"/>
  <c r="HR483" i="14"/>
  <c r="HZ483" i="14"/>
  <c r="DJ483" i="14"/>
  <c r="HN483" i="14"/>
  <c r="DR483" i="14"/>
  <c r="DU483" i="14"/>
  <c r="ID483" i="14"/>
  <c r="DZ483" i="14"/>
  <c r="EC483" i="14"/>
  <c r="DV483" i="14"/>
  <c r="BR483" i="14"/>
  <c r="BV483" i="14"/>
  <c r="BY483" i="14"/>
  <c r="EL483" i="14"/>
  <c r="CH483" i="14"/>
  <c r="CD483" i="14"/>
  <c r="CG483" i="14"/>
  <c r="FB483" i="14"/>
  <c r="CX483" i="14"/>
  <c r="CL483" i="14"/>
  <c r="CO483" i="14"/>
  <c r="FR483" i="14"/>
  <c r="DN483" i="14"/>
  <c r="CT483" i="14"/>
  <c r="CW483" i="14"/>
  <c r="GH483" i="14"/>
  <c r="ED483" i="14"/>
  <c r="DB483" i="14"/>
  <c r="DE483" i="14"/>
  <c r="ET483" i="14"/>
  <c r="DM483" i="14"/>
  <c r="FJ483" i="14"/>
  <c r="FZ483" i="14"/>
  <c r="BL483" i="14"/>
  <c r="R483" i="14"/>
  <c r="FV483" i="14"/>
  <c r="FY483" i="14"/>
  <c r="CB483" i="14"/>
  <c r="AF483" i="14"/>
  <c r="GD483" i="14"/>
  <c r="GG483" i="14"/>
  <c r="CR483" i="14"/>
  <c r="AR483" i="14"/>
  <c r="GL483" i="14"/>
  <c r="GO483" i="14"/>
  <c r="IT483" i="14"/>
  <c r="GP483" i="14"/>
  <c r="EH483" i="14"/>
  <c r="EK483" i="14"/>
  <c r="L483" i="14"/>
  <c r="HF483" i="14"/>
  <c r="EP483" i="14"/>
  <c r="ES483" i="14"/>
  <c r="Y483" i="14"/>
  <c r="HV483" i="14"/>
  <c r="EX483" i="14"/>
  <c r="FA483" i="14"/>
  <c r="AL483" i="14"/>
  <c r="IL483" i="14"/>
  <c r="FF483" i="14"/>
  <c r="FI483" i="14"/>
  <c r="AX483" i="14"/>
  <c r="JB483" i="14"/>
  <c r="FN483" i="14"/>
  <c r="FQ483" i="14"/>
  <c r="AZ483" i="14"/>
  <c r="H483" i="14"/>
  <c r="AY483" i="14"/>
  <c r="AU483" i="14"/>
  <c r="BM483" i="14"/>
  <c r="T483" i="14"/>
  <c r="BG483" i="14"/>
  <c r="BC483" i="14"/>
  <c r="CC483" i="14"/>
  <c r="AG483" i="14"/>
  <c r="BO483" i="14"/>
  <c r="BK483" i="14"/>
  <c r="IF483" i="14"/>
  <c r="GB483" i="14"/>
  <c r="K483" i="14"/>
  <c r="G483" i="14"/>
  <c r="IV483" i="14"/>
  <c r="GR483" i="14"/>
  <c r="S483" i="14"/>
  <c r="O483" i="14"/>
  <c r="N483" i="14"/>
  <c r="HH483" i="14"/>
  <c r="AA483" i="14"/>
  <c r="W483" i="14"/>
  <c r="Z483" i="14"/>
  <c r="HX483" i="14"/>
  <c r="AI483" i="14"/>
  <c r="AE483" i="14"/>
  <c r="AN483" i="14"/>
  <c r="IN483" i="14"/>
  <c r="AQ483" i="14"/>
  <c r="AM483" i="14"/>
  <c r="FU483" i="14"/>
  <c r="DQ483" i="14"/>
  <c r="DK483" i="14"/>
  <c r="DG483" i="14"/>
  <c r="GK483" i="14"/>
  <c r="EG483" i="14"/>
  <c r="DS483" i="14"/>
  <c r="DO483" i="14"/>
  <c r="HA483" i="14"/>
  <c r="EW483" i="14"/>
  <c r="EA483" i="14"/>
  <c r="DW483" i="14"/>
  <c r="CS483" i="14"/>
  <c r="AT483" i="14"/>
  <c r="BW483" i="14"/>
  <c r="BS483" i="14"/>
  <c r="DI483" i="14"/>
  <c r="BF483" i="14"/>
  <c r="CE483" i="14"/>
  <c r="CA483" i="14"/>
  <c r="DY483" i="14"/>
  <c r="BU483" i="14"/>
  <c r="CM483" i="14"/>
  <c r="CI483" i="14"/>
  <c r="EO483" i="14"/>
  <c r="CK483" i="14"/>
  <c r="CU483" i="14"/>
  <c r="CQ483" i="14"/>
  <c r="FE483" i="14"/>
  <c r="DA483" i="14"/>
  <c r="DC483" i="14"/>
  <c r="CY483" i="14"/>
  <c r="AO483" i="14"/>
  <c r="IO483" i="14"/>
  <c r="FW483" i="14"/>
  <c r="FS483" i="14"/>
  <c r="BB483" i="14"/>
  <c r="I483" i="14"/>
  <c r="GE483" i="14"/>
  <c r="GA483" i="14"/>
  <c r="BP483" i="14"/>
  <c r="V483" i="14"/>
  <c r="GM483" i="14"/>
  <c r="GI483" i="14"/>
  <c r="HQ483" i="14"/>
  <c r="FM483" i="14"/>
  <c r="EI483" i="14"/>
  <c r="EE483" i="14"/>
  <c r="IG483" i="14"/>
  <c r="GC483" i="14"/>
  <c r="EQ483" i="14"/>
  <c r="EM483" i="14"/>
  <c r="IW483" i="14"/>
  <c r="GS483" i="14"/>
  <c r="EY483" i="14"/>
  <c r="EU483" i="14"/>
  <c r="P483" i="14"/>
  <c r="HI483" i="14"/>
  <c r="FG483" i="14"/>
  <c r="FC483" i="14"/>
  <c r="AB483" i="14"/>
  <c r="HY483" i="14"/>
  <c r="FO483" i="14"/>
  <c r="FK483" i="14"/>
  <c r="FH483" i="14"/>
  <c r="DD483" i="14"/>
  <c r="II483" i="14"/>
  <c r="IE483" i="14"/>
  <c r="FX483" i="14"/>
  <c r="DT483" i="14"/>
  <c r="IQ483" i="14"/>
  <c r="IM483" i="14"/>
  <c r="GN483" i="14"/>
  <c r="EJ483" i="14"/>
  <c r="IY483" i="14"/>
  <c r="IU483" i="14"/>
  <c r="CF483" i="14"/>
  <c r="AH483" i="14"/>
  <c r="GU483" i="14"/>
  <c r="GQ483" i="14"/>
  <c r="CV483" i="14"/>
  <c r="AV483" i="14"/>
  <c r="HC483" i="14"/>
  <c r="GY483" i="14"/>
  <c r="DL483" i="14"/>
  <c r="BH483" i="14"/>
  <c r="HK483" i="14"/>
  <c r="HG483" i="14"/>
  <c r="EB483" i="14"/>
  <c r="BX483" i="14"/>
  <c r="HS483" i="14"/>
  <c r="HO483" i="14"/>
  <c r="ER483" i="14"/>
  <c r="CN483" i="14"/>
  <c r="IA483" i="14"/>
  <c r="I224" i="14"/>
  <c r="K224" i="14" s="1"/>
  <c r="IP485" i="14" s="1"/>
  <c r="I223" i="14"/>
  <c r="K223" i="14" s="1"/>
  <c r="IK484" i="14" s="1"/>
  <c r="C227" i="14"/>
  <c r="D226" i="14"/>
  <c r="E225" i="14"/>
  <c r="H225" i="14" s="1"/>
  <c r="G225" i="14"/>
  <c r="B293" i="2"/>
  <c r="G296" i="2" s="1"/>
  <c r="O374" i="2" s="1"/>
  <c r="C169" i="1"/>
  <c r="K141" i="2"/>
  <c r="M141" i="2" s="1"/>
  <c r="O141" i="2" s="1"/>
  <c r="S141" i="2" s="1"/>
  <c r="L95" i="11" s="1"/>
  <c r="AH140" i="2"/>
  <c r="AI140" i="2" s="1"/>
  <c r="AK140" i="2" s="1"/>
  <c r="AO140" i="2" s="1"/>
  <c r="M94" i="11" s="1"/>
  <c r="AC141" i="2"/>
  <c r="AE141" i="2"/>
  <c r="AF141" i="2" s="1"/>
  <c r="AA141" i="2"/>
  <c r="AB141" i="2" s="1"/>
  <c r="K191" i="2"/>
  <c r="K192" i="2"/>
  <c r="K190" i="2" s="1"/>
  <c r="F225" i="14" l="1"/>
  <c r="I225" i="14" s="1"/>
  <c r="K225" i="14" s="1"/>
  <c r="IM486" i="14" s="1"/>
  <c r="ES485" i="14"/>
  <c r="IP484" i="14"/>
  <c r="BS485" i="14"/>
  <c r="DX485" i="14"/>
  <c r="K484" i="14"/>
  <c r="IA485" i="14"/>
  <c r="IB485" i="14"/>
  <c r="GC484" i="14"/>
  <c r="GK485" i="14"/>
  <c r="N485" i="14"/>
  <c r="GI484" i="14"/>
  <c r="AC485" i="14"/>
  <c r="GS485" i="14"/>
  <c r="GF484" i="14"/>
  <c r="GP485" i="14"/>
  <c r="AD485" i="14"/>
  <c r="GQ485" i="14"/>
  <c r="ER485" i="14"/>
  <c r="GR485" i="14"/>
  <c r="CG484" i="14"/>
  <c r="CE485" i="14"/>
  <c r="GX485" i="14"/>
  <c r="EH485" i="14"/>
  <c r="BS484" i="14"/>
  <c r="DD485" i="14"/>
  <c r="CI485" i="14"/>
  <c r="CP485" i="14"/>
  <c r="BM485" i="14"/>
  <c r="CP484" i="14"/>
  <c r="HP484" i="14"/>
  <c r="EQ485" i="14"/>
  <c r="FA485" i="14"/>
  <c r="IU485" i="14"/>
  <c r="GL485" i="14"/>
  <c r="GK484" i="14"/>
  <c r="CL484" i="14"/>
  <c r="HK485" i="14"/>
  <c r="IC485" i="14"/>
  <c r="CJ485" i="14"/>
  <c r="CH484" i="14"/>
  <c r="BP484" i="14"/>
  <c r="BY484" i="14"/>
  <c r="CJ484" i="14"/>
  <c r="DS484" i="14"/>
  <c r="BM484" i="14"/>
  <c r="HY484" i="14"/>
  <c r="IT484" i="14"/>
  <c r="X484" i="14"/>
  <c r="AH484" i="14"/>
  <c r="HS484" i="14"/>
  <c r="GW484" i="14"/>
  <c r="EY485" i="14"/>
  <c r="EZ485" i="14"/>
  <c r="HE485" i="14"/>
  <c r="G485" i="14"/>
  <c r="H485" i="14"/>
  <c r="BU485" i="14"/>
  <c r="GT485" i="14"/>
  <c r="M484" i="14"/>
  <c r="DI484" i="14"/>
  <c r="BR484" i="14"/>
  <c r="AE484" i="14"/>
  <c r="AF484" i="14"/>
  <c r="BV484" i="14"/>
  <c r="AB484" i="14"/>
  <c r="HM484" i="14"/>
  <c r="HC485" i="14"/>
  <c r="HL485" i="14"/>
  <c r="HM485" i="14"/>
  <c r="W485" i="14"/>
  <c r="X485" i="14"/>
  <c r="EG485" i="14"/>
  <c r="CO484" i="14"/>
  <c r="BO484" i="14"/>
  <c r="GP484" i="14"/>
  <c r="CI484" i="14"/>
  <c r="DX484" i="14"/>
  <c r="EH484" i="14"/>
  <c r="BX484" i="14"/>
  <c r="HA484" i="14"/>
  <c r="CU484" i="14"/>
  <c r="BE484" i="14"/>
  <c r="EE484" i="14"/>
  <c r="EF484" i="14"/>
  <c r="GD484" i="14"/>
  <c r="EB484" i="14"/>
  <c r="AA485" i="14"/>
  <c r="AR485" i="14"/>
  <c r="AS485" i="14"/>
  <c r="ED485" i="14"/>
  <c r="DW485" i="14"/>
  <c r="EV485" i="14"/>
  <c r="BN485" i="14"/>
  <c r="BZ484" i="14"/>
  <c r="GM484" i="14"/>
  <c r="BU484" i="14"/>
  <c r="GA484" i="14"/>
  <c r="GJ484" i="14"/>
  <c r="GL484" i="14"/>
  <c r="FH484" i="14"/>
  <c r="AQ485" i="14"/>
  <c r="CF485" i="14"/>
  <c r="CG485" i="14"/>
  <c r="FB485" i="14"/>
  <c r="GI485" i="14"/>
  <c r="GJ485" i="14"/>
  <c r="BV485" i="14"/>
  <c r="DC484" i="14"/>
  <c r="HF484" i="14"/>
  <c r="CW484" i="14"/>
  <c r="HV484" i="14"/>
  <c r="IM484" i="14"/>
  <c r="IN484" i="14"/>
  <c r="HK484" i="14"/>
  <c r="HT484" i="14"/>
  <c r="FO484" i="14"/>
  <c r="FA484" i="14"/>
  <c r="EL484" i="14"/>
  <c r="EO484" i="14"/>
  <c r="FG484" i="14"/>
  <c r="ES484" i="14"/>
  <c r="ET484" i="14"/>
  <c r="DQ484" i="14"/>
  <c r="G484" i="14"/>
  <c r="DO484" i="14"/>
  <c r="HG484" i="14"/>
  <c r="BL484" i="14"/>
  <c r="FD484" i="14"/>
  <c r="J484" i="14"/>
  <c r="DR484" i="14"/>
  <c r="HJ484" i="14"/>
  <c r="IY484" i="14"/>
  <c r="CV484" i="14"/>
  <c r="GV484" i="14"/>
  <c r="IS484" i="14"/>
  <c r="CM485" i="14"/>
  <c r="T485" i="14"/>
  <c r="FP485" i="14"/>
  <c r="CO485" i="14"/>
  <c r="BR485" i="14"/>
  <c r="HN485" i="14"/>
  <c r="EE485" i="14"/>
  <c r="BL485" i="14"/>
  <c r="IV485" i="14"/>
  <c r="IW485" i="14"/>
  <c r="IX485" i="14"/>
  <c r="GE484" i="14"/>
  <c r="FQ484" i="14"/>
  <c r="GH484" i="14"/>
  <c r="FU484" i="14"/>
  <c r="FW484" i="14"/>
  <c r="FI484" i="14"/>
  <c r="FJ484" i="14"/>
  <c r="FM484" i="14"/>
  <c r="W484" i="14"/>
  <c r="DW484" i="14"/>
  <c r="HO484" i="14"/>
  <c r="BT484" i="14"/>
  <c r="GB484" i="14"/>
  <c r="Z484" i="14"/>
  <c r="DZ484" i="14"/>
  <c r="HR484" i="14"/>
  <c r="L484" i="14"/>
  <c r="DT484" i="14"/>
  <c r="HL484" i="14"/>
  <c r="JA484" i="14"/>
  <c r="DC485" i="14"/>
  <c r="AB485" i="14"/>
  <c r="HD485" i="14"/>
  <c r="DE485" i="14"/>
  <c r="BZ485" i="14"/>
  <c r="JB485" i="14"/>
  <c r="EU485" i="14"/>
  <c r="BT485" i="14"/>
  <c r="I485" i="14"/>
  <c r="J485" i="14"/>
  <c r="AQ484" i="14"/>
  <c r="AC484" i="14"/>
  <c r="N484" i="14"/>
  <c r="Q484" i="14"/>
  <c r="AI484" i="14"/>
  <c r="U484" i="14"/>
  <c r="V484" i="14"/>
  <c r="IG484" i="14"/>
  <c r="GS484" i="14"/>
  <c r="BC484" i="14"/>
  <c r="EU484" i="14"/>
  <c r="IU484" i="14"/>
  <c r="CR484" i="14"/>
  <c r="GR484" i="14"/>
  <c r="BF484" i="14"/>
  <c r="EX484" i="14"/>
  <c r="IX484" i="14"/>
  <c r="AJ484" i="14"/>
  <c r="EJ484" i="14"/>
  <c r="IR484" i="14"/>
  <c r="BG484" i="14"/>
  <c r="AS484" i="14"/>
  <c r="BJ484" i="14"/>
  <c r="AW484" i="14"/>
  <c r="AY484" i="14"/>
  <c r="AK484" i="14"/>
  <c r="AL484" i="14"/>
  <c r="AO484" i="14"/>
  <c r="HN484" i="14"/>
  <c r="BK484" i="14"/>
  <c r="FC484" i="14"/>
  <c r="H484" i="14"/>
  <c r="DP484" i="14"/>
  <c r="HH484" i="14"/>
  <c r="BN484" i="14"/>
  <c r="FF484" i="14"/>
  <c r="GU484" i="14"/>
  <c r="BH484" i="14"/>
  <c r="EZ484" i="14"/>
  <c r="IZ484" i="14"/>
  <c r="S485" i="14"/>
  <c r="FO485" i="14"/>
  <c r="CN485" i="14"/>
  <c r="U485" i="14"/>
  <c r="FQ485" i="14"/>
  <c r="EL485" i="14"/>
  <c r="BK485" i="14"/>
  <c r="HG485" i="14"/>
  <c r="EF485" i="14"/>
  <c r="DY485" i="14"/>
  <c r="DZ485" i="14"/>
  <c r="EI484" i="14"/>
  <c r="EK484" i="14"/>
  <c r="DV484" i="14"/>
  <c r="DY484" i="14"/>
  <c r="DK484" i="14"/>
  <c r="DM484" i="14"/>
  <c r="ED484" i="14"/>
  <c r="DA484" i="14"/>
  <c r="JB484" i="14"/>
  <c r="CQ484" i="14"/>
  <c r="GQ484" i="14"/>
  <c r="BD484" i="14"/>
  <c r="EV484" i="14"/>
  <c r="IV484" i="14"/>
  <c r="CT484" i="14"/>
  <c r="GT484" i="14"/>
  <c r="IQ484" i="14"/>
  <c r="CN484" i="14"/>
  <c r="GN484" i="14"/>
  <c r="HU484" i="14"/>
  <c r="AA484" i="14"/>
  <c r="EY484" i="14"/>
  <c r="BI484" i="14"/>
  <c r="GG484" i="14"/>
  <c r="DF484" i="14"/>
  <c r="AG484" i="14"/>
  <c r="FE484" i="14"/>
  <c r="CE484" i="14"/>
  <c r="HQ484" i="14"/>
  <c r="EC484" i="14"/>
  <c r="BB484" i="14"/>
  <c r="FZ484" i="14"/>
  <c r="CK484" i="14"/>
  <c r="IO484" i="14"/>
  <c r="O484" i="14"/>
  <c r="CA484" i="14"/>
  <c r="EM484" i="14"/>
  <c r="GY484" i="14"/>
  <c r="P484" i="14"/>
  <c r="CB484" i="14"/>
  <c r="EN484" i="14"/>
  <c r="GZ484" i="14"/>
  <c r="R484" i="14"/>
  <c r="CD484" i="14"/>
  <c r="EP484" i="14"/>
  <c r="HB484" i="14"/>
  <c r="HC484" i="14"/>
  <c r="T484" i="14"/>
  <c r="CF484" i="14"/>
  <c r="ER484" i="14"/>
  <c r="HD484" i="14"/>
  <c r="HE484" i="14"/>
  <c r="V485" i="14"/>
  <c r="AI485" i="14"/>
  <c r="CU485" i="14"/>
  <c r="FG485" i="14"/>
  <c r="HS485" i="14"/>
  <c r="AJ485" i="14"/>
  <c r="CV485" i="14"/>
  <c r="FH485" i="14"/>
  <c r="HT485" i="14"/>
  <c r="AK485" i="14"/>
  <c r="CW485" i="14"/>
  <c r="FI485" i="14"/>
  <c r="HU485" i="14"/>
  <c r="CH485" i="14"/>
  <c r="ET485" i="14"/>
  <c r="HF485" i="14"/>
  <c r="O485" i="14"/>
  <c r="CA485" i="14"/>
  <c r="EM485" i="14"/>
  <c r="GY485" i="14"/>
  <c r="P485" i="14"/>
  <c r="CB485" i="14"/>
  <c r="EN485" i="14"/>
  <c r="GZ485" i="14"/>
  <c r="Q485" i="14"/>
  <c r="CC485" i="14"/>
  <c r="EO485" i="14"/>
  <c r="HA485" i="14"/>
  <c r="R485" i="14"/>
  <c r="CD485" i="14"/>
  <c r="EP485" i="14"/>
  <c r="HB485" i="14"/>
  <c r="HH485" i="14"/>
  <c r="Y485" i="14"/>
  <c r="CK485" i="14"/>
  <c r="EW485" i="14"/>
  <c r="HI485" i="14"/>
  <c r="Z485" i="14"/>
  <c r="CL485" i="14"/>
  <c r="EX485" i="14"/>
  <c r="HJ485" i="14"/>
  <c r="AL485" i="14"/>
  <c r="AY485" i="14"/>
  <c r="DK485" i="14"/>
  <c r="FW485" i="14"/>
  <c r="II485" i="14"/>
  <c r="AZ485" i="14"/>
  <c r="DL485" i="14"/>
  <c r="FX485" i="14"/>
  <c r="IJ485" i="14"/>
  <c r="BA485" i="14"/>
  <c r="DM485" i="14"/>
  <c r="FY485" i="14"/>
  <c r="IK485" i="14"/>
  <c r="CX485" i="14"/>
  <c r="FJ485" i="14"/>
  <c r="HV485" i="14"/>
  <c r="AE485" i="14"/>
  <c r="CQ485" i="14"/>
  <c r="FC485" i="14"/>
  <c r="HO485" i="14"/>
  <c r="AF485" i="14"/>
  <c r="CR485" i="14"/>
  <c r="FD485" i="14"/>
  <c r="HP485" i="14"/>
  <c r="AG485" i="14"/>
  <c r="CS485" i="14"/>
  <c r="FE485" i="14"/>
  <c r="HQ485" i="14"/>
  <c r="AH485" i="14"/>
  <c r="CT485" i="14"/>
  <c r="FF485" i="14"/>
  <c r="HR485" i="14"/>
  <c r="BW484" i="14"/>
  <c r="GX484" i="14"/>
  <c r="DE484" i="14"/>
  <c r="AD484" i="14"/>
  <c r="FB484" i="14"/>
  <c r="CC484" i="14"/>
  <c r="HI484" i="14"/>
  <c r="EA484" i="14"/>
  <c r="BA484" i="14"/>
  <c r="FY484" i="14"/>
  <c r="CX484" i="14"/>
  <c r="I484" i="14"/>
  <c r="EG484" i="14"/>
  <c r="ID484" i="14"/>
  <c r="AM484" i="14"/>
  <c r="CY484" i="14"/>
  <c r="FK484" i="14"/>
  <c r="HW484" i="14"/>
  <c r="AN484" i="14"/>
  <c r="CZ484" i="14"/>
  <c r="FL484" i="14"/>
  <c r="HX484" i="14"/>
  <c r="AP484" i="14"/>
  <c r="DB484" i="14"/>
  <c r="FN484" i="14"/>
  <c r="HZ484" i="14"/>
  <c r="IA484" i="14"/>
  <c r="AR484" i="14"/>
  <c r="DD484" i="14"/>
  <c r="FP484" i="14"/>
  <c r="IB484" i="14"/>
  <c r="IC484" i="14"/>
  <c r="AT485" i="14"/>
  <c r="BG485" i="14"/>
  <c r="DS485" i="14"/>
  <c r="GE485" i="14"/>
  <c r="IQ485" i="14"/>
  <c r="BH485" i="14"/>
  <c r="DT485" i="14"/>
  <c r="GF485" i="14"/>
  <c r="IR485" i="14"/>
  <c r="BI485" i="14"/>
  <c r="DU485" i="14"/>
  <c r="GG485" i="14"/>
  <c r="IS485" i="14"/>
  <c r="DF485" i="14"/>
  <c r="FR485" i="14"/>
  <c r="ID485" i="14"/>
  <c r="AM485" i="14"/>
  <c r="CY485" i="14"/>
  <c r="FK485" i="14"/>
  <c r="HW485" i="14"/>
  <c r="AN485" i="14"/>
  <c r="CZ485" i="14"/>
  <c r="FL485" i="14"/>
  <c r="HX485" i="14"/>
  <c r="AO485" i="14"/>
  <c r="DA485" i="14"/>
  <c r="FM485" i="14"/>
  <c r="HY485" i="14"/>
  <c r="AP485" i="14"/>
  <c r="DB485" i="14"/>
  <c r="FN485" i="14"/>
  <c r="HZ485" i="14"/>
  <c r="CM484" i="14"/>
  <c r="IW484" i="14"/>
  <c r="DU484" i="14"/>
  <c r="AT484" i="14"/>
  <c r="FR484" i="14"/>
  <c r="CS484" i="14"/>
  <c r="S484" i="14"/>
  <c r="EQ484" i="14"/>
  <c r="BQ484" i="14"/>
  <c r="GO484" i="14"/>
  <c r="DN484" i="14"/>
  <c r="Y484" i="14"/>
  <c r="EW484" i="14"/>
  <c r="IL484" i="14"/>
  <c r="AU484" i="14"/>
  <c r="DG484" i="14"/>
  <c r="FS484" i="14"/>
  <c r="IE484" i="14"/>
  <c r="AV484" i="14"/>
  <c r="DH484" i="14"/>
  <c r="FT484" i="14"/>
  <c r="IF484" i="14"/>
  <c r="AX484" i="14"/>
  <c r="DJ484" i="14"/>
  <c r="FV484" i="14"/>
  <c r="IH484" i="14"/>
  <c r="II484" i="14"/>
  <c r="AZ484" i="14"/>
  <c r="DL484" i="14"/>
  <c r="FX484" i="14"/>
  <c r="IJ484" i="14"/>
  <c r="BB485" i="14"/>
  <c r="BO485" i="14"/>
  <c r="EA485" i="14"/>
  <c r="GM485" i="14"/>
  <c r="IY485" i="14"/>
  <c r="BP485" i="14"/>
  <c r="EB485" i="14"/>
  <c r="GN485" i="14"/>
  <c r="IZ485" i="14"/>
  <c r="BQ485" i="14"/>
  <c r="EC485" i="14"/>
  <c r="GO485" i="14"/>
  <c r="JA485" i="14"/>
  <c r="DN485" i="14"/>
  <c r="FZ485" i="14"/>
  <c r="IL485" i="14"/>
  <c r="AU485" i="14"/>
  <c r="DG485" i="14"/>
  <c r="FS485" i="14"/>
  <c r="IE485" i="14"/>
  <c r="AV485" i="14"/>
  <c r="DH485" i="14"/>
  <c r="FT485" i="14"/>
  <c r="IF485" i="14"/>
  <c r="AW485" i="14"/>
  <c r="DI485" i="14"/>
  <c r="FU485" i="14"/>
  <c r="IG485" i="14"/>
  <c r="AX485" i="14"/>
  <c r="DJ485" i="14"/>
  <c r="FV485" i="14"/>
  <c r="IH485" i="14"/>
  <c r="K485" i="14"/>
  <c r="BW485" i="14"/>
  <c r="EI485" i="14"/>
  <c r="GU485" i="14"/>
  <c r="L485" i="14"/>
  <c r="BX485" i="14"/>
  <c r="EJ485" i="14"/>
  <c r="GV485" i="14"/>
  <c r="M485" i="14"/>
  <c r="BY485" i="14"/>
  <c r="EK485" i="14"/>
  <c r="GW485" i="14"/>
  <c r="BJ485" i="14"/>
  <c r="DV485" i="14"/>
  <c r="GH485" i="14"/>
  <c r="IT485" i="14"/>
  <c r="BC485" i="14"/>
  <c r="DO485" i="14"/>
  <c r="GA485" i="14"/>
  <c r="IM485" i="14"/>
  <c r="BD485" i="14"/>
  <c r="DP485" i="14"/>
  <c r="GB485" i="14"/>
  <c r="IN485" i="14"/>
  <c r="BE485" i="14"/>
  <c r="DQ485" i="14"/>
  <c r="GC485" i="14"/>
  <c r="IO485" i="14"/>
  <c r="BF485" i="14"/>
  <c r="DR485" i="14"/>
  <c r="GD485" i="14"/>
  <c r="G226" i="14"/>
  <c r="E226" i="14"/>
  <c r="H226" i="14" s="1"/>
  <c r="D227" i="14"/>
  <c r="C228" i="14"/>
  <c r="P374" i="2"/>
  <c r="Q374" i="2"/>
  <c r="G310" i="2"/>
  <c r="H310" i="2" s="1"/>
  <c r="G320" i="2"/>
  <c r="I320" i="2" s="1"/>
  <c r="G318" i="2"/>
  <c r="H318" i="2" s="1"/>
  <c r="G304" i="2"/>
  <c r="H304" i="2" s="1"/>
  <c r="G302" i="2"/>
  <c r="I302" i="2" s="1"/>
  <c r="P296" i="2"/>
  <c r="R296" i="2" s="1"/>
  <c r="Q335" i="2"/>
  <c r="G316" i="2"/>
  <c r="O394" i="2" s="1"/>
  <c r="G308" i="2"/>
  <c r="O386" i="2" s="1"/>
  <c r="G300" i="2"/>
  <c r="G290" i="2"/>
  <c r="G298" i="2"/>
  <c r="O376" i="2" s="1"/>
  <c r="G292" i="2"/>
  <c r="O370" i="2" s="1"/>
  <c r="G307" i="2"/>
  <c r="G289" i="2"/>
  <c r="O367" i="2" s="1"/>
  <c r="G287" i="2"/>
  <c r="O365" i="2" s="1"/>
  <c r="G321" i="2"/>
  <c r="O399" i="2" s="1"/>
  <c r="G319" i="2"/>
  <c r="O397" i="2" s="1"/>
  <c r="G317" i="2"/>
  <c r="O395" i="2" s="1"/>
  <c r="G315" i="2"/>
  <c r="O393" i="2" s="1"/>
  <c r="G313" i="2"/>
  <c r="O391" i="2" s="1"/>
  <c r="G311" i="2"/>
  <c r="O389" i="2" s="1"/>
  <c r="G309" i="2"/>
  <c r="O387" i="2" s="1"/>
  <c r="G305" i="2"/>
  <c r="O383" i="2" s="1"/>
  <c r="G303" i="2"/>
  <c r="O381" i="2" s="1"/>
  <c r="G301" i="2"/>
  <c r="O379" i="2" s="1"/>
  <c r="G299" i="2"/>
  <c r="O377" i="2" s="1"/>
  <c r="G297" i="2"/>
  <c r="O375" i="2" s="1"/>
  <c r="G295" i="2"/>
  <c r="O373" i="2" s="1"/>
  <c r="G293" i="2"/>
  <c r="G291" i="2"/>
  <c r="O369" i="2" s="1"/>
  <c r="G285" i="2"/>
  <c r="O363" i="2" s="1"/>
  <c r="G314" i="2"/>
  <c r="O392" i="2" s="1"/>
  <c r="G312" i="2"/>
  <c r="O390" i="2" s="1"/>
  <c r="G306" i="2"/>
  <c r="O384" i="2" s="1"/>
  <c r="G294" i="2"/>
  <c r="O372" i="2" s="1"/>
  <c r="G288" i="2"/>
  <c r="O366" i="2" s="1"/>
  <c r="G286" i="2"/>
  <c r="O364" i="2" s="1"/>
  <c r="I296" i="2"/>
  <c r="H296" i="2"/>
  <c r="C121" i="1"/>
  <c r="C124" i="1" s="1"/>
  <c r="C116" i="1"/>
  <c r="AH141" i="2"/>
  <c r="AI141" i="2" s="1"/>
  <c r="AK141" i="2" s="1"/>
  <c r="AO141" i="2" s="1"/>
  <c r="M95" i="11" s="1"/>
  <c r="C162" i="1"/>
  <c r="C229" i="1" s="1"/>
  <c r="C118" i="1"/>
  <c r="C125" i="1"/>
  <c r="C131" i="1"/>
  <c r="DY486" i="14" l="1"/>
  <c r="ED486" i="14"/>
  <c r="BM486" i="14"/>
  <c r="BR486" i="14"/>
  <c r="DZ486" i="14"/>
  <c r="DW486" i="14"/>
  <c r="GI486" i="14"/>
  <c r="IX486" i="14"/>
  <c r="IU486" i="14"/>
  <c r="BK486" i="14"/>
  <c r="GM486" i="14"/>
  <c r="IY486" i="14"/>
  <c r="IW486" i="14"/>
  <c r="EA486" i="14"/>
  <c r="GL486" i="14"/>
  <c r="GK486" i="14"/>
  <c r="IZ486" i="14"/>
  <c r="GP486" i="14"/>
  <c r="BL486" i="14"/>
  <c r="BQ486" i="14"/>
  <c r="BN486" i="14"/>
  <c r="GN486" i="14"/>
  <c r="DX486" i="14"/>
  <c r="EC486" i="14"/>
  <c r="GJ486" i="14"/>
  <c r="GO486" i="14"/>
  <c r="JB486" i="14"/>
  <c r="BO486" i="14"/>
  <c r="BP486" i="14"/>
  <c r="EB486" i="14"/>
  <c r="IV486" i="14"/>
  <c r="JA486" i="14"/>
  <c r="I486" i="14"/>
  <c r="K486" i="14"/>
  <c r="M486" i="14"/>
  <c r="GR486" i="14"/>
  <c r="J486" i="14"/>
  <c r="BW486" i="14"/>
  <c r="BX486" i="14"/>
  <c r="N486" i="14"/>
  <c r="CB486" i="14"/>
  <c r="Q486" i="14"/>
  <c r="HA486" i="14"/>
  <c r="HB486" i="14"/>
  <c r="EQ486" i="14"/>
  <c r="CF486" i="14"/>
  <c r="U486" i="14"/>
  <c r="HE486" i="14"/>
  <c r="ET486" i="14"/>
  <c r="EM486" i="14"/>
  <c r="EG486" i="14"/>
  <c r="GT486" i="14"/>
  <c r="L486" i="14"/>
  <c r="GV486" i="14"/>
  <c r="GW486" i="14"/>
  <c r="GX486" i="14"/>
  <c r="GZ486" i="14"/>
  <c r="EO486" i="14"/>
  <c r="CD486" i="14"/>
  <c r="S486" i="14"/>
  <c r="HC486" i="14"/>
  <c r="HD486" i="14"/>
  <c r="ES486" i="14"/>
  <c r="CA486" i="14"/>
  <c r="X486" i="14"/>
  <c r="EV486" i="14"/>
  <c r="Y486" i="14"/>
  <c r="EW486" i="14"/>
  <c r="Z486" i="14"/>
  <c r="HJ486" i="14"/>
  <c r="EY486" i="14"/>
  <c r="AC486" i="14"/>
  <c r="BT486" i="14"/>
  <c r="GS486" i="14"/>
  <c r="EH486" i="14"/>
  <c r="EI486" i="14"/>
  <c r="EJ486" i="14"/>
  <c r="EK486" i="14"/>
  <c r="BZ486" i="14"/>
  <c r="EL486" i="14"/>
  <c r="G486" i="14"/>
  <c r="BS486" i="14"/>
  <c r="EE486" i="14"/>
  <c r="GQ486" i="14"/>
  <c r="P486" i="14"/>
  <c r="EN486" i="14"/>
  <c r="CC486" i="14"/>
  <c r="R486" i="14"/>
  <c r="EP486" i="14"/>
  <c r="CE486" i="14"/>
  <c r="T486" i="14"/>
  <c r="ER486" i="14"/>
  <c r="CG486" i="14"/>
  <c r="V486" i="14"/>
  <c r="CH486" i="14"/>
  <c r="HF486" i="14"/>
  <c r="O486" i="14"/>
  <c r="GY486" i="14"/>
  <c r="CJ486" i="14"/>
  <c r="HH486" i="14"/>
  <c r="CK486" i="14"/>
  <c r="HI486" i="14"/>
  <c r="CL486" i="14"/>
  <c r="EX486" i="14"/>
  <c r="AA486" i="14"/>
  <c r="CM486" i="14"/>
  <c r="HK486" i="14"/>
  <c r="AB486" i="14"/>
  <c r="CN486" i="14"/>
  <c r="EZ486" i="14"/>
  <c r="HL486" i="14"/>
  <c r="CO486" i="14"/>
  <c r="FA486" i="14"/>
  <c r="HM486" i="14"/>
  <c r="AD486" i="14"/>
  <c r="CP486" i="14"/>
  <c r="FB486" i="14"/>
  <c r="HN486" i="14"/>
  <c r="W486" i="14"/>
  <c r="CI486" i="14"/>
  <c r="EU486" i="14"/>
  <c r="HG486" i="14"/>
  <c r="AF486" i="14"/>
  <c r="CR486" i="14"/>
  <c r="FD486" i="14"/>
  <c r="HP486" i="14"/>
  <c r="AG486" i="14"/>
  <c r="CS486" i="14"/>
  <c r="FE486" i="14"/>
  <c r="HQ486" i="14"/>
  <c r="AH486" i="14"/>
  <c r="CT486" i="14"/>
  <c r="FF486" i="14"/>
  <c r="HR486" i="14"/>
  <c r="AI486" i="14"/>
  <c r="CU486" i="14"/>
  <c r="FG486" i="14"/>
  <c r="HS486" i="14"/>
  <c r="AJ486" i="14"/>
  <c r="CV486" i="14"/>
  <c r="FH486" i="14"/>
  <c r="HT486" i="14"/>
  <c r="AK486" i="14"/>
  <c r="CW486" i="14"/>
  <c r="FI486" i="14"/>
  <c r="HU486" i="14"/>
  <c r="AL486" i="14"/>
  <c r="CX486" i="14"/>
  <c r="FJ486" i="14"/>
  <c r="HV486" i="14"/>
  <c r="AE486" i="14"/>
  <c r="CQ486" i="14"/>
  <c r="FC486" i="14"/>
  <c r="HO486" i="14"/>
  <c r="H486" i="14"/>
  <c r="BU486" i="14"/>
  <c r="BV486" i="14"/>
  <c r="GU486" i="14"/>
  <c r="BY486" i="14"/>
  <c r="AN486" i="14"/>
  <c r="FL486" i="14"/>
  <c r="AO486" i="14"/>
  <c r="FM486" i="14"/>
  <c r="AP486" i="14"/>
  <c r="FN486" i="14"/>
  <c r="AQ486" i="14"/>
  <c r="FO486" i="14"/>
  <c r="AR486" i="14"/>
  <c r="FP486" i="14"/>
  <c r="AS486" i="14"/>
  <c r="FQ486" i="14"/>
  <c r="AT486" i="14"/>
  <c r="DF486" i="14"/>
  <c r="FR486" i="14"/>
  <c r="ID486" i="14"/>
  <c r="CY486" i="14"/>
  <c r="FK486" i="14"/>
  <c r="HW486" i="14"/>
  <c r="EF486" i="14"/>
  <c r="CZ486" i="14"/>
  <c r="HX486" i="14"/>
  <c r="DA486" i="14"/>
  <c r="HY486" i="14"/>
  <c r="DB486" i="14"/>
  <c r="HZ486" i="14"/>
  <c r="DC486" i="14"/>
  <c r="IA486" i="14"/>
  <c r="DD486" i="14"/>
  <c r="IB486" i="14"/>
  <c r="DE486" i="14"/>
  <c r="IC486" i="14"/>
  <c r="AM486" i="14"/>
  <c r="AV486" i="14"/>
  <c r="DH486" i="14"/>
  <c r="FT486" i="14"/>
  <c r="IF486" i="14"/>
  <c r="AW486" i="14"/>
  <c r="DI486" i="14"/>
  <c r="FU486" i="14"/>
  <c r="IG486" i="14"/>
  <c r="AX486" i="14"/>
  <c r="DJ486" i="14"/>
  <c r="FV486" i="14"/>
  <c r="IH486" i="14"/>
  <c r="AY486" i="14"/>
  <c r="DK486" i="14"/>
  <c r="FW486" i="14"/>
  <c r="II486" i="14"/>
  <c r="AZ486" i="14"/>
  <c r="DL486" i="14"/>
  <c r="FX486" i="14"/>
  <c r="IJ486" i="14"/>
  <c r="BA486" i="14"/>
  <c r="DM486" i="14"/>
  <c r="FY486" i="14"/>
  <c r="IK486" i="14"/>
  <c r="BB486" i="14"/>
  <c r="DN486" i="14"/>
  <c r="FZ486" i="14"/>
  <c r="IL486" i="14"/>
  <c r="AU486" i="14"/>
  <c r="DG486" i="14"/>
  <c r="FS486" i="14"/>
  <c r="IE486" i="14"/>
  <c r="BD486" i="14"/>
  <c r="DP486" i="14"/>
  <c r="GB486" i="14"/>
  <c r="IN486" i="14"/>
  <c r="BE486" i="14"/>
  <c r="DQ486" i="14"/>
  <c r="GC486" i="14"/>
  <c r="IO486" i="14"/>
  <c r="BF486" i="14"/>
  <c r="DR486" i="14"/>
  <c r="GD486" i="14"/>
  <c r="IP486" i="14"/>
  <c r="BG486" i="14"/>
  <c r="DS486" i="14"/>
  <c r="GE486" i="14"/>
  <c r="IQ486" i="14"/>
  <c r="BH486" i="14"/>
  <c r="DT486" i="14"/>
  <c r="GF486" i="14"/>
  <c r="IR486" i="14"/>
  <c r="BI486" i="14"/>
  <c r="DU486" i="14"/>
  <c r="GG486" i="14"/>
  <c r="IS486" i="14"/>
  <c r="BJ486" i="14"/>
  <c r="DV486" i="14"/>
  <c r="GH486" i="14"/>
  <c r="IT486" i="14"/>
  <c r="BC486" i="14"/>
  <c r="DO486" i="14"/>
  <c r="GA486" i="14"/>
  <c r="F226" i="14"/>
  <c r="I226" i="14" s="1"/>
  <c r="K226" i="14" s="1"/>
  <c r="C229" i="14"/>
  <c r="D228" i="14"/>
  <c r="E227" i="14"/>
  <c r="F227" i="14" s="1"/>
  <c r="G227" i="14"/>
  <c r="I310" i="2"/>
  <c r="H302" i="2"/>
  <c r="I304" i="2"/>
  <c r="P366" i="2"/>
  <c r="Q366" i="2"/>
  <c r="Q373" i="2"/>
  <c r="P373" i="2"/>
  <c r="P391" i="2"/>
  <c r="Q391" i="2"/>
  <c r="P370" i="2"/>
  <c r="Q370" i="2"/>
  <c r="P302" i="2"/>
  <c r="R302" i="2" s="1"/>
  <c r="O380" i="2"/>
  <c r="Q372" i="2"/>
  <c r="P372" i="2"/>
  <c r="P375" i="2"/>
  <c r="Q375" i="2"/>
  <c r="P393" i="2"/>
  <c r="Q393" i="2"/>
  <c r="P376" i="2"/>
  <c r="Q376" i="2"/>
  <c r="P304" i="2"/>
  <c r="R304" i="2" s="1"/>
  <c r="O382" i="2"/>
  <c r="Q389" i="2"/>
  <c r="P389" i="2"/>
  <c r="P395" i="2"/>
  <c r="Q395" i="2"/>
  <c r="Q329" i="2"/>
  <c r="R329" i="2" s="1"/>
  <c r="O368" i="2"/>
  <c r="P318" i="2"/>
  <c r="R318" i="2" s="1"/>
  <c r="O396" i="2"/>
  <c r="I307" i="2"/>
  <c r="O385" i="2"/>
  <c r="P390" i="2"/>
  <c r="Q390" i="2"/>
  <c r="P379" i="2"/>
  <c r="Q379" i="2"/>
  <c r="Q397" i="2"/>
  <c r="P397" i="2"/>
  <c r="H300" i="2"/>
  <c r="O378" i="2"/>
  <c r="P320" i="2"/>
  <c r="R320" i="2" s="1"/>
  <c r="O398" i="2"/>
  <c r="H293" i="2"/>
  <c r="O371" i="2"/>
  <c r="Q392" i="2"/>
  <c r="P392" i="2"/>
  <c r="P399" i="2"/>
  <c r="Q399" i="2"/>
  <c r="P386" i="2"/>
  <c r="Q386" i="2"/>
  <c r="P310" i="2"/>
  <c r="R310" i="2" s="1"/>
  <c r="O388" i="2"/>
  <c r="Q364" i="2"/>
  <c r="P364" i="2"/>
  <c r="P377" i="2"/>
  <c r="Q377" i="2"/>
  <c r="P363" i="2"/>
  <c r="Q363" i="2"/>
  <c r="Q365" i="2"/>
  <c r="P365" i="2"/>
  <c r="P394" i="2"/>
  <c r="Q394" i="2"/>
  <c r="Q384" i="2"/>
  <c r="P384" i="2"/>
  <c r="Q381" i="2"/>
  <c r="P381" i="2"/>
  <c r="P383" i="2"/>
  <c r="Q383" i="2"/>
  <c r="I318" i="2"/>
  <c r="P369" i="2"/>
  <c r="Q369" i="2"/>
  <c r="P387" i="2"/>
  <c r="Q387" i="2"/>
  <c r="P367" i="2"/>
  <c r="Q367" i="2"/>
  <c r="H320" i="2"/>
  <c r="Q349" i="2"/>
  <c r="R349" i="2" s="1"/>
  <c r="H307" i="2"/>
  <c r="Q343" i="2"/>
  <c r="R343" i="2" s="1"/>
  <c r="Q357" i="2"/>
  <c r="R357" i="2" s="1"/>
  <c r="Q341" i="2"/>
  <c r="S341" i="2" s="1"/>
  <c r="Q359" i="2"/>
  <c r="S359" i="2" s="1"/>
  <c r="Q296" i="2"/>
  <c r="P313" i="2"/>
  <c r="R313" i="2" s="1"/>
  <c r="Q352" i="2"/>
  <c r="P294" i="2"/>
  <c r="R294" i="2" s="1"/>
  <c r="Q333" i="2"/>
  <c r="P297" i="2"/>
  <c r="R297" i="2" s="1"/>
  <c r="Q336" i="2"/>
  <c r="P315" i="2"/>
  <c r="R315" i="2" s="1"/>
  <c r="Q354" i="2"/>
  <c r="P298" i="2"/>
  <c r="R298" i="2" s="1"/>
  <c r="Q337" i="2"/>
  <c r="P317" i="2"/>
  <c r="R317" i="2" s="1"/>
  <c r="Q356" i="2"/>
  <c r="P288" i="2"/>
  <c r="R288" i="2" s="1"/>
  <c r="Q327" i="2"/>
  <c r="P312" i="2"/>
  <c r="R312" i="2" s="1"/>
  <c r="Q351" i="2"/>
  <c r="P301" i="2"/>
  <c r="R301" i="2" s="1"/>
  <c r="Q340" i="2"/>
  <c r="P319" i="2"/>
  <c r="R319" i="2" s="1"/>
  <c r="Q358" i="2"/>
  <c r="P300" i="2"/>
  <c r="R300" i="2" s="1"/>
  <c r="Q339" i="2"/>
  <c r="P292" i="2"/>
  <c r="R292" i="2" s="1"/>
  <c r="Q331" i="2"/>
  <c r="P299" i="2"/>
  <c r="R299" i="2" s="1"/>
  <c r="Q338" i="2"/>
  <c r="P314" i="2"/>
  <c r="R314" i="2" s="1"/>
  <c r="Q353" i="2"/>
  <c r="P303" i="2"/>
  <c r="R303" i="2" s="1"/>
  <c r="Q342" i="2"/>
  <c r="P321" i="2"/>
  <c r="R321" i="2" s="1"/>
  <c r="Q360" i="2"/>
  <c r="P308" i="2"/>
  <c r="R308" i="2" s="1"/>
  <c r="Q347" i="2"/>
  <c r="S335" i="2"/>
  <c r="R335" i="2"/>
  <c r="P306" i="2"/>
  <c r="R306" i="2" s="1"/>
  <c r="Q345" i="2"/>
  <c r="P305" i="2"/>
  <c r="R305" i="2" s="1"/>
  <c r="Q344" i="2"/>
  <c r="P287" i="2"/>
  <c r="R287" i="2" s="1"/>
  <c r="Q326" i="2"/>
  <c r="P316" i="2"/>
  <c r="R316" i="2" s="1"/>
  <c r="Q355" i="2"/>
  <c r="P295" i="2"/>
  <c r="R295" i="2" s="1"/>
  <c r="Q334" i="2"/>
  <c r="P285" i="2"/>
  <c r="R285" i="2" s="1"/>
  <c r="Q324" i="2"/>
  <c r="P291" i="2"/>
  <c r="R291" i="2" s="1"/>
  <c r="Q330" i="2"/>
  <c r="P309" i="2"/>
  <c r="R309" i="2" s="1"/>
  <c r="Q348" i="2"/>
  <c r="P289" i="2"/>
  <c r="R289" i="2" s="1"/>
  <c r="Q328" i="2"/>
  <c r="P286" i="2"/>
  <c r="R286" i="2" s="1"/>
  <c r="Q325" i="2"/>
  <c r="P293" i="2"/>
  <c r="R293" i="2" s="1"/>
  <c r="Q332" i="2"/>
  <c r="P311" i="2"/>
  <c r="R311" i="2" s="1"/>
  <c r="Q350" i="2"/>
  <c r="P307" i="2"/>
  <c r="R307" i="2" s="1"/>
  <c r="Q346" i="2"/>
  <c r="H308" i="2"/>
  <c r="I290" i="2"/>
  <c r="P290" i="2"/>
  <c r="R290" i="2" s="1"/>
  <c r="H298" i="2"/>
  <c r="I293" i="2"/>
  <c r="I301" i="2"/>
  <c r="I300" i="2"/>
  <c r="I292" i="2"/>
  <c r="I316" i="2"/>
  <c r="H292" i="2"/>
  <c r="H316" i="2"/>
  <c r="I298" i="2"/>
  <c r="H317" i="2"/>
  <c r="H299" i="2"/>
  <c r="I319" i="2"/>
  <c r="H306" i="2"/>
  <c r="H289" i="2"/>
  <c r="I309" i="2"/>
  <c r="H286" i="2"/>
  <c r="I312" i="2"/>
  <c r="H311" i="2"/>
  <c r="I299" i="2"/>
  <c r="H309" i="2"/>
  <c r="I288" i="2"/>
  <c r="H314" i="2"/>
  <c r="H295" i="2"/>
  <c r="I303" i="2"/>
  <c r="H313" i="2"/>
  <c r="H321" i="2"/>
  <c r="I308" i="2"/>
  <c r="I291" i="2"/>
  <c r="H290" i="2"/>
  <c r="H291" i="2"/>
  <c r="H301" i="2"/>
  <c r="I317" i="2"/>
  <c r="H294" i="2"/>
  <c r="I285" i="2"/>
  <c r="I297" i="2"/>
  <c r="H305" i="2"/>
  <c r="I315" i="2"/>
  <c r="H287" i="2"/>
  <c r="H315" i="2"/>
  <c r="I287" i="2"/>
  <c r="H303" i="2"/>
  <c r="H319" i="2"/>
  <c r="I294" i="2"/>
  <c r="I295" i="2"/>
  <c r="I311" i="2"/>
  <c r="I286" i="2"/>
  <c r="I306" i="2"/>
  <c r="I314" i="2"/>
  <c r="H312" i="2"/>
  <c r="H288" i="2"/>
  <c r="I289" i="2"/>
  <c r="H297" i="2"/>
  <c r="I305" i="2"/>
  <c r="I313" i="2"/>
  <c r="I321" i="2"/>
  <c r="H285" i="2"/>
  <c r="C123" i="1"/>
  <c r="C122" i="1"/>
  <c r="H227" i="14" l="1"/>
  <c r="I227" i="14" s="1"/>
  <c r="K227" i="14" s="1"/>
  <c r="JB488" i="14" s="1"/>
  <c r="IZ487" i="14"/>
  <c r="GN487" i="14"/>
  <c r="EB487" i="14"/>
  <c r="BP487" i="14"/>
  <c r="GZ487" i="14"/>
  <c r="EE487" i="14"/>
  <c r="BJ487" i="14"/>
  <c r="IS487" i="14"/>
  <c r="FW487" i="14"/>
  <c r="DB487" i="14"/>
  <c r="AI487" i="14"/>
  <c r="HP487" i="14"/>
  <c r="EU487" i="14"/>
  <c r="BZ487" i="14"/>
  <c r="J487" i="14"/>
  <c r="GM487" i="14"/>
  <c r="DR487" i="14"/>
  <c r="AW487" i="14"/>
  <c r="IF487" i="14"/>
  <c r="FK487" i="14"/>
  <c r="CP487" i="14"/>
  <c r="X487" i="14"/>
  <c r="HC487" i="14"/>
  <c r="EH487" i="14"/>
  <c r="BM487" i="14"/>
  <c r="IV487" i="14"/>
  <c r="GA487" i="14"/>
  <c r="DF487" i="14"/>
  <c r="AL487" i="14"/>
  <c r="HJ487" i="14"/>
  <c r="EO487" i="14"/>
  <c r="BT487" i="14"/>
  <c r="IR487" i="14"/>
  <c r="GF487" i="14"/>
  <c r="DT487" i="14"/>
  <c r="BH487" i="14"/>
  <c r="GQ487" i="14"/>
  <c r="DV487" i="14"/>
  <c r="BA487" i="14"/>
  <c r="II487" i="14"/>
  <c r="FN487" i="14"/>
  <c r="CS487" i="14"/>
  <c r="AA487" i="14"/>
  <c r="HG487" i="14"/>
  <c r="EL487" i="14"/>
  <c r="BQ487" i="14"/>
  <c r="IY487" i="14"/>
  <c r="GD487" i="14"/>
  <c r="DI487" i="14"/>
  <c r="AO487" i="14"/>
  <c r="HW487" i="14"/>
  <c r="FB487" i="14"/>
  <c r="CG487" i="14"/>
  <c r="P487" i="14"/>
  <c r="GT487" i="14"/>
  <c r="DY487" i="14"/>
  <c r="BD487" i="14"/>
  <c r="IM487" i="14"/>
  <c r="FR487" i="14"/>
  <c r="CW487" i="14"/>
  <c r="AD487" i="14"/>
  <c r="HA487" i="14"/>
  <c r="EF487" i="14"/>
  <c r="BK487" i="14"/>
  <c r="HD487" i="14"/>
  <c r="DU487" i="14"/>
  <c r="CR487" i="14"/>
  <c r="IX487" i="14"/>
  <c r="HV487" i="14"/>
  <c r="O487" i="14"/>
  <c r="IC487" i="14"/>
  <c r="IJ487" i="14"/>
  <c r="FX487" i="14"/>
  <c r="DL487" i="14"/>
  <c r="AZ487" i="14"/>
  <c r="GH487" i="14"/>
  <c r="DM487" i="14"/>
  <c r="AR487" i="14"/>
  <c r="HZ487" i="14"/>
  <c r="FE487" i="14"/>
  <c r="CJ487" i="14"/>
  <c r="S487" i="14"/>
  <c r="GX487" i="14"/>
  <c r="EC487" i="14"/>
  <c r="BG487" i="14"/>
  <c r="IP487" i="14"/>
  <c r="FU487" i="14"/>
  <c r="CZ487" i="14"/>
  <c r="AG487" i="14"/>
  <c r="HN487" i="14"/>
  <c r="ES487" i="14"/>
  <c r="BW487" i="14"/>
  <c r="H487" i="14"/>
  <c r="GK487" i="14"/>
  <c r="DP487" i="14"/>
  <c r="AU487" i="14"/>
  <c r="ID487" i="14"/>
  <c r="FI487" i="14"/>
  <c r="CM487" i="14"/>
  <c r="V487" i="14"/>
  <c r="GR487" i="14"/>
  <c r="DW487" i="14"/>
  <c r="BB487" i="14"/>
  <c r="HR487" i="14"/>
  <c r="CB487" i="14"/>
  <c r="IH487" i="14"/>
  <c r="HF487" i="14"/>
  <c r="DH487" i="14"/>
  <c r="CE487" i="14"/>
  <c r="DX487" i="14"/>
  <c r="CL487" i="14"/>
  <c r="IB487" i="14"/>
  <c r="FP487" i="14"/>
  <c r="DD487" i="14"/>
  <c r="IT487" i="14"/>
  <c r="FY487" i="14"/>
  <c r="DC487" i="14"/>
  <c r="AJ487" i="14"/>
  <c r="HQ487" i="14"/>
  <c r="EV487" i="14"/>
  <c r="CA487" i="14"/>
  <c r="K487" i="14"/>
  <c r="GO487" i="14"/>
  <c r="DS487" i="14"/>
  <c r="AX487" i="14"/>
  <c r="IG487" i="14"/>
  <c r="FL487" i="14"/>
  <c r="CQ487" i="14"/>
  <c r="Y487" i="14"/>
  <c r="HE487" i="14"/>
  <c r="EI487" i="14"/>
  <c r="BN487" i="14"/>
  <c r="IW487" i="14"/>
  <c r="GB487" i="14"/>
  <c r="DG487" i="14"/>
  <c r="AM487" i="14"/>
  <c r="HU487" i="14"/>
  <c r="EY487" i="14"/>
  <c r="CD487" i="14"/>
  <c r="N487" i="14"/>
  <c r="GI487" i="14"/>
  <c r="DN487" i="14"/>
  <c r="AS487" i="14"/>
  <c r="BO487" i="14"/>
  <c r="HT487" i="14"/>
  <c r="FH487" i="14"/>
  <c r="CV487" i="14"/>
  <c r="IK487" i="14"/>
  <c r="FO487" i="14"/>
  <c r="CT487" i="14"/>
  <c r="AB487" i="14"/>
  <c r="HH487" i="14"/>
  <c r="EM487" i="14"/>
  <c r="BR487" i="14"/>
  <c r="JA487" i="14"/>
  <c r="GE487" i="14"/>
  <c r="DJ487" i="14"/>
  <c r="AP487" i="14"/>
  <c r="HX487" i="14"/>
  <c r="FC487" i="14"/>
  <c r="CH487" i="14"/>
  <c r="Q487" i="14"/>
  <c r="GU487" i="14"/>
  <c r="DZ487" i="14"/>
  <c r="BE487" i="14"/>
  <c r="IN487" i="14"/>
  <c r="FS487" i="14"/>
  <c r="CX487" i="14"/>
  <c r="AE487" i="14"/>
  <c r="HK487" i="14"/>
  <c r="EP487" i="14"/>
  <c r="BU487" i="14"/>
  <c r="IU487" i="14"/>
  <c r="FZ487" i="14"/>
  <c r="DE487" i="14"/>
  <c r="AK487" i="14"/>
  <c r="ER487" i="14"/>
  <c r="GP487" i="14"/>
  <c r="FM487" i="14"/>
  <c r="EK487" i="14"/>
  <c r="AN487" i="14"/>
  <c r="GS487" i="14"/>
  <c r="FG487" i="14"/>
  <c r="HL487" i="14"/>
  <c r="EZ487" i="14"/>
  <c r="CN487" i="14"/>
  <c r="IA487" i="14"/>
  <c r="FF487" i="14"/>
  <c r="CK487" i="14"/>
  <c r="T487" i="14"/>
  <c r="GY487" i="14"/>
  <c r="ED487" i="14"/>
  <c r="BI487" i="14"/>
  <c r="IQ487" i="14"/>
  <c r="FV487" i="14"/>
  <c r="DA487" i="14"/>
  <c r="AH487" i="14"/>
  <c r="HO487" i="14"/>
  <c r="ET487" i="14"/>
  <c r="BY487" i="14"/>
  <c r="I487" i="14"/>
  <c r="GL487" i="14"/>
  <c r="DQ487" i="14"/>
  <c r="AV487" i="14"/>
  <c r="IE487" i="14"/>
  <c r="FJ487" i="14"/>
  <c r="CO487" i="14"/>
  <c r="W487" i="14"/>
  <c r="HB487" i="14"/>
  <c r="EG487" i="14"/>
  <c r="BL487" i="14"/>
  <c r="IL487" i="14"/>
  <c r="FQ487" i="14"/>
  <c r="CU487" i="14"/>
  <c r="AC487" i="14"/>
  <c r="CF487" i="14"/>
  <c r="L487" i="14"/>
  <c r="AY487" i="14"/>
  <c r="Z487" i="14"/>
  <c r="GC487" i="14"/>
  <c r="FA487" i="14"/>
  <c r="BC487" i="14"/>
  <c r="U487" i="14"/>
  <c r="GV487" i="14"/>
  <c r="EJ487" i="14"/>
  <c r="BX487" i="14"/>
  <c r="HI487" i="14"/>
  <c r="EN487" i="14"/>
  <c r="BS487" i="14"/>
  <c r="JB487" i="14"/>
  <c r="GG487" i="14"/>
  <c r="DK487" i="14"/>
  <c r="AQ487" i="14"/>
  <c r="HY487" i="14"/>
  <c r="FD487" i="14"/>
  <c r="CI487" i="14"/>
  <c r="R487" i="14"/>
  <c r="GW487" i="14"/>
  <c r="EA487" i="14"/>
  <c r="BF487" i="14"/>
  <c r="IO487" i="14"/>
  <c r="FT487" i="14"/>
  <c r="CY487" i="14"/>
  <c r="AF487" i="14"/>
  <c r="HM487" i="14"/>
  <c r="EQ487" i="14"/>
  <c r="BV487" i="14"/>
  <c r="G487" i="14"/>
  <c r="GJ487" i="14"/>
  <c r="DO487" i="14"/>
  <c r="AT487" i="14"/>
  <c r="HS487" i="14"/>
  <c r="EX487" i="14"/>
  <c r="CC487" i="14"/>
  <c r="M487" i="14"/>
  <c r="EW487" i="14"/>
  <c r="E228" i="14"/>
  <c r="H228" i="14" s="1"/>
  <c r="D229" i="14"/>
  <c r="C230" i="14"/>
  <c r="Q302" i="2"/>
  <c r="S329" i="2"/>
  <c r="Q304" i="2"/>
  <c r="Q318" i="2"/>
  <c r="Q310" i="2"/>
  <c r="P398" i="2"/>
  <c r="Q398" i="2"/>
  <c r="Q378" i="2"/>
  <c r="P378" i="2"/>
  <c r="P385" i="2"/>
  <c r="Q385" i="2"/>
  <c r="Q396" i="2"/>
  <c r="P396" i="2"/>
  <c r="P382" i="2"/>
  <c r="Q382" i="2"/>
  <c r="Q320" i="2"/>
  <c r="Q388" i="2"/>
  <c r="P388" i="2"/>
  <c r="P371" i="2"/>
  <c r="Q371" i="2"/>
  <c r="P368" i="2"/>
  <c r="Q368" i="2"/>
  <c r="Q380" i="2"/>
  <c r="P380" i="2"/>
  <c r="R359" i="2"/>
  <c r="S357" i="2"/>
  <c r="S343" i="2"/>
  <c r="Q300" i="2"/>
  <c r="R341" i="2"/>
  <c r="S349" i="2"/>
  <c r="Q301" i="2"/>
  <c r="Q317" i="2"/>
  <c r="Q298" i="2"/>
  <c r="Q292" i="2"/>
  <c r="Q316" i="2"/>
  <c r="Q309" i="2"/>
  <c r="Q293" i="2"/>
  <c r="S340" i="2"/>
  <c r="R340" i="2"/>
  <c r="S354" i="2"/>
  <c r="R354" i="2"/>
  <c r="S332" i="2"/>
  <c r="R332" i="2"/>
  <c r="R328" i="2"/>
  <c r="S328" i="2"/>
  <c r="R334" i="2"/>
  <c r="S334" i="2"/>
  <c r="S345" i="2"/>
  <c r="R345" i="2"/>
  <c r="S360" i="2"/>
  <c r="R360" i="2"/>
  <c r="S331" i="2"/>
  <c r="R331" i="2"/>
  <c r="S351" i="2"/>
  <c r="R351" i="2"/>
  <c r="R356" i="2"/>
  <c r="S356" i="2"/>
  <c r="S336" i="2"/>
  <c r="R336" i="2"/>
  <c r="S325" i="2"/>
  <c r="R325" i="2"/>
  <c r="S348" i="2"/>
  <c r="R348" i="2"/>
  <c r="R355" i="2"/>
  <c r="S355" i="2"/>
  <c r="R342" i="2"/>
  <c r="S342" i="2"/>
  <c r="Q307" i="2"/>
  <c r="S339" i="2"/>
  <c r="R339" i="2"/>
  <c r="S327" i="2"/>
  <c r="R327" i="2"/>
  <c r="S333" i="2"/>
  <c r="R333" i="2"/>
  <c r="R346" i="2"/>
  <c r="S346" i="2"/>
  <c r="S330" i="2"/>
  <c r="R330" i="2"/>
  <c r="S326" i="2"/>
  <c r="R326" i="2"/>
  <c r="S353" i="2"/>
  <c r="R353" i="2"/>
  <c r="S358" i="2"/>
  <c r="R358" i="2"/>
  <c r="S337" i="2"/>
  <c r="R337" i="2"/>
  <c r="S352" i="2"/>
  <c r="R352" i="2"/>
  <c r="S350" i="2"/>
  <c r="R350" i="2"/>
  <c r="S324" i="2"/>
  <c r="R324" i="2"/>
  <c r="R344" i="2"/>
  <c r="S344" i="2"/>
  <c r="S347" i="2"/>
  <c r="R347" i="2"/>
  <c r="R338" i="2"/>
  <c r="S338" i="2"/>
  <c r="Q287" i="2"/>
  <c r="Q306" i="2"/>
  <c r="Q313" i="2"/>
  <c r="Q288" i="2"/>
  <c r="Q311" i="2"/>
  <c r="Q286" i="2"/>
  <c r="Q285" i="2"/>
  <c r="Q289" i="2"/>
  <c r="Q290" i="2"/>
  <c r="Q295" i="2"/>
  <c r="Q315" i="2"/>
  <c r="Q297" i="2"/>
  <c r="Q294" i="2"/>
  <c r="Q319" i="2"/>
  <c r="Q299" i="2"/>
  <c r="Q305" i="2"/>
  <c r="Q291" i="2"/>
  <c r="Q308" i="2"/>
  <c r="Q321" i="2"/>
  <c r="Q303" i="2"/>
  <c r="Q314" i="2"/>
  <c r="Q312" i="2"/>
  <c r="C163" i="1"/>
  <c r="G228" i="14" l="1"/>
  <c r="CK488" i="14"/>
  <c r="EW488" i="14"/>
  <c r="N488" i="14"/>
  <c r="GX488" i="14"/>
  <c r="EM488" i="14"/>
  <c r="FH488" i="14"/>
  <c r="H488" i="14"/>
  <c r="IK488" i="14"/>
  <c r="CR488" i="14"/>
  <c r="CJ488" i="14"/>
  <c r="BS488" i="14"/>
  <c r="HI488" i="14"/>
  <c r="GQ488" i="14"/>
  <c r="GI488" i="14"/>
  <c r="FO488" i="14"/>
  <c r="BF488" i="14"/>
  <c r="AR488" i="14"/>
  <c r="AB488" i="14"/>
  <c r="M488" i="14"/>
  <c r="DR488" i="14"/>
  <c r="EF488" i="14"/>
  <c r="DL488" i="14"/>
  <c r="CQ488" i="14"/>
  <c r="GD488" i="14"/>
  <c r="IE488" i="14"/>
  <c r="HK488" i="14"/>
  <c r="GO488" i="14"/>
  <c r="IP488" i="14"/>
  <c r="BO488" i="14"/>
  <c r="AV488" i="14"/>
  <c r="Y488" i="14"/>
  <c r="EL488" i="14"/>
  <c r="W488" i="14"/>
  <c r="DE488" i="14"/>
  <c r="HD488" i="14"/>
  <c r="BB488" i="14"/>
  <c r="ES488" i="14"/>
  <c r="IR488" i="14"/>
  <c r="BY488" i="14"/>
  <c r="FT488" i="14"/>
  <c r="R488" i="14"/>
  <c r="CW488" i="14"/>
  <c r="GV488" i="14"/>
  <c r="AK488" i="14"/>
  <c r="DX488" i="14"/>
  <c r="HW488" i="14"/>
  <c r="BH488" i="14"/>
  <c r="EZ488" i="14"/>
  <c r="IY488" i="14"/>
  <c r="CE488" i="14"/>
  <c r="GA488" i="14"/>
  <c r="V488" i="14"/>
  <c r="DD488" i="14"/>
  <c r="HC488" i="14"/>
  <c r="AG488" i="14"/>
  <c r="CS488" i="14"/>
  <c r="FE488" i="14"/>
  <c r="HQ488" i="14"/>
  <c r="BN488" i="14"/>
  <c r="DZ488" i="14"/>
  <c r="GL488" i="14"/>
  <c r="IX488" i="14"/>
  <c r="ET488" i="14"/>
  <c r="HF488" i="14"/>
  <c r="AF488" i="14"/>
  <c r="DS488" i="14"/>
  <c r="HP488" i="14"/>
  <c r="BL488" i="14"/>
  <c r="FG488" i="14"/>
  <c r="G488" i="14"/>
  <c r="CI488" i="14"/>
  <c r="GG488" i="14"/>
  <c r="AA488" i="14"/>
  <c r="DK488" i="14"/>
  <c r="HH488" i="14"/>
  <c r="AU488" i="14"/>
  <c r="EK488" i="14"/>
  <c r="IJ488" i="14"/>
  <c r="BR488" i="14"/>
  <c r="FL488" i="14"/>
  <c r="L488" i="14"/>
  <c r="CO488" i="14"/>
  <c r="GN488" i="14"/>
  <c r="AE488" i="14"/>
  <c r="DP488" i="14"/>
  <c r="HO488" i="14"/>
  <c r="AO488" i="14"/>
  <c r="DA488" i="14"/>
  <c r="FM488" i="14"/>
  <c r="HY488" i="14"/>
  <c r="BV488" i="14"/>
  <c r="EH488" i="14"/>
  <c r="GT488" i="14"/>
  <c r="CP488" i="14"/>
  <c r="FB488" i="14"/>
  <c r="HN488" i="14"/>
  <c r="AQ488" i="14"/>
  <c r="EE488" i="14"/>
  <c r="IC488" i="14"/>
  <c r="BX488" i="14"/>
  <c r="FS488" i="14"/>
  <c r="P488" i="14"/>
  <c r="CV488" i="14"/>
  <c r="GU488" i="14"/>
  <c r="AJ488" i="14"/>
  <c r="DW488" i="14"/>
  <c r="HU488" i="14"/>
  <c r="BG488" i="14"/>
  <c r="EY488" i="14"/>
  <c r="IV488" i="14"/>
  <c r="CB488" i="14"/>
  <c r="FY488" i="14"/>
  <c r="U488" i="14"/>
  <c r="DC488" i="14"/>
  <c r="GZ488" i="14"/>
  <c r="AN488" i="14"/>
  <c r="EC488" i="14"/>
  <c r="IB488" i="14"/>
  <c r="AW488" i="14"/>
  <c r="DI488" i="14"/>
  <c r="FU488" i="14"/>
  <c r="IG488" i="14"/>
  <c r="CD488" i="14"/>
  <c r="EP488" i="14"/>
  <c r="HB488" i="14"/>
  <c r="CX488" i="14"/>
  <c r="FJ488" i="14"/>
  <c r="HV488" i="14"/>
  <c r="BA488" i="14"/>
  <c r="ER488" i="14"/>
  <c r="IQ488" i="14"/>
  <c r="CH488" i="14"/>
  <c r="GF488" i="14"/>
  <c r="Z488" i="14"/>
  <c r="DH488" i="14"/>
  <c r="HG488" i="14"/>
  <c r="AT488" i="14"/>
  <c r="EJ488" i="14"/>
  <c r="II488" i="14"/>
  <c r="BQ488" i="14"/>
  <c r="FK488" i="14"/>
  <c r="K488" i="14"/>
  <c r="CN488" i="14"/>
  <c r="GM488" i="14"/>
  <c r="AD488" i="14"/>
  <c r="DO488" i="14"/>
  <c r="HM488" i="14"/>
  <c r="AZ488" i="14"/>
  <c r="EQ488" i="14"/>
  <c r="IN488" i="14"/>
  <c r="BE488" i="14"/>
  <c r="DQ488" i="14"/>
  <c r="GC488" i="14"/>
  <c r="IO488" i="14"/>
  <c r="CL488" i="14"/>
  <c r="EX488" i="14"/>
  <c r="HJ488" i="14"/>
  <c r="DF488" i="14"/>
  <c r="FR488" i="14"/>
  <c r="ID488" i="14"/>
  <c r="BK488" i="14"/>
  <c r="FD488" i="14"/>
  <c r="O488" i="14"/>
  <c r="CU488" i="14"/>
  <c r="GR488" i="14"/>
  <c r="AI488" i="14"/>
  <c r="DU488" i="14"/>
  <c r="HT488" i="14"/>
  <c r="BD488" i="14"/>
  <c r="EV488" i="14"/>
  <c r="IU488" i="14"/>
  <c r="CA488" i="14"/>
  <c r="FX488" i="14"/>
  <c r="T488" i="14"/>
  <c r="CZ488" i="14"/>
  <c r="GY488" i="14"/>
  <c r="AM488" i="14"/>
  <c r="EB488" i="14"/>
  <c r="IA488" i="14"/>
  <c r="BJ488" i="14"/>
  <c r="FC488" i="14"/>
  <c r="JA488" i="14"/>
  <c r="BM488" i="14"/>
  <c r="DY488" i="14"/>
  <c r="GK488" i="14"/>
  <c r="IW488" i="14"/>
  <c r="CT488" i="14"/>
  <c r="FF488" i="14"/>
  <c r="HR488" i="14"/>
  <c r="DN488" i="14"/>
  <c r="FZ488" i="14"/>
  <c r="IL488" i="14"/>
  <c r="BW488" i="14"/>
  <c r="FQ488" i="14"/>
  <c r="X488" i="14"/>
  <c r="DG488" i="14"/>
  <c r="HE488" i="14"/>
  <c r="AS488" i="14"/>
  <c r="EI488" i="14"/>
  <c r="IF488" i="14"/>
  <c r="BP488" i="14"/>
  <c r="FI488" i="14"/>
  <c r="J488" i="14"/>
  <c r="CM488" i="14"/>
  <c r="GJ488" i="14"/>
  <c r="AC488" i="14"/>
  <c r="DM488" i="14"/>
  <c r="HL488" i="14"/>
  <c r="AY488" i="14"/>
  <c r="EN488" i="14"/>
  <c r="IM488" i="14"/>
  <c r="BT488" i="14"/>
  <c r="FP488" i="14"/>
  <c r="I488" i="14"/>
  <c r="BU488" i="14"/>
  <c r="EG488" i="14"/>
  <c r="GS488" i="14"/>
  <c r="AP488" i="14"/>
  <c r="DB488" i="14"/>
  <c r="FN488" i="14"/>
  <c r="HZ488" i="14"/>
  <c r="DV488" i="14"/>
  <c r="GH488" i="14"/>
  <c r="IT488" i="14"/>
  <c r="CG488" i="14"/>
  <c r="GE488" i="14"/>
  <c r="AH488" i="14"/>
  <c r="DT488" i="14"/>
  <c r="HS488" i="14"/>
  <c r="BC488" i="14"/>
  <c r="EU488" i="14"/>
  <c r="IS488" i="14"/>
  <c r="BZ488" i="14"/>
  <c r="FW488" i="14"/>
  <c r="S488" i="14"/>
  <c r="CY488" i="14"/>
  <c r="GW488" i="14"/>
  <c r="AL488" i="14"/>
  <c r="EA488" i="14"/>
  <c r="HX488" i="14"/>
  <c r="BI488" i="14"/>
  <c r="FA488" i="14"/>
  <c r="IZ488" i="14"/>
  <c r="CF488" i="14"/>
  <c r="GB488" i="14"/>
  <c r="Q488" i="14"/>
  <c r="CC488" i="14"/>
  <c r="EO488" i="14"/>
  <c r="HA488" i="14"/>
  <c r="AX488" i="14"/>
  <c r="DJ488" i="14"/>
  <c r="FV488" i="14"/>
  <c r="IH488" i="14"/>
  <c r="ED488" i="14"/>
  <c r="GP488" i="14"/>
  <c r="C231" i="14"/>
  <c r="D230" i="14"/>
  <c r="E229" i="14"/>
  <c r="G229" i="14"/>
  <c r="H229" i="14"/>
  <c r="F229" i="14"/>
  <c r="F228" i="14"/>
  <c r="C168" i="1"/>
  <c r="C171" i="1" s="1"/>
  <c r="C174" i="1"/>
  <c r="I228" i="14" l="1"/>
  <c r="K228" i="14" s="1"/>
  <c r="IY489" i="14" s="1"/>
  <c r="I229" i="14"/>
  <c r="K229" i="14" s="1"/>
  <c r="IV490" i="14" s="1"/>
  <c r="E230" i="14"/>
  <c r="G230" i="14" s="1"/>
  <c r="D231" i="14"/>
  <c r="C232" i="14"/>
  <c r="C216" i="1"/>
  <c r="C202" i="1"/>
  <c r="C176" i="1"/>
  <c r="C175" i="1"/>
  <c r="GC490" i="14" l="1"/>
  <c r="GX490" i="14"/>
  <c r="IF490" i="14"/>
  <c r="AG490" i="14"/>
  <c r="R490" i="14"/>
  <c r="DB489" i="14"/>
  <c r="HY490" i="14"/>
  <c r="HH489" i="14"/>
  <c r="HG490" i="14"/>
  <c r="I489" i="14"/>
  <c r="AW490" i="14"/>
  <c r="DH489" i="14"/>
  <c r="HM489" i="14"/>
  <c r="CJ489" i="14"/>
  <c r="BG490" i="14"/>
  <c r="CD489" i="14"/>
  <c r="BX489" i="14"/>
  <c r="AZ490" i="14"/>
  <c r="GD489" i="14"/>
  <c r="AB489" i="14"/>
  <c r="M490" i="14"/>
  <c r="AS489" i="14"/>
  <c r="ED489" i="14"/>
  <c r="IK490" i="14"/>
  <c r="ER489" i="14"/>
  <c r="DW489" i="14"/>
  <c r="BK490" i="14"/>
  <c r="AP490" i="14"/>
  <c r="Y490" i="14"/>
  <c r="GQ490" i="14"/>
  <c r="CS490" i="14"/>
  <c r="BF490" i="14"/>
  <c r="DS490" i="14"/>
  <c r="DL490" i="14"/>
  <c r="BI490" i="14"/>
  <c r="BB490" i="14"/>
  <c r="H490" i="14"/>
  <c r="AC489" i="14"/>
  <c r="EB489" i="14"/>
  <c r="IX489" i="14"/>
  <c r="DD489" i="14"/>
  <c r="HJ489" i="14"/>
  <c r="BT489" i="14"/>
  <c r="FQ489" i="14"/>
  <c r="AH489" i="14"/>
  <c r="EG489" i="14"/>
  <c r="J489" i="14"/>
  <c r="DI489" i="14"/>
  <c r="FV489" i="14"/>
  <c r="DZ489" i="14"/>
  <c r="GP489" i="14"/>
  <c r="GI489" i="14"/>
  <c r="BW489" i="14"/>
  <c r="AO490" i="14"/>
  <c r="W490" i="14"/>
  <c r="HZ490" i="14"/>
  <c r="CL490" i="14"/>
  <c r="BC490" i="14"/>
  <c r="AM490" i="14"/>
  <c r="DK490" i="14"/>
  <c r="BH490" i="14"/>
  <c r="BA490" i="14"/>
  <c r="N490" i="14"/>
  <c r="IL490" i="14"/>
  <c r="Q489" i="14"/>
  <c r="DP489" i="14"/>
  <c r="IB489" i="14"/>
  <c r="CR489" i="14"/>
  <c r="GT489" i="14"/>
  <c r="BF489" i="14"/>
  <c r="FE489" i="14"/>
  <c r="U489" i="14"/>
  <c r="DT489" i="14"/>
  <c r="IJ489" i="14"/>
  <c r="CV489" i="14"/>
  <c r="CK489" i="14"/>
  <c r="AO489" i="14"/>
  <c r="EL489" i="14"/>
  <c r="EE489" i="14"/>
  <c r="S489" i="14"/>
  <c r="DA490" i="14"/>
  <c r="BM490" i="14"/>
  <c r="DG490" i="14"/>
  <c r="HJ490" i="14"/>
  <c r="GT490" i="14"/>
  <c r="CY490" i="14"/>
  <c r="EI490" i="14"/>
  <c r="DT490" i="14"/>
  <c r="DM490" i="14"/>
  <c r="BJ490" i="14"/>
  <c r="AV490" i="14"/>
  <c r="AP489" i="14"/>
  <c r="EO489" i="14"/>
  <c r="R489" i="14"/>
  <c r="DQ489" i="14"/>
  <c r="IC489" i="14"/>
  <c r="CF489" i="14"/>
  <c r="GF489" i="14"/>
  <c r="AV489" i="14"/>
  <c r="ES489" i="14"/>
  <c r="X489" i="14"/>
  <c r="DU489" i="14"/>
  <c r="GL489" i="14"/>
  <c r="EN489" i="14"/>
  <c r="GX489" i="14"/>
  <c r="GQ489" i="14"/>
  <c r="CE489" i="14"/>
  <c r="K489" i="14"/>
  <c r="DW490" i="14"/>
  <c r="DB490" i="14"/>
  <c r="DZ490" i="14"/>
  <c r="I490" i="14"/>
  <c r="HQ490" i="14"/>
  <c r="HA490" i="14"/>
  <c r="GE490" i="14"/>
  <c r="EJ490" i="14"/>
  <c r="DU490" i="14"/>
  <c r="DN490" i="14"/>
  <c r="BD490" i="14"/>
  <c r="BD489" i="14"/>
  <c r="FA489" i="14"/>
  <c r="AF489" i="14"/>
  <c r="EC489" i="14"/>
  <c r="IZ489" i="14"/>
  <c r="CS489" i="14"/>
  <c r="GV489" i="14"/>
  <c r="BH489" i="14"/>
  <c r="FF489" i="14"/>
  <c r="AJ489" i="14"/>
  <c r="EH489" i="14"/>
  <c r="AZ489" i="14"/>
  <c r="IS489" i="14"/>
  <c r="JB489" i="14"/>
  <c r="IU489" i="14"/>
  <c r="EI489" i="14"/>
  <c r="EP490" i="14"/>
  <c r="DY490" i="14"/>
  <c r="EW490" i="14"/>
  <c r="DJ490" i="14"/>
  <c r="O490" i="14"/>
  <c r="HW490" i="14"/>
  <c r="GU490" i="14"/>
  <c r="GF490" i="14"/>
  <c r="EK490" i="14"/>
  <c r="DV490" i="14"/>
  <c r="DH490" i="14"/>
  <c r="BP489" i="14"/>
  <c r="FN489" i="14"/>
  <c r="AR489" i="14"/>
  <c r="EP489" i="14"/>
  <c r="H489" i="14"/>
  <c r="DE489" i="14"/>
  <c r="HL489" i="14"/>
  <c r="BU489" i="14"/>
  <c r="FT489" i="14"/>
  <c r="AW489" i="14"/>
  <c r="FH489" i="14"/>
  <c r="BM489" i="14"/>
  <c r="N489" i="14"/>
  <c r="G489" i="14"/>
  <c r="HP489" i="14"/>
  <c r="EQ489" i="14"/>
  <c r="GI490" i="14"/>
  <c r="EU490" i="14"/>
  <c r="GL490" i="14"/>
  <c r="EG490" i="14"/>
  <c r="DQ490" i="14"/>
  <c r="K490" i="14"/>
  <c r="II490" i="14"/>
  <c r="GV490" i="14"/>
  <c r="GG490" i="14"/>
  <c r="EL490" i="14"/>
  <c r="GB490" i="14"/>
  <c r="CC489" i="14"/>
  <c r="GB489" i="14"/>
  <c r="BE489" i="14"/>
  <c r="FD489" i="14"/>
  <c r="T489" i="14"/>
  <c r="DR489" i="14"/>
  <c r="IH489" i="14"/>
  <c r="CG489" i="14"/>
  <c r="GG489" i="14"/>
  <c r="BI489" i="14"/>
  <c r="GZ489" i="14"/>
  <c r="EX489" i="14"/>
  <c r="BR489" i="14"/>
  <c r="BK489" i="14"/>
  <c r="GS489" i="14"/>
  <c r="GU489" i="14"/>
  <c r="HB490" i="14"/>
  <c r="GK490" i="14"/>
  <c r="Z490" i="14"/>
  <c r="FV490" i="14"/>
  <c r="EM490" i="14"/>
  <c r="AY490" i="14"/>
  <c r="L490" i="14"/>
  <c r="IJ490" i="14"/>
  <c r="GW490" i="14"/>
  <c r="GH490" i="14"/>
  <c r="GR490" i="14"/>
  <c r="CO489" i="14"/>
  <c r="GR489" i="14"/>
  <c r="BQ489" i="14"/>
  <c r="FP489" i="14"/>
  <c r="AG489" i="14"/>
  <c r="EF489" i="14"/>
  <c r="JA489" i="14"/>
  <c r="CT489" i="14"/>
  <c r="GW489" i="14"/>
  <c r="BV489" i="14"/>
  <c r="HR489" i="14"/>
  <c r="FL489" i="14"/>
  <c r="BZ489" i="14"/>
  <c r="BS489" i="14"/>
  <c r="HA489" i="14"/>
  <c r="HC489" i="14"/>
  <c r="IK489" i="14"/>
  <c r="CW489" i="14"/>
  <c r="HB489" i="14"/>
  <c r="BY489" i="14"/>
  <c r="FX489" i="14"/>
  <c r="BA489" i="14"/>
  <c r="EZ489" i="14"/>
  <c r="V489" i="14"/>
  <c r="CH489" i="14"/>
  <c r="ET489" i="14"/>
  <c r="HF489" i="14"/>
  <c r="O489" i="14"/>
  <c r="CA489" i="14"/>
  <c r="EM489" i="14"/>
  <c r="GY489" i="14"/>
  <c r="HX489" i="14"/>
  <c r="HI489" i="14"/>
  <c r="AA489" i="14"/>
  <c r="CM489" i="14"/>
  <c r="EY489" i="14"/>
  <c r="HK489" i="14"/>
  <c r="L489" i="14"/>
  <c r="DJ489" i="14"/>
  <c r="HT489" i="14"/>
  <c r="CL489" i="14"/>
  <c r="GN489" i="14"/>
  <c r="BN489" i="14"/>
  <c r="FM489" i="14"/>
  <c r="AD489" i="14"/>
  <c r="CP489" i="14"/>
  <c r="FB489" i="14"/>
  <c r="HN489" i="14"/>
  <c r="W489" i="14"/>
  <c r="CI489" i="14"/>
  <c r="EU489" i="14"/>
  <c r="HG489" i="14"/>
  <c r="IF489" i="14"/>
  <c r="HQ489" i="14"/>
  <c r="AI489" i="14"/>
  <c r="CU489" i="14"/>
  <c r="FG489" i="14"/>
  <c r="HS489" i="14"/>
  <c r="EV489" i="14"/>
  <c r="Y489" i="14"/>
  <c r="DX489" i="14"/>
  <c r="IP489" i="14"/>
  <c r="CZ489" i="14"/>
  <c r="HD489" i="14"/>
  <c r="CB489" i="14"/>
  <c r="FY489" i="14"/>
  <c r="AL489" i="14"/>
  <c r="CX489" i="14"/>
  <c r="FJ489" i="14"/>
  <c r="HV489" i="14"/>
  <c r="AE489" i="14"/>
  <c r="CQ489" i="14"/>
  <c r="FC489" i="14"/>
  <c r="HO489" i="14"/>
  <c r="IN489" i="14"/>
  <c r="HY489" i="14"/>
  <c r="AQ489" i="14"/>
  <c r="DC489" i="14"/>
  <c r="FO489" i="14"/>
  <c r="IA489" i="14"/>
  <c r="AK489" i="14"/>
  <c r="EJ489" i="14"/>
  <c r="M489" i="14"/>
  <c r="DL489" i="14"/>
  <c r="HU489" i="14"/>
  <c r="CN489" i="14"/>
  <c r="GO489" i="14"/>
  <c r="AT489" i="14"/>
  <c r="DF489" i="14"/>
  <c r="FR489" i="14"/>
  <c r="ID489" i="14"/>
  <c r="AM489" i="14"/>
  <c r="CY489" i="14"/>
  <c r="FK489" i="14"/>
  <c r="HW489" i="14"/>
  <c r="IV489" i="14"/>
  <c r="IG489" i="14"/>
  <c r="AY489" i="14"/>
  <c r="DK489" i="14"/>
  <c r="FW489" i="14"/>
  <c r="II489" i="14"/>
  <c r="FU489" i="14"/>
  <c r="AX489" i="14"/>
  <c r="EW489" i="14"/>
  <c r="Z489" i="14"/>
  <c r="DY489" i="14"/>
  <c r="IR489" i="14"/>
  <c r="DA489" i="14"/>
  <c r="HE489" i="14"/>
  <c r="BB489" i="14"/>
  <c r="DN489" i="14"/>
  <c r="FZ489" i="14"/>
  <c r="IL489" i="14"/>
  <c r="AU489" i="14"/>
  <c r="DG489" i="14"/>
  <c r="FS489" i="14"/>
  <c r="IE489" i="14"/>
  <c r="GC489" i="14"/>
  <c r="IO489" i="14"/>
  <c r="BG489" i="14"/>
  <c r="DS489" i="14"/>
  <c r="GE489" i="14"/>
  <c r="IQ489" i="14"/>
  <c r="GJ489" i="14"/>
  <c r="BL489" i="14"/>
  <c r="FI489" i="14"/>
  <c r="AN489" i="14"/>
  <c r="EK489" i="14"/>
  <c r="P489" i="14"/>
  <c r="DM489" i="14"/>
  <c r="HZ489" i="14"/>
  <c r="BJ489" i="14"/>
  <c r="DV489" i="14"/>
  <c r="GH489" i="14"/>
  <c r="IT489" i="14"/>
  <c r="BC489" i="14"/>
  <c r="DO489" i="14"/>
  <c r="GA489" i="14"/>
  <c r="IM489" i="14"/>
  <c r="GK489" i="14"/>
  <c r="IW489" i="14"/>
  <c r="BO489" i="14"/>
  <c r="EA489" i="14"/>
  <c r="GM489" i="14"/>
  <c r="DP490" i="14"/>
  <c r="EF490" i="14"/>
  <c r="FW490" i="14"/>
  <c r="BX490" i="14"/>
  <c r="IR490" i="14"/>
  <c r="FY490" i="14"/>
  <c r="BZ490" i="14"/>
  <c r="IT490" i="14"/>
  <c r="FT490" i="14"/>
  <c r="BW490" i="14"/>
  <c r="IQ490" i="14"/>
  <c r="FX490" i="14"/>
  <c r="BY490" i="14"/>
  <c r="IS490" i="14"/>
  <c r="FZ490" i="14"/>
  <c r="BT490" i="14"/>
  <c r="IN490" i="14"/>
  <c r="G490" i="14"/>
  <c r="CQ490" i="14"/>
  <c r="GA490" i="14"/>
  <c r="Q490" i="14"/>
  <c r="AQ490" i="14"/>
  <c r="FO490" i="14"/>
  <c r="AR490" i="14"/>
  <c r="FP490" i="14"/>
  <c r="AS490" i="14"/>
  <c r="FQ490" i="14"/>
  <c r="AT490" i="14"/>
  <c r="FR490" i="14"/>
  <c r="AN490" i="14"/>
  <c r="FL490" i="14"/>
  <c r="FU490" i="14"/>
  <c r="J490" i="14"/>
  <c r="CT490" i="14"/>
  <c r="GD490" i="14"/>
  <c r="DC490" i="14"/>
  <c r="IA490" i="14"/>
  <c r="DD490" i="14"/>
  <c r="IB490" i="14"/>
  <c r="DE490" i="14"/>
  <c r="IC490" i="14"/>
  <c r="DF490" i="14"/>
  <c r="ID490" i="14"/>
  <c r="CZ490" i="14"/>
  <c r="HX490" i="14"/>
  <c r="AU490" i="14"/>
  <c r="HI490" i="14"/>
  <c r="DI490" i="14"/>
  <c r="AE490" i="14"/>
  <c r="GS490" i="14"/>
  <c r="DO490" i="14"/>
  <c r="AH490" i="14"/>
  <c r="GY490" i="14"/>
  <c r="DR490" i="14"/>
  <c r="S490" i="14"/>
  <c r="CE490" i="14"/>
  <c r="EQ490" i="14"/>
  <c r="HC490" i="14"/>
  <c r="T490" i="14"/>
  <c r="CF490" i="14"/>
  <c r="ER490" i="14"/>
  <c r="HD490" i="14"/>
  <c r="U490" i="14"/>
  <c r="CG490" i="14"/>
  <c r="ES490" i="14"/>
  <c r="HE490" i="14"/>
  <c r="V490" i="14"/>
  <c r="CH490" i="14"/>
  <c r="ET490" i="14"/>
  <c r="HF490" i="14"/>
  <c r="P490" i="14"/>
  <c r="CB490" i="14"/>
  <c r="EN490" i="14"/>
  <c r="GZ490" i="14"/>
  <c r="BN490" i="14"/>
  <c r="EE490" i="14"/>
  <c r="AX490" i="14"/>
  <c r="HO490" i="14"/>
  <c r="EH490" i="14"/>
  <c r="BE490" i="14"/>
  <c r="HR490" i="14"/>
  <c r="EO490" i="14"/>
  <c r="AA490" i="14"/>
  <c r="CM490" i="14"/>
  <c r="EY490" i="14"/>
  <c r="HK490" i="14"/>
  <c r="AB490" i="14"/>
  <c r="CN490" i="14"/>
  <c r="EZ490" i="14"/>
  <c r="HL490" i="14"/>
  <c r="AC490" i="14"/>
  <c r="CO490" i="14"/>
  <c r="FA490" i="14"/>
  <c r="HM490" i="14"/>
  <c r="AD490" i="14"/>
  <c r="CP490" i="14"/>
  <c r="FB490" i="14"/>
  <c r="HN490" i="14"/>
  <c r="X490" i="14"/>
  <c r="CJ490" i="14"/>
  <c r="EV490" i="14"/>
  <c r="HH490" i="14"/>
  <c r="IE490" i="14"/>
  <c r="CD490" i="14"/>
  <c r="IU490" i="14"/>
  <c r="FN490" i="14"/>
  <c r="CK490" i="14"/>
  <c r="IX490" i="14"/>
  <c r="EX490" i="14"/>
  <c r="BU490" i="14"/>
  <c r="IH490" i="14"/>
  <c r="FE490" i="14"/>
  <c r="CA490" i="14"/>
  <c r="IO490" i="14"/>
  <c r="FK490" i="14"/>
  <c r="AI490" i="14"/>
  <c r="CU490" i="14"/>
  <c r="FG490" i="14"/>
  <c r="HS490" i="14"/>
  <c r="AJ490" i="14"/>
  <c r="CV490" i="14"/>
  <c r="FH490" i="14"/>
  <c r="HT490" i="14"/>
  <c r="AK490" i="14"/>
  <c r="CW490" i="14"/>
  <c r="FI490" i="14"/>
  <c r="HU490" i="14"/>
  <c r="AL490" i="14"/>
  <c r="CX490" i="14"/>
  <c r="FJ490" i="14"/>
  <c r="HV490" i="14"/>
  <c r="AF490" i="14"/>
  <c r="CR490" i="14"/>
  <c r="FD490" i="14"/>
  <c r="HP490" i="14"/>
  <c r="FM490" i="14"/>
  <c r="CI490" i="14"/>
  <c r="IW490" i="14"/>
  <c r="FS490" i="14"/>
  <c r="BS490" i="14"/>
  <c r="IG490" i="14"/>
  <c r="FC490" i="14"/>
  <c r="BV490" i="14"/>
  <c r="IM490" i="14"/>
  <c r="FF490" i="14"/>
  <c r="CC490" i="14"/>
  <c r="IP490" i="14"/>
  <c r="BO490" i="14"/>
  <c r="EA490" i="14"/>
  <c r="GM490" i="14"/>
  <c r="IY490" i="14"/>
  <c r="BP490" i="14"/>
  <c r="EB490" i="14"/>
  <c r="GN490" i="14"/>
  <c r="IZ490" i="14"/>
  <c r="BQ490" i="14"/>
  <c r="EC490" i="14"/>
  <c r="GO490" i="14"/>
  <c r="JA490" i="14"/>
  <c r="BR490" i="14"/>
  <c r="ED490" i="14"/>
  <c r="GP490" i="14"/>
  <c r="JB490" i="14"/>
  <c r="BL490" i="14"/>
  <c r="DX490" i="14"/>
  <c r="GJ490" i="14"/>
  <c r="C233" i="14"/>
  <c r="D232" i="14"/>
  <c r="E231" i="14"/>
  <c r="H231" i="14" s="1"/>
  <c r="G231" i="14"/>
  <c r="F230" i="14"/>
  <c r="H230" i="14"/>
  <c r="F231" i="14" l="1"/>
  <c r="I231" i="14" s="1"/>
  <c r="K231" i="14" s="1"/>
  <c r="GS492" i="14" s="1"/>
  <c r="I230" i="14"/>
  <c r="K230" i="14" s="1"/>
  <c r="GV491" i="14" s="1"/>
  <c r="G232" i="14"/>
  <c r="E232" i="14"/>
  <c r="H232" i="14" s="1"/>
  <c r="D233" i="14"/>
  <c r="C234" i="14"/>
  <c r="IN492" i="14" l="1"/>
  <c r="FD492" i="14"/>
  <c r="IQ492" i="14"/>
  <c r="CO492" i="14"/>
  <c r="DV491" i="14"/>
  <c r="EE491" i="14"/>
  <c r="W492" i="14"/>
  <c r="JA492" i="14"/>
  <c r="CM492" i="14"/>
  <c r="U492" i="14"/>
  <c r="EU491" i="14"/>
  <c r="DB492" i="14"/>
  <c r="AI492" i="14"/>
  <c r="ES492" i="14"/>
  <c r="CP492" i="14"/>
  <c r="DG491" i="14"/>
  <c r="HB492" i="14"/>
  <c r="BS492" i="14"/>
  <c r="IR492" i="14"/>
  <c r="FX492" i="14"/>
  <c r="AQ492" i="14"/>
  <c r="DD492" i="14"/>
  <c r="BV492" i="14"/>
  <c r="AN492" i="14"/>
  <c r="FA491" i="14"/>
  <c r="HM492" i="14"/>
  <c r="CA492" i="14"/>
  <c r="ER492" i="14"/>
  <c r="EV492" i="14"/>
  <c r="EB492" i="14"/>
  <c r="GM491" i="14"/>
  <c r="IA492" i="14"/>
  <c r="DL492" i="14"/>
  <c r="GR492" i="14"/>
  <c r="IS492" i="14"/>
  <c r="HG492" i="14"/>
  <c r="M491" i="14"/>
  <c r="IZ492" i="14"/>
  <c r="HC492" i="14"/>
  <c r="AJ492" i="14"/>
  <c r="FW492" i="14"/>
  <c r="BH492" i="14"/>
  <c r="BZ492" i="14"/>
  <c r="GB492" i="14"/>
  <c r="X492" i="14"/>
  <c r="CT492" i="14"/>
  <c r="GD492" i="14"/>
  <c r="P492" i="14"/>
  <c r="CL492" i="14"/>
  <c r="FQ492" i="14"/>
  <c r="R492" i="14"/>
  <c r="DW492" i="14"/>
  <c r="BC492" i="14"/>
  <c r="HT492" i="14"/>
  <c r="EX492" i="14"/>
  <c r="BX492" i="14"/>
  <c r="IX492" i="14"/>
  <c r="ET492" i="14"/>
  <c r="EO492" i="14"/>
  <c r="BC491" i="14"/>
  <c r="EC492" i="14"/>
  <c r="FA492" i="14"/>
  <c r="AF492" i="14"/>
  <c r="AH492" i="14"/>
  <c r="DC492" i="14"/>
  <c r="GO492" i="14"/>
  <c r="Z492" i="14"/>
  <c r="CU492" i="14"/>
  <c r="GE492" i="14"/>
  <c r="AA492" i="14"/>
  <c r="EH492" i="14"/>
  <c r="BL492" i="14"/>
  <c r="IH492" i="14"/>
  <c r="FI492" i="14"/>
  <c r="CG492" i="14"/>
  <c r="AE492" i="14"/>
  <c r="FB492" i="14"/>
  <c r="EW492" i="14"/>
  <c r="BZ491" i="14"/>
  <c r="GH492" i="14"/>
  <c r="HA492" i="14"/>
  <c r="K492" i="14"/>
  <c r="N492" i="14"/>
  <c r="V492" i="14"/>
  <c r="GN492" i="14"/>
  <c r="AZ492" i="14"/>
  <c r="DU492" i="14"/>
  <c r="HP492" i="14"/>
  <c r="AR492" i="14"/>
  <c r="DM492" i="14"/>
  <c r="HD492" i="14"/>
  <c r="BB492" i="14"/>
  <c r="GF492" i="14"/>
  <c r="CW492" i="14"/>
  <c r="AU492" i="14"/>
  <c r="HJ492" i="14"/>
  <c r="DR492" i="14"/>
  <c r="BP492" i="14"/>
  <c r="IT492" i="14"/>
  <c r="HV491" i="14"/>
  <c r="AY492" i="14"/>
  <c r="BQ492" i="14"/>
  <c r="CI492" i="14"/>
  <c r="AP492" i="14"/>
  <c r="BI492" i="14"/>
  <c r="ED492" i="14"/>
  <c r="IB492" i="14"/>
  <c r="BA492" i="14"/>
  <c r="DV492" i="14"/>
  <c r="HR492" i="14"/>
  <c r="BK492" i="14"/>
  <c r="HS492" i="14"/>
  <c r="DX492" i="14"/>
  <c r="BW492" i="14"/>
  <c r="IV492" i="14"/>
  <c r="EY492" i="14"/>
  <c r="CZ492" i="14"/>
  <c r="GA492" i="14"/>
  <c r="DT492" i="14"/>
  <c r="EP492" i="14"/>
  <c r="FO492" i="14"/>
  <c r="DK492" i="14"/>
  <c r="BR492" i="14"/>
  <c r="EQ492" i="14"/>
  <c r="IP492" i="14"/>
  <c r="BJ492" i="14"/>
  <c r="EF492" i="14"/>
  <c r="IC492" i="14"/>
  <c r="BT492" i="14"/>
  <c r="IF492" i="14"/>
  <c r="EI492" i="14"/>
  <c r="CF492" i="14"/>
  <c r="L492" i="14"/>
  <c r="FL492" i="14"/>
  <c r="DJ492" i="14"/>
  <c r="GY492" i="14"/>
  <c r="M492" i="14"/>
  <c r="T492" i="14"/>
  <c r="CR492" i="14"/>
  <c r="O492" i="14"/>
  <c r="CJ492" i="14"/>
  <c r="FP492" i="14"/>
  <c r="G492" i="14"/>
  <c r="CB492" i="14"/>
  <c r="FF492" i="14"/>
  <c r="H492" i="14"/>
  <c r="CV492" i="14"/>
  <c r="AB492" i="14"/>
  <c r="GG492" i="14"/>
  <c r="DP492" i="14"/>
  <c r="AV492" i="14"/>
  <c r="HK492" i="14"/>
  <c r="GM492" i="14"/>
  <c r="Y492" i="14"/>
  <c r="CD492" i="14"/>
  <c r="FG492" i="14"/>
  <c r="J492" i="14"/>
  <c r="CE492" i="14"/>
  <c r="FH492" i="14"/>
  <c r="AC492" i="14"/>
  <c r="CX492" i="14"/>
  <c r="GJ492" i="14"/>
  <c r="AD492" i="14"/>
  <c r="CY492" i="14"/>
  <c r="GL492" i="14"/>
  <c r="AX492" i="14"/>
  <c r="EN492" i="14"/>
  <c r="HF492" i="14"/>
  <c r="IM492" i="14"/>
  <c r="HI492" i="14"/>
  <c r="BK491" i="14"/>
  <c r="AD491" i="14"/>
  <c r="H491" i="14"/>
  <c r="AP491" i="14"/>
  <c r="BY491" i="14"/>
  <c r="FT492" i="14"/>
  <c r="S492" i="14"/>
  <c r="CN492" i="14"/>
  <c r="FV492" i="14"/>
  <c r="AL492" i="14"/>
  <c r="DG492" i="14"/>
  <c r="GV492" i="14"/>
  <c r="AM492" i="14"/>
  <c r="DH492" i="14"/>
  <c r="GW492" i="14"/>
  <c r="BG492" i="14"/>
  <c r="FY492" i="14"/>
  <c r="HN492" i="14"/>
  <c r="Q492" i="14"/>
  <c r="CH491" i="14"/>
  <c r="AZ491" i="14"/>
  <c r="BT491" i="14"/>
  <c r="DB491" i="14"/>
  <c r="EM491" i="14"/>
  <c r="O491" i="14"/>
  <c r="IQ491" i="14"/>
  <c r="HA491" i="14"/>
  <c r="EG491" i="14"/>
  <c r="FT491" i="14"/>
  <c r="HH491" i="14"/>
  <c r="DE492" i="14"/>
  <c r="GT492" i="14"/>
  <c r="AK492" i="14"/>
  <c r="DF492" i="14"/>
  <c r="GU492" i="14"/>
  <c r="BD492" i="14"/>
  <c r="DZ492" i="14"/>
  <c r="HU492" i="14"/>
  <c r="BF492" i="14"/>
  <c r="EA492" i="14"/>
  <c r="HX492" i="14"/>
  <c r="BY492" i="14"/>
  <c r="HZ492" i="14"/>
  <c r="EM492" i="14"/>
  <c r="CC492" i="14"/>
  <c r="AL491" i="14"/>
  <c r="W491" i="14"/>
  <c r="IA491" i="14"/>
  <c r="HB491" i="14"/>
  <c r="IO491" i="14"/>
  <c r="ER491" i="14"/>
  <c r="AS492" i="14"/>
  <c r="DN492" i="14"/>
  <c r="HE492" i="14"/>
  <c r="AT492" i="14"/>
  <c r="DO492" i="14"/>
  <c r="HH492" i="14"/>
  <c r="BN492" i="14"/>
  <c r="EJ492" i="14"/>
  <c r="II492" i="14"/>
  <c r="BO492" i="14"/>
  <c r="EK492" i="14"/>
  <c r="IJ492" i="14"/>
  <c r="CQ492" i="14"/>
  <c r="IK492" i="14"/>
  <c r="EU492" i="14"/>
  <c r="CK492" i="14"/>
  <c r="GO491" i="14"/>
  <c r="FY491" i="14"/>
  <c r="DN491" i="14"/>
  <c r="Y491" i="14"/>
  <c r="BG491" i="14"/>
  <c r="HD491" i="14"/>
  <c r="HJ491" i="14"/>
  <c r="GX491" i="14"/>
  <c r="EL491" i="14"/>
  <c r="CK491" i="14"/>
  <c r="DS491" i="14"/>
  <c r="GZ492" i="14"/>
  <c r="FJ492" i="14"/>
  <c r="HV492" i="14"/>
  <c r="FC492" i="14"/>
  <c r="HO492" i="14"/>
  <c r="AG492" i="14"/>
  <c r="CS492" i="14"/>
  <c r="FE492" i="14"/>
  <c r="HQ492" i="14"/>
  <c r="BH491" i="14"/>
  <c r="IK491" i="14"/>
  <c r="FQ491" i="14"/>
  <c r="DD491" i="14"/>
  <c r="AT491" i="14"/>
  <c r="HS491" i="14"/>
  <c r="FD491" i="14"/>
  <c r="BS491" i="14"/>
  <c r="JA491" i="14"/>
  <c r="FG491" i="14"/>
  <c r="CV491" i="14"/>
  <c r="P491" i="14"/>
  <c r="CB491" i="14"/>
  <c r="EP491" i="14"/>
  <c r="HK491" i="14"/>
  <c r="AG491" i="14"/>
  <c r="CS491" i="14"/>
  <c r="FJ491" i="14"/>
  <c r="IE491" i="14"/>
  <c r="AX491" i="14"/>
  <c r="DJ491" i="14"/>
  <c r="GC491" i="14"/>
  <c r="IX491" i="14"/>
  <c r="BO491" i="14"/>
  <c r="EA491" i="14"/>
  <c r="GW491" i="14"/>
  <c r="U491" i="14"/>
  <c r="CG491" i="14"/>
  <c r="EV491" i="14"/>
  <c r="HQ491" i="14"/>
  <c r="EZ491" i="14"/>
  <c r="HL491" i="14"/>
  <c r="DS492" i="14"/>
  <c r="HL492" i="14"/>
  <c r="FR492" i="14"/>
  <c r="ID492" i="14"/>
  <c r="FK492" i="14"/>
  <c r="HW492" i="14"/>
  <c r="AO492" i="14"/>
  <c r="DA492" i="14"/>
  <c r="FM492" i="14"/>
  <c r="HY492" i="14"/>
  <c r="CA491" i="14"/>
  <c r="T491" i="14"/>
  <c r="GQ491" i="14"/>
  <c r="DW491" i="14"/>
  <c r="BP491" i="14"/>
  <c r="IT491" i="14"/>
  <c r="FZ491" i="14"/>
  <c r="CP491" i="14"/>
  <c r="L491" i="14"/>
  <c r="GH491" i="14"/>
  <c r="DO491" i="14"/>
  <c r="X491" i="14"/>
  <c r="CJ491" i="14"/>
  <c r="EY491" i="14"/>
  <c r="HU491" i="14"/>
  <c r="AO491" i="14"/>
  <c r="DA491" i="14"/>
  <c r="FS491" i="14"/>
  <c r="IN491" i="14"/>
  <c r="BF491" i="14"/>
  <c r="DR491" i="14"/>
  <c r="GL491" i="14"/>
  <c r="K491" i="14"/>
  <c r="BW491" i="14"/>
  <c r="EK491" i="14"/>
  <c r="HF491" i="14"/>
  <c r="AC491" i="14"/>
  <c r="CO491" i="14"/>
  <c r="FE491" i="14"/>
  <c r="HZ491" i="14"/>
  <c r="FH491" i="14"/>
  <c r="HT491" i="14"/>
  <c r="FZ492" i="14"/>
  <c r="IL492" i="14"/>
  <c r="FS492" i="14"/>
  <c r="IE492" i="14"/>
  <c r="AW492" i="14"/>
  <c r="DI492" i="14"/>
  <c r="FU492" i="14"/>
  <c r="IG492" i="14"/>
  <c r="CX491" i="14"/>
  <c r="AM491" i="14"/>
  <c r="HP491" i="14"/>
  <c r="EW491" i="14"/>
  <c r="CI491" i="14"/>
  <c r="AB491" i="14"/>
  <c r="GZ491" i="14"/>
  <c r="DL491" i="14"/>
  <c r="AE491" i="14"/>
  <c r="HG491" i="14"/>
  <c r="EN491" i="14"/>
  <c r="AF491" i="14"/>
  <c r="CR491" i="14"/>
  <c r="FI491" i="14"/>
  <c r="ID491" i="14"/>
  <c r="AW491" i="14"/>
  <c r="DI491" i="14"/>
  <c r="GB491" i="14"/>
  <c r="IW491" i="14"/>
  <c r="BN491" i="14"/>
  <c r="DZ491" i="14"/>
  <c r="GU491" i="14"/>
  <c r="S491" i="14"/>
  <c r="CE491" i="14"/>
  <c r="ET491" i="14"/>
  <c r="HO491" i="14"/>
  <c r="AK491" i="14"/>
  <c r="CW491" i="14"/>
  <c r="FN491" i="14"/>
  <c r="II491" i="14"/>
  <c r="FP491" i="14"/>
  <c r="IB491" i="14"/>
  <c r="BE492" i="14"/>
  <c r="DQ492" i="14"/>
  <c r="GC492" i="14"/>
  <c r="IO492" i="14"/>
  <c r="DT491" i="14"/>
  <c r="BJ491" i="14"/>
  <c r="IL491" i="14"/>
  <c r="FV491" i="14"/>
  <c r="DF491" i="14"/>
  <c r="AU491" i="14"/>
  <c r="HY491" i="14"/>
  <c r="EF491" i="14"/>
  <c r="BB491" i="14"/>
  <c r="IC491" i="14"/>
  <c r="FM491" i="14"/>
  <c r="AN491" i="14"/>
  <c r="CZ491" i="14"/>
  <c r="FR491" i="14"/>
  <c r="IM491" i="14"/>
  <c r="BE491" i="14"/>
  <c r="DQ491" i="14"/>
  <c r="GK491" i="14"/>
  <c r="J491" i="14"/>
  <c r="BV491" i="14"/>
  <c r="EI491" i="14"/>
  <c r="HE491" i="14"/>
  <c r="AA491" i="14"/>
  <c r="CM491" i="14"/>
  <c r="FC491" i="14"/>
  <c r="HX491" i="14"/>
  <c r="AS491" i="14"/>
  <c r="DE491" i="14"/>
  <c r="FW491" i="14"/>
  <c r="IS491" i="14"/>
  <c r="FX491" i="14"/>
  <c r="IJ491" i="14"/>
  <c r="EZ492" i="14"/>
  <c r="IY492" i="14"/>
  <c r="GP492" i="14"/>
  <c r="JB492" i="14"/>
  <c r="GI492" i="14"/>
  <c r="IU492" i="14"/>
  <c r="BM492" i="14"/>
  <c r="DY492" i="14"/>
  <c r="GK492" i="14"/>
  <c r="IW492" i="14"/>
  <c r="EO491" i="14"/>
  <c r="CF491" i="14"/>
  <c r="V491" i="14"/>
  <c r="GR491" i="14"/>
  <c r="EC491" i="14"/>
  <c r="BR491" i="14"/>
  <c r="IU491" i="14"/>
  <c r="FF491" i="14"/>
  <c r="BX491" i="14"/>
  <c r="N491" i="14"/>
  <c r="GI491" i="14"/>
  <c r="AV491" i="14"/>
  <c r="DH491" i="14"/>
  <c r="GA491" i="14"/>
  <c r="IV491" i="14"/>
  <c r="BM491" i="14"/>
  <c r="DY491" i="14"/>
  <c r="GT491" i="14"/>
  <c r="R491" i="14"/>
  <c r="CD491" i="14"/>
  <c r="ES491" i="14"/>
  <c r="HN491" i="14"/>
  <c r="AI491" i="14"/>
  <c r="CU491" i="14"/>
  <c r="FL491" i="14"/>
  <c r="IG491" i="14"/>
  <c r="BA491" i="14"/>
  <c r="DM491" i="14"/>
  <c r="GG491" i="14"/>
  <c r="JB491" i="14"/>
  <c r="GF491" i="14"/>
  <c r="IR491" i="14"/>
  <c r="CH492" i="14"/>
  <c r="FN492" i="14"/>
  <c r="EL492" i="14"/>
  <c r="GX492" i="14"/>
  <c r="EE492" i="14"/>
  <c r="GQ492" i="14"/>
  <c r="I492" i="14"/>
  <c r="BU492" i="14"/>
  <c r="EG492" i="14"/>
  <c r="FO491" i="14"/>
  <c r="CY491" i="14"/>
  <c r="AR491" i="14"/>
  <c r="HR491" i="14"/>
  <c r="EX491" i="14"/>
  <c r="CN491" i="14"/>
  <c r="G491" i="14"/>
  <c r="GE491" i="14"/>
  <c r="CQ491" i="14"/>
  <c r="AJ491" i="14"/>
  <c r="HI491" i="14"/>
  <c r="BD491" i="14"/>
  <c r="DP491" i="14"/>
  <c r="GJ491" i="14"/>
  <c r="I491" i="14"/>
  <c r="BU491" i="14"/>
  <c r="EH491" i="14"/>
  <c r="HC491" i="14"/>
  <c r="Z491" i="14"/>
  <c r="CL491" i="14"/>
  <c r="FB491" i="14"/>
  <c r="HW491" i="14"/>
  <c r="AQ491" i="14"/>
  <c r="DC491" i="14"/>
  <c r="FU491" i="14"/>
  <c r="IP491" i="14"/>
  <c r="BI491" i="14"/>
  <c r="DU491" i="14"/>
  <c r="GP491" i="14"/>
  <c r="EB491" i="14"/>
  <c r="GN491" i="14"/>
  <c r="IZ491" i="14"/>
  <c r="IH491" i="14"/>
  <c r="BL491" i="14"/>
  <c r="DX491" i="14"/>
  <c r="GS491" i="14"/>
  <c r="Q491" i="14"/>
  <c r="CC491" i="14"/>
  <c r="EQ491" i="14"/>
  <c r="HM491" i="14"/>
  <c r="AH491" i="14"/>
  <c r="CT491" i="14"/>
  <c r="FK491" i="14"/>
  <c r="IF491" i="14"/>
  <c r="AY491" i="14"/>
  <c r="DK491" i="14"/>
  <c r="GD491" i="14"/>
  <c r="IY491" i="14"/>
  <c r="BQ491" i="14"/>
  <c r="ED491" i="14"/>
  <c r="GY491" i="14"/>
  <c r="EJ491" i="14"/>
  <c r="C235" i="14"/>
  <c r="D234" i="14"/>
  <c r="E233" i="14"/>
  <c r="F233" i="14" s="1"/>
  <c r="F232" i="14"/>
  <c r="I232" i="14" s="1"/>
  <c r="K232" i="14" s="1"/>
  <c r="H233" i="14" l="1"/>
  <c r="G233" i="14"/>
  <c r="IW493" i="14"/>
  <c r="IO493" i="14"/>
  <c r="IG493" i="14"/>
  <c r="HY493" i="14"/>
  <c r="HQ493" i="14"/>
  <c r="HI493" i="14"/>
  <c r="HA493" i="14"/>
  <c r="GS493" i="14"/>
  <c r="GK493" i="14"/>
  <c r="GC493" i="14"/>
  <c r="FU493" i="14"/>
  <c r="FM493" i="14"/>
  <c r="FE493" i="14"/>
  <c r="EW493" i="14"/>
  <c r="EO493" i="14"/>
  <c r="EG493" i="14"/>
  <c r="DY493" i="14"/>
  <c r="DQ493" i="14"/>
  <c r="IY493" i="14"/>
  <c r="IP493" i="14"/>
  <c r="IF493" i="14"/>
  <c r="HW493" i="14"/>
  <c r="HN493" i="14"/>
  <c r="HE493" i="14"/>
  <c r="IU493" i="14"/>
  <c r="IL493" i="14"/>
  <c r="IC493" i="14"/>
  <c r="HT493" i="14"/>
  <c r="HK493" i="14"/>
  <c r="HB493" i="14"/>
  <c r="GR493" i="14"/>
  <c r="GI493" i="14"/>
  <c r="FZ493" i="14"/>
  <c r="FQ493" i="14"/>
  <c r="FH493" i="14"/>
  <c r="EY493" i="14"/>
  <c r="EP493" i="14"/>
  <c r="EF493" i="14"/>
  <c r="DW493" i="14"/>
  <c r="DN493" i="14"/>
  <c r="DF493" i="14"/>
  <c r="CX493" i="14"/>
  <c r="CP493" i="14"/>
  <c r="CH493" i="14"/>
  <c r="BZ493" i="14"/>
  <c r="BR493" i="14"/>
  <c r="BJ493" i="14"/>
  <c r="BB493" i="14"/>
  <c r="AT493" i="14"/>
  <c r="AL493" i="14"/>
  <c r="AD493" i="14"/>
  <c r="V493" i="14"/>
  <c r="N493" i="14"/>
  <c r="JB493" i="14"/>
  <c r="IS493" i="14"/>
  <c r="IJ493" i="14"/>
  <c r="IA493" i="14"/>
  <c r="HR493" i="14"/>
  <c r="HH493" i="14"/>
  <c r="GY493" i="14"/>
  <c r="GP493" i="14"/>
  <c r="GG493" i="14"/>
  <c r="FX493" i="14"/>
  <c r="FO493" i="14"/>
  <c r="FF493" i="14"/>
  <c r="EV493" i="14"/>
  <c r="EM493" i="14"/>
  <c r="ED493" i="14"/>
  <c r="DU493" i="14"/>
  <c r="DL493" i="14"/>
  <c r="DD493" i="14"/>
  <c r="CV493" i="14"/>
  <c r="CN493" i="14"/>
  <c r="CF493" i="14"/>
  <c r="BX493" i="14"/>
  <c r="BP493" i="14"/>
  <c r="BH493" i="14"/>
  <c r="AZ493" i="14"/>
  <c r="AR493" i="14"/>
  <c r="AJ493" i="14"/>
  <c r="AB493" i="14"/>
  <c r="T493" i="14"/>
  <c r="L493" i="14"/>
  <c r="JA493" i="14"/>
  <c r="IR493" i="14"/>
  <c r="II493" i="14"/>
  <c r="HZ493" i="14"/>
  <c r="HP493" i="14"/>
  <c r="HG493" i="14"/>
  <c r="GX493" i="14"/>
  <c r="GO493" i="14"/>
  <c r="GF493" i="14"/>
  <c r="FW493" i="14"/>
  <c r="FN493" i="14"/>
  <c r="FD493" i="14"/>
  <c r="EU493" i="14"/>
  <c r="EL493" i="14"/>
  <c r="EC493" i="14"/>
  <c r="DT493" i="14"/>
  <c r="DK493" i="14"/>
  <c r="DC493" i="14"/>
  <c r="CU493" i="14"/>
  <c r="CM493" i="14"/>
  <c r="CE493" i="14"/>
  <c r="BW493" i="14"/>
  <c r="BO493" i="14"/>
  <c r="BG493" i="14"/>
  <c r="AY493" i="14"/>
  <c r="AQ493" i="14"/>
  <c r="AI493" i="14"/>
  <c r="AA493" i="14"/>
  <c r="S493" i="14"/>
  <c r="K493" i="14"/>
  <c r="IZ493" i="14"/>
  <c r="IQ493" i="14"/>
  <c r="IH493" i="14"/>
  <c r="HX493" i="14"/>
  <c r="HO493" i="14"/>
  <c r="HF493" i="14"/>
  <c r="GW493" i="14"/>
  <c r="GN493" i="14"/>
  <c r="GE493" i="14"/>
  <c r="FV493" i="14"/>
  <c r="FL493" i="14"/>
  <c r="ID493" i="14"/>
  <c r="HD493" i="14"/>
  <c r="GL493" i="14"/>
  <c r="FS493" i="14"/>
  <c r="FB493" i="14"/>
  <c r="EN493" i="14"/>
  <c r="DZ493" i="14"/>
  <c r="DJ493" i="14"/>
  <c r="CY493" i="14"/>
  <c r="CK493" i="14"/>
  <c r="BY493" i="14"/>
  <c r="BL493" i="14"/>
  <c r="AX493" i="14"/>
  <c r="AM493" i="14"/>
  <c r="Y493" i="14"/>
  <c r="M493" i="14"/>
  <c r="IX493" i="14"/>
  <c r="IB493" i="14"/>
  <c r="HC493" i="14"/>
  <c r="GJ493" i="14"/>
  <c r="FR493" i="14"/>
  <c r="FA493" i="14"/>
  <c r="EK493" i="14"/>
  <c r="DX493" i="14"/>
  <c r="DI493" i="14"/>
  <c r="CW493" i="14"/>
  <c r="CJ493" i="14"/>
  <c r="BV493" i="14"/>
  <c r="BK493" i="14"/>
  <c r="AW493" i="14"/>
  <c r="AK493" i="14"/>
  <c r="X493" i="14"/>
  <c r="J493" i="14"/>
  <c r="IV493" i="14"/>
  <c r="HV493" i="14"/>
  <c r="GZ493" i="14"/>
  <c r="GH493" i="14"/>
  <c r="FP493" i="14"/>
  <c r="EZ493" i="14"/>
  <c r="EJ493" i="14"/>
  <c r="DV493" i="14"/>
  <c r="DH493" i="14"/>
  <c r="CT493" i="14"/>
  <c r="CI493" i="14"/>
  <c r="BU493" i="14"/>
  <c r="BI493" i="14"/>
  <c r="AV493" i="14"/>
  <c r="AH493" i="14"/>
  <c r="W493" i="14"/>
  <c r="I493" i="14"/>
  <c r="IT493" i="14"/>
  <c r="HU493" i="14"/>
  <c r="GV493" i="14"/>
  <c r="GD493" i="14"/>
  <c r="FK493" i="14"/>
  <c r="EX493" i="14"/>
  <c r="EI493" i="14"/>
  <c r="DS493" i="14"/>
  <c r="DG493" i="14"/>
  <c r="CS493" i="14"/>
  <c r="CG493" i="14"/>
  <c r="BT493" i="14"/>
  <c r="BF493" i="14"/>
  <c r="AU493" i="14"/>
  <c r="AG493" i="14"/>
  <c r="U493" i="14"/>
  <c r="H493" i="14"/>
  <c r="IN493" i="14"/>
  <c r="HS493" i="14"/>
  <c r="GU493" i="14"/>
  <c r="GB493" i="14"/>
  <c r="FJ493" i="14"/>
  <c r="ET493" i="14"/>
  <c r="EH493" i="14"/>
  <c r="DR493" i="14"/>
  <c r="DE493" i="14"/>
  <c r="CR493" i="14"/>
  <c r="CD493" i="14"/>
  <c r="BS493" i="14"/>
  <c r="BE493" i="14"/>
  <c r="AS493" i="14"/>
  <c r="AF493" i="14"/>
  <c r="R493" i="14"/>
  <c r="G493" i="14"/>
  <c r="IM493" i="14"/>
  <c r="HM493" i="14"/>
  <c r="GT493" i="14"/>
  <c r="GA493" i="14"/>
  <c r="FI493" i="14"/>
  <c r="ES493" i="14"/>
  <c r="EE493" i="14"/>
  <c r="DP493" i="14"/>
  <c r="DB493" i="14"/>
  <c r="CQ493" i="14"/>
  <c r="CC493" i="14"/>
  <c r="BQ493" i="14"/>
  <c r="BD493" i="14"/>
  <c r="AP493" i="14"/>
  <c r="AE493" i="14"/>
  <c r="Q493" i="14"/>
  <c r="IK493" i="14"/>
  <c r="HL493" i="14"/>
  <c r="GQ493" i="14"/>
  <c r="FY493" i="14"/>
  <c r="FG493" i="14"/>
  <c r="ER493" i="14"/>
  <c r="EB493" i="14"/>
  <c r="DO493" i="14"/>
  <c r="DA493" i="14"/>
  <c r="CO493" i="14"/>
  <c r="CB493" i="14"/>
  <c r="BN493" i="14"/>
  <c r="BC493" i="14"/>
  <c r="AO493" i="14"/>
  <c r="AC493" i="14"/>
  <c r="P493" i="14"/>
  <c r="FC493" i="14"/>
  <c r="BA493" i="14"/>
  <c r="EQ493" i="14"/>
  <c r="AN493" i="14"/>
  <c r="EA493" i="14"/>
  <c r="Z493" i="14"/>
  <c r="DM493" i="14"/>
  <c r="O493" i="14"/>
  <c r="IE493" i="14"/>
  <c r="CZ493" i="14"/>
  <c r="HJ493" i="14"/>
  <c r="CL493" i="14"/>
  <c r="GM493" i="14"/>
  <c r="CA493" i="14"/>
  <c r="FT493" i="14"/>
  <c r="BM493" i="14"/>
  <c r="E234" i="14"/>
  <c r="G234" i="14" s="1"/>
  <c r="D235" i="14"/>
  <c r="C236" i="14"/>
  <c r="I233" i="14" l="1"/>
  <c r="K233" i="14" s="1"/>
  <c r="FB494" i="14" s="1"/>
  <c r="H234" i="14"/>
  <c r="C237" i="14"/>
  <c r="D236" i="14"/>
  <c r="E235" i="14"/>
  <c r="H235" i="14" s="1"/>
  <c r="F234" i="14"/>
  <c r="AF494" i="14" l="1"/>
  <c r="AE494" i="14"/>
  <c r="I494" i="14"/>
  <c r="AW494" i="14"/>
  <c r="EU494" i="14"/>
  <c r="AA494" i="14"/>
  <c r="BO494" i="14"/>
  <c r="HI494" i="14"/>
  <c r="L494" i="14"/>
  <c r="AC494" i="14"/>
  <c r="CU494" i="14"/>
  <c r="HT494" i="14"/>
  <c r="DR494" i="14"/>
  <c r="FM494" i="14"/>
  <c r="IM494" i="14"/>
  <c r="EJ494" i="14"/>
  <c r="IH494" i="14"/>
  <c r="FG494" i="14"/>
  <c r="G494" i="14"/>
  <c r="Z494" i="14"/>
  <c r="CZ494" i="14"/>
  <c r="BQ494" i="14"/>
  <c r="AK494" i="14"/>
  <c r="ID494" i="14"/>
  <c r="CJ494" i="14"/>
  <c r="BD494" i="14"/>
  <c r="IT494" i="14"/>
  <c r="DB494" i="14"/>
  <c r="IQ494" i="14"/>
  <c r="HF494" i="14"/>
  <c r="GI494" i="14"/>
  <c r="FY494" i="14"/>
  <c r="IW494" i="14"/>
  <c r="IZ494" i="14"/>
  <c r="GR494" i="14"/>
  <c r="T494" i="14"/>
  <c r="BA494" i="14"/>
  <c r="HJ494" i="14"/>
  <c r="HL494" i="14"/>
  <c r="AZ494" i="14"/>
  <c r="K494" i="14"/>
  <c r="GZ494" i="14"/>
  <c r="BK494" i="14"/>
  <c r="IU494" i="14"/>
  <c r="AN494" i="14"/>
  <c r="DJ494" i="14"/>
  <c r="R494" i="14"/>
  <c r="BF494" i="14"/>
  <c r="GE494" i="14"/>
  <c r="AJ494" i="14"/>
  <c r="IX494" i="14"/>
  <c r="U494" i="14"/>
  <c r="HA494" i="14"/>
  <c r="CK494" i="14"/>
  <c r="BY494" i="14"/>
  <c r="HK494" i="14"/>
  <c r="DI494" i="14"/>
  <c r="EB494" i="14"/>
  <c r="IC494" i="14"/>
  <c r="EA494" i="14"/>
  <c r="GW494" i="14"/>
  <c r="IV494" i="14"/>
  <c r="EX494" i="14"/>
  <c r="FP494" i="14"/>
  <c r="IN494" i="14"/>
  <c r="DA494" i="14"/>
  <c r="AB494" i="14"/>
  <c r="HV494" i="14"/>
  <c r="CA494" i="14"/>
  <c r="AU494" i="14"/>
  <c r="IL494" i="14"/>
  <c r="CS494" i="14"/>
  <c r="BM494" i="14"/>
  <c r="JB494" i="14"/>
  <c r="GX494" i="14"/>
  <c r="HN494" i="14"/>
  <c r="BX494" i="14"/>
  <c r="EE494" i="14"/>
  <c r="CG494" i="14"/>
  <c r="IB494" i="14"/>
  <c r="FO494" i="14"/>
  <c r="CQ494" i="14"/>
  <c r="IK494" i="14"/>
  <c r="BG494" i="14"/>
  <c r="CW494" i="14"/>
  <c r="FU494" i="14"/>
  <c r="BU494" i="14"/>
  <c r="CC494" i="14"/>
  <c r="DG494" i="14"/>
  <c r="GD494" i="14"/>
  <c r="CD494" i="14"/>
  <c r="DC494" i="14"/>
  <c r="DP494" i="14"/>
  <c r="GM494" i="14"/>
  <c r="CM494" i="14"/>
  <c r="EK494" i="14"/>
  <c r="DY494" i="14"/>
  <c r="GV494" i="14"/>
  <c r="CV494" i="14"/>
  <c r="FV494" i="14"/>
  <c r="EH494" i="14"/>
  <c r="HE494" i="14"/>
  <c r="DE494" i="14"/>
  <c r="CB494" i="14"/>
  <c r="BV494" i="14"/>
  <c r="ES494" i="14"/>
  <c r="AS494" i="14"/>
  <c r="H494" i="14"/>
  <c r="CE494" i="14"/>
  <c r="FC494" i="14"/>
  <c r="BC494" i="14"/>
  <c r="AH494" i="14"/>
  <c r="CN494" i="14"/>
  <c r="FL494" i="14"/>
  <c r="BL494" i="14"/>
  <c r="HS494" i="14"/>
  <c r="J494" i="14"/>
  <c r="S494" i="14"/>
  <c r="BI494" i="14"/>
  <c r="FS494" i="14"/>
  <c r="IP494" i="14"/>
  <c r="EP494" i="14"/>
  <c r="CI494" i="14"/>
  <c r="GB494" i="14"/>
  <c r="IY494" i="14"/>
  <c r="EY494" i="14"/>
  <c r="DD494" i="14"/>
  <c r="GK494" i="14"/>
  <c r="O494" i="14"/>
  <c r="FH494" i="14"/>
  <c r="EN494" i="14"/>
  <c r="GT494" i="14"/>
  <c r="X494" i="14"/>
  <c r="FQ494" i="14"/>
  <c r="FX494" i="14"/>
  <c r="HC494" i="14"/>
  <c r="AG494" i="14"/>
  <c r="GA494" i="14"/>
  <c r="HG494" i="14"/>
  <c r="EQ494" i="14"/>
  <c r="HO494" i="14"/>
  <c r="DO494" i="14"/>
  <c r="M494" i="14"/>
  <c r="EZ494" i="14"/>
  <c r="HX494" i="14"/>
  <c r="DX494" i="14"/>
  <c r="AI494" i="14"/>
  <c r="FI494" i="14"/>
  <c r="IG494" i="14"/>
  <c r="EG494" i="14"/>
  <c r="BP494" i="14"/>
  <c r="BN494" i="14"/>
  <c r="EM494" i="14"/>
  <c r="AL494" i="14"/>
  <c r="CL494" i="14"/>
  <c r="BW494" i="14"/>
  <c r="EV494" i="14"/>
  <c r="AT494" i="14"/>
  <c r="DL494" i="14"/>
  <c r="CF494" i="14"/>
  <c r="FE494" i="14"/>
  <c r="BB494" i="14"/>
  <c r="EW494" i="14"/>
  <c r="CO494" i="14"/>
  <c r="FN494" i="14"/>
  <c r="BJ494" i="14"/>
  <c r="GG494" i="14"/>
  <c r="CY494" i="14"/>
  <c r="FW494" i="14"/>
  <c r="BR494" i="14"/>
  <c r="HP494" i="14"/>
  <c r="AM494" i="14"/>
  <c r="DK494" i="14"/>
  <c r="N494" i="14"/>
  <c r="Q494" i="14"/>
  <c r="AV494" i="14"/>
  <c r="DT494" i="14"/>
  <c r="V494" i="14"/>
  <c r="AQ494" i="14"/>
  <c r="BE494" i="14"/>
  <c r="EC494" i="14"/>
  <c r="AD494" i="14"/>
  <c r="AP494" i="14"/>
  <c r="P494" i="14"/>
  <c r="AY494" i="14"/>
  <c r="AO494" i="14"/>
  <c r="IE494" i="14"/>
  <c r="HB494" i="14"/>
  <c r="BS494" i="14"/>
  <c r="EI494" i="14"/>
  <c r="HH494" i="14"/>
  <c r="CX494" i="14"/>
  <c r="CR494" i="14"/>
  <c r="ER494" i="14"/>
  <c r="HQ494" i="14"/>
  <c r="DF494" i="14"/>
  <c r="DS494" i="14"/>
  <c r="FA494" i="14"/>
  <c r="HZ494" i="14"/>
  <c r="DN494" i="14"/>
  <c r="FD494" i="14"/>
  <c r="FK494" i="14"/>
  <c r="II494" i="14"/>
  <c r="DV494" i="14"/>
  <c r="GN494" i="14"/>
  <c r="FT494" i="14"/>
  <c r="IR494" i="14"/>
  <c r="ED494" i="14"/>
  <c r="HR494" i="14"/>
  <c r="DH494" i="14"/>
  <c r="GF494" i="14"/>
  <c r="BZ494" i="14"/>
  <c r="W494" i="14"/>
  <c r="DQ494" i="14"/>
  <c r="GO494" i="14"/>
  <c r="CH494" i="14"/>
  <c r="AR494" i="14"/>
  <c r="DZ494" i="14"/>
  <c r="GY494" i="14"/>
  <c r="CP494" i="14"/>
  <c r="GJ494" i="14"/>
  <c r="HU494" i="14"/>
  <c r="GS494" i="14"/>
  <c r="BH494" i="14"/>
  <c r="BT494" i="14"/>
  <c r="HD494" i="14"/>
  <c r="IS494" i="14"/>
  <c r="FJ494" i="14"/>
  <c r="CT494" i="14"/>
  <c r="HM494" i="14"/>
  <c r="DM494" i="14"/>
  <c r="FR494" i="14"/>
  <c r="DU494" i="14"/>
  <c r="HW494" i="14"/>
  <c r="DW494" i="14"/>
  <c r="FZ494" i="14"/>
  <c r="FF494" i="14"/>
  <c r="IF494" i="14"/>
  <c r="EF494" i="14"/>
  <c r="GH494" i="14"/>
  <c r="GQ494" i="14"/>
  <c r="IO494" i="14"/>
  <c r="EO494" i="14"/>
  <c r="GP494" i="14"/>
  <c r="HY494" i="14"/>
  <c r="GC494" i="14"/>
  <c r="JA494" i="14"/>
  <c r="EL494" i="14"/>
  <c r="Y494" i="14"/>
  <c r="GL494" i="14"/>
  <c r="IA494" i="14"/>
  <c r="ET494" i="14"/>
  <c r="AX494" i="14"/>
  <c r="GU494" i="14"/>
  <c r="IJ494" i="14"/>
  <c r="F235" i="14"/>
  <c r="G235" i="14"/>
  <c r="I234" i="14"/>
  <c r="K234" i="14" s="1"/>
  <c r="IY495" i="14" s="1"/>
  <c r="G236" i="14"/>
  <c r="E236" i="14"/>
  <c r="F236" i="14" s="1"/>
  <c r="H236" i="14"/>
  <c r="D237" i="14"/>
  <c r="C238" i="14"/>
  <c r="C239" i="14" s="1"/>
  <c r="C240" i="14" s="1"/>
  <c r="C241" i="14" s="1"/>
  <c r="C242" i="14" s="1"/>
  <c r="C243" i="14" s="1"/>
  <c r="C244" i="14" s="1"/>
  <c r="C245" i="14" s="1"/>
  <c r="C246" i="14" s="1"/>
  <c r="C247" i="14" s="1"/>
  <c r="C248" i="14" s="1"/>
  <c r="C249" i="14" s="1"/>
  <c r="C250" i="14" s="1"/>
  <c r="C251" i="14" s="1"/>
  <c r="C252" i="14" s="1"/>
  <c r="C253" i="14" s="1"/>
  <c r="C254" i="14" s="1"/>
  <c r="C255" i="14" s="1"/>
  <c r="C256" i="14" s="1"/>
  <c r="C257" i="14" s="1"/>
  <c r="C258" i="14" s="1"/>
  <c r="C259" i="14" s="1"/>
  <c r="C260" i="14" s="1"/>
  <c r="C261" i="14" s="1"/>
  <c r="C262" i="14" s="1"/>
  <c r="C263" i="14" s="1"/>
  <c r="C264" i="14" s="1"/>
  <c r="C265" i="14" s="1"/>
  <c r="C266" i="14" s="1"/>
  <c r="C267" i="14" s="1"/>
  <c r="C268" i="14" s="1"/>
  <c r="C269" i="14" s="1"/>
  <c r="C270" i="14" s="1"/>
  <c r="C271" i="14" s="1"/>
  <c r="C272" i="14" s="1"/>
  <c r="C273" i="14" s="1"/>
  <c r="C274" i="14" s="1"/>
  <c r="C275" i="14" s="1"/>
  <c r="C276" i="14" s="1"/>
  <c r="C277" i="14" s="1"/>
  <c r="C278" i="14" s="1"/>
  <c r="C279" i="14" s="1"/>
  <c r="C280" i="14" s="1"/>
  <c r="C281" i="14" s="1"/>
  <c r="C282" i="14" s="1"/>
  <c r="C283" i="14" s="1"/>
  <c r="C284" i="14" s="1"/>
  <c r="C285" i="14" s="1"/>
  <c r="C286" i="14" s="1"/>
  <c r="C287" i="14" s="1"/>
  <c r="C288" i="14" s="1"/>
  <c r="C289" i="14" s="1"/>
  <c r="C290" i="14" s="1"/>
  <c r="C291" i="14" s="1"/>
  <c r="C292" i="14" s="1"/>
  <c r="C293" i="14" s="1"/>
  <c r="C294" i="14" s="1"/>
  <c r="C295" i="14" s="1"/>
  <c r="C296" i="14" s="1"/>
  <c r="C297" i="14" s="1"/>
  <c r="C298" i="14" s="1"/>
  <c r="C299" i="14" s="1"/>
  <c r="C300" i="14" s="1"/>
  <c r="C301" i="14" s="1"/>
  <c r="C302" i="14" s="1"/>
  <c r="C303" i="14" s="1"/>
  <c r="C304" i="14" s="1"/>
  <c r="C305" i="14" s="1"/>
  <c r="C306" i="14" s="1"/>
  <c r="C307" i="14" s="1"/>
  <c r="C308" i="14" s="1"/>
  <c r="C309" i="14" s="1"/>
  <c r="C310" i="14" s="1"/>
  <c r="C311" i="14" s="1"/>
  <c r="C312" i="14" s="1"/>
  <c r="C313" i="14" s="1"/>
  <c r="C314" i="14" s="1"/>
  <c r="C315" i="14" s="1"/>
  <c r="C316" i="14" s="1"/>
  <c r="C317" i="14" s="1"/>
  <c r="C318" i="14" s="1"/>
  <c r="C319" i="14" s="1"/>
  <c r="C320" i="14" s="1"/>
  <c r="C321" i="14" s="1"/>
  <c r="C322" i="14" s="1"/>
  <c r="C323" i="14" s="1"/>
  <c r="C324" i="14" s="1"/>
  <c r="C325" i="14" s="1"/>
  <c r="C326" i="14" s="1"/>
  <c r="C327" i="14" s="1"/>
  <c r="C328" i="14" s="1"/>
  <c r="C329" i="14" s="1"/>
  <c r="C330" i="14" s="1"/>
  <c r="C331" i="14" s="1"/>
  <c r="C332" i="14" s="1"/>
  <c r="C333" i="14" s="1"/>
  <c r="C334" i="14" s="1"/>
  <c r="C335" i="14" s="1"/>
  <c r="C336" i="14" s="1"/>
  <c r="C337" i="14" s="1"/>
  <c r="C338" i="14" s="1"/>
  <c r="C339" i="14" s="1"/>
  <c r="C340" i="14" s="1"/>
  <c r="C341" i="14" s="1"/>
  <c r="C342" i="14" s="1"/>
  <c r="C343" i="14" s="1"/>
  <c r="C344" i="14" s="1"/>
  <c r="C345" i="14" s="1"/>
  <c r="C346" i="14" s="1"/>
  <c r="C347" i="14" s="1"/>
  <c r="C348" i="14" s="1"/>
  <c r="C349" i="14" s="1"/>
  <c r="C350" i="14" s="1"/>
  <c r="C351" i="14" s="1"/>
  <c r="C352" i="14" s="1"/>
  <c r="C353" i="14" s="1"/>
  <c r="C354" i="14" s="1"/>
  <c r="C355" i="14" s="1"/>
  <c r="G495" i="14" l="1"/>
  <c r="BC495" i="14"/>
  <c r="HW495" i="14"/>
  <c r="DR495" i="14"/>
  <c r="AZ495" i="14"/>
  <c r="BM495" i="14"/>
  <c r="GH495" i="14"/>
  <c r="FC495" i="14"/>
  <c r="AT495" i="14"/>
  <c r="O495" i="14"/>
  <c r="CD495" i="14"/>
  <c r="GP495" i="14"/>
  <c r="HU495" i="14"/>
  <c r="GY495" i="14"/>
  <c r="EW495" i="14"/>
  <c r="EB495" i="14"/>
  <c r="ER495" i="14"/>
  <c r="GQ495" i="14"/>
  <c r="L495" i="14"/>
  <c r="AX495" i="14"/>
  <c r="HZ495" i="14"/>
  <c r="CF495" i="14"/>
  <c r="CL495" i="14"/>
  <c r="U495" i="14"/>
  <c r="CI495" i="14"/>
  <c r="DC495" i="14"/>
  <c r="CO495" i="14"/>
  <c r="DN495" i="14"/>
  <c r="FK495" i="14"/>
  <c r="CR495" i="14"/>
  <c r="EI495" i="14"/>
  <c r="GT495" i="14"/>
  <c r="EX495" i="14"/>
  <c r="GL495" i="14"/>
  <c r="IH495" i="14"/>
  <c r="EQ495" i="14"/>
  <c r="I235" i="14"/>
  <c r="K235" i="14" s="1"/>
  <c r="EJ496" i="14" s="1"/>
  <c r="FJ495" i="14"/>
  <c r="AR495" i="14"/>
  <c r="HR495" i="14"/>
  <c r="FH495" i="14"/>
  <c r="DO495" i="14"/>
  <c r="AV495" i="14"/>
  <c r="IF495" i="14"/>
  <c r="GN495" i="14"/>
  <c r="DT495" i="14"/>
  <c r="BI495" i="14"/>
  <c r="K495" i="14"/>
  <c r="FO495" i="14"/>
  <c r="CX495" i="14"/>
  <c r="BA495" i="14"/>
  <c r="H495" i="14"/>
  <c r="GI495" i="14"/>
  <c r="DX495" i="14"/>
  <c r="CG495" i="14"/>
  <c r="M495" i="14"/>
  <c r="GW495" i="14"/>
  <c r="FD495" i="14"/>
  <c r="CJ495" i="14"/>
  <c r="S495" i="14"/>
  <c r="GU495" i="14"/>
  <c r="DG495" i="14"/>
  <c r="CB495" i="14"/>
  <c r="Q495" i="14"/>
  <c r="HT495" i="14"/>
  <c r="EZ495" i="14"/>
  <c r="CP495" i="14"/>
  <c r="AW495" i="14"/>
  <c r="HX495" i="14"/>
  <c r="FM495" i="14"/>
  <c r="DU495" i="14"/>
  <c r="AQ495" i="14"/>
  <c r="HC495" i="14"/>
  <c r="GB495" i="14"/>
  <c r="DM495" i="14"/>
  <c r="AS495" i="14"/>
  <c r="IC495" i="14"/>
  <c r="GJ495" i="14"/>
  <c r="DQ495" i="14"/>
  <c r="BF495" i="14"/>
  <c r="N495" i="14"/>
  <c r="GO495" i="14"/>
  <c r="ED495" i="14"/>
  <c r="BW495" i="14"/>
  <c r="IA495" i="14"/>
  <c r="BV495" i="14"/>
  <c r="DP495" i="14"/>
  <c r="DV495" i="14"/>
  <c r="CC495" i="14"/>
  <c r="I495" i="14"/>
  <c r="GS495" i="14"/>
  <c r="FB495" i="14"/>
  <c r="CH495" i="14"/>
  <c r="W495" i="14"/>
  <c r="HY495" i="14"/>
  <c r="FE495" i="14"/>
  <c r="CE495" i="14"/>
  <c r="HM495" i="14"/>
  <c r="IE495" i="14"/>
  <c r="IW495" i="14"/>
  <c r="EH495" i="14"/>
  <c r="BJ495" i="14"/>
  <c r="EE495" i="14"/>
  <c r="GZ495" i="14"/>
  <c r="Z495" i="14"/>
  <c r="CV495" i="14"/>
  <c r="FQ495" i="14"/>
  <c r="IL495" i="14"/>
  <c r="BL495" i="14"/>
  <c r="EG495" i="14"/>
  <c r="HB495" i="14"/>
  <c r="AD495" i="14"/>
  <c r="CY495" i="14"/>
  <c r="FT495" i="14"/>
  <c r="IO495" i="14"/>
  <c r="BP495" i="14"/>
  <c r="EK495" i="14"/>
  <c r="HF495" i="14"/>
  <c r="AF495" i="14"/>
  <c r="DA495" i="14"/>
  <c r="FV495" i="14"/>
  <c r="IR495" i="14"/>
  <c r="BR495" i="14"/>
  <c r="EM495" i="14"/>
  <c r="HH495" i="14"/>
  <c r="AA495" i="14"/>
  <c r="CM495" i="14"/>
  <c r="EY495" i="14"/>
  <c r="HK495" i="14"/>
  <c r="J495" i="14"/>
  <c r="AC495" i="14"/>
  <c r="AU495" i="14"/>
  <c r="HD495" i="14"/>
  <c r="BS495" i="14"/>
  <c r="EN495" i="14"/>
  <c r="HI495" i="14"/>
  <c r="AJ495" i="14"/>
  <c r="DE495" i="14"/>
  <c r="FZ495" i="14"/>
  <c r="IU495" i="14"/>
  <c r="BU495" i="14"/>
  <c r="EP495" i="14"/>
  <c r="HL495" i="14"/>
  <c r="AM495" i="14"/>
  <c r="DH495" i="14"/>
  <c r="GC495" i="14"/>
  <c r="IX495" i="14"/>
  <c r="BY495" i="14"/>
  <c r="ET495" i="14"/>
  <c r="HO495" i="14"/>
  <c r="AO495" i="14"/>
  <c r="DJ495" i="14"/>
  <c r="GF495" i="14"/>
  <c r="JA495" i="14"/>
  <c r="CA495" i="14"/>
  <c r="EV495" i="14"/>
  <c r="HQ495" i="14"/>
  <c r="AI495" i="14"/>
  <c r="CU495" i="14"/>
  <c r="FG495" i="14"/>
  <c r="HS495" i="14"/>
  <c r="I236" i="14"/>
  <c r="K236" i="14" s="1"/>
  <c r="HM497" i="14" s="1"/>
  <c r="FA495" i="14"/>
  <c r="FS495" i="14"/>
  <c r="GK495" i="14"/>
  <c r="P495" i="14"/>
  <c r="CK495" i="14"/>
  <c r="FF495" i="14"/>
  <c r="IB495" i="14"/>
  <c r="BB495" i="14"/>
  <c r="DW495" i="14"/>
  <c r="GR495" i="14"/>
  <c r="R495" i="14"/>
  <c r="CN495" i="14"/>
  <c r="FI495" i="14"/>
  <c r="ID495" i="14"/>
  <c r="BE495" i="14"/>
  <c r="DZ495" i="14"/>
  <c r="GV495" i="14"/>
  <c r="V495" i="14"/>
  <c r="CQ495" i="14"/>
  <c r="FL495" i="14"/>
  <c r="IG495" i="14"/>
  <c r="BH495" i="14"/>
  <c r="EC495" i="14"/>
  <c r="GX495" i="14"/>
  <c r="X495" i="14"/>
  <c r="CS495" i="14"/>
  <c r="FN495" i="14"/>
  <c r="IJ495" i="14"/>
  <c r="AY495" i="14"/>
  <c r="DK495" i="14"/>
  <c r="FW495" i="14"/>
  <c r="II495" i="14"/>
  <c r="HV495" i="14"/>
  <c r="IN495" i="14"/>
  <c r="BD495" i="14"/>
  <c r="Y495" i="14"/>
  <c r="CT495" i="14"/>
  <c r="FP495" i="14"/>
  <c r="IK495" i="14"/>
  <c r="BK495" i="14"/>
  <c r="EF495" i="14"/>
  <c r="HA495" i="14"/>
  <c r="AB495" i="14"/>
  <c r="CW495" i="14"/>
  <c r="FR495" i="14"/>
  <c r="IM495" i="14"/>
  <c r="BN495" i="14"/>
  <c r="EJ495" i="14"/>
  <c r="HE495" i="14"/>
  <c r="AE495" i="14"/>
  <c r="CZ495" i="14"/>
  <c r="FU495" i="14"/>
  <c r="IP495" i="14"/>
  <c r="BQ495" i="14"/>
  <c r="EL495" i="14"/>
  <c r="HG495" i="14"/>
  <c r="AG495" i="14"/>
  <c r="DB495" i="14"/>
  <c r="FX495" i="14"/>
  <c r="IS495" i="14"/>
  <c r="BG495" i="14"/>
  <c r="DS495" i="14"/>
  <c r="GE495" i="14"/>
  <c r="IQ495" i="14"/>
  <c r="T495" i="14"/>
  <c r="AL495" i="14"/>
  <c r="DY495" i="14"/>
  <c r="AH495" i="14"/>
  <c r="DD495" i="14"/>
  <c r="FY495" i="14"/>
  <c r="IT495" i="14"/>
  <c r="BT495" i="14"/>
  <c r="EO495" i="14"/>
  <c r="HJ495" i="14"/>
  <c r="AK495" i="14"/>
  <c r="DF495" i="14"/>
  <c r="GA495" i="14"/>
  <c r="IV495" i="14"/>
  <c r="BX495" i="14"/>
  <c r="ES495" i="14"/>
  <c r="HN495" i="14"/>
  <c r="AN495" i="14"/>
  <c r="DI495" i="14"/>
  <c r="GD495" i="14"/>
  <c r="IZ495" i="14"/>
  <c r="BZ495" i="14"/>
  <c r="EU495" i="14"/>
  <c r="HP495" i="14"/>
  <c r="AP495" i="14"/>
  <c r="DL495" i="14"/>
  <c r="GG495" i="14"/>
  <c r="JB495" i="14"/>
  <c r="BO495" i="14"/>
  <c r="EA495" i="14"/>
  <c r="GM495" i="14"/>
  <c r="E237" i="14"/>
  <c r="G237" i="14" s="1"/>
  <c r="HA496" i="14" l="1"/>
  <c r="BF496" i="14"/>
  <c r="CL496" i="14"/>
  <c r="BK496" i="14"/>
  <c r="DP496" i="14"/>
  <c r="DW496" i="14"/>
  <c r="DH496" i="14"/>
  <c r="AS497" i="14"/>
  <c r="BF497" i="14"/>
  <c r="CN497" i="14"/>
  <c r="K497" i="14"/>
  <c r="BZ497" i="14"/>
  <c r="BB496" i="14"/>
  <c r="FT496" i="14"/>
  <c r="DN496" i="14"/>
  <c r="AS496" i="14"/>
  <c r="GB496" i="14"/>
  <c r="FW497" i="14"/>
  <c r="DO497" i="14"/>
  <c r="DF496" i="14"/>
  <c r="ER496" i="14"/>
  <c r="EI496" i="14"/>
  <c r="BU497" i="14"/>
  <c r="GC497" i="14"/>
  <c r="AZ497" i="14"/>
  <c r="GQ497" i="14"/>
  <c r="EG496" i="14"/>
  <c r="CW496" i="14"/>
  <c r="CN496" i="14"/>
  <c r="FH497" i="14"/>
  <c r="EO497" i="14"/>
  <c r="IL497" i="14"/>
  <c r="GJ496" i="14"/>
  <c r="FX496" i="14"/>
  <c r="FN496" i="14"/>
  <c r="FE496" i="14"/>
  <c r="EI497" i="14"/>
  <c r="GW497" i="14"/>
  <c r="IQ497" i="14"/>
  <c r="HR497" i="14"/>
  <c r="GL496" i="14"/>
  <c r="DS496" i="14"/>
  <c r="DJ496" i="14"/>
  <c r="DA496" i="14"/>
  <c r="AZ496" i="14"/>
  <c r="HP496" i="14"/>
  <c r="FQ496" i="14"/>
  <c r="II496" i="14"/>
  <c r="HH496" i="14"/>
  <c r="FH496" i="14"/>
  <c r="AQ496" i="14"/>
  <c r="HW496" i="14"/>
  <c r="CC497" i="14"/>
  <c r="I497" i="14"/>
  <c r="HP497" i="14"/>
  <c r="FF497" i="14"/>
  <c r="BS497" i="14"/>
  <c r="FQ497" i="14"/>
  <c r="CX497" i="14"/>
  <c r="AY497" i="14"/>
  <c r="IJ497" i="14"/>
  <c r="GB497" i="14"/>
  <c r="CY497" i="14"/>
  <c r="GG497" i="14"/>
  <c r="CV497" i="14"/>
  <c r="AX497" i="14"/>
  <c r="II497" i="14"/>
  <c r="FZ497" i="14"/>
  <c r="EL497" i="14"/>
  <c r="IM497" i="14"/>
  <c r="EN497" i="14"/>
  <c r="BT497" i="14"/>
  <c r="J497" i="14"/>
  <c r="HQ497" i="14"/>
  <c r="FG497" i="14"/>
  <c r="M497" i="14"/>
  <c r="Q497" i="14"/>
  <c r="HL497" i="14"/>
  <c r="FD497" i="14"/>
  <c r="CT497" i="14"/>
  <c r="AM497" i="14"/>
  <c r="DU497" i="14"/>
  <c r="GD497" i="14"/>
  <c r="FJ497" i="14"/>
  <c r="EF497" i="14"/>
  <c r="CP497" i="14"/>
  <c r="BV497" i="14"/>
  <c r="BB497" i="14"/>
  <c r="L497" i="14"/>
  <c r="IN497" i="14"/>
  <c r="HS497" i="14"/>
  <c r="EE497" i="14"/>
  <c r="BI497" i="14"/>
  <c r="IC497" i="14"/>
  <c r="IE496" i="14"/>
  <c r="IK496" i="14"/>
  <c r="GD496" i="14"/>
  <c r="CC496" i="14"/>
  <c r="FV496" i="14"/>
  <c r="BS496" i="14"/>
  <c r="HR496" i="14"/>
  <c r="HJ496" i="14"/>
  <c r="HT497" i="14"/>
  <c r="GE497" i="14"/>
  <c r="EZ497" i="14"/>
  <c r="EG497" i="14"/>
  <c r="CR497" i="14"/>
  <c r="BW497" i="14"/>
  <c r="BD497" i="14"/>
  <c r="N497" i="14"/>
  <c r="IO497" i="14"/>
  <c r="FK497" i="14"/>
  <c r="BY497" i="14"/>
  <c r="IS497" i="14"/>
  <c r="FA496" i="14"/>
  <c r="CK496" i="14"/>
  <c r="GP496" i="14"/>
  <c r="IA496" i="14"/>
  <c r="GF496" i="14"/>
  <c r="HO496" i="14"/>
  <c r="U496" i="14"/>
  <c r="L496" i="14"/>
  <c r="P497" i="14"/>
  <c r="IP497" i="14"/>
  <c r="HV497" i="14"/>
  <c r="FV497" i="14"/>
  <c r="FB497" i="14"/>
  <c r="EH497" i="14"/>
  <c r="CS497" i="14"/>
  <c r="BX497" i="14"/>
  <c r="BE497" i="14"/>
  <c r="G497" i="14"/>
  <c r="GA497" i="14"/>
  <c r="DE497" i="14"/>
  <c r="GC496" i="14"/>
  <c r="O496" i="14"/>
  <c r="HU496" i="14"/>
  <c r="IT496" i="14"/>
  <c r="HK496" i="14"/>
  <c r="IJ496" i="14"/>
  <c r="HT496" i="14"/>
  <c r="HI496" i="14"/>
  <c r="CB497" i="14"/>
  <c r="BG497" i="14"/>
  <c r="H497" i="14"/>
  <c r="IH497" i="14"/>
  <c r="HN497" i="14"/>
  <c r="FX497" i="14"/>
  <c r="FE497" i="14"/>
  <c r="EJ497" i="14"/>
  <c r="CU497" i="14"/>
  <c r="BC497" i="14"/>
  <c r="HW497" i="14"/>
  <c r="EK497" i="14"/>
  <c r="DX496" i="14"/>
  <c r="HG496" i="14"/>
  <c r="GQ496" i="14"/>
  <c r="FR496" i="14"/>
  <c r="GG496" i="14"/>
  <c r="FI496" i="14"/>
  <c r="FW496" i="14"/>
  <c r="DV496" i="14"/>
  <c r="DM496" i="14"/>
  <c r="HL496" i="14"/>
  <c r="EZ496" i="14"/>
  <c r="ED496" i="14"/>
  <c r="FL496" i="14"/>
  <c r="IN496" i="14"/>
  <c r="AW496" i="14"/>
  <c r="GW496" i="14"/>
  <c r="CA496" i="14"/>
  <c r="IF496" i="14"/>
  <c r="AM496" i="14"/>
  <c r="GM496" i="14"/>
  <c r="BR496" i="14"/>
  <c r="CP496" i="14"/>
  <c r="IY496" i="14"/>
  <c r="DU496" i="14"/>
  <c r="M496" i="14"/>
  <c r="CG496" i="14"/>
  <c r="IM496" i="14"/>
  <c r="DL496" i="14"/>
  <c r="Z496" i="14"/>
  <c r="ES496" i="14"/>
  <c r="BE496" i="14"/>
  <c r="CT496" i="14"/>
  <c r="HM496" i="14"/>
  <c r="EN496" i="14"/>
  <c r="FD496" i="14"/>
  <c r="GO496" i="14"/>
  <c r="CV496" i="14"/>
  <c r="HN496" i="14"/>
  <c r="EV496" i="14"/>
  <c r="GE496" i="14"/>
  <c r="CM496" i="14"/>
  <c r="HD496" i="14"/>
  <c r="HE496" i="14"/>
  <c r="GZ496" i="14"/>
  <c r="BO496" i="14"/>
  <c r="GX496" i="14"/>
  <c r="BL496" i="14"/>
  <c r="CF496" i="14"/>
  <c r="IL496" i="14"/>
  <c r="DB496" i="14"/>
  <c r="BD496" i="14"/>
  <c r="BW496" i="14"/>
  <c r="IB496" i="14"/>
  <c r="CS496" i="14"/>
  <c r="AV496" i="14"/>
  <c r="BN496" i="14"/>
  <c r="HQ496" i="14"/>
  <c r="CI496" i="14"/>
  <c r="CR496" i="14"/>
  <c r="DQ496" i="14"/>
  <c r="AA496" i="14"/>
  <c r="EL496" i="14"/>
  <c r="CJ496" i="14"/>
  <c r="DG496" i="14"/>
  <c r="R496" i="14"/>
  <c r="EC496" i="14"/>
  <c r="EP496" i="14"/>
  <c r="AI496" i="14"/>
  <c r="CB496" i="14"/>
  <c r="CY496" i="14"/>
  <c r="IX496" i="14"/>
  <c r="K496" i="14"/>
  <c r="FG496" i="14"/>
  <c r="AG496" i="14"/>
  <c r="IP496" i="14"/>
  <c r="IZ496" i="14"/>
  <c r="EX496" i="14"/>
  <c r="W496" i="14"/>
  <c r="IH496" i="14"/>
  <c r="IO496" i="14"/>
  <c r="EO496" i="14"/>
  <c r="N496" i="14"/>
  <c r="AF496" i="14"/>
  <c r="AU496" i="14"/>
  <c r="GV496" i="14"/>
  <c r="BQ496" i="14"/>
  <c r="X496" i="14"/>
  <c r="AL496" i="14"/>
  <c r="GK496" i="14"/>
  <c r="BH496" i="14"/>
  <c r="AC496" i="14"/>
  <c r="GA496" i="14"/>
  <c r="DC496" i="14"/>
  <c r="EF496" i="14"/>
  <c r="AP496" i="14"/>
  <c r="GR496" i="14"/>
  <c r="CO496" i="14"/>
  <c r="AJ496" i="14"/>
  <c r="FO496" i="14"/>
  <c r="IR496" i="14"/>
  <c r="EQ496" i="14"/>
  <c r="BA496" i="14"/>
  <c r="FC496" i="14"/>
  <c r="IG496" i="14"/>
  <c r="EH496" i="14"/>
  <c r="AR496" i="14"/>
  <c r="ET496" i="14"/>
  <c r="FY496" i="14"/>
  <c r="BZ496" i="14"/>
  <c r="HX496" i="14"/>
  <c r="GN496" i="14"/>
  <c r="CD496" i="14"/>
  <c r="EA496" i="14"/>
  <c r="AK496" i="14"/>
  <c r="FF496" i="14"/>
  <c r="AX496" i="14"/>
  <c r="DR496" i="14"/>
  <c r="AB496" i="14"/>
  <c r="EW496" i="14"/>
  <c r="AO496" i="14"/>
  <c r="DI496" i="14"/>
  <c r="S496" i="14"/>
  <c r="EM496" i="14"/>
  <c r="AE496" i="14"/>
  <c r="FK496" i="14"/>
  <c r="BV496" i="14"/>
  <c r="GU496" i="14"/>
  <c r="CH496" i="14"/>
  <c r="FB496" i="14"/>
  <c r="BM496" i="14"/>
  <c r="GI496" i="14"/>
  <c r="BY496" i="14"/>
  <c r="T496" i="14"/>
  <c r="IU496" i="14"/>
  <c r="FM496" i="14"/>
  <c r="CZ496" i="14"/>
  <c r="ID496" i="14"/>
  <c r="AV497" i="14"/>
  <c r="EB497" i="14"/>
  <c r="HJ497" i="14"/>
  <c r="AW497" i="14"/>
  <c r="ED497" i="14"/>
  <c r="HK497" i="14"/>
  <c r="AN497" i="14"/>
  <c r="DT497" i="14"/>
  <c r="HB497" i="14"/>
  <c r="AO497" i="14"/>
  <c r="DV497" i="14"/>
  <c r="HC497" i="14"/>
  <c r="AP497" i="14"/>
  <c r="DX497" i="14"/>
  <c r="HD497" i="14"/>
  <c r="AQ497" i="14"/>
  <c r="DY497" i="14"/>
  <c r="HF497" i="14"/>
  <c r="AR497" i="14"/>
  <c r="DZ497" i="14"/>
  <c r="HH497" i="14"/>
  <c r="AT497" i="14"/>
  <c r="EA497" i="14"/>
  <c r="HI497" i="14"/>
  <c r="AE497" i="14"/>
  <c r="CQ497" i="14"/>
  <c r="FC497" i="14"/>
  <c r="HO497" i="14"/>
  <c r="AK497" i="14"/>
  <c r="CW497" i="14"/>
  <c r="FI497" i="14"/>
  <c r="HU497" i="14"/>
  <c r="BC496" i="14"/>
  <c r="Y496" i="14"/>
  <c r="P496" i="14"/>
  <c r="DO496" i="14"/>
  <c r="BI496" i="14"/>
  <c r="BT496" i="14"/>
  <c r="HS496" i="14"/>
  <c r="EU496" i="14"/>
  <c r="GT496" i="14"/>
  <c r="J496" i="14"/>
  <c r="GS496" i="14"/>
  <c r="HZ496" i="14"/>
  <c r="BP497" i="14"/>
  <c r="EX497" i="14"/>
  <c r="IF497" i="14"/>
  <c r="BR497" i="14"/>
  <c r="EY497" i="14"/>
  <c r="IG497" i="14"/>
  <c r="BH497" i="14"/>
  <c r="EP497" i="14"/>
  <c r="HX497" i="14"/>
  <c r="BJ497" i="14"/>
  <c r="EQ497" i="14"/>
  <c r="HY497" i="14"/>
  <c r="BL497" i="14"/>
  <c r="ER497" i="14"/>
  <c r="HZ497" i="14"/>
  <c r="BM497" i="14"/>
  <c r="ET497" i="14"/>
  <c r="IA497" i="14"/>
  <c r="BN497" i="14"/>
  <c r="EV497" i="14"/>
  <c r="IB497" i="14"/>
  <c r="BO497" i="14"/>
  <c r="EW497" i="14"/>
  <c r="ID497" i="14"/>
  <c r="AU497" i="14"/>
  <c r="DG497" i="14"/>
  <c r="FS497" i="14"/>
  <c r="IE497" i="14"/>
  <c r="BA497" i="14"/>
  <c r="DM497" i="14"/>
  <c r="FY497" i="14"/>
  <c r="IK497" i="14"/>
  <c r="BP496" i="14"/>
  <c r="GY496" i="14"/>
  <c r="FZ496" i="14"/>
  <c r="EB496" i="14"/>
  <c r="JA496" i="14"/>
  <c r="IW496" i="14"/>
  <c r="G496" i="14"/>
  <c r="CX496" i="14"/>
  <c r="CU496" i="14"/>
  <c r="V496" i="14"/>
  <c r="FJ496" i="14"/>
  <c r="EE496" i="14"/>
  <c r="IV496" i="14"/>
  <c r="CL497" i="14"/>
  <c r="FT497" i="14"/>
  <c r="IZ497" i="14"/>
  <c r="CM497" i="14"/>
  <c r="FU497" i="14"/>
  <c r="JB497" i="14"/>
  <c r="CD497" i="14"/>
  <c r="FL497" i="14"/>
  <c r="IR497" i="14"/>
  <c r="CE497" i="14"/>
  <c r="FM497" i="14"/>
  <c r="IT497" i="14"/>
  <c r="CF497" i="14"/>
  <c r="FN497" i="14"/>
  <c r="IV497" i="14"/>
  <c r="CH497" i="14"/>
  <c r="FO497" i="14"/>
  <c r="IW497" i="14"/>
  <c r="CJ497" i="14"/>
  <c r="FP497" i="14"/>
  <c r="IX497" i="14"/>
  <c r="CK497" i="14"/>
  <c r="FR497" i="14"/>
  <c r="IY497" i="14"/>
  <c r="BK497" i="14"/>
  <c r="DW497" i="14"/>
  <c r="GI497" i="14"/>
  <c r="IU497" i="14"/>
  <c r="BQ497" i="14"/>
  <c r="EC497" i="14"/>
  <c r="GO497" i="14"/>
  <c r="JA497" i="14"/>
  <c r="HY496" i="14"/>
  <c r="H496" i="14"/>
  <c r="CE496" i="14"/>
  <c r="AH496" i="14"/>
  <c r="AN496" i="14"/>
  <c r="DY496" i="14"/>
  <c r="DT496" i="14"/>
  <c r="JB496" i="14"/>
  <c r="IC496" i="14"/>
  <c r="GH496" i="14"/>
  <c r="HB496" i="14"/>
  <c r="AT496" i="14"/>
  <c r="Z497" i="14"/>
  <c r="DH497" i="14"/>
  <c r="GN497" i="14"/>
  <c r="AA497" i="14"/>
  <c r="DI497" i="14"/>
  <c r="GP497" i="14"/>
  <c r="R497" i="14"/>
  <c r="CZ497" i="14"/>
  <c r="GF497" i="14"/>
  <c r="S497" i="14"/>
  <c r="DA497" i="14"/>
  <c r="GH497" i="14"/>
  <c r="T497" i="14"/>
  <c r="DB497" i="14"/>
  <c r="GJ497" i="14"/>
  <c r="V497" i="14"/>
  <c r="DC497" i="14"/>
  <c r="GK497" i="14"/>
  <c r="X497" i="14"/>
  <c r="DD497" i="14"/>
  <c r="GL497" i="14"/>
  <c r="Y497" i="14"/>
  <c r="DF497" i="14"/>
  <c r="GM497" i="14"/>
  <c r="O497" i="14"/>
  <c r="CA497" i="14"/>
  <c r="EM497" i="14"/>
  <c r="GY497" i="14"/>
  <c r="U497" i="14"/>
  <c r="CG497" i="14"/>
  <c r="ES497" i="14"/>
  <c r="HE497" i="14"/>
  <c r="FP496" i="14"/>
  <c r="CQ496" i="14"/>
  <c r="IQ496" i="14"/>
  <c r="HF496" i="14"/>
  <c r="EK496" i="14"/>
  <c r="AD496" i="14"/>
  <c r="BJ496" i="14"/>
  <c r="Q496" i="14"/>
  <c r="DZ496" i="14"/>
  <c r="DD496" i="14"/>
  <c r="BG496" i="14"/>
  <c r="FS496" i="14"/>
  <c r="AJ497" i="14"/>
  <c r="DR497" i="14"/>
  <c r="GZ497" i="14"/>
  <c r="AL497" i="14"/>
  <c r="DS497" i="14"/>
  <c r="HA497" i="14"/>
  <c r="AB497" i="14"/>
  <c r="DJ497" i="14"/>
  <c r="GR497" i="14"/>
  <c r="AD497" i="14"/>
  <c r="DK497" i="14"/>
  <c r="GS497" i="14"/>
  <c r="AF497" i="14"/>
  <c r="DL497" i="14"/>
  <c r="GT497" i="14"/>
  <c r="AG497" i="14"/>
  <c r="DN497" i="14"/>
  <c r="GU497" i="14"/>
  <c r="AH497" i="14"/>
  <c r="DP497" i="14"/>
  <c r="GV497" i="14"/>
  <c r="AI497" i="14"/>
  <c r="DQ497" i="14"/>
  <c r="GX497" i="14"/>
  <c r="W497" i="14"/>
  <c r="CI497" i="14"/>
  <c r="EU497" i="14"/>
  <c r="HG497" i="14"/>
  <c r="AC497" i="14"/>
  <c r="CO497" i="14"/>
  <c r="FA497" i="14"/>
  <c r="DE496" i="14"/>
  <c r="AY496" i="14"/>
  <c r="FU496" i="14"/>
  <c r="EY496" i="14"/>
  <c r="DK496" i="14"/>
  <c r="HV496" i="14"/>
  <c r="I496" i="14"/>
  <c r="HC496" i="14"/>
  <c r="BX496" i="14"/>
  <c r="BU496" i="14"/>
  <c r="IS496" i="14"/>
  <c r="F237" i="14"/>
  <c r="H237" i="14"/>
  <c r="I237" i="14" l="1"/>
  <c r="K237" i="14" s="1"/>
  <c r="JA498" i="14" s="1"/>
  <c r="JA361" i="14" s="1"/>
  <c r="E616" i="14" s="1"/>
  <c r="D616" i="14" s="1"/>
  <c r="FK498" i="14" l="1"/>
  <c r="FK361" i="14" s="1"/>
  <c r="E522" i="14" s="1"/>
  <c r="D522" i="14" s="1"/>
  <c r="CZ498" i="14"/>
  <c r="CZ361" i="14" s="1"/>
  <c r="E459" i="14" s="1"/>
  <c r="D459" i="14" s="1"/>
  <c r="FL498" i="14"/>
  <c r="FL361" i="14" s="1"/>
  <c r="E523" i="14" s="1"/>
  <c r="D523" i="14" s="1"/>
  <c r="DA498" i="14"/>
  <c r="DA361" i="14" s="1"/>
  <c r="E460" i="14" s="1"/>
  <c r="D460" i="14" s="1"/>
  <c r="GQ498" i="14"/>
  <c r="GQ361" i="14" s="1"/>
  <c r="E554" i="14" s="1"/>
  <c r="D554" i="14" s="1"/>
  <c r="DI498" i="14"/>
  <c r="DI361" i="14" s="1"/>
  <c r="E468" i="14" s="1"/>
  <c r="D468" i="14" s="1"/>
  <c r="GX498" i="14"/>
  <c r="GX361" i="14" s="1"/>
  <c r="E561" i="14" s="1"/>
  <c r="D561" i="14" s="1"/>
  <c r="HY498" i="14"/>
  <c r="HY361" i="14" s="1"/>
  <c r="E588" i="14" s="1"/>
  <c r="D588" i="14" s="1"/>
  <c r="FT498" i="14"/>
  <c r="FT361" i="14" s="1"/>
  <c r="E531" i="14" s="1"/>
  <c r="D531" i="14" s="1"/>
  <c r="DK498" i="14"/>
  <c r="DK361" i="14" s="1"/>
  <c r="E470" i="14" s="1"/>
  <c r="D470" i="14" s="1"/>
  <c r="DP498" i="14"/>
  <c r="DP361" i="14" s="1"/>
  <c r="E475" i="14" s="1"/>
  <c r="D475" i="14" s="1"/>
  <c r="GZ498" i="14"/>
  <c r="GZ361" i="14" s="1"/>
  <c r="E563" i="14" s="1"/>
  <c r="D563" i="14" s="1"/>
  <c r="II498" i="14"/>
  <c r="II361" i="14" s="1"/>
  <c r="E598" i="14" s="1"/>
  <c r="D598" i="14" s="1"/>
  <c r="EL498" i="14"/>
  <c r="EL361" i="14" s="1"/>
  <c r="E497" i="14" s="1"/>
  <c r="D497" i="14" s="1"/>
  <c r="HF498" i="14"/>
  <c r="HF361" i="14" s="1"/>
  <c r="E569" i="14" s="1"/>
  <c r="D569" i="14" s="1"/>
  <c r="HT498" i="14"/>
  <c r="HT361" i="14" s="1"/>
  <c r="E583" i="14" s="1"/>
  <c r="D583" i="14" s="1"/>
  <c r="EM498" i="14"/>
  <c r="EM361" i="14" s="1"/>
  <c r="E498" i="14" s="1"/>
  <c r="D498" i="14" s="1"/>
  <c r="FJ498" i="14"/>
  <c r="FJ361" i="14" s="1"/>
  <c r="E521" i="14" s="1"/>
  <c r="D521" i="14" s="1"/>
  <c r="IB498" i="14"/>
  <c r="IB361" i="14" s="1"/>
  <c r="E591" i="14" s="1"/>
  <c r="D591" i="14" s="1"/>
  <c r="GP498" i="14"/>
  <c r="GP361" i="14" s="1"/>
  <c r="E553" i="14" s="1"/>
  <c r="D553" i="14" s="1"/>
  <c r="IE498" i="14"/>
  <c r="IE361" i="14" s="1"/>
  <c r="E594" i="14" s="1"/>
  <c r="D594" i="14" s="1"/>
  <c r="IG498" i="14"/>
  <c r="IG361" i="14" s="1"/>
  <c r="E596" i="14" s="1"/>
  <c r="D596" i="14" s="1"/>
  <c r="CY498" i="14"/>
  <c r="CY361" i="14" s="1"/>
  <c r="E458" i="14" s="1"/>
  <c r="D458" i="14" s="1"/>
  <c r="FR498" i="14"/>
  <c r="FR361" i="14" s="1"/>
  <c r="E529" i="14" s="1"/>
  <c r="D529" i="14" s="1"/>
  <c r="ET498" i="14"/>
  <c r="ET361" i="14" s="1"/>
  <c r="E505" i="14" s="1"/>
  <c r="D505" i="14" s="1"/>
  <c r="DC498" i="14"/>
  <c r="DC361" i="14" s="1"/>
  <c r="E462" i="14" s="1"/>
  <c r="D462" i="14" s="1"/>
  <c r="DR498" i="14"/>
  <c r="DR361" i="14" s="1"/>
  <c r="E477" i="14" s="1"/>
  <c r="D477" i="14" s="1"/>
  <c r="FS498" i="14"/>
  <c r="FS361" i="14" s="1"/>
  <c r="E530" i="14" s="1"/>
  <c r="D530" i="14" s="1"/>
  <c r="CQ498" i="14"/>
  <c r="CQ361" i="14" s="1"/>
  <c r="E450" i="14" s="1"/>
  <c r="D450" i="14" s="1"/>
  <c r="IA498" i="14"/>
  <c r="IA361" i="14" s="1"/>
  <c r="E590" i="14" s="1"/>
  <c r="D590" i="14" s="1"/>
  <c r="HG498" i="14"/>
  <c r="HG361" i="14" s="1"/>
  <c r="E570" i="14" s="1"/>
  <c r="D570" i="14" s="1"/>
  <c r="IM498" i="14"/>
  <c r="IM361" i="14" s="1"/>
  <c r="E602" i="14" s="1"/>
  <c r="D602" i="14" s="1"/>
  <c r="P498" i="14"/>
  <c r="P361" i="14" s="1"/>
  <c r="E371" i="14" s="1"/>
  <c r="D371" i="14" s="1"/>
  <c r="Q498" i="14"/>
  <c r="Q361" i="14" s="1"/>
  <c r="E372" i="14" s="1"/>
  <c r="D372" i="14" s="1"/>
  <c r="S498" i="14"/>
  <c r="S361" i="14" s="1"/>
  <c r="E374" i="14" s="1"/>
  <c r="D374" i="14" s="1"/>
  <c r="U498" i="14"/>
  <c r="U361" i="14" s="1"/>
  <c r="E376" i="14" s="1"/>
  <c r="D376" i="14" s="1"/>
  <c r="AF498" i="14"/>
  <c r="AF361" i="14" s="1"/>
  <c r="E387" i="14" s="1"/>
  <c r="D387" i="14" s="1"/>
  <c r="AJ498" i="14"/>
  <c r="AJ361" i="14" s="1"/>
  <c r="E391" i="14" s="1"/>
  <c r="D391" i="14" s="1"/>
  <c r="IN498" i="14"/>
  <c r="IN361" i="14" s="1"/>
  <c r="E603" i="14" s="1"/>
  <c r="D603" i="14" s="1"/>
  <c r="FD498" i="14"/>
  <c r="FD361" i="14" s="1"/>
  <c r="E515" i="14" s="1"/>
  <c r="D515" i="14" s="1"/>
  <c r="EO498" i="14"/>
  <c r="EO361" i="14" s="1"/>
  <c r="E500" i="14" s="1"/>
  <c r="D500" i="14" s="1"/>
  <c r="FV498" i="14"/>
  <c r="FV361" i="14" s="1"/>
  <c r="E533" i="14" s="1"/>
  <c r="D533" i="14" s="1"/>
  <c r="EQ498" i="14"/>
  <c r="EQ361" i="14" s="1"/>
  <c r="E502" i="14" s="1"/>
  <c r="D502" i="14" s="1"/>
  <c r="EJ498" i="14"/>
  <c r="EJ361" i="14" s="1"/>
  <c r="E495" i="14" s="1"/>
  <c r="D495" i="14" s="1"/>
  <c r="DM498" i="14"/>
  <c r="DM361" i="14" s="1"/>
  <c r="E472" i="14" s="1"/>
  <c r="D472" i="14" s="1"/>
  <c r="N498" i="14"/>
  <c r="N361" i="14" s="1"/>
  <c r="E369" i="14" s="1"/>
  <c r="D369" i="14" s="1"/>
  <c r="Y498" i="14"/>
  <c r="Y361" i="14" s="1"/>
  <c r="E380" i="14" s="1"/>
  <c r="D380" i="14" s="1"/>
  <c r="AL498" i="14"/>
  <c r="AL361" i="14" s="1"/>
  <c r="E393" i="14" s="1"/>
  <c r="D393" i="14" s="1"/>
  <c r="AM498" i="14"/>
  <c r="AM361" i="14" s="1"/>
  <c r="E394" i="14" s="1"/>
  <c r="D394" i="14" s="1"/>
  <c r="AN498" i="14"/>
  <c r="AN361" i="14" s="1"/>
  <c r="E395" i="14" s="1"/>
  <c r="D395" i="14" s="1"/>
  <c r="AO498" i="14"/>
  <c r="AO361" i="14" s="1"/>
  <c r="E396" i="14" s="1"/>
  <c r="D396" i="14" s="1"/>
  <c r="BB498" i="14"/>
  <c r="BB361" i="14" s="1"/>
  <c r="E409" i="14" s="1"/>
  <c r="D409" i="14" s="1"/>
  <c r="AZ498" i="14"/>
  <c r="AZ361" i="14" s="1"/>
  <c r="E407" i="14" s="1"/>
  <c r="D407" i="14" s="1"/>
  <c r="R498" i="14"/>
  <c r="R361" i="14" s="1"/>
  <c r="E373" i="14" s="1"/>
  <c r="D373" i="14" s="1"/>
  <c r="GR498" i="14"/>
  <c r="GR361" i="14" s="1"/>
  <c r="E555" i="14" s="1"/>
  <c r="D555" i="14" s="1"/>
  <c r="FE498" i="14"/>
  <c r="FE361" i="14" s="1"/>
  <c r="E516" i="14" s="1"/>
  <c r="D516" i="14" s="1"/>
  <c r="GL498" i="14"/>
  <c r="GL361" i="14" s="1"/>
  <c r="E549" i="14" s="1"/>
  <c r="D549" i="14" s="1"/>
  <c r="FG498" i="14"/>
  <c r="FG361" i="14" s="1"/>
  <c r="E518" i="14" s="1"/>
  <c r="D518" i="14" s="1"/>
  <c r="EZ498" i="14"/>
  <c r="EZ361" i="14" s="1"/>
  <c r="E511" i="14" s="1"/>
  <c r="D511" i="14" s="1"/>
  <c r="EC498" i="14"/>
  <c r="EC361" i="14" s="1"/>
  <c r="E488" i="14" s="1"/>
  <c r="D488" i="14" s="1"/>
  <c r="M498" i="14"/>
  <c r="M361" i="14" s="1"/>
  <c r="E368" i="14" s="1"/>
  <c r="D368" i="14" s="1"/>
  <c r="X498" i="14"/>
  <c r="X361" i="14" s="1"/>
  <c r="E379" i="14" s="1"/>
  <c r="D379" i="14" s="1"/>
  <c r="AK498" i="14"/>
  <c r="AK361" i="14" s="1"/>
  <c r="E392" i="14" s="1"/>
  <c r="D392" i="14" s="1"/>
  <c r="AV498" i="14"/>
  <c r="AV361" i="14" s="1"/>
  <c r="E403" i="14" s="1"/>
  <c r="D403" i="14" s="1"/>
  <c r="AW498" i="14"/>
  <c r="AW361" i="14" s="1"/>
  <c r="E404" i="14" s="1"/>
  <c r="D404" i="14" s="1"/>
  <c r="AY498" i="14"/>
  <c r="AY361" i="14" s="1"/>
  <c r="E406" i="14" s="1"/>
  <c r="D406" i="14" s="1"/>
  <c r="BA498" i="14"/>
  <c r="BA361" i="14" s="1"/>
  <c r="E408" i="14" s="1"/>
  <c r="D408" i="14" s="1"/>
  <c r="BN498" i="14"/>
  <c r="BN361" i="14" s="1"/>
  <c r="E421" i="14" s="1"/>
  <c r="D421" i="14" s="1"/>
  <c r="BI498" i="14"/>
  <c r="BI361" i="14" s="1"/>
  <c r="E416" i="14" s="1"/>
  <c r="D416" i="14" s="1"/>
  <c r="Z498" i="14"/>
  <c r="Z361" i="14" s="1"/>
  <c r="E381" i="14" s="1"/>
  <c r="D381" i="14" s="1"/>
  <c r="HO498" i="14"/>
  <c r="HO361" i="14" s="1"/>
  <c r="E578" i="14" s="1"/>
  <c r="D578" i="14" s="1"/>
  <c r="FM498" i="14"/>
  <c r="FM361" i="14" s="1"/>
  <c r="E524" i="14" s="1"/>
  <c r="D524" i="14" s="1"/>
  <c r="GT498" i="14"/>
  <c r="GT361" i="14" s="1"/>
  <c r="E557" i="14" s="1"/>
  <c r="D557" i="14" s="1"/>
  <c r="FO498" i="14"/>
  <c r="FO361" i="14" s="1"/>
  <c r="E526" i="14" s="1"/>
  <c r="D526" i="14" s="1"/>
  <c r="FH498" i="14"/>
  <c r="FH361" i="14" s="1"/>
  <c r="E519" i="14" s="1"/>
  <c r="D519" i="14" s="1"/>
  <c r="EK498" i="14"/>
  <c r="EK361" i="14" s="1"/>
  <c r="E496" i="14" s="1"/>
  <c r="D496" i="14" s="1"/>
  <c r="W498" i="14"/>
  <c r="W361" i="14" s="1"/>
  <c r="E378" i="14" s="1"/>
  <c r="D378" i="14" s="1"/>
  <c r="AI498" i="14"/>
  <c r="AI361" i="14" s="1"/>
  <c r="E390" i="14" s="1"/>
  <c r="D390" i="14" s="1"/>
  <c r="AU498" i="14"/>
  <c r="AU361" i="14" s="1"/>
  <c r="E402" i="14" s="1"/>
  <c r="D402" i="14" s="1"/>
  <c r="BH498" i="14"/>
  <c r="BH361" i="14" s="1"/>
  <c r="E415" i="14" s="1"/>
  <c r="D415" i="14" s="1"/>
  <c r="BJ498" i="14"/>
  <c r="BJ361" i="14" s="1"/>
  <c r="E417" i="14" s="1"/>
  <c r="D417" i="14" s="1"/>
  <c r="BK498" i="14"/>
  <c r="BK361" i="14" s="1"/>
  <c r="E418" i="14" s="1"/>
  <c r="D418" i="14" s="1"/>
  <c r="BL498" i="14"/>
  <c r="BL361" i="14" s="1"/>
  <c r="E419" i="14" s="1"/>
  <c r="D419" i="14" s="1"/>
  <c r="BZ498" i="14"/>
  <c r="BZ361" i="14" s="1"/>
  <c r="E433" i="14" s="1"/>
  <c r="D433" i="14" s="1"/>
  <c r="BR498" i="14"/>
  <c r="BR361" i="14" s="1"/>
  <c r="E425" i="14" s="1"/>
  <c r="D425" i="14" s="1"/>
  <c r="AH498" i="14"/>
  <c r="AH361" i="14" s="1"/>
  <c r="E389" i="14" s="1"/>
  <c r="D389" i="14" s="1"/>
  <c r="IL498" i="14"/>
  <c r="IL361" i="14" s="1"/>
  <c r="E601" i="14" s="1"/>
  <c r="D601" i="14" s="1"/>
  <c r="FU498" i="14"/>
  <c r="FU361" i="14" s="1"/>
  <c r="E532" i="14" s="1"/>
  <c r="D532" i="14" s="1"/>
  <c r="HB498" i="14"/>
  <c r="HB361" i="14" s="1"/>
  <c r="E565" i="14" s="1"/>
  <c r="D565" i="14" s="1"/>
  <c r="FW498" i="14"/>
  <c r="FW361" i="14" s="1"/>
  <c r="E534" i="14" s="1"/>
  <c r="D534" i="14" s="1"/>
  <c r="FP498" i="14"/>
  <c r="FP361" i="14" s="1"/>
  <c r="E527" i="14" s="1"/>
  <c r="D527" i="14" s="1"/>
  <c r="ES498" i="14"/>
  <c r="ES361" i="14" s="1"/>
  <c r="E504" i="14" s="1"/>
  <c r="D504" i="14" s="1"/>
  <c r="BO498" i="14"/>
  <c r="BO361" i="14" s="1"/>
  <c r="E422" i="14" s="1"/>
  <c r="D422" i="14" s="1"/>
  <c r="CD498" i="14"/>
  <c r="CD361" i="14" s="1"/>
  <c r="E437" i="14" s="1"/>
  <c r="D437" i="14" s="1"/>
  <c r="CP498" i="14"/>
  <c r="CP361" i="14" s="1"/>
  <c r="E449" i="14" s="1"/>
  <c r="D449" i="14" s="1"/>
  <c r="DF498" i="14"/>
  <c r="DF361" i="14" s="1"/>
  <c r="E465" i="14" s="1"/>
  <c r="D465" i="14" s="1"/>
  <c r="DG498" i="14"/>
  <c r="DG361" i="14" s="1"/>
  <c r="E466" i="14" s="1"/>
  <c r="D466" i="14" s="1"/>
  <c r="DH498" i="14"/>
  <c r="DH361" i="14" s="1"/>
  <c r="E467" i="14" s="1"/>
  <c r="D467" i="14" s="1"/>
  <c r="DJ498" i="14"/>
  <c r="DJ361" i="14" s="1"/>
  <c r="E469" i="14" s="1"/>
  <c r="D469" i="14" s="1"/>
  <c r="EF498" i="14"/>
  <c r="EF361" i="14" s="1"/>
  <c r="E491" i="14" s="1"/>
  <c r="D491" i="14" s="1"/>
  <c r="DD498" i="14"/>
  <c r="DD361" i="14" s="1"/>
  <c r="E463" i="14" s="1"/>
  <c r="D463" i="14" s="1"/>
  <c r="BP498" i="14"/>
  <c r="BP361" i="14" s="1"/>
  <c r="E423" i="14" s="1"/>
  <c r="D423" i="14" s="1"/>
  <c r="CC498" i="14"/>
  <c r="CC361" i="14" s="1"/>
  <c r="E436" i="14" s="1"/>
  <c r="D436" i="14" s="1"/>
  <c r="HA498" i="14"/>
  <c r="HA361" i="14" s="1"/>
  <c r="E564" i="14" s="1"/>
  <c r="D564" i="14" s="1"/>
  <c r="IH498" i="14"/>
  <c r="IH361" i="14" s="1"/>
  <c r="E597" i="14" s="1"/>
  <c r="D597" i="14" s="1"/>
  <c r="HC498" i="14"/>
  <c r="HC361" i="14" s="1"/>
  <c r="E566" i="14" s="1"/>
  <c r="D566" i="14" s="1"/>
  <c r="GV498" i="14"/>
  <c r="GV361" i="14" s="1"/>
  <c r="E559" i="14" s="1"/>
  <c r="D559" i="14" s="1"/>
  <c r="GW498" i="14"/>
  <c r="GW361" i="14" s="1"/>
  <c r="E560" i="14" s="1"/>
  <c r="D560" i="14" s="1"/>
  <c r="CN498" i="14"/>
  <c r="CN361" i="14" s="1"/>
  <c r="E447" i="14" s="1"/>
  <c r="D447" i="14" s="1"/>
  <c r="DB498" i="14"/>
  <c r="DB361" i="14" s="1"/>
  <c r="E461" i="14" s="1"/>
  <c r="D461" i="14" s="1"/>
  <c r="DT498" i="14"/>
  <c r="DT361" i="14" s="1"/>
  <c r="E479" i="14" s="1"/>
  <c r="D479" i="14" s="1"/>
  <c r="EP498" i="14"/>
  <c r="EP361" i="14" s="1"/>
  <c r="E501" i="14" s="1"/>
  <c r="D501" i="14" s="1"/>
  <c r="EU498" i="14"/>
  <c r="EU361" i="14" s="1"/>
  <c r="E506" i="14" s="1"/>
  <c r="D506" i="14" s="1"/>
  <c r="EV498" i="14"/>
  <c r="EV361" i="14" s="1"/>
  <c r="E507" i="14" s="1"/>
  <c r="D507" i="14" s="1"/>
  <c r="EX498" i="14"/>
  <c r="EX361" i="14" s="1"/>
  <c r="E509" i="14" s="1"/>
  <c r="D509" i="14" s="1"/>
  <c r="GA498" i="14"/>
  <c r="GA361" i="14" s="1"/>
  <c r="E538" i="14" s="1"/>
  <c r="D538" i="14" s="1"/>
  <c r="ED498" i="14"/>
  <c r="ED361" i="14" s="1"/>
  <c r="E489" i="14" s="1"/>
  <c r="D489" i="14" s="1"/>
  <c r="CH498" i="14"/>
  <c r="CH361" i="14" s="1"/>
  <c r="E441" i="14" s="1"/>
  <c r="D441" i="14" s="1"/>
  <c r="CS498" i="14"/>
  <c r="CS361" i="14" s="1"/>
  <c r="E452" i="14" s="1"/>
  <c r="D452" i="14" s="1"/>
  <c r="HQ498" i="14"/>
  <c r="HQ361" i="14" s="1"/>
  <c r="E580" i="14" s="1"/>
  <c r="D580" i="14" s="1"/>
  <c r="IX498" i="14"/>
  <c r="IX361" i="14" s="1"/>
  <c r="E613" i="14" s="1"/>
  <c r="D613" i="14" s="1"/>
  <c r="HS498" i="14"/>
  <c r="HS361" i="14" s="1"/>
  <c r="E582" i="14" s="1"/>
  <c r="D582" i="14" s="1"/>
  <c r="HL498" i="14"/>
  <c r="HL361" i="14" s="1"/>
  <c r="E575" i="14" s="1"/>
  <c r="D575" i="14" s="1"/>
  <c r="HE498" i="14"/>
  <c r="HE361" i="14" s="1"/>
  <c r="E568" i="14" s="1"/>
  <c r="D568" i="14" s="1"/>
  <c r="AG498" i="14"/>
  <c r="AG361" i="14" s="1"/>
  <c r="E388" i="14" s="1"/>
  <c r="D388" i="14" s="1"/>
  <c r="EH498" i="14"/>
  <c r="EH361" i="14" s="1"/>
  <c r="E493" i="14" s="1"/>
  <c r="D493" i="14" s="1"/>
  <c r="AT498" i="14"/>
  <c r="AT361" i="14" s="1"/>
  <c r="E401" i="14" s="1"/>
  <c r="D401" i="14" s="1"/>
  <c r="FF498" i="14"/>
  <c r="FF361" i="14" s="1"/>
  <c r="E517" i="14" s="1"/>
  <c r="D517" i="14" s="1"/>
  <c r="BF498" i="14"/>
  <c r="BF361" i="14" s="1"/>
  <c r="E413" i="14" s="1"/>
  <c r="D413" i="14" s="1"/>
  <c r="GJ498" i="14"/>
  <c r="GJ361" i="14" s="1"/>
  <c r="E547" i="14" s="1"/>
  <c r="D547" i="14" s="1"/>
  <c r="BT498" i="14"/>
  <c r="BT361" i="14" s="1"/>
  <c r="E427" i="14" s="1"/>
  <c r="D427" i="14" s="1"/>
  <c r="HP498" i="14"/>
  <c r="HP361" i="14" s="1"/>
  <c r="E579" i="14" s="1"/>
  <c r="D579" i="14" s="1"/>
  <c r="BV498" i="14"/>
  <c r="BV361" i="14" s="1"/>
  <c r="E429" i="14" s="1"/>
  <c r="D429" i="14" s="1"/>
  <c r="HW498" i="14"/>
  <c r="HW361" i="14" s="1"/>
  <c r="E586" i="14" s="1"/>
  <c r="D586" i="14" s="1"/>
  <c r="BW498" i="14"/>
  <c r="BW361" i="14" s="1"/>
  <c r="E430" i="14" s="1"/>
  <c r="D430" i="14" s="1"/>
  <c r="HX498" i="14"/>
  <c r="HX361" i="14" s="1"/>
  <c r="E587" i="14" s="1"/>
  <c r="D587" i="14" s="1"/>
  <c r="BX498" i="14"/>
  <c r="BX361" i="14" s="1"/>
  <c r="E431" i="14" s="1"/>
  <c r="D431" i="14" s="1"/>
  <c r="ID498" i="14"/>
  <c r="ID361" i="14" s="1"/>
  <c r="E593" i="14" s="1"/>
  <c r="D593" i="14" s="1"/>
  <c r="CM498" i="14"/>
  <c r="CM361" i="14" s="1"/>
  <c r="E446" i="14" s="1"/>
  <c r="D446" i="14" s="1"/>
  <c r="L498" i="14"/>
  <c r="L361" i="14" s="1"/>
  <c r="E367" i="14" s="1"/>
  <c r="D367" i="14" s="1"/>
  <c r="CA498" i="14"/>
  <c r="CA361" i="14" s="1"/>
  <c r="E434" i="14" s="1"/>
  <c r="D434" i="14" s="1"/>
  <c r="GB498" i="14"/>
  <c r="GB361" i="14" s="1"/>
  <c r="E539" i="14" s="1"/>
  <c r="D539" i="14" s="1"/>
  <c r="AP498" i="14"/>
  <c r="AP361" i="14" s="1"/>
  <c r="E397" i="14" s="1"/>
  <c r="D397" i="14" s="1"/>
  <c r="DL498" i="14"/>
  <c r="DL361" i="14" s="1"/>
  <c r="E471" i="14" s="1"/>
  <c r="D471" i="14" s="1"/>
  <c r="BE498" i="14"/>
  <c r="BE361" i="14" s="1"/>
  <c r="E412" i="14" s="1"/>
  <c r="D412" i="14" s="1"/>
  <c r="DQ498" i="14"/>
  <c r="DQ361" i="14" s="1"/>
  <c r="E476" i="14" s="1"/>
  <c r="D476" i="14" s="1"/>
  <c r="GC498" i="14"/>
  <c r="GC361" i="14" s="1"/>
  <c r="E540" i="14" s="1"/>
  <c r="D540" i="14" s="1"/>
  <c r="IO498" i="14"/>
  <c r="IO361" i="14" s="1"/>
  <c r="E604" i="14" s="1"/>
  <c r="D604" i="14" s="1"/>
  <c r="HJ498" i="14"/>
  <c r="HJ361" i="14" s="1"/>
  <c r="E573" i="14" s="1"/>
  <c r="D573" i="14" s="1"/>
  <c r="DS498" i="14"/>
  <c r="DS361" i="14" s="1"/>
  <c r="E478" i="14" s="1"/>
  <c r="D478" i="14" s="1"/>
  <c r="GE498" i="14"/>
  <c r="GE361" i="14" s="1"/>
  <c r="E542" i="14" s="1"/>
  <c r="D542" i="14" s="1"/>
  <c r="IQ498" i="14"/>
  <c r="IQ361" i="14" s="1"/>
  <c r="E606" i="14" s="1"/>
  <c r="D606" i="14" s="1"/>
  <c r="FX498" i="14"/>
  <c r="FX361" i="14" s="1"/>
  <c r="E535" i="14" s="1"/>
  <c r="D535" i="14" s="1"/>
  <c r="IJ498" i="14"/>
  <c r="IJ361" i="14" s="1"/>
  <c r="E599" i="14" s="1"/>
  <c r="D599" i="14" s="1"/>
  <c r="FA498" i="14"/>
  <c r="FA361" i="14" s="1"/>
  <c r="E512" i="14" s="1"/>
  <c r="D512" i="14" s="1"/>
  <c r="HM498" i="14"/>
  <c r="HM361" i="14" s="1"/>
  <c r="E576" i="14" s="1"/>
  <c r="D576" i="14" s="1"/>
  <c r="AS498" i="14"/>
  <c r="AS361" i="14" s="1"/>
  <c r="E400" i="14" s="1"/>
  <c r="D400" i="14" s="1"/>
  <c r="FC498" i="14"/>
  <c r="FC361" i="14" s="1"/>
  <c r="E514" i="14" s="1"/>
  <c r="D514" i="14" s="1"/>
  <c r="BD498" i="14"/>
  <c r="BD361" i="14" s="1"/>
  <c r="E411" i="14" s="1"/>
  <c r="D411" i="14" s="1"/>
  <c r="GI498" i="14"/>
  <c r="GI361" i="14" s="1"/>
  <c r="E546" i="14" s="1"/>
  <c r="D546" i="14" s="1"/>
  <c r="BS498" i="14"/>
  <c r="BS361" i="14" s="1"/>
  <c r="E426" i="14" s="1"/>
  <c r="D426" i="14" s="1"/>
  <c r="HN498" i="14"/>
  <c r="HN361" i="14" s="1"/>
  <c r="E577" i="14" s="1"/>
  <c r="D577" i="14" s="1"/>
  <c r="CF498" i="14"/>
  <c r="CF361" i="14" s="1"/>
  <c r="E439" i="14" s="1"/>
  <c r="D439" i="14" s="1"/>
  <c r="IU498" i="14"/>
  <c r="IU361" i="14" s="1"/>
  <c r="E610" i="14" s="1"/>
  <c r="D610" i="14" s="1"/>
  <c r="CG498" i="14"/>
  <c r="CG361" i="14" s="1"/>
  <c r="E440" i="14" s="1"/>
  <c r="D440" i="14" s="1"/>
  <c r="IV498" i="14"/>
  <c r="IV361" i="14" s="1"/>
  <c r="E611" i="14" s="1"/>
  <c r="D611" i="14" s="1"/>
  <c r="CI498" i="14"/>
  <c r="CI361" i="14" s="1"/>
  <c r="E442" i="14" s="1"/>
  <c r="D442" i="14" s="1"/>
  <c r="JB498" i="14"/>
  <c r="JB361" i="14" s="1"/>
  <c r="E617" i="14" s="1"/>
  <c r="D617" i="14" s="1"/>
  <c r="CL498" i="14"/>
  <c r="CL361" i="14" s="1"/>
  <c r="E445" i="14" s="1"/>
  <c r="D445" i="14" s="1"/>
  <c r="K498" i="14"/>
  <c r="K361" i="14" s="1"/>
  <c r="E366" i="14" s="1"/>
  <c r="D366" i="14" s="1"/>
  <c r="CX498" i="14"/>
  <c r="CX361" i="14" s="1"/>
  <c r="E457" i="14" s="1"/>
  <c r="D457" i="14" s="1"/>
  <c r="T498" i="14"/>
  <c r="T361" i="14" s="1"/>
  <c r="E375" i="14" s="1"/>
  <c r="D375" i="14" s="1"/>
  <c r="CJ498" i="14"/>
  <c r="CJ361" i="14" s="1"/>
  <c r="E443" i="14" s="1"/>
  <c r="D443" i="14" s="1"/>
  <c r="GY498" i="14"/>
  <c r="GY361" i="14" s="1"/>
  <c r="E562" i="14" s="1"/>
  <c r="D562" i="14" s="1"/>
  <c r="AX498" i="14"/>
  <c r="AX361" i="14" s="1"/>
  <c r="E405" i="14" s="1"/>
  <c r="D405" i="14" s="1"/>
  <c r="DX498" i="14"/>
  <c r="DX361" i="14" s="1"/>
  <c r="E483" i="14" s="1"/>
  <c r="D483" i="14" s="1"/>
  <c r="BM498" i="14"/>
  <c r="BM361" i="14" s="1"/>
  <c r="E420" i="14" s="1"/>
  <c r="D420" i="14" s="1"/>
  <c r="DY498" i="14"/>
  <c r="DY361" i="14" s="1"/>
  <c r="E484" i="14" s="1"/>
  <c r="D484" i="14" s="1"/>
  <c r="GK498" i="14"/>
  <c r="GK361" i="14" s="1"/>
  <c r="E548" i="14" s="1"/>
  <c r="D548" i="14" s="1"/>
  <c r="IW498" i="14"/>
  <c r="IW361" i="14" s="1"/>
  <c r="E612" i="14" s="1"/>
  <c r="D612" i="14" s="1"/>
  <c r="HR498" i="14"/>
  <c r="HR361" i="14" s="1"/>
  <c r="E581" i="14" s="1"/>
  <c r="D581" i="14" s="1"/>
  <c r="EA498" i="14"/>
  <c r="EA361" i="14" s="1"/>
  <c r="E486" i="14" s="1"/>
  <c r="D486" i="14" s="1"/>
  <c r="GM498" i="14"/>
  <c r="GM361" i="14" s="1"/>
  <c r="E550" i="14" s="1"/>
  <c r="D550" i="14" s="1"/>
  <c r="IY498" i="14"/>
  <c r="IY361" i="14" s="1"/>
  <c r="E614" i="14" s="1"/>
  <c r="D614" i="14" s="1"/>
  <c r="GF498" i="14"/>
  <c r="GF361" i="14" s="1"/>
  <c r="E543" i="14" s="1"/>
  <c r="D543" i="14" s="1"/>
  <c r="IR498" i="14"/>
  <c r="IR361" i="14" s="1"/>
  <c r="E607" i="14" s="1"/>
  <c r="D607" i="14" s="1"/>
  <c r="FI498" i="14"/>
  <c r="FI361" i="14" s="1"/>
  <c r="E520" i="14" s="1"/>
  <c r="D520" i="14" s="1"/>
  <c r="HU498" i="14"/>
  <c r="HU361" i="14" s="1"/>
  <c r="E584" i="14" s="1"/>
  <c r="D584" i="14" s="1"/>
  <c r="BC498" i="14"/>
  <c r="BC361" i="14" s="1"/>
  <c r="E410" i="14" s="1"/>
  <c r="D410" i="14" s="1"/>
  <c r="GH498" i="14"/>
  <c r="GH361" i="14" s="1"/>
  <c r="E545" i="14" s="1"/>
  <c r="D545" i="14" s="1"/>
  <c r="BQ498" i="14"/>
  <c r="BQ361" i="14" s="1"/>
  <c r="E424" i="14" s="1"/>
  <c r="D424" i="14" s="1"/>
  <c r="HH498" i="14"/>
  <c r="HH361" i="14" s="1"/>
  <c r="E571" i="14" s="1"/>
  <c r="D571" i="14" s="1"/>
  <c r="CE498" i="14"/>
  <c r="CE361" i="14" s="1"/>
  <c r="E438" i="14" s="1"/>
  <c r="D438" i="14" s="1"/>
  <c r="IT498" i="14"/>
  <c r="IT361" i="14" s="1"/>
  <c r="E609" i="14" s="1"/>
  <c r="D609" i="14" s="1"/>
  <c r="CR498" i="14"/>
  <c r="CR361" i="14" s="1"/>
  <c r="E451" i="14" s="1"/>
  <c r="D451" i="14" s="1"/>
  <c r="G498" i="14"/>
  <c r="G361" i="14" s="1"/>
  <c r="E362" i="14" s="1"/>
  <c r="D362" i="14" s="1"/>
  <c r="CU498" i="14"/>
  <c r="CU361" i="14" s="1"/>
  <c r="E454" i="14" s="1"/>
  <c r="D454" i="14" s="1"/>
  <c r="H498" i="14"/>
  <c r="H361" i="14" s="1"/>
  <c r="E363" i="14" s="1"/>
  <c r="D363" i="14" s="1"/>
  <c r="CV498" i="14"/>
  <c r="CV361" i="14" s="1"/>
  <c r="E455" i="14" s="1"/>
  <c r="D455" i="14" s="1"/>
  <c r="I498" i="14"/>
  <c r="I361" i="14" s="1"/>
  <c r="E364" i="14" s="1"/>
  <c r="D364" i="14" s="1"/>
  <c r="CW498" i="14"/>
  <c r="CW361" i="14" s="1"/>
  <c r="E456" i="14" s="1"/>
  <c r="D456" i="14" s="1"/>
  <c r="V498" i="14"/>
  <c r="V361" i="14" s="1"/>
  <c r="E377" i="14" s="1"/>
  <c r="D377" i="14" s="1"/>
  <c r="DN498" i="14"/>
  <c r="DN361" i="14" s="1"/>
  <c r="E473" i="14" s="1"/>
  <c r="D473" i="14" s="1"/>
  <c r="AB498" i="14"/>
  <c r="AB361" i="14" s="1"/>
  <c r="E383" i="14" s="1"/>
  <c r="D383" i="14" s="1"/>
  <c r="CT498" i="14"/>
  <c r="CT361" i="14" s="1"/>
  <c r="E453" i="14" s="1"/>
  <c r="D453" i="14" s="1"/>
  <c r="HV498" i="14"/>
  <c r="HV361" i="14" s="1"/>
  <c r="E585" i="14" s="1"/>
  <c r="D585" i="14" s="1"/>
  <c r="BG498" i="14"/>
  <c r="BG361" i="14" s="1"/>
  <c r="E414" i="14" s="1"/>
  <c r="D414" i="14" s="1"/>
  <c r="EN498" i="14"/>
  <c r="EN361" i="14" s="1"/>
  <c r="E499" i="14" s="1"/>
  <c r="D499" i="14" s="1"/>
  <c r="BU498" i="14"/>
  <c r="BU361" i="14" s="1"/>
  <c r="E428" i="14" s="1"/>
  <c r="D428" i="14" s="1"/>
  <c r="EG498" i="14"/>
  <c r="EG361" i="14" s="1"/>
  <c r="E492" i="14" s="1"/>
  <c r="D492" i="14" s="1"/>
  <c r="GS498" i="14"/>
  <c r="GS361" i="14" s="1"/>
  <c r="E556" i="14" s="1"/>
  <c r="D556" i="14" s="1"/>
  <c r="FN498" i="14"/>
  <c r="FN361" i="14" s="1"/>
  <c r="E525" i="14" s="1"/>
  <c r="D525" i="14" s="1"/>
  <c r="HZ498" i="14"/>
  <c r="HZ361" i="14" s="1"/>
  <c r="E589" i="14" s="1"/>
  <c r="D589" i="14" s="1"/>
  <c r="EI498" i="14"/>
  <c r="EI361" i="14" s="1"/>
  <c r="E494" i="14" s="1"/>
  <c r="D494" i="14" s="1"/>
  <c r="GU498" i="14"/>
  <c r="GU361" i="14" s="1"/>
  <c r="E558" i="14" s="1"/>
  <c r="D558" i="14" s="1"/>
  <c r="EB498" i="14"/>
  <c r="EB361" i="14" s="1"/>
  <c r="E487" i="14" s="1"/>
  <c r="D487" i="14" s="1"/>
  <c r="GN498" i="14"/>
  <c r="GN361" i="14" s="1"/>
  <c r="E551" i="14" s="1"/>
  <c r="D551" i="14" s="1"/>
  <c r="IZ498" i="14"/>
  <c r="IZ361" i="14" s="1"/>
  <c r="E615" i="14" s="1"/>
  <c r="D615" i="14" s="1"/>
  <c r="FQ498" i="14"/>
  <c r="FQ361" i="14" s="1"/>
  <c r="E528" i="14" s="1"/>
  <c r="D528" i="14" s="1"/>
  <c r="IC498" i="14"/>
  <c r="IC361" i="14" s="1"/>
  <c r="E592" i="14" s="1"/>
  <c r="D592" i="14" s="1"/>
  <c r="FY498" i="14"/>
  <c r="FY361" i="14" s="1"/>
  <c r="E536" i="14" s="1"/>
  <c r="D536" i="14" s="1"/>
  <c r="IK498" i="14"/>
  <c r="IK361" i="14" s="1"/>
  <c r="E600" i="14" s="1"/>
  <c r="D600" i="14" s="1"/>
  <c r="CB498" i="14"/>
  <c r="CB361" i="14" s="1"/>
  <c r="E435" i="14" s="1"/>
  <c r="D435" i="14" s="1"/>
  <c r="IF498" i="14"/>
  <c r="IF361" i="14" s="1"/>
  <c r="E595" i="14" s="1"/>
  <c r="D595" i="14" s="1"/>
  <c r="CO498" i="14"/>
  <c r="CO361" i="14" s="1"/>
  <c r="E448" i="14" s="1"/>
  <c r="D448" i="14" s="1"/>
  <c r="O498" i="14"/>
  <c r="O361" i="14" s="1"/>
  <c r="E370" i="14" s="1"/>
  <c r="D370" i="14" s="1"/>
  <c r="DE498" i="14"/>
  <c r="DE361" i="14" s="1"/>
  <c r="E464" i="14" s="1"/>
  <c r="D464" i="14" s="1"/>
  <c r="AA498" i="14"/>
  <c r="AA361" i="14" s="1"/>
  <c r="E382" i="14" s="1"/>
  <c r="D382" i="14" s="1"/>
  <c r="DV498" i="14"/>
  <c r="DV361" i="14" s="1"/>
  <c r="E481" i="14" s="1"/>
  <c r="D481" i="14" s="1"/>
  <c r="AC498" i="14"/>
  <c r="AC361" i="14" s="1"/>
  <c r="E384" i="14" s="1"/>
  <c r="D384" i="14" s="1"/>
  <c r="DW498" i="14"/>
  <c r="DW361" i="14" s="1"/>
  <c r="E482" i="14" s="1"/>
  <c r="D482" i="14" s="1"/>
  <c r="AD498" i="14"/>
  <c r="AD361" i="14" s="1"/>
  <c r="E385" i="14" s="1"/>
  <c r="D385" i="14" s="1"/>
  <c r="DZ498" i="14"/>
  <c r="DZ361" i="14" s="1"/>
  <c r="E485" i="14" s="1"/>
  <c r="D485" i="14" s="1"/>
  <c r="AE498" i="14"/>
  <c r="AE361" i="14" s="1"/>
  <c r="E386" i="14" s="1"/>
  <c r="D386" i="14" s="1"/>
  <c r="EE498" i="14"/>
  <c r="EE361" i="14" s="1"/>
  <c r="E490" i="14" s="1"/>
  <c r="D490" i="14" s="1"/>
  <c r="AQ498" i="14"/>
  <c r="AQ361" i="14" s="1"/>
  <c r="E398" i="14" s="1"/>
  <c r="D398" i="14" s="1"/>
  <c r="FB498" i="14"/>
  <c r="FB361" i="14" s="1"/>
  <c r="E513" i="14" s="1"/>
  <c r="D513" i="14" s="1"/>
  <c r="AR498" i="14"/>
  <c r="AR361" i="14" s="1"/>
  <c r="E399" i="14" s="1"/>
  <c r="D399" i="14" s="1"/>
  <c r="DO498" i="14"/>
  <c r="DO361" i="14" s="1"/>
  <c r="E474" i="14" s="1"/>
  <c r="D474" i="14" s="1"/>
  <c r="J498" i="14"/>
  <c r="J361" i="14" s="1"/>
  <c r="E365" i="14" s="1"/>
  <c r="D365" i="14" s="1"/>
  <c r="BY498" i="14"/>
  <c r="BY361" i="14" s="1"/>
  <c r="E432" i="14" s="1"/>
  <c r="D432" i="14" s="1"/>
  <c r="FZ498" i="14"/>
  <c r="FZ361" i="14" s="1"/>
  <c r="E537" i="14" s="1"/>
  <c r="D537" i="14" s="1"/>
  <c r="CK498" i="14"/>
  <c r="CK361" i="14" s="1"/>
  <c r="E444" i="14" s="1"/>
  <c r="D444" i="14" s="1"/>
  <c r="EW498" i="14"/>
  <c r="EW361" i="14" s="1"/>
  <c r="E508" i="14" s="1"/>
  <c r="D508" i="14" s="1"/>
  <c r="HI498" i="14"/>
  <c r="HI361" i="14" s="1"/>
  <c r="E572" i="14" s="1"/>
  <c r="D572" i="14" s="1"/>
  <c r="GD498" i="14"/>
  <c r="GD361" i="14" s="1"/>
  <c r="E541" i="14" s="1"/>
  <c r="D541" i="14" s="1"/>
  <c r="IP498" i="14"/>
  <c r="IP361" i="14" s="1"/>
  <c r="E605" i="14" s="1"/>
  <c r="D605" i="14" s="1"/>
  <c r="EY498" i="14"/>
  <c r="EY361" i="14" s="1"/>
  <c r="E510" i="14" s="1"/>
  <c r="D510" i="14" s="1"/>
  <c r="HK498" i="14"/>
  <c r="HK361" i="14" s="1"/>
  <c r="E574" i="14" s="1"/>
  <c r="D574" i="14" s="1"/>
  <c r="ER498" i="14"/>
  <c r="ER361" i="14" s="1"/>
  <c r="E503" i="14" s="1"/>
  <c r="D503" i="14" s="1"/>
  <c r="HD498" i="14"/>
  <c r="HD361" i="14" s="1"/>
  <c r="E567" i="14" s="1"/>
  <c r="D567" i="14" s="1"/>
  <c r="DU498" i="14"/>
  <c r="DU361" i="14" s="1"/>
  <c r="E480" i="14" s="1"/>
  <c r="D480" i="14" s="1"/>
  <c r="GG498" i="14"/>
  <c r="GG361" i="14" s="1"/>
  <c r="E544" i="14" s="1"/>
  <c r="D544" i="14" s="1"/>
  <c r="IS498" i="14"/>
  <c r="IS361" i="14" s="1"/>
  <c r="E608" i="14" s="1"/>
  <c r="D608" i="14" s="1"/>
  <c r="GO498" i="14"/>
  <c r="GO361" i="14" s="1"/>
  <c r="E552" i="14" s="1"/>
  <c r="D552" i="14" s="1"/>
</calcChain>
</file>

<file path=xl/sharedStrings.xml><?xml version="1.0" encoding="utf-8"?>
<sst xmlns="http://schemas.openxmlformats.org/spreadsheetml/2006/main" count="1354" uniqueCount="902">
  <si>
    <t>Please enter design parameters into the</t>
  </si>
  <si>
    <t>shaded</t>
  </si>
  <si>
    <t xml:space="preserve">cells; </t>
  </si>
  <si>
    <r>
      <t xml:space="preserve">Be sure to </t>
    </r>
    <r>
      <rPr>
        <b/>
        <i/>
        <sz val="14"/>
        <rFont val="Arial"/>
        <family val="2"/>
      </rPr>
      <t>ENABLE EDITING</t>
    </r>
    <r>
      <rPr>
        <b/>
        <sz val="14"/>
        <rFont val="Arial"/>
        <family val="2"/>
      </rPr>
      <t xml:space="preserve"> before attempting to use this design calculator</t>
    </r>
  </si>
  <si>
    <t>WHERE APPLICABLE, A RECOMMENDED VALUE IS GIVEN THAT WILL BE THE BEST CHOICE TO MEET THE GIVEN SPECIFICATION.  IT IS IN THE BEST INTEREST OF THE USER TO USE A VALUE AS CLOSE AS POSSIBLE TO THE SUGGESTED RECOMMENDED VALUE.  FOR ACCURATE RESULTS, THE USER MUST ENTER THE ACTUAL VALUE USED IN THE APPROPRIATE CELL.</t>
  </si>
  <si>
    <t>This product is designed as an aid for customers of Texas Instruments. No warranties, either expressed or implied, with respect to this software or its fitness for any particular purpose, are claimed by Texas Instruments or the author. The software is licensed solely on an "as is" basis. The entire risk as to its quality and performance is with the customer.</t>
  </si>
  <si>
    <t>Disclaimer</t>
  </si>
  <si>
    <t>V</t>
  </si>
  <si>
    <t>W</t>
  </si>
  <si>
    <t>h</t>
  </si>
  <si>
    <t>A</t>
  </si>
  <si>
    <t>kHz</t>
  </si>
  <si>
    <r>
      <t>V</t>
    </r>
    <r>
      <rPr>
        <vertAlign val="subscript"/>
        <sz val="11"/>
        <color theme="1"/>
        <rFont val="Calibri"/>
        <family val="2"/>
        <scheme val="minor"/>
      </rPr>
      <t>BLK(max)</t>
    </r>
  </si>
  <si>
    <r>
      <t>V</t>
    </r>
    <r>
      <rPr>
        <vertAlign val="subscript"/>
        <sz val="11"/>
        <color theme="1"/>
        <rFont val="Calibri"/>
        <family val="2"/>
        <scheme val="minor"/>
      </rPr>
      <t>BLK(hu)</t>
    </r>
  </si>
  <si>
    <r>
      <t>V</t>
    </r>
    <r>
      <rPr>
        <vertAlign val="subscript"/>
        <sz val="11"/>
        <color theme="1"/>
        <rFont val="Calibri"/>
        <family val="2"/>
        <scheme val="minor"/>
      </rPr>
      <t>OUT</t>
    </r>
  </si>
  <si>
    <r>
      <t>I</t>
    </r>
    <r>
      <rPr>
        <vertAlign val="subscript"/>
        <sz val="11"/>
        <color theme="1"/>
        <rFont val="Calibri"/>
        <family val="2"/>
        <scheme val="minor"/>
      </rPr>
      <t>OUT</t>
    </r>
  </si>
  <si>
    <r>
      <t>V</t>
    </r>
    <r>
      <rPr>
        <vertAlign val="subscript"/>
        <sz val="11"/>
        <color theme="1"/>
        <rFont val="Calibri"/>
        <family val="2"/>
        <scheme val="minor"/>
      </rPr>
      <t>OUT(pk-pk)</t>
    </r>
  </si>
  <si>
    <t>mV</t>
  </si>
  <si>
    <r>
      <t>P</t>
    </r>
    <r>
      <rPr>
        <vertAlign val="subscript"/>
        <sz val="11"/>
        <color theme="1"/>
        <rFont val="Calibri"/>
        <family val="2"/>
        <scheme val="minor"/>
      </rPr>
      <t>OUT</t>
    </r>
  </si>
  <si>
    <r>
      <t>f</t>
    </r>
    <r>
      <rPr>
        <vertAlign val="subscript"/>
        <sz val="11"/>
        <color theme="1"/>
        <rFont val="Calibri"/>
        <family val="2"/>
        <scheme val="minor"/>
      </rPr>
      <t>LLC</t>
    </r>
  </si>
  <si>
    <r>
      <t>N</t>
    </r>
    <r>
      <rPr>
        <vertAlign val="subscript"/>
        <sz val="11"/>
        <color theme="1"/>
        <rFont val="Calibri"/>
        <family val="2"/>
        <scheme val="minor"/>
      </rPr>
      <t>PS</t>
    </r>
  </si>
  <si>
    <r>
      <t>R</t>
    </r>
    <r>
      <rPr>
        <vertAlign val="subscript"/>
        <sz val="11"/>
        <color theme="1"/>
        <rFont val="Calibri"/>
        <family val="2"/>
        <scheme val="minor"/>
      </rPr>
      <t>E</t>
    </r>
  </si>
  <si>
    <t>Ω</t>
  </si>
  <si>
    <r>
      <t>M</t>
    </r>
    <r>
      <rPr>
        <vertAlign val="subscript"/>
        <sz val="11"/>
        <color theme="1"/>
        <rFont val="Calibri"/>
        <family val="2"/>
        <scheme val="minor"/>
      </rPr>
      <t>G(min)</t>
    </r>
  </si>
  <si>
    <r>
      <t>V</t>
    </r>
    <r>
      <rPr>
        <vertAlign val="subscript"/>
        <sz val="11"/>
        <color theme="1"/>
        <rFont val="Calibri"/>
        <family val="2"/>
        <scheme val="minor"/>
      </rPr>
      <t>LOSS</t>
    </r>
  </si>
  <si>
    <r>
      <t>f</t>
    </r>
    <r>
      <rPr>
        <vertAlign val="subscript"/>
        <sz val="11"/>
        <color theme="1"/>
        <rFont val="Calibri"/>
        <family val="2"/>
        <scheme val="minor"/>
      </rPr>
      <t>0</t>
    </r>
  </si>
  <si>
    <r>
      <t>f</t>
    </r>
    <r>
      <rPr>
        <vertAlign val="subscript"/>
        <sz val="11"/>
        <color theme="1"/>
        <rFont val="Calibri"/>
        <family val="2"/>
        <scheme val="minor"/>
      </rPr>
      <t>P</t>
    </r>
  </si>
  <si>
    <t>Ln</t>
  </si>
  <si>
    <t>fn</t>
  </si>
  <si>
    <t>Qe</t>
  </si>
  <si>
    <t>Mg_max</t>
  </si>
  <si>
    <t>Mg_min</t>
  </si>
  <si>
    <r>
      <t>L</t>
    </r>
    <r>
      <rPr>
        <vertAlign val="subscript"/>
        <sz val="11"/>
        <color theme="1"/>
        <rFont val="Calibri"/>
        <family val="2"/>
        <scheme val="minor"/>
      </rPr>
      <t>N</t>
    </r>
  </si>
  <si>
    <r>
      <t>Select L</t>
    </r>
    <r>
      <rPr>
        <b/>
        <vertAlign val="subscript"/>
        <sz val="11"/>
        <color theme="1"/>
        <rFont val="Calibri"/>
        <family val="2"/>
        <scheme val="minor"/>
      </rPr>
      <t>N</t>
    </r>
    <r>
      <rPr>
        <b/>
        <sz val="11"/>
        <color theme="1"/>
        <rFont val="Calibri"/>
        <family val="2"/>
        <scheme val="minor"/>
      </rPr>
      <t xml:space="preserve"> and Q</t>
    </r>
    <r>
      <rPr>
        <b/>
        <vertAlign val="subscript"/>
        <sz val="11"/>
        <color theme="1"/>
        <rFont val="Calibri"/>
        <family val="2"/>
        <scheme val="minor"/>
      </rPr>
      <t>E</t>
    </r>
  </si>
  <si>
    <r>
      <t>Q</t>
    </r>
    <r>
      <rPr>
        <vertAlign val="subscript"/>
        <sz val="11"/>
        <color theme="1"/>
        <rFont val="Calibri"/>
        <family val="2"/>
        <scheme val="minor"/>
      </rPr>
      <t>E</t>
    </r>
  </si>
  <si>
    <r>
      <t>M</t>
    </r>
    <r>
      <rPr>
        <vertAlign val="subscript"/>
        <sz val="11"/>
        <color theme="1"/>
        <rFont val="Calibri"/>
        <family val="2"/>
        <scheme val="minor"/>
      </rPr>
      <t>G(noload)</t>
    </r>
  </si>
  <si>
    <t>fn^2</t>
  </si>
  <si>
    <t>Ln*fn^2</t>
  </si>
  <si>
    <t>real</t>
  </si>
  <si>
    <t>imaginary</t>
  </si>
  <si>
    <t>complex part</t>
  </si>
  <si>
    <t>Imaginary product</t>
  </si>
  <si>
    <t>Imaginary sum</t>
  </si>
  <si>
    <t>Imaginary div</t>
  </si>
  <si>
    <t>Abs for curve</t>
  </si>
  <si>
    <t>OVERLOAD Condition</t>
  </si>
  <si>
    <r>
      <t>f</t>
    </r>
    <r>
      <rPr>
        <vertAlign val="subscript"/>
        <sz val="11"/>
        <color theme="1"/>
        <rFont val="Calibri"/>
        <family val="2"/>
        <scheme val="minor"/>
      </rPr>
      <t>N(max)</t>
    </r>
  </si>
  <si>
    <t>Parameters of the LLC Resonant Circuit</t>
  </si>
  <si>
    <t>scalers</t>
  </si>
  <si>
    <t>mV factor</t>
  </si>
  <si>
    <t>uF factor</t>
  </si>
  <si>
    <t>kHz factor</t>
  </si>
  <si>
    <t>mΩ factor</t>
  </si>
  <si>
    <t>ms factor</t>
  </si>
  <si>
    <t>mA factor</t>
  </si>
  <si>
    <t>us factor</t>
  </si>
  <si>
    <t>uH factor</t>
  </si>
  <si>
    <t>ns factor</t>
  </si>
  <si>
    <t>mW factor</t>
  </si>
  <si>
    <t>pF factor</t>
  </si>
  <si>
    <t>MHz factor</t>
  </si>
  <si>
    <t>uA factor</t>
  </si>
  <si>
    <r>
      <t>k</t>
    </r>
    <r>
      <rPr>
        <sz val="11"/>
        <color theme="1"/>
        <rFont val="Calibri"/>
        <family val="2"/>
      </rPr>
      <t>Ω</t>
    </r>
    <r>
      <rPr>
        <sz val="11"/>
        <color theme="1"/>
        <rFont val="Arial"/>
        <family val="2"/>
      </rPr>
      <t xml:space="preserve"> factor</t>
    </r>
  </si>
  <si>
    <t>nC factor</t>
  </si>
  <si>
    <t>nF factor</t>
  </si>
  <si>
    <t>uC factor</t>
  </si>
  <si>
    <t>Standard Capacitor Values</t>
  </si>
  <si>
    <t>C values up to 10nF</t>
  </si>
  <si>
    <t>C values greater than 10nF</t>
  </si>
  <si>
    <t>CR calculations</t>
  </si>
  <si>
    <t>pF</t>
  </si>
  <si>
    <r>
      <t>C</t>
    </r>
    <r>
      <rPr>
        <vertAlign val="subscript"/>
        <sz val="11"/>
        <color theme="1"/>
        <rFont val="Arial"/>
        <family val="2"/>
      </rPr>
      <t>R</t>
    </r>
    <r>
      <rPr>
        <sz val="11"/>
        <color theme="1"/>
        <rFont val="Arial"/>
        <family val="2"/>
      </rPr>
      <t xml:space="preserve"> Initial:</t>
    </r>
  </si>
  <si>
    <r>
      <t>C</t>
    </r>
    <r>
      <rPr>
        <vertAlign val="subscript"/>
        <sz val="11"/>
        <color theme="1"/>
        <rFont val="Calibri"/>
        <family val="2"/>
        <scheme val="minor"/>
      </rPr>
      <t>R</t>
    </r>
  </si>
  <si>
    <t>uH</t>
  </si>
  <si>
    <r>
      <t>L</t>
    </r>
    <r>
      <rPr>
        <vertAlign val="subscript"/>
        <sz val="11"/>
        <color theme="1"/>
        <rFont val="Calibri"/>
        <family val="2"/>
        <scheme val="minor"/>
      </rPr>
      <t>R</t>
    </r>
  </si>
  <si>
    <r>
      <t>C</t>
    </r>
    <r>
      <rPr>
        <vertAlign val="subscript"/>
        <sz val="11"/>
        <color theme="1"/>
        <rFont val="Calibri"/>
        <family val="2"/>
        <scheme val="minor"/>
      </rPr>
      <t>R(recommended)</t>
    </r>
  </si>
  <si>
    <r>
      <t>L</t>
    </r>
    <r>
      <rPr>
        <vertAlign val="subscript"/>
        <sz val="11"/>
        <color theme="1"/>
        <rFont val="Calibri"/>
        <family val="2"/>
        <scheme val="minor"/>
      </rPr>
      <t>R(recommended)</t>
    </r>
  </si>
  <si>
    <r>
      <t>L</t>
    </r>
    <r>
      <rPr>
        <vertAlign val="subscript"/>
        <sz val="11"/>
        <color theme="1"/>
        <rFont val="Calibri"/>
        <family val="2"/>
        <scheme val="minor"/>
      </rPr>
      <t>M(recommended)</t>
    </r>
  </si>
  <si>
    <r>
      <t>L</t>
    </r>
    <r>
      <rPr>
        <vertAlign val="subscript"/>
        <sz val="11"/>
        <color theme="1"/>
        <rFont val="Calibri"/>
        <family val="2"/>
        <scheme val="minor"/>
      </rPr>
      <t>M</t>
    </r>
  </si>
  <si>
    <r>
      <t>L</t>
    </r>
    <r>
      <rPr>
        <vertAlign val="subscript"/>
        <sz val="11"/>
        <color theme="1"/>
        <rFont val="Calibri"/>
        <family val="2"/>
        <scheme val="minor"/>
      </rPr>
      <t>N(selected)</t>
    </r>
  </si>
  <si>
    <r>
      <t>Q</t>
    </r>
    <r>
      <rPr>
        <vertAlign val="subscript"/>
        <sz val="11"/>
        <color theme="1"/>
        <rFont val="Calibri"/>
        <family val="2"/>
        <scheme val="minor"/>
      </rPr>
      <t>E(selected)</t>
    </r>
  </si>
  <si>
    <r>
      <t>R</t>
    </r>
    <r>
      <rPr>
        <vertAlign val="subscript"/>
        <sz val="11"/>
        <color theme="1"/>
        <rFont val="Calibri"/>
        <family val="2"/>
        <scheme val="minor"/>
      </rPr>
      <t>E(full load)</t>
    </r>
  </si>
  <si>
    <r>
      <t>I</t>
    </r>
    <r>
      <rPr>
        <vertAlign val="subscript"/>
        <sz val="11"/>
        <color theme="1"/>
        <rFont val="Calibri"/>
        <family val="2"/>
        <scheme val="minor"/>
      </rPr>
      <t>OE</t>
    </r>
  </si>
  <si>
    <t>LLC Primary Side Currents</t>
  </si>
  <si>
    <r>
      <t>f</t>
    </r>
    <r>
      <rPr>
        <vertAlign val="subscript"/>
        <sz val="11"/>
        <color theme="1"/>
        <rFont val="Calibri"/>
        <family val="2"/>
        <scheme val="minor"/>
      </rPr>
      <t>N(Mg_max)</t>
    </r>
  </si>
  <si>
    <r>
      <t>f</t>
    </r>
    <r>
      <rPr>
        <vertAlign val="subscript"/>
        <sz val="11"/>
        <color theme="1"/>
        <rFont val="Calibri"/>
        <family val="2"/>
        <scheme val="minor"/>
      </rPr>
      <t>N(Mg_min)</t>
    </r>
  </si>
  <si>
    <r>
      <t>f</t>
    </r>
    <r>
      <rPr>
        <vertAlign val="subscript"/>
        <sz val="11"/>
        <color theme="1"/>
        <rFont val="Calibri"/>
        <family val="2"/>
        <scheme val="minor"/>
      </rPr>
      <t>SW(max)</t>
    </r>
  </si>
  <si>
    <r>
      <t>f</t>
    </r>
    <r>
      <rPr>
        <vertAlign val="subscript"/>
        <sz val="11"/>
        <color theme="1"/>
        <rFont val="Calibri"/>
        <family val="2"/>
        <scheme val="minor"/>
      </rPr>
      <t>SW(min)</t>
    </r>
  </si>
  <si>
    <r>
      <t>I</t>
    </r>
    <r>
      <rPr>
        <vertAlign val="subscript"/>
        <sz val="11"/>
        <color theme="1"/>
        <rFont val="Calibri"/>
        <family val="2"/>
        <scheme val="minor"/>
      </rPr>
      <t>M</t>
    </r>
  </si>
  <si>
    <r>
      <t>I</t>
    </r>
    <r>
      <rPr>
        <vertAlign val="subscript"/>
        <sz val="11"/>
        <color theme="1"/>
        <rFont val="Calibri"/>
        <family val="2"/>
        <scheme val="minor"/>
      </rPr>
      <t>R</t>
    </r>
  </si>
  <si>
    <t>LLC Secondary Side Currents</t>
  </si>
  <si>
    <r>
      <t>I</t>
    </r>
    <r>
      <rPr>
        <vertAlign val="subscript"/>
        <sz val="11"/>
        <color theme="1"/>
        <rFont val="Calibri"/>
        <family val="2"/>
        <scheme val="minor"/>
      </rPr>
      <t>OE(S)</t>
    </r>
  </si>
  <si>
    <r>
      <t>I</t>
    </r>
    <r>
      <rPr>
        <vertAlign val="subscript"/>
        <sz val="11"/>
        <color theme="1"/>
        <rFont val="Calibri"/>
        <family val="2"/>
        <scheme val="minor"/>
      </rPr>
      <t>WS</t>
    </r>
  </si>
  <si>
    <t>LLC Transformer</t>
  </si>
  <si>
    <t>LLC Resonant Inductor</t>
  </si>
  <si>
    <t>LLC Resonant Capacitor</t>
  </si>
  <si>
    <t>If Using Split Resonant Capacitors</t>
  </si>
  <si>
    <t>LLC Primary Side MOSFETs</t>
  </si>
  <si>
    <r>
      <t>V</t>
    </r>
    <r>
      <rPr>
        <vertAlign val="subscript"/>
        <sz val="11"/>
        <color theme="1"/>
        <rFont val="Calibri"/>
        <family val="2"/>
        <scheme val="minor"/>
      </rPr>
      <t>QLLC(peak)</t>
    </r>
  </si>
  <si>
    <r>
      <t>I</t>
    </r>
    <r>
      <rPr>
        <vertAlign val="subscript"/>
        <sz val="11"/>
        <color theme="1"/>
        <rFont val="Calibri"/>
        <family val="2"/>
        <scheme val="minor"/>
      </rPr>
      <t>QLLC</t>
    </r>
  </si>
  <si>
    <r>
      <t>V</t>
    </r>
    <r>
      <rPr>
        <vertAlign val="subscript"/>
        <sz val="11"/>
        <color theme="1"/>
        <rFont val="Calibri"/>
        <family val="2"/>
        <scheme val="minor"/>
      </rPr>
      <t>DB</t>
    </r>
  </si>
  <si>
    <r>
      <t>I</t>
    </r>
    <r>
      <rPr>
        <vertAlign val="subscript"/>
        <sz val="11"/>
        <color theme="1"/>
        <rFont val="Calibri"/>
        <family val="2"/>
        <scheme val="minor"/>
      </rPr>
      <t>SAV</t>
    </r>
  </si>
  <si>
    <r>
      <t>V</t>
    </r>
    <r>
      <rPr>
        <vertAlign val="subscript"/>
        <sz val="11"/>
        <color theme="1"/>
        <rFont val="Calibri"/>
        <family val="2"/>
        <scheme val="minor"/>
      </rPr>
      <t>LLCcap</t>
    </r>
  </si>
  <si>
    <r>
      <t>I</t>
    </r>
    <r>
      <rPr>
        <vertAlign val="subscript"/>
        <sz val="11"/>
        <color theme="1"/>
        <rFont val="Calibri"/>
        <family val="2"/>
        <scheme val="minor"/>
      </rPr>
      <t>C(out)</t>
    </r>
  </si>
  <si>
    <r>
      <t>I</t>
    </r>
    <r>
      <rPr>
        <vertAlign val="subscript"/>
        <sz val="11"/>
        <color theme="1"/>
        <rFont val="Calibri"/>
        <family val="2"/>
        <scheme val="minor"/>
      </rPr>
      <t>RECT</t>
    </r>
  </si>
  <si>
    <r>
      <t>ESR</t>
    </r>
    <r>
      <rPr>
        <vertAlign val="subscript"/>
        <sz val="11"/>
        <color theme="1"/>
        <rFont val="Calibri"/>
        <family val="2"/>
        <scheme val="minor"/>
      </rPr>
      <t>max</t>
    </r>
  </si>
  <si>
    <r>
      <t>m</t>
    </r>
    <r>
      <rPr>
        <sz val="11"/>
        <color theme="1"/>
        <rFont val="Calibri"/>
        <family val="2"/>
      </rPr>
      <t>Ω</t>
    </r>
  </si>
  <si>
    <r>
      <t>LLC Output Capacitors, C</t>
    </r>
    <r>
      <rPr>
        <b/>
        <vertAlign val="subscript"/>
        <sz val="11"/>
        <color theme="1"/>
        <rFont val="Calibri"/>
        <family val="2"/>
        <scheme val="minor"/>
      </rPr>
      <t>OUT</t>
    </r>
  </si>
  <si>
    <t>C1 calculations</t>
  </si>
  <si>
    <t>C1 initial</t>
  </si>
  <si>
    <t>C1 recommended</t>
  </si>
  <si>
    <t>Enter required nominal output voltage of converter</t>
  </si>
  <si>
    <t>Enter required maximum converter output power in Watts</t>
  </si>
  <si>
    <t>Enter the desired maximum output voltage ripple</t>
  </si>
  <si>
    <t>LLC Gain Curve Calacultions for plot:</t>
  </si>
  <si>
    <t>Standard Capacitor value generation</t>
  </si>
  <si>
    <t>Cin calculations</t>
  </si>
  <si>
    <t>Cin Initial</t>
  </si>
  <si>
    <t>Cin recommended</t>
  </si>
  <si>
    <r>
      <t>C</t>
    </r>
    <r>
      <rPr>
        <vertAlign val="subscript"/>
        <sz val="11"/>
        <color theme="1"/>
        <rFont val="Arial"/>
        <family val="2"/>
      </rPr>
      <t>R</t>
    </r>
    <r>
      <rPr>
        <sz val="11"/>
        <color theme="1"/>
        <rFont val="Arial"/>
        <family val="2"/>
      </rPr>
      <t xml:space="preserve"> Recommended:</t>
    </r>
  </si>
  <si>
    <t>Cblk calculations</t>
  </si>
  <si>
    <t>Cblk initial</t>
  </si>
  <si>
    <t>Cblk recommended</t>
  </si>
  <si>
    <t>Use a combination of Capacitors that will meet this ripple current rating</t>
  </si>
  <si>
    <r>
      <t xml:space="preserve">Recommended Component Values will be in </t>
    </r>
    <r>
      <rPr>
        <b/>
        <sz val="12"/>
        <color indexed="10"/>
        <rFont val="Arial"/>
        <family val="2"/>
      </rPr>
      <t>RED</t>
    </r>
  </si>
  <si>
    <t>fn^2-1</t>
  </si>
  <si>
    <t>Q</t>
  </si>
  <si>
    <t>Enter the Overall Efficiency here</t>
  </si>
  <si>
    <r>
      <rPr>
        <sz val="11"/>
        <color theme="1"/>
        <rFont val="Calibri"/>
        <family val="2"/>
        <scheme val="minor"/>
      </rPr>
      <t>V</t>
    </r>
    <r>
      <rPr>
        <vertAlign val="subscript"/>
        <sz val="11"/>
        <color theme="1"/>
        <rFont val="Calibri"/>
        <family val="2"/>
        <scheme val="minor"/>
      </rPr>
      <t>BLK</t>
    </r>
  </si>
  <si>
    <r>
      <t>M</t>
    </r>
    <r>
      <rPr>
        <vertAlign val="subscript"/>
        <sz val="11"/>
        <color theme="1"/>
        <rFont val="Calibri"/>
        <family val="2"/>
        <scheme val="minor"/>
      </rPr>
      <t>G(max)</t>
    </r>
  </si>
  <si>
    <r>
      <t>From the figure on the right, M</t>
    </r>
    <r>
      <rPr>
        <b/>
        <vertAlign val="subscript"/>
        <sz val="11"/>
        <color theme="1"/>
        <rFont val="Arial"/>
        <family val="2"/>
      </rPr>
      <t>G(peak)</t>
    </r>
    <r>
      <rPr>
        <b/>
        <sz val="11"/>
        <color theme="1"/>
        <rFont val="Arial"/>
        <family val="2"/>
      </rPr>
      <t xml:space="preserve"> Vs Q</t>
    </r>
    <r>
      <rPr>
        <b/>
        <vertAlign val="subscript"/>
        <sz val="11"/>
        <color theme="1"/>
        <rFont val="Arial"/>
        <family val="2"/>
      </rPr>
      <t>E</t>
    </r>
    <r>
      <rPr>
        <b/>
        <sz val="11"/>
        <color theme="1"/>
        <rFont val="Arial"/>
        <family val="2"/>
      </rPr>
      <t xml:space="preserve"> with respect to L</t>
    </r>
    <r>
      <rPr>
        <b/>
        <vertAlign val="subscript"/>
        <sz val="11"/>
        <color theme="1"/>
        <rFont val="Arial"/>
        <family val="2"/>
      </rPr>
      <t>N</t>
    </r>
    <r>
      <rPr>
        <b/>
        <sz val="11"/>
        <color theme="1"/>
        <rFont val="Arial"/>
        <family val="2"/>
      </rPr>
      <t>, select a point on an Ln curve that has an Ln and Q</t>
    </r>
    <r>
      <rPr>
        <b/>
        <vertAlign val="subscript"/>
        <sz val="11"/>
        <color theme="1"/>
        <rFont val="Arial"/>
        <family val="2"/>
      </rPr>
      <t>E</t>
    </r>
    <r>
      <rPr>
        <b/>
        <sz val="11"/>
        <color theme="1"/>
        <rFont val="Arial"/>
        <family val="2"/>
      </rPr>
      <t xml:space="preserve"> point that corresponds to an Attainable M</t>
    </r>
    <r>
      <rPr>
        <b/>
        <vertAlign val="subscript"/>
        <sz val="11"/>
        <color theme="1"/>
        <rFont val="Arial"/>
        <family val="2"/>
      </rPr>
      <t>G(PEAK)</t>
    </r>
    <r>
      <rPr>
        <b/>
        <sz val="11"/>
        <color theme="1"/>
        <rFont val="Arial"/>
        <family val="2"/>
      </rPr>
      <t xml:space="preserve"> value that is greater than M</t>
    </r>
    <r>
      <rPr>
        <b/>
        <vertAlign val="subscript"/>
        <sz val="11"/>
        <color theme="1"/>
        <rFont val="Arial"/>
        <family val="2"/>
      </rPr>
      <t>G(max)</t>
    </r>
    <r>
      <rPr>
        <b/>
        <sz val="11"/>
        <color theme="1"/>
        <rFont val="Arial"/>
        <family val="2"/>
      </rPr>
      <t>.  Enter the selected values in the L</t>
    </r>
    <r>
      <rPr>
        <b/>
        <vertAlign val="subscript"/>
        <sz val="11"/>
        <color theme="1"/>
        <rFont val="Arial"/>
        <family val="2"/>
      </rPr>
      <t>N</t>
    </r>
    <r>
      <rPr>
        <b/>
        <sz val="11"/>
        <color theme="1"/>
        <rFont val="Arial"/>
        <family val="2"/>
      </rPr>
      <t xml:space="preserve"> and Q</t>
    </r>
    <r>
      <rPr>
        <b/>
        <vertAlign val="subscript"/>
        <sz val="11"/>
        <color theme="1"/>
        <rFont val="Arial"/>
        <family val="2"/>
      </rPr>
      <t>E</t>
    </r>
    <r>
      <rPr>
        <b/>
        <sz val="11"/>
        <color theme="1"/>
        <rFont val="Arial"/>
        <family val="2"/>
      </rPr>
      <t xml:space="preserve"> cells below.</t>
    </r>
  </si>
  <si>
    <r>
      <t>For example, if M</t>
    </r>
    <r>
      <rPr>
        <vertAlign val="subscript"/>
        <sz val="11"/>
        <color theme="1"/>
        <rFont val="Arial"/>
        <family val="2"/>
      </rPr>
      <t>G(max)</t>
    </r>
    <r>
      <rPr>
        <sz val="11"/>
        <color theme="1"/>
        <rFont val="Arial"/>
        <family val="2"/>
      </rPr>
      <t>, calculated above and shown by the horizontal line, was calculated to be 1.4, then using Ln = 5 and Q</t>
    </r>
    <r>
      <rPr>
        <vertAlign val="subscript"/>
        <sz val="11"/>
        <color theme="1"/>
        <rFont val="Arial"/>
        <family val="2"/>
      </rPr>
      <t>E</t>
    </r>
    <r>
      <rPr>
        <sz val="11"/>
        <color theme="1"/>
        <rFont val="Arial"/>
        <family val="2"/>
      </rPr>
      <t xml:space="preserve"> = 0.35 would result in an attainable M</t>
    </r>
    <r>
      <rPr>
        <vertAlign val="subscript"/>
        <sz val="11"/>
        <color theme="1"/>
        <rFont val="Arial"/>
        <family val="2"/>
      </rPr>
      <t>G(PEAK)</t>
    </r>
    <r>
      <rPr>
        <sz val="11"/>
        <color theme="1"/>
        <rFont val="Arial"/>
        <family val="2"/>
      </rPr>
      <t xml:space="preserve"> = 1.52 (interpolated from Ln = 5 curve) which satisfies the requirement that the Attainable M</t>
    </r>
    <r>
      <rPr>
        <vertAlign val="subscript"/>
        <sz val="11"/>
        <color theme="1"/>
        <rFont val="Arial"/>
        <family val="2"/>
      </rPr>
      <t>G(PEAK)</t>
    </r>
    <r>
      <rPr>
        <sz val="11"/>
        <color theme="1"/>
        <rFont val="Arial"/>
        <family val="2"/>
      </rPr>
      <t xml:space="preserve"> &gt; M</t>
    </r>
    <r>
      <rPr>
        <vertAlign val="subscript"/>
        <sz val="11"/>
        <color theme="1"/>
        <rFont val="Arial"/>
        <family val="2"/>
      </rPr>
      <t>G(max)</t>
    </r>
  </si>
  <si>
    <r>
      <t>The selected L</t>
    </r>
    <r>
      <rPr>
        <vertAlign val="subscript"/>
        <sz val="11"/>
        <color theme="1"/>
        <rFont val="Arial"/>
        <family val="2"/>
      </rPr>
      <t>N</t>
    </r>
    <r>
      <rPr>
        <sz val="11"/>
        <color theme="1"/>
        <rFont val="Arial"/>
        <family val="2"/>
      </rPr>
      <t xml:space="preserve"> and Q</t>
    </r>
    <r>
      <rPr>
        <vertAlign val="subscript"/>
        <sz val="11"/>
        <color theme="1"/>
        <rFont val="Arial"/>
        <family val="2"/>
      </rPr>
      <t>E</t>
    </r>
    <r>
      <rPr>
        <sz val="11"/>
        <color theme="1"/>
        <rFont val="Arial"/>
        <family val="2"/>
      </rPr>
      <t xml:space="preserve"> values should result in an LLC Gain Curve, shown below, that intersects with the M</t>
    </r>
    <r>
      <rPr>
        <vertAlign val="subscript"/>
        <sz val="11"/>
        <color theme="1"/>
        <rFont val="Arial"/>
        <family val="2"/>
      </rPr>
      <t>G(min)</t>
    </r>
    <r>
      <rPr>
        <sz val="11"/>
        <color theme="1"/>
        <rFont val="Arial"/>
        <family val="2"/>
      </rPr>
      <t xml:space="preserve"> and M</t>
    </r>
    <r>
      <rPr>
        <vertAlign val="subscript"/>
        <sz val="11"/>
        <color theme="1"/>
        <rFont val="Arial"/>
        <family val="2"/>
      </rPr>
      <t>G(max)</t>
    </r>
    <r>
      <rPr>
        <sz val="11"/>
        <color theme="1"/>
        <rFont val="Arial"/>
        <family val="2"/>
      </rPr>
      <t xml:space="preserve"> traces. The Gain curve from an overload condition is also plotted, showing the minimum gain at maximum frequency.</t>
    </r>
  </si>
  <si>
    <r>
      <t>V</t>
    </r>
    <r>
      <rPr>
        <vertAlign val="subscript"/>
        <sz val="11"/>
        <color theme="1"/>
        <rFont val="Calibri"/>
        <family val="2"/>
        <scheme val="minor"/>
      </rPr>
      <t>Lr</t>
    </r>
  </si>
  <si>
    <r>
      <t>V</t>
    </r>
    <r>
      <rPr>
        <vertAlign val="subscript"/>
        <sz val="11"/>
        <color theme="1"/>
        <rFont val="Calibri"/>
        <family val="2"/>
        <scheme val="minor"/>
      </rPr>
      <t>CR</t>
    </r>
  </si>
  <si>
    <r>
      <t>V</t>
    </r>
    <r>
      <rPr>
        <vertAlign val="subscript"/>
        <sz val="11"/>
        <color theme="1"/>
        <rFont val="Calibri"/>
        <family val="2"/>
        <scheme val="minor"/>
      </rPr>
      <t>CR(rms)</t>
    </r>
  </si>
  <si>
    <r>
      <t>V</t>
    </r>
    <r>
      <rPr>
        <vertAlign val="subscript"/>
        <sz val="11"/>
        <color theme="1"/>
        <rFont val="Calibri"/>
        <family val="2"/>
        <scheme val="minor"/>
      </rPr>
      <t>CR(peak)</t>
    </r>
  </si>
  <si>
    <r>
      <t>C</t>
    </r>
    <r>
      <rPr>
        <vertAlign val="subscript"/>
        <sz val="11"/>
        <color theme="1"/>
        <rFont val="Calibri"/>
        <family val="2"/>
        <scheme val="minor"/>
      </rPr>
      <t>R(split)</t>
    </r>
  </si>
  <si>
    <t>BLK</t>
  </si>
  <si>
    <r>
      <t>V</t>
    </r>
    <r>
      <rPr>
        <vertAlign val="subscript"/>
        <sz val="11"/>
        <color theme="1"/>
        <rFont val="Calibri"/>
        <family val="2"/>
        <scheme val="minor"/>
      </rPr>
      <t>BLKpinstart</t>
    </r>
  </si>
  <si>
    <r>
      <t>V</t>
    </r>
    <r>
      <rPr>
        <vertAlign val="subscript"/>
        <sz val="11"/>
        <color theme="1"/>
        <rFont val="Calibri"/>
        <family val="2"/>
        <scheme val="minor"/>
      </rPr>
      <t>BLKpinstop</t>
    </r>
  </si>
  <si>
    <r>
      <t>V</t>
    </r>
    <r>
      <rPr>
        <vertAlign val="subscript"/>
        <sz val="11"/>
        <color theme="1"/>
        <rFont val="Calibri"/>
        <family val="2"/>
      </rPr>
      <t>BLKStart</t>
    </r>
  </si>
  <si>
    <r>
      <t>V</t>
    </r>
    <r>
      <rPr>
        <vertAlign val="subscript"/>
        <sz val="11"/>
        <color theme="1"/>
        <rFont val="Calibri"/>
        <family val="2"/>
        <scheme val="minor"/>
      </rPr>
      <t>BLK</t>
    </r>
  </si>
  <si>
    <r>
      <t>V</t>
    </r>
    <r>
      <rPr>
        <vertAlign val="subscript"/>
        <sz val="11"/>
        <color theme="1"/>
        <rFont val="Calibri"/>
        <family val="2"/>
        <scheme val="minor"/>
      </rPr>
      <t>BLKstop</t>
    </r>
  </si>
  <si>
    <r>
      <t>k</t>
    </r>
    <r>
      <rPr>
        <vertAlign val="subscript"/>
        <sz val="11"/>
        <color theme="1"/>
        <rFont val="Calibri"/>
        <family val="2"/>
        <scheme val="minor"/>
      </rPr>
      <t>BLK</t>
    </r>
  </si>
  <si>
    <r>
      <t>P</t>
    </r>
    <r>
      <rPr>
        <vertAlign val="subscript"/>
        <sz val="11"/>
        <color theme="1"/>
        <rFont val="Calibri"/>
        <family val="2"/>
        <scheme val="minor"/>
      </rPr>
      <t>BLKsns</t>
    </r>
  </si>
  <si>
    <r>
      <t>R</t>
    </r>
    <r>
      <rPr>
        <vertAlign val="subscript"/>
        <sz val="11"/>
        <color theme="1"/>
        <rFont val="Calibri"/>
        <family val="2"/>
        <scheme val="minor"/>
      </rPr>
      <t>BLKsns</t>
    </r>
  </si>
  <si>
    <t>MΩ</t>
  </si>
  <si>
    <t>kΩ</t>
  </si>
  <si>
    <t>VCR</t>
  </si>
  <si>
    <t>ISNS</t>
  </si>
  <si>
    <t>BW</t>
  </si>
  <si>
    <t>µA</t>
  </si>
  <si>
    <t>mA</t>
  </si>
  <si>
    <t>ms</t>
  </si>
  <si>
    <t>Ω</t>
  </si>
  <si>
    <t>nF</t>
  </si>
  <si>
    <t>%</t>
  </si>
  <si>
    <r>
      <t>I</t>
    </r>
    <r>
      <rPr>
        <vertAlign val="subscript"/>
        <sz val="11"/>
        <color indexed="8"/>
        <rFont val="Calibri"/>
        <family val="2"/>
      </rPr>
      <t>res(peak)</t>
    </r>
  </si>
  <si>
    <r>
      <t>V</t>
    </r>
    <r>
      <rPr>
        <vertAlign val="subscript"/>
        <sz val="11"/>
        <color indexed="8"/>
        <rFont val="Calibri"/>
        <family val="2"/>
      </rPr>
      <t>VCRpin(pk-pk)</t>
    </r>
  </si>
  <si>
    <r>
      <t>V</t>
    </r>
    <r>
      <rPr>
        <vertAlign val="subscript"/>
        <sz val="11"/>
        <color indexed="8"/>
        <rFont val="Calibri"/>
        <family val="2"/>
      </rPr>
      <t>CM</t>
    </r>
  </si>
  <si>
    <r>
      <t>V</t>
    </r>
    <r>
      <rPr>
        <vertAlign val="subscript"/>
        <sz val="11"/>
        <color indexed="8"/>
        <rFont val="Calibri"/>
        <family val="2"/>
      </rPr>
      <t>VCRmax</t>
    </r>
  </si>
  <si>
    <r>
      <t>V</t>
    </r>
    <r>
      <rPr>
        <vertAlign val="subscript"/>
        <sz val="11"/>
        <color indexed="8"/>
        <rFont val="Calibri"/>
        <family val="2"/>
      </rPr>
      <t>VCRmin</t>
    </r>
  </si>
  <si>
    <r>
      <t>I</t>
    </r>
    <r>
      <rPr>
        <vertAlign val="subscript"/>
        <sz val="11"/>
        <color indexed="8"/>
        <rFont val="Calibri"/>
        <family val="2"/>
      </rPr>
      <t>Ramp</t>
    </r>
  </si>
  <si>
    <r>
      <t>k</t>
    </r>
    <r>
      <rPr>
        <vertAlign val="subscript"/>
        <sz val="11"/>
        <color indexed="8"/>
        <rFont val="Calibri"/>
        <family val="2"/>
      </rPr>
      <t>CapDiv</t>
    </r>
  </si>
  <si>
    <r>
      <t>V</t>
    </r>
    <r>
      <rPr>
        <vertAlign val="subscript"/>
        <sz val="11"/>
        <color indexed="8"/>
        <rFont val="Calibri"/>
        <family val="2"/>
      </rPr>
      <t>Cr(valley)</t>
    </r>
  </si>
  <si>
    <r>
      <t>I</t>
    </r>
    <r>
      <rPr>
        <vertAlign val="subscript"/>
        <sz val="11"/>
        <color indexed="8"/>
        <rFont val="Calibri"/>
        <family val="2"/>
      </rPr>
      <t>SSUp</t>
    </r>
  </si>
  <si>
    <r>
      <t>T</t>
    </r>
    <r>
      <rPr>
        <vertAlign val="subscript"/>
        <sz val="11"/>
        <color indexed="8"/>
        <rFont val="Calibri"/>
        <family val="2"/>
      </rPr>
      <t>SS</t>
    </r>
  </si>
  <si>
    <r>
      <t>C</t>
    </r>
    <r>
      <rPr>
        <vertAlign val="subscript"/>
        <sz val="11"/>
        <color indexed="8"/>
        <rFont val="Calibri"/>
        <family val="2"/>
      </rPr>
      <t>SS</t>
    </r>
  </si>
  <si>
    <r>
      <t>ƞ</t>
    </r>
    <r>
      <rPr>
        <vertAlign val="subscript"/>
        <sz val="11"/>
        <color indexed="8"/>
        <rFont val="Calibri"/>
        <family val="2"/>
      </rPr>
      <t>OVP</t>
    </r>
  </si>
  <si>
    <r>
      <t>V</t>
    </r>
    <r>
      <rPr>
        <vertAlign val="subscript"/>
        <sz val="11"/>
        <color indexed="8"/>
        <rFont val="Calibri"/>
        <family val="2"/>
      </rPr>
      <t>BWOVP</t>
    </r>
  </si>
  <si>
    <r>
      <t>V</t>
    </r>
    <r>
      <rPr>
        <vertAlign val="subscript"/>
        <sz val="11"/>
        <color indexed="8"/>
        <rFont val="Calibri"/>
        <family val="2"/>
      </rPr>
      <t>BWpinNom</t>
    </r>
  </si>
  <si>
    <r>
      <t>V</t>
    </r>
    <r>
      <rPr>
        <vertAlign val="subscript"/>
        <sz val="11"/>
        <color indexed="8"/>
        <rFont val="Calibri"/>
        <family val="2"/>
      </rPr>
      <t>BiasWindingNom</t>
    </r>
  </si>
  <si>
    <r>
      <t>R</t>
    </r>
    <r>
      <rPr>
        <vertAlign val="subscript"/>
        <sz val="11"/>
        <color indexed="8"/>
        <rFont val="Calibri"/>
        <family val="2"/>
      </rPr>
      <t>BWlower</t>
    </r>
  </si>
  <si>
    <r>
      <t>R</t>
    </r>
    <r>
      <rPr>
        <vertAlign val="subscript"/>
        <sz val="11"/>
        <color indexed="8"/>
        <rFont val="Calibri"/>
        <family val="2"/>
      </rPr>
      <t>BWupper</t>
    </r>
  </si>
  <si>
    <r>
      <t>C</t>
    </r>
    <r>
      <rPr>
        <vertAlign val="subscript"/>
        <sz val="11"/>
        <color indexed="8"/>
        <rFont val="Calibri"/>
        <family val="2"/>
      </rPr>
      <t>ISNS</t>
    </r>
  </si>
  <si>
    <r>
      <t>R</t>
    </r>
    <r>
      <rPr>
        <vertAlign val="subscript"/>
        <sz val="11"/>
        <color indexed="8"/>
        <rFont val="Calibri"/>
        <family val="2"/>
      </rPr>
      <t>ISNS</t>
    </r>
  </si>
  <si>
    <t>Enter the nominal input voltage</t>
  </si>
  <si>
    <t>Enter desired nominal LLC switching frequency</t>
  </si>
  <si>
    <t>KΩ</t>
  </si>
  <si>
    <t>Enter the desired power consumption for resistor divider</t>
  </si>
  <si>
    <t>Enter the actual value of the lower BLK sense resistor used</t>
  </si>
  <si>
    <t>Enter the required soft start time at full load</t>
  </si>
  <si>
    <t>Enter Bias winding lower resistor value</t>
  </si>
  <si>
    <t>Enter the actual current sense resistor value</t>
  </si>
  <si>
    <t>Enter the actual BW filter capacitor value</t>
  </si>
  <si>
    <r>
      <t>R</t>
    </r>
    <r>
      <rPr>
        <vertAlign val="subscript"/>
        <sz val="11"/>
        <rFont val="Calibri"/>
        <family val="2"/>
      </rPr>
      <t>LLupper</t>
    </r>
  </si>
  <si>
    <r>
      <t>R</t>
    </r>
    <r>
      <rPr>
        <vertAlign val="subscript"/>
        <sz val="11"/>
        <rFont val="Calibri"/>
        <family val="2"/>
      </rPr>
      <t>LLlower</t>
    </r>
  </si>
  <si>
    <r>
      <t>C</t>
    </r>
    <r>
      <rPr>
        <vertAlign val="subscript"/>
        <sz val="11"/>
        <color indexed="8"/>
        <rFont val="Calibri"/>
        <family val="2"/>
      </rPr>
      <t>VCRupper</t>
    </r>
  </si>
  <si>
    <r>
      <t>C</t>
    </r>
    <r>
      <rPr>
        <vertAlign val="subscript"/>
        <sz val="11"/>
        <color indexed="8"/>
        <rFont val="Calibri"/>
        <family val="2"/>
      </rPr>
      <t>VCRlower</t>
    </r>
  </si>
  <si>
    <r>
      <t>R</t>
    </r>
    <r>
      <rPr>
        <vertAlign val="subscript"/>
        <sz val="11"/>
        <color theme="1"/>
        <rFont val="Calibri"/>
        <family val="2"/>
        <scheme val="minor"/>
      </rPr>
      <t>BLKupper</t>
    </r>
  </si>
  <si>
    <r>
      <t>R</t>
    </r>
    <r>
      <rPr>
        <vertAlign val="subscript"/>
        <sz val="11"/>
        <color theme="1"/>
        <rFont val="Calibri"/>
        <family val="2"/>
        <scheme val="minor"/>
      </rPr>
      <t>BLKlower</t>
    </r>
  </si>
  <si>
    <t>RefDes</t>
  </si>
  <si>
    <t xml:space="preserve">Value </t>
  </si>
  <si>
    <t>Unit</t>
  </si>
  <si>
    <t>Lr</t>
  </si>
  <si>
    <t>Lm</t>
  </si>
  <si>
    <t>Cr</t>
  </si>
  <si>
    <t>uF</t>
  </si>
  <si>
    <t>Enter the maximum input voltage</t>
  </si>
  <si>
    <t>Enter the minimum input voltage</t>
  </si>
  <si>
    <t>Enter the predicted voltage drop due to conversion losses in circuit</t>
  </si>
  <si>
    <t>Enter the actual value of the upper BLK sense resistor used</t>
  </si>
  <si>
    <t>Enter the OVP threshold (percentage)</t>
  </si>
  <si>
    <r>
      <t>k</t>
    </r>
    <r>
      <rPr>
        <vertAlign val="subscript"/>
        <sz val="11"/>
        <color indexed="8"/>
        <rFont val="Calibri"/>
        <family val="2"/>
      </rPr>
      <t>BW</t>
    </r>
  </si>
  <si>
    <r>
      <t>k</t>
    </r>
    <r>
      <rPr>
        <vertAlign val="subscript"/>
        <sz val="11"/>
        <color indexed="8"/>
        <rFont val="Calibri"/>
        <family val="2"/>
      </rPr>
      <t>ISNS</t>
    </r>
  </si>
  <si>
    <t>Enter the desired OCP threshold (percentage)</t>
  </si>
  <si>
    <t>Output Voltage</t>
  </si>
  <si>
    <t>Maximum Output Power</t>
  </si>
  <si>
    <t>Full Load Output Current</t>
  </si>
  <si>
    <t>Maximum Output Voltage Ripple</t>
  </si>
  <si>
    <t>OUTPUT</t>
  </si>
  <si>
    <t>INPUT</t>
  </si>
  <si>
    <t>Nominal Input Voltage</t>
  </si>
  <si>
    <t>Maximum DC Input Voltage</t>
  </si>
  <si>
    <t>Minimum DC Input Voltage</t>
  </si>
  <si>
    <t>LLC STAGE</t>
  </si>
  <si>
    <t>Nominal LLC Switching Frequency</t>
  </si>
  <si>
    <t>LLC Effective Load Resistance at 110% Full Load</t>
  </si>
  <si>
    <t>LLC Effective Load Resistance at Full Load</t>
  </si>
  <si>
    <t>LLC Gain Range</t>
  </si>
  <si>
    <t>Minimum LLC Gain</t>
  </si>
  <si>
    <t>Maximum LLC Gain Including Losses</t>
  </si>
  <si>
    <t>Predicted Voltage Drop Due to Losses</t>
  </si>
  <si>
    <t>Selected Primary Inductance Ratio</t>
  </si>
  <si>
    <t>Selected Quality Factor for Resonant Network</t>
  </si>
  <si>
    <t>Gain Required at No-Load</t>
  </si>
  <si>
    <r>
      <t>f</t>
    </r>
    <r>
      <rPr>
        <vertAlign val="subscript"/>
        <sz val="11"/>
        <color theme="1"/>
        <rFont val="Calibri"/>
        <family val="2"/>
        <scheme val="minor"/>
      </rPr>
      <t>N</t>
    </r>
    <r>
      <rPr>
        <sz val="11"/>
        <color theme="1"/>
        <rFont val="Calibri"/>
        <family val="2"/>
        <scheme val="minor"/>
      </rPr>
      <t xml:space="preserve"> at Maximum Switching Frequency</t>
    </r>
  </si>
  <si>
    <t>Recommended Resonant Capacitor Value</t>
  </si>
  <si>
    <t>Actual Total Value of Resonant Capacitor Used</t>
  </si>
  <si>
    <t>Actual Transformer Magnetizing Inductance Used</t>
  </si>
  <si>
    <t>Resultant Series Resonant Frequency</t>
  </si>
  <si>
    <t>No Load Resonant Frequency</t>
  </si>
  <si>
    <t>Resultant Inductance Ratio</t>
  </si>
  <si>
    <t>Resultant Quality Factor at Full Load</t>
  </si>
  <si>
    <r>
      <t>f</t>
    </r>
    <r>
      <rPr>
        <vertAlign val="subscript"/>
        <sz val="11"/>
        <color theme="1"/>
        <rFont val="Calibri"/>
        <family val="2"/>
        <scheme val="minor"/>
      </rPr>
      <t>N</t>
    </r>
    <r>
      <rPr>
        <sz val="11"/>
        <color theme="1"/>
        <rFont val="Calibri"/>
        <family val="2"/>
        <scheme val="minor"/>
      </rPr>
      <t xml:space="preserve"> at M</t>
    </r>
    <r>
      <rPr>
        <vertAlign val="subscript"/>
        <sz val="11"/>
        <color theme="1"/>
        <rFont val="Calibri"/>
        <family val="2"/>
        <scheme val="minor"/>
      </rPr>
      <t>G(max)</t>
    </r>
  </si>
  <si>
    <r>
      <t>f</t>
    </r>
    <r>
      <rPr>
        <vertAlign val="subscript"/>
        <sz val="11"/>
        <color theme="1"/>
        <rFont val="Calibri"/>
        <family val="2"/>
        <scheme val="minor"/>
      </rPr>
      <t>N</t>
    </r>
    <r>
      <rPr>
        <sz val="11"/>
        <color theme="1"/>
        <rFont val="Calibri"/>
        <family val="2"/>
        <scheme val="minor"/>
      </rPr>
      <t xml:space="preserve"> at M</t>
    </r>
    <r>
      <rPr>
        <vertAlign val="subscript"/>
        <sz val="11"/>
        <color theme="1"/>
        <rFont val="Calibri"/>
        <family val="2"/>
        <scheme val="minor"/>
      </rPr>
      <t>G(min)</t>
    </r>
  </si>
  <si>
    <t>Maximum Switching Frequency</t>
  </si>
  <si>
    <t>Minimum Switching Frequency</t>
  </si>
  <si>
    <t>Primary Side RMS Load Current</t>
  </si>
  <si>
    <r>
      <t>RMS Magnetizing Current at f</t>
    </r>
    <r>
      <rPr>
        <vertAlign val="subscript"/>
        <sz val="11"/>
        <color theme="1"/>
        <rFont val="Calibri"/>
        <family val="2"/>
        <scheme val="minor"/>
      </rPr>
      <t>SW(min)</t>
    </r>
  </si>
  <si>
    <t>Total Current in Resonant Circuit</t>
  </si>
  <si>
    <t>Secondary RMS Current</t>
  </si>
  <si>
    <t>Current in Each Center Tapped Winding</t>
  </si>
  <si>
    <t>Terminal AC Voltage Across Resonant Inductor</t>
  </si>
  <si>
    <t>Inductance</t>
  </si>
  <si>
    <t>Rated Current</t>
  </si>
  <si>
    <t>AC Voltage Across Resonant Capacitor</t>
  </si>
  <si>
    <t>RMS Voltage Across Resonant Capacitor</t>
  </si>
  <si>
    <t>Peak Voltage AC Voltage Rating for Resonant Capacitor</t>
  </si>
  <si>
    <t>Valley Voltage on Resonant Capacitor</t>
  </si>
  <si>
    <t>Rated Current of Resonant Capacitor</t>
  </si>
  <si>
    <t>Minimum Voltage Rating of LLC MOSFETs</t>
  </si>
  <si>
    <t>RMS Current Rating of LLC MOSFETs</t>
  </si>
  <si>
    <t>Minimum Voltage Rating for LLC Output Diodes</t>
  </si>
  <si>
    <t>Minimum Current Rating for LLC Output Diodes</t>
  </si>
  <si>
    <r>
      <t>C</t>
    </r>
    <r>
      <rPr>
        <vertAlign val="subscript"/>
        <sz val="11"/>
        <color theme="1"/>
        <rFont val="Calibri"/>
        <family val="2"/>
        <scheme val="minor"/>
      </rPr>
      <t>OUT</t>
    </r>
    <r>
      <rPr>
        <sz val="11"/>
        <color theme="1"/>
        <rFont val="Calibri"/>
        <family val="2"/>
        <scheme val="minor"/>
      </rPr>
      <t xml:space="preserve"> Minimum Voltage Rating</t>
    </r>
  </si>
  <si>
    <r>
      <t>C</t>
    </r>
    <r>
      <rPr>
        <vertAlign val="subscript"/>
        <sz val="11"/>
        <color theme="1"/>
        <rFont val="Calibri"/>
        <family val="2"/>
        <scheme val="minor"/>
      </rPr>
      <t>OUT</t>
    </r>
    <r>
      <rPr>
        <sz val="11"/>
        <color theme="1"/>
        <rFont val="Calibri"/>
        <family val="2"/>
        <scheme val="minor"/>
      </rPr>
      <t xml:space="preserve"> Maximum ESR</t>
    </r>
  </si>
  <si>
    <t>BLK Pin Start Threshold</t>
  </si>
  <si>
    <t>BLK Pin Stop Threshold</t>
  </si>
  <si>
    <t>Desired Bulk Start Voltage</t>
  </si>
  <si>
    <t>Actual Bulk Start Voltage</t>
  </si>
  <si>
    <t>Nominal Bulk Voltage</t>
  </si>
  <si>
    <t>Resistor Divider Ratio</t>
  </si>
  <si>
    <t>Resistor Divider Power Consumption Budget</t>
  </si>
  <si>
    <t>Total BLK Sense Resistor Value</t>
  </si>
  <si>
    <t>Recommended Upper BLK Sense Resistor Value</t>
  </si>
  <si>
    <t>Actual Upper BLK Sense Resistor Value</t>
  </si>
  <si>
    <t>Actual Lower BLK Sense Resistor Value</t>
  </si>
  <si>
    <t>Peak Resonant Current at Full Load</t>
  </si>
  <si>
    <t>Peak to Peak Resonant Capacitor Voltage at Full Load</t>
  </si>
  <si>
    <t>Common Mode Voltage of VCR Pin</t>
  </si>
  <si>
    <t>Maximum VCR Voltage</t>
  </si>
  <si>
    <t>Minimum VCR Voltage</t>
  </si>
  <si>
    <t>Compensation Ramp Current Source Value</t>
  </si>
  <si>
    <t>Recommended Capacitor Divider Value - Upper Cap</t>
  </si>
  <si>
    <t>Actual Capacitor Divider Value - Upper Cap</t>
  </si>
  <si>
    <t>Recommended Capacitor Divider Value - Lower Cap</t>
  </si>
  <si>
    <t>Actual Capacitor Divider Value - Lower Cap</t>
  </si>
  <si>
    <t>SS Current Source Value</t>
  </si>
  <si>
    <t>Required Soft Start Time at Full Load</t>
  </si>
  <si>
    <t>Actual Soft Start Time at Full Load</t>
  </si>
  <si>
    <t>Recommended SS Capacitance Value</t>
  </si>
  <si>
    <t>Actual SS Capacitance Value</t>
  </si>
  <si>
    <r>
      <t>Desired OVP Threshold Percentage of Nominal V</t>
    </r>
    <r>
      <rPr>
        <vertAlign val="subscript"/>
        <sz val="11"/>
        <color indexed="8"/>
        <rFont val="Calibri"/>
        <family val="2"/>
      </rPr>
      <t>out</t>
    </r>
  </si>
  <si>
    <t>OVP Threshold</t>
  </si>
  <si>
    <r>
      <t>BW Pin Voltage at Nominal V</t>
    </r>
    <r>
      <rPr>
        <vertAlign val="subscript"/>
        <sz val="11"/>
        <color indexed="8"/>
        <rFont val="Calibri"/>
        <family val="2"/>
      </rPr>
      <t>out</t>
    </r>
  </si>
  <si>
    <t>Bias Winding Nominal Voltage</t>
  </si>
  <si>
    <t>Bias Winding Resistor Divider Ratio</t>
  </si>
  <si>
    <t>Actual Bias Winding Lower Resistor Value</t>
  </si>
  <si>
    <t>Recommended Bias Winding Upper Resistor Value</t>
  </si>
  <si>
    <t>Actual Bias Winding Upper Resistor Value</t>
  </si>
  <si>
    <t>BW Filter Capacitor Needed so That the Bandwidth is 50 Times the Resonant Frequency</t>
  </si>
  <si>
    <t xml:space="preserve">Actual BW Filter Capacitor </t>
  </si>
  <si>
    <t>OCP3 Threshold</t>
  </si>
  <si>
    <t>OCP2 Threshold</t>
  </si>
  <si>
    <t>OCP1 Threshold</t>
  </si>
  <si>
    <t>Desired OCP3 Threshold (Percentage of Full Load at Nominal Input Voltage)</t>
  </si>
  <si>
    <t>Calculated OCP2 Level (Percentage of Full Load at Nominal Input Voltage)</t>
  </si>
  <si>
    <t>Sensed Average Input Current Level at Full Load</t>
  </si>
  <si>
    <t>Current Sense Ratio</t>
  </si>
  <si>
    <t>Select a Current Sense Capacitor</t>
  </si>
  <si>
    <t xml:space="preserve">Recommended Current Sense Resistor </t>
  </si>
  <si>
    <t>Actual Current Sense Resistor</t>
  </si>
  <si>
    <r>
      <t>Peak V</t>
    </r>
    <r>
      <rPr>
        <vertAlign val="subscript"/>
        <sz val="11"/>
        <color indexed="8"/>
        <rFont val="Calibri"/>
        <family val="2"/>
      </rPr>
      <t>ISNS</t>
    </r>
    <r>
      <rPr>
        <sz val="11"/>
        <color indexed="8"/>
        <rFont val="Calibri"/>
        <family val="2"/>
      </rPr>
      <t xml:space="preserve"> at Full Load</t>
    </r>
  </si>
  <si>
    <t>Ires peak at OCP1 Level</t>
  </si>
  <si>
    <t>Isec peak at OCP1 Level</t>
  </si>
  <si>
    <t>Recommended Primary/Secondary Turns Ratio</t>
  </si>
  <si>
    <r>
      <t>N</t>
    </r>
    <r>
      <rPr>
        <vertAlign val="subscript"/>
        <sz val="11"/>
        <color theme="1"/>
        <rFont val="Calibri"/>
        <family val="2"/>
        <scheme val="minor"/>
      </rPr>
      <t>PS(recommended)</t>
    </r>
  </si>
  <si>
    <t>Actual Primary/Secondary Turns Ratio</t>
  </si>
  <si>
    <t>Enter Actual Primary/Secondary Turns Ratio</t>
  </si>
  <si>
    <t>Recommended Primary/Bias Turns Ratio</t>
  </si>
  <si>
    <t>Actual Primary/Bias Turns Ratio</t>
  </si>
  <si>
    <t>Enter Actual Primary/Bias Turns Ratio</t>
  </si>
  <si>
    <r>
      <t>N</t>
    </r>
    <r>
      <rPr>
        <vertAlign val="subscript"/>
        <sz val="11"/>
        <color theme="1"/>
        <rFont val="Calibri"/>
        <family val="2"/>
        <scheme val="minor"/>
      </rPr>
      <t>PB</t>
    </r>
  </si>
  <si>
    <r>
      <t>N</t>
    </r>
    <r>
      <rPr>
        <vertAlign val="subscript"/>
        <sz val="11"/>
        <color theme="1"/>
        <rFont val="Calibri"/>
        <family val="2"/>
        <scheme val="minor"/>
      </rPr>
      <t>PB(recommended)</t>
    </r>
  </si>
  <si>
    <t>List of device</t>
  </si>
  <si>
    <t>Select Which Device You Are Using</t>
  </si>
  <si>
    <t>Target Efficiency</t>
  </si>
  <si>
    <t>Enter actual value of Resonant Capacitor used</t>
  </si>
  <si>
    <t>Value of EACH Resonant Capacitor If Using Split Resonant Capacitors</t>
  </si>
  <si>
    <t>LLC Output Rectifier Diodes/Synchronous rectifiers</t>
  </si>
  <si>
    <r>
      <t>C</t>
    </r>
    <r>
      <rPr>
        <vertAlign val="subscript"/>
        <sz val="11"/>
        <color theme="1"/>
        <rFont val="Calibri"/>
        <family val="2"/>
        <scheme val="minor"/>
      </rPr>
      <t>OUT</t>
    </r>
    <r>
      <rPr>
        <sz val="11"/>
        <color theme="1"/>
        <rFont val="Calibri"/>
        <family val="2"/>
        <scheme val="minor"/>
      </rPr>
      <t xml:space="preserve"> RMS Ripple Current Rating at resonant frequency</t>
    </r>
  </si>
  <si>
    <t>Rectifier's full wave output current</t>
  </si>
  <si>
    <t>UCC25640x DESIGN CALCULATOR TOOL</t>
  </si>
  <si>
    <t>Version: Original</t>
  </si>
  <si>
    <t>TI Literature Number:</t>
  </si>
  <si>
    <t>UCC256404</t>
  </si>
  <si>
    <t>Actual Bulk Stop Voltage</t>
  </si>
  <si>
    <t>Actual BLK divider power consumption</t>
  </si>
  <si>
    <t>mW</t>
  </si>
  <si>
    <t>Refer datasheet for the difference of UCC25640x devices</t>
  </si>
  <si>
    <t>LL/SS</t>
  </si>
  <si>
    <t>RBWProgram</t>
  </si>
  <si>
    <r>
      <t>k</t>
    </r>
    <r>
      <rPr>
        <vertAlign val="subscript"/>
        <sz val="11"/>
        <color indexed="8"/>
        <rFont val="Calibri"/>
        <family val="2"/>
      </rPr>
      <t>BMT</t>
    </r>
  </si>
  <si>
    <t>Option 1</t>
  </si>
  <si>
    <t>Option 2</t>
  </si>
  <si>
    <t>Option 3</t>
  </si>
  <si>
    <t>Option 4</t>
  </si>
  <si>
    <t>Option 5</t>
  </si>
  <si>
    <t>Option 6</t>
  </si>
  <si>
    <t>Option 7</t>
  </si>
  <si>
    <t>Option 8</t>
  </si>
  <si>
    <r>
      <t>R</t>
    </r>
    <r>
      <rPr>
        <vertAlign val="subscript"/>
        <sz val="11"/>
        <color indexed="8"/>
        <rFont val="Calibri"/>
        <family val="2"/>
      </rPr>
      <t>BMTProgram</t>
    </r>
  </si>
  <si>
    <t>Recommended Bias Winding Lower Resistor Value</t>
  </si>
  <si>
    <t>Actual BW Programming Resistance</t>
  </si>
  <si>
    <t>Recommended Effective BW Programming Resistance</t>
  </si>
  <si>
    <t>Actual OVP Threshold Percentage of Nominal Vout</t>
  </si>
  <si>
    <t>Desired initial Soft Start Precharge Voltage</t>
  </si>
  <si>
    <r>
      <t>V</t>
    </r>
    <r>
      <rPr>
        <vertAlign val="subscript"/>
        <sz val="11"/>
        <color indexed="8"/>
        <rFont val="Calibri"/>
        <family val="2"/>
      </rPr>
      <t>ssinit</t>
    </r>
  </si>
  <si>
    <t>Recommended Upper LL/SS Resistance</t>
  </si>
  <si>
    <r>
      <t>R</t>
    </r>
    <r>
      <rPr>
        <vertAlign val="subscript"/>
        <sz val="11"/>
        <color indexed="8"/>
        <rFont val="Calibri"/>
        <family val="2"/>
      </rPr>
      <t>LL/SS_Upper</t>
    </r>
  </si>
  <si>
    <r>
      <t>R</t>
    </r>
    <r>
      <rPr>
        <vertAlign val="subscript"/>
        <sz val="11"/>
        <color indexed="8"/>
        <rFont val="Calibri"/>
        <family val="2"/>
      </rPr>
      <t>LL/SS_Lower</t>
    </r>
  </si>
  <si>
    <t>Recommended Lower LL/SS Resistance</t>
  </si>
  <si>
    <t>Actual Upper LL/SS Resistance</t>
  </si>
  <si>
    <t>Actual Lower LL/SS Resistance</t>
  </si>
  <si>
    <t>LL/SS calculations</t>
  </si>
  <si>
    <t>Rth</t>
  </si>
  <si>
    <t>user upper resistance</t>
  </si>
  <si>
    <t>user lower resistance</t>
  </si>
  <si>
    <t>Vth</t>
  </si>
  <si>
    <t>IBMT</t>
  </si>
  <si>
    <t>sscal</t>
  </si>
  <si>
    <t>llcal</t>
  </si>
  <si>
    <t>Actual initial Soft Start Precharge Voltage</t>
  </si>
  <si>
    <t>Vssfinal</t>
  </si>
  <si>
    <t>Set VCR pin voltage peak to peak at full load, minimum switching frequency</t>
  </si>
  <si>
    <r>
      <t>V</t>
    </r>
    <r>
      <rPr>
        <vertAlign val="subscript"/>
        <sz val="11"/>
        <color indexed="8"/>
        <rFont val="Calibri"/>
        <family val="2"/>
      </rPr>
      <t>ramp(pk-pk)</t>
    </r>
  </si>
  <si>
    <t>Required capacitor divider ratio</t>
  </si>
  <si>
    <t>Set Contribution of compensation ramp to total VCR capacitor peak to peak voltage</t>
  </si>
  <si>
    <t>Actual peak to peak VCR voltage at minimum switching frequency</t>
  </si>
  <si>
    <t>Actual capacitor divider ratio</t>
  </si>
  <si>
    <t>Enter Bias winding upper resistor value</t>
  </si>
  <si>
    <t>Enter the  Capacitor divider value - lower cap</t>
  </si>
  <si>
    <t>Enter the  Capacitor divider value - upper cap</t>
  </si>
  <si>
    <t>Enter the LL/SS divider value upper resistance</t>
  </si>
  <si>
    <t>Enter the LL/SS divider value lower resistance</t>
  </si>
  <si>
    <r>
      <t xml:space="preserve">This spreadsheet guides the user through the design process of an LLC resonant DC/DC CONVERTER using the </t>
    </r>
    <r>
      <rPr>
        <b/>
        <sz val="11"/>
        <color indexed="10"/>
        <rFont val="Arial"/>
        <family val="2"/>
      </rPr>
      <t>UCC25640x</t>
    </r>
    <r>
      <rPr>
        <b/>
        <sz val="11"/>
        <rFont val="Arial"/>
        <family val="2"/>
      </rPr>
      <t>.  User interaction is required in order to get the best possible results.  Enter the desired specification where prompted, the highlighted cells are for user inputs; calculations for the design are based upon the inputs.</t>
    </r>
  </si>
  <si>
    <t>Suggested range between 1V and 2.0V</t>
  </si>
  <si>
    <t>option select to show negative voltage</t>
  </si>
  <si>
    <r>
      <t>V</t>
    </r>
    <r>
      <rPr>
        <vertAlign val="subscript"/>
        <sz val="11"/>
        <color indexed="8"/>
        <rFont val="Calibri"/>
        <family val="2"/>
      </rPr>
      <t>BMT_H</t>
    </r>
  </si>
  <si>
    <t>Ratio Between Burst Mode Entry and Burst Mode Exit</t>
  </si>
  <si>
    <t>Actual Ratio Between Burst Mode Entry and Burst Mode Exit</t>
  </si>
  <si>
    <t>Select  Option for Burst Mode Threshold Entry to Burst Mode Threshold Exit Ratio</t>
  </si>
  <si>
    <t>Actual Option for Ratio Between Burst Mode Entry and Burst Mode Exit</t>
  </si>
  <si>
    <t>UCC256403</t>
  </si>
  <si>
    <r>
      <t>V</t>
    </r>
    <r>
      <rPr>
        <vertAlign val="subscript"/>
        <sz val="11"/>
        <color indexed="8"/>
        <rFont val="Calibri"/>
        <family val="2"/>
      </rPr>
      <t>BMT_L</t>
    </r>
  </si>
  <si>
    <t>Suggested range between 3V and 5.5V</t>
  </si>
  <si>
    <r>
      <t>V</t>
    </r>
    <r>
      <rPr>
        <vertAlign val="subscript"/>
        <sz val="11"/>
        <color indexed="8"/>
        <rFont val="Calibri"/>
        <family val="2"/>
      </rPr>
      <t>Drop</t>
    </r>
  </si>
  <si>
    <t>OVP Threshold Adjustment to Account for Rectifying Element, Transformer Leakage, Resistive Losses In Power Stage, etc.</t>
  </si>
  <si>
    <t xml:space="preserve">Enter estimation for voltage drop within power stage (rectifying element, resistive losses, transformer leakage, etc). </t>
  </si>
  <si>
    <t>Target Burst Mode Threshold Exit Setting</t>
  </si>
  <si>
    <t>primary RMS current</t>
  </si>
  <si>
    <t>magnetizing current</t>
  </si>
  <si>
    <t>resonant current</t>
  </si>
  <si>
    <t>AC resonant capacitor voltage</t>
  </si>
  <si>
    <t>resonant capacitor max voltage</t>
  </si>
  <si>
    <t>resonant capacitor min voltage</t>
  </si>
  <si>
    <t>peak to peak resonant capacitor voltage</t>
  </si>
  <si>
    <r>
      <t>Re-enter this value in the Q</t>
    </r>
    <r>
      <rPr>
        <vertAlign val="subscript"/>
        <sz val="11"/>
        <rFont val="Calibri"/>
        <family val="2"/>
        <scheme val="minor"/>
      </rPr>
      <t>E(selected)</t>
    </r>
    <r>
      <rPr>
        <sz val="11"/>
        <rFont val="Calibri"/>
        <family val="2"/>
        <scheme val="minor"/>
      </rPr>
      <t xml:space="preserve"> cell above to see the actual normalized frequency at M</t>
    </r>
    <r>
      <rPr>
        <vertAlign val="subscript"/>
        <sz val="11"/>
        <rFont val="Calibri"/>
        <family val="2"/>
        <scheme val="minor"/>
      </rPr>
      <t>G(max)</t>
    </r>
    <r>
      <rPr>
        <sz val="11"/>
        <rFont val="Calibri"/>
        <family val="2"/>
        <scheme val="minor"/>
      </rPr>
      <t xml:space="preserve"> and M</t>
    </r>
    <r>
      <rPr>
        <vertAlign val="subscript"/>
        <sz val="11"/>
        <rFont val="Calibri"/>
        <family val="2"/>
        <scheme val="minor"/>
      </rPr>
      <t>G(min)</t>
    </r>
  </si>
  <si>
    <r>
      <t>Enter f</t>
    </r>
    <r>
      <rPr>
        <vertAlign val="subscript"/>
        <sz val="11"/>
        <rFont val="Calibri"/>
        <family val="2"/>
        <scheme val="minor"/>
      </rPr>
      <t>N</t>
    </r>
    <r>
      <rPr>
        <sz val="11"/>
        <rFont val="Calibri"/>
        <family val="2"/>
        <scheme val="minor"/>
      </rPr>
      <t xml:space="preserve"> value at the second intersection of the M</t>
    </r>
    <r>
      <rPr>
        <vertAlign val="subscript"/>
        <sz val="11"/>
        <rFont val="Calibri"/>
        <family val="2"/>
        <scheme val="minor"/>
      </rPr>
      <t>G(max)</t>
    </r>
    <r>
      <rPr>
        <sz val="11"/>
        <rFont val="Calibri"/>
        <family val="2"/>
        <scheme val="minor"/>
      </rPr>
      <t xml:space="preserve"> line and LLC Gain Curve shown in figure above</t>
    </r>
  </si>
  <si>
    <r>
      <t>Enter f</t>
    </r>
    <r>
      <rPr>
        <vertAlign val="subscript"/>
        <sz val="11"/>
        <rFont val="Calibri"/>
        <family val="2"/>
        <scheme val="minor"/>
      </rPr>
      <t>N</t>
    </r>
    <r>
      <rPr>
        <sz val="11"/>
        <rFont val="Calibri"/>
        <family val="2"/>
        <scheme val="minor"/>
      </rPr>
      <t xml:space="preserve"> value at the second intersection of the M</t>
    </r>
    <r>
      <rPr>
        <vertAlign val="subscript"/>
        <sz val="11"/>
        <rFont val="Calibri"/>
        <family val="2"/>
        <scheme val="minor"/>
      </rPr>
      <t>G(min)</t>
    </r>
    <r>
      <rPr>
        <sz val="11"/>
        <rFont val="Calibri"/>
        <family val="2"/>
        <scheme val="minor"/>
      </rPr>
      <t xml:space="preserve"> line and LLC Gain Curve shown in figure above</t>
    </r>
  </si>
  <si>
    <r>
      <t>Enter the current sense capacitor value such that the calculated R</t>
    </r>
    <r>
      <rPr>
        <vertAlign val="subscript"/>
        <sz val="11"/>
        <rFont val="Calibri"/>
        <family val="2"/>
        <scheme val="minor"/>
      </rPr>
      <t>ISNS</t>
    </r>
    <r>
      <rPr>
        <sz val="11"/>
        <rFont val="Calibri"/>
        <family val="2"/>
        <scheme val="minor"/>
      </rPr>
      <t xml:space="preserve"> &lt; 500 Ω</t>
    </r>
  </si>
  <si>
    <t>Recommended Lower BLK Sense Resistor Value</t>
  </si>
  <si>
    <t>Gain Curve Graph Up to Date?</t>
  </si>
  <si>
    <t>UCC25640x Enhanced LLC Resonant Controller</t>
  </si>
  <si>
    <t>Tau</t>
  </si>
  <si>
    <t>suggested upper resistance</t>
  </si>
  <si>
    <t>suggested lower resistance</t>
  </si>
  <si>
    <t>Vssinit_min</t>
  </si>
  <si>
    <r>
      <t>Select Ratio between burst mode entry and burst exit, Note Option 5 forces Vssinit to be 0 V while option 6 allows programming an initial V</t>
    </r>
    <r>
      <rPr>
        <vertAlign val="subscript"/>
        <sz val="11"/>
        <color theme="1"/>
        <rFont val="Calibri"/>
        <family val="2"/>
        <scheme val="minor"/>
      </rPr>
      <t>ssinit</t>
    </r>
    <r>
      <rPr>
        <sz val="11"/>
        <color theme="1"/>
        <rFont val="Calibri"/>
        <family val="2"/>
        <scheme val="minor"/>
      </rPr>
      <t xml:space="preserve"> voltage value</t>
    </r>
  </si>
  <si>
    <t>VCR peak to peak at desired burst/ZCS threshold</t>
  </si>
  <si>
    <t>burst mode</t>
  </si>
  <si>
    <t>ZCS Calculation for option 7</t>
  </si>
  <si>
    <t>Fsw_max</t>
  </si>
  <si>
    <t>Iramp</t>
  </si>
  <si>
    <t>VCR peak to peak</t>
  </si>
  <si>
    <t>Lower VCR cap</t>
  </si>
  <si>
    <t>BMTH</t>
  </si>
  <si>
    <t>UCC256402</t>
  </si>
  <si>
    <t>Power Stage</t>
  </si>
  <si>
    <t>Magnetizing Inductance (Lm)</t>
  </si>
  <si>
    <t>Resonant Inductance (Lr)</t>
  </si>
  <si>
    <t>Resonant Capacitance (Cr)</t>
  </si>
  <si>
    <t>Transformer Pri:Sec Turns Ratio</t>
  </si>
  <si>
    <t>Output Power</t>
  </si>
  <si>
    <t>Output Capacitance</t>
  </si>
  <si>
    <t>Effective Output Capacitance ESR</t>
  </si>
  <si>
    <t>Efficiency</t>
  </si>
  <si>
    <t>Output Load Resistance (RL)</t>
  </si>
  <si>
    <t>Equivalent Load Resistance (Re)</t>
  </si>
  <si>
    <r>
      <t>R</t>
    </r>
    <r>
      <rPr>
        <vertAlign val="subscript"/>
        <sz val="11"/>
        <color theme="1"/>
        <rFont val="Calibri"/>
        <family val="2"/>
        <scheme val="minor"/>
      </rPr>
      <t>L</t>
    </r>
  </si>
  <si>
    <t>Re</t>
  </si>
  <si>
    <r>
      <t>C</t>
    </r>
    <r>
      <rPr>
        <vertAlign val="subscript"/>
        <sz val="11"/>
        <color theme="1"/>
        <rFont val="Calibri"/>
        <family val="2"/>
        <scheme val="minor"/>
      </rPr>
      <t>OUT</t>
    </r>
  </si>
  <si>
    <r>
      <t>R</t>
    </r>
    <r>
      <rPr>
        <vertAlign val="subscript"/>
        <sz val="11"/>
        <color theme="1"/>
        <rFont val="Calibri"/>
        <family val="2"/>
        <scheme val="minor"/>
      </rPr>
      <t>ESR</t>
    </r>
  </si>
  <si>
    <r>
      <t>m</t>
    </r>
    <r>
      <rPr>
        <sz val="11"/>
        <color theme="1"/>
        <rFont val="Calibri"/>
        <family val="2"/>
      </rPr>
      <t>Ω</t>
    </r>
  </si>
  <si>
    <t>η</t>
  </si>
  <si>
    <t>Power Stage Gain at Nominal Input Voltage</t>
  </si>
  <si>
    <r>
      <t>M</t>
    </r>
    <r>
      <rPr>
        <vertAlign val="subscript"/>
        <sz val="11"/>
        <color theme="1"/>
        <rFont val="Calibri"/>
        <family val="2"/>
        <scheme val="minor"/>
      </rPr>
      <t>G(nom)</t>
    </r>
  </si>
  <si>
    <t>search value</t>
  </si>
  <si>
    <t>closest value</t>
  </si>
  <si>
    <r>
      <t>f</t>
    </r>
    <r>
      <rPr>
        <vertAlign val="subscript"/>
        <sz val="11"/>
        <color theme="1"/>
        <rFont val="Calibri"/>
        <family val="2"/>
        <scheme val="minor"/>
      </rPr>
      <t>N</t>
    </r>
    <r>
      <rPr>
        <sz val="11"/>
        <color theme="1"/>
        <rFont val="Calibri"/>
        <family val="2"/>
        <scheme val="minor"/>
      </rPr>
      <t xml:space="preserve"> at M</t>
    </r>
    <r>
      <rPr>
        <vertAlign val="subscript"/>
        <sz val="11"/>
        <color theme="1"/>
        <rFont val="Calibri"/>
        <family val="2"/>
        <scheme val="minor"/>
      </rPr>
      <t>G(nom)</t>
    </r>
  </si>
  <si>
    <r>
      <t>f</t>
    </r>
    <r>
      <rPr>
        <vertAlign val="subscript"/>
        <sz val="11"/>
        <color theme="1"/>
        <rFont val="Calibri"/>
        <family val="2"/>
        <scheme val="minor"/>
      </rPr>
      <t>N(Mg_nom)</t>
    </r>
  </si>
  <si>
    <t>Nominal Switching Frequency</t>
  </si>
  <si>
    <r>
      <t>f</t>
    </r>
    <r>
      <rPr>
        <vertAlign val="subscript"/>
        <sz val="11"/>
        <color theme="1"/>
        <rFont val="Calibri"/>
        <family val="2"/>
        <scheme val="minor"/>
      </rPr>
      <t>SW(nom)</t>
    </r>
  </si>
  <si>
    <t>Enter the total output capacitance</t>
  </si>
  <si>
    <t>mF</t>
  </si>
  <si>
    <t>Enter the effective equivalent series resistance of theoutput capacitance</t>
  </si>
  <si>
    <t>small signal calcuations</t>
  </si>
  <si>
    <t>B</t>
  </si>
  <si>
    <t>C</t>
  </si>
  <si>
    <r>
      <t>Enter f</t>
    </r>
    <r>
      <rPr>
        <vertAlign val="subscript"/>
        <sz val="11"/>
        <rFont val="Calibri"/>
        <family val="2"/>
        <scheme val="minor"/>
      </rPr>
      <t>N</t>
    </r>
    <r>
      <rPr>
        <sz val="11"/>
        <rFont val="Calibri"/>
        <family val="2"/>
        <scheme val="minor"/>
      </rPr>
      <t xml:space="preserve"> value at the second intersection of the M</t>
    </r>
    <r>
      <rPr>
        <vertAlign val="subscript"/>
        <sz val="11"/>
        <rFont val="Calibri"/>
        <family val="2"/>
        <scheme val="minor"/>
      </rPr>
      <t>G(nom)</t>
    </r>
    <r>
      <rPr>
        <sz val="11"/>
        <rFont val="Calibri"/>
        <family val="2"/>
        <scheme val="minor"/>
      </rPr>
      <t xml:space="preserve"> line and LLC Gain Curve shown in figure to the right</t>
    </r>
  </si>
  <si>
    <t>Gvf</t>
  </si>
  <si>
    <t>M</t>
  </si>
  <si>
    <t>Fsw</t>
  </si>
  <si>
    <t>w</t>
  </si>
  <si>
    <r>
      <t>s=j</t>
    </r>
    <r>
      <rPr>
        <sz val="11"/>
        <color theme="1"/>
        <rFont val="Symbol"/>
        <family val="1"/>
        <charset val="2"/>
      </rPr>
      <t>w</t>
    </r>
  </si>
  <si>
    <r>
      <t>G(j</t>
    </r>
    <r>
      <rPr>
        <sz val="11"/>
        <color theme="1"/>
        <rFont val="Symbol"/>
        <family val="1"/>
        <charset val="2"/>
      </rPr>
      <t>w)</t>
    </r>
  </si>
  <si>
    <t>Gain</t>
  </si>
  <si>
    <t>Phase</t>
  </si>
  <si>
    <t>K</t>
  </si>
  <si>
    <t>t2</t>
  </si>
  <si>
    <t>t1</t>
  </si>
  <si>
    <t>Compensation</t>
  </si>
  <si>
    <t>Compensation Network Type</t>
  </si>
  <si>
    <t>Type II with Inner Loop</t>
  </si>
  <si>
    <t>Type III with Inner Loop</t>
  </si>
  <si>
    <t>Top Feedback Resistor</t>
  </si>
  <si>
    <t>Compensation Resistor</t>
  </si>
  <si>
    <t>Compensation Capacitor</t>
  </si>
  <si>
    <t>High Frequency Capacitor</t>
  </si>
  <si>
    <t>Feedforward Resistor</t>
  </si>
  <si>
    <t>Feedforward Capacitor</t>
  </si>
  <si>
    <t>Opto-coupler Bias Resistor</t>
  </si>
  <si>
    <t>Opto-coupler Current Transfer Ratio</t>
  </si>
  <si>
    <r>
      <t>R</t>
    </r>
    <r>
      <rPr>
        <vertAlign val="subscript"/>
        <sz val="11"/>
        <color theme="1"/>
        <rFont val="Calibri"/>
        <family val="2"/>
        <scheme val="minor"/>
      </rPr>
      <t>FBT</t>
    </r>
  </si>
  <si>
    <t>CTR</t>
  </si>
  <si>
    <r>
      <t>R</t>
    </r>
    <r>
      <rPr>
        <vertAlign val="subscript"/>
        <sz val="11"/>
        <color theme="1"/>
        <rFont val="Calibri"/>
        <family val="2"/>
        <scheme val="minor"/>
      </rPr>
      <t>COMP</t>
    </r>
  </si>
  <si>
    <r>
      <t>C</t>
    </r>
    <r>
      <rPr>
        <vertAlign val="subscript"/>
        <sz val="11"/>
        <color theme="1"/>
        <rFont val="Calibri"/>
        <family val="2"/>
        <scheme val="minor"/>
      </rPr>
      <t>COMP</t>
    </r>
  </si>
  <si>
    <r>
      <t>C</t>
    </r>
    <r>
      <rPr>
        <vertAlign val="subscript"/>
        <sz val="11"/>
        <color theme="1"/>
        <rFont val="Calibri"/>
        <family val="2"/>
        <scheme val="minor"/>
      </rPr>
      <t>HF</t>
    </r>
  </si>
  <si>
    <r>
      <t>R</t>
    </r>
    <r>
      <rPr>
        <vertAlign val="subscript"/>
        <sz val="11"/>
        <color theme="1"/>
        <rFont val="Calibri"/>
        <family val="2"/>
        <scheme val="minor"/>
      </rPr>
      <t>FF</t>
    </r>
  </si>
  <si>
    <r>
      <t>C</t>
    </r>
    <r>
      <rPr>
        <vertAlign val="subscript"/>
        <sz val="11"/>
        <color theme="1"/>
        <rFont val="Calibri"/>
        <family val="2"/>
        <scheme val="minor"/>
      </rPr>
      <t>FF</t>
    </r>
  </si>
  <si>
    <r>
      <t>R</t>
    </r>
    <r>
      <rPr>
        <vertAlign val="subscript"/>
        <sz val="11"/>
        <color theme="1"/>
        <rFont val="Calibri"/>
        <family val="2"/>
        <scheme val="minor"/>
      </rPr>
      <t>Bias</t>
    </r>
  </si>
  <si>
    <r>
      <t>k</t>
    </r>
    <r>
      <rPr>
        <sz val="11"/>
        <color theme="1"/>
        <rFont val="Calibri"/>
        <family val="2"/>
      </rPr>
      <t>Ω</t>
    </r>
  </si>
  <si>
    <t>Zener Voltage</t>
  </si>
  <si>
    <r>
      <t>V</t>
    </r>
    <r>
      <rPr>
        <vertAlign val="subscript"/>
        <sz val="11"/>
        <color theme="1"/>
        <rFont val="Calibri"/>
        <family val="2"/>
        <scheme val="minor"/>
      </rPr>
      <t>Zener</t>
    </r>
  </si>
  <si>
    <t>RFBT</t>
  </si>
  <si>
    <t>RCOMP</t>
  </si>
  <si>
    <t>CCOMP</t>
  </si>
  <si>
    <t>CHF</t>
  </si>
  <si>
    <t>RFF</t>
  </si>
  <si>
    <t>CFF</t>
  </si>
  <si>
    <t>VZener</t>
  </si>
  <si>
    <t>RBias</t>
  </si>
  <si>
    <t>Type II IL Constants</t>
  </si>
  <si>
    <t>Opto-coupler Parasitic Pole</t>
  </si>
  <si>
    <r>
      <t>Opto</t>
    </r>
    <r>
      <rPr>
        <vertAlign val="subscript"/>
        <sz val="11"/>
        <color theme="1"/>
        <rFont val="Calibri"/>
        <family val="2"/>
        <scheme val="minor"/>
      </rPr>
      <t>Pole</t>
    </r>
  </si>
  <si>
    <t>Opto-pole</t>
  </si>
  <si>
    <t>Bottom Feedback Resistor</t>
  </si>
  <si>
    <r>
      <t>R</t>
    </r>
    <r>
      <rPr>
        <vertAlign val="subscript"/>
        <sz val="11"/>
        <color theme="1"/>
        <rFont val="Calibri"/>
        <family val="2"/>
        <scheme val="minor"/>
      </rPr>
      <t>FBB</t>
    </r>
  </si>
  <si>
    <t>RFBB</t>
  </si>
  <si>
    <t>divider ratio</t>
  </si>
  <si>
    <t>with opto-pole, bias resistors, CTR, etc</t>
  </si>
  <si>
    <t>RFB</t>
  </si>
  <si>
    <t>Type II Closed Loop</t>
  </si>
  <si>
    <r>
      <t>V</t>
    </r>
    <r>
      <rPr>
        <vertAlign val="subscript"/>
        <sz val="11"/>
        <color indexed="8"/>
        <rFont val="Calibri"/>
        <family val="2"/>
      </rPr>
      <t>CR(pk-pk)</t>
    </r>
  </si>
  <si>
    <t>deleted</t>
  </si>
  <si>
    <t>Minimum Soft Start Precharge Voltage Based on VBMT_H and Css</t>
  </si>
  <si>
    <t>Enter the desired burst mode threshold.</t>
  </si>
  <si>
    <t>Enter the selected soft start capacitance</t>
  </si>
  <si>
    <r>
      <t>V</t>
    </r>
    <r>
      <rPr>
        <vertAlign val="subscript"/>
        <sz val="11"/>
        <color indexed="8"/>
        <rFont val="Calibri"/>
        <family val="2"/>
      </rPr>
      <t>ssinit_min</t>
    </r>
  </si>
  <si>
    <r>
      <t>Enter the desired initial soft start voltage. Note V</t>
    </r>
    <r>
      <rPr>
        <vertAlign val="subscript"/>
        <sz val="11"/>
        <color theme="1"/>
        <rFont val="Calibri"/>
        <family val="2"/>
        <scheme val="minor"/>
      </rPr>
      <t>ssinit</t>
    </r>
    <r>
      <rPr>
        <sz val="11"/>
        <color theme="1"/>
        <rFont val="Calibri"/>
        <family val="2"/>
        <scheme val="minor"/>
      </rPr>
      <t xml:space="preserve"> must satisfy the inequality above unless BW Option 5 is selected. This calculation is provded in Cell 202. It is recommended to limit the precharge voltage to less than 1V.</t>
    </r>
  </si>
  <si>
    <t>Maximum attainable LL/SS Voltage at End of Soft Start</t>
  </si>
  <si>
    <r>
      <t>V</t>
    </r>
    <r>
      <rPr>
        <vertAlign val="subscript"/>
        <sz val="11"/>
        <color indexed="8"/>
        <rFont val="Calibri"/>
        <family val="2"/>
      </rPr>
      <t>ssinit_final</t>
    </r>
  </si>
  <si>
    <t>Recommended to have &gt;5V for max attainable LL/SS voltage</t>
  </si>
  <si>
    <t>G(s)</t>
  </si>
  <si>
    <t>Type III IL Constants</t>
  </si>
  <si>
    <t>H(s)</t>
  </si>
  <si>
    <t>Total Closed Loop</t>
  </si>
  <si>
    <t>Total Compensator</t>
  </si>
  <si>
    <t>UCC256402A</t>
  </si>
  <si>
    <t>UCC256404A</t>
  </si>
  <si>
    <t>Actual Bulk Over-Voltage Threshold Rising Threshold</t>
  </si>
  <si>
    <t>Actual Bulk Over-Voltage Threshold Falling Threshold</t>
  </si>
  <si>
    <r>
      <t>V</t>
    </r>
    <r>
      <rPr>
        <vertAlign val="subscript"/>
        <sz val="11"/>
        <color theme="1"/>
        <rFont val="Calibri"/>
        <family val="2"/>
        <scheme val="minor"/>
      </rPr>
      <t>BLKOVPrise</t>
    </r>
  </si>
  <si>
    <r>
      <t>V</t>
    </r>
    <r>
      <rPr>
        <vertAlign val="subscript"/>
        <sz val="11"/>
        <color theme="1"/>
        <rFont val="Calibri"/>
        <family val="2"/>
        <scheme val="minor"/>
      </rPr>
      <t>BLKOVfall</t>
    </r>
  </si>
  <si>
    <t>BLK OVP</t>
  </si>
  <si>
    <t>BLK Lower Resistor</t>
  </si>
  <si>
    <t>BLK Upper Resistor</t>
  </si>
  <si>
    <t>BLK OVP Rising</t>
  </si>
  <si>
    <t>BLK OVP Falling</t>
  </si>
  <si>
    <t>BLK OVP Rising Threshold</t>
  </si>
  <si>
    <t>BLK OVP Falling Threshold</t>
  </si>
  <si>
    <t>BLK OVP Feature only present in UCC256402A</t>
  </si>
  <si>
    <t>Burst Packet Size</t>
  </si>
  <si>
    <r>
      <t>N</t>
    </r>
    <r>
      <rPr>
        <vertAlign val="subscript"/>
        <sz val="11"/>
        <color indexed="8"/>
        <rFont val="Calibri"/>
        <family val="2"/>
      </rPr>
      <t>Burst</t>
    </r>
  </si>
  <si>
    <t>Minimum number of switching cycles in each burst packet</t>
  </si>
  <si>
    <t>Rev 3.0</t>
  </si>
  <si>
    <t>Corrected broken cell reference on schematic page for soft start cap</t>
  </si>
  <si>
    <t>Added burst packet size</t>
  </si>
  <si>
    <t>Added BLK OVP calculation</t>
  </si>
  <si>
    <t>Added UCC256402A and UCC256404A versions</t>
  </si>
  <si>
    <t>Type II with inner loop</t>
  </si>
  <si>
    <t>Type III with inner loop</t>
  </si>
  <si>
    <t>Type II no inner loop</t>
  </si>
  <si>
    <t>with opto, bias resistors, etc</t>
  </si>
  <si>
    <t>total loop</t>
  </si>
  <si>
    <t>Type II No Inner Loop</t>
  </si>
  <si>
    <t>resistor and capacitor lookup table</t>
  </si>
  <si>
    <t>Rev 4.0</t>
  </si>
  <si>
    <t>UCC256404B</t>
  </si>
  <si>
    <t>UCC256403A</t>
  </si>
  <si>
    <t>added UCC256403A and UCC256404B</t>
  </si>
  <si>
    <t>s</t>
  </si>
  <si>
    <t>Load step Period</t>
  </si>
  <si>
    <t>Load step on time</t>
  </si>
  <si>
    <t>Load step Rising time</t>
  </si>
  <si>
    <r>
      <t>k</t>
    </r>
    <r>
      <rPr>
        <sz val="10"/>
        <color theme="1"/>
        <rFont val="Malgun Gothic Semilight"/>
        <family val="2"/>
        <charset val="134"/>
      </rPr>
      <t>Ω</t>
    </r>
  </si>
  <si>
    <t>A/us</t>
  </si>
  <si>
    <t>Load step slew rate</t>
  </si>
  <si>
    <t>KHz</t>
  </si>
  <si>
    <t>Load step Frequency</t>
  </si>
  <si>
    <t>Load current step Duty cycle</t>
  </si>
  <si>
    <t>Load step current</t>
  </si>
  <si>
    <r>
      <t>m</t>
    </r>
    <r>
      <rPr>
        <sz val="10"/>
        <color theme="1"/>
        <rFont val="Malgun Gothic Semilight"/>
        <family val="2"/>
        <charset val="134"/>
      </rPr>
      <t>Ω</t>
    </r>
  </si>
  <si>
    <t>Transient points</t>
  </si>
  <si>
    <t>C_(k)*Zout_(k)</t>
  </si>
  <si>
    <t>Hz</t>
  </si>
  <si>
    <t>frequency</t>
  </si>
  <si>
    <t>Log scale converter</t>
  </si>
  <si>
    <t>Basic Data</t>
  </si>
  <si>
    <t>ω5</t>
  </si>
  <si>
    <t>nH</t>
  </si>
  <si>
    <t>mH</t>
  </si>
  <si>
    <r>
      <t>M_</t>
    </r>
    <r>
      <rPr>
        <sz val="11"/>
        <rFont val="Malgun Gothic Semilight"/>
        <family val="2"/>
        <charset val="134"/>
      </rPr>
      <t>Ω</t>
    </r>
  </si>
  <si>
    <t>uC</t>
  </si>
  <si>
    <t>nC</t>
  </si>
  <si>
    <r>
      <t>k</t>
    </r>
    <r>
      <rPr>
        <sz val="11"/>
        <color indexed="8"/>
        <rFont val="Malgun Gothic Semilight"/>
        <family val="2"/>
        <charset val="134"/>
      </rPr>
      <t>Ω</t>
    </r>
  </si>
  <si>
    <t>uA</t>
  </si>
  <si>
    <t>MHz</t>
  </si>
  <si>
    <r>
      <rPr>
        <sz val="11"/>
        <color theme="1"/>
        <rFont val="宋体"/>
        <family val="3"/>
        <charset val="134"/>
      </rPr>
      <t>ω</t>
    </r>
    <r>
      <rPr>
        <sz val="11"/>
        <color theme="1"/>
        <rFont val="Arial"/>
        <family val="2"/>
      </rPr>
      <t>p0</t>
    </r>
  </si>
  <si>
    <r>
      <rPr>
        <sz val="11"/>
        <color theme="1"/>
        <rFont val="宋体"/>
        <family val="3"/>
        <charset val="134"/>
      </rPr>
      <t>ω</t>
    </r>
    <r>
      <rPr>
        <sz val="11"/>
        <color theme="1"/>
        <rFont val="Arial"/>
        <family val="2"/>
      </rPr>
      <t>p</t>
    </r>
  </si>
  <si>
    <t>µS</t>
  </si>
  <si>
    <t>us</t>
  </si>
  <si>
    <r>
      <t>m</t>
    </r>
    <r>
      <rPr>
        <sz val="11"/>
        <color theme="1"/>
        <rFont val="Malgun Gothic Semilight"/>
        <family val="2"/>
        <charset val="134"/>
      </rPr>
      <t>Ω</t>
    </r>
  </si>
  <si>
    <r>
      <rPr>
        <sz val="11"/>
        <color theme="1"/>
        <rFont val="宋体"/>
        <family val="2"/>
        <charset val="134"/>
      </rPr>
      <t>Ω</t>
    </r>
    <r>
      <rPr>
        <sz val="11"/>
        <color theme="1"/>
        <rFont val="Arial"/>
        <family val="2"/>
      </rPr>
      <t>o</t>
    </r>
  </si>
  <si>
    <r>
      <rPr>
        <sz val="11"/>
        <color theme="1"/>
        <rFont val="Malgun Gothic Semilight"/>
        <family val="2"/>
        <charset val="134"/>
      </rPr>
      <t>Ω</t>
    </r>
    <r>
      <rPr>
        <sz val="11"/>
        <color theme="1"/>
        <rFont val="Arial"/>
        <family val="2"/>
      </rPr>
      <t>s</t>
    </r>
  </si>
  <si>
    <t>Added compensation tool from Richard Yang</t>
  </si>
  <si>
    <t>Crossover Frequency</t>
  </si>
  <si>
    <t>Phase Margin</t>
  </si>
  <si>
    <t>°</t>
  </si>
  <si>
    <r>
      <t>Discrete resonant inductor or transformer leakage inductance used for L</t>
    </r>
    <r>
      <rPr>
        <vertAlign val="subscript"/>
        <sz val="11"/>
        <color theme="1"/>
        <rFont val="Calibri"/>
        <family val="2"/>
        <scheme val="minor"/>
      </rPr>
      <t>R</t>
    </r>
    <r>
      <rPr>
        <sz val="11"/>
        <color theme="1"/>
        <rFont val="Calibri"/>
        <family val="2"/>
        <scheme val="minor"/>
      </rPr>
      <t>?</t>
    </r>
  </si>
  <si>
    <t>Integrated Leakage</t>
  </si>
  <si>
    <t>Discrete Inductor</t>
  </si>
  <si>
    <t>Zo</t>
  </si>
  <si>
    <t>k</t>
  </si>
  <si>
    <r>
      <t>L</t>
    </r>
    <r>
      <rPr>
        <vertAlign val="subscript"/>
        <sz val="11"/>
        <color theme="1"/>
        <rFont val="Calibri"/>
        <family val="2"/>
        <scheme val="minor"/>
      </rPr>
      <t>P</t>
    </r>
  </si>
  <si>
    <t>Note: Qe here is 1/Q in TDK paper</t>
  </si>
  <si>
    <t>FR</t>
  </si>
  <si>
    <t>FR^2</t>
  </si>
  <si>
    <t>1/k</t>
  </si>
  <si>
    <t>Recommended Llk</t>
  </si>
  <si>
    <t>Lp based on coupling coefficient</t>
  </si>
  <si>
    <t>M - full load</t>
  </si>
  <si>
    <t>Lr1 of T model</t>
  </si>
  <si>
    <t>M - no load</t>
  </si>
  <si>
    <t>total denominator - full load</t>
  </si>
  <si>
    <t>total denominator - no load</t>
  </si>
  <si>
    <r>
      <t>L</t>
    </r>
    <r>
      <rPr>
        <vertAlign val="subscript"/>
        <sz val="11"/>
        <color theme="1"/>
        <rFont val="Calibri"/>
        <family val="2"/>
        <scheme val="minor"/>
      </rPr>
      <t>LK(recommended)</t>
    </r>
  </si>
  <si>
    <r>
      <t>L</t>
    </r>
    <r>
      <rPr>
        <vertAlign val="subscript"/>
        <sz val="11"/>
        <color theme="1"/>
        <rFont val="Calibri"/>
        <family val="2"/>
        <scheme val="minor"/>
      </rPr>
      <t>LK</t>
    </r>
  </si>
  <si>
    <t>CR(recommended)</t>
  </si>
  <si>
    <t>CR</t>
  </si>
  <si>
    <t>Zo_calc</t>
  </si>
  <si>
    <t>Q calc</t>
  </si>
  <si>
    <t>Added integrated leakage gain curve option based on TDK paper:</t>
  </si>
  <si>
    <t>https://product.tdk.com/info/en/catalog/datasheets/trans_ac_dc-converter_srx_srv_en.pdf</t>
  </si>
  <si>
    <t>How to reduce audible noise and power consumption at standby in your AC/DC design</t>
  </si>
  <si>
    <t>Application Notes</t>
  </si>
  <si>
    <t>Migrating to UCC25640x from UCC25630x (Rev. A)</t>
  </si>
  <si>
    <t>Improving Transient Response in LLC Converters Using Hybrid Hysteretic Control (Rev. A)</t>
  </si>
  <si>
    <t>EVMs</t>
  </si>
  <si>
    <t>AC to isolated DC EVM with UCC28056B, UCC256404 and UCC24624</t>
  </si>
  <si>
    <t>UCC25640x half bridge LLC evaluation module</t>
  </si>
  <si>
    <t>Simplis Simulation Model</t>
  </si>
  <si>
    <t>UCC25640x Simplis Model</t>
  </si>
  <si>
    <t>Reference Designs</t>
  </si>
  <si>
    <t>180-W universal input PFC + LLC TV power supply reference design</t>
  </si>
  <si>
    <t>93% Efficiency, 400-W AC/DC reference design for avionics</t>
  </si>
  <si>
    <t>336-W Auxless AC/DC power supply reference design with 80 PLUS platinum compatible performance</t>
  </si>
  <si>
    <t>LLC Resonant converter control card reference design</t>
  </si>
  <si>
    <t>Universal input, 500-W CC/CV e-Bike charger reference design</t>
  </si>
  <si>
    <t>Single-stage AC/DC LCC resonant converter reference design</t>
  </si>
  <si>
    <t>&gt;95% Efficiency, 1-kW analog control AC/DC reference design for 5G telecom rectifier</t>
  </si>
  <si>
    <t>Added sheet listing app notes, reference designs, etc.</t>
  </si>
  <si>
    <t>Power stage Gain Calcuation for discrete Lr</t>
  </si>
  <si>
    <t>Power Stage Gain Calculation for Integrated Leakge</t>
  </si>
  <si>
    <t>UCC25640X LLC Loop Plot &amp; Load Transient Validation &amp; Tuning Tool</t>
    <phoneticPr fontId="12" type="noConversion"/>
  </si>
  <si>
    <t>LLC Power Stage Input</t>
    <phoneticPr fontId="12" type="noConversion"/>
  </si>
  <si>
    <t>LLC Controller Parameter Setting</t>
    <phoneticPr fontId="12" type="noConversion"/>
  </si>
  <si>
    <t>UCC25640X Loop Circuit setting</t>
    <phoneticPr fontId="12" type="noConversion"/>
  </si>
  <si>
    <t>PFC input</t>
    <phoneticPr fontId="12" type="noConversion"/>
  </si>
  <si>
    <t>Vin</t>
    <phoneticPr fontId="12" type="noConversion"/>
  </si>
  <si>
    <t>VDC</t>
    <phoneticPr fontId="12" type="noConversion"/>
  </si>
  <si>
    <t>VCR divider Capacitor_Higher Cap</t>
    <phoneticPr fontId="12" type="noConversion"/>
  </si>
  <si>
    <t>CdivH</t>
    <phoneticPr fontId="12" type="noConversion"/>
  </si>
  <si>
    <t>pF</t>
    <phoneticPr fontId="12" type="noConversion"/>
  </si>
  <si>
    <t>RFB</t>
    <phoneticPr fontId="12" type="noConversion"/>
  </si>
  <si>
    <t>Output Rectifier forward Voltage</t>
    <phoneticPr fontId="12" type="noConversion"/>
  </si>
  <si>
    <t>Vf</t>
    <phoneticPr fontId="12" type="noConversion"/>
  </si>
  <si>
    <t>VCR divider Capacitor_Lower Cap</t>
    <phoneticPr fontId="12" type="noConversion"/>
  </si>
  <si>
    <t>CdivL</t>
    <phoneticPr fontId="12" type="noConversion"/>
  </si>
  <si>
    <t>nF</t>
    <phoneticPr fontId="12" type="noConversion"/>
  </si>
  <si>
    <t>Feedback Pull up Resistor</t>
    <phoneticPr fontId="12" type="noConversion"/>
  </si>
  <si>
    <t>Rf</t>
    <phoneticPr fontId="12" type="noConversion"/>
  </si>
  <si>
    <t>Set output Voltage</t>
    <phoneticPr fontId="12" type="noConversion"/>
  </si>
  <si>
    <t>Vo_set</t>
    <phoneticPr fontId="12" type="noConversion"/>
  </si>
  <si>
    <t>Calculated Parralled value</t>
    <phoneticPr fontId="12" type="noConversion"/>
  </si>
  <si>
    <t>Cdivp</t>
    <phoneticPr fontId="12" type="noConversion"/>
  </si>
  <si>
    <t>OPTO Current Transfer Ratio</t>
    <phoneticPr fontId="12" type="noConversion"/>
  </si>
  <si>
    <t>CTR</t>
    <phoneticPr fontId="12" type="noConversion"/>
  </si>
  <si>
    <t>Output Load current under R Load</t>
    <phoneticPr fontId="12" type="noConversion"/>
  </si>
  <si>
    <t>Io</t>
    <phoneticPr fontId="12" type="noConversion"/>
  </si>
  <si>
    <t>A</t>
    <phoneticPr fontId="12" type="noConversion"/>
  </si>
  <si>
    <t>Calcualted Series Value</t>
    <phoneticPr fontId="12" type="noConversion"/>
  </si>
  <si>
    <t>Cdivs</t>
    <phoneticPr fontId="12" type="noConversion"/>
  </si>
  <si>
    <t xml:space="preserve">OPTO Rolling off Frequency </t>
    <phoneticPr fontId="12" type="noConversion"/>
  </si>
  <si>
    <t>f_roll</t>
    <phoneticPr fontId="12" type="noConversion"/>
  </si>
  <si>
    <t>kHz</t>
    <phoneticPr fontId="12" type="noConversion"/>
  </si>
  <si>
    <t>output total Capacitor Value</t>
    <phoneticPr fontId="12" type="noConversion"/>
  </si>
  <si>
    <t>Co</t>
    <phoneticPr fontId="12" type="noConversion"/>
  </si>
  <si>
    <t>uF</t>
    <phoneticPr fontId="12" type="noConversion"/>
  </si>
  <si>
    <t>Calcualted divided Value</t>
    <phoneticPr fontId="12" type="noConversion"/>
  </si>
  <si>
    <t>λ</t>
    <phoneticPr fontId="12" type="noConversion"/>
  </si>
  <si>
    <t>Resistor for f_roll compensation</t>
    <phoneticPr fontId="12" type="noConversion"/>
  </si>
  <si>
    <t>Rz</t>
    <phoneticPr fontId="12" type="noConversion"/>
  </si>
  <si>
    <t>Ω</t>
    <phoneticPr fontId="12" type="noConversion"/>
  </si>
  <si>
    <t>Equivalent ESR for Co</t>
    <phoneticPr fontId="12" type="noConversion"/>
  </si>
  <si>
    <t>Rc</t>
    <phoneticPr fontId="12" type="noConversion"/>
  </si>
  <si>
    <t>MOS Junction Capacitor</t>
    <phoneticPr fontId="12" type="noConversion"/>
  </si>
  <si>
    <t>Cj</t>
    <phoneticPr fontId="12" type="noConversion"/>
  </si>
  <si>
    <t>Calculate Cz for f_roll compensation</t>
    <phoneticPr fontId="12" type="noConversion"/>
  </si>
  <si>
    <t>Cz_cal</t>
    <phoneticPr fontId="12" type="noConversion"/>
  </si>
  <si>
    <t>nF</t>
    <phoneticPr fontId="12" type="noConversion"/>
  </si>
  <si>
    <t>LLC Transformer Magnetizing Inductance</t>
    <phoneticPr fontId="12" type="noConversion"/>
  </si>
  <si>
    <t>Lm</t>
    <phoneticPr fontId="12" type="noConversion"/>
  </si>
  <si>
    <t>uH</t>
    <phoneticPr fontId="12" type="noConversion"/>
  </si>
  <si>
    <t>Output Load Transient Setting</t>
    <phoneticPr fontId="12" type="noConversion"/>
  </si>
  <si>
    <t>Capacitor for f_roll compensation</t>
    <phoneticPr fontId="12" type="noConversion"/>
  </si>
  <si>
    <t>Cz</t>
    <phoneticPr fontId="12" type="noConversion"/>
  </si>
  <si>
    <t>nF</t>
    <phoneticPr fontId="12" type="noConversion"/>
  </si>
  <si>
    <t>LLC Transformer Resonant Inductance</t>
    <phoneticPr fontId="12" type="noConversion"/>
  </si>
  <si>
    <t>Ls</t>
    <phoneticPr fontId="12" type="noConversion"/>
  </si>
  <si>
    <t>I_step</t>
    <phoneticPr fontId="12" type="noConversion"/>
  </si>
  <si>
    <t>Rv compensation</t>
    <phoneticPr fontId="12" type="noConversion"/>
  </si>
  <si>
    <t>Rv</t>
    <phoneticPr fontId="12" type="noConversion"/>
  </si>
  <si>
    <t>LLC Resonant Capacitor</t>
    <phoneticPr fontId="12" type="noConversion"/>
  </si>
  <si>
    <t>Cr</t>
    <phoneticPr fontId="12" type="noConversion"/>
  </si>
  <si>
    <t>nF</t>
    <phoneticPr fontId="12" type="noConversion"/>
  </si>
  <si>
    <t>Dstep</t>
    <phoneticPr fontId="12" type="noConversion"/>
  </si>
  <si>
    <t>Cv compensation</t>
    <phoneticPr fontId="12" type="noConversion"/>
  </si>
  <si>
    <t>Cv</t>
    <phoneticPr fontId="12" type="noConversion"/>
  </si>
  <si>
    <t>nF</t>
    <phoneticPr fontId="12" type="noConversion"/>
  </si>
  <si>
    <t>Equivalent Transformer Turn Ratio(Np:Ns)</t>
    <phoneticPr fontId="12" type="noConversion"/>
  </si>
  <si>
    <t>N</t>
    <phoneticPr fontId="12" type="noConversion"/>
  </si>
  <si>
    <t>fload</t>
    <phoneticPr fontId="12" type="noConversion"/>
  </si>
  <si>
    <t>Cf compensation</t>
    <phoneticPr fontId="12" type="noConversion"/>
  </si>
  <si>
    <t>Cf</t>
    <phoneticPr fontId="12" type="noConversion"/>
  </si>
  <si>
    <t>pF</t>
    <phoneticPr fontId="12" type="noConversion"/>
  </si>
  <si>
    <t>Actual Operation Frequency(Measured)</t>
    <phoneticPr fontId="12" type="noConversion"/>
  </si>
  <si>
    <t>Fs</t>
    <phoneticPr fontId="12" type="noConversion"/>
  </si>
  <si>
    <t>kHz</t>
    <phoneticPr fontId="12" type="noConversion"/>
  </si>
  <si>
    <t>kslew</t>
    <phoneticPr fontId="12" type="noConversion"/>
  </si>
  <si>
    <t>High side feedack resistor</t>
    <phoneticPr fontId="12" type="noConversion"/>
  </si>
  <si>
    <t>Rupper</t>
    <phoneticPr fontId="12" type="noConversion"/>
  </si>
  <si>
    <t>Output R_Load</t>
    <phoneticPr fontId="12" type="noConversion"/>
  </si>
  <si>
    <t>Rload</t>
    <phoneticPr fontId="12" type="noConversion"/>
  </si>
  <si>
    <t>Ω</t>
    <phoneticPr fontId="12" type="noConversion"/>
  </si>
  <si>
    <t>tr</t>
    <phoneticPr fontId="12" type="noConversion"/>
  </si>
  <si>
    <t>Feedack Circuit Design Option</t>
    <phoneticPr fontId="12" type="noConversion"/>
  </si>
  <si>
    <t>Eqivalent LLC output</t>
    <phoneticPr fontId="12" type="noConversion"/>
  </si>
  <si>
    <t>Vo</t>
    <phoneticPr fontId="12" type="noConversion"/>
  </si>
  <si>
    <t>th</t>
    <phoneticPr fontId="12" type="noConversion"/>
  </si>
  <si>
    <t>Use capacitor Cf?("Yes" for 1 and "No" for 0)</t>
    <phoneticPr fontId="12" type="noConversion"/>
  </si>
  <si>
    <t>α_Cf</t>
    <phoneticPr fontId="12" type="noConversion"/>
  </si>
  <si>
    <t>Resonant Frequency</t>
    <phoneticPr fontId="12" type="noConversion"/>
  </si>
  <si>
    <t>Fo</t>
    <phoneticPr fontId="12" type="noConversion"/>
  </si>
  <si>
    <t>kHz</t>
    <phoneticPr fontId="12" type="noConversion"/>
  </si>
  <si>
    <t>tload</t>
    <phoneticPr fontId="12" type="noConversion"/>
  </si>
  <si>
    <t>Use Rz and Cz?("Yes" for 1 and "No" for 0)</t>
    <phoneticPr fontId="12" type="noConversion"/>
  </si>
  <si>
    <t>α_Rz_Cz</t>
    <phoneticPr fontId="12" type="noConversion"/>
  </si>
  <si>
    <t>PFC Input AC Ripple(pk-pk)</t>
    <phoneticPr fontId="12" type="noConversion"/>
  </si>
  <si>
    <t>Vinac</t>
    <phoneticPr fontId="12" type="noConversion"/>
  </si>
  <si>
    <t>VAC</t>
    <phoneticPr fontId="12" type="noConversion"/>
  </si>
  <si>
    <t>Center Step Load current</t>
    <phoneticPr fontId="12" type="noConversion"/>
  </si>
  <si>
    <t>Istep_avg</t>
    <phoneticPr fontId="12" type="noConversion"/>
  </si>
  <si>
    <t>A</t>
    <phoneticPr fontId="12" type="noConversion"/>
  </si>
  <si>
    <t>Connect Rf to Vout?("Yes" for 1 and "No" for 0)</t>
    <phoneticPr fontId="12" type="noConversion"/>
  </si>
  <si>
    <t>feedtype</t>
    <phoneticPr fontId="12" type="noConversion"/>
  </si>
  <si>
    <t>PFC Input AC Frequency</t>
    <phoneticPr fontId="12" type="noConversion"/>
  </si>
  <si>
    <t>Fline</t>
    <phoneticPr fontId="12" type="noConversion"/>
  </si>
  <si>
    <t>HZ</t>
    <phoneticPr fontId="12" type="noConversion"/>
  </si>
  <si>
    <t>Calculation Result</t>
    <phoneticPr fontId="12" type="noConversion"/>
  </si>
  <si>
    <t>Q</t>
    <phoneticPr fontId="12" type="noConversion"/>
  </si>
  <si>
    <t>uF</t>
    <phoneticPr fontId="12" type="noConversion"/>
  </si>
  <si>
    <t>kHz</t>
    <phoneticPr fontId="12" type="noConversion"/>
  </si>
  <si>
    <t>Ln</t>
    <phoneticPr fontId="12" type="noConversion"/>
  </si>
  <si>
    <t>PI()</t>
    <phoneticPr fontId="12" type="noConversion"/>
  </si>
  <si>
    <t>fn</t>
    <phoneticPr fontId="12" type="noConversion"/>
  </si>
  <si>
    <t>Req</t>
    <phoneticPr fontId="12" type="noConversion"/>
  </si>
  <si>
    <t>mA</t>
    <phoneticPr fontId="12" type="noConversion"/>
  </si>
  <si>
    <t>Xeq</t>
    <phoneticPr fontId="12" type="noConversion"/>
  </si>
  <si>
    <t>Le</t>
    <phoneticPr fontId="12" type="noConversion"/>
  </si>
  <si>
    <t>Qp</t>
    <phoneticPr fontId="12" type="noConversion"/>
  </si>
  <si>
    <t>ns</t>
    <phoneticPr fontId="12" type="noConversion"/>
  </si>
  <si>
    <t>Rupper</t>
    <phoneticPr fontId="12" type="noConversion"/>
  </si>
  <si>
    <t>Qp1</t>
    <phoneticPr fontId="12" type="noConversion"/>
  </si>
  <si>
    <t>α_Cf</t>
    <phoneticPr fontId="12" type="noConversion"/>
  </si>
  <si>
    <t>Pf</t>
    <phoneticPr fontId="12" type="noConversion"/>
  </si>
  <si>
    <t>Gdc_ccm</t>
    <phoneticPr fontId="12" type="noConversion"/>
  </si>
  <si>
    <t>α_Rz_Cz</t>
    <phoneticPr fontId="12" type="noConversion"/>
  </si>
  <si>
    <t>Gdc_dcm</t>
    <phoneticPr fontId="12" type="noConversion"/>
  </si>
  <si>
    <t>feedtype</t>
    <phoneticPr fontId="12" type="noConversion"/>
  </si>
  <si>
    <t>Mstccm</t>
    <phoneticPr fontId="12" type="noConversion"/>
  </si>
  <si>
    <t>Mstdcm</t>
    <phoneticPr fontId="12" type="noConversion"/>
  </si>
  <si>
    <t>Kv</t>
    <phoneticPr fontId="12" type="noConversion"/>
  </si>
  <si>
    <t>nF</t>
    <phoneticPr fontId="12" type="noConversion"/>
  </si>
  <si>
    <t>Kth</t>
    <phoneticPr fontId="12" type="noConversion"/>
  </si>
  <si>
    <t>Kf</t>
    <phoneticPr fontId="12" type="noConversion"/>
  </si>
  <si>
    <t>Kin</t>
    <phoneticPr fontId="12" type="noConversion"/>
  </si>
  <si>
    <t>Gdc</t>
    <phoneticPr fontId="12" type="noConversion"/>
  </si>
  <si>
    <t>Iramp</t>
    <phoneticPr fontId="12" type="noConversion"/>
  </si>
  <si>
    <t>ωt</t>
    <phoneticPr fontId="12" type="noConversion"/>
  </si>
  <si>
    <t>Nt_load</t>
    <phoneticPr fontId="12" type="noConversion"/>
  </si>
  <si>
    <t>ω1</t>
    <phoneticPr fontId="12" type="noConversion"/>
  </si>
  <si>
    <t>Div_Nt_load</t>
    <phoneticPr fontId="12" type="noConversion"/>
  </si>
  <si>
    <t>ω2</t>
    <phoneticPr fontId="12" type="noConversion"/>
  </si>
  <si>
    <t>N_FFT</t>
    <phoneticPr fontId="12" type="noConversion"/>
  </si>
  <si>
    <t>ω3</t>
    <phoneticPr fontId="12" type="noConversion"/>
  </si>
  <si>
    <t>Nt_input</t>
    <phoneticPr fontId="12" type="noConversion"/>
  </si>
  <si>
    <t>ω4</t>
    <phoneticPr fontId="12" type="noConversion"/>
  </si>
  <si>
    <t>Div_Nt_input</t>
    <phoneticPr fontId="12" type="noConversion"/>
  </si>
  <si>
    <t>Transfer Function</t>
    <phoneticPr fontId="12" type="noConversion"/>
  </si>
  <si>
    <t xml:space="preserve">Control to output Open Loop </t>
    <phoneticPr fontId="12" type="noConversion"/>
  </si>
  <si>
    <t xml:space="preserve">control to input Open Loop </t>
    <phoneticPr fontId="12" type="noConversion"/>
  </si>
  <si>
    <t>output impedance</t>
    <phoneticPr fontId="12" type="noConversion"/>
  </si>
  <si>
    <t>Feedback circuit</t>
    <phoneticPr fontId="12" type="noConversion"/>
  </si>
  <si>
    <t>Overall loop</t>
    <phoneticPr fontId="12" type="noConversion"/>
  </si>
  <si>
    <t>Closed Gvg loop</t>
    <phoneticPr fontId="12" type="noConversion"/>
  </si>
  <si>
    <t>Closed Zout loop</t>
    <phoneticPr fontId="12" type="noConversion"/>
  </si>
  <si>
    <t>Gvc_DC Gain</t>
    <phoneticPr fontId="12" type="noConversion"/>
  </si>
  <si>
    <t>Gvc_bluestone(fn&gt;1,fn&lt;=1)</t>
    <phoneticPr fontId="12" type="noConversion"/>
  </si>
  <si>
    <t>Gvg_DC Gain</t>
    <phoneticPr fontId="12" type="noConversion"/>
  </si>
  <si>
    <t>Gvg_bluestone(fn&gt;1,fn&lt;=1)</t>
    <phoneticPr fontId="12" type="noConversion"/>
  </si>
  <si>
    <t>Zout_DC Gain</t>
    <phoneticPr fontId="12" type="noConversion"/>
  </si>
  <si>
    <t>Zout(fn&gt;1,fn&lt;=1)</t>
    <phoneticPr fontId="12" type="noConversion"/>
  </si>
  <si>
    <t>Gcv_DC Gain</t>
    <phoneticPr fontId="12" type="noConversion"/>
  </si>
  <si>
    <t>Gvc(fn&gt;1,fn&lt;=1)</t>
    <phoneticPr fontId="12" type="noConversion"/>
  </si>
  <si>
    <t>Gover(fn&gt;1,fn&lt;=1)</t>
    <phoneticPr fontId="12" type="noConversion"/>
  </si>
  <si>
    <t>Gvg(fn&gt;1,fn&lt;=1)</t>
    <phoneticPr fontId="12" type="noConversion"/>
  </si>
  <si>
    <t>rad</t>
    <phoneticPr fontId="12" type="noConversion"/>
  </si>
  <si>
    <t>s(f)</t>
    <phoneticPr fontId="12" type="noConversion"/>
  </si>
  <si>
    <t>Value</t>
    <phoneticPr fontId="12" type="noConversion"/>
  </si>
  <si>
    <t>(fn&gt;1,fn&lt;=1)</t>
    <phoneticPr fontId="12" type="noConversion"/>
  </si>
  <si>
    <t>dB</t>
    <phoneticPr fontId="12" type="noConversion"/>
  </si>
  <si>
    <t>Phase</t>
    <phoneticPr fontId="12" type="noConversion"/>
  </si>
  <si>
    <t>Value</t>
    <phoneticPr fontId="12" type="noConversion"/>
  </si>
  <si>
    <t>dB</t>
    <phoneticPr fontId="12" type="noConversion"/>
  </si>
  <si>
    <t>Phase margin</t>
    <phoneticPr fontId="12" type="noConversion"/>
  </si>
  <si>
    <t>t</t>
    <phoneticPr fontId="12" type="noConversion"/>
  </si>
  <si>
    <t>N_FFT</t>
    <phoneticPr fontId="27" type="noConversion"/>
  </si>
  <si>
    <t>s_k(HZ)</t>
    <phoneticPr fontId="12" type="noConversion"/>
  </si>
  <si>
    <t>w(rad)</t>
    <phoneticPr fontId="12" type="noConversion"/>
  </si>
  <si>
    <t>s_k</t>
    <phoneticPr fontId="12" type="noConversion"/>
  </si>
  <si>
    <t>Gvc_k</t>
    <phoneticPr fontId="12" type="noConversion"/>
  </si>
  <si>
    <t>Gcv_k</t>
    <phoneticPr fontId="12" type="noConversion"/>
  </si>
  <si>
    <t>Zout_k</t>
    <phoneticPr fontId="12" type="noConversion"/>
  </si>
  <si>
    <t>Zout_k_CLOSED</t>
    <phoneticPr fontId="12" type="noConversion"/>
  </si>
  <si>
    <t>C(k)</t>
    <phoneticPr fontId="12" type="noConversion"/>
  </si>
  <si>
    <t>IOUT</t>
    <phoneticPr fontId="12" type="noConversion"/>
  </si>
  <si>
    <t>IOUTac</t>
    <phoneticPr fontId="27" type="noConversion"/>
  </si>
  <si>
    <t>k=1</t>
    <phoneticPr fontId="27" type="noConversion"/>
  </si>
  <si>
    <t>k=2</t>
    <phoneticPr fontId="27" type="noConversion"/>
  </si>
  <si>
    <t>k=3</t>
    <phoneticPr fontId="27" type="noConversion"/>
  </si>
  <si>
    <t>k=4</t>
    <phoneticPr fontId="27" type="noConversion"/>
  </si>
  <si>
    <t>k=5</t>
    <phoneticPr fontId="27" type="noConversion"/>
  </si>
  <si>
    <t>k=6</t>
    <phoneticPr fontId="27" type="noConversion"/>
  </si>
  <si>
    <t>k=7</t>
    <phoneticPr fontId="27" type="noConversion"/>
  </si>
  <si>
    <t>k=8</t>
    <phoneticPr fontId="27" type="noConversion"/>
  </si>
  <si>
    <t>k=9</t>
    <phoneticPr fontId="27" type="noConversion"/>
  </si>
  <si>
    <t>k=10</t>
    <phoneticPr fontId="27" type="noConversion"/>
  </si>
  <si>
    <t>k=11</t>
    <phoneticPr fontId="27" type="noConversion"/>
  </si>
  <si>
    <t>k=12</t>
    <phoneticPr fontId="27" type="noConversion"/>
  </si>
  <si>
    <t>k=13</t>
    <phoneticPr fontId="27" type="noConversion"/>
  </si>
  <si>
    <t>k=14</t>
    <phoneticPr fontId="27" type="noConversion"/>
  </si>
  <si>
    <t>k=15</t>
    <phoneticPr fontId="27" type="noConversion"/>
  </si>
  <si>
    <t>k=16</t>
    <phoneticPr fontId="27" type="noConversion"/>
  </si>
  <si>
    <t>k=17</t>
    <phoneticPr fontId="27" type="noConversion"/>
  </si>
  <si>
    <t>k=18</t>
    <phoneticPr fontId="27" type="noConversion"/>
  </si>
  <si>
    <t>k=19</t>
    <phoneticPr fontId="27" type="noConversion"/>
  </si>
  <si>
    <t>k=20</t>
    <phoneticPr fontId="27" type="noConversion"/>
  </si>
  <si>
    <t>k=21</t>
    <phoneticPr fontId="27" type="noConversion"/>
  </si>
  <si>
    <t>k=22</t>
    <phoneticPr fontId="27" type="noConversion"/>
  </si>
  <si>
    <t>k=23</t>
    <phoneticPr fontId="27" type="noConversion"/>
  </si>
  <si>
    <t>k=24</t>
    <phoneticPr fontId="27" type="noConversion"/>
  </si>
  <si>
    <t>k=25</t>
    <phoneticPr fontId="27" type="noConversion"/>
  </si>
  <si>
    <t>k=26</t>
    <phoneticPr fontId="27" type="noConversion"/>
  </si>
  <si>
    <t>k=27</t>
    <phoneticPr fontId="27" type="noConversion"/>
  </si>
  <si>
    <t>k=28</t>
    <phoneticPr fontId="27" type="noConversion"/>
  </si>
  <si>
    <t>k=29</t>
    <phoneticPr fontId="27" type="noConversion"/>
  </si>
  <si>
    <t>k=30</t>
    <phoneticPr fontId="27" type="noConversion"/>
  </si>
  <si>
    <t>k=31</t>
    <phoneticPr fontId="27" type="noConversion"/>
  </si>
  <si>
    <t>k=32</t>
    <phoneticPr fontId="27" type="noConversion"/>
  </si>
  <si>
    <t>k=33</t>
    <phoneticPr fontId="27" type="noConversion"/>
  </si>
  <si>
    <t>k=34</t>
    <phoneticPr fontId="27" type="noConversion"/>
  </si>
  <si>
    <t>k=35</t>
    <phoneticPr fontId="27" type="noConversion"/>
  </si>
  <si>
    <t>k=36</t>
    <phoneticPr fontId="27" type="noConversion"/>
  </si>
  <si>
    <t>k=37</t>
    <phoneticPr fontId="27" type="noConversion"/>
  </si>
  <si>
    <t>k=38</t>
    <phoneticPr fontId="27" type="noConversion"/>
  </si>
  <si>
    <t>k=39</t>
    <phoneticPr fontId="27" type="noConversion"/>
  </si>
  <si>
    <t>k=40</t>
    <phoneticPr fontId="27" type="noConversion"/>
  </si>
  <si>
    <t>k=41</t>
    <phoneticPr fontId="27" type="noConversion"/>
  </si>
  <si>
    <t>k=42</t>
    <phoneticPr fontId="27" type="noConversion"/>
  </si>
  <si>
    <t>k=43</t>
    <phoneticPr fontId="27" type="noConversion"/>
  </si>
  <si>
    <t>k=44</t>
    <phoneticPr fontId="27" type="noConversion"/>
  </si>
  <si>
    <t>k=45</t>
    <phoneticPr fontId="27" type="noConversion"/>
  </si>
  <si>
    <t>k=46</t>
    <phoneticPr fontId="27" type="noConversion"/>
  </si>
  <si>
    <t>k=47</t>
    <phoneticPr fontId="27" type="noConversion"/>
  </si>
  <si>
    <t>k=48</t>
    <phoneticPr fontId="27" type="noConversion"/>
  </si>
  <si>
    <t>k=49</t>
    <phoneticPr fontId="27" type="noConversion"/>
  </si>
  <si>
    <t>k=50</t>
    <phoneticPr fontId="27" type="noConversion"/>
  </si>
  <si>
    <t>k=51</t>
    <phoneticPr fontId="27" type="noConversion"/>
  </si>
  <si>
    <t>k=52</t>
    <phoneticPr fontId="27" type="noConversion"/>
  </si>
  <si>
    <t>k=53</t>
    <phoneticPr fontId="27" type="noConversion"/>
  </si>
  <si>
    <t>k=54</t>
    <phoneticPr fontId="27" type="noConversion"/>
  </si>
  <si>
    <t>k=55</t>
    <phoneticPr fontId="27" type="noConversion"/>
  </si>
  <si>
    <t>k=56</t>
    <phoneticPr fontId="27" type="noConversion"/>
  </si>
  <si>
    <t>k=57</t>
    <phoneticPr fontId="27" type="noConversion"/>
  </si>
  <si>
    <t>k=58</t>
    <phoneticPr fontId="27" type="noConversion"/>
  </si>
  <si>
    <t>k=59</t>
    <phoneticPr fontId="27" type="noConversion"/>
  </si>
  <si>
    <t>k=60</t>
    <phoneticPr fontId="27" type="noConversion"/>
  </si>
  <si>
    <t>k=61</t>
    <phoneticPr fontId="27" type="noConversion"/>
  </si>
  <si>
    <t>k=62</t>
    <phoneticPr fontId="27" type="noConversion"/>
  </si>
  <si>
    <t>k=63</t>
    <phoneticPr fontId="27" type="noConversion"/>
  </si>
  <si>
    <t>k=64</t>
    <phoneticPr fontId="27" type="noConversion"/>
  </si>
  <si>
    <t>Load transient time</t>
    <phoneticPr fontId="27" type="noConversion"/>
  </si>
  <si>
    <t>Vout</t>
    <phoneticPr fontId="27" type="noConversion"/>
  </si>
  <si>
    <t>Vout_ac</t>
    <phoneticPr fontId="27" type="noConversion"/>
  </si>
  <si>
    <t>Nums</t>
    <phoneticPr fontId="27" type="noConversion"/>
  </si>
  <si>
    <t>Nt_input</t>
    <phoneticPr fontId="12" type="noConversion"/>
  </si>
  <si>
    <t>Nt_input</t>
    <phoneticPr fontId="12" type="noConversion"/>
  </si>
  <si>
    <t>t</t>
    <phoneticPr fontId="12" type="noConversion"/>
  </si>
  <si>
    <t>Nt_input</t>
    <phoneticPr fontId="27" type="noConversion"/>
  </si>
  <si>
    <t>Gvg_k</t>
    <phoneticPr fontId="12" type="noConversion"/>
  </si>
  <si>
    <t>Gvg_k_closed</t>
    <phoneticPr fontId="12" type="noConversion"/>
  </si>
  <si>
    <t>C_(k)*Gvg_(k)</t>
    <phoneticPr fontId="12" type="noConversion"/>
  </si>
  <si>
    <t>VINDC</t>
    <phoneticPr fontId="12" type="noConversion"/>
  </si>
  <si>
    <t>VINAC</t>
    <phoneticPr fontId="12" type="noConversion"/>
  </si>
  <si>
    <t>Line transient time</t>
    <phoneticPr fontId="27" type="noConversion"/>
  </si>
  <si>
    <t>Vout</t>
    <phoneticPr fontId="27" type="noConversion"/>
  </si>
  <si>
    <t>Equivalent Controller Internal Resistor</t>
  </si>
  <si>
    <t>freq</t>
  </si>
  <si>
    <t>phase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</si>
</sst>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
    <numFmt numFmtId="166" formatCode="0E+00"/>
    <numFmt numFmtId="167" formatCode="0.0"/>
    <numFmt numFmtId="168" formatCode="0.00000000"/>
    <numFmt numFmtId="169" formatCode="0_);[Red]\(0\)"/>
    <numFmt numFmtId="170" formatCode="0.00_ "/>
    <numFmt numFmtId="171" formatCode="0.000000000000000E+00"/>
  </numFmts>
  <fonts count="67">
    <font>
      <sz val="11"/>
      <color theme="1"/>
      <name val="Calibri"/>
      <family val="2"/>
      <scheme val="minor"/>
    </font>
    <font>
      <b/>
      <sz val="22"/>
      <color indexed="9"/>
      <name val="Arial"/>
      <family val="2"/>
    </font>
    <font>
      <b/>
      <sz val="10"/>
      <name val="Arial"/>
      <family val="2"/>
    </font>
    <font>
      <b/>
      <sz val="12"/>
      <name val="Arial"/>
      <family val="2"/>
    </font>
    <font>
      <b/>
      <sz val="12"/>
      <color indexed="10"/>
      <name val="Arial"/>
      <family val="2"/>
    </font>
    <font>
      <b/>
      <sz val="14"/>
      <name val="Arial"/>
      <family val="2"/>
    </font>
    <font>
      <b/>
      <i/>
      <sz val="14"/>
      <name val="Arial"/>
      <family val="2"/>
    </font>
    <font>
      <b/>
      <sz val="14"/>
      <color indexed="10"/>
      <name val="Arial"/>
      <family val="2"/>
    </font>
    <font>
      <b/>
      <sz val="11"/>
      <name val="Arial"/>
      <family val="2"/>
    </font>
    <font>
      <b/>
      <sz val="11"/>
      <color indexed="10"/>
      <name val="Arial"/>
      <family val="2"/>
    </font>
    <font>
      <sz val="8"/>
      <name val="Arial"/>
      <family val="2"/>
    </font>
    <font>
      <sz val="11"/>
      <color rgb="FFFF0000"/>
      <name val="Calibri"/>
      <family val="2"/>
      <scheme val="minor"/>
    </font>
    <font>
      <b/>
      <sz val="11"/>
      <color theme="1"/>
      <name val="Calibri"/>
      <family val="2"/>
      <scheme val="minor"/>
    </font>
    <font>
      <sz val="10"/>
      <name val="Arial"/>
      <family val="2"/>
    </font>
    <font>
      <vertAlign val="subscript"/>
      <sz val="11"/>
      <color theme="1"/>
      <name val="Calibri"/>
      <family val="2"/>
      <scheme val="minor"/>
    </font>
    <font>
      <b/>
      <sz val="11"/>
      <color rgb="FFFF0000"/>
      <name val="Calibri"/>
      <family val="2"/>
      <scheme val="minor"/>
    </font>
    <font>
      <sz val="11"/>
      <color theme="1"/>
      <name val="Calibri"/>
      <family val="2"/>
    </font>
    <font>
      <b/>
      <sz val="11"/>
      <color rgb="FFFF0000"/>
      <name val="Arial"/>
      <family val="2"/>
    </font>
    <font>
      <b/>
      <vertAlign val="subscript"/>
      <sz val="11"/>
      <color theme="1"/>
      <name val="Calibri"/>
      <family val="2"/>
      <scheme val="minor"/>
    </font>
    <font>
      <sz val="11"/>
      <color theme="1"/>
      <name val="Arial"/>
      <family val="2"/>
    </font>
    <font>
      <vertAlign val="subscript"/>
      <sz val="11"/>
      <color theme="1"/>
      <name val="Arial"/>
      <family val="2"/>
    </font>
    <font>
      <b/>
      <sz val="12"/>
      <color theme="0"/>
      <name val="Arial"/>
      <family val="2"/>
    </font>
    <font>
      <sz val="11"/>
      <color rgb="FF00B050"/>
      <name val="Calibri"/>
      <family val="2"/>
      <scheme val="minor"/>
    </font>
    <font>
      <b/>
      <sz val="12"/>
      <color theme="1"/>
      <name val="Arial"/>
      <family val="2"/>
    </font>
    <font>
      <sz val="10"/>
      <color theme="1"/>
      <name val="Symbol"/>
      <family val="1"/>
      <charset val="2"/>
    </font>
    <font>
      <b/>
      <sz val="11"/>
      <color theme="1"/>
      <name val="Arial"/>
      <family val="2"/>
    </font>
    <font>
      <b/>
      <vertAlign val="subscript"/>
      <sz val="11"/>
      <color theme="1"/>
      <name val="Arial"/>
      <family val="2"/>
    </font>
    <font>
      <sz val="11"/>
      <color theme="1"/>
      <name val="Calibri"/>
      <family val="2"/>
      <scheme val="minor"/>
    </font>
    <font>
      <vertAlign val="subscript"/>
      <sz val="11"/>
      <color theme="1"/>
      <name val="Calibri"/>
      <family val="2"/>
    </font>
    <font>
      <vertAlign val="subscript"/>
      <sz val="11"/>
      <color indexed="8"/>
      <name val="Calibri"/>
      <family val="2"/>
    </font>
    <font>
      <sz val="11"/>
      <color indexed="8"/>
      <name val="Calibri"/>
      <family val="2"/>
    </font>
    <font>
      <sz val="11"/>
      <color indexed="10"/>
      <name val="Calibri"/>
      <family val="2"/>
    </font>
    <font>
      <sz val="11"/>
      <name val="Calibri"/>
      <family val="2"/>
    </font>
    <font>
      <vertAlign val="subscript"/>
      <sz val="11"/>
      <name val="Calibri"/>
      <family val="2"/>
    </font>
    <font>
      <b/>
      <sz val="11"/>
      <color rgb="FFFF0000"/>
      <name val="Calibri"/>
      <family val="2"/>
    </font>
    <font>
      <sz val="11"/>
      <name val="Calibri"/>
      <family val="2"/>
      <scheme val="minor"/>
    </font>
    <font>
      <b/>
      <sz val="11"/>
      <name val="Calibri"/>
      <family val="2"/>
      <scheme val="minor"/>
    </font>
    <font>
      <vertAlign val="subscript"/>
      <sz val="11"/>
      <name val="Calibri"/>
      <family val="2"/>
      <scheme val="minor"/>
    </font>
    <font>
      <sz val="11"/>
      <color theme="1"/>
      <name val="Symbol"/>
      <family val="1"/>
      <charset val="2"/>
    </font>
    <font>
      <b/>
      <sz val="11"/>
      <color rgb="FFFA7D00"/>
      <name val="Calibri"/>
      <family val="2"/>
      <scheme val="minor"/>
    </font>
    <font>
      <sz val="11"/>
      <color theme="1"/>
      <name val="Calibri"/>
      <family val="2"/>
      <charset val="134"/>
      <scheme val="minor"/>
    </font>
    <font>
      <sz val="10"/>
      <color theme="1"/>
      <name val="Calibri"/>
      <family val="2"/>
      <charset val="134"/>
      <scheme val="minor"/>
    </font>
    <font>
      <sz val="10"/>
      <color theme="1"/>
      <name val="Arial"/>
      <family val="2"/>
    </font>
    <font>
      <sz val="11"/>
      <name val="Arial"/>
      <family val="2"/>
    </font>
    <font>
      <b/>
      <sz val="10"/>
      <color rgb="FFFA7D00"/>
      <name val="Calibri"/>
      <family val="2"/>
      <scheme val="minor"/>
    </font>
    <font>
      <b/>
      <sz val="11"/>
      <color rgb="FFFA7D00"/>
      <name val="Calibri"/>
      <family val="2"/>
      <charset val="134"/>
      <scheme val="minor"/>
    </font>
    <font>
      <sz val="9"/>
      <color theme="1"/>
      <name val="Arial"/>
      <family val="2"/>
    </font>
    <font>
      <sz val="10"/>
      <color theme="1"/>
      <name val="Malgun Gothic Semilight"/>
      <family val="2"/>
      <charset val="134"/>
    </font>
    <font>
      <sz val="10"/>
      <color theme="1"/>
      <name val="Calibri"/>
      <family val="2"/>
      <scheme val="minor"/>
    </font>
    <font>
      <sz val="11"/>
      <name val="Calibri"/>
      <family val="2"/>
      <charset val="134"/>
      <scheme val="minor"/>
    </font>
    <font>
      <b/>
      <sz val="11"/>
      <color theme="1"/>
      <name val="Calibri"/>
      <family val="3"/>
      <charset val="134"/>
      <scheme val="minor"/>
    </font>
    <font>
      <sz val="11"/>
      <color rgb="FFFF0000"/>
      <name val="Arial"/>
      <family val="2"/>
    </font>
    <font>
      <sz val="11"/>
      <name val="Symbol"/>
      <family val="1"/>
      <charset val="2"/>
    </font>
    <font>
      <sz val="11"/>
      <name val="Malgun Gothic Semilight"/>
      <family val="2"/>
      <charset val="134"/>
    </font>
    <font>
      <sz val="11"/>
      <color indexed="8"/>
      <name val="Malgun Gothic Semilight"/>
      <family val="2"/>
      <charset val="134"/>
    </font>
    <font>
      <sz val="11"/>
      <color theme="1"/>
      <name val="宋体"/>
      <family val="3"/>
      <charset val="134"/>
    </font>
    <font>
      <sz val="11"/>
      <color theme="1"/>
      <name val="Malgun Gothic Semilight"/>
      <family val="2"/>
      <charset val="134"/>
    </font>
    <font>
      <sz val="11"/>
      <color theme="1"/>
      <name val="宋体"/>
      <family val="2"/>
      <charset val="134"/>
    </font>
    <font>
      <sz val="11"/>
      <color rgb="FFFF0000"/>
      <name val="Calibri"/>
      <family val="2"/>
      <charset val="134"/>
      <scheme val="minor"/>
    </font>
    <font>
      <b/>
      <sz val="18"/>
      <color rgb="FFFF0000"/>
      <name val="Arial"/>
      <family val="2"/>
    </font>
    <font>
      <b/>
      <sz val="14"/>
      <color rgb="FFFF0000"/>
      <name val="Arial"/>
      <family val="2"/>
    </font>
    <font>
      <b/>
      <sz val="10"/>
      <color theme="1"/>
      <name val="Arial"/>
      <family val="2"/>
    </font>
    <font>
      <u/>
      <sz val="11"/>
      <color theme="10"/>
      <name val="Calibri"/>
      <family val="2"/>
      <scheme val="minor"/>
    </font>
    <font>
      <b/>
      <sz val="11"/>
      <color rgb="FF555555"/>
      <name val="Franklin Gothic Medium"/>
      <family val="2"/>
    </font>
    <font>
      <b/>
      <sz val="11"/>
      <color rgb="FF3136F7"/>
      <name val="Calibri"/>
      <family val="3"/>
      <charset val="134"/>
      <scheme val="minor"/>
    </font>
    <font>
      <b/>
      <sz val="11"/>
      <color rgb="FFFF0000"/>
      <name val="Calibri"/>
      <family val="3"/>
      <charset val="134"/>
      <scheme val="minor"/>
    </font>
    <font>
      <b/>
      <sz val="22"/>
      <color theme="0"/>
      <name val="Arial"/>
      <family val="2"/>
    </font>
  </fonts>
  <fills count="20">
    <fill>
      <patternFill patternType="none"/>
    </fill>
    <fill>
      <patternFill patternType="gray125"/>
    </fill>
    <fill>
      <patternFill patternType="solid">
        <fgColor rgb="FFFF0000"/>
        <bgColor indexed="64"/>
      </patternFill>
    </fill>
    <fill>
      <patternFill patternType="solid">
        <fgColor theme="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2"/>
        <bgColor indexed="64"/>
      </patternFill>
    </fill>
    <fill>
      <patternFill patternType="solid">
        <fgColor rgb="FFFFC000"/>
        <bgColor indexed="64"/>
      </patternFill>
    </fill>
    <fill>
      <patternFill patternType="solid">
        <fgColor rgb="FFF2F2F2"/>
      </patternFill>
    </fill>
    <fill>
      <patternFill patternType="solid">
        <fgColor theme="5"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ECAF"/>
        <bgColor indexed="64"/>
      </patternFill>
    </fill>
    <fill>
      <patternFill patternType="solid">
        <fgColor theme="7" tint="0.59999389629810485"/>
        <bgColor indexed="64"/>
      </patternFill>
    </fill>
    <fill>
      <patternFill patternType="solid">
        <fgColor theme="0" tint="-4.9989318521683403E-2"/>
        <bgColor indexed="64"/>
      </patternFill>
    </fill>
  </fills>
  <borders count="5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right style="medium">
        <color indexed="64"/>
      </right>
      <top style="thin">
        <color indexed="64"/>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
      <left/>
      <right/>
      <top style="thin">
        <color auto="1"/>
      </top>
      <bottom style="thin">
        <color auto="1"/>
      </bottom>
      <diagonal/>
    </border>
    <border>
      <left style="medium">
        <color indexed="64"/>
      </left>
      <right/>
      <top style="thin">
        <color indexed="64"/>
      </top>
      <bottom style="thin">
        <color indexed="64"/>
      </bottom>
      <diagonal/>
    </border>
    <border>
      <left/>
      <right style="medium">
        <color auto="1"/>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rgb="FFCCCCCC"/>
      </top>
      <bottom style="medium">
        <color rgb="FFE8E8E8"/>
      </bottom>
      <diagonal/>
    </border>
    <border>
      <left style="thin">
        <color rgb="FF7F7F7F"/>
      </left>
      <right style="thin">
        <color rgb="FF7F7F7F"/>
      </right>
      <top style="thin">
        <color rgb="FF7F7F7F"/>
      </top>
      <bottom/>
      <diagonal/>
    </border>
  </borders>
  <cellStyleXfs count="9">
    <xf numFmtId="0" fontId="0" fillId="0" borderId="0"/>
    <xf numFmtId="0" fontId="13" fillId="0" borderId="0"/>
    <xf numFmtId="0" fontId="27" fillId="0" borderId="0"/>
    <xf numFmtId="0" fontId="27" fillId="0" borderId="0"/>
    <xf numFmtId="0" fontId="27" fillId="0" borderId="0"/>
    <xf numFmtId="0" fontId="39" fillId="8" borderId="49" applyNumberFormat="0" applyAlignment="0" applyProtection="0"/>
    <xf numFmtId="0" fontId="40" fillId="0" borderId="0">
      <alignment vertical="center"/>
    </xf>
    <xf numFmtId="0" fontId="45" fillId="8" borderId="49" applyNumberFormat="0" applyAlignment="0" applyProtection="0">
      <alignment vertical="center"/>
    </xf>
    <xf numFmtId="0" fontId="62" fillId="0" borderId="0" applyNumberFormat="0" applyFill="0" applyBorder="0" applyAlignment="0" applyProtection="0"/>
  </cellStyleXfs>
  <cellXfs count="493">
    <xf numFmtId="0" fontId="0" fillId="0" borderId="0" xfId="0"/>
    <xf numFmtId="0" fontId="3" fillId="3" borderId="5" xfId="0" applyFont="1" applyFill="1" applyBorder="1" applyAlignment="1">
      <alignment horizontal="right" vertical="center"/>
    </xf>
    <xf numFmtId="0" fontId="3" fillId="4" borderId="6" xfId="0" applyFont="1" applyFill="1" applyBorder="1" applyAlignment="1">
      <alignment horizontal="center" vertical="center"/>
    </xf>
    <xf numFmtId="0" fontId="0" fillId="3" borderId="0" xfId="0" applyFill="1" applyAlignment="1">
      <alignment horizontal="left" vertical="center" wrapText="1"/>
    </xf>
    <xf numFmtId="0" fontId="12" fillId="0" borderId="0" xfId="0" applyFont="1" applyAlignment="1">
      <alignment horizontal="center" vertical="center"/>
    </xf>
    <xf numFmtId="0" fontId="14" fillId="3" borderId="25" xfId="0" applyFont="1" applyFill="1" applyBorder="1" applyAlignment="1">
      <alignment vertical="center"/>
    </xf>
    <xf numFmtId="0" fontId="12" fillId="0" borderId="0" xfId="0" applyFont="1" applyAlignment="1">
      <alignment horizontal="center"/>
    </xf>
    <xf numFmtId="2" fontId="0" fillId="0" borderId="0" xfId="0" applyNumberFormat="1" applyAlignment="1">
      <alignment vertical="center"/>
    </xf>
    <xf numFmtId="0" fontId="19" fillId="3" borderId="17" xfId="0" applyFont="1" applyFill="1" applyBorder="1"/>
    <xf numFmtId="166" fontId="19" fillId="3" borderId="17" xfId="0" applyNumberFormat="1" applyFont="1" applyFill="1" applyBorder="1"/>
    <xf numFmtId="0" fontId="19" fillId="3" borderId="0" xfId="0" applyFont="1" applyFill="1"/>
    <xf numFmtId="0" fontId="0" fillId="3" borderId="0" xfId="0" applyFill="1" applyAlignment="1">
      <alignment vertical="center"/>
    </xf>
    <xf numFmtId="0" fontId="11" fillId="3" borderId="0" xfId="0" applyFont="1" applyFill="1" applyAlignment="1">
      <alignment vertical="center"/>
    </xf>
    <xf numFmtId="0" fontId="16" fillId="3" borderId="19" xfId="0" applyFont="1" applyFill="1" applyBorder="1" applyAlignment="1">
      <alignment vertical="center"/>
    </xf>
    <xf numFmtId="0" fontId="16" fillId="3" borderId="20" xfId="0" applyFont="1" applyFill="1" applyBorder="1" applyAlignment="1">
      <alignment vertical="center"/>
    </xf>
    <xf numFmtId="0" fontId="15" fillId="3" borderId="0" xfId="0" applyFont="1" applyFill="1" applyAlignment="1">
      <alignment vertical="center" wrapText="1"/>
    </xf>
    <xf numFmtId="0" fontId="11" fillId="0" borderId="0" xfId="0" applyFont="1"/>
    <xf numFmtId="0" fontId="15" fillId="0" borderId="0" xfId="0" applyFont="1"/>
    <xf numFmtId="11" fontId="0" fillId="0" borderId="0" xfId="0" applyNumberFormat="1"/>
    <xf numFmtId="11" fontId="11" fillId="0" borderId="0" xfId="0" applyNumberFormat="1" applyFont="1"/>
    <xf numFmtId="2" fontId="0" fillId="0" borderId="0" xfId="0" applyNumberFormat="1" applyAlignment="1">
      <alignment horizontal="left"/>
    </xf>
    <xf numFmtId="2" fontId="0" fillId="0" borderId="0" xfId="0" applyNumberFormat="1" applyAlignment="1">
      <alignment horizontal="left" vertical="center"/>
    </xf>
    <xf numFmtId="0" fontId="0" fillId="3" borderId="15" xfId="0" applyFill="1" applyBorder="1" applyAlignment="1">
      <alignment vertical="center"/>
    </xf>
    <xf numFmtId="0" fontId="22" fillId="3" borderId="0" xfId="0" applyFont="1" applyFill="1" applyAlignment="1">
      <alignment vertical="center"/>
    </xf>
    <xf numFmtId="0" fontId="22" fillId="3" borderId="8" xfId="0" applyFont="1" applyFill="1" applyBorder="1" applyAlignment="1">
      <alignment vertical="center"/>
    </xf>
    <xf numFmtId="165" fontId="22" fillId="3" borderId="0" xfId="0" applyNumberFormat="1" applyFont="1" applyFill="1" applyAlignment="1">
      <alignment vertical="center"/>
    </xf>
    <xf numFmtId="0" fontId="22" fillId="3" borderId="9" xfId="0" applyFont="1" applyFill="1" applyBorder="1" applyAlignment="1">
      <alignment vertical="center"/>
    </xf>
    <xf numFmtId="0" fontId="0" fillId="3" borderId="19" xfId="0" applyFill="1" applyBorder="1" applyAlignment="1">
      <alignment vertical="center"/>
    </xf>
    <xf numFmtId="0" fontId="0" fillId="3" borderId="17" xfId="0" applyFill="1" applyBorder="1" applyAlignment="1">
      <alignment vertical="center"/>
    </xf>
    <xf numFmtId="0" fontId="0" fillId="3" borderId="16" xfId="0" applyFill="1" applyBorder="1" applyAlignment="1">
      <alignment vertical="center"/>
    </xf>
    <xf numFmtId="0" fontId="0" fillId="3" borderId="20" xfId="0" applyFill="1" applyBorder="1" applyAlignment="1">
      <alignment vertical="center"/>
    </xf>
    <xf numFmtId="0" fontId="0" fillId="4" borderId="17" xfId="0" applyFill="1" applyBorder="1" applyAlignment="1" applyProtection="1">
      <alignment vertical="center"/>
      <protection locked="0"/>
    </xf>
    <xf numFmtId="0" fontId="24" fillId="3" borderId="18" xfId="0" applyFont="1" applyFill="1" applyBorder="1" applyAlignment="1">
      <alignment vertical="center"/>
    </xf>
    <xf numFmtId="0" fontId="0" fillId="3" borderId="24" xfId="0" applyFill="1" applyBorder="1" applyAlignment="1">
      <alignment vertical="center"/>
    </xf>
    <xf numFmtId="0" fontId="0" fillId="3" borderId="25" xfId="0" applyFill="1" applyBorder="1" applyAlignment="1">
      <alignment vertical="center"/>
    </xf>
    <xf numFmtId="0" fontId="0" fillId="3" borderId="26" xfId="0" applyFill="1" applyBorder="1" applyAlignment="1">
      <alignment vertical="center"/>
    </xf>
    <xf numFmtId="0" fontId="0" fillId="3" borderId="12" xfId="0" applyFill="1" applyBorder="1" applyAlignment="1">
      <alignment vertical="center"/>
    </xf>
    <xf numFmtId="0" fontId="0" fillId="3" borderId="13" xfId="0" applyFill="1" applyBorder="1" applyAlignment="1">
      <alignment vertical="center"/>
    </xf>
    <xf numFmtId="0" fontId="0" fillId="4" borderId="13" xfId="0" applyFill="1" applyBorder="1" applyAlignment="1" applyProtection="1">
      <alignment vertical="center"/>
      <protection locked="0"/>
    </xf>
    <xf numFmtId="0" fontId="0" fillId="3" borderId="14" xfId="0" applyFill="1" applyBorder="1" applyAlignment="1">
      <alignment vertical="center"/>
    </xf>
    <xf numFmtId="164" fontId="12" fillId="3" borderId="17" xfId="0" applyNumberFormat="1" applyFont="1" applyFill="1" applyBorder="1" applyAlignment="1">
      <alignment vertical="center"/>
    </xf>
    <xf numFmtId="0" fontId="12" fillId="3" borderId="19" xfId="0" applyFont="1" applyFill="1" applyBorder="1" applyAlignment="1">
      <alignment vertical="center" wrapText="1"/>
    </xf>
    <xf numFmtId="164" fontId="0" fillId="3" borderId="17" xfId="0" applyNumberFormat="1" applyFill="1" applyBorder="1" applyAlignment="1">
      <alignment vertical="center"/>
    </xf>
    <xf numFmtId="0" fontId="0" fillId="3" borderId="18" xfId="0" applyFill="1" applyBorder="1" applyAlignment="1">
      <alignment vertical="center"/>
    </xf>
    <xf numFmtId="164" fontId="0" fillId="3" borderId="18" xfId="0" applyNumberFormat="1" applyFill="1" applyBorder="1" applyAlignment="1">
      <alignment vertical="center"/>
    </xf>
    <xf numFmtId="0" fontId="0" fillId="3" borderId="30" xfId="0" applyFill="1" applyBorder="1" applyAlignment="1">
      <alignment vertical="center"/>
    </xf>
    <xf numFmtId="0" fontId="0" fillId="3" borderId="31" xfId="0" applyFill="1" applyBorder="1" applyAlignment="1">
      <alignment vertical="center"/>
    </xf>
    <xf numFmtId="0" fontId="0" fillId="3" borderId="32" xfId="0" applyFill="1" applyBorder="1" applyAlignment="1">
      <alignment vertical="center"/>
    </xf>
    <xf numFmtId="165" fontId="0" fillId="3" borderId="17" xfId="0" applyNumberFormat="1" applyFill="1" applyBorder="1" applyAlignment="1">
      <alignment vertical="center"/>
    </xf>
    <xf numFmtId="2" fontId="0" fillId="3" borderId="31" xfId="0" applyNumberFormat="1" applyFill="1" applyBorder="1" applyAlignment="1">
      <alignment vertical="center"/>
    </xf>
    <xf numFmtId="0" fontId="0" fillId="3" borderId="8" xfId="0" applyFill="1" applyBorder="1" applyAlignment="1">
      <alignment vertical="center"/>
    </xf>
    <xf numFmtId="0" fontId="12" fillId="3" borderId="0" xfId="0" applyFont="1" applyFill="1" applyAlignment="1">
      <alignment vertical="center"/>
    </xf>
    <xf numFmtId="164" fontId="15" fillId="3" borderId="17" xfId="0" applyNumberFormat="1" applyFont="1" applyFill="1" applyBorder="1" applyAlignment="1">
      <alignment vertical="center"/>
    </xf>
    <xf numFmtId="164" fontId="15" fillId="3" borderId="0" xfId="0" applyNumberFormat="1" applyFont="1" applyFill="1" applyAlignment="1">
      <alignment vertical="center"/>
    </xf>
    <xf numFmtId="0" fontId="0" fillId="0" borderId="17" xfId="0" applyBorder="1"/>
    <xf numFmtId="0" fontId="16" fillId="0" borderId="17" xfId="0" applyFont="1" applyBorder="1"/>
    <xf numFmtId="0" fontId="30" fillId="0" borderId="0" xfId="0" applyFont="1"/>
    <xf numFmtId="0" fontId="31" fillId="0" borderId="0" xfId="0" applyFont="1"/>
    <xf numFmtId="0" fontId="30" fillId="0" borderId="17" xfId="0" applyFont="1" applyBorder="1"/>
    <xf numFmtId="0" fontId="30" fillId="0" borderId="31" xfId="0" applyFont="1" applyBorder="1"/>
    <xf numFmtId="0" fontId="32" fillId="0" borderId="17" xfId="0" applyFont="1" applyBorder="1"/>
    <xf numFmtId="1" fontId="0" fillId="0" borderId="17" xfId="0" applyNumberFormat="1" applyBorder="1"/>
    <xf numFmtId="0" fontId="0" fillId="0" borderId="15" xfId="0" applyBorder="1"/>
    <xf numFmtId="0" fontId="0" fillId="0" borderId="19" xfId="0" applyBorder="1"/>
    <xf numFmtId="0" fontId="16" fillId="0" borderId="19" xfId="0" applyFont="1" applyBorder="1"/>
    <xf numFmtId="164" fontId="30" fillId="0" borderId="17" xfId="0" applyNumberFormat="1" applyFont="1" applyBorder="1"/>
    <xf numFmtId="167" fontId="30" fillId="0" borderId="17" xfId="0" applyNumberFormat="1" applyFont="1" applyBorder="1"/>
    <xf numFmtId="0" fontId="30" fillId="0" borderId="15" xfId="0" applyFont="1" applyBorder="1"/>
    <xf numFmtId="0" fontId="30" fillId="0" borderId="19" xfId="0" applyFont="1" applyBorder="1"/>
    <xf numFmtId="0" fontId="30" fillId="0" borderId="16" xfId="0" applyFont="1" applyBorder="1"/>
    <xf numFmtId="0" fontId="30" fillId="0" borderId="18" xfId="0" applyFont="1" applyBorder="1"/>
    <xf numFmtId="0" fontId="30" fillId="0" borderId="20" xfId="0" applyFont="1" applyBorder="1"/>
    <xf numFmtId="0" fontId="30" fillId="0" borderId="30" xfId="0" applyFont="1" applyBorder="1"/>
    <xf numFmtId="0" fontId="30" fillId="0" borderId="32" xfId="0" applyFont="1" applyBorder="1"/>
    <xf numFmtId="0" fontId="30" fillId="0" borderId="33" xfId="0" applyFont="1" applyBorder="1"/>
    <xf numFmtId="0" fontId="30" fillId="0" borderId="34" xfId="0" applyFont="1" applyBorder="1"/>
    <xf numFmtId="0" fontId="30" fillId="0" borderId="35" xfId="0" applyFont="1" applyBorder="1"/>
    <xf numFmtId="2" fontId="30" fillId="0" borderId="17" xfId="0" applyNumberFormat="1" applyFont="1" applyBorder="1"/>
    <xf numFmtId="2" fontId="30" fillId="0" borderId="18" xfId="0" applyNumberFormat="1" applyFont="1" applyBorder="1"/>
    <xf numFmtId="2" fontId="34" fillId="0" borderId="17" xfId="0" applyNumberFormat="1" applyFont="1" applyBorder="1"/>
    <xf numFmtId="0" fontId="35" fillId="3" borderId="17" xfId="0" applyFont="1" applyFill="1" applyBorder="1" applyAlignment="1">
      <alignment vertical="center"/>
    </xf>
    <xf numFmtId="164" fontId="35" fillId="3" borderId="17" xfId="0" applyNumberFormat="1" applyFont="1" applyFill="1" applyBorder="1" applyAlignment="1">
      <alignment vertical="center"/>
    </xf>
    <xf numFmtId="164" fontId="35" fillId="3" borderId="18" xfId="0" applyNumberFormat="1" applyFont="1" applyFill="1" applyBorder="1" applyAlignment="1">
      <alignment vertical="center"/>
    </xf>
    <xf numFmtId="167" fontId="32" fillId="0" borderId="17" xfId="0" applyNumberFormat="1" applyFont="1" applyBorder="1"/>
    <xf numFmtId="2" fontId="15" fillId="0" borderId="17" xfId="0" applyNumberFormat="1" applyFont="1" applyBorder="1"/>
    <xf numFmtId="167" fontId="35" fillId="3" borderId="17" xfId="0" applyNumberFormat="1" applyFont="1" applyFill="1" applyBorder="1" applyAlignment="1">
      <alignment vertical="center"/>
    </xf>
    <xf numFmtId="167" fontId="0" fillId="3" borderId="17" xfId="0" applyNumberFormat="1" applyFill="1" applyBorder="1" applyAlignment="1">
      <alignment vertical="center"/>
    </xf>
    <xf numFmtId="167" fontId="0" fillId="3" borderId="36" xfId="0" applyNumberFormat="1" applyFill="1" applyBorder="1" applyAlignment="1">
      <alignment vertical="center"/>
    </xf>
    <xf numFmtId="2" fontId="0" fillId="0" borderId="17" xfId="0" applyNumberFormat="1" applyBorder="1"/>
    <xf numFmtId="0" fontId="0" fillId="7" borderId="17" xfId="0" applyFill="1" applyBorder="1"/>
    <xf numFmtId="0" fontId="2" fillId="3" borderId="4" xfId="0" applyFont="1" applyFill="1" applyBorder="1" applyAlignment="1">
      <alignment horizontal="left" vertical="center"/>
    </xf>
    <xf numFmtId="1" fontId="0" fillId="4" borderId="17" xfId="0" applyNumberFormat="1" applyFill="1" applyBorder="1" applyAlignment="1" applyProtection="1">
      <alignment vertical="center"/>
      <protection locked="0"/>
    </xf>
    <xf numFmtId="0" fontId="0" fillId="4" borderId="25" xfId="0" applyFill="1" applyBorder="1" applyAlignment="1" applyProtection="1">
      <alignment vertical="center"/>
      <protection locked="0"/>
    </xf>
    <xf numFmtId="2" fontId="0" fillId="0" borderId="17" xfId="0" applyNumberFormat="1" applyBorder="1" applyAlignment="1">
      <alignment vertical="center"/>
    </xf>
    <xf numFmtId="165" fontId="0" fillId="4" borderId="31" xfId="0" applyNumberFormat="1" applyFill="1" applyBorder="1" applyAlignment="1" applyProtection="1">
      <alignment vertical="center"/>
      <protection locked="0"/>
    </xf>
    <xf numFmtId="0" fontId="30" fillId="4" borderId="17" xfId="0" applyFont="1" applyFill="1" applyBorder="1" applyProtection="1">
      <protection locked="0"/>
    </xf>
    <xf numFmtId="2" fontId="30" fillId="4" borderId="34" xfId="0" applyNumberFormat="1" applyFont="1" applyFill="1" applyBorder="1" applyProtection="1">
      <protection locked="0"/>
    </xf>
    <xf numFmtId="0" fontId="30" fillId="4" borderId="31" xfId="0" applyFont="1" applyFill="1" applyBorder="1" applyProtection="1">
      <protection locked="0"/>
    </xf>
    <xf numFmtId="167" fontId="30" fillId="4" borderId="17" xfId="0" applyNumberFormat="1" applyFont="1" applyFill="1" applyBorder="1" applyProtection="1">
      <protection locked="0"/>
    </xf>
    <xf numFmtId="0" fontId="0" fillId="4" borderId="17" xfId="0" applyFill="1" applyBorder="1" applyProtection="1">
      <protection locked="0"/>
    </xf>
    <xf numFmtId="0" fontId="0" fillId="4" borderId="18" xfId="0" applyFill="1" applyBorder="1" applyAlignment="1" applyProtection="1">
      <alignment vertical="center"/>
      <protection locked="0"/>
    </xf>
    <xf numFmtId="2" fontId="12" fillId="3" borderId="36" xfId="0" applyNumberFormat="1" applyFont="1" applyFill="1" applyBorder="1" applyAlignment="1">
      <alignment vertical="center"/>
    </xf>
    <xf numFmtId="4" fontId="12" fillId="3" borderId="36" xfId="0" applyNumberFormat="1" applyFont="1" applyFill="1" applyBorder="1" applyAlignment="1">
      <alignment vertical="center"/>
    </xf>
    <xf numFmtId="167" fontId="0" fillId="3" borderId="18" xfId="0" applyNumberFormat="1" applyFill="1" applyBorder="1" applyAlignment="1">
      <alignment vertical="center"/>
    </xf>
    <xf numFmtId="0" fontId="0" fillId="3" borderId="30" xfId="0" applyFill="1" applyBorder="1" applyAlignment="1">
      <alignment horizontal="left" vertical="center"/>
    </xf>
    <xf numFmtId="0" fontId="0" fillId="3" borderId="32" xfId="0" applyFill="1" applyBorder="1" applyAlignment="1">
      <alignment horizontal="left" vertical="center"/>
    </xf>
    <xf numFmtId="0" fontId="0" fillId="3" borderId="31" xfId="0" applyFill="1" applyBorder="1" applyAlignment="1">
      <alignment horizontal="right" vertical="center"/>
    </xf>
    <xf numFmtId="0" fontId="23" fillId="3" borderId="17" xfId="0" applyFont="1" applyFill="1" applyBorder="1" applyAlignment="1">
      <alignment horizontal="left" vertical="center" wrapText="1"/>
    </xf>
    <xf numFmtId="0" fontId="0" fillId="3" borderId="17" xfId="0" applyFill="1" applyBorder="1" applyAlignment="1">
      <alignment horizontal="left" vertical="center" wrapText="1"/>
    </xf>
    <xf numFmtId="1" fontId="34" fillId="0" borderId="17" xfId="0" applyNumberFormat="1" applyFont="1" applyBorder="1"/>
    <xf numFmtId="2" fontId="30" fillId="3" borderId="17" xfId="0" applyNumberFormat="1" applyFont="1" applyFill="1" applyBorder="1"/>
    <xf numFmtId="0" fontId="30" fillId="3" borderId="17" xfId="0" applyFont="1" applyFill="1" applyBorder="1"/>
    <xf numFmtId="167" fontId="30" fillId="3" borderId="17" xfId="0" applyNumberFormat="1" applyFont="1" applyFill="1" applyBorder="1"/>
    <xf numFmtId="0" fontId="32" fillId="3" borderId="17" xfId="0" applyFont="1" applyFill="1" applyBorder="1"/>
    <xf numFmtId="0" fontId="0" fillId="4" borderId="17" xfId="0" applyFill="1" applyBorder="1" applyAlignment="1" applyProtection="1">
      <alignment horizontal="left" vertical="center" wrapText="1"/>
      <protection locked="0"/>
    </xf>
    <xf numFmtId="2" fontId="0" fillId="4" borderId="17" xfId="0" applyNumberFormat="1" applyFill="1" applyBorder="1" applyAlignment="1" applyProtection="1">
      <alignment vertical="center"/>
      <protection locked="0"/>
    </xf>
    <xf numFmtId="2" fontId="0" fillId="3" borderId="17" xfId="0" applyNumberFormat="1" applyFill="1" applyBorder="1"/>
    <xf numFmtId="0" fontId="30" fillId="0" borderId="15" xfId="0" applyFont="1" applyBorder="1" applyAlignment="1">
      <alignment vertical="center" wrapText="1"/>
    </xf>
    <xf numFmtId="0" fontId="30" fillId="0" borderId="17" xfId="0" applyFont="1" applyBorder="1" applyAlignment="1">
      <alignment vertical="center"/>
    </xf>
    <xf numFmtId="2" fontId="0" fillId="0" borderId="0" xfId="0" applyNumberFormat="1"/>
    <xf numFmtId="164" fontId="34" fillId="0" borderId="17" xfId="0" applyNumberFormat="1" applyFont="1" applyBorder="1"/>
    <xf numFmtId="0" fontId="0" fillId="3" borderId="37" xfId="0" applyFill="1" applyBorder="1" applyAlignment="1">
      <alignment vertical="center"/>
    </xf>
    <xf numFmtId="164" fontId="34" fillId="3" borderId="17" xfId="0" applyNumberFormat="1" applyFont="1" applyFill="1" applyBorder="1"/>
    <xf numFmtId="0" fontId="0" fillId="0" borderId="0" xfId="0" applyAlignment="1">
      <alignment wrapText="1"/>
    </xf>
    <xf numFmtId="2" fontId="32" fillId="3" borderId="17" xfId="0" applyNumberFormat="1" applyFont="1" applyFill="1" applyBorder="1" applyAlignment="1">
      <alignment horizontal="right"/>
    </xf>
    <xf numFmtId="167" fontId="34" fillId="0" borderId="31" xfId="0" applyNumberFormat="1" applyFont="1" applyBorder="1"/>
    <xf numFmtId="164" fontId="30" fillId="3" borderId="31" xfId="0" applyNumberFormat="1" applyFont="1" applyFill="1" applyBorder="1"/>
    <xf numFmtId="1" fontId="34" fillId="3" borderId="17" xfId="0" applyNumberFormat="1" applyFont="1" applyFill="1" applyBorder="1"/>
    <xf numFmtId="167" fontId="34" fillId="0" borderId="18" xfId="0" applyNumberFormat="1" applyFont="1" applyBorder="1"/>
    <xf numFmtId="0" fontId="0" fillId="0" borderId="18" xfId="0" applyBorder="1"/>
    <xf numFmtId="167" fontId="30" fillId="4" borderId="31" xfId="0" applyNumberFormat="1" applyFont="1" applyFill="1" applyBorder="1" applyProtection="1">
      <protection locked="0"/>
    </xf>
    <xf numFmtId="0" fontId="30" fillId="4" borderId="17" xfId="0" applyFont="1" applyFill="1" applyBorder="1" applyAlignment="1" applyProtection="1">
      <alignment horizontal="right" vertical="center"/>
      <protection locked="0"/>
    </xf>
    <xf numFmtId="164" fontId="12" fillId="3" borderId="25" xfId="0" applyNumberFormat="1" applyFont="1" applyFill="1" applyBorder="1" applyAlignment="1">
      <alignment vertical="center"/>
    </xf>
    <xf numFmtId="164" fontId="32" fillId="4" borderId="17" xfId="0" applyNumberFormat="1" applyFont="1" applyFill="1" applyBorder="1" applyProtection="1">
      <protection locked="0"/>
    </xf>
    <xf numFmtId="164" fontId="32" fillId="3" borderId="17" xfId="0" applyNumberFormat="1" applyFont="1" applyFill="1" applyBorder="1"/>
    <xf numFmtId="164" fontId="30" fillId="4" borderId="17" xfId="0" applyNumberFormat="1" applyFont="1" applyFill="1" applyBorder="1" applyProtection="1">
      <protection locked="0"/>
    </xf>
    <xf numFmtId="0" fontId="30" fillId="0" borderId="15" xfId="0" applyFont="1" applyBorder="1" applyAlignment="1">
      <alignment wrapText="1"/>
    </xf>
    <xf numFmtId="0" fontId="30" fillId="0" borderId="8" xfId="0" applyFont="1" applyBorder="1"/>
    <xf numFmtId="2" fontId="30" fillId="0" borderId="0" xfId="0" applyNumberFormat="1" applyFont="1"/>
    <xf numFmtId="0" fontId="0" fillId="0" borderId="17" xfId="0" applyBorder="1" applyAlignment="1">
      <alignment horizontal="center" vertical="center"/>
    </xf>
    <xf numFmtId="0" fontId="0" fillId="0" borderId="38" xfId="0" applyBorder="1" applyAlignment="1">
      <alignment horizontal="center" vertical="center"/>
    </xf>
    <xf numFmtId="0" fontId="23" fillId="5" borderId="39" xfId="0" applyFont="1" applyFill="1" applyBorder="1" applyAlignment="1">
      <alignment vertical="center"/>
    </xf>
    <xf numFmtId="0" fontId="12" fillId="6" borderId="40" xfId="0" applyFont="1" applyFill="1" applyBorder="1" applyAlignment="1">
      <alignment vertical="center"/>
    </xf>
    <xf numFmtId="0" fontId="0" fillId="3" borderId="41" xfId="0" applyFill="1" applyBorder="1" applyAlignment="1">
      <alignment horizontal="left" vertical="center"/>
    </xf>
    <xf numFmtId="0" fontId="0" fillId="3" borderId="2" xfId="0" applyFill="1" applyBorder="1" applyAlignment="1">
      <alignment vertical="center"/>
    </xf>
    <xf numFmtId="0" fontId="0" fillId="3" borderId="42" xfId="0" applyFill="1" applyBorder="1" applyAlignment="1">
      <alignment vertical="center"/>
    </xf>
    <xf numFmtId="0" fontId="0" fillId="3" borderId="44" xfId="0" applyFill="1" applyBorder="1" applyAlignment="1">
      <alignment vertical="center"/>
    </xf>
    <xf numFmtId="0" fontId="23" fillId="5" borderId="43" xfId="0" applyFont="1" applyFill="1" applyBorder="1" applyAlignment="1">
      <alignment vertical="center"/>
    </xf>
    <xf numFmtId="0" fontId="0" fillId="3" borderId="19" xfId="0" applyFill="1" applyBorder="1" applyAlignment="1">
      <alignment vertical="center" wrapText="1"/>
    </xf>
    <xf numFmtId="0" fontId="35" fillId="3" borderId="19" xfId="0" applyFont="1" applyFill="1" applyBorder="1" applyAlignment="1">
      <alignment vertical="center"/>
    </xf>
    <xf numFmtId="0" fontId="0" fillId="3" borderId="39" xfId="0" applyFill="1" applyBorder="1" applyAlignment="1">
      <alignment vertical="center"/>
    </xf>
    <xf numFmtId="0" fontId="0" fillId="3" borderId="45" xfId="0" applyFill="1" applyBorder="1" applyAlignment="1">
      <alignment vertical="center"/>
    </xf>
    <xf numFmtId="164" fontId="32" fillId="3" borderId="17" xfId="0" applyNumberFormat="1" applyFont="1" applyFill="1" applyBorder="1" applyAlignment="1">
      <alignment horizontal="right"/>
    </xf>
    <xf numFmtId="2" fontId="32" fillId="3" borderId="17" xfId="0" applyNumberFormat="1" applyFont="1" applyFill="1" applyBorder="1" applyAlignment="1">
      <alignment horizontal="right" vertical="center" wrapText="1"/>
    </xf>
    <xf numFmtId="4" fontId="0" fillId="4" borderId="17" xfId="0" applyNumberFormat="1" applyFill="1" applyBorder="1" applyAlignment="1" applyProtection="1">
      <alignment vertical="center"/>
      <protection locked="0"/>
    </xf>
    <xf numFmtId="4" fontId="12" fillId="3" borderId="36" xfId="0" applyNumberFormat="1" applyFont="1" applyFill="1" applyBorder="1" applyAlignment="1">
      <alignment horizontal="left" vertical="center" wrapText="1"/>
    </xf>
    <xf numFmtId="2" fontId="30" fillId="4" borderId="31" xfId="0" applyNumberFormat="1" applyFont="1" applyFill="1" applyBorder="1" applyProtection="1">
      <protection locked="0"/>
    </xf>
    <xf numFmtId="1" fontId="30" fillId="4" borderId="31" xfId="0" applyNumberFormat="1" applyFont="1" applyFill="1" applyBorder="1" applyProtection="1">
      <protection locked="0"/>
    </xf>
    <xf numFmtId="0" fontId="30" fillId="0" borderId="17" xfId="0" applyFont="1" applyBorder="1" applyAlignment="1">
      <alignment horizontal="right" vertical="center"/>
    </xf>
    <xf numFmtId="164" fontId="0" fillId="0" borderId="0" xfId="0" applyNumberFormat="1"/>
    <xf numFmtId="1" fontId="34" fillId="3" borderId="31" xfId="0" applyNumberFormat="1" applyFont="1" applyFill="1" applyBorder="1"/>
    <xf numFmtId="2" fontId="0" fillId="4" borderId="17" xfId="0" applyNumberFormat="1" applyFill="1" applyBorder="1" applyProtection="1">
      <protection locked="0"/>
    </xf>
    <xf numFmtId="2" fontId="0" fillId="3" borderId="17" xfId="0" applyNumberFormat="1" applyFill="1" applyBorder="1" applyAlignment="1">
      <alignment vertical="center"/>
    </xf>
    <xf numFmtId="0" fontId="38" fillId="0" borderId="0" xfId="0" applyFont="1"/>
    <xf numFmtId="0" fontId="0" fillId="0" borderId="0" xfId="0" quotePrefix="1"/>
    <xf numFmtId="0" fontId="0" fillId="4" borderId="17" xfId="0" applyFill="1" applyBorder="1" applyAlignment="1">
      <alignment vertical="center"/>
    </xf>
    <xf numFmtId="2" fontId="0" fillId="4" borderId="17" xfId="0" applyNumberFormat="1" applyFill="1" applyBorder="1" applyAlignment="1">
      <alignment vertical="center"/>
    </xf>
    <xf numFmtId="11" fontId="0" fillId="0" borderId="17" xfId="0" applyNumberFormat="1" applyBorder="1"/>
    <xf numFmtId="168" fontId="0" fillId="0" borderId="17" xfId="0" applyNumberFormat="1" applyBorder="1"/>
    <xf numFmtId="168" fontId="0" fillId="0" borderId="17" xfId="0" quotePrefix="1" applyNumberFormat="1" applyBorder="1"/>
    <xf numFmtId="164" fontId="15" fillId="3" borderId="31" xfId="0" applyNumberFormat="1" applyFont="1" applyFill="1" applyBorder="1"/>
    <xf numFmtId="0" fontId="0" fillId="0" borderId="30" xfId="0" applyBorder="1"/>
    <xf numFmtId="1" fontId="0" fillId="0" borderId="31" xfId="0" applyNumberFormat="1" applyBorder="1"/>
    <xf numFmtId="0" fontId="0" fillId="0" borderId="32" xfId="0" applyBorder="1"/>
    <xf numFmtId="0" fontId="0" fillId="3" borderId="48" xfId="0" applyFill="1" applyBorder="1" applyAlignment="1">
      <alignment vertical="center"/>
    </xf>
    <xf numFmtId="1" fontId="32" fillId="3" borderId="31" xfId="0" applyNumberFormat="1" applyFont="1" applyFill="1" applyBorder="1" applyAlignment="1">
      <alignment horizontal="right"/>
    </xf>
    <xf numFmtId="0" fontId="40" fillId="3" borderId="0" xfId="6" applyFill="1">
      <alignment vertical="center"/>
    </xf>
    <xf numFmtId="0" fontId="40" fillId="3" borderId="11" xfId="6" applyFill="1" applyBorder="1">
      <alignment vertical="center"/>
    </xf>
    <xf numFmtId="0" fontId="40" fillId="3" borderId="10" xfId="6" applyFill="1" applyBorder="1">
      <alignment vertical="center"/>
    </xf>
    <xf numFmtId="0" fontId="40" fillId="3" borderId="4" xfId="6" applyFill="1" applyBorder="1">
      <alignment vertical="center"/>
    </xf>
    <xf numFmtId="0" fontId="40" fillId="3" borderId="9" xfId="6" applyFill="1" applyBorder="1">
      <alignment vertical="center"/>
    </xf>
    <xf numFmtId="0" fontId="40" fillId="3" borderId="8" xfId="6" applyFill="1" applyBorder="1">
      <alignment vertical="center"/>
    </xf>
    <xf numFmtId="0" fontId="41" fillId="3" borderId="0" xfId="6" applyFont="1" applyFill="1">
      <alignment vertical="center"/>
    </xf>
    <xf numFmtId="0" fontId="41" fillId="3" borderId="8" xfId="6" applyFont="1" applyFill="1" applyBorder="1">
      <alignment vertical="center"/>
    </xf>
    <xf numFmtId="0" fontId="42" fillId="3" borderId="0" xfId="6" applyFont="1" applyFill="1">
      <alignment vertical="center"/>
    </xf>
    <xf numFmtId="0" fontId="42" fillId="3" borderId="8" xfId="6" applyFont="1" applyFill="1" applyBorder="1">
      <alignment vertical="center"/>
    </xf>
    <xf numFmtId="0" fontId="42" fillId="3" borderId="0" xfId="6" applyFont="1" applyFill="1" applyAlignment="1" applyProtection="1">
      <alignment horizontal="center" vertical="center"/>
      <protection locked="0"/>
    </xf>
    <xf numFmtId="0" fontId="13" fillId="3" borderId="0" xfId="6" applyFont="1" applyFill="1" applyAlignment="1">
      <alignment horizontal="center" vertical="center"/>
    </xf>
    <xf numFmtId="0" fontId="13" fillId="3" borderId="0" xfId="6" applyFont="1" applyFill="1">
      <alignment vertical="center"/>
    </xf>
    <xf numFmtId="0" fontId="19" fillId="3" borderId="0" xfId="6" applyFont="1" applyFill="1" applyAlignment="1">
      <alignment horizontal="center"/>
    </xf>
    <xf numFmtId="0" fontId="40" fillId="3" borderId="7" xfId="6" applyFill="1" applyBorder="1">
      <alignment vertical="center"/>
    </xf>
    <xf numFmtId="0" fontId="40" fillId="3" borderId="6" xfId="6" applyFill="1" applyBorder="1">
      <alignment vertical="center"/>
    </xf>
    <xf numFmtId="0" fontId="40" fillId="3" borderId="0" xfId="6" applyFill="1" applyAlignment="1">
      <alignment horizontal="center" vertical="center"/>
    </xf>
    <xf numFmtId="0" fontId="43" fillId="0" borderId="0" xfId="6" applyFont="1" applyAlignment="1">
      <alignment horizontal="center" vertical="center"/>
    </xf>
    <xf numFmtId="0" fontId="43" fillId="0" borderId="6" xfId="6" applyFont="1" applyBorder="1" applyAlignment="1">
      <alignment horizontal="center" vertical="center"/>
    </xf>
    <xf numFmtId="0" fontId="44" fillId="3" borderId="6" xfId="5" applyFont="1" applyFill="1" applyBorder="1" applyAlignment="1" applyProtection="1">
      <alignment horizontal="center" vertical="center"/>
      <protection locked="0"/>
    </xf>
    <xf numFmtId="0" fontId="13" fillId="3" borderId="6" xfId="6" applyFont="1" applyFill="1" applyBorder="1" applyAlignment="1">
      <alignment horizontal="center" vertical="center"/>
    </xf>
    <xf numFmtId="0" fontId="13" fillId="3" borderId="6" xfId="6" applyFont="1" applyFill="1" applyBorder="1">
      <alignment vertical="center"/>
    </xf>
    <xf numFmtId="0" fontId="40" fillId="3" borderId="50" xfId="6" applyFill="1" applyBorder="1">
      <alignment vertical="center"/>
    </xf>
    <xf numFmtId="0" fontId="42" fillId="3" borderId="18" xfId="6" applyFont="1" applyFill="1" applyBorder="1">
      <alignment vertical="center"/>
    </xf>
    <xf numFmtId="0" fontId="19" fillId="3" borderId="32" xfId="6" applyFont="1" applyFill="1" applyBorder="1" applyAlignment="1">
      <alignment horizontal="center"/>
    </xf>
    <xf numFmtId="0" fontId="42" fillId="4" borderId="31" xfId="6" applyFont="1" applyFill="1" applyBorder="1" applyAlignment="1" applyProtection="1">
      <alignment horizontal="center" vertical="center"/>
      <protection locked="0"/>
    </xf>
    <xf numFmtId="0" fontId="13" fillId="3" borderId="31" xfId="6" applyFont="1" applyFill="1" applyBorder="1" applyAlignment="1">
      <alignment horizontal="center" vertical="center"/>
    </xf>
    <xf numFmtId="0" fontId="13" fillId="3" borderId="30" xfId="6" applyFont="1" applyFill="1" applyBorder="1">
      <alignment vertical="center"/>
    </xf>
    <xf numFmtId="0" fontId="40" fillId="3" borderId="17" xfId="6" applyFill="1" applyBorder="1" applyAlignment="1">
      <alignment horizontal="center" vertical="center"/>
    </xf>
    <xf numFmtId="0" fontId="42" fillId="3" borderId="17" xfId="6" applyFont="1" applyFill="1" applyBorder="1">
      <alignment vertical="center"/>
    </xf>
    <xf numFmtId="0" fontId="19" fillId="3" borderId="19" xfId="6" applyFont="1" applyFill="1" applyBorder="1" applyAlignment="1">
      <alignment horizontal="center" vertical="center"/>
    </xf>
    <xf numFmtId="0" fontId="44" fillId="8" borderId="17" xfId="5" applyFont="1" applyBorder="1" applyAlignment="1" applyProtection="1">
      <alignment horizontal="center" vertical="center"/>
      <protection locked="0"/>
    </xf>
    <xf numFmtId="0" fontId="13" fillId="3" borderId="17" xfId="6" applyFont="1" applyFill="1" applyBorder="1" applyAlignment="1">
      <alignment horizontal="center" vertical="center"/>
    </xf>
    <xf numFmtId="0" fontId="13" fillId="3" borderId="15" xfId="6" applyFont="1" applyFill="1" applyBorder="1">
      <alignment vertical="center"/>
    </xf>
    <xf numFmtId="0" fontId="42" fillId="3" borderId="17" xfId="6" applyFont="1" applyFill="1" applyBorder="1" applyAlignment="1">
      <alignment horizontal="center" vertical="center"/>
    </xf>
    <xf numFmtId="0" fontId="45" fillId="8" borderId="49" xfId="7" applyAlignment="1">
      <alignment horizontal="center" vertical="center"/>
    </xf>
    <xf numFmtId="0" fontId="42" fillId="3" borderId="15" xfId="6" applyFont="1" applyFill="1" applyBorder="1">
      <alignment vertical="center"/>
    </xf>
    <xf numFmtId="0" fontId="43" fillId="0" borderId="19" xfId="6" applyFont="1" applyBorder="1" applyAlignment="1">
      <alignment horizontal="center" vertical="center"/>
    </xf>
    <xf numFmtId="0" fontId="45" fillId="8" borderId="49" xfId="7" applyAlignment="1" applyProtection="1">
      <alignment horizontal="center" vertical="center"/>
      <protection locked="0"/>
    </xf>
    <xf numFmtId="0" fontId="19" fillId="3" borderId="19" xfId="6" applyFont="1" applyFill="1" applyBorder="1" applyAlignment="1">
      <alignment horizontal="center"/>
    </xf>
    <xf numFmtId="0" fontId="47" fillId="3" borderId="17" xfId="6" applyFont="1" applyFill="1" applyBorder="1" applyAlignment="1">
      <alignment horizontal="center" vertical="center"/>
    </xf>
    <xf numFmtId="0" fontId="42" fillId="4" borderId="17" xfId="6" applyFont="1" applyFill="1" applyBorder="1" applyAlignment="1" applyProtection="1">
      <alignment horizontal="center" vertical="center"/>
      <protection locked="0"/>
    </xf>
    <xf numFmtId="0" fontId="48" fillId="3" borderId="17" xfId="6" applyFont="1" applyFill="1" applyBorder="1" applyAlignment="1">
      <alignment horizontal="center" vertical="center"/>
    </xf>
    <xf numFmtId="0" fontId="45" fillId="3" borderId="17" xfId="7" applyFill="1" applyBorder="1" applyAlignment="1">
      <alignment horizontal="center" vertical="center"/>
    </xf>
    <xf numFmtId="0" fontId="42" fillId="3" borderId="19" xfId="6" applyFont="1" applyFill="1" applyBorder="1" applyAlignment="1">
      <alignment horizontal="center" vertical="center"/>
    </xf>
    <xf numFmtId="0" fontId="25" fillId="3" borderId="5" xfId="6" applyFont="1" applyFill="1" applyBorder="1" applyAlignment="1">
      <alignment horizontal="left" vertical="center"/>
    </xf>
    <xf numFmtId="0" fontId="40" fillId="0" borderId="0" xfId="6">
      <alignment vertical="center"/>
    </xf>
    <xf numFmtId="0" fontId="40" fillId="6" borderId="0" xfId="6" applyFill="1">
      <alignment vertical="center"/>
    </xf>
    <xf numFmtId="0" fontId="40" fillId="6" borderId="0" xfId="6" applyFill="1" applyAlignment="1">
      <alignment horizontal="center" vertical="center"/>
    </xf>
    <xf numFmtId="0" fontId="49" fillId="7" borderId="0" xfId="6" applyFont="1" applyFill="1">
      <alignment vertical="center"/>
    </xf>
    <xf numFmtId="0" fontId="50" fillId="9" borderId="0" xfId="6" applyFont="1" applyFill="1">
      <alignment vertical="center"/>
    </xf>
    <xf numFmtId="0" fontId="40" fillId="6" borderId="17" xfId="6" applyFill="1" applyBorder="1">
      <alignment vertical="center"/>
    </xf>
    <xf numFmtId="0" fontId="40" fillId="6" borderId="17" xfId="6" applyFill="1" applyBorder="1" applyAlignment="1">
      <alignment horizontal="center" vertical="center"/>
    </xf>
    <xf numFmtId="0" fontId="40" fillId="10" borderId="17" xfId="6" applyFill="1" applyBorder="1">
      <alignment vertical="center"/>
    </xf>
    <xf numFmtId="0" fontId="40" fillId="10" borderId="17" xfId="6" applyFill="1" applyBorder="1" applyAlignment="1">
      <alignment horizontal="center" vertical="center"/>
    </xf>
    <xf numFmtId="0" fontId="43" fillId="11" borderId="0" xfId="6" applyFont="1" applyFill="1" applyAlignment="1">
      <alignment horizontal="left" vertical="center"/>
    </xf>
    <xf numFmtId="0" fontId="8" fillId="6" borderId="0" xfId="6" applyFont="1" applyFill="1" applyAlignment="1">
      <alignment horizontal="center" vertical="center"/>
    </xf>
    <xf numFmtId="2" fontId="8" fillId="7" borderId="0" xfId="6" applyNumberFormat="1" applyFont="1" applyFill="1" applyAlignment="1">
      <alignment horizontal="center" vertical="center"/>
    </xf>
    <xf numFmtId="2" fontId="8" fillId="9" borderId="9" xfId="6" applyNumberFormat="1" applyFont="1" applyFill="1" applyBorder="1" applyAlignment="1">
      <alignment horizontal="center" vertical="center"/>
    </xf>
    <xf numFmtId="2" fontId="8" fillId="12" borderId="31" xfId="6" applyNumberFormat="1" applyFont="1" applyFill="1" applyBorder="1" applyAlignment="1">
      <alignment horizontal="center" vertical="center"/>
    </xf>
    <xf numFmtId="2" fontId="51" fillId="12" borderId="31" xfId="6" applyNumberFormat="1" applyFont="1" applyFill="1" applyBorder="1">
      <alignment vertical="center"/>
    </xf>
    <xf numFmtId="0" fontId="51" fillId="12" borderId="0" xfId="6" applyFont="1" applyFill="1">
      <alignment vertical="center"/>
    </xf>
    <xf numFmtId="0" fontId="43" fillId="4" borderId="0" xfId="6" applyFont="1" applyFill="1" applyAlignment="1">
      <alignment horizontal="center" vertical="center"/>
    </xf>
    <xf numFmtId="169" fontId="43" fillId="0" borderId="0" xfId="6" applyNumberFormat="1" applyFont="1" applyAlignment="1">
      <alignment horizontal="center" vertical="center"/>
    </xf>
    <xf numFmtId="2" fontId="43" fillId="0" borderId="0" xfId="6" applyNumberFormat="1" applyFont="1">
      <alignment vertical="center"/>
    </xf>
    <xf numFmtId="0" fontId="43" fillId="0" borderId="43" xfId="6" applyFont="1" applyBorder="1" applyAlignment="1">
      <alignment horizontal="center" vertical="center"/>
    </xf>
    <xf numFmtId="169" fontId="43" fillId="0" borderId="43" xfId="6" applyNumberFormat="1" applyFont="1" applyBorder="1" applyAlignment="1">
      <alignment horizontal="center" vertical="center"/>
    </xf>
    <xf numFmtId="0" fontId="40" fillId="10" borderId="0" xfId="6" applyFill="1">
      <alignment vertical="center"/>
    </xf>
    <xf numFmtId="0" fontId="19" fillId="10" borderId="0" xfId="6" applyFont="1" applyFill="1" applyAlignment="1">
      <alignment horizontal="center" vertical="center"/>
    </xf>
    <xf numFmtId="0" fontId="19" fillId="10" borderId="0" xfId="6" applyFont="1" applyFill="1">
      <alignment vertical="center"/>
    </xf>
    <xf numFmtId="0" fontId="40" fillId="7" borderId="0" xfId="6" applyFill="1">
      <alignment vertical="center"/>
    </xf>
    <xf numFmtId="0" fontId="40" fillId="10" borderId="0" xfId="6" applyFill="1" applyAlignment="1">
      <alignment horizontal="center" vertical="center"/>
    </xf>
    <xf numFmtId="0" fontId="19" fillId="9" borderId="0" xfId="6" applyFont="1" applyFill="1" applyAlignment="1">
      <alignment horizontal="center" vertical="center"/>
    </xf>
    <xf numFmtId="0" fontId="19" fillId="9" borderId="0" xfId="6" applyFont="1" applyFill="1">
      <alignment vertical="center"/>
    </xf>
    <xf numFmtId="0" fontId="40" fillId="13" borderId="0" xfId="6" applyFill="1">
      <alignment vertical="center"/>
    </xf>
    <xf numFmtId="0" fontId="40" fillId="13" borderId="0" xfId="6" applyFill="1" applyAlignment="1">
      <alignment horizontal="center" vertical="center"/>
    </xf>
    <xf numFmtId="0" fontId="19" fillId="13" borderId="0" xfId="6" applyFont="1" applyFill="1" applyAlignment="1">
      <alignment horizontal="center" vertical="center"/>
    </xf>
    <xf numFmtId="0" fontId="19" fillId="13" borderId="0" xfId="6" applyFont="1" applyFill="1">
      <alignment vertical="center"/>
    </xf>
    <xf numFmtId="0" fontId="40" fillId="10" borderId="43" xfId="6" applyFill="1" applyBorder="1">
      <alignment vertical="center"/>
    </xf>
    <xf numFmtId="0" fontId="40" fillId="10" borderId="36" xfId="6" applyFill="1" applyBorder="1">
      <alignment vertical="center"/>
    </xf>
    <xf numFmtId="0" fontId="19" fillId="9" borderId="17" xfId="6" applyFont="1" applyFill="1" applyBorder="1" applyAlignment="1">
      <alignment horizontal="center" vertical="center"/>
    </xf>
    <xf numFmtId="0" fontId="19" fillId="9" borderId="17" xfId="6" applyFont="1" applyFill="1" applyBorder="1">
      <alignment vertical="center"/>
    </xf>
    <xf numFmtId="0" fontId="40" fillId="0" borderId="0" xfId="6" applyAlignment="1">
      <alignment horizontal="right" vertical="center"/>
    </xf>
    <xf numFmtId="169" fontId="43" fillId="6" borderId="0" xfId="6" applyNumberFormat="1" applyFont="1" applyFill="1" applyAlignment="1">
      <alignment horizontal="center" vertical="center"/>
    </xf>
    <xf numFmtId="2" fontId="43" fillId="6" borderId="0" xfId="6" applyNumberFormat="1" applyFont="1" applyFill="1">
      <alignment vertical="center"/>
    </xf>
    <xf numFmtId="0" fontId="43" fillId="6" borderId="0" xfId="6" applyFont="1" applyFill="1">
      <alignment vertical="center"/>
    </xf>
    <xf numFmtId="0" fontId="43" fillId="6" borderId="0" xfId="6" applyFont="1" applyFill="1" applyAlignment="1">
      <alignment horizontal="center" vertical="center"/>
    </xf>
    <xf numFmtId="0" fontId="50" fillId="7" borderId="0" xfId="6" applyFont="1" applyFill="1">
      <alignment vertical="center"/>
    </xf>
    <xf numFmtId="0" fontId="40" fillId="7" borderId="0" xfId="6" applyFill="1" applyAlignment="1">
      <alignment horizontal="center" vertical="center"/>
    </xf>
    <xf numFmtId="0" fontId="19" fillId="7" borderId="0" xfId="6" applyFont="1" applyFill="1" applyAlignment="1">
      <alignment horizontal="center" vertical="center"/>
    </xf>
    <xf numFmtId="2" fontId="43" fillId="7" borderId="0" xfId="6" applyNumberFormat="1" applyFont="1" applyFill="1" applyAlignment="1">
      <alignment horizontal="center" vertical="center"/>
    </xf>
    <xf numFmtId="0" fontId="43" fillId="7" borderId="0" xfId="6" applyFont="1" applyFill="1" applyAlignment="1">
      <alignment horizontal="center" vertical="center"/>
    </xf>
    <xf numFmtId="0" fontId="40" fillId="0" borderId="17" xfId="6" applyBorder="1">
      <alignment vertical="center"/>
    </xf>
    <xf numFmtId="0" fontId="40" fillId="9" borderId="17" xfId="6" applyFill="1" applyBorder="1">
      <alignment vertical="center"/>
    </xf>
    <xf numFmtId="0" fontId="40" fillId="14" borderId="17" xfId="6" applyFill="1" applyBorder="1">
      <alignment vertical="center"/>
    </xf>
    <xf numFmtId="0" fontId="40" fillId="15" borderId="17" xfId="6" applyFill="1" applyBorder="1">
      <alignment vertical="center"/>
    </xf>
    <xf numFmtId="0" fontId="42" fillId="10" borderId="17" xfId="6" applyFont="1" applyFill="1" applyBorder="1" applyAlignment="1">
      <alignment horizontal="center" vertical="center"/>
    </xf>
    <xf numFmtId="0" fontId="42" fillId="10" borderId="17" xfId="6" applyFont="1" applyFill="1" applyBorder="1">
      <alignment vertical="center"/>
    </xf>
    <xf numFmtId="2" fontId="43" fillId="16" borderId="36" xfId="4" applyNumberFormat="1" applyFont="1" applyFill="1" applyBorder="1" applyAlignment="1">
      <alignment vertical="center"/>
    </xf>
    <xf numFmtId="2" fontId="43" fillId="16" borderId="17" xfId="4" applyNumberFormat="1" applyFont="1" applyFill="1" applyBorder="1" applyAlignment="1">
      <alignment vertical="center"/>
    </xf>
    <xf numFmtId="0" fontId="43" fillId="16" borderId="15" xfId="4" applyFont="1" applyFill="1" applyBorder="1" applyAlignment="1">
      <alignment vertical="center"/>
    </xf>
    <xf numFmtId="0" fontId="40" fillId="4" borderId="0" xfId="6" applyFill="1">
      <alignment vertical="center"/>
    </xf>
    <xf numFmtId="2" fontId="43" fillId="4" borderId="36" xfId="4" applyNumberFormat="1" applyFont="1" applyFill="1" applyBorder="1" applyAlignment="1">
      <alignment vertical="center"/>
    </xf>
    <xf numFmtId="2" fontId="43" fillId="4" borderId="17" xfId="4" applyNumberFormat="1" applyFont="1" applyFill="1" applyBorder="1" applyAlignment="1">
      <alignment vertical="center"/>
    </xf>
    <xf numFmtId="0" fontId="43" fillId="4" borderId="15" xfId="4" applyFont="1" applyFill="1" applyBorder="1" applyAlignment="1">
      <alignment vertical="center"/>
    </xf>
    <xf numFmtId="0" fontId="19" fillId="10" borderId="17" xfId="6" applyFont="1" applyFill="1" applyBorder="1" applyAlignment="1">
      <alignment horizontal="center" vertical="center"/>
    </xf>
    <xf numFmtId="0" fontId="40" fillId="14" borderId="17" xfId="6" applyFill="1" applyBorder="1" applyAlignment="1">
      <alignment horizontal="center" vertical="center"/>
    </xf>
    <xf numFmtId="0" fontId="19" fillId="14" borderId="17" xfId="6" applyFont="1" applyFill="1" applyBorder="1" applyAlignment="1">
      <alignment horizontal="center" vertical="center"/>
    </xf>
    <xf numFmtId="0" fontId="40" fillId="15" borderId="17" xfId="6" applyFill="1" applyBorder="1" applyAlignment="1">
      <alignment horizontal="center" vertical="center"/>
    </xf>
    <xf numFmtId="0" fontId="19" fillId="15" borderId="17" xfId="6" applyFont="1" applyFill="1" applyBorder="1" applyAlignment="1">
      <alignment horizontal="center" vertical="center"/>
    </xf>
    <xf numFmtId="2" fontId="43" fillId="16" borderId="36" xfId="4" applyNumberFormat="1" applyFont="1" applyFill="1" applyBorder="1" applyAlignment="1">
      <alignment horizontal="center" vertical="center"/>
    </xf>
    <xf numFmtId="2" fontId="43" fillId="16" borderId="17" xfId="4" applyNumberFormat="1" applyFont="1" applyFill="1" applyBorder="1" applyAlignment="1">
      <alignment horizontal="center" vertical="center"/>
    </xf>
    <xf numFmtId="2" fontId="52" fillId="16" borderId="36" xfId="4" applyNumberFormat="1" applyFont="1" applyFill="1" applyBorder="1" applyAlignment="1">
      <alignment horizontal="center" vertical="center"/>
    </xf>
    <xf numFmtId="0" fontId="19" fillId="0" borderId="0" xfId="6" applyFont="1">
      <alignment vertical="center"/>
    </xf>
    <xf numFmtId="0" fontId="43" fillId="0" borderId="0" xfId="4" applyFont="1" applyAlignment="1">
      <alignment horizontal="center" vertical="center"/>
    </xf>
    <xf numFmtId="0" fontId="40" fillId="0" borderId="0" xfId="6" applyAlignment="1">
      <alignment horizontal="center" vertical="center"/>
    </xf>
    <xf numFmtId="0" fontId="42" fillId="0" borderId="0" xfId="6" applyFont="1">
      <alignment vertical="center"/>
    </xf>
    <xf numFmtId="0" fontId="19" fillId="0" borderId="17" xfId="6" applyFont="1" applyBorder="1">
      <alignment vertical="center"/>
    </xf>
    <xf numFmtId="11" fontId="40" fillId="0" borderId="17" xfId="6" applyNumberFormat="1" applyBorder="1">
      <alignment vertical="center"/>
    </xf>
    <xf numFmtId="0" fontId="43" fillId="0" borderId="17" xfId="4" applyFont="1" applyBorder="1" applyAlignment="1">
      <alignment horizontal="center" vertical="center"/>
    </xf>
    <xf numFmtId="0" fontId="42" fillId="0" borderId="0" xfId="6" applyFont="1" applyAlignment="1">
      <alignment horizontal="center" vertical="center"/>
    </xf>
    <xf numFmtId="0" fontId="19" fillId="3" borderId="17" xfId="4" applyFont="1" applyFill="1" applyBorder="1" applyAlignment="1">
      <alignment horizontal="center"/>
    </xf>
    <xf numFmtId="0" fontId="42" fillId="0" borderId="17" xfId="6" applyFont="1" applyBorder="1" applyAlignment="1">
      <alignment horizontal="center" vertical="center"/>
    </xf>
    <xf numFmtId="0" fontId="42" fillId="0" borderId="17" xfId="6" applyFont="1" applyBorder="1">
      <alignment vertical="center"/>
    </xf>
    <xf numFmtId="0" fontId="58" fillId="3" borderId="17" xfId="6" applyFont="1" applyFill="1" applyBorder="1">
      <alignment vertical="center"/>
    </xf>
    <xf numFmtId="0" fontId="42" fillId="3" borderId="17" xfId="4" applyFont="1" applyFill="1" applyBorder="1" applyAlignment="1">
      <alignment horizontal="center"/>
    </xf>
    <xf numFmtId="0" fontId="0" fillId="3" borderId="24" xfId="0" applyFill="1" applyBorder="1" applyAlignment="1">
      <alignment horizontal="left" vertical="center"/>
    </xf>
    <xf numFmtId="0" fontId="0" fillId="3" borderId="25" xfId="0" applyFill="1" applyBorder="1" applyAlignment="1">
      <alignment horizontal="left" vertical="center"/>
    </xf>
    <xf numFmtId="0" fontId="62" fillId="0" borderId="56" xfId="8" applyBorder="1" applyAlignment="1">
      <alignment vertical="top" wrapText="1"/>
    </xf>
    <xf numFmtId="0" fontId="12" fillId="0" borderId="0" xfId="0" applyFont="1"/>
    <xf numFmtId="0" fontId="62" fillId="0" borderId="0" xfId="8" applyAlignment="1">
      <alignment vertical="center" wrapText="1"/>
    </xf>
    <xf numFmtId="0" fontId="63" fillId="0" borderId="0" xfId="0" applyFont="1" applyAlignment="1">
      <alignment vertical="center" wrapText="1"/>
    </xf>
    <xf numFmtId="0" fontId="62" fillId="0" borderId="0" xfId="8"/>
    <xf numFmtId="0" fontId="36" fillId="0" borderId="0" xfId="8" applyFont="1" applyAlignment="1">
      <alignment vertical="center" wrapText="1"/>
    </xf>
    <xf numFmtId="0" fontId="42" fillId="4" borderId="17" xfId="4" applyFont="1" applyFill="1" applyBorder="1" applyAlignment="1" applyProtection="1">
      <alignment horizontal="center"/>
      <protection locked="0"/>
    </xf>
    <xf numFmtId="0" fontId="27" fillId="4" borderId="17" xfId="4" applyFill="1" applyBorder="1" applyProtection="1">
      <protection locked="0"/>
    </xf>
    <xf numFmtId="0" fontId="27" fillId="4" borderId="17" xfId="4" applyFill="1" applyBorder="1" applyAlignment="1" applyProtection="1">
      <alignment horizontal="center"/>
      <protection locked="0"/>
    </xf>
    <xf numFmtId="0" fontId="40" fillId="4" borderId="17" xfId="6" applyFill="1" applyBorder="1" applyAlignment="1" applyProtection="1">
      <alignment horizontal="center" vertical="center"/>
      <protection locked="0"/>
    </xf>
    <xf numFmtId="0" fontId="0" fillId="4" borderId="25" xfId="0" applyFill="1" applyBorder="1" applyAlignment="1" applyProtection="1">
      <alignment horizontal="left" vertical="center"/>
      <protection locked="0"/>
    </xf>
    <xf numFmtId="0" fontId="0" fillId="4" borderId="25" xfId="0" applyFill="1" applyBorder="1" applyAlignment="1" applyProtection="1">
      <alignment horizontal="right" vertical="center"/>
      <protection locked="0"/>
    </xf>
    <xf numFmtId="1" fontId="15" fillId="3" borderId="17" xfId="0" applyNumberFormat="1" applyFont="1" applyFill="1" applyBorder="1" applyAlignment="1">
      <alignment vertical="center"/>
    </xf>
    <xf numFmtId="0" fontId="42" fillId="3" borderId="0" xfId="6" applyFont="1" applyFill="1" applyAlignment="1">
      <alignment horizontal="center" vertical="center"/>
    </xf>
    <xf numFmtId="0" fontId="27" fillId="3" borderId="17" xfId="4" applyFill="1" applyBorder="1" applyAlignment="1">
      <alignment horizontal="center"/>
    </xf>
    <xf numFmtId="0" fontId="42" fillId="3" borderId="30" xfId="6" applyFont="1" applyFill="1" applyBorder="1">
      <alignment vertical="center"/>
    </xf>
    <xf numFmtId="0" fontId="42" fillId="3" borderId="31" xfId="6" applyFont="1" applyFill="1" applyBorder="1" applyAlignment="1">
      <alignment horizontal="center" vertical="center"/>
    </xf>
    <xf numFmtId="0" fontId="45" fillId="8" borderId="57" xfId="7" applyBorder="1" applyAlignment="1">
      <alignment horizontal="center" vertical="center"/>
    </xf>
    <xf numFmtId="0" fontId="42" fillId="3" borderId="16" xfId="6" applyFont="1" applyFill="1" applyBorder="1">
      <alignment vertical="center"/>
    </xf>
    <xf numFmtId="0" fontId="42" fillId="3" borderId="18" xfId="6" applyFont="1" applyFill="1" applyBorder="1" applyAlignment="1">
      <alignment horizontal="center" vertical="center"/>
    </xf>
    <xf numFmtId="2" fontId="43" fillId="4" borderId="0" xfId="6" applyNumberFormat="1" applyFont="1" applyFill="1">
      <alignment vertical="center"/>
    </xf>
    <xf numFmtId="2" fontId="43" fillId="3" borderId="0" xfId="6" applyNumberFormat="1" applyFont="1" applyFill="1">
      <alignment vertical="center"/>
    </xf>
    <xf numFmtId="0" fontId="43" fillId="3" borderId="0" xfId="6" applyFont="1" applyFill="1">
      <alignment vertical="center"/>
    </xf>
    <xf numFmtId="0" fontId="40" fillId="0" borderId="0" xfId="6" applyAlignment="1">
      <alignment vertical="center" wrapText="1"/>
    </xf>
    <xf numFmtId="0" fontId="40" fillId="0" borderId="0" xfId="6" applyAlignment="1">
      <alignment horizontal="center" vertical="center" wrapText="1"/>
    </xf>
    <xf numFmtId="0" fontId="40" fillId="6" borderId="0" xfId="6" applyFill="1" applyAlignment="1">
      <alignment horizontal="center" vertical="center" wrapText="1"/>
    </xf>
    <xf numFmtId="0" fontId="58" fillId="0" borderId="0" xfId="6" applyFont="1" applyAlignment="1">
      <alignment vertical="center" wrapText="1"/>
    </xf>
    <xf numFmtId="0" fontId="58" fillId="3" borderId="0" xfId="6" applyFont="1" applyFill="1" applyAlignment="1">
      <alignment vertical="center" wrapText="1"/>
    </xf>
    <xf numFmtId="171" fontId="40" fillId="6" borderId="0" xfId="6" applyNumberFormat="1" applyFill="1">
      <alignment vertical="center"/>
    </xf>
    <xf numFmtId="0" fontId="58" fillId="6" borderId="17" xfId="6" applyFont="1" applyFill="1" applyBorder="1">
      <alignment vertical="center"/>
    </xf>
    <xf numFmtId="0" fontId="40" fillId="17" borderId="17" xfId="6" applyFill="1" applyBorder="1">
      <alignment vertical="center"/>
    </xf>
    <xf numFmtId="0" fontId="40" fillId="17" borderId="17" xfId="6" applyFill="1" applyBorder="1" applyAlignment="1">
      <alignment horizontal="center" vertical="center"/>
    </xf>
    <xf numFmtId="0" fontId="40" fillId="17" borderId="0" xfId="6" applyFill="1">
      <alignment vertical="center"/>
    </xf>
    <xf numFmtId="0" fontId="40" fillId="17" borderId="0" xfId="6" applyFill="1" applyAlignment="1">
      <alignment horizontal="center" vertical="center"/>
    </xf>
    <xf numFmtId="2" fontId="51" fillId="12" borderId="31" xfId="6" applyNumberFormat="1" applyFont="1" applyFill="1" applyBorder="1" applyAlignment="1">
      <alignment horizontal="center" vertical="center"/>
    </xf>
    <xf numFmtId="0" fontId="43" fillId="11" borderId="0" xfId="6" applyFont="1" applyFill="1" applyAlignment="1">
      <alignment horizontal="center" vertical="center"/>
    </xf>
    <xf numFmtId="0" fontId="40" fillId="14" borderId="0" xfId="6" applyFill="1" applyAlignment="1">
      <alignment horizontal="center" vertical="center"/>
    </xf>
    <xf numFmtId="0" fontId="64" fillId="11" borderId="0" xfId="6" applyFont="1" applyFill="1" applyAlignment="1">
      <alignment horizontal="center" vertical="center"/>
    </xf>
    <xf numFmtId="0" fontId="65" fillId="10" borderId="0" xfId="6" applyFont="1" applyFill="1">
      <alignment vertical="center"/>
    </xf>
    <xf numFmtId="0" fontId="40" fillId="18" borderId="0" xfId="6" applyFill="1">
      <alignment vertical="center"/>
    </xf>
    <xf numFmtId="0" fontId="40" fillId="14" borderId="0" xfId="6" applyFill="1">
      <alignment vertical="center"/>
    </xf>
    <xf numFmtId="0" fontId="61" fillId="19" borderId="52" xfId="6" applyFont="1" applyFill="1" applyBorder="1" applyAlignment="1">
      <alignment horizontal="left" vertical="center"/>
    </xf>
    <xf numFmtId="0" fontId="61" fillId="19" borderId="51" xfId="6" applyFont="1" applyFill="1" applyBorder="1">
      <alignment vertical="center"/>
    </xf>
    <xf numFmtId="0" fontId="61" fillId="19" borderId="37" xfId="6" applyFont="1" applyFill="1" applyBorder="1">
      <alignment vertical="center"/>
    </xf>
    <xf numFmtId="0" fontId="44" fillId="3" borderId="0" xfId="5" applyFont="1" applyFill="1" applyBorder="1" applyAlignment="1" applyProtection="1">
      <alignment horizontal="center" vertical="center"/>
      <protection locked="0"/>
    </xf>
    <xf numFmtId="0" fontId="42" fillId="4" borderId="18" xfId="6" applyFont="1" applyFill="1" applyBorder="1" applyAlignment="1" applyProtection="1">
      <alignment horizontal="center" vertical="center"/>
      <protection locked="0"/>
    </xf>
    <xf numFmtId="0" fontId="40" fillId="4" borderId="18" xfId="6" applyFill="1" applyBorder="1" applyAlignment="1" applyProtection="1">
      <alignment horizontal="center" vertical="center"/>
      <protection locked="0"/>
    </xf>
    <xf numFmtId="0" fontId="42" fillId="3" borderId="12" xfId="6" applyFont="1" applyFill="1" applyBorder="1">
      <alignment vertical="center"/>
    </xf>
    <xf numFmtId="0" fontId="42" fillId="3" borderId="13" xfId="6" applyFont="1" applyFill="1" applyBorder="1" applyAlignment="1">
      <alignment horizontal="center" vertical="center"/>
    </xf>
    <xf numFmtId="0" fontId="42" fillId="3" borderId="14" xfId="6" applyFont="1" applyFill="1" applyBorder="1" applyAlignment="1">
      <alignment horizontal="center" vertical="center"/>
    </xf>
    <xf numFmtId="0" fontId="42" fillId="3" borderId="20" xfId="6" applyFont="1" applyFill="1" applyBorder="1" applyAlignment="1">
      <alignment horizontal="center" vertical="center"/>
    </xf>
    <xf numFmtId="0" fontId="0" fillId="3" borderId="1" xfId="0" applyFill="1" applyBorder="1" applyAlignment="1">
      <alignment horizontal="center" vertical="center"/>
    </xf>
    <xf numFmtId="0" fontId="0" fillId="3" borderId="2" xfId="0" applyFill="1" applyBorder="1" applyAlignment="1">
      <alignment horizontal="center" vertical="center"/>
    </xf>
    <xf numFmtId="0" fontId="0" fillId="6" borderId="15" xfId="0" applyFill="1" applyBorder="1" applyAlignment="1">
      <alignment horizontal="left" vertical="center"/>
    </xf>
    <xf numFmtId="0" fontId="0" fillId="6" borderId="17" xfId="0" applyFill="1" applyBorder="1" applyAlignment="1">
      <alignment horizontal="left" vertical="center"/>
    </xf>
    <xf numFmtId="0" fontId="0" fillId="6" borderId="19" xfId="0" applyFill="1" applyBorder="1" applyAlignment="1">
      <alignment horizontal="left" vertical="center"/>
    </xf>
    <xf numFmtId="0" fontId="12" fillId="6" borderId="12" xfId="0" applyFont="1" applyFill="1" applyBorder="1" applyAlignment="1">
      <alignment horizontal="left" vertical="center"/>
    </xf>
    <xf numFmtId="0" fontId="12" fillId="6" borderId="13" xfId="0" applyFont="1" applyFill="1" applyBorder="1" applyAlignment="1">
      <alignment horizontal="left" vertical="center"/>
    </xf>
    <xf numFmtId="0" fontId="12" fillId="6" borderId="14" xfId="0" applyFont="1" applyFill="1" applyBorder="1" applyAlignment="1">
      <alignment horizontal="left" vertical="center"/>
    </xf>
    <xf numFmtId="0" fontId="25" fillId="3" borderId="1" xfId="0" applyFont="1" applyFill="1" applyBorder="1" applyAlignment="1">
      <alignment horizontal="center" vertical="center" wrapText="1"/>
    </xf>
    <xf numFmtId="0" fontId="25" fillId="3" borderId="2" xfId="0" applyFont="1" applyFill="1" applyBorder="1" applyAlignment="1">
      <alignment horizontal="center" vertical="center" wrapText="1"/>
    </xf>
    <xf numFmtId="0" fontId="25" fillId="3" borderId="3" xfId="0" applyFont="1" applyFill="1" applyBorder="1" applyAlignment="1">
      <alignment horizontal="center" vertical="center" wrapText="1"/>
    </xf>
    <xf numFmtId="0" fontId="19" fillId="3" borderId="5" xfId="0" applyFont="1" applyFill="1" applyBorder="1" applyAlignment="1">
      <alignment horizontal="center" vertical="center" wrapText="1"/>
    </xf>
    <xf numFmtId="0" fontId="19" fillId="3" borderId="6" xfId="0" applyFont="1" applyFill="1" applyBorder="1" applyAlignment="1">
      <alignment horizontal="center" vertical="center" wrapText="1"/>
    </xf>
    <xf numFmtId="0" fontId="19" fillId="3" borderId="7" xfId="0" applyFont="1" applyFill="1" applyBorder="1" applyAlignment="1">
      <alignment horizontal="center" vertical="center" wrapText="1"/>
    </xf>
    <xf numFmtId="0" fontId="19" fillId="3" borderId="4" xfId="0" applyFont="1" applyFill="1" applyBorder="1" applyAlignment="1">
      <alignment horizontal="center" vertical="center" wrapText="1"/>
    </xf>
    <xf numFmtId="0" fontId="19" fillId="3" borderId="10" xfId="0" applyFont="1" applyFill="1" applyBorder="1" applyAlignment="1">
      <alignment horizontal="center" vertical="center" wrapText="1"/>
    </xf>
    <xf numFmtId="0" fontId="19" fillId="3" borderId="11" xfId="0" applyFont="1" applyFill="1" applyBorder="1" applyAlignment="1">
      <alignment horizontal="center" vertical="center" wrapText="1"/>
    </xf>
    <xf numFmtId="0" fontId="3" fillId="5" borderId="12" xfId="0" applyFont="1" applyFill="1" applyBorder="1" applyAlignment="1">
      <alignment horizontal="left" vertical="center"/>
    </xf>
    <xf numFmtId="0" fontId="3" fillId="5" borderId="13" xfId="0" applyFont="1" applyFill="1" applyBorder="1" applyAlignment="1">
      <alignment horizontal="left" vertical="center"/>
    </xf>
    <xf numFmtId="0" fontId="3" fillId="5" borderId="14" xfId="0" applyFont="1" applyFill="1" applyBorder="1" applyAlignment="1">
      <alignment horizontal="left" vertical="center"/>
    </xf>
    <xf numFmtId="0" fontId="12" fillId="6" borderId="33" xfId="0" applyFont="1" applyFill="1" applyBorder="1" applyAlignment="1">
      <alignment horizontal="left" vertical="center"/>
    </xf>
    <xf numFmtId="0" fontId="12" fillId="6" borderId="34" xfId="0" applyFont="1" applyFill="1" applyBorder="1" applyAlignment="1">
      <alignment horizontal="left" vertical="center"/>
    </xf>
    <xf numFmtId="0" fontId="12" fillId="6" borderId="35" xfId="0" applyFont="1" applyFill="1" applyBorder="1" applyAlignment="1">
      <alignment horizontal="left" vertical="center"/>
    </xf>
    <xf numFmtId="0" fontId="12" fillId="6" borderId="27" xfId="0" applyFont="1" applyFill="1" applyBorder="1" applyAlignment="1">
      <alignment horizontal="left" vertical="center"/>
    </xf>
    <xf numFmtId="0" fontId="12" fillId="6" borderId="28" xfId="0" applyFont="1" applyFill="1" applyBorder="1" applyAlignment="1">
      <alignment horizontal="left" vertical="center"/>
    </xf>
    <xf numFmtId="0" fontId="12" fillId="6" borderId="29" xfId="0" applyFont="1" applyFill="1" applyBorder="1" applyAlignment="1">
      <alignment horizontal="left" vertical="center"/>
    </xf>
    <xf numFmtId="0" fontId="19" fillId="3" borderId="8" xfId="0" applyFont="1" applyFill="1" applyBorder="1" applyAlignment="1">
      <alignment horizontal="center" vertical="center" wrapText="1"/>
    </xf>
    <xf numFmtId="0" fontId="19" fillId="3" borderId="0" xfId="0" applyFont="1" applyFill="1" applyAlignment="1">
      <alignment horizontal="center" vertical="center" wrapText="1"/>
    </xf>
    <xf numFmtId="0" fontId="19" fillId="3" borderId="9" xfId="0" applyFont="1" applyFill="1" applyBorder="1" applyAlignment="1">
      <alignment horizontal="center" vertical="center" wrapText="1"/>
    </xf>
    <xf numFmtId="0" fontId="23" fillId="5" borderId="27" xfId="0" applyFont="1" applyFill="1" applyBorder="1" applyAlignment="1">
      <alignment horizontal="left" vertical="center"/>
    </xf>
    <xf numFmtId="0" fontId="23" fillId="5" borderId="28" xfId="0" applyFont="1" applyFill="1" applyBorder="1" applyAlignment="1">
      <alignment horizontal="left" vertical="center"/>
    </xf>
    <xf numFmtId="0" fontId="23" fillId="5" borderId="29" xfId="0" applyFont="1" applyFill="1" applyBorder="1" applyAlignment="1">
      <alignment horizontal="left" vertical="center"/>
    </xf>
    <xf numFmtId="0" fontId="12" fillId="6" borderId="15" xfId="0" applyFont="1" applyFill="1" applyBorder="1" applyAlignment="1">
      <alignment horizontal="left" vertical="center"/>
    </xf>
    <xf numFmtId="0" fontId="12" fillId="6" borderId="17" xfId="0" applyFont="1" applyFill="1" applyBorder="1" applyAlignment="1">
      <alignment horizontal="left" vertical="center"/>
    </xf>
    <xf numFmtId="0" fontId="12" fillId="6" borderId="19" xfId="0" applyFont="1" applyFill="1" applyBorder="1" applyAlignment="1">
      <alignment horizontal="left" vertical="center"/>
    </xf>
    <xf numFmtId="0" fontId="5" fillId="3" borderId="8" xfId="0" applyFont="1" applyFill="1" applyBorder="1" applyAlignment="1">
      <alignment horizontal="center" vertical="center"/>
    </xf>
    <xf numFmtId="0" fontId="7" fillId="3" borderId="0" xfId="0" applyFont="1" applyFill="1" applyAlignment="1">
      <alignment horizontal="center" vertical="center"/>
    </xf>
    <xf numFmtId="0" fontId="7" fillId="3" borderId="9" xfId="0" applyFont="1" applyFill="1" applyBorder="1" applyAlignment="1">
      <alignment horizontal="center" vertical="center"/>
    </xf>
    <xf numFmtId="0" fontId="0" fillId="3" borderId="0" xfId="0" applyFill="1" applyAlignment="1">
      <alignment horizontal="center" vertical="center"/>
    </xf>
    <xf numFmtId="0" fontId="23" fillId="5" borderId="21" xfId="0" applyFont="1" applyFill="1" applyBorder="1" applyAlignment="1">
      <alignment horizontal="left" vertical="center"/>
    </xf>
    <xf numFmtId="0" fontId="23" fillId="5" borderId="22" xfId="0" applyFont="1" applyFill="1" applyBorder="1" applyAlignment="1">
      <alignment horizontal="left" vertical="center"/>
    </xf>
    <xf numFmtId="0" fontId="23" fillId="5" borderId="23" xfId="0" applyFont="1" applyFill="1" applyBorder="1" applyAlignment="1">
      <alignment horizontal="left" vertical="center"/>
    </xf>
    <xf numFmtId="0" fontId="8" fillId="3" borderId="8" xfId="0" applyFont="1" applyFill="1" applyBorder="1" applyAlignment="1">
      <alignment horizontal="center" vertical="center" wrapText="1"/>
    </xf>
    <xf numFmtId="0" fontId="8" fillId="3" borderId="0" xfId="0" applyFont="1" applyFill="1" applyAlignment="1">
      <alignment horizontal="center" vertical="center" wrapText="1"/>
    </xf>
    <xf numFmtId="0" fontId="8" fillId="3" borderId="9" xfId="0" applyFont="1" applyFill="1" applyBorder="1" applyAlignment="1">
      <alignment horizontal="center" vertical="center" wrapText="1"/>
    </xf>
    <xf numFmtId="0" fontId="17" fillId="3" borderId="5" xfId="0" applyFont="1" applyFill="1" applyBorder="1" applyAlignment="1">
      <alignment horizontal="center" vertical="center" wrapText="1"/>
    </xf>
    <xf numFmtId="0" fontId="17" fillId="3" borderId="6" xfId="0" applyFont="1" applyFill="1" applyBorder="1" applyAlignment="1">
      <alignment horizontal="center" vertical="center" wrapText="1"/>
    </xf>
    <xf numFmtId="0" fontId="17" fillId="3" borderId="7" xfId="0" applyFont="1" applyFill="1" applyBorder="1" applyAlignment="1">
      <alignment horizontal="center" vertical="center" wrapText="1"/>
    </xf>
    <xf numFmtId="0" fontId="17" fillId="3" borderId="8" xfId="0" applyFont="1" applyFill="1" applyBorder="1" applyAlignment="1">
      <alignment horizontal="center" vertical="center" wrapText="1"/>
    </xf>
    <xf numFmtId="0" fontId="17" fillId="3" borderId="0" xfId="0" applyFont="1" applyFill="1" applyAlignment="1">
      <alignment horizontal="center" vertical="center" wrapText="1"/>
    </xf>
    <xf numFmtId="0" fontId="17" fillId="3" borderId="9" xfId="0" applyFont="1" applyFill="1" applyBorder="1" applyAlignment="1">
      <alignment horizontal="center" vertical="center" wrapText="1"/>
    </xf>
    <xf numFmtId="0" fontId="17" fillId="3" borderId="4" xfId="0" applyFont="1" applyFill="1" applyBorder="1" applyAlignment="1">
      <alignment horizontal="center" vertical="center" wrapText="1"/>
    </xf>
    <xf numFmtId="0" fontId="17" fillId="3" borderId="10" xfId="0" applyFont="1" applyFill="1" applyBorder="1" applyAlignment="1">
      <alignment horizontal="center" vertical="center" wrapText="1"/>
    </xf>
    <xf numFmtId="0" fontId="17" fillId="3" borderId="11" xfId="0" applyFont="1" applyFill="1" applyBorder="1" applyAlignment="1">
      <alignment horizontal="center" vertical="center" wrapText="1"/>
    </xf>
    <xf numFmtId="0" fontId="10" fillId="3" borderId="8" xfId="0" applyFont="1" applyFill="1" applyBorder="1" applyAlignment="1">
      <alignment horizontal="left" vertical="center" wrapText="1"/>
    </xf>
    <xf numFmtId="0" fontId="10" fillId="3" borderId="0" xfId="0" applyFont="1" applyFill="1" applyAlignment="1">
      <alignment horizontal="left" vertical="center" wrapText="1"/>
    </xf>
    <xf numFmtId="0" fontId="10" fillId="3" borderId="9" xfId="0" applyFont="1" applyFill="1" applyBorder="1" applyAlignment="1">
      <alignment horizontal="left" vertical="center" wrapText="1"/>
    </xf>
    <xf numFmtId="0" fontId="10" fillId="3" borderId="4" xfId="0" applyFont="1" applyFill="1" applyBorder="1" applyAlignment="1">
      <alignment horizontal="left" vertical="center" wrapText="1"/>
    </xf>
    <xf numFmtId="0" fontId="10" fillId="3" borderId="10" xfId="0" applyFont="1" applyFill="1" applyBorder="1" applyAlignment="1">
      <alignment horizontal="left" vertical="center" wrapText="1"/>
    </xf>
    <xf numFmtId="0" fontId="10" fillId="3" borderId="11" xfId="0" applyFont="1" applyFill="1" applyBorder="1" applyAlignment="1">
      <alignment horizontal="left" vertical="center" wrapText="1"/>
    </xf>
    <xf numFmtId="0" fontId="2" fillId="3" borderId="5" xfId="0" applyFont="1" applyFill="1" applyBorder="1" applyAlignment="1">
      <alignment horizontal="left" vertical="center"/>
    </xf>
    <xf numFmtId="0" fontId="2" fillId="3" borderId="6" xfId="0" applyFont="1" applyFill="1" applyBorder="1" applyAlignment="1">
      <alignment horizontal="left" vertical="center"/>
    </xf>
    <xf numFmtId="0" fontId="2" fillId="3" borderId="7" xfId="0" applyFont="1" applyFill="1" applyBorder="1" applyAlignment="1">
      <alignment horizontal="lef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2" fillId="3" borderId="2" xfId="0" applyFont="1" applyFill="1" applyBorder="1" applyAlignment="1">
      <alignment horizontal="left" vertical="center"/>
    </xf>
    <xf numFmtId="0" fontId="2" fillId="3" borderId="3" xfId="0" applyFont="1" applyFill="1" applyBorder="1" applyAlignment="1">
      <alignment horizontal="left" vertical="center"/>
    </xf>
    <xf numFmtId="0" fontId="21" fillId="2" borderId="1" xfId="0" applyFont="1" applyFill="1" applyBorder="1" applyAlignment="1">
      <alignment horizontal="center" vertical="center" wrapText="1"/>
    </xf>
    <xf numFmtId="0" fontId="21" fillId="2" borderId="2" xfId="0" applyFont="1" applyFill="1" applyBorder="1" applyAlignment="1">
      <alignment horizontal="center" vertical="center" wrapText="1"/>
    </xf>
    <xf numFmtId="0" fontId="21" fillId="2" borderId="3" xfId="0" applyFont="1" applyFill="1" applyBorder="1" applyAlignment="1">
      <alignment horizontal="center" vertical="center" wrapText="1"/>
    </xf>
    <xf numFmtId="0" fontId="3" fillId="3" borderId="6" xfId="0" applyFont="1" applyFill="1" applyBorder="1" applyAlignment="1">
      <alignment horizontal="left" vertical="center"/>
    </xf>
    <xf numFmtId="0" fontId="3" fillId="3" borderId="7" xfId="0" applyFont="1" applyFill="1" applyBorder="1" applyAlignment="1">
      <alignment horizontal="left" vertical="center"/>
    </xf>
    <xf numFmtId="0" fontId="3" fillId="3" borderId="8" xfId="0" applyFont="1" applyFill="1" applyBorder="1" applyAlignment="1">
      <alignment horizontal="center" vertical="center"/>
    </xf>
    <xf numFmtId="0" fontId="3" fillId="3" borderId="0" xfId="0" applyFont="1" applyFill="1" applyAlignment="1">
      <alignment horizontal="center" vertical="center"/>
    </xf>
    <xf numFmtId="0" fontId="3" fillId="3" borderId="9" xfId="0" applyFont="1" applyFill="1" applyBorder="1" applyAlignment="1">
      <alignment horizontal="center"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36" fillId="6" borderId="12" xfId="0" applyFont="1" applyFill="1" applyBorder="1" applyAlignment="1">
      <alignment horizontal="left" vertical="center"/>
    </xf>
    <xf numFmtId="0" fontId="36" fillId="6" borderId="13" xfId="0" applyFont="1" applyFill="1" applyBorder="1" applyAlignment="1">
      <alignment horizontal="left" vertical="center"/>
    </xf>
    <xf numFmtId="0" fontId="36" fillId="6" borderId="14" xfId="0" applyFont="1" applyFill="1" applyBorder="1" applyAlignment="1">
      <alignment horizontal="left" vertical="center"/>
    </xf>
    <xf numFmtId="0" fontId="0" fillId="0" borderId="0" xfId="0" applyAlignment="1">
      <alignment horizontal="center"/>
    </xf>
    <xf numFmtId="0" fontId="19" fillId="3" borderId="0" xfId="0" applyFont="1" applyFill="1" applyAlignment="1">
      <alignment horizontal="center"/>
    </xf>
    <xf numFmtId="0" fontId="0" fillId="0" borderId="17" xfId="0" applyBorder="1" applyAlignment="1">
      <alignment horizontal="center"/>
    </xf>
    <xf numFmtId="0" fontId="60" fillId="11" borderId="8" xfId="6" applyFont="1" applyFill="1" applyBorder="1" applyAlignment="1">
      <alignment horizontal="center" vertical="center"/>
    </xf>
    <xf numFmtId="0" fontId="60" fillId="11" borderId="0" xfId="6" applyFont="1" applyFill="1" applyAlignment="1">
      <alignment horizontal="center" vertical="center"/>
    </xf>
    <xf numFmtId="0" fontId="60" fillId="11" borderId="9" xfId="6" applyFont="1" applyFill="1" applyBorder="1" applyAlignment="1">
      <alignment horizontal="center" vertical="center"/>
    </xf>
    <xf numFmtId="0" fontId="66" fillId="2" borderId="0" xfId="4" applyFont="1" applyFill="1" applyAlignment="1">
      <alignment horizontal="center" vertical="center"/>
    </xf>
    <xf numFmtId="0" fontId="42" fillId="3" borderId="15" xfId="6" applyFont="1" applyFill="1" applyBorder="1" applyAlignment="1">
      <alignment horizontal="left" vertical="center"/>
    </xf>
    <xf numFmtId="0" fontId="42" fillId="3" borderId="17" xfId="6" applyFont="1" applyFill="1" applyBorder="1" applyAlignment="1">
      <alignment horizontal="left" vertical="center"/>
    </xf>
    <xf numFmtId="0" fontId="25" fillId="19" borderId="5" xfId="6" applyFont="1" applyFill="1" applyBorder="1" applyAlignment="1">
      <alignment horizontal="left" vertical="center"/>
    </xf>
    <xf numFmtId="0" fontId="25" fillId="19" borderId="6" xfId="6" applyFont="1" applyFill="1" applyBorder="1" applyAlignment="1">
      <alignment horizontal="left" vertical="center"/>
    </xf>
    <xf numFmtId="0" fontId="25" fillId="19" borderId="7" xfId="6" applyFont="1" applyFill="1" applyBorder="1" applyAlignment="1">
      <alignment horizontal="left" vertical="center"/>
    </xf>
    <xf numFmtId="0" fontId="25" fillId="19" borderId="12" xfId="6" applyFont="1" applyFill="1" applyBorder="1" applyAlignment="1">
      <alignment horizontal="left" vertical="center"/>
    </xf>
    <xf numFmtId="0" fontId="25" fillId="19" borderId="13" xfId="6" applyFont="1" applyFill="1" applyBorder="1" applyAlignment="1">
      <alignment horizontal="left" vertical="center"/>
    </xf>
    <xf numFmtId="0" fontId="25" fillId="19" borderId="55" xfId="6" applyFont="1" applyFill="1" applyBorder="1" applyAlignment="1">
      <alignment horizontal="left" vertical="center"/>
    </xf>
    <xf numFmtId="0" fontId="25" fillId="19" borderId="54" xfId="6" applyFont="1" applyFill="1" applyBorder="1" applyAlignment="1">
      <alignment horizontal="left" vertical="center"/>
    </xf>
    <xf numFmtId="0" fontId="25" fillId="19" borderId="53" xfId="6" applyFont="1" applyFill="1" applyBorder="1" applyAlignment="1">
      <alignment horizontal="left" vertical="center"/>
    </xf>
    <xf numFmtId="0" fontId="42" fillId="3" borderId="0" xfId="6" applyFont="1" applyFill="1" applyAlignment="1">
      <alignment horizontal="center" vertical="center"/>
    </xf>
    <xf numFmtId="0" fontId="46" fillId="3" borderId="15" xfId="6" applyFont="1" applyFill="1" applyBorder="1" applyAlignment="1">
      <alignment horizontal="left" vertical="center"/>
    </xf>
    <xf numFmtId="0" fontId="46" fillId="3" borderId="17" xfId="6" applyFont="1" applyFill="1" applyBorder="1" applyAlignment="1">
      <alignment horizontal="left" vertical="center"/>
    </xf>
    <xf numFmtId="0" fontId="42" fillId="3" borderId="16" xfId="6" applyFont="1" applyFill="1" applyBorder="1" applyAlignment="1">
      <alignment horizontal="left" vertical="center"/>
    </xf>
    <xf numFmtId="0" fontId="42" fillId="3" borderId="18" xfId="6" applyFont="1" applyFill="1" applyBorder="1" applyAlignment="1">
      <alignment horizontal="left" vertical="center"/>
    </xf>
    <xf numFmtId="170" fontId="40" fillId="10" borderId="36" xfId="6" applyNumberFormat="1" applyFill="1" applyBorder="1" applyAlignment="1">
      <alignment horizontal="center" vertical="center" wrapText="1"/>
    </xf>
    <xf numFmtId="170" fontId="40" fillId="10" borderId="51" xfId="6" applyNumberFormat="1" applyFill="1" applyBorder="1" applyAlignment="1">
      <alignment horizontal="center" vertical="center" wrapText="1"/>
    </xf>
    <xf numFmtId="170" fontId="40" fillId="10" borderId="37" xfId="6" applyNumberFormat="1" applyFill="1" applyBorder="1" applyAlignment="1">
      <alignment horizontal="center" vertical="center" wrapText="1"/>
    </xf>
    <xf numFmtId="170" fontId="40" fillId="9" borderId="36" xfId="6" applyNumberFormat="1" applyFill="1" applyBorder="1" applyAlignment="1">
      <alignment horizontal="center" vertical="center" wrapText="1"/>
    </xf>
    <xf numFmtId="170" fontId="40" fillId="9" borderId="51" xfId="6" applyNumberFormat="1" applyFill="1" applyBorder="1" applyAlignment="1">
      <alignment horizontal="center" vertical="center" wrapText="1"/>
    </xf>
    <xf numFmtId="0" fontId="40" fillId="10" borderId="36" xfId="6" applyFill="1" applyBorder="1" applyAlignment="1">
      <alignment horizontal="center" vertical="center"/>
    </xf>
    <xf numFmtId="0" fontId="40" fillId="10" borderId="51" xfId="6" applyFill="1" applyBorder="1" applyAlignment="1">
      <alignment horizontal="center" vertical="center"/>
    </xf>
    <xf numFmtId="0" fontId="40" fillId="10" borderId="37" xfId="6" applyFill="1" applyBorder="1" applyAlignment="1">
      <alignment horizontal="center" vertical="center"/>
    </xf>
    <xf numFmtId="0" fontId="40" fillId="6" borderId="36" xfId="6" applyFill="1" applyBorder="1" applyAlignment="1">
      <alignment horizontal="center" vertical="center"/>
    </xf>
    <xf numFmtId="0" fontId="40" fillId="6" borderId="51" xfId="6" applyFill="1" applyBorder="1" applyAlignment="1">
      <alignment horizontal="center" vertical="center"/>
    </xf>
    <xf numFmtId="0" fontId="40" fillId="6" borderId="37" xfId="6" applyFill="1" applyBorder="1" applyAlignment="1">
      <alignment horizontal="center" vertical="center"/>
    </xf>
    <xf numFmtId="0" fontId="40" fillId="9" borderId="36" xfId="6" applyFill="1" applyBorder="1" applyAlignment="1">
      <alignment horizontal="center" vertical="center"/>
    </xf>
    <xf numFmtId="0" fontId="40" fillId="9" borderId="51" xfId="6" applyFill="1" applyBorder="1" applyAlignment="1">
      <alignment horizontal="center" vertical="center"/>
    </xf>
    <xf numFmtId="170" fontId="40" fillId="6" borderId="36" xfId="6" applyNumberFormat="1" applyFill="1" applyBorder="1" applyAlignment="1">
      <alignment horizontal="center" vertical="center" wrapText="1"/>
    </xf>
    <xf numFmtId="170" fontId="40" fillId="6" borderId="51" xfId="6" applyNumberFormat="1" applyFill="1" applyBorder="1" applyAlignment="1">
      <alignment horizontal="center" vertical="center" wrapText="1"/>
    </xf>
    <xf numFmtId="0" fontId="60" fillId="3" borderId="17" xfId="4" applyFont="1" applyFill="1" applyBorder="1" applyAlignment="1">
      <alignment horizontal="center" vertical="center"/>
    </xf>
    <xf numFmtId="0" fontId="59" fillId="3" borderId="17" xfId="4" applyFont="1" applyFill="1" applyBorder="1" applyAlignment="1">
      <alignment horizontal="center" vertical="center"/>
    </xf>
    <xf numFmtId="0" fontId="51" fillId="3" borderId="17" xfId="6" applyFont="1" applyFill="1" applyBorder="1" applyAlignment="1">
      <alignment horizontal="left" vertical="center"/>
    </xf>
    <xf numFmtId="0" fontId="8" fillId="16" borderId="55" xfId="4" applyFont="1" applyFill="1" applyBorder="1" applyAlignment="1">
      <alignment horizontal="center" vertical="center"/>
    </xf>
    <xf numFmtId="0" fontId="8" fillId="16" borderId="54" xfId="4" applyFont="1" applyFill="1" applyBorder="1" applyAlignment="1">
      <alignment horizontal="center" vertical="center"/>
    </xf>
    <xf numFmtId="0" fontId="19" fillId="10" borderId="31" xfId="6" applyFont="1" applyFill="1" applyBorder="1" applyAlignment="1">
      <alignment horizontal="center" vertical="center" wrapText="1"/>
    </xf>
    <xf numFmtId="0" fontId="19" fillId="10" borderId="25" xfId="6" applyFont="1" applyFill="1" applyBorder="1" applyAlignment="1">
      <alignment horizontal="center" vertical="center" wrapText="1"/>
    </xf>
    <xf numFmtId="0" fontId="40" fillId="15" borderId="36" xfId="6" applyFill="1" applyBorder="1" applyAlignment="1">
      <alignment horizontal="center" vertical="center"/>
    </xf>
    <xf numFmtId="0" fontId="40" fillId="15" borderId="51" xfId="6" applyFill="1" applyBorder="1" applyAlignment="1">
      <alignment horizontal="center" vertical="center"/>
    </xf>
    <xf numFmtId="0" fontId="40" fillId="15" borderId="37" xfId="6" applyFill="1" applyBorder="1" applyAlignment="1">
      <alignment horizontal="center" vertical="center"/>
    </xf>
    <xf numFmtId="0" fontId="40" fillId="14" borderId="36" xfId="6" applyFill="1" applyBorder="1" applyAlignment="1">
      <alignment horizontal="center" vertical="center"/>
    </xf>
    <xf numFmtId="0" fontId="40" fillId="14" borderId="51" xfId="6" applyFill="1" applyBorder="1" applyAlignment="1">
      <alignment horizontal="center" vertical="center"/>
    </xf>
    <xf numFmtId="0" fontId="40" fillId="14" borderId="37" xfId="6" applyFill="1" applyBorder="1" applyAlignment="1">
      <alignment horizontal="center" vertical="center"/>
    </xf>
    <xf numFmtId="0" fontId="43" fillId="16" borderId="15" xfId="4" applyFont="1" applyFill="1" applyBorder="1" applyAlignment="1">
      <alignment vertical="center" wrapText="1"/>
    </xf>
    <xf numFmtId="170" fontId="40" fillId="15" borderId="36" xfId="6" applyNumberFormat="1" applyFill="1" applyBorder="1" applyAlignment="1">
      <alignment horizontal="center" vertical="center" wrapText="1"/>
    </xf>
    <xf numFmtId="170" fontId="40" fillId="15" borderId="51" xfId="6" applyNumberFormat="1" applyFill="1" applyBorder="1" applyAlignment="1">
      <alignment horizontal="center" vertical="center" wrapText="1"/>
    </xf>
    <xf numFmtId="170" fontId="40" fillId="15" borderId="37" xfId="6" applyNumberFormat="1" applyFill="1" applyBorder="1" applyAlignment="1">
      <alignment horizontal="center" vertical="center" wrapText="1"/>
    </xf>
    <xf numFmtId="170" fontId="40" fillId="14" borderId="36" xfId="6" applyNumberFormat="1" applyFill="1" applyBorder="1" applyAlignment="1">
      <alignment horizontal="center" vertical="center" wrapText="1"/>
    </xf>
    <xf numFmtId="170" fontId="40" fillId="14" borderId="51" xfId="6" applyNumberFormat="1" applyFill="1" applyBorder="1" applyAlignment="1">
      <alignment horizontal="center" vertical="center" wrapText="1"/>
    </xf>
    <xf numFmtId="170" fontId="40" fillId="14" borderId="37" xfId="6" applyNumberFormat="1" applyFill="1" applyBorder="1" applyAlignment="1">
      <alignment horizontal="center" vertical="center" wrapText="1"/>
    </xf>
  </cellXfs>
  <cellStyles count="9">
    <cellStyle name="Calculation 2" xfId="7" xr:uid="{00000000-0005-0000-0000-000000000000}"/>
    <cellStyle name="Link" xfId="8" builtinId="8"/>
    <cellStyle name="Normal 2" xfId="1" xr:uid="{00000000-0005-0000-0000-000003000000}"/>
    <cellStyle name="Normal 2 2" xfId="2" xr:uid="{00000000-0005-0000-0000-000004000000}"/>
    <cellStyle name="Normal 2_DESIGN INPUTS AND CALCULATIONS" xfId="3" xr:uid="{00000000-0005-0000-0000-000005000000}"/>
    <cellStyle name="Normal 3" xfId="6" xr:uid="{00000000-0005-0000-0000-000006000000}"/>
    <cellStyle name="Standard" xfId="0" builtinId="0"/>
    <cellStyle name="常规 2" xfId="4" xr:uid="{00000000-0005-0000-0000-000007000000}"/>
    <cellStyle name="计算 2" xfId="5" xr:uid="{00000000-0005-0000-0000-000008000000}"/>
  </cellStyles>
  <dxfs count="3">
    <dxf>
      <fill>
        <patternFill>
          <bgColor theme="0" tint="-0.34998626667073579"/>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a:t>
            </a:r>
            <a:r>
              <a:rPr lang="en-US" baseline="-25000"/>
              <a:t>G(peak)</a:t>
            </a:r>
            <a:r>
              <a:rPr lang="en-US"/>
              <a:t> Vs Q</a:t>
            </a:r>
            <a:r>
              <a:rPr lang="en-US" baseline="-25000"/>
              <a:t>E</a:t>
            </a:r>
            <a:r>
              <a:rPr lang="en-US"/>
              <a:t> with respect to L</a:t>
            </a:r>
            <a:r>
              <a:rPr lang="en-US" baseline="-25000"/>
              <a:t>N</a:t>
            </a:r>
          </a:p>
        </c:rich>
      </c:tx>
      <c:overlay val="0"/>
    </c:title>
    <c:autoTitleDeleted val="0"/>
    <c:plotArea>
      <c:layout/>
      <c:scatterChart>
        <c:scatterStyle val="smoothMarker"/>
        <c:varyColors val="0"/>
        <c:ser>
          <c:idx val="6"/>
          <c:order val="0"/>
          <c:tx>
            <c:v>Ln = 2</c:v>
          </c:tx>
          <c:spPr>
            <a:ln>
              <a:solidFill>
                <a:srgbClr val="FF0000"/>
              </a:solidFill>
            </a:ln>
          </c:spPr>
          <c:marker>
            <c:symbol val="none"/>
          </c:marker>
          <c:xVal>
            <c:numRef>
              <c:f>'tables and calculations'!$G$8:$G$22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calculations'!$F$8:$F$22</c:f>
              <c:numCache>
                <c:formatCode>0.00E+00</c:formatCode>
                <c:ptCount val="15"/>
                <c:pt idx="0">
                  <c:v>5.81</c:v>
                </c:pt>
                <c:pt idx="1">
                  <c:v>3.53</c:v>
                </c:pt>
                <c:pt idx="2">
                  <c:v>2.57</c:v>
                </c:pt>
                <c:pt idx="3">
                  <c:v>2.0499999999999998</c:v>
                </c:pt>
                <c:pt idx="4">
                  <c:v>1.73</c:v>
                </c:pt>
                <c:pt idx="5">
                  <c:v>1.52</c:v>
                </c:pt>
                <c:pt idx="6">
                  <c:v>1.38</c:v>
                </c:pt>
                <c:pt idx="7">
                  <c:v>1.28</c:v>
                </c:pt>
                <c:pt idx="8">
                  <c:v>1.21</c:v>
                </c:pt>
                <c:pt idx="9">
                  <c:v>1.1599999999999999</c:v>
                </c:pt>
                <c:pt idx="10">
                  <c:v>1.1299999999999999</c:v>
                </c:pt>
                <c:pt idx="11">
                  <c:v>1.1100000000000001</c:v>
                </c:pt>
                <c:pt idx="12">
                  <c:v>1.0900000000000001</c:v>
                </c:pt>
                <c:pt idx="13">
                  <c:v>1.07</c:v>
                </c:pt>
                <c:pt idx="14">
                  <c:v>1.06</c:v>
                </c:pt>
              </c:numCache>
            </c:numRef>
          </c:yVal>
          <c:smooth val="1"/>
          <c:extLst>
            <c:ext xmlns:c16="http://schemas.microsoft.com/office/drawing/2014/chart" uri="{C3380CC4-5D6E-409C-BE32-E72D297353CC}">
              <c16:uniqueId val="{00000000-0A1A-474D-9306-7701EC3213C8}"/>
            </c:ext>
          </c:extLst>
        </c:ser>
        <c:ser>
          <c:idx val="1"/>
          <c:order val="1"/>
          <c:tx>
            <c:v>Ln = 2.5</c:v>
          </c:tx>
          <c:spPr>
            <a:ln>
              <a:solidFill>
                <a:srgbClr val="FF0000"/>
              </a:solidFill>
              <a:prstDash val="sysDash"/>
            </a:ln>
          </c:spPr>
          <c:marker>
            <c:symbol val="none"/>
          </c:marker>
          <c:xVal>
            <c:numRef>
              <c:f>'tables and calculations'!$K$8:$K$22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calculations'!$J$8:$J$22</c:f>
              <c:numCache>
                <c:formatCode>0.00E+00</c:formatCode>
                <c:ptCount val="15"/>
                <c:pt idx="0">
                  <c:v>5.03</c:v>
                </c:pt>
                <c:pt idx="1">
                  <c:v>3.06</c:v>
                </c:pt>
                <c:pt idx="2">
                  <c:v>2.2400000000000002</c:v>
                </c:pt>
                <c:pt idx="3">
                  <c:v>1.8</c:v>
                </c:pt>
                <c:pt idx="4">
                  <c:v>1.53</c:v>
                </c:pt>
                <c:pt idx="5">
                  <c:v>1.36</c:v>
                </c:pt>
                <c:pt idx="6">
                  <c:v>1.25</c:v>
                </c:pt>
                <c:pt idx="7">
                  <c:v>1.18</c:v>
                </c:pt>
                <c:pt idx="8">
                  <c:v>1.1299999999999999</c:v>
                </c:pt>
                <c:pt idx="9">
                  <c:v>1.1000000000000001</c:v>
                </c:pt>
                <c:pt idx="10">
                  <c:v>1.08</c:v>
                </c:pt>
                <c:pt idx="11">
                  <c:v>1.07</c:v>
                </c:pt>
                <c:pt idx="12">
                  <c:v>1.05</c:v>
                </c:pt>
                <c:pt idx="13">
                  <c:v>1.05</c:v>
                </c:pt>
                <c:pt idx="14">
                  <c:v>1.04</c:v>
                </c:pt>
              </c:numCache>
            </c:numRef>
          </c:yVal>
          <c:smooth val="1"/>
          <c:extLst>
            <c:ext xmlns:c16="http://schemas.microsoft.com/office/drawing/2014/chart" uri="{C3380CC4-5D6E-409C-BE32-E72D297353CC}">
              <c16:uniqueId val="{00000001-0A1A-474D-9306-7701EC3213C8}"/>
            </c:ext>
          </c:extLst>
        </c:ser>
        <c:ser>
          <c:idx val="0"/>
          <c:order val="2"/>
          <c:tx>
            <c:v>Ln = 3</c:v>
          </c:tx>
          <c:spPr>
            <a:ln>
              <a:solidFill>
                <a:schemeClr val="accent6">
                  <a:lumMod val="75000"/>
                </a:schemeClr>
              </a:solidFill>
            </a:ln>
          </c:spPr>
          <c:marker>
            <c:symbol val="none"/>
          </c:marker>
          <c:xVal>
            <c:numRef>
              <c:f>'tables and calculations'!$AF$8:$AF$23</c:f>
              <c:numCache>
                <c:formatCode>0.00E+00</c:formatCode>
                <c:ptCount val="16"/>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calculations'!$O$8:$O$22</c:f>
              <c:numCache>
                <c:formatCode>0.00E+00</c:formatCode>
                <c:ptCount val="15"/>
                <c:pt idx="0">
                  <c:v>4.47</c:v>
                </c:pt>
                <c:pt idx="1">
                  <c:v>2.74</c:v>
                </c:pt>
                <c:pt idx="2">
                  <c:v>2.0099999999999998</c:v>
                </c:pt>
                <c:pt idx="3">
                  <c:v>1.63</c:v>
                </c:pt>
                <c:pt idx="4">
                  <c:v>1.4</c:v>
                </c:pt>
                <c:pt idx="5">
                  <c:v>1.26</c:v>
                </c:pt>
                <c:pt idx="6">
                  <c:v>1.17</c:v>
                </c:pt>
                <c:pt idx="7">
                  <c:v>1.1200000000000001</c:v>
                </c:pt>
                <c:pt idx="8">
                  <c:v>1.0900000000000001</c:v>
                </c:pt>
                <c:pt idx="9">
                  <c:v>1.07</c:v>
                </c:pt>
                <c:pt idx="10">
                  <c:v>1.05</c:v>
                </c:pt>
                <c:pt idx="11">
                  <c:v>1.04</c:v>
                </c:pt>
                <c:pt idx="12">
                  <c:v>1.04</c:v>
                </c:pt>
                <c:pt idx="13">
                  <c:v>1.03</c:v>
                </c:pt>
                <c:pt idx="14">
                  <c:v>1.03</c:v>
                </c:pt>
              </c:numCache>
            </c:numRef>
          </c:yVal>
          <c:smooth val="1"/>
          <c:extLst>
            <c:ext xmlns:c16="http://schemas.microsoft.com/office/drawing/2014/chart" uri="{C3380CC4-5D6E-409C-BE32-E72D297353CC}">
              <c16:uniqueId val="{00000002-0A1A-474D-9306-7701EC3213C8}"/>
            </c:ext>
          </c:extLst>
        </c:ser>
        <c:ser>
          <c:idx val="2"/>
          <c:order val="3"/>
          <c:tx>
            <c:v>Ln = 3.5</c:v>
          </c:tx>
          <c:spPr>
            <a:ln>
              <a:solidFill>
                <a:schemeClr val="accent6">
                  <a:lumMod val="75000"/>
                </a:schemeClr>
              </a:solidFill>
              <a:prstDash val="sysDash"/>
            </a:ln>
          </c:spPr>
          <c:marker>
            <c:symbol val="none"/>
          </c:marker>
          <c:xVal>
            <c:numRef>
              <c:f>'tables and calculations'!$T$8:$T$22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calculations'!$S$8:$S$22</c:f>
              <c:numCache>
                <c:formatCode>0.00E+00</c:formatCode>
                <c:ptCount val="15"/>
                <c:pt idx="0">
                  <c:v>4.09</c:v>
                </c:pt>
                <c:pt idx="1">
                  <c:v>2.5</c:v>
                </c:pt>
                <c:pt idx="2">
                  <c:v>1.85</c:v>
                </c:pt>
                <c:pt idx="3">
                  <c:v>1.5</c:v>
                </c:pt>
                <c:pt idx="4">
                  <c:v>1.31</c:v>
                </c:pt>
                <c:pt idx="5">
                  <c:v>1.19</c:v>
                </c:pt>
                <c:pt idx="6">
                  <c:v>1.1200000000000001</c:v>
                </c:pt>
                <c:pt idx="7">
                  <c:v>1.0900000000000001</c:v>
                </c:pt>
                <c:pt idx="8">
                  <c:v>1.06</c:v>
                </c:pt>
                <c:pt idx="9">
                  <c:v>1.05</c:v>
                </c:pt>
                <c:pt idx="10">
                  <c:v>1.04</c:v>
                </c:pt>
                <c:pt idx="11">
                  <c:v>1.03</c:v>
                </c:pt>
                <c:pt idx="12">
                  <c:v>1.03</c:v>
                </c:pt>
                <c:pt idx="13">
                  <c:v>1.02</c:v>
                </c:pt>
                <c:pt idx="14">
                  <c:v>1.02</c:v>
                </c:pt>
              </c:numCache>
            </c:numRef>
          </c:yVal>
          <c:smooth val="1"/>
          <c:extLst>
            <c:ext xmlns:c16="http://schemas.microsoft.com/office/drawing/2014/chart" uri="{C3380CC4-5D6E-409C-BE32-E72D297353CC}">
              <c16:uniqueId val="{00000003-0A1A-474D-9306-7701EC3213C8}"/>
            </c:ext>
          </c:extLst>
        </c:ser>
        <c:ser>
          <c:idx val="3"/>
          <c:order val="4"/>
          <c:tx>
            <c:v>Ln = 4</c:v>
          </c:tx>
          <c:spPr>
            <a:ln>
              <a:solidFill>
                <a:schemeClr val="accent4">
                  <a:lumMod val="75000"/>
                </a:schemeClr>
              </a:solidFill>
            </a:ln>
          </c:spPr>
          <c:marker>
            <c:symbol val="none"/>
          </c:marker>
          <c:xVal>
            <c:numRef>
              <c:f>'tables and calculations'!$X$8:$X$22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calculations'!$W$8:$W$22</c:f>
              <c:numCache>
                <c:formatCode>0.00E+00</c:formatCode>
                <c:ptCount val="15"/>
                <c:pt idx="0">
                  <c:v>3.76</c:v>
                </c:pt>
                <c:pt idx="1">
                  <c:v>2.3199999999999998</c:v>
                </c:pt>
                <c:pt idx="2">
                  <c:v>1.72</c:v>
                </c:pt>
                <c:pt idx="3">
                  <c:v>1.41</c:v>
                </c:pt>
                <c:pt idx="4">
                  <c:v>1.24</c:v>
                </c:pt>
                <c:pt idx="5">
                  <c:v>1.1399999999999999</c:v>
                </c:pt>
                <c:pt idx="6">
                  <c:v>1.0900000000000001</c:v>
                </c:pt>
                <c:pt idx="7">
                  <c:v>1.06</c:v>
                </c:pt>
                <c:pt idx="8">
                  <c:v>1.05</c:v>
                </c:pt>
                <c:pt idx="9">
                  <c:v>1.04</c:v>
                </c:pt>
                <c:pt idx="10">
                  <c:v>1.03</c:v>
                </c:pt>
                <c:pt idx="11">
                  <c:v>1.02</c:v>
                </c:pt>
                <c:pt idx="12">
                  <c:v>1.02</c:v>
                </c:pt>
                <c:pt idx="13">
                  <c:v>1.02</c:v>
                </c:pt>
                <c:pt idx="14">
                  <c:v>1.01</c:v>
                </c:pt>
              </c:numCache>
            </c:numRef>
          </c:yVal>
          <c:smooth val="1"/>
          <c:extLst>
            <c:ext xmlns:c16="http://schemas.microsoft.com/office/drawing/2014/chart" uri="{C3380CC4-5D6E-409C-BE32-E72D297353CC}">
              <c16:uniqueId val="{00000004-0A1A-474D-9306-7701EC3213C8}"/>
            </c:ext>
          </c:extLst>
        </c:ser>
        <c:ser>
          <c:idx val="4"/>
          <c:order val="5"/>
          <c:tx>
            <c:v>Ln = 4.5</c:v>
          </c:tx>
          <c:spPr>
            <a:ln>
              <a:solidFill>
                <a:schemeClr val="accent4">
                  <a:lumMod val="75000"/>
                </a:schemeClr>
              </a:solidFill>
              <a:prstDash val="sysDash"/>
            </a:ln>
          </c:spPr>
          <c:marker>
            <c:symbol val="none"/>
          </c:marker>
          <c:xVal>
            <c:numRef>
              <c:f>'tables and calculations'!$AB$8:$AB$22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calculations'!$AA$8:$AA$22</c:f>
              <c:numCache>
                <c:formatCode>0.00E+00</c:formatCode>
                <c:ptCount val="15"/>
                <c:pt idx="0">
                  <c:v>3.51</c:v>
                </c:pt>
                <c:pt idx="1">
                  <c:v>2.17</c:v>
                </c:pt>
                <c:pt idx="2">
                  <c:v>1.62</c:v>
                </c:pt>
                <c:pt idx="3">
                  <c:v>1.34</c:v>
                </c:pt>
                <c:pt idx="4">
                  <c:v>1.19</c:v>
                </c:pt>
                <c:pt idx="5">
                  <c:v>1.1100000000000001</c:v>
                </c:pt>
                <c:pt idx="6">
                  <c:v>1.07</c:v>
                </c:pt>
                <c:pt idx="7">
                  <c:v>1.05</c:v>
                </c:pt>
                <c:pt idx="8">
                  <c:v>1.04</c:v>
                </c:pt>
                <c:pt idx="9">
                  <c:v>1.03</c:v>
                </c:pt>
                <c:pt idx="10">
                  <c:v>1.02</c:v>
                </c:pt>
                <c:pt idx="11">
                  <c:v>1.02</c:v>
                </c:pt>
                <c:pt idx="12">
                  <c:v>1.02</c:v>
                </c:pt>
                <c:pt idx="13">
                  <c:v>1.01</c:v>
                </c:pt>
                <c:pt idx="14">
                  <c:v>1.01</c:v>
                </c:pt>
              </c:numCache>
            </c:numRef>
          </c:yVal>
          <c:smooth val="1"/>
          <c:extLst>
            <c:ext xmlns:c16="http://schemas.microsoft.com/office/drawing/2014/chart" uri="{C3380CC4-5D6E-409C-BE32-E72D297353CC}">
              <c16:uniqueId val="{00000005-0A1A-474D-9306-7701EC3213C8}"/>
            </c:ext>
          </c:extLst>
        </c:ser>
        <c:ser>
          <c:idx val="5"/>
          <c:order val="6"/>
          <c:tx>
            <c:v>Ln = 5</c:v>
          </c:tx>
          <c:spPr>
            <a:ln>
              <a:solidFill>
                <a:srgbClr val="00B050"/>
              </a:solidFill>
            </a:ln>
          </c:spPr>
          <c:marker>
            <c:symbol val="none"/>
          </c:marker>
          <c:xVal>
            <c:numRef>
              <c:f>'tables and calculations'!$AF$8:$AF$22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calculations'!$AE$8:$AE$22</c:f>
              <c:numCache>
                <c:formatCode>0.00E+00</c:formatCode>
                <c:ptCount val="15"/>
                <c:pt idx="0">
                  <c:v>3.32</c:v>
                </c:pt>
                <c:pt idx="1">
                  <c:v>2.0499999999999998</c:v>
                </c:pt>
                <c:pt idx="2">
                  <c:v>1.54</c:v>
                </c:pt>
                <c:pt idx="3">
                  <c:v>1.28</c:v>
                </c:pt>
                <c:pt idx="4">
                  <c:v>1.1499999999999999</c:v>
                </c:pt>
                <c:pt idx="5">
                  <c:v>1.08</c:v>
                </c:pt>
                <c:pt idx="6">
                  <c:v>1.05</c:v>
                </c:pt>
                <c:pt idx="7">
                  <c:v>1.04</c:v>
                </c:pt>
                <c:pt idx="8">
                  <c:v>1.03</c:v>
                </c:pt>
                <c:pt idx="9">
                  <c:v>1.02</c:v>
                </c:pt>
                <c:pt idx="10">
                  <c:v>1.02</c:v>
                </c:pt>
                <c:pt idx="11">
                  <c:v>1.01</c:v>
                </c:pt>
                <c:pt idx="12">
                  <c:v>1.01</c:v>
                </c:pt>
                <c:pt idx="13">
                  <c:v>1.01</c:v>
                </c:pt>
                <c:pt idx="14">
                  <c:v>1.01</c:v>
                </c:pt>
              </c:numCache>
            </c:numRef>
          </c:yVal>
          <c:smooth val="1"/>
          <c:extLst>
            <c:ext xmlns:c16="http://schemas.microsoft.com/office/drawing/2014/chart" uri="{C3380CC4-5D6E-409C-BE32-E72D297353CC}">
              <c16:uniqueId val="{00000006-0A1A-474D-9306-7701EC3213C8}"/>
            </c:ext>
          </c:extLst>
        </c:ser>
        <c:ser>
          <c:idx val="7"/>
          <c:order val="7"/>
          <c:tx>
            <c:v>Ln = 6</c:v>
          </c:tx>
          <c:spPr>
            <a:ln>
              <a:solidFill>
                <a:schemeClr val="accent1"/>
              </a:solidFill>
            </a:ln>
          </c:spPr>
          <c:marker>
            <c:symbol val="none"/>
          </c:marker>
          <c:xVal>
            <c:numRef>
              <c:f>'tables and calculations'!$AN$8:$AN$22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calculations'!$AM$8:$AM$22</c:f>
              <c:numCache>
                <c:formatCode>0.00E+00</c:formatCode>
                <c:ptCount val="15"/>
                <c:pt idx="0">
                  <c:v>3</c:v>
                </c:pt>
                <c:pt idx="1">
                  <c:v>1.86</c:v>
                </c:pt>
                <c:pt idx="2">
                  <c:v>1.41</c:v>
                </c:pt>
                <c:pt idx="3">
                  <c:v>1.19</c:v>
                </c:pt>
                <c:pt idx="4">
                  <c:v>1.0900000000000001</c:v>
                </c:pt>
                <c:pt idx="5">
                  <c:v>1.05</c:v>
                </c:pt>
                <c:pt idx="6">
                  <c:v>1.03</c:v>
                </c:pt>
                <c:pt idx="7">
                  <c:v>1.02</c:v>
                </c:pt>
                <c:pt idx="8">
                  <c:v>1.02</c:v>
                </c:pt>
                <c:pt idx="9">
                  <c:v>1.01</c:v>
                </c:pt>
                <c:pt idx="10">
                  <c:v>1.01</c:v>
                </c:pt>
                <c:pt idx="11">
                  <c:v>1.01</c:v>
                </c:pt>
                <c:pt idx="12">
                  <c:v>1.01</c:v>
                </c:pt>
                <c:pt idx="13">
                  <c:v>1.01</c:v>
                </c:pt>
                <c:pt idx="14">
                  <c:v>1.01</c:v>
                </c:pt>
              </c:numCache>
            </c:numRef>
          </c:yVal>
          <c:smooth val="1"/>
          <c:extLst>
            <c:ext xmlns:c16="http://schemas.microsoft.com/office/drawing/2014/chart" uri="{C3380CC4-5D6E-409C-BE32-E72D297353CC}">
              <c16:uniqueId val="{00000007-0A1A-474D-9306-7701EC3213C8}"/>
            </c:ext>
          </c:extLst>
        </c:ser>
        <c:ser>
          <c:idx val="8"/>
          <c:order val="8"/>
          <c:tx>
            <c:v>Ln = 7</c:v>
          </c:tx>
          <c:spPr>
            <a:ln>
              <a:solidFill>
                <a:schemeClr val="accent2">
                  <a:lumMod val="75000"/>
                </a:schemeClr>
              </a:solidFill>
            </a:ln>
          </c:spPr>
          <c:marker>
            <c:symbol val="none"/>
          </c:marker>
          <c:xVal>
            <c:numRef>
              <c:f>'tables and calculations'!$AV$8:$AV$22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calculations'!$AU$8:$AU$22</c:f>
              <c:numCache>
                <c:formatCode>0.00E+00</c:formatCode>
                <c:ptCount val="15"/>
                <c:pt idx="0">
                  <c:v>2.75</c:v>
                </c:pt>
                <c:pt idx="1">
                  <c:v>1.72</c:v>
                </c:pt>
                <c:pt idx="2">
                  <c:v>1.32</c:v>
                </c:pt>
                <c:pt idx="3">
                  <c:v>1.1399999999999999</c:v>
                </c:pt>
                <c:pt idx="4">
                  <c:v>1.06</c:v>
                </c:pt>
                <c:pt idx="5">
                  <c:v>1.04</c:v>
                </c:pt>
                <c:pt idx="6">
                  <c:v>1.02</c:v>
                </c:pt>
                <c:pt idx="7">
                  <c:v>1.02</c:v>
                </c:pt>
                <c:pt idx="8">
                  <c:v>1.01</c:v>
                </c:pt>
                <c:pt idx="9">
                  <c:v>1.01</c:v>
                </c:pt>
                <c:pt idx="10">
                  <c:v>1.01</c:v>
                </c:pt>
                <c:pt idx="11">
                  <c:v>1.01</c:v>
                </c:pt>
                <c:pt idx="12">
                  <c:v>1.01</c:v>
                </c:pt>
                <c:pt idx="13">
                  <c:v>1.01</c:v>
                </c:pt>
                <c:pt idx="14">
                  <c:v>1</c:v>
                </c:pt>
              </c:numCache>
            </c:numRef>
          </c:yVal>
          <c:smooth val="1"/>
          <c:extLst>
            <c:ext xmlns:c16="http://schemas.microsoft.com/office/drawing/2014/chart" uri="{C3380CC4-5D6E-409C-BE32-E72D297353CC}">
              <c16:uniqueId val="{00000008-0A1A-474D-9306-7701EC3213C8}"/>
            </c:ext>
          </c:extLst>
        </c:ser>
        <c:ser>
          <c:idx val="9"/>
          <c:order val="9"/>
          <c:tx>
            <c:v>Ln = 8</c:v>
          </c:tx>
          <c:spPr>
            <a:ln>
              <a:solidFill>
                <a:schemeClr val="bg1">
                  <a:lumMod val="50000"/>
                </a:schemeClr>
              </a:solidFill>
            </a:ln>
          </c:spPr>
          <c:marker>
            <c:symbol val="none"/>
          </c:marker>
          <c:xVal>
            <c:numRef>
              <c:f>'tables and calculations'!$BD$8:$BD$22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calculations'!$BC$8:$BC$22</c:f>
              <c:numCache>
                <c:formatCode>0.00E+00</c:formatCode>
                <c:ptCount val="15"/>
                <c:pt idx="0">
                  <c:v>2.56</c:v>
                </c:pt>
                <c:pt idx="1">
                  <c:v>1.61</c:v>
                </c:pt>
                <c:pt idx="2">
                  <c:v>1.25</c:v>
                </c:pt>
                <c:pt idx="3">
                  <c:v>1.1000000000000001</c:v>
                </c:pt>
                <c:pt idx="4">
                  <c:v>1.04</c:v>
                </c:pt>
                <c:pt idx="5">
                  <c:v>1.03</c:v>
                </c:pt>
                <c:pt idx="6">
                  <c:v>1.02</c:v>
                </c:pt>
                <c:pt idx="7">
                  <c:v>1.01</c:v>
                </c:pt>
                <c:pt idx="8">
                  <c:v>1.01</c:v>
                </c:pt>
                <c:pt idx="9">
                  <c:v>1.01</c:v>
                </c:pt>
                <c:pt idx="10">
                  <c:v>1.01</c:v>
                </c:pt>
                <c:pt idx="11">
                  <c:v>1.01</c:v>
                </c:pt>
                <c:pt idx="12">
                  <c:v>1</c:v>
                </c:pt>
                <c:pt idx="13">
                  <c:v>1</c:v>
                </c:pt>
                <c:pt idx="14">
                  <c:v>1</c:v>
                </c:pt>
              </c:numCache>
            </c:numRef>
          </c:yVal>
          <c:smooth val="1"/>
          <c:extLst>
            <c:ext xmlns:c16="http://schemas.microsoft.com/office/drawing/2014/chart" uri="{C3380CC4-5D6E-409C-BE32-E72D297353CC}">
              <c16:uniqueId val="{00000009-0A1A-474D-9306-7701EC3213C8}"/>
            </c:ext>
          </c:extLst>
        </c:ser>
        <c:ser>
          <c:idx val="10"/>
          <c:order val="10"/>
          <c:tx>
            <c:v>Ln = 9</c:v>
          </c:tx>
          <c:spPr>
            <a:ln>
              <a:solidFill>
                <a:schemeClr val="tx1"/>
              </a:solidFill>
            </a:ln>
          </c:spPr>
          <c:marker>
            <c:symbol val="none"/>
          </c:marker>
          <c:xVal>
            <c:numRef>
              <c:f>'tables and calculations'!$BL$8:$BL$22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calculations'!$BK$8:$BK$22</c:f>
              <c:numCache>
                <c:formatCode>0.00E+00</c:formatCode>
                <c:ptCount val="15"/>
                <c:pt idx="0">
                  <c:v>2.41</c:v>
                </c:pt>
                <c:pt idx="1">
                  <c:v>1.53</c:v>
                </c:pt>
                <c:pt idx="2">
                  <c:v>1.2</c:v>
                </c:pt>
                <c:pt idx="3">
                  <c:v>1.07</c:v>
                </c:pt>
                <c:pt idx="4">
                  <c:v>1.03</c:v>
                </c:pt>
                <c:pt idx="5">
                  <c:v>1.02</c:v>
                </c:pt>
                <c:pt idx="6">
                  <c:v>1.01</c:v>
                </c:pt>
                <c:pt idx="7">
                  <c:v>1.01</c:v>
                </c:pt>
                <c:pt idx="8">
                  <c:v>1.01</c:v>
                </c:pt>
                <c:pt idx="9">
                  <c:v>1.01</c:v>
                </c:pt>
                <c:pt idx="10">
                  <c:v>1.01</c:v>
                </c:pt>
                <c:pt idx="11">
                  <c:v>1</c:v>
                </c:pt>
                <c:pt idx="12">
                  <c:v>1</c:v>
                </c:pt>
                <c:pt idx="13">
                  <c:v>1</c:v>
                </c:pt>
                <c:pt idx="14">
                  <c:v>1</c:v>
                </c:pt>
              </c:numCache>
            </c:numRef>
          </c:yVal>
          <c:smooth val="1"/>
          <c:extLst>
            <c:ext xmlns:c16="http://schemas.microsoft.com/office/drawing/2014/chart" uri="{C3380CC4-5D6E-409C-BE32-E72D297353CC}">
              <c16:uniqueId val="{0000000A-0A1A-474D-9306-7701EC3213C8}"/>
            </c:ext>
          </c:extLst>
        </c:ser>
        <c:ser>
          <c:idx val="11"/>
          <c:order val="11"/>
          <c:tx>
            <c:v>Mg_max</c:v>
          </c:tx>
          <c:spPr>
            <a:ln>
              <a:prstDash val="dash"/>
            </a:ln>
          </c:spPr>
          <c:marker>
            <c:symbol val="none"/>
          </c:marker>
          <c:xVal>
            <c:numRef>
              <c:f>'tables and calculations'!$J$44:$J$57</c:f>
              <c:numCache>
                <c:formatCode>General</c:formatCode>
                <c:ptCount val="14"/>
              </c:numCache>
            </c:numRef>
          </c:xVal>
          <c:yVal>
            <c:numRef>
              <c:f>'tables and calculations'!$H$44:$H$57</c:f>
              <c:numCache>
                <c:formatCode>General</c:formatCode>
                <c:ptCount val="14"/>
              </c:numCache>
            </c:numRef>
          </c:yVal>
          <c:smooth val="1"/>
          <c:extLst>
            <c:ext xmlns:c16="http://schemas.microsoft.com/office/drawing/2014/chart" uri="{C3380CC4-5D6E-409C-BE32-E72D297353CC}">
              <c16:uniqueId val="{0000000B-0A1A-474D-9306-7701EC3213C8}"/>
            </c:ext>
          </c:extLst>
        </c:ser>
        <c:dLbls>
          <c:showLegendKey val="0"/>
          <c:showVal val="0"/>
          <c:showCatName val="0"/>
          <c:showSerName val="0"/>
          <c:showPercent val="0"/>
          <c:showBubbleSize val="0"/>
        </c:dLbls>
        <c:axId val="120939648"/>
        <c:axId val="120941568"/>
      </c:scatterChart>
      <c:valAx>
        <c:axId val="120939648"/>
        <c:scaling>
          <c:orientation val="minMax"/>
          <c:max val="1.5"/>
          <c:min val="0.15000000000000002"/>
        </c:scaling>
        <c:delete val="0"/>
        <c:axPos val="b"/>
        <c:majorGridlines/>
        <c:title>
          <c:tx>
            <c:rich>
              <a:bodyPr/>
              <a:lstStyle/>
              <a:p>
                <a:pPr>
                  <a:defRPr/>
                </a:pPr>
                <a:r>
                  <a:rPr lang="en-US"/>
                  <a:t>Quality Factor (Q</a:t>
                </a:r>
                <a:r>
                  <a:rPr lang="en-US" baseline="-25000"/>
                  <a:t>E</a:t>
                </a:r>
                <a:r>
                  <a:rPr lang="en-US"/>
                  <a:t>)</a:t>
                </a:r>
              </a:p>
            </c:rich>
          </c:tx>
          <c:overlay val="0"/>
        </c:title>
        <c:numFmt formatCode="#,##0.00" sourceLinked="0"/>
        <c:majorTickMark val="out"/>
        <c:minorTickMark val="none"/>
        <c:tickLblPos val="nextTo"/>
        <c:txPr>
          <a:bodyPr rot="-5400000" vert="horz"/>
          <a:lstStyle/>
          <a:p>
            <a:pPr>
              <a:defRPr/>
            </a:pPr>
            <a:endParaRPr lang="en-DE"/>
          </a:p>
        </c:txPr>
        <c:crossAx val="120941568"/>
        <c:crosses val="autoZero"/>
        <c:crossBetween val="midCat"/>
        <c:majorUnit val="5.000000000000001E-2"/>
        <c:minorUnit val="1.0000000000000002E-2"/>
      </c:valAx>
      <c:valAx>
        <c:axId val="120941568"/>
        <c:scaling>
          <c:orientation val="minMax"/>
          <c:max val="3"/>
          <c:min val="1"/>
        </c:scaling>
        <c:delete val="0"/>
        <c:axPos val="l"/>
        <c:majorGridlines/>
        <c:title>
          <c:tx>
            <c:rich>
              <a:bodyPr rot="-5400000" vert="horz"/>
              <a:lstStyle/>
              <a:p>
                <a:pPr>
                  <a:defRPr/>
                </a:pPr>
                <a:r>
                  <a:rPr lang="en-US"/>
                  <a:t>Attainable Peak Gain (M</a:t>
                </a:r>
                <a:r>
                  <a:rPr lang="en-US" baseline="-25000"/>
                  <a:t>G(PEAK)</a:t>
                </a:r>
                <a:r>
                  <a:rPr lang="en-US"/>
                  <a:t>)</a:t>
                </a:r>
              </a:p>
            </c:rich>
          </c:tx>
          <c:overlay val="0"/>
        </c:title>
        <c:numFmt formatCode="#,##0.0" sourceLinked="0"/>
        <c:majorTickMark val="out"/>
        <c:minorTickMark val="none"/>
        <c:tickLblPos val="nextTo"/>
        <c:crossAx val="120939648"/>
        <c:crosses val="autoZero"/>
        <c:crossBetween val="midCat"/>
        <c:maj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LLC Gain Curve with the Selected</a:t>
            </a:r>
            <a:r>
              <a:rPr lang="en-US" baseline="0"/>
              <a:t> L</a:t>
            </a:r>
            <a:r>
              <a:rPr lang="en-US" baseline="-25000"/>
              <a:t>N</a:t>
            </a:r>
            <a:r>
              <a:rPr lang="en-US" baseline="0"/>
              <a:t> and Q</a:t>
            </a:r>
            <a:r>
              <a:rPr lang="en-US" baseline="-25000"/>
              <a:t>E</a:t>
            </a:r>
          </a:p>
        </c:rich>
      </c:tx>
      <c:overlay val="0"/>
    </c:title>
    <c:autoTitleDeleted val="0"/>
    <c:plotArea>
      <c:layout>
        <c:manualLayout>
          <c:layoutTarget val="inner"/>
          <c:xMode val="edge"/>
          <c:yMode val="edge"/>
          <c:x val="0.10230995468688515"/>
          <c:y val="0.12456114762130141"/>
          <c:w val="0.7273907840345305"/>
          <c:h val="0.72545693752621609"/>
        </c:manualLayout>
      </c:layout>
      <c:scatterChart>
        <c:scatterStyle val="smoothMarker"/>
        <c:varyColors val="0"/>
        <c:ser>
          <c:idx val="0"/>
          <c:order val="0"/>
          <c:tx>
            <c:v>Full Load Gain Curve</c:v>
          </c:tx>
          <c:marker>
            <c:symbol val="none"/>
          </c:marker>
          <c:xVal>
            <c:numRef>
              <c:f>'Integrated Leakage'!$D$24:$D$95</c:f>
              <c:numCache>
                <c:formatCode>0.00</c:formatCode>
                <c:ptCount val="72"/>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numCache>
            </c:numRef>
          </c:xVal>
          <c:yVal>
            <c:numRef>
              <c:f>'Integrated Leakage'!$L$24:$L$95</c:f>
              <c:numCache>
                <c:formatCode>0.00</c:formatCode>
                <c:ptCount val="72"/>
                <c:pt idx="0">
                  <c:v>0</c:v>
                </c:pt>
                <c:pt idx="1">
                  <c:v>1.6425502116674942E-2</c:v>
                </c:pt>
                <c:pt idx="2">
                  <c:v>6.8169397570965892E-2</c:v>
                </c:pt>
                <c:pt idx="3">
                  <c:v>0.16302888799633194</c:v>
                </c:pt>
                <c:pt idx="4">
                  <c:v>0.3146336639597288</c:v>
                </c:pt>
                <c:pt idx="5">
                  <c:v>0.53900502697616104</c:v>
                </c:pt>
                <c:pt idx="6">
                  <c:v>0.8337830611892687</c:v>
                </c:pt>
                <c:pt idx="7">
                  <c:v>1.1317200135482444</c:v>
                </c:pt>
                <c:pt idx="8">
                  <c:v>1.3167813812606963</c:v>
                </c:pt>
                <c:pt idx="9">
                  <c:v>1.3616677833706305</c:v>
                </c:pt>
                <c:pt idx="10">
                  <c:v>1.3306151768933967</c:v>
                </c:pt>
                <c:pt idx="11">
                  <c:v>1.2775703775644289</c:v>
                </c:pt>
                <c:pt idx="12">
                  <c:v>1.2248413281025665</c:v>
                </c:pt>
                <c:pt idx="13">
                  <c:v>1.1786484646230604</c:v>
                </c:pt>
                <c:pt idx="14">
                  <c:v>1.1396060244456523</c:v>
                </c:pt>
                <c:pt idx="15">
                  <c:v>1.1067736346418777</c:v>
                </c:pt>
                <c:pt idx="16">
                  <c:v>1.0789711375531763</c:v>
                </c:pt>
                <c:pt idx="17">
                  <c:v>1.0551498210762893</c:v>
                </c:pt>
                <c:pt idx="18">
                  <c:v>1.0344631144446002</c:v>
                </c:pt>
                <c:pt idx="19">
                  <c:v>1.0162500873748475</c:v>
                </c:pt>
                <c:pt idx="20">
                  <c:v>1</c:v>
                </c:pt>
                <c:pt idx="21">
                  <c:v>0.98531829422439898</c:v>
                </c:pt>
                <c:pt idx="22">
                  <c:v>0.97189889518304906</c:v>
                </c:pt>
                <c:pt idx="23">
                  <c:v>0.95950291996279424</c:v>
                </c:pt>
                <c:pt idx="24">
                  <c:v>0.94794266616810052</c:v>
                </c:pt>
                <c:pt idx="25">
                  <c:v>0.93706964801218851</c:v>
                </c:pt>
                <c:pt idx="26">
                  <c:v>0.9267656471850515</c:v>
                </c:pt>
                <c:pt idx="27">
                  <c:v>0.91693598612269311</c:v>
                </c:pt>
                <c:pt idx="28">
                  <c:v>0.90750443726679242</c:v>
                </c:pt>
                <c:pt idx="29">
                  <c:v>0.89840934057290067</c:v>
                </c:pt>
                <c:pt idx="30">
                  <c:v>0.88960061851800154</c:v>
                </c:pt>
                <c:pt idx="31">
                  <c:v>0.88103746251954562</c:v>
                </c:pt>
                <c:pt idx="32">
                  <c:v>0.87268652553287052</c:v>
                </c:pt>
                <c:pt idx="33">
                  <c:v>0.864520499320796</c:v>
                </c:pt>
                <c:pt idx="34">
                  <c:v>0.85651698640922158</c:v>
                </c:pt>
                <c:pt idx="35">
                  <c:v>0.84865759958185771</c:v>
                </c:pt>
                <c:pt idx="36">
                  <c:v>0.84092723842198314</c:v>
                </c:pt>
                <c:pt idx="37">
                  <c:v>0.83331350463879938</c:v>
                </c:pt>
                <c:pt idx="38">
                  <c:v>0.82580622696191375</c:v>
                </c:pt>
                <c:pt idx="39">
                  <c:v>0.8183970731278668</c:v>
                </c:pt>
                <c:pt idx="40">
                  <c:v>0.81107923154219586</c:v>
                </c:pt>
                <c:pt idx="41">
                  <c:v>0.80384714902595145</c:v>
                </c:pt>
                <c:pt idx="42">
                  <c:v>0.7966963139685368</c:v>
                </c:pt>
                <c:pt idx="43">
                  <c:v>0.7896230764422566</c:v>
                </c:pt>
                <c:pt idx="44">
                  <c:v>0.78262449855811489</c:v>
                </c:pt>
                <c:pt idx="45">
                  <c:v>0.77569822968208424</c:v>
                </c:pt>
                <c:pt idx="46">
                  <c:v>0.76884240217863842</c:v>
                </c:pt>
                <c:pt idx="47">
                  <c:v>0.76205554417258403</c:v>
                </c:pt>
                <c:pt idx="48">
                  <c:v>0.75533650647259987</c:v>
                </c:pt>
                <c:pt idx="49">
                  <c:v>0.74868440131930136</c:v>
                </c:pt>
                <c:pt idx="50">
                  <c:v>0.74209855103639855</c:v>
                </c:pt>
                <c:pt idx="51">
                  <c:v>0.73557844499827429</c:v>
                </c:pt>
                <c:pt idx="52">
                  <c:v>0.72912370359808865</c:v>
                </c:pt>
                <c:pt idx="53">
                  <c:v>0.72273404812080366</c:v>
                </c:pt>
                <c:pt idx="54">
                  <c:v>0.71640927560554146</c:v>
                </c:pt>
                <c:pt idx="55">
                  <c:v>0.71014923792943596</c:v>
                </c:pt>
                <c:pt idx="56">
                  <c:v>0.70395382446712862</c:v>
                </c:pt>
                <c:pt idx="57">
                  <c:v>0.69782294778094167</c:v>
                </c:pt>
                <c:pt idx="58">
                  <c:v>0.69175653188082997</c:v>
                </c:pt>
                <c:pt idx="59">
                  <c:v>0.68575450266326432</c:v>
                </c:pt>
                <c:pt idx="60">
                  <c:v>0.67981678019698832</c:v>
                </c:pt>
                <c:pt idx="61">
                  <c:v>0.67394327257301689</c:v>
                </c:pt>
                <c:pt idx="62">
                  <c:v>0.66813387107787259</c:v>
                </c:pt>
                <c:pt idx="63">
                  <c:v>0.66238844648437312</c:v>
                </c:pt>
                <c:pt idx="64">
                  <c:v>0.65670684628417475</c:v>
                </c:pt>
                <c:pt idx="65">
                  <c:v>0.65108889271172488</c:v>
                </c:pt>
                <c:pt idx="66">
                  <c:v>0.64553438143099973</c:v>
                </c:pt>
                <c:pt idx="67">
                  <c:v>0.64004308077490213</c:v>
                </c:pt>
                <c:pt idx="68">
                  <c:v>0.63461473144310432</c:v>
                </c:pt>
                <c:pt idx="69">
                  <c:v>0.62924904657769176</c:v>
                </c:pt>
                <c:pt idx="70">
                  <c:v>0.62394571214765548</c:v>
                </c:pt>
                <c:pt idx="71">
                  <c:v>0.61870438758333401</c:v>
                </c:pt>
              </c:numCache>
            </c:numRef>
          </c:yVal>
          <c:smooth val="1"/>
          <c:extLst>
            <c:ext xmlns:c16="http://schemas.microsoft.com/office/drawing/2014/chart" uri="{C3380CC4-5D6E-409C-BE32-E72D297353CC}">
              <c16:uniqueId val="{00000000-BEB6-4F23-9B8A-A7C6DDB33A72}"/>
            </c:ext>
          </c:extLst>
        </c:ser>
        <c:ser>
          <c:idx val="1"/>
          <c:order val="1"/>
          <c:tx>
            <c:v>Mg(max)</c:v>
          </c:tx>
          <c:spPr>
            <a:ln>
              <a:solidFill>
                <a:schemeClr val="accent6"/>
              </a:solidFill>
            </a:ln>
          </c:spPr>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calculations'!$U$66:$U$144</c:f>
              <c:numCache>
                <c:formatCode>0.00</c:formatCode>
                <c:ptCount val="79"/>
                <c:pt idx="0">
                  <c:v>1.1757352941176471</c:v>
                </c:pt>
                <c:pt idx="1">
                  <c:v>1.1757352941176471</c:v>
                </c:pt>
                <c:pt idx="2">
                  <c:v>1.1757352941176471</c:v>
                </c:pt>
                <c:pt idx="3">
                  <c:v>1.1757352941176471</c:v>
                </c:pt>
                <c:pt idx="4">
                  <c:v>1.1757352941176471</c:v>
                </c:pt>
                <c:pt idx="5">
                  <c:v>1.1757352941176471</c:v>
                </c:pt>
                <c:pt idx="6">
                  <c:v>1.1757352941176471</c:v>
                </c:pt>
                <c:pt idx="7">
                  <c:v>1.1757352941176471</c:v>
                </c:pt>
                <c:pt idx="8">
                  <c:v>1.1757352941176471</c:v>
                </c:pt>
                <c:pt idx="11">
                  <c:v>1.1757352941176471</c:v>
                </c:pt>
                <c:pt idx="12">
                  <c:v>1.1757352941176471</c:v>
                </c:pt>
                <c:pt idx="15">
                  <c:v>1.1757352941176471</c:v>
                </c:pt>
                <c:pt idx="16">
                  <c:v>1.1757352941176471</c:v>
                </c:pt>
                <c:pt idx="17">
                  <c:v>1.1757352941176471</c:v>
                </c:pt>
                <c:pt idx="18">
                  <c:v>1.1757352941176471</c:v>
                </c:pt>
                <c:pt idx="19">
                  <c:v>1.1757352941176471</c:v>
                </c:pt>
                <c:pt idx="20">
                  <c:v>1.1757352941176471</c:v>
                </c:pt>
                <c:pt idx="21">
                  <c:v>1.1757352941176471</c:v>
                </c:pt>
                <c:pt idx="22">
                  <c:v>1.1757352941176471</c:v>
                </c:pt>
                <c:pt idx="23">
                  <c:v>1.1757352941176471</c:v>
                </c:pt>
                <c:pt idx="24">
                  <c:v>1.1757352941176471</c:v>
                </c:pt>
                <c:pt idx="25">
                  <c:v>1.1757352941176471</c:v>
                </c:pt>
                <c:pt idx="26">
                  <c:v>1.1757352941176471</c:v>
                </c:pt>
                <c:pt idx="27">
                  <c:v>1.1757352941176471</c:v>
                </c:pt>
                <c:pt idx="28">
                  <c:v>1.1757352941176471</c:v>
                </c:pt>
                <c:pt idx="29">
                  <c:v>1.1757352941176471</c:v>
                </c:pt>
                <c:pt idx="30">
                  <c:v>1.1757352941176471</c:v>
                </c:pt>
                <c:pt idx="31">
                  <c:v>1.1757352941176471</c:v>
                </c:pt>
                <c:pt idx="32">
                  <c:v>1.1757352941176471</c:v>
                </c:pt>
                <c:pt idx="33">
                  <c:v>1.1757352941176471</c:v>
                </c:pt>
                <c:pt idx="34">
                  <c:v>1.1757352941176471</c:v>
                </c:pt>
                <c:pt idx="35">
                  <c:v>1.1757352941176471</c:v>
                </c:pt>
                <c:pt idx="36">
                  <c:v>1.1757352941176471</c:v>
                </c:pt>
                <c:pt idx="37">
                  <c:v>1.1757352941176471</c:v>
                </c:pt>
                <c:pt idx="38">
                  <c:v>1.1757352941176471</c:v>
                </c:pt>
                <c:pt idx="39">
                  <c:v>1.1757352941176471</c:v>
                </c:pt>
                <c:pt idx="40">
                  <c:v>1.1757352941176471</c:v>
                </c:pt>
                <c:pt idx="41">
                  <c:v>1.1757352941176471</c:v>
                </c:pt>
                <c:pt idx="42">
                  <c:v>1.1757352941176471</c:v>
                </c:pt>
                <c:pt idx="43">
                  <c:v>1.1757352941176471</c:v>
                </c:pt>
                <c:pt idx="44">
                  <c:v>1.1757352941176471</c:v>
                </c:pt>
                <c:pt idx="45">
                  <c:v>1.1757352941176471</c:v>
                </c:pt>
                <c:pt idx="46">
                  <c:v>1.1757352941176471</c:v>
                </c:pt>
                <c:pt idx="47">
                  <c:v>1.1757352941176471</c:v>
                </c:pt>
                <c:pt idx="48">
                  <c:v>1.1757352941176471</c:v>
                </c:pt>
                <c:pt idx="49">
                  <c:v>1.1757352941176471</c:v>
                </c:pt>
                <c:pt idx="50">
                  <c:v>1.1757352941176471</c:v>
                </c:pt>
                <c:pt idx="51">
                  <c:v>1.1757352941176471</c:v>
                </c:pt>
                <c:pt idx="52">
                  <c:v>1.1757352941176471</c:v>
                </c:pt>
                <c:pt idx="53">
                  <c:v>1.1757352941176471</c:v>
                </c:pt>
                <c:pt idx="54">
                  <c:v>1.1757352941176471</c:v>
                </c:pt>
                <c:pt idx="55">
                  <c:v>1.1757352941176471</c:v>
                </c:pt>
                <c:pt idx="56">
                  <c:v>1.1757352941176471</c:v>
                </c:pt>
                <c:pt idx="57">
                  <c:v>1.1757352941176471</c:v>
                </c:pt>
                <c:pt idx="58">
                  <c:v>1.1757352941176471</c:v>
                </c:pt>
                <c:pt idx="59">
                  <c:v>1.1757352941176471</c:v>
                </c:pt>
                <c:pt idx="60">
                  <c:v>1.1757352941176471</c:v>
                </c:pt>
                <c:pt idx="61">
                  <c:v>1.1757352941176471</c:v>
                </c:pt>
                <c:pt idx="62">
                  <c:v>1.1757352941176471</c:v>
                </c:pt>
                <c:pt idx="63">
                  <c:v>1.1757352941176471</c:v>
                </c:pt>
                <c:pt idx="64">
                  <c:v>1.1757352941176471</c:v>
                </c:pt>
                <c:pt idx="65">
                  <c:v>1.1757352941176471</c:v>
                </c:pt>
                <c:pt idx="66">
                  <c:v>1.1757352941176471</c:v>
                </c:pt>
                <c:pt idx="67">
                  <c:v>1.1757352941176471</c:v>
                </c:pt>
                <c:pt idx="68">
                  <c:v>1.1757352941176471</c:v>
                </c:pt>
                <c:pt idx="69">
                  <c:v>1.1757352941176471</c:v>
                </c:pt>
                <c:pt idx="70">
                  <c:v>1.1757352941176471</c:v>
                </c:pt>
                <c:pt idx="71">
                  <c:v>1.1757352941176471</c:v>
                </c:pt>
                <c:pt idx="72">
                  <c:v>1.1757352941176471</c:v>
                </c:pt>
                <c:pt idx="73">
                  <c:v>1.1757352941176471</c:v>
                </c:pt>
                <c:pt idx="74">
                  <c:v>1.1757352941176471</c:v>
                </c:pt>
                <c:pt idx="75">
                  <c:v>1.1757352941176471</c:v>
                </c:pt>
              </c:numCache>
            </c:numRef>
          </c:yVal>
          <c:smooth val="1"/>
          <c:extLst>
            <c:ext xmlns:c16="http://schemas.microsoft.com/office/drawing/2014/chart" uri="{C3380CC4-5D6E-409C-BE32-E72D297353CC}">
              <c16:uniqueId val="{00000001-BEB6-4F23-9B8A-A7C6DDB33A72}"/>
            </c:ext>
          </c:extLst>
        </c:ser>
        <c:ser>
          <c:idx val="2"/>
          <c:order val="2"/>
          <c:tx>
            <c:v>Mg(min)</c:v>
          </c:tx>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calculations'!$V$66:$V$144</c:f>
              <c:numCache>
                <c:formatCode>0.00</c:formatCode>
                <c:ptCount val="79"/>
                <c:pt idx="0">
                  <c:v>0.948125</c:v>
                </c:pt>
                <c:pt idx="1">
                  <c:v>0.948125</c:v>
                </c:pt>
                <c:pt idx="2">
                  <c:v>0.948125</c:v>
                </c:pt>
                <c:pt idx="3">
                  <c:v>0.948125</c:v>
                </c:pt>
                <c:pt idx="4">
                  <c:v>0.948125</c:v>
                </c:pt>
                <c:pt idx="5">
                  <c:v>0.948125</c:v>
                </c:pt>
                <c:pt idx="6">
                  <c:v>0.948125</c:v>
                </c:pt>
                <c:pt idx="7">
                  <c:v>0.948125</c:v>
                </c:pt>
                <c:pt idx="8">
                  <c:v>0.948125</c:v>
                </c:pt>
                <c:pt idx="11">
                  <c:v>0.948125</c:v>
                </c:pt>
                <c:pt idx="12">
                  <c:v>0.948125</c:v>
                </c:pt>
                <c:pt idx="15">
                  <c:v>0.948125</c:v>
                </c:pt>
                <c:pt idx="16">
                  <c:v>0.948125</c:v>
                </c:pt>
                <c:pt idx="17">
                  <c:v>0.948125</c:v>
                </c:pt>
                <c:pt idx="18">
                  <c:v>0.948125</c:v>
                </c:pt>
                <c:pt idx="19">
                  <c:v>0.948125</c:v>
                </c:pt>
                <c:pt idx="20">
                  <c:v>0.948125</c:v>
                </c:pt>
                <c:pt idx="21">
                  <c:v>0.948125</c:v>
                </c:pt>
                <c:pt idx="22">
                  <c:v>0.948125</c:v>
                </c:pt>
                <c:pt idx="23">
                  <c:v>0.948125</c:v>
                </c:pt>
                <c:pt idx="24">
                  <c:v>0.948125</c:v>
                </c:pt>
                <c:pt idx="25">
                  <c:v>0.948125</c:v>
                </c:pt>
                <c:pt idx="26">
                  <c:v>0.948125</c:v>
                </c:pt>
                <c:pt idx="27">
                  <c:v>0.948125</c:v>
                </c:pt>
                <c:pt idx="28">
                  <c:v>0.948125</c:v>
                </c:pt>
                <c:pt idx="29">
                  <c:v>0.948125</c:v>
                </c:pt>
                <c:pt idx="30">
                  <c:v>0.948125</c:v>
                </c:pt>
                <c:pt idx="31">
                  <c:v>0.948125</c:v>
                </c:pt>
                <c:pt idx="32">
                  <c:v>0.948125</c:v>
                </c:pt>
                <c:pt idx="33">
                  <c:v>0.948125</c:v>
                </c:pt>
                <c:pt idx="34">
                  <c:v>0.948125</c:v>
                </c:pt>
                <c:pt idx="35">
                  <c:v>0.948125</c:v>
                </c:pt>
                <c:pt idx="36">
                  <c:v>0.948125</c:v>
                </c:pt>
                <c:pt idx="37">
                  <c:v>0.948125</c:v>
                </c:pt>
                <c:pt idx="38">
                  <c:v>0.948125</c:v>
                </c:pt>
                <c:pt idx="39">
                  <c:v>0.948125</c:v>
                </c:pt>
                <c:pt idx="40">
                  <c:v>0.948125</c:v>
                </c:pt>
                <c:pt idx="41">
                  <c:v>0.948125</c:v>
                </c:pt>
                <c:pt idx="42">
                  <c:v>0.948125</c:v>
                </c:pt>
                <c:pt idx="43">
                  <c:v>0.948125</c:v>
                </c:pt>
                <c:pt idx="44">
                  <c:v>0.948125</c:v>
                </c:pt>
                <c:pt idx="45">
                  <c:v>0.948125</c:v>
                </c:pt>
                <c:pt idx="46">
                  <c:v>0.948125</c:v>
                </c:pt>
                <c:pt idx="47">
                  <c:v>0.948125</c:v>
                </c:pt>
                <c:pt idx="48">
                  <c:v>0.948125</c:v>
                </c:pt>
                <c:pt idx="49">
                  <c:v>0.948125</c:v>
                </c:pt>
                <c:pt idx="50">
                  <c:v>0.948125</c:v>
                </c:pt>
                <c:pt idx="51">
                  <c:v>0.948125</c:v>
                </c:pt>
                <c:pt idx="52">
                  <c:v>0.948125</c:v>
                </c:pt>
                <c:pt idx="53">
                  <c:v>0.948125</c:v>
                </c:pt>
                <c:pt idx="54">
                  <c:v>0.948125</c:v>
                </c:pt>
                <c:pt idx="55">
                  <c:v>0.948125</c:v>
                </c:pt>
                <c:pt idx="56">
                  <c:v>0.948125</c:v>
                </c:pt>
                <c:pt idx="57">
                  <c:v>0.948125</c:v>
                </c:pt>
                <c:pt idx="58">
                  <c:v>0.948125</c:v>
                </c:pt>
                <c:pt idx="59">
                  <c:v>0.948125</c:v>
                </c:pt>
                <c:pt idx="60">
                  <c:v>0.948125</c:v>
                </c:pt>
                <c:pt idx="61">
                  <c:v>0.948125</c:v>
                </c:pt>
                <c:pt idx="62">
                  <c:v>0.948125</c:v>
                </c:pt>
                <c:pt idx="63">
                  <c:v>0.948125</c:v>
                </c:pt>
                <c:pt idx="64">
                  <c:v>0.948125</c:v>
                </c:pt>
                <c:pt idx="65">
                  <c:v>0.948125</c:v>
                </c:pt>
                <c:pt idx="66">
                  <c:v>0.948125</c:v>
                </c:pt>
                <c:pt idx="67">
                  <c:v>0.948125</c:v>
                </c:pt>
                <c:pt idx="68">
                  <c:v>0.948125</c:v>
                </c:pt>
                <c:pt idx="69">
                  <c:v>0.948125</c:v>
                </c:pt>
                <c:pt idx="70">
                  <c:v>0.948125</c:v>
                </c:pt>
                <c:pt idx="71">
                  <c:v>0.948125</c:v>
                </c:pt>
                <c:pt idx="72">
                  <c:v>0.948125</c:v>
                </c:pt>
                <c:pt idx="73">
                  <c:v>0.948125</c:v>
                </c:pt>
                <c:pt idx="74">
                  <c:v>0.948125</c:v>
                </c:pt>
                <c:pt idx="75">
                  <c:v>0.948125</c:v>
                </c:pt>
              </c:numCache>
            </c:numRef>
          </c:yVal>
          <c:smooth val="1"/>
          <c:extLst>
            <c:ext xmlns:c16="http://schemas.microsoft.com/office/drawing/2014/chart" uri="{C3380CC4-5D6E-409C-BE32-E72D297353CC}">
              <c16:uniqueId val="{00000002-BEB6-4F23-9B8A-A7C6DDB33A72}"/>
            </c:ext>
          </c:extLst>
        </c:ser>
        <c:ser>
          <c:idx val="3"/>
          <c:order val="3"/>
          <c:tx>
            <c:v>No Load Gain Curve</c:v>
          </c:tx>
          <c:spPr>
            <a:ln>
              <a:prstDash val="sysDash"/>
            </a:ln>
          </c:spPr>
          <c:marker>
            <c:symbol val="none"/>
          </c:marker>
          <c:xVal>
            <c:numRef>
              <c:f>'Integrated Leakage'!$D$24:$D$95</c:f>
              <c:numCache>
                <c:formatCode>0.00</c:formatCode>
                <c:ptCount val="72"/>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numCache>
            </c:numRef>
          </c:xVal>
          <c:yVal>
            <c:numRef>
              <c:f>'Integrated Leakage'!$M$24:$M$95</c:f>
              <c:numCache>
                <c:formatCode>0.00</c:formatCode>
                <c:ptCount val="72"/>
                <c:pt idx="0">
                  <c:v>0</c:v>
                </c:pt>
                <c:pt idx="1">
                  <c:v>1.653460968359418E-2</c:v>
                </c:pt>
                <c:pt idx="2">
                  <c:v>7.015456096316329E-2</c:v>
                </c:pt>
                <c:pt idx="3">
                  <c:v>0.17562152123379146</c:v>
                </c:pt>
                <c:pt idx="4">
                  <c:v>0.37064475893705179</c:v>
                </c:pt>
                <c:pt idx="5">
                  <c:v>0.76262907870270114</c:v>
                </c:pt>
                <c:pt idx="6">
                  <c:v>1.7922410811764284</c:v>
                </c:pt>
                <c:pt idx="7">
                  <c:v>9.6367738234578333</c:v>
                </c:pt>
                <c:pt idx="8">
                  <c:v>5.2335548577073991</c:v>
                </c:pt>
                <c:pt idx="9">
                  <c:v>2.5433482988678597</c:v>
                </c:pt>
                <c:pt idx="10">
                  <c:v>1.859591619380246</c:v>
                </c:pt>
                <c:pt idx="11">
                  <c:v>1.551064569260356</c:v>
                </c:pt>
                <c:pt idx="12">
                  <c:v>1.3772680256860315</c:v>
                </c:pt>
                <c:pt idx="13">
                  <c:v>1.2668013828695572</c:v>
                </c:pt>
                <c:pt idx="14">
                  <c:v>1.1910036338563148</c:v>
                </c:pt>
                <c:pt idx="15">
                  <c:v>1.1361600305714419</c:v>
                </c:pt>
                <c:pt idx="16">
                  <c:v>1.0948965351757922</c:v>
                </c:pt>
                <c:pt idx="17">
                  <c:v>1.0629033537583317</c:v>
                </c:pt>
                <c:pt idx="18">
                  <c:v>1.0374982482198849</c:v>
                </c:pt>
                <c:pt idx="19">
                  <c:v>1.0169278859839719</c:v>
                </c:pt>
                <c:pt idx="20">
                  <c:v>1</c:v>
                </c:pt>
                <c:pt idx="21">
                  <c:v>0.9858771125750011</c:v>
                </c:pt>
                <c:pt idx="22">
                  <c:v>0.97395476370199285</c:v>
                </c:pt>
                <c:pt idx="23">
                  <c:v>0.96378649057761823</c:v>
                </c:pt>
                <c:pt idx="24">
                  <c:v>0.95503591266693899</c:v>
                </c:pt>
                <c:pt idx="25">
                  <c:v>0.94744516936370771</c:v>
                </c:pt>
                <c:pt idx="26">
                  <c:v>0.940813565891779</c:v>
                </c:pt>
                <c:pt idx="27">
                  <c:v>0.93498278379094335</c:v>
                </c:pt>
                <c:pt idx="28">
                  <c:v>0.92982642425675766</c:v>
                </c:pt>
                <c:pt idx="29">
                  <c:v>0.92524247796681169</c:v>
                </c:pt>
                <c:pt idx="30">
                  <c:v>0.92114781250729094</c:v>
                </c:pt>
                <c:pt idx="31">
                  <c:v>0.91747407663895175</c:v>
                </c:pt>
                <c:pt idx="32">
                  <c:v>0.91416461618943035</c:v>
                </c:pt>
                <c:pt idx="33">
                  <c:v>0.91117212321118868</c:v>
                </c:pt>
                <c:pt idx="34">
                  <c:v>0.90845682398292027</c:v>
                </c:pt>
                <c:pt idx="35">
                  <c:v>0.9059850679860314</c:v>
                </c:pt>
                <c:pt idx="36">
                  <c:v>0.90372821872444464</c:v>
                </c:pt>
                <c:pt idx="37">
                  <c:v>0.90166177419311266</c:v>
                </c:pt>
                <c:pt idx="38">
                  <c:v>0.89976466379499975</c:v>
                </c:pt>
                <c:pt idx="39">
                  <c:v>0.89801868207342239</c:v>
                </c:pt>
                <c:pt idx="40">
                  <c:v>0.8964080294333181</c:v>
                </c:pt>
                <c:pt idx="41">
                  <c:v>0.89491893719259263</c:v>
                </c:pt>
                <c:pt idx="42">
                  <c:v>0.89353935959759745</c:v>
                </c:pt>
                <c:pt idx="43">
                  <c:v>0.89225871938337287</c:v>
                </c:pt>
                <c:pt idx="44">
                  <c:v>0.89106769642846839</c:v>
                </c:pt>
                <c:pt idx="45">
                  <c:v>0.88995805130722916</c:v>
                </c:pt>
                <c:pt idx="46">
                  <c:v>0.88892247726555096</c:v>
                </c:pt>
                <c:pt idx="47">
                  <c:v>0.88795447547404072</c:v>
                </c:pt>
                <c:pt idx="48">
                  <c:v>0.88704824944300897</c:v>
                </c:pt>
                <c:pt idx="49">
                  <c:v>0.88619861528889077</c:v>
                </c:pt>
                <c:pt idx="50">
                  <c:v>0.88540092517470237</c:v>
                </c:pt>
                <c:pt idx="51">
                  <c:v>0.88465100174789224</c:v>
                </c:pt>
                <c:pt idx="52">
                  <c:v>0.88394508179725895</c:v>
                </c:pt>
                <c:pt idx="53">
                  <c:v>0.88327976766919303</c:v>
                </c:pt>
                <c:pt idx="54">
                  <c:v>0.88265198523972177</c:v>
                </c:pt>
                <c:pt idx="55">
                  <c:v>0.88205894744568247</c:v>
                </c:pt>
                <c:pt idx="56">
                  <c:v>0.88149812254644866</c:v>
                </c:pt>
                <c:pt idx="57">
                  <c:v>0.88096720642456527</c:v>
                </c:pt>
                <c:pt idx="58">
                  <c:v>0.88046409834585093</c:v>
                </c:pt>
                <c:pt idx="59">
                  <c:v>0.87998687969175449</c:v>
                </c:pt>
                <c:pt idx="60">
                  <c:v>0.87953379525293773</c:v>
                </c:pt>
                <c:pt idx="61">
                  <c:v>0.8791032367361199</c:v>
                </c:pt>
                <c:pt idx="62">
                  <c:v>0.87869372818875369</c:v>
                </c:pt>
                <c:pt idx="63">
                  <c:v>0.87830391308984845</c:v>
                </c:pt>
                <c:pt idx="64">
                  <c:v>0.8779325428919913</c:v>
                </c:pt>
                <c:pt idx="65">
                  <c:v>0.87757846683039431</c:v>
                </c:pt>
                <c:pt idx="66">
                  <c:v>0.87724062284077298</c:v>
                </c:pt>
                <c:pt idx="67">
                  <c:v>0.87691802944983765</c:v>
                </c:pt>
                <c:pt idx="68">
                  <c:v>0.87660977852073585</c:v>
                </c:pt>
                <c:pt idx="69">
                  <c:v>0.8763150287516418</c:v>
                </c:pt>
                <c:pt idx="70">
                  <c:v>0.87603299983916638</c:v>
                </c:pt>
                <c:pt idx="71">
                  <c:v>0.87576296722976765</c:v>
                </c:pt>
              </c:numCache>
            </c:numRef>
          </c:yVal>
          <c:smooth val="1"/>
          <c:extLst>
            <c:ext xmlns:c16="http://schemas.microsoft.com/office/drawing/2014/chart" uri="{C3380CC4-5D6E-409C-BE32-E72D297353CC}">
              <c16:uniqueId val="{00000003-BEB6-4F23-9B8A-A7C6DDB33A72}"/>
            </c:ext>
          </c:extLst>
        </c:ser>
        <c:dLbls>
          <c:showLegendKey val="0"/>
          <c:showVal val="0"/>
          <c:showCatName val="0"/>
          <c:showSerName val="0"/>
          <c:showPercent val="0"/>
          <c:showBubbleSize val="0"/>
        </c:dLbls>
        <c:axId val="76994432"/>
        <c:axId val="120090624"/>
      </c:scatterChart>
      <c:valAx>
        <c:axId val="76994432"/>
        <c:scaling>
          <c:orientation val="minMax"/>
          <c:max val="3.5"/>
        </c:scaling>
        <c:delete val="0"/>
        <c:axPos val="b"/>
        <c:majorGridlines/>
        <c:minorGridlines/>
        <c:title>
          <c:tx>
            <c:rich>
              <a:bodyPr/>
              <a:lstStyle/>
              <a:p>
                <a:pPr>
                  <a:defRPr/>
                </a:pPr>
                <a:r>
                  <a:rPr lang="en-US"/>
                  <a:t>Normalized Frequency (f</a:t>
                </a:r>
                <a:r>
                  <a:rPr lang="en-US" baseline="-25000"/>
                  <a:t>N</a:t>
                </a:r>
                <a:r>
                  <a:rPr lang="en-US"/>
                  <a:t>)</a:t>
                </a:r>
              </a:p>
            </c:rich>
          </c:tx>
          <c:overlay val="0"/>
        </c:title>
        <c:numFmt formatCode="0.00" sourceLinked="1"/>
        <c:majorTickMark val="out"/>
        <c:minorTickMark val="none"/>
        <c:tickLblPos val="nextTo"/>
        <c:crossAx val="120090624"/>
        <c:crosses val="autoZero"/>
        <c:crossBetween val="midCat"/>
        <c:majorUnit val="0.5"/>
        <c:minorUnit val="0.1"/>
      </c:valAx>
      <c:valAx>
        <c:axId val="120090624"/>
        <c:scaling>
          <c:orientation val="minMax"/>
          <c:max val="2"/>
          <c:min val="0"/>
        </c:scaling>
        <c:delete val="0"/>
        <c:axPos val="l"/>
        <c:majorGridlines/>
        <c:minorGridlines/>
        <c:title>
          <c:tx>
            <c:rich>
              <a:bodyPr rot="-5400000" vert="horz"/>
              <a:lstStyle/>
              <a:p>
                <a:pPr>
                  <a:defRPr/>
                </a:pPr>
                <a:r>
                  <a:rPr lang="en-US"/>
                  <a:t>Gain (M</a:t>
                </a:r>
                <a:r>
                  <a:rPr lang="en-US" baseline="-25000"/>
                  <a:t>G</a:t>
                </a:r>
                <a:r>
                  <a:rPr lang="en-US"/>
                  <a:t>)</a:t>
                </a:r>
              </a:p>
            </c:rich>
          </c:tx>
          <c:overlay val="0"/>
        </c:title>
        <c:numFmt formatCode="0.00" sourceLinked="1"/>
        <c:majorTickMark val="out"/>
        <c:minorTickMark val="none"/>
        <c:tickLblPos val="nextTo"/>
        <c:crossAx val="76994432"/>
        <c:crosses val="autoZero"/>
        <c:crossBetween val="midCat"/>
        <c:min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LLC Gain Curve with the Selected</a:t>
            </a:r>
            <a:r>
              <a:rPr lang="en-US" baseline="0"/>
              <a:t> L</a:t>
            </a:r>
            <a:r>
              <a:rPr lang="en-US" baseline="-25000"/>
              <a:t>N</a:t>
            </a:r>
            <a:r>
              <a:rPr lang="en-US" baseline="0"/>
              <a:t> and Q</a:t>
            </a:r>
            <a:r>
              <a:rPr lang="en-US" baseline="-25000"/>
              <a:t>E</a:t>
            </a:r>
          </a:p>
        </c:rich>
      </c:tx>
      <c:overlay val="0"/>
    </c:title>
    <c:autoTitleDeleted val="0"/>
    <c:plotArea>
      <c:layout>
        <c:manualLayout>
          <c:layoutTarget val="inner"/>
          <c:xMode val="edge"/>
          <c:yMode val="edge"/>
          <c:x val="0.10230995468688515"/>
          <c:y val="0.12456114762130141"/>
          <c:w val="0.7273907840345305"/>
          <c:h val="0.72545693752621609"/>
        </c:manualLayout>
      </c:layout>
      <c:scatterChart>
        <c:scatterStyle val="smoothMarker"/>
        <c:varyColors val="0"/>
        <c:ser>
          <c:idx val="0"/>
          <c:order val="0"/>
          <c:marker>
            <c:symbol val="none"/>
          </c:marker>
          <c:xVal>
            <c:numRef>
              <c:f>'tables and calculations'!$C$66:$C$140</c:f>
              <c:numCache>
                <c:formatCode>0.00</c:formatCode>
                <c:ptCount val="75"/>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numCache>
            </c:numRef>
          </c:xVal>
          <c:yVal>
            <c:numRef>
              <c:f>'tables and calculations'!$S$66:$S$140</c:f>
              <c:numCache>
                <c:formatCode>0.00</c:formatCode>
                <c:ptCount val="75"/>
                <c:pt idx="0">
                  <c:v>0</c:v>
                </c:pt>
                <c:pt idx="1">
                  <c:v>1.6425502116674942E-2</c:v>
                </c:pt>
                <c:pt idx="2">
                  <c:v>6.8169397570965892E-2</c:v>
                </c:pt>
                <c:pt idx="3">
                  <c:v>0.16302888799633194</c:v>
                </c:pt>
                <c:pt idx="4">
                  <c:v>0.3146336639597288</c:v>
                </c:pt>
                <c:pt idx="5">
                  <c:v>0.53900502697616104</c:v>
                </c:pt>
                <c:pt idx="6">
                  <c:v>0.8337830611892687</c:v>
                </c:pt>
                <c:pt idx="7">
                  <c:v>1.1317200135482444</c:v>
                </c:pt>
                <c:pt idx="8">
                  <c:v>1.3167813812606963</c:v>
                </c:pt>
                <c:pt idx="11">
                  <c:v>1.3616677833706305</c:v>
                </c:pt>
                <c:pt idx="12">
                  <c:v>1.3306151768933967</c:v>
                </c:pt>
                <c:pt idx="15">
                  <c:v>1.2775703775644289</c:v>
                </c:pt>
                <c:pt idx="16">
                  <c:v>1.2248413281025665</c:v>
                </c:pt>
                <c:pt idx="17">
                  <c:v>1.1786484646230604</c:v>
                </c:pt>
                <c:pt idx="18">
                  <c:v>1.1396060244456523</c:v>
                </c:pt>
                <c:pt idx="19">
                  <c:v>1.1067736346418777</c:v>
                </c:pt>
                <c:pt idx="20">
                  <c:v>1.0789711375531763</c:v>
                </c:pt>
                <c:pt idx="21">
                  <c:v>1.0551498210762893</c:v>
                </c:pt>
                <c:pt idx="22">
                  <c:v>1.0344631144446002</c:v>
                </c:pt>
                <c:pt idx="23">
                  <c:v>1.0162500873748475</c:v>
                </c:pt>
                <c:pt idx="24">
                  <c:v>1</c:v>
                </c:pt>
                <c:pt idx="25">
                  <c:v>0.98531829422439898</c:v>
                </c:pt>
                <c:pt idx="26">
                  <c:v>0.97189889518304906</c:v>
                </c:pt>
                <c:pt idx="27">
                  <c:v>0.95950291996279424</c:v>
                </c:pt>
                <c:pt idx="28">
                  <c:v>0.94794266616810052</c:v>
                </c:pt>
                <c:pt idx="29">
                  <c:v>0.93706964801218851</c:v>
                </c:pt>
                <c:pt idx="30">
                  <c:v>0.9267656471850515</c:v>
                </c:pt>
                <c:pt idx="31">
                  <c:v>0.91693598612269311</c:v>
                </c:pt>
                <c:pt idx="32">
                  <c:v>0.90750443726679242</c:v>
                </c:pt>
                <c:pt idx="33">
                  <c:v>0.89840934057290067</c:v>
                </c:pt>
                <c:pt idx="34">
                  <c:v>0.88960061851800154</c:v>
                </c:pt>
                <c:pt idx="35">
                  <c:v>0.88103746251954562</c:v>
                </c:pt>
                <c:pt idx="36">
                  <c:v>0.87268652553287052</c:v>
                </c:pt>
                <c:pt idx="37">
                  <c:v>0.864520499320796</c:v>
                </c:pt>
                <c:pt idx="38">
                  <c:v>0.85651698640922158</c:v>
                </c:pt>
                <c:pt idx="39">
                  <c:v>0.84865759958185771</c:v>
                </c:pt>
                <c:pt idx="40">
                  <c:v>0.84092723842198314</c:v>
                </c:pt>
                <c:pt idx="41">
                  <c:v>0.83331350463879938</c:v>
                </c:pt>
                <c:pt idx="42">
                  <c:v>0.82580622696191375</c:v>
                </c:pt>
                <c:pt idx="43">
                  <c:v>0.8183970731278668</c:v>
                </c:pt>
                <c:pt idx="44">
                  <c:v>0.81107923154219586</c:v>
                </c:pt>
                <c:pt idx="45">
                  <c:v>0.80384714902595145</c:v>
                </c:pt>
                <c:pt idx="46">
                  <c:v>0.7966963139685368</c:v>
                </c:pt>
                <c:pt idx="47">
                  <c:v>0.7896230764422566</c:v>
                </c:pt>
                <c:pt idx="48">
                  <c:v>0.78262449855811489</c:v>
                </c:pt>
                <c:pt idx="49">
                  <c:v>0.77569822968208424</c:v>
                </c:pt>
                <c:pt idx="50">
                  <c:v>0.76884240217863842</c:v>
                </c:pt>
                <c:pt idx="51">
                  <c:v>0.76205554417258403</c:v>
                </c:pt>
                <c:pt idx="52">
                  <c:v>0.75533650647259987</c:v>
                </c:pt>
                <c:pt idx="53">
                  <c:v>0.74868440131930136</c:v>
                </c:pt>
                <c:pt idx="54">
                  <c:v>0.74209855103639855</c:v>
                </c:pt>
                <c:pt idx="55">
                  <c:v>0.73557844499827429</c:v>
                </c:pt>
                <c:pt idx="56">
                  <c:v>0.72912370359808865</c:v>
                </c:pt>
                <c:pt idx="57">
                  <c:v>0.72273404812080366</c:v>
                </c:pt>
                <c:pt idx="58">
                  <c:v>0.71640927560554146</c:v>
                </c:pt>
                <c:pt idx="59">
                  <c:v>0.71014923792943596</c:v>
                </c:pt>
                <c:pt idx="60">
                  <c:v>0.70395382446712862</c:v>
                </c:pt>
                <c:pt idx="61">
                  <c:v>0.69782294778094167</c:v>
                </c:pt>
                <c:pt idx="62">
                  <c:v>0.69175653188082997</c:v>
                </c:pt>
                <c:pt idx="63">
                  <c:v>0.68575450266326432</c:v>
                </c:pt>
                <c:pt idx="64">
                  <c:v>0.67981678019698832</c:v>
                </c:pt>
                <c:pt idx="65">
                  <c:v>0.67394327257301689</c:v>
                </c:pt>
                <c:pt idx="66">
                  <c:v>0.66813387107787259</c:v>
                </c:pt>
                <c:pt idx="67">
                  <c:v>0.66238844648437312</c:v>
                </c:pt>
                <c:pt idx="68">
                  <c:v>0.65670684628417475</c:v>
                </c:pt>
                <c:pt idx="69">
                  <c:v>0.65108889271172488</c:v>
                </c:pt>
                <c:pt idx="70">
                  <c:v>0.64553438143099973</c:v>
                </c:pt>
                <c:pt idx="71">
                  <c:v>0.64004308077490213</c:v>
                </c:pt>
                <c:pt idx="72">
                  <c:v>0.63461473144310432</c:v>
                </c:pt>
                <c:pt idx="73">
                  <c:v>0.62924904657769176</c:v>
                </c:pt>
                <c:pt idx="74">
                  <c:v>0.62394571214765548</c:v>
                </c:pt>
              </c:numCache>
            </c:numRef>
          </c:yVal>
          <c:smooth val="1"/>
          <c:extLst>
            <c:ext xmlns:c16="http://schemas.microsoft.com/office/drawing/2014/chart" uri="{C3380CC4-5D6E-409C-BE32-E72D297353CC}">
              <c16:uniqueId val="{00000000-DE03-4603-9DA6-37B70DD346AA}"/>
            </c:ext>
          </c:extLst>
        </c:ser>
        <c:ser>
          <c:idx val="1"/>
          <c:order val="1"/>
          <c:tx>
            <c:v>Mg(max)</c:v>
          </c:tx>
          <c:spPr>
            <a:ln>
              <a:solidFill>
                <a:schemeClr val="accent6"/>
              </a:solidFill>
            </a:ln>
          </c:spPr>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calculations'!$U$66:$U$144</c:f>
              <c:numCache>
                <c:formatCode>0.00</c:formatCode>
                <c:ptCount val="79"/>
                <c:pt idx="0">
                  <c:v>1.1757352941176471</c:v>
                </c:pt>
                <c:pt idx="1">
                  <c:v>1.1757352941176471</c:v>
                </c:pt>
                <c:pt idx="2">
                  <c:v>1.1757352941176471</c:v>
                </c:pt>
                <c:pt idx="3">
                  <c:v>1.1757352941176471</c:v>
                </c:pt>
                <c:pt idx="4">
                  <c:v>1.1757352941176471</c:v>
                </c:pt>
                <c:pt idx="5">
                  <c:v>1.1757352941176471</c:v>
                </c:pt>
                <c:pt idx="6">
                  <c:v>1.1757352941176471</c:v>
                </c:pt>
                <c:pt idx="7">
                  <c:v>1.1757352941176471</c:v>
                </c:pt>
                <c:pt idx="8">
                  <c:v>1.1757352941176471</c:v>
                </c:pt>
                <c:pt idx="11">
                  <c:v>1.1757352941176471</c:v>
                </c:pt>
                <c:pt idx="12">
                  <c:v>1.1757352941176471</c:v>
                </c:pt>
                <c:pt idx="15">
                  <c:v>1.1757352941176471</c:v>
                </c:pt>
                <c:pt idx="16">
                  <c:v>1.1757352941176471</c:v>
                </c:pt>
                <c:pt idx="17">
                  <c:v>1.1757352941176471</c:v>
                </c:pt>
                <c:pt idx="18">
                  <c:v>1.1757352941176471</c:v>
                </c:pt>
                <c:pt idx="19">
                  <c:v>1.1757352941176471</c:v>
                </c:pt>
                <c:pt idx="20">
                  <c:v>1.1757352941176471</c:v>
                </c:pt>
                <c:pt idx="21">
                  <c:v>1.1757352941176471</c:v>
                </c:pt>
                <c:pt idx="22">
                  <c:v>1.1757352941176471</c:v>
                </c:pt>
                <c:pt idx="23">
                  <c:v>1.1757352941176471</c:v>
                </c:pt>
                <c:pt idx="24">
                  <c:v>1.1757352941176471</c:v>
                </c:pt>
                <c:pt idx="25">
                  <c:v>1.1757352941176471</c:v>
                </c:pt>
                <c:pt idx="26">
                  <c:v>1.1757352941176471</c:v>
                </c:pt>
                <c:pt idx="27">
                  <c:v>1.1757352941176471</c:v>
                </c:pt>
                <c:pt idx="28">
                  <c:v>1.1757352941176471</c:v>
                </c:pt>
                <c:pt idx="29">
                  <c:v>1.1757352941176471</c:v>
                </c:pt>
                <c:pt idx="30">
                  <c:v>1.1757352941176471</c:v>
                </c:pt>
                <c:pt idx="31">
                  <c:v>1.1757352941176471</c:v>
                </c:pt>
                <c:pt idx="32">
                  <c:v>1.1757352941176471</c:v>
                </c:pt>
                <c:pt idx="33">
                  <c:v>1.1757352941176471</c:v>
                </c:pt>
                <c:pt idx="34">
                  <c:v>1.1757352941176471</c:v>
                </c:pt>
                <c:pt idx="35">
                  <c:v>1.1757352941176471</c:v>
                </c:pt>
                <c:pt idx="36">
                  <c:v>1.1757352941176471</c:v>
                </c:pt>
                <c:pt idx="37">
                  <c:v>1.1757352941176471</c:v>
                </c:pt>
                <c:pt idx="38">
                  <c:v>1.1757352941176471</c:v>
                </c:pt>
                <c:pt idx="39">
                  <c:v>1.1757352941176471</c:v>
                </c:pt>
                <c:pt idx="40">
                  <c:v>1.1757352941176471</c:v>
                </c:pt>
                <c:pt idx="41">
                  <c:v>1.1757352941176471</c:v>
                </c:pt>
                <c:pt idx="42">
                  <c:v>1.1757352941176471</c:v>
                </c:pt>
                <c:pt idx="43">
                  <c:v>1.1757352941176471</c:v>
                </c:pt>
                <c:pt idx="44">
                  <c:v>1.1757352941176471</c:v>
                </c:pt>
                <c:pt idx="45">
                  <c:v>1.1757352941176471</c:v>
                </c:pt>
                <c:pt idx="46">
                  <c:v>1.1757352941176471</c:v>
                </c:pt>
                <c:pt idx="47">
                  <c:v>1.1757352941176471</c:v>
                </c:pt>
                <c:pt idx="48">
                  <c:v>1.1757352941176471</c:v>
                </c:pt>
                <c:pt idx="49">
                  <c:v>1.1757352941176471</c:v>
                </c:pt>
                <c:pt idx="50">
                  <c:v>1.1757352941176471</c:v>
                </c:pt>
                <c:pt idx="51">
                  <c:v>1.1757352941176471</c:v>
                </c:pt>
                <c:pt idx="52">
                  <c:v>1.1757352941176471</c:v>
                </c:pt>
                <c:pt idx="53">
                  <c:v>1.1757352941176471</c:v>
                </c:pt>
                <c:pt idx="54">
                  <c:v>1.1757352941176471</c:v>
                </c:pt>
                <c:pt idx="55">
                  <c:v>1.1757352941176471</c:v>
                </c:pt>
                <c:pt idx="56">
                  <c:v>1.1757352941176471</c:v>
                </c:pt>
                <c:pt idx="57">
                  <c:v>1.1757352941176471</c:v>
                </c:pt>
                <c:pt idx="58">
                  <c:v>1.1757352941176471</c:v>
                </c:pt>
                <c:pt idx="59">
                  <c:v>1.1757352941176471</c:v>
                </c:pt>
                <c:pt idx="60">
                  <c:v>1.1757352941176471</c:v>
                </c:pt>
                <c:pt idx="61">
                  <c:v>1.1757352941176471</c:v>
                </c:pt>
                <c:pt idx="62">
                  <c:v>1.1757352941176471</c:v>
                </c:pt>
                <c:pt idx="63">
                  <c:v>1.1757352941176471</c:v>
                </c:pt>
                <c:pt idx="64">
                  <c:v>1.1757352941176471</c:v>
                </c:pt>
                <c:pt idx="65">
                  <c:v>1.1757352941176471</c:v>
                </c:pt>
                <c:pt idx="66">
                  <c:v>1.1757352941176471</c:v>
                </c:pt>
                <c:pt idx="67">
                  <c:v>1.1757352941176471</c:v>
                </c:pt>
                <c:pt idx="68">
                  <c:v>1.1757352941176471</c:v>
                </c:pt>
                <c:pt idx="69">
                  <c:v>1.1757352941176471</c:v>
                </c:pt>
                <c:pt idx="70">
                  <c:v>1.1757352941176471</c:v>
                </c:pt>
                <c:pt idx="71">
                  <c:v>1.1757352941176471</c:v>
                </c:pt>
                <c:pt idx="72">
                  <c:v>1.1757352941176471</c:v>
                </c:pt>
                <c:pt idx="73">
                  <c:v>1.1757352941176471</c:v>
                </c:pt>
                <c:pt idx="74">
                  <c:v>1.1757352941176471</c:v>
                </c:pt>
                <c:pt idx="75">
                  <c:v>1.1757352941176471</c:v>
                </c:pt>
              </c:numCache>
            </c:numRef>
          </c:yVal>
          <c:smooth val="1"/>
          <c:extLst>
            <c:ext xmlns:c16="http://schemas.microsoft.com/office/drawing/2014/chart" uri="{C3380CC4-5D6E-409C-BE32-E72D297353CC}">
              <c16:uniqueId val="{00000001-DE03-4603-9DA6-37B70DD346AA}"/>
            </c:ext>
          </c:extLst>
        </c:ser>
        <c:ser>
          <c:idx val="2"/>
          <c:order val="2"/>
          <c:tx>
            <c:v>Mg(min)</c:v>
          </c:tx>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calculations'!$V$66:$V$144</c:f>
              <c:numCache>
                <c:formatCode>0.00</c:formatCode>
                <c:ptCount val="79"/>
                <c:pt idx="0">
                  <c:v>0.948125</c:v>
                </c:pt>
                <c:pt idx="1">
                  <c:v>0.948125</c:v>
                </c:pt>
                <c:pt idx="2">
                  <c:v>0.948125</c:v>
                </c:pt>
                <c:pt idx="3">
                  <c:v>0.948125</c:v>
                </c:pt>
                <c:pt idx="4">
                  <c:v>0.948125</c:v>
                </c:pt>
                <c:pt idx="5">
                  <c:v>0.948125</c:v>
                </c:pt>
                <c:pt idx="6">
                  <c:v>0.948125</c:v>
                </c:pt>
                <c:pt idx="7">
                  <c:v>0.948125</c:v>
                </c:pt>
                <c:pt idx="8">
                  <c:v>0.948125</c:v>
                </c:pt>
                <c:pt idx="11">
                  <c:v>0.948125</c:v>
                </c:pt>
                <c:pt idx="12">
                  <c:v>0.948125</c:v>
                </c:pt>
                <c:pt idx="15">
                  <c:v>0.948125</c:v>
                </c:pt>
                <c:pt idx="16">
                  <c:v>0.948125</c:v>
                </c:pt>
                <c:pt idx="17">
                  <c:v>0.948125</c:v>
                </c:pt>
                <c:pt idx="18">
                  <c:v>0.948125</c:v>
                </c:pt>
                <c:pt idx="19">
                  <c:v>0.948125</c:v>
                </c:pt>
                <c:pt idx="20">
                  <c:v>0.948125</c:v>
                </c:pt>
                <c:pt idx="21">
                  <c:v>0.948125</c:v>
                </c:pt>
                <c:pt idx="22">
                  <c:v>0.948125</c:v>
                </c:pt>
                <c:pt idx="23">
                  <c:v>0.948125</c:v>
                </c:pt>
                <c:pt idx="24">
                  <c:v>0.948125</c:v>
                </c:pt>
                <c:pt idx="25">
                  <c:v>0.948125</c:v>
                </c:pt>
                <c:pt idx="26">
                  <c:v>0.948125</c:v>
                </c:pt>
                <c:pt idx="27">
                  <c:v>0.948125</c:v>
                </c:pt>
                <c:pt idx="28">
                  <c:v>0.948125</c:v>
                </c:pt>
                <c:pt idx="29">
                  <c:v>0.948125</c:v>
                </c:pt>
                <c:pt idx="30">
                  <c:v>0.948125</c:v>
                </c:pt>
                <c:pt idx="31">
                  <c:v>0.948125</c:v>
                </c:pt>
                <c:pt idx="32">
                  <c:v>0.948125</c:v>
                </c:pt>
                <c:pt idx="33">
                  <c:v>0.948125</c:v>
                </c:pt>
                <c:pt idx="34">
                  <c:v>0.948125</c:v>
                </c:pt>
                <c:pt idx="35">
                  <c:v>0.948125</c:v>
                </c:pt>
                <c:pt idx="36">
                  <c:v>0.948125</c:v>
                </c:pt>
                <c:pt idx="37">
                  <c:v>0.948125</c:v>
                </c:pt>
                <c:pt idx="38">
                  <c:v>0.948125</c:v>
                </c:pt>
                <c:pt idx="39">
                  <c:v>0.948125</c:v>
                </c:pt>
                <c:pt idx="40">
                  <c:v>0.948125</c:v>
                </c:pt>
                <c:pt idx="41">
                  <c:v>0.948125</c:v>
                </c:pt>
                <c:pt idx="42">
                  <c:v>0.948125</c:v>
                </c:pt>
                <c:pt idx="43">
                  <c:v>0.948125</c:v>
                </c:pt>
                <c:pt idx="44">
                  <c:v>0.948125</c:v>
                </c:pt>
                <c:pt idx="45">
                  <c:v>0.948125</c:v>
                </c:pt>
                <c:pt idx="46">
                  <c:v>0.948125</c:v>
                </c:pt>
                <c:pt idx="47">
                  <c:v>0.948125</c:v>
                </c:pt>
                <c:pt idx="48">
                  <c:v>0.948125</c:v>
                </c:pt>
                <c:pt idx="49">
                  <c:v>0.948125</c:v>
                </c:pt>
                <c:pt idx="50">
                  <c:v>0.948125</c:v>
                </c:pt>
                <c:pt idx="51">
                  <c:v>0.948125</c:v>
                </c:pt>
                <c:pt idx="52">
                  <c:v>0.948125</c:v>
                </c:pt>
                <c:pt idx="53">
                  <c:v>0.948125</c:v>
                </c:pt>
                <c:pt idx="54">
                  <c:v>0.948125</c:v>
                </c:pt>
                <c:pt idx="55">
                  <c:v>0.948125</c:v>
                </c:pt>
                <c:pt idx="56">
                  <c:v>0.948125</c:v>
                </c:pt>
                <c:pt idx="57">
                  <c:v>0.948125</c:v>
                </c:pt>
                <c:pt idx="58">
                  <c:v>0.948125</c:v>
                </c:pt>
                <c:pt idx="59">
                  <c:v>0.948125</c:v>
                </c:pt>
                <c:pt idx="60">
                  <c:v>0.948125</c:v>
                </c:pt>
                <c:pt idx="61">
                  <c:v>0.948125</c:v>
                </c:pt>
                <c:pt idx="62">
                  <c:v>0.948125</c:v>
                </c:pt>
                <c:pt idx="63">
                  <c:v>0.948125</c:v>
                </c:pt>
                <c:pt idx="64">
                  <c:v>0.948125</c:v>
                </c:pt>
                <c:pt idx="65">
                  <c:v>0.948125</c:v>
                </c:pt>
                <c:pt idx="66">
                  <c:v>0.948125</c:v>
                </c:pt>
                <c:pt idx="67">
                  <c:v>0.948125</c:v>
                </c:pt>
                <c:pt idx="68">
                  <c:v>0.948125</c:v>
                </c:pt>
                <c:pt idx="69">
                  <c:v>0.948125</c:v>
                </c:pt>
                <c:pt idx="70">
                  <c:v>0.948125</c:v>
                </c:pt>
                <c:pt idx="71">
                  <c:v>0.948125</c:v>
                </c:pt>
                <c:pt idx="72">
                  <c:v>0.948125</c:v>
                </c:pt>
                <c:pt idx="73">
                  <c:v>0.948125</c:v>
                </c:pt>
                <c:pt idx="74">
                  <c:v>0.948125</c:v>
                </c:pt>
                <c:pt idx="75">
                  <c:v>0.948125</c:v>
                </c:pt>
              </c:numCache>
            </c:numRef>
          </c:yVal>
          <c:smooth val="1"/>
          <c:extLst>
            <c:ext xmlns:c16="http://schemas.microsoft.com/office/drawing/2014/chart" uri="{C3380CC4-5D6E-409C-BE32-E72D297353CC}">
              <c16:uniqueId val="{00000002-DE03-4603-9DA6-37B70DD346AA}"/>
            </c:ext>
          </c:extLst>
        </c:ser>
        <c:ser>
          <c:idx val="3"/>
          <c:order val="3"/>
          <c:spPr>
            <a:ln>
              <a:prstDash val="sysDash"/>
            </a:ln>
          </c:spPr>
          <c:marker>
            <c:symbol val="none"/>
          </c:marker>
          <c:xVal>
            <c:numRef>
              <c:f>'tables and calculations'!$C$66:$C$140</c:f>
              <c:numCache>
                <c:formatCode>0.00</c:formatCode>
                <c:ptCount val="75"/>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numCache>
            </c:numRef>
          </c:xVal>
          <c:yVal>
            <c:numRef>
              <c:f>'tables and calculations'!$AO$66:$AO$140</c:f>
              <c:numCache>
                <c:formatCode>0.00</c:formatCode>
                <c:ptCount val="75"/>
                <c:pt idx="0">
                  <c:v>0</c:v>
                </c:pt>
                <c:pt idx="1">
                  <c:v>1.653460968359418E-2</c:v>
                </c:pt>
                <c:pt idx="2">
                  <c:v>7.015456096316329E-2</c:v>
                </c:pt>
                <c:pt idx="3">
                  <c:v>0.17562152123379146</c:v>
                </c:pt>
                <c:pt idx="4">
                  <c:v>0.37064475893705179</c:v>
                </c:pt>
                <c:pt idx="5">
                  <c:v>0.76262907870270114</c:v>
                </c:pt>
                <c:pt idx="6">
                  <c:v>1.7922410811764284</c:v>
                </c:pt>
                <c:pt idx="7">
                  <c:v>9.6367738234578333</c:v>
                </c:pt>
                <c:pt idx="8">
                  <c:v>5.2335548577073991</c:v>
                </c:pt>
                <c:pt idx="11">
                  <c:v>2.5433482988678597</c:v>
                </c:pt>
                <c:pt idx="12">
                  <c:v>1.859591619380246</c:v>
                </c:pt>
                <c:pt idx="15">
                  <c:v>1.551064569260356</c:v>
                </c:pt>
                <c:pt idx="16">
                  <c:v>1.3772680256860315</c:v>
                </c:pt>
                <c:pt idx="17">
                  <c:v>1.2668013828695572</c:v>
                </c:pt>
                <c:pt idx="18">
                  <c:v>1.1910036338563148</c:v>
                </c:pt>
                <c:pt idx="19">
                  <c:v>1.1361600305714419</c:v>
                </c:pt>
                <c:pt idx="20">
                  <c:v>1.0948965351757922</c:v>
                </c:pt>
                <c:pt idx="21">
                  <c:v>1.0629033537583317</c:v>
                </c:pt>
                <c:pt idx="22">
                  <c:v>1.0374982482198849</c:v>
                </c:pt>
                <c:pt idx="23">
                  <c:v>1.0169278859839719</c:v>
                </c:pt>
                <c:pt idx="24">
                  <c:v>1</c:v>
                </c:pt>
                <c:pt idx="25">
                  <c:v>0.9858771125750011</c:v>
                </c:pt>
                <c:pt idx="26">
                  <c:v>0.97395476370199285</c:v>
                </c:pt>
                <c:pt idx="27">
                  <c:v>0.96378649057761823</c:v>
                </c:pt>
                <c:pt idx="28">
                  <c:v>0.95503591266693899</c:v>
                </c:pt>
                <c:pt idx="29">
                  <c:v>0.94744516936370771</c:v>
                </c:pt>
                <c:pt idx="30">
                  <c:v>0.940813565891779</c:v>
                </c:pt>
                <c:pt idx="31">
                  <c:v>0.93498278379094335</c:v>
                </c:pt>
                <c:pt idx="32">
                  <c:v>0.92982642425675766</c:v>
                </c:pt>
                <c:pt idx="33">
                  <c:v>0.92524247796681169</c:v>
                </c:pt>
                <c:pt idx="34">
                  <c:v>0.92114781250729094</c:v>
                </c:pt>
                <c:pt idx="35">
                  <c:v>0.91747407663895175</c:v>
                </c:pt>
                <c:pt idx="36">
                  <c:v>0.91416461618943035</c:v>
                </c:pt>
                <c:pt idx="37">
                  <c:v>0.91117212321118868</c:v>
                </c:pt>
                <c:pt idx="38">
                  <c:v>0.90845682398292027</c:v>
                </c:pt>
                <c:pt idx="39">
                  <c:v>0.9059850679860314</c:v>
                </c:pt>
                <c:pt idx="40">
                  <c:v>0.90372821872444464</c:v>
                </c:pt>
                <c:pt idx="41">
                  <c:v>0.90166177419311266</c:v>
                </c:pt>
                <c:pt idx="42">
                  <c:v>0.89976466379499975</c:v>
                </c:pt>
                <c:pt idx="43">
                  <c:v>0.89801868207342239</c:v>
                </c:pt>
                <c:pt idx="44">
                  <c:v>0.8964080294333181</c:v>
                </c:pt>
                <c:pt idx="45">
                  <c:v>0.89491893719259263</c:v>
                </c:pt>
                <c:pt idx="46">
                  <c:v>0.89353935959759745</c:v>
                </c:pt>
                <c:pt idx="47">
                  <c:v>0.89225871938337287</c:v>
                </c:pt>
                <c:pt idx="48">
                  <c:v>0.89106769642846839</c:v>
                </c:pt>
                <c:pt idx="49">
                  <c:v>0.88995805130722916</c:v>
                </c:pt>
                <c:pt idx="50">
                  <c:v>0.88892247726555096</c:v>
                </c:pt>
                <c:pt idx="51">
                  <c:v>0.88795447547404072</c:v>
                </c:pt>
                <c:pt idx="52">
                  <c:v>0.88704824944300897</c:v>
                </c:pt>
                <c:pt idx="53">
                  <c:v>0.88619861528889077</c:v>
                </c:pt>
                <c:pt idx="54">
                  <c:v>0.88540092517470237</c:v>
                </c:pt>
                <c:pt idx="55">
                  <c:v>0.88465100174789224</c:v>
                </c:pt>
                <c:pt idx="56">
                  <c:v>0.88394508179725895</c:v>
                </c:pt>
                <c:pt idx="57">
                  <c:v>0.88327976766919303</c:v>
                </c:pt>
                <c:pt idx="58">
                  <c:v>0.88265198523972177</c:v>
                </c:pt>
                <c:pt idx="59">
                  <c:v>0.88205894744568247</c:v>
                </c:pt>
                <c:pt idx="60">
                  <c:v>0.88149812254644866</c:v>
                </c:pt>
                <c:pt idx="61">
                  <c:v>0.88096720642456527</c:v>
                </c:pt>
                <c:pt idx="62">
                  <c:v>0.88046409834585093</c:v>
                </c:pt>
                <c:pt idx="63">
                  <c:v>0.87998687969175449</c:v>
                </c:pt>
                <c:pt idx="64">
                  <c:v>0.87953379525293773</c:v>
                </c:pt>
                <c:pt idx="65">
                  <c:v>0.8791032367361199</c:v>
                </c:pt>
                <c:pt idx="66">
                  <c:v>0.87869372818875369</c:v>
                </c:pt>
                <c:pt idx="67">
                  <c:v>0.87830391308984845</c:v>
                </c:pt>
                <c:pt idx="68">
                  <c:v>0.8779325428919913</c:v>
                </c:pt>
                <c:pt idx="69">
                  <c:v>0.87757846683039431</c:v>
                </c:pt>
                <c:pt idx="70">
                  <c:v>0.87724062284077298</c:v>
                </c:pt>
                <c:pt idx="71">
                  <c:v>0.87691802944983765</c:v>
                </c:pt>
                <c:pt idx="72">
                  <c:v>0.87660977852073585</c:v>
                </c:pt>
                <c:pt idx="73">
                  <c:v>0.8763150287516418</c:v>
                </c:pt>
                <c:pt idx="74">
                  <c:v>0.87603299983916638</c:v>
                </c:pt>
              </c:numCache>
            </c:numRef>
          </c:yVal>
          <c:smooth val="1"/>
          <c:extLst>
            <c:ext xmlns:c16="http://schemas.microsoft.com/office/drawing/2014/chart" uri="{C3380CC4-5D6E-409C-BE32-E72D297353CC}">
              <c16:uniqueId val="{00000003-DE03-4603-9DA6-37B70DD346AA}"/>
            </c:ext>
          </c:extLst>
        </c:ser>
        <c:dLbls>
          <c:showLegendKey val="0"/>
          <c:showVal val="0"/>
          <c:showCatName val="0"/>
          <c:showSerName val="0"/>
          <c:showPercent val="0"/>
          <c:showBubbleSize val="0"/>
        </c:dLbls>
        <c:axId val="167104896"/>
        <c:axId val="167106816"/>
      </c:scatterChart>
      <c:valAx>
        <c:axId val="167104896"/>
        <c:scaling>
          <c:orientation val="minMax"/>
          <c:max val="3.5"/>
        </c:scaling>
        <c:delete val="0"/>
        <c:axPos val="b"/>
        <c:majorGridlines/>
        <c:minorGridlines/>
        <c:title>
          <c:tx>
            <c:rich>
              <a:bodyPr/>
              <a:lstStyle/>
              <a:p>
                <a:pPr>
                  <a:defRPr/>
                </a:pPr>
                <a:r>
                  <a:rPr lang="en-US"/>
                  <a:t>Normalized Frequency (f</a:t>
                </a:r>
                <a:r>
                  <a:rPr lang="en-US" baseline="-25000"/>
                  <a:t>N</a:t>
                </a:r>
                <a:r>
                  <a:rPr lang="en-US"/>
                  <a:t>)</a:t>
                </a:r>
              </a:p>
            </c:rich>
          </c:tx>
          <c:overlay val="0"/>
        </c:title>
        <c:numFmt formatCode="0.00" sourceLinked="1"/>
        <c:majorTickMark val="out"/>
        <c:minorTickMark val="none"/>
        <c:tickLblPos val="nextTo"/>
        <c:crossAx val="167106816"/>
        <c:crosses val="autoZero"/>
        <c:crossBetween val="midCat"/>
        <c:majorUnit val="0.5"/>
        <c:minorUnit val="0.1"/>
      </c:valAx>
      <c:valAx>
        <c:axId val="167106816"/>
        <c:scaling>
          <c:orientation val="minMax"/>
          <c:max val="2"/>
          <c:min val="0"/>
        </c:scaling>
        <c:delete val="0"/>
        <c:axPos val="l"/>
        <c:majorGridlines/>
        <c:minorGridlines/>
        <c:title>
          <c:tx>
            <c:rich>
              <a:bodyPr rot="-5400000" vert="horz"/>
              <a:lstStyle/>
              <a:p>
                <a:pPr>
                  <a:defRPr/>
                </a:pPr>
                <a:r>
                  <a:rPr lang="en-US"/>
                  <a:t>Gain (M</a:t>
                </a:r>
                <a:r>
                  <a:rPr lang="en-US" baseline="-25000"/>
                  <a:t>G</a:t>
                </a:r>
                <a:r>
                  <a:rPr lang="en-US"/>
                  <a:t>)</a:t>
                </a:r>
              </a:p>
            </c:rich>
          </c:tx>
          <c:overlay val="0"/>
        </c:title>
        <c:numFmt formatCode="0.00" sourceLinked="1"/>
        <c:majorTickMark val="out"/>
        <c:minorTickMark val="none"/>
        <c:tickLblPos val="nextTo"/>
        <c:crossAx val="167104896"/>
        <c:crosses val="autoZero"/>
        <c:crossBetween val="midCat"/>
        <c:min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a:t>
            </a:r>
            <a:r>
              <a:rPr lang="en-US" baseline="-25000"/>
              <a:t>G(peak)</a:t>
            </a:r>
            <a:r>
              <a:rPr lang="en-US"/>
              <a:t> Vs Q</a:t>
            </a:r>
            <a:r>
              <a:rPr lang="en-US" baseline="-25000"/>
              <a:t>E</a:t>
            </a:r>
            <a:r>
              <a:rPr lang="en-US"/>
              <a:t> with respect to L</a:t>
            </a:r>
            <a:r>
              <a:rPr lang="en-US" baseline="-25000"/>
              <a:t>N</a:t>
            </a:r>
          </a:p>
        </c:rich>
      </c:tx>
      <c:overlay val="0"/>
    </c:title>
    <c:autoTitleDeleted val="0"/>
    <c:plotArea>
      <c:layout/>
      <c:scatterChart>
        <c:scatterStyle val="smoothMarker"/>
        <c:varyColors val="0"/>
        <c:ser>
          <c:idx val="6"/>
          <c:order val="0"/>
          <c:tx>
            <c:v>Ln = 2</c:v>
          </c:tx>
          <c:spPr>
            <a:ln>
              <a:solidFill>
                <a:srgbClr val="FF0000"/>
              </a:solidFill>
            </a:ln>
          </c:spPr>
          <c:marker>
            <c:symbol val="none"/>
          </c:marker>
          <c:xVal>
            <c:numRef>
              <c:f>'tables and calculations'!$G$8:$G$22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calculations'!$F$8:$F$22</c:f>
              <c:numCache>
                <c:formatCode>0.00E+00</c:formatCode>
                <c:ptCount val="15"/>
                <c:pt idx="0">
                  <c:v>5.81</c:v>
                </c:pt>
                <c:pt idx="1">
                  <c:v>3.53</c:v>
                </c:pt>
                <c:pt idx="2">
                  <c:v>2.57</c:v>
                </c:pt>
                <c:pt idx="3">
                  <c:v>2.0499999999999998</c:v>
                </c:pt>
                <c:pt idx="4">
                  <c:v>1.73</c:v>
                </c:pt>
                <c:pt idx="5">
                  <c:v>1.52</c:v>
                </c:pt>
                <c:pt idx="6">
                  <c:v>1.38</c:v>
                </c:pt>
                <c:pt idx="7">
                  <c:v>1.28</c:v>
                </c:pt>
                <c:pt idx="8">
                  <c:v>1.21</c:v>
                </c:pt>
                <c:pt idx="9">
                  <c:v>1.1599999999999999</c:v>
                </c:pt>
                <c:pt idx="10">
                  <c:v>1.1299999999999999</c:v>
                </c:pt>
                <c:pt idx="11">
                  <c:v>1.1100000000000001</c:v>
                </c:pt>
                <c:pt idx="12">
                  <c:v>1.0900000000000001</c:v>
                </c:pt>
                <c:pt idx="13">
                  <c:v>1.07</c:v>
                </c:pt>
                <c:pt idx="14">
                  <c:v>1.06</c:v>
                </c:pt>
              </c:numCache>
            </c:numRef>
          </c:yVal>
          <c:smooth val="1"/>
          <c:extLst>
            <c:ext xmlns:c16="http://schemas.microsoft.com/office/drawing/2014/chart" uri="{C3380CC4-5D6E-409C-BE32-E72D297353CC}">
              <c16:uniqueId val="{00000000-ECCD-4CB0-AF27-50E2E62BF332}"/>
            </c:ext>
          </c:extLst>
        </c:ser>
        <c:ser>
          <c:idx val="1"/>
          <c:order val="1"/>
          <c:tx>
            <c:v>Ln = 2.5</c:v>
          </c:tx>
          <c:spPr>
            <a:ln>
              <a:solidFill>
                <a:srgbClr val="FF0000"/>
              </a:solidFill>
              <a:prstDash val="sysDash"/>
            </a:ln>
          </c:spPr>
          <c:marker>
            <c:symbol val="none"/>
          </c:marker>
          <c:xVal>
            <c:numRef>
              <c:f>'tables and calculations'!$K$8:$K$22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calculations'!$J$8:$J$22</c:f>
              <c:numCache>
                <c:formatCode>0.00E+00</c:formatCode>
                <c:ptCount val="15"/>
                <c:pt idx="0">
                  <c:v>5.03</c:v>
                </c:pt>
                <c:pt idx="1">
                  <c:v>3.06</c:v>
                </c:pt>
                <c:pt idx="2">
                  <c:v>2.2400000000000002</c:v>
                </c:pt>
                <c:pt idx="3">
                  <c:v>1.8</c:v>
                </c:pt>
                <c:pt idx="4">
                  <c:v>1.53</c:v>
                </c:pt>
                <c:pt idx="5">
                  <c:v>1.36</c:v>
                </c:pt>
                <c:pt idx="6">
                  <c:v>1.25</c:v>
                </c:pt>
                <c:pt idx="7">
                  <c:v>1.18</c:v>
                </c:pt>
                <c:pt idx="8">
                  <c:v>1.1299999999999999</c:v>
                </c:pt>
                <c:pt idx="9">
                  <c:v>1.1000000000000001</c:v>
                </c:pt>
                <c:pt idx="10">
                  <c:v>1.08</c:v>
                </c:pt>
                <c:pt idx="11">
                  <c:v>1.07</c:v>
                </c:pt>
                <c:pt idx="12">
                  <c:v>1.05</c:v>
                </c:pt>
                <c:pt idx="13">
                  <c:v>1.05</c:v>
                </c:pt>
                <c:pt idx="14">
                  <c:v>1.04</c:v>
                </c:pt>
              </c:numCache>
            </c:numRef>
          </c:yVal>
          <c:smooth val="1"/>
          <c:extLst>
            <c:ext xmlns:c16="http://schemas.microsoft.com/office/drawing/2014/chart" uri="{C3380CC4-5D6E-409C-BE32-E72D297353CC}">
              <c16:uniqueId val="{00000001-ECCD-4CB0-AF27-50E2E62BF332}"/>
            </c:ext>
          </c:extLst>
        </c:ser>
        <c:ser>
          <c:idx val="0"/>
          <c:order val="2"/>
          <c:tx>
            <c:v>Ln = 3</c:v>
          </c:tx>
          <c:spPr>
            <a:ln>
              <a:solidFill>
                <a:schemeClr val="accent6">
                  <a:lumMod val="75000"/>
                </a:schemeClr>
              </a:solidFill>
            </a:ln>
          </c:spPr>
          <c:marker>
            <c:symbol val="none"/>
          </c:marker>
          <c:xVal>
            <c:numRef>
              <c:f>'tables and calculations'!$AF$8:$AF$23</c:f>
              <c:numCache>
                <c:formatCode>0.00E+00</c:formatCode>
                <c:ptCount val="16"/>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calculations'!$O$8:$O$22</c:f>
              <c:numCache>
                <c:formatCode>0.00E+00</c:formatCode>
                <c:ptCount val="15"/>
                <c:pt idx="0">
                  <c:v>4.47</c:v>
                </c:pt>
                <c:pt idx="1">
                  <c:v>2.74</c:v>
                </c:pt>
                <c:pt idx="2">
                  <c:v>2.0099999999999998</c:v>
                </c:pt>
                <c:pt idx="3">
                  <c:v>1.63</c:v>
                </c:pt>
                <c:pt idx="4">
                  <c:v>1.4</c:v>
                </c:pt>
                <c:pt idx="5">
                  <c:v>1.26</c:v>
                </c:pt>
                <c:pt idx="6">
                  <c:v>1.17</c:v>
                </c:pt>
                <c:pt idx="7">
                  <c:v>1.1200000000000001</c:v>
                </c:pt>
                <c:pt idx="8">
                  <c:v>1.0900000000000001</c:v>
                </c:pt>
                <c:pt idx="9">
                  <c:v>1.07</c:v>
                </c:pt>
                <c:pt idx="10">
                  <c:v>1.05</c:v>
                </c:pt>
                <c:pt idx="11">
                  <c:v>1.04</c:v>
                </c:pt>
                <c:pt idx="12">
                  <c:v>1.04</c:v>
                </c:pt>
                <c:pt idx="13">
                  <c:v>1.03</c:v>
                </c:pt>
                <c:pt idx="14">
                  <c:v>1.03</c:v>
                </c:pt>
              </c:numCache>
            </c:numRef>
          </c:yVal>
          <c:smooth val="1"/>
          <c:extLst>
            <c:ext xmlns:c16="http://schemas.microsoft.com/office/drawing/2014/chart" uri="{C3380CC4-5D6E-409C-BE32-E72D297353CC}">
              <c16:uniqueId val="{00000002-ECCD-4CB0-AF27-50E2E62BF332}"/>
            </c:ext>
          </c:extLst>
        </c:ser>
        <c:ser>
          <c:idx val="2"/>
          <c:order val="3"/>
          <c:tx>
            <c:v>Ln = 3.5</c:v>
          </c:tx>
          <c:spPr>
            <a:ln>
              <a:solidFill>
                <a:schemeClr val="accent6">
                  <a:lumMod val="75000"/>
                </a:schemeClr>
              </a:solidFill>
              <a:prstDash val="sysDash"/>
            </a:ln>
          </c:spPr>
          <c:marker>
            <c:symbol val="none"/>
          </c:marker>
          <c:xVal>
            <c:numRef>
              <c:f>'tables and calculations'!$T$8:$T$22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calculations'!$S$8:$S$22</c:f>
              <c:numCache>
                <c:formatCode>0.00E+00</c:formatCode>
                <c:ptCount val="15"/>
                <c:pt idx="0">
                  <c:v>4.09</c:v>
                </c:pt>
                <c:pt idx="1">
                  <c:v>2.5</c:v>
                </c:pt>
                <c:pt idx="2">
                  <c:v>1.85</c:v>
                </c:pt>
                <c:pt idx="3">
                  <c:v>1.5</c:v>
                </c:pt>
                <c:pt idx="4">
                  <c:v>1.31</c:v>
                </c:pt>
                <c:pt idx="5">
                  <c:v>1.19</c:v>
                </c:pt>
                <c:pt idx="6">
                  <c:v>1.1200000000000001</c:v>
                </c:pt>
                <c:pt idx="7">
                  <c:v>1.0900000000000001</c:v>
                </c:pt>
                <c:pt idx="8">
                  <c:v>1.06</c:v>
                </c:pt>
                <c:pt idx="9">
                  <c:v>1.05</c:v>
                </c:pt>
                <c:pt idx="10">
                  <c:v>1.04</c:v>
                </c:pt>
                <c:pt idx="11">
                  <c:v>1.03</c:v>
                </c:pt>
                <c:pt idx="12">
                  <c:v>1.03</c:v>
                </c:pt>
                <c:pt idx="13">
                  <c:v>1.02</c:v>
                </c:pt>
                <c:pt idx="14">
                  <c:v>1.02</c:v>
                </c:pt>
              </c:numCache>
            </c:numRef>
          </c:yVal>
          <c:smooth val="1"/>
          <c:extLst>
            <c:ext xmlns:c16="http://schemas.microsoft.com/office/drawing/2014/chart" uri="{C3380CC4-5D6E-409C-BE32-E72D297353CC}">
              <c16:uniqueId val="{00000003-ECCD-4CB0-AF27-50E2E62BF332}"/>
            </c:ext>
          </c:extLst>
        </c:ser>
        <c:ser>
          <c:idx val="3"/>
          <c:order val="4"/>
          <c:tx>
            <c:v>Ln = 4</c:v>
          </c:tx>
          <c:spPr>
            <a:ln>
              <a:solidFill>
                <a:schemeClr val="accent4">
                  <a:lumMod val="75000"/>
                </a:schemeClr>
              </a:solidFill>
            </a:ln>
          </c:spPr>
          <c:marker>
            <c:symbol val="none"/>
          </c:marker>
          <c:xVal>
            <c:numRef>
              <c:f>'tables and calculations'!$X$8:$X$22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calculations'!$W$8:$W$22</c:f>
              <c:numCache>
                <c:formatCode>0.00E+00</c:formatCode>
                <c:ptCount val="15"/>
                <c:pt idx="0">
                  <c:v>3.76</c:v>
                </c:pt>
                <c:pt idx="1">
                  <c:v>2.3199999999999998</c:v>
                </c:pt>
                <c:pt idx="2">
                  <c:v>1.72</c:v>
                </c:pt>
                <c:pt idx="3">
                  <c:v>1.41</c:v>
                </c:pt>
                <c:pt idx="4">
                  <c:v>1.24</c:v>
                </c:pt>
                <c:pt idx="5">
                  <c:v>1.1399999999999999</c:v>
                </c:pt>
                <c:pt idx="6">
                  <c:v>1.0900000000000001</c:v>
                </c:pt>
                <c:pt idx="7">
                  <c:v>1.06</c:v>
                </c:pt>
                <c:pt idx="8">
                  <c:v>1.05</c:v>
                </c:pt>
                <c:pt idx="9">
                  <c:v>1.04</c:v>
                </c:pt>
                <c:pt idx="10">
                  <c:v>1.03</c:v>
                </c:pt>
                <c:pt idx="11">
                  <c:v>1.02</c:v>
                </c:pt>
                <c:pt idx="12">
                  <c:v>1.02</c:v>
                </c:pt>
                <c:pt idx="13">
                  <c:v>1.02</c:v>
                </c:pt>
                <c:pt idx="14">
                  <c:v>1.01</c:v>
                </c:pt>
              </c:numCache>
            </c:numRef>
          </c:yVal>
          <c:smooth val="1"/>
          <c:extLst>
            <c:ext xmlns:c16="http://schemas.microsoft.com/office/drawing/2014/chart" uri="{C3380CC4-5D6E-409C-BE32-E72D297353CC}">
              <c16:uniqueId val="{00000004-ECCD-4CB0-AF27-50E2E62BF332}"/>
            </c:ext>
          </c:extLst>
        </c:ser>
        <c:ser>
          <c:idx val="4"/>
          <c:order val="5"/>
          <c:tx>
            <c:v>Ln = 4.5</c:v>
          </c:tx>
          <c:spPr>
            <a:ln>
              <a:solidFill>
                <a:schemeClr val="accent4">
                  <a:lumMod val="75000"/>
                </a:schemeClr>
              </a:solidFill>
              <a:prstDash val="sysDash"/>
            </a:ln>
          </c:spPr>
          <c:marker>
            <c:symbol val="none"/>
          </c:marker>
          <c:xVal>
            <c:numRef>
              <c:f>'tables and calculations'!$AB$8:$AB$22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calculations'!$AA$8:$AA$22</c:f>
              <c:numCache>
                <c:formatCode>0.00E+00</c:formatCode>
                <c:ptCount val="15"/>
                <c:pt idx="0">
                  <c:v>3.51</c:v>
                </c:pt>
                <c:pt idx="1">
                  <c:v>2.17</c:v>
                </c:pt>
                <c:pt idx="2">
                  <c:v>1.62</c:v>
                </c:pt>
                <c:pt idx="3">
                  <c:v>1.34</c:v>
                </c:pt>
                <c:pt idx="4">
                  <c:v>1.19</c:v>
                </c:pt>
                <c:pt idx="5">
                  <c:v>1.1100000000000001</c:v>
                </c:pt>
                <c:pt idx="6">
                  <c:v>1.07</c:v>
                </c:pt>
                <c:pt idx="7">
                  <c:v>1.05</c:v>
                </c:pt>
                <c:pt idx="8">
                  <c:v>1.04</c:v>
                </c:pt>
                <c:pt idx="9">
                  <c:v>1.03</c:v>
                </c:pt>
                <c:pt idx="10">
                  <c:v>1.02</c:v>
                </c:pt>
                <c:pt idx="11">
                  <c:v>1.02</c:v>
                </c:pt>
                <c:pt idx="12">
                  <c:v>1.02</c:v>
                </c:pt>
                <c:pt idx="13">
                  <c:v>1.01</c:v>
                </c:pt>
                <c:pt idx="14">
                  <c:v>1.01</c:v>
                </c:pt>
              </c:numCache>
            </c:numRef>
          </c:yVal>
          <c:smooth val="1"/>
          <c:extLst>
            <c:ext xmlns:c16="http://schemas.microsoft.com/office/drawing/2014/chart" uri="{C3380CC4-5D6E-409C-BE32-E72D297353CC}">
              <c16:uniqueId val="{00000005-ECCD-4CB0-AF27-50E2E62BF332}"/>
            </c:ext>
          </c:extLst>
        </c:ser>
        <c:ser>
          <c:idx val="5"/>
          <c:order val="6"/>
          <c:tx>
            <c:v>Ln = 5</c:v>
          </c:tx>
          <c:spPr>
            <a:ln>
              <a:solidFill>
                <a:srgbClr val="00B050"/>
              </a:solidFill>
            </a:ln>
          </c:spPr>
          <c:marker>
            <c:symbol val="none"/>
          </c:marker>
          <c:xVal>
            <c:numRef>
              <c:f>'tables and calculations'!$AF$8:$AF$22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calculations'!$AE$8:$AE$22</c:f>
              <c:numCache>
                <c:formatCode>0.00E+00</c:formatCode>
                <c:ptCount val="15"/>
                <c:pt idx="0">
                  <c:v>3.32</c:v>
                </c:pt>
                <c:pt idx="1">
                  <c:v>2.0499999999999998</c:v>
                </c:pt>
                <c:pt idx="2">
                  <c:v>1.54</c:v>
                </c:pt>
                <c:pt idx="3">
                  <c:v>1.28</c:v>
                </c:pt>
                <c:pt idx="4">
                  <c:v>1.1499999999999999</c:v>
                </c:pt>
                <c:pt idx="5">
                  <c:v>1.08</c:v>
                </c:pt>
                <c:pt idx="6">
                  <c:v>1.05</c:v>
                </c:pt>
                <c:pt idx="7">
                  <c:v>1.04</c:v>
                </c:pt>
                <c:pt idx="8">
                  <c:v>1.03</c:v>
                </c:pt>
                <c:pt idx="9">
                  <c:v>1.02</c:v>
                </c:pt>
                <c:pt idx="10">
                  <c:v>1.02</c:v>
                </c:pt>
                <c:pt idx="11">
                  <c:v>1.01</c:v>
                </c:pt>
                <c:pt idx="12">
                  <c:v>1.01</c:v>
                </c:pt>
                <c:pt idx="13">
                  <c:v>1.01</c:v>
                </c:pt>
                <c:pt idx="14">
                  <c:v>1.01</c:v>
                </c:pt>
              </c:numCache>
            </c:numRef>
          </c:yVal>
          <c:smooth val="1"/>
          <c:extLst>
            <c:ext xmlns:c16="http://schemas.microsoft.com/office/drawing/2014/chart" uri="{C3380CC4-5D6E-409C-BE32-E72D297353CC}">
              <c16:uniqueId val="{00000006-ECCD-4CB0-AF27-50E2E62BF332}"/>
            </c:ext>
          </c:extLst>
        </c:ser>
        <c:ser>
          <c:idx val="7"/>
          <c:order val="7"/>
          <c:tx>
            <c:v>Ln = 6</c:v>
          </c:tx>
          <c:spPr>
            <a:ln>
              <a:solidFill>
                <a:schemeClr val="accent1"/>
              </a:solidFill>
            </a:ln>
          </c:spPr>
          <c:marker>
            <c:symbol val="none"/>
          </c:marker>
          <c:xVal>
            <c:numRef>
              <c:f>'tables and calculations'!$AN$8:$AN$22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calculations'!$AM$8:$AM$22</c:f>
              <c:numCache>
                <c:formatCode>0.00E+00</c:formatCode>
                <c:ptCount val="15"/>
                <c:pt idx="0">
                  <c:v>3</c:v>
                </c:pt>
                <c:pt idx="1">
                  <c:v>1.86</c:v>
                </c:pt>
                <c:pt idx="2">
                  <c:v>1.41</c:v>
                </c:pt>
                <c:pt idx="3">
                  <c:v>1.19</c:v>
                </c:pt>
                <c:pt idx="4">
                  <c:v>1.0900000000000001</c:v>
                </c:pt>
                <c:pt idx="5">
                  <c:v>1.05</c:v>
                </c:pt>
                <c:pt idx="6">
                  <c:v>1.03</c:v>
                </c:pt>
                <c:pt idx="7">
                  <c:v>1.02</c:v>
                </c:pt>
                <c:pt idx="8">
                  <c:v>1.02</c:v>
                </c:pt>
                <c:pt idx="9">
                  <c:v>1.01</c:v>
                </c:pt>
                <c:pt idx="10">
                  <c:v>1.01</c:v>
                </c:pt>
                <c:pt idx="11">
                  <c:v>1.01</c:v>
                </c:pt>
                <c:pt idx="12">
                  <c:v>1.01</c:v>
                </c:pt>
                <c:pt idx="13">
                  <c:v>1.01</c:v>
                </c:pt>
                <c:pt idx="14">
                  <c:v>1.01</c:v>
                </c:pt>
              </c:numCache>
            </c:numRef>
          </c:yVal>
          <c:smooth val="1"/>
          <c:extLst>
            <c:ext xmlns:c16="http://schemas.microsoft.com/office/drawing/2014/chart" uri="{C3380CC4-5D6E-409C-BE32-E72D297353CC}">
              <c16:uniqueId val="{00000007-ECCD-4CB0-AF27-50E2E62BF332}"/>
            </c:ext>
          </c:extLst>
        </c:ser>
        <c:ser>
          <c:idx val="8"/>
          <c:order val="8"/>
          <c:tx>
            <c:v>Ln = 7</c:v>
          </c:tx>
          <c:spPr>
            <a:ln>
              <a:solidFill>
                <a:schemeClr val="accent2">
                  <a:lumMod val="75000"/>
                </a:schemeClr>
              </a:solidFill>
            </a:ln>
          </c:spPr>
          <c:marker>
            <c:symbol val="none"/>
          </c:marker>
          <c:xVal>
            <c:numRef>
              <c:f>'tables and calculations'!$AV$8:$AV$22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calculations'!$AU$8:$AU$22</c:f>
              <c:numCache>
                <c:formatCode>0.00E+00</c:formatCode>
                <c:ptCount val="15"/>
                <c:pt idx="0">
                  <c:v>2.75</c:v>
                </c:pt>
                <c:pt idx="1">
                  <c:v>1.72</c:v>
                </c:pt>
                <c:pt idx="2">
                  <c:v>1.32</c:v>
                </c:pt>
                <c:pt idx="3">
                  <c:v>1.1399999999999999</c:v>
                </c:pt>
                <c:pt idx="4">
                  <c:v>1.06</c:v>
                </c:pt>
                <c:pt idx="5">
                  <c:v>1.04</c:v>
                </c:pt>
                <c:pt idx="6">
                  <c:v>1.02</c:v>
                </c:pt>
                <c:pt idx="7">
                  <c:v>1.02</c:v>
                </c:pt>
                <c:pt idx="8">
                  <c:v>1.01</c:v>
                </c:pt>
                <c:pt idx="9">
                  <c:v>1.01</c:v>
                </c:pt>
                <c:pt idx="10">
                  <c:v>1.01</c:v>
                </c:pt>
                <c:pt idx="11">
                  <c:v>1.01</c:v>
                </c:pt>
                <c:pt idx="12">
                  <c:v>1.01</c:v>
                </c:pt>
                <c:pt idx="13">
                  <c:v>1.01</c:v>
                </c:pt>
                <c:pt idx="14">
                  <c:v>1</c:v>
                </c:pt>
              </c:numCache>
            </c:numRef>
          </c:yVal>
          <c:smooth val="1"/>
          <c:extLst>
            <c:ext xmlns:c16="http://schemas.microsoft.com/office/drawing/2014/chart" uri="{C3380CC4-5D6E-409C-BE32-E72D297353CC}">
              <c16:uniqueId val="{00000008-ECCD-4CB0-AF27-50E2E62BF332}"/>
            </c:ext>
          </c:extLst>
        </c:ser>
        <c:ser>
          <c:idx val="9"/>
          <c:order val="9"/>
          <c:tx>
            <c:v>Ln = 8</c:v>
          </c:tx>
          <c:spPr>
            <a:ln>
              <a:solidFill>
                <a:schemeClr val="bg1">
                  <a:lumMod val="50000"/>
                </a:schemeClr>
              </a:solidFill>
            </a:ln>
          </c:spPr>
          <c:marker>
            <c:symbol val="none"/>
          </c:marker>
          <c:xVal>
            <c:numRef>
              <c:f>'tables and calculations'!$BD$8:$BD$22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calculations'!$BC$8:$BC$22</c:f>
              <c:numCache>
                <c:formatCode>0.00E+00</c:formatCode>
                <c:ptCount val="15"/>
                <c:pt idx="0">
                  <c:v>2.56</c:v>
                </c:pt>
                <c:pt idx="1">
                  <c:v>1.61</c:v>
                </c:pt>
                <c:pt idx="2">
                  <c:v>1.25</c:v>
                </c:pt>
                <c:pt idx="3">
                  <c:v>1.1000000000000001</c:v>
                </c:pt>
                <c:pt idx="4">
                  <c:v>1.04</c:v>
                </c:pt>
                <c:pt idx="5">
                  <c:v>1.03</c:v>
                </c:pt>
                <c:pt idx="6">
                  <c:v>1.02</c:v>
                </c:pt>
                <c:pt idx="7">
                  <c:v>1.01</c:v>
                </c:pt>
                <c:pt idx="8">
                  <c:v>1.01</c:v>
                </c:pt>
                <c:pt idx="9">
                  <c:v>1.01</c:v>
                </c:pt>
                <c:pt idx="10">
                  <c:v>1.01</c:v>
                </c:pt>
                <c:pt idx="11">
                  <c:v>1.01</c:v>
                </c:pt>
                <c:pt idx="12">
                  <c:v>1</c:v>
                </c:pt>
                <c:pt idx="13">
                  <c:v>1</c:v>
                </c:pt>
                <c:pt idx="14">
                  <c:v>1</c:v>
                </c:pt>
              </c:numCache>
            </c:numRef>
          </c:yVal>
          <c:smooth val="1"/>
          <c:extLst>
            <c:ext xmlns:c16="http://schemas.microsoft.com/office/drawing/2014/chart" uri="{C3380CC4-5D6E-409C-BE32-E72D297353CC}">
              <c16:uniqueId val="{00000009-ECCD-4CB0-AF27-50E2E62BF332}"/>
            </c:ext>
          </c:extLst>
        </c:ser>
        <c:ser>
          <c:idx val="10"/>
          <c:order val="10"/>
          <c:tx>
            <c:v>Ln = 9</c:v>
          </c:tx>
          <c:spPr>
            <a:ln>
              <a:solidFill>
                <a:schemeClr val="tx1"/>
              </a:solidFill>
            </a:ln>
          </c:spPr>
          <c:marker>
            <c:symbol val="none"/>
          </c:marker>
          <c:xVal>
            <c:numRef>
              <c:f>'tables and calculations'!$BL$8:$BL$22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calculations'!$BK$8:$BK$22</c:f>
              <c:numCache>
                <c:formatCode>0.00E+00</c:formatCode>
                <c:ptCount val="15"/>
                <c:pt idx="0">
                  <c:v>2.41</c:v>
                </c:pt>
                <c:pt idx="1">
                  <c:v>1.53</c:v>
                </c:pt>
                <c:pt idx="2">
                  <c:v>1.2</c:v>
                </c:pt>
                <c:pt idx="3">
                  <c:v>1.07</c:v>
                </c:pt>
                <c:pt idx="4">
                  <c:v>1.03</c:v>
                </c:pt>
                <c:pt idx="5">
                  <c:v>1.02</c:v>
                </c:pt>
                <c:pt idx="6">
                  <c:v>1.01</c:v>
                </c:pt>
                <c:pt idx="7">
                  <c:v>1.01</c:v>
                </c:pt>
                <c:pt idx="8">
                  <c:v>1.01</c:v>
                </c:pt>
                <c:pt idx="9">
                  <c:v>1.01</c:v>
                </c:pt>
                <c:pt idx="10">
                  <c:v>1.01</c:v>
                </c:pt>
                <c:pt idx="11">
                  <c:v>1</c:v>
                </c:pt>
                <c:pt idx="12">
                  <c:v>1</c:v>
                </c:pt>
                <c:pt idx="13">
                  <c:v>1</c:v>
                </c:pt>
                <c:pt idx="14">
                  <c:v>1</c:v>
                </c:pt>
              </c:numCache>
            </c:numRef>
          </c:yVal>
          <c:smooth val="1"/>
          <c:extLst>
            <c:ext xmlns:c16="http://schemas.microsoft.com/office/drawing/2014/chart" uri="{C3380CC4-5D6E-409C-BE32-E72D297353CC}">
              <c16:uniqueId val="{0000000A-ECCD-4CB0-AF27-50E2E62BF332}"/>
            </c:ext>
          </c:extLst>
        </c:ser>
        <c:ser>
          <c:idx val="11"/>
          <c:order val="11"/>
          <c:tx>
            <c:v>Mg_max</c:v>
          </c:tx>
          <c:spPr>
            <a:ln>
              <a:prstDash val="dash"/>
            </a:ln>
          </c:spPr>
          <c:marker>
            <c:symbol val="none"/>
          </c:marker>
          <c:xVal>
            <c:numRef>
              <c:f>'tables and calculations'!$J$44:$J$57</c:f>
              <c:numCache>
                <c:formatCode>General</c:formatCode>
                <c:ptCount val="14"/>
              </c:numCache>
            </c:numRef>
          </c:xVal>
          <c:yVal>
            <c:numRef>
              <c:f>'tables and calculations'!$H$44:$H$57</c:f>
              <c:numCache>
                <c:formatCode>General</c:formatCode>
                <c:ptCount val="14"/>
              </c:numCache>
            </c:numRef>
          </c:yVal>
          <c:smooth val="1"/>
          <c:extLst>
            <c:ext xmlns:c16="http://schemas.microsoft.com/office/drawing/2014/chart" uri="{C3380CC4-5D6E-409C-BE32-E72D297353CC}">
              <c16:uniqueId val="{0000000B-ECCD-4CB0-AF27-50E2E62BF332}"/>
            </c:ext>
          </c:extLst>
        </c:ser>
        <c:dLbls>
          <c:showLegendKey val="0"/>
          <c:showVal val="0"/>
          <c:showCatName val="0"/>
          <c:showSerName val="0"/>
          <c:showPercent val="0"/>
          <c:showBubbleSize val="0"/>
        </c:dLbls>
        <c:axId val="174448000"/>
        <c:axId val="174458368"/>
      </c:scatterChart>
      <c:valAx>
        <c:axId val="174448000"/>
        <c:scaling>
          <c:orientation val="minMax"/>
          <c:max val="1.5"/>
          <c:min val="0.15000000000000002"/>
        </c:scaling>
        <c:delete val="0"/>
        <c:axPos val="b"/>
        <c:majorGridlines/>
        <c:title>
          <c:tx>
            <c:rich>
              <a:bodyPr/>
              <a:lstStyle/>
              <a:p>
                <a:pPr>
                  <a:defRPr/>
                </a:pPr>
                <a:r>
                  <a:rPr lang="en-US"/>
                  <a:t>Quality Factor (Q</a:t>
                </a:r>
                <a:r>
                  <a:rPr lang="en-US" baseline="-25000"/>
                  <a:t>E</a:t>
                </a:r>
                <a:r>
                  <a:rPr lang="en-US"/>
                  <a:t>)</a:t>
                </a:r>
              </a:p>
            </c:rich>
          </c:tx>
          <c:overlay val="0"/>
        </c:title>
        <c:numFmt formatCode="#,##0.00" sourceLinked="0"/>
        <c:majorTickMark val="out"/>
        <c:minorTickMark val="none"/>
        <c:tickLblPos val="nextTo"/>
        <c:txPr>
          <a:bodyPr rot="-5400000" vert="horz"/>
          <a:lstStyle/>
          <a:p>
            <a:pPr>
              <a:defRPr/>
            </a:pPr>
            <a:endParaRPr lang="en-DE"/>
          </a:p>
        </c:txPr>
        <c:crossAx val="174458368"/>
        <c:crosses val="autoZero"/>
        <c:crossBetween val="midCat"/>
        <c:majorUnit val="5.000000000000001E-2"/>
        <c:minorUnit val="1.0000000000000002E-2"/>
      </c:valAx>
      <c:valAx>
        <c:axId val="174458368"/>
        <c:scaling>
          <c:orientation val="minMax"/>
          <c:max val="3"/>
          <c:min val="1"/>
        </c:scaling>
        <c:delete val="0"/>
        <c:axPos val="l"/>
        <c:majorGridlines/>
        <c:title>
          <c:tx>
            <c:rich>
              <a:bodyPr rot="-5400000" vert="horz"/>
              <a:lstStyle/>
              <a:p>
                <a:pPr>
                  <a:defRPr/>
                </a:pPr>
                <a:r>
                  <a:rPr lang="en-US"/>
                  <a:t>Attainable Peak Gain (M</a:t>
                </a:r>
                <a:r>
                  <a:rPr lang="en-US" baseline="-25000"/>
                  <a:t>G(PEAK)</a:t>
                </a:r>
                <a:r>
                  <a:rPr lang="en-US"/>
                  <a:t>)</a:t>
                </a:r>
              </a:p>
            </c:rich>
          </c:tx>
          <c:overlay val="0"/>
        </c:title>
        <c:numFmt formatCode="#,##0.0" sourceLinked="0"/>
        <c:majorTickMark val="out"/>
        <c:minorTickMark val="none"/>
        <c:tickLblPos val="nextTo"/>
        <c:crossAx val="174448000"/>
        <c:crosses val="autoZero"/>
        <c:crossBetween val="midCat"/>
        <c:maj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LLC Gain Curve with the Selected</a:t>
            </a:r>
            <a:r>
              <a:rPr lang="en-US" baseline="0"/>
              <a:t> L</a:t>
            </a:r>
            <a:r>
              <a:rPr lang="en-US" baseline="-25000"/>
              <a:t>N</a:t>
            </a:r>
            <a:r>
              <a:rPr lang="en-US" baseline="0"/>
              <a:t> and Q</a:t>
            </a:r>
            <a:r>
              <a:rPr lang="en-US" baseline="-25000"/>
              <a:t>E</a:t>
            </a:r>
          </a:p>
        </c:rich>
      </c:tx>
      <c:overlay val="0"/>
    </c:title>
    <c:autoTitleDeleted val="0"/>
    <c:plotArea>
      <c:layout>
        <c:manualLayout>
          <c:layoutTarget val="inner"/>
          <c:xMode val="edge"/>
          <c:yMode val="edge"/>
          <c:x val="0.10230995468688515"/>
          <c:y val="0.12456114762130141"/>
          <c:w val="0.7273907840345305"/>
          <c:h val="0.72545693752621609"/>
        </c:manualLayout>
      </c:layout>
      <c:scatterChart>
        <c:scatterStyle val="smoothMarker"/>
        <c:varyColors val="0"/>
        <c:ser>
          <c:idx val="0"/>
          <c:order val="0"/>
          <c:tx>
            <c:v>Ln_Qe Gain with respect to freq</c:v>
          </c:tx>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calculations'!$S$66:$S$144</c:f>
              <c:numCache>
                <c:formatCode>0.00</c:formatCode>
                <c:ptCount val="79"/>
                <c:pt idx="0">
                  <c:v>0</c:v>
                </c:pt>
                <c:pt idx="1">
                  <c:v>1.6425502116674942E-2</c:v>
                </c:pt>
                <c:pt idx="2">
                  <c:v>6.8169397570965892E-2</c:v>
                </c:pt>
                <c:pt idx="3">
                  <c:v>0.16302888799633194</c:v>
                </c:pt>
                <c:pt idx="4">
                  <c:v>0.3146336639597288</c:v>
                </c:pt>
                <c:pt idx="5">
                  <c:v>0.53900502697616104</c:v>
                </c:pt>
                <c:pt idx="6">
                  <c:v>0.8337830611892687</c:v>
                </c:pt>
                <c:pt idx="7">
                  <c:v>1.1317200135482444</c:v>
                </c:pt>
                <c:pt idx="8">
                  <c:v>1.3167813812606963</c:v>
                </c:pt>
                <c:pt idx="11">
                  <c:v>1.3616677833706305</c:v>
                </c:pt>
                <c:pt idx="12">
                  <c:v>1.3306151768933967</c:v>
                </c:pt>
                <c:pt idx="15">
                  <c:v>1.2775703775644289</c:v>
                </c:pt>
                <c:pt idx="16">
                  <c:v>1.2248413281025665</c:v>
                </c:pt>
                <c:pt idx="17">
                  <c:v>1.1786484646230604</c:v>
                </c:pt>
                <c:pt idx="18">
                  <c:v>1.1396060244456523</c:v>
                </c:pt>
                <c:pt idx="19">
                  <c:v>1.1067736346418777</c:v>
                </c:pt>
                <c:pt idx="20">
                  <c:v>1.0789711375531763</c:v>
                </c:pt>
                <c:pt idx="21">
                  <c:v>1.0551498210762893</c:v>
                </c:pt>
                <c:pt idx="22">
                  <c:v>1.0344631144446002</c:v>
                </c:pt>
                <c:pt idx="23">
                  <c:v>1.0162500873748475</c:v>
                </c:pt>
                <c:pt idx="24">
                  <c:v>1</c:v>
                </c:pt>
                <c:pt idx="25">
                  <c:v>0.98531829422439898</c:v>
                </c:pt>
                <c:pt idx="26">
                  <c:v>0.97189889518304906</c:v>
                </c:pt>
                <c:pt idx="27">
                  <c:v>0.95950291996279424</c:v>
                </c:pt>
                <c:pt idx="28">
                  <c:v>0.94794266616810052</c:v>
                </c:pt>
                <c:pt idx="29">
                  <c:v>0.93706964801218851</c:v>
                </c:pt>
                <c:pt idx="30">
                  <c:v>0.9267656471850515</c:v>
                </c:pt>
                <c:pt idx="31">
                  <c:v>0.91693598612269311</c:v>
                </c:pt>
                <c:pt idx="32">
                  <c:v>0.90750443726679242</c:v>
                </c:pt>
                <c:pt idx="33">
                  <c:v>0.89840934057290067</c:v>
                </c:pt>
                <c:pt idx="34">
                  <c:v>0.88960061851800154</c:v>
                </c:pt>
                <c:pt idx="35">
                  <c:v>0.88103746251954562</c:v>
                </c:pt>
                <c:pt idx="36">
                  <c:v>0.87268652553287052</c:v>
                </c:pt>
                <c:pt idx="37">
                  <c:v>0.864520499320796</c:v>
                </c:pt>
                <c:pt idx="38">
                  <c:v>0.85651698640922158</c:v>
                </c:pt>
                <c:pt idx="39">
                  <c:v>0.84865759958185771</c:v>
                </c:pt>
                <c:pt idx="40">
                  <c:v>0.84092723842198314</c:v>
                </c:pt>
                <c:pt idx="41">
                  <c:v>0.83331350463879938</c:v>
                </c:pt>
                <c:pt idx="42">
                  <c:v>0.82580622696191375</c:v>
                </c:pt>
                <c:pt idx="43">
                  <c:v>0.8183970731278668</c:v>
                </c:pt>
                <c:pt idx="44">
                  <c:v>0.81107923154219586</c:v>
                </c:pt>
                <c:pt idx="45">
                  <c:v>0.80384714902595145</c:v>
                </c:pt>
                <c:pt idx="46">
                  <c:v>0.7966963139685368</c:v>
                </c:pt>
                <c:pt idx="47">
                  <c:v>0.7896230764422566</c:v>
                </c:pt>
                <c:pt idx="48">
                  <c:v>0.78262449855811489</c:v>
                </c:pt>
                <c:pt idx="49">
                  <c:v>0.77569822968208424</c:v>
                </c:pt>
                <c:pt idx="50">
                  <c:v>0.76884240217863842</c:v>
                </c:pt>
                <c:pt idx="51">
                  <c:v>0.76205554417258403</c:v>
                </c:pt>
                <c:pt idx="52">
                  <c:v>0.75533650647259987</c:v>
                </c:pt>
                <c:pt idx="53">
                  <c:v>0.74868440131930136</c:v>
                </c:pt>
                <c:pt idx="54">
                  <c:v>0.74209855103639855</c:v>
                </c:pt>
                <c:pt idx="55">
                  <c:v>0.73557844499827429</c:v>
                </c:pt>
                <c:pt idx="56">
                  <c:v>0.72912370359808865</c:v>
                </c:pt>
                <c:pt idx="57">
                  <c:v>0.72273404812080366</c:v>
                </c:pt>
                <c:pt idx="58">
                  <c:v>0.71640927560554146</c:v>
                </c:pt>
                <c:pt idx="59">
                  <c:v>0.71014923792943596</c:v>
                </c:pt>
                <c:pt idx="60">
                  <c:v>0.70395382446712862</c:v>
                </c:pt>
                <c:pt idx="61">
                  <c:v>0.69782294778094167</c:v>
                </c:pt>
                <c:pt idx="62">
                  <c:v>0.69175653188082997</c:v>
                </c:pt>
                <c:pt idx="63">
                  <c:v>0.68575450266326432</c:v>
                </c:pt>
                <c:pt idx="64">
                  <c:v>0.67981678019698832</c:v>
                </c:pt>
                <c:pt idx="65">
                  <c:v>0.67394327257301689</c:v>
                </c:pt>
                <c:pt idx="66">
                  <c:v>0.66813387107787259</c:v>
                </c:pt>
                <c:pt idx="67">
                  <c:v>0.66238844648437312</c:v>
                </c:pt>
                <c:pt idx="68">
                  <c:v>0.65670684628417475</c:v>
                </c:pt>
                <c:pt idx="69">
                  <c:v>0.65108889271172488</c:v>
                </c:pt>
                <c:pt idx="70">
                  <c:v>0.64553438143099973</c:v>
                </c:pt>
                <c:pt idx="71">
                  <c:v>0.64004308077490213</c:v>
                </c:pt>
                <c:pt idx="72">
                  <c:v>0.63461473144310432</c:v>
                </c:pt>
                <c:pt idx="73">
                  <c:v>0.62924904657769176</c:v>
                </c:pt>
                <c:pt idx="74">
                  <c:v>0.62394571214765548</c:v>
                </c:pt>
                <c:pt idx="75">
                  <c:v>0.61870438758333401</c:v>
                </c:pt>
              </c:numCache>
            </c:numRef>
          </c:yVal>
          <c:smooth val="1"/>
          <c:extLst>
            <c:ext xmlns:c16="http://schemas.microsoft.com/office/drawing/2014/chart" uri="{C3380CC4-5D6E-409C-BE32-E72D297353CC}">
              <c16:uniqueId val="{00000000-9155-4DB8-85FE-A66070FF2214}"/>
            </c:ext>
          </c:extLst>
        </c:ser>
        <c:ser>
          <c:idx val="1"/>
          <c:order val="1"/>
          <c:tx>
            <c:v>Mg(nom)</c:v>
          </c:tx>
          <c:spPr>
            <a:ln>
              <a:solidFill>
                <a:schemeClr val="accent6"/>
              </a:solidFill>
            </a:ln>
          </c:spPr>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calculations'!$AR$66:$AR$141</c:f>
              <c:numCache>
                <c:formatCode>0.00</c:formatCode>
                <c:ptCount val="76"/>
                <c:pt idx="0">
                  <c:v>1.0249999999999999</c:v>
                </c:pt>
                <c:pt idx="1">
                  <c:v>1.0249999999999999</c:v>
                </c:pt>
                <c:pt idx="2">
                  <c:v>1.0249999999999999</c:v>
                </c:pt>
                <c:pt idx="3">
                  <c:v>1.0249999999999999</c:v>
                </c:pt>
                <c:pt idx="4">
                  <c:v>1.0249999999999999</c:v>
                </c:pt>
                <c:pt idx="5">
                  <c:v>1.0249999999999999</c:v>
                </c:pt>
                <c:pt idx="6">
                  <c:v>1.0249999999999999</c:v>
                </c:pt>
                <c:pt idx="7">
                  <c:v>1.0249999999999999</c:v>
                </c:pt>
                <c:pt idx="8">
                  <c:v>1.0249999999999999</c:v>
                </c:pt>
                <c:pt idx="11">
                  <c:v>1.0249999999999999</c:v>
                </c:pt>
                <c:pt idx="12">
                  <c:v>1.0249999999999999</c:v>
                </c:pt>
                <c:pt idx="15">
                  <c:v>1.0249999999999999</c:v>
                </c:pt>
                <c:pt idx="16">
                  <c:v>1.0249999999999999</c:v>
                </c:pt>
                <c:pt idx="17">
                  <c:v>1.0249999999999999</c:v>
                </c:pt>
                <c:pt idx="18">
                  <c:v>1.0249999999999999</c:v>
                </c:pt>
                <c:pt idx="19">
                  <c:v>1.0249999999999999</c:v>
                </c:pt>
                <c:pt idx="20">
                  <c:v>1.0249999999999999</c:v>
                </c:pt>
                <c:pt idx="21">
                  <c:v>1.0249999999999999</c:v>
                </c:pt>
                <c:pt idx="22">
                  <c:v>1.0249999999999999</c:v>
                </c:pt>
                <c:pt idx="23">
                  <c:v>1.0249999999999999</c:v>
                </c:pt>
                <c:pt idx="24">
                  <c:v>1.0249999999999999</c:v>
                </c:pt>
                <c:pt idx="25">
                  <c:v>1.0249999999999999</c:v>
                </c:pt>
                <c:pt idx="26">
                  <c:v>1.0249999999999999</c:v>
                </c:pt>
                <c:pt idx="27">
                  <c:v>1.0249999999999999</c:v>
                </c:pt>
                <c:pt idx="28">
                  <c:v>1.0249999999999999</c:v>
                </c:pt>
                <c:pt idx="29">
                  <c:v>1.0249999999999999</c:v>
                </c:pt>
                <c:pt idx="30">
                  <c:v>1.0249999999999999</c:v>
                </c:pt>
                <c:pt idx="31">
                  <c:v>1.0249999999999999</c:v>
                </c:pt>
                <c:pt idx="32">
                  <c:v>1.0249999999999999</c:v>
                </c:pt>
                <c:pt idx="33">
                  <c:v>1.0249999999999999</c:v>
                </c:pt>
                <c:pt idx="34">
                  <c:v>1.0249999999999999</c:v>
                </c:pt>
                <c:pt idx="35">
                  <c:v>1.0249999999999999</c:v>
                </c:pt>
                <c:pt idx="36">
                  <c:v>1.0249999999999999</c:v>
                </c:pt>
                <c:pt idx="37">
                  <c:v>1.0249999999999999</c:v>
                </c:pt>
                <c:pt idx="38">
                  <c:v>1.0249999999999999</c:v>
                </c:pt>
                <c:pt idx="39">
                  <c:v>1.0249999999999999</c:v>
                </c:pt>
                <c:pt idx="40">
                  <c:v>1.0249999999999999</c:v>
                </c:pt>
                <c:pt idx="41">
                  <c:v>1.0249999999999999</c:v>
                </c:pt>
                <c:pt idx="42">
                  <c:v>1.0249999999999999</c:v>
                </c:pt>
                <c:pt idx="43">
                  <c:v>1.0249999999999999</c:v>
                </c:pt>
                <c:pt idx="44">
                  <c:v>1.0249999999999999</c:v>
                </c:pt>
                <c:pt idx="45">
                  <c:v>1.0249999999999999</c:v>
                </c:pt>
                <c:pt idx="46">
                  <c:v>1.0249999999999999</c:v>
                </c:pt>
                <c:pt idx="47">
                  <c:v>1.0249999999999999</c:v>
                </c:pt>
                <c:pt idx="48">
                  <c:v>1.0249999999999999</c:v>
                </c:pt>
                <c:pt idx="49">
                  <c:v>1.0249999999999999</c:v>
                </c:pt>
                <c:pt idx="50">
                  <c:v>1.0249999999999999</c:v>
                </c:pt>
                <c:pt idx="51">
                  <c:v>1.0249999999999999</c:v>
                </c:pt>
                <c:pt idx="52">
                  <c:v>1.0249999999999999</c:v>
                </c:pt>
                <c:pt idx="53">
                  <c:v>1.0249999999999999</c:v>
                </c:pt>
                <c:pt idx="54">
                  <c:v>1.0249999999999999</c:v>
                </c:pt>
                <c:pt idx="55">
                  <c:v>1.0249999999999999</c:v>
                </c:pt>
                <c:pt idx="56">
                  <c:v>1.0249999999999999</c:v>
                </c:pt>
                <c:pt idx="57">
                  <c:v>1.0249999999999999</c:v>
                </c:pt>
                <c:pt idx="58">
                  <c:v>1.0249999999999999</c:v>
                </c:pt>
                <c:pt idx="59">
                  <c:v>1.0249999999999999</c:v>
                </c:pt>
                <c:pt idx="60">
                  <c:v>1.0249999999999999</c:v>
                </c:pt>
                <c:pt idx="61">
                  <c:v>1.0249999999999999</c:v>
                </c:pt>
                <c:pt idx="62">
                  <c:v>1.0249999999999999</c:v>
                </c:pt>
                <c:pt idx="63">
                  <c:v>1.0249999999999999</c:v>
                </c:pt>
                <c:pt idx="64">
                  <c:v>1.0249999999999999</c:v>
                </c:pt>
                <c:pt idx="65">
                  <c:v>1.0249999999999999</c:v>
                </c:pt>
                <c:pt idx="66">
                  <c:v>1.0249999999999999</c:v>
                </c:pt>
                <c:pt idx="67">
                  <c:v>1.0249999999999999</c:v>
                </c:pt>
                <c:pt idx="68">
                  <c:v>1.0249999999999999</c:v>
                </c:pt>
                <c:pt idx="69">
                  <c:v>1.0249999999999999</c:v>
                </c:pt>
                <c:pt idx="70">
                  <c:v>1.0249999999999999</c:v>
                </c:pt>
                <c:pt idx="71">
                  <c:v>1.0249999999999999</c:v>
                </c:pt>
                <c:pt idx="72">
                  <c:v>1.0249999999999999</c:v>
                </c:pt>
                <c:pt idx="73">
                  <c:v>1.0249999999999999</c:v>
                </c:pt>
                <c:pt idx="74">
                  <c:v>1.0249999999999999</c:v>
                </c:pt>
                <c:pt idx="75">
                  <c:v>1.0249999999999999</c:v>
                </c:pt>
              </c:numCache>
            </c:numRef>
          </c:yVal>
          <c:smooth val="1"/>
          <c:extLst>
            <c:ext xmlns:c16="http://schemas.microsoft.com/office/drawing/2014/chart" uri="{C3380CC4-5D6E-409C-BE32-E72D297353CC}">
              <c16:uniqueId val="{00000001-9155-4DB8-85FE-A66070FF2214}"/>
            </c:ext>
          </c:extLst>
        </c:ser>
        <c:dLbls>
          <c:showLegendKey val="0"/>
          <c:showVal val="0"/>
          <c:showCatName val="0"/>
          <c:showSerName val="0"/>
          <c:showPercent val="0"/>
          <c:showBubbleSize val="0"/>
        </c:dLbls>
        <c:axId val="166148352"/>
        <c:axId val="174489984"/>
      </c:scatterChart>
      <c:valAx>
        <c:axId val="166148352"/>
        <c:scaling>
          <c:orientation val="minMax"/>
          <c:max val="3.5"/>
        </c:scaling>
        <c:delete val="0"/>
        <c:axPos val="b"/>
        <c:majorGridlines/>
        <c:minorGridlines/>
        <c:title>
          <c:tx>
            <c:rich>
              <a:bodyPr/>
              <a:lstStyle/>
              <a:p>
                <a:pPr>
                  <a:defRPr/>
                </a:pPr>
                <a:r>
                  <a:rPr lang="en-US"/>
                  <a:t>Normalized Frequency (f</a:t>
                </a:r>
                <a:r>
                  <a:rPr lang="en-US" baseline="-25000"/>
                  <a:t>N</a:t>
                </a:r>
                <a:r>
                  <a:rPr lang="en-US"/>
                  <a:t>)</a:t>
                </a:r>
              </a:p>
            </c:rich>
          </c:tx>
          <c:overlay val="0"/>
        </c:title>
        <c:numFmt formatCode="0.00" sourceLinked="1"/>
        <c:majorTickMark val="out"/>
        <c:minorTickMark val="none"/>
        <c:tickLblPos val="nextTo"/>
        <c:crossAx val="174489984"/>
        <c:crosses val="autoZero"/>
        <c:crossBetween val="midCat"/>
        <c:majorUnit val="0.5"/>
        <c:minorUnit val="0.1"/>
      </c:valAx>
      <c:valAx>
        <c:axId val="174489984"/>
        <c:scaling>
          <c:orientation val="minMax"/>
          <c:max val="2"/>
          <c:min val="0"/>
        </c:scaling>
        <c:delete val="0"/>
        <c:axPos val="l"/>
        <c:majorGridlines/>
        <c:minorGridlines/>
        <c:title>
          <c:tx>
            <c:rich>
              <a:bodyPr rot="-5400000" vert="horz"/>
              <a:lstStyle/>
              <a:p>
                <a:pPr>
                  <a:defRPr/>
                </a:pPr>
                <a:r>
                  <a:rPr lang="en-US"/>
                  <a:t>Gain (M</a:t>
                </a:r>
                <a:r>
                  <a:rPr lang="en-US" baseline="-25000"/>
                  <a:t>G</a:t>
                </a:r>
                <a:r>
                  <a:rPr lang="en-US"/>
                  <a:t>)</a:t>
                </a:r>
              </a:p>
            </c:rich>
          </c:tx>
          <c:overlay val="0"/>
        </c:title>
        <c:numFmt formatCode="0.00" sourceLinked="1"/>
        <c:majorTickMark val="out"/>
        <c:minorTickMark val="none"/>
        <c:tickLblPos val="nextTo"/>
        <c:crossAx val="166148352"/>
        <c:crosses val="autoZero"/>
        <c:crossBetween val="midCat"/>
        <c:min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Gain(dB)</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calculations'!$H$285:$H$1375</c:f>
              <c:numCache>
                <c:formatCode>General</c:formatCode>
                <c:ptCount val="1091"/>
                <c:pt idx="0">
                  <c:v>-230.90796811501943</c:v>
                </c:pt>
                <c:pt idx="1">
                  <c:v>-216.92856802829905</c:v>
                </c:pt>
                <c:pt idx="2">
                  <c:v>-220.45039320941268</c:v>
                </c:pt>
                <c:pt idx="3">
                  <c:v>-222.94916794157871</c:v>
                </c:pt>
                <c:pt idx="4">
                  <c:v>-224.88736820173983</c:v>
                </c:pt>
                <c:pt idx="5">
                  <c:v>-226.47099312269231</c:v>
                </c:pt>
                <c:pt idx="6">
                  <c:v>-227.80992891530457</c:v>
                </c:pt>
                <c:pt idx="7">
                  <c:v>-228.9697678548583</c:v>
                </c:pt>
                <c:pt idx="8">
                  <c:v>-229.99281830380593</c:v>
                </c:pt>
                <c:pt idx="9">
                  <c:v>-230.90796811501943</c:v>
                </c:pt>
                <c:pt idx="10">
                  <c:v>-216.92856802829905</c:v>
                </c:pt>
                <c:pt idx="11">
                  <c:v>-220.45039320941268</c:v>
                </c:pt>
                <c:pt idx="12">
                  <c:v>-222.94916794157871</c:v>
                </c:pt>
                <c:pt idx="13">
                  <c:v>-224.88736820173983</c:v>
                </c:pt>
                <c:pt idx="14">
                  <c:v>-226.47099312269231</c:v>
                </c:pt>
                <c:pt idx="15">
                  <c:v>-227.80992891530457</c:v>
                </c:pt>
                <c:pt idx="16">
                  <c:v>-228.9697678548583</c:v>
                </c:pt>
                <c:pt idx="17">
                  <c:v>-229.99281830380593</c:v>
                </c:pt>
                <c:pt idx="18">
                  <c:v>-230.90796811501943</c:v>
                </c:pt>
                <c:pt idx="19">
                  <c:v>-216.92856802829905</c:v>
                </c:pt>
                <c:pt idx="20">
                  <c:v>-220.45039320941268</c:v>
                </c:pt>
                <c:pt idx="21">
                  <c:v>-222.94916794157871</c:v>
                </c:pt>
                <c:pt idx="22">
                  <c:v>-224.88736820173983</c:v>
                </c:pt>
                <c:pt idx="23">
                  <c:v>-226.47099312269231</c:v>
                </c:pt>
                <c:pt idx="24">
                  <c:v>-227.80992891530457</c:v>
                </c:pt>
                <c:pt idx="25">
                  <c:v>-228.9697678548583</c:v>
                </c:pt>
                <c:pt idx="26">
                  <c:v>-229.99281830380593</c:v>
                </c:pt>
                <c:pt idx="27">
                  <c:v>-230.90796811501943</c:v>
                </c:pt>
                <c:pt idx="28">
                  <c:v>-216.92856802829905</c:v>
                </c:pt>
                <c:pt idx="29">
                  <c:v>-220.45039320941268</c:v>
                </c:pt>
                <c:pt idx="30">
                  <c:v>-222.94916794157871</c:v>
                </c:pt>
                <c:pt idx="31">
                  <c:v>-224.88736820173983</c:v>
                </c:pt>
                <c:pt idx="32">
                  <c:v>-226.47099312269231</c:v>
                </c:pt>
                <c:pt idx="33">
                  <c:v>-227.80992891530457</c:v>
                </c:pt>
                <c:pt idx="34">
                  <c:v>-228.9697678548583</c:v>
                </c:pt>
                <c:pt idx="35">
                  <c:v>-229.99281830380593</c:v>
                </c:pt>
                <c:pt idx="36">
                  <c:v>-230.90796811501943</c:v>
                </c:pt>
              </c:numCache>
            </c:numRef>
          </c:yVal>
          <c:smooth val="1"/>
          <c:extLst>
            <c:ext xmlns:c16="http://schemas.microsoft.com/office/drawing/2014/chart" uri="{C3380CC4-5D6E-409C-BE32-E72D297353CC}">
              <c16:uniqueId val="{00000000-6603-4322-A6A1-B6F2052B4A71}"/>
            </c:ext>
          </c:extLst>
        </c:ser>
        <c:ser>
          <c:idx val="1"/>
          <c:order val="1"/>
          <c:tx>
            <c:v>Type II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calculations'!$M$285:$M$1375</c:f>
              <c:numCache>
                <c:formatCode>General</c:formatCode>
                <c:ptCount val="1091"/>
                <c:pt idx="0">
                  <c:v>28.294269478146575</c:v>
                </c:pt>
                <c:pt idx="1">
                  <c:v>22.438475219266216</c:v>
                </c:pt>
                <c:pt idx="2">
                  <c:v>19.178115359983487</c:v>
                </c:pt>
                <c:pt idx="3">
                  <c:v>17.020747129924246</c:v>
                </c:pt>
                <c:pt idx="4">
                  <c:v>15.485316129608563</c:v>
                </c:pt>
                <c:pt idx="5">
                  <c:v>14.347948751037887</c:v>
                </c:pt>
                <c:pt idx="6">
                  <c:v>13.483177964221227</c:v>
                </c:pt>
                <c:pt idx="7">
                  <c:v>12.812774565120455</c:v>
                </c:pt>
                <c:pt idx="8">
                  <c:v>12.284731009735738</c:v>
                </c:pt>
                <c:pt idx="9">
                  <c:v>11.863042063213925</c:v>
                </c:pt>
                <c:pt idx="10">
                  <c:v>10.136052015236057</c:v>
                </c:pt>
                <c:pt idx="11">
                  <c:v>9.6972435704895243</c:v>
                </c:pt>
                <c:pt idx="12">
                  <c:v>9.4997497906869324</c:v>
                </c:pt>
                <c:pt idx="13">
                  <c:v>9.3692918552918805</c:v>
                </c:pt>
                <c:pt idx="14">
                  <c:v>9.2592149662955716</c:v>
                </c:pt>
                <c:pt idx="15">
                  <c:v>9.1532944990761642</c:v>
                </c:pt>
                <c:pt idx="16">
                  <c:v>9.0450102469828906</c:v>
                </c:pt>
                <c:pt idx="17">
                  <c:v>8.9315944440189199</c:v>
                </c:pt>
                <c:pt idx="18">
                  <c:v>8.8119418449228757</c:v>
                </c:pt>
                <c:pt idx="19">
                  <c:v>7.3192682785752972</c:v>
                </c:pt>
                <c:pt idx="20">
                  <c:v>5.6144767845776471</c:v>
                </c:pt>
                <c:pt idx="21">
                  <c:v>3.9837186639635074</c:v>
                </c:pt>
                <c:pt idx="22">
                  <c:v>2.5090446797014527</c:v>
                </c:pt>
                <c:pt idx="23">
                  <c:v>1.1931108435030997</c:v>
                </c:pt>
                <c:pt idx="24">
                  <c:v>1.6989907730162512E-2</c:v>
                </c:pt>
                <c:pt idx="25">
                  <c:v>-1.0409849334058674</c:v>
                </c:pt>
                <c:pt idx="26">
                  <c:v>-2.0000426144435997</c:v>
                </c:pt>
                <c:pt idx="27">
                  <c:v>-2.8760599191675285</c:v>
                </c:pt>
                <c:pt idx="28">
                  <c:v>-8.9796272868207527</c:v>
                </c:pt>
                <c:pt idx="29">
                  <c:v>-12.763548200830597</c:v>
                </c:pt>
                <c:pt idx="30">
                  <c:v>-15.494220461016281</c:v>
                </c:pt>
                <c:pt idx="31">
                  <c:v>-17.608346772905609</c:v>
                </c:pt>
                <c:pt idx="32">
                  <c:v>-19.320197058079362</c:v>
                </c:pt>
                <c:pt idx="33">
                  <c:v>-20.752379776315138</c:v>
                </c:pt>
                <c:pt idx="34">
                  <c:v>-21.980852709457604</c:v>
                </c:pt>
                <c:pt idx="35">
                  <c:v>-23.055291934875282</c:v>
                </c:pt>
                <c:pt idx="36">
                  <c:v>-24.00962409626683</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7">
                  <c:v>0</c:v>
                </c:pt>
                <c:pt idx="78">
                  <c:v>28.239733066972661</c:v>
                </c:pt>
                <c:pt idx="79">
                  <c:v>22.224594299178555</c:v>
                </c:pt>
                <c:pt idx="80">
                  <c:v>18.71185466745257</c:v>
                </c:pt>
                <c:pt idx="81">
                  <c:v>16.22576549777061</c:v>
                </c:pt>
                <c:pt idx="82">
                  <c:v>14.303816960942211</c:v>
                </c:pt>
                <c:pt idx="83">
                  <c:v>12.739966898982594</c:v>
                </c:pt>
                <c:pt idx="84">
                  <c:v>11.424277264927412</c:v>
                </c:pt>
                <c:pt idx="85">
                  <c:v>10.291095565763372</c:v>
                </c:pt>
                <c:pt idx="86">
                  <c:v>9.2980453288764373</c:v>
                </c:pt>
                <c:pt idx="87">
                  <c:v>8.4161632398462345</c:v>
                </c:pt>
                <c:pt idx="88">
                  <c:v>2.8873372091378653</c:v>
                </c:pt>
                <c:pt idx="89">
                  <c:v>7.0497415524346227E-2</c:v>
                </c:pt>
                <c:pt idx="90">
                  <c:v>-1.6149459731226912</c:v>
                </c:pt>
                <c:pt idx="91">
                  <c:v>-2.7097791220847993</c:v>
                </c:pt>
                <c:pt idx="92">
                  <c:v>-3.4677883709438078</c:v>
                </c:pt>
                <c:pt idx="93">
                  <c:v>-4.0239125109677101</c:v>
                </c:pt>
                <c:pt idx="94">
                  <c:v>-4.4547147481287306</c:v>
                </c:pt>
                <c:pt idx="95">
                  <c:v>-4.8055789290712028</c:v>
                </c:pt>
                <c:pt idx="96">
                  <c:v>-5.1043421086407861</c:v>
                </c:pt>
                <c:pt idx="97">
                  <c:v>-7.2362999770997147</c:v>
                </c:pt>
                <c:pt idx="98">
                  <c:v>-9.083401950976759</c:v>
                </c:pt>
                <c:pt idx="99">
                  <c:v>-10.779377354494489</c:v>
                </c:pt>
                <c:pt idx="100">
                  <c:v>-12.300140959546404</c:v>
                </c:pt>
                <c:pt idx="101">
                  <c:v>-13.657702348616588</c:v>
                </c:pt>
                <c:pt idx="102">
                  <c:v>-14.876000404283342</c:v>
                </c:pt>
                <c:pt idx="103">
                  <c:v>-15.978729233193247</c:v>
                </c:pt>
                <c:pt idx="104">
                  <c:v>-16.98600918881742</c:v>
                </c:pt>
                <c:pt idx="105">
                  <c:v>-17.914107300833205</c:v>
                </c:pt>
                <c:pt idx="106">
                  <c:v>-24.744112764104401</c:v>
                </c:pt>
                <c:pt idx="107">
                  <c:v>-29.513612202776777</c:v>
                </c:pt>
                <c:pt idx="108">
                  <c:v>-33.330056485971284</c:v>
                </c:pt>
                <c:pt idx="109">
                  <c:v>-36.531061748913551</c:v>
                </c:pt>
                <c:pt idx="110">
                  <c:v>-39.282973068780514</c:v>
                </c:pt>
                <c:pt idx="111">
                  <c:v>-41.690094006385493</c:v>
                </c:pt>
                <c:pt idx="112">
                  <c:v>-43.82469961226785</c:v>
                </c:pt>
                <c:pt idx="113">
                  <c:v>-45.739266073583138</c:v>
                </c:pt>
                <c:pt idx="114">
                  <c:v>-47.4730084771981</c:v>
                </c:pt>
                <c:pt idx="117">
                  <c:v>0</c:v>
                </c:pt>
              </c:numCache>
            </c:numRef>
          </c:yVal>
          <c:smooth val="1"/>
          <c:extLst>
            <c:ext xmlns:c16="http://schemas.microsoft.com/office/drawing/2014/chart" uri="{C3380CC4-5D6E-409C-BE32-E72D297353CC}">
              <c16:uniqueId val="{00000001-6603-4322-A6A1-B6F2052B4A71}"/>
            </c:ext>
          </c:extLst>
        </c:ser>
        <c:ser>
          <c:idx val="2"/>
          <c:order val="2"/>
          <c:tx>
            <c:v>Type II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calculations'!$Q$285:$Q$321</c:f>
              <c:numCache>
                <c:formatCode>General</c:formatCode>
                <c:ptCount val="37"/>
                <c:pt idx="0">
                  <c:v>60.791643699273791</c:v>
                </c:pt>
                <c:pt idx="1">
                  <c:v>72.979417081203309</c:v>
                </c:pt>
                <c:pt idx="2">
                  <c:v>78.727722150570798</c:v>
                </c:pt>
                <c:pt idx="3">
                  <c:v>74.071579188345538</c:v>
                </c:pt>
                <c:pt idx="4">
                  <c:v>70.597947927868731</c:v>
                </c:pt>
                <c:pt idx="5">
                  <c:v>67.876955628345584</c:v>
                </c:pt>
                <c:pt idx="6">
                  <c:v>65.673249048916702</c:v>
                </c:pt>
                <c:pt idx="7">
                  <c:v>63.843006710262145</c:v>
                </c:pt>
                <c:pt idx="8">
                  <c:v>62.291912705929811</c:v>
                </c:pt>
                <c:pt idx="9">
                  <c:v>60.95507394819451</c:v>
                </c:pt>
                <c:pt idx="10">
                  <c:v>73.207483986937021</c:v>
                </c:pt>
                <c:pt idx="11">
                  <c:v>61.340833818752394</c:v>
                </c:pt>
                <c:pt idx="12">
                  <c:v>66.550581849108227</c:v>
                </c:pt>
                <c:pt idx="13">
                  <c:v>64.481923653552073</c:v>
                </c:pt>
                <c:pt idx="14">
                  <c:v>62.154185920321929</c:v>
                </c:pt>
                <c:pt idx="15">
                  <c:v>61.343365583771586</c:v>
                </c:pt>
                <c:pt idx="16">
                  <c:v>60.075242392124579</c:v>
                </c:pt>
                <c:pt idx="17">
                  <c:v>58.938776140212994</c:v>
                </c:pt>
                <c:pt idx="18">
                  <c:v>57.90397372990347</c:v>
                </c:pt>
                <c:pt idx="19">
                  <c:v>70.39070025027624</c:v>
                </c:pt>
                <c:pt idx="20">
                  <c:v>65.16408357516498</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6603-4322-A6A1-B6F2052B4A71}"/>
            </c:ext>
          </c:extLst>
        </c:ser>
        <c:dLbls>
          <c:showLegendKey val="0"/>
          <c:showVal val="0"/>
          <c:showCatName val="0"/>
          <c:showSerName val="0"/>
          <c:showPercent val="0"/>
          <c:showBubbleSize val="0"/>
        </c:dLbls>
        <c:axId val="184301824"/>
        <c:axId val="184304000"/>
      </c:scatterChart>
      <c:valAx>
        <c:axId val="184301824"/>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4304000"/>
        <c:crossesAt val="-1000"/>
        <c:crossBetween val="midCat"/>
      </c:valAx>
      <c:valAx>
        <c:axId val="184304000"/>
        <c:scaling>
          <c:orientation val="minMax"/>
        </c:scaling>
        <c:delete val="0"/>
        <c:axPos val="l"/>
        <c:majorGridlines/>
        <c:title>
          <c:tx>
            <c:rich>
              <a:bodyPr rot="-5400000" vert="horz"/>
              <a:lstStyle/>
              <a:p>
                <a:pPr>
                  <a:defRPr/>
                </a:pPr>
                <a:r>
                  <a:rPr lang="en-US"/>
                  <a:t>Gain (dB)</a:t>
                </a:r>
              </a:p>
            </c:rich>
          </c:tx>
          <c:overlay val="0"/>
        </c:title>
        <c:numFmt formatCode="General" sourceLinked="1"/>
        <c:majorTickMark val="out"/>
        <c:minorTickMark val="none"/>
        <c:tickLblPos val="nextTo"/>
        <c:crossAx val="184301824"/>
        <c:crosses val="autoZero"/>
        <c:crossBetween val="midCat"/>
        <c:majorUnit val="10"/>
      </c:valAx>
    </c:plotArea>
    <c:legend>
      <c:legendPos val="b"/>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Phase(°)</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calculations'!$I$285:$I$1375</c:f>
              <c:numCache>
                <c:formatCode>General</c:formatCode>
                <c:ptCount val="1091"/>
                <c:pt idx="0">
                  <c:v>-89.999999999908653</c:v>
                </c:pt>
                <c:pt idx="1">
                  <c:v>-89.999999999543192</c:v>
                </c:pt>
                <c:pt idx="2">
                  <c:v>-89.999999999695461</c:v>
                </c:pt>
                <c:pt idx="3">
                  <c:v>-89.999999999771603</c:v>
                </c:pt>
                <c:pt idx="4">
                  <c:v>-89.999999999817291</c:v>
                </c:pt>
                <c:pt idx="5">
                  <c:v>-89.999999999847731</c:v>
                </c:pt>
                <c:pt idx="6">
                  <c:v>-89.999999999869488</c:v>
                </c:pt>
                <c:pt idx="7">
                  <c:v>-89.999999999885816</c:v>
                </c:pt>
                <c:pt idx="8">
                  <c:v>-89.999999999898492</c:v>
                </c:pt>
                <c:pt idx="9">
                  <c:v>-89.999999999908653</c:v>
                </c:pt>
                <c:pt idx="10">
                  <c:v>-89.999999999543192</c:v>
                </c:pt>
                <c:pt idx="11">
                  <c:v>-89.999999999695461</c:v>
                </c:pt>
                <c:pt idx="12">
                  <c:v>-89.999999999771603</c:v>
                </c:pt>
                <c:pt idx="13">
                  <c:v>-89.999999999817291</c:v>
                </c:pt>
                <c:pt idx="14">
                  <c:v>-89.999999999847731</c:v>
                </c:pt>
                <c:pt idx="15">
                  <c:v>-89.999999999869488</c:v>
                </c:pt>
                <c:pt idx="16">
                  <c:v>-89.999999999885816</c:v>
                </c:pt>
                <c:pt idx="17">
                  <c:v>-89.999999999898492</c:v>
                </c:pt>
                <c:pt idx="18">
                  <c:v>-89.999999999908653</c:v>
                </c:pt>
                <c:pt idx="19">
                  <c:v>-89.999999999543192</c:v>
                </c:pt>
                <c:pt idx="20">
                  <c:v>-89.999999999695461</c:v>
                </c:pt>
                <c:pt idx="21">
                  <c:v>-89.999999999771603</c:v>
                </c:pt>
                <c:pt idx="22">
                  <c:v>-89.999999999817291</c:v>
                </c:pt>
                <c:pt idx="23">
                  <c:v>-89.999999999847731</c:v>
                </c:pt>
                <c:pt idx="24">
                  <c:v>-89.999999999869488</c:v>
                </c:pt>
                <c:pt idx="25">
                  <c:v>-89.999999999885816</c:v>
                </c:pt>
                <c:pt idx="26">
                  <c:v>-89.999999999898492</c:v>
                </c:pt>
                <c:pt idx="27">
                  <c:v>-89.999999999908653</c:v>
                </c:pt>
                <c:pt idx="28">
                  <c:v>-89.999999999543192</c:v>
                </c:pt>
                <c:pt idx="29">
                  <c:v>-89.999999999695461</c:v>
                </c:pt>
                <c:pt idx="30">
                  <c:v>-89.999999999771603</c:v>
                </c:pt>
                <c:pt idx="31">
                  <c:v>-89.999999999817291</c:v>
                </c:pt>
                <c:pt idx="32">
                  <c:v>-89.999999999847731</c:v>
                </c:pt>
                <c:pt idx="33">
                  <c:v>-89.999999999869488</c:v>
                </c:pt>
                <c:pt idx="34">
                  <c:v>-89.999999999885816</c:v>
                </c:pt>
                <c:pt idx="35">
                  <c:v>-89.999999999898492</c:v>
                </c:pt>
                <c:pt idx="36">
                  <c:v>-89.999999999908653</c:v>
                </c:pt>
              </c:numCache>
            </c:numRef>
          </c:yVal>
          <c:smooth val="1"/>
          <c:extLst>
            <c:ext xmlns:c16="http://schemas.microsoft.com/office/drawing/2014/chart" uri="{C3380CC4-5D6E-409C-BE32-E72D297353CC}">
              <c16:uniqueId val="{00000000-6C5E-4227-9565-2959BA20D4A2}"/>
            </c:ext>
          </c:extLst>
        </c:ser>
        <c:ser>
          <c:idx val="1"/>
          <c:order val="1"/>
          <c:tx>
            <c:v>Type II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calculations'!$N$285:$N$1375</c:f>
              <c:numCache>
                <c:formatCode>General</c:formatCode>
                <c:ptCount val="1091"/>
                <c:pt idx="0">
                  <c:v>96.295579024933602</c:v>
                </c:pt>
                <c:pt idx="1">
                  <c:v>102.42626801719116</c:v>
                </c:pt>
                <c:pt idx="2">
                  <c:v>108.25089287889847</c:v>
                </c:pt>
                <c:pt idx="3">
                  <c:v>113.66778219292165</c:v>
                </c:pt>
                <c:pt idx="4">
                  <c:v>118.61922648173332</c:v>
                </c:pt>
                <c:pt idx="5">
                  <c:v>123.08650653961962</c:v>
                </c:pt>
                <c:pt idx="6">
                  <c:v>127.0800393884755</c:v>
                </c:pt>
                <c:pt idx="7">
                  <c:v>130.6288302739153</c:v>
                </c:pt>
                <c:pt idx="8">
                  <c:v>133.77166033924178</c:v>
                </c:pt>
                <c:pt idx="9">
                  <c:v>136.55078698273596</c:v>
                </c:pt>
                <c:pt idx="10">
                  <c:v>151.82906421372809</c:v>
                </c:pt>
                <c:pt idx="11">
                  <c:v>156.93471174114572</c:v>
                </c:pt>
                <c:pt idx="12">
                  <c:v>158.61387735098006</c:v>
                </c:pt>
                <c:pt idx="13">
                  <c:v>158.81191249478729</c:v>
                </c:pt>
                <c:pt idx="14">
                  <c:v>158.25875873976256</c:v>
                </c:pt>
                <c:pt idx="15">
                  <c:v>157.28622141126607</c:v>
                </c:pt>
                <c:pt idx="16">
                  <c:v>156.06677317087733</c:v>
                </c:pt>
                <c:pt idx="17">
                  <c:v>154.69922888290938</c:v>
                </c:pt>
                <c:pt idx="18">
                  <c:v>153.24446483308176</c:v>
                </c:pt>
                <c:pt idx="19">
                  <c:v>138.71582286872169</c:v>
                </c:pt>
                <c:pt idx="20">
                  <c:v>127.70768924341787</c:v>
                </c:pt>
                <c:pt idx="21">
                  <c:v>119.97194864589653</c:v>
                </c:pt>
                <c:pt idx="22">
                  <c:v>114.42690188579456</c:v>
                </c:pt>
                <c:pt idx="23">
                  <c:v>110.30498818097944</c:v>
                </c:pt>
                <c:pt idx="24">
                  <c:v>107.12964773869331</c:v>
                </c:pt>
                <c:pt idx="25">
                  <c:v>104.60653415210405</c:v>
                </c:pt>
                <c:pt idx="26">
                  <c:v>102.54912152985401</c:v>
                </c:pt>
                <c:pt idx="27">
                  <c:v>100.83529338934207</c:v>
                </c:pt>
                <c:pt idx="28">
                  <c:v>92.163707700254577</c:v>
                </c:pt>
                <c:pt idx="29">
                  <c:v>89.089551193388758</c:v>
                </c:pt>
                <c:pt idx="30">
                  <c:v>87.868479914236275</c:v>
                </c:pt>
                <c:pt idx="31">
                  <c:v>87.432230071271448</c:v>
                </c:pt>
                <c:pt idx="32">
                  <c:v>87.340064064548869</c:v>
                </c:pt>
                <c:pt idx="33">
                  <c:v>87.396940842662019</c:v>
                </c:pt>
                <c:pt idx="34">
                  <c:v>87.514602501472609</c:v>
                </c:pt>
                <c:pt idx="35">
                  <c:v>87.652659423938488</c:v>
                </c:pt>
                <c:pt idx="36">
                  <c:v>87.792692479755402</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7">
                  <c:v>0</c:v>
                </c:pt>
                <c:pt idx="78">
                  <c:v>90.952364785675712</c:v>
                </c:pt>
                <c:pt idx="79">
                  <c:v>91.903697694895911</c:v>
                </c:pt>
                <c:pt idx="80">
                  <c:v>92.852972257917713</c:v>
                </c:pt>
                <c:pt idx="81">
                  <c:v>93.799172748233019</c:v>
                </c:pt>
                <c:pt idx="82">
                  <c:v>94.741299380404513</c:v>
                </c:pt>
                <c:pt idx="83">
                  <c:v>95.67837330404231</c:v>
                </c:pt>
                <c:pt idx="84">
                  <c:v>96.609441333574892</c:v>
                </c:pt>
                <c:pt idx="85">
                  <c:v>97.533580359611278</c:v>
                </c:pt>
                <c:pt idx="86">
                  <c:v>98.44990139493224</c:v>
                </c:pt>
                <c:pt idx="87">
                  <c:v>99.357553216217966</c:v>
                </c:pt>
                <c:pt idx="88">
                  <c:v>107.80203046028483</c:v>
                </c:pt>
                <c:pt idx="89">
                  <c:v>114.78964297420612</c:v>
                </c:pt>
                <c:pt idx="90">
                  <c:v>120.208315855386</c:v>
                </c:pt>
                <c:pt idx="91">
                  <c:v>124.21423077061152</c:v>
                </c:pt>
                <c:pt idx="92">
                  <c:v>127.05833014538752</c:v>
                </c:pt>
                <c:pt idx="93">
                  <c:v>128.98883162445065</c:v>
                </c:pt>
                <c:pt idx="94">
                  <c:v>130.21542805631546</c:v>
                </c:pt>
                <c:pt idx="95">
                  <c:v>130.90397322546164</c:v>
                </c:pt>
                <c:pt idx="96">
                  <c:v>131.18212597824737</c:v>
                </c:pt>
                <c:pt idx="97">
                  <c:v>124.84682764770383</c:v>
                </c:pt>
                <c:pt idx="98">
                  <c:v>115.96281443661864</c:v>
                </c:pt>
                <c:pt idx="99">
                  <c:v>108.6178504644614</c:v>
                </c:pt>
                <c:pt idx="100">
                  <c:v>102.75041142638921</c:v>
                </c:pt>
                <c:pt idx="101">
                  <c:v>97.949553121118541</c:v>
                </c:pt>
                <c:pt idx="102">
                  <c:v>93.895425661840363</c:v>
                </c:pt>
                <c:pt idx="103">
                  <c:v>90.373584309551347</c:v>
                </c:pt>
                <c:pt idx="104">
                  <c:v>87.24277428122565</c:v>
                </c:pt>
                <c:pt idx="105">
                  <c:v>84.408648163982122</c:v>
                </c:pt>
                <c:pt idx="106">
                  <c:v>64.226821975003219</c:v>
                </c:pt>
                <c:pt idx="107">
                  <c:v>51.172570445568738</c:v>
                </c:pt>
                <c:pt idx="108">
                  <c:v>41.996517610171537</c:v>
                </c:pt>
                <c:pt idx="109">
                  <c:v>35.340276757256305</c:v>
                </c:pt>
                <c:pt idx="110">
                  <c:v>30.369769383582565</c:v>
                </c:pt>
                <c:pt idx="111">
                  <c:v>26.55417442221156</c:v>
                </c:pt>
                <c:pt idx="112">
                  <c:v>23.551288485126037</c:v>
                </c:pt>
                <c:pt idx="113">
                  <c:v>21.135930861689303</c:v>
                </c:pt>
                <c:pt idx="114">
                  <c:v>19.156179041812806</c:v>
                </c:pt>
              </c:numCache>
            </c:numRef>
          </c:yVal>
          <c:smooth val="1"/>
          <c:extLst>
            <c:ext xmlns:c16="http://schemas.microsoft.com/office/drawing/2014/chart" uri="{C3380CC4-5D6E-409C-BE32-E72D297353CC}">
              <c16:uniqueId val="{00000001-6C5E-4227-9565-2959BA20D4A2}"/>
            </c:ext>
          </c:extLst>
        </c:ser>
        <c:ser>
          <c:idx val="2"/>
          <c:order val="2"/>
          <c:tx>
            <c:v>Type II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calculations'!$R$285:$R$321</c:f>
              <c:numCache>
                <c:formatCode>General</c:formatCode>
                <c:ptCount val="37"/>
                <c:pt idx="0">
                  <c:v>47.80989775856915</c:v>
                </c:pt>
                <c:pt idx="1">
                  <c:v>65.589842457635797</c:v>
                </c:pt>
                <c:pt idx="2">
                  <c:v>18.250892879203008</c:v>
                </c:pt>
                <c:pt idx="3">
                  <c:v>23.66778219315006</c:v>
                </c:pt>
                <c:pt idx="4">
                  <c:v>28.619226481916058</c:v>
                </c:pt>
                <c:pt idx="5">
                  <c:v>33.08650653977196</c:v>
                </c:pt>
                <c:pt idx="6">
                  <c:v>37.080039388606025</c:v>
                </c:pt>
                <c:pt idx="7">
                  <c:v>40.628830274029696</c:v>
                </c:pt>
                <c:pt idx="8">
                  <c:v>43.771660339343299</c:v>
                </c:pt>
                <c:pt idx="9">
                  <c:v>46.550786982827333</c:v>
                </c:pt>
                <c:pt idx="10">
                  <c:v>61.829064214184868</c:v>
                </c:pt>
                <c:pt idx="11">
                  <c:v>13.215910062533567</c:v>
                </c:pt>
                <c:pt idx="12">
                  <c:v>68.61387735120843</c:v>
                </c:pt>
                <c:pt idx="13">
                  <c:v>68.811912494970045</c:v>
                </c:pt>
                <c:pt idx="14">
                  <c:v>87.716355432899249</c:v>
                </c:pt>
                <c:pt idx="15">
                  <c:v>67.286221411396539</c:v>
                </c:pt>
                <c:pt idx="16">
                  <c:v>66.066773170991496</c:v>
                </c:pt>
                <c:pt idx="17">
                  <c:v>64.699228883010875</c:v>
                </c:pt>
                <c:pt idx="18">
                  <c:v>63.244464833173097</c:v>
                </c:pt>
                <c:pt idx="19">
                  <c:v>48.71582286917851</c:v>
                </c:pt>
                <c:pt idx="20">
                  <c:v>37.707689243722427</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6C5E-4227-9565-2959BA20D4A2}"/>
            </c:ext>
          </c:extLst>
        </c:ser>
        <c:dLbls>
          <c:showLegendKey val="0"/>
          <c:showVal val="0"/>
          <c:showCatName val="0"/>
          <c:showSerName val="0"/>
          <c:showPercent val="0"/>
          <c:showBubbleSize val="0"/>
        </c:dLbls>
        <c:axId val="184346496"/>
        <c:axId val="184225792"/>
      </c:scatterChart>
      <c:valAx>
        <c:axId val="184346496"/>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4225792"/>
        <c:crossesAt val="-360"/>
        <c:crossBetween val="midCat"/>
      </c:valAx>
      <c:valAx>
        <c:axId val="184225792"/>
        <c:scaling>
          <c:orientation val="minMax"/>
          <c:max val="180"/>
          <c:min val="-180"/>
        </c:scaling>
        <c:delete val="0"/>
        <c:axPos val="l"/>
        <c:majorGridlines/>
        <c:title>
          <c:tx>
            <c:rich>
              <a:bodyPr rot="-5400000" vert="horz"/>
              <a:lstStyle/>
              <a:p>
                <a:pPr>
                  <a:defRPr/>
                </a:pPr>
                <a:r>
                  <a:rPr lang="en-US"/>
                  <a:t>Phase (</a:t>
                </a:r>
                <a:r>
                  <a:rPr lang="en-US">
                    <a:latin typeface="Arial"/>
                    <a:cs typeface="Arial"/>
                  </a:rPr>
                  <a:t>°)</a:t>
                </a:r>
                <a:endParaRPr lang="en-US"/>
              </a:p>
            </c:rich>
          </c:tx>
          <c:overlay val="0"/>
        </c:title>
        <c:numFmt formatCode="General" sourceLinked="1"/>
        <c:majorTickMark val="out"/>
        <c:minorTickMark val="none"/>
        <c:tickLblPos val="nextTo"/>
        <c:crossAx val="184346496"/>
        <c:crosses val="autoZero"/>
        <c:crossBetween val="midCat"/>
        <c:majorUnit val="30"/>
        <c:minorUnit val="10"/>
      </c:valAx>
    </c:plotArea>
    <c:legend>
      <c:legendPos val="b"/>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Gain(dB)</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calculations'!$H$285:$H$1375</c:f>
              <c:numCache>
                <c:formatCode>General</c:formatCode>
                <c:ptCount val="1091"/>
                <c:pt idx="0">
                  <c:v>-230.90796811501943</c:v>
                </c:pt>
                <c:pt idx="1">
                  <c:v>-216.92856802829905</c:v>
                </c:pt>
                <c:pt idx="2">
                  <c:v>-220.45039320941268</c:v>
                </c:pt>
                <c:pt idx="3">
                  <c:v>-222.94916794157871</c:v>
                </c:pt>
                <c:pt idx="4">
                  <c:v>-224.88736820173983</c:v>
                </c:pt>
                <c:pt idx="5">
                  <c:v>-226.47099312269231</c:v>
                </c:pt>
                <c:pt idx="6">
                  <c:v>-227.80992891530457</c:v>
                </c:pt>
                <c:pt idx="7">
                  <c:v>-228.9697678548583</c:v>
                </c:pt>
                <c:pt idx="8">
                  <c:v>-229.99281830380593</c:v>
                </c:pt>
                <c:pt idx="9">
                  <c:v>-230.90796811501943</c:v>
                </c:pt>
                <c:pt idx="10">
                  <c:v>-216.92856802829905</c:v>
                </c:pt>
                <c:pt idx="11">
                  <c:v>-220.45039320941268</c:v>
                </c:pt>
                <c:pt idx="12">
                  <c:v>-222.94916794157871</c:v>
                </c:pt>
                <c:pt idx="13">
                  <c:v>-224.88736820173983</c:v>
                </c:pt>
                <c:pt idx="14">
                  <c:v>-226.47099312269231</c:v>
                </c:pt>
                <c:pt idx="15">
                  <c:v>-227.80992891530457</c:v>
                </c:pt>
                <c:pt idx="16">
                  <c:v>-228.9697678548583</c:v>
                </c:pt>
                <c:pt idx="17">
                  <c:v>-229.99281830380593</c:v>
                </c:pt>
                <c:pt idx="18">
                  <c:v>-230.90796811501943</c:v>
                </c:pt>
                <c:pt idx="19">
                  <c:v>-216.92856802829905</c:v>
                </c:pt>
                <c:pt idx="20">
                  <c:v>-220.45039320941268</c:v>
                </c:pt>
                <c:pt idx="21">
                  <c:v>-222.94916794157871</c:v>
                </c:pt>
                <c:pt idx="22">
                  <c:v>-224.88736820173983</c:v>
                </c:pt>
                <c:pt idx="23">
                  <c:v>-226.47099312269231</c:v>
                </c:pt>
                <c:pt idx="24">
                  <c:v>-227.80992891530457</c:v>
                </c:pt>
                <c:pt idx="25">
                  <c:v>-228.9697678548583</c:v>
                </c:pt>
                <c:pt idx="26">
                  <c:v>-229.99281830380593</c:v>
                </c:pt>
                <c:pt idx="27">
                  <c:v>-230.90796811501943</c:v>
                </c:pt>
                <c:pt idx="28">
                  <c:v>-216.92856802829905</c:v>
                </c:pt>
                <c:pt idx="29">
                  <c:v>-220.45039320941268</c:v>
                </c:pt>
                <c:pt idx="30">
                  <c:v>-222.94916794157871</c:v>
                </c:pt>
                <c:pt idx="31">
                  <c:v>-224.88736820173983</c:v>
                </c:pt>
                <c:pt idx="32">
                  <c:v>-226.47099312269231</c:v>
                </c:pt>
                <c:pt idx="33">
                  <c:v>-227.80992891530457</c:v>
                </c:pt>
                <c:pt idx="34">
                  <c:v>-228.9697678548583</c:v>
                </c:pt>
                <c:pt idx="35">
                  <c:v>-229.99281830380593</c:v>
                </c:pt>
                <c:pt idx="36">
                  <c:v>-230.90796811501943</c:v>
                </c:pt>
              </c:numCache>
            </c:numRef>
          </c:yVal>
          <c:smooth val="1"/>
          <c:extLst>
            <c:ext xmlns:c16="http://schemas.microsoft.com/office/drawing/2014/chart" uri="{C3380CC4-5D6E-409C-BE32-E72D297353CC}">
              <c16:uniqueId val="{00000000-FE8B-4E02-82FD-B093AAC92453}"/>
            </c:ext>
          </c:extLst>
        </c:ser>
        <c:ser>
          <c:idx val="1"/>
          <c:order val="1"/>
          <c:tx>
            <c:v>Type III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calculations'!$O$324:$O$360</c:f>
              <c:numCache>
                <c:formatCode>General</c:formatCode>
                <c:ptCount val="37"/>
                <c:pt idx="0">
                  <c:v>28.294309103845428</c:v>
                </c:pt>
                <c:pt idx="1">
                  <c:v>22.438633719831422</c:v>
                </c:pt>
                <c:pt idx="2">
                  <c:v>19.178471977893203</c:v>
                </c:pt>
                <c:pt idx="3">
                  <c:v>17.021381096508787</c:v>
                </c:pt>
                <c:pt idx="4">
                  <c:v>15.486306660594241</c:v>
                </c:pt>
                <c:pt idx="5">
                  <c:v>14.349375042093683</c:v>
                </c:pt>
                <c:pt idx="6">
                  <c:v>13.485119186508982</c:v>
                </c:pt>
                <c:pt idx="7">
                  <c:v>12.815309860850078</c:v>
                </c:pt>
                <c:pt idx="8">
                  <c:v>12.287939487725197</c:v>
                </c:pt>
                <c:pt idx="9">
                  <c:v>11.867002794455765</c:v>
                </c:pt>
                <c:pt idx="10">
                  <c:v>10.151872708390341</c:v>
                </c:pt>
                <c:pt idx="11">
                  <c:v>9.7327571695282558</c:v>
                </c:pt>
                <c:pt idx="12">
                  <c:v>9.5626801085315591</c:v>
                </c:pt>
                <c:pt idx="13">
                  <c:v>9.4672126957520746</c:v>
                </c:pt>
                <c:pt idx="14">
                  <c:v>9.3995118946408667</c:v>
                </c:pt>
                <c:pt idx="15">
                  <c:v>9.3431298474196129</c:v>
                </c:pt>
                <c:pt idx="16">
                  <c:v>9.2912918275912233</c:v>
                </c:pt>
                <c:pt idx="17">
                  <c:v>9.2409483202385427</c:v>
                </c:pt>
                <c:pt idx="18">
                  <c:v>9.1906893822945115</c:v>
                </c:pt>
                <c:pt idx="19">
                  <c:v>8.6645880801737967</c:v>
                </c:pt>
                <c:pt idx="20">
                  <c:v>8.1956957259710492</c:v>
                </c:pt>
                <c:pt idx="21">
                  <c:v>7.8409339267402132</c:v>
                </c:pt>
                <c:pt idx="22">
                  <c:v>7.574757765056388</c:v>
                </c:pt>
                <c:pt idx="23">
                  <c:v>7.363495738696165</c:v>
                </c:pt>
                <c:pt idx="24">
                  <c:v>7.1833768110689213</c:v>
                </c:pt>
                <c:pt idx="25">
                  <c:v>7.0196984716597219</c:v>
                </c:pt>
                <c:pt idx="26">
                  <c:v>6.8636760481561341</c:v>
                </c:pt>
                <c:pt idx="27">
                  <c:v>6.7101118776844038</c:v>
                </c:pt>
                <c:pt idx="28">
                  <c:v>5.0272161631874255</c:v>
                </c:pt>
                <c:pt idx="29">
                  <c:v>3.1703977175445037</c:v>
                </c:pt>
                <c:pt idx="30">
                  <c:v>1.4056474576765732</c:v>
                </c:pt>
                <c:pt idx="31">
                  <c:v>-0.17214966353031935</c:v>
                </c:pt>
                <c:pt idx="32">
                  <c:v>-1.5610301588870612</c:v>
                </c:pt>
                <c:pt idx="33">
                  <c:v>-2.785743549017381</c:v>
                </c:pt>
                <c:pt idx="34">
                  <c:v>-3.8738683174995825</c:v>
                </c:pt>
                <c:pt idx="35">
                  <c:v>-4.8493087041334189</c:v>
                </c:pt>
                <c:pt idx="36">
                  <c:v>-5.7313728434379296</c:v>
                </c:pt>
              </c:numCache>
            </c:numRef>
          </c:yVal>
          <c:smooth val="1"/>
          <c:extLst>
            <c:ext xmlns:c16="http://schemas.microsoft.com/office/drawing/2014/chart" uri="{C3380CC4-5D6E-409C-BE32-E72D297353CC}">
              <c16:uniqueId val="{00000001-FE8B-4E02-82FD-B093AAC92453}"/>
            </c:ext>
          </c:extLst>
        </c:ser>
        <c:ser>
          <c:idx val="2"/>
          <c:order val="2"/>
          <c:tx>
            <c:v>Type III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calculations'!$R$324:$R$360</c:f>
              <c:numCache>
                <c:formatCode>General</c:formatCode>
                <c:ptCount val="37"/>
                <c:pt idx="0">
                  <c:v>60.906394334274069</c:v>
                </c:pt>
                <c:pt idx="1">
                  <c:v>73.151854213601396</c:v>
                </c:pt>
                <c:pt idx="2">
                  <c:v>78.728078768480515</c:v>
                </c:pt>
                <c:pt idx="3">
                  <c:v>66.562479203191543</c:v>
                </c:pt>
                <c:pt idx="4">
                  <c:v>69.416197208080845</c:v>
                </c:pt>
                <c:pt idx="5">
                  <c:v>67.878381919401377</c:v>
                </c:pt>
                <c:pt idx="6">
                  <c:v>63.613975064340515</c:v>
                </c:pt>
                <c:pt idx="7">
                  <c:v>63.845542005991746</c:v>
                </c:pt>
                <c:pt idx="8">
                  <c:v>62.295121183919264</c:v>
                </c:pt>
                <c:pt idx="9">
                  <c:v>60.959034679436357</c:v>
                </c:pt>
                <c:pt idx="10">
                  <c:v>73.223304680091303</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68.098648134888393</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FE8B-4E02-82FD-B093AAC92453}"/>
            </c:ext>
          </c:extLst>
        </c:ser>
        <c:dLbls>
          <c:showLegendKey val="0"/>
          <c:showVal val="0"/>
          <c:showCatName val="0"/>
          <c:showSerName val="0"/>
          <c:showPercent val="0"/>
          <c:showBubbleSize val="0"/>
        </c:dLbls>
        <c:axId val="184260480"/>
        <c:axId val="184270848"/>
      </c:scatterChart>
      <c:valAx>
        <c:axId val="184260480"/>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4270848"/>
        <c:crossesAt val="-1000"/>
        <c:crossBetween val="midCat"/>
      </c:valAx>
      <c:valAx>
        <c:axId val="184270848"/>
        <c:scaling>
          <c:orientation val="minMax"/>
        </c:scaling>
        <c:delete val="0"/>
        <c:axPos val="l"/>
        <c:majorGridlines/>
        <c:title>
          <c:tx>
            <c:rich>
              <a:bodyPr rot="-5400000" vert="horz"/>
              <a:lstStyle/>
              <a:p>
                <a:pPr>
                  <a:defRPr/>
                </a:pPr>
                <a:r>
                  <a:rPr lang="en-US"/>
                  <a:t>Gain (dB)</a:t>
                </a:r>
              </a:p>
            </c:rich>
          </c:tx>
          <c:overlay val="0"/>
        </c:title>
        <c:numFmt formatCode="General" sourceLinked="1"/>
        <c:majorTickMark val="out"/>
        <c:minorTickMark val="none"/>
        <c:tickLblPos val="nextTo"/>
        <c:crossAx val="184260480"/>
        <c:crosses val="autoZero"/>
        <c:crossBetween val="midCat"/>
      </c:valAx>
    </c:plotArea>
    <c:legend>
      <c:legendPos val="b"/>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Phase(°)</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calculations'!$I$285:$I$1375</c:f>
              <c:numCache>
                <c:formatCode>General</c:formatCode>
                <c:ptCount val="1091"/>
                <c:pt idx="0">
                  <c:v>-89.999999999908653</c:v>
                </c:pt>
                <c:pt idx="1">
                  <c:v>-89.999999999543192</c:v>
                </c:pt>
                <c:pt idx="2">
                  <c:v>-89.999999999695461</c:v>
                </c:pt>
                <c:pt idx="3">
                  <c:v>-89.999999999771603</c:v>
                </c:pt>
                <c:pt idx="4">
                  <c:v>-89.999999999817291</c:v>
                </c:pt>
                <c:pt idx="5">
                  <c:v>-89.999999999847731</c:v>
                </c:pt>
                <c:pt idx="6">
                  <c:v>-89.999999999869488</c:v>
                </c:pt>
                <c:pt idx="7">
                  <c:v>-89.999999999885816</c:v>
                </c:pt>
                <c:pt idx="8">
                  <c:v>-89.999999999898492</c:v>
                </c:pt>
                <c:pt idx="9">
                  <c:v>-89.999999999908653</c:v>
                </c:pt>
                <c:pt idx="10">
                  <c:v>-89.999999999543192</c:v>
                </c:pt>
                <c:pt idx="11">
                  <c:v>-89.999999999695461</c:v>
                </c:pt>
                <c:pt idx="12">
                  <c:v>-89.999999999771603</c:v>
                </c:pt>
                <c:pt idx="13">
                  <c:v>-89.999999999817291</c:v>
                </c:pt>
                <c:pt idx="14">
                  <c:v>-89.999999999847731</c:v>
                </c:pt>
                <c:pt idx="15">
                  <c:v>-89.999999999869488</c:v>
                </c:pt>
                <c:pt idx="16">
                  <c:v>-89.999999999885816</c:v>
                </c:pt>
                <c:pt idx="17">
                  <c:v>-89.999999999898492</c:v>
                </c:pt>
                <c:pt idx="18">
                  <c:v>-89.999999999908653</c:v>
                </c:pt>
                <c:pt idx="19">
                  <c:v>-89.999999999543192</c:v>
                </c:pt>
                <c:pt idx="20">
                  <c:v>-89.999999999695461</c:v>
                </c:pt>
                <c:pt idx="21">
                  <c:v>-89.999999999771603</c:v>
                </c:pt>
                <c:pt idx="22">
                  <c:v>-89.999999999817291</c:v>
                </c:pt>
                <c:pt idx="23">
                  <c:v>-89.999999999847731</c:v>
                </c:pt>
                <c:pt idx="24">
                  <c:v>-89.999999999869488</c:v>
                </c:pt>
                <c:pt idx="25">
                  <c:v>-89.999999999885816</c:v>
                </c:pt>
                <c:pt idx="26">
                  <c:v>-89.999999999898492</c:v>
                </c:pt>
                <c:pt idx="27">
                  <c:v>-89.999999999908653</c:v>
                </c:pt>
                <c:pt idx="28">
                  <c:v>-89.999999999543192</c:v>
                </c:pt>
                <c:pt idx="29">
                  <c:v>-89.999999999695461</c:v>
                </c:pt>
                <c:pt idx="30">
                  <c:v>-89.999999999771603</c:v>
                </c:pt>
                <c:pt idx="31">
                  <c:v>-89.999999999817291</c:v>
                </c:pt>
                <c:pt idx="32">
                  <c:v>-89.999999999847731</c:v>
                </c:pt>
                <c:pt idx="33">
                  <c:v>-89.999999999869488</c:v>
                </c:pt>
                <c:pt idx="34">
                  <c:v>-89.999999999885816</c:v>
                </c:pt>
                <c:pt idx="35">
                  <c:v>-89.999999999898492</c:v>
                </c:pt>
                <c:pt idx="36">
                  <c:v>-89.999999999908653</c:v>
                </c:pt>
              </c:numCache>
            </c:numRef>
          </c:yVal>
          <c:smooth val="1"/>
          <c:extLst>
            <c:ext xmlns:c16="http://schemas.microsoft.com/office/drawing/2014/chart" uri="{C3380CC4-5D6E-409C-BE32-E72D297353CC}">
              <c16:uniqueId val="{00000000-A78B-4834-9170-6E0743C5F2DA}"/>
            </c:ext>
          </c:extLst>
        </c:ser>
        <c:ser>
          <c:idx val="1"/>
          <c:order val="1"/>
          <c:tx>
            <c:v>Type III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calculations'!$P$324:$P$360</c:f>
              <c:numCache>
                <c:formatCode>General</c:formatCode>
                <c:ptCount val="37"/>
                <c:pt idx="0">
                  <c:v>96.449381288347794</c:v>
                </c:pt>
                <c:pt idx="1">
                  <c:v>102.73386932457653</c:v>
                </c:pt>
                <c:pt idx="2">
                  <c:v>108.71228679172691</c:v>
                </c:pt>
                <c:pt idx="3">
                  <c:v>114.28295905429587</c:v>
                </c:pt>
                <c:pt idx="4">
                  <c:v>119.38817341746045</c:v>
                </c:pt>
                <c:pt idx="5">
                  <c:v>124.00920745964194</c:v>
                </c:pt>
                <c:pt idx="6">
                  <c:v>128.15647498865854</c:v>
                </c:pt>
                <c:pt idx="7">
                  <c:v>131.85897803819191</c:v>
                </c:pt>
                <c:pt idx="8">
                  <c:v>135.15549454211339</c:v>
                </c:pt>
                <c:pt idx="9">
                  <c:v>138.08827869212683</c:v>
                </c:pt>
                <c:pt idx="10">
                  <c:v>154.90083702552732</c:v>
                </c:pt>
                <c:pt idx="11">
                  <c:v>161.53437991394568</c:v>
                </c:pt>
                <c:pt idx="12">
                  <c:v>164.73194998147133</c:v>
                </c:pt>
                <c:pt idx="13">
                  <c:v>166.43589609446082</c:v>
                </c:pt>
                <c:pt idx="14">
                  <c:v>167.37328969162269</c:v>
                </c:pt>
                <c:pt idx="15">
                  <c:v>167.8732248866886</c:v>
                </c:pt>
                <c:pt idx="16">
                  <c:v>168.10564455143901</c:v>
                </c:pt>
                <c:pt idx="17">
                  <c:v>168.16703337306731</c:v>
                </c:pt>
                <c:pt idx="18">
                  <c:v>168.11615077090738</c:v>
                </c:pt>
                <c:pt idx="19">
                  <c:v>165.9418708421872</c:v>
                </c:pt>
                <c:pt idx="20">
                  <c:v>163.96976481560102</c:v>
                </c:pt>
                <c:pt idx="21">
                  <c:v>162.42058249244423</c:v>
                </c:pt>
                <c:pt idx="22">
                  <c:v>160.97109267877644</c:v>
                </c:pt>
                <c:pt idx="23">
                  <c:v>159.484111279882</c:v>
                </c:pt>
                <c:pt idx="24">
                  <c:v>157.92879756311697</c:v>
                </c:pt>
                <c:pt idx="25">
                  <c:v>156.3129371113348</c:v>
                </c:pt>
                <c:pt idx="26">
                  <c:v>154.6547864993662</c:v>
                </c:pt>
                <c:pt idx="27">
                  <c:v>152.97319256932133</c:v>
                </c:pt>
                <c:pt idx="28">
                  <c:v>137.2773026096215</c:v>
                </c:pt>
                <c:pt idx="29">
                  <c:v>125.84608042270699</c:v>
                </c:pt>
                <c:pt idx="30">
                  <c:v>118.14815122050729</c:v>
                </c:pt>
                <c:pt idx="31">
                  <c:v>112.90667179451354</c:v>
                </c:pt>
                <c:pt idx="32">
                  <c:v>109.20944556468658</c:v>
                </c:pt>
                <c:pt idx="33">
                  <c:v>106.49929364774538</c:v>
                </c:pt>
                <c:pt idx="34">
                  <c:v>104.44227542594906</c:v>
                </c:pt>
                <c:pt idx="35">
                  <c:v>102.8338341768673</c:v>
                </c:pt>
                <c:pt idx="36">
                  <c:v>101.54436179837921</c:v>
                </c:pt>
              </c:numCache>
            </c:numRef>
          </c:yVal>
          <c:smooth val="1"/>
          <c:extLst>
            <c:ext xmlns:c16="http://schemas.microsoft.com/office/drawing/2014/chart" uri="{C3380CC4-5D6E-409C-BE32-E72D297353CC}">
              <c16:uniqueId val="{00000001-A78B-4834-9170-6E0743C5F2DA}"/>
            </c:ext>
          </c:extLst>
        </c:ser>
        <c:ser>
          <c:idx val="2"/>
          <c:order val="2"/>
          <c:tx>
            <c:v>Type III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calculations'!$S$324:$S$360</c:f>
              <c:numCache>
                <c:formatCode>General</c:formatCode>
                <c:ptCount val="37"/>
                <c:pt idx="0">
                  <c:v>48.502849528970387</c:v>
                </c:pt>
                <c:pt idx="1">
                  <c:v>66.129884536802678</c:v>
                </c:pt>
                <c:pt idx="2">
                  <c:v>18.712286792031477</c:v>
                </c:pt>
                <c:pt idx="3">
                  <c:v>77.502373781090881</c:v>
                </c:pt>
                <c:pt idx="4">
                  <c:v>3.2234879350788503</c:v>
                </c:pt>
                <c:pt idx="5">
                  <c:v>34.009207459794197</c:v>
                </c:pt>
                <c:pt idx="6">
                  <c:v>4.4924606675236021</c:v>
                </c:pt>
                <c:pt idx="7">
                  <c:v>41.858978038306049</c:v>
                </c:pt>
                <c:pt idx="8">
                  <c:v>45.155494542214882</c:v>
                </c:pt>
                <c:pt idx="9">
                  <c:v>48.088278692218182</c:v>
                </c:pt>
                <c:pt idx="10">
                  <c:v>64.900837025984075</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47.277302610078294</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A78B-4834-9170-6E0743C5F2DA}"/>
            </c:ext>
          </c:extLst>
        </c:ser>
        <c:dLbls>
          <c:showLegendKey val="0"/>
          <c:showVal val="0"/>
          <c:showCatName val="0"/>
          <c:showSerName val="0"/>
          <c:showPercent val="0"/>
          <c:showBubbleSize val="0"/>
        </c:dLbls>
        <c:axId val="184776576"/>
        <c:axId val="184786944"/>
      </c:scatterChart>
      <c:valAx>
        <c:axId val="184776576"/>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4786944"/>
        <c:crossesAt val="-360"/>
        <c:crossBetween val="midCat"/>
      </c:valAx>
      <c:valAx>
        <c:axId val="184786944"/>
        <c:scaling>
          <c:orientation val="minMax"/>
          <c:max val="180"/>
          <c:min val="-180"/>
        </c:scaling>
        <c:delete val="0"/>
        <c:axPos val="l"/>
        <c:majorGridlines/>
        <c:title>
          <c:tx>
            <c:rich>
              <a:bodyPr rot="-5400000" vert="horz"/>
              <a:lstStyle/>
              <a:p>
                <a:pPr>
                  <a:defRPr/>
                </a:pPr>
                <a:r>
                  <a:rPr lang="en-US"/>
                  <a:t>Phase (</a:t>
                </a:r>
                <a:r>
                  <a:rPr lang="en-US">
                    <a:latin typeface="Arial"/>
                    <a:cs typeface="Arial"/>
                  </a:rPr>
                  <a:t>°)</a:t>
                </a:r>
                <a:endParaRPr lang="en-US"/>
              </a:p>
            </c:rich>
          </c:tx>
          <c:overlay val="0"/>
        </c:title>
        <c:numFmt formatCode="General" sourceLinked="1"/>
        <c:majorTickMark val="out"/>
        <c:minorTickMark val="none"/>
        <c:tickLblPos val="nextTo"/>
        <c:crossAx val="184776576"/>
        <c:crosses val="autoZero"/>
        <c:crossBetween val="midCat"/>
        <c:majorUnit val="30"/>
        <c:minorUnit val="10"/>
      </c:valAx>
    </c:plotArea>
    <c:legend>
      <c:legendPos val="b"/>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Gain(dB)</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calculations'!$H$285:$H$1375</c:f>
              <c:numCache>
                <c:formatCode>General</c:formatCode>
                <c:ptCount val="1091"/>
                <c:pt idx="0">
                  <c:v>-230.90796811501943</c:v>
                </c:pt>
                <c:pt idx="1">
                  <c:v>-216.92856802829905</c:v>
                </c:pt>
                <c:pt idx="2">
                  <c:v>-220.45039320941268</c:v>
                </c:pt>
                <c:pt idx="3">
                  <c:v>-222.94916794157871</c:v>
                </c:pt>
                <c:pt idx="4">
                  <c:v>-224.88736820173983</c:v>
                </c:pt>
                <c:pt idx="5">
                  <c:v>-226.47099312269231</c:v>
                </c:pt>
                <c:pt idx="6">
                  <c:v>-227.80992891530457</c:v>
                </c:pt>
                <c:pt idx="7">
                  <c:v>-228.9697678548583</c:v>
                </c:pt>
                <c:pt idx="8">
                  <c:v>-229.99281830380593</c:v>
                </c:pt>
                <c:pt idx="9">
                  <c:v>-230.90796811501943</c:v>
                </c:pt>
                <c:pt idx="10">
                  <c:v>-216.92856802829905</c:v>
                </c:pt>
                <c:pt idx="11">
                  <c:v>-220.45039320941268</c:v>
                </c:pt>
                <c:pt idx="12">
                  <c:v>-222.94916794157871</c:v>
                </c:pt>
                <c:pt idx="13">
                  <c:v>-224.88736820173983</c:v>
                </c:pt>
                <c:pt idx="14">
                  <c:v>-226.47099312269231</c:v>
                </c:pt>
                <c:pt idx="15">
                  <c:v>-227.80992891530457</c:v>
                </c:pt>
                <c:pt idx="16">
                  <c:v>-228.9697678548583</c:v>
                </c:pt>
                <c:pt idx="17">
                  <c:v>-229.99281830380593</c:v>
                </c:pt>
                <c:pt idx="18">
                  <c:v>-230.90796811501943</c:v>
                </c:pt>
                <c:pt idx="19">
                  <c:v>-216.92856802829905</c:v>
                </c:pt>
                <c:pt idx="20">
                  <c:v>-220.45039320941268</c:v>
                </c:pt>
                <c:pt idx="21">
                  <c:v>-222.94916794157871</c:v>
                </c:pt>
                <c:pt idx="22">
                  <c:v>-224.88736820173983</c:v>
                </c:pt>
                <c:pt idx="23">
                  <c:v>-226.47099312269231</c:v>
                </c:pt>
                <c:pt idx="24">
                  <c:v>-227.80992891530457</c:v>
                </c:pt>
                <c:pt idx="25">
                  <c:v>-228.9697678548583</c:v>
                </c:pt>
                <c:pt idx="26">
                  <c:v>-229.99281830380593</c:v>
                </c:pt>
                <c:pt idx="27">
                  <c:v>-230.90796811501943</c:v>
                </c:pt>
                <c:pt idx="28">
                  <c:v>-216.92856802829905</c:v>
                </c:pt>
                <c:pt idx="29">
                  <c:v>-220.45039320941268</c:v>
                </c:pt>
                <c:pt idx="30">
                  <c:v>-222.94916794157871</c:v>
                </c:pt>
                <c:pt idx="31">
                  <c:v>-224.88736820173983</c:v>
                </c:pt>
                <c:pt idx="32">
                  <c:v>-226.47099312269231</c:v>
                </c:pt>
                <c:pt idx="33">
                  <c:v>-227.80992891530457</c:v>
                </c:pt>
                <c:pt idx="34">
                  <c:v>-228.9697678548583</c:v>
                </c:pt>
                <c:pt idx="35">
                  <c:v>-229.99281830380593</c:v>
                </c:pt>
                <c:pt idx="36">
                  <c:v>-230.90796811501943</c:v>
                </c:pt>
              </c:numCache>
            </c:numRef>
          </c:yVal>
          <c:smooth val="1"/>
          <c:extLst>
            <c:ext xmlns:c16="http://schemas.microsoft.com/office/drawing/2014/chart" uri="{C3380CC4-5D6E-409C-BE32-E72D297353CC}">
              <c16:uniqueId val="{00000000-C691-4223-8977-6842B2179B9D}"/>
            </c:ext>
          </c:extLst>
        </c:ser>
        <c:ser>
          <c:idx val="1"/>
          <c:order val="1"/>
          <c:tx>
            <c:v>Type II No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calculations'!$M$363:$M$399</c:f>
              <c:numCache>
                <c:formatCode>General</c:formatCode>
                <c:ptCount val="37"/>
                <c:pt idx="0">
                  <c:v>28.239733066972661</c:v>
                </c:pt>
                <c:pt idx="1">
                  <c:v>22.224594299178555</c:v>
                </c:pt>
                <c:pt idx="2">
                  <c:v>18.71185466745257</c:v>
                </c:pt>
                <c:pt idx="3">
                  <c:v>16.22576549777061</c:v>
                </c:pt>
                <c:pt idx="4">
                  <c:v>14.303816960942211</c:v>
                </c:pt>
                <c:pt idx="5">
                  <c:v>12.739966898982594</c:v>
                </c:pt>
                <c:pt idx="6">
                  <c:v>11.424277264927412</c:v>
                </c:pt>
                <c:pt idx="7">
                  <c:v>10.291095565763372</c:v>
                </c:pt>
                <c:pt idx="8">
                  <c:v>9.2980453288764373</c:v>
                </c:pt>
                <c:pt idx="9">
                  <c:v>8.4161632398462345</c:v>
                </c:pt>
                <c:pt idx="10">
                  <c:v>2.8873372091378653</c:v>
                </c:pt>
                <c:pt idx="11">
                  <c:v>7.0497415524346227E-2</c:v>
                </c:pt>
                <c:pt idx="12">
                  <c:v>-1.6149459731226912</c:v>
                </c:pt>
                <c:pt idx="13">
                  <c:v>-2.7097791220847993</c:v>
                </c:pt>
                <c:pt idx="14">
                  <c:v>-3.4677883709438078</c:v>
                </c:pt>
                <c:pt idx="15">
                  <c:v>-4.0239125109677101</c:v>
                </c:pt>
                <c:pt idx="16">
                  <c:v>-4.4547147481287306</c:v>
                </c:pt>
                <c:pt idx="17">
                  <c:v>-4.8055789290712028</c:v>
                </c:pt>
                <c:pt idx="18">
                  <c:v>-5.1043421086407861</c:v>
                </c:pt>
                <c:pt idx="19">
                  <c:v>-7.2362999770997147</c:v>
                </c:pt>
                <c:pt idx="20">
                  <c:v>-9.083401950976759</c:v>
                </c:pt>
                <c:pt idx="21">
                  <c:v>-10.779377354494489</c:v>
                </c:pt>
                <c:pt idx="22">
                  <c:v>-12.300140959546404</c:v>
                </c:pt>
                <c:pt idx="23">
                  <c:v>-13.657702348616588</c:v>
                </c:pt>
                <c:pt idx="24">
                  <c:v>-14.876000404283342</c:v>
                </c:pt>
                <c:pt idx="25">
                  <c:v>-15.978729233193247</c:v>
                </c:pt>
                <c:pt idx="26">
                  <c:v>-16.98600918881742</c:v>
                </c:pt>
                <c:pt idx="27">
                  <c:v>-17.914107300833205</c:v>
                </c:pt>
                <c:pt idx="28">
                  <c:v>-24.744112764104401</c:v>
                </c:pt>
                <c:pt idx="29">
                  <c:v>-29.513612202776777</c:v>
                </c:pt>
                <c:pt idx="30">
                  <c:v>-33.330056485971284</c:v>
                </c:pt>
                <c:pt idx="31">
                  <c:v>-36.531061748913551</c:v>
                </c:pt>
                <c:pt idx="32">
                  <c:v>-39.282973068780514</c:v>
                </c:pt>
                <c:pt idx="33">
                  <c:v>-41.690094006385493</c:v>
                </c:pt>
                <c:pt idx="34">
                  <c:v>-43.82469961226785</c:v>
                </c:pt>
                <c:pt idx="35">
                  <c:v>-45.739266073583138</c:v>
                </c:pt>
                <c:pt idx="36">
                  <c:v>-47.4730084771981</c:v>
                </c:pt>
              </c:numCache>
            </c:numRef>
          </c:yVal>
          <c:smooth val="1"/>
          <c:extLst>
            <c:ext xmlns:c16="http://schemas.microsoft.com/office/drawing/2014/chart" uri="{C3380CC4-5D6E-409C-BE32-E72D297353CC}">
              <c16:uniqueId val="{00000001-C691-4223-8977-6842B2179B9D}"/>
            </c:ext>
          </c:extLst>
        </c:ser>
        <c:ser>
          <c:idx val="2"/>
          <c:order val="2"/>
          <c:tx>
            <c:v>Type II No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calculations'!$P$363:$P$399</c:f>
              <c:numCache>
                <c:formatCode>General</c:formatCode>
                <c:ptCount val="3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C691-4223-8977-6842B2179B9D}"/>
            </c:ext>
          </c:extLst>
        </c:ser>
        <c:dLbls>
          <c:showLegendKey val="0"/>
          <c:showVal val="0"/>
          <c:showCatName val="0"/>
          <c:showSerName val="0"/>
          <c:showPercent val="0"/>
          <c:showBubbleSize val="0"/>
        </c:dLbls>
        <c:axId val="185075968"/>
        <c:axId val="185086336"/>
      </c:scatterChart>
      <c:valAx>
        <c:axId val="185075968"/>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5086336"/>
        <c:crossesAt val="-1000"/>
        <c:crossBetween val="midCat"/>
      </c:valAx>
      <c:valAx>
        <c:axId val="185086336"/>
        <c:scaling>
          <c:orientation val="minMax"/>
        </c:scaling>
        <c:delete val="0"/>
        <c:axPos val="l"/>
        <c:majorGridlines/>
        <c:title>
          <c:tx>
            <c:rich>
              <a:bodyPr rot="-5400000" vert="horz"/>
              <a:lstStyle/>
              <a:p>
                <a:pPr>
                  <a:defRPr/>
                </a:pPr>
                <a:r>
                  <a:rPr lang="en-US"/>
                  <a:t>Gain (dB)</a:t>
                </a:r>
              </a:p>
            </c:rich>
          </c:tx>
          <c:overlay val="0"/>
        </c:title>
        <c:numFmt formatCode="General" sourceLinked="1"/>
        <c:majorTickMark val="out"/>
        <c:minorTickMark val="none"/>
        <c:tickLblPos val="nextTo"/>
        <c:crossAx val="185075968"/>
        <c:crosses val="autoZero"/>
        <c:crossBetween val="midCat"/>
      </c:valAx>
    </c:plotArea>
    <c:legend>
      <c:legendPos val="b"/>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Phase(°)</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calculations'!$I$285:$I$1375</c:f>
              <c:numCache>
                <c:formatCode>General</c:formatCode>
                <c:ptCount val="1091"/>
                <c:pt idx="0">
                  <c:v>-89.999999999908653</c:v>
                </c:pt>
                <c:pt idx="1">
                  <c:v>-89.999999999543192</c:v>
                </c:pt>
                <c:pt idx="2">
                  <c:v>-89.999999999695461</c:v>
                </c:pt>
                <c:pt idx="3">
                  <c:v>-89.999999999771603</c:v>
                </c:pt>
                <c:pt idx="4">
                  <c:v>-89.999999999817291</c:v>
                </c:pt>
                <c:pt idx="5">
                  <c:v>-89.999999999847731</c:v>
                </c:pt>
                <c:pt idx="6">
                  <c:v>-89.999999999869488</c:v>
                </c:pt>
                <c:pt idx="7">
                  <c:v>-89.999999999885816</c:v>
                </c:pt>
                <c:pt idx="8">
                  <c:v>-89.999999999898492</c:v>
                </c:pt>
                <c:pt idx="9">
                  <c:v>-89.999999999908653</c:v>
                </c:pt>
                <c:pt idx="10">
                  <c:v>-89.999999999543192</c:v>
                </c:pt>
                <c:pt idx="11">
                  <c:v>-89.999999999695461</c:v>
                </c:pt>
                <c:pt idx="12">
                  <c:v>-89.999999999771603</c:v>
                </c:pt>
                <c:pt idx="13">
                  <c:v>-89.999999999817291</c:v>
                </c:pt>
                <c:pt idx="14">
                  <c:v>-89.999999999847731</c:v>
                </c:pt>
                <c:pt idx="15">
                  <c:v>-89.999999999869488</c:v>
                </c:pt>
                <c:pt idx="16">
                  <c:v>-89.999999999885816</c:v>
                </c:pt>
                <c:pt idx="17">
                  <c:v>-89.999999999898492</c:v>
                </c:pt>
                <c:pt idx="18">
                  <c:v>-89.999999999908653</c:v>
                </c:pt>
                <c:pt idx="19">
                  <c:v>-89.999999999543192</c:v>
                </c:pt>
                <c:pt idx="20">
                  <c:v>-89.999999999695461</c:v>
                </c:pt>
                <c:pt idx="21">
                  <c:v>-89.999999999771603</c:v>
                </c:pt>
                <c:pt idx="22">
                  <c:v>-89.999999999817291</c:v>
                </c:pt>
                <c:pt idx="23">
                  <c:v>-89.999999999847731</c:v>
                </c:pt>
                <c:pt idx="24">
                  <c:v>-89.999999999869488</c:v>
                </c:pt>
                <c:pt idx="25">
                  <c:v>-89.999999999885816</c:v>
                </c:pt>
                <c:pt idx="26">
                  <c:v>-89.999999999898492</c:v>
                </c:pt>
                <c:pt idx="27">
                  <c:v>-89.999999999908653</c:v>
                </c:pt>
                <c:pt idx="28">
                  <c:v>-89.999999999543192</c:v>
                </c:pt>
                <c:pt idx="29">
                  <c:v>-89.999999999695461</c:v>
                </c:pt>
                <c:pt idx="30">
                  <c:v>-89.999999999771603</c:v>
                </c:pt>
                <c:pt idx="31">
                  <c:v>-89.999999999817291</c:v>
                </c:pt>
                <c:pt idx="32">
                  <c:v>-89.999999999847731</c:v>
                </c:pt>
                <c:pt idx="33">
                  <c:v>-89.999999999869488</c:v>
                </c:pt>
                <c:pt idx="34">
                  <c:v>-89.999999999885816</c:v>
                </c:pt>
                <c:pt idx="35">
                  <c:v>-89.999999999898492</c:v>
                </c:pt>
                <c:pt idx="36">
                  <c:v>-89.999999999908653</c:v>
                </c:pt>
              </c:numCache>
            </c:numRef>
          </c:yVal>
          <c:smooth val="1"/>
          <c:extLst>
            <c:ext xmlns:c16="http://schemas.microsoft.com/office/drawing/2014/chart" uri="{C3380CC4-5D6E-409C-BE32-E72D297353CC}">
              <c16:uniqueId val="{00000000-5C8B-4889-899B-5B1060766AE6}"/>
            </c:ext>
          </c:extLst>
        </c:ser>
        <c:ser>
          <c:idx val="1"/>
          <c:order val="1"/>
          <c:tx>
            <c:v>Type II No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calculations'!$N$363:$N$399</c:f>
              <c:numCache>
                <c:formatCode>General</c:formatCode>
                <c:ptCount val="37"/>
                <c:pt idx="0">
                  <c:v>90.952364785675712</c:v>
                </c:pt>
                <c:pt idx="1">
                  <c:v>91.903697694895911</c:v>
                </c:pt>
                <c:pt idx="2">
                  <c:v>92.852972257917713</c:v>
                </c:pt>
                <c:pt idx="3">
                  <c:v>93.799172748233019</c:v>
                </c:pt>
                <c:pt idx="4">
                  <c:v>94.741299380404513</c:v>
                </c:pt>
                <c:pt idx="5">
                  <c:v>95.67837330404231</c:v>
                </c:pt>
                <c:pt idx="6">
                  <c:v>96.609441333574892</c:v>
                </c:pt>
                <c:pt idx="7">
                  <c:v>97.533580359611278</c:v>
                </c:pt>
                <c:pt idx="8">
                  <c:v>98.44990139493224</c:v>
                </c:pt>
                <c:pt idx="9">
                  <c:v>99.357553216217966</c:v>
                </c:pt>
                <c:pt idx="10">
                  <c:v>107.80203046028483</c:v>
                </c:pt>
                <c:pt idx="11">
                  <c:v>114.78964297420612</c:v>
                </c:pt>
                <c:pt idx="12">
                  <c:v>120.208315855386</c:v>
                </c:pt>
                <c:pt idx="13">
                  <c:v>124.21423077061152</c:v>
                </c:pt>
                <c:pt idx="14">
                  <c:v>127.05833014538752</c:v>
                </c:pt>
                <c:pt idx="15">
                  <c:v>128.98883162445065</c:v>
                </c:pt>
                <c:pt idx="16">
                  <c:v>130.21542805631546</c:v>
                </c:pt>
                <c:pt idx="17">
                  <c:v>130.90397322546164</c:v>
                </c:pt>
                <c:pt idx="18">
                  <c:v>131.18212597824737</c:v>
                </c:pt>
                <c:pt idx="19">
                  <c:v>124.84682764770383</c:v>
                </c:pt>
                <c:pt idx="20">
                  <c:v>115.96281443661864</c:v>
                </c:pt>
                <c:pt idx="21">
                  <c:v>108.6178504644614</c:v>
                </c:pt>
                <c:pt idx="22">
                  <c:v>102.75041142638921</c:v>
                </c:pt>
                <c:pt idx="23">
                  <c:v>97.949553121118541</c:v>
                </c:pt>
                <c:pt idx="24">
                  <c:v>93.895425661840363</c:v>
                </c:pt>
                <c:pt idx="25">
                  <c:v>90.373584309551347</c:v>
                </c:pt>
                <c:pt idx="26">
                  <c:v>87.24277428122565</c:v>
                </c:pt>
                <c:pt idx="27">
                  <c:v>84.408648163982122</c:v>
                </c:pt>
                <c:pt idx="28">
                  <c:v>64.226821975003219</c:v>
                </c:pt>
                <c:pt idx="29">
                  <c:v>51.172570445568738</c:v>
                </c:pt>
                <c:pt idx="30">
                  <c:v>41.996517610171537</c:v>
                </c:pt>
                <c:pt idx="31">
                  <c:v>35.340276757256305</c:v>
                </c:pt>
                <c:pt idx="32">
                  <c:v>30.369769383582565</c:v>
                </c:pt>
                <c:pt idx="33">
                  <c:v>26.55417442221156</c:v>
                </c:pt>
                <c:pt idx="34">
                  <c:v>23.551288485126037</c:v>
                </c:pt>
                <c:pt idx="35">
                  <c:v>21.135930861689303</c:v>
                </c:pt>
                <c:pt idx="36">
                  <c:v>19.156179041812806</c:v>
                </c:pt>
              </c:numCache>
            </c:numRef>
          </c:yVal>
          <c:smooth val="1"/>
          <c:extLst>
            <c:ext xmlns:c16="http://schemas.microsoft.com/office/drawing/2014/chart" uri="{C3380CC4-5D6E-409C-BE32-E72D297353CC}">
              <c16:uniqueId val="{00000001-5C8B-4889-899B-5B1060766AE6}"/>
            </c:ext>
          </c:extLst>
        </c:ser>
        <c:ser>
          <c:idx val="2"/>
          <c:order val="2"/>
          <c:tx>
            <c:v>Type II No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calculations'!$Q$363:$Q$399</c:f>
              <c:numCache>
                <c:formatCode>General</c:formatCode>
                <c:ptCount val="3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5C8B-4889-899B-5B1060766AE6}"/>
            </c:ext>
          </c:extLst>
        </c:ser>
        <c:dLbls>
          <c:showLegendKey val="0"/>
          <c:showVal val="0"/>
          <c:showCatName val="0"/>
          <c:showSerName val="0"/>
          <c:showPercent val="0"/>
          <c:showBubbleSize val="0"/>
        </c:dLbls>
        <c:axId val="185104640"/>
        <c:axId val="185119104"/>
      </c:scatterChart>
      <c:valAx>
        <c:axId val="185104640"/>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5119104"/>
        <c:crossesAt val="-360"/>
        <c:crossBetween val="midCat"/>
      </c:valAx>
      <c:valAx>
        <c:axId val="185119104"/>
        <c:scaling>
          <c:orientation val="minMax"/>
          <c:max val="180"/>
          <c:min val="-180"/>
        </c:scaling>
        <c:delete val="0"/>
        <c:axPos val="l"/>
        <c:majorGridlines/>
        <c:title>
          <c:tx>
            <c:rich>
              <a:bodyPr rot="-5400000" vert="horz"/>
              <a:lstStyle/>
              <a:p>
                <a:pPr>
                  <a:defRPr/>
                </a:pPr>
                <a:r>
                  <a:rPr lang="en-US"/>
                  <a:t>Phase (</a:t>
                </a:r>
                <a:r>
                  <a:rPr lang="en-US">
                    <a:latin typeface="Arial"/>
                    <a:cs typeface="Arial"/>
                  </a:rPr>
                  <a:t>°)</a:t>
                </a:r>
                <a:endParaRPr lang="en-US"/>
              </a:p>
            </c:rich>
          </c:tx>
          <c:overlay val="0"/>
        </c:title>
        <c:numFmt formatCode="General" sourceLinked="1"/>
        <c:majorTickMark val="out"/>
        <c:minorTickMark val="none"/>
        <c:tickLblPos val="nextTo"/>
        <c:crossAx val="185104640"/>
        <c:crosses val="autoZero"/>
        <c:crossBetween val="midCat"/>
        <c:majorUnit val="30"/>
        <c:minorUnit val="10"/>
      </c:valAx>
    </c:plotArea>
    <c:legend>
      <c:legendPos val="b"/>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LLC Gain Curve with the Selected</a:t>
            </a:r>
            <a:r>
              <a:rPr lang="en-US" baseline="0"/>
              <a:t> L</a:t>
            </a:r>
            <a:r>
              <a:rPr lang="en-US" baseline="-25000"/>
              <a:t>N</a:t>
            </a:r>
            <a:r>
              <a:rPr lang="en-US" baseline="0"/>
              <a:t> and Q</a:t>
            </a:r>
            <a:r>
              <a:rPr lang="en-US" baseline="-25000"/>
              <a:t>E</a:t>
            </a:r>
          </a:p>
        </c:rich>
      </c:tx>
      <c:overlay val="0"/>
    </c:title>
    <c:autoTitleDeleted val="0"/>
    <c:plotArea>
      <c:layout>
        <c:manualLayout>
          <c:layoutTarget val="inner"/>
          <c:xMode val="edge"/>
          <c:yMode val="edge"/>
          <c:x val="0.10230995468688515"/>
          <c:y val="0.12456114762130141"/>
          <c:w val="0.7273907840345305"/>
          <c:h val="0.72545693752621609"/>
        </c:manualLayout>
      </c:layout>
      <c:scatterChart>
        <c:scatterStyle val="smoothMarker"/>
        <c:varyColors val="0"/>
        <c:ser>
          <c:idx val="0"/>
          <c:order val="0"/>
          <c:marker>
            <c:symbol val="none"/>
          </c:marker>
          <c:xVal>
            <c:numRef>
              <c:f>'tables and calculations'!$C$66:$C$140</c:f>
              <c:numCache>
                <c:formatCode>0.00</c:formatCode>
                <c:ptCount val="75"/>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numCache>
            </c:numRef>
          </c:xVal>
          <c:yVal>
            <c:numRef>
              <c:f>'tables and calculations'!$S$66:$S$140</c:f>
              <c:numCache>
                <c:formatCode>0.00</c:formatCode>
                <c:ptCount val="75"/>
                <c:pt idx="0">
                  <c:v>0</c:v>
                </c:pt>
                <c:pt idx="1">
                  <c:v>1.6425502116674942E-2</c:v>
                </c:pt>
                <c:pt idx="2">
                  <c:v>6.8169397570965892E-2</c:v>
                </c:pt>
                <c:pt idx="3">
                  <c:v>0.16302888799633194</c:v>
                </c:pt>
                <c:pt idx="4">
                  <c:v>0.3146336639597288</c:v>
                </c:pt>
                <c:pt idx="5">
                  <c:v>0.53900502697616104</c:v>
                </c:pt>
                <c:pt idx="6">
                  <c:v>0.8337830611892687</c:v>
                </c:pt>
                <c:pt idx="7">
                  <c:v>1.1317200135482444</c:v>
                </c:pt>
                <c:pt idx="8">
                  <c:v>1.3167813812606963</c:v>
                </c:pt>
                <c:pt idx="11">
                  <c:v>1.3616677833706305</c:v>
                </c:pt>
                <c:pt idx="12">
                  <c:v>1.3306151768933967</c:v>
                </c:pt>
                <c:pt idx="15">
                  <c:v>1.2775703775644289</c:v>
                </c:pt>
                <c:pt idx="16">
                  <c:v>1.2248413281025665</c:v>
                </c:pt>
                <c:pt idx="17">
                  <c:v>1.1786484646230604</c:v>
                </c:pt>
                <c:pt idx="18">
                  <c:v>1.1396060244456523</c:v>
                </c:pt>
                <c:pt idx="19">
                  <c:v>1.1067736346418777</c:v>
                </c:pt>
                <c:pt idx="20">
                  <c:v>1.0789711375531763</c:v>
                </c:pt>
                <c:pt idx="21">
                  <c:v>1.0551498210762893</c:v>
                </c:pt>
                <c:pt idx="22">
                  <c:v>1.0344631144446002</c:v>
                </c:pt>
                <c:pt idx="23">
                  <c:v>1.0162500873748475</c:v>
                </c:pt>
                <c:pt idx="24">
                  <c:v>1</c:v>
                </c:pt>
                <c:pt idx="25">
                  <c:v>0.98531829422439898</c:v>
                </c:pt>
                <c:pt idx="26">
                  <c:v>0.97189889518304906</c:v>
                </c:pt>
                <c:pt idx="27">
                  <c:v>0.95950291996279424</c:v>
                </c:pt>
                <c:pt idx="28">
                  <c:v>0.94794266616810052</c:v>
                </c:pt>
                <c:pt idx="29">
                  <c:v>0.93706964801218851</c:v>
                </c:pt>
                <c:pt idx="30">
                  <c:v>0.9267656471850515</c:v>
                </c:pt>
                <c:pt idx="31">
                  <c:v>0.91693598612269311</c:v>
                </c:pt>
                <c:pt idx="32">
                  <c:v>0.90750443726679242</c:v>
                </c:pt>
                <c:pt idx="33">
                  <c:v>0.89840934057290067</c:v>
                </c:pt>
                <c:pt idx="34">
                  <c:v>0.88960061851800154</c:v>
                </c:pt>
                <c:pt idx="35">
                  <c:v>0.88103746251954562</c:v>
                </c:pt>
                <c:pt idx="36">
                  <c:v>0.87268652553287052</c:v>
                </c:pt>
                <c:pt idx="37">
                  <c:v>0.864520499320796</c:v>
                </c:pt>
                <c:pt idx="38">
                  <c:v>0.85651698640922158</c:v>
                </c:pt>
                <c:pt idx="39">
                  <c:v>0.84865759958185771</c:v>
                </c:pt>
                <c:pt idx="40">
                  <c:v>0.84092723842198314</c:v>
                </c:pt>
                <c:pt idx="41">
                  <c:v>0.83331350463879938</c:v>
                </c:pt>
                <c:pt idx="42">
                  <c:v>0.82580622696191375</c:v>
                </c:pt>
                <c:pt idx="43">
                  <c:v>0.8183970731278668</c:v>
                </c:pt>
                <c:pt idx="44">
                  <c:v>0.81107923154219586</c:v>
                </c:pt>
                <c:pt idx="45">
                  <c:v>0.80384714902595145</c:v>
                </c:pt>
                <c:pt idx="46">
                  <c:v>0.7966963139685368</c:v>
                </c:pt>
                <c:pt idx="47">
                  <c:v>0.7896230764422566</c:v>
                </c:pt>
                <c:pt idx="48">
                  <c:v>0.78262449855811489</c:v>
                </c:pt>
                <c:pt idx="49">
                  <c:v>0.77569822968208424</c:v>
                </c:pt>
                <c:pt idx="50">
                  <c:v>0.76884240217863842</c:v>
                </c:pt>
                <c:pt idx="51">
                  <c:v>0.76205554417258403</c:v>
                </c:pt>
                <c:pt idx="52">
                  <c:v>0.75533650647259987</c:v>
                </c:pt>
                <c:pt idx="53">
                  <c:v>0.74868440131930136</c:v>
                </c:pt>
                <c:pt idx="54">
                  <c:v>0.74209855103639855</c:v>
                </c:pt>
                <c:pt idx="55">
                  <c:v>0.73557844499827429</c:v>
                </c:pt>
                <c:pt idx="56">
                  <c:v>0.72912370359808865</c:v>
                </c:pt>
                <c:pt idx="57">
                  <c:v>0.72273404812080366</c:v>
                </c:pt>
                <c:pt idx="58">
                  <c:v>0.71640927560554146</c:v>
                </c:pt>
                <c:pt idx="59">
                  <c:v>0.71014923792943596</c:v>
                </c:pt>
                <c:pt idx="60">
                  <c:v>0.70395382446712862</c:v>
                </c:pt>
                <c:pt idx="61">
                  <c:v>0.69782294778094167</c:v>
                </c:pt>
                <c:pt idx="62">
                  <c:v>0.69175653188082997</c:v>
                </c:pt>
                <c:pt idx="63">
                  <c:v>0.68575450266326432</c:v>
                </c:pt>
                <c:pt idx="64">
                  <c:v>0.67981678019698832</c:v>
                </c:pt>
                <c:pt idx="65">
                  <c:v>0.67394327257301689</c:v>
                </c:pt>
                <c:pt idx="66">
                  <c:v>0.66813387107787259</c:v>
                </c:pt>
                <c:pt idx="67">
                  <c:v>0.66238844648437312</c:v>
                </c:pt>
                <c:pt idx="68">
                  <c:v>0.65670684628417475</c:v>
                </c:pt>
                <c:pt idx="69">
                  <c:v>0.65108889271172488</c:v>
                </c:pt>
                <c:pt idx="70">
                  <c:v>0.64553438143099973</c:v>
                </c:pt>
                <c:pt idx="71">
                  <c:v>0.64004308077490213</c:v>
                </c:pt>
                <c:pt idx="72">
                  <c:v>0.63461473144310432</c:v>
                </c:pt>
                <c:pt idx="73">
                  <c:v>0.62924904657769176</c:v>
                </c:pt>
                <c:pt idx="74">
                  <c:v>0.62394571214765548</c:v>
                </c:pt>
              </c:numCache>
            </c:numRef>
          </c:yVal>
          <c:smooth val="1"/>
          <c:extLst>
            <c:ext xmlns:c16="http://schemas.microsoft.com/office/drawing/2014/chart" uri="{C3380CC4-5D6E-409C-BE32-E72D297353CC}">
              <c16:uniqueId val="{00000000-E1D5-4B99-9441-CCFEBF09D22E}"/>
            </c:ext>
          </c:extLst>
        </c:ser>
        <c:ser>
          <c:idx val="1"/>
          <c:order val="1"/>
          <c:tx>
            <c:v>Mg(max)</c:v>
          </c:tx>
          <c:spPr>
            <a:ln>
              <a:solidFill>
                <a:schemeClr val="accent6"/>
              </a:solidFill>
            </a:ln>
          </c:spPr>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calculations'!$U$66:$U$144</c:f>
              <c:numCache>
                <c:formatCode>0.00</c:formatCode>
                <c:ptCount val="79"/>
                <c:pt idx="0">
                  <c:v>1.1757352941176471</c:v>
                </c:pt>
                <c:pt idx="1">
                  <c:v>1.1757352941176471</c:v>
                </c:pt>
                <c:pt idx="2">
                  <c:v>1.1757352941176471</c:v>
                </c:pt>
                <c:pt idx="3">
                  <c:v>1.1757352941176471</c:v>
                </c:pt>
                <c:pt idx="4">
                  <c:v>1.1757352941176471</c:v>
                </c:pt>
                <c:pt idx="5">
                  <c:v>1.1757352941176471</c:v>
                </c:pt>
                <c:pt idx="6">
                  <c:v>1.1757352941176471</c:v>
                </c:pt>
                <c:pt idx="7">
                  <c:v>1.1757352941176471</c:v>
                </c:pt>
                <c:pt idx="8">
                  <c:v>1.1757352941176471</c:v>
                </c:pt>
                <c:pt idx="11">
                  <c:v>1.1757352941176471</c:v>
                </c:pt>
                <c:pt idx="12">
                  <c:v>1.1757352941176471</c:v>
                </c:pt>
                <c:pt idx="15">
                  <c:v>1.1757352941176471</c:v>
                </c:pt>
                <c:pt idx="16">
                  <c:v>1.1757352941176471</c:v>
                </c:pt>
                <c:pt idx="17">
                  <c:v>1.1757352941176471</c:v>
                </c:pt>
                <c:pt idx="18">
                  <c:v>1.1757352941176471</c:v>
                </c:pt>
                <c:pt idx="19">
                  <c:v>1.1757352941176471</c:v>
                </c:pt>
                <c:pt idx="20">
                  <c:v>1.1757352941176471</c:v>
                </c:pt>
                <c:pt idx="21">
                  <c:v>1.1757352941176471</c:v>
                </c:pt>
                <c:pt idx="22">
                  <c:v>1.1757352941176471</c:v>
                </c:pt>
                <c:pt idx="23">
                  <c:v>1.1757352941176471</c:v>
                </c:pt>
                <c:pt idx="24">
                  <c:v>1.1757352941176471</c:v>
                </c:pt>
                <c:pt idx="25">
                  <c:v>1.1757352941176471</c:v>
                </c:pt>
                <c:pt idx="26">
                  <c:v>1.1757352941176471</c:v>
                </c:pt>
                <c:pt idx="27">
                  <c:v>1.1757352941176471</c:v>
                </c:pt>
                <c:pt idx="28">
                  <c:v>1.1757352941176471</c:v>
                </c:pt>
                <c:pt idx="29">
                  <c:v>1.1757352941176471</c:v>
                </c:pt>
                <c:pt idx="30">
                  <c:v>1.1757352941176471</c:v>
                </c:pt>
                <c:pt idx="31">
                  <c:v>1.1757352941176471</c:v>
                </c:pt>
                <c:pt idx="32">
                  <c:v>1.1757352941176471</c:v>
                </c:pt>
                <c:pt idx="33">
                  <c:v>1.1757352941176471</c:v>
                </c:pt>
                <c:pt idx="34">
                  <c:v>1.1757352941176471</c:v>
                </c:pt>
                <c:pt idx="35">
                  <c:v>1.1757352941176471</c:v>
                </c:pt>
                <c:pt idx="36">
                  <c:v>1.1757352941176471</c:v>
                </c:pt>
                <c:pt idx="37">
                  <c:v>1.1757352941176471</c:v>
                </c:pt>
                <c:pt idx="38">
                  <c:v>1.1757352941176471</c:v>
                </c:pt>
                <c:pt idx="39">
                  <c:v>1.1757352941176471</c:v>
                </c:pt>
                <c:pt idx="40">
                  <c:v>1.1757352941176471</c:v>
                </c:pt>
                <c:pt idx="41">
                  <c:v>1.1757352941176471</c:v>
                </c:pt>
                <c:pt idx="42">
                  <c:v>1.1757352941176471</c:v>
                </c:pt>
                <c:pt idx="43">
                  <c:v>1.1757352941176471</c:v>
                </c:pt>
                <c:pt idx="44">
                  <c:v>1.1757352941176471</c:v>
                </c:pt>
                <c:pt idx="45">
                  <c:v>1.1757352941176471</c:v>
                </c:pt>
                <c:pt idx="46">
                  <c:v>1.1757352941176471</c:v>
                </c:pt>
                <c:pt idx="47">
                  <c:v>1.1757352941176471</c:v>
                </c:pt>
                <c:pt idx="48">
                  <c:v>1.1757352941176471</c:v>
                </c:pt>
                <c:pt idx="49">
                  <c:v>1.1757352941176471</c:v>
                </c:pt>
                <c:pt idx="50">
                  <c:v>1.1757352941176471</c:v>
                </c:pt>
                <c:pt idx="51">
                  <c:v>1.1757352941176471</c:v>
                </c:pt>
                <c:pt idx="52">
                  <c:v>1.1757352941176471</c:v>
                </c:pt>
                <c:pt idx="53">
                  <c:v>1.1757352941176471</c:v>
                </c:pt>
                <c:pt idx="54">
                  <c:v>1.1757352941176471</c:v>
                </c:pt>
                <c:pt idx="55">
                  <c:v>1.1757352941176471</c:v>
                </c:pt>
                <c:pt idx="56">
                  <c:v>1.1757352941176471</c:v>
                </c:pt>
                <c:pt idx="57">
                  <c:v>1.1757352941176471</c:v>
                </c:pt>
                <c:pt idx="58">
                  <c:v>1.1757352941176471</c:v>
                </c:pt>
                <c:pt idx="59">
                  <c:v>1.1757352941176471</c:v>
                </c:pt>
                <c:pt idx="60">
                  <c:v>1.1757352941176471</c:v>
                </c:pt>
                <c:pt idx="61">
                  <c:v>1.1757352941176471</c:v>
                </c:pt>
                <c:pt idx="62">
                  <c:v>1.1757352941176471</c:v>
                </c:pt>
                <c:pt idx="63">
                  <c:v>1.1757352941176471</c:v>
                </c:pt>
                <c:pt idx="64">
                  <c:v>1.1757352941176471</c:v>
                </c:pt>
                <c:pt idx="65">
                  <c:v>1.1757352941176471</c:v>
                </c:pt>
                <c:pt idx="66">
                  <c:v>1.1757352941176471</c:v>
                </c:pt>
                <c:pt idx="67">
                  <c:v>1.1757352941176471</c:v>
                </c:pt>
                <c:pt idx="68">
                  <c:v>1.1757352941176471</c:v>
                </c:pt>
                <c:pt idx="69">
                  <c:v>1.1757352941176471</c:v>
                </c:pt>
                <c:pt idx="70">
                  <c:v>1.1757352941176471</c:v>
                </c:pt>
                <c:pt idx="71">
                  <c:v>1.1757352941176471</c:v>
                </c:pt>
                <c:pt idx="72">
                  <c:v>1.1757352941176471</c:v>
                </c:pt>
                <c:pt idx="73">
                  <c:v>1.1757352941176471</c:v>
                </c:pt>
                <c:pt idx="74">
                  <c:v>1.1757352941176471</c:v>
                </c:pt>
                <c:pt idx="75">
                  <c:v>1.1757352941176471</c:v>
                </c:pt>
              </c:numCache>
            </c:numRef>
          </c:yVal>
          <c:smooth val="1"/>
          <c:extLst>
            <c:ext xmlns:c16="http://schemas.microsoft.com/office/drawing/2014/chart" uri="{C3380CC4-5D6E-409C-BE32-E72D297353CC}">
              <c16:uniqueId val="{00000001-E1D5-4B99-9441-CCFEBF09D22E}"/>
            </c:ext>
          </c:extLst>
        </c:ser>
        <c:ser>
          <c:idx val="2"/>
          <c:order val="2"/>
          <c:tx>
            <c:v>Mg(min)</c:v>
          </c:tx>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calculations'!$V$66:$V$144</c:f>
              <c:numCache>
                <c:formatCode>0.00</c:formatCode>
                <c:ptCount val="79"/>
                <c:pt idx="0">
                  <c:v>0.948125</c:v>
                </c:pt>
                <c:pt idx="1">
                  <c:v>0.948125</c:v>
                </c:pt>
                <c:pt idx="2">
                  <c:v>0.948125</c:v>
                </c:pt>
                <c:pt idx="3">
                  <c:v>0.948125</c:v>
                </c:pt>
                <c:pt idx="4">
                  <c:v>0.948125</c:v>
                </c:pt>
                <c:pt idx="5">
                  <c:v>0.948125</c:v>
                </c:pt>
                <c:pt idx="6">
                  <c:v>0.948125</c:v>
                </c:pt>
                <c:pt idx="7">
                  <c:v>0.948125</c:v>
                </c:pt>
                <c:pt idx="8">
                  <c:v>0.948125</c:v>
                </c:pt>
                <c:pt idx="11">
                  <c:v>0.948125</c:v>
                </c:pt>
                <c:pt idx="12">
                  <c:v>0.948125</c:v>
                </c:pt>
                <c:pt idx="15">
                  <c:v>0.948125</c:v>
                </c:pt>
                <c:pt idx="16">
                  <c:v>0.948125</c:v>
                </c:pt>
                <c:pt idx="17">
                  <c:v>0.948125</c:v>
                </c:pt>
                <c:pt idx="18">
                  <c:v>0.948125</c:v>
                </c:pt>
                <c:pt idx="19">
                  <c:v>0.948125</c:v>
                </c:pt>
                <c:pt idx="20">
                  <c:v>0.948125</c:v>
                </c:pt>
                <c:pt idx="21">
                  <c:v>0.948125</c:v>
                </c:pt>
                <c:pt idx="22">
                  <c:v>0.948125</c:v>
                </c:pt>
                <c:pt idx="23">
                  <c:v>0.948125</c:v>
                </c:pt>
                <c:pt idx="24">
                  <c:v>0.948125</c:v>
                </c:pt>
                <c:pt idx="25">
                  <c:v>0.948125</c:v>
                </c:pt>
                <c:pt idx="26">
                  <c:v>0.948125</c:v>
                </c:pt>
                <c:pt idx="27">
                  <c:v>0.948125</c:v>
                </c:pt>
                <c:pt idx="28">
                  <c:v>0.948125</c:v>
                </c:pt>
                <c:pt idx="29">
                  <c:v>0.948125</c:v>
                </c:pt>
                <c:pt idx="30">
                  <c:v>0.948125</c:v>
                </c:pt>
                <c:pt idx="31">
                  <c:v>0.948125</c:v>
                </c:pt>
                <c:pt idx="32">
                  <c:v>0.948125</c:v>
                </c:pt>
                <c:pt idx="33">
                  <c:v>0.948125</c:v>
                </c:pt>
                <c:pt idx="34">
                  <c:v>0.948125</c:v>
                </c:pt>
                <c:pt idx="35">
                  <c:v>0.948125</c:v>
                </c:pt>
                <c:pt idx="36">
                  <c:v>0.948125</c:v>
                </c:pt>
                <c:pt idx="37">
                  <c:v>0.948125</c:v>
                </c:pt>
                <c:pt idx="38">
                  <c:v>0.948125</c:v>
                </c:pt>
                <c:pt idx="39">
                  <c:v>0.948125</c:v>
                </c:pt>
                <c:pt idx="40">
                  <c:v>0.948125</c:v>
                </c:pt>
                <c:pt idx="41">
                  <c:v>0.948125</c:v>
                </c:pt>
                <c:pt idx="42">
                  <c:v>0.948125</c:v>
                </c:pt>
                <c:pt idx="43">
                  <c:v>0.948125</c:v>
                </c:pt>
                <c:pt idx="44">
                  <c:v>0.948125</c:v>
                </c:pt>
                <c:pt idx="45">
                  <c:v>0.948125</c:v>
                </c:pt>
                <c:pt idx="46">
                  <c:v>0.948125</c:v>
                </c:pt>
                <c:pt idx="47">
                  <c:v>0.948125</c:v>
                </c:pt>
                <c:pt idx="48">
                  <c:v>0.948125</c:v>
                </c:pt>
                <c:pt idx="49">
                  <c:v>0.948125</c:v>
                </c:pt>
                <c:pt idx="50">
                  <c:v>0.948125</c:v>
                </c:pt>
                <c:pt idx="51">
                  <c:v>0.948125</c:v>
                </c:pt>
                <c:pt idx="52">
                  <c:v>0.948125</c:v>
                </c:pt>
                <c:pt idx="53">
                  <c:v>0.948125</c:v>
                </c:pt>
                <c:pt idx="54">
                  <c:v>0.948125</c:v>
                </c:pt>
                <c:pt idx="55">
                  <c:v>0.948125</c:v>
                </c:pt>
                <c:pt idx="56">
                  <c:v>0.948125</c:v>
                </c:pt>
                <c:pt idx="57">
                  <c:v>0.948125</c:v>
                </c:pt>
                <c:pt idx="58">
                  <c:v>0.948125</c:v>
                </c:pt>
                <c:pt idx="59">
                  <c:v>0.948125</c:v>
                </c:pt>
                <c:pt idx="60">
                  <c:v>0.948125</c:v>
                </c:pt>
                <c:pt idx="61">
                  <c:v>0.948125</c:v>
                </c:pt>
                <c:pt idx="62">
                  <c:v>0.948125</c:v>
                </c:pt>
                <c:pt idx="63">
                  <c:v>0.948125</c:v>
                </c:pt>
                <c:pt idx="64">
                  <c:v>0.948125</c:v>
                </c:pt>
                <c:pt idx="65">
                  <c:v>0.948125</c:v>
                </c:pt>
                <c:pt idx="66">
                  <c:v>0.948125</c:v>
                </c:pt>
                <c:pt idx="67">
                  <c:v>0.948125</c:v>
                </c:pt>
                <c:pt idx="68">
                  <c:v>0.948125</c:v>
                </c:pt>
                <c:pt idx="69">
                  <c:v>0.948125</c:v>
                </c:pt>
                <c:pt idx="70">
                  <c:v>0.948125</c:v>
                </c:pt>
                <c:pt idx="71">
                  <c:v>0.948125</c:v>
                </c:pt>
                <c:pt idx="72">
                  <c:v>0.948125</c:v>
                </c:pt>
                <c:pt idx="73">
                  <c:v>0.948125</c:v>
                </c:pt>
                <c:pt idx="74">
                  <c:v>0.948125</c:v>
                </c:pt>
                <c:pt idx="75">
                  <c:v>0.948125</c:v>
                </c:pt>
              </c:numCache>
            </c:numRef>
          </c:yVal>
          <c:smooth val="1"/>
          <c:extLst>
            <c:ext xmlns:c16="http://schemas.microsoft.com/office/drawing/2014/chart" uri="{C3380CC4-5D6E-409C-BE32-E72D297353CC}">
              <c16:uniqueId val="{00000002-E1D5-4B99-9441-CCFEBF09D22E}"/>
            </c:ext>
          </c:extLst>
        </c:ser>
        <c:ser>
          <c:idx val="3"/>
          <c:order val="3"/>
          <c:spPr>
            <a:ln>
              <a:prstDash val="sysDash"/>
            </a:ln>
          </c:spPr>
          <c:marker>
            <c:symbol val="none"/>
          </c:marker>
          <c:xVal>
            <c:numRef>
              <c:f>'tables and calculations'!$C$66:$C$140</c:f>
              <c:numCache>
                <c:formatCode>0.00</c:formatCode>
                <c:ptCount val="75"/>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numCache>
            </c:numRef>
          </c:xVal>
          <c:yVal>
            <c:numRef>
              <c:f>'tables and calculations'!$AO$66:$AO$140</c:f>
              <c:numCache>
                <c:formatCode>0.00</c:formatCode>
                <c:ptCount val="75"/>
                <c:pt idx="0">
                  <c:v>0</c:v>
                </c:pt>
                <c:pt idx="1">
                  <c:v>1.653460968359418E-2</c:v>
                </c:pt>
                <c:pt idx="2">
                  <c:v>7.015456096316329E-2</c:v>
                </c:pt>
                <c:pt idx="3">
                  <c:v>0.17562152123379146</c:v>
                </c:pt>
                <c:pt idx="4">
                  <c:v>0.37064475893705179</c:v>
                </c:pt>
                <c:pt idx="5">
                  <c:v>0.76262907870270114</c:v>
                </c:pt>
                <c:pt idx="6">
                  <c:v>1.7922410811764284</c:v>
                </c:pt>
                <c:pt idx="7">
                  <c:v>9.6367738234578333</c:v>
                </c:pt>
                <c:pt idx="8">
                  <c:v>5.2335548577073991</c:v>
                </c:pt>
                <c:pt idx="11">
                  <c:v>2.5433482988678597</c:v>
                </c:pt>
                <c:pt idx="12">
                  <c:v>1.859591619380246</c:v>
                </c:pt>
                <c:pt idx="15">
                  <c:v>1.551064569260356</c:v>
                </c:pt>
                <c:pt idx="16">
                  <c:v>1.3772680256860315</c:v>
                </c:pt>
                <c:pt idx="17">
                  <c:v>1.2668013828695572</c:v>
                </c:pt>
                <c:pt idx="18">
                  <c:v>1.1910036338563148</c:v>
                </c:pt>
                <c:pt idx="19">
                  <c:v>1.1361600305714419</c:v>
                </c:pt>
                <c:pt idx="20">
                  <c:v>1.0948965351757922</c:v>
                </c:pt>
                <c:pt idx="21">
                  <c:v>1.0629033537583317</c:v>
                </c:pt>
                <c:pt idx="22">
                  <c:v>1.0374982482198849</c:v>
                </c:pt>
                <c:pt idx="23">
                  <c:v>1.0169278859839719</c:v>
                </c:pt>
                <c:pt idx="24">
                  <c:v>1</c:v>
                </c:pt>
                <c:pt idx="25">
                  <c:v>0.9858771125750011</c:v>
                </c:pt>
                <c:pt idx="26">
                  <c:v>0.97395476370199285</c:v>
                </c:pt>
                <c:pt idx="27">
                  <c:v>0.96378649057761823</c:v>
                </c:pt>
                <c:pt idx="28">
                  <c:v>0.95503591266693899</c:v>
                </c:pt>
                <c:pt idx="29">
                  <c:v>0.94744516936370771</c:v>
                </c:pt>
                <c:pt idx="30">
                  <c:v>0.940813565891779</c:v>
                </c:pt>
                <c:pt idx="31">
                  <c:v>0.93498278379094335</c:v>
                </c:pt>
                <c:pt idx="32">
                  <c:v>0.92982642425675766</c:v>
                </c:pt>
                <c:pt idx="33">
                  <c:v>0.92524247796681169</c:v>
                </c:pt>
                <c:pt idx="34">
                  <c:v>0.92114781250729094</c:v>
                </c:pt>
                <c:pt idx="35">
                  <c:v>0.91747407663895175</c:v>
                </c:pt>
                <c:pt idx="36">
                  <c:v>0.91416461618943035</c:v>
                </c:pt>
                <c:pt idx="37">
                  <c:v>0.91117212321118868</c:v>
                </c:pt>
                <c:pt idx="38">
                  <c:v>0.90845682398292027</c:v>
                </c:pt>
                <c:pt idx="39">
                  <c:v>0.9059850679860314</c:v>
                </c:pt>
                <c:pt idx="40">
                  <c:v>0.90372821872444464</c:v>
                </c:pt>
                <c:pt idx="41">
                  <c:v>0.90166177419311266</c:v>
                </c:pt>
                <c:pt idx="42">
                  <c:v>0.89976466379499975</c:v>
                </c:pt>
                <c:pt idx="43">
                  <c:v>0.89801868207342239</c:v>
                </c:pt>
                <c:pt idx="44">
                  <c:v>0.8964080294333181</c:v>
                </c:pt>
                <c:pt idx="45">
                  <c:v>0.89491893719259263</c:v>
                </c:pt>
                <c:pt idx="46">
                  <c:v>0.89353935959759745</c:v>
                </c:pt>
                <c:pt idx="47">
                  <c:v>0.89225871938337287</c:v>
                </c:pt>
                <c:pt idx="48">
                  <c:v>0.89106769642846839</c:v>
                </c:pt>
                <c:pt idx="49">
                  <c:v>0.88995805130722916</c:v>
                </c:pt>
                <c:pt idx="50">
                  <c:v>0.88892247726555096</c:v>
                </c:pt>
                <c:pt idx="51">
                  <c:v>0.88795447547404072</c:v>
                </c:pt>
                <c:pt idx="52">
                  <c:v>0.88704824944300897</c:v>
                </c:pt>
                <c:pt idx="53">
                  <c:v>0.88619861528889077</c:v>
                </c:pt>
                <c:pt idx="54">
                  <c:v>0.88540092517470237</c:v>
                </c:pt>
                <c:pt idx="55">
                  <c:v>0.88465100174789224</c:v>
                </c:pt>
                <c:pt idx="56">
                  <c:v>0.88394508179725895</c:v>
                </c:pt>
                <c:pt idx="57">
                  <c:v>0.88327976766919303</c:v>
                </c:pt>
                <c:pt idx="58">
                  <c:v>0.88265198523972177</c:v>
                </c:pt>
                <c:pt idx="59">
                  <c:v>0.88205894744568247</c:v>
                </c:pt>
                <c:pt idx="60">
                  <c:v>0.88149812254644866</c:v>
                </c:pt>
                <c:pt idx="61">
                  <c:v>0.88096720642456527</c:v>
                </c:pt>
                <c:pt idx="62">
                  <c:v>0.88046409834585093</c:v>
                </c:pt>
                <c:pt idx="63">
                  <c:v>0.87998687969175449</c:v>
                </c:pt>
                <c:pt idx="64">
                  <c:v>0.87953379525293773</c:v>
                </c:pt>
                <c:pt idx="65">
                  <c:v>0.8791032367361199</c:v>
                </c:pt>
                <c:pt idx="66">
                  <c:v>0.87869372818875369</c:v>
                </c:pt>
                <c:pt idx="67">
                  <c:v>0.87830391308984845</c:v>
                </c:pt>
                <c:pt idx="68">
                  <c:v>0.8779325428919913</c:v>
                </c:pt>
                <c:pt idx="69">
                  <c:v>0.87757846683039431</c:v>
                </c:pt>
                <c:pt idx="70">
                  <c:v>0.87724062284077298</c:v>
                </c:pt>
                <c:pt idx="71">
                  <c:v>0.87691802944983765</c:v>
                </c:pt>
                <c:pt idx="72">
                  <c:v>0.87660977852073585</c:v>
                </c:pt>
                <c:pt idx="73">
                  <c:v>0.8763150287516418</c:v>
                </c:pt>
                <c:pt idx="74">
                  <c:v>0.87603299983916638</c:v>
                </c:pt>
              </c:numCache>
            </c:numRef>
          </c:yVal>
          <c:smooth val="1"/>
          <c:extLst>
            <c:ext xmlns:c16="http://schemas.microsoft.com/office/drawing/2014/chart" uri="{C3380CC4-5D6E-409C-BE32-E72D297353CC}">
              <c16:uniqueId val="{00000003-E1D5-4B99-9441-CCFEBF09D22E}"/>
            </c:ext>
          </c:extLst>
        </c:ser>
        <c:ser>
          <c:idx val="4"/>
          <c:order val="4"/>
          <c:tx>
            <c:v>Int LR Full Load</c:v>
          </c:tx>
          <c:marker>
            <c:symbol val="none"/>
          </c:marker>
          <c:xVal>
            <c:numRef>
              <c:f>'Integrated Leakage'!$D$24:$D$95</c:f>
              <c:numCache>
                <c:formatCode>0.00</c:formatCode>
                <c:ptCount val="72"/>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numCache>
            </c:numRef>
          </c:xVal>
          <c:yVal>
            <c:numRef>
              <c:f>'Integrated Leakage'!$I$24:$I$95</c:f>
              <c:numCache>
                <c:formatCode>0.00</c:formatCode>
                <c:ptCount val="72"/>
                <c:pt idx="0">
                  <c:v>0</c:v>
                </c:pt>
                <c:pt idx="1">
                  <c:v>1.1948329990052187E-2</c:v>
                </c:pt>
                <c:pt idx="2">
                  <c:v>4.9098570485857744E-2</c:v>
                </c:pt>
                <c:pt idx="3">
                  <c:v>0.11559193793776758</c:v>
                </c:pt>
                <c:pt idx="4">
                  <c:v>0.21902478515192528</c:v>
                </c:pt>
                <c:pt idx="5">
                  <c:v>0.37101948716377514</c:v>
                </c:pt>
                <c:pt idx="6">
                  <c:v>0.58563871053219874</c:v>
                </c:pt>
                <c:pt idx="7">
                  <c:v>0.86859083553898453</c:v>
                </c:pt>
                <c:pt idx="8">
                  <c:v>1.1864915695438758</c:v>
                </c:pt>
                <c:pt idx="9">
                  <c:v>1.4438308106929112</c:v>
                </c:pt>
                <c:pt idx="10">
                  <c:v>1.5590991010042285</c:v>
                </c:pt>
                <c:pt idx="11">
                  <c:v>1.5542090880679211</c:v>
                </c:pt>
                <c:pt idx="12">
                  <c:v>1.495083435064972</c:v>
                </c:pt>
                <c:pt idx="13">
                  <c:v>1.4238748807779982</c:v>
                </c:pt>
                <c:pt idx="14">
                  <c:v>1.3570033592954414</c:v>
                </c:pt>
                <c:pt idx="15">
                  <c:v>1.2987374024436671</c:v>
                </c:pt>
                <c:pt idx="16">
                  <c:v>1.249047415691307</c:v>
                </c:pt>
                <c:pt idx="17">
                  <c:v>1.2067106735252791</c:v>
                </c:pt>
                <c:pt idx="18">
                  <c:v>1.1703660815976473</c:v>
                </c:pt>
                <c:pt idx="19">
                  <c:v>1.1388217865819632</c:v>
                </c:pt>
                <c:pt idx="20">
                  <c:v>1.1111111111111107</c:v>
                </c:pt>
                <c:pt idx="21">
                  <c:v>1.0864719225233601</c:v>
                </c:pt>
                <c:pt idx="22">
                  <c:v>1.0643088245058401</c:v>
                </c:pt>
                <c:pt idx="23">
                  <c:v>1.0441569195646094</c:v>
                </c:pt>
                <c:pt idx="24">
                  <c:v>1.0256519201815191</c:v>
                </c:pt>
                <c:pt idx="25">
                  <c:v>1.0085068310068712</c:v>
                </c:pt>
                <c:pt idx="26">
                  <c:v>0.9924941568250546</c:v>
                </c:pt>
                <c:pt idx="27">
                  <c:v>0.97743242664073315</c:v>
                </c:pt>
                <c:pt idx="28">
                  <c:v>0.96317598755053668</c:v>
                </c:pt>
                <c:pt idx="29">
                  <c:v>0.94960724622263271</c:v>
                </c:pt>
                <c:pt idx="30">
                  <c:v>0.93663073738405522</c:v>
                </c:pt>
                <c:pt idx="31">
                  <c:v>0.92416855884956584</c:v>
                </c:pt>
                <c:pt idx="32">
                  <c:v>0.9121568334808916</c:v>
                </c:pt>
                <c:pt idx="33">
                  <c:v>0.90054294760846376</c:v>
                </c:pt>
                <c:pt idx="34">
                  <c:v>0.88928338058136647</c:v>
                </c:pt>
                <c:pt idx="35">
                  <c:v>0.87834198759183835</c:v>
                </c:pt>
                <c:pt idx="36">
                  <c:v>0.86768863259207729</c:v>
                </c:pt>
                <c:pt idx="37">
                  <c:v>0.85729809354202091</c:v>
                </c:pt>
                <c:pt idx="38">
                  <c:v>0.84714918096699743</c:v>
                </c:pt>
                <c:pt idx="39">
                  <c:v>0.83722402470596291</c:v>
                </c:pt>
                <c:pt idx="40">
                  <c:v>0.82750749411276148</c:v>
                </c:pt>
                <c:pt idx="41">
                  <c:v>0.81798672477944678</c:v>
                </c:pt>
                <c:pt idx="42">
                  <c:v>0.80865073076181238</c:v>
                </c:pt>
                <c:pt idx="43">
                  <c:v>0.79949008579417835</c:v>
                </c:pt>
                <c:pt idx="44">
                  <c:v>0.79049666044016453</c:v>
                </c:pt>
                <c:pt idx="45">
                  <c:v>0.78166340479968432</c:v>
                </c:pt>
                <c:pt idx="46">
                  <c:v>0.77298416847176854</c:v>
                </c:pt>
                <c:pt idx="47">
                  <c:v>0.7644535511002275</c:v>
                </c:pt>
                <c:pt idx="48">
                  <c:v>0.75606677811055756</c:v>
                </c:pt>
                <c:pt idx="49">
                  <c:v>0.74781959726130554</c:v>
                </c:pt>
                <c:pt idx="50">
                  <c:v>0.73970819244127328</c:v>
                </c:pt>
                <c:pt idx="51">
                  <c:v>0.73172911179096867</c:v>
                </c:pt>
                <c:pt idx="52">
                  <c:v>0.72387920774735903</c:v>
                </c:pt>
                <c:pt idx="53">
                  <c:v>0.7161555870319376</c:v>
                </c:pt>
                <c:pt idx="54">
                  <c:v>0.70855556894403149</c:v>
                </c:pt>
                <c:pt idx="55">
                  <c:v>0.70107665060017976</c:v>
                </c:pt>
                <c:pt idx="56">
                  <c:v>0.69371647798883096</c:v>
                </c:pt>
                <c:pt idx="57">
                  <c:v>0.68647282189739234</c:v>
                </c:pt>
                <c:pt idx="58">
                  <c:v>0.67934355792358259</c:v>
                </c:pt>
                <c:pt idx="59">
                  <c:v>0.67232664991126145</c:v>
                </c:pt>
                <c:pt idx="60">
                  <c:v>0.66542013625736818</c:v>
                </c:pt>
                <c:pt idx="61">
                  <c:v>0.65862211862521824</c:v>
                </c:pt>
                <c:pt idx="62">
                  <c:v>0.65193075267337841</c:v>
                </c:pt>
                <c:pt idx="63">
                  <c:v>0.64534424047122796</c:v>
                </c:pt>
                <c:pt idx="64">
                  <c:v>0.63886082432418145</c:v>
                </c:pt>
                <c:pt idx="65">
                  <c:v>0.6324787817751385</c:v>
                </c:pt>
                <c:pt idx="66">
                  <c:v>0.62619642158538014</c:v>
                </c:pt>
                <c:pt idx="67">
                  <c:v>0.62001208052902979</c:v>
                </c:pt>
                <c:pt idx="68">
                  <c:v>0.61392412086126213</c:v>
                </c:pt>
                <c:pt idx="69">
                  <c:v>0.60793092834246321</c:v>
                </c:pt>
                <c:pt idx="70">
                  <c:v>0.6020309107191546</c:v>
                </c:pt>
                <c:pt idx="71">
                  <c:v>0.59622249657824788</c:v>
                </c:pt>
              </c:numCache>
            </c:numRef>
          </c:yVal>
          <c:smooth val="1"/>
          <c:extLst>
            <c:ext xmlns:c16="http://schemas.microsoft.com/office/drawing/2014/chart" uri="{C3380CC4-5D6E-409C-BE32-E72D297353CC}">
              <c16:uniqueId val="{00000004-E1D5-4B99-9441-CCFEBF09D22E}"/>
            </c:ext>
          </c:extLst>
        </c:ser>
        <c:ser>
          <c:idx val="5"/>
          <c:order val="5"/>
          <c:tx>
            <c:v>Int LR No Load</c:v>
          </c:tx>
          <c:marker>
            <c:symbol val="none"/>
          </c:marker>
          <c:xVal>
            <c:numRef>
              <c:f>'Integrated Leakage'!$D$24:$D$95</c:f>
              <c:numCache>
                <c:formatCode>0.00</c:formatCode>
                <c:ptCount val="72"/>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numCache>
            </c:numRef>
          </c:xVal>
          <c:yVal>
            <c:numRef>
              <c:f>'Integrated Leakage'!$K$24:$K$95</c:f>
              <c:numCache>
                <c:formatCode>0.00</c:formatCode>
                <c:ptCount val="72"/>
                <c:pt idx="0">
                  <c:v>0</c:v>
                </c:pt>
                <c:pt idx="1">
                  <c:v>1.2000000000000007E-2</c:v>
                </c:pt>
                <c:pt idx="2">
                  <c:v>5.0000000000000024E-2</c:v>
                </c:pt>
                <c:pt idx="3">
                  <c:v>0.12089552238805978</c:v>
                </c:pt>
                <c:pt idx="4">
                  <c:v>0.24000000000000013</c:v>
                </c:pt>
                <c:pt idx="5">
                  <c:v>0.4411764705882355</c:v>
                </c:pt>
                <c:pt idx="6">
                  <c:v>0.81000000000000016</c:v>
                </c:pt>
                <c:pt idx="7">
                  <c:v>1.6333333333333342</c:v>
                </c:pt>
                <c:pt idx="8">
                  <c:v>4.8000000000000052</c:v>
                </c:pt>
                <c:pt idx="9">
                  <c:v>14.579999999999988</c:v>
                </c:pt>
                <c:pt idx="10">
                  <c:v>3.75</c:v>
                </c:pt>
                <c:pt idx="11">
                  <c:v>2.4199999999999995</c:v>
                </c:pt>
                <c:pt idx="12">
                  <c:v>1.9058823529411761</c:v>
                </c:pt>
                <c:pt idx="13">
                  <c:v>1.6354838709677413</c:v>
                </c:pt>
                <c:pt idx="14">
                  <c:v>1.4699999999999993</c:v>
                </c:pt>
                <c:pt idx="15">
                  <c:v>1.3590604026845632</c:v>
                </c:pt>
                <c:pt idx="16">
                  <c:v>1.2799999999999994</c:v>
                </c:pt>
                <c:pt idx="17">
                  <c:v>1.2211267605633798</c:v>
                </c:pt>
                <c:pt idx="18">
                  <c:v>1.1758064516129028</c:v>
                </c:pt>
                <c:pt idx="19">
                  <c:v>1.1399999999999997</c:v>
                </c:pt>
                <c:pt idx="20">
                  <c:v>1.1111111111111107</c:v>
                </c:pt>
                <c:pt idx="21">
                  <c:v>1.0873972602739723</c:v>
                </c:pt>
                <c:pt idx="22">
                  <c:v>1.0676470588235292</c:v>
                </c:pt>
                <c:pt idx="23">
                  <c:v>1.0509933774834435</c:v>
                </c:pt>
                <c:pt idx="24">
                  <c:v>1.0367999999999997</c:v>
                </c:pt>
                <c:pt idx="25">
                  <c:v>1.0245901639344261</c:v>
                </c:pt>
                <c:pt idx="26">
                  <c:v>1.0139999999999998</c:v>
                </c:pt>
                <c:pt idx="27">
                  <c:v>1.0047473200612556</c:v>
                </c:pt>
                <c:pt idx="28">
                  <c:v>0.99661016949152526</c:v>
                </c:pt>
                <c:pt idx="29">
                  <c:v>0.98941176470588221</c:v>
                </c:pt>
                <c:pt idx="30">
                  <c:v>0.98300970873786386</c:v>
                </c:pt>
                <c:pt idx="31">
                  <c:v>0.97728813559322025</c:v>
                </c:pt>
                <c:pt idx="32">
                  <c:v>0.97215189873417707</c:v>
                </c:pt>
                <c:pt idx="33">
                  <c:v>0.96752221125370186</c:v>
                </c:pt>
                <c:pt idx="34">
                  <c:v>0.96333333333333315</c:v>
                </c:pt>
                <c:pt idx="35">
                  <c:v>0.95953002610966043</c:v>
                </c:pt>
                <c:pt idx="36">
                  <c:v>0.95606557377049173</c:v>
                </c:pt>
                <c:pt idx="37">
                  <c:v>0.95290023201856144</c:v>
                </c:pt>
                <c:pt idx="38">
                  <c:v>0.94999999999999984</c:v>
                </c:pt>
                <c:pt idx="39">
                  <c:v>0.94733564013840821</c:v>
                </c:pt>
                <c:pt idx="40">
                  <c:v>0.94488188976377951</c:v>
                </c:pt>
                <c:pt idx="41">
                  <c:v>0.94261682242990652</c:v>
                </c:pt>
                <c:pt idx="42">
                  <c:v>0.94052132701421798</c:v>
                </c:pt>
                <c:pt idx="43">
                  <c:v>0.93857868020304558</c:v>
                </c:pt>
                <c:pt idx="44">
                  <c:v>0.93677419354838698</c:v>
                </c:pt>
                <c:pt idx="45">
                  <c:v>0.93509492047203679</c:v>
                </c:pt>
                <c:pt idx="46">
                  <c:v>0.93352941176470594</c:v>
                </c:pt>
                <c:pt idx="47">
                  <c:v>0.93206751054852321</c:v>
                </c:pt>
                <c:pt idx="48">
                  <c:v>0.93070017953321371</c:v>
                </c:pt>
                <c:pt idx="49">
                  <c:v>0.92941935483870952</c:v>
                </c:pt>
                <c:pt idx="50">
                  <c:v>0.92821782178217804</c:v>
                </c:pt>
                <c:pt idx="51">
                  <c:v>0.92708910891089114</c:v>
                </c:pt>
                <c:pt idx="52">
                  <c:v>0.92602739726027394</c:v>
                </c:pt>
                <c:pt idx="53">
                  <c:v>0.92502744237102086</c:v>
                </c:pt>
                <c:pt idx="54">
                  <c:v>0.92408450704225353</c:v>
                </c:pt>
                <c:pt idx="55">
                  <c:v>0.92319430315361151</c:v>
                </c:pt>
                <c:pt idx="56">
                  <c:v>0.9223529411764706</c:v>
                </c:pt>
                <c:pt idx="57">
                  <c:v>0.92155688622754484</c:v>
                </c:pt>
                <c:pt idx="58">
                  <c:v>0.92080291970802908</c:v>
                </c:pt>
                <c:pt idx="59">
                  <c:v>0.92008810572687227</c:v>
                </c:pt>
                <c:pt idx="60">
                  <c:v>0.91940976163450616</c:v>
                </c:pt>
                <c:pt idx="61">
                  <c:v>0.91876543209876549</c:v>
                </c:pt>
                <c:pt idx="62">
                  <c:v>0.91815286624203807</c:v>
                </c:pt>
                <c:pt idx="63">
                  <c:v>0.91756999743128687</c:v>
                </c:pt>
                <c:pt idx="64">
                  <c:v>0.91701492537313423</c:v>
                </c:pt>
                <c:pt idx="65">
                  <c:v>0.91648590021691978</c:v>
                </c:pt>
                <c:pt idx="66">
                  <c:v>0.91598130841121483</c:v>
                </c:pt>
                <c:pt idx="67">
                  <c:v>0.91549966009517336</c:v>
                </c:pt>
                <c:pt idx="68">
                  <c:v>0.91503957783641166</c:v>
                </c:pt>
                <c:pt idx="69">
                  <c:v>0.91459978655282825</c:v>
                </c:pt>
                <c:pt idx="70">
                  <c:v>0.91417910447761197</c:v>
                </c:pt>
                <c:pt idx="71">
                  <c:v>0.91377643504531714</c:v>
                </c:pt>
              </c:numCache>
            </c:numRef>
          </c:yVal>
          <c:smooth val="1"/>
          <c:extLst>
            <c:ext xmlns:c16="http://schemas.microsoft.com/office/drawing/2014/chart" uri="{C3380CC4-5D6E-409C-BE32-E72D297353CC}">
              <c16:uniqueId val="{00000005-E1D5-4B99-9441-CCFEBF09D22E}"/>
            </c:ext>
          </c:extLst>
        </c:ser>
        <c:dLbls>
          <c:showLegendKey val="0"/>
          <c:showVal val="0"/>
          <c:showCatName val="0"/>
          <c:showSerName val="0"/>
          <c:showPercent val="0"/>
          <c:showBubbleSize val="0"/>
        </c:dLbls>
        <c:axId val="184449664"/>
        <c:axId val="184472320"/>
      </c:scatterChart>
      <c:valAx>
        <c:axId val="184449664"/>
        <c:scaling>
          <c:orientation val="minMax"/>
          <c:max val="3.5"/>
        </c:scaling>
        <c:delete val="0"/>
        <c:axPos val="b"/>
        <c:majorGridlines/>
        <c:minorGridlines/>
        <c:title>
          <c:tx>
            <c:rich>
              <a:bodyPr/>
              <a:lstStyle/>
              <a:p>
                <a:pPr>
                  <a:defRPr/>
                </a:pPr>
                <a:r>
                  <a:rPr lang="en-US"/>
                  <a:t>Normalized Frequency (f</a:t>
                </a:r>
                <a:r>
                  <a:rPr lang="en-US" baseline="-25000"/>
                  <a:t>N</a:t>
                </a:r>
                <a:r>
                  <a:rPr lang="en-US"/>
                  <a:t>)</a:t>
                </a:r>
              </a:p>
            </c:rich>
          </c:tx>
          <c:overlay val="0"/>
        </c:title>
        <c:numFmt formatCode="0.00" sourceLinked="1"/>
        <c:majorTickMark val="out"/>
        <c:minorTickMark val="none"/>
        <c:tickLblPos val="nextTo"/>
        <c:crossAx val="184472320"/>
        <c:crosses val="autoZero"/>
        <c:crossBetween val="midCat"/>
        <c:majorUnit val="0.5"/>
        <c:minorUnit val="0.1"/>
      </c:valAx>
      <c:valAx>
        <c:axId val="184472320"/>
        <c:scaling>
          <c:orientation val="minMax"/>
          <c:max val="2"/>
          <c:min val="0"/>
        </c:scaling>
        <c:delete val="0"/>
        <c:axPos val="l"/>
        <c:majorGridlines/>
        <c:minorGridlines/>
        <c:title>
          <c:tx>
            <c:rich>
              <a:bodyPr rot="-5400000" vert="horz"/>
              <a:lstStyle/>
              <a:p>
                <a:pPr>
                  <a:defRPr/>
                </a:pPr>
                <a:r>
                  <a:rPr lang="en-US"/>
                  <a:t>Gain (M</a:t>
                </a:r>
                <a:r>
                  <a:rPr lang="en-US" baseline="-25000"/>
                  <a:t>G</a:t>
                </a:r>
                <a:r>
                  <a:rPr lang="en-US"/>
                  <a:t>)</a:t>
                </a:r>
              </a:p>
            </c:rich>
          </c:tx>
          <c:overlay val="0"/>
        </c:title>
        <c:numFmt formatCode="0.00" sourceLinked="1"/>
        <c:majorTickMark val="out"/>
        <c:minorTickMark val="none"/>
        <c:tickLblPos val="nextTo"/>
        <c:crossAx val="184449664"/>
        <c:crosses val="autoZero"/>
        <c:crossBetween val="midCat"/>
        <c:min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Control to input Loop Bode &amp;</a:t>
            </a:r>
            <a:r>
              <a:rPr lang="en-US" sz="1000" b="1" baseline="0">
                <a:solidFill>
                  <a:srgbClr val="FF0000"/>
                </a:solidFill>
              </a:rPr>
              <a:t> </a:t>
            </a:r>
            <a:r>
              <a:rPr lang="en-US" sz="1000" b="1">
                <a:solidFill>
                  <a:srgbClr val="FF0000"/>
                </a:solidFill>
              </a:rPr>
              <a:t>Phase Plot</a:t>
            </a:r>
          </a:p>
        </c:rich>
      </c:tx>
      <c:layout>
        <c:manualLayout>
          <c:xMode val="edge"/>
          <c:yMode val="edge"/>
          <c:x val="0.20101576588640704"/>
          <c:y val="1.3871658899780384E-2"/>
        </c:manualLayout>
      </c:layout>
      <c:overlay val="0"/>
      <c:spPr>
        <a:noFill/>
        <a:ln w="25400">
          <a:noFill/>
        </a:ln>
      </c:spPr>
    </c:title>
    <c:autoTitleDeleted val="0"/>
    <c:plotArea>
      <c:layout>
        <c:manualLayout>
          <c:layoutTarget val="inner"/>
          <c:xMode val="edge"/>
          <c:yMode val="edge"/>
          <c:x val="6.5210160502252867E-2"/>
          <c:y val="0.10694663167104113"/>
          <c:w val="0.7830151600937878"/>
          <c:h val="0.73471300846841381"/>
        </c:manualLayout>
      </c:layout>
      <c:scatterChart>
        <c:scatterStyle val="smoothMarker"/>
        <c:varyColors val="0"/>
        <c:ser>
          <c:idx val="2"/>
          <c:order val="0"/>
          <c:tx>
            <c:v>dB(Gvg(f))</c:v>
          </c:tx>
          <c:spPr>
            <a:ln w="381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Data!$K$35:$K$95</c:f>
              <c:numCache>
                <c:formatCode>General</c:formatCode>
                <c:ptCount val="61"/>
                <c:pt idx="0">
                  <c:v>-611.40087563762654</c:v>
                </c:pt>
                <c:pt idx="1">
                  <c:v>-617.4008756284228</c:v>
                </c:pt>
                <c:pt idx="2">
                  <c:v>-623.40087561383586</c:v>
                </c:pt>
                <c:pt idx="3">
                  <c:v>-569.40087559071731</c:v>
                </c:pt>
                <c:pt idx="4">
                  <c:v>-575.40087555407661</c:v>
                </c:pt>
                <c:pt idx="5">
                  <c:v>-581.40087549600537</c:v>
                </c:pt>
                <c:pt idx="6">
                  <c:v>-587.40087540396848</c:v>
                </c:pt>
                <c:pt idx="7">
                  <c:v>-593.40087525809975</c:v>
                </c:pt>
                <c:pt idx="8">
                  <c:v>-599.40087502691335</c:v>
                </c:pt>
                <c:pt idx="9">
                  <c:v>-545.40087466050784</c:v>
                </c:pt>
                <c:pt idx="10">
                  <c:v>-611.40087407979422</c:v>
                </c:pt>
                <c:pt idx="11">
                  <c:v>-617.40087315942526</c:v>
                </c:pt>
                <c:pt idx="12">
                  <c:v>-623.40087170073912</c:v>
                </c:pt>
                <c:pt idx="13">
                  <c:v>-569.40086938887816</c:v>
                </c:pt>
                <c:pt idx="14">
                  <c:v>-575.40086572482733</c:v>
                </c:pt>
                <c:pt idx="15">
                  <c:v>-581.40085991770343</c:v>
                </c:pt>
                <c:pt idx="16">
                  <c:v>-587.40085071404485</c:v>
                </c:pt>
                <c:pt idx="17">
                  <c:v>-593.4008361272613</c:v>
                </c:pt>
                <c:pt idx="18">
                  <c:v>-479.40081300884776</c:v>
                </c:pt>
                <c:pt idx="19">
                  <c:v>-545.40077636883325</c:v>
                </c:pt>
                <c:pt idx="20">
                  <c:v>-611.40071829883163</c:v>
                </c:pt>
                <c:pt idx="21">
                  <c:v>-617.40062626535655</c:v>
                </c:pt>
                <c:pt idx="22">
                  <c:v>-623.40048040533134</c:v>
                </c:pt>
                <c:pt idx="23">
                  <c:v>-569.40024924081524</c:v>
                </c:pt>
                <c:pt idx="24">
                  <c:v>-575.39988288995301</c:v>
                </c:pt>
                <c:pt idx="25">
                  <c:v>-581.39930231371159</c:v>
                </c:pt>
                <c:pt idx="26">
                  <c:v>-587.39838228981648</c:v>
                </c:pt>
                <c:pt idx="27">
                  <c:v>-593.39692447018888</c:v>
                </c:pt>
                <c:pt idx="28">
                  <c:v>-479.39461478503409</c:v>
                </c:pt>
                <c:pt idx="29">
                  <c:v>-545.39095619640977</c:v>
                </c:pt>
                <c:pt idx="30">
                  <c:v>-611.38516277929784</c:v>
                </c:pt>
                <c:pt idx="31">
                  <c:v>-617.37599349801383</c:v>
                </c:pt>
                <c:pt idx="32">
                  <c:v>-623.3614928564258</c:v>
                </c:pt>
                <c:pt idx="33">
                  <c:v>-569.33858999289248</c:v>
                </c:pt>
                <c:pt idx="34">
                  <c:v>-575.30248814916808</c:v>
                </c:pt>
                <c:pt idx="35">
                  <c:v>-581.24575717170569</c:v>
                </c:pt>
                <c:pt idx="36">
                  <c:v>-587.15703747899761</c:v>
                </c:pt>
                <c:pt idx="37">
                  <c:v>-593.01931103192965</c:v>
                </c:pt>
                <c:pt idx="38">
                  <c:v>-478.80786391150474</c:v>
                </c:pt>
                <c:pt idx="39">
                  <c:v>-544.48844980543788</c:v>
                </c:pt>
                <c:pt idx="40">
                  <c:v>-610.01677295811783</c:v>
                </c:pt>
                <c:pt idx="41">
                  <c:v>-615.34088470634561</c:v>
                </c:pt>
                <c:pt idx="42">
                  <c:v>-620.40747453773781</c:v>
                </c:pt>
                <c:pt idx="43">
                  <c:v>-565.17055403183224</c:v>
                </c:pt>
                <c:pt idx="44">
                  <c:v>-569.59824800816818</c:v>
                </c:pt>
                <c:pt idx="45">
                  <c:v>-573.67429220106396</c:v>
                </c:pt>
                <c:pt idx="46">
                  <c:v>-577.39598770029306</c:v>
                </c:pt>
                <c:pt idx="47">
                  <c:v>-580.77351709052618</c:v>
                </c:pt>
                <c:pt idx="48">
                  <c:v>-463.83194526136367</c:v>
                </c:pt>
                <c:pt idx="49">
                  <c:v>-586.61177372418888</c:v>
                </c:pt>
                <c:pt idx="50">
                  <c:v>-589.16424617666996</c:v>
                </c:pt>
                <c:pt idx="51">
                  <c:v>-591.54287614327575</c:v>
                </c:pt>
                <c:pt idx="52">
                  <c:v>-593.79575197326267</c:v>
                </c:pt>
                <c:pt idx="53">
                  <c:v>-535.96149071892205</c:v>
                </c:pt>
                <c:pt idx="54">
                  <c:v>-538.0687059064087</c:v>
                </c:pt>
                <c:pt idx="55">
                  <c:v>-540.1374547464402</c:v>
                </c:pt>
                <c:pt idx="56">
                  <c:v>-542.18128360431604</c:v>
                </c:pt>
                <c:pt idx="57">
                  <c:v>-544.2091208172676</c:v>
                </c:pt>
                <c:pt idx="58">
                  <c:v>-546.22675867365172</c:v>
                </c:pt>
                <c:pt idx="59">
                  <c:v>-548.2379169984157</c:v>
                </c:pt>
                <c:pt idx="60">
                  <c:v>-550.24496926218046</c:v>
                </c:pt>
              </c:numCache>
            </c:numRef>
          </c:yVal>
          <c:smooth val="1"/>
          <c:extLst>
            <c:ext xmlns:c16="http://schemas.microsoft.com/office/drawing/2014/chart" uri="{C3380CC4-5D6E-409C-BE32-E72D297353CC}">
              <c16:uniqueId val="{00000000-3AF9-4EE1-9938-A9AEECFCFDE7}"/>
            </c:ext>
          </c:extLst>
        </c:ser>
        <c:dLbls>
          <c:showLegendKey val="0"/>
          <c:showVal val="0"/>
          <c:showCatName val="0"/>
          <c:showSerName val="0"/>
          <c:showPercent val="0"/>
          <c:showBubbleSize val="0"/>
        </c:dLbls>
        <c:axId val="184679808"/>
        <c:axId val="184550528"/>
      </c:scatterChart>
      <c:scatterChart>
        <c:scatterStyle val="smoothMarker"/>
        <c:varyColors val="0"/>
        <c:ser>
          <c:idx val="0"/>
          <c:order val="1"/>
          <c:tx>
            <c:v>Phase(Gvg(f))</c:v>
          </c:tx>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Data!$L$35:$L$95</c:f>
              <c:numCache>
                <c:formatCode>General</c:formatCode>
                <c:ptCount val="61"/>
                <c:pt idx="0">
                  <c:v>90.004402840696599</c:v>
                </c:pt>
                <c:pt idx="1">
                  <c:v>90.005542807986501</c:v>
                </c:pt>
                <c:pt idx="2">
                  <c:v>90.006977950010395</c:v>
                </c:pt>
                <c:pt idx="3">
                  <c:v>90.008785082128156</c:v>
                </c:pt>
                <c:pt idx="4">
                  <c:v>90.011059562399765</c:v>
                </c:pt>
                <c:pt idx="5">
                  <c:v>90.013923004672463</c:v>
                </c:pt>
                <c:pt idx="6">
                  <c:v>90.017527897663413</c:v>
                </c:pt>
                <c:pt idx="7">
                  <c:v>90.022066215018853</c:v>
                </c:pt>
                <c:pt idx="8">
                  <c:v>90.027779638585628</c:v>
                </c:pt>
                <c:pt idx="9">
                  <c:v>90.03497340546464</c:v>
                </c:pt>
                <c:pt idx="10">
                  <c:v>90.04402762756726</c:v>
                </c:pt>
                <c:pt idx="11">
                  <c:v>90.05542745643487</c:v>
                </c:pt>
                <c:pt idx="12">
                  <c:v>90.069778996253135</c:v>
                </c:pt>
                <c:pt idx="13">
                  <c:v>90.08784690446106</c:v>
                </c:pt>
                <c:pt idx="14">
                  <c:v>90.110592478349275</c:v>
                </c:pt>
                <c:pt idx="15">
                  <c:v>90.139227479395913</c:v>
                </c:pt>
                <c:pt idx="16">
                  <c:v>90.175276800354936</c:v>
                </c:pt>
                <c:pt idx="17">
                  <c:v>90.22066014820318</c:v>
                </c:pt>
                <c:pt idx="18">
                  <c:v>90.277807775329705</c:v>
                </c:pt>
                <c:pt idx="19">
                  <c:v>90.349722480304493</c:v>
                </c:pt>
                <c:pt idx="20">
                  <c:v>90.440271893069635</c:v>
                </c:pt>
                <c:pt idx="21">
                  <c:v>90.554266751660165</c:v>
                </c:pt>
                <c:pt idx="22">
                  <c:v>90.697775114473927</c:v>
                </c:pt>
                <c:pt idx="23">
                  <c:v>90.87843650812556</c:v>
                </c:pt>
                <c:pt idx="24">
                  <c:v>91.105864536605608</c:v>
                </c:pt>
                <c:pt idx="25">
                  <c:v>91.392158302582786</c:v>
                </c:pt>
                <c:pt idx="26">
                  <c:v>91.752538543894772</c:v>
                </c:pt>
                <c:pt idx="27">
                  <c:v>92.206146069069959</c:v>
                </c:pt>
                <c:pt idx="28">
                  <c:v>92.777049468338419</c:v>
                </c:pt>
                <c:pt idx="29">
                  <c:v>93.495409453790813</c:v>
                </c:pt>
                <c:pt idx="30">
                  <c:v>94.399118034511091</c:v>
                </c:pt>
                <c:pt idx="31">
                  <c:v>95.535491574507944</c:v>
                </c:pt>
                <c:pt idx="32">
                  <c:v>96.963458763926596</c:v>
                </c:pt>
                <c:pt idx="33">
                  <c:v>98.755923012950333</c:v>
                </c:pt>
                <c:pt idx="34">
                  <c:v>101.00214486019155</c:v>
                </c:pt>
                <c:pt idx="35">
                  <c:v>103.80961531502631</c:v>
                </c:pt>
                <c:pt idx="36">
                  <c:v>107.30434238036153</c:v>
                </c:pt>
                <c:pt idx="37">
                  <c:v>111.62764219846441</c:v>
                </c:pt>
                <c:pt idx="38">
                  <c:v>116.92648902398152</c:v>
                </c:pt>
                <c:pt idx="39">
                  <c:v>123.33383356907856</c:v>
                </c:pt>
                <c:pt idx="40">
                  <c:v>130.93742732607839</c:v>
                </c:pt>
                <c:pt idx="41">
                  <c:v>139.74150057143063</c:v>
                </c:pt>
                <c:pt idx="42">
                  <c:v>149.637309628411</c:v>
                </c:pt>
                <c:pt idx="43">
                  <c:v>160.40310049237743</c:v>
                </c:pt>
                <c:pt idx="44">
                  <c:v>171.73928656378828</c:v>
                </c:pt>
                <c:pt idx="45">
                  <c:v>-176.68493837408863</c:v>
                </c:pt>
                <c:pt idx="46">
                  <c:v>-165.20513967400279</c:v>
                </c:pt>
                <c:pt idx="47">
                  <c:v>-154.15572449800607</c:v>
                </c:pt>
                <c:pt idx="48">
                  <c:v>-143.85468464463361</c:v>
                </c:pt>
                <c:pt idx="49">
                  <c:v>-134.56293944017341</c:v>
                </c:pt>
                <c:pt idx="50">
                  <c:v>-126.43981056466257</c:v>
                </c:pt>
                <c:pt idx="51">
                  <c:v>-119.52711260544864</c:v>
                </c:pt>
                <c:pt idx="52">
                  <c:v>-113.76821651849177</c:v>
                </c:pt>
                <c:pt idx="53">
                  <c:v>-109.04505993934289</c:v>
                </c:pt>
                <c:pt idx="54">
                  <c:v>-105.21357613967282</c:v>
                </c:pt>
                <c:pt idx="55">
                  <c:v>-102.12834666269842</c:v>
                </c:pt>
                <c:pt idx="56">
                  <c:v>-99.656120252966176</c:v>
                </c:pt>
                <c:pt idx="57">
                  <c:v>-97.681366037954902</c:v>
                </c:pt>
                <c:pt idx="58">
                  <c:v>-96.10718813265845</c:v>
                </c:pt>
                <c:pt idx="59">
                  <c:v>-94.853959463452739</c:v>
                </c:pt>
                <c:pt idx="60">
                  <c:v>-93.857067253646875</c:v>
                </c:pt>
              </c:numCache>
            </c:numRef>
          </c:yVal>
          <c:smooth val="1"/>
          <c:extLst>
            <c:ext xmlns:c16="http://schemas.microsoft.com/office/drawing/2014/chart" uri="{C3380CC4-5D6E-409C-BE32-E72D297353CC}">
              <c16:uniqueId val="{00000001-3AF9-4EE1-9938-A9AEECFCFDE7}"/>
            </c:ext>
          </c:extLst>
        </c:ser>
        <c:dLbls>
          <c:showLegendKey val="0"/>
          <c:showVal val="0"/>
          <c:showCatName val="0"/>
          <c:showSerName val="0"/>
          <c:showPercent val="0"/>
          <c:showBubbleSize val="0"/>
        </c:dLbls>
        <c:axId val="184574336"/>
        <c:axId val="184552064"/>
      </c:scatterChart>
      <c:valAx>
        <c:axId val="184679808"/>
        <c:scaling>
          <c:logBase val="10"/>
          <c:orientation val="minMax"/>
          <c:max val="100000"/>
          <c:min val="10"/>
        </c:scaling>
        <c:delete val="0"/>
        <c:axPos val="b"/>
        <c:majorGridlines/>
        <c:minorGridlines/>
        <c:numFmt formatCode="0.00" sourceLinked="1"/>
        <c:majorTickMark val="none"/>
        <c:minorTickMark val="in"/>
        <c:tickLblPos val="low"/>
        <c:crossAx val="184550528"/>
        <c:crosses val="autoZero"/>
        <c:crossBetween val="midCat"/>
        <c:majorUnit val="10"/>
        <c:minorUnit val="10"/>
      </c:valAx>
      <c:valAx>
        <c:axId val="184550528"/>
        <c:scaling>
          <c:orientation val="minMax"/>
          <c:max val="0"/>
          <c:min val="-9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4679808"/>
        <c:crosses val="autoZero"/>
        <c:crossBetween val="midCat"/>
        <c:majorUnit val="20"/>
        <c:minorUnit val="4"/>
      </c:valAx>
      <c:valAx>
        <c:axId val="184552064"/>
        <c:scaling>
          <c:orientation val="minMax"/>
          <c:max val="0"/>
          <c:min val="-180"/>
        </c:scaling>
        <c:delete val="0"/>
        <c:axPos val="r"/>
        <c:numFmt formatCode="General" sourceLinked="1"/>
        <c:majorTickMark val="out"/>
        <c:minorTickMark val="none"/>
        <c:tickLblPos val="nextTo"/>
        <c:crossAx val="184574336"/>
        <c:crosses val="max"/>
        <c:crossBetween val="midCat"/>
      </c:valAx>
      <c:valAx>
        <c:axId val="184574336"/>
        <c:scaling>
          <c:logBase val="10"/>
          <c:orientation val="minMax"/>
        </c:scaling>
        <c:delete val="1"/>
        <c:axPos val="b"/>
        <c:numFmt formatCode="0.00" sourceLinked="1"/>
        <c:majorTickMark val="out"/>
        <c:minorTickMark val="none"/>
        <c:tickLblPos val="nextTo"/>
        <c:crossAx val="184552064"/>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4368842162886065"/>
          <c:y val="0.93793282168842818"/>
          <c:w val="0.4847795598737572"/>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Open</a:t>
            </a:r>
            <a:r>
              <a:rPr lang="en-US" sz="1000" b="1" baseline="0">
                <a:solidFill>
                  <a:srgbClr val="FF0000"/>
                </a:solidFill>
              </a:rPr>
              <a:t> Zout </a:t>
            </a:r>
            <a:r>
              <a:rPr lang="en-US" sz="1000" b="1">
                <a:solidFill>
                  <a:srgbClr val="FF0000"/>
                </a:solidFill>
              </a:rPr>
              <a:t>Bode &amp;</a:t>
            </a:r>
            <a:r>
              <a:rPr lang="en-US" sz="1000" b="1" baseline="0">
                <a:solidFill>
                  <a:srgbClr val="FF0000"/>
                </a:solidFill>
              </a:rPr>
              <a:t> </a:t>
            </a:r>
            <a:r>
              <a:rPr lang="en-US" sz="1000" b="1">
                <a:solidFill>
                  <a:srgbClr val="FF0000"/>
                </a:solidFill>
              </a:rPr>
              <a:t>Phase Plot</a:t>
            </a:r>
          </a:p>
        </c:rich>
      </c:tx>
      <c:layout>
        <c:manualLayout>
          <c:xMode val="edge"/>
          <c:yMode val="edge"/>
          <c:x val="0.2682488171650752"/>
          <c:y val="9.1922790071817129E-3"/>
        </c:manualLayout>
      </c:layout>
      <c:overlay val="0"/>
      <c:spPr>
        <a:noFill/>
        <a:ln w="25400">
          <a:noFill/>
        </a:ln>
      </c:spPr>
    </c:title>
    <c:autoTitleDeleted val="0"/>
    <c:plotArea>
      <c:layout>
        <c:manualLayout>
          <c:layoutTarget val="inner"/>
          <c:xMode val="edge"/>
          <c:yMode val="edge"/>
          <c:x val="6.5210160502252867E-2"/>
          <c:y val="0.10694663167104113"/>
          <c:w val="0.83447896715687309"/>
          <c:h val="0.7419898305194742"/>
        </c:manualLayout>
      </c:layout>
      <c:scatterChart>
        <c:scatterStyle val="smoothMarker"/>
        <c:varyColors val="0"/>
        <c:ser>
          <c:idx val="2"/>
          <c:order val="0"/>
          <c:tx>
            <c:v>dB(Zout(f))</c:v>
          </c:tx>
          <c:spPr>
            <a:ln w="381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Data!$O$35:$O$95</c:f>
              <c:numCache>
                <c:formatCode>General</c:formatCode>
                <c:ptCount val="61"/>
                <c:pt idx="0">
                  <c:v>-226.06659693180475</c:v>
                </c:pt>
                <c:pt idx="1">
                  <c:v>-228.06659693077788</c:v>
                </c:pt>
                <c:pt idx="2">
                  <c:v>-230.06659692915036</c:v>
                </c:pt>
                <c:pt idx="3">
                  <c:v>-212.06659692657104</c:v>
                </c:pt>
                <c:pt idx="4">
                  <c:v>-214.06659692248283</c:v>
                </c:pt>
                <c:pt idx="5">
                  <c:v>-216.06659691600368</c:v>
                </c:pt>
                <c:pt idx="6">
                  <c:v>-218.06659690573485</c:v>
                </c:pt>
                <c:pt idx="7">
                  <c:v>-220.06659688945984</c:v>
                </c:pt>
                <c:pt idx="8">
                  <c:v>-222.06659686366581</c:v>
                </c:pt>
                <c:pt idx="9">
                  <c:v>-204.06659682278485</c:v>
                </c:pt>
                <c:pt idx="10">
                  <c:v>-226.06659675799301</c:v>
                </c:pt>
                <c:pt idx="11">
                  <c:v>-228.06659665530478</c:v>
                </c:pt>
                <c:pt idx="12">
                  <c:v>-230.06659649255496</c:v>
                </c:pt>
                <c:pt idx="13">
                  <c:v>-212.06659623461388</c:v>
                </c:pt>
                <c:pt idx="14">
                  <c:v>-214.06659582580482</c:v>
                </c:pt>
                <c:pt idx="15">
                  <c:v>-216.06659517788628</c:v>
                </c:pt>
                <c:pt idx="16">
                  <c:v>-218.06659415100478</c:v>
                </c:pt>
                <c:pt idx="17">
                  <c:v>-220.06659252350767</c:v>
                </c:pt>
                <c:pt idx="18">
                  <c:v>-182.06658994409992</c:v>
                </c:pt>
                <c:pt idx="19">
                  <c:v>-204.0665858560173</c:v>
                </c:pt>
                <c:pt idx="20">
                  <c:v>-226.06657937685074</c:v>
                </c:pt>
                <c:pt idx="21">
                  <c:v>-228.06656910808374</c:v>
                </c:pt>
                <c:pt idx="22">
                  <c:v>-230.0665528332344</c:v>
                </c:pt>
                <c:pt idx="23">
                  <c:v>-212.06652703946162</c:v>
                </c:pt>
                <c:pt idx="24">
                  <c:v>-214.0664861594004</c:v>
                </c:pt>
                <c:pt idx="25">
                  <c:v>-216.06642136965775</c:v>
                </c:pt>
                <c:pt idx="26">
                  <c:v>-218.06631868681563</c:v>
                </c:pt>
                <c:pt idx="27">
                  <c:v>-220.06615595045108</c:v>
                </c:pt>
                <c:pt idx="28">
                  <c:v>-182.06589804318511</c:v>
                </c:pt>
                <c:pt idx="29">
                  <c:v>-204.06548931908537</c:v>
                </c:pt>
                <c:pt idx="30">
                  <c:v>-226.06484161382502</c:v>
                </c:pt>
                <c:pt idx="31">
                  <c:v>-228.0638152679976</c:v>
                </c:pt>
                <c:pt idx="32">
                  <c:v>-230.06218911615858</c:v>
                </c:pt>
                <c:pt idx="33">
                  <c:v>-212.0596130857715</c:v>
                </c:pt>
                <c:pt idx="34">
                  <c:v>-214.05553348006791</c:v>
                </c:pt>
                <c:pt idx="35">
                  <c:v>-216.04907558043584</c:v>
                </c:pt>
                <c:pt idx="36">
                  <c:v>-218.03886012900435</c:v>
                </c:pt>
                <c:pt idx="37">
                  <c:v>-220.02271878943691</c:v>
                </c:pt>
                <c:pt idx="38">
                  <c:v>-181.99725874643417</c:v>
                </c:pt>
                <c:pt idx="39">
                  <c:v>-203.95721056454238</c:v>
                </c:pt>
                <c:pt idx="40">
                  <c:v>-225.89448538677817</c:v>
                </c:pt>
                <c:pt idx="41">
                  <c:v>-227.79689195113468</c:v>
                </c:pt>
                <c:pt idx="42">
                  <c:v>-229.64657343874509</c:v>
                </c:pt>
                <c:pt idx="43">
                  <c:v>-211.41850514962951</c:v>
                </c:pt>
                <c:pt idx="44">
                  <c:v>-213.07991681374378</c:v>
                </c:pt>
                <c:pt idx="45">
                  <c:v>-214.59212478527422</c:v>
                </c:pt>
                <c:pt idx="46">
                  <c:v>-215.9162857469812</c:v>
                </c:pt>
                <c:pt idx="47">
                  <c:v>-217.02287085746775</c:v>
                </c:pt>
                <c:pt idx="48">
                  <c:v>-177.9012168965551</c:v>
                </c:pt>
                <c:pt idx="49">
                  <c:v>-218.56345489663505</c:v>
                </c:pt>
                <c:pt idx="50">
                  <c:v>-219.04006038340412</c:v>
                </c:pt>
                <c:pt idx="51">
                  <c:v>-219.37013050238016</c:v>
                </c:pt>
                <c:pt idx="52">
                  <c:v>-219.59208539152888</c:v>
                </c:pt>
                <c:pt idx="53">
                  <c:v>-199.73820045603753</c:v>
                </c:pt>
                <c:pt idx="54">
                  <c:v>-199.83298815821669</c:v>
                </c:pt>
                <c:pt idx="55">
                  <c:v>-199.89387744792378</c:v>
                </c:pt>
                <c:pt idx="56">
                  <c:v>-199.93273993627093</c:v>
                </c:pt>
                <c:pt idx="57">
                  <c:v>-199.95744065719506</c:v>
                </c:pt>
                <c:pt idx="58">
                  <c:v>-199.97309835475147</c:v>
                </c:pt>
                <c:pt idx="59">
                  <c:v>-199.98300681905474</c:v>
                </c:pt>
                <c:pt idx="60">
                  <c:v>-199.98927028906542</c:v>
                </c:pt>
              </c:numCache>
            </c:numRef>
          </c:yVal>
          <c:smooth val="1"/>
          <c:extLst>
            <c:ext xmlns:c16="http://schemas.microsoft.com/office/drawing/2014/chart" uri="{C3380CC4-5D6E-409C-BE32-E72D297353CC}">
              <c16:uniqueId val="{00000000-AB7B-4E43-8C6D-E779B69A04AB}"/>
            </c:ext>
          </c:extLst>
        </c:ser>
        <c:dLbls>
          <c:showLegendKey val="0"/>
          <c:showVal val="0"/>
          <c:showCatName val="0"/>
          <c:showSerName val="0"/>
          <c:showPercent val="0"/>
          <c:showBubbleSize val="0"/>
        </c:dLbls>
        <c:axId val="184609024"/>
        <c:axId val="184610816"/>
      </c:scatterChart>
      <c:scatterChart>
        <c:scatterStyle val="smoothMarker"/>
        <c:varyColors val="0"/>
        <c:ser>
          <c:idx val="0"/>
          <c:order val="1"/>
          <c:tx>
            <c:v>Phase(Zout(f))</c:v>
          </c:tx>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Data!$P$35:$P$95</c:f>
              <c:numCache>
                <c:formatCode>General</c:formatCode>
                <c:ptCount val="61"/>
                <c:pt idx="0">
                  <c:v>-89.998847999843946</c:v>
                </c:pt>
                <c:pt idx="1">
                  <c:v>-89.998549717801836</c:v>
                </c:pt>
                <c:pt idx="2">
                  <c:v>-89.998174202944341</c:v>
                </c:pt>
                <c:pt idx="3">
                  <c:v>-89.997701457031468</c:v>
                </c:pt>
                <c:pt idx="4">
                  <c:v>-89.997106306211464</c:v>
                </c:pt>
                <c:pt idx="5">
                  <c:v>-89.996357055646413</c:v>
                </c:pt>
                <c:pt idx="6">
                  <c:v>-89.995413805012632</c:v>
                </c:pt>
                <c:pt idx="7">
                  <c:v>-89.99422632277647</c:v>
                </c:pt>
                <c:pt idx="8">
                  <c:v>-89.992731371183012</c:v>
                </c:pt>
                <c:pt idx="9">
                  <c:v>-89.990849336847162</c:v>
                </c:pt>
                <c:pt idx="10">
                  <c:v>-89.988479999999029</c:v>
                </c:pt>
                <c:pt idx="11">
                  <c:v>-89.985497179441793</c:v>
                </c:pt>
                <c:pt idx="12">
                  <c:v>-89.981742030942286</c:v>
                </c:pt>
                <c:pt idx="13">
                  <c:v>-89.977014578581716</c:v>
                </c:pt>
                <c:pt idx="14">
                  <c:v>-89.971063070147437</c:v>
                </c:pt>
                <c:pt idx="15">
                  <c:v>-89.963570565769842</c:v>
                </c:pt>
                <c:pt idx="16">
                  <c:v>-89.954138063354534</c:v>
                </c:pt>
                <c:pt idx="17">
                  <c:v>-89.942263249917417</c:v>
                </c:pt>
                <c:pt idx="18">
                  <c:v>-89.927313728150949</c:v>
                </c:pt>
                <c:pt idx="19">
                  <c:v>-89.908493463195057</c:v>
                </c:pt>
                <c:pt idx="20">
                  <c:v>-89.884800155078864</c:v>
                </c:pt>
                <c:pt idx="21">
                  <c:v>-89.854972102171487</c:v>
                </c:pt>
                <c:pt idx="22">
                  <c:v>-89.817420922129628</c:v>
                </c:pt>
                <c:pt idx="23">
                  <c:v>-89.770147013599797</c:v>
                </c:pt>
                <c:pt idx="24">
                  <c:v>-89.710633142746687</c:v>
                </c:pt>
                <c:pt idx="25">
                  <c:v>-89.635710521911648</c:v>
                </c:pt>
                <c:pt idx="26">
                  <c:v>-89.54139033344849</c:v>
                </c:pt>
                <c:pt idx="27">
                  <c:v>-89.422651848344941</c:v>
                </c:pt>
                <c:pt idx="28">
                  <c:v>-89.273176104018859</c:v>
                </c:pt>
                <c:pt idx="29">
                  <c:v>-89.085011661754223</c:v>
                </c:pt>
                <c:pt idx="30">
                  <c:v>-88.848155197656027</c:v>
                </c:pt>
                <c:pt idx="31">
                  <c:v>-88.550027541926084</c:v>
                </c:pt>
                <c:pt idx="32">
                  <c:v>-88.174820669403019</c:v>
                </c:pt>
                <c:pt idx="33">
                  <c:v>-87.702689702087284</c:v>
                </c:pt>
                <c:pt idx="34">
                  <c:v>-87.108763387957623</c:v>
                </c:pt>
                <c:pt idx="35">
                  <c:v>-86.361953238380394</c:v>
                </c:pt>
                <c:pt idx="36">
                  <c:v>-85.423562608117095</c:v>
                </c:pt>
                <c:pt idx="37">
                  <c:v>-84.24574784117037</c:v>
                </c:pt>
                <c:pt idx="38">
                  <c:v>-82.769992493040917</c:v>
                </c:pt>
                <c:pt idx="39">
                  <c:v>-80.925971335504173</c:v>
                </c:pt>
                <c:pt idx="40">
                  <c:v>-78.631575551427417</c:v>
                </c:pt>
                <c:pt idx="41">
                  <c:v>-75.795526838365163</c:v>
                </c:pt>
                <c:pt idx="42">
                  <c:v>-72.324912581619145</c:v>
                </c:pt>
                <c:pt idx="43">
                  <c:v>-68.140760386965297</c:v>
                </c:pt>
                <c:pt idx="44">
                  <c:v>-63.204182187551389</c:v>
                </c:pt>
                <c:pt idx="45">
                  <c:v>-57.551242392996379</c:v>
                </c:pt>
                <c:pt idx="46">
                  <c:v>-51.324754563449154</c:v>
                </c:pt>
                <c:pt idx="47">
                  <c:v>-44.780351466528494</c:v>
                </c:pt>
                <c:pt idx="48">
                  <c:v>-38.24734162289932</c:v>
                </c:pt>
                <c:pt idx="49">
                  <c:v>-32.052251926553794</c:v>
                </c:pt>
                <c:pt idx="50">
                  <c:v>-26.443877873759977</c:v>
                </c:pt>
                <c:pt idx="51">
                  <c:v>-21.557313444315895</c:v>
                </c:pt>
                <c:pt idx="52">
                  <c:v>-17.422506050598248</c:v>
                </c:pt>
                <c:pt idx="53">
                  <c:v>-13.996875463024123</c:v>
                </c:pt>
                <c:pt idx="54">
                  <c:v>-11.19983077719478</c:v>
                </c:pt>
                <c:pt idx="55">
                  <c:v>-8.9381905084530384</c:v>
                </c:pt>
                <c:pt idx="56">
                  <c:v>-7.1211227068802199</c:v>
                </c:pt>
                <c:pt idx="57">
                  <c:v>-5.6672610023480292</c:v>
                </c:pt>
                <c:pt idx="58">
                  <c:v>-4.5070844327042616</c:v>
                </c:pt>
                <c:pt idx="59">
                  <c:v>-3.5828299717106096</c:v>
                </c:pt>
                <c:pt idx="60">
                  <c:v>-2.8473120741813336</c:v>
                </c:pt>
              </c:numCache>
            </c:numRef>
          </c:yVal>
          <c:smooth val="1"/>
          <c:extLst>
            <c:ext xmlns:c16="http://schemas.microsoft.com/office/drawing/2014/chart" uri="{C3380CC4-5D6E-409C-BE32-E72D297353CC}">
              <c16:uniqueId val="{00000001-AB7B-4E43-8C6D-E779B69A04AB}"/>
            </c:ext>
          </c:extLst>
        </c:ser>
        <c:dLbls>
          <c:showLegendKey val="0"/>
          <c:showVal val="0"/>
          <c:showCatName val="0"/>
          <c:showSerName val="0"/>
          <c:showPercent val="0"/>
          <c:showBubbleSize val="0"/>
        </c:dLbls>
        <c:axId val="184613888"/>
        <c:axId val="184612352"/>
      </c:scatterChart>
      <c:valAx>
        <c:axId val="184609024"/>
        <c:scaling>
          <c:logBase val="10"/>
          <c:orientation val="minMax"/>
          <c:max val="100000"/>
          <c:min val="10"/>
        </c:scaling>
        <c:delete val="0"/>
        <c:axPos val="b"/>
        <c:majorGridlines/>
        <c:minorGridlines/>
        <c:numFmt formatCode="0.00" sourceLinked="1"/>
        <c:majorTickMark val="none"/>
        <c:minorTickMark val="in"/>
        <c:tickLblPos val="low"/>
        <c:crossAx val="184610816"/>
        <c:crosses val="autoZero"/>
        <c:crossBetween val="midCat"/>
        <c:majorUnit val="10"/>
        <c:minorUnit val="10"/>
      </c:valAx>
      <c:valAx>
        <c:axId val="184610816"/>
        <c:scaling>
          <c:orientation val="minMax"/>
          <c:max val="0"/>
          <c:min val="-6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4609024"/>
        <c:crosses val="autoZero"/>
        <c:crossBetween val="midCat"/>
        <c:majorUnit val="10"/>
        <c:minorUnit val="4"/>
      </c:valAx>
      <c:valAx>
        <c:axId val="184612352"/>
        <c:scaling>
          <c:orientation val="minMax"/>
          <c:max val="0"/>
          <c:min val="-180"/>
        </c:scaling>
        <c:delete val="0"/>
        <c:axPos val="r"/>
        <c:numFmt formatCode="General" sourceLinked="1"/>
        <c:majorTickMark val="out"/>
        <c:minorTickMark val="none"/>
        <c:tickLblPos val="nextTo"/>
        <c:crossAx val="184613888"/>
        <c:crosses val="max"/>
        <c:crossBetween val="midCat"/>
      </c:valAx>
      <c:valAx>
        <c:axId val="184613888"/>
        <c:scaling>
          <c:logBase val="10"/>
          <c:orientation val="minMax"/>
        </c:scaling>
        <c:delete val="1"/>
        <c:axPos val="b"/>
        <c:numFmt formatCode="0.00" sourceLinked="1"/>
        <c:majorTickMark val="out"/>
        <c:minorTickMark val="none"/>
        <c:tickLblPos val="nextTo"/>
        <c:crossAx val="184612352"/>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4368842162886065"/>
          <c:y val="0.93793282168842818"/>
          <c:w val="0.4847795598737572"/>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Overall</a:t>
            </a:r>
            <a:r>
              <a:rPr lang="en-US" sz="1000" b="1" baseline="0">
                <a:solidFill>
                  <a:srgbClr val="FF0000"/>
                </a:solidFill>
              </a:rPr>
              <a:t> </a:t>
            </a:r>
            <a:r>
              <a:rPr lang="en-US" sz="1000" b="1">
                <a:solidFill>
                  <a:srgbClr val="FF0000"/>
                </a:solidFill>
              </a:rPr>
              <a:t>Loop Bode &amp; Phase Plot</a:t>
            </a:r>
          </a:p>
        </c:rich>
      </c:tx>
      <c:layout>
        <c:manualLayout>
          <c:xMode val="edge"/>
          <c:yMode val="edge"/>
          <c:x val="0.13838343627120958"/>
          <c:y val="1.032984279026977E-2"/>
        </c:manualLayout>
      </c:layout>
      <c:overlay val="0"/>
      <c:spPr>
        <a:noFill/>
        <a:ln w="25400">
          <a:noFill/>
        </a:ln>
      </c:spPr>
    </c:title>
    <c:autoTitleDeleted val="0"/>
    <c:plotArea>
      <c:layout>
        <c:manualLayout>
          <c:layoutTarget val="inner"/>
          <c:xMode val="edge"/>
          <c:yMode val="edge"/>
          <c:x val="6.5210160502252867E-2"/>
          <c:y val="0.10694663167104113"/>
          <c:w val="0.78402921928873293"/>
          <c:h val="0.72084548480729205"/>
        </c:manualLayout>
      </c:layout>
      <c:scatterChart>
        <c:scatterStyle val="smoothMarker"/>
        <c:varyColors val="0"/>
        <c:ser>
          <c:idx val="2"/>
          <c:order val="0"/>
          <c:tx>
            <c:v>Closed Loop Gain</c:v>
          </c:tx>
          <c:spPr>
            <a:ln w="508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Data!$V$35:$V$95</c:f>
              <c:numCache>
                <c:formatCode>General</c:formatCode>
                <c:ptCount val="61"/>
                <c:pt idx="0">
                  <c:v>-567.81688206086199</c:v>
                </c:pt>
                <c:pt idx="1">
                  <c:v>-573.81688318879389</c:v>
                </c:pt>
                <c:pt idx="2">
                  <c:v>-579.81688497644507</c:v>
                </c:pt>
                <c:pt idx="3">
                  <c:v>-525.81688780967613</c:v>
                </c:pt>
                <c:pt idx="4">
                  <c:v>-531.81689230004633</c:v>
                </c:pt>
                <c:pt idx="5">
                  <c:v>-537.81689941679429</c:v>
                </c:pt>
                <c:pt idx="6">
                  <c:v>-543.8169106960554</c:v>
                </c:pt>
                <c:pt idx="7">
                  <c:v>-549.81692857241978</c:v>
                </c:pt>
                <c:pt idx="8">
                  <c:v>-555.81695690439676</c:v>
                </c:pt>
                <c:pt idx="9">
                  <c:v>-501.81700180714051</c:v>
                </c:pt>
                <c:pt idx="10">
                  <c:v>-567.81707297232992</c:v>
                </c:pt>
                <c:pt idx="11">
                  <c:v>-573.81718575910656</c:v>
                </c:pt>
                <c:pt idx="12">
                  <c:v>-579.81736450809012</c:v>
                </c:pt>
                <c:pt idx="13">
                  <c:v>-525.81764779100649</c:v>
                </c:pt>
                <c:pt idx="14">
                  <c:v>-531.81809672631073</c:v>
                </c:pt>
                <c:pt idx="15">
                  <c:v>-537.81880814559975</c:v>
                </c:pt>
                <c:pt idx="16">
                  <c:v>-543.81993543009241</c:v>
                </c:pt>
                <c:pt idx="17">
                  <c:v>-549.82172145536515</c:v>
                </c:pt>
                <c:pt idx="18">
                  <c:v>-435.82455060444494</c:v>
                </c:pt>
                <c:pt idx="19">
                  <c:v>-501.82903073436222</c:v>
                </c:pt>
                <c:pt idx="20">
                  <c:v>-567.83612178603323</c:v>
                </c:pt>
                <c:pt idx="21">
                  <c:v>-573.84733663905979</c:v>
                </c:pt>
                <c:pt idx="22">
                  <c:v>-579.86505176534718</c:v>
                </c:pt>
                <c:pt idx="23">
                  <c:v>-525.89298089360477</c:v>
                </c:pt>
                <c:pt idx="24">
                  <c:v>-531.93688025406982</c:v>
                </c:pt>
                <c:pt idx="25">
                  <c:v>-538.00555800974098</c:v>
                </c:pt>
                <c:pt idx="26">
                  <c:v>-544.11222395138634</c:v>
                </c:pt>
                <c:pt idx="27">
                  <c:v>-550.27607844846079</c:v>
                </c:pt>
                <c:pt idx="28">
                  <c:v>-436.52371159663238</c:v>
                </c:pt>
                <c:pt idx="29">
                  <c:v>-502.88931561471378</c:v>
                </c:pt>
                <c:pt idx="30">
                  <c:v>-569.41213324100431</c:v>
                </c:pt>
                <c:pt idx="31">
                  <c:v>-576.12980601239656</c:v>
                </c:pt>
                <c:pt idx="32">
                  <c:v>-583.06843746855452</c:v>
                </c:pt>
                <c:pt idx="33">
                  <c:v>-530.23369859088461</c:v>
                </c:pt>
                <c:pt idx="34">
                  <c:v>-537.60851272239665</c:v>
                </c:pt>
                <c:pt idx="35">
                  <c:v>-545.1588944830213</c:v>
                </c:pt>
                <c:pt idx="36">
                  <c:v>-552.84384761032686</c:v>
                </c:pt>
                <c:pt idx="37">
                  <c:v>-560.6237445710193</c:v>
                </c:pt>
                <c:pt idx="38">
                  <c:v>-448.46448339297331</c:v>
                </c:pt>
                <c:pt idx="39">
                  <c:v>-516.33784101118511</c:v>
                </c:pt>
                <c:pt idx="40">
                  <c:v>-584.21957657087808</c:v>
                </c:pt>
                <c:pt idx="41">
                  <c:v>-592.08657121555939</c:v>
                </c:pt>
                <c:pt idx="42">
                  <c:v>-599.91375980438613</c:v>
                </c:pt>
                <c:pt idx="43">
                  <c:v>-547.67143927913389</c:v>
                </c:pt>
                <c:pt idx="44">
                  <c:v>-555.32383426610022</c:v>
                </c:pt>
                <c:pt idx="45">
                  <c:v>-562.8303434517552</c:v>
                </c:pt>
                <c:pt idx="46">
                  <c:v>-570.15090487122336</c:v>
                </c:pt>
                <c:pt idx="47">
                  <c:v>-577.25521728808735</c:v>
                </c:pt>
                <c:pt idx="48">
                  <c:v>-464.13212872992074</c:v>
                </c:pt>
                <c:pt idx="49">
                  <c:v>-590.79346133656281</c:v>
                </c:pt>
                <c:pt idx="50">
                  <c:v>-597.26949545377113</c:v>
                </c:pt>
                <c:pt idx="51">
                  <c:v>-603.59920502424461</c:v>
                </c:pt>
                <c:pt idx="52">
                  <c:v>-609.82093240726556</c:v>
                </c:pt>
                <c:pt idx="53">
                  <c:v>-555.96690391886705</c:v>
                </c:pt>
                <c:pt idx="54">
                  <c:v>-562.061601042956</c:v>
                </c:pt>
                <c:pt idx="55">
                  <c:v>-568.12243318078049</c:v>
                </c:pt>
                <c:pt idx="56">
                  <c:v>-574.16125960833938</c:v>
                </c:pt>
                <c:pt idx="57">
                  <c:v>-580.18593757629083</c:v>
                </c:pt>
                <c:pt idx="58">
                  <c:v>-586.2015809176313</c:v>
                </c:pt>
                <c:pt idx="59">
                  <c:v>-592.21148032374981</c:v>
                </c:pt>
                <c:pt idx="60">
                  <c:v>-598.2177380784226</c:v>
                </c:pt>
              </c:numCache>
            </c:numRef>
          </c:yVal>
          <c:smooth val="1"/>
          <c:extLst>
            <c:ext xmlns:c16="http://schemas.microsoft.com/office/drawing/2014/chart" uri="{C3380CC4-5D6E-409C-BE32-E72D297353CC}">
              <c16:uniqueId val="{00000000-6F1B-4D12-8AA2-26337EC1E55D}"/>
            </c:ext>
          </c:extLst>
        </c:ser>
        <c:dLbls>
          <c:showLegendKey val="0"/>
          <c:showVal val="0"/>
          <c:showCatName val="0"/>
          <c:showSerName val="0"/>
          <c:showPercent val="0"/>
          <c:showBubbleSize val="0"/>
        </c:dLbls>
        <c:axId val="185206272"/>
        <c:axId val="185207808"/>
      </c:scatterChart>
      <c:scatterChart>
        <c:scatterStyle val="smoothMarker"/>
        <c:varyColors val="0"/>
        <c:ser>
          <c:idx val="0"/>
          <c:order val="1"/>
          <c:tx>
            <c:v>Closed Loop Phase</c:v>
          </c:tx>
          <c:spPr>
            <a:ln w="50800">
              <a:solidFill>
                <a:srgbClr val="FF0000"/>
              </a:solidFill>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Data!$W$35:$W$95</c:f>
              <c:numCache>
                <c:formatCode>General</c:formatCode>
                <c:ptCount val="61"/>
                <c:pt idx="0">
                  <c:v>-90.037045094487013</c:v>
                </c:pt>
                <c:pt idx="1">
                  <c:v>-90.046637046711908</c:v>
                </c:pt>
                <c:pt idx="2">
                  <c:v>-90.058712586733137</c:v>
                </c:pt>
                <c:pt idx="3">
                  <c:v>-90.073914387305749</c:v>
                </c:pt>
                <c:pt idx="4">
                  <c:v>-90.093052868087554</c:v>
                </c:pt>
                <c:pt idx="5">
                  <c:v>-90.117146713666585</c:v>
                </c:pt>
                <c:pt idx="6">
                  <c:v>-90.147478969619726</c:v>
                </c:pt>
                <c:pt idx="7">
                  <c:v>-90.185664860253794</c:v>
                </c:pt>
                <c:pt idx="8">
                  <c:v>-90.233737766006755</c:v>
                </c:pt>
                <c:pt idx="9">
                  <c:v>-90.29425645356001</c:v>
                </c:pt>
                <c:pt idx="10">
                  <c:v>-90.37044611868798</c:v>
                </c:pt>
                <c:pt idx="11">
                  <c:v>-90.466359906150416</c:v>
                </c:pt>
                <c:pt idx="12">
                  <c:v>-90.587104055953105</c:v>
                </c:pt>
                <c:pt idx="13">
                  <c:v>-90.739103266810687</c:v>
                </c:pt>
                <c:pt idx="14">
                  <c:v>-90.9304429970407</c:v>
                </c:pt>
                <c:pt idx="15">
                  <c:v>-91.171292483591671</c:v>
                </c:pt>
                <c:pt idx="16">
                  <c:v>-91.47443832701623</c:v>
                </c:pt>
                <c:pt idx="17">
                  <c:v>-91.85594536452308</c:v>
                </c:pt>
                <c:pt idx="18">
                  <c:v>-92.33595968842333</c:v>
                </c:pt>
                <c:pt idx="19">
                  <c:v>-92.939771362760496</c:v>
                </c:pt>
                <c:pt idx="20">
                  <c:v>-93.698874903336119</c:v>
                </c:pt>
                <c:pt idx="21">
                  <c:v>-94.652469494072804</c:v>
                </c:pt>
                <c:pt idx="22">
                  <c:v>-95.848888380359497</c:v>
                </c:pt>
                <c:pt idx="23">
                  <c:v>-97.347008690377479</c:v>
                </c:pt>
                <c:pt idx="24">
                  <c:v>-99.217125044310322</c:v>
                </c:pt>
                <c:pt idx="25">
                  <c:v>-101.54039836289752</c:v>
                </c:pt>
                <c:pt idx="26">
                  <c:v>-104.40528540545151</c:v>
                </c:pt>
                <c:pt idx="27">
                  <c:v>-107.89840488985413</c:v>
                </c:pt>
                <c:pt idx="28">
                  <c:v>-112.08664570741449</c:v>
                </c:pt>
                <c:pt idx="29">
                  <c:v>-116.98856415406645</c:v>
                </c:pt>
                <c:pt idx="30">
                  <c:v>-122.53822263824812</c:v>
                </c:pt>
                <c:pt idx="31">
                  <c:v>-128.55621267815383</c:v>
                </c:pt>
                <c:pt idx="32">
                  <c:v>-134.75114564822087</c:v>
                </c:pt>
                <c:pt idx="33">
                  <c:v>-140.7675449003294</c:v>
                </c:pt>
                <c:pt idx="34">
                  <c:v>-146.26477159608888</c:v>
                </c:pt>
                <c:pt idx="35">
                  <c:v>-150.98501945369355</c:v>
                </c:pt>
                <c:pt idx="36">
                  <c:v>-154.77800799149966</c:v>
                </c:pt>
                <c:pt idx="37">
                  <c:v>-157.5838661661644</c:v>
                </c:pt>
                <c:pt idx="38">
                  <c:v>-159.39707197388128</c:v>
                </c:pt>
                <c:pt idx="39">
                  <c:v>-160.23223000080714</c:v>
                </c:pt>
                <c:pt idx="40">
                  <c:v>-160.10080986350835</c:v>
                </c:pt>
                <c:pt idx="41">
                  <c:v>-159.00081145439043</c:v>
                </c:pt>
                <c:pt idx="42">
                  <c:v>-156.91833818926816</c:v>
                </c:pt>
                <c:pt idx="43">
                  <c:v>-153.84146035838447</c:v>
                </c:pt>
                <c:pt idx="44">
                  <c:v>-149.78676111009622</c:v>
                </c:pt>
                <c:pt idx="45">
                  <c:v>-144.83550028148525</c:v>
                </c:pt>
                <c:pt idx="46">
                  <c:v>-139.16696772013842</c:v>
                </c:pt>
                <c:pt idx="47">
                  <c:v>-133.06606139903727</c:v>
                </c:pt>
                <c:pt idx="48">
                  <c:v>-126.88547058692052</c:v>
                </c:pt>
                <c:pt idx="49">
                  <c:v>-120.97041372003777</c:v>
                </c:pt>
                <c:pt idx="50">
                  <c:v>-115.58450555317948</c:v>
                </c:pt>
                <c:pt idx="51">
                  <c:v>-110.87467085489129</c:v>
                </c:pt>
                <c:pt idx="52">
                  <c:v>-106.88025429887222</c:v>
                </c:pt>
                <c:pt idx="53">
                  <c:v>-103.56614449346094</c:v>
                </c:pt>
                <c:pt idx="54">
                  <c:v>-100.85768662787032</c:v>
                </c:pt>
                <c:pt idx="55">
                  <c:v>-98.666414558135699</c:v>
                </c:pt>
                <c:pt idx="56">
                  <c:v>-96.905242798519225</c:v>
                </c:pt>
                <c:pt idx="57">
                  <c:v>-95.495781196363055</c:v>
                </c:pt>
                <c:pt idx="58">
                  <c:v>-94.370873031037021</c:v>
                </c:pt>
                <c:pt idx="59">
                  <c:v>-93.474633334252303</c:v>
                </c:pt>
                <c:pt idx="60">
                  <c:v>-92.761368392445235</c:v>
                </c:pt>
              </c:numCache>
            </c:numRef>
          </c:yVal>
          <c:smooth val="1"/>
          <c:extLst>
            <c:ext xmlns:c16="http://schemas.microsoft.com/office/drawing/2014/chart" uri="{C3380CC4-5D6E-409C-BE32-E72D297353CC}">
              <c16:uniqueId val="{00000001-6F1B-4D12-8AA2-26337EC1E55D}"/>
            </c:ext>
          </c:extLst>
        </c:ser>
        <c:dLbls>
          <c:showLegendKey val="0"/>
          <c:showVal val="0"/>
          <c:showCatName val="0"/>
          <c:showSerName val="0"/>
          <c:showPercent val="0"/>
          <c:showBubbleSize val="0"/>
        </c:dLbls>
        <c:axId val="185211136"/>
        <c:axId val="185209600"/>
      </c:scatterChart>
      <c:valAx>
        <c:axId val="185206272"/>
        <c:scaling>
          <c:logBase val="10"/>
          <c:orientation val="minMax"/>
          <c:max val="100000"/>
          <c:min val="10"/>
        </c:scaling>
        <c:delete val="0"/>
        <c:axPos val="b"/>
        <c:majorGridlines/>
        <c:minorGridlines/>
        <c:numFmt formatCode="0.00" sourceLinked="1"/>
        <c:majorTickMark val="none"/>
        <c:minorTickMark val="in"/>
        <c:tickLblPos val="low"/>
        <c:crossAx val="185207808"/>
        <c:crosses val="autoZero"/>
        <c:crossBetween val="midCat"/>
        <c:majorUnit val="10"/>
        <c:minorUnit val="10"/>
      </c:valAx>
      <c:valAx>
        <c:axId val="185207808"/>
        <c:scaling>
          <c:orientation val="minMax"/>
          <c:max val="60"/>
          <c:min val="-6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206272"/>
        <c:crosses val="autoZero"/>
        <c:crossBetween val="midCat"/>
        <c:majorUnit val="20"/>
        <c:minorUnit val="4"/>
      </c:valAx>
      <c:valAx>
        <c:axId val="185209600"/>
        <c:scaling>
          <c:orientation val="minMax"/>
          <c:max val="180"/>
          <c:min val="0"/>
        </c:scaling>
        <c:delete val="0"/>
        <c:axPos val="r"/>
        <c:numFmt formatCode="General" sourceLinked="1"/>
        <c:majorTickMark val="out"/>
        <c:minorTickMark val="none"/>
        <c:tickLblPos val="nextTo"/>
        <c:crossAx val="185211136"/>
        <c:crosses val="max"/>
        <c:crossBetween val="midCat"/>
      </c:valAx>
      <c:valAx>
        <c:axId val="185211136"/>
        <c:scaling>
          <c:logBase val="10"/>
          <c:orientation val="minMax"/>
        </c:scaling>
        <c:delete val="1"/>
        <c:axPos val="b"/>
        <c:numFmt formatCode="0.00" sourceLinked="1"/>
        <c:majorTickMark val="out"/>
        <c:minorTickMark val="none"/>
        <c:tickLblPos val="nextTo"/>
        <c:crossAx val="185209600"/>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b"/>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900" b="1">
                <a:solidFill>
                  <a:srgbClr val="FF0000"/>
                </a:solidFill>
              </a:rPr>
              <a:t>Control</a:t>
            </a:r>
            <a:r>
              <a:rPr lang="en-US" sz="900" b="1" baseline="0">
                <a:solidFill>
                  <a:srgbClr val="FF0000"/>
                </a:solidFill>
              </a:rPr>
              <a:t> to output Loop and Feedack </a:t>
            </a:r>
            <a:r>
              <a:rPr lang="en-US" sz="900" b="1">
                <a:solidFill>
                  <a:srgbClr val="FF0000"/>
                </a:solidFill>
              </a:rPr>
              <a:t>Loop Bode</a:t>
            </a:r>
          </a:p>
        </c:rich>
      </c:tx>
      <c:layout>
        <c:manualLayout>
          <c:xMode val="edge"/>
          <c:yMode val="edge"/>
          <c:x val="0.13840942387148353"/>
          <c:y val="2.4395634756181794E-2"/>
        </c:manualLayout>
      </c:layout>
      <c:overlay val="0"/>
      <c:spPr>
        <a:noFill/>
        <a:ln w="25400">
          <a:noFill/>
        </a:ln>
      </c:spPr>
    </c:title>
    <c:autoTitleDeleted val="0"/>
    <c:plotArea>
      <c:layout>
        <c:manualLayout>
          <c:layoutTarget val="inner"/>
          <c:xMode val="edge"/>
          <c:yMode val="edge"/>
          <c:x val="6.5210160502252867E-2"/>
          <c:y val="0.10694663167104113"/>
          <c:w val="0.78402921928873293"/>
          <c:h val="0.72053170163338853"/>
        </c:manualLayout>
      </c:layout>
      <c:scatterChart>
        <c:scatterStyle val="smoothMarker"/>
        <c:varyColors val="0"/>
        <c:ser>
          <c:idx val="2"/>
          <c:order val="0"/>
          <c:tx>
            <c:v>Gvc(f)dB</c:v>
          </c:tx>
          <c:spPr>
            <a:ln w="635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Data!$G$35:$G$95</c:f>
              <c:numCache>
                <c:formatCode>General</c:formatCode>
                <c:ptCount val="61"/>
                <c:pt idx="0">
                  <c:v>-575.66777966637164</c:v>
                </c:pt>
                <c:pt idx="1">
                  <c:v>-581.66777966534471</c:v>
                </c:pt>
                <c:pt idx="2">
                  <c:v>-587.66777966371728</c:v>
                </c:pt>
                <c:pt idx="3">
                  <c:v>-533.66777966113796</c:v>
                </c:pt>
                <c:pt idx="4">
                  <c:v>-539.66777965704966</c:v>
                </c:pt>
                <c:pt idx="5">
                  <c:v>-545.66777965057065</c:v>
                </c:pt>
                <c:pt idx="6">
                  <c:v>-551.66777964030177</c:v>
                </c:pt>
                <c:pt idx="7">
                  <c:v>-557.66777962402682</c:v>
                </c:pt>
                <c:pt idx="8">
                  <c:v>-563.66777959823264</c:v>
                </c:pt>
                <c:pt idx="9">
                  <c:v>-509.66777955735182</c:v>
                </c:pt>
                <c:pt idx="10">
                  <c:v>-575.66777949255993</c:v>
                </c:pt>
                <c:pt idx="11">
                  <c:v>-581.66777938987173</c:v>
                </c:pt>
                <c:pt idx="12">
                  <c:v>-587.66777922712186</c:v>
                </c:pt>
                <c:pt idx="13">
                  <c:v>-533.66777896918086</c:v>
                </c:pt>
                <c:pt idx="14">
                  <c:v>-539.66777856037174</c:v>
                </c:pt>
                <c:pt idx="15">
                  <c:v>-545.66777791245318</c:v>
                </c:pt>
                <c:pt idx="16">
                  <c:v>-551.66777688557158</c:v>
                </c:pt>
                <c:pt idx="17">
                  <c:v>-557.66777525807458</c:v>
                </c:pt>
                <c:pt idx="18">
                  <c:v>-443.66777267866701</c:v>
                </c:pt>
                <c:pt idx="19">
                  <c:v>-509.66776859058422</c:v>
                </c:pt>
                <c:pt idx="20">
                  <c:v>-575.66776211141769</c:v>
                </c:pt>
                <c:pt idx="21">
                  <c:v>-581.66775184265066</c:v>
                </c:pt>
                <c:pt idx="22">
                  <c:v>-587.6677355678014</c:v>
                </c:pt>
                <c:pt idx="23">
                  <c:v>-533.66770977402859</c:v>
                </c:pt>
                <c:pt idx="24">
                  <c:v>-539.6676688939674</c:v>
                </c:pt>
                <c:pt idx="25">
                  <c:v>-545.66760410422467</c:v>
                </c:pt>
                <c:pt idx="26">
                  <c:v>-551.66750142138267</c:v>
                </c:pt>
                <c:pt idx="27">
                  <c:v>-557.66733868501797</c:v>
                </c:pt>
                <c:pt idx="28">
                  <c:v>-443.66708077775223</c:v>
                </c:pt>
                <c:pt idx="29">
                  <c:v>-509.66667205365235</c:v>
                </c:pt>
                <c:pt idx="30">
                  <c:v>-575.66602434839194</c:v>
                </c:pt>
                <c:pt idx="31">
                  <c:v>-581.66499800256452</c:v>
                </c:pt>
                <c:pt idx="32">
                  <c:v>-587.66337185072553</c:v>
                </c:pt>
                <c:pt idx="33">
                  <c:v>-533.66079582033854</c:v>
                </c:pt>
                <c:pt idx="34">
                  <c:v>-539.6567162146348</c:v>
                </c:pt>
                <c:pt idx="35">
                  <c:v>-545.65025831500282</c:v>
                </c:pt>
                <c:pt idx="36">
                  <c:v>-551.64004286357135</c:v>
                </c:pt>
                <c:pt idx="37">
                  <c:v>-557.62390152400383</c:v>
                </c:pt>
                <c:pt idx="38">
                  <c:v>-443.59844148100132</c:v>
                </c:pt>
                <c:pt idx="39">
                  <c:v>-509.5583932991093</c:v>
                </c:pt>
                <c:pt idx="40">
                  <c:v>-575.49566812134515</c:v>
                </c:pt>
                <c:pt idx="41">
                  <c:v>-581.39807468570166</c:v>
                </c:pt>
                <c:pt idx="42">
                  <c:v>-587.24775617331204</c:v>
                </c:pt>
                <c:pt idx="43">
                  <c:v>-533.01968788419651</c:v>
                </c:pt>
                <c:pt idx="44">
                  <c:v>-538.68109954831073</c:v>
                </c:pt>
                <c:pt idx="45">
                  <c:v>-544.19330751984126</c:v>
                </c:pt>
                <c:pt idx="46">
                  <c:v>-549.51746848154812</c:v>
                </c:pt>
                <c:pt idx="47">
                  <c:v>-554.62405359203467</c:v>
                </c:pt>
                <c:pt idx="48">
                  <c:v>-439.50239963112222</c:v>
                </c:pt>
                <c:pt idx="49">
                  <c:v>-564.16463763120203</c:v>
                </c:pt>
                <c:pt idx="50">
                  <c:v>-568.64124311797116</c:v>
                </c:pt>
                <c:pt idx="51">
                  <c:v>-572.97131323694703</c:v>
                </c:pt>
                <c:pt idx="52">
                  <c:v>-577.19326812609586</c:v>
                </c:pt>
                <c:pt idx="53">
                  <c:v>-521.33938319060451</c:v>
                </c:pt>
                <c:pt idx="54">
                  <c:v>-525.43417089278364</c:v>
                </c:pt>
                <c:pt idx="55">
                  <c:v>-529.49506018249122</c:v>
                </c:pt>
                <c:pt idx="56">
                  <c:v>-533.5339226708378</c:v>
                </c:pt>
                <c:pt idx="57">
                  <c:v>-537.55862339176201</c:v>
                </c:pt>
                <c:pt idx="58">
                  <c:v>-541.5742810893189</c:v>
                </c:pt>
                <c:pt idx="59">
                  <c:v>-545.58418955362208</c:v>
                </c:pt>
                <c:pt idx="60">
                  <c:v>-549.59045302363279</c:v>
                </c:pt>
              </c:numCache>
            </c:numRef>
          </c:yVal>
          <c:smooth val="1"/>
          <c:extLst>
            <c:ext xmlns:c16="http://schemas.microsoft.com/office/drawing/2014/chart" uri="{C3380CC4-5D6E-409C-BE32-E72D297353CC}">
              <c16:uniqueId val="{00000000-2B3F-4AAE-B26B-F58C7845BB23}"/>
            </c:ext>
          </c:extLst>
        </c:ser>
        <c:ser>
          <c:idx val="1"/>
          <c:order val="2"/>
          <c:tx>
            <c:v>Gcv(f)dB</c:v>
          </c:tx>
          <c:spPr>
            <a:ln w="63500">
              <a:solidFill>
                <a:srgbClr val="FF0000"/>
              </a:solidFill>
              <a:prstDash val="sysDash"/>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Data!$S$35:$S$95</c:f>
              <c:numCache>
                <c:formatCode>General</c:formatCode>
                <c:ptCount val="61"/>
                <c:pt idx="0">
                  <c:v>7.8508976055097</c:v>
                </c:pt>
                <c:pt idx="1">
                  <c:v>7.8508964765508598</c:v>
                </c:pt>
                <c:pt idx="2">
                  <c:v>7.8508946872722705</c:v>
                </c:pt>
                <c:pt idx="3">
                  <c:v>7.8508918514618369</c:v>
                </c:pt>
                <c:pt idx="4">
                  <c:v>7.8508873570034154</c:v>
                </c:pt>
                <c:pt idx="5">
                  <c:v>7.8508802337763921</c:v>
                </c:pt>
                <c:pt idx="6">
                  <c:v>7.8508689442463009</c:v>
                </c:pt>
                <c:pt idx="7">
                  <c:v>7.8508510516070409</c:v>
                </c:pt>
                <c:pt idx="8">
                  <c:v>7.8508226938358705</c:v>
                </c:pt>
                <c:pt idx="9">
                  <c:v>7.8507777502112646</c:v>
                </c:pt>
                <c:pt idx="10">
                  <c:v>7.8507065202299477</c:v>
                </c:pt>
                <c:pt idx="11">
                  <c:v>7.8505936307652053</c:v>
                </c:pt>
                <c:pt idx="12">
                  <c:v>7.8504147190316864</c:v>
                </c:pt>
                <c:pt idx="13">
                  <c:v>7.8501311781743732</c:v>
                </c:pt>
                <c:pt idx="14">
                  <c:v>7.8496818340608936</c:v>
                </c:pt>
                <c:pt idx="15">
                  <c:v>7.8489697668534655</c:v>
                </c:pt>
                <c:pt idx="16">
                  <c:v>7.8478414554792213</c:v>
                </c:pt>
                <c:pt idx="17">
                  <c:v>7.846053802709493</c:v>
                </c:pt>
                <c:pt idx="18">
                  <c:v>7.8432220742221235</c:v>
                </c:pt>
                <c:pt idx="19">
                  <c:v>7.8387378562220169</c:v>
                </c:pt>
                <c:pt idx="20">
                  <c:v>7.8316403253845301</c:v>
                </c:pt>
                <c:pt idx="21">
                  <c:v>7.8204152035908656</c:v>
                </c:pt>
                <c:pt idx="22">
                  <c:v>7.802683802454224</c:v>
                </c:pt>
                <c:pt idx="23">
                  <c:v>7.7747288804237158</c:v>
                </c:pt>
                <c:pt idx="24">
                  <c:v>7.7307886398975532</c:v>
                </c:pt>
                <c:pt idx="25">
                  <c:v>7.662046094483701</c:v>
                </c:pt>
                <c:pt idx="26">
                  <c:v>7.5552774699962946</c:v>
                </c:pt>
                <c:pt idx="27">
                  <c:v>7.3912602365572644</c:v>
                </c:pt>
                <c:pt idx="28">
                  <c:v>7.1433691811198239</c:v>
                </c:pt>
                <c:pt idx="29">
                  <c:v>6.7773564389385559</c:v>
                </c:pt>
                <c:pt idx="30">
                  <c:v>6.2538911073877133</c:v>
                </c:pt>
                <c:pt idx="31">
                  <c:v>5.5351919901679958</c:v>
                </c:pt>
                <c:pt idx="32">
                  <c:v>4.5949343821710515</c:v>
                </c:pt>
                <c:pt idx="33">
                  <c:v>3.4270972294538398</c:v>
                </c:pt>
                <c:pt idx="34">
                  <c:v>2.0482034922381822</c:v>
                </c:pt>
                <c:pt idx="35">
                  <c:v>0.49136383198143696</c:v>
                </c:pt>
                <c:pt idx="36">
                  <c:v>-1.2038047467554707</c:v>
                </c:pt>
                <c:pt idx="37">
                  <c:v>-2.99984304701543</c:v>
                </c:pt>
                <c:pt idx="38">
                  <c:v>-4.8660419119720473</c:v>
                </c:pt>
                <c:pt idx="39">
                  <c:v>-6.7794477120757843</c:v>
                </c:pt>
                <c:pt idx="40">
                  <c:v>-8.723908449532944</c:v>
                </c:pt>
                <c:pt idx="41">
                  <c:v>-10.688496529857709</c:v>
                </c:pt>
                <c:pt idx="42">
                  <c:v>-12.666003631074078</c:v>
                </c:pt>
                <c:pt idx="43">
                  <c:v>-14.651751394937467</c:v>
                </c:pt>
                <c:pt idx="44">
                  <c:v>-16.642734717789438</c:v>
                </c:pt>
                <c:pt idx="45">
                  <c:v>-18.637035931913964</c:v>
                </c:pt>
                <c:pt idx="46">
                  <c:v>-20.633436389675211</c:v>
                </c:pt>
                <c:pt idx="47">
                  <c:v>-22.631163696052695</c:v>
                </c:pt>
                <c:pt idx="48">
                  <c:v>-24.629729098798499</c:v>
                </c:pt>
                <c:pt idx="49">
                  <c:v>-26.628823705360809</c:v>
                </c:pt>
                <c:pt idx="50">
                  <c:v>-28.62825233580002</c:v>
                </c:pt>
                <c:pt idx="51">
                  <c:v>-30.6278917872976</c:v>
                </c:pt>
                <c:pt idx="52">
                  <c:v>-32.627664281169693</c:v>
                </c:pt>
                <c:pt idx="53">
                  <c:v>-34.627520728262546</c:v>
                </c:pt>
                <c:pt idx="54">
                  <c:v>-36.627430150172337</c:v>
                </c:pt>
                <c:pt idx="55">
                  <c:v>-38.627372998289303</c:v>
                </c:pt>
                <c:pt idx="56">
                  <c:v>-40.627336937501596</c:v>
                </c:pt>
                <c:pt idx="57">
                  <c:v>-42.627314184528871</c:v>
                </c:pt>
                <c:pt idx="58">
                  <c:v>-44.627299828312431</c:v>
                </c:pt>
                <c:pt idx="59">
                  <c:v>-46.627290770127694</c:v>
                </c:pt>
                <c:pt idx="60">
                  <c:v>-48.627285054789823</c:v>
                </c:pt>
              </c:numCache>
            </c:numRef>
          </c:yVal>
          <c:smooth val="1"/>
          <c:extLst>
            <c:ext xmlns:c16="http://schemas.microsoft.com/office/drawing/2014/chart" uri="{C3380CC4-5D6E-409C-BE32-E72D297353CC}">
              <c16:uniqueId val="{00000001-2B3F-4AAE-B26B-F58C7845BB23}"/>
            </c:ext>
          </c:extLst>
        </c:ser>
        <c:dLbls>
          <c:showLegendKey val="0"/>
          <c:showVal val="0"/>
          <c:showCatName val="0"/>
          <c:showSerName val="0"/>
          <c:showPercent val="0"/>
          <c:showBubbleSize val="0"/>
        </c:dLbls>
        <c:axId val="185264000"/>
        <c:axId val="185265536"/>
      </c:scatterChart>
      <c:scatterChart>
        <c:scatterStyle val="smoothMarker"/>
        <c:varyColors val="0"/>
        <c:ser>
          <c:idx val="0"/>
          <c:order val="1"/>
          <c:tx>
            <c:v>Gvc(f) Phase</c:v>
          </c:tx>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Data!$H$35:$H$95</c:f>
              <c:numCache>
                <c:formatCode>General</c:formatCode>
                <c:ptCount val="61"/>
                <c:pt idx="0">
                  <c:v>90.001152086198942</c:v>
                </c:pt>
                <c:pt idx="1">
                  <c:v>90.001450350544459</c:v>
                </c:pt>
                <c:pt idx="2">
                  <c:v>90.001825851345046</c:v>
                </c:pt>
                <c:pt idx="3">
                  <c:v>90.002298974204507</c:v>
                </c:pt>
                <c:pt idx="4">
                  <c:v>90.00289403633144</c:v>
                </c:pt>
                <c:pt idx="5">
                  <c:v>90.003643216445113</c:v>
                </c:pt>
                <c:pt idx="6">
                  <c:v>90.00458641111733</c:v>
                </c:pt>
                <c:pt idx="7">
                  <c:v>90.005773848901669</c:v>
                </c:pt>
                <c:pt idx="8">
                  <c:v>90.007268765185785</c:v>
                </c:pt>
                <c:pt idx="9">
                  <c:v>90.009151746368644</c:v>
                </c:pt>
                <c:pt idx="10">
                  <c:v>90.011520086043873</c:v>
                </c:pt>
                <c:pt idx="11">
                  <c:v>90.014502888904516</c:v>
                </c:pt>
                <c:pt idx="12">
                  <c:v>90.018258023347101</c:v>
                </c:pt>
                <c:pt idx="13">
                  <c:v>90.022985852654259</c:v>
                </c:pt>
                <c:pt idx="14">
                  <c:v>90.028937272395481</c:v>
                </c:pt>
                <c:pt idx="15">
                  <c:v>90.03642970632167</c:v>
                </c:pt>
                <c:pt idx="16">
                  <c:v>90.045862152775427</c:v>
                </c:pt>
                <c:pt idx="17">
                  <c:v>90.057736921760707</c:v>
                </c:pt>
                <c:pt idx="18">
                  <c:v>90.072699908728069</c:v>
                </c:pt>
                <c:pt idx="19">
                  <c:v>90.091507620020749</c:v>
                </c:pt>
                <c:pt idx="20">
                  <c:v>90.115199930964025</c:v>
                </c:pt>
                <c:pt idx="21">
                  <c:v>90.145027966174794</c:v>
                </c:pt>
                <c:pt idx="22">
                  <c:v>90.182579132159759</c:v>
                </c:pt>
                <c:pt idx="23">
                  <c:v>90.229853417636178</c:v>
                </c:pt>
                <c:pt idx="24">
                  <c:v>90.289367199796203</c:v>
                </c:pt>
                <c:pt idx="25">
                  <c:v>90.36428975017985</c:v>
                </c:pt>
                <c:pt idx="26">
                  <c:v>90.458609882681486</c:v>
                </c:pt>
                <c:pt idx="27">
                  <c:v>90.577348323333197</c:v>
                </c:pt>
                <c:pt idx="28">
                  <c:v>90.726837532860159</c:v>
                </c:pt>
                <c:pt idx="29">
                  <c:v>90.91498942146157</c:v>
                </c:pt>
                <c:pt idx="30">
                  <c:v>91.151844888386861</c:v>
                </c:pt>
                <c:pt idx="31">
                  <c:v>91.449972526420225</c:v>
                </c:pt>
                <c:pt idx="32">
                  <c:v>91.825179384886354</c:v>
                </c:pt>
                <c:pt idx="33">
                  <c:v>92.297310729148705</c:v>
                </c:pt>
                <c:pt idx="34">
                  <c:v>92.891236954585295</c:v>
                </c:pt>
                <c:pt idx="35">
                  <c:v>93.638047033711089</c:v>
                </c:pt>
                <c:pt idx="36">
                  <c:v>94.57643760801291</c:v>
                </c:pt>
                <c:pt idx="37">
                  <c:v>95.754252330507754</c:v>
                </c:pt>
                <c:pt idx="38">
                  <c:v>97.23002114383803</c:v>
                </c:pt>
                <c:pt idx="39">
                  <c:v>99.074029747711549</c:v>
                </c:pt>
                <c:pt idx="40">
                  <c:v>101.36842453461547</c:v>
                </c:pt>
                <c:pt idx="41">
                  <c:v>104.20447322998116</c:v>
                </c:pt>
                <c:pt idx="42">
                  <c:v>107.67508747267017</c:v>
                </c:pt>
                <c:pt idx="43">
                  <c:v>111.85924004427059</c:v>
                </c:pt>
                <c:pt idx="44">
                  <c:v>116.79581815499137</c:v>
                </c:pt>
                <c:pt idx="45">
                  <c:v>122.44875787909507</c:v>
                </c:pt>
                <c:pt idx="46">
                  <c:v>128.67524565268064</c:v>
                </c:pt>
                <c:pt idx="47">
                  <c:v>135.21964870514975</c:v>
                </c:pt>
                <c:pt idx="48">
                  <c:v>141.75267201397975</c:v>
                </c:pt>
                <c:pt idx="49">
                  <c:v>147.94774818176793</c:v>
                </c:pt>
                <c:pt idx="50">
                  <c:v>153.55612221228287</c:v>
                </c:pt>
                <c:pt idx="51">
                  <c:v>158.44268662403042</c:v>
                </c:pt>
                <c:pt idx="52">
                  <c:v>162.57749400369116</c:v>
                </c:pt>
                <c:pt idx="53">
                  <c:v>166.00312496821178</c:v>
                </c:pt>
                <c:pt idx="54">
                  <c:v>168.80016956534826</c:v>
                </c:pt>
                <c:pt idx="55">
                  <c:v>171.06180976363842</c:v>
                </c:pt>
                <c:pt idx="56">
                  <c:v>172.87887750924983</c:v>
                </c:pt>
                <c:pt idx="57">
                  <c:v>174.33273916933015</c:v>
                </c:pt>
                <c:pt idx="58">
                  <c:v>175.49291570366449</c:v>
                </c:pt>
                <c:pt idx="59">
                  <c:v>176.41717013661096</c:v>
                </c:pt>
                <c:pt idx="60">
                  <c:v>177.15268801186158</c:v>
                </c:pt>
              </c:numCache>
            </c:numRef>
          </c:yVal>
          <c:smooth val="1"/>
          <c:extLst>
            <c:ext xmlns:c16="http://schemas.microsoft.com/office/drawing/2014/chart" uri="{C3380CC4-5D6E-409C-BE32-E72D297353CC}">
              <c16:uniqueId val="{00000002-2B3F-4AAE-B26B-F58C7845BB23}"/>
            </c:ext>
          </c:extLst>
        </c:ser>
        <c:ser>
          <c:idx val="3"/>
          <c:order val="3"/>
          <c:tx>
            <c:v>Gcv(f) Phase</c:v>
          </c:tx>
          <c:spPr>
            <a:ln w="25400">
              <a:prstDash val="sysDash"/>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Data!$T$35:$T$95</c:f>
              <c:numCache>
                <c:formatCode>General</c:formatCode>
                <c:ptCount val="61"/>
                <c:pt idx="0">
                  <c:v>179.96180281931402</c:v>
                </c:pt>
                <c:pt idx="1">
                  <c:v>179.95191260274362</c:v>
                </c:pt>
                <c:pt idx="2">
                  <c:v>179.9394615619218</c:v>
                </c:pt>
                <c:pt idx="3">
                  <c:v>179.92378663848973</c:v>
                </c:pt>
                <c:pt idx="4">
                  <c:v>179.90405309558099</c:v>
                </c:pt>
                <c:pt idx="5">
                  <c:v>179.8792100698883</c:v>
                </c:pt>
                <c:pt idx="6">
                  <c:v>179.84793461926293</c:v>
                </c:pt>
                <c:pt idx="7">
                  <c:v>179.80856129084455</c:v>
                </c:pt>
                <c:pt idx="8">
                  <c:v>179.75899346880746</c:v>
                </c:pt>
                <c:pt idx="9">
                  <c:v>179.69659180007133</c:v>
                </c:pt>
                <c:pt idx="10">
                  <c:v>179.61803379526813</c:v>
                </c:pt>
                <c:pt idx="11">
                  <c:v>179.51913720494508</c:v>
                </c:pt>
                <c:pt idx="12">
                  <c:v>179.39463792069978</c:v>
                </c:pt>
                <c:pt idx="13">
                  <c:v>179.23791088053503</c:v>
                </c:pt>
                <c:pt idx="14">
                  <c:v>179.0406197305638</c:v>
                </c:pt>
                <c:pt idx="15">
                  <c:v>178.79227781008666</c:v>
                </c:pt>
                <c:pt idx="16">
                  <c:v>178.47969952020833</c:v>
                </c:pt>
                <c:pt idx="17">
                  <c:v>178.0863177137162</c:v>
                </c:pt>
                <c:pt idx="18">
                  <c:v>177.5913404028486</c:v>
                </c:pt>
                <c:pt idx="19">
                  <c:v>176.96872101721874</c:v>
                </c:pt>
                <c:pt idx="20">
                  <c:v>176.18592516569984</c:v>
                </c:pt>
                <c:pt idx="21">
                  <c:v>175.20250253975237</c:v>
                </c:pt>
                <c:pt idx="22">
                  <c:v>173.96853248748076</c:v>
                </c:pt>
                <c:pt idx="23">
                  <c:v>172.42313789198636</c:v>
                </c:pt>
                <c:pt idx="24">
                  <c:v>170.49350775589349</c:v>
                </c:pt>
                <c:pt idx="25">
                  <c:v>168.09531188692264</c:v>
                </c:pt>
                <c:pt idx="26">
                  <c:v>165.13610471186703</c:v>
                </c:pt>
                <c:pt idx="27">
                  <c:v>161.52424678681265</c:v>
                </c:pt>
                <c:pt idx="28">
                  <c:v>157.18651675972535</c:v>
                </c:pt>
                <c:pt idx="29">
                  <c:v>152.09644642447194</c:v>
                </c:pt>
                <c:pt idx="30">
                  <c:v>146.30993247336505</c:v>
                </c:pt>
                <c:pt idx="31">
                  <c:v>139.99381479542583</c:v>
                </c:pt>
                <c:pt idx="32">
                  <c:v>133.42367496689275</c:v>
                </c:pt>
                <c:pt idx="33">
                  <c:v>126.93514437052185</c:v>
                </c:pt>
                <c:pt idx="34">
                  <c:v>120.84399144932581</c:v>
                </c:pt>
                <c:pt idx="35">
                  <c:v>115.3769335125953</c:v>
                </c:pt>
                <c:pt idx="36">
                  <c:v>110.64555440048738</c:v>
                </c:pt>
                <c:pt idx="37">
                  <c:v>106.66188150332785</c:v>
                </c:pt>
                <c:pt idx="38">
                  <c:v>103.37290688228074</c:v>
                </c:pt>
                <c:pt idx="39">
                  <c:v>100.6937402514813</c:v>
                </c:pt>
                <c:pt idx="40">
                  <c:v>98.530765601876126</c:v>
                </c:pt>
                <c:pt idx="41">
                  <c:v>96.794715315628395</c:v>
                </c:pt>
                <c:pt idx="42">
                  <c:v>95.40657433806166</c:v>
                </c:pt>
                <c:pt idx="43">
                  <c:v>94.29929959734487</c:v>
                </c:pt>
                <c:pt idx="44">
                  <c:v>93.417420734912454</c:v>
                </c:pt>
                <c:pt idx="45">
                  <c:v>92.715741839419707</c:v>
                </c:pt>
                <c:pt idx="46">
                  <c:v>92.15778662718094</c:v>
                </c:pt>
                <c:pt idx="47">
                  <c:v>91.714289895812925</c:v>
                </c:pt>
                <c:pt idx="48">
                  <c:v>91.361857399099691</c:v>
                </c:pt>
                <c:pt idx="49">
                  <c:v>91.081838098194254</c:v>
                </c:pt>
                <c:pt idx="50">
                  <c:v>90.859372234537588</c:v>
                </c:pt>
                <c:pt idx="51">
                  <c:v>90.682642521078279</c:v>
                </c:pt>
                <c:pt idx="52">
                  <c:v>90.542251697436654</c:v>
                </c:pt>
                <c:pt idx="53">
                  <c:v>90.430730538327253</c:v>
                </c:pt>
                <c:pt idx="54">
                  <c:v>90.342143806781394</c:v>
                </c:pt>
                <c:pt idx="55">
                  <c:v>90.271775678225879</c:v>
                </c:pt>
                <c:pt idx="56">
                  <c:v>90.215879692230914</c:v>
                </c:pt>
                <c:pt idx="57">
                  <c:v>90.171479634306777</c:v>
                </c:pt>
                <c:pt idx="58">
                  <c:v>90.136211265298456</c:v>
                </c:pt>
                <c:pt idx="59">
                  <c:v>90.10819652913672</c:v>
                </c:pt>
                <c:pt idx="60">
                  <c:v>90.085943595693166</c:v>
                </c:pt>
              </c:numCache>
            </c:numRef>
          </c:yVal>
          <c:smooth val="1"/>
          <c:extLst>
            <c:ext xmlns:c16="http://schemas.microsoft.com/office/drawing/2014/chart" uri="{C3380CC4-5D6E-409C-BE32-E72D297353CC}">
              <c16:uniqueId val="{00000003-2B3F-4AAE-B26B-F58C7845BB23}"/>
            </c:ext>
          </c:extLst>
        </c:ser>
        <c:dLbls>
          <c:showLegendKey val="0"/>
          <c:showVal val="0"/>
          <c:showCatName val="0"/>
          <c:showSerName val="0"/>
          <c:showPercent val="0"/>
          <c:showBubbleSize val="0"/>
        </c:dLbls>
        <c:axId val="185870976"/>
        <c:axId val="185869440"/>
      </c:scatterChart>
      <c:valAx>
        <c:axId val="185264000"/>
        <c:scaling>
          <c:logBase val="10"/>
          <c:orientation val="minMax"/>
          <c:max val="100000"/>
          <c:min val="10"/>
        </c:scaling>
        <c:delete val="0"/>
        <c:axPos val="b"/>
        <c:majorGridlines/>
        <c:minorGridlines/>
        <c:numFmt formatCode="0.00" sourceLinked="1"/>
        <c:majorTickMark val="none"/>
        <c:minorTickMark val="in"/>
        <c:tickLblPos val="low"/>
        <c:crossAx val="185265536"/>
        <c:crosses val="autoZero"/>
        <c:crossBetween val="midCat"/>
        <c:majorUnit val="10"/>
        <c:minorUnit val="10"/>
      </c:valAx>
      <c:valAx>
        <c:axId val="185265536"/>
        <c:scaling>
          <c:orientation val="minMax"/>
          <c:max val="60"/>
          <c:min val="-6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264000"/>
        <c:crosses val="autoZero"/>
        <c:crossBetween val="midCat"/>
        <c:majorUnit val="20"/>
        <c:minorUnit val="4"/>
      </c:valAx>
      <c:valAx>
        <c:axId val="185869440"/>
        <c:scaling>
          <c:orientation val="minMax"/>
          <c:max val="180"/>
          <c:min val="-180"/>
        </c:scaling>
        <c:delete val="0"/>
        <c:axPos val="r"/>
        <c:numFmt formatCode="General" sourceLinked="1"/>
        <c:majorTickMark val="out"/>
        <c:minorTickMark val="none"/>
        <c:tickLblPos val="nextTo"/>
        <c:crossAx val="185870976"/>
        <c:crosses val="max"/>
        <c:crossBetween val="midCat"/>
        <c:majorUnit val="45"/>
        <c:minorUnit val="5"/>
      </c:valAx>
      <c:valAx>
        <c:axId val="185870976"/>
        <c:scaling>
          <c:logBase val="10"/>
          <c:orientation val="minMax"/>
        </c:scaling>
        <c:delete val="1"/>
        <c:axPos val="b"/>
        <c:numFmt formatCode="0.00" sourceLinked="1"/>
        <c:majorTickMark val="out"/>
        <c:minorTickMark val="none"/>
        <c:tickLblPos val="nextTo"/>
        <c:crossAx val="185869440"/>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6.5976298627459413E-3"/>
          <c:y val="0.92362298178449687"/>
          <c:w val="0.973886846844632"/>
          <c:h val="7.6377018215503079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Audio Susceptibility Plot</a:t>
            </a:r>
          </a:p>
        </c:rich>
      </c:tx>
      <c:layout>
        <c:manualLayout>
          <c:xMode val="edge"/>
          <c:yMode val="edge"/>
          <c:x val="0.30611770587345993"/>
          <c:y val="9.3129511579450579E-3"/>
        </c:manualLayout>
      </c:layout>
      <c:overlay val="0"/>
      <c:spPr>
        <a:noFill/>
        <a:ln w="25400">
          <a:noFill/>
        </a:ln>
      </c:spPr>
    </c:title>
    <c:autoTitleDeleted val="0"/>
    <c:plotArea>
      <c:layout>
        <c:manualLayout>
          <c:layoutTarget val="inner"/>
          <c:xMode val="edge"/>
          <c:yMode val="edge"/>
          <c:x val="6.5210160502252867E-2"/>
          <c:y val="8.8605200126222972E-2"/>
          <c:w val="0.7830151600937878"/>
          <c:h val="0.75301422319079814"/>
        </c:manualLayout>
      </c:layout>
      <c:scatterChart>
        <c:scatterStyle val="smoothMarker"/>
        <c:varyColors val="0"/>
        <c:ser>
          <c:idx val="2"/>
          <c:order val="0"/>
          <c:tx>
            <c:v>dB(Gvg(f)_closed)</c:v>
          </c:tx>
          <c:spPr>
            <a:ln w="508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Data!$Y$35:$Y$95</c:f>
              <c:numCache>
                <c:formatCode>General</c:formatCode>
                <c:ptCount val="61"/>
                <c:pt idx="0">
                  <c:v>-611.40087563762654</c:v>
                </c:pt>
                <c:pt idx="1">
                  <c:v>-617.4008756284228</c:v>
                </c:pt>
                <c:pt idx="2">
                  <c:v>-623.40087561383586</c:v>
                </c:pt>
                <c:pt idx="3">
                  <c:v>-569.40087559071731</c:v>
                </c:pt>
                <c:pt idx="4">
                  <c:v>-575.40087555407661</c:v>
                </c:pt>
                <c:pt idx="5">
                  <c:v>-581.40087549600537</c:v>
                </c:pt>
                <c:pt idx="6">
                  <c:v>-587.40087540396848</c:v>
                </c:pt>
                <c:pt idx="7">
                  <c:v>-593.40087525809975</c:v>
                </c:pt>
                <c:pt idx="8">
                  <c:v>-599.40087502691335</c:v>
                </c:pt>
                <c:pt idx="9">
                  <c:v>-545.40087466050784</c:v>
                </c:pt>
                <c:pt idx="10">
                  <c:v>-611.40087407979422</c:v>
                </c:pt>
                <c:pt idx="11">
                  <c:v>-617.40087315942526</c:v>
                </c:pt>
                <c:pt idx="12">
                  <c:v>-623.40087170073912</c:v>
                </c:pt>
                <c:pt idx="13">
                  <c:v>-569.40086938887816</c:v>
                </c:pt>
                <c:pt idx="14">
                  <c:v>-575.40086572482733</c:v>
                </c:pt>
                <c:pt idx="15">
                  <c:v>-581.40085991770343</c:v>
                </c:pt>
                <c:pt idx="16">
                  <c:v>-587.40085071404485</c:v>
                </c:pt>
                <c:pt idx="17">
                  <c:v>-593.4008361272613</c:v>
                </c:pt>
                <c:pt idx="18">
                  <c:v>-479.40081300884776</c:v>
                </c:pt>
                <c:pt idx="19">
                  <c:v>-545.40077636883325</c:v>
                </c:pt>
                <c:pt idx="20">
                  <c:v>-611.40071829883163</c:v>
                </c:pt>
                <c:pt idx="21">
                  <c:v>-617.40062626535655</c:v>
                </c:pt>
                <c:pt idx="22">
                  <c:v>-623.40048040533134</c:v>
                </c:pt>
                <c:pt idx="23">
                  <c:v>-569.40024924081524</c:v>
                </c:pt>
                <c:pt idx="24">
                  <c:v>-575.39988288995301</c:v>
                </c:pt>
                <c:pt idx="25">
                  <c:v>-581.39930231371159</c:v>
                </c:pt>
                <c:pt idx="26">
                  <c:v>-587.39838228981648</c:v>
                </c:pt>
                <c:pt idx="27">
                  <c:v>-593.39692447018888</c:v>
                </c:pt>
                <c:pt idx="28">
                  <c:v>-479.39461478503409</c:v>
                </c:pt>
                <c:pt idx="29">
                  <c:v>-545.39095619640977</c:v>
                </c:pt>
                <c:pt idx="30">
                  <c:v>-611.38516277929784</c:v>
                </c:pt>
                <c:pt idx="31">
                  <c:v>-617.37599349801383</c:v>
                </c:pt>
                <c:pt idx="32">
                  <c:v>-623.3614928564258</c:v>
                </c:pt>
                <c:pt idx="33">
                  <c:v>-569.33858999289248</c:v>
                </c:pt>
                <c:pt idx="34">
                  <c:v>-575.30248814916808</c:v>
                </c:pt>
                <c:pt idx="35">
                  <c:v>-581.24575717170569</c:v>
                </c:pt>
                <c:pt idx="36">
                  <c:v>-587.15703747899761</c:v>
                </c:pt>
                <c:pt idx="37">
                  <c:v>-593.01931103192965</c:v>
                </c:pt>
                <c:pt idx="38">
                  <c:v>-478.80786391150474</c:v>
                </c:pt>
                <c:pt idx="39">
                  <c:v>-544.48844980543788</c:v>
                </c:pt>
                <c:pt idx="40">
                  <c:v>-610.01677295811783</c:v>
                </c:pt>
                <c:pt idx="41">
                  <c:v>-615.34088470634561</c:v>
                </c:pt>
                <c:pt idx="42">
                  <c:v>-620.40747453773781</c:v>
                </c:pt>
                <c:pt idx="43">
                  <c:v>-565.17055403183224</c:v>
                </c:pt>
                <c:pt idx="44">
                  <c:v>-569.59824800816818</c:v>
                </c:pt>
                <c:pt idx="45">
                  <c:v>-573.67429220106396</c:v>
                </c:pt>
                <c:pt idx="46">
                  <c:v>-577.39598770029306</c:v>
                </c:pt>
                <c:pt idx="47">
                  <c:v>-580.77351709052618</c:v>
                </c:pt>
                <c:pt idx="48">
                  <c:v>-463.83194526136367</c:v>
                </c:pt>
                <c:pt idx="49">
                  <c:v>-586.61177372418888</c:v>
                </c:pt>
                <c:pt idx="50">
                  <c:v>-589.16424617666996</c:v>
                </c:pt>
                <c:pt idx="51">
                  <c:v>-591.54287614327575</c:v>
                </c:pt>
                <c:pt idx="52">
                  <c:v>-593.79575197326267</c:v>
                </c:pt>
                <c:pt idx="53">
                  <c:v>-535.96149071892205</c:v>
                </c:pt>
                <c:pt idx="54">
                  <c:v>-538.0687059064087</c:v>
                </c:pt>
                <c:pt idx="55">
                  <c:v>-540.1374547464402</c:v>
                </c:pt>
                <c:pt idx="56">
                  <c:v>-542.18128360431604</c:v>
                </c:pt>
                <c:pt idx="57">
                  <c:v>-544.2091208172676</c:v>
                </c:pt>
                <c:pt idx="58">
                  <c:v>-546.22675867365172</c:v>
                </c:pt>
                <c:pt idx="59">
                  <c:v>-548.2379169984157</c:v>
                </c:pt>
                <c:pt idx="60">
                  <c:v>-550.24496926218046</c:v>
                </c:pt>
              </c:numCache>
            </c:numRef>
          </c:yVal>
          <c:smooth val="1"/>
          <c:extLst>
            <c:ext xmlns:c16="http://schemas.microsoft.com/office/drawing/2014/chart" uri="{C3380CC4-5D6E-409C-BE32-E72D297353CC}">
              <c16:uniqueId val="{00000000-1129-4650-805F-953EB41C3713}"/>
            </c:ext>
          </c:extLst>
        </c:ser>
        <c:dLbls>
          <c:showLegendKey val="0"/>
          <c:showVal val="0"/>
          <c:showCatName val="0"/>
          <c:showSerName val="0"/>
          <c:showPercent val="0"/>
          <c:showBubbleSize val="0"/>
        </c:dLbls>
        <c:axId val="185909632"/>
        <c:axId val="185911168"/>
      </c:scatterChart>
      <c:scatterChart>
        <c:scatterStyle val="smoothMarker"/>
        <c:varyColors val="0"/>
        <c:ser>
          <c:idx val="0"/>
          <c:order val="1"/>
          <c:tx>
            <c:v>Phase(Gvg(f)_closed)</c:v>
          </c:tx>
          <c:spPr>
            <a:ln w="50800">
              <a:solidFill>
                <a:srgbClr val="FF0000"/>
              </a:solidFill>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Data!$Z$35:$Z$95</c:f>
              <c:numCache>
                <c:formatCode>General</c:formatCode>
                <c:ptCount val="61"/>
                <c:pt idx="0">
                  <c:v>90.004402840696599</c:v>
                </c:pt>
                <c:pt idx="1">
                  <c:v>90.005542807986501</c:v>
                </c:pt>
                <c:pt idx="2">
                  <c:v>90.006977950010395</c:v>
                </c:pt>
                <c:pt idx="3">
                  <c:v>90.008785082128156</c:v>
                </c:pt>
                <c:pt idx="4">
                  <c:v>90.011059562399765</c:v>
                </c:pt>
                <c:pt idx="5">
                  <c:v>90.013923004672463</c:v>
                </c:pt>
                <c:pt idx="6">
                  <c:v>90.017527897663413</c:v>
                </c:pt>
                <c:pt idx="7">
                  <c:v>90.022066215018853</c:v>
                </c:pt>
                <c:pt idx="8">
                  <c:v>90.027779638585628</c:v>
                </c:pt>
                <c:pt idx="9">
                  <c:v>90.03497340546464</c:v>
                </c:pt>
                <c:pt idx="10">
                  <c:v>90.04402762756726</c:v>
                </c:pt>
                <c:pt idx="11">
                  <c:v>90.05542745643487</c:v>
                </c:pt>
                <c:pt idx="12">
                  <c:v>90.069778996253135</c:v>
                </c:pt>
                <c:pt idx="13">
                  <c:v>90.08784690446106</c:v>
                </c:pt>
                <c:pt idx="14">
                  <c:v>90.110592478349275</c:v>
                </c:pt>
                <c:pt idx="15">
                  <c:v>90.139227479395913</c:v>
                </c:pt>
                <c:pt idx="16">
                  <c:v>90.175276800354936</c:v>
                </c:pt>
                <c:pt idx="17">
                  <c:v>90.22066014820318</c:v>
                </c:pt>
                <c:pt idx="18">
                  <c:v>90.277807775329705</c:v>
                </c:pt>
                <c:pt idx="19">
                  <c:v>90.349722480304493</c:v>
                </c:pt>
                <c:pt idx="20">
                  <c:v>90.440271893069635</c:v>
                </c:pt>
                <c:pt idx="21">
                  <c:v>90.554266751660165</c:v>
                </c:pt>
                <c:pt idx="22">
                  <c:v>90.697775114473927</c:v>
                </c:pt>
                <c:pt idx="23">
                  <c:v>90.87843650812556</c:v>
                </c:pt>
                <c:pt idx="24">
                  <c:v>91.105864536605608</c:v>
                </c:pt>
                <c:pt idx="25">
                  <c:v>91.392158302582786</c:v>
                </c:pt>
                <c:pt idx="26">
                  <c:v>91.752538543894772</c:v>
                </c:pt>
                <c:pt idx="27">
                  <c:v>92.206146069069959</c:v>
                </c:pt>
                <c:pt idx="28">
                  <c:v>92.777049468338419</c:v>
                </c:pt>
                <c:pt idx="29">
                  <c:v>93.495409453790813</c:v>
                </c:pt>
                <c:pt idx="30">
                  <c:v>94.399118034511091</c:v>
                </c:pt>
                <c:pt idx="31">
                  <c:v>95.535491574507944</c:v>
                </c:pt>
                <c:pt idx="32">
                  <c:v>96.963458763926596</c:v>
                </c:pt>
                <c:pt idx="33">
                  <c:v>98.755923012950333</c:v>
                </c:pt>
                <c:pt idx="34">
                  <c:v>101.00214486019155</c:v>
                </c:pt>
                <c:pt idx="35">
                  <c:v>103.80961531502631</c:v>
                </c:pt>
                <c:pt idx="36">
                  <c:v>107.30434238036153</c:v>
                </c:pt>
                <c:pt idx="37">
                  <c:v>111.62764219846441</c:v>
                </c:pt>
                <c:pt idx="38">
                  <c:v>116.92648902398152</c:v>
                </c:pt>
                <c:pt idx="39">
                  <c:v>123.33383356907856</c:v>
                </c:pt>
                <c:pt idx="40">
                  <c:v>130.93742732607839</c:v>
                </c:pt>
                <c:pt idx="41">
                  <c:v>139.74150057143063</c:v>
                </c:pt>
                <c:pt idx="42">
                  <c:v>149.637309628411</c:v>
                </c:pt>
                <c:pt idx="43">
                  <c:v>160.40310049237743</c:v>
                </c:pt>
                <c:pt idx="44">
                  <c:v>171.73928656378828</c:v>
                </c:pt>
                <c:pt idx="45">
                  <c:v>-176.68493837408863</c:v>
                </c:pt>
                <c:pt idx="46">
                  <c:v>-165.20513967400279</c:v>
                </c:pt>
                <c:pt idx="47">
                  <c:v>-154.15572449800607</c:v>
                </c:pt>
                <c:pt idx="48">
                  <c:v>-143.85468464463361</c:v>
                </c:pt>
                <c:pt idx="49">
                  <c:v>-134.56293944017341</c:v>
                </c:pt>
                <c:pt idx="50">
                  <c:v>-126.43981056466257</c:v>
                </c:pt>
                <c:pt idx="51">
                  <c:v>-119.52711260544864</c:v>
                </c:pt>
                <c:pt idx="52">
                  <c:v>-113.76821651849177</c:v>
                </c:pt>
                <c:pt idx="53">
                  <c:v>-109.04505993934289</c:v>
                </c:pt>
                <c:pt idx="54">
                  <c:v>-105.21357613967282</c:v>
                </c:pt>
                <c:pt idx="55">
                  <c:v>-102.12834666269842</c:v>
                </c:pt>
                <c:pt idx="56">
                  <c:v>-99.656120252966176</c:v>
                </c:pt>
                <c:pt idx="57">
                  <c:v>-97.681366037954902</c:v>
                </c:pt>
                <c:pt idx="58">
                  <c:v>-96.10718813265845</c:v>
                </c:pt>
                <c:pt idx="59">
                  <c:v>-94.853959463452739</c:v>
                </c:pt>
                <c:pt idx="60">
                  <c:v>-93.857067253646875</c:v>
                </c:pt>
              </c:numCache>
            </c:numRef>
          </c:yVal>
          <c:smooth val="1"/>
          <c:extLst>
            <c:ext xmlns:c16="http://schemas.microsoft.com/office/drawing/2014/chart" uri="{C3380CC4-5D6E-409C-BE32-E72D297353CC}">
              <c16:uniqueId val="{00000001-1129-4650-805F-953EB41C3713}"/>
            </c:ext>
          </c:extLst>
        </c:ser>
        <c:dLbls>
          <c:showLegendKey val="0"/>
          <c:showVal val="0"/>
          <c:showCatName val="0"/>
          <c:showSerName val="0"/>
          <c:showPercent val="0"/>
          <c:showBubbleSize val="0"/>
        </c:dLbls>
        <c:axId val="185918592"/>
        <c:axId val="185912704"/>
      </c:scatterChart>
      <c:valAx>
        <c:axId val="185909632"/>
        <c:scaling>
          <c:logBase val="10"/>
          <c:orientation val="minMax"/>
          <c:max val="100000"/>
          <c:min val="10"/>
        </c:scaling>
        <c:delete val="0"/>
        <c:axPos val="b"/>
        <c:majorGridlines/>
        <c:minorGridlines/>
        <c:numFmt formatCode="0.00" sourceLinked="1"/>
        <c:majorTickMark val="none"/>
        <c:minorTickMark val="in"/>
        <c:tickLblPos val="low"/>
        <c:crossAx val="185911168"/>
        <c:crosses val="autoZero"/>
        <c:crossBetween val="midCat"/>
        <c:majorUnit val="10"/>
        <c:minorUnit val="10"/>
      </c:valAx>
      <c:valAx>
        <c:axId val="185911168"/>
        <c:scaling>
          <c:orientation val="minMax"/>
          <c:max val="0"/>
          <c:min val="-12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909632"/>
        <c:crosses val="autoZero"/>
        <c:crossBetween val="midCat"/>
      </c:valAx>
      <c:valAx>
        <c:axId val="185912704"/>
        <c:scaling>
          <c:orientation val="minMax"/>
          <c:max val="90"/>
          <c:min val="-180"/>
        </c:scaling>
        <c:delete val="0"/>
        <c:axPos val="r"/>
        <c:numFmt formatCode="General" sourceLinked="1"/>
        <c:majorTickMark val="out"/>
        <c:minorTickMark val="none"/>
        <c:tickLblPos val="nextTo"/>
        <c:crossAx val="185918592"/>
        <c:crosses val="max"/>
        <c:crossBetween val="midCat"/>
      </c:valAx>
      <c:valAx>
        <c:axId val="185918592"/>
        <c:scaling>
          <c:logBase val="10"/>
          <c:orientation val="minMax"/>
        </c:scaling>
        <c:delete val="1"/>
        <c:axPos val="b"/>
        <c:numFmt formatCode="0.00" sourceLinked="1"/>
        <c:majorTickMark val="out"/>
        <c:minorTickMark val="none"/>
        <c:tickLblPos val="nextTo"/>
        <c:crossAx val="185912704"/>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3.3485948756427138E-2"/>
          <c:y val="0.93793282168842818"/>
          <c:w val="0.94658819640870184"/>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Output</a:t>
            </a:r>
            <a:r>
              <a:rPr lang="en-US" sz="1000" b="1" baseline="0">
                <a:solidFill>
                  <a:srgbClr val="FF0000"/>
                </a:solidFill>
              </a:rPr>
              <a:t> Impedance </a:t>
            </a:r>
            <a:r>
              <a:rPr lang="en-US" sz="1000" b="1">
                <a:solidFill>
                  <a:srgbClr val="FF0000"/>
                </a:solidFill>
              </a:rPr>
              <a:t>Plot</a:t>
            </a:r>
          </a:p>
        </c:rich>
      </c:tx>
      <c:layout>
        <c:manualLayout>
          <c:xMode val="edge"/>
          <c:yMode val="edge"/>
          <c:x val="0.3317673711494612"/>
          <c:y val="9.1925008061172781E-3"/>
        </c:manualLayout>
      </c:layout>
      <c:overlay val="0"/>
      <c:spPr>
        <a:noFill/>
        <a:ln w="25400">
          <a:noFill/>
        </a:ln>
      </c:spPr>
    </c:title>
    <c:autoTitleDeleted val="0"/>
    <c:plotArea>
      <c:layout>
        <c:manualLayout>
          <c:layoutTarget val="inner"/>
          <c:xMode val="edge"/>
          <c:yMode val="edge"/>
          <c:x val="6.5210160502252867E-2"/>
          <c:y val="0.10694663167104113"/>
          <c:w val="0.83447896715687309"/>
          <c:h val="0.7419898305194742"/>
        </c:manualLayout>
      </c:layout>
      <c:scatterChart>
        <c:scatterStyle val="smoothMarker"/>
        <c:varyColors val="0"/>
        <c:ser>
          <c:idx val="2"/>
          <c:order val="0"/>
          <c:tx>
            <c:v>dB(Zout(f)_closed)</c:v>
          </c:tx>
          <c:spPr>
            <a:ln w="508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Data!$AB$35:$AB$95</c:f>
              <c:numCache>
                <c:formatCode>General</c:formatCode>
                <c:ptCount val="61"/>
                <c:pt idx="0">
                  <c:v>-226.06659693180475</c:v>
                </c:pt>
                <c:pt idx="1">
                  <c:v>-228.06659693077788</c:v>
                </c:pt>
                <c:pt idx="2">
                  <c:v>-230.06659692915036</c:v>
                </c:pt>
                <c:pt idx="3">
                  <c:v>-212.06659692657104</c:v>
                </c:pt>
                <c:pt idx="4">
                  <c:v>-214.06659692248283</c:v>
                </c:pt>
                <c:pt idx="5">
                  <c:v>-216.06659691600368</c:v>
                </c:pt>
                <c:pt idx="6">
                  <c:v>-218.06659690573485</c:v>
                </c:pt>
                <c:pt idx="7">
                  <c:v>-220.06659688945984</c:v>
                </c:pt>
                <c:pt idx="8">
                  <c:v>-222.06659686366581</c:v>
                </c:pt>
                <c:pt idx="9">
                  <c:v>-204.06659682278485</c:v>
                </c:pt>
                <c:pt idx="10">
                  <c:v>-226.06659675799301</c:v>
                </c:pt>
                <c:pt idx="11">
                  <c:v>-228.06659665530478</c:v>
                </c:pt>
                <c:pt idx="12">
                  <c:v>-230.06659649255496</c:v>
                </c:pt>
                <c:pt idx="13">
                  <c:v>-212.06659623461388</c:v>
                </c:pt>
                <c:pt idx="14">
                  <c:v>-214.06659582580482</c:v>
                </c:pt>
                <c:pt idx="15">
                  <c:v>-216.06659517788628</c:v>
                </c:pt>
                <c:pt idx="16">
                  <c:v>-218.06659415100478</c:v>
                </c:pt>
                <c:pt idx="17">
                  <c:v>-220.06659252350767</c:v>
                </c:pt>
                <c:pt idx="18">
                  <c:v>-182.06658994409992</c:v>
                </c:pt>
                <c:pt idx="19">
                  <c:v>-204.0665858560173</c:v>
                </c:pt>
                <c:pt idx="20">
                  <c:v>-226.06657937685074</c:v>
                </c:pt>
                <c:pt idx="21">
                  <c:v>-228.06656910808374</c:v>
                </c:pt>
                <c:pt idx="22">
                  <c:v>-230.0665528332344</c:v>
                </c:pt>
                <c:pt idx="23">
                  <c:v>-212.06652703946162</c:v>
                </c:pt>
                <c:pt idx="24">
                  <c:v>-214.0664861594004</c:v>
                </c:pt>
                <c:pt idx="25">
                  <c:v>-216.06642136965775</c:v>
                </c:pt>
                <c:pt idx="26">
                  <c:v>-218.06631868681563</c:v>
                </c:pt>
                <c:pt idx="27">
                  <c:v>-220.06615595045108</c:v>
                </c:pt>
                <c:pt idx="28">
                  <c:v>-182.06589804318511</c:v>
                </c:pt>
                <c:pt idx="29">
                  <c:v>-204.06548931908537</c:v>
                </c:pt>
                <c:pt idx="30">
                  <c:v>-226.06484161382502</c:v>
                </c:pt>
                <c:pt idx="31">
                  <c:v>-228.0638152679976</c:v>
                </c:pt>
                <c:pt idx="32">
                  <c:v>-230.06218911615858</c:v>
                </c:pt>
                <c:pt idx="33">
                  <c:v>-212.0596130857715</c:v>
                </c:pt>
                <c:pt idx="34">
                  <c:v>-214.05553348006791</c:v>
                </c:pt>
                <c:pt idx="35">
                  <c:v>-216.04907558043584</c:v>
                </c:pt>
                <c:pt idx="36">
                  <c:v>-218.03886012900435</c:v>
                </c:pt>
                <c:pt idx="37">
                  <c:v>-220.02271878943691</c:v>
                </c:pt>
                <c:pt idx="38">
                  <c:v>-181.99725874643417</c:v>
                </c:pt>
                <c:pt idx="39">
                  <c:v>-203.95721056454238</c:v>
                </c:pt>
                <c:pt idx="40">
                  <c:v>-225.89448538677817</c:v>
                </c:pt>
                <c:pt idx="41">
                  <c:v>-227.79689195113468</c:v>
                </c:pt>
                <c:pt idx="42">
                  <c:v>-229.64657343874509</c:v>
                </c:pt>
                <c:pt idx="43">
                  <c:v>-211.41850514962951</c:v>
                </c:pt>
                <c:pt idx="44">
                  <c:v>-213.07991681374378</c:v>
                </c:pt>
                <c:pt idx="45">
                  <c:v>-214.59212478527422</c:v>
                </c:pt>
                <c:pt idx="46">
                  <c:v>-215.9162857469812</c:v>
                </c:pt>
                <c:pt idx="47">
                  <c:v>-217.02287085746775</c:v>
                </c:pt>
                <c:pt idx="48">
                  <c:v>-177.9012168965551</c:v>
                </c:pt>
                <c:pt idx="49">
                  <c:v>-218.56345489663505</c:v>
                </c:pt>
                <c:pt idx="50">
                  <c:v>-219.04006038340412</c:v>
                </c:pt>
                <c:pt idx="51">
                  <c:v>-219.37013050238016</c:v>
                </c:pt>
                <c:pt idx="52">
                  <c:v>-219.59208539152888</c:v>
                </c:pt>
                <c:pt idx="53">
                  <c:v>-199.73820045603753</c:v>
                </c:pt>
                <c:pt idx="54">
                  <c:v>-199.83298815821669</c:v>
                </c:pt>
                <c:pt idx="55">
                  <c:v>-199.89387744792378</c:v>
                </c:pt>
                <c:pt idx="56">
                  <c:v>-199.93273993627093</c:v>
                </c:pt>
                <c:pt idx="57">
                  <c:v>-199.95744065719506</c:v>
                </c:pt>
                <c:pt idx="58">
                  <c:v>-199.97309835475147</c:v>
                </c:pt>
                <c:pt idx="59">
                  <c:v>-199.98300681905474</c:v>
                </c:pt>
                <c:pt idx="60">
                  <c:v>-199.98927028906542</c:v>
                </c:pt>
              </c:numCache>
            </c:numRef>
          </c:yVal>
          <c:smooth val="1"/>
          <c:extLst>
            <c:ext xmlns:c16="http://schemas.microsoft.com/office/drawing/2014/chart" uri="{C3380CC4-5D6E-409C-BE32-E72D297353CC}">
              <c16:uniqueId val="{00000000-FC2E-4E84-9C54-3D826ABB3AF5}"/>
            </c:ext>
          </c:extLst>
        </c:ser>
        <c:dLbls>
          <c:showLegendKey val="0"/>
          <c:showVal val="0"/>
          <c:showCatName val="0"/>
          <c:showSerName val="0"/>
          <c:showPercent val="0"/>
          <c:showBubbleSize val="0"/>
        </c:dLbls>
        <c:axId val="185691136"/>
        <c:axId val="185697024"/>
      </c:scatterChart>
      <c:scatterChart>
        <c:scatterStyle val="smoothMarker"/>
        <c:varyColors val="0"/>
        <c:ser>
          <c:idx val="0"/>
          <c:order val="1"/>
          <c:tx>
            <c:v>Phase(Zout(f)_closed)</c:v>
          </c:tx>
          <c:spPr>
            <a:ln w="50800">
              <a:solidFill>
                <a:srgbClr val="FF0000"/>
              </a:solidFill>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Data!$AC$35:$AC$95</c:f>
              <c:numCache>
                <c:formatCode>General</c:formatCode>
                <c:ptCount val="61"/>
                <c:pt idx="0">
                  <c:v>-89.998847999843946</c:v>
                </c:pt>
                <c:pt idx="1">
                  <c:v>-89.998549717801836</c:v>
                </c:pt>
                <c:pt idx="2">
                  <c:v>-89.998174202944341</c:v>
                </c:pt>
                <c:pt idx="3">
                  <c:v>-89.997701457031468</c:v>
                </c:pt>
                <c:pt idx="4">
                  <c:v>-89.997106306211464</c:v>
                </c:pt>
                <c:pt idx="5">
                  <c:v>-89.996357055646413</c:v>
                </c:pt>
                <c:pt idx="6">
                  <c:v>-89.995413805012632</c:v>
                </c:pt>
                <c:pt idx="7">
                  <c:v>-89.99422632277647</c:v>
                </c:pt>
                <c:pt idx="8">
                  <c:v>-89.992731371183012</c:v>
                </c:pt>
                <c:pt idx="9">
                  <c:v>-89.990849336847162</c:v>
                </c:pt>
                <c:pt idx="10">
                  <c:v>-89.988479999999029</c:v>
                </c:pt>
                <c:pt idx="11">
                  <c:v>-89.985497179441793</c:v>
                </c:pt>
                <c:pt idx="12">
                  <c:v>-89.981742030942286</c:v>
                </c:pt>
                <c:pt idx="13">
                  <c:v>-89.977014578581716</c:v>
                </c:pt>
                <c:pt idx="14">
                  <c:v>-89.971063070147437</c:v>
                </c:pt>
                <c:pt idx="15">
                  <c:v>-89.963570565769842</c:v>
                </c:pt>
                <c:pt idx="16">
                  <c:v>-89.954138063354534</c:v>
                </c:pt>
                <c:pt idx="17">
                  <c:v>-89.942263249917417</c:v>
                </c:pt>
                <c:pt idx="18">
                  <c:v>-89.927313728150949</c:v>
                </c:pt>
                <c:pt idx="19">
                  <c:v>-89.908493463195057</c:v>
                </c:pt>
                <c:pt idx="20">
                  <c:v>-89.884800155078864</c:v>
                </c:pt>
                <c:pt idx="21">
                  <c:v>-89.854972102171487</c:v>
                </c:pt>
                <c:pt idx="22">
                  <c:v>-89.817420922129628</c:v>
                </c:pt>
                <c:pt idx="23">
                  <c:v>-89.770147013599797</c:v>
                </c:pt>
                <c:pt idx="24">
                  <c:v>-89.710633142746687</c:v>
                </c:pt>
                <c:pt idx="25">
                  <c:v>-89.635710521911648</c:v>
                </c:pt>
                <c:pt idx="26">
                  <c:v>-89.54139033344849</c:v>
                </c:pt>
                <c:pt idx="27">
                  <c:v>-89.422651848344941</c:v>
                </c:pt>
                <c:pt idx="28">
                  <c:v>-89.273176104018859</c:v>
                </c:pt>
                <c:pt idx="29">
                  <c:v>-89.085011661754223</c:v>
                </c:pt>
                <c:pt idx="30">
                  <c:v>-88.848155197656027</c:v>
                </c:pt>
                <c:pt idx="31">
                  <c:v>-88.550027541926084</c:v>
                </c:pt>
                <c:pt idx="32">
                  <c:v>-88.174820669403019</c:v>
                </c:pt>
                <c:pt idx="33">
                  <c:v>-87.702689702087284</c:v>
                </c:pt>
                <c:pt idx="34">
                  <c:v>-87.108763387957623</c:v>
                </c:pt>
                <c:pt idx="35">
                  <c:v>-86.361953238380394</c:v>
                </c:pt>
                <c:pt idx="36">
                  <c:v>-85.423562608117095</c:v>
                </c:pt>
                <c:pt idx="37">
                  <c:v>-84.24574784117037</c:v>
                </c:pt>
                <c:pt idx="38">
                  <c:v>-82.769992493040917</c:v>
                </c:pt>
                <c:pt idx="39">
                  <c:v>-80.925971335504173</c:v>
                </c:pt>
                <c:pt idx="40">
                  <c:v>-78.631575551427417</c:v>
                </c:pt>
                <c:pt idx="41">
                  <c:v>-75.795526838365163</c:v>
                </c:pt>
                <c:pt idx="42">
                  <c:v>-72.324912581619145</c:v>
                </c:pt>
                <c:pt idx="43">
                  <c:v>-68.140760386965297</c:v>
                </c:pt>
                <c:pt idx="44">
                  <c:v>-63.204182187551389</c:v>
                </c:pt>
                <c:pt idx="45">
                  <c:v>-57.551242392996379</c:v>
                </c:pt>
                <c:pt idx="46">
                  <c:v>-51.324754563449154</c:v>
                </c:pt>
                <c:pt idx="47">
                  <c:v>-44.780351466528494</c:v>
                </c:pt>
                <c:pt idx="48">
                  <c:v>-38.24734162289932</c:v>
                </c:pt>
                <c:pt idx="49">
                  <c:v>-32.052251926553794</c:v>
                </c:pt>
                <c:pt idx="50">
                  <c:v>-26.443877873759977</c:v>
                </c:pt>
                <c:pt idx="51">
                  <c:v>-21.557313444315895</c:v>
                </c:pt>
                <c:pt idx="52">
                  <c:v>-17.422506050598248</c:v>
                </c:pt>
                <c:pt idx="53">
                  <c:v>-13.996875463024123</c:v>
                </c:pt>
                <c:pt idx="54">
                  <c:v>-11.19983077719478</c:v>
                </c:pt>
                <c:pt idx="55">
                  <c:v>-8.9381905084530384</c:v>
                </c:pt>
                <c:pt idx="56">
                  <c:v>-7.1211227068802199</c:v>
                </c:pt>
                <c:pt idx="57">
                  <c:v>-5.6672610023480292</c:v>
                </c:pt>
                <c:pt idx="58">
                  <c:v>-4.5070844327042616</c:v>
                </c:pt>
                <c:pt idx="59">
                  <c:v>-3.5828299717106096</c:v>
                </c:pt>
                <c:pt idx="60">
                  <c:v>-2.8473120741813336</c:v>
                </c:pt>
              </c:numCache>
            </c:numRef>
          </c:yVal>
          <c:smooth val="1"/>
          <c:extLst>
            <c:ext xmlns:c16="http://schemas.microsoft.com/office/drawing/2014/chart" uri="{C3380CC4-5D6E-409C-BE32-E72D297353CC}">
              <c16:uniqueId val="{00000001-FC2E-4E84-9C54-3D826ABB3AF5}"/>
            </c:ext>
          </c:extLst>
        </c:ser>
        <c:dLbls>
          <c:showLegendKey val="0"/>
          <c:showVal val="0"/>
          <c:showCatName val="0"/>
          <c:showSerName val="0"/>
          <c:showPercent val="0"/>
          <c:showBubbleSize val="0"/>
        </c:dLbls>
        <c:axId val="185708544"/>
        <c:axId val="185698560"/>
      </c:scatterChart>
      <c:valAx>
        <c:axId val="185691136"/>
        <c:scaling>
          <c:logBase val="10"/>
          <c:orientation val="minMax"/>
          <c:max val="100000"/>
          <c:min val="10"/>
        </c:scaling>
        <c:delete val="0"/>
        <c:axPos val="b"/>
        <c:majorGridlines/>
        <c:minorGridlines/>
        <c:numFmt formatCode="0.00" sourceLinked="1"/>
        <c:majorTickMark val="none"/>
        <c:minorTickMark val="in"/>
        <c:tickLblPos val="low"/>
        <c:crossAx val="185697024"/>
        <c:crosses val="autoZero"/>
        <c:crossBetween val="midCat"/>
        <c:majorUnit val="10"/>
        <c:minorUnit val="10"/>
      </c:valAx>
      <c:valAx>
        <c:axId val="185697024"/>
        <c:scaling>
          <c:orientation val="minMax"/>
          <c:max val="0"/>
          <c:min val="-12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691136"/>
        <c:crosses val="autoZero"/>
        <c:crossBetween val="midCat"/>
        <c:minorUnit val="4"/>
      </c:valAx>
      <c:valAx>
        <c:axId val="185698560"/>
        <c:scaling>
          <c:orientation val="minMax"/>
          <c:max val="90"/>
          <c:min val="-180"/>
        </c:scaling>
        <c:delete val="0"/>
        <c:axPos val="r"/>
        <c:numFmt formatCode="General" sourceLinked="1"/>
        <c:majorTickMark val="out"/>
        <c:minorTickMark val="none"/>
        <c:tickLblPos val="nextTo"/>
        <c:crossAx val="185708544"/>
        <c:crosses val="max"/>
        <c:crossBetween val="midCat"/>
      </c:valAx>
      <c:valAx>
        <c:axId val="185708544"/>
        <c:scaling>
          <c:logBase val="10"/>
          <c:orientation val="minMax"/>
        </c:scaling>
        <c:delete val="1"/>
        <c:axPos val="b"/>
        <c:numFmt formatCode="0.00" sourceLinked="1"/>
        <c:majorTickMark val="out"/>
        <c:minorTickMark val="none"/>
        <c:tickLblPos val="nextTo"/>
        <c:crossAx val="185698560"/>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5.3787307935739069E-2"/>
          <c:y val="0.93793282168842818"/>
          <c:w val="0.89571280163667344"/>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Output</a:t>
            </a:r>
            <a:r>
              <a:rPr lang="en-US" sz="1000" b="1" baseline="0">
                <a:solidFill>
                  <a:srgbClr val="FF0000"/>
                </a:solidFill>
              </a:rPr>
              <a:t> Current Transient Waveform</a:t>
            </a:r>
            <a:endParaRPr lang="en-US" sz="1000" b="1">
              <a:solidFill>
                <a:srgbClr val="FF0000"/>
              </a:solidFill>
            </a:endParaRPr>
          </a:p>
        </c:rich>
      </c:tx>
      <c:layout>
        <c:manualLayout>
          <c:xMode val="edge"/>
          <c:yMode val="edge"/>
          <c:x val="0.16745448159234499"/>
          <c:y val="1.0329708104470953E-2"/>
        </c:manualLayout>
      </c:layout>
      <c:overlay val="0"/>
      <c:spPr>
        <a:noFill/>
        <a:ln w="25400">
          <a:noFill/>
        </a:ln>
      </c:spPr>
    </c:title>
    <c:autoTitleDeleted val="0"/>
    <c:plotArea>
      <c:layout>
        <c:manualLayout>
          <c:layoutTarget val="inner"/>
          <c:xMode val="edge"/>
          <c:yMode val="edge"/>
          <c:x val="6.5210160502252867E-2"/>
          <c:y val="0.10694663167104113"/>
          <c:w val="0.83571102109207551"/>
          <c:h val="0.73477842708462837"/>
        </c:manualLayout>
      </c:layout>
      <c:scatterChart>
        <c:scatterStyle val="smoothMarker"/>
        <c:varyColors val="0"/>
        <c:ser>
          <c:idx val="2"/>
          <c:order val="0"/>
          <c:tx>
            <c:v>Output current</c:v>
          </c:tx>
          <c:spPr>
            <a:ln w="50800">
              <a:solidFill>
                <a:srgbClr val="0000FF"/>
              </a:solidFill>
              <a:prstDash val="solid"/>
            </a:ln>
          </c:spPr>
          <c:marker>
            <c:symbol val="none"/>
          </c:marker>
          <c:xVal>
            <c:numRef>
              <c:f>Data!$A$101:$A$356</c:f>
              <c:numCache>
                <c:formatCode>General</c:formatCode>
                <c:ptCount val="256"/>
                <c:pt idx="0">
                  <c:v>1.953125E-5</c:v>
                </c:pt>
                <c:pt idx="1">
                  <c:v>3.9062500000000001E-5</c:v>
                </c:pt>
                <c:pt idx="2">
                  <c:v>5.8593749999999998E-5</c:v>
                </c:pt>
                <c:pt idx="3">
                  <c:v>7.8125000000000002E-5</c:v>
                </c:pt>
                <c:pt idx="4">
                  <c:v>9.7656250000000005E-5</c:v>
                </c:pt>
                <c:pt idx="5">
                  <c:v>1.1718750000000001E-4</c:v>
                </c:pt>
                <c:pt idx="6">
                  <c:v>1.3671875000000001E-4</c:v>
                </c:pt>
                <c:pt idx="7">
                  <c:v>1.5625E-4</c:v>
                </c:pt>
                <c:pt idx="8">
                  <c:v>1.7578124999999999E-4</c:v>
                </c:pt>
                <c:pt idx="9">
                  <c:v>1.9531249999999998E-4</c:v>
                </c:pt>
                <c:pt idx="10">
                  <c:v>2.1484374999999997E-4</c:v>
                </c:pt>
                <c:pt idx="11">
                  <c:v>2.3437499999999996E-4</c:v>
                </c:pt>
                <c:pt idx="12">
                  <c:v>2.5390624999999995E-4</c:v>
                </c:pt>
                <c:pt idx="13">
                  <c:v>2.7343749999999997E-4</c:v>
                </c:pt>
                <c:pt idx="14">
                  <c:v>2.9296874999999999E-4</c:v>
                </c:pt>
                <c:pt idx="15">
                  <c:v>3.1250000000000001E-4</c:v>
                </c:pt>
                <c:pt idx="16">
                  <c:v>3.3203125000000002E-4</c:v>
                </c:pt>
                <c:pt idx="17">
                  <c:v>3.5156250000000004E-4</c:v>
                </c:pt>
                <c:pt idx="18">
                  <c:v>3.7109375000000006E-4</c:v>
                </c:pt>
                <c:pt idx="19">
                  <c:v>3.9062500000000008E-4</c:v>
                </c:pt>
                <c:pt idx="20">
                  <c:v>4.1015625000000009E-4</c:v>
                </c:pt>
                <c:pt idx="21">
                  <c:v>4.2968750000000011E-4</c:v>
                </c:pt>
                <c:pt idx="22">
                  <c:v>4.4921875000000013E-4</c:v>
                </c:pt>
                <c:pt idx="23">
                  <c:v>4.6875000000000015E-4</c:v>
                </c:pt>
                <c:pt idx="24">
                  <c:v>4.8828125000000011E-4</c:v>
                </c:pt>
                <c:pt idx="25">
                  <c:v>5.0781250000000013E-4</c:v>
                </c:pt>
                <c:pt idx="26">
                  <c:v>5.2734375000000014E-4</c:v>
                </c:pt>
                <c:pt idx="27">
                  <c:v>5.4687500000000016E-4</c:v>
                </c:pt>
                <c:pt idx="28">
                  <c:v>5.6640625000000018E-4</c:v>
                </c:pt>
                <c:pt idx="29">
                  <c:v>5.859375000000002E-4</c:v>
                </c:pt>
                <c:pt idx="30">
                  <c:v>6.0546875000000021E-4</c:v>
                </c:pt>
                <c:pt idx="31">
                  <c:v>6.2500000000000023E-4</c:v>
                </c:pt>
                <c:pt idx="32">
                  <c:v>6.4453125000000025E-4</c:v>
                </c:pt>
                <c:pt idx="33">
                  <c:v>6.6406250000000026E-4</c:v>
                </c:pt>
                <c:pt idx="34">
                  <c:v>6.8359375000000028E-4</c:v>
                </c:pt>
                <c:pt idx="35">
                  <c:v>7.031250000000003E-4</c:v>
                </c:pt>
                <c:pt idx="36">
                  <c:v>7.2265625000000032E-4</c:v>
                </c:pt>
                <c:pt idx="37">
                  <c:v>7.4218750000000033E-4</c:v>
                </c:pt>
                <c:pt idx="38">
                  <c:v>7.6171875000000035E-4</c:v>
                </c:pt>
                <c:pt idx="39">
                  <c:v>7.8125000000000037E-4</c:v>
                </c:pt>
                <c:pt idx="40">
                  <c:v>8.0078125000000039E-4</c:v>
                </c:pt>
                <c:pt idx="41">
                  <c:v>8.203125000000004E-4</c:v>
                </c:pt>
                <c:pt idx="42">
                  <c:v>8.3984375000000042E-4</c:v>
                </c:pt>
                <c:pt idx="43">
                  <c:v>8.5937500000000044E-4</c:v>
                </c:pt>
                <c:pt idx="44">
                  <c:v>8.7890625000000046E-4</c:v>
                </c:pt>
                <c:pt idx="45">
                  <c:v>8.9843750000000047E-4</c:v>
                </c:pt>
                <c:pt idx="46">
                  <c:v>9.1796875000000049E-4</c:v>
                </c:pt>
                <c:pt idx="47">
                  <c:v>9.3750000000000051E-4</c:v>
                </c:pt>
                <c:pt idx="48">
                  <c:v>9.5703125000000052E-4</c:v>
                </c:pt>
                <c:pt idx="49">
                  <c:v>9.7656250000000043E-4</c:v>
                </c:pt>
                <c:pt idx="50">
                  <c:v>9.9609375000000045E-4</c:v>
                </c:pt>
                <c:pt idx="51">
                  <c:v>1.0156250000000005E-3</c:v>
                </c:pt>
                <c:pt idx="52">
                  <c:v>1.0351562500000005E-3</c:v>
                </c:pt>
                <c:pt idx="53">
                  <c:v>1.0546875000000005E-3</c:v>
                </c:pt>
                <c:pt idx="54">
                  <c:v>1.0742187500000005E-3</c:v>
                </c:pt>
                <c:pt idx="55">
                  <c:v>1.0937500000000005E-3</c:v>
                </c:pt>
                <c:pt idx="56">
                  <c:v>1.1132812500000006E-3</c:v>
                </c:pt>
                <c:pt idx="57">
                  <c:v>1.1328125000000006E-3</c:v>
                </c:pt>
                <c:pt idx="58">
                  <c:v>1.1523437500000006E-3</c:v>
                </c:pt>
                <c:pt idx="59">
                  <c:v>1.1718750000000006E-3</c:v>
                </c:pt>
                <c:pt idx="60">
                  <c:v>1.1914062500000006E-3</c:v>
                </c:pt>
                <c:pt idx="61">
                  <c:v>1.2109375000000006E-3</c:v>
                </c:pt>
                <c:pt idx="62">
                  <c:v>1.2304687500000007E-3</c:v>
                </c:pt>
                <c:pt idx="63">
                  <c:v>1.2500000000000007E-3</c:v>
                </c:pt>
                <c:pt idx="64">
                  <c:v>1.2695312500000007E-3</c:v>
                </c:pt>
                <c:pt idx="65">
                  <c:v>1.2890625000000007E-3</c:v>
                </c:pt>
                <c:pt idx="66">
                  <c:v>1.3085937500000007E-3</c:v>
                </c:pt>
                <c:pt idx="67">
                  <c:v>1.3281250000000007E-3</c:v>
                </c:pt>
                <c:pt idx="68">
                  <c:v>1.3476562500000008E-3</c:v>
                </c:pt>
                <c:pt idx="69">
                  <c:v>1.3671875000000008E-3</c:v>
                </c:pt>
                <c:pt idx="70">
                  <c:v>1.3867187500000008E-3</c:v>
                </c:pt>
                <c:pt idx="71">
                  <c:v>1.4062500000000008E-3</c:v>
                </c:pt>
                <c:pt idx="72">
                  <c:v>1.4257812500000008E-3</c:v>
                </c:pt>
                <c:pt idx="73">
                  <c:v>1.4453125000000009E-3</c:v>
                </c:pt>
                <c:pt idx="74">
                  <c:v>1.4648437500000009E-3</c:v>
                </c:pt>
                <c:pt idx="75">
                  <c:v>1.4843750000000009E-3</c:v>
                </c:pt>
                <c:pt idx="76">
                  <c:v>1.5039062500000009E-3</c:v>
                </c:pt>
                <c:pt idx="77">
                  <c:v>1.5234375000000009E-3</c:v>
                </c:pt>
                <c:pt idx="78">
                  <c:v>1.5429687500000009E-3</c:v>
                </c:pt>
                <c:pt idx="79">
                  <c:v>1.562500000000001E-3</c:v>
                </c:pt>
                <c:pt idx="80">
                  <c:v>1.582031250000001E-3</c:v>
                </c:pt>
                <c:pt idx="81">
                  <c:v>1.601562500000001E-3</c:v>
                </c:pt>
                <c:pt idx="82">
                  <c:v>1.621093750000001E-3</c:v>
                </c:pt>
                <c:pt idx="83">
                  <c:v>1.640625000000001E-3</c:v>
                </c:pt>
                <c:pt idx="84">
                  <c:v>1.660156250000001E-3</c:v>
                </c:pt>
                <c:pt idx="85">
                  <c:v>1.6796875000000011E-3</c:v>
                </c:pt>
                <c:pt idx="86">
                  <c:v>1.6992187500000011E-3</c:v>
                </c:pt>
                <c:pt idx="87">
                  <c:v>1.7187500000000011E-3</c:v>
                </c:pt>
                <c:pt idx="88">
                  <c:v>1.7382812500000011E-3</c:v>
                </c:pt>
                <c:pt idx="89">
                  <c:v>1.7578125000000011E-3</c:v>
                </c:pt>
                <c:pt idx="90">
                  <c:v>1.7773437500000011E-3</c:v>
                </c:pt>
                <c:pt idx="91">
                  <c:v>1.7968750000000012E-3</c:v>
                </c:pt>
                <c:pt idx="92">
                  <c:v>1.8164062500000012E-3</c:v>
                </c:pt>
                <c:pt idx="93">
                  <c:v>1.8359375000000012E-3</c:v>
                </c:pt>
                <c:pt idx="94">
                  <c:v>1.8554687500000012E-3</c:v>
                </c:pt>
                <c:pt idx="95">
                  <c:v>1.8750000000000012E-3</c:v>
                </c:pt>
                <c:pt idx="96">
                  <c:v>1.8945312500000012E-3</c:v>
                </c:pt>
                <c:pt idx="97">
                  <c:v>1.9140625000000013E-3</c:v>
                </c:pt>
                <c:pt idx="98">
                  <c:v>1.9335937500000013E-3</c:v>
                </c:pt>
                <c:pt idx="99">
                  <c:v>1.9531250000000013E-3</c:v>
                </c:pt>
                <c:pt idx="100">
                  <c:v>1.9726562500000013E-3</c:v>
                </c:pt>
                <c:pt idx="101">
                  <c:v>1.9921875000000013E-3</c:v>
                </c:pt>
                <c:pt idx="102">
                  <c:v>2.0117187500000014E-3</c:v>
                </c:pt>
                <c:pt idx="103">
                  <c:v>2.0312500000000014E-3</c:v>
                </c:pt>
                <c:pt idx="104">
                  <c:v>2.0507812500000014E-3</c:v>
                </c:pt>
                <c:pt idx="105">
                  <c:v>2.0703125000000014E-3</c:v>
                </c:pt>
                <c:pt idx="106">
                  <c:v>2.0898437500000014E-3</c:v>
                </c:pt>
                <c:pt idx="107">
                  <c:v>2.1093750000000014E-3</c:v>
                </c:pt>
                <c:pt idx="108">
                  <c:v>2.1289062500000015E-3</c:v>
                </c:pt>
                <c:pt idx="109">
                  <c:v>2.1484375000000015E-3</c:v>
                </c:pt>
                <c:pt idx="110">
                  <c:v>2.1679687500000015E-3</c:v>
                </c:pt>
                <c:pt idx="111">
                  <c:v>2.1875000000000015E-3</c:v>
                </c:pt>
                <c:pt idx="112">
                  <c:v>2.2070312500000015E-3</c:v>
                </c:pt>
                <c:pt idx="113">
                  <c:v>2.2265625000000015E-3</c:v>
                </c:pt>
                <c:pt idx="114">
                  <c:v>2.2460937500000016E-3</c:v>
                </c:pt>
                <c:pt idx="115">
                  <c:v>2.2656250000000016E-3</c:v>
                </c:pt>
                <c:pt idx="116">
                  <c:v>2.2851562500000016E-3</c:v>
                </c:pt>
                <c:pt idx="117">
                  <c:v>2.3046875000000016E-3</c:v>
                </c:pt>
                <c:pt idx="118">
                  <c:v>2.3242187500000016E-3</c:v>
                </c:pt>
                <c:pt idx="119">
                  <c:v>2.3437500000000016E-3</c:v>
                </c:pt>
                <c:pt idx="120">
                  <c:v>2.3632812500000017E-3</c:v>
                </c:pt>
                <c:pt idx="121">
                  <c:v>2.3828125000000017E-3</c:v>
                </c:pt>
                <c:pt idx="122">
                  <c:v>2.4023437500000017E-3</c:v>
                </c:pt>
                <c:pt idx="123">
                  <c:v>2.4218750000000017E-3</c:v>
                </c:pt>
                <c:pt idx="124">
                  <c:v>2.4414062500000017E-3</c:v>
                </c:pt>
                <c:pt idx="125">
                  <c:v>2.4609375000000018E-3</c:v>
                </c:pt>
                <c:pt idx="126">
                  <c:v>2.4804687500000018E-3</c:v>
                </c:pt>
                <c:pt idx="127">
                  <c:v>2.5000000000000018E-3</c:v>
                </c:pt>
                <c:pt idx="128">
                  <c:v>2.5195312500000018E-3</c:v>
                </c:pt>
                <c:pt idx="129">
                  <c:v>2.5390625000000018E-3</c:v>
                </c:pt>
                <c:pt idx="130">
                  <c:v>2.5585937500000018E-3</c:v>
                </c:pt>
                <c:pt idx="131">
                  <c:v>2.5781250000000019E-3</c:v>
                </c:pt>
                <c:pt idx="132">
                  <c:v>2.5976562500000019E-3</c:v>
                </c:pt>
                <c:pt idx="133">
                  <c:v>2.6171875000000019E-3</c:v>
                </c:pt>
                <c:pt idx="134">
                  <c:v>2.6367187500000019E-3</c:v>
                </c:pt>
                <c:pt idx="135">
                  <c:v>2.6562500000000019E-3</c:v>
                </c:pt>
                <c:pt idx="136">
                  <c:v>2.6757812500000019E-3</c:v>
                </c:pt>
                <c:pt idx="137">
                  <c:v>2.695312500000002E-3</c:v>
                </c:pt>
                <c:pt idx="138">
                  <c:v>2.714843750000002E-3</c:v>
                </c:pt>
                <c:pt idx="139">
                  <c:v>2.734375000000002E-3</c:v>
                </c:pt>
                <c:pt idx="140">
                  <c:v>2.753906250000002E-3</c:v>
                </c:pt>
                <c:pt idx="141">
                  <c:v>2.773437500000002E-3</c:v>
                </c:pt>
                <c:pt idx="142">
                  <c:v>2.792968750000002E-3</c:v>
                </c:pt>
                <c:pt idx="143">
                  <c:v>2.8125000000000021E-3</c:v>
                </c:pt>
                <c:pt idx="144">
                  <c:v>2.8320312500000021E-3</c:v>
                </c:pt>
                <c:pt idx="145">
                  <c:v>2.8515625000000021E-3</c:v>
                </c:pt>
                <c:pt idx="146">
                  <c:v>2.8710937500000021E-3</c:v>
                </c:pt>
                <c:pt idx="147">
                  <c:v>2.8906250000000021E-3</c:v>
                </c:pt>
                <c:pt idx="148">
                  <c:v>2.9101562500000022E-3</c:v>
                </c:pt>
                <c:pt idx="149">
                  <c:v>2.9296875000000022E-3</c:v>
                </c:pt>
                <c:pt idx="150">
                  <c:v>2.9492187500000022E-3</c:v>
                </c:pt>
                <c:pt idx="151">
                  <c:v>2.9687500000000022E-3</c:v>
                </c:pt>
                <c:pt idx="152">
                  <c:v>2.9882812500000022E-3</c:v>
                </c:pt>
                <c:pt idx="153">
                  <c:v>3.0078125000000022E-3</c:v>
                </c:pt>
                <c:pt idx="154">
                  <c:v>3.0273437500000023E-3</c:v>
                </c:pt>
                <c:pt idx="155">
                  <c:v>3.0468750000000023E-3</c:v>
                </c:pt>
                <c:pt idx="156">
                  <c:v>3.0664062500000023E-3</c:v>
                </c:pt>
                <c:pt idx="157">
                  <c:v>3.0859375000000023E-3</c:v>
                </c:pt>
                <c:pt idx="158">
                  <c:v>3.1054687500000023E-3</c:v>
                </c:pt>
                <c:pt idx="159">
                  <c:v>3.1250000000000023E-3</c:v>
                </c:pt>
                <c:pt idx="160">
                  <c:v>3.1445312500000024E-3</c:v>
                </c:pt>
                <c:pt idx="161">
                  <c:v>3.1640625000000024E-3</c:v>
                </c:pt>
                <c:pt idx="162">
                  <c:v>3.1835937500000024E-3</c:v>
                </c:pt>
                <c:pt idx="163">
                  <c:v>3.2031250000000024E-3</c:v>
                </c:pt>
                <c:pt idx="164">
                  <c:v>3.2226562500000024E-3</c:v>
                </c:pt>
                <c:pt idx="165">
                  <c:v>3.2421875000000024E-3</c:v>
                </c:pt>
                <c:pt idx="166">
                  <c:v>3.2617187500000025E-3</c:v>
                </c:pt>
                <c:pt idx="167">
                  <c:v>3.2812500000000025E-3</c:v>
                </c:pt>
                <c:pt idx="168">
                  <c:v>3.3007812500000025E-3</c:v>
                </c:pt>
                <c:pt idx="169">
                  <c:v>3.3203125000000025E-3</c:v>
                </c:pt>
                <c:pt idx="170">
                  <c:v>3.3398437500000025E-3</c:v>
                </c:pt>
                <c:pt idx="171">
                  <c:v>3.3593750000000026E-3</c:v>
                </c:pt>
                <c:pt idx="172">
                  <c:v>3.3789062500000026E-3</c:v>
                </c:pt>
                <c:pt idx="173">
                  <c:v>3.3984375000000026E-3</c:v>
                </c:pt>
                <c:pt idx="174">
                  <c:v>3.4179687500000026E-3</c:v>
                </c:pt>
                <c:pt idx="175">
                  <c:v>3.4375000000000026E-3</c:v>
                </c:pt>
                <c:pt idx="176">
                  <c:v>3.4570312500000026E-3</c:v>
                </c:pt>
                <c:pt idx="177">
                  <c:v>3.4765625000000027E-3</c:v>
                </c:pt>
                <c:pt idx="178">
                  <c:v>3.4960937500000027E-3</c:v>
                </c:pt>
                <c:pt idx="179">
                  <c:v>3.5156250000000027E-3</c:v>
                </c:pt>
                <c:pt idx="180">
                  <c:v>3.5351562500000027E-3</c:v>
                </c:pt>
                <c:pt idx="181">
                  <c:v>3.5546875000000027E-3</c:v>
                </c:pt>
                <c:pt idx="182">
                  <c:v>3.5742187500000027E-3</c:v>
                </c:pt>
                <c:pt idx="183">
                  <c:v>3.5937500000000028E-3</c:v>
                </c:pt>
                <c:pt idx="184">
                  <c:v>3.6132812500000028E-3</c:v>
                </c:pt>
                <c:pt idx="185">
                  <c:v>3.6328125000000028E-3</c:v>
                </c:pt>
                <c:pt idx="186">
                  <c:v>3.6523437500000028E-3</c:v>
                </c:pt>
                <c:pt idx="187">
                  <c:v>3.6718750000000028E-3</c:v>
                </c:pt>
                <c:pt idx="188">
                  <c:v>3.6914062500000028E-3</c:v>
                </c:pt>
                <c:pt idx="189">
                  <c:v>3.7109375000000029E-3</c:v>
                </c:pt>
                <c:pt idx="190">
                  <c:v>3.7304687500000029E-3</c:v>
                </c:pt>
                <c:pt idx="191">
                  <c:v>3.7500000000000029E-3</c:v>
                </c:pt>
                <c:pt idx="192">
                  <c:v>3.7695312500000029E-3</c:v>
                </c:pt>
                <c:pt idx="193">
                  <c:v>3.7890625000000029E-3</c:v>
                </c:pt>
                <c:pt idx="194">
                  <c:v>3.8085937500000029E-3</c:v>
                </c:pt>
                <c:pt idx="195">
                  <c:v>3.828125000000003E-3</c:v>
                </c:pt>
                <c:pt idx="196">
                  <c:v>3.847656250000003E-3</c:v>
                </c:pt>
                <c:pt idx="197">
                  <c:v>3.867187500000003E-3</c:v>
                </c:pt>
                <c:pt idx="198">
                  <c:v>3.886718750000003E-3</c:v>
                </c:pt>
                <c:pt idx="199">
                  <c:v>3.9062500000000026E-3</c:v>
                </c:pt>
                <c:pt idx="200">
                  <c:v>3.9257812500000022E-3</c:v>
                </c:pt>
                <c:pt idx="201">
                  <c:v>3.9453125000000018E-3</c:v>
                </c:pt>
                <c:pt idx="202">
                  <c:v>3.9648437500000014E-3</c:v>
                </c:pt>
                <c:pt idx="203">
                  <c:v>3.9843750000000009E-3</c:v>
                </c:pt>
                <c:pt idx="204">
                  <c:v>4.0039062500000005E-3</c:v>
                </c:pt>
                <c:pt idx="205">
                  <c:v>4.0234375000000001E-3</c:v>
                </c:pt>
                <c:pt idx="206">
                  <c:v>4.0429687499999997E-3</c:v>
                </c:pt>
                <c:pt idx="207">
                  <c:v>4.0624999999999993E-3</c:v>
                </c:pt>
                <c:pt idx="208">
                  <c:v>4.0820312499999989E-3</c:v>
                </c:pt>
                <c:pt idx="209">
                  <c:v>4.1015624999999984E-3</c:v>
                </c:pt>
                <c:pt idx="210">
                  <c:v>4.121093749999998E-3</c:v>
                </c:pt>
                <c:pt idx="211">
                  <c:v>4.1406249999999976E-3</c:v>
                </c:pt>
                <c:pt idx="212">
                  <c:v>4.1601562499999972E-3</c:v>
                </c:pt>
                <c:pt idx="213">
                  <c:v>4.1796874999999968E-3</c:v>
                </c:pt>
                <c:pt idx="214">
                  <c:v>4.1992187499999964E-3</c:v>
                </c:pt>
                <c:pt idx="215">
                  <c:v>4.2187499999999959E-3</c:v>
                </c:pt>
                <c:pt idx="216">
                  <c:v>4.2382812499999955E-3</c:v>
                </c:pt>
                <c:pt idx="217">
                  <c:v>4.2578124999999951E-3</c:v>
                </c:pt>
                <c:pt idx="218">
                  <c:v>4.2773437499999947E-3</c:v>
                </c:pt>
                <c:pt idx="219">
                  <c:v>4.2968749999999943E-3</c:v>
                </c:pt>
                <c:pt idx="220">
                  <c:v>4.3164062499999939E-3</c:v>
                </c:pt>
                <c:pt idx="221">
                  <c:v>4.3359374999999934E-3</c:v>
                </c:pt>
                <c:pt idx="222">
                  <c:v>4.355468749999993E-3</c:v>
                </c:pt>
                <c:pt idx="223">
                  <c:v>4.3749999999999926E-3</c:v>
                </c:pt>
                <c:pt idx="224">
                  <c:v>4.3945312499999922E-3</c:v>
                </c:pt>
                <c:pt idx="225">
                  <c:v>4.4140624999999918E-3</c:v>
                </c:pt>
                <c:pt idx="226">
                  <c:v>4.4335937499999914E-3</c:v>
                </c:pt>
                <c:pt idx="227">
                  <c:v>4.4531249999999909E-3</c:v>
                </c:pt>
                <c:pt idx="228">
                  <c:v>4.4726562499999905E-3</c:v>
                </c:pt>
                <c:pt idx="229">
                  <c:v>4.4921874999999901E-3</c:v>
                </c:pt>
                <c:pt idx="230">
                  <c:v>4.5117187499999897E-3</c:v>
                </c:pt>
                <c:pt idx="231">
                  <c:v>4.5312499999999893E-3</c:v>
                </c:pt>
                <c:pt idx="232">
                  <c:v>4.5507812499999889E-3</c:v>
                </c:pt>
                <c:pt idx="233">
                  <c:v>4.5703124999999884E-3</c:v>
                </c:pt>
                <c:pt idx="234">
                  <c:v>4.589843749999988E-3</c:v>
                </c:pt>
                <c:pt idx="235">
                  <c:v>4.6093749999999876E-3</c:v>
                </c:pt>
                <c:pt idx="236">
                  <c:v>4.6289062499999872E-3</c:v>
                </c:pt>
                <c:pt idx="237">
                  <c:v>4.6484374999999868E-3</c:v>
                </c:pt>
                <c:pt idx="238">
                  <c:v>4.6679687499999864E-3</c:v>
                </c:pt>
                <c:pt idx="239">
                  <c:v>4.6874999999999859E-3</c:v>
                </c:pt>
                <c:pt idx="240">
                  <c:v>4.7070312499999855E-3</c:v>
                </c:pt>
                <c:pt idx="241">
                  <c:v>4.7265624999999851E-3</c:v>
                </c:pt>
                <c:pt idx="242">
                  <c:v>4.7460937499999847E-3</c:v>
                </c:pt>
                <c:pt idx="243">
                  <c:v>4.7656249999999843E-3</c:v>
                </c:pt>
                <c:pt idx="244">
                  <c:v>4.7851562499999839E-3</c:v>
                </c:pt>
                <c:pt idx="245">
                  <c:v>4.8046874999999835E-3</c:v>
                </c:pt>
                <c:pt idx="246">
                  <c:v>4.824218749999983E-3</c:v>
                </c:pt>
                <c:pt idx="247">
                  <c:v>4.8437499999999826E-3</c:v>
                </c:pt>
                <c:pt idx="248">
                  <c:v>4.8632812499999822E-3</c:v>
                </c:pt>
                <c:pt idx="249">
                  <c:v>4.8828124999999818E-3</c:v>
                </c:pt>
                <c:pt idx="250">
                  <c:v>4.9023437499999814E-3</c:v>
                </c:pt>
                <c:pt idx="251">
                  <c:v>4.921874999999981E-3</c:v>
                </c:pt>
                <c:pt idx="252">
                  <c:v>4.9414062499999805E-3</c:v>
                </c:pt>
                <c:pt idx="253">
                  <c:v>4.9609374999999801E-3</c:v>
                </c:pt>
                <c:pt idx="254">
                  <c:v>4.9804687499999797E-3</c:v>
                </c:pt>
                <c:pt idx="255">
                  <c:v>4.9999999999999793E-3</c:v>
                </c:pt>
              </c:numCache>
            </c:numRef>
          </c:xVal>
          <c:yVal>
            <c:numRef>
              <c:f>Data!$N$101:$N$356</c:f>
              <c:numCache>
                <c:formatCode>General</c:formatCode>
                <c:ptCount val="256"/>
                <c:pt idx="0">
                  <c:v>4.509607360082919</c:v>
                </c:pt>
                <c:pt idx="1">
                  <c:v>4.5096138151480085</c:v>
                </c:pt>
                <c:pt idx="2">
                  <c:v>4.5096254981158799</c:v>
                </c:pt>
                <c:pt idx="3">
                  <c:v>4.5096424468093055</c:v>
                </c:pt>
                <c:pt idx="4">
                  <c:v>4.5096647152262257</c:v>
                </c:pt>
                <c:pt idx="5">
                  <c:v>4.5096923739466916</c:v>
                </c:pt>
                <c:pt idx="6">
                  <c:v>4.509725510667808</c:v>
                </c:pt>
                <c:pt idx="7">
                  <c:v>4.5097642308743691</c:v>
                </c:pt>
                <c:pt idx="8">
                  <c:v>4.5098086586549275</c:v>
                </c:pt>
                <c:pt idx="9">
                  <c:v>4.5098589376750056</c:v>
                </c:pt>
                <c:pt idx="10">
                  <c:v>4.5099152323219389</c:v>
                </c:pt>
                <c:pt idx="11">
                  <c:v>4.5099777290387255</c:v>
                </c:pt>
                <c:pt idx="12">
                  <c:v>4.5100466378674202</c:v>
                </c:pt>
                <c:pt idx="13">
                  <c:v>4.5101221942270211</c:v>
                </c:pt>
                <c:pt idx="14">
                  <c:v>4.51020466095407</c:v>
                </c:pt>
                <c:pt idx="15">
                  <c:v>4.5102943306413401</c:v>
                </c:pt>
                <c:pt idx="16">
                  <c:v>4.510391528314015</c:v>
                </c:pt>
                <c:pt idx="17">
                  <c:v>4.51049661449251</c:v>
                </c:pt>
                <c:pt idx="18">
                  <c:v>4.5106099886978015</c:v>
                </c:pt>
                <c:pt idx="19">
                  <c:v>4.5107320934674719</c:v>
                </c:pt>
                <c:pt idx="20">
                  <c:v>4.5108634189624857</c:v>
                </c:pt>
                <c:pt idx="21">
                  <c:v>4.5110045082607062</c:v>
                </c:pt>
                <c:pt idx="22">
                  <c:v>4.511155963451932</c:v>
                </c:pt>
                <c:pt idx="23">
                  <c:v>4.5113184526727554</c:v>
                </c:pt>
                <c:pt idx="24">
                  <c:v>4.5114927182474602</c:v>
                </c:pt>
                <c:pt idx="25">
                  <c:v>4.51167958613701</c:v>
                </c:pt>
                <c:pt idx="26">
                  <c:v>4.5118799769417635</c:v>
                </c:pt>
                <c:pt idx="27">
                  <c:v>4.5120949187579438</c:v>
                </c:pt>
                <c:pt idx="28">
                  <c:v>4.5123255622574661</c:v>
                </c:pt>
                <c:pt idx="29">
                  <c:v>4.5125731984465602</c:v>
                </c:pt>
                <c:pt idx="30">
                  <c:v>4.5128392796705743</c:v>
                </c:pt>
                <c:pt idx="31">
                  <c:v>4.5131254445726707</c:v>
                </c:pt>
                <c:pt idx="32">
                  <c:v>4.5134335478983516</c:v>
                </c:pt>
                <c:pt idx="33">
                  <c:v>4.5137656962745591</c:v>
                </c:pt>
                <c:pt idx="34">
                  <c:v>4.5141242914035331</c:v>
                </c:pt>
                <c:pt idx="35">
                  <c:v>4.5145120825234812</c:v>
                </c:pt>
                <c:pt idx="36">
                  <c:v>4.514932230536064</c:v>
                </c:pt>
                <c:pt idx="37">
                  <c:v>4.5153883869394225</c:v>
                </c:pt>
                <c:pt idx="38">
                  <c:v>4.5158847917084382</c:v>
                </c:pt>
                <c:pt idx="39">
                  <c:v>4.5164263956446131</c:v>
                </c:pt>
                <c:pt idx="40">
                  <c:v>4.517019014636495</c:v>
                </c:pt>
                <c:pt idx="41">
                  <c:v>4.5176695259755677</c:v>
                </c:pt>
                <c:pt idx="42">
                  <c:v>4.5183861207342275</c:v>
                </c:pt>
                <c:pt idx="43">
                  <c:v>4.5191786318089964</c:v>
                </c:pt>
                <c:pt idx="44">
                  <c:v>4.5200589654773822</c:v>
                </c:pt>
                <c:pt idx="45">
                  <c:v>4.521041676679932</c:v>
                </c:pt>
                <c:pt idx="46">
                  <c:v>4.5221447471360197</c:v>
                </c:pt>
                <c:pt idx="47">
                  <c:v>4.5233906549130038</c:v>
                </c:pt>
                <c:pt idx="48">
                  <c:v>4.5248078712551996</c:v>
                </c:pt>
                <c:pt idx="49">
                  <c:v>4.5264329979347906</c:v>
                </c:pt>
                <c:pt idx="50">
                  <c:v>4.5283138893479418</c:v>
                </c:pt>
                <c:pt idx="51">
                  <c:v>4.530514332493274</c:v>
                </c:pt>
                <c:pt idx="52">
                  <c:v>4.5331212736042961</c:v>
                </c:pt>
                <c:pt idx="53">
                  <c:v>4.5362563685470114</c:v>
                </c:pt>
                <c:pt idx="54">
                  <c:v>4.5400952073421816</c:v>
                </c:pt>
                <c:pt idx="55">
                  <c:v>4.5449008969356477</c:v>
                </c:pt>
                <c:pt idx="56">
                  <c:v>4.5510862780183228</c:v>
                </c:pt>
                <c:pt idx="57">
                  <c:v>4.5593379341685054</c:v>
                </c:pt>
                <c:pt idx="58">
                  <c:v>4.5708876370340583</c:v>
                </c:pt>
                <c:pt idx="59">
                  <c:v>4.5881855607794453</c:v>
                </c:pt>
                <c:pt idx="60">
                  <c:v>4.6168919783988027</c:v>
                </c:pt>
                <c:pt idx="61">
                  <c:v>4.6736191484081733</c:v>
                </c:pt>
                <c:pt idx="62">
                  <c:v>4.8357969566010972</c:v>
                </c:pt>
                <c:pt idx="63">
                  <c:v>8.3766339508616703</c:v>
                </c:pt>
                <c:pt idx="64">
                  <c:v>11.165953957869549</c:v>
                </c:pt>
                <c:pt idx="65">
                  <c:v>11.32828238991933</c:v>
                </c:pt>
                <c:pt idx="66">
                  <c:v>11.385037439866771</c:v>
                </c:pt>
                <c:pt idx="67">
                  <c:v>11.413753614475119</c:v>
                </c:pt>
                <c:pt idx="68">
                  <c:v>11.431056054135958</c:v>
                </c:pt>
                <c:pt idx="69">
                  <c:v>11.442608210041763</c:v>
                </c:pt>
                <c:pt idx="70">
                  <c:v>11.4508613452783</c:v>
                </c:pt>
                <c:pt idx="71">
                  <c:v>11.457047686334619</c:v>
                </c:pt>
                <c:pt idx="72">
                  <c:v>11.461854034075859</c:v>
                </c:pt>
                <c:pt idx="73">
                  <c:v>11.465693343634618</c:v>
                </c:pt>
                <c:pt idx="74">
                  <c:v>11.468828786884073</c:v>
                </c:pt>
                <c:pt idx="75">
                  <c:v>11.471435992906123</c:v>
                </c:pt>
                <c:pt idx="76">
                  <c:v>11.473636642209836</c:v>
                </c:pt>
                <c:pt idx="77">
                  <c:v>11.475517697198704</c:v>
                </c:pt>
                <c:pt idx="78">
                  <c:v>11.477142955838197</c:v>
                </c:pt>
                <c:pt idx="79">
                  <c:v>11.478560280175159</c:v>
                </c:pt>
                <c:pt idx="80">
                  <c:v>11.47980627745094</c:v>
                </c:pt>
                <c:pt idx="81">
                  <c:v>11.480909422903059</c:v>
                </c:pt>
                <c:pt idx="82">
                  <c:v>11.481892197570044</c:v>
                </c:pt>
                <c:pt idx="83">
                  <c:v>11.482772585418429</c:v>
                </c:pt>
                <c:pt idx="84">
                  <c:v>11.483565143114147</c:v>
                </c:pt>
                <c:pt idx="85">
                  <c:v>11.484281778277124</c:v>
                </c:pt>
                <c:pt idx="86">
                  <c:v>11.484932324860823</c:v>
                </c:pt>
                <c:pt idx="87">
                  <c:v>11.485524974779151</c:v>
                </c:pt>
                <c:pt idx="88">
                  <c:v>11.486066606000273</c:v>
                </c:pt>
                <c:pt idx="89">
                  <c:v>11.486563034961744</c:v>
                </c:pt>
                <c:pt idx="90">
                  <c:v>11.487019212914316</c:v>
                </c:pt>
                <c:pt idx="91">
                  <c:v>11.487439380203476</c:v>
                </c:pt>
                <c:pt idx="92">
                  <c:v>11.487827188635077</c:v>
                </c:pt>
                <c:pt idx="93">
                  <c:v>11.488185799368148</c:v>
                </c:pt>
                <c:pt idx="94">
                  <c:v>11.488517961857349</c:v>
                </c:pt>
                <c:pt idx="95">
                  <c:v>11.488826077988106</c:v>
                </c:pt>
                <c:pt idx="96">
                  <c:v>11.489112254543166</c:v>
                </c:pt>
                <c:pt idx="97">
                  <c:v>11.489378346401395</c:v>
                </c:pt>
                <c:pt idx="98">
                  <c:v>11.489625992320505</c:v>
                </c:pt>
                <c:pt idx="99">
                  <c:v>11.489856644744513</c:v>
                </c:pt>
                <c:pt idx="100">
                  <c:v>11.490071594765366</c:v>
                </c:pt>
                <c:pt idx="101">
                  <c:v>11.490271993129429</c:v>
                </c:pt>
                <c:pt idx="102">
                  <c:v>11.490458867998054</c:v>
                </c:pt>
                <c:pt idx="103">
                  <c:v>11.490633140028578</c:v>
                </c:pt>
                <c:pt idx="104">
                  <c:v>11.490795635232162</c:v>
                </c:pt>
                <c:pt idx="105">
                  <c:v>11.49094709597729</c:v>
                </c:pt>
                <c:pt idx="106">
                  <c:v>11.491088190439703</c:v>
                </c:pt>
                <c:pt idx="107">
                  <c:v>11.491219520743963</c:v>
                </c:pt>
                <c:pt idx="108">
                  <c:v>11.491341629998811</c:v>
                </c:pt>
                <c:pt idx="109">
                  <c:v>11.491455008392744</c:v>
                </c:pt>
                <c:pt idx="110">
                  <c:v>11.491560098488069</c:v>
                </c:pt>
                <c:pt idx="111">
                  <c:v>11.491657299827828</c:v>
                </c:pt>
                <c:pt idx="112">
                  <c:v>11.491746972952239</c:v>
                </c:pt>
                <c:pt idx="113">
                  <c:v>11.491829442904457</c:v>
                </c:pt>
                <c:pt idx="114">
                  <c:v>11.491905002293212</c:v>
                </c:pt>
                <c:pt idx="115">
                  <c:v>11.491973913969801</c:v>
                </c:pt>
                <c:pt idx="116">
                  <c:v>11.492036413366217</c:v>
                </c:pt>
                <c:pt idx="117">
                  <c:v>11.492092710536594</c:v>
                </c:pt>
                <c:pt idx="118">
                  <c:v>11.492142991934795</c:v>
                </c:pt>
                <c:pt idx="119">
                  <c:v>11.49218742195796</c:v>
                </c:pt>
                <c:pt idx="120">
                  <c:v>11.49222614428056</c:v>
                </c:pt>
                <c:pt idx="121">
                  <c:v>11.492259282999377</c:v>
                </c:pt>
                <c:pt idx="122">
                  <c:v>11.492286943606739</c:v>
                </c:pt>
                <c:pt idx="123">
                  <c:v>11.492309213806518</c:v>
                </c:pt>
                <c:pt idx="124">
                  <c:v>11.492326164185011</c:v>
                </c:pt>
                <c:pt idx="125">
                  <c:v>11.492337848745867</c:v>
                </c:pt>
                <c:pt idx="126">
                  <c:v>11.492344305317072</c:v>
                </c:pt>
                <c:pt idx="127">
                  <c:v>11.492345555835382</c:v>
                </c:pt>
                <c:pt idx="128">
                  <c:v>11.492341606512316</c:v>
                </c:pt>
                <c:pt idx="129">
                  <c:v>11.492332447884133</c:v>
                </c:pt>
                <c:pt idx="130">
                  <c:v>11.492318054746066</c:v>
                </c:pt>
                <c:pt idx="131">
                  <c:v>11.492298385970738</c:v>
                </c:pt>
                <c:pt idx="132">
                  <c:v>11.492273384207165</c:v>
                </c:pt>
                <c:pt idx="133">
                  <c:v>11.492242975457458</c:v>
                </c:pt>
                <c:pt idx="134">
                  <c:v>11.492207068524253</c:v>
                </c:pt>
                <c:pt idx="135">
                  <c:v>11.492165554321828</c:v>
                </c:pt>
                <c:pt idx="136">
                  <c:v>11.492118305040783</c:v>
                </c:pt>
                <c:pt idx="137">
                  <c:v>11.492065173154046</c:v>
                </c:pt>
                <c:pt idx="138">
                  <c:v>11.492005990249819</c:v>
                </c:pt>
                <c:pt idx="139">
                  <c:v>11.49194056567374</c:v>
                </c:pt>
                <c:pt idx="140">
                  <c:v>11.491868684959076</c:v>
                </c:pt>
                <c:pt idx="141">
                  <c:v>11.491790108020362</c:v>
                </c:pt>
                <c:pt idx="142">
                  <c:v>11.491704567080809</c:v>
                </c:pt>
                <c:pt idx="143">
                  <c:v>11.491611764298572</c:v>
                </c:pt>
                <c:pt idx="144">
                  <c:v>11.491511369051544</c:v>
                </c:pt>
                <c:pt idx="145">
                  <c:v>11.491403014830787</c:v>
                </c:pt>
                <c:pt idx="146">
                  <c:v>11.491286295685784</c:v>
                </c:pt>
                <c:pt idx="147">
                  <c:v>11.491160762153335</c:v>
                </c:pt>
                <c:pt idx="148">
                  <c:v>11.491025916587716</c:v>
                </c:pt>
                <c:pt idx="149">
                  <c:v>11.490881207795955</c:v>
                </c:pt>
                <c:pt idx="150">
                  <c:v>11.49072602486104</c:v>
                </c:pt>
                <c:pt idx="151">
                  <c:v>11.490559690013892</c:v>
                </c:pt>
                <c:pt idx="152">
                  <c:v>11.490381450384881</c:v>
                </c:pt>
                <c:pt idx="153">
                  <c:v>11.490190468430622</c:v>
                </c:pt>
                <c:pt idx="154">
                  <c:v>11.489985810787214</c:v>
                </c:pt>
                <c:pt idx="155">
                  <c:v>11.489766435246024</c:v>
                </c:pt>
                <c:pt idx="156">
                  <c:v>11.489531175477428</c:v>
                </c:pt>
                <c:pt idx="157">
                  <c:v>11.489278723041489</c:v>
                </c:pt>
                <c:pt idx="158">
                  <c:v>11.489007606110439</c:v>
                </c:pt>
                <c:pt idx="159">
                  <c:v>11.488716164186863</c:v>
                </c:pt>
                <c:pt idx="160">
                  <c:v>11.488402517912773</c:v>
                </c:pt>
                <c:pt idx="161">
                  <c:v>11.488064532827885</c:v>
                </c:pt>
                <c:pt idx="162">
                  <c:v>11.487699775617127</c:v>
                </c:pt>
                <c:pt idx="163">
                  <c:v>11.487305460971822</c:v>
                </c:pt>
                <c:pt idx="164">
                  <c:v>11.486878386632814</c:v>
                </c:pt>
                <c:pt idx="165">
                  <c:v>11.486414853437893</c:v>
                </c:pt>
                <c:pt idx="166">
                  <c:v>11.485910566176063</c:v>
                </c:pt>
                <c:pt idx="167">
                  <c:v>11.485360509656227</c:v>
                </c:pt>
                <c:pt idx="168">
                  <c:v>11.484758792452517</c:v>
                </c:pt>
                <c:pt idx="169">
                  <c:v>11.484098448049686</c:v>
                </c:pt>
                <c:pt idx="170">
                  <c:v>11.48337117920042</c:v>
                </c:pt>
                <c:pt idx="171">
                  <c:v>11.482567025637188</c:v>
                </c:pt>
                <c:pt idx="172">
                  <c:v>11.481673926928</c:v>
                </c:pt>
                <c:pt idx="173">
                  <c:v>11.480677139742719</c:v>
                </c:pt>
                <c:pt idx="174">
                  <c:v>11.479558449651885</c:v>
                </c:pt>
                <c:pt idx="175">
                  <c:v>11.478295087684318</c:v>
                </c:pt>
                <c:pt idx="176">
                  <c:v>11.476858214067573</c:v>
                </c:pt>
                <c:pt idx="177">
                  <c:v>11.475210753104518</c:v>
                </c:pt>
                <c:pt idx="178">
                  <c:v>11.473304230463491</c:v>
                </c:pt>
                <c:pt idx="179">
                  <c:v>11.471074032238867</c:v>
                </c:pt>
                <c:pt idx="180">
                  <c:v>11.468432084034319</c:v>
                </c:pt>
                <c:pt idx="181">
                  <c:v>11.465255149575077</c:v>
                </c:pt>
                <c:pt idx="182">
                  <c:v>11.461365354268716</c:v>
                </c:pt>
                <c:pt idx="183">
                  <c:v>11.456496161015503</c:v>
                </c:pt>
                <c:pt idx="184">
                  <c:v>11.450229332318088</c:v>
                </c:pt>
                <c:pt idx="185">
                  <c:v>11.441869275726756</c:v>
                </c:pt>
                <c:pt idx="186">
                  <c:v>11.430167969303302</c:v>
                </c:pt>
                <c:pt idx="187">
                  <c:v>11.412642641213662</c:v>
                </c:pt>
                <c:pt idx="188">
                  <c:v>11.383556610058999</c:v>
                </c:pt>
                <c:pt idx="189">
                  <c:v>11.326066554954336</c:v>
                </c:pt>
                <c:pt idx="190">
                  <c:v>11.161564845272206</c:v>
                </c:pt>
                <c:pt idx="191">
                  <c:v>8.1263716871458715</c:v>
                </c:pt>
                <c:pt idx="192">
                  <c:v>4.8403734373954492</c:v>
                </c:pt>
                <c:pt idx="193">
                  <c:v>4.6758817913304416</c:v>
                </c:pt>
                <c:pt idx="194">
                  <c:v>4.6183935996255503</c:v>
                </c:pt>
                <c:pt idx="195">
                  <c:v>4.5893082206209534</c:v>
                </c:pt>
                <c:pt idx="196">
                  <c:v>4.5717831943545262</c:v>
                </c:pt>
                <c:pt idx="197">
                  <c:v>4.5600820518553924</c:v>
                </c:pt>
                <c:pt idx="198">
                  <c:v>4.5517220940756289</c:v>
                </c:pt>
                <c:pt idx="199">
                  <c:v>4.5454553294802391</c:v>
                </c:pt>
                <c:pt idx="200">
                  <c:v>4.5405861801437206</c:v>
                </c:pt>
                <c:pt idx="201">
                  <c:v>4.5366964162186436</c:v>
                </c:pt>
                <c:pt idx="202">
                  <c:v>4.5335195049453123</c:v>
                </c:pt>
                <c:pt idx="203">
                  <c:v>4.5308775743421901</c:v>
                </c:pt>
                <c:pt idx="204">
                  <c:v>4.5286473897817423</c:v>
                </c:pt>
                <c:pt idx="205">
                  <c:v>4.5267408779482938</c:v>
                </c:pt>
                <c:pt idx="206">
                  <c:v>4.5250934256691977</c:v>
                </c:pt>
                <c:pt idx="207">
                  <c:v>4.5236565591242286</c:v>
                </c:pt>
                <c:pt idx="208">
                  <c:v>4.5223932029813216</c:v>
                </c:pt>
                <c:pt idx="209">
                  <c:v>4.5212745177350522</c:v>
                </c:pt>
                <c:pt idx="210">
                  <c:v>4.5202777346124465</c:v>
                </c:pt>
                <c:pt idx="211">
                  <c:v>4.5193846393341044</c:v>
                </c:pt>
                <c:pt idx="212">
                  <c:v>4.5185804886849938</c:v>
                </c:pt>
                <c:pt idx="213">
                  <c:v>4.5178532223225289</c:v>
                </c:pt>
                <c:pt idx="214">
                  <c:v>4.5171928800496444</c:v>
                </c:pt>
                <c:pt idx="215">
                  <c:v>4.5165911646749421</c:v>
                </c:pt>
                <c:pt idx="216">
                  <c:v>4.5160411097279756</c:v>
                </c:pt>
                <c:pt idx="217">
                  <c:v>4.5155368238193603</c:v>
                </c:pt>
                <c:pt idx="218">
                  <c:v>4.5150732917876448</c:v>
                </c:pt>
                <c:pt idx="219">
                  <c:v>4.5146462184461651</c:v>
                </c:pt>
                <c:pt idx="220">
                  <c:v>4.5142519046527507</c:v>
                </c:pt>
                <c:pt idx="221">
                  <c:v>4.5138871481653666</c:v>
                </c:pt>
                <c:pt idx="222">
                  <c:v>4.5135491636890333</c:v>
                </c:pt>
                <c:pt idx="223">
                  <c:v>4.5132355179204451</c:v>
                </c:pt>
                <c:pt idx="224">
                  <c:v>4.5129440764093154</c:v>
                </c:pt>
                <c:pt idx="225">
                  <c:v>4.5126729598060598</c:v>
                </c:pt>
                <c:pt idx="226">
                  <c:v>4.5124205076200763</c:v>
                </c:pt>
                <c:pt idx="227">
                  <c:v>4.5121852480298248</c:v>
                </c:pt>
                <c:pt idx="228">
                  <c:v>4.5119658726002596</c:v>
                </c:pt>
                <c:pt idx="229">
                  <c:v>4.5117612150061737</c:v>
                </c:pt>
                <c:pt idx="230">
                  <c:v>4.511570233042379</c:v>
                </c:pt>
                <c:pt idx="231">
                  <c:v>4.5113919933480684</c:v>
                </c:pt>
                <c:pt idx="232">
                  <c:v>4.5112256583824015</c:v>
                </c:pt>
                <c:pt idx="233">
                  <c:v>4.5110704752777098</c:v>
                </c:pt>
                <c:pt idx="234">
                  <c:v>4.5109257662665687</c:v>
                </c:pt>
                <c:pt idx="235">
                  <c:v>4.5107909204334113</c:v>
                </c:pt>
                <c:pt idx="236">
                  <c:v>4.5106653865861279</c:v>
                </c:pt>
                <c:pt idx="237">
                  <c:v>4.5105486670797701</c:v>
                </c:pt>
                <c:pt idx="238">
                  <c:v>4.5104403124513901</c:v>
                </c:pt>
                <c:pt idx="239">
                  <c:v>4.5103399167508584</c:v>
                </c:pt>
                <c:pt idx="240">
                  <c:v>4.510247113469112</c:v>
                </c:pt>
                <c:pt idx="241">
                  <c:v>4.5101615719835904</c:v>
                </c:pt>
                <c:pt idx="242">
                  <c:v>4.5100829944521443</c:v>
                </c:pt>
                <c:pt idx="243">
                  <c:v>4.5100111130971747</c:v>
                </c:pt>
                <c:pt idx="244">
                  <c:v>4.5099456878323352</c:v>
                </c:pt>
                <c:pt idx="245">
                  <c:v>4.5098865041897067</c:v>
                </c:pt>
                <c:pt idx="246">
                  <c:v>4.5098333715135706</c:v>
                </c:pt>
                <c:pt idx="247">
                  <c:v>4.5097861213906851</c:v>
                </c:pt>
                <c:pt idx="248">
                  <c:v>4.5097446062921431</c:v>
                </c:pt>
                <c:pt idx="249">
                  <c:v>4.5097086984064969</c:v>
                </c:pt>
                <c:pt idx="250">
                  <c:v>4.5096782886458531</c:v>
                </c:pt>
                <c:pt idx="251">
                  <c:v>4.5096532858103222</c:v>
                </c:pt>
                <c:pt idx="252">
                  <c:v>4.5096336158992445</c:v>
                </c:pt>
                <c:pt idx="253">
                  <c:v>4.5096192215587321</c:v>
                </c:pt>
                <c:pt idx="254">
                  <c:v>4.5096100616580053</c:v>
                </c:pt>
              </c:numCache>
            </c:numRef>
          </c:yVal>
          <c:smooth val="1"/>
          <c:extLst>
            <c:ext xmlns:c16="http://schemas.microsoft.com/office/drawing/2014/chart" uri="{C3380CC4-5D6E-409C-BE32-E72D297353CC}">
              <c16:uniqueId val="{00000000-4C81-40FE-AED3-98EE9662652E}"/>
            </c:ext>
          </c:extLst>
        </c:ser>
        <c:dLbls>
          <c:showLegendKey val="0"/>
          <c:showVal val="0"/>
          <c:showCatName val="0"/>
          <c:showSerName val="0"/>
          <c:showPercent val="0"/>
          <c:showBubbleSize val="0"/>
        </c:dLbls>
        <c:axId val="185750272"/>
        <c:axId val="185751808"/>
      </c:scatterChart>
      <c:valAx>
        <c:axId val="185750272"/>
        <c:scaling>
          <c:orientation val="minMax"/>
          <c:max val="5.000000000000001E-3"/>
          <c:min val="0"/>
        </c:scaling>
        <c:delete val="0"/>
        <c:axPos val="b"/>
        <c:majorGridlines/>
        <c:minorGridlines/>
        <c:numFmt formatCode="General" sourceLinked="1"/>
        <c:majorTickMark val="none"/>
        <c:minorTickMark val="in"/>
        <c:tickLblPos val="low"/>
        <c:crossAx val="185751808"/>
        <c:crosses val="autoZero"/>
        <c:crossBetween val="midCat"/>
      </c:valAx>
      <c:valAx>
        <c:axId val="185751808"/>
        <c:scaling>
          <c:orientation val="minMax"/>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750272"/>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3410308126372484"/>
          <c:y val="0.93793261775781867"/>
          <c:w val="0.4847795598737572"/>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Output</a:t>
            </a:r>
            <a:r>
              <a:rPr lang="en-US" sz="1000" b="1" baseline="0">
                <a:solidFill>
                  <a:srgbClr val="FF0000"/>
                </a:solidFill>
              </a:rPr>
              <a:t> Voltage Transient Waveform</a:t>
            </a:r>
            <a:endParaRPr lang="en-US" sz="1000" b="1">
              <a:solidFill>
                <a:srgbClr val="FF0000"/>
              </a:solidFill>
            </a:endParaRPr>
          </a:p>
        </c:rich>
      </c:tx>
      <c:layout>
        <c:manualLayout>
          <c:xMode val="edge"/>
          <c:yMode val="edge"/>
          <c:x val="0.16745448159234499"/>
          <c:y val="1.0329708104470953E-2"/>
        </c:manualLayout>
      </c:layout>
      <c:overlay val="0"/>
      <c:spPr>
        <a:noFill/>
        <a:ln w="25400">
          <a:noFill/>
        </a:ln>
      </c:spPr>
    </c:title>
    <c:autoTitleDeleted val="0"/>
    <c:plotArea>
      <c:layout>
        <c:manualLayout>
          <c:layoutTarget val="inner"/>
          <c:xMode val="edge"/>
          <c:yMode val="edge"/>
          <c:x val="6.5210160502252867E-2"/>
          <c:y val="0.10694663167104113"/>
          <c:w val="0.83571102109207551"/>
          <c:h val="0.73477842708462837"/>
        </c:manualLayout>
      </c:layout>
      <c:scatterChart>
        <c:scatterStyle val="smoothMarker"/>
        <c:varyColors val="0"/>
        <c:ser>
          <c:idx val="2"/>
          <c:order val="0"/>
          <c:tx>
            <c:v>Output Votage</c:v>
          </c:tx>
          <c:spPr>
            <a:ln w="63500">
              <a:solidFill>
                <a:srgbClr val="FF0000"/>
              </a:solidFill>
              <a:prstDash val="solid"/>
            </a:ln>
          </c:spPr>
          <c:marker>
            <c:symbol val="none"/>
          </c:marker>
          <c:xVal>
            <c:numRef>
              <c:f>Data!$C$362:$C$617</c:f>
              <c:numCache>
                <c:formatCode>General</c:formatCode>
                <c:ptCount val="256"/>
                <c:pt idx="0">
                  <c:v>1.953125E-5</c:v>
                </c:pt>
                <c:pt idx="1">
                  <c:v>3.9062500000000001E-5</c:v>
                </c:pt>
                <c:pt idx="2">
                  <c:v>5.8593749999999998E-5</c:v>
                </c:pt>
                <c:pt idx="3">
                  <c:v>7.8125000000000002E-5</c:v>
                </c:pt>
                <c:pt idx="4">
                  <c:v>9.7656250000000005E-5</c:v>
                </c:pt>
                <c:pt idx="5">
                  <c:v>1.1718750000000001E-4</c:v>
                </c:pt>
                <c:pt idx="6">
                  <c:v>1.3671875000000001E-4</c:v>
                </c:pt>
                <c:pt idx="7">
                  <c:v>1.5625E-4</c:v>
                </c:pt>
                <c:pt idx="8">
                  <c:v>1.7578124999999999E-4</c:v>
                </c:pt>
                <c:pt idx="9">
                  <c:v>1.9531249999999998E-4</c:v>
                </c:pt>
                <c:pt idx="10">
                  <c:v>2.1484374999999997E-4</c:v>
                </c:pt>
                <c:pt idx="11">
                  <c:v>2.3437499999999996E-4</c:v>
                </c:pt>
                <c:pt idx="12">
                  <c:v>2.5390624999999995E-4</c:v>
                </c:pt>
                <c:pt idx="13">
                  <c:v>2.7343749999999997E-4</c:v>
                </c:pt>
                <c:pt idx="14">
                  <c:v>2.9296874999999999E-4</c:v>
                </c:pt>
                <c:pt idx="15">
                  <c:v>3.1250000000000001E-4</c:v>
                </c:pt>
                <c:pt idx="16">
                  <c:v>3.3203125000000002E-4</c:v>
                </c:pt>
                <c:pt idx="17">
                  <c:v>3.5156250000000004E-4</c:v>
                </c:pt>
                <c:pt idx="18">
                  <c:v>3.7109375000000006E-4</c:v>
                </c:pt>
                <c:pt idx="19">
                  <c:v>3.9062500000000008E-4</c:v>
                </c:pt>
                <c:pt idx="20">
                  <c:v>4.1015625000000009E-4</c:v>
                </c:pt>
                <c:pt idx="21">
                  <c:v>4.2968750000000011E-4</c:v>
                </c:pt>
                <c:pt idx="22">
                  <c:v>4.4921875000000013E-4</c:v>
                </c:pt>
                <c:pt idx="23">
                  <c:v>4.6875000000000015E-4</c:v>
                </c:pt>
                <c:pt idx="24">
                  <c:v>4.8828125000000011E-4</c:v>
                </c:pt>
                <c:pt idx="25">
                  <c:v>5.0781250000000013E-4</c:v>
                </c:pt>
                <c:pt idx="26">
                  <c:v>5.2734375000000014E-4</c:v>
                </c:pt>
                <c:pt idx="27">
                  <c:v>5.4687500000000016E-4</c:v>
                </c:pt>
                <c:pt idx="28">
                  <c:v>5.6640625000000018E-4</c:v>
                </c:pt>
                <c:pt idx="29">
                  <c:v>5.859375000000002E-4</c:v>
                </c:pt>
                <c:pt idx="30">
                  <c:v>6.0546875000000021E-4</c:v>
                </c:pt>
                <c:pt idx="31">
                  <c:v>6.2500000000000023E-4</c:v>
                </c:pt>
                <c:pt idx="32">
                  <c:v>6.4453125000000025E-4</c:v>
                </c:pt>
                <c:pt idx="33">
                  <c:v>6.6406250000000026E-4</c:v>
                </c:pt>
                <c:pt idx="34">
                  <c:v>6.8359375000000028E-4</c:v>
                </c:pt>
                <c:pt idx="35">
                  <c:v>7.031250000000003E-4</c:v>
                </c:pt>
                <c:pt idx="36">
                  <c:v>7.2265625000000032E-4</c:v>
                </c:pt>
                <c:pt idx="37">
                  <c:v>7.4218750000000033E-4</c:v>
                </c:pt>
                <c:pt idx="38">
                  <c:v>7.6171875000000035E-4</c:v>
                </c:pt>
                <c:pt idx="39">
                  <c:v>7.8125000000000037E-4</c:v>
                </c:pt>
                <c:pt idx="40">
                  <c:v>8.0078125000000039E-4</c:v>
                </c:pt>
                <c:pt idx="41">
                  <c:v>8.203125000000004E-4</c:v>
                </c:pt>
                <c:pt idx="42">
                  <c:v>8.3984375000000042E-4</c:v>
                </c:pt>
                <c:pt idx="43">
                  <c:v>8.5937500000000044E-4</c:v>
                </c:pt>
                <c:pt idx="44">
                  <c:v>8.7890625000000046E-4</c:v>
                </c:pt>
                <c:pt idx="45">
                  <c:v>8.9843750000000047E-4</c:v>
                </c:pt>
                <c:pt idx="46">
                  <c:v>9.1796875000000049E-4</c:v>
                </c:pt>
                <c:pt idx="47">
                  <c:v>9.3750000000000051E-4</c:v>
                </c:pt>
                <c:pt idx="48">
                  <c:v>9.5703125000000052E-4</c:v>
                </c:pt>
                <c:pt idx="49">
                  <c:v>9.7656250000000043E-4</c:v>
                </c:pt>
                <c:pt idx="50">
                  <c:v>9.9609375000000045E-4</c:v>
                </c:pt>
                <c:pt idx="51">
                  <c:v>1.0156250000000005E-3</c:v>
                </c:pt>
                <c:pt idx="52">
                  <c:v>1.0351562500000005E-3</c:v>
                </c:pt>
                <c:pt idx="53">
                  <c:v>1.0546875000000005E-3</c:v>
                </c:pt>
                <c:pt idx="54">
                  <c:v>1.0742187500000005E-3</c:v>
                </c:pt>
                <c:pt idx="55">
                  <c:v>1.0937500000000005E-3</c:v>
                </c:pt>
                <c:pt idx="56">
                  <c:v>1.1132812500000006E-3</c:v>
                </c:pt>
                <c:pt idx="57">
                  <c:v>1.1328125000000006E-3</c:v>
                </c:pt>
                <c:pt idx="58">
                  <c:v>1.1523437500000006E-3</c:v>
                </c:pt>
                <c:pt idx="59">
                  <c:v>1.1718750000000006E-3</c:v>
                </c:pt>
                <c:pt idx="60">
                  <c:v>1.1914062500000006E-3</c:v>
                </c:pt>
                <c:pt idx="61">
                  <c:v>1.2109375000000006E-3</c:v>
                </c:pt>
                <c:pt idx="62">
                  <c:v>1.2304687500000007E-3</c:v>
                </c:pt>
                <c:pt idx="63">
                  <c:v>1.2500000000000007E-3</c:v>
                </c:pt>
                <c:pt idx="64">
                  <c:v>1.2695312500000007E-3</c:v>
                </c:pt>
                <c:pt idx="65">
                  <c:v>1.2890625000000007E-3</c:v>
                </c:pt>
                <c:pt idx="66">
                  <c:v>1.3085937500000007E-3</c:v>
                </c:pt>
                <c:pt idx="67">
                  <c:v>1.3281250000000007E-3</c:v>
                </c:pt>
                <c:pt idx="68">
                  <c:v>1.3476562500000008E-3</c:v>
                </c:pt>
                <c:pt idx="69">
                  <c:v>1.3671875000000008E-3</c:v>
                </c:pt>
                <c:pt idx="70">
                  <c:v>1.3867187500000008E-3</c:v>
                </c:pt>
                <c:pt idx="71">
                  <c:v>1.4062500000000008E-3</c:v>
                </c:pt>
                <c:pt idx="72">
                  <c:v>1.4257812500000008E-3</c:v>
                </c:pt>
                <c:pt idx="73">
                  <c:v>1.4453125000000009E-3</c:v>
                </c:pt>
                <c:pt idx="74">
                  <c:v>1.4648437500000009E-3</c:v>
                </c:pt>
                <c:pt idx="75">
                  <c:v>1.4843750000000009E-3</c:v>
                </c:pt>
                <c:pt idx="76">
                  <c:v>1.5039062500000009E-3</c:v>
                </c:pt>
                <c:pt idx="77">
                  <c:v>1.5234375000000009E-3</c:v>
                </c:pt>
                <c:pt idx="78">
                  <c:v>1.5429687500000009E-3</c:v>
                </c:pt>
                <c:pt idx="79">
                  <c:v>1.562500000000001E-3</c:v>
                </c:pt>
                <c:pt idx="80">
                  <c:v>1.582031250000001E-3</c:v>
                </c:pt>
                <c:pt idx="81">
                  <c:v>1.601562500000001E-3</c:v>
                </c:pt>
                <c:pt idx="82">
                  <c:v>1.621093750000001E-3</c:v>
                </c:pt>
                <c:pt idx="83">
                  <c:v>1.640625000000001E-3</c:v>
                </c:pt>
                <c:pt idx="84">
                  <c:v>1.660156250000001E-3</c:v>
                </c:pt>
                <c:pt idx="85">
                  <c:v>1.6796875000000011E-3</c:v>
                </c:pt>
                <c:pt idx="86">
                  <c:v>1.6992187500000011E-3</c:v>
                </c:pt>
                <c:pt idx="87">
                  <c:v>1.7187500000000011E-3</c:v>
                </c:pt>
                <c:pt idx="88">
                  <c:v>1.7382812500000011E-3</c:v>
                </c:pt>
                <c:pt idx="89">
                  <c:v>1.7578125000000011E-3</c:v>
                </c:pt>
                <c:pt idx="90">
                  <c:v>1.7773437500000011E-3</c:v>
                </c:pt>
                <c:pt idx="91">
                  <c:v>1.7968750000000012E-3</c:v>
                </c:pt>
                <c:pt idx="92">
                  <c:v>1.8164062500000012E-3</c:v>
                </c:pt>
                <c:pt idx="93">
                  <c:v>1.8359375000000012E-3</c:v>
                </c:pt>
                <c:pt idx="94">
                  <c:v>1.8554687500000012E-3</c:v>
                </c:pt>
                <c:pt idx="95">
                  <c:v>1.8750000000000012E-3</c:v>
                </c:pt>
                <c:pt idx="96">
                  <c:v>1.8945312500000012E-3</c:v>
                </c:pt>
                <c:pt idx="97">
                  <c:v>1.9140625000000013E-3</c:v>
                </c:pt>
                <c:pt idx="98">
                  <c:v>1.9335937500000013E-3</c:v>
                </c:pt>
                <c:pt idx="99">
                  <c:v>1.9531250000000013E-3</c:v>
                </c:pt>
                <c:pt idx="100">
                  <c:v>1.9726562500000013E-3</c:v>
                </c:pt>
                <c:pt idx="101">
                  <c:v>1.9921875000000013E-3</c:v>
                </c:pt>
                <c:pt idx="102">
                  <c:v>2.0117187500000014E-3</c:v>
                </c:pt>
                <c:pt idx="103">
                  <c:v>2.0312500000000014E-3</c:v>
                </c:pt>
                <c:pt idx="104">
                  <c:v>2.0507812500000014E-3</c:v>
                </c:pt>
                <c:pt idx="105">
                  <c:v>2.0703125000000014E-3</c:v>
                </c:pt>
                <c:pt idx="106">
                  <c:v>2.0898437500000014E-3</c:v>
                </c:pt>
                <c:pt idx="107">
                  <c:v>2.1093750000000014E-3</c:v>
                </c:pt>
                <c:pt idx="108">
                  <c:v>2.1289062500000015E-3</c:v>
                </c:pt>
                <c:pt idx="109">
                  <c:v>2.1484375000000015E-3</c:v>
                </c:pt>
                <c:pt idx="110">
                  <c:v>2.1679687500000015E-3</c:v>
                </c:pt>
                <c:pt idx="111">
                  <c:v>2.1875000000000015E-3</c:v>
                </c:pt>
                <c:pt idx="112">
                  <c:v>2.2070312500000015E-3</c:v>
                </c:pt>
                <c:pt idx="113">
                  <c:v>2.2265625000000015E-3</c:v>
                </c:pt>
                <c:pt idx="114">
                  <c:v>2.2460937500000016E-3</c:v>
                </c:pt>
                <c:pt idx="115">
                  <c:v>2.2656250000000016E-3</c:v>
                </c:pt>
                <c:pt idx="116">
                  <c:v>2.2851562500000016E-3</c:v>
                </c:pt>
                <c:pt idx="117">
                  <c:v>2.3046875000000016E-3</c:v>
                </c:pt>
                <c:pt idx="118">
                  <c:v>2.3242187500000016E-3</c:v>
                </c:pt>
                <c:pt idx="119">
                  <c:v>2.3437500000000016E-3</c:v>
                </c:pt>
                <c:pt idx="120">
                  <c:v>2.3632812500000017E-3</c:v>
                </c:pt>
                <c:pt idx="121">
                  <c:v>2.3828125000000017E-3</c:v>
                </c:pt>
                <c:pt idx="122">
                  <c:v>2.4023437500000017E-3</c:v>
                </c:pt>
                <c:pt idx="123">
                  <c:v>2.4218750000000017E-3</c:v>
                </c:pt>
                <c:pt idx="124">
                  <c:v>2.4414062500000017E-3</c:v>
                </c:pt>
                <c:pt idx="125">
                  <c:v>2.4609375000000018E-3</c:v>
                </c:pt>
                <c:pt idx="126">
                  <c:v>2.4804687500000018E-3</c:v>
                </c:pt>
                <c:pt idx="127">
                  <c:v>2.5000000000000018E-3</c:v>
                </c:pt>
                <c:pt idx="128">
                  <c:v>2.5195312500000018E-3</c:v>
                </c:pt>
                <c:pt idx="129">
                  <c:v>2.5390625000000018E-3</c:v>
                </c:pt>
                <c:pt idx="130">
                  <c:v>2.5585937500000018E-3</c:v>
                </c:pt>
                <c:pt idx="131">
                  <c:v>2.5781250000000019E-3</c:v>
                </c:pt>
                <c:pt idx="132">
                  <c:v>2.5976562500000019E-3</c:v>
                </c:pt>
                <c:pt idx="133">
                  <c:v>2.6171875000000019E-3</c:v>
                </c:pt>
                <c:pt idx="134">
                  <c:v>2.6367187500000019E-3</c:v>
                </c:pt>
                <c:pt idx="135">
                  <c:v>2.6562500000000019E-3</c:v>
                </c:pt>
                <c:pt idx="136">
                  <c:v>2.6757812500000019E-3</c:v>
                </c:pt>
                <c:pt idx="137">
                  <c:v>2.695312500000002E-3</c:v>
                </c:pt>
                <c:pt idx="138">
                  <c:v>2.714843750000002E-3</c:v>
                </c:pt>
                <c:pt idx="139">
                  <c:v>2.734375000000002E-3</c:v>
                </c:pt>
                <c:pt idx="140">
                  <c:v>2.753906250000002E-3</c:v>
                </c:pt>
                <c:pt idx="141">
                  <c:v>2.773437500000002E-3</c:v>
                </c:pt>
                <c:pt idx="142">
                  <c:v>2.792968750000002E-3</c:v>
                </c:pt>
                <c:pt idx="143">
                  <c:v>2.8125000000000021E-3</c:v>
                </c:pt>
                <c:pt idx="144">
                  <c:v>2.8320312500000021E-3</c:v>
                </c:pt>
                <c:pt idx="145">
                  <c:v>2.8515625000000021E-3</c:v>
                </c:pt>
                <c:pt idx="146">
                  <c:v>2.8710937500000021E-3</c:v>
                </c:pt>
                <c:pt idx="147">
                  <c:v>2.8906250000000021E-3</c:v>
                </c:pt>
                <c:pt idx="148">
                  <c:v>2.9101562500000022E-3</c:v>
                </c:pt>
                <c:pt idx="149">
                  <c:v>2.9296875000000022E-3</c:v>
                </c:pt>
                <c:pt idx="150">
                  <c:v>2.9492187500000022E-3</c:v>
                </c:pt>
                <c:pt idx="151">
                  <c:v>2.9687500000000022E-3</c:v>
                </c:pt>
                <c:pt idx="152">
                  <c:v>2.9882812500000022E-3</c:v>
                </c:pt>
                <c:pt idx="153">
                  <c:v>3.0078125000000022E-3</c:v>
                </c:pt>
                <c:pt idx="154">
                  <c:v>3.0273437500000023E-3</c:v>
                </c:pt>
                <c:pt idx="155">
                  <c:v>3.0468750000000023E-3</c:v>
                </c:pt>
                <c:pt idx="156">
                  <c:v>3.0664062500000023E-3</c:v>
                </c:pt>
                <c:pt idx="157">
                  <c:v>3.0859375000000023E-3</c:v>
                </c:pt>
                <c:pt idx="158">
                  <c:v>3.1054687500000023E-3</c:v>
                </c:pt>
                <c:pt idx="159">
                  <c:v>3.1250000000000023E-3</c:v>
                </c:pt>
                <c:pt idx="160">
                  <c:v>3.1445312500000024E-3</c:v>
                </c:pt>
                <c:pt idx="161">
                  <c:v>3.1640625000000024E-3</c:v>
                </c:pt>
                <c:pt idx="162">
                  <c:v>3.1835937500000024E-3</c:v>
                </c:pt>
                <c:pt idx="163">
                  <c:v>3.2031250000000024E-3</c:v>
                </c:pt>
                <c:pt idx="164">
                  <c:v>3.2226562500000024E-3</c:v>
                </c:pt>
                <c:pt idx="165">
                  <c:v>3.2421875000000024E-3</c:v>
                </c:pt>
                <c:pt idx="166">
                  <c:v>3.2617187500000025E-3</c:v>
                </c:pt>
                <c:pt idx="167">
                  <c:v>3.2812500000000025E-3</c:v>
                </c:pt>
                <c:pt idx="168">
                  <c:v>3.3007812500000025E-3</c:v>
                </c:pt>
                <c:pt idx="169">
                  <c:v>3.3203125000000025E-3</c:v>
                </c:pt>
                <c:pt idx="170">
                  <c:v>3.3398437500000025E-3</c:v>
                </c:pt>
                <c:pt idx="171">
                  <c:v>3.3593750000000026E-3</c:v>
                </c:pt>
                <c:pt idx="172">
                  <c:v>3.3789062500000026E-3</c:v>
                </c:pt>
                <c:pt idx="173">
                  <c:v>3.3984375000000026E-3</c:v>
                </c:pt>
                <c:pt idx="174">
                  <c:v>3.4179687500000026E-3</c:v>
                </c:pt>
                <c:pt idx="175">
                  <c:v>3.4375000000000026E-3</c:v>
                </c:pt>
                <c:pt idx="176">
                  <c:v>3.4570312500000026E-3</c:v>
                </c:pt>
                <c:pt idx="177">
                  <c:v>3.4765625000000027E-3</c:v>
                </c:pt>
                <c:pt idx="178">
                  <c:v>3.4960937500000027E-3</c:v>
                </c:pt>
                <c:pt idx="179">
                  <c:v>3.5156250000000027E-3</c:v>
                </c:pt>
                <c:pt idx="180">
                  <c:v>3.5351562500000027E-3</c:v>
                </c:pt>
                <c:pt idx="181">
                  <c:v>3.5546875000000027E-3</c:v>
                </c:pt>
                <c:pt idx="182">
                  <c:v>3.5742187500000027E-3</c:v>
                </c:pt>
                <c:pt idx="183">
                  <c:v>3.5937500000000028E-3</c:v>
                </c:pt>
                <c:pt idx="184">
                  <c:v>3.6132812500000028E-3</c:v>
                </c:pt>
                <c:pt idx="185">
                  <c:v>3.6328125000000028E-3</c:v>
                </c:pt>
                <c:pt idx="186">
                  <c:v>3.6523437500000028E-3</c:v>
                </c:pt>
                <c:pt idx="187">
                  <c:v>3.6718750000000028E-3</c:v>
                </c:pt>
                <c:pt idx="188">
                  <c:v>3.6914062500000028E-3</c:v>
                </c:pt>
                <c:pt idx="189">
                  <c:v>3.7109375000000029E-3</c:v>
                </c:pt>
                <c:pt idx="190">
                  <c:v>3.7304687500000029E-3</c:v>
                </c:pt>
                <c:pt idx="191">
                  <c:v>3.7500000000000029E-3</c:v>
                </c:pt>
                <c:pt idx="192">
                  <c:v>3.7695312500000029E-3</c:v>
                </c:pt>
                <c:pt idx="193">
                  <c:v>3.7890625000000029E-3</c:v>
                </c:pt>
                <c:pt idx="194">
                  <c:v>3.8085937500000029E-3</c:v>
                </c:pt>
                <c:pt idx="195">
                  <c:v>3.828125000000003E-3</c:v>
                </c:pt>
                <c:pt idx="196">
                  <c:v>3.847656250000003E-3</c:v>
                </c:pt>
                <c:pt idx="197">
                  <c:v>3.867187500000003E-3</c:v>
                </c:pt>
                <c:pt idx="198">
                  <c:v>3.886718750000003E-3</c:v>
                </c:pt>
                <c:pt idx="199">
                  <c:v>3.9062500000000026E-3</c:v>
                </c:pt>
                <c:pt idx="200">
                  <c:v>3.9257812500000022E-3</c:v>
                </c:pt>
                <c:pt idx="201">
                  <c:v>3.9453125000000018E-3</c:v>
                </c:pt>
                <c:pt idx="202">
                  <c:v>3.9648437500000014E-3</c:v>
                </c:pt>
                <c:pt idx="203">
                  <c:v>3.9843750000000009E-3</c:v>
                </c:pt>
                <c:pt idx="204">
                  <c:v>4.0039062500000005E-3</c:v>
                </c:pt>
                <c:pt idx="205">
                  <c:v>4.0234375000000001E-3</c:v>
                </c:pt>
                <c:pt idx="206">
                  <c:v>4.0429687499999997E-3</c:v>
                </c:pt>
                <c:pt idx="207">
                  <c:v>4.0624999999999993E-3</c:v>
                </c:pt>
                <c:pt idx="208">
                  <c:v>4.0820312499999989E-3</c:v>
                </c:pt>
                <c:pt idx="209">
                  <c:v>4.1015624999999984E-3</c:v>
                </c:pt>
                <c:pt idx="210">
                  <c:v>4.121093749999998E-3</c:v>
                </c:pt>
                <c:pt idx="211">
                  <c:v>4.1406249999999976E-3</c:v>
                </c:pt>
                <c:pt idx="212">
                  <c:v>4.1601562499999972E-3</c:v>
                </c:pt>
                <c:pt idx="213">
                  <c:v>4.1796874999999968E-3</c:v>
                </c:pt>
                <c:pt idx="214">
                  <c:v>4.1992187499999964E-3</c:v>
                </c:pt>
                <c:pt idx="215">
                  <c:v>4.2187499999999959E-3</c:v>
                </c:pt>
                <c:pt idx="216">
                  <c:v>4.2382812499999955E-3</c:v>
                </c:pt>
                <c:pt idx="217">
                  <c:v>4.2578124999999951E-3</c:v>
                </c:pt>
                <c:pt idx="218">
                  <c:v>4.2773437499999947E-3</c:v>
                </c:pt>
                <c:pt idx="219">
                  <c:v>4.2968749999999943E-3</c:v>
                </c:pt>
                <c:pt idx="220">
                  <c:v>4.3164062499999939E-3</c:v>
                </c:pt>
                <c:pt idx="221">
                  <c:v>4.3359374999999934E-3</c:v>
                </c:pt>
                <c:pt idx="222">
                  <c:v>4.355468749999993E-3</c:v>
                </c:pt>
                <c:pt idx="223">
                  <c:v>4.3749999999999926E-3</c:v>
                </c:pt>
                <c:pt idx="224">
                  <c:v>4.3945312499999922E-3</c:v>
                </c:pt>
                <c:pt idx="225">
                  <c:v>4.4140624999999918E-3</c:v>
                </c:pt>
                <c:pt idx="226">
                  <c:v>4.4335937499999914E-3</c:v>
                </c:pt>
                <c:pt idx="227">
                  <c:v>4.4531249999999909E-3</c:v>
                </c:pt>
                <c:pt idx="228">
                  <c:v>4.4726562499999905E-3</c:v>
                </c:pt>
                <c:pt idx="229">
                  <c:v>4.4921874999999901E-3</c:v>
                </c:pt>
                <c:pt idx="230">
                  <c:v>4.5117187499999897E-3</c:v>
                </c:pt>
                <c:pt idx="231">
                  <c:v>4.5312499999999893E-3</c:v>
                </c:pt>
                <c:pt idx="232">
                  <c:v>4.5507812499999889E-3</c:v>
                </c:pt>
                <c:pt idx="233">
                  <c:v>4.5703124999999884E-3</c:v>
                </c:pt>
                <c:pt idx="234">
                  <c:v>4.589843749999988E-3</c:v>
                </c:pt>
                <c:pt idx="235">
                  <c:v>4.6093749999999876E-3</c:v>
                </c:pt>
                <c:pt idx="236">
                  <c:v>4.6289062499999872E-3</c:v>
                </c:pt>
                <c:pt idx="237">
                  <c:v>4.6484374999999868E-3</c:v>
                </c:pt>
                <c:pt idx="238">
                  <c:v>4.6679687499999864E-3</c:v>
                </c:pt>
                <c:pt idx="239">
                  <c:v>4.6874999999999859E-3</c:v>
                </c:pt>
                <c:pt idx="240">
                  <c:v>4.7070312499999855E-3</c:v>
                </c:pt>
                <c:pt idx="241">
                  <c:v>4.7265624999999851E-3</c:v>
                </c:pt>
                <c:pt idx="242">
                  <c:v>4.7460937499999847E-3</c:v>
                </c:pt>
                <c:pt idx="243">
                  <c:v>4.7656249999999843E-3</c:v>
                </c:pt>
                <c:pt idx="244">
                  <c:v>4.7851562499999839E-3</c:v>
                </c:pt>
                <c:pt idx="245">
                  <c:v>4.8046874999999835E-3</c:v>
                </c:pt>
                <c:pt idx="246">
                  <c:v>4.824218749999983E-3</c:v>
                </c:pt>
                <c:pt idx="247">
                  <c:v>4.8437499999999826E-3</c:v>
                </c:pt>
                <c:pt idx="248">
                  <c:v>4.8632812499999822E-3</c:v>
                </c:pt>
                <c:pt idx="249">
                  <c:v>4.8828124999999818E-3</c:v>
                </c:pt>
                <c:pt idx="250">
                  <c:v>4.9023437499999814E-3</c:v>
                </c:pt>
                <c:pt idx="251">
                  <c:v>4.921874999999981E-3</c:v>
                </c:pt>
                <c:pt idx="252">
                  <c:v>4.9414062499999805E-3</c:v>
                </c:pt>
                <c:pt idx="253">
                  <c:v>4.9609374999999801E-3</c:v>
                </c:pt>
                <c:pt idx="254">
                  <c:v>4.9804687499999797E-3</c:v>
                </c:pt>
                <c:pt idx="255">
                  <c:v>4.9999999999999793E-3</c:v>
                </c:pt>
              </c:numCache>
            </c:numRef>
          </c:xVal>
          <c:yVal>
            <c:numRef>
              <c:f>Data!$D$362:$D$617</c:f>
              <c:numCache>
                <c:formatCode>General</c:formatCode>
                <c:ptCount val="256"/>
                <c:pt idx="0">
                  <c:v>17.999999999962878</c:v>
                </c:pt>
                <c:pt idx="1">
                  <c:v>18.000000000021693</c:v>
                </c:pt>
                <c:pt idx="2">
                  <c:v>17.999999999968061</c:v>
                </c:pt>
                <c:pt idx="3">
                  <c:v>18.00000000001484</c:v>
                </c:pt>
                <c:pt idx="4">
                  <c:v>18.000000000003077</c:v>
                </c:pt>
                <c:pt idx="5">
                  <c:v>18.000000000015813</c:v>
                </c:pt>
                <c:pt idx="6">
                  <c:v>18.000000000006153</c:v>
                </c:pt>
                <c:pt idx="7">
                  <c:v>18.000000000032745</c:v>
                </c:pt>
                <c:pt idx="8">
                  <c:v>18.000000000008871</c:v>
                </c:pt>
                <c:pt idx="9">
                  <c:v>18.000000000035449</c:v>
                </c:pt>
                <c:pt idx="10">
                  <c:v>18.000000000019433</c:v>
                </c:pt>
                <c:pt idx="11">
                  <c:v>18.000000000032855</c:v>
                </c:pt>
                <c:pt idx="12">
                  <c:v>18.000000000032951</c:v>
                </c:pt>
                <c:pt idx="13">
                  <c:v>18.000000000031804</c:v>
                </c:pt>
                <c:pt idx="14">
                  <c:v>18.000000000044238</c:v>
                </c:pt>
                <c:pt idx="15">
                  <c:v>18.000000000032227</c:v>
                </c:pt>
                <c:pt idx="16">
                  <c:v>18.000000000042487</c:v>
                </c:pt>
                <c:pt idx="17">
                  <c:v>18.000000000044388</c:v>
                </c:pt>
                <c:pt idx="18">
                  <c:v>18.000000000036593</c:v>
                </c:pt>
                <c:pt idx="19">
                  <c:v>18.000000000048775</c:v>
                </c:pt>
                <c:pt idx="20">
                  <c:v>18.000000000037222</c:v>
                </c:pt>
                <c:pt idx="21">
                  <c:v>18.00000000003687</c:v>
                </c:pt>
                <c:pt idx="22">
                  <c:v>18.000000000028265</c:v>
                </c:pt>
                <c:pt idx="23">
                  <c:v>18.000000000042203</c:v>
                </c:pt>
                <c:pt idx="24">
                  <c:v>18.00000000003423</c:v>
                </c:pt>
                <c:pt idx="25">
                  <c:v>18.000000000051642</c:v>
                </c:pt>
                <c:pt idx="26">
                  <c:v>18.000000000036586</c:v>
                </c:pt>
                <c:pt idx="27">
                  <c:v>18.000000000060183</c:v>
                </c:pt>
                <c:pt idx="28">
                  <c:v>18.000000000044384</c:v>
                </c:pt>
                <c:pt idx="29">
                  <c:v>18.000000000065064</c:v>
                </c:pt>
                <c:pt idx="30">
                  <c:v>18.000000000065661</c:v>
                </c:pt>
                <c:pt idx="31">
                  <c:v>18.00000000006596</c:v>
                </c:pt>
                <c:pt idx="32">
                  <c:v>18.000000000079755</c:v>
                </c:pt>
                <c:pt idx="33">
                  <c:v>18.000000000079002</c:v>
                </c:pt>
                <c:pt idx="34">
                  <c:v>18.000000000082924</c:v>
                </c:pt>
                <c:pt idx="35">
                  <c:v>18.000000000093237</c:v>
                </c:pt>
                <c:pt idx="36">
                  <c:v>18.000000000083528</c:v>
                </c:pt>
                <c:pt idx="37">
                  <c:v>18.000000000102673</c:v>
                </c:pt>
                <c:pt idx="38">
                  <c:v>18.000000000094975</c:v>
                </c:pt>
                <c:pt idx="39">
                  <c:v>18.000000000105334</c:v>
                </c:pt>
                <c:pt idx="40">
                  <c:v>18.000000000103569</c:v>
                </c:pt>
                <c:pt idx="41">
                  <c:v>18.00000000011087</c:v>
                </c:pt>
                <c:pt idx="42">
                  <c:v>18.000000000087159</c:v>
                </c:pt>
                <c:pt idx="43">
                  <c:v>18.000000000103149</c:v>
                </c:pt>
                <c:pt idx="44">
                  <c:v>18.000000000072898</c:v>
                </c:pt>
                <c:pt idx="45">
                  <c:v>18.00000000010284</c:v>
                </c:pt>
                <c:pt idx="46">
                  <c:v>18.000000000085265</c:v>
                </c:pt>
                <c:pt idx="47">
                  <c:v>18.000000000085059</c:v>
                </c:pt>
                <c:pt idx="48">
                  <c:v>18.000000000100023</c:v>
                </c:pt>
                <c:pt idx="49">
                  <c:v>18.000000000078355</c:v>
                </c:pt>
                <c:pt idx="50">
                  <c:v>18.00000000010067</c:v>
                </c:pt>
                <c:pt idx="51">
                  <c:v>18.000000000084103</c:v>
                </c:pt>
                <c:pt idx="52">
                  <c:v>18.000000000098645</c:v>
                </c:pt>
                <c:pt idx="53">
                  <c:v>18.000000000080785</c:v>
                </c:pt>
                <c:pt idx="54">
                  <c:v>18.000000000113122</c:v>
                </c:pt>
                <c:pt idx="55">
                  <c:v>18.000000000081766</c:v>
                </c:pt>
                <c:pt idx="56">
                  <c:v>18.000000000127375</c:v>
                </c:pt>
                <c:pt idx="57">
                  <c:v>18.000000000098641</c:v>
                </c:pt>
                <c:pt idx="58">
                  <c:v>18.000000000140883</c:v>
                </c:pt>
                <c:pt idx="59">
                  <c:v>18.000000000129621</c:v>
                </c:pt>
                <c:pt idx="60">
                  <c:v>18.000000000157073</c:v>
                </c:pt>
                <c:pt idx="61">
                  <c:v>18.000000000165745</c:v>
                </c:pt>
                <c:pt idx="62">
                  <c:v>18.000000000179767</c:v>
                </c:pt>
                <c:pt idx="63">
                  <c:v>18.000000000192369</c:v>
                </c:pt>
                <c:pt idx="64">
                  <c:v>18.00000000015935</c:v>
                </c:pt>
                <c:pt idx="65">
                  <c:v>18.000000000147566</c:v>
                </c:pt>
                <c:pt idx="66">
                  <c:v>18.000000000141789</c:v>
                </c:pt>
                <c:pt idx="67">
                  <c:v>18.000000000124199</c:v>
                </c:pt>
                <c:pt idx="68">
                  <c:v>18.000000000114262</c:v>
                </c:pt>
                <c:pt idx="69">
                  <c:v>18.00000000011218</c:v>
                </c:pt>
                <c:pt idx="70">
                  <c:v>18.000000000098598</c:v>
                </c:pt>
                <c:pt idx="71">
                  <c:v>18.000000000094026</c:v>
                </c:pt>
                <c:pt idx="72">
                  <c:v>18.000000000102379</c:v>
                </c:pt>
                <c:pt idx="73">
                  <c:v>18.000000000081727</c:v>
                </c:pt>
                <c:pt idx="74">
                  <c:v>18.000000000101348</c:v>
                </c:pt>
                <c:pt idx="75">
                  <c:v>18.000000000088342</c:v>
                </c:pt>
                <c:pt idx="76">
                  <c:v>18.000000000100599</c:v>
                </c:pt>
                <c:pt idx="77">
                  <c:v>18.000000000095064</c:v>
                </c:pt>
                <c:pt idx="78">
                  <c:v>18.000000000097362</c:v>
                </c:pt>
                <c:pt idx="79">
                  <c:v>18.000000000103018</c:v>
                </c:pt>
                <c:pt idx="80">
                  <c:v>18.000000000099909</c:v>
                </c:pt>
                <c:pt idx="81">
                  <c:v>18.000000000102954</c:v>
                </c:pt>
                <c:pt idx="82">
                  <c:v>18.000000000108297</c:v>
                </c:pt>
                <c:pt idx="83">
                  <c:v>18.000000000103906</c:v>
                </c:pt>
                <c:pt idx="84">
                  <c:v>18.000000000108297</c:v>
                </c:pt>
                <c:pt idx="85">
                  <c:v>18.000000000094101</c:v>
                </c:pt>
                <c:pt idx="86">
                  <c:v>18.000000000085311</c:v>
                </c:pt>
                <c:pt idx="87">
                  <c:v>18.000000000092065</c:v>
                </c:pt>
                <c:pt idx="88">
                  <c:v>18.000000000091745</c:v>
                </c:pt>
                <c:pt idx="89">
                  <c:v>18.0000000000766</c:v>
                </c:pt>
                <c:pt idx="90">
                  <c:v>18.000000000094069</c:v>
                </c:pt>
                <c:pt idx="91">
                  <c:v>18.000000000068088</c:v>
                </c:pt>
                <c:pt idx="92">
                  <c:v>18.000000000091244</c:v>
                </c:pt>
                <c:pt idx="93">
                  <c:v>18.000000000068638</c:v>
                </c:pt>
                <c:pt idx="94">
                  <c:v>18.000000000074511</c:v>
                </c:pt>
                <c:pt idx="95">
                  <c:v>18.000000000074134</c:v>
                </c:pt>
                <c:pt idx="96">
                  <c:v>18.000000000057209</c:v>
                </c:pt>
                <c:pt idx="97">
                  <c:v>18.000000000069868</c:v>
                </c:pt>
                <c:pt idx="98">
                  <c:v>18.000000000053085</c:v>
                </c:pt>
                <c:pt idx="99">
                  <c:v>18.000000000058453</c:v>
                </c:pt>
                <c:pt idx="100">
                  <c:v>18.00000000004524</c:v>
                </c:pt>
                <c:pt idx="101">
                  <c:v>18.000000000069729</c:v>
                </c:pt>
                <c:pt idx="102">
                  <c:v>18.000000000027036</c:v>
                </c:pt>
                <c:pt idx="103">
                  <c:v>18.000000000074376</c:v>
                </c:pt>
                <c:pt idx="104">
                  <c:v>18.0000000000258</c:v>
                </c:pt>
                <c:pt idx="105">
                  <c:v>18.000000000064308</c:v>
                </c:pt>
                <c:pt idx="106">
                  <c:v>18.000000000019583</c:v>
                </c:pt>
                <c:pt idx="107">
                  <c:v>18.000000000031829</c:v>
                </c:pt>
                <c:pt idx="108">
                  <c:v>18.000000000022983</c:v>
                </c:pt>
                <c:pt idx="109">
                  <c:v>18.000000000032795</c:v>
                </c:pt>
                <c:pt idx="110">
                  <c:v>18.00000000002543</c:v>
                </c:pt>
                <c:pt idx="111">
                  <c:v>18.000000000034007</c:v>
                </c:pt>
                <c:pt idx="112">
                  <c:v>18.000000000027352</c:v>
                </c:pt>
                <c:pt idx="113">
                  <c:v>18.000000000031616</c:v>
                </c:pt>
                <c:pt idx="114">
                  <c:v>18.000000000035261</c:v>
                </c:pt>
                <c:pt idx="115">
                  <c:v>18.000000000020002</c:v>
                </c:pt>
                <c:pt idx="116">
                  <c:v>18.00000000003822</c:v>
                </c:pt>
                <c:pt idx="117">
                  <c:v>18.00000000002299</c:v>
                </c:pt>
                <c:pt idx="118">
                  <c:v>18.000000000030674</c:v>
                </c:pt>
                <c:pt idx="119">
                  <c:v>18.000000000030976</c:v>
                </c:pt>
                <c:pt idx="120">
                  <c:v>18.000000000021977</c:v>
                </c:pt>
                <c:pt idx="121">
                  <c:v>18.00000000003083</c:v>
                </c:pt>
                <c:pt idx="122">
                  <c:v>18.000000000019444</c:v>
                </c:pt>
                <c:pt idx="123">
                  <c:v>18.000000000022879</c:v>
                </c:pt>
                <c:pt idx="124">
                  <c:v>18.000000000013809</c:v>
                </c:pt>
                <c:pt idx="125">
                  <c:v>18.000000000013788</c:v>
                </c:pt>
                <c:pt idx="126">
                  <c:v>18.000000000013856</c:v>
                </c:pt>
                <c:pt idx="127">
                  <c:v>17.999999999999805</c:v>
                </c:pt>
                <c:pt idx="128">
                  <c:v>17.99999999998505</c:v>
                </c:pt>
                <c:pt idx="129">
                  <c:v>17.999999999988088</c:v>
                </c:pt>
                <c:pt idx="130">
                  <c:v>17.999999999983583</c:v>
                </c:pt>
                <c:pt idx="131">
                  <c:v>17.999999999978769</c:v>
                </c:pt>
                <c:pt idx="132">
                  <c:v>17.999999999979071</c:v>
                </c:pt>
                <c:pt idx="133">
                  <c:v>17.999999999969294</c:v>
                </c:pt>
                <c:pt idx="134">
                  <c:v>17.999999999978574</c:v>
                </c:pt>
                <c:pt idx="135">
                  <c:v>17.999999999967837</c:v>
                </c:pt>
                <c:pt idx="136">
                  <c:v>17.999999999969784</c:v>
                </c:pt>
                <c:pt idx="137">
                  <c:v>17.999999999977334</c:v>
                </c:pt>
                <c:pt idx="138">
                  <c:v>17.999999999960611</c:v>
                </c:pt>
                <c:pt idx="139">
                  <c:v>17.999999999981409</c:v>
                </c:pt>
                <c:pt idx="140">
                  <c:v>17.999999999963126</c:v>
                </c:pt>
                <c:pt idx="141">
                  <c:v>17.999999999969319</c:v>
                </c:pt>
                <c:pt idx="142">
                  <c:v>17.999999999971774</c:v>
                </c:pt>
                <c:pt idx="143">
                  <c:v>17.999999999967621</c:v>
                </c:pt>
                <c:pt idx="144">
                  <c:v>17.999999999971855</c:v>
                </c:pt>
                <c:pt idx="145">
                  <c:v>17.999999999970484</c:v>
                </c:pt>
                <c:pt idx="146">
                  <c:v>17.999999999973983</c:v>
                </c:pt>
                <c:pt idx="147">
                  <c:v>17.999999999970996</c:v>
                </c:pt>
                <c:pt idx="148">
                  <c:v>17.999999999977778</c:v>
                </c:pt>
                <c:pt idx="149">
                  <c:v>17.999999999936566</c:v>
                </c:pt>
                <c:pt idx="150">
                  <c:v>17.999999999973614</c:v>
                </c:pt>
                <c:pt idx="151">
                  <c:v>17.999999999926043</c:v>
                </c:pt>
                <c:pt idx="152">
                  <c:v>17.999999999972527</c:v>
                </c:pt>
                <c:pt idx="153">
                  <c:v>17.999999999929368</c:v>
                </c:pt>
                <c:pt idx="154">
                  <c:v>17.999999999956639</c:v>
                </c:pt>
                <c:pt idx="155">
                  <c:v>17.999999999938705</c:v>
                </c:pt>
                <c:pt idx="156">
                  <c:v>17.999999999949505</c:v>
                </c:pt>
                <c:pt idx="157">
                  <c:v>17.999999999926782</c:v>
                </c:pt>
                <c:pt idx="158">
                  <c:v>17.999999999945366</c:v>
                </c:pt>
                <c:pt idx="159">
                  <c:v>17.999999999923073</c:v>
                </c:pt>
                <c:pt idx="160">
                  <c:v>17.9999999999274</c:v>
                </c:pt>
                <c:pt idx="161">
                  <c:v>17.999999999928878</c:v>
                </c:pt>
                <c:pt idx="162">
                  <c:v>17.999999999910816</c:v>
                </c:pt>
                <c:pt idx="163">
                  <c:v>17.999999999929571</c:v>
                </c:pt>
                <c:pt idx="164">
                  <c:v>17.99999999990764</c:v>
                </c:pt>
                <c:pt idx="165">
                  <c:v>17.999999999922203</c:v>
                </c:pt>
                <c:pt idx="166">
                  <c:v>17.999999999907633</c:v>
                </c:pt>
                <c:pt idx="167">
                  <c:v>17.999999999908916</c:v>
                </c:pt>
                <c:pt idx="168">
                  <c:v>17.999999999914454</c:v>
                </c:pt>
                <c:pt idx="169">
                  <c:v>17.999999999904436</c:v>
                </c:pt>
                <c:pt idx="170">
                  <c:v>17.999999999893276</c:v>
                </c:pt>
                <c:pt idx="171">
                  <c:v>17.999999999894623</c:v>
                </c:pt>
                <c:pt idx="172">
                  <c:v>17.999999999893138</c:v>
                </c:pt>
                <c:pt idx="173">
                  <c:v>17.999999999896293</c:v>
                </c:pt>
                <c:pt idx="174">
                  <c:v>17.99999999990052</c:v>
                </c:pt>
                <c:pt idx="175">
                  <c:v>17.999999999896623</c:v>
                </c:pt>
                <c:pt idx="176">
                  <c:v>17.999999999903881</c:v>
                </c:pt>
                <c:pt idx="177">
                  <c:v>17.999999999903</c:v>
                </c:pt>
                <c:pt idx="178">
                  <c:v>17.999999999901494</c:v>
                </c:pt>
                <c:pt idx="179">
                  <c:v>17.999999999910099</c:v>
                </c:pt>
                <c:pt idx="180">
                  <c:v>17.999999999899376</c:v>
                </c:pt>
                <c:pt idx="181">
                  <c:v>17.999999999918867</c:v>
                </c:pt>
                <c:pt idx="182">
                  <c:v>17.999999999895422</c:v>
                </c:pt>
                <c:pt idx="183">
                  <c:v>17.999999999907811</c:v>
                </c:pt>
                <c:pt idx="184">
                  <c:v>17.999999999899714</c:v>
                </c:pt>
                <c:pt idx="185">
                  <c:v>17.999999999887429</c:v>
                </c:pt>
                <c:pt idx="186">
                  <c:v>17.999999999885208</c:v>
                </c:pt>
                <c:pt idx="187">
                  <c:v>17.99999999987552</c:v>
                </c:pt>
                <c:pt idx="188">
                  <c:v>17.999999999855401</c:v>
                </c:pt>
                <c:pt idx="189">
                  <c:v>17.999999999854815</c:v>
                </c:pt>
                <c:pt idx="190">
                  <c:v>17.999999999836739</c:v>
                </c:pt>
                <c:pt idx="191">
                  <c:v>17.999999999807041</c:v>
                </c:pt>
                <c:pt idx="192">
                  <c:v>17.999999999824869</c:v>
                </c:pt>
                <c:pt idx="193">
                  <c:v>17.999999999831068</c:v>
                </c:pt>
                <c:pt idx="194">
                  <c:v>17.999999999847375</c:v>
                </c:pt>
                <c:pt idx="195">
                  <c:v>17.999999999869001</c:v>
                </c:pt>
                <c:pt idx="196">
                  <c:v>17.999999999861128</c:v>
                </c:pt>
                <c:pt idx="197">
                  <c:v>17.999999999901121</c:v>
                </c:pt>
                <c:pt idx="198">
                  <c:v>17.999999999874088</c:v>
                </c:pt>
                <c:pt idx="199">
                  <c:v>17.999999999917307</c:v>
                </c:pt>
                <c:pt idx="200">
                  <c:v>17.999999999887965</c:v>
                </c:pt>
                <c:pt idx="201">
                  <c:v>17.999999999919538</c:v>
                </c:pt>
                <c:pt idx="202">
                  <c:v>17.999999999900055</c:v>
                </c:pt>
                <c:pt idx="203">
                  <c:v>17.99999999991774</c:v>
                </c:pt>
                <c:pt idx="204">
                  <c:v>17.999999999896922</c:v>
                </c:pt>
                <c:pt idx="205">
                  <c:v>17.999999999924235</c:v>
                </c:pt>
                <c:pt idx="206">
                  <c:v>17.999999999897451</c:v>
                </c:pt>
                <c:pt idx="207">
                  <c:v>17.999999999917236</c:v>
                </c:pt>
                <c:pt idx="208">
                  <c:v>17.999999999912124</c:v>
                </c:pt>
                <c:pt idx="209">
                  <c:v>17.999999999899845</c:v>
                </c:pt>
                <c:pt idx="210">
                  <c:v>17.999999999924675</c:v>
                </c:pt>
                <c:pt idx="211">
                  <c:v>17.999999999898677</c:v>
                </c:pt>
                <c:pt idx="212">
                  <c:v>17.999999999911001</c:v>
                </c:pt>
                <c:pt idx="213">
                  <c:v>17.999999999889873</c:v>
                </c:pt>
                <c:pt idx="214">
                  <c:v>17.999999999896858</c:v>
                </c:pt>
                <c:pt idx="215">
                  <c:v>17.99999999989419</c:v>
                </c:pt>
                <c:pt idx="216">
                  <c:v>17.999999999905182</c:v>
                </c:pt>
                <c:pt idx="217">
                  <c:v>17.999999999898701</c:v>
                </c:pt>
                <c:pt idx="218">
                  <c:v>17.999999999915254</c:v>
                </c:pt>
                <c:pt idx="219">
                  <c:v>17.999999999907971</c:v>
                </c:pt>
                <c:pt idx="220">
                  <c:v>17.999999999916756</c:v>
                </c:pt>
                <c:pt idx="221">
                  <c:v>17.999999999921414</c:v>
                </c:pt>
                <c:pt idx="222">
                  <c:v>17.999999999920323</c:v>
                </c:pt>
                <c:pt idx="223">
                  <c:v>17.99999999993539</c:v>
                </c:pt>
                <c:pt idx="224">
                  <c:v>17.999999999932484</c:v>
                </c:pt>
                <c:pt idx="225">
                  <c:v>17.999999999938066</c:v>
                </c:pt>
                <c:pt idx="226">
                  <c:v>17.999999999953335</c:v>
                </c:pt>
                <c:pt idx="227">
                  <c:v>17.999999999941892</c:v>
                </c:pt>
                <c:pt idx="228">
                  <c:v>17.999999999962832</c:v>
                </c:pt>
                <c:pt idx="229">
                  <c:v>17.999999999948013</c:v>
                </c:pt>
                <c:pt idx="230">
                  <c:v>17.999999999967077</c:v>
                </c:pt>
                <c:pt idx="231">
                  <c:v>17.99999999995741</c:v>
                </c:pt>
                <c:pt idx="232">
                  <c:v>17.999999999920352</c:v>
                </c:pt>
                <c:pt idx="233">
                  <c:v>17.999999999963176</c:v>
                </c:pt>
                <c:pt idx="234">
                  <c:v>17.999999999963315</c:v>
                </c:pt>
                <c:pt idx="235">
                  <c:v>17.999999999949981</c:v>
                </c:pt>
                <c:pt idx="236">
                  <c:v>17.999999999965585</c:v>
                </c:pt>
                <c:pt idx="237">
                  <c:v>17.999999999952955</c:v>
                </c:pt>
                <c:pt idx="238">
                  <c:v>17.999999999959876</c:v>
                </c:pt>
                <c:pt idx="239">
                  <c:v>17.999999999966889</c:v>
                </c:pt>
                <c:pt idx="240">
                  <c:v>17.999999999955392</c:v>
                </c:pt>
                <c:pt idx="241">
                  <c:v>17.999999999969052</c:v>
                </c:pt>
                <c:pt idx="242">
                  <c:v>17.999999999966867</c:v>
                </c:pt>
                <c:pt idx="243">
                  <c:v>17.99999999996713</c:v>
                </c:pt>
                <c:pt idx="244">
                  <c:v>17.999999999981085</c:v>
                </c:pt>
                <c:pt idx="245">
                  <c:v>17.999999999964182</c:v>
                </c:pt>
                <c:pt idx="246">
                  <c:v>17.999999999991367</c:v>
                </c:pt>
                <c:pt idx="247">
                  <c:v>17.999999999967368</c:v>
                </c:pt>
                <c:pt idx="248">
                  <c:v>17.999999999994515</c:v>
                </c:pt>
                <c:pt idx="249">
                  <c:v>17.999999999983231</c:v>
                </c:pt>
                <c:pt idx="250">
                  <c:v>17.999999999998796</c:v>
                </c:pt>
                <c:pt idx="251">
                  <c:v>17.999999999983427</c:v>
                </c:pt>
                <c:pt idx="252">
                  <c:v>18.00000000003546</c:v>
                </c:pt>
                <c:pt idx="253">
                  <c:v>17.999999999974193</c:v>
                </c:pt>
                <c:pt idx="254">
                  <c:v>18.000000000042359</c:v>
                </c:pt>
                <c:pt idx="255">
                  <c:v>17.999999999997037</c:v>
                </c:pt>
              </c:numCache>
            </c:numRef>
          </c:yVal>
          <c:smooth val="1"/>
          <c:extLst>
            <c:ext xmlns:c16="http://schemas.microsoft.com/office/drawing/2014/chart" uri="{C3380CC4-5D6E-409C-BE32-E72D297353CC}">
              <c16:uniqueId val="{00000000-6E64-4CAA-AC50-8A59C2303DC1}"/>
            </c:ext>
          </c:extLst>
        </c:ser>
        <c:dLbls>
          <c:showLegendKey val="0"/>
          <c:showVal val="0"/>
          <c:showCatName val="0"/>
          <c:showSerName val="0"/>
          <c:showPercent val="0"/>
          <c:showBubbleSize val="0"/>
        </c:dLbls>
        <c:axId val="185764096"/>
        <c:axId val="185782272"/>
      </c:scatterChart>
      <c:valAx>
        <c:axId val="185764096"/>
        <c:scaling>
          <c:orientation val="minMax"/>
          <c:max val="5.000000000000001E-3"/>
          <c:min val="0"/>
        </c:scaling>
        <c:delete val="0"/>
        <c:axPos val="b"/>
        <c:majorGridlines/>
        <c:minorGridlines/>
        <c:numFmt formatCode="General" sourceLinked="1"/>
        <c:majorTickMark val="none"/>
        <c:minorTickMark val="in"/>
        <c:tickLblPos val="low"/>
        <c:crossAx val="185782272"/>
        <c:crosses val="autoZero"/>
        <c:crossBetween val="midCat"/>
      </c:valAx>
      <c:valAx>
        <c:axId val="185782272"/>
        <c:scaling>
          <c:orientation val="minMax"/>
        </c:scaling>
        <c:delete val="0"/>
        <c:axPos val="l"/>
        <c:majorGridlines>
          <c:spPr>
            <a:ln w="15875">
              <a:solidFill>
                <a:srgbClr val="000000"/>
              </a:solidFill>
            </a:ln>
          </c:spPr>
        </c:majorGridlines>
        <c:minorGridlines/>
        <c:numFmt formatCode="General"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764096"/>
        <c:crosses val="autoZero"/>
        <c:crossBetween val="midCat"/>
        <c:majorUnit val="0.1"/>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3410308126372484"/>
          <c:y val="0.93793261775781867"/>
          <c:w val="0.4847795598737572"/>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Input Ripple </a:t>
            </a:r>
            <a:r>
              <a:rPr lang="en-US" sz="1000" b="1" baseline="0">
                <a:solidFill>
                  <a:srgbClr val="FF0000"/>
                </a:solidFill>
              </a:rPr>
              <a:t>Cancellation</a:t>
            </a:r>
            <a:endParaRPr lang="en-US" sz="1000" b="1">
              <a:solidFill>
                <a:srgbClr val="FF0000"/>
              </a:solidFill>
            </a:endParaRPr>
          </a:p>
        </c:rich>
      </c:tx>
      <c:layout>
        <c:manualLayout>
          <c:xMode val="edge"/>
          <c:yMode val="edge"/>
          <c:x val="0.34125901795523866"/>
          <c:y val="1.9525024889130237E-2"/>
        </c:manualLayout>
      </c:layout>
      <c:overlay val="0"/>
      <c:spPr>
        <a:noFill/>
        <a:ln w="25400">
          <a:noFill/>
        </a:ln>
      </c:spPr>
    </c:title>
    <c:autoTitleDeleted val="0"/>
    <c:plotArea>
      <c:layout>
        <c:manualLayout>
          <c:layoutTarget val="inner"/>
          <c:xMode val="edge"/>
          <c:yMode val="edge"/>
          <c:x val="6.5210160502252867E-2"/>
          <c:y val="0.10694663167104113"/>
          <c:w val="0.83571102109207551"/>
          <c:h val="0.73477842708462837"/>
        </c:manualLayout>
      </c:layout>
      <c:scatterChart>
        <c:scatterStyle val="smoothMarker"/>
        <c:varyColors val="0"/>
        <c:ser>
          <c:idx val="2"/>
          <c:order val="0"/>
          <c:tx>
            <c:v>Output Voltage</c:v>
          </c:tx>
          <c:spPr>
            <a:ln w="50800">
              <a:solidFill>
                <a:srgbClr val="FF0000"/>
              </a:solidFill>
              <a:prstDash val="solid"/>
            </a:ln>
          </c:spPr>
          <c:marker>
            <c:symbol val="none"/>
          </c:marker>
          <c:xVal>
            <c:numRef>
              <c:f>Data!$C$695:$C$758</c:f>
              <c:numCache>
                <c:formatCode>General</c:formatCode>
                <c:ptCount val="64"/>
                <c:pt idx="0">
                  <c:v>3.1250000000000001E-4</c:v>
                </c:pt>
                <c:pt idx="1">
                  <c:v>6.2500000000000001E-4</c:v>
                </c:pt>
                <c:pt idx="2">
                  <c:v>9.3749999999999997E-4</c:v>
                </c:pt>
                <c:pt idx="3">
                  <c:v>1.25E-3</c:v>
                </c:pt>
                <c:pt idx="4">
                  <c:v>1.5625000000000001E-3</c:v>
                </c:pt>
                <c:pt idx="5">
                  <c:v>1.8750000000000001E-3</c:v>
                </c:pt>
                <c:pt idx="6">
                  <c:v>2.1875000000000002E-3</c:v>
                </c:pt>
                <c:pt idx="7">
                  <c:v>2.5000000000000001E-3</c:v>
                </c:pt>
                <c:pt idx="8">
                  <c:v>2.8124999999999999E-3</c:v>
                </c:pt>
                <c:pt idx="9">
                  <c:v>3.1249999999999997E-3</c:v>
                </c:pt>
                <c:pt idx="10">
                  <c:v>3.4374999999999996E-3</c:v>
                </c:pt>
                <c:pt idx="11">
                  <c:v>3.7499999999999994E-3</c:v>
                </c:pt>
                <c:pt idx="12">
                  <c:v>4.0624999999999993E-3</c:v>
                </c:pt>
                <c:pt idx="13">
                  <c:v>4.3749999999999995E-3</c:v>
                </c:pt>
                <c:pt idx="14">
                  <c:v>4.6874999999999998E-3</c:v>
                </c:pt>
                <c:pt idx="15">
                  <c:v>5.0000000000000001E-3</c:v>
                </c:pt>
                <c:pt idx="16">
                  <c:v>5.3125000000000004E-3</c:v>
                </c:pt>
                <c:pt idx="17">
                  <c:v>5.6250000000000007E-3</c:v>
                </c:pt>
                <c:pt idx="18">
                  <c:v>5.9375000000000009E-3</c:v>
                </c:pt>
                <c:pt idx="19">
                  <c:v>6.2500000000000012E-3</c:v>
                </c:pt>
                <c:pt idx="20">
                  <c:v>6.5625000000000015E-3</c:v>
                </c:pt>
                <c:pt idx="21">
                  <c:v>6.8750000000000018E-3</c:v>
                </c:pt>
                <c:pt idx="22">
                  <c:v>7.187500000000002E-3</c:v>
                </c:pt>
                <c:pt idx="23">
                  <c:v>7.5000000000000023E-3</c:v>
                </c:pt>
                <c:pt idx="24">
                  <c:v>7.8125000000000017E-3</c:v>
                </c:pt>
                <c:pt idx="25">
                  <c:v>8.125000000000002E-3</c:v>
                </c:pt>
                <c:pt idx="26">
                  <c:v>8.4375000000000023E-3</c:v>
                </c:pt>
                <c:pt idx="27">
                  <c:v>8.7500000000000026E-3</c:v>
                </c:pt>
                <c:pt idx="28">
                  <c:v>9.0625000000000028E-3</c:v>
                </c:pt>
                <c:pt idx="29">
                  <c:v>9.3750000000000031E-3</c:v>
                </c:pt>
                <c:pt idx="30">
                  <c:v>9.6875000000000034E-3</c:v>
                </c:pt>
                <c:pt idx="31">
                  <c:v>1.0000000000000004E-2</c:v>
                </c:pt>
                <c:pt idx="32">
                  <c:v>1.0312500000000004E-2</c:v>
                </c:pt>
                <c:pt idx="33">
                  <c:v>1.0625000000000004E-2</c:v>
                </c:pt>
                <c:pt idx="34">
                  <c:v>1.0937500000000005E-2</c:v>
                </c:pt>
                <c:pt idx="35">
                  <c:v>1.1250000000000005E-2</c:v>
                </c:pt>
                <c:pt idx="36">
                  <c:v>1.1562500000000005E-2</c:v>
                </c:pt>
                <c:pt idx="37">
                  <c:v>1.1875000000000005E-2</c:v>
                </c:pt>
                <c:pt idx="38">
                  <c:v>1.2187500000000006E-2</c:v>
                </c:pt>
                <c:pt idx="39">
                  <c:v>1.2500000000000006E-2</c:v>
                </c:pt>
                <c:pt idx="40">
                  <c:v>1.2812500000000006E-2</c:v>
                </c:pt>
                <c:pt idx="41">
                  <c:v>1.3125000000000006E-2</c:v>
                </c:pt>
                <c:pt idx="42">
                  <c:v>1.3437500000000007E-2</c:v>
                </c:pt>
                <c:pt idx="43">
                  <c:v>1.3750000000000007E-2</c:v>
                </c:pt>
                <c:pt idx="44">
                  <c:v>1.4062500000000007E-2</c:v>
                </c:pt>
                <c:pt idx="45">
                  <c:v>1.4375000000000008E-2</c:v>
                </c:pt>
                <c:pt idx="46">
                  <c:v>1.4687500000000008E-2</c:v>
                </c:pt>
                <c:pt idx="47">
                  <c:v>1.5000000000000008E-2</c:v>
                </c:pt>
                <c:pt idx="48">
                  <c:v>1.5312500000000008E-2</c:v>
                </c:pt>
                <c:pt idx="49">
                  <c:v>1.5625000000000007E-2</c:v>
                </c:pt>
                <c:pt idx="50">
                  <c:v>1.5937500000000007E-2</c:v>
                </c:pt>
                <c:pt idx="51">
                  <c:v>1.6250000000000007E-2</c:v>
                </c:pt>
                <c:pt idx="52">
                  <c:v>1.6562500000000008E-2</c:v>
                </c:pt>
                <c:pt idx="53">
                  <c:v>1.6875000000000008E-2</c:v>
                </c:pt>
                <c:pt idx="54">
                  <c:v>1.7187500000000008E-2</c:v>
                </c:pt>
                <c:pt idx="55">
                  <c:v>1.7500000000000009E-2</c:v>
                </c:pt>
                <c:pt idx="56">
                  <c:v>1.7812500000000009E-2</c:v>
                </c:pt>
                <c:pt idx="57">
                  <c:v>1.8125000000000009E-2</c:v>
                </c:pt>
                <c:pt idx="58">
                  <c:v>1.8437500000000009E-2</c:v>
                </c:pt>
                <c:pt idx="59">
                  <c:v>1.875000000000001E-2</c:v>
                </c:pt>
                <c:pt idx="60">
                  <c:v>1.906250000000001E-2</c:v>
                </c:pt>
                <c:pt idx="61">
                  <c:v>1.937500000000001E-2</c:v>
                </c:pt>
                <c:pt idx="62">
                  <c:v>1.9687500000000011E-2</c:v>
                </c:pt>
                <c:pt idx="63">
                  <c:v>2.0000000000000011E-2</c:v>
                </c:pt>
              </c:numCache>
            </c:numRef>
          </c:xVal>
          <c:yVal>
            <c:numRef>
              <c:f>Data!$D$695:$D$758</c:f>
              <c:numCache>
                <c:formatCode>General</c:formatCode>
                <c:ptCount val="64"/>
                <c:pt idx="0">
                  <c:v>18</c:v>
                </c:pt>
                <c:pt idx="1">
                  <c:v>18</c:v>
                </c:pt>
                <c:pt idx="2">
                  <c:v>18</c:v>
                </c:pt>
                <c:pt idx="3">
                  <c:v>18</c:v>
                </c:pt>
                <c:pt idx="4">
                  <c:v>18</c:v>
                </c:pt>
                <c:pt idx="5">
                  <c:v>18</c:v>
                </c:pt>
                <c:pt idx="6">
                  <c:v>18</c:v>
                </c:pt>
                <c:pt idx="7">
                  <c:v>18</c:v>
                </c:pt>
                <c:pt idx="8">
                  <c:v>18</c:v>
                </c:pt>
                <c:pt idx="9">
                  <c:v>18</c:v>
                </c:pt>
                <c:pt idx="10">
                  <c:v>18</c:v>
                </c:pt>
                <c:pt idx="11">
                  <c:v>18</c:v>
                </c:pt>
                <c:pt idx="12">
                  <c:v>18</c:v>
                </c:pt>
                <c:pt idx="13">
                  <c:v>18</c:v>
                </c:pt>
                <c:pt idx="14">
                  <c:v>18</c:v>
                </c:pt>
                <c:pt idx="15">
                  <c:v>18</c:v>
                </c:pt>
                <c:pt idx="16">
                  <c:v>18</c:v>
                </c:pt>
                <c:pt idx="17">
                  <c:v>18</c:v>
                </c:pt>
                <c:pt idx="18">
                  <c:v>18</c:v>
                </c:pt>
                <c:pt idx="19">
                  <c:v>18</c:v>
                </c:pt>
                <c:pt idx="20">
                  <c:v>18</c:v>
                </c:pt>
                <c:pt idx="21">
                  <c:v>18</c:v>
                </c:pt>
                <c:pt idx="22">
                  <c:v>18</c:v>
                </c:pt>
                <c:pt idx="23">
                  <c:v>18</c:v>
                </c:pt>
                <c:pt idx="24">
                  <c:v>18</c:v>
                </c:pt>
                <c:pt idx="25">
                  <c:v>18</c:v>
                </c:pt>
                <c:pt idx="26">
                  <c:v>18</c:v>
                </c:pt>
                <c:pt idx="27">
                  <c:v>18</c:v>
                </c:pt>
                <c:pt idx="28">
                  <c:v>18</c:v>
                </c:pt>
                <c:pt idx="29">
                  <c:v>18</c:v>
                </c:pt>
                <c:pt idx="30">
                  <c:v>18</c:v>
                </c:pt>
                <c:pt idx="31">
                  <c:v>18</c:v>
                </c:pt>
                <c:pt idx="32">
                  <c:v>18</c:v>
                </c:pt>
                <c:pt idx="33">
                  <c:v>18</c:v>
                </c:pt>
                <c:pt idx="34">
                  <c:v>18</c:v>
                </c:pt>
                <c:pt idx="35">
                  <c:v>18</c:v>
                </c:pt>
                <c:pt idx="36">
                  <c:v>18</c:v>
                </c:pt>
                <c:pt idx="37">
                  <c:v>18</c:v>
                </c:pt>
                <c:pt idx="38">
                  <c:v>18</c:v>
                </c:pt>
                <c:pt idx="39">
                  <c:v>18</c:v>
                </c:pt>
                <c:pt idx="40">
                  <c:v>18</c:v>
                </c:pt>
                <c:pt idx="41">
                  <c:v>18</c:v>
                </c:pt>
                <c:pt idx="42">
                  <c:v>18</c:v>
                </c:pt>
                <c:pt idx="43">
                  <c:v>18</c:v>
                </c:pt>
                <c:pt idx="44">
                  <c:v>18</c:v>
                </c:pt>
                <c:pt idx="45">
                  <c:v>18</c:v>
                </c:pt>
                <c:pt idx="46">
                  <c:v>18</c:v>
                </c:pt>
                <c:pt idx="47">
                  <c:v>18</c:v>
                </c:pt>
                <c:pt idx="48">
                  <c:v>18</c:v>
                </c:pt>
                <c:pt idx="49">
                  <c:v>18</c:v>
                </c:pt>
                <c:pt idx="50">
                  <c:v>18</c:v>
                </c:pt>
                <c:pt idx="51">
                  <c:v>18</c:v>
                </c:pt>
                <c:pt idx="52">
                  <c:v>18</c:v>
                </c:pt>
                <c:pt idx="53">
                  <c:v>18</c:v>
                </c:pt>
                <c:pt idx="54">
                  <c:v>18</c:v>
                </c:pt>
                <c:pt idx="55">
                  <c:v>18</c:v>
                </c:pt>
                <c:pt idx="56">
                  <c:v>18</c:v>
                </c:pt>
                <c:pt idx="57">
                  <c:v>18</c:v>
                </c:pt>
                <c:pt idx="58">
                  <c:v>18</c:v>
                </c:pt>
                <c:pt idx="59">
                  <c:v>18</c:v>
                </c:pt>
                <c:pt idx="60">
                  <c:v>18</c:v>
                </c:pt>
                <c:pt idx="61">
                  <c:v>18</c:v>
                </c:pt>
                <c:pt idx="62">
                  <c:v>18</c:v>
                </c:pt>
                <c:pt idx="63">
                  <c:v>18</c:v>
                </c:pt>
              </c:numCache>
            </c:numRef>
          </c:yVal>
          <c:smooth val="1"/>
          <c:extLst>
            <c:ext xmlns:c16="http://schemas.microsoft.com/office/drawing/2014/chart" uri="{C3380CC4-5D6E-409C-BE32-E72D297353CC}">
              <c16:uniqueId val="{00000000-014B-4E06-9BCC-EAE01796D5B6}"/>
            </c:ext>
          </c:extLst>
        </c:ser>
        <c:dLbls>
          <c:showLegendKey val="0"/>
          <c:showVal val="0"/>
          <c:showCatName val="0"/>
          <c:showSerName val="0"/>
          <c:showPercent val="0"/>
          <c:showBubbleSize val="0"/>
        </c:dLbls>
        <c:axId val="186218368"/>
        <c:axId val="186219904"/>
      </c:scatterChart>
      <c:scatterChart>
        <c:scatterStyle val="smoothMarker"/>
        <c:varyColors val="0"/>
        <c:ser>
          <c:idx val="0"/>
          <c:order val="1"/>
          <c:tx>
            <c:v>Vin_PFC</c:v>
          </c:tx>
          <c:spPr>
            <a:ln w="50800">
              <a:solidFill>
                <a:srgbClr val="3136F7"/>
              </a:solidFill>
            </a:ln>
          </c:spPr>
          <c:marker>
            <c:symbol val="none"/>
          </c:marker>
          <c:xVal>
            <c:numRef>
              <c:f>Data!$A$626:$A$689</c:f>
              <c:numCache>
                <c:formatCode>General</c:formatCode>
                <c:ptCount val="64"/>
                <c:pt idx="0">
                  <c:v>3.1250000000000001E-4</c:v>
                </c:pt>
                <c:pt idx="1">
                  <c:v>6.2500000000000001E-4</c:v>
                </c:pt>
                <c:pt idx="2">
                  <c:v>9.3749999999999997E-4</c:v>
                </c:pt>
                <c:pt idx="3">
                  <c:v>1.25E-3</c:v>
                </c:pt>
                <c:pt idx="4">
                  <c:v>1.5625000000000001E-3</c:v>
                </c:pt>
                <c:pt idx="5">
                  <c:v>1.8750000000000001E-3</c:v>
                </c:pt>
                <c:pt idx="6">
                  <c:v>2.1875000000000002E-3</c:v>
                </c:pt>
                <c:pt idx="7">
                  <c:v>2.5000000000000001E-3</c:v>
                </c:pt>
                <c:pt idx="8">
                  <c:v>2.8124999999999999E-3</c:v>
                </c:pt>
                <c:pt idx="9">
                  <c:v>3.1249999999999997E-3</c:v>
                </c:pt>
                <c:pt idx="10">
                  <c:v>3.4374999999999996E-3</c:v>
                </c:pt>
                <c:pt idx="11">
                  <c:v>3.7499999999999994E-3</c:v>
                </c:pt>
                <c:pt idx="12">
                  <c:v>4.0624999999999993E-3</c:v>
                </c:pt>
                <c:pt idx="13">
                  <c:v>4.3749999999999995E-3</c:v>
                </c:pt>
                <c:pt idx="14">
                  <c:v>4.6874999999999998E-3</c:v>
                </c:pt>
                <c:pt idx="15">
                  <c:v>5.0000000000000001E-3</c:v>
                </c:pt>
                <c:pt idx="16">
                  <c:v>5.3125000000000004E-3</c:v>
                </c:pt>
                <c:pt idx="17">
                  <c:v>5.6250000000000007E-3</c:v>
                </c:pt>
                <c:pt idx="18">
                  <c:v>5.9375000000000009E-3</c:v>
                </c:pt>
                <c:pt idx="19">
                  <c:v>6.2500000000000012E-3</c:v>
                </c:pt>
                <c:pt idx="20">
                  <c:v>6.5625000000000015E-3</c:v>
                </c:pt>
                <c:pt idx="21">
                  <c:v>6.8750000000000018E-3</c:v>
                </c:pt>
                <c:pt idx="22">
                  <c:v>7.187500000000002E-3</c:v>
                </c:pt>
                <c:pt idx="23">
                  <c:v>7.5000000000000023E-3</c:v>
                </c:pt>
                <c:pt idx="24">
                  <c:v>7.8125000000000017E-3</c:v>
                </c:pt>
                <c:pt idx="25">
                  <c:v>8.125000000000002E-3</c:v>
                </c:pt>
                <c:pt idx="26">
                  <c:v>8.4375000000000023E-3</c:v>
                </c:pt>
                <c:pt idx="27">
                  <c:v>8.7500000000000026E-3</c:v>
                </c:pt>
                <c:pt idx="28">
                  <c:v>9.0625000000000028E-3</c:v>
                </c:pt>
                <c:pt idx="29">
                  <c:v>9.3750000000000031E-3</c:v>
                </c:pt>
                <c:pt idx="30">
                  <c:v>9.6875000000000034E-3</c:v>
                </c:pt>
                <c:pt idx="31">
                  <c:v>1.0000000000000004E-2</c:v>
                </c:pt>
                <c:pt idx="32">
                  <c:v>1.0312500000000004E-2</c:v>
                </c:pt>
                <c:pt idx="33">
                  <c:v>1.0625000000000004E-2</c:v>
                </c:pt>
                <c:pt idx="34">
                  <c:v>1.0937500000000005E-2</c:v>
                </c:pt>
                <c:pt idx="35">
                  <c:v>1.1250000000000005E-2</c:v>
                </c:pt>
                <c:pt idx="36">
                  <c:v>1.1562500000000005E-2</c:v>
                </c:pt>
                <c:pt idx="37">
                  <c:v>1.1875000000000005E-2</c:v>
                </c:pt>
                <c:pt idx="38">
                  <c:v>1.2187500000000006E-2</c:v>
                </c:pt>
                <c:pt idx="39">
                  <c:v>1.2500000000000006E-2</c:v>
                </c:pt>
                <c:pt idx="40">
                  <c:v>1.2812500000000006E-2</c:v>
                </c:pt>
                <c:pt idx="41">
                  <c:v>1.3125000000000006E-2</c:v>
                </c:pt>
                <c:pt idx="42">
                  <c:v>1.3437500000000007E-2</c:v>
                </c:pt>
                <c:pt idx="43">
                  <c:v>1.3750000000000007E-2</c:v>
                </c:pt>
                <c:pt idx="44">
                  <c:v>1.4062500000000007E-2</c:v>
                </c:pt>
                <c:pt idx="45">
                  <c:v>1.4375000000000008E-2</c:v>
                </c:pt>
                <c:pt idx="46">
                  <c:v>1.4687500000000008E-2</c:v>
                </c:pt>
                <c:pt idx="47">
                  <c:v>1.5000000000000008E-2</c:v>
                </c:pt>
                <c:pt idx="48">
                  <c:v>1.5312500000000008E-2</c:v>
                </c:pt>
                <c:pt idx="49">
                  <c:v>1.5625000000000007E-2</c:v>
                </c:pt>
                <c:pt idx="50">
                  <c:v>1.5937500000000007E-2</c:v>
                </c:pt>
                <c:pt idx="51">
                  <c:v>1.6250000000000007E-2</c:v>
                </c:pt>
                <c:pt idx="52">
                  <c:v>1.6562500000000008E-2</c:v>
                </c:pt>
                <c:pt idx="53">
                  <c:v>1.6875000000000008E-2</c:v>
                </c:pt>
                <c:pt idx="54">
                  <c:v>1.7187500000000008E-2</c:v>
                </c:pt>
                <c:pt idx="55">
                  <c:v>1.7500000000000009E-2</c:v>
                </c:pt>
                <c:pt idx="56">
                  <c:v>1.7812500000000009E-2</c:v>
                </c:pt>
                <c:pt idx="57">
                  <c:v>1.8125000000000009E-2</c:v>
                </c:pt>
                <c:pt idx="58">
                  <c:v>1.8437500000000009E-2</c:v>
                </c:pt>
                <c:pt idx="59">
                  <c:v>1.875000000000001E-2</c:v>
                </c:pt>
                <c:pt idx="60">
                  <c:v>1.906250000000001E-2</c:v>
                </c:pt>
                <c:pt idx="61">
                  <c:v>1.937500000000001E-2</c:v>
                </c:pt>
                <c:pt idx="62">
                  <c:v>1.9687500000000011E-2</c:v>
                </c:pt>
                <c:pt idx="63">
                  <c:v>2.0000000000000011E-2</c:v>
                </c:pt>
              </c:numCache>
            </c:numRef>
          </c:xVal>
          <c:yVal>
            <c:numRef>
              <c:f>Data!$M$626:$M$689</c:f>
              <c:numCache>
                <c:formatCode>General</c:formatCode>
                <c:ptCount val="64"/>
                <c:pt idx="0">
                  <c:v>370.24504285082389</c:v>
                </c:pt>
                <c:pt idx="1">
                  <c:v>370.48772580504033</c:v>
                </c:pt>
                <c:pt idx="2">
                  <c:v>370.72571169313613</c:v>
                </c:pt>
                <c:pt idx="3">
                  <c:v>370.95670858091273</c:v>
                </c:pt>
                <c:pt idx="4">
                  <c:v>371.178491842065</c:v>
                </c:pt>
                <c:pt idx="5">
                  <c:v>371.38892558254901</c:v>
                </c:pt>
                <c:pt idx="6">
                  <c:v>371.5859832104091</c:v>
                </c:pt>
                <c:pt idx="7">
                  <c:v>371.76776695296638</c:v>
                </c:pt>
                <c:pt idx="8">
                  <c:v>371.93252613340684</c:v>
                </c:pt>
                <c:pt idx="9">
                  <c:v>372.07867403075636</c:v>
                </c:pt>
                <c:pt idx="10">
                  <c:v>372.20480316087088</c:v>
                </c:pt>
                <c:pt idx="11">
                  <c:v>372.30969883127824</c:v>
                </c:pt>
                <c:pt idx="12">
                  <c:v>372.3923508393305</c:v>
                </c:pt>
                <c:pt idx="13">
                  <c:v>372.45196320100808</c:v>
                </c:pt>
                <c:pt idx="14">
                  <c:v>372.48796181668047</c:v>
                </c:pt>
                <c:pt idx="15">
                  <c:v>372.5</c:v>
                </c:pt>
                <c:pt idx="16">
                  <c:v>372.48796181668047</c:v>
                </c:pt>
                <c:pt idx="17">
                  <c:v>372.45196320100808</c:v>
                </c:pt>
                <c:pt idx="18">
                  <c:v>372.3923508393305</c:v>
                </c:pt>
                <c:pt idx="19">
                  <c:v>372.30969883127824</c:v>
                </c:pt>
                <c:pt idx="20">
                  <c:v>372.20480316087088</c:v>
                </c:pt>
                <c:pt idx="21">
                  <c:v>372.07867403075636</c:v>
                </c:pt>
                <c:pt idx="22">
                  <c:v>371.93252613340684</c:v>
                </c:pt>
                <c:pt idx="23">
                  <c:v>371.76776695296638</c:v>
                </c:pt>
                <c:pt idx="24">
                  <c:v>371.5859832104091</c:v>
                </c:pt>
                <c:pt idx="25">
                  <c:v>371.38892558254901</c:v>
                </c:pt>
                <c:pt idx="26">
                  <c:v>371.178491842065</c:v>
                </c:pt>
                <c:pt idx="27">
                  <c:v>370.95670858091273</c:v>
                </c:pt>
                <c:pt idx="28">
                  <c:v>370.72571169313613</c:v>
                </c:pt>
                <c:pt idx="29">
                  <c:v>370.48772580504033</c:v>
                </c:pt>
                <c:pt idx="30">
                  <c:v>370.24504285082389</c:v>
                </c:pt>
                <c:pt idx="31">
                  <c:v>370</c:v>
                </c:pt>
                <c:pt idx="32">
                  <c:v>369.75495714917611</c:v>
                </c:pt>
                <c:pt idx="33">
                  <c:v>369.51227419495967</c:v>
                </c:pt>
                <c:pt idx="34">
                  <c:v>369.27428830686387</c:v>
                </c:pt>
                <c:pt idx="35">
                  <c:v>369.04329141908727</c:v>
                </c:pt>
                <c:pt idx="36">
                  <c:v>368.821508157935</c:v>
                </c:pt>
                <c:pt idx="37">
                  <c:v>368.61107441745099</c:v>
                </c:pt>
                <c:pt idx="38">
                  <c:v>368.4140167895909</c:v>
                </c:pt>
                <c:pt idx="39">
                  <c:v>368.23223304703362</c:v>
                </c:pt>
                <c:pt idx="40">
                  <c:v>368.06747386659316</c:v>
                </c:pt>
                <c:pt idx="41">
                  <c:v>367.92132596924364</c:v>
                </c:pt>
                <c:pt idx="42">
                  <c:v>367.79519683912912</c:v>
                </c:pt>
                <c:pt idx="43">
                  <c:v>367.69030116872176</c:v>
                </c:pt>
                <c:pt idx="44">
                  <c:v>367.6076491606695</c:v>
                </c:pt>
                <c:pt idx="45">
                  <c:v>367.54803679899192</c:v>
                </c:pt>
                <c:pt idx="46">
                  <c:v>367.51203818331953</c:v>
                </c:pt>
                <c:pt idx="47">
                  <c:v>367.5</c:v>
                </c:pt>
                <c:pt idx="48">
                  <c:v>367.51203818331953</c:v>
                </c:pt>
                <c:pt idx="49">
                  <c:v>367.54803679899192</c:v>
                </c:pt>
                <c:pt idx="50">
                  <c:v>367.6076491606695</c:v>
                </c:pt>
                <c:pt idx="51">
                  <c:v>367.69030116872176</c:v>
                </c:pt>
                <c:pt idx="52">
                  <c:v>367.79519683912912</c:v>
                </c:pt>
                <c:pt idx="53">
                  <c:v>367.92132596924364</c:v>
                </c:pt>
                <c:pt idx="54">
                  <c:v>368.06747386659316</c:v>
                </c:pt>
                <c:pt idx="55">
                  <c:v>368.23223304703362</c:v>
                </c:pt>
                <c:pt idx="56">
                  <c:v>368.4140167895909</c:v>
                </c:pt>
                <c:pt idx="57">
                  <c:v>368.61107441745099</c:v>
                </c:pt>
                <c:pt idx="58">
                  <c:v>368.821508157935</c:v>
                </c:pt>
                <c:pt idx="59">
                  <c:v>369.04329141908727</c:v>
                </c:pt>
                <c:pt idx="60">
                  <c:v>369.27428830686387</c:v>
                </c:pt>
                <c:pt idx="61">
                  <c:v>369.51227419495967</c:v>
                </c:pt>
                <c:pt idx="62">
                  <c:v>369.75495714917611</c:v>
                </c:pt>
                <c:pt idx="63">
                  <c:v>370</c:v>
                </c:pt>
              </c:numCache>
            </c:numRef>
          </c:yVal>
          <c:smooth val="1"/>
          <c:extLst>
            <c:ext xmlns:c16="http://schemas.microsoft.com/office/drawing/2014/chart" uri="{C3380CC4-5D6E-409C-BE32-E72D297353CC}">
              <c16:uniqueId val="{00000001-014B-4E06-9BCC-EAE01796D5B6}"/>
            </c:ext>
          </c:extLst>
        </c:ser>
        <c:dLbls>
          <c:showLegendKey val="0"/>
          <c:showVal val="0"/>
          <c:showCatName val="0"/>
          <c:showSerName val="0"/>
          <c:showPercent val="0"/>
          <c:showBubbleSize val="0"/>
        </c:dLbls>
        <c:axId val="186235520"/>
        <c:axId val="186233984"/>
      </c:scatterChart>
      <c:valAx>
        <c:axId val="186218368"/>
        <c:scaling>
          <c:orientation val="minMax"/>
          <c:max val="2.0000000000000004E-2"/>
          <c:min val="0"/>
        </c:scaling>
        <c:delete val="0"/>
        <c:axPos val="b"/>
        <c:majorGridlines/>
        <c:minorGridlines/>
        <c:numFmt formatCode="General" sourceLinked="1"/>
        <c:majorTickMark val="none"/>
        <c:minorTickMark val="in"/>
        <c:tickLblPos val="low"/>
        <c:crossAx val="186219904"/>
        <c:crosses val="autoZero"/>
        <c:crossBetween val="midCat"/>
      </c:valAx>
      <c:valAx>
        <c:axId val="186219904"/>
        <c:scaling>
          <c:orientation val="minMax"/>
        </c:scaling>
        <c:delete val="0"/>
        <c:axPos val="l"/>
        <c:majorGridlines>
          <c:spPr>
            <a:ln w="15875">
              <a:solidFill>
                <a:srgbClr val="000000"/>
              </a:solidFill>
            </a:ln>
          </c:spPr>
        </c:majorGridlines>
        <c:minorGridlines/>
        <c:numFmt formatCode="General"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6218368"/>
        <c:crosses val="autoZero"/>
        <c:crossBetween val="midCat"/>
        <c:majorUnit val="5.000000000000001E-2"/>
      </c:valAx>
      <c:valAx>
        <c:axId val="186233984"/>
        <c:scaling>
          <c:orientation val="minMax"/>
        </c:scaling>
        <c:delete val="0"/>
        <c:axPos val="r"/>
        <c:numFmt formatCode="General" sourceLinked="1"/>
        <c:majorTickMark val="out"/>
        <c:minorTickMark val="none"/>
        <c:tickLblPos val="nextTo"/>
        <c:crossAx val="186235520"/>
        <c:crosses val="max"/>
        <c:crossBetween val="midCat"/>
      </c:valAx>
      <c:valAx>
        <c:axId val="186235520"/>
        <c:scaling>
          <c:orientation val="minMax"/>
        </c:scaling>
        <c:delete val="1"/>
        <c:axPos val="b"/>
        <c:numFmt formatCode="General" sourceLinked="1"/>
        <c:majorTickMark val="out"/>
        <c:minorTickMark val="none"/>
        <c:tickLblPos val="nextTo"/>
        <c:crossAx val="186233984"/>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3410308126372484"/>
          <c:y val="0.93793261775781867"/>
          <c:w val="0.62838917614880485"/>
          <c:h val="6.2067517422391166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Audio Susceptibility Plot</a:t>
            </a:r>
          </a:p>
        </c:rich>
      </c:tx>
      <c:layout>
        <c:manualLayout>
          <c:xMode val="edge"/>
          <c:yMode val="edge"/>
          <c:x val="0.30611770587345993"/>
          <c:y val="9.3129511579450579E-3"/>
        </c:manualLayout>
      </c:layout>
      <c:overlay val="0"/>
      <c:spPr>
        <a:noFill/>
        <a:ln w="25400">
          <a:noFill/>
        </a:ln>
      </c:spPr>
    </c:title>
    <c:autoTitleDeleted val="0"/>
    <c:plotArea>
      <c:layout>
        <c:manualLayout>
          <c:layoutTarget val="inner"/>
          <c:xMode val="edge"/>
          <c:yMode val="edge"/>
          <c:x val="6.5210160502252867E-2"/>
          <c:y val="8.8605200126222972E-2"/>
          <c:w val="0.7830151600937878"/>
          <c:h val="0.75301422319079814"/>
        </c:manualLayout>
      </c:layout>
      <c:scatterChart>
        <c:scatterStyle val="smoothMarker"/>
        <c:varyColors val="0"/>
        <c:ser>
          <c:idx val="2"/>
          <c:order val="0"/>
          <c:tx>
            <c:v>dB(Gvg(f)_closed)</c:v>
          </c:tx>
          <c:spPr>
            <a:ln w="50800">
              <a:solidFill>
                <a:srgbClr val="0000FF"/>
              </a:solidFill>
              <a:prstDash val="solid"/>
            </a:ln>
          </c:spPr>
          <c:marker>
            <c:symbol val="none"/>
          </c:marker>
          <c:xVal>
            <c:numRef>
              <c:f>Sheet2!#REF!</c:f>
            </c:numRef>
          </c:xVal>
          <c:yVal>
            <c:numRef>
              <c:f>Sheet2!#REF!</c:f>
              <c:numCache>
                <c:formatCode>General</c:formatCode>
                <c:ptCount val="1"/>
                <c:pt idx="0">
                  <c:v>1</c:v>
                </c:pt>
              </c:numCache>
            </c:numRef>
          </c:yVal>
          <c:smooth val="1"/>
          <c:extLst>
            <c:ext xmlns:c16="http://schemas.microsoft.com/office/drawing/2014/chart" uri="{C3380CC4-5D6E-409C-BE32-E72D297353CC}">
              <c16:uniqueId val="{00000000-54B6-4732-B58D-763E6054BC0E}"/>
            </c:ext>
          </c:extLst>
        </c:ser>
        <c:dLbls>
          <c:showLegendKey val="0"/>
          <c:showVal val="0"/>
          <c:showCatName val="0"/>
          <c:showSerName val="0"/>
          <c:showPercent val="0"/>
          <c:showBubbleSize val="0"/>
        </c:dLbls>
        <c:axId val="186260096"/>
        <c:axId val="186265984"/>
      </c:scatterChart>
      <c:valAx>
        <c:axId val="186260096"/>
        <c:scaling>
          <c:orientation val="minMax"/>
          <c:max val="49"/>
          <c:min val="1"/>
        </c:scaling>
        <c:delete val="0"/>
        <c:axPos val="b"/>
        <c:majorGridlines/>
        <c:minorGridlines/>
        <c:numFmt formatCode="General" sourceLinked="1"/>
        <c:majorTickMark val="none"/>
        <c:minorTickMark val="in"/>
        <c:tickLblPos val="low"/>
        <c:crossAx val="186265984"/>
        <c:crosses val="autoZero"/>
        <c:crossBetween val="midCat"/>
        <c:majorUnit val="10"/>
        <c:minorUnit val="10"/>
      </c:valAx>
      <c:valAx>
        <c:axId val="186265984"/>
        <c:scaling>
          <c:orientation val="minMax"/>
          <c:max val="-40"/>
          <c:min val="-40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6260096"/>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3.3485948756427138E-2"/>
          <c:y val="0.93793282168842818"/>
          <c:w val="0.94658819640870184"/>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image" Target="../media/image7.png"/><Relationship Id="rId5" Type="http://schemas.openxmlformats.org/officeDocument/2006/relationships/chart" Target="../charts/chart9.xml"/><Relationship Id="rId10" Type="http://schemas.openxmlformats.org/officeDocument/2006/relationships/image" Target="../media/image6.png"/><Relationship Id="rId4" Type="http://schemas.openxmlformats.org/officeDocument/2006/relationships/chart" Target="../charts/chart8.xml"/><Relationship Id="rId9"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image" Target="../media/image10.png"/><Relationship Id="rId7" Type="http://schemas.openxmlformats.org/officeDocument/2006/relationships/chart" Target="../charts/chart18.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1</xdr:col>
      <xdr:colOff>29936</xdr:colOff>
      <xdr:row>2</xdr:row>
      <xdr:rowOff>9525</xdr:rowOff>
    </xdr:from>
    <xdr:to>
      <xdr:col>13</xdr:col>
      <xdr:colOff>431062</xdr:colOff>
      <xdr:row>32</xdr:row>
      <xdr:rowOff>21206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257" y="390525"/>
          <a:ext cx="7748984" cy="5726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590550</xdr:colOff>
      <xdr:row>2</xdr:row>
      <xdr:rowOff>19050</xdr:rowOff>
    </xdr:from>
    <xdr:to>
      <xdr:col>9</xdr:col>
      <xdr:colOff>576663</xdr:colOff>
      <xdr:row>16</xdr:row>
      <xdr:rowOff>95250</xdr:rowOff>
    </xdr:to>
    <xdr:pic>
      <xdr:nvPicPr>
        <xdr:cNvPr id="2" name="Picture 1" descr="https://e2e.ti.com/cfs-file/__key/communityserver-blogs-components-weblogfiles/00-00-00-03-59/3036.figure1.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550" y="400050"/>
          <a:ext cx="5472513"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10</xdr:col>
      <xdr:colOff>372711</xdr:colOff>
      <xdr:row>33</xdr:row>
      <xdr:rowOff>76200</xdr:rowOff>
    </xdr:to>
    <xdr:pic>
      <xdr:nvPicPr>
        <xdr:cNvPr id="3" name="Picture 2" descr="https://e2e.ti.com/cfs-file/__key/communityserver-blogs-components-weblogfiles/00-00-00-03-59/8726.figure2.jpg">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3619500"/>
          <a:ext cx="5859111"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0</xdr:colOff>
      <xdr:row>19</xdr:row>
      <xdr:rowOff>0</xdr:rowOff>
    </xdr:from>
    <xdr:ext cx="2855259" cy="490775"/>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6705600" y="3619500"/>
              <a:ext cx="2855259" cy="490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2400" i="1">
                            <a:latin typeface="Cambria Math" panose="02040503050406030204" pitchFamily="18" charset="0"/>
                          </a:rPr>
                        </m:ctrlPr>
                      </m:sSubPr>
                      <m:e>
                        <m:r>
                          <a:rPr lang="en-US" sz="2400" b="0" i="1">
                            <a:latin typeface="Cambria Math"/>
                          </a:rPr>
                          <m:t>𝐿</m:t>
                        </m:r>
                      </m:e>
                      <m:sub>
                        <m:r>
                          <a:rPr lang="en-US" sz="2400" b="0" i="1">
                            <a:latin typeface="Cambria Math"/>
                          </a:rPr>
                          <m:t>𝑝</m:t>
                        </m:r>
                      </m:sub>
                    </m:sSub>
                    <m:r>
                      <a:rPr lang="en-US" sz="2400" b="0" i="1">
                        <a:latin typeface="Cambria Math"/>
                      </a:rPr>
                      <m:t>=</m:t>
                    </m:r>
                    <m:sSub>
                      <m:sSubPr>
                        <m:ctrlPr>
                          <a:rPr lang="en-US" sz="2400" b="0" i="1">
                            <a:latin typeface="Cambria Math" panose="02040503050406030204" pitchFamily="18" charset="0"/>
                          </a:rPr>
                        </m:ctrlPr>
                      </m:sSubPr>
                      <m:e>
                        <m:r>
                          <a:rPr lang="en-US" sz="2400" b="0" i="1">
                            <a:latin typeface="Cambria Math"/>
                          </a:rPr>
                          <m:t>𝐿</m:t>
                        </m:r>
                      </m:e>
                      <m:sub>
                        <m:r>
                          <a:rPr lang="en-US" sz="2400" b="0" i="1">
                            <a:latin typeface="Cambria Math"/>
                          </a:rPr>
                          <m:t>𝑟</m:t>
                        </m:r>
                        <m:r>
                          <a:rPr lang="en-US" sz="2400" b="0" i="1">
                            <a:latin typeface="Cambria Math"/>
                          </a:rPr>
                          <m:t>1</m:t>
                        </m:r>
                      </m:sub>
                    </m:sSub>
                    <m:r>
                      <a:rPr lang="en-US" sz="2400" b="0" i="1">
                        <a:latin typeface="Cambria Math"/>
                      </a:rPr>
                      <m:t>+</m:t>
                    </m:r>
                    <m:sSub>
                      <m:sSubPr>
                        <m:ctrlPr>
                          <a:rPr lang="en-US" sz="2400" b="0" i="1">
                            <a:latin typeface="Cambria Math" panose="02040503050406030204" pitchFamily="18" charset="0"/>
                          </a:rPr>
                        </m:ctrlPr>
                      </m:sSubPr>
                      <m:e>
                        <m:r>
                          <a:rPr lang="en-US" sz="2400" b="0" i="1">
                            <a:latin typeface="Cambria Math"/>
                          </a:rPr>
                          <m:t>𝐿</m:t>
                        </m:r>
                      </m:e>
                      <m:sub>
                        <m:r>
                          <a:rPr lang="en-US" sz="2400" b="0" i="1">
                            <a:latin typeface="Cambria Math"/>
                          </a:rPr>
                          <m:t>𝑚</m:t>
                        </m:r>
                      </m:sub>
                    </m:sSub>
                  </m:oMath>
                </m:oMathPara>
              </a14:m>
              <a:endParaRPr lang="en-US" sz="1100"/>
            </a:p>
          </xdr:txBody>
        </xdr:sp>
      </mc:Choice>
      <mc:Fallback xmlns="">
        <xdr:sp macro="" textlink="">
          <xdr:nvSpPr>
            <xdr:cNvPr id="4" name="TextBox 3">
              <a:extLst>
                <a:ext uri="{FF2B5EF4-FFF2-40B4-BE49-F238E27FC236}">
                  <a16:creationId xmlns:a16="http://schemas.microsoft.com/office/drawing/2014/main" id="{2A86E21C-1128-41E5-B128-726C8A6C2A1C}"/>
                </a:ext>
              </a:extLst>
            </xdr:cNvPr>
            <xdr:cNvSpPr txBox="1"/>
          </xdr:nvSpPr>
          <xdr:spPr>
            <a:xfrm>
              <a:off x="6705600" y="3619500"/>
              <a:ext cx="2855259" cy="490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2400" b="0" i="0">
                  <a:latin typeface="Cambria Math"/>
                </a:rPr>
                <a:t>𝐿</a:t>
              </a:r>
              <a:r>
                <a:rPr lang="en-US" sz="2400" b="0" i="0">
                  <a:latin typeface="Cambria Math" panose="02040503050406030204" pitchFamily="18" charset="0"/>
                </a:rPr>
                <a:t>_</a:t>
              </a:r>
              <a:r>
                <a:rPr lang="en-US" sz="2400" b="0" i="0">
                  <a:latin typeface="Cambria Math"/>
                </a:rPr>
                <a:t>𝑝=𝐿</a:t>
              </a:r>
              <a:r>
                <a:rPr lang="en-US" sz="2400" b="0" i="0">
                  <a:latin typeface="Cambria Math" panose="02040503050406030204" pitchFamily="18" charset="0"/>
                </a:rPr>
                <a:t>_</a:t>
              </a:r>
              <a:r>
                <a:rPr lang="en-US" sz="2400" b="0" i="0">
                  <a:latin typeface="Cambria Math"/>
                </a:rPr>
                <a:t>𝑟1+𝐿</a:t>
              </a:r>
              <a:r>
                <a:rPr lang="en-US" sz="2400" b="0" i="0">
                  <a:latin typeface="Cambria Math" panose="02040503050406030204" pitchFamily="18" charset="0"/>
                </a:rPr>
                <a:t>_</a:t>
              </a:r>
              <a:r>
                <a:rPr lang="en-US" sz="2400" b="0" i="0">
                  <a:latin typeface="Cambria Math"/>
                </a:rPr>
                <a:t>𝑚</a:t>
              </a:r>
              <a:endParaRPr lang="en-US" sz="1100"/>
            </a:p>
          </xdr:txBody>
        </xdr:sp>
      </mc:Fallback>
    </mc:AlternateContent>
    <xdr:clientData/>
  </xdr:oneCellAnchor>
  <xdr:oneCellAnchor>
    <xdr:from>
      <xdr:col>11</xdr:col>
      <xdr:colOff>255492</xdr:colOff>
      <xdr:row>22</xdr:row>
      <xdr:rowOff>81803</xdr:rowOff>
    </xdr:from>
    <xdr:ext cx="2855259" cy="497637"/>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6961092" y="4272803"/>
              <a:ext cx="2855259" cy="4976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2400" i="1">
                            <a:latin typeface="Cambria Math" panose="02040503050406030204" pitchFamily="18" charset="0"/>
                          </a:rPr>
                        </m:ctrlPr>
                      </m:sSubPr>
                      <m:e>
                        <m:r>
                          <a:rPr lang="en-US" sz="2400" b="0" i="1">
                            <a:latin typeface="Cambria Math"/>
                          </a:rPr>
                          <m:t>𝐿</m:t>
                        </m:r>
                      </m:e>
                      <m:sub>
                        <m:r>
                          <a:rPr lang="en-US" sz="2400" b="0" i="1">
                            <a:latin typeface="Cambria Math"/>
                          </a:rPr>
                          <m:t>𝐿𝐾</m:t>
                        </m:r>
                      </m:sub>
                    </m:sSub>
                    <m:r>
                      <a:rPr lang="en-US" sz="2400" b="0" i="1">
                        <a:latin typeface="Cambria Math"/>
                      </a:rPr>
                      <m:t>=</m:t>
                    </m:r>
                    <m:sSub>
                      <m:sSubPr>
                        <m:ctrlPr>
                          <a:rPr lang="en-US" sz="2400" b="0" i="1">
                            <a:latin typeface="Cambria Math" panose="02040503050406030204" pitchFamily="18" charset="0"/>
                          </a:rPr>
                        </m:ctrlPr>
                      </m:sSubPr>
                      <m:e>
                        <m:r>
                          <a:rPr lang="en-US" sz="2400" b="0" i="1">
                            <a:latin typeface="Cambria Math"/>
                          </a:rPr>
                          <m:t>𝐿</m:t>
                        </m:r>
                      </m:e>
                      <m:sub>
                        <m:r>
                          <a:rPr lang="en-US" sz="2400" b="0" i="1">
                            <a:latin typeface="Cambria Math"/>
                          </a:rPr>
                          <m:t>𝑝</m:t>
                        </m:r>
                      </m:sub>
                    </m:sSub>
                    <m:r>
                      <a:rPr lang="en-US" sz="2400" b="0" i="1">
                        <a:latin typeface="Cambria Math"/>
                        <a:ea typeface="Cambria Math"/>
                      </a:rPr>
                      <m:t>×</m:t>
                    </m:r>
                    <m:d>
                      <m:dPr>
                        <m:ctrlPr>
                          <a:rPr lang="en-US" sz="2400" b="0" i="1">
                            <a:latin typeface="Cambria Math" panose="02040503050406030204" pitchFamily="18" charset="0"/>
                            <a:ea typeface="Cambria Math"/>
                          </a:rPr>
                        </m:ctrlPr>
                      </m:dPr>
                      <m:e>
                        <m:r>
                          <a:rPr lang="en-US" sz="2400" b="0" i="1">
                            <a:latin typeface="Cambria Math"/>
                            <a:ea typeface="Cambria Math"/>
                          </a:rPr>
                          <m:t>1−</m:t>
                        </m:r>
                        <m:sSup>
                          <m:sSupPr>
                            <m:ctrlPr>
                              <a:rPr lang="en-US" sz="2400" b="0" i="1">
                                <a:latin typeface="Cambria Math" panose="02040503050406030204" pitchFamily="18" charset="0"/>
                                <a:ea typeface="Cambria Math"/>
                              </a:rPr>
                            </m:ctrlPr>
                          </m:sSupPr>
                          <m:e>
                            <m:r>
                              <a:rPr lang="en-US" sz="2400" b="0" i="1">
                                <a:latin typeface="Cambria Math"/>
                                <a:ea typeface="Cambria Math"/>
                              </a:rPr>
                              <m:t>𝑘</m:t>
                            </m:r>
                          </m:e>
                          <m:sup>
                            <m:r>
                              <a:rPr lang="en-US" sz="2400" b="0" i="1">
                                <a:latin typeface="Cambria Math"/>
                                <a:ea typeface="Cambria Math"/>
                              </a:rPr>
                              <m:t>2</m:t>
                            </m:r>
                          </m:sup>
                        </m:sSup>
                      </m:e>
                    </m:d>
                  </m:oMath>
                </m:oMathPara>
              </a14:m>
              <a:endParaRPr lang="en-US" sz="1100"/>
            </a:p>
          </xdr:txBody>
        </xdr:sp>
      </mc:Choice>
      <mc:Fallback xmlns="">
        <xdr:sp macro="" textlink="">
          <xdr:nvSpPr>
            <xdr:cNvPr id="5" name="TextBox 4">
              <a:extLst>
                <a:ext uri="{FF2B5EF4-FFF2-40B4-BE49-F238E27FC236}">
                  <a16:creationId xmlns:a16="http://schemas.microsoft.com/office/drawing/2014/main" id="{CEA101E7-9B9B-4F81-8A40-B327AB6A7CA5}"/>
                </a:ext>
              </a:extLst>
            </xdr:cNvPr>
            <xdr:cNvSpPr txBox="1"/>
          </xdr:nvSpPr>
          <xdr:spPr>
            <a:xfrm>
              <a:off x="6961092" y="4272803"/>
              <a:ext cx="2855259" cy="4976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2400" b="0" i="0">
                  <a:latin typeface="Cambria Math"/>
                </a:rPr>
                <a:t>𝐿</a:t>
              </a:r>
              <a:r>
                <a:rPr lang="en-US" sz="2400" b="0" i="0">
                  <a:latin typeface="Cambria Math" panose="02040503050406030204" pitchFamily="18" charset="0"/>
                </a:rPr>
                <a:t>_</a:t>
              </a:r>
              <a:r>
                <a:rPr lang="en-US" sz="2400" b="0" i="0">
                  <a:latin typeface="Cambria Math"/>
                </a:rPr>
                <a:t>𝐿𝐾=𝐿</a:t>
              </a:r>
              <a:r>
                <a:rPr lang="en-US" sz="2400" b="0" i="0">
                  <a:latin typeface="Cambria Math" panose="02040503050406030204" pitchFamily="18" charset="0"/>
                </a:rPr>
                <a:t>_</a:t>
              </a:r>
              <a:r>
                <a:rPr lang="en-US" sz="2400" b="0" i="0">
                  <a:latin typeface="Cambria Math"/>
                </a:rPr>
                <a:t>𝑝</a:t>
              </a:r>
              <a:r>
                <a:rPr lang="en-US" sz="2400" b="0" i="0">
                  <a:latin typeface="Cambria Math"/>
                  <a:ea typeface="Cambria Math"/>
                </a:rPr>
                <a:t>×</a:t>
              </a:r>
              <a:r>
                <a:rPr lang="en-US" sz="2400" b="0" i="0">
                  <a:latin typeface="Cambria Math" panose="02040503050406030204" pitchFamily="18" charset="0"/>
                  <a:ea typeface="Cambria Math"/>
                </a:rPr>
                <a:t>(</a:t>
              </a:r>
              <a:r>
                <a:rPr lang="en-US" sz="2400" b="0" i="0">
                  <a:latin typeface="Cambria Math"/>
                  <a:ea typeface="Cambria Math"/>
                </a:rPr>
                <a:t>1−𝑘</a:t>
              </a:r>
              <a:r>
                <a:rPr lang="en-US" sz="2400" b="0" i="0">
                  <a:latin typeface="Cambria Math" panose="02040503050406030204" pitchFamily="18" charset="0"/>
                  <a:ea typeface="Cambria Math"/>
                </a:rPr>
                <a:t>^</a:t>
              </a:r>
              <a:r>
                <a:rPr lang="en-US" sz="2400" b="0" i="0">
                  <a:latin typeface="Cambria Math"/>
                  <a:ea typeface="Cambria Math"/>
                </a:rPr>
                <a:t>2</a:t>
              </a:r>
              <a:r>
                <a:rPr lang="en-US" sz="2400" b="0" i="0">
                  <a:latin typeface="Cambria Math" panose="02040503050406030204" pitchFamily="18" charset="0"/>
                  <a:ea typeface="Cambria Math"/>
                </a:rPr>
                <a:t> )</a:t>
              </a:r>
              <a:endParaRPr lang="en-US" sz="1100"/>
            </a:p>
          </xdr:txBody>
        </xdr:sp>
      </mc:Fallback>
    </mc:AlternateContent>
    <xdr:clientData/>
  </xdr:oneCellAnchor>
  <xdr:oneCellAnchor>
    <xdr:from>
      <xdr:col>11</xdr:col>
      <xdr:colOff>244289</xdr:colOff>
      <xdr:row>25</xdr:row>
      <xdr:rowOff>59391</xdr:rowOff>
    </xdr:from>
    <xdr:ext cx="2855259" cy="490775"/>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6949889" y="4821891"/>
              <a:ext cx="2855259" cy="490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2400" i="1">
                            <a:latin typeface="Cambria Math" panose="02040503050406030204" pitchFamily="18" charset="0"/>
                          </a:rPr>
                        </m:ctrlPr>
                      </m:sSubPr>
                      <m:e>
                        <m:r>
                          <a:rPr lang="en-US" sz="2400" b="0" i="1">
                            <a:latin typeface="Cambria Math"/>
                          </a:rPr>
                          <m:t>𝐿</m:t>
                        </m:r>
                      </m:e>
                      <m:sub>
                        <m:r>
                          <a:rPr lang="en-US" sz="2400" b="0" i="1">
                            <a:latin typeface="Cambria Math"/>
                          </a:rPr>
                          <m:t>𝑟</m:t>
                        </m:r>
                        <m:r>
                          <a:rPr lang="en-US" sz="2400" b="0" i="1">
                            <a:latin typeface="Cambria Math"/>
                          </a:rPr>
                          <m:t>1</m:t>
                        </m:r>
                      </m:sub>
                    </m:sSub>
                    <m:r>
                      <a:rPr lang="en-US" sz="2400" b="0" i="1">
                        <a:latin typeface="Cambria Math"/>
                      </a:rPr>
                      <m:t>=</m:t>
                    </m:r>
                    <m:sSub>
                      <m:sSubPr>
                        <m:ctrlPr>
                          <a:rPr lang="en-US" sz="2400" b="0" i="1">
                            <a:latin typeface="Cambria Math" panose="02040503050406030204" pitchFamily="18" charset="0"/>
                          </a:rPr>
                        </m:ctrlPr>
                      </m:sSubPr>
                      <m:e>
                        <m:r>
                          <a:rPr lang="en-US" sz="2400" b="0" i="1">
                            <a:latin typeface="Cambria Math"/>
                          </a:rPr>
                          <m:t>𝐿</m:t>
                        </m:r>
                      </m:e>
                      <m:sub>
                        <m:r>
                          <a:rPr lang="en-US" sz="2400" b="0" i="1">
                            <a:latin typeface="Cambria Math"/>
                          </a:rPr>
                          <m:t>𝑝</m:t>
                        </m:r>
                      </m:sub>
                    </m:sSub>
                    <m:r>
                      <a:rPr lang="en-US" sz="2400" b="0" i="1">
                        <a:latin typeface="Cambria Math"/>
                        <a:ea typeface="Cambria Math"/>
                      </a:rPr>
                      <m:t>×</m:t>
                    </m:r>
                    <m:d>
                      <m:dPr>
                        <m:ctrlPr>
                          <a:rPr lang="en-US" sz="2400" b="0" i="1">
                            <a:latin typeface="Cambria Math" panose="02040503050406030204" pitchFamily="18" charset="0"/>
                            <a:ea typeface="Cambria Math"/>
                          </a:rPr>
                        </m:ctrlPr>
                      </m:dPr>
                      <m:e>
                        <m:r>
                          <a:rPr lang="en-US" sz="2400" b="0" i="1">
                            <a:latin typeface="Cambria Math"/>
                            <a:ea typeface="Cambria Math"/>
                          </a:rPr>
                          <m:t>1−</m:t>
                        </m:r>
                        <m:r>
                          <a:rPr lang="en-US" sz="2400" b="0" i="1">
                            <a:latin typeface="Cambria Math"/>
                            <a:ea typeface="Cambria Math"/>
                          </a:rPr>
                          <m:t>𝑘</m:t>
                        </m:r>
                      </m:e>
                    </m:d>
                  </m:oMath>
                </m:oMathPara>
              </a14:m>
              <a:endParaRPr lang="en-US" sz="1100"/>
            </a:p>
          </xdr:txBody>
        </xdr:sp>
      </mc:Choice>
      <mc:Fallback xmlns="">
        <xdr:sp macro="" textlink="">
          <xdr:nvSpPr>
            <xdr:cNvPr id="6" name="TextBox 5">
              <a:extLst>
                <a:ext uri="{FF2B5EF4-FFF2-40B4-BE49-F238E27FC236}">
                  <a16:creationId xmlns:a16="http://schemas.microsoft.com/office/drawing/2014/main" id="{1AD607F3-ADC3-4739-BA82-D4049D9DB5BB}"/>
                </a:ext>
              </a:extLst>
            </xdr:cNvPr>
            <xdr:cNvSpPr txBox="1"/>
          </xdr:nvSpPr>
          <xdr:spPr>
            <a:xfrm>
              <a:off x="6949889" y="4821891"/>
              <a:ext cx="2855259" cy="490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2400" b="0" i="0">
                  <a:latin typeface="Cambria Math"/>
                </a:rPr>
                <a:t>𝐿</a:t>
              </a:r>
              <a:r>
                <a:rPr lang="en-US" sz="2400" b="0" i="0">
                  <a:latin typeface="Cambria Math" panose="02040503050406030204" pitchFamily="18" charset="0"/>
                </a:rPr>
                <a:t>_</a:t>
              </a:r>
              <a:r>
                <a:rPr lang="en-US" sz="2400" b="0" i="0">
                  <a:latin typeface="Cambria Math"/>
                </a:rPr>
                <a:t>𝑟1=𝐿</a:t>
              </a:r>
              <a:r>
                <a:rPr lang="en-US" sz="2400" b="0" i="0">
                  <a:latin typeface="Cambria Math" panose="02040503050406030204" pitchFamily="18" charset="0"/>
                </a:rPr>
                <a:t>_</a:t>
              </a:r>
              <a:r>
                <a:rPr lang="en-US" sz="2400" b="0" i="0">
                  <a:latin typeface="Cambria Math"/>
                </a:rPr>
                <a:t>𝑝</a:t>
              </a:r>
              <a:r>
                <a:rPr lang="en-US" sz="2400" b="0" i="0">
                  <a:latin typeface="Cambria Math"/>
                  <a:ea typeface="Cambria Math"/>
                </a:rPr>
                <a:t>×</a:t>
              </a:r>
              <a:r>
                <a:rPr lang="en-US" sz="2400" b="0" i="0">
                  <a:latin typeface="Cambria Math" panose="02040503050406030204" pitchFamily="18" charset="0"/>
                  <a:ea typeface="Cambria Math"/>
                </a:rPr>
                <a:t>(</a:t>
              </a:r>
              <a:r>
                <a:rPr lang="en-US" sz="2400" b="0" i="0">
                  <a:latin typeface="Cambria Math"/>
                  <a:ea typeface="Cambria Math"/>
                </a:rPr>
                <a:t>1−𝑘</a:t>
              </a:r>
              <a:r>
                <a:rPr lang="en-US" sz="2400" b="0" i="0">
                  <a:latin typeface="Cambria Math" panose="02040503050406030204" pitchFamily="18" charset="0"/>
                  <a:ea typeface="Cambria Math"/>
                </a:rPr>
                <a:t>)</a:t>
              </a:r>
              <a:endParaRPr lang="en-US" sz="1100"/>
            </a:p>
          </xdr:txBody>
        </xdr:sp>
      </mc:Fallback>
    </mc:AlternateContent>
    <xdr:clientData/>
  </xdr:oneCellAnchor>
  <xdr:twoCellAnchor>
    <xdr:from>
      <xdr:col>11</xdr:col>
      <xdr:colOff>367553</xdr:colOff>
      <xdr:row>29</xdr:row>
      <xdr:rowOff>25774</xdr:rowOff>
    </xdr:from>
    <xdr:to>
      <xdr:col>19</xdr:col>
      <xdr:colOff>51548</xdr:colOff>
      <xdr:row>32</xdr:row>
      <xdr:rowOff>93009</xdr:rowOff>
    </xdr:to>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7073153" y="5550274"/>
          <a:ext cx="4560795" cy="638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NOTE: LLK is the primary inductance </a:t>
          </a:r>
          <a:r>
            <a:rPr lang="en-US" sz="1600" baseline="0"/>
            <a:t> with the secondary windings completely shorted</a:t>
          </a:r>
          <a:endParaRPr lang="en-US" sz="16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49868</xdr:colOff>
      <xdr:row>55</xdr:row>
      <xdr:rowOff>104974</xdr:rowOff>
    </xdr:from>
    <xdr:to>
      <xdr:col>4</xdr:col>
      <xdr:colOff>7375071</xdr:colOff>
      <xdr:row>87</xdr:row>
      <xdr:rowOff>119344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171450</xdr:colOff>
      <xdr:row>60</xdr:row>
      <xdr:rowOff>76199</xdr:rowOff>
    </xdr:from>
    <xdr:to>
      <xdr:col>3</xdr:col>
      <xdr:colOff>161925</xdr:colOff>
      <xdr:row>86</xdr:row>
      <xdr:rowOff>171450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9525</xdr:colOff>
          <xdr:row>204</xdr:row>
          <xdr:rowOff>9525</xdr:rowOff>
        </xdr:from>
        <xdr:to>
          <xdr:col>4</xdr:col>
          <xdr:colOff>2324100</xdr:colOff>
          <xdr:row>204</xdr:row>
          <xdr:rowOff>428625</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2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578427</xdr:colOff>
      <xdr:row>144</xdr:row>
      <xdr:rowOff>5194</xdr:rowOff>
    </xdr:from>
    <xdr:to>
      <xdr:col>10</xdr:col>
      <xdr:colOff>923926</xdr:colOff>
      <xdr:row>170</xdr:row>
      <xdr:rowOff>14720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597101</xdr:colOff>
      <xdr:row>24</xdr:row>
      <xdr:rowOff>170169</xdr:rowOff>
    </xdr:from>
    <xdr:to>
      <xdr:col>8</xdr:col>
      <xdr:colOff>707572</xdr:colOff>
      <xdr:row>60</xdr:row>
      <xdr:rowOff>85355</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xdr:col>
      <xdr:colOff>0</xdr:colOff>
      <xdr:row>0</xdr:row>
      <xdr:rowOff>176892</xdr:rowOff>
    </xdr:from>
    <xdr:ext cx="4803303" cy="264560"/>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71500" y="176892"/>
          <a:ext cx="4803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The Mg_max values were</a:t>
          </a:r>
          <a:r>
            <a:rPr lang="en-US" sz="1100" baseline="0"/>
            <a:t> calculated in MathCad and imported here for graphing</a:t>
          </a:r>
          <a:endParaRPr lang="en-US" sz="1100"/>
        </a:p>
      </xdr:txBody>
    </xdr:sp>
    <xdr:clientData/>
  </xdr:oneCellAnchor>
  <xdr:twoCellAnchor>
    <xdr:from>
      <xdr:col>10</xdr:col>
      <xdr:colOff>0</xdr:colOff>
      <xdr:row>400</xdr:row>
      <xdr:rowOff>0</xdr:rowOff>
    </xdr:from>
    <xdr:to>
      <xdr:col>10</xdr:col>
      <xdr:colOff>3365673</xdr:colOff>
      <xdr:row>400</xdr:row>
      <xdr:rowOff>3816546</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92429" y="71800357"/>
          <a:ext cx="3365673" cy="3816546"/>
        </a:xfrm>
        <a:prstGeom prst="rect">
          <a:avLst/>
        </a:prstGeom>
      </xdr:spPr>
    </xdr:pic>
    <xdr:clientData/>
  </xdr:twoCellAnchor>
  <xdr:twoCellAnchor>
    <xdr:from>
      <xdr:col>11</xdr:col>
      <xdr:colOff>0</xdr:colOff>
      <xdr:row>400</xdr:row>
      <xdr:rowOff>0</xdr:rowOff>
    </xdr:from>
    <xdr:to>
      <xdr:col>11</xdr:col>
      <xdr:colOff>3416476</xdr:colOff>
      <xdr:row>400</xdr:row>
      <xdr:rowOff>4013406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575643" y="71800357"/>
          <a:ext cx="3416476" cy="4013406"/>
        </a:xfrm>
        <a:prstGeom prst="rect">
          <a:avLst/>
        </a:prstGeom>
      </xdr:spPr>
    </xdr:pic>
    <xdr:clientData/>
  </xdr:twoCellAnchor>
  <xdr:twoCellAnchor>
    <xdr:from>
      <xdr:col>12</xdr:col>
      <xdr:colOff>0</xdr:colOff>
      <xdr:row>400</xdr:row>
      <xdr:rowOff>0</xdr:rowOff>
    </xdr:from>
    <xdr:to>
      <xdr:col>12</xdr:col>
      <xdr:colOff>3378374</xdr:colOff>
      <xdr:row>402</xdr:row>
      <xdr:rowOff>34691</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276786" y="71800357"/>
          <a:ext cx="3378374" cy="42801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21292</xdr:colOff>
      <xdr:row>0</xdr:row>
      <xdr:rowOff>167191</xdr:rowOff>
    </xdr:from>
    <xdr:to>
      <xdr:col>16</xdr:col>
      <xdr:colOff>217714</xdr:colOff>
      <xdr:row>22</xdr:row>
      <xdr:rowOff>27214</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73</xdr:row>
      <xdr:rowOff>83911</xdr:rowOff>
    </xdr:from>
    <xdr:to>
      <xdr:col>4</xdr:col>
      <xdr:colOff>730250</xdr:colOff>
      <xdr:row>101</xdr:row>
      <xdr:rowOff>34699</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783239</xdr:colOff>
      <xdr:row>73</xdr:row>
      <xdr:rowOff>65917</xdr:rowOff>
    </xdr:from>
    <xdr:to>
      <xdr:col>13</xdr:col>
      <xdr:colOff>335040</xdr:colOff>
      <xdr:row>101</xdr:row>
      <xdr:rowOff>10383</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90581</xdr:rowOff>
    </xdr:from>
    <xdr:to>
      <xdr:col>4</xdr:col>
      <xdr:colOff>730250</xdr:colOff>
      <xdr:row>129</xdr:row>
      <xdr:rowOff>45104</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796100</xdr:colOff>
      <xdr:row>101</xdr:row>
      <xdr:rowOff>108903</xdr:rowOff>
    </xdr:from>
    <xdr:to>
      <xdr:col>13</xdr:col>
      <xdr:colOff>404176</xdr:colOff>
      <xdr:row>129</xdr:row>
      <xdr:rowOff>50535</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45</xdr:row>
      <xdr:rowOff>36420</xdr:rowOff>
    </xdr:from>
    <xdr:to>
      <xdr:col>4</xdr:col>
      <xdr:colOff>730250</xdr:colOff>
      <xdr:row>72</xdr:row>
      <xdr:rowOff>181443</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776008</xdr:colOff>
      <xdr:row>45</xdr:row>
      <xdr:rowOff>53228</xdr:rowOff>
    </xdr:from>
    <xdr:to>
      <xdr:col>13</xdr:col>
      <xdr:colOff>378609</xdr:colOff>
      <xdr:row>72</xdr:row>
      <xdr:rowOff>184458</xdr:rowOff>
    </xdr:to>
    <xdr:graphicFrame macro="">
      <xdr:nvGraphicFramePr>
        <xdr:cNvPr id="8" name="Chart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xdr:from>
          <xdr:col>5</xdr:col>
          <xdr:colOff>0</xdr:colOff>
          <xdr:row>23</xdr:row>
          <xdr:rowOff>0</xdr:rowOff>
        </xdr:from>
        <xdr:to>
          <xdr:col>11</xdr:col>
          <xdr:colOff>43543</xdr:colOff>
          <xdr:row>23</xdr:row>
          <xdr:rowOff>181429</xdr:rowOff>
        </xdr:to>
        <xdr:pic>
          <xdr:nvPicPr>
            <xdr:cNvPr id="32" name="Picture 31">
              <a:extLst>
                <a:ext uri="{FF2B5EF4-FFF2-40B4-BE49-F238E27FC236}">
                  <a16:creationId xmlns:a16="http://schemas.microsoft.com/office/drawing/2014/main" id="{00000000-0008-0000-0400-000020000000}"/>
                </a:ext>
              </a:extLst>
            </xdr:cNvPr>
            <xdr:cNvPicPr>
              <a:picLocks noChangeAspect="1"/>
              <a:extLst>
                <a:ext uri="{84589F7E-364E-4C9E-8A38-B11213B215E9}">
                  <a14:cameraTool cellRange="TypeLookup" spid="_x0000_s4720"/>
                </a:ext>
              </a:extLst>
            </xdr:cNvPicPr>
          </xdr:nvPicPr>
          <xdr:blipFill>
            <a:blip xmlns:r="http://schemas.openxmlformats.org/officeDocument/2006/relationships" r:embed="rId8"/>
            <a:stretch>
              <a:fillRect/>
            </a:stretch>
          </xdr:blipFill>
          <xdr:spPr>
            <a:xfrm>
              <a:off x="8572500" y="5581650"/>
              <a:ext cx="3701143" cy="181429"/>
            </a:xfrm>
            <a:prstGeom prst="rect">
              <a:avLst/>
            </a:prstGeom>
          </xdr:spPr>
        </xdr:pic>
        <xdr:clientData/>
      </xdr:twoCellAnchor>
    </mc:Choice>
    <mc:Fallback/>
  </mc:AlternateContent>
  <xdr:twoCellAnchor>
    <xdr:from>
      <xdr:col>5</xdr:col>
      <xdr:colOff>142875</xdr:colOff>
      <xdr:row>23</xdr:row>
      <xdr:rowOff>127000</xdr:rowOff>
    </xdr:from>
    <xdr:to>
      <xdr:col>10</xdr:col>
      <xdr:colOff>469619</xdr:colOff>
      <xdr:row>42</xdr:row>
      <xdr:rowOff>169832</xdr:rowOff>
    </xdr:to>
    <xdr:pic>
      <xdr:nvPicPr>
        <xdr:cNvPr id="33" name="Picture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699500" y="5651500"/>
          <a:ext cx="3342994" cy="3868707"/>
        </a:xfrm>
        <a:prstGeom prst="rect">
          <a:avLst/>
        </a:prstGeom>
      </xdr:spPr>
    </xdr:pic>
    <xdr:clientData/>
  </xdr:twoCellAnchor>
  <xdr:twoCellAnchor>
    <xdr:from>
      <xdr:col>11</xdr:col>
      <xdr:colOff>83910</xdr:colOff>
      <xdr:row>23</xdr:row>
      <xdr:rowOff>127000</xdr:rowOff>
    </xdr:from>
    <xdr:to>
      <xdr:col>16</xdr:col>
      <xdr:colOff>456922</xdr:colOff>
      <xdr:row>43</xdr:row>
      <xdr:rowOff>185263</xdr:rowOff>
    </xdr:to>
    <xdr:pic>
      <xdr:nvPicPr>
        <xdr:cNvPr id="34" name="Picture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260035" y="5651500"/>
          <a:ext cx="3389262" cy="4074638"/>
        </a:xfrm>
        <a:prstGeom prst="rect">
          <a:avLst/>
        </a:prstGeom>
      </xdr:spPr>
    </xdr:pic>
    <xdr:clientData/>
  </xdr:twoCellAnchor>
  <xdr:twoCellAnchor>
    <xdr:from>
      <xdr:col>17</xdr:col>
      <xdr:colOff>138339</xdr:colOff>
      <xdr:row>23</xdr:row>
      <xdr:rowOff>127000</xdr:rowOff>
    </xdr:from>
    <xdr:to>
      <xdr:col>22</xdr:col>
      <xdr:colOff>473249</xdr:colOff>
      <xdr:row>45</xdr:row>
      <xdr:rowOff>80048</xdr:rowOff>
    </xdr:to>
    <xdr:pic>
      <xdr:nvPicPr>
        <xdr:cNvPr id="35" name="Picture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933964" y="5651500"/>
          <a:ext cx="3351160" cy="435042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97</xdr:row>
      <xdr:rowOff>0</xdr:rowOff>
    </xdr:from>
    <xdr:to>
      <xdr:col>17</xdr:col>
      <xdr:colOff>96488</xdr:colOff>
      <xdr:row>123</xdr:row>
      <xdr:rowOff>9526</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931801</xdr:colOff>
      <xdr:row>26</xdr:row>
      <xdr:rowOff>71285</xdr:rowOff>
    </xdr:from>
    <xdr:to>
      <xdr:col>11</xdr:col>
      <xdr:colOff>329633</xdr:colOff>
      <xdr:row>42</xdr:row>
      <xdr:rowOff>70078</xdr:rowOff>
    </xdr:to>
    <xdr:graphicFrame macro="">
      <xdr:nvGraphicFramePr>
        <xdr:cNvPr id="2" name="Chart 8">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431676</xdr:colOff>
      <xdr:row>26</xdr:row>
      <xdr:rowOff>81178</xdr:rowOff>
    </xdr:from>
    <xdr:to>
      <xdr:col>19</xdr:col>
      <xdr:colOff>86807</xdr:colOff>
      <xdr:row>42</xdr:row>
      <xdr:rowOff>98496</xdr:rowOff>
    </xdr:to>
    <xdr:graphicFrame macro="">
      <xdr:nvGraphicFramePr>
        <xdr:cNvPr id="3" name="Chart 8">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153250</xdr:colOff>
      <xdr:row>4</xdr:row>
      <xdr:rowOff>42561</xdr:rowOff>
    </xdr:from>
    <xdr:to>
      <xdr:col>20</xdr:col>
      <xdr:colOff>497903</xdr:colOff>
      <xdr:row>19</xdr:row>
      <xdr:rowOff>2595</xdr:rowOff>
    </xdr:to>
    <xdr:pic>
      <xdr:nvPicPr>
        <xdr:cNvPr id="4" name="图片 1">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11697550" y="928386"/>
          <a:ext cx="2245731" cy="2827060"/>
        </a:xfrm>
        <a:prstGeom prst="rect">
          <a:avLst/>
        </a:prstGeom>
      </xdr:spPr>
    </xdr:pic>
    <xdr:clientData/>
  </xdr:twoCellAnchor>
  <xdr:twoCellAnchor>
    <xdr:from>
      <xdr:col>1</xdr:col>
      <xdr:colOff>880065</xdr:colOff>
      <xdr:row>43</xdr:row>
      <xdr:rowOff>104301</xdr:rowOff>
    </xdr:from>
    <xdr:to>
      <xdr:col>6</xdr:col>
      <xdr:colOff>192201</xdr:colOff>
      <xdr:row>59</xdr:row>
      <xdr:rowOff>95641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899640</xdr:colOff>
      <xdr:row>26</xdr:row>
      <xdr:rowOff>68167</xdr:rowOff>
    </xdr:from>
    <xdr:to>
      <xdr:col>6</xdr:col>
      <xdr:colOff>188929</xdr:colOff>
      <xdr:row>42</xdr:row>
      <xdr:rowOff>60838</xdr:rowOff>
    </xdr:to>
    <xdr:graphicFrame macro="">
      <xdr:nvGraphicFramePr>
        <xdr:cNvPr id="6" name="Chart 8">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913533</xdr:colOff>
      <xdr:row>43</xdr:row>
      <xdr:rowOff>125990</xdr:rowOff>
    </xdr:from>
    <xdr:to>
      <xdr:col>11</xdr:col>
      <xdr:colOff>311365</xdr:colOff>
      <xdr:row>59</xdr:row>
      <xdr:rowOff>124783</xdr:rowOff>
    </xdr:to>
    <xdr:graphicFrame macro="">
      <xdr:nvGraphicFramePr>
        <xdr:cNvPr id="7" name="Chart 8">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412173</xdr:colOff>
      <xdr:row>43</xdr:row>
      <xdr:rowOff>108455</xdr:rowOff>
    </xdr:from>
    <xdr:to>
      <xdr:col>19</xdr:col>
      <xdr:colOff>67304</xdr:colOff>
      <xdr:row>59</xdr:row>
      <xdr:rowOff>125773</xdr:rowOff>
    </xdr:to>
    <xdr:graphicFrame macro="">
      <xdr:nvGraphicFramePr>
        <xdr:cNvPr id="8" name="Chart 8">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854869</xdr:colOff>
      <xdr:row>61</xdr:row>
      <xdr:rowOff>61913</xdr:rowOff>
    </xdr:from>
    <xdr:to>
      <xdr:col>6</xdr:col>
      <xdr:colOff>167005</xdr:colOff>
      <xdr:row>77</xdr:row>
      <xdr:rowOff>53253</xdr:rowOff>
    </xdr:to>
    <xdr:graphicFrame macro="">
      <xdr:nvGraphicFramePr>
        <xdr:cNvPr id="9" name="Chart 8">
          <a:extLst>
            <a:ext uri="{FF2B5EF4-FFF2-40B4-BE49-F238E27FC236}">
              <a16:creationId xmlns:a16="http://schemas.microsoft.com/office/drawing/2014/main" id="{00000000-0008-0000-08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930852</xdr:colOff>
      <xdr:row>61</xdr:row>
      <xdr:rowOff>45894</xdr:rowOff>
    </xdr:from>
    <xdr:to>
      <xdr:col>11</xdr:col>
      <xdr:colOff>268532</xdr:colOff>
      <xdr:row>77</xdr:row>
      <xdr:rowOff>37234</xdr:rowOff>
    </xdr:to>
    <xdr:graphicFrame macro="">
      <xdr:nvGraphicFramePr>
        <xdr:cNvPr id="10" name="Chart 8">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374072</xdr:colOff>
      <xdr:row>61</xdr:row>
      <xdr:rowOff>13855</xdr:rowOff>
    </xdr:from>
    <xdr:to>
      <xdr:col>19</xdr:col>
      <xdr:colOff>54119</xdr:colOff>
      <xdr:row>77</xdr:row>
      <xdr:rowOff>5196</xdr:rowOff>
    </xdr:to>
    <xdr:graphicFrame macro="">
      <xdr:nvGraphicFramePr>
        <xdr:cNvPr id="11" name="Chart 8">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73269</xdr:colOff>
      <xdr:row>110</xdr:row>
      <xdr:rowOff>0</xdr:rowOff>
    </xdr:from>
    <xdr:to>
      <xdr:col>8</xdr:col>
      <xdr:colOff>766135</xdr:colOff>
      <xdr:row>125</xdr:row>
      <xdr:rowOff>167312</xdr:rowOff>
    </xdr:to>
    <xdr:graphicFrame macro="">
      <xdr:nvGraphicFramePr>
        <xdr:cNvPr id="12" name="Chart 8">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0799100\Desktop\Emei%20UCC28180\Design%20Calculator\UCC28180%20Design%20Calculato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0799100\Desktop\UCC28740%20FlyLight\Design%20Calculator\SLUC487_UCC28740%20Design%20Calculator_Rev%20A_unlock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INPUTS AND CALCULATIONS"/>
      <sheetName val="SCHEMATIC"/>
      <sheetName val="data"/>
      <sheetName val="Sheet1"/>
    </sheetNames>
    <sheetDataSet>
      <sheetData sheetId="0" refreshError="1"/>
      <sheetData sheetId="1" refreshError="1"/>
      <sheetData sheetId="2">
        <row r="7">
          <cell r="H7">
            <v>1000</v>
          </cell>
        </row>
        <row r="18">
          <cell r="H18">
            <v>1000</v>
          </cell>
        </row>
        <row r="22">
          <cell r="H22">
            <v>1000000</v>
          </cell>
        </row>
      </sheetData>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HERE"/>
      <sheetName val="SCHEMATIC AND BoM"/>
      <sheetName val="CALCULATIONS"/>
      <sheetName val="LOOKUP TABLES AND DROPDOWN LIST"/>
      <sheetName val="Sheet1"/>
    </sheetNames>
    <sheetDataSet>
      <sheetData sheetId="0" refreshError="1"/>
      <sheetData sheetId="1" refreshError="1"/>
      <sheetData sheetId="2">
        <row r="10">
          <cell r="C10">
            <v>127.27922061357856</v>
          </cell>
        </row>
        <row r="30">
          <cell r="C30">
            <v>13.78125</v>
          </cell>
        </row>
        <row r="35">
          <cell r="C35">
            <v>70.003571337468216</v>
          </cell>
        </row>
      </sheetData>
      <sheetData sheetId="3" refreshError="1"/>
      <sheetData sheetId="4"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ti.com/tool/PMP30763" TargetMode="External"/><Relationship Id="rId13" Type="http://schemas.openxmlformats.org/officeDocument/2006/relationships/hyperlink" Target="https://www.ti.com/tool/TIDA-010081" TargetMode="External"/><Relationship Id="rId3" Type="http://schemas.openxmlformats.org/officeDocument/2006/relationships/hyperlink" Target="https://www.ti.com/lit/pdf/slua834" TargetMode="External"/><Relationship Id="rId7" Type="http://schemas.openxmlformats.org/officeDocument/2006/relationships/hyperlink" Target="https://www.ti.com/tool/PMP40580" TargetMode="External"/><Relationship Id="rId12" Type="http://schemas.openxmlformats.org/officeDocument/2006/relationships/hyperlink" Target="https://www.ti.com/tool/PMP22083" TargetMode="External"/><Relationship Id="rId2" Type="http://schemas.openxmlformats.org/officeDocument/2006/relationships/hyperlink" Target="https://www.ti.com/lit/pdf/slua966" TargetMode="External"/><Relationship Id="rId1" Type="http://schemas.openxmlformats.org/officeDocument/2006/relationships/hyperlink" Target="https://e2e.ti.com/blogs_/b/powerhouse/archive/2020/04/22/how-to-reduce-audible-noise-and-power-consumption-at-standby-in-your-ac-dc-design" TargetMode="External"/><Relationship Id="rId6" Type="http://schemas.openxmlformats.org/officeDocument/2006/relationships/hyperlink" Target="https://www.ti.com/lit/zip/slum684" TargetMode="External"/><Relationship Id="rId11" Type="http://schemas.openxmlformats.org/officeDocument/2006/relationships/hyperlink" Target="https://www.ti.com/tool/PMP40766" TargetMode="External"/><Relationship Id="rId5" Type="http://schemas.openxmlformats.org/officeDocument/2006/relationships/hyperlink" Target="https://www.ti.com/tool/UCC25640EVM-020" TargetMode="External"/><Relationship Id="rId10" Type="http://schemas.openxmlformats.org/officeDocument/2006/relationships/hyperlink" Target="https://www.ti.com/tool/PMP22088" TargetMode="External"/><Relationship Id="rId4" Type="http://schemas.openxmlformats.org/officeDocument/2006/relationships/hyperlink" Target="https://www.ti.com/tool/PFCLLCSREVM034" TargetMode="External"/><Relationship Id="rId9" Type="http://schemas.openxmlformats.org/officeDocument/2006/relationships/hyperlink" Target="https://www.ti.com/tool/PMP2208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5:D49"/>
  <sheetViews>
    <sheetView topLeftCell="A10" zoomScale="85" zoomScaleNormal="85" workbookViewId="0">
      <selection activeCell="B75" sqref="B75"/>
    </sheetView>
  </sheetViews>
  <sheetFormatPr baseColWidth="10" defaultColWidth="9.140625" defaultRowHeight="15"/>
  <sheetData>
    <row r="35" spans="2:4">
      <c r="B35" s="89" t="s">
        <v>192</v>
      </c>
      <c r="C35" s="89" t="s">
        <v>193</v>
      </c>
      <c r="D35" s="89" t="s">
        <v>194</v>
      </c>
    </row>
    <row r="36" spans="2:4" ht="18">
      <c r="B36" s="54" t="s">
        <v>190</v>
      </c>
      <c r="C36" s="54">
        <f>'DESIGN INPUTS AND CALCULATIONS'!C154</f>
        <v>15.03</v>
      </c>
      <c r="D36" s="55" t="s">
        <v>147</v>
      </c>
    </row>
    <row r="37" spans="2:4" ht="18">
      <c r="B37" s="54" t="s">
        <v>191</v>
      </c>
      <c r="C37" s="54">
        <f>'DESIGN INPUTS AND CALCULATIONS'!C152</f>
        <v>44.2</v>
      </c>
      <c r="D37" s="55" t="s">
        <v>148</v>
      </c>
    </row>
    <row r="38" spans="2:4" ht="18">
      <c r="B38" s="58" t="s">
        <v>174</v>
      </c>
      <c r="C38" s="88">
        <f>'DESIGN INPUTS AND CALCULATIONS'!C191</f>
        <v>30</v>
      </c>
      <c r="D38" s="58" t="s">
        <v>179</v>
      </c>
    </row>
    <row r="39" spans="2:4" ht="18">
      <c r="B39" s="58" t="s">
        <v>173</v>
      </c>
      <c r="C39" s="54">
        <f>'DESIGN INPUTS AND CALCULATIONS'!C189</f>
        <v>5.36</v>
      </c>
      <c r="D39" s="58" t="s">
        <v>179</v>
      </c>
    </row>
    <row r="40" spans="2:4" ht="18">
      <c r="B40" s="58" t="s">
        <v>175</v>
      </c>
      <c r="C40" s="54">
        <f>'DESIGN INPUTS AND CALCULATIONS'!C226</f>
        <v>150</v>
      </c>
      <c r="D40" s="58" t="s">
        <v>70</v>
      </c>
    </row>
    <row r="41" spans="2:4" ht="18">
      <c r="B41" s="58" t="s">
        <v>176</v>
      </c>
      <c r="C41" s="54">
        <f>'DESIGN INPUTS AND CALCULATIONS'!C228</f>
        <v>100</v>
      </c>
      <c r="D41" s="58" t="s">
        <v>155</v>
      </c>
    </row>
    <row r="42" spans="2:4" ht="18">
      <c r="B42" s="58" t="s">
        <v>188</v>
      </c>
      <c r="C42" s="54">
        <f>'DESIGN INPUTS AND CALCULATIONS'!C172</f>
        <v>82</v>
      </c>
      <c r="D42" s="58" t="s">
        <v>70</v>
      </c>
    </row>
    <row r="43" spans="2:4" ht="18">
      <c r="B43" s="58" t="s">
        <v>189</v>
      </c>
      <c r="C43" s="54">
        <f>'DESIGN INPUTS AND CALCULATIONS'!C170</f>
        <v>7500</v>
      </c>
      <c r="D43" s="58" t="s">
        <v>70</v>
      </c>
    </row>
    <row r="44" spans="2:4">
      <c r="B44" s="58" t="s">
        <v>195</v>
      </c>
      <c r="C44" s="54">
        <f>Lr</f>
        <v>108.81</v>
      </c>
      <c r="D44" s="58" t="s">
        <v>73</v>
      </c>
    </row>
    <row r="45" spans="2:4">
      <c r="B45" s="58" t="s">
        <v>196</v>
      </c>
      <c r="C45" s="54">
        <f>Lm</f>
        <v>706</v>
      </c>
      <c r="D45" s="58" t="s">
        <v>73</v>
      </c>
    </row>
    <row r="46" spans="2:4">
      <c r="B46" s="58" t="s">
        <v>197</v>
      </c>
      <c r="C46" s="54">
        <f>Cr</f>
        <v>2.4E-2</v>
      </c>
      <c r="D46" s="58" t="s">
        <v>198</v>
      </c>
    </row>
    <row r="47" spans="2:4" ht="18">
      <c r="B47" s="58" t="s">
        <v>168</v>
      </c>
      <c r="C47" s="61">
        <f>'DESIGN INPUTS AND CALCULATIONS'!$C$203</f>
        <v>330</v>
      </c>
      <c r="D47" s="58" t="s">
        <v>156</v>
      </c>
    </row>
    <row r="48" spans="2:4" ht="18">
      <c r="B48" s="60" t="s">
        <v>186</v>
      </c>
      <c r="C48" s="88">
        <f>'DESIGN INPUTS AND CALCULATIONS'!C209</f>
        <v>154</v>
      </c>
      <c r="D48" s="58" t="s">
        <v>179</v>
      </c>
    </row>
    <row r="49" spans="2:4" ht="18">
      <c r="B49" s="60" t="s">
        <v>187</v>
      </c>
      <c r="C49" s="88">
        <f>'DESIGN INPUTS AND CALCULATIONS'!C210</f>
        <v>84.5</v>
      </c>
      <c r="D49" s="58" t="s">
        <v>179</v>
      </c>
    </row>
  </sheetData>
  <sheetProtection algorithmName="SHA-512" hashValue="HnLEVItdVmsxxYRNlAaY9QPykGOuQThpE19stUVc819msxd4qLxBUkfFkMtAAeZNzfoInO8JzFptTLpLXqGOLA==" saltValue="nN6OzZK3Sh6SRxTCHTwHhQ==" spinCount="100000" sheet="1" objects="1" scenarios="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04719-5B9A-4E84-9085-36BB1F97DDF3}">
  <dimension ref="B2:B19"/>
  <sheetViews>
    <sheetView workbookViewId="0">
      <selection activeCell="M12" sqref="M12"/>
    </sheetView>
  </sheetViews>
  <sheetFormatPr baseColWidth="10" defaultColWidth="9.140625" defaultRowHeight="15"/>
  <sheetData>
    <row r="2" spans="2:2">
      <c r="B2" t="s">
        <v>634</v>
      </c>
    </row>
    <row r="19" spans="2:2">
      <c r="B19" t="s">
        <v>635</v>
      </c>
    </row>
  </sheetData>
  <sheetProtection algorithmName="SHA-512" hashValue="qsoEAGZlccLz44pzWJexX7w3Crt7jeija+8aGDCT3/mY+lwXN3RSTtzEUdHfS5e+4Zu+LbvvkiyRp9YeCWxkfg==" saltValue="mE7XfdLVMFuVMS1WeaVnDg==" spinCount="100000" sheet="1" objects="1" scenario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H234"/>
  <sheetViews>
    <sheetView tabSelected="1" topLeftCell="A176" zoomScale="85" zoomScaleNormal="85" workbookViewId="0">
      <selection activeCell="C189" sqref="C189"/>
    </sheetView>
  </sheetViews>
  <sheetFormatPr baseColWidth="10" defaultColWidth="9.140625" defaultRowHeight="15"/>
  <cols>
    <col min="1" max="1" width="84.5703125" style="11" customWidth="1"/>
    <col min="2" max="2" width="18.42578125" style="11" customWidth="1"/>
    <col min="3" max="3" width="17.85546875" style="11" bestFit="1" customWidth="1"/>
    <col min="4" max="4" width="7.5703125" style="11" customWidth="1"/>
    <col min="5" max="5" width="117.85546875" style="11" customWidth="1"/>
    <col min="6" max="6" width="12" style="11" bestFit="1" customWidth="1"/>
    <col min="7" max="16384" width="9.140625" style="11"/>
  </cols>
  <sheetData>
    <row r="1" spans="1:4" ht="28.5" thickBot="1">
      <c r="A1" s="418" t="s">
        <v>324</v>
      </c>
      <c r="B1" s="419"/>
      <c r="C1" s="419"/>
      <c r="D1" s="420"/>
    </row>
    <row r="2" spans="1:4" ht="15.75" thickBot="1">
      <c r="A2" s="90" t="s">
        <v>326</v>
      </c>
      <c r="B2" s="421" t="s">
        <v>325</v>
      </c>
      <c r="C2" s="421"/>
      <c r="D2" s="422"/>
    </row>
    <row r="3" spans="1:4" ht="16.5" thickBot="1">
      <c r="A3" s="423" t="s">
        <v>405</v>
      </c>
      <c r="B3" s="424"/>
      <c r="C3" s="424"/>
      <c r="D3" s="425"/>
    </row>
    <row r="4" spans="1:4" ht="15.75">
      <c r="A4" s="1" t="s">
        <v>0</v>
      </c>
      <c r="B4" s="2" t="s">
        <v>1</v>
      </c>
      <c r="C4" s="426" t="s">
        <v>2</v>
      </c>
      <c r="D4" s="427"/>
    </row>
    <row r="5" spans="1:4" ht="15.75">
      <c r="A5" s="428" t="s">
        <v>124</v>
      </c>
      <c r="B5" s="429"/>
      <c r="C5" s="429"/>
      <c r="D5" s="430"/>
    </row>
    <row r="6" spans="1:4" ht="18.75">
      <c r="A6" s="390" t="s">
        <v>3</v>
      </c>
      <c r="B6" s="391"/>
      <c r="C6" s="391"/>
      <c r="D6" s="392"/>
    </row>
    <row r="7" spans="1:4">
      <c r="A7" s="397" t="s">
        <v>377</v>
      </c>
      <c r="B7" s="398"/>
      <c r="C7" s="398"/>
      <c r="D7" s="399"/>
    </row>
    <row r="8" spans="1:4">
      <c r="A8" s="397"/>
      <c r="B8" s="398"/>
      <c r="C8" s="398"/>
      <c r="D8" s="399"/>
    </row>
    <row r="9" spans="1:4">
      <c r="A9" s="397"/>
      <c r="B9" s="398"/>
      <c r="C9" s="398"/>
      <c r="D9" s="399"/>
    </row>
    <row r="10" spans="1:4">
      <c r="A10" s="397"/>
      <c r="B10" s="398"/>
      <c r="C10" s="398"/>
      <c r="D10" s="399"/>
    </row>
    <row r="11" spans="1:4" ht="15.75" thickBot="1">
      <c r="A11" s="397"/>
      <c r="B11" s="398"/>
      <c r="C11" s="398"/>
      <c r="D11" s="399"/>
    </row>
    <row r="12" spans="1:4">
      <c r="A12" s="400" t="s">
        <v>4</v>
      </c>
      <c r="B12" s="401"/>
      <c r="C12" s="401"/>
      <c r="D12" s="402"/>
    </row>
    <row r="13" spans="1:4">
      <c r="A13" s="403"/>
      <c r="B13" s="404"/>
      <c r="C13" s="404"/>
      <c r="D13" s="405"/>
    </row>
    <row r="14" spans="1:4">
      <c r="A14" s="403"/>
      <c r="B14" s="404"/>
      <c r="C14" s="404"/>
      <c r="D14" s="405"/>
    </row>
    <row r="15" spans="1:4">
      <c r="A15" s="403"/>
      <c r="B15" s="404"/>
      <c r="C15" s="404"/>
      <c r="D15" s="405"/>
    </row>
    <row r="16" spans="1:4" ht="15.75" thickBot="1">
      <c r="A16" s="406"/>
      <c r="B16" s="407"/>
      <c r="C16" s="407"/>
      <c r="D16" s="408"/>
    </row>
    <row r="17" spans="1:5">
      <c r="A17" s="415" t="s">
        <v>6</v>
      </c>
      <c r="B17" s="416"/>
      <c r="C17" s="416"/>
      <c r="D17" s="417"/>
    </row>
    <row r="18" spans="1:5">
      <c r="A18" s="409" t="s">
        <v>5</v>
      </c>
      <c r="B18" s="410"/>
      <c r="C18" s="410"/>
      <c r="D18" s="411"/>
    </row>
    <row r="19" spans="1:5">
      <c r="A19" s="409"/>
      <c r="B19" s="410"/>
      <c r="C19" s="410"/>
      <c r="D19" s="411"/>
    </row>
    <row r="20" spans="1:5" ht="15.75" thickBot="1">
      <c r="A20" s="412"/>
      <c r="B20" s="413"/>
      <c r="C20" s="413"/>
      <c r="D20" s="414"/>
    </row>
    <row r="21" spans="1:5">
      <c r="A21" s="3"/>
      <c r="B21" s="3"/>
      <c r="C21" s="3"/>
      <c r="D21" s="3"/>
    </row>
    <row r="22" spans="1:5" ht="15.75">
      <c r="A22" s="107" t="s">
        <v>317</v>
      </c>
      <c r="B22" s="108"/>
      <c r="C22" s="114" t="s">
        <v>327</v>
      </c>
      <c r="D22" s="108"/>
      <c r="E22" s="108" t="s">
        <v>331</v>
      </c>
    </row>
    <row r="23" spans="1:5" ht="15.75" thickBot="1">
      <c r="A23" s="393"/>
      <c r="B23" s="393"/>
      <c r="C23" s="393"/>
      <c r="D23" s="393"/>
    </row>
    <row r="24" spans="1:5" ht="15.75">
      <c r="A24" s="394" t="s">
        <v>211</v>
      </c>
      <c r="B24" s="395"/>
      <c r="C24" s="395"/>
      <c r="D24" s="396"/>
      <c r="E24" s="141"/>
    </row>
    <row r="25" spans="1:5" ht="18">
      <c r="A25" s="22" t="s">
        <v>207</v>
      </c>
      <c r="B25" s="28" t="s">
        <v>14</v>
      </c>
      <c r="C25" s="31">
        <v>18</v>
      </c>
      <c r="D25" s="27" t="s">
        <v>7</v>
      </c>
      <c r="E25" s="27" t="s">
        <v>111</v>
      </c>
    </row>
    <row r="26" spans="1:5" ht="18">
      <c r="A26" s="22" t="s">
        <v>208</v>
      </c>
      <c r="B26" s="28" t="s">
        <v>18</v>
      </c>
      <c r="C26" s="31">
        <v>144</v>
      </c>
      <c r="D26" s="27" t="s">
        <v>8</v>
      </c>
      <c r="E26" s="27" t="s">
        <v>112</v>
      </c>
    </row>
    <row r="27" spans="1:5" ht="18">
      <c r="A27" s="22" t="s">
        <v>209</v>
      </c>
      <c r="B27" s="28" t="s">
        <v>15</v>
      </c>
      <c r="C27" s="28">
        <f>Pout/Vout</f>
        <v>8</v>
      </c>
      <c r="D27" s="27" t="s">
        <v>10</v>
      </c>
      <c r="E27" s="27"/>
    </row>
    <row r="28" spans="1:5" ht="18">
      <c r="A28" s="22" t="s">
        <v>210</v>
      </c>
      <c r="B28" s="28" t="s">
        <v>16</v>
      </c>
      <c r="C28" s="31">
        <v>120</v>
      </c>
      <c r="D28" s="27" t="s">
        <v>17</v>
      </c>
      <c r="E28" s="27" t="s">
        <v>113</v>
      </c>
    </row>
    <row r="29" spans="1:5" ht="15.75" thickBot="1">
      <c r="A29" s="29" t="s">
        <v>318</v>
      </c>
      <c r="B29" s="32" t="s">
        <v>9</v>
      </c>
      <c r="C29" s="100">
        <v>0.98</v>
      </c>
      <c r="D29" s="30"/>
      <c r="E29" s="145" t="s">
        <v>127</v>
      </c>
    </row>
    <row r="30" spans="1:5" ht="15.75" thickBot="1">
      <c r="A30" s="355"/>
      <c r="B30" s="356"/>
      <c r="C30" s="356"/>
      <c r="D30" s="356"/>
      <c r="E30" s="12"/>
    </row>
    <row r="31" spans="1:5" ht="15.75" customHeight="1">
      <c r="A31" s="372" t="s">
        <v>212</v>
      </c>
      <c r="B31" s="373"/>
      <c r="C31" s="373"/>
      <c r="D31" s="374"/>
      <c r="E31" s="141"/>
    </row>
    <row r="32" spans="1:5" ht="18">
      <c r="A32" s="33" t="s">
        <v>213</v>
      </c>
      <c r="B32" s="5" t="s">
        <v>128</v>
      </c>
      <c r="C32" s="92">
        <v>370</v>
      </c>
      <c r="D32" s="35" t="s">
        <v>7</v>
      </c>
      <c r="E32" s="27" t="s">
        <v>177</v>
      </c>
    </row>
    <row r="33" spans="1:5" ht="18">
      <c r="A33" s="22" t="s">
        <v>214</v>
      </c>
      <c r="B33" s="28" t="s">
        <v>12</v>
      </c>
      <c r="C33" s="91">
        <v>400</v>
      </c>
      <c r="D33" s="27" t="s">
        <v>7</v>
      </c>
      <c r="E33" s="27" t="s">
        <v>199</v>
      </c>
    </row>
    <row r="34" spans="1:5" ht="18.75" thickBot="1">
      <c r="A34" s="22" t="s">
        <v>215</v>
      </c>
      <c r="B34" s="28" t="s">
        <v>13</v>
      </c>
      <c r="C34" s="91">
        <v>340</v>
      </c>
      <c r="D34" s="27" t="s">
        <v>7</v>
      </c>
      <c r="E34" s="145" t="s">
        <v>200</v>
      </c>
    </row>
    <row r="35" spans="1:5" ht="15.75" thickBot="1">
      <c r="E35" s="12"/>
    </row>
    <row r="36" spans="1:5" ht="16.5" thickBot="1">
      <c r="A36" s="384" t="s">
        <v>216</v>
      </c>
      <c r="B36" s="385"/>
      <c r="C36" s="385"/>
      <c r="D36" s="386"/>
      <c r="E36" s="147"/>
    </row>
    <row r="37" spans="1:5" ht="18" customHeight="1" thickBot="1">
      <c r="A37" s="36" t="s">
        <v>217</v>
      </c>
      <c r="B37" s="37" t="s">
        <v>19</v>
      </c>
      <c r="C37" s="38">
        <v>100</v>
      </c>
      <c r="D37" s="39" t="s">
        <v>11</v>
      </c>
      <c r="E37" s="146" t="s">
        <v>178</v>
      </c>
    </row>
    <row r="38" spans="1:5">
      <c r="A38" s="360" t="s">
        <v>93</v>
      </c>
      <c r="B38" s="361"/>
      <c r="C38" s="361"/>
      <c r="D38" s="362"/>
      <c r="E38" s="142"/>
    </row>
    <row r="39" spans="1:5" ht="18">
      <c r="A39" s="104" t="s">
        <v>307</v>
      </c>
      <c r="B39" s="28" t="s">
        <v>308</v>
      </c>
      <c r="C39" s="106">
        <f>Vblk/2/Vout</f>
        <v>10.277777777777779</v>
      </c>
      <c r="D39" s="105"/>
      <c r="E39" s="27"/>
    </row>
    <row r="40" spans="1:5" ht="18" customHeight="1">
      <c r="A40" s="22" t="s">
        <v>309</v>
      </c>
      <c r="B40" s="28" t="s">
        <v>20</v>
      </c>
      <c r="C40" s="115">
        <v>10.25</v>
      </c>
      <c r="D40" s="41"/>
      <c r="E40" s="27" t="s">
        <v>310</v>
      </c>
    </row>
    <row r="41" spans="1:5" ht="18" customHeight="1">
      <c r="A41" s="104" t="s">
        <v>311</v>
      </c>
      <c r="B41" s="28" t="s">
        <v>315</v>
      </c>
      <c r="C41" s="93">
        <f>Vblk/2/15</f>
        <v>12.333333333333334</v>
      </c>
      <c r="D41" s="41"/>
      <c r="E41" s="27"/>
    </row>
    <row r="42" spans="1:5" ht="18" customHeight="1">
      <c r="A42" s="22" t="s">
        <v>312</v>
      </c>
      <c r="B42" s="28" t="s">
        <v>314</v>
      </c>
      <c r="C42" s="115">
        <v>10.25</v>
      </c>
      <c r="D42" s="41"/>
      <c r="E42" s="27" t="s">
        <v>313</v>
      </c>
    </row>
    <row r="43" spans="1:5" ht="18" customHeight="1">
      <c r="A43" s="22" t="s">
        <v>218</v>
      </c>
      <c r="B43" s="28" t="s">
        <v>21</v>
      </c>
      <c r="C43" s="86">
        <f>(8*Nps^2*Vout)/(PI()^2*Iout*1.1)</f>
        <v>174.19183946874185</v>
      </c>
      <c r="D43" s="13" t="s">
        <v>22</v>
      </c>
      <c r="E43" s="27"/>
    </row>
    <row r="44" spans="1:5" ht="18.75" thickBot="1">
      <c r="A44" s="29" t="s">
        <v>219</v>
      </c>
      <c r="B44" s="43" t="s">
        <v>81</v>
      </c>
      <c r="C44" s="103">
        <f>(8*Nps^2*Vout)/(PI()^2*Iout)</f>
        <v>191.61102341561602</v>
      </c>
      <c r="D44" s="14" t="s">
        <v>22</v>
      </c>
      <c r="E44" s="145"/>
    </row>
    <row r="45" spans="1:5" ht="15.75" thickBot="1">
      <c r="A45" s="375" t="s">
        <v>220</v>
      </c>
      <c r="B45" s="376"/>
      <c r="C45" s="376"/>
      <c r="D45" s="377"/>
      <c r="E45" s="142"/>
    </row>
    <row r="46" spans="1:5" ht="18">
      <c r="A46" s="33" t="s">
        <v>221</v>
      </c>
      <c r="B46" s="34" t="s">
        <v>23</v>
      </c>
      <c r="C46" s="132">
        <f>Nps*(Vout+0.5)/(Vblk_max/2)</f>
        <v>0.948125</v>
      </c>
      <c r="D46" s="35"/>
      <c r="E46" s="104"/>
    </row>
    <row r="47" spans="1:5" ht="18" customHeight="1">
      <c r="A47" s="22" t="s">
        <v>222</v>
      </c>
      <c r="B47" s="28" t="s">
        <v>129</v>
      </c>
      <c r="C47" s="40">
        <f>1*Nps*(Vout+0.5+Vloss)/(Vblk_hu/2)</f>
        <v>1.1757352941176471</v>
      </c>
      <c r="D47" s="27"/>
      <c r="E47" s="104"/>
    </row>
    <row r="48" spans="1:5" ht="18.75" thickBot="1">
      <c r="A48" s="45" t="s">
        <v>223</v>
      </c>
      <c r="B48" s="46" t="s">
        <v>24</v>
      </c>
      <c r="C48" s="94">
        <v>1</v>
      </c>
      <c r="D48" s="47" t="s">
        <v>7</v>
      </c>
      <c r="E48" s="104" t="s">
        <v>201</v>
      </c>
    </row>
    <row r="49" spans="1:5" ht="18.75" thickBot="1">
      <c r="A49" s="378" t="s">
        <v>33</v>
      </c>
      <c r="B49" s="379"/>
      <c r="C49" s="379"/>
      <c r="D49" s="380"/>
      <c r="E49" s="142"/>
    </row>
    <row r="50" spans="1:5" ht="49.5" customHeight="1" thickBot="1">
      <c r="A50" s="363" t="s">
        <v>130</v>
      </c>
      <c r="B50" s="364"/>
      <c r="C50" s="364"/>
      <c r="D50" s="365"/>
      <c r="E50" s="27"/>
    </row>
    <row r="51" spans="1:5" ht="15.75" customHeight="1">
      <c r="A51" s="366" t="s">
        <v>131</v>
      </c>
      <c r="B51" s="367"/>
      <c r="C51" s="367"/>
      <c r="D51" s="368"/>
      <c r="E51" s="27"/>
    </row>
    <row r="52" spans="1:5" ht="15" customHeight="1">
      <c r="A52" s="381"/>
      <c r="B52" s="382"/>
      <c r="C52" s="382"/>
      <c r="D52" s="383"/>
      <c r="E52" s="27"/>
    </row>
    <row r="53" spans="1:5" ht="15" customHeight="1">
      <c r="A53" s="381"/>
      <c r="B53" s="382"/>
      <c r="C53" s="382"/>
      <c r="D53" s="383"/>
      <c r="E53" s="27"/>
    </row>
    <row r="54" spans="1:5" ht="15" customHeight="1">
      <c r="A54" s="381"/>
      <c r="B54" s="382"/>
      <c r="C54" s="382"/>
      <c r="D54" s="383"/>
      <c r="E54" s="27"/>
    </row>
    <row r="55" spans="1:5" ht="15" customHeight="1" thickBot="1">
      <c r="A55" s="22" t="s">
        <v>224</v>
      </c>
      <c r="B55" s="28" t="s">
        <v>79</v>
      </c>
      <c r="C55" s="154">
        <v>6.49</v>
      </c>
      <c r="D55" s="27"/>
      <c r="E55" s="145"/>
    </row>
    <row r="56" spans="1:5" ht="18">
      <c r="A56" s="22" t="s">
        <v>225</v>
      </c>
      <c r="B56" s="28" t="s">
        <v>80</v>
      </c>
      <c r="C56" s="154">
        <v>0.35</v>
      </c>
      <c r="D56" s="27"/>
      <c r="E56" s="150"/>
    </row>
    <row r="57" spans="1:5" ht="18">
      <c r="A57" s="22" t="s">
        <v>226</v>
      </c>
      <c r="B57" s="28" t="s">
        <v>35</v>
      </c>
      <c r="C57" s="48">
        <f>Ln_selected/(Ln_selected+1)</f>
        <v>0.86648865153538046</v>
      </c>
      <c r="D57" s="27"/>
      <c r="E57" s="151"/>
    </row>
    <row r="58" spans="1:5" ht="18.75" thickBot="1">
      <c r="A58" s="45" t="s">
        <v>227</v>
      </c>
      <c r="B58" s="46" t="s">
        <v>46</v>
      </c>
      <c r="C58" s="49">
        <f>350/fllc</f>
        <v>3.5</v>
      </c>
      <c r="D58" s="47"/>
      <c r="E58" s="151"/>
    </row>
    <row r="59" spans="1:5" ht="16.5" customHeight="1">
      <c r="A59" s="366" t="s">
        <v>132</v>
      </c>
      <c r="B59" s="367"/>
      <c r="C59" s="367"/>
      <c r="D59" s="368"/>
      <c r="E59" s="151"/>
    </row>
    <row r="60" spans="1:5" ht="37.5" customHeight="1" thickBot="1">
      <c r="A60" s="369"/>
      <c r="B60" s="370"/>
      <c r="C60" s="370"/>
      <c r="D60" s="371"/>
      <c r="E60" s="151"/>
    </row>
    <row r="61" spans="1:5">
      <c r="A61" s="24"/>
      <c r="B61" s="23"/>
      <c r="C61" s="25"/>
      <c r="D61" s="26"/>
      <c r="E61" s="151"/>
    </row>
    <row r="62" spans="1:5">
      <c r="A62" s="24"/>
      <c r="B62" s="23"/>
      <c r="C62" s="25"/>
      <c r="D62" s="26"/>
      <c r="E62" s="151"/>
    </row>
    <row r="63" spans="1:5">
      <c r="A63" s="24"/>
      <c r="B63" s="23"/>
      <c r="C63" s="25"/>
      <c r="D63" s="26"/>
      <c r="E63" s="151"/>
    </row>
    <row r="64" spans="1:5">
      <c r="A64" s="24"/>
      <c r="B64" s="23"/>
      <c r="C64" s="25"/>
      <c r="D64" s="26"/>
      <c r="E64" s="151"/>
    </row>
    <row r="65" spans="1:5">
      <c r="A65" s="24"/>
      <c r="B65" s="23"/>
      <c r="C65" s="25"/>
      <c r="D65" s="26"/>
      <c r="E65" s="151"/>
    </row>
    <row r="66" spans="1:5">
      <c r="A66" s="24"/>
      <c r="B66" s="23"/>
      <c r="C66" s="25"/>
      <c r="D66" s="26"/>
      <c r="E66" s="151"/>
    </row>
    <row r="67" spans="1:5">
      <c r="A67" s="24"/>
      <c r="B67" s="23"/>
      <c r="C67" s="25"/>
      <c r="D67" s="26"/>
      <c r="E67" s="151"/>
    </row>
    <row r="68" spans="1:5">
      <c r="A68" s="24"/>
      <c r="B68" s="23"/>
      <c r="C68" s="25"/>
      <c r="D68" s="26"/>
      <c r="E68" s="151"/>
    </row>
    <row r="69" spans="1:5">
      <c r="A69" s="24"/>
      <c r="B69" s="23"/>
      <c r="C69" s="25"/>
      <c r="D69" s="26"/>
      <c r="E69" s="151"/>
    </row>
    <row r="70" spans="1:5">
      <c r="A70" s="24"/>
      <c r="B70" s="23"/>
      <c r="C70" s="23"/>
      <c r="D70" s="26"/>
      <c r="E70" s="151"/>
    </row>
    <row r="71" spans="1:5">
      <c r="A71" s="24"/>
      <c r="B71" s="23"/>
      <c r="C71" s="23"/>
      <c r="D71" s="26"/>
      <c r="E71" s="151"/>
    </row>
    <row r="72" spans="1:5">
      <c r="A72" s="24"/>
      <c r="B72" s="23"/>
      <c r="C72" s="23"/>
      <c r="D72" s="26"/>
      <c r="E72" s="151"/>
    </row>
    <row r="73" spans="1:5">
      <c r="A73" s="24"/>
      <c r="B73" s="23"/>
      <c r="C73" s="23"/>
      <c r="D73" s="26"/>
      <c r="E73" s="151"/>
    </row>
    <row r="74" spans="1:5">
      <c r="A74" s="24"/>
      <c r="B74" s="23"/>
      <c r="C74" s="23"/>
      <c r="D74" s="26"/>
      <c r="E74" s="151"/>
    </row>
    <row r="75" spans="1:5">
      <c r="A75" s="24"/>
      <c r="B75" s="23"/>
      <c r="C75" s="23"/>
      <c r="D75" s="26"/>
      <c r="E75" s="151"/>
    </row>
    <row r="76" spans="1:5">
      <c r="A76" s="24"/>
      <c r="B76" s="23"/>
      <c r="C76" s="23"/>
      <c r="D76" s="26"/>
      <c r="E76" s="151"/>
    </row>
    <row r="77" spans="1:5">
      <c r="A77" s="24"/>
      <c r="B77" s="23"/>
      <c r="C77" s="23"/>
      <c r="D77" s="26"/>
      <c r="E77" s="151"/>
    </row>
    <row r="78" spans="1:5">
      <c r="A78" s="24"/>
      <c r="B78" s="23"/>
      <c r="C78" s="23"/>
      <c r="D78" s="26"/>
      <c r="E78" s="151"/>
    </row>
    <row r="79" spans="1:5">
      <c r="A79" s="24"/>
      <c r="B79" s="23"/>
      <c r="C79" s="23"/>
      <c r="D79" s="26"/>
      <c r="E79" s="151"/>
    </row>
    <row r="80" spans="1:5">
      <c r="A80" s="24"/>
      <c r="B80" s="23"/>
      <c r="C80" s="23"/>
      <c r="D80" s="26"/>
      <c r="E80" s="151"/>
    </row>
    <row r="81" spans="1:5">
      <c r="A81" s="24"/>
      <c r="B81" s="23"/>
      <c r="C81" s="23"/>
      <c r="D81" s="26"/>
      <c r="E81" s="151"/>
    </row>
    <row r="82" spans="1:5">
      <c r="A82" s="24"/>
      <c r="B82" s="23"/>
      <c r="C82" s="23"/>
      <c r="D82" s="26"/>
      <c r="E82" s="151"/>
    </row>
    <row r="83" spans="1:5">
      <c r="A83" s="24"/>
      <c r="B83" s="23"/>
      <c r="C83" s="23"/>
      <c r="D83" s="26"/>
      <c r="E83" s="151"/>
    </row>
    <row r="84" spans="1:5">
      <c r="A84" s="24"/>
      <c r="B84" s="23"/>
      <c r="C84" s="23"/>
      <c r="D84" s="26"/>
      <c r="E84" s="151"/>
    </row>
    <row r="85" spans="1:5">
      <c r="A85" s="24"/>
      <c r="B85" s="23"/>
      <c r="C85" s="23"/>
      <c r="D85" s="26"/>
      <c r="E85" s="151"/>
    </row>
    <row r="86" spans="1:5">
      <c r="A86" s="24"/>
      <c r="B86" s="23"/>
      <c r="C86" s="23"/>
      <c r="D86" s="26"/>
      <c r="E86" s="151"/>
    </row>
    <row r="87" spans="1:5">
      <c r="A87" s="24"/>
      <c r="B87" s="23"/>
      <c r="C87" s="23"/>
      <c r="D87" s="26"/>
      <c r="E87" s="151"/>
    </row>
    <row r="88" spans="1:5" ht="15.75" thickBot="1">
      <c r="A88" s="24"/>
      <c r="B88" s="23"/>
      <c r="C88" s="23"/>
      <c r="D88" s="26"/>
      <c r="E88" s="146"/>
    </row>
    <row r="89" spans="1:5">
      <c r="A89" s="360" t="s">
        <v>47</v>
      </c>
      <c r="B89" s="361"/>
      <c r="C89" s="361"/>
      <c r="D89" s="362"/>
      <c r="E89" s="142"/>
    </row>
    <row r="90" spans="1:5" ht="18">
      <c r="A90" s="302" t="s">
        <v>591</v>
      </c>
      <c r="B90" s="303"/>
      <c r="C90" s="314" t="s">
        <v>593</v>
      </c>
      <c r="D90" s="27"/>
      <c r="E90" s="27"/>
    </row>
    <row r="91" spans="1:5">
      <c r="A91" s="302" t="str">
        <f>IF(C90="Integrated leakage","Transformer Coupling Coefficient","")</f>
        <v/>
      </c>
      <c r="B91" s="303" t="str">
        <f>IF(C90="Integrated leakage","k","")</f>
        <v/>
      </c>
      <c r="C91" s="315">
        <v>0.9</v>
      </c>
      <c r="D91" s="27"/>
      <c r="E91" s="148" t="str">
        <f>IF(C90="Integrated Leakage","Enter the coupling coefficient between primary and secondary. Note most common transformer packages have coefficients between 0.85 to 0.9. It is advised to discuss the details of the transformer design with your magnetics vendor", "Ignore this row")</f>
        <v>Ignore this row</v>
      </c>
    </row>
    <row r="92" spans="1:5">
      <c r="A92" s="22" t="s">
        <v>228</v>
      </c>
      <c r="B92" s="28" t="s">
        <v>610</v>
      </c>
      <c r="C92" s="52">
        <f>(1/(2*PI()*fllc*1000*Re_fl*Qe_selected))/10^-6</f>
        <v>2.3731850116350192E-2</v>
      </c>
      <c r="D92" s="27" t="s">
        <v>198</v>
      </c>
      <c r="E92" s="27"/>
    </row>
    <row r="93" spans="1:5">
      <c r="A93" s="22" t="s">
        <v>229</v>
      </c>
      <c r="B93" s="28" t="s">
        <v>611</v>
      </c>
      <c r="C93" s="31">
        <v>2.4E-2</v>
      </c>
      <c r="D93" s="27" t="s">
        <v>198</v>
      </c>
      <c r="E93" s="27" t="s">
        <v>319</v>
      </c>
    </row>
    <row r="94" spans="1:5">
      <c r="A94" s="22" t="str">
        <f>IF(C90="Integrated Leakage","Recommended Leakage Inductance Value","Recommended Resonant Inductor Value")</f>
        <v>Recommended Resonant Inductor Value</v>
      </c>
      <c r="B94" s="28" t="str">
        <f>IF(C90="Integrated Leakage",'tables and calculations'!P75,'tables and calculations'!P73)</f>
        <v>LR(recommended)</v>
      </c>
      <c r="C94" s="52">
        <f>IF($D93="uF",1/((2*PI()*fllc*kHz)^2*Cr*uF),1/((2*PI()*fllc*kHz)^2*Cr*picoF))*10^6</f>
        <v>105.54289962743518</v>
      </c>
      <c r="D94" s="27" t="s">
        <v>73</v>
      </c>
      <c r="E94" s="27"/>
    </row>
    <row r="95" spans="1:5">
      <c r="A95" s="22" t="str">
        <f>IF(C90="Integrated leakage","Actual Leakage Inductance Value Used","Actual Resonant Inductor Value Used")</f>
        <v>Actual Resonant Inductor Value Used</v>
      </c>
      <c r="B95" s="28" t="str">
        <f>IF(C90="Integrated Leakage",'tables and calculations'!P76,'tables and calculations'!P74)</f>
        <v>LR</v>
      </c>
      <c r="C95" s="31">
        <v>108.81</v>
      </c>
      <c r="D95" s="27" t="s">
        <v>73</v>
      </c>
      <c r="E95" s="27" t="str">
        <f>IF(C90="Integrated Leakage","Enter the actual value of the leakage inductance value used","Enter the actual value of the Resonant Inductor Value used")</f>
        <v>Enter the actual value of the Resonant Inductor Value used</v>
      </c>
    </row>
    <row r="96" spans="1:5">
      <c r="A96" s="22" t="str">
        <f>IF(C90="Integrated Leakage","Primary Inductance based on Coupling Coefficient","Recommended Transformer Magnetizing Inductance")</f>
        <v>Recommended Transformer Magnetizing Inductance</v>
      </c>
      <c r="B96" s="28" t="str">
        <f>IF(C90="Integrated Leakage",'tables and calculations'!P79,'tables and calculations'!P77)</f>
        <v>LM(recommended)</v>
      </c>
      <c r="C96" s="316">
        <f>IF(C90="Integrated Leakage",'Integrated Leakage'!G16,Ln_selected*Lr)</f>
        <v>706.17690000000005</v>
      </c>
      <c r="D96" s="27" t="s">
        <v>73</v>
      </c>
      <c r="E96" s="27"/>
    </row>
    <row r="97" spans="1:8">
      <c r="A97" s="22" t="s">
        <v>230</v>
      </c>
      <c r="B97" s="28" t="str">
        <f>IF(C90="Integrated Leakage","",'tables and calculations'!P78)</f>
        <v>LM</v>
      </c>
      <c r="C97" s="31">
        <v>706</v>
      </c>
      <c r="D97" s="27" t="s">
        <v>73</v>
      </c>
      <c r="E97" s="27" t="str">
        <f>IF(C90="Integrated leakage","Copy the number in cell C96 to C97 for compensation calculator and magnetizing current calculation","Enter the actual value of the magnetizing inductance value used")</f>
        <v>Enter the actual value of the magnetizing inductance value used</v>
      </c>
    </row>
    <row r="98" spans="1:8" ht="18">
      <c r="A98" s="22" t="s">
        <v>231</v>
      </c>
      <c r="B98" s="28" t="s">
        <v>25</v>
      </c>
      <c r="C98" s="87">
        <f>IF($D92="uF",1/(2*PI()*SQRT(Lr*uH*Cr*uF)),1/(2*PI()*SQRT(Lr*uH*Cr*picoF)))/kHz</f>
        <v>98.487271443930609</v>
      </c>
      <c r="D98" s="27" t="s">
        <v>11</v>
      </c>
      <c r="E98" s="27"/>
    </row>
    <row r="99" spans="1:8" ht="18">
      <c r="A99" s="22" t="s">
        <v>232</v>
      </c>
      <c r="B99" s="28" t="s">
        <v>26</v>
      </c>
      <c r="C99" s="87">
        <f>IF(C90="Integrated Leakage",(1/(2*PI()*SQRT(((Lr*uH)+(Lm_rec*uH))*(Cr*uF))))/kHz,(1/(2*PI()*SQRT(((Lr*uH)+(Lm*uH))*(Cr*uF))))/kHz)</f>
        <v>35.990372001223207</v>
      </c>
      <c r="D99" s="27" t="s">
        <v>11</v>
      </c>
      <c r="E99" s="27"/>
    </row>
    <row r="100" spans="1:8" ht="18" customHeight="1">
      <c r="A100" s="22" t="s">
        <v>233</v>
      </c>
      <c r="B100" s="28" t="s">
        <v>32</v>
      </c>
      <c r="C100" s="101">
        <f>Lm/Lr</f>
        <v>6.4883742303097138</v>
      </c>
      <c r="D100" s="27"/>
      <c r="E100" s="27" t="str">
        <f>IF(C90="Integrated leakage","Ignore this row","Re-enter this value in the LN(selected) cell above to see the actual normalized frequency at MG(max) and MG(min)")</f>
        <v>Re-enter this value in the LN(selected) cell above to see the actual normalized frequency at MG(max) and MG(min)</v>
      </c>
      <c r="F100" s="15"/>
      <c r="G100" s="15"/>
      <c r="H100" s="15"/>
    </row>
    <row r="101" spans="1:8" ht="18">
      <c r="A101" s="22" t="s">
        <v>234</v>
      </c>
      <c r="B101" s="28" t="s">
        <v>34</v>
      </c>
      <c r="C101" s="102">
        <f>IF(C90="Integrated Leakage",'Integrated Leakage'!G20,IF(D$92="uF",SQRT((Lr*uH)/(Cr*uF))/(Re_fl),SQRT((Lr*uH)/(Cr*picoF))/Re_fl))</f>
        <v>0.35140528901795304</v>
      </c>
      <c r="D101" s="41"/>
      <c r="E101" s="27" t="s">
        <v>399</v>
      </c>
      <c r="F101" s="15"/>
      <c r="G101" s="15"/>
      <c r="H101" s="15"/>
    </row>
    <row r="102" spans="1:8" ht="64.5" customHeight="1">
      <c r="A102" s="22" t="s">
        <v>404</v>
      </c>
      <c r="B102" s="28"/>
      <c r="C102" s="155" t="str">
        <f>IF(AND(ROUND(C100,2)=C55,ROUND(C101,2)=C56),"Yes",IF(AND(ROUND(C100,2)&lt;&gt;C55,ROUND(C101,2)=C56),"CAUTION. Update Cell C56 with new Ln",IF(AND(ROUND(C100,2)=C55,ROUND(C101,2)&lt;&gt;C56),"CAUTION. Update Cell C57 with new Qe","CAUTION. Update Cells C56 and C57 with new Ln and Qe")))</f>
        <v>Yes</v>
      </c>
      <c r="D102" s="41"/>
      <c r="E102" s="27"/>
      <c r="F102" s="15"/>
      <c r="G102" s="15"/>
      <c r="H102" s="15"/>
    </row>
    <row r="103" spans="1:8" ht="18">
      <c r="A103" s="22" t="s">
        <v>235</v>
      </c>
      <c r="B103" s="28" t="s">
        <v>84</v>
      </c>
      <c r="C103" s="31">
        <v>0.65</v>
      </c>
      <c r="D103" s="27"/>
      <c r="E103" s="27" t="s">
        <v>400</v>
      </c>
    </row>
    <row r="104" spans="1:8" ht="18">
      <c r="A104" s="22" t="s">
        <v>236</v>
      </c>
      <c r="B104" s="28" t="s">
        <v>85</v>
      </c>
      <c r="C104" s="31">
        <v>1.2</v>
      </c>
      <c r="D104" s="27"/>
      <c r="E104" s="27" t="s">
        <v>401</v>
      </c>
    </row>
    <row r="105" spans="1:8" ht="18">
      <c r="A105" s="22" t="s">
        <v>237</v>
      </c>
      <c r="B105" s="28" t="s">
        <v>86</v>
      </c>
      <c r="C105" s="86">
        <f>fn_Mgmin*f0</f>
        <v>118.18472573271673</v>
      </c>
      <c r="D105" s="27" t="s">
        <v>11</v>
      </c>
      <c r="E105" s="27"/>
    </row>
    <row r="106" spans="1:8" ht="18.75" thickBot="1">
      <c r="A106" s="22" t="s">
        <v>238</v>
      </c>
      <c r="B106" s="28" t="s">
        <v>87</v>
      </c>
      <c r="C106" s="86">
        <f>fn_Mgmax*f0</f>
        <v>64.016726438554898</v>
      </c>
      <c r="D106" s="27" t="s">
        <v>11</v>
      </c>
      <c r="E106" s="27"/>
    </row>
    <row r="107" spans="1:8">
      <c r="A107" s="387" t="s">
        <v>83</v>
      </c>
      <c r="B107" s="388"/>
      <c r="C107" s="388"/>
      <c r="D107" s="389"/>
      <c r="E107" s="142"/>
    </row>
    <row r="108" spans="1:8" ht="18">
      <c r="A108" s="22" t="s">
        <v>239</v>
      </c>
      <c r="B108" s="28" t="s">
        <v>82</v>
      </c>
      <c r="C108" s="42">
        <f>PI()*Iout*1.1/(2*SQRT(2)*Nps)</f>
        <v>0.95359438672667374</v>
      </c>
      <c r="D108" s="27" t="s">
        <v>10</v>
      </c>
      <c r="E108" s="27"/>
    </row>
    <row r="109" spans="1:8" ht="18">
      <c r="A109" s="22" t="s">
        <v>240</v>
      </c>
      <c r="B109" s="28" t="s">
        <v>88</v>
      </c>
      <c r="C109" s="42">
        <f>(2*SQRT(2)*Nps*Vout)/(PI()*2*PI()*fsw_min*kHz*Lm*uH)</f>
        <v>0.58494288074743617</v>
      </c>
      <c r="D109" s="27" t="s">
        <v>10</v>
      </c>
      <c r="E109" s="27"/>
    </row>
    <row r="110" spans="1:8" ht="18.75" thickBot="1">
      <c r="A110" s="22" t="s">
        <v>241</v>
      </c>
      <c r="B110" s="28" t="s">
        <v>89</v>
      </c>
      <c r="C110" s="42">
        <f>SQRT(Im^2 +Ioe^2)</f>
        <v>1.1187047993701156</v>
      </c>
      <c r="D110" s="27" t="s">
        <v>10</v>
      </c>
      <c r="E110" s="145"/>
    </row>
    <row r="111" spans="1:8">
      <c r="A111" s="387" t="s">
        <v>90</v>
      </c>
      <c r="B111" s="388"/>
      <c r="C111" s="388"/>
      <c r="D111" s="389"/>
      <c r="E111" s="142"/>
    </row>
    <row r="112" spans="1:8" ht="18">
      <c r="A112" s="22" t="s">
        <v>242</v>
      </c>
      <c r="B112" s="28" t="s">
        <v>91</v>
      </c>
      <c r="C112" s="42">
        <f>Nps*Ioe</f>
        <v>9.7743424639484058</v>
      </c>
      <c r="D112" s="27" t="s">
        <v>10</v>
      </c>
      <c r="E112" s="27"/>
    </row>
    <row r="113" spans="1:5" ht="18.75" thickBot="1">
      <c r="A113" s="29" t="s">
        <v>243</v>
      </c>
      <c r="B113" s="43" t="s">
        <v>92</v>
      </c>
      <c r="C113" s="44">
        <f>SQRT(2)*$C112/2</f>
        <v>6.9115038378975457</v>
      </c>
      <c r="D113" s="30" t="s">
        <v>10</v>
      </c>
      <c r="E113" s="145"/>
    </row>
    <row r="114" spans="1:5" ht="15.75" thickBot="1">
      <c r="A114" s="355"/>
      <c r="B114" s="356"/>
      <c r="C114" s="356"/>
      <c r="D114" s="356"/>
      <c r="E114" s="143"/>
    </row>
    <row r="115" spans="1:5">
      <c r="A115" s="360" t="s">
        <v>94</v>
      </c>
      <c r="B115" s="361"/>
      <c r="C115" s="361"/>
      <c r="D115" s="362"/>
      <c r="E115" s="142"/>
    </row>
    <row r="116" spans="1:5" ht="18">
      <c r="A116" s="22" t="s">
        <v>244</v>
      </c>
      <c r="B116" s="28" t="s">
        <v>133</v>
      </c>
      <c r="C116" s="81">
        <f>2*PI()*fsw_min*kHz*Lr*uH*Ir</f>
        <v>48.96183006084101</v>
      </c>
      <c r="D116" s="27" t="s">
        <v>7</v>
      </c>
      <c r="E116" s="27"/>
    </row>
    <row r="117" spans="1:5" ht="18">
      <c r="A117" s="22" t="s">
        <v>245</v>
      </c>
      <c r="B117" s="28" t="s">
        <v>74</v>
      </c>
      <c r="C117" s="81">
        <f>Lr</f>
        <v>108.81</v>
      </c>
      <c r="D117" s="27" t="str">
        <f>D95</f>
        <v>uH</v>
      </c>
      <c r="E117" s="27"/>
    </row>
    <row r="118" spans="1:5" ht="18.75" thickBot="1">
      <c r="A118" s="29" t="s">
        <v>246</v>
      </c>
      <c r="B118" s="43" t="s">
        <v>89</v>
      </c>
      <c r="C118" s="82">
        <f>Ir</f>
        <v>1.1187047993701156</v>
      </c>
      <c r="D118" s="30" t="str">
        <f>D113</f>
        <v>A</v>
      </c>
      <c r="E118" s="145"/>
    </row>
    <row r="119" spans="1:5" ht="15.75" thickBot="1">
      <c r="A119" s="50"/>
    </row>
    <row r="120" spans="1:5" s="51" customFormat="1">
      <c r="A120" s="360" t="s">
        <v>95</v>
      </c>
      <c r="B120" s="361"/>
      <c r="C120" s="361"/>
      <c r="D120" s="362"/>
      <c r="E120" s="142"/>
    </row>
    <row r="121" spans="1:5" ht="18">
      <c r="A121" s="22" t="s">
        <v>247</v>
      </c>
      <c r="B121" s="28" t="s">
        <v>134</v>
      </c>
      <c r="C121" s="85">
        <f>IF($D92="uF",Ir/(2*PI()*fsw_min*kHz*Cr*uF),Ir/(2*PI()*fsw_min*kHz*Cr*picoF))</f>
        <v>115.88598830968287</v>
      </c>
      <c r="D121" s="27" t="s">
        <v>7</v>
      </c>
      <c r="E121" s="27"/>
    </row>
    <row r="122" spans="1:5" ht="18">
      <c r="A122" s="22" t="s">
        <v>248</v>
      </c>
      <c r="B122" s="28" t="s">
        <v>135</v>
      </c>
      <c r="C122" s="85">
        <f>SQRT((Vblk_max/2)^2+Vcr^2)</f>
        <v>231.14835557821291</v>
      </c>
      <c r="D122" s="27" t="s">
        <v>7</v>
      </c>
      <c r="E122" s="27"/>
    </row>
    <row r="123" spans="1:5" ht="18">
      <c r="A123" s="22" t="s">
        <v>249</v>
      </c>
      <c r="B123" s="28" t="s">
        <v>136</v>
      </c>
      <c r="C123" s="85">
        <f>(Vblk_max/2)+(SQRT(2)*Vcr)</f>
        <v>363.88753635656349</v>
      </c>
      <c r="D123" s="27" t="s">
        <v>7</v>
      </c>
      <c r="E123" s="27"/>
    </row>
    <row r="124" spans="1:5" ht="18">
      <c r="A124" s="58" t="s">
        <v>250</v>
      </c>
      <c r="B124" s="58" t="s">
        <v>165</v>
      </c>
      <c r="C124" s="83">
        <f>Vblk_max/2-(Vcr*SQRT(2))</f>
        <v>36.112463643436513</v>
      </c>
      <c r="D124" s="27" t="s">
        <v>7</v>
      </c>
      <c r="E124" s="27"/>
    </row>
    <row r="125" spans="1:5" ht="18.75" thickBot="1">
      <c r="A125" s="22" t="s">
        <v>251</v>
      </c>
      <c r="B125" s="28" t="s">
        <v>89</v>
      </c>
      <c r="C125" s="81">
        <f>Ir</f>
        <v>1.1187047993701156</v>
      </c>
      <c r="D125" s="27" t="s">
        <v>10</v>
      </c>
      <c r="E125" s="145"/>
    </row>
    <row r="126" spans="1:5">
      <c r="A126" s="357" t="s">
        <v>96</v>
      </c>
      <c r="B126" s="358"/>
      <c r="C126" s="358"/>
      <c r="D126" s="359"/>
      <c r="E126" s="142"/>
    </row>
    <row r="127" spans="1:5" ht="18.75" thickBot="1">
      <c r="A127" s="29" t="s">
        <v>320</v>
      </c>
      <c r="B127" s="43" t="s">
        <v>137</v>
      </c>
      <c r="C127" s="82">
        <f>Cr/2</f>
        <v>1.2E-2</v>
      </c>
      <c r="D127" s="30" t="str">
        <f>IF(D93="uF", "uF","pF")</f>
        <v>uF</v>
      </c>
      <c r="E127" s="29"/>
    </row>
    <row r="128" spans="1:5" ht="15.75" thickBot="1">
      <c r="A128" s="50"/>
      <c r="D128" s="144"/>
    </row>
    <row r="129" spans="1:5">
      <c r="A129" s="360" t="s">
        <v>97</v>
      </c>
      <c r="B129" s="361"/>
      <c r="C129" s="361"/>
      <c r="D129" s="362"/>
      <c r="E129" s="142"/>
    </row>
    <row r="130" spans="1:5" ht="18">
      <c r="A130" s="22" t="s">
        <v>252</v>
      </c>
      <c r="B130" s="28" t="s">
        <v>98</v>
      </c>
      <c r="C130" s="85">
        <f>Vblk_max*1.5</f>
        <v>600</v>
      </c>
      <c r="D130" s="27" t="s">
        <v>7</v>
      </c>
      <c r="E130" s="27"/>
    </row>
    <row r="131" spans="1:5" ht="18.75" thickBot="1">
      <c r="A131" s="29" t="s">
        <v>253</v>
      </c>
      <c r="B131" s="43" t="s">
        <v>99</v>
      </c>
      <c r="C131" s="82">
        <f>1.1*Ir</f>
        <v>1.2305752793071272</v>
      </c>
      <c r="D131" s="30" t="s">
        <v>10</v>
      </c>
      <c r="E131" s="145"/>
    </row>
    <row r="132" spans="1:5" ht="15.75" thickBot="1">
      <c r="A132" s="24"/>
      <c r="B132" s="23"/>
      <c r="C132" s="23"/>
      <c r="D132" s="23"/>
    </row>
    <row r="133" spans="1:5">
      <c r="A133" s="360" t="s">
        <v>321</v>
      </c>
      <c r="B133" s="361"/>
      <c r="C133" s="361"/>
      <c r="D133" s="362"/>
      <c r="E133" s="142"/>
    </row>
    <row r="134" spans="1:5" ht="18">
      <c r="A134" s="22" t="s">
        <v>254</v>
      </c>
      <c r="B134" s="28" t="s">
        <v>100</v>
      </c>
      <c r="C134" s="81">
        <f>(Vblk_max/Nps)*1.2</f>
        <v>46.829268292682926</v>
      </c>
      <c r="D134" s="27" t="s">
        <v>7</v>
      </c>
      <c r="E134" s="27"/>
    </row>
    <row r="135" spans="1:5" ht="18.75" thickBot="1">
      <c r="A135" s="29" t="s">
        <v>255</v>
      </c>
      <c r="B135" s="43" t="s">
        <v>101</v>
      </c>
      <c r="C135" s="82">
        <f>SQRT(2)*C112/PI()</f>
        <v>4.4000000000000004</v>
      </c>
      <c r="D135" s="30" t="s">
        <v>10</v>
      </c>
      <c r="E135" s="145"/>
    </row>
    <row r="136" spans="1:5" ht="15.75" thickBot="1">
      <c r="A136" s="50"/>
      <c r="D136" s="144"/>
    </row>
    <row r="137" spans="1:5" ht="18">
      <c r="A137" s="360" t="s">
        <v>107</v>
      </c>
      <c r="B137" s="361"/>
      <c r="C137" s="361"/>
      <c r="D137" s="362"/>
      <c r="E137" s="142"/>
    </row>
    <row r="138" spans="1:5" ht="18">
      <c r="A138" s="22" t="s">
        <v>323</v>
      </c>
      <c r="B138" s="28" t="s">
        <v>104</v>
      </c>
      <c r="C138" s="81">
        <f>PI()*Iout/(2*SQRT(2))</f>
        <v>8.8857658763167322</v>
      </c>
      <c r="D138" s="27" t="s">
        <v>10</v>
      </c>
      <c r="E138" s="27"/>
    </row>
    <row r="139" spans="1:5" ht="18">
      <c r="A139" s="22" t="s">
        <v>256</v>
      </c>
      <c r="B139" s="28" t="s">
        <v>102</v>
      </c>
      <c r="C139" s="80">
        <f>MROUND(Vout*1.25,10)</f>
        <v>20</v>
      </c>
      <c r="D139" s="27" t="s">
        <v>7</v>
      </c>
      <c r="E139" s="27"/>
    </row>
    <row r="140" spans="1:5" ht="18">
      <c r="A140" s="22" t="s">
        <v>322</v>
      </c>
      <c r="B140" s="28" t="s">
        <v>103</v>
      </c>
      <c r="C140" s="81">
        <f>SQRT((PI()*Iout/(2*SQRT(2)))^2-Iout^2)</f>
        <v>3.8674067808694321</v>
      </c>
      <c r="D140" s="27" t="s">
        <v>10</v>
      </c>
      <c r="E140" s="27" t="s">
        <v>123</v>
      </c>
    </row>
    <row r="141" spans="1:5" ht="18.75" thickBot="1">
      <c r="A141" s="29" t="s">
        <v>257</v>
      </c>
      <c r="B141" s="43" t="s">
        <v>105</v>
      </c>
      <c r="C141" s="82">
        <f>Vout_pp*mV/((2*PI()*Iout)/4)/mOhm</f>
        <v>9.5492965855137193</v>
      </c>
      <c r="D141" s="30" t="s">
        <v>106</v>
      </c>
      <c r="E141" s="145"/>
    </row>
    <row r="142" spans="1:5" ht="15.75" thickBot="1">
      <c r="A142" s="50"/>
      <c r="C142" s="53"/>
    </row>
    <row r="143" spans="1:5">
      <c r="A143" s="360" t="s">
        <v>138</v>
      </c>
      <c r="B143" s="361"/>
      <c r="C143" s="361"/>
      <c r="D143" s="362"/>
      <c r="E143" s="142"/>
    </row>
    <row r="144" spans="1:5" ht="18">
      <c r="A144" s="62" t="s">
        <v>258</v>
      </c>
      <c r="B144" s="54" t="s">
        <v>139</v>
      </c>
      <c r="C144" s="116">
        <f>IF($C$22="UCC256404",1,IF($C$22="UCC256404A",1,IF($C$22="UCC256404B",1,3)))</f>
        <v>1</v>
      </c>
      <c r="D144" s="63" t="s">
        <v>7</v>
      </c>
      <c r="E144" s="27"/>
    </row>
    <row r="145" spans="1:5" ht="18">
      <c r="A145" s="62" t="s">
        <v>259</v>
      </c>
      <c r="B145" s="54" t="s">
        <v>140</v>
      </c>
      <c r="C145" s="116">
        <f>IF($C$22="UCC256404", 0.9, IF($C$22="UCC256404A",0.9,IF($C$22="UCC256404B",0.9,2.2)))</f>
        <v>0.9</v>
      </c>
      <c r="D145" s="63" t="s">
        <v>7</v>
      </c>
      <c r="E145" s="27"/>
    </row>
    <row r="146" spans="1:5" ht="18">
      <c r="A146" s="62" t="s">
        <v>260</v>
      </c>
      <c r="B146" s="55" t="s">
        <v>141</v>
      </c>
      <c r="C146" s="54">
        <f>Vblk_hu</f>
        <v>340</v>
      </c>
      <c r="D146" s="63" t="s">
        <v>7</v>
      </c>
      <c r="E146" s="27"/>
    </row>
    <row r="147" spans="1:5" ht="18">
      <c r="A147" s="62" t="s">
        <v>262</v>
      </c>
      <c r="B147" s="54" t="s">
        <v>142</v>
      </c>
      <c r="C147" s="54">
        <f>Vblk</f>
        <v>370</v>
      </c>
      <c r="D147" s="63" t="s">
        <v>7</v>
      </c>
      <c r="E147" s="27"/>
    </row>
    <row r="148" spans="1:5" ht="18">
      <c r="A148" s="62" t="s">
        <v>263</v>
      </c>
      <c r="B148" s="54" t="s">
        <v>144</v>
      </c>
      <c r="C148" s="61">
        <f>C146/C144</f>
        <v>340</v>
      </c>
      <c r="D148" s="63"/>
      <c r="E148" s="27"/>
    </row>
    <row r="149" spans="1:5" ht="18">
      <c r="A149" s="62" t="s">
        <v>264</v>
      </c>
      <c r="B149" s="54" t="s">
        <v>145</v>
      </c>
      <c r="C149" s="99">
        <v>10</v>
      </c>
      <c r="D149" s="63" t="s">
        <v>330</v>
      </c>
      <c r="E149" s="27" t="s">
        <v>180</v>
      </c>
    </row>
    <row r="150" spans="1:5" ht="18">
      <c r="A150" s="62" t="s">
        <v>265</v>
      </c>
      <c r="B150" s="54" t="s">
        <v>146</v>
      </c>
      <c r="C150" s="54">
        <f>C147^2/C149/10^3</f>
        <v>13.69</v>
      </c>
      <c r="D150" s="64" t="s">
        <v>147</v>
      </c>
      <c r="E150" s="27"/>
    </row>
    <row r="151" spans="1:5" ht="18">
      <c r="A151" s="62" t="s">
        <v>403</v>
      </c>
      <c r="B151" s="54" t="s">
        <v>191</v>
      </c>
      <c r="C151" s="84">
        <f>C150/C148*1000</f>
        <v>40.264705882352942</v>
      </c>
      <c r="D151" s="64" t="s">
        <v>148</v>
      </c>
      <c r="E151" s="27"/>
    </row>
    <row r="152" spans="1:5" ht="18">
      <c r="A152" s="62" t="s">
        <v>268</v>
      </c>
      <c r="B152" s="54" t="s">
        <v>191</v>
      </c>
      <c r="C152" s="99">
        <v>44.2</v>
      </c>
      <c r="D152" s="64" t="s">
        <v>148</v>
      </c>
      <c r="E152" s="27" t="s">
        <v>181</v>
      </c>
    </row>
    <row r="153" spans="1:5" ht="18">
      <c r="A153" s="62" t="s">
        <v>266</v>
      </c>
      <c r="B153" s="54" t="s">
        <v>190</v>
      </c>
      <c r="C153" s="84">
        <f>C150-C151/1000</f>
        <v>13.649735294117647</v>
      </c>
      <c r="D153" s="64" t="s">
        <v>147</v>
      </c>
      <c r="E153" s="27"/>
    </row>
    <row r="154" spans="1:5" ht="18">
      <c r="A154" s="62" t="s">
        <v>267</v>
      </c>
      <c r="B154" s="54" t="s">
        <v>190</v>
      </c>
      <c r="C154" s="99">
        <v>15.03</v>
      </c>
      <c r="D154" s="64" t="s">
        <v>147</v>
      </c>
      <c r="E154" s="27" t="s">
        <v>202</v>
      </c>
    </row>
    <row r="155" spans="1:5" ht="18">
      <c r="A155" s="62" t="s">
        <v>261</v>
      </c>
      <c r="B155" s="55" t="s">
        <v>141</v>
      </c>
      <c r="C155" s="61">
        <f>$C144*($C154*1000+$C152)/$C152</f>
        <v>341.04524886877829</v>
      </c>
      <c r="D155" s="63" t="s">
        <v>7</v>
      </c>
      <c r="E155" s="27"/>
    </row>
    <row r="156" spans="1:5" ht="18">
      <c r="A156" s="62" t="s">
        <v>328</v>
      </c>
      <c r="B156" s="54" t="s">
        <v>143</v>
      </c>
      <c r="C156" s="61">
        <f>$C145*($C154*1000+$C152)/$C152</f>
        <v>306.94072398190048</v>
      </c>
      <c r="D156" s="63" t="s">
        <v>7</v>
      </c>
      <c r="E156" s="27"/>
    </row>
    <row r="157" spans="1:5" ht="18">
      <c r="A157" s="171" t="s">
        <v>522</v>
      </c>
      <c r="B157" s="54" t="s">
        <v>524</v>
      </c>
      <c r="C157" s="172" t="str">
        <f>IF($C$22="UCC256402A",'tables and calculations'!B340,"Not Applicable")</f>
        <v>Not Applicable</v>
      </c>
      <c r="D157" s="173" t="s">
        <v>7</v>
      </c>
      <c r="E157" s="174" t="s">
        <v>533</v>
      </c>
    </row>
    <row r="158" spans="1:5" ht="18">
      <c r="A158" s="171" t="s">
        <v>523</v>
      </c>
      <c r="B158" s="54" t="s">
        <v>525</v>
      </c>
      <c r="C158" s="172" t="str">
        <f>IF($C$22="UCC256402A",'tables and calculations'!B341,"Not Applicable")</f>
        <v>Not Applicable</v>
      </c>
      <c r="D158" s="173" t="s">
        <v>7</v>
      </c>
      <c r="E158" s="174" t="s">
        <v>533</v>
      </c>
    </row>
    <row r="159" spans="1:5" ht="18.75" thickBot="1">
      <c r="A159" s="29" t="s">
        <v>329</v>
      </c>
      <c r="B159" s="129" t="s">
        <v>145</v>
      </c>
      <c r="C159" s="82">
        <f>1000*(C147^2)/(C152*1000+C154*1000000)</f>
        <v>9.0817423146833658</v>
      </c>
      <c r="D159" s="30" t="s">
        <v>330</v>
      </c>
      <c r="E159" s="145"/>
    </row>
    <row r="160" spans="1:5" ht="15.75" thickBot="1"/>
    <row r="161" spans="1:5">
      <c r="A161" s="433" t="s">
        <v>149</v>
      </c>
      <c r="B161" s="434"/>
      <c r="C161" s="434"/>
      <c r="D161" s="435"/>
      <c r="E161" s="142"/>
    </row>
    <row r="162" spans="1:5" ht="18">
      <c r="A162" s="67" t="s">
        <v>269</v>
      </c>
      <c r="B162" s="58" t="s">
        <v>158</v>
      </c>
      <c r="C162" s="77">
        <f>Ir/0.707</f>
        <v>1.5823264488969104</v>
      </c>
      <c r="D162" s="68" t="s">
        <v>10</v>
      </c>
      <c r="E162" s="27"/>
    </row>
    <row r="163" spans="1:5" ht="18">
      <c r="A163" s="67" t="s">
        <v>270</v>
      </c>
      <c r="B163" s="58" t="s">
        <v>505</v>
      </c>
      <c r="C163" s="65">
        <f>C123-C124</f>
        <v>327.77507271312697</v>
      </c>
      <c r="D163" s="68" t="s">
        <v>7</v>
      </c>
      <c r="E163" s="27"/>
    </row>
    <row r="164" spans="1:5" ht="18">
      <c r="A164" s="67" t="s">
        <v>271</v>
      </c>
      <c r="B164" s="58" t="s">
        <v>160</v>
      </c>
      <c r="C164" s="110">
        <v>3.02</v>
      </c>
      <c r="D164" s="68" t="s">
        <v>7</v>
      </c>
      <c r="E164" s="27"/>
    </row>
    <row r="165" spans="1:5" ht="18">
      <c r="A165" s="67" t="s">
        <v>366</v>
      </c>
      <c r="B165" s="58" t="s">
        <v>159</v>
      </c>
      <c r="C165" s="95">
        <v>5.25</v>
      </c>
      <c r="D165" s="68" t="s">
        <v>7</v>
      </c>
      <c r="E165" s="27" t="s">
        <v>387</v>
      </c>
    </row>
    <row r="166" spans="1:5" ht="18">
      <c r="A166" s="67" t="s">
        <v>369</v>
      </c>
      <c r="B166" s="58" t="s">
        <v>367</v>
      </c>
      <c r="C166" s="95">
        <v>2</v>
      </c>
      <c r="D166" s="68" t="s">
        <v>7</v>
      </c>
      <c r="E166" s="27" t="s">
        <v>378</v>
      </c>
    </row>
    <row r="167" spans="1:5" ht="18">
      <c r="A167" s="67" t="s">
        <v>274</v>
      </c>
      <c r="B167" s="58" t="s">
        <v>163</v>
      </c>
      <c r="C167" s="111">
        <v>2</v>
      </c>
      <c r="D167" s="68" t="s">
        <v>153</v>
      </c>
      <c r="E167" s="27"/>
    </row>
    <row r="168" spans="1:5" ht="18">
      <c r="A168" s="67" t="s">
        <v>368</v>
      </c>
      <c r="B168" s="58" t="s">
        <v>164</v>
      </c>
      <c r="C168" s="110">
        <f>C163/(C165-C166)</f>
        <v>100.85386852711599</v>
      </c>
      <c r="D168" s="68"/>
      <c r="E168" s="27"/>
    </row>
    <row r="169" spans="1:5" ht="18">
      <c r="A169" s="67" t="s">
        <v>277</v>
      </c>
      <c r="B169" s="58" t="s">
        <v>189</v>
      </c>
      <c r="C169" s="127">
        <f>(1/C166)*(C167/1000)/(2*fsw_min*kHz)*1000000000000</f>
        <v>7810.4587319052371</v>
      </c>
      <c r="D169" s="68" t="s">
        <v>70</v>
      </c>
      <c r="E169" s="27"/>
    </row>
    <row r="170" spans="1:5" ht="18">
      <c r="A170" s="67" t="s">
        <v>278</v>
      </c>
      <c r="B170" s="58" t="s">
        <v>189</v>
      </c>
      <c r="C170" s="98">
        <v>7500</v>
      </c>
      <c r="D170" s="68" t="s">
        <v>70</v>
      </c>
      <c r="E170" s="27" t="s">
        <v>373</v>
      </c>
    </row>
    <row r="171" spans="1:5" ht="18">
      <c r="A171" s="67" t="s">
        <v>275</v>
      </c>
      <c r="B171" s="58" t="s">
        <v>188</v>
      </c>
      <c r="C171" s="127">
        <f>C170/(C168-1)</f>
        <v>75.109758997102091</v>
      </c>
      <c r="D171" s="68" t="s">
        <v>70</v>
      </c>
      <c r="E171" s="27"/>
    </row>
    <row r="172" spans="1:5" ht="18">
      <c r="A172" s="67" t="s">
        <v>276</v>
      </c>
      <c r="B172" s="58" t="s">
        <v>188</v>
      </c>
      <c r="C172" s="98">
        <v>82</v>
      </c>
      <c r="D172" s="68" t="s">
        <v>70</v>
      </c>
      <c r="E172" s="27" t="s">
        <v>374</v>
      </c>
    </row>
    <row r="173" spans="1:5" ht="18">
      <c r="A173" s="67" t="s">
        <v>371</v>
      </c>
      <c r="B173" s="58" t="s">
        <v>164</v>
      </c>
      <c r="C173" s="112">
        <f>C170/C172+1</f>
        <v>92.463414634146346</v>
      </c>
      <c r="D173" s="68"/>
      <c r="E173" s="27"/>
    </row>
    <row r="174" spans="1:5" ht="18">
      <c r="A174" s="67" t="s">
        <v>370</v>
      </c>
      <c r="B174" s="58" t="s">
        <v>159</v>
      </c>
      <c r="C174" s="110">
        <f>(1/C170)*(C167/1000)/(2*fsw_min*kHz)*1000000000000+C163/C173</f>
        <v>5.6277053711278313</v>
      </c>
      <c r="D174" s="68" t="s">
        <v>7</v>
      </c>
      <c r="E174" s="27"/>
    </row>
    <row r="175" spans="1:5" ht="18">
      <c r="A175" s="67" t="s">
        <v>272</v>
      </c>
      <c r="B175" s="58" t="s">
        <v>161</v>
      </c>
      <c r="C175" s="77">
        <f>C164+C174/2</f>
        <v>5.8338526855639152</v>
      </c>
      <c r="D175" s="68" t="s">
        <v>7</v>
      </c>
      <c r="E175" s="27"/>
    </row>
    <row r="176" spans="1:5" ht="18.75" thickBot="1">
      <c r="A176" s="69" t="s">
        <v>273</v>
      </c>
      <c r="B176" s="70" t="s">
        <v>162</v>
      </c>
      <c r="C176" s="78">
        <f>C164-C174/2</f>
        <v>0.20614731443608436</v>
      </c>
      <c r="D176" s="71" t="s">
        <v>7</v>
      </c>
      <c r="E176" s="145"/>
    </row>
    <row r="177" spans="1:5" ht="15.75" thickBot="1">
      <c r="A177" s="137"/>
      <c r="B177" s="56"/>
      <c r="C177" s="138"/>
      <c r="D177" s="56"/>
    </row>
    <row r="178" spans="1:5">
      <c r="A178" s="433" t="s">
        <v>151</v>
      </c>
      <c r="B178" s="434"/>
      <c r="C178" s="434"/>
      <c r="D178" s="435"/>
      <c r="E178" s="142"/>
    </row>
    <row r="179" spans="1:5" ht="18">
      <c r="A179" s="67" t="s">
        <v>284</v>
      </c>
      <c r="B179" s="58" t="s">
        <v>169</v>
      </c>
      <c r="C179" s="95">
        <v>140</v>
      </c>
      <c r="D179" s="68" t="s">
        <v>157</v>
      </c>
      <c r="E179" s="27" t="s">
        <v>203</v>
      </c>
    </row>
    <row r="180" spans="1:5" ht="31.5">
      <c r="A180" s="136" t="s">
        <v>389</v>
      </c>
      <c r="B180" s="58" t="s">
        <v>388</v>
      </c>
      <c r="C180" s="95">
        <v>1</v>
      </c>
      <c r="D180" s="68" t="s">
        <v>7</v>
      </c>
      <c r="E180" s="27" t="s">
        <v>390</v>
      </c>
    </row>
    <row r="181" spans="1:5" ht="18">
      <c r="A181" s="67" t="s">
        <v>285</v>
      </c>
      <c r="B181" s="58" t="s">
        <v>170</v>
      </c>
      <c r="C181" s="113">
        <v>-4</v>
      </c>
      <c r="D181" s="68" t="s">
        <v>7</v>
      </c>
      <c r="E181" s="27"/>
    </row>
    <row r="182" spans="1:5" ht="18">
      <c r="A182" s="67" t="s">
        <v>286</v>
      </c>
      <c r="B182" s="58" t="s">
        <v>171</v>
      </c>
      <c r="C182" s="77">
        <f>C181/C179*100</f>
        <v>-2.8571428571428572</v>
      </c>
      <c r="D182" s="68" t="s">
        <v>7</v>
      </c>
      <c r="E182" s="27"/>
    </row>
    <row r="183" spans="1:5" ht="18">
      <c r="A183" s="67" t="s">
        <v>287</v>
      </c>
      <c r="B183" s="58" t="s">
        <v>172</v>
      </c>
      <c r="C183" s="66">
        <f>(Vout+C180)*Nps/C42</f>
        <v>19</v>
      </c>
      <c r="D183" s="68" t="s">
        <v>7</v>
      </c>
      <c r="E183" s="27"/>
    </row>
    <row r="184" spans="1:5" ht="18">
      <c r="A184" s="67" t="s">
        <v>288</v>
      </c>
      <c r="B184" s="58" t="s">
        <v>204</v>
      </c>
      <c r="C184" s="65">
        <f>-C183*C179/(100*C181)</f>
        <v>6.65</v>
      </c>
      <c r="D184" s="68"/>
      <c r="E184" s="27"/>
    </row>
    <row r="185" spans="1:5" ht="33">
      <c r="A185" s="117" t="s">
        <v>383</v>
      </c>
      <c r="B185" s="118" t="s">
        <v>334</v>
      </c>
      <c r="C185" s="131" t="s">
        <v>339</v>
      </c>
      <c r="D185" s="68"/>
      <c r="E185" s="148" t="s">
        <v>410</v>
      </c>
    </row>
    <row r="186" spans="1:5" ht="18">
      <c r="A186" s="117" t="s">
        <v>381</v>
      </c>
      <c r="B186" s="118" t="s">
        <v>334</v>
      </c>
      <c r="C186" s="158">
        <f>IF(C185="Option 1",0.95,IF(C185="Option 2",1,IF(C185="Option 3",0.9,IF(C185="Option 4",0.8,IF(C185="Option 5",0.6,IF(C185="Option 6",0.6,IF(C185="Option 7","Burst Disabled","")))))))</f>
        <v>0.6</v>
      </c>
      <c r="D186" s="68"/>
      <c r="E186" s="27"/>
    </row>
    <row r="187" spans="1:5" ht="18">
      <c r="A187" s="67" t="s">
        <v>346</v>
      </c>
      <c r="B187" s="58" t="s">
        <v>343</v>
      </c>
      <c r="C187" s="65">
        <f>IF(C185="Option 1",'tables and calculations'!D226,IF(C185="Option 2",'tables and calculations'!D227,IF(C185="Option 3",'tables and calculations'!D228,IF(C185="Option 4",'tables and calculations'!D229,IF(C185="Option 5",'tables and calculations'!D230,IF(C185="Option 6",'tables and calculations'!D231,IF(C185="Option 7",'tables and calculations'!D232,"")))))))</f>
        <v>6.6635</v>
      </c>
      <c r="D187" s="68" t="s">
        <v>179</v>
      </c>
      <c r="E187" s="27"/>
    </row>
    <row r="188" spans="1:5" ht="18">
      <c r="A188" s="67" t="s">
        <v>344</v>
      </c>
      <c r="B188" s="58" t="s">
        <v>173</v>
      </c>
      <c r="C188" s="120">
        <f>C187*(1+(1/(C184-1)))</f>
        <v>7.8428805309734519</v>
      </c>
      <c r="D188" s="68" t="s">
        <v>179</v>
      </c>
      <c r="E188" s="27"/>
    </row>
    <row r="189" spans="1:5" ht="18">
      <c r="A189" s="67" t="s">
        <v>289</v>
      </c>
      <c r="B189" s="58" t="s">
        <v>173</v>
      </c>
      <c r="C189" s="135">
        <v>5.36</v>
      </c>
      <c r="D189" s="68" t="s">
        <v>179</v>
      </c>
      <c r="E189" s="27" t="s">
        <v>183</v>
      </c>
    </row>
    <row r="190" spans="1:5" ht="18">
      <c r="A190" s="67" t="s">
        <v>290</v>
      </c>
      <c r="B190" s="58" t="s">
        <v>174</v>
      </c>
      <c r="C190" s="122">
        <f>C189*(C184-1)</f>
        <v>30.284000000000002</v>
      </c>
      <c r="D190" s="68" t="s">
        <v>179</v>
      </c>
      <c r="E190" s="27"/>
    </row>
    <row r="191" spans="1:5" ht="18">
      <c r="A191" s="11" t="s">
        <v>291</v>
      </c>
      <c r="B191" s="58" t="s">
        <v>174</v>
      </c>
      <c r="C191" s="133">
        <v>30</v>
      </c>
      <c r="D191" s="68" t="s">
        <v>179</v>
      </c>
      <c r="E191" s="27" t="s">
        <v>372</v>
      </c>
    </row>
    <row r="192" spans="1:5" ht="18">
      <c r="A192" s="121" t="s">
        <v>345</v>
      </c>
      <c r="B192" s="58" t="s">
        <v>343</v>
      </c>
      <c r="C192" s="134">
        <f>1/((1/C189)+(1/C191))</f>
        <v>4.5475113122171953</v>
      </c>
      <c r="D192" s="68" t="s">
        <v>179</v>
      </c>
      <c r="E192" s="27"/>
    </row>
    <row r="193" spans="1:6" ht="115.5" customHeight="1">
      <c r="A193" s="117" t="s">
        <v>384</v>
      </c>
      <c r="B193" s="118" t="s">
        <v>334</v>
      </c>
      <c r="C193" s="153" t="str">
        <f>IF(AND(C192&gt;='tables and calculations'!B226/1000,C192&lt;='tables and calculations'!C226/1000),"Option 1",IF(AND(C192&gt;='tables and calculations'!B227/1000,C192&lt;='tables and calculations'!C227/1000),"Option 2",IF(AND(C192&gt;='tables and calculations'!B228/1000,C192&lt;='tables and calculations'!C228/1000),"Option 3",IF(AND(C192&gt;='tables and calculations'!B229/1000,C192&lt;='tables and calculations'!C229/1000),"Option 4",IF(AND(C192&gt;='tables and calculations'!B230/1000,C192&lt;='tables and calculations'!C230/1000),"Option 5",IF(AND(C192&gt;='tables and calculations'!B231/1000,C192&lt;='tables and calculations'!C231/1000),"Option 6",IF(AND(C192&gt;='tables and calculations'!B232/1000,C192&lt;='tables and calculations'!C232/1000),"Option 7","Error, BW resistance does not fall within predefined BW programming ranges")))))))</f>
        <v>Option 6</v>
      </c>
      <c r="D193" s="68"/>
      <c r="E193" s="27"/>
    </row>
    <row r="194" spans="1:6" ht="18">
      <c r="A194" s="117" t="s">
        <v>382</v>
      </c>
      <c r="B194" s="118" t="s">
        <v>334</v>
      </c>
      <c r="C194" s="124">
        <f>IF(C193="Option 1",0.95,IF(C193="Option 2",1,IF(C193="Option 3",0.9,IF(C193="Option 4",0.8,IF(C193="Option 5",0.6,IF(C193="Option 6",0.6,IF(C193="Option 7","Burst Disabled",IF(C193="Option 8",0.4,"Error"))))))))</f>
        <v>0.6</v>
      </c>
      <c r="D194" s="68"/>
      <c r="E194" s="27"/>
    </row>
    <row r="195" spans="1:6" ht="18">
      <c r="A195" s="67" t="s">
        <v>347</v>
      </c>
      <c r="B195" s="58" t="s">
        <v>169</v>
      </c>
      <c r="C195" s="66">
        <f>-C181*(C191+C189)/C189/(Vout+C180)*C42/Nps*100</f>
        <v>138.88452474469756</v>
      </c>
      <c r="D195" s="68" t="s">
        <v>157</v>
      </c>
      <c r="E195" s="27"/>
    </row>
    <row r="196" spans="1:6">
      <c r="A196" s="67" t="s">
        <v>292</v>
      </c>
      <c r="B196" s="58"/>
      <c r="C196" s="79">
        <f>1/(50*f0*10^3)/2/3.14/(C189*C191/(C189+C191))*10^9</f>
        <v>7.1107671631535769</v>
      </c>
      <c r="D196" s="68" t="s">
        <v>70</v>
      </c>
      <c r="E196" s="27"/>
    </row>
    <row r="197" spans="1:6" ht="15.75" thickBot="1">
      <c r="A197" s="74" t="s">
        <v>293</v>
      </c>
      <c r="B197" s="75"/>
      <c r="C197" s="96">
        <v>7</v>
      </c>
      <c r="D197" s="76" t="s">
        <v>70</v>
      </c>
      <c r="E197" s="145" t="s">
        <v>185</v>
      </c>
    </row>
    <row r="198" spans="1:6" ht="15.75" thickBot="1">
      <c r="A198" s="50"/>
      <c r="C198" s="53"/>
    </row>
    <row r="199" spans="1:6">
      <c r="A199" s="433" t="s">
        <v>332</v>
      </c>
      <c r="B199" s="434"/>
      <c r="C199" s="434"/>
      <c r="D199" s="435"/>
      <c r="E199" s="142"/>
    </row>
    <row r="200" spans="1:6" ht="18">
      <c r="A200" s="67" t="s">
        <v>279</v>
      </c>
      <c r="B200" s="58" t="s">
        <v>166</v>
      </c>
      <c r="C200" s="112">
        <v>37.5</v>
      </c>
      <c r="D200" s="68" t="s">
        <v>152</v>
      </c>
      <c r="E200" s="27"/>
    </row>
    <row r="201" spans="1:6" ht="18">
      <c r="A201" s="72" t="s">
        <v>280</v>
      </c>
      <c r="B201" s="59" t="s">
        <v>167</v>
      </c>
      <c r="C201" s="97">
        <v>40</v>
      </c>
      <c r="D201" s="73" t="s">
        <v>154</v>
      </c>
      <c r="E201" s="27" t="s">
        <v>182</v>
      </c>
    </row>
    <row r="202" spans="1:6" ht="18">
      <c r="A202" s="72" t="s">
        <v>282</v>
      </c>
      <c r="B202" s="59" t="s">
        <v>168</v>
      </c>
      <c r="C202" s="160">
        <f>1000000000*(C200/1000000)*((C201/1000)-(0.00078)-(0.000265))/(C174-C206)</f>
        <v>274.19168257999178</v>
      </c>
      <c r="D202" s="73" t="s">
        <v>156</v>
      </c>
      <c r="E202" s="27"/>
    </row>
    <row r="203" spans="1:6" ht="16.5" customHeight="1">
      <c r="A203" s="72" t="s">
        <v>283</v>
      </c>
      <c r="B203" s="59" t="s">
        <v>168</v>
      </c>
      <c r="C203" s="157">
        <v>330</v>
      </c>
      <c r="D203" s="73" t="s">
        <v>156</v>
      </c>
      <c r="E203" s="27" t="s">
        <v>509</v>
      </c>
      <c r="F203"/>
    </row>
    <row r="204" spans="1:6" ht="18">
      <c r="A204" s="72" t="s">
        <v>391</v>
      </c>
      <c r="B204" s="59" t="s">
        <v>380</v>
      </c>
      <c r="C204" s="161">
        <v>2</v>
      </c>
      <c r="D204" s="73" t="s">
        <v>7</v>
      </c>
      <c r="E204" s="27" t="s">
        <v>508</v>
      </c>
    </row>
    <row r="205" spans="1:6" ht="34.5" customHeight="1">
      <c r="A205" s="72" t="s">
        <v>507</v>
      </c>
      <c r="B205" s="59" t="s">
        <v>510</v>
      </c>
      <c r="C205" s="170">
        <f>'tables and calculations'!B259</f>
        <v>9.9183022491293168E-2</v>
      </c>
      <c r="D205" s="73" t="s">
        <v>7</v>
      </c>
      <c r="E205" s="27"/>
    </row>
    <row r="206" spans="1:6" ht="33">
      <c r="A206" s="72" t="s">
        <v>348</v>
      </c>
      <c r="B206" s="59" t="s">
        <v>349</v>
      </c>
      <c r="C206" s="156">
        <v>0.3</v>
      </c>
      <c r="D206" s="73" t="s">
        <v>7</v>
      </c>
      <c r="E206" s="148" t="s">
        <v>511</v>
      </c>
    </row>
    <row r="207" spans="1:6" ht="18">
      <c r="A207" s="72" t="s">
        <v>350</v>
      </c>
      <c r="B207" s="59" t="s">
        <v>351</v>
      </c>
      <c r="C207" s="125">
        <f>'tables and calculations'!B263/1000</f>
        <v>153.8989898989899</v>
      </c>
      <c r="D207" s="64" t="s">
        <v>148</v>
      </c>
      <c r="E207" s="431"/>
      <c r="F207"/>
    </row>
    <row r="208" spans="1:6" ht="18">
      <c r="A208" s="72" t="s">
        <v>353</v>
      </c>
      <c r="B208" s="59" t="s">
        <v>352</v>
      </c>
      <c r="C208" s="125">
        <f>'tables and calculations'!B264/1000</f>
        <v>84.703437768449035</v>
      </c>
      <c r="D208" s="64" t="s">
        <v>148</v>
      </c>
      <c r="E208" s="432"/>
    </row>
    <row r="209" spans="1:7" ht="18">
      <c r="A209" s="72" t="s">
        <v>354</v>
      </c>
      <c r="B209" s="59" t="s">
        <v>351</v>
      </c>
      <c r="C209" s="130">
        <v>154</v>
      </c>
      <c r="D209" s="64" t="s">
        <v>148</v>
      </c>
      <c r="E209" s="27" t="s">
        <v>375</v>
      </c>
    </row>
    <row r="210" spans="1:7" ht="18">
      <c r="A210" s="72" t="s">
        <v>355</v>
      </c>
      <c r="B210" s="59" t="s">
        <v>352</v>
      </c>
      <c r="C210" s="130">
        <v>84.5</v>
      </c>
      <c r="D210" s="64" t="s">
        <v>148</v>
      </c>
      <c r="E210" s="27" t="s">
        <v>376</v>
      </c>
    </row>
    <row r="211" spans="1:7" ht="18">
      <c r="A211" s="72" t="s">
        <v>364</v>
      </c>
      <c r="B211" s="59" t="s">
        <v>349</v>
      </c>
      <c r="C211" s="126">
        <f>IF(C193="Option 5",0,IF(AND('tables and calculations'!B271&lt;0,'tables and calculations'!B274=0),0,'tables and calculations'!B271))</f>
        <v>0.29558643274687052</v>
      </c>
      <c r="D211" s="73" t="s">
        <v>7</v>
      </c>
      <c r="E211" s="27"/>
    </row>
    <row r="212" spans="1:7" ht="18">
      <c r="A212" s="72" t="s">
        <v>512</v>
      </c>
      <c r="B212" s="59" t="s">
        <v>513</v>
      </c>
      <c r="C212" s="126">
        <f>'tables and calculations'!$B$273</f>
        <v>6.6519392033542974</v>
      </c>
      <c r="D212" s="73" t="s">
        <v>7</v>
      </c>
      <c r="E212" s="27" t="s">
        <v>514</v>
      </c>
    </row>
    <row r="213" spans="1:7" ht="18">
      <c r="A213" s="72" t="str">
        <f>IF($C$194="Burst Disabled","ZCS Disabled Threshold","Actual Burst Mode Exit Threshold")</f>
        <v>Actual Burst Mode Exit Threshold</v>
      </c>
      <c r="B213" s="59" t="s">
        <v>380</v>
      </c>
      <c r="C213" s="126">
        <f>IF('tables and calculations'!B272&lt;0.2,0.2,'tables and calculations'!B272)</f>
        <v>2.0268193345116421</v>
      </c>
      <c r="D213" s="73" t="s">
        <v>7</v>
      </c>
      <c r="E213" s="27"/>
      <c r="G213"/>
    </row>
    <row r="214" spans="1:7" ht="18">
      <c r="A214" s="72" t="str">
        <f>IF($C$194="Burst Disabled","Max Switching Frequency Clamp Threshold","Actual Burst Mode Entry Threshold")</f>
        <v>Actual Burst Mode Entry Threshold</v>
      </c>
      <c r="B214" s="59" t="s">
        <v>386</v>
      </c>
      <c r="C214" s="152">
        <f>IF($C$194="burst disabled",IF(C213*0.4&lt;0.2,0.2,C213*0.4),IF($C$194="Error","Error",IF($C$194*$C$213&lt;0.2,0.2,$C$213*$C$194)))</f>
        <v>1.2160916007069853</v>
      </c>
      <c r="D214" s="68" t="s">
        <v>7</v>
      </c>
      <c r="E214" s="27"/>
    </row>
    <row r="215" spans="1:7" ht="18">
      <c r="A215" s="72" t="s">
        <v>534</v>
      </c>
      <c r="B215" s="59" t="s">
        <v>535</v>
      </c>
      <c r="C215" s="175">
        <f>IF($C$22="UCC256403",40,IF($C$22="UCC256404",40,IF($C$22="UCC256404B",40,16)))</f>
        <v>40</v>
      </c>
      <c r="D215" s="73"/>
      <c r="E215" s="174" t="s">
        <v>536</v>
      </c>
    </row>
    <row r="216" spans="1:7" ht="18.75" thickBot="1">
      <c r="A216" s="69" t="s">
        <v>281</v>
      </c>
      <c r="B216" s="70" t="s">
        <v>167</v>
      </c>
      <c r="C216" s="128">
        <f>C203*0.000001*(C174-C211)/(C200*0.000001)</f>
        <v>46.922646657752459</v>
      </c>
      <c r="D216" s="71" t="s">
        <v>154</v>
      </c>
      <c r="E216" s="145"/>
    </row>
    <row r="217" spans="1:7" ht="15.75" thickBot="1">
      <c r="A217" s="57"/>
      <c r="B217" s="56"/>
      <c r="C217" s="56"/>
      <c r="D217" s="56"/>
    </row>
    <row r="218" spans="1:7">
      <c r="A218" s="360" t="s">
        <v>150</v>
      </c>
      <c r="B218" s="361"/>
      <c r="C218" s="361"/>
      <c r="D218" s="362"/>
      <c r="E218" s="142"/>
    </row>
    <row r="219" spans="1:7">
      <c r="A219" s="67" t="s">
        <v>294</v>
      </c>
      <c r="B219" s="58"/>
      <c r="C219" s="113">
        <v>0.43</v>
      </c>
      <c r="D219" s="68" t="s">
        <v>7</v>
      </c>
      <c r="E219" s="27"/>
    </row>
    <row r="220" spans="1:7">
      <c r="A220" s="67" t="s">
        <v>295</v>
      </c>
      <c r="B220" s="58"/>
      <c r="C220" s="113">
        <v>0.6</v>
      </c>
      <c r="D220" s="68" t="s">
        <v>7</v>
      </c>
      <c r="E220" s="27"/>
    </row>
    <row r="221" spans="1:7">
      <c r="A221" s="67" t="s">
        <v>296</v>
      </c>
      <c r="B221" s="58"/>
      <c r="C221" s="113">
        <v>4</v>
      </c>
      <c r="D221" s="68" t="s">
        <v>7</v>
      </c>
      <c r="E221" s="27"/>
    </row>
    <row r="222" spans="1:7">
      <c r="A222" s="67" t="s">
        <v>297</v>
      </c>
      <c r="B222" s="58"/>
      <c r="C222" s="95">
        <v>130</v>
      </c>
      <c r="D222" s="68" t="s">
        <v>157</v>
      </c>
      <c r="E222" s="27" t="s">
        <v>206</v>
      </c>
    </row>
    <row r="223" spans="1:7">
      <c r="A223" s="67" t="s">
        <v>298</v>
      </c>
      <c r="B223" s="58"/>
      <c r="C223" s="66">
        <f>C222/C219*C220</f>
        <v>181.3953488372093</v>
      </c>
      <c r="D223" s="68" t="s">
        <v>157</v>
      </c>
      <c r="E223" s="27"/>
    </row>
    <row r="224" spans="1:7">
      <c r="A224" s="67" t="s">
        <v>299</v>
      </c>
      <c r="B224" s="58"/>
      <c r="C224" s="77">
        <f>C219/C222*100</f>
        <v>0.33076923076923076</v>
      </c>
      <c r="D224" s="68" t="s">
        <v>7</v>
      </c>
      <c r="E224" s="27"/>
    </row>
    <row r="225" spans="1:5" ht="18">
      <c r="A225" s="67" t="s">
        <v>300</v>
      </c>
      <c r="B225" s="58" t="s">
        <v>205</v>
      </c>
      <c r="C225" s="77">
        <f>C224/(Pout/eff/Vblk)</f>
        <v>0.83289529914529903</v>
      </c>
      <c r="D225" s="68"/>
      <c r="E225" s="27"/>
    </row>
    <row r="226" spans="1:5" ht="18">
      <c r="A226" s="67" t="s">
        <v>301</v>
      </c>
      <c r="B226" s="58" t="s">
        <v>175</v>
      </c>
      <c r="C226" s="95">
        <v>150</v>
      </c>
      <c r="D226" s="68" t="s">
        <v>70</v>
      </c>
      <c r="E226" s="149" t="s">
        <v>402</v>
      </c>
    </row>
    <row r="227" spans="1:5" ht="18">
      <c r="A227" s="67" t="s">
        <v>302</v>
      </c>
      <c r="B227" s="58" t="s">
        <v>176</v>
      </c>
      <c r="C227" s="109">
        <f>Cr*10^-6/(C226*10^-12)*C225</f>
        <v>133.26324786324784</v>
      </c>
      <c r="D227" s="68" t="s">
        <v>155</v>
      </c>
      <c r="E227" s="27"/>
    </row>
    <row r="228" spans="1:5" ht="18">
      <c r="A228" s="67" t="s">
        <v>303</v>
      </c>
      <c r="B228" s="58" t="s">
        <v>176</v>
      </c>
      <c r="C228" s="95">
        <v>100</v>
      </c>
      <c r="D228" s="68" t="s">
        <v>155</v>
      </c>
      <c r="E228" s="27" t="s">
        <v>184</v>
      </c>
    </row>
    <row r="229" spans="1:5" ht="18">
      <c r="A229" s="67" t="s">
        <v>304</v>
      </c>
      <c r="B229" s="58"/>
      <c r="C229" s="77">
        <f>C162*C228*C226*10^-12/(Cr*10^-6)</f>
        <v>0.98895403056056908</v>
      </c>
      <c r="D229" s="68" t="s">
        <v>7</v>
      </c>
      <c r="E229" s="27"/>
    </row>
    <row r="230" spans="1:5">
      <c r="A230" s="67" t="s">
        <v>305</v>
      </c>
      <c r="B230" s="58"/>
      <c r="C230" s="77">
        <f>C221*Cr*10^-6/(C228*C226*10^-12)</f>
        <v>6.4</v>
      </c>
      <c r="D230" s="68" t="s">
        <v>10</v>
      </c>
      <c r="E230" s="27"/>
    </row>
    <row r="231" spans="1:5" ht="15.75" thickBot="1">
      <c r="A231" s="69" t="s">
        <v>306</v>
      </c>
      <c r="B231" s="70"/>
      <c r="C231" s="78">
        <f>C230*Nps</f>
        <v>65.600000000000009</v>
      </c>
      <c r="D231" s="71" t="s">
        <v>10</v>
      </c>
      <c r="E231" s="145"/>
    </row>
    <row r="232" spans="1:5">
      <c r="A232" s="56"/>
      <c r="B232" s="56"/>
      <c r="C232" s="56"/>
      <c r="D232" s="56"/>
    </row>
    <row r="233" spans="1:5">
      <c r="A233" s="56"/>
      <c r="B233" s="56"/>
      <c r="C233" s="56"/>
      <c r="D233" s="56"/>
    </row>
    <row r="234" spans="1:5">
      <c r="D234"/>
    </row>
  </sheetData>
  <sheetProtection algorithmName="SHA-512" hashValue="TnUlhMZ4WGPvUwfBokVpVLa+63xSpZwAAehQrYjop3Wtc3secy8jQF4q1AV4o3ZOplKYs/YYYzv1DW1mHNxfjA==" saltValue="Qvc/tlylv896XeozW+nJRw==" spinCount="100000" sheet="1" objects="1" scenarios="1"/>
  <dataConsolidate/>
  <mergeCells count="37">
    <mergeCell ref="E207:E208"/>
    <mergeCell ref="A178:D178"/>
    <mergeCell ref="A218:D218"/>
    <mergeCell ref="A143:D143"/>
    <mergeCell ref="A161:D161"/>
    <mergeCell ref="A199:D199"/>
    <mergeCell ref="A133:D133"/>
    <mergeCell ref="A137:D137"/>
    <mergeCell ref="A129:D129"/>
    <mergeCell ref="A115:D115"/>
    <mergeCell ref="A114:D114"/>
    <mergeCell ref="A120:D120"/>
    <mergeCell ref="A1:D1"/>
    <mergeCell ref="B2:D2"/>
    <mergeCell ref="A3:D3"/>
    <mergeCell ref="C4:D4"/>
    <mergeCell ref="A5:D5"/>
    <mergeCell ref="A6:D6"/>
    <mergeCell ref="A23:D23"/>
    <mergeCell ref="A24:D24"/>
    <mergeCell ref="A7:D11"/>
    <mergeCell ref="A12:D16"/>
    <mergeCell ref="A18:D20"/>
    <mergeCell ref="A17:D17"/>
    <mergeCell ref="A30:D30"/>
    <mergeCell ref="A126:D126"/>
    <mergeCell ref="A38:D38"/>
    <mergeCell ref="A50:D50"/>
    <mergeCell ref="A59:D60"/>
    <mergeCell ref="A31:D31"/>
    <mergeCell ref="A45:D45"/>
    <mergeCell ref="A49:D49"/>
    <mergeCell ref="A51:D54"/>
    <mergeCell ref="A36:D36"/>
    <mergeCell ref="A89:D89"/>
    <mergeCell ref="A107:D107"/>
    <mergeCell ref="A111:D111"/>
  </mergeCells>
  <conditionalFormatting sqref="C102">
    <cfRule type="containsText" dxfId="2" priority="1" operator="containsText" text="Yes">
      <formula>NOT(ISERROR(SEARCH("Yes",C102)))</formula>
    </cfRule>
    <cfRule type="containsText" dxfId="1" priority="2" operator="containsText" text="CAUTION">
      <formula>NOT(ISERROR(SEARCH("CAUTION",C102)))</formula>
    </cfRule>
  </conditionalFormatting>
  <dataValidations xWindow="707" yWindow="904" count="24">
    <dataValidation type="decimal" operator="greaterThan" allowBlank="1" showInputMessage="1" showErrorMessage="1" errorTitle="Nominal PFC Stage Output Voltage" error="Must be &gt; VIN_PEAK(max)" promptTitle="Nominal PFC Stage Output Voltage" prompt="Bulk output voltage of the PFC stage." sqref="C32" xr:uid="{00000000-0002-0000-0100-000000000000}">
      <formula1>Vin_peak_max</formula1>
    </dataValidation>
    <dataValidation type="decimal" errorStyle="warning" showErrorMessage="1" errorTitle="LLC Switching Frequency" error="Ideally, for size, EMI, and switching loss considertions, select a switching frequency between 100 kHz and 150 kHz " promptTitle="LLC Switching Frequency" prompt="Enter desired nominal LLC switching frequency, usually between 100 kHz and 110 kHz" sqref="C37" xr:uid="{00000000-0002-0000-0100-000001000000}">
      <formula1>100</formula1>
      <formula2>150</formula2>
    </dataValidation>
    <dataValidation type="decimal" errorStyle="warning" allowBlank="1" showErrorMessage="1" errorTitle="Actual LLC Turns Ratio" error="Actual LLC turns ratio should be within 10% of recommended value" promptTitle="LLC Transformer Turns Ratio" prompt="Enter the actual turns ratio of the LLC transformer used" sqref="C40:C42" xr:uid="{00000000-0002-0000-0100-000002000000}">
      <formula1>0.9*Nps_rec</formula1>
      <formula2>1.1*Nps_rec</formula2>
    </dataValidation>
    <dataValidation type="decimal" operator="lessThan" allowBlank="1" showErrorMessage="1" errorTitle="Minimum PFC Voltage" error="Must be less than nominal PFC output voltage" promptTitle="Minimum PFC Voltage" prompt="Enter the allowable minimum voltage of PFC at end of hold-up time" sqref="C34" xr:uid="{00000000-0002-0000-0100-000003000000}">
      <formula1>Vblk</formula1>
    </dataValidation>
    <dataValidation allowBlank="1" showErrorMessage="1" promptTitle="LLC Output Voltage" prompt="Enter required nominal output voltage of converter" sqref="C25" xr:uid="{00000000-0002-0000-0100-000004000000}"/>
    <dataValidation allowBlank="1" showErrorMessage="1" sqref="C27" xr:uid="{00000000-0002-0000-0100-000005000000}"/>
    <dataValidation allowBlank="1" showErrorMessage="1" promptTitle="Maximum Output Voltage Ripple" prompt="Enter the maximum output voltage ripple" sqref="C28" xr:uid="{00000000-0002-0000-0100-000006000000}"/>
    <dataValidation allowBlank="1" showErrorMessage="1" promptTitle="Maximum Output Power" prompt="Enter required maximum converter output power in Watts." sqref="C26" xr:uid="{00000000-0002-0000-0100-000007000000}"/>
    <dataValidation errorStyle="warning" allowBlank="1" showInputMessage="1" showErrorMessage="1" promptTitle="Ln Selected from Curves Shown" prompt="Enter Ln value to satisfy Attainable MG(PEAK) &gt; MG(max)" sqref="C55" xr:uid="{00000000-0002-0000-0100-000008000000}"/>
    <dataValidation errorStyle="warning" allowBlank="1" showInputMessage="1" showErrorMessage="1" promptTitle="Quality Factor Qe" prompt="Enter Qe value on selected Ln curve that would result in an Attainable MG(PEAK) &gt; MG(max)" sqref="C56" xr:uid="{00000000-0002-0000-0100-000009000000}"/>
    <dataValidation type="decimal" errorStyle="warning" showErrorMessage="1" errorTitle="Cr value" error="Use a capacitor that is within 10% of the recommended value" promptTitle="Resonant Capacitor Value" prompt="Enter actual value of Resonant Capacitor used" sqref="C93" xr:uid="{00000000-0002-0000-0100-00000A000000}">
      <formula1>C92*0.9</formula1>
      <formula2>C92*1.1</formula2>
    </dataValidation>
    <dataValidation type="decimal" errorStyle="warning" allowBlank="1" showErrorMessage="1" errorTitle="Resonant Inductor Value" error="Use a Resonant Inductor value within 10% of the recommended value" promptTitle="Resonant Inductor Value" prompt="Enter the actual value of the Resonant Inductor Value used" sqref="C95" xr:uid="{00000000-0002-0000-0100-00000B000000}">
      <formula1>C94*0.9</formula1>
      <formula2>C94*1.1</formula2>
    </dataValidation>
    <dataValidation type="decimal" errorStyle="warning" allowBlank="1" showErrorMessage="1" errorTitle="Magnetizing Inductance" error="Use a magnetizing inductance that is within 10% of the recommended value" promptTitle="Magnetizing Inductance" prompt="Enter the actual Transformer Magnetizing Inductance that is used." sqref="C97" xr:uid="{00000000-0002-0000-0100-00000C000000}">
      <formula1>C96*0.9</formula1>
      <formula2>C96*1.1</formula2>
    </dataValidation>
    <dataValidation errorStyle="warning" allowBlank="1" showInputMessage="1" showErrorMessage="1" promptTitle="Normalized freq at Mg(max)" prompt="Enter the corresponding normalized frequency at Mg(max) shown on the Ln_Qe Gain curve above " sqref="C103" xr:uid="{00000000-0002-0000-0100-00000D000000}"/>
    <dataValidation errorStyle="warning" allowBlank="1" showInputMessage="1" showErrorMessage="1" promptTitle="Normalized freq at Mg(min)" prompt="Enter the corresponding normalized frequency at Mg(min) shown on the Ln_Qe Gain curve above " sqref="C104" xr:uid="{00000000-0002-0000-0100-00000E000000}"/>
    <dataValidation type="decimal" operator="lessThan" allowBlank="1" showInputMessage="1" showErrorMessage="1" error="Enter efficiency less than 1" sqref="C29" xr:uid="{00000000-0002-0000-0100-00000F000000}">
      <formula1>1</formula1>
    </dataValidation>
    <dataValidation type="decimal" errorStyle="warning" operator="greaterThan" allowBlank="1" showInputMessage="1" showErrorMessage="1" error="Lower BW Resistance must be at least &gt; RBMTProgram_x000a_" sqref="C189" xr:uid="{00000000-0002-0000-0100-000010000000}">
      <formula1>C187</formula1>
    </dataValidation>
    <dataValidation allowBlank="1" showInputMessage="1" showErrorMessage="1" error="Initial Precharge Voltage must be within 0V to 1V" sqref="C209" xr:uid="{00000000-0002-0000-0100-000011000000}"/>
    <dataValidation allowBlank="1" showInputMessage="1" showErrorMessage="1" error="Burst Mode Threshold Voltage must be between 0.2V and 4V" sqref="C210 C202:C203" xr:uid="{00000000-0002-0000-0100-000012000000}"/>
    <dataValidation errorStyle="warning" allowBlank="1" showInputMessage="1" showErrorMessage="1" errorTitle="Max Working Voltage Range of VCR" error="To properly tune this parameter, please enter a number between 0 and 5.4_x000a_" sqref="C169 C171" xr:uid="{00000000-0002-0000-0100-000013000000}"/>
    <dataValidation type="decimal" allowBlank="1" showInputMessage="1" showErrorMessage="1" errorTitle="Max Working Voltage Range of VCR" error="To properly tune this parameter, please enter a number between 3 and 5.5_x000a_" sqref="C165" xr:uid="{00000000-0002-0000-0100-000014000000}">
      <formula1>3</formula1>
      <formula2>5.5</formula2>
    </dataValidation>
    <dataValidation type="decimal" allowBlank="1" showInputMessage="1" showErrorMessage="1" errorTitle="Iramp Contribution" error="To properly tune this parameter, please enter a number between 1V and 2V_x000a_" sqref="C166" xr:uid="{00000000-0002-0000-0100-000015000000}">
      <formula1>1</formula1>
      <formula2>2.5</formula2>
    </dataValidation>
    <dataValidation type="decimal" allowBlank="1" showInputMessage="1" showErrorMessage="1" error="Initial Precharge Voltage must be greater than Vssinit_min and less than 1 V" sqref="C206" xr:uid="{00000000-0002-0000-0100-000016000000}">
      <formula1>C205</formula1>
      <formula2>1</formula2>
    </dataValidation>
    <dataValidation type="decimal" allowBlank="1" showInputMessage="1" showErrorMessage="1" error="Coupling Coefficient must be between 0 and 1" sqref="C91" xr:uid="{00000000-0002-0000-0100-000017000000}">
      <formula1>0</formula1>
      <formula2>1</formula2>
    </dataValidation>
  </dataValidations>
  <pageMargins left="0.7" right="0.7" top="0.75" bottom="0.75" header="0.3" footer="0.3"/>
  <pageSetup orientation="portrait" r:id="rId1"/>
  <drawing r:id="rId2"/>
  <legacyDrawing r:id="rId3"/>
  <oleObjects>
    <mc:AlternateContent xmlns:mc="http://schemas.openxmlformats.org/markup-compatibility/2006">
      <mc:Choice Requires="x14">
        <oleObject progId="Equation.DSMT4" shapeId="2051" r:id="rId4">
          <objectPr defaultSize="0" r:id="rId5">
            <anchor moveWithCells="1">
              <from>
                <xdr:col>4</xdr:col>
                <xdr:colOff>9525</xdr:colOff>
                <xdr:row>204</xdr:row>
                <xdr:rowOff>9525</xdr:rowOff>
              </from>
              <to>
                <xdr:col>4</xdr:col>
                <xdr:colOff>2324100</xdr:colOff>
                <xdr:row>204</xdr:row>
                <xdr:rowOff>428625</xdr:rowOff>
              </to>
            </anchor>
          </objectPr>
        </oleObject>
      </mc:Choice>
      <mc:Fallback>
        <oleObject progId="Equation.DSMT4" shapeId="2051" r:id="rId4"/>
      </mc:Fallback>
    </mc:AlternateContent>
  </oleObjects>
  <extLst>
    <ext xmlns:x14="http://schemas.microsoft.com/office/spreadsheetml/2009/9/main" uri="{CCE6A557-97BC-4b89-ADB6-D9C93CAAB3DF}">
      <x14:dataValidations xmlns:xm="http://schemas.microsoft.com/office/excel/2006/main" xWindow="707" yWindow="904" count="3">
        <x14:dataValidation type="list" allowBlank="1" showInputMessage="1" showErrorMessage="1" xr:uid="{00000000-0002-0000-0100-000018000000}">
          <x14:formula1>
            <xm:f>'tables and calculations'!$A$226:$A$232</xm:f>
          </x14:formula1>
          <xm:sqref>C185</xm:sqref>
        </x14:dataValidation>
        <x14:dataValidation type="list" allowBlank="1" showInputMessage="1" showErrorMessage="1" xr:uid="{00000000-0002-0000-0100-000019000000}">
          <x14:formula1>
            <xm:f>'tables and calculations'!$A$210:$A$216</xm:f>
          </x14:formula1>
          <xm:sqref>C22</xm:sqref>
        </x14:dataValidation>
        <x14:dataValidation type="list" allowBlank="1" showInputMessage="1" showErrorMessage="1" xr:uid="{00000000-0002-0000-0100-00001A000000}">
          <x14:formula1>
            <xm:f>'tables and calculations'!$A$219:$A$220</xm:f>
          </x14:formula1>
          <xm:sqref>C90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7:DG1406"/>
  <sheetViews>
    <sheetView topLeftCell="N1" zoomScale="115" zoomScaleNormal="115" workbookViewId="0">
      <pane ySplit="7" topLeftCell="A64" activePane="bottomLeft" state="frozen"/>
      <selection activeCell="W1" sqref="W1"/>
      <selection pane="bottomLeft" activeCell="Q80" sqref="Q80"/>
    </sheetView>
  </sheetViews>
  <sheetFormatPr baseColWidth="10" defaultColWidth="9.140625" defaultRowHeight="15"/>
  <cols>
    <col min="1" max="1" width="37.85546875" bestFit="1" customWidth="1"/>
    <col min="2" max="2" width="38.85546875" bestFit="1" customWidth="1"/>
    <col min="3" max="3" width="10.140625" bestFit="1" customWidth="1"/>
    <col min="4" max="4" width="8.7109375" bestFit="1" customWidth="1"/>
    <col min="5" max="5" width="12.7109375" customWidth="1"/>
    <col min="6" max="6" width="17.42578125" bestFit="1" customWidth="1"/>
    <col min="7" max="7" width="10.140625" bestFit="1" customWidth="1"/>
    <col min="8" max="8" width="10.5703125" bestFit="1" customWidth="1"/>
    <col min="9" max="10" width="12.7109375" customWidth="1"/>
    <col min="11" max="11" width="51.28515625" customWidth="1"/>
    <col min="12" max="12" width="53" customWidth="1"/>
    <col min="13" max="13" width="52.42578125" customWidth="1"/>
    <col min="14" max="14" width="53" bestFit="1" customWidth="1"/>
    <col min="15" max="15" width="46.5703125" bestFit="1" customWidth="1"/>
    <col min="16" max="16" width="39" bestFit="1" customWidth="1"/>
    <col min="17" max="17" width="43.28515625" bestFit="1" customWidth="1"/>
    <col min="18" max="65" width="12.7109375" customWidth="1"/>
  </cols>
  <sheetData>
    <row r="7" spans="2:65">
      <c r="B7" s="6" t="s">
        <v>30</v>
      </c>
      <c r="C7" s="6" t="s">
        <v>126</v>
      </c>
      <c r="D7" s="6" t="s">
        <v>27</v>
      </c>
      <c r="F7" s="6" t="s">
        <v>30</v>
      </c>
      <c r="G7" s="6" t="s">
        <v>126</v>
      </c>
      <c r="H7" s="6" t="s">
        <v>27</v>
      </c>
      <c r="J7" s="6" t="s">
        <v>30</v>
      </c>
      <c r="K7" s="6" t="s">
        <v>126</v>
      </c>
      <c r="L7" s="6"/>
      <c r="M7" s="6" t="s">
        <v>27</v>
      </c>
      <c r="O7" s="6" t="s">
        <v>30</v>
      </c>
      <c r="P7" s="6" t="s">
        <v>126</v>
      </c>
      <c r="Q7" s="6" t="s">
        <v>27</v>
      </c>
      <c r="S7" s="6" t="s">
        <v>30</v>
      </c>
      <c r="T7" s="6" t="s">
        <v>126</v>
      </c>
      <c r="U7" s="6" t="s">
        <v>27</v>
      </c>
      <c r="W7" s="6" t="s">
        <v>30</v>
      </c>
      <c r="X7" s="6" t="s">
        <v>126</v>
      </c>
      <c r="Y7" s="6" t="s">
        <v>27</v>
      </c>
      <c r="AA7" s="6" t="s">
        <v>30</v>
      </c>
      <c r="AB7" s="6" t="s">
        <v>126</v>
      </c>
      <c r="AC7" s="6" t="s">
        <v>27</v>
      </c>
      <c r="AE7" s="6" t="s">
        <v>30</v>
      </c>
      <c r="AF7" s="6" t="s">
        <v>126</v>
      </c>
      <c r="AG7" s="6" t="s">
        <v>27</v>
      </c>
      <c r="AI7" s="6" t="s">
        <v>30</v>
      </c>
      <c r="AJ7" s="6" t="s">
        <v>126</v>
      </c>
      <c r="AK7" s="6" t="s">
        <v>27</v>
      </c>
      <c r="AM7" s="6" t="s">
        <v>30</v>
      </c>
      <c r="AN7" s="6" t="s">
        <v>126</v>
      </c>
      <c r="AO7" s="6" t="s">
        <v>27</v>
      </c>
      <c r="AQ7" s="6"/>
      <c r="AR7" s="6"/>
      <c r="AS7" s="6"/>
      <c r="AU7" s="6" t="s">
        <v>30</v>
      </c>
      <c r="AV7" s="6" t="s">
        <v>126</v>
      </c>
      <c r="AW7" s="6" t="s">
        <v>27</v>
      </c>
      <c r="AY7" s="6" t="s">
        <v>30</v>
      </c>
      <c r="AZ7" s="6" t="s">
        <v>126</v>
      </c>
      <c r="BA7" s="6" t="s">
        <v>27</v>
      </c>
      <c r="BC7" s="6" t="s">
        <v>30</v>
      </c>
      <c r="BD7" s="6" t="s">
        <v>126</v>
      </c>
      <c r="BE7" s="6" t="s">
        <v>27</v>
      </c>
      <c r="BG7" s="6" t="s">
        <v>30</v>
      </c>
      <c r="BH7" s="6" t="s">
        <v>126</v>
      </c>
      <c r="BI7" s="6" t="s">
        <v>27</v>
      </c>
      <c r="BK7" s="6" t="s">
        <v>30</v>
      </c>
      <c r="BL7" s="6" t="s">
        <v>126</v>
      </c>
      <c r="BM7" s="6" t="s">
        <v>27</v>
      </c>
    </row>
    <row r="8" spans="2:65">
      <c r="B8" s="19">
        <v>6.95</v>
      </c>
      <c r="C8" s="19">
        <v>0.15</v>
      </c>
      <c r="D8" s="19">
        <v>1.5</v>
      </c>
      <c r="E8" s="16"/>
      <c r="F8" s="19">
        <v>5.81</v>
      </c>
      <c r="G8" s="19">
        <v>0.15</v>
      </c>
      <c r="H8" s="19">
        <v>2</v>
      </c>
      <c r="I8" s="16"/>
      <c r="J8" s="19">
        <v>5.03</v>
      </c>
      <c r="K8" s="19">
        <v>0.15</v>
      </c>
      <c r="L8" s="19"/>
      <c r="M8" s="19">
        <v>2.5</v>
      </c>
      <c r="N8" s="16"/>
      <c r="O8" s="19">
        <v>4.47</v>
      </c>
      <c r="P8" s="19">
        <v>0.15</v>
      </c>
      <c r="Q8" s="19">
        <v>3</v>
      </c>
      <c r="R8" s="16"/>
      <c r="S8" s="19">
        <v>4.09</v>
      </c>
      <c r="T8" s="19">
        <v>0.15</v>
      </c>
      <c r="U8" s="19">
        <v>3.5</v>
      </c>
      <c r="V8" s="16"/>
      <c r="W8" s="19">
        <v>3.76</v>
      </c>
      <c r="X8" s="19">
        <v>0.15</v>
      </c>
      <c r="Y8" s="19">
        <v>4</v>
      </c>
      <c r="Z8" s="16"/>
      <c r="AA8" s="19">
        <v>3.51</v>
      </c>
      <c r="AB8" s="19">
        <v>0.15</v>
      </c>
      <c r="AC8" s="19">
        <v>4.5</v>
      </c>
      <c r="AD8" s="16"/>
      <c r="AE8" s="19">
        <v>3.32</v>
      </c>
      <c r="AF8" s="19">
        <v>0.15</v>
      </c>
      <c r="AG8" s="19">
        <v>5</v>
      </c>
      <c r="AH8" s="16"/>
      <c r="AI8" s="19">
        <v>3.14</v>
      </c>
      <c r="AJ8" s="19">
        <v>0.15</v>
      </c>
      <c r="AK8" s="19">
        <v>5.5</v>
      </c>
      <c r="AL8" s="16"/>
      <c r="AM8" s="19">
        <v>3</v>
      </c>
      <c r="AN8" s="19">
        <v>0.15</v>
      </c>
      <c r="AO8" s="19">
        <v>6</v>
      </c>
      <c r="AP8" s="16"/>
      <c r="AQ8" s="19">
        <v>2.86</v>
      </c>
      <c r="AR8" s="19">
        <v>0.15</v>
      </c>
      <c r="AS8" s="19">
        <v>6.5</v>
      </c>
      <c r="AT8" s="16"/>
      <c r="AU8" s="19">
        <v>2.75</v>
      </c>
      <c r="AV8" s="19">
        <v>0.15</v>
      </c>
      <c r="AW8" s="19">
        <v>7</v>
      </c>
      <c r="AX8" s="16"/>
      <c r="AY8" s="19">
        <v>2.65</v>
      </c>
      <c r="AZ8" s="19">
        <v>0.15</v>
      </c>
      <c r="BA8" s="19">
        <v>7.5</v>
      </c>
      <c r="BB8" s="16"/>
      <c r="BC8" s="19">
        <v>2.56</v>
      </c>
      <c r="BD8" s="19">
        <v>0.15</v>
      </c>
      <c r="BE8" s="19">
        <v>8</v>
      </c>
      <c r="BF8" s="16"/>
      <c r="BG8" s="19">
        <v>2.48</v>
      </c>
      <c r="BH8" s="19">
        <v>0.15</v>
      </c>
      <c r="BI8" s="19">
        <v>8.5</v>
      </c>
      <c r="BJ8" s="16"/>
      <c r="BK8" s="19">
        <v>2.41</v>
      </c>
      <c r="BL8" s="19">
        <v>0.15</v>
      </c>
      <c r="BM8" s="19">
        <v>9</v>
      </c>
    </row>
    <row r="9" spans="2:65">
      <c r="B9" s="19">
        <v>4.28</v>
      </c>
      <c r="C9" s="19">
        <v>0.25</v>
      </c>
      <c r="D9" s="19">
        <v>1.5</v>
      </c>
      <c r="E9" s="16"/>
      <c r="F9" s="19">
        <v>3.53</v>
      </c>
      <c r="G9" s="19">
        <v>0.25</v>
      </c>
      <c r="H9" s="19">
        <v>2</v>
      </c>
      <c r="I9" s="16"/>
      <c r="J9" s="19">
        <v>3.06</v>
      </c>
      <c r="K9" s="19">
        <v>0.25</v>
      </c>
      <c r="L9" s="19"/>
      <c r="M9" s="19">
        <v>2.5</v>
      </c>
      <c r="N9" s="16"/>
      <c r="O9" s="19">
        <v>2.74</v>
      </c>
      <c r="P9" s="19">
        <v>0.25</v>
      </c>
      <c r="Q9" s="19">
        <v>3</v>
      </c>
      <c r="R9" s="16"/>
      <c r="S9" s="19">
        <v>2.5</v>
      </c>
      <c r="T9" s="19">
        <v>0.25</v>
      </c>
      <c r="U9" s="19">
        <v>3.5</v>
      </c>
      <c r="V9" s="16"/>
      <c r="W9" s="19">
        <v>2.3199999999999998</v>
      </c>
      <c r="X9" s="19">
        <v>0.25</v>
      </c>
      <c r="Y9" s="19">
        <v>4</v>
      </c>
      <c r="Z9" s="16"/>
      <c r="AA9" s="19">
        <v>2.17</v>
      </c>
      <c r="AB9" s="19">
        <v>0.25</v>
      </c>
      <c r="AC9" s="19">
        <v>4.5</v>
      </c>
      <c r="AD9" s="16"/>
      <c r="AE9" s="19">
        <v>2.0499999999999998</v>
      </c>
      <c r="AF9" s="19">
        <v>0.25</v>
      </c>
      <c r="AG9" s="19">
        <v>5</v>
      </c>
      <c r="AH9" s="16"/>
      <c r="AI9" s="19">
        <v>1.95</v>
      </c>
      <c r="AJ9" s="19">
        <v>0.25</v>
      </c>
      <c r="AK9" s="19">
        <v>5.5</v>
      </c>
      <c r="AL9" s="16"/>
      <c r="AM9" s="19">
        <v>1.86</v>
      </c>
      <c r="AN9" s="19">
        <v>0.25</v>
      </c>
      <c r="AO9" s="19">
        <v>6</v>
      </c>
      <c r="AP9" s="16"/>
      <c r="AQ9" s="19">
        <v>1.79</v>
      </c>
      <c r="AR9" s="19">
        <v>0.25</v>
      </c>
      <c r="AS9" s="19">
        <v>6.5</v>
      </c>
      <c r="AT9" s="16"/>
      <c r="AU9" s="19">
        <v>1.72</v>
      </c>
      <c r="AV9" s="19">
        <v>0.25</v>
      </c>
      <c r="AW9" s="19">
        <v>7</v>
      </c>
      <c r="AX9" s="16"/>
      <c r="AY9" s="19">
        <v>1.66</v>
      </c>
      <c r="AZ9" s="19">
        <v>0.25</v>
      </c>
      <c r="BA9" s="19">
        <v>7.5</v>
      </c>
      <c r="BB9" s="16"/>
      <c r="BC9" s="19">
        <v>1.61</v>
      </c>
      <c r="BD9" s="19">
        <v>0.25</v>
      </c>
      <c r="BE9" s="19">
        <v>8</v>
      </c>
      <c r="BF9" s="16"/>
      <c r="BG9" s="19">
        <v>1.57</v>
      </c>
      <c r="BH9" s="19">
        <v>0.25</v>
      </c>
      <c r="BI9" s="19">
        <v>8.5</v>
      </c>
      <c r="BJ9" s="16"/>
      <c r="BK9" s="19">
        <v>1.53</v>
      </c>
      <c r="BL9" s="19">
        <v>0.25</v>
      </c>
      <c r="BM9" s="19">
        <v>9</v>
      </c>
    </row>
    <row r="10" spans="2:65">
      <c r="B10" s="19">
        <v>3.09</v>
      </c>
      <c r="C10" s="19">
        <v>0.35</v>
      </c>
      <c r="D10" s="19">
        <v>1.5</v>
      </c>
      <c r="E10" s="16"/>
      <c r="F10" s="19">
        <v>2.57</v>
      </c>
      <c r="G10" s="19">
        <v>0.35</v>
      </c>
      <c r="H10" s="19">
        <v>2</v>
      </c>
      <c r="I10" s="16"/>
      <c r="J10" s="19">
        <v>2.2400000000000002</v>
      </c>
      <c r="K10" s="19">
        <v>0.35</v>
      </c>
      <c r="L10" s="19"/>
      <c r="M10" s="19">
        <v>2.5</v>
      </c>
      <c r="N10" s="16"/>
      <c r="O10" s="19">
        <v>2.0099999999999998</v>
      </c>
      <c r="P10" s="19">
        <v>0.35</v>
      </c>
      <c r="Q10" s="19">
        <v>3</v>
      </c>
      <c r="R10" s="16"/>
      <c r="S10" s="19">
        <v>1.85</v>
      </c>
      <c r="T10" s="19">
        <v>0.35</v>
      </c>
      <c r="U10" s="19">
        <v>3.5</v>
      </c>
      <c r="V10" s="16"/>
      <c r="W10" s="19">
        <v>1.72</v>
      </c>
      <c r="X10" s="19">
        <v>0.35</v>
      </c>
      <c r="Y10" s="19">
        <v>4</v>
      </c>
      <c r="Z10" s="16"/>
      <c r="AA10" s="19">
        <v>1.62</v>
      </c>
      <c r="AB10" s="19">
        <v>0.35</v>
      </c>
      <c r="AC10" s="19">
        <v>4.5</v>
      </c>
      <c r="AD10" s="16"/>
      <c r="AE10" s="19">
        <v>1.54</v>
      </c>
      <c r="AF10" s="19">
        <v>0.35</v>
      </c>
      <c r="AG10" s="19">
        <v>5</v>
      </c>
      <c r="AH10" s="16"/>
      <c r="AI10" s="19">
        <v>1.47</v>
      </c>
      <c r="AJ10" s="19">
        <v>0.35</v>
      </c>
      <c r="AK10" s="19">
        <v>5.5</v>
      </c>
      <c r="AL10" s="16"/>
      <c r="AM10" s="19">
        <v>1.41</v>
      </c>
      <c r="AN10" s="19">
        <v>0.35</v>
      </c>
      <c r="AO10" s="19">
        <v>6</v>
      </c>
      <c r="AP10" s="16"/>
      <c r="AQ10" s="19">
        <v>1.36</v>
      </c>
      <c r="AR10" s="19">
        <v>0.35</v>
      </c>
      <c r="AS10" s="19">
        <v>6.5</v>
      </c>
      <c r="AT10" s="16"/>
      <c r="AU10" s="19">
        <v>1.32</v>
      </c>
      <c r="AV10" s="19">
        <v>0.35</v>
      </c>
      <c r="AW10" s="19">
        <v>7</v>
      </c>
      <c r="AX10" s="16"/>
      <c r="AY10" s="19">
        <v>1.28</v>
      </c>
      <c r="AZ10" s="19">
        <v>0.35</v>
      </c>
      <c r="BA10" s="19">
        <v>7.5</v>
      </c>
      <c r="BB10" s="16"/>
      <c r="BC10" s="19">
        <v>1.25</v>
      </c>
      <c r="BD10" s="19">
        <v>0.35</v>
      </c>
      <c r="BE10" s="19">
        <v>8</v>
      </c>
      <c r="BF10" s="16"/>
      <c r="BG10" s="19">
        <v>1.22</v>
      </c>
      <c r="BH10" s="19">
        <v>0.35</v>
      </c>
      <c r="BI10" s="19">
        <v>8.5</v>
      </c>
      <c r="BJ10" s="16"/>
      <c r="BK10" s="19">
        <v>1.2</v>
      </c>
      <c r="BL10" s="19">
        <v>0.35</v>
      </c>
      <c r="BM10" s="19">
        <v>9</v>
      </c>
    </row>
    <row r="11" spans="2:65">
      <c r="B11" s="19">
        <v>2.4500000000000002</v>
      </c>
      <c r="C11" s="19">
        <v>0.45</v>
      </c>
      <c r="D11" s="19">
        <v>1.5</v>
      </c>
      <c r="E11" s="16"/>
      <c r="F11" s="19">
        <v>2.0499999999999998</v>
      </c>
      <c r="G11" s="19">
        <v>0.45</v>
      </c>
      <c r="H11" s="19">
        <v>2</v>
      </c>
      <c r="I11" s="16"/>
      <c r="J11" s="19">
        <v>1.8</v>
      </c>
      <c r="K11" s="19">
        <v>0.45</v>
      </c>
      <c r="L11" s="19"/>
      <c r="M11" s="19">
        <v>2.5</v>
      </c>
      <c r="N11" s="16"/>
      <c r="O11" s="19">
        <v>1.63</v>
      </c>
      <c r="P11" s="19">
        <v>0.45</v>
      </c>
      <c r="Q11" s="19">
        <v>3</v>
      </c>
      <c r="R11" s="16"/>
      <c r="S11" s="19">
        <v>1.5</v>
      </c>
      <c r="T11" s="19">
        <v>0.45</v>
      </c>
      <c r="U11" s="19">
        <v>3.5</v>
      </c>
      <c r="V11" s="16"/>
      <c r="W11" s="19">
        <v>1.41</v>
      </c>
      <c r="X11" s="19">
        <v>0.45</v>
      </c>
      <c r="Y11" s="19">
        <v>4</v>
      </c>
      <c r="Z11" s="16"/>
      <c r="AA11" s="19">
        <v>1.34</v>
      </c>
      <c r="AB11" s="19">
        <v>0.45</v>
      </c>
      <c r="AC11" s="19">
        <v>4.5</v>
      </c>
      <c r="AD11" s="16"/>
      <c r="AE11" s="19">
        <v>1.28</v>
      </c>
      <c r="AF11" s="19">
        <v>0.45</v>
      </c>
      <c r="AG11" s="19">
        <v>5</v>
      </c>
      <c r="AH11" s="16"/>
      <c r="AI11" s="19">
        <v>1.23</v>
      </c>
      <c r="AJ11" s="19">
        <v>0.45</v>
      </c>
      <c r="AK11" s="19">
        <v>5.5</v>
      </c>
      <c r="AL11" s="16"/>
      <c r="AM11" s="19">
        <v>1.19</v>
      </c>
      <c r="AN11" s="19">
        <v>0.45</v>
      </c>
      <c r="AO11" s="19">
        <v>6</v>
      </c>
      <c r="AP11" s="16"/>
      <c r="AQ11" s="19">
        <v>1.1599999999999999</v>
      </c>
      <c r="AR11" s="19">
        <v>0.45</v>
      </c>
      <c r="AS11" s="19">
        <v>6.5</v>
      </c>
      <c r="AT11" s="16"/>
      <c r="AU11" s="19">
        <v>1.1399999999999999</v>
      </c>
      <c r="AV11" s="19">
        <v>0.45</v>
      </c>
      <c r="AW11" s="19">
        <v>7</v>
      </c>
      <c r="AX11" s="16"/>
      <c r="AY11" s="19">
        <v>1.1100000000000001</v>
      </c>
      <c r="AZ11" s="19">
        <v>0.45</v>
      </c>
      <c r="BA11" s="19">
        <v>7.5</v>
      </c>
      <c r="BB11" s="16"/>
      <c r="BC11" s="19">
        <v>1.1000000000000001</v>
      </c>
      <c r="BD11" s="19">
        <v>0.45</v>
      </c>
      <c r="BE11" s="19">
        <v>8</v>
      </c>
      <c r="BF11" s="16"/>
      <c r="BG11" s="19">
        <v>1.08</v>
      </c>
      <c r="BH11" s="19">
        <v>0.45</v>
      </c>
      <c r="BI11" s="19">
        <v>8.5</v>
      </c>
      <c r="BJ11" s="16"/>
      <c r="BK11" s="19">
        <v>1.07</v>
      </c>
      <c r="BL11" s="19">
        <v>0.45</v>
      </c>
      <c r="BM11" s="19">
        <v>9</v>
      </c>
    </row>
    <row r="12" spans="2:65">
      <c r="B12" s="19">
        <v>2.0499999999999998</v>
      </c>
      <c r="C12" s="19">
        <v>0.55000000000000004</v>
      </c>
      <c r="D12" s="19">
        <v>1.5</v>
      </c>
      <c r="E12" s="16"/>
      <c r="F12" s="19">
        <v>1.73</v>
      </c>
      <c r="G12" s="19">
        <v>0.55000000000000004</v>
      </c>
      <c r="H12" s="19">
        <v>2</v>
      </c>
      <c r="I12" s="16"/>
      <c r="J12" s="19">
        <v>1.53</v>
      </c>
      <c r="K12" s="19">
        <v>0.55000000000000004</v>
      </c>
      <c r="L12" s="19"/>
      <c r="M12" s="19">
        <v>2.5</v>
      </c>
      <c r="N12" s="16"/>
      <c r="O12" s="19">
        <v>1.4</v>
      </c>
      <c r="P12" s="19">
        <v>0.55000000000000004</v>
      </c>
      <c r="Q12" s="19">
        <v>3</v>
      </c>
      <c r="R12" s="16"/>
      <c r="S12" s="19">
        <v>1.31</v>
      </c>
      <c r="T12" s="19">
        <v>0.55000000000000004</v>
      </c>
      <c r="U12" s="19">
        <v>3.5</v>
      </c>
      <c r="V12" s="16"/>
      <c r="W12" s="19">
        <v>1.24</v>
      </c>
      <c r="X12" s="19">
        <v>0.55000000000000004</v>
      </c>
      <c r="Y12" s="19">
        <v>4</v>
      </c>
      <c r="Z12" s="16"/>
      <c r="AA12" s="19">
        <v>1.19</v>
      </c>
      <c r="AB12" s="19">
        <v>0.55000000000000004</v>
      </c>
      <c r="AC12" s="19">
        <v>4.5</v>
      </c>
      <c r="AD12" s="16"/>
      <c r="AE12" s="19">
        <v>1.1499999999999999</v>
      </c>
      <c r="AF12" s="19">
        <v>0.55000000000000004</v>
      </c>
      <c r="AG12" s="19">
        <v>5</v>
      </c>
      <c r="AH12" s="16"/>
      <c r="AI12" s="19">
        <v>1.1200000000000001</v>
      </c>
      <c r="AJ12" s="19">
        <v>0.55000000000000004</v>
      </c>
      <c r="AK12" s="19">
        <v>5.5</v>
      </c>
      <c r="AL12" s="16"/>
      <c r="AM12" s="19">
        <v>1.0900000000000001</v>
      </c>
      <c r="AN12" s="19">
        <v>0.55000000000000004</v>
      </c>
      <c r="AO12" s="19">
        <v>6</v>
      </c>
      <c r="AP12" s="16"/>
      <c r="AQ12" s="19">
        <v>1.08</v>
      </c>
      <c r="AR12" s="19">
        <v>0.55000000000000004</v>
      </c>
      <c r="AS12" s="19">
        <v>6.5</v>
      </c>
      <c r="AT12" s="16"/>
      <c r="AU12" s="19">
        <v>1.06</v>
      </c>
      <c r="AV12" s="19">
        <v>0.55000000000000004</v>
      </c>
      <c r="AW12" s="19">
        <v>7</v>
      </c>
      <c r="AX12" s="16"/>
      <c r="AY12" s="19">
        <v>1.05</v>
      </c>
      <c r="AZ12" s="19">
        <v>0.55000000000000004</v>
      </c>
      <c r="BA12" s="19">
        <v>7.5</v>
      </c>
      <c r="BB12" s="16"/>
      <c r="BC12" s="19">
        <v>1.04</v>
      </c>
      <c r="BD12" s="19">
        <v>0.55000000000000004</v>
      </c>
      <c r="BE12" s="19">
        <v>8</v>
      </c>
      <c r="BF12" s="16"/>
      <c r="BG12" s="19">
        <v>1.04</v>
      </c>
      <c r="BH12" s="19">
        <v>0.55000000000000004</v>
      </c>
      <c r="BI12" s="19">
        <v>8.5</v>
      </c>
      <c r="BJ12" s="16"/>
      <c r="BK12" s="19">
        <v>1.03</v>
      </c>
      <c r="BL12" s="19">
        <v>0.55000000000000004</v>
      </c>
      <c r="BM12" s="19">
        <v>9</v>
      </c>
    </row>
    <row r="13" spans="2:65">
      <c r="B13" s="19">
        <v>1.78</v>
      </c>
      <c r="C13" s="19">
        <v>0.65</v>
      </c>
      <c r="D13" s="19">
        <v>1.5</v>
      </c>
      <c r="E13" s="16"/>
      <c r="F13" s="19">
        <v>1.52</v>
      </c>
      <c r="G13" s="19">
        <v>0.65</v>
      </c>
      <c r="H13" s="19">
        <v>2</v>
      </c>
      <c r="I13" s="16"/>
      <c r="J13" s="19">
        <v>1.36</v>
      </c>
      <c r="K13" s="19">
        <v>0.65</v>
      </c>
      <c r="L13" s="19"/>
      <c r="M13" s="19">
        <v>2.5</v>
      </c>
      <c r="N13" s="16"/>
      <c r="O13" s="19">
        <v>1.26</v>
      </c>
      <c r="P13" s="19">
        <v>0.65</v>
      </c>
      <c r="Q13" s="19">
        <v>3</v>
      </c>
      <c r="R13" s="16"/>
      <c r="S13" s="19">
        <v>1.19</v>
      </c>
      <c r="T13" s="19">
        <v>0.65</v>
      </c>
      <c r="U13" s="19">
        <v>3.5</v>
      </c>
      <c r="V13" s="16"/>
      <c r="W13" s="19">
        <v>1.1399999999999999</v>
      </c>
      <c r="X13" s="19">
        <v>0.65</v>
      </c>
      <c r="Y13" s="19">
        <v>4</v>
      </c>
      <c r="Z13" s="16"/>
      <c r="AA13" s="19">
        <v>1.1100000000000001</v>
      </c>
      <c r="AB13" s="19">
        <v>0.65</v>
      </c>
      <c r="AC13" s="19">
        <v>4.5</v>
      </c>
      <c r="AD13" s="16"/>
      <c r="AE13" s="19">
        <v>1.08</v>
      </c>
      <c r="AF13" s="19">
        <v>0.65</v>
      </c>
      <c r="AG13" s="19">
        <v>5</v>
      </c>
      <c r="AH13" s="16"/>
      <c r="AI13" s="19">
        <v>1.07</v>
      </c>
      <c r="AJ13" s="19">
        <v>0.65</v>
      </c>
      <c r="AK13" s="19">
        <v>5.5</v>
      </c>
      <c r="AL13" s="16"/>
      <c r="AM13" s="19">
        <v>1.05</v>
      </c>
      <c r="AN13" s="19">
        <v>0.65</v>
      </c>
      <c r="AO13" s="19">
        <v>6</v>
      </c>
      <c r="AP13" s="16"/>
      <c r="AQ13" s="19">
        <v>1.04</v>
      </c>
      <c r="AR13" s="19">
        <v>0.65</v>
      </c>
      <c r="AS13" s="19">
        <v>6.5</v>
      </c>
      <c r="AT13" s="16"/>
      <c r="AU13" s="19">
        <v>1.04</v>
      </c>
      <c r="AV13" s="19">
        <v>0.65</v>
      </c>
      <c r="AW13" s="19">
        <v>7</v>
      </c>
      <c r="AX13" s="16"/>
      <c r="AY13" s="19">
        <v>1.03</v>
      </c>
      <c r="AZ13" s="19">
        <v>0.65</v>
      </c>
      <c r="BA13" s="19">
        <v>7.5</v>
      </c>
      <c r="BB13" s="16"/>
      <c r="BC13" s="19">
        <v>1.03</v>
      </c>
      <c r="BD13" s="19">
        <v>0.65</v>
      </c>
      <c r="BE13" s="19">
        <v>8</v>
      </c>
      <c r="BF13" s="16"/>
      <c r="BG13" s="19">
        <v>1.02</v>
      </c>
      <c r="BH13" s="19">
        <v>0.65</v>
      </c>
      <c r="BI13" s="19">
        <v>8.5</v>
      </c>
      <c r="BJ13" s="16"/>
      <c r="BK13" s="19">
        <v>1.02</v>
      </c>
      <c r="BL13" s="19">
        <v>0.65</v>
      </c>
      <c r="BM13" s="19">
        <v>9</v>
      </c>
    </row>
    <row r="14" spans="2:65">
      <c r="B14" s="19">
        <v>1.6</v>
      </c>
      <c r="C14" s="19">
        <v>0.75</v>
      </c>
      <c r="D14" s="19">
        <v>1.5</v>
      </c>
      <c r="E14" s="16"/>
      <c r="F14" s="19">
        <v>1.38</v>
      </c>
      <c r="G14" s="19">
        <v>0.75</v>
      </c>
      <c r="H14" s="19">
        <v>2</v>
      </c>
      <c r="I14" s="16"/>
      <c r="J14" s="19">
        <v>1.25</v>
      </c>
      <c r="K14" s="19">
        <v>0.75</v>
      </c>
      <c r="L14" s="19"/>
      <c r="M14" s="19">
        <v>2.5</v>
      </c>
      <c r="N14" s="16"/>
      <c r="O14" s="19">
        <v>1.17</v>
      </c>
      <c r="P14" s="19">
        <v>0.75</v>
      </c>
      <c r="Q14" s="19">
        <v>3</v>
      </c>
      <c r="R14" s="16"/>
      <c r="S14" s="19">
        <v>1.1200000000000001</v>
      </c>
      <c r="T14" s="19">
        <v>0.75</v>
      </c>
      <c r="U14" s="19">
        <v>3.5</v>
      </c>
      <c r="V14" s="16"/>
      <c r="W14" s="19">
        <v>1.0900000000000001</v>
      </c>
      <c r="X14" s="19">
        <v>0.75</v>
      </c>
      <c r="Y14" s="19">
        <v>4</v>
      </c>
      <c r="Z14" s="16"/>
      <c r="AA14" s="19">
        <v>1.07</v>
      </c>
      <c r="AB14" s="19">
        <v>0.75</v>
      </c>
      <c r="AC14" s="19">
        <v>4.5</v>
      </c>
      <c r="AD14" s="16"/>
      <c r="AE14" s="19">
        <v>1.05</v>
      </c>
      <c r="AF14" s="19">
        <v>0.75</v>
      </c>
      <c r="AG14" s="19">
        <v>5</v>
      </c>
      <c r="AH14" s="16"/>
      <c r="AI14" s="19">
        <v>1.04</v>
      </c>
      <c r="AJ14" s="19">
        <v>0.75</v>
      </c>
      <c r="AK14" s="19">
        <v>5.5</v>
      </c>
      <c r="AL14" s="16"/>
      <c r="AM14" s="19">
        <v>1.03</v>
      </c>
      <c r="AN14" s="19">
        <v>0.75</v>
      </c>
      <c r="AO14" s="19">
        <v>6</v>
      </c>
      <c r="AP14" s="16"/>
      <c r="AQ14" s="19">
        <v>1.03</v>
      </c>
      <c r="AR14" s="19">
        <v>0.75</v>
      </c>
      <c r="AS14" s="19">
        <v>6.5</v>
      </c>
      <c r="AT14" s="16"/>
      <c r="AU14" s="19">
        <v>1.02</v>
      </c>
      <c r="AV14" s="19">
        <v>0.75</v>
      </c>
      <c r="AW14" s="19">
        <v>7</v>
      </c>
      <c r="AX14" s="16"/>
      <c r="AY14" s="19">
        <v>1.02</v>
      </c>
      <c r="AZ14" s="19">
        <v>0.75</v>
      </c>
      <c r="BA14" s="19">
        <v>7.5</v>
      </c>
      <c r="BB14" s="16"/>
      <c r="BC14" s="19">
        <v>1.02</v>
      </c>
      <c r="BD14" s="19">
        <v>0.75</v>
      </c>
      <c r="BE14" s="19">
        <v>8</v>
      </c>
      <c r="BF14" s="16"/>
      <c r="BG14" s="19">
        <v>1.02</v>
      </c>
      <c r="BH14" s="19">
        <v>0.75</v>
      </c>
      <c r="BI14" s="19">
        <v>8.5</v>
      </c>
      <c r="BJ14" s="16"/>
      <c r="BK14" s="19">
        <v>1.01</v>
      </c>
      <c r="BL14" s="19">
        <v>0.75</v>
      </c>
      <c r="BM14" s="19">
        <v>9</v>
      </c>
    </row>
    <row r="15" spans="2:65">
      <c r="B15" s="19">
        <v>1.46</v>
      </c>
      <c r="C15" s="19">
        <v>0.85</v>
      </c>
      <c r="D15" s="19">
        <v>1.5</v>
      </c>
      <c r="E15" s="16"/>
      <c r="F15" s="19">
        <v>1.28</v>
      </c>
      <c r="G15" s="19">
        <v>0.85</v>
      </c>
      <c r="H15" s="19">
        <v>2</v>
      </c>
      <c r="I15" s="16"/>
      <c r="J15" s="19">
        <v>1.18</v>
      </c>
      <c r="K15" s="19">
        <v>0.85</v>
      </c>
      <c r="L15" s="19"/>
      <c r="M15" s="19">
        <v>2.5</v>
      </c>
      <c r="N15" s="16"/>
      <c r="O15" s="19">
        <v>1.1200000000000001</v>
      </c>
      <c r="P15" s="19">
        <v>0.85</v>
      </c>
      <c r="Q15" s="19">
        <v>3</v>
      </c>
      <c r="R15" s="16"/>
      <c r="S15" s="19">
        <v>1.0900000000000001</v>
      </c>
      <c r="T15" s="19">
        <v>0.85</v>
      </c>
      <c r="U15" s="19">
        <v>3.5</v>
      </c>
      <c r="V15" s="16"/>
      <c r="W15" s="19">
        <v>1.06</v>
      </c>
      <c r="X15" s="19">
        <v>0.85</v>
      </c>
      <c r="Y15" s="19">
        <v>4</v>
      </c>
      <c r="Z15" s="16"/>
      <c r="AA15" s="19">
        <v>1.05</v>
      </c>
      <c r="AB15" s="19">
        <v>0.85</v>
      </c>
      <c r="AC15" s="19">
        <v>4.5</v>
      </c>
      <c r="AD15" s="16"/>
      <c r="AE15" s="19">
        <v>1.04</v>
      </c>
      <c r="AF15" s="19">
        <v>0.85</v>
      </c>
      <c r="AG15" s="19">
        <v>5</v>
      </c>
      <c r="AH15" s="16"/>
      <c r="AI15" s="19">
        <v>1.03</v>
      </c>
      <c r="AJ15" s="19">
        <v>0.85</v>
      </c>
      <c r="AK15" s="19">
        <v>5.5</v>
      </c>
      <c r="AL15" s="16"/>
      <c r="AM15" s="19">
        <v>1.02</v>
      </c>
      <c r="AN15" s="19">
        <v>0.85</v>
      </c>
      <c r="AO15" s="19">
        <v>6</v>
      </c>
      <c r="AP15" s="16"/>
      <c r="AQ15" s="19">
        <v>1.02</v>
      </c>
      <c r="AR15" s="19">
        <v>0.85</v>
      </c>
      <c r="AS15" s="19">
        <v>6.5</v>
      </c>
      <c r="AT15" s="16"/>
      <c r="AU15" s="19">
        <v>1.02</v>
      </c>
      <c r="AV15" s="19">
        <v>0.85</v>
      </c>
      <c r="AW15" s="19">
        <v>7</v>
      </c>
      <c r="AX15" s="16"/>
      <c r="AY15" s="19">
        <v>1.02</v>
      </c>
      <c r="AZ15" s="19">
        <v>0.85</v>
      </c>
      <c r="BA15" s="19">
        <v>7.5</v>
      </c>
      <c r="BB15" s="16"/>
      <c r="BC15" s="19">
        <v>1.01</v>
      </c>
      <c r="BD15" s="19">
        <v>0.85</v>
      </c>
      <c r="BE15" s="19">
        <v>8</v>
      </c>
      <c r="BF15" s="16"/>
      <c r="BG15" s="19">
        <v>1.01</v>
      </c>
      <c r="BH15" s="19">
        <v>0.85</v>
      </c>
      <c r="BI15" s="19">
        <v>8.5</v>
      </c>
      <c r="BJ15" s="16"/>
      <c r="BK15" s="19">
        <v>1.01</v>
      </c>
      <c r="BL15" s="19">
        <v>0.85</v>
      </c>
      <c r="BM15" s="19">
        <v>9</v>
      </c>
    </row>
    <row r="16" spans="2:65">
      <c r="B16" s="19">
        <v>1.36</v>
      </c>
      <c r="C16" s="19">
        <v>0.95</v>
      </c>
      <c r="D16" s="19">
        <v>1.5</v>
      </c>
      <c r="E16" s="16"/>
      <c r="F16" s="19">
        <v>1.21</v>
      </c>
      <c r="G16" s="19">
        <v>0.95</v>
      </c>
      <c r="H16" s="19">
        <v>2</v>
      </c>
      <c r="I16" s="16"/>
      <c r="J16" s="19">
        <v>1.1299999999999999</v>
      </c>
      <c r="K16" s="19">
        <v>0.95</v>
      </c>
      <c r="L16" s="19"/>
      <c r="M16" s="19">
        <v>2.5</v>
      </c>
      <c r="N16" s="16"/>
      <c r="O16" s="19">
        <v>1.0900000000000001</v>
      </c>
      <c r="P16" s="19">
        <v>0.95</v>
      </c>
      <c r="Q16" s="19">
        <v>3</v>
      </c>
      <c r="R16" s="16"/>
      <c r="S16" s="19">
        <v>1.06</v>
      </c>
      <c r="T16" s="19">
        <v>0.95</v>
      </c>
      <c r="U16" s="19">
        <v>3.5</v>
      </c>
      <c r="V16" s="16"/>
      <c r="W16" s="19">
        <v>1.05</v>
      </c>
      <c r="X16" s="19">
        <v>0.95</v>
      </c>
      <c r="Y16" s="19">
        <v>4</v>
      </c>
      <c r="Z16" s="16"/>
      <c r="AA16" s="19">
        <v>1.04</v>
      </c>
      <c r="AB16" s="19">
        <v>0.95</v>
      </c>
      <c r="AC16" s="19">
        <v>4.5</v>
      </c>
      <c r="AD16" s="16"/>
      <c r="AE16" s="19">
        <v>1.03</v>
      </c>
      <c r="AF16" s="19">
        <v>0.95</v>
      </c>
      <c r="AG16" s="19">
        <v>5</v>
      </c>
      <c r="AH16" s="16"/>
      <c r="AI16" s="19">
        <v>1.02</v>
      </c>
      <c r="AJ16" s="19">
        <v>0.95</v>
      </c>
      <c r="AK16" s="19">
        <v>5.5</v>
      </c>
      <c r="AL16" s="16"/>
      <c r="AM16" s="19">
        <v>1.02</v>
      </c>
      <c r="AN16" s="19">
        <v>0.95</v>
      </c>
      <c r="AO16" s="19">
        <v>6</v>
      </c>
      <c r="AP16" s="16"/>
      <c r="AQ16" s="19">
        <v>1.02</v>
      </c>
      <c r="AR16" s="19">
        <v>0.95</v>
      </c>
      <c r="AS16" s="19">
        <v>6.5</v>
      </c>
      <c r="AT16" s="16"/>
      <c r="AU16" s="19">
        <v>1.01</v>
      </c>
      <c r="AV16" s="19">
        <v>0.95</v>
      </c>
      <c r="AW16" s="19">
        <v>7</v>
      </c>
      <c r="AX16" s="16"/>
      <c r="AY16" s="19">
        <v>1.01</v>
      </c>
      <c r="AZ16" s="19">
        <v>0.95</v>
      </c>
      <c r="BA16" s="19">
        <v>7.5</v>
      </c>
      <c r="BB16" s="16"/>
      <c r="BC16" s="19">
        <v>1.01</v>
      </c>
      <c r="BD16" s="19">
        <v>0.95</v>
      </c>
      <c r="BE16" s="19">
        <v>8</v>
      </c>
      <c r="BF16" s="16"/>
      <c r="BG16" s="19">
        <v>1.01</v>
      </c>
      <c r="BH16" s="19">
        <v>0.95</v>
      </c>
      <c r="BI16" s="19">
        <v>8.5</v>
      </c>
      <c r="BJ16" s="16"/>
      <c r="BK16" s="19">
        <v>1.01</v>
      </c>
      <c r="BL16" s="19">
        <v>0.95</v>
      </c>
      <c r="BM16" s="19">
        <v>9</v>
      </c>
    </row>
    <row r="17" spans="2:81">
      <c r="B17" s="19">
        <v>1.29</v>
      </c>
      <c r="C17" s="19">
        <v>1.05</v>
      </c>
      <c r="D17" s="19">
        <v>1.5</v>
      </c>
      <c r="E17" s="16"/>
      <c r="F17" s="19">
        <v>1.1599999999999999</v>
      </c>
      <c r="G17" s="19">
        <v>1.05</v>
      </c>
      <c r="H17" s="19">
        <v>2</v>
      </c>
      <c r="I17" s="16"/>
      <c r="J17" s="19">
        <v>1.1000000000000001</v>
      </c>
      <c r="K17" s="19">
        <v>1.05</v>
      </c>
      <c r="L17" s="19"/>
      <c r="M17" s="19">
        <v>2.5</v>
      </c>
      <c r="N17" s="16"/>
      <c r="O17" s="19">
        <v>1.07</v>
      </c>
      <c r="P17" s="19">
        <v>1.05</v>
      </c>
      <c r="Q17" s="19">
        <v>3</v>
      </c>
      <c r="R17" s="16"/>
      <c r="S17" s="19">
        <v>1.05</v>
      </c>
      <c r="T17" s="19">
        <v>1.05</v>
      </c>
      <c r="U17" s="19">
        <v>3.5</v>
      </c>
      <c r="V17" s="16"/>
      <c r="W17" s="19">
        <v>1.04</v>
      </c>
      <c r="X17" s="19">
        <v>1.05</v>
      </c>
      <c r="Y17" s="19">
        <v>4</v>
      </c>
      <c r="Z17" s="16"/>
      <c r="AA17" s="19">
        <v>1.03</v>
      </c>
      <c r="AB17" s="19">
        <v>1.05</v>
      </c>
      <c r="AC17" s="19">
        <v>4.5</v>
      </c>
      <c r="AD17" s="16"/>
      <c r="AE17" s="19">
        <v>1.02</v>
      </c>
      <c r="AF17" s="19">
        <v>1.05</v>
      </c>
      <c r="AG17" s="19">
        <v>5</v>
      </c>
      <c r="AH17" s="16"/>
      <c r="AI17" s="19">
        <v>1.02</v>
      </c>
      <c r="AJ17" s="19">
        <v>1.05</v>
      </c>
      <c r="AK17" s="19">
        <v>5.5</v>
      </c>
      <c r="AL17" s="16"/>
      <c r="AM17" s="19">
        <v>1.01</v>
      </c>
      <c r="AN17" s="19">
        <v>1.05</v>
      </c>
      <c r="AO17" s="19">
        <v>6</v>
      </c>
      <c r="AP17" s="16"/>
      <c r="AQ17" s="19">
        <v>1.01</v>
      </c>
      <c r="AR17" s="19">
        <v>1.05</v>
      </c>
      <c r="AS17" s="19">
        <v>6.5</v>
      </c>
      <c r="AT17" s="16"/>
      <c r="AU17" s="19">
        <v>1.01</v>
      </c>
      <c r="AV17" s="19">
        <v>1.05</v>
      </c>
      <c r="AW17" s="19">
        <v>7</v>
      </c>
      <c r="AX17" s="16"/>
      <c r="AY17" s="19">
        <v>1.01</v>
      </c>
      <c r="AZ17" s="19">
        <v>1.05</v>
      </c>
      <c r="BA17" s="19">
        <v>7.5</v>
      </c>
      <c r="BB17" s="16"/>
      <c r="BC17" s="19">
        <v>1.01</v>
      </c>
      <c r="BD17" s="19">
        <v>1.05</v>
      </c>
      <c r="BE17" s="19">
        <v>8</v>
      </c>
      <c r="BF17" s="16"/>
      <c r="BG17" s="19">
        <v>1.01</v>
      </c>
      <c r="BH17" s="19">
        <v>1.05</v>
      </c>
      <c r="BI17" s="19">
        <v>8.5</v>
      </c>
      <c r="BJ17" s="16"/>
      <c r="BK17" s="19">
        <v>1.01</v>
      </c>
      <c r="BL17" s="19">
        <v>1.05</v>
      </c>
      <c r="BM17" s="19">
        <v>9</v>
      </c>
    </row>
    <row r="18" spans="2:81">
      <c r="B18" s="19">
        <v>1.23</v>
      </c>
      <c r="C18" s="19">
        <v>1.1499999999999999</v>
      </c>
      <c r="D18" s="19">
        <v>1.5</v>
      </c>
      <c r="E18" s="16"/>
      <c r="F18" s="19">
        <v>1.1299999999999999</v>
      </c>
      <c r="G18" s="19">
        <v>1.1499999999999999</v>
      </c>
      <c r="H18" s="19">
        <v>2</v>
      </c>
      <c r="I18" s="16"/>
      <c r="J18" s="19">
        <v>1.08</v>
      </c>
      <c r="K18" s="19">
        <v>1.1499999999999999</v>
      </c>
      <c r="L18" s="19"/>
      <c r="M18" s="19">
        <v>2.5</v>
      </c>
      <c r="N18" s="16"/>
      <c r="O18" s="19">
        <v>1.05</v>
      </c>
      <c r="P18" s="19">
        <v>1.1499999999999999</v>
      </c>
      <c r="Q18" s="19">
        <v>3</v>
      </c>
      <c r="R18" s="16"/>
      <c r="S18" s="19">
        <v>1.04</v>
      </c>
      <c r="T18" s="19">
        <v>1.1499999999999999</v>
      </c>
      <c r="U18" s="19">
        <v>3.5</v>
      </c>
      <c r="V18" s="16"/>
      <c r="W18" s="19">
        <v>1.03</v>
      </c>
      <c r="X18" s="19">
        <v>1.1499999999999999</v>
      </c>
      <c r="Y18" s="19">
        <v>4</v>
      </c>
      <c r="Z18" s="16"/>
      <c r="AA18" s="19">
        <v>1.02</v>
      </c>
      <c r="AB18" s="19">
        <v>1.1499999999999999</v>
      </c>
      <c r="AC18" s="19">
        <v>4.5</v>
      </c>
      <c r="AD18" s="16"/>
      <c r="AE18" s="19">
        <v>1.02</v>
      </c>
      <c r="AF18" s="19">
        <v>1.1499999999999999</v>
      </c>
      <c r="AG18" s="19">
        <v>5</v>
      </c>
      <c r="AH18" s="16"/>
      <c r="AI18" s="19">
        <v>1.01</v>
      </c>
      <c r="AJ18" s="19">
        <v>1.1499999999999999</v>
      </c>
      <c r="AK18" s="19">
        <v>5.5</v>
      </c>
      <c r="AL18" s="16"/>
      <c r="AM18" s="19">
        <v>1.01</v>
      </c>
      <c r="AN18" s="19">
        <v>1.1499999999999999</v>
      </c>
      <c r="AO18" s="19">
        <v>6</v>
      </c>
      <c r="AP18" s="16"/>
      <c r="AQ18" s="19">
        <v>1.01</v>
      </c>
      <c r="AR18" s="19">
        <v>1.1499999999999999</v>
      </c>
      <c r="AS18" s="19">
        <v>6.5</v>
      </c>
      <c r="AT18" s="16"/>
      <c r="AU18" s="19">
        <v>1.01</v>
      </c>
      <c r="AV18" s="19">
        <v>1.1499999999999999</v>
      </c>
      <c r="AW18" s="19">
        <v>7</v>
      </c>
      <c r="AX18" s="16"/>
      <c r="AY18" s="19">
        <v>1.01</v>
      </c>
      <c r="AZ18" s="19">
        <v>1.1499999999999999</v>
      </c>
      <c r="BA18" s="19">
        <v>7.5</v>
      </c>
      <c r="BB18" s="16"/>
      <c r="BC18" s="19">
        <v>1.01</v>
      </c>
      <c r="BD18" s="19">
        <v>1.1499999999999999</v>
      </c>
      <c r="BE18" s="19">
        <v>8</v>
      </c>
      <c r="BF18" s="16"/>
      <c r="BG18" s="19">
        <v>1.01</v>
      </c>
      <c r="BH18" s="19">
        <v>1.1499999999999999</v>
      </c>
      <c r="BI18" s="19">
        <v>8.5</v>
      </c>
      <c r="BJ18" s="16"/>
      <c r="BK18" s="19">
        <v>1.01</v>
      </c>
      <c r="BL18" s="19">
        <v>1.1499999999999999</v>
      </c>
      <c r="BM18" s="19">
        <v>9</v>
      </c>
    </row>
    <row r="19" spans="2:81">
      <c r="B19" s="19">
        <v>1.19</v>
      </c>
      <c r="C19" s="19">
        <v>1.25</v>
      </c>
      <c r="D19" s="19">
        <v>1.5</v>
      </c>
      <c r="E19" s="16"/>
      <c r="F19" s="19">
        <v>1.1100000000000001</v>
      </c>
      <c r="G19" s="19">
        <v>1.25</v>
      </c>
      <c r="H19" s="19">
        <v>2</v>
      </c>
      <c r="I19" s="16"/>
      <c r="J19" s="19">
        <v>1.07</v>
      </c>
      <c r="K19" s="19">
        <v>1.25</v>
      </c>
      <c r="L19" s="19"/>
      <c r="M19" s="19">
        <v>2.5</v>
      </c>
      <c r="N19" s="16"/>
      <c r="O19" s="19">
        <v>1.04</v>
      </c>
      <c r="P19" s="19">
        <v>1.25</v>
      </c>
      <c r="Q19" s="19">
        <v>3</v>
      </c>
      <c r="R19" s="16"/>
      <c r="S19" s="19">
        <v>1.03</v>
      </c>
      <c r="T19" s="19">
        <v>1.25</v>
      </c>
      <c r="U19" s="19">
        <v>3.5</v>
      </c>
      <c r="V19" s="16"/>
      <c r="W19" s="19">
        <v>1.02</v>
      </c>
      <c r="X19" s="19">
        <v>1.25</v>
      </c>
      <c r="Y19" s="19">
        <v>4</v>
      </c>
      <c r="Z19" s="16"/>
      <c r="AA19" s="19">
        <v>1.02</v>
      </c>
      <c r="AB19" s="19">
        <v>1.25</v>
      </c>
      <c r="AC19" s="19">
        <v>4.5</v>
      </c>
      <c r="AD19" s="16"/>
      <c r="AE19" s="19">
        <v>1.01</v>
      </c>
      <c r="AF19" s="19">
        <v>1.25</v>
      </c>
      <c r="AG19" s="19">
        <v>5</v>
      </c>
      <c r="AH19" s="16"/>
      <c r="AI19" s="19">
        <v>1.01</v>
      </c>
      <c r="AJ19" s="19">
        <v>1.25</v>
      </c>
      <c r="AK19" s="19">
        <v>5.5</v>
      </c>
      <c r="AL19" s="16"/>
      <c r="AM19" s="19">
        <v>1.01</v>
      </c>
      <c r="AN19" s="19">
        <v>1.25</v>
      </c>
      <c r="AO19" s="19">
        <v>6</v>
      </c>
      <c r="AP19" s="16"/>
      <c r="AQ19" s="19">
        <v>1.01</v>
      </c>
      <c r="AR19" s="19">
        <v>1.25</v>
      </c>
      <c r="AS19" s="19">
        <v>6.5</v>
      </c>
      <c r="AT19" s="16"/>
      <c r="AU19" s="19">
        <v>1.01</v>
      </c>
      <c r="AV19" s="19">
        <v>1.25</v>
      </c>
      <c r="AW19" s="19">
        <v>7</v>
      </c>
      <c r="AX19" s="16"/>
      <c r="AY19" s="19">
        <v>1.01</v>
      </c>
      <c r="AZ19" s="19">
        <v>1.25</v>
      </c>
      <c r="BA19" s="19">
        <v>7.5</v>
      </c>
      <c r="BB19" s="16"/>
      <c r="BC19" s="19">
        <v>1.01</v>
      </c>
      <c r="BD19" s="19">
        <v>1.25</v>
      </c>
      <c r="BE19" s="19">
        <v>8</v>
      </c>
      <c r="BF19" s="16"/>
      <c r="BG19" s="19">
        <v>1</v>
      </c>
      <c r="BH19" s="19">
        <v>1.25</v>
      </c>
      <c r="BI19" s="19">
        <v>8.5</v>
      </c>
      <c r="BJ19" s="16"/>
      <c r="BK19" s="19">
        <v>1</v>
      </c>
      <c r="BL19" s="19">
        <v>1.25</v>
      </c>
      <c r="BM19" s="19">
        <v>9</v>
      </c>
    </row>
    <row r="20" spans="2:81">
      <c r="B20" s="19">
        <v>1.1599999999999999</v>
      </c>
      <c r="C20" s="19">
        <v>1.35</v>
      </c>
      <c r="D20" s="19">
        <v>1.5</v>
      </c>
      <c r="E20" s="16"/>
      <c r="F20" s="19">
        <v>1.0900000000000001</v>
      </c>
      <c r="G20" s="19">
        <v>1.35</v>
      </c>
      <c r="H20" s="19">
        <v>2</v>
      </c>
      <c r="I20" s="16"/>
      <c r="J20" s="19">
        <v>1.05</v>
      </c>
      <c r="K20" s="19">
        <v>1.35</v>
      </c>
      <c r="L20" s="19"/>
      <c r="M20" s="19">
        <v>2.5</v>
      </c>
      <c r="N20" s="16"/>
      <c r="O20" s="19">
        <v>1.04</v>
      </c>
      <c r="P20" s="19">
        <v>1.35</v>
      </c>
      <c r="Q20" s="19">
        <v>3</v>
      </c>
      <c r="R20" s="16"/>
      <c r="S20" s="19">
        <v>1.03</v>
      </c>
      <c r="T20" s="19">
        <v>1.35</v>
      </c>
      <c r="U20" s="19">
        <v>3.5</v>
      </c>
      <c r="V20" s="16"/>
      <c r="W20" s="19">
        <v>1.02</v>
      </c>
      <c r="X20" s="19">
        <v>1.35</v>
      </c>
      <c r="Y20" s="19">
        <v>4</v>
      </c>
      <c r="Z20" s="16"/>
      <c r="AA20" s="19">
        <v>1.02</v>
      </c>
      <c r="AB20" s="19">
        <v>1.35</v>
      </c>
      <c r="AC20" s="19">
        <v>4.5</v>
      </c>
      <c r="AD20" s="16"/>
      <c r="AE20" s="19">
        <v>1.01</v>
      </c>
      <c r="AF20" s="19">
        <v>1.35</v>
      </c>
      <c r="AG20" s="19">
        <v>5</v>
      </c>
      <c r="AH20" s="16"/>
      <c r="AI20" s="19">
        <v>1.01</v>
      </c>
      <c r="AJ20" s="19">
        <v>1.35</v>
      </c>
      <c r="AK20" s="19">
        <v>5.5</v>
      </c>
      <c r="AL20" s="16"/>
      <c r="AM20" s="19">
        <v>1.01</v>
      </c>
      <c r="AN20" s="19">
        <v>1.35</v>
      </c>
      <c r="AO20" s="19">
        <v>6</v>
      </c>
      <c r="AP20" s="16"/>
      <c r="AQ20" s="19">
        <v>1.01</v>
      </c>
      <c r="AR20" s="19">
        <v>1.35</v>
      </c>
      <c r="AS20" s="19">
        <v>6.5</v>
      </c>
      <c r="AT20" s="16"/>
      <c r="AU20" s="19">
        <v>1.01</v>
      </c>
      <c r="AV20" s="19">
        <v>1.35</v>
      </c>
      <c r="AW20" s="19">
        <v>7</v>
      </c>
      <c r="AX20" s="16"/>
      <c r="AY20" s="19">
        <v>1.01</v>
      </c>
      <c r="AZ20" s="19">
        <v>1.35</v>
      </c>
      <c r="BA20" s="19">
        <v>7.5</v>
      </c>
      <c r="BB20" s="16"/>
      <c r="BC20" s="19">
        <v>1</v>
      </c>
      <c r="BD20" s="19">
        <v>1.35</v>
      </c>
      <c r="BE20" s="19">
        <v>8</v>
      </c>
      <c r="BF20" s="16"/>
      <c r="BG20" s="19">
        <v>1</v>
      </c>
      <c r="BH20" s="19">
        <v>1.35</v>
      </c>
      <c r="BI20" s="19">
        <v>8.5</v>
      </c>
      <c r="BJ20" s="16"/>
      <c r="BK20" s="19">
        <v>1</v>
      </c>
      <c r="BL20" s="19">
        <v>1.35</v>
      </c>
      <c r="BM20" s="19">
        <v>9</v>
      </c>
    </row>
    <row r="21" spans="2:81">
      <c r="B21" s="19">
        <v>1.1299999999999999</v>
      </c>
      <c r="C21" s="19">
        <v>1.45</v>
      </c>
      <c r="D21" s="19">
        <v>1.5</v>
      </c>
      <c r="E21" s="16"/>
      <c r="F21" s="19">
        <v>1.07</v>
      </c>
      <c r="G21" s="19">
        <v>1.45</v>
      </c>
      <c r="H21" s="19">
        <v>2</v>
      </c>
      <c r="I21" s="16"/>
      <c r="J21" s="19">
        <v>1.05</v>
      </c>
      <c r="K21" s="19">
        <v>1.45</v>
      </c>
      <c r="L21" s="19"/>
      <c r="M21" s="19">
        <v>2.5</v>
      </c>
      <c r="N21" s="16"/>
      <c r="O21" s="19">
        <v>1.03</v>
      </c>
      <c r="P21" s="19">
        <v>1.45</v>
      </c>
      <c r="Q21" s="19">
        <v>3</v>
      </c>
      <c r="R21" s="16"/>
      <c r="S21" s="19">
        <v>1.02</v>
      </c>
      <c r="T21" s="19">
        <v>1.45</v>
      </c>
      <c r="U21" s="19">
        <v>3.5</v>
      </c>
      <c r="V21" s="16"/>
      <c r="W21" s="19">
        <v>1.02</v>
      </c>
      <c r="X21" s="19">
        <v>1.45</v>
      </c>
      <c r="Y21" s="19">
        <v>4</v>
      </c>
      <c r="Z21" s="16"/>
      <c r="AA21" s="19">
        <v>1.01</v>
      </c>
      <c r="AB21" s="19">
        <v>1.45</v>
      </c>
      <c r="AC21" s="19">
        <v>4.5</v>
      </c>
      <c r="AD21" s="16"/>
      <c r="AE21" s="19">
        <v>1.01</v>
      </c>
      <c r="AF21" s="19">
        <v>1.45</v>
      </c>
      <c r="AG21" s="19">
        <v>5</v>
      </c>
      <c r="AH21" s="16"/>
      <c r="AI21" s="19">
        <v>1.01</v>
      </c>
      <c r="AJ21" s="19">
        <v>1.45</v>
      </c>
      <c r="AK21" s="19">
        <v>5.5</v>
      </c>
      <c r="AL21" s="16"/>
      <c r="AM21" s="19">
        <v>1.01</v>
      </c>
      <c r="AN21" s="19">
        <v>1.45</v>
      </c>
      <c r="AO21" s="19">
        <v>6</v>
      </c>
      <c r="AP21" s="16"/>
      <c r="AQ21" s="19">
        <v>1.01</v>
      </c>
      <c r="AR21" s="19">
        <v>1.45</v>
      </c>
      <c r="AS21" s="19">
        <v>6.5</v>
      </c>
      <c r="AT21" s="16"/>
      <c r="AU21" s="19">
        <v>1.01</v>
      </c>
      <c r="AV21" s="19">
        <v>1.45</v>
      </c>
      <c r="AW21" s="19">
        <v>7</v>
      </c>
      <c r="AX21" s="16"/>
      <c r="AY21" s="19">
        <v>1</v>
      </c>
      <c r="AZ21" s="19">
        <v>1.45</v>
      </c>
      <c r="BA21" s="19">
        <v>7.5</v>
      </c>
      <c r="BB21" s="16"/>
      <c r="BC21" s="19">
        <v>1</v>
      </c>
      <c r="BD21" s="19">
        <v>1.45</v>
      </c>
      <c r="BE21" s="19">
        <v>8</v>
      </c>
      <c r="BF21" s="16"/>
      <c r="BG21" s="19">
        <v>1</v>
      </c>
      <c r="BH21" s="19">
        <v>1.45</v>
      </c>
      <c r="BI21" s="19">
        <v>8.5</v>
      </c>
      <c r="BJ21" s="16"/>
      <c r="BK21" s="19">
        <v>1</v>
      </c>
      <c r="BL21" s="19">
        <v>1.45</v>
      </c>
      <c r="BM21" s="19">
        <v>9</v>
      </c>
    </row>
    <row r="22" spans="2:81">
      <c r="B22" s="19">
        <v>1.1100000000000001</v>
      </c>
      <c r="C22" s="19">
        <v>1.55</v>
      </c>
      <c r="D22" s="19">
        <v>1.5</v>
      </c>
      <c r="E22" s="16"/>
      <c r="F22" s="19">
        <v>1.06</v>
      </c>
      <c r="G22" s="19">
        <v>1.55</v>
      </c>
      <c r="H22" s="19">
        <v>2</v>
      </c>
      <c r="I22" s="16"/>
      <c r="J22" s="19">
        <v>1.04</v>
      </c>
      <c r="K22" s="19">
        <v>1.55</v>
      </c>
      <c r="L22" s="19"/>
      <c r="M22" s="19">
        <v>2.5</v>
      </c>
      <c r="N22" s="16"/>
      <c r="O22" s="19">
        <v>1.03</v>
      </c>
      <c r="P22" s="19">
        <v>1.55</v>
      </c>
      <c r="Q22" s="19">
        <v>3</v>
      </c>
      <c r="R22" s="16"/>
      <c r="S22" s="19">
        <v>1.02</v>
      </c>
      <c r="T22" s="19">
        <v>1.55</v>
      </c>
      <c r="U22" s="19">
        <v>3.5</v>
      </c>
      <c r="V22" s="16"/>
      <c r="W22" s="19">
        <v>1.01</v>
      </c>
      <c r="X22" s="19">
        <v>1.55</v>
      </c>
      <c r="Y22" s="19">
        <v>4</v>
      </c>
      <c r="Z22" s="16"/>
      <c r="AA22" s="19">
        <v>1.01</v>
      </c>
      <c r="AB22" s="19">
        <v>1.55</v>
      </c>
      <c r="AC22" s="19">
        <v>4.5</v>
      </c>
      <c r="AD22" s="16"/>
      <c r="AE22" s="19">
        <v>1.01</v>
      </c>
      <c r="AF22" s="19">
        <v>1.55</v>
      </c>
      <c r="AG22" s="19">
        <v>5</v>
      </c>
      <c r="AH22" s="16"/>
      <c r="AI22" s="19">
        <v>1.01</v>
      </c>
      <c r="AJ22" s="19">
        <v>1.55</v>
      </c>
      <c r="AK22" s="19">
        <v>5.5</v>
      </c>
      <c r="AL22" s="16"/>
      <c r="AM22" s="19">
        <v>1.01</v>
      </c>
      <c r="AN22" s="19">
        <v>1.55</v>
      </c>
      <c r="AO22" s="19">
        <v>6</v>
      </c>
      <c r="AP22" s="16"/>
      <c r="AQ22" s="19">
        <v>1.01</v>
      </c>
      <c r="AR22" s="19">
        <v>1.55</v>
      </c>
      <c r="AS22" s="19">
        <v>6.5</v>
      </c>
      <c r="AT22" s="16"/>
      <c r="AU22" s="19">
        <v>1</v>
      </c>
      <c r="AV22" s="19">
        <v>1.55</v>
      </c>
      <c r="AW22" s="19">
        <v>7</v>
      </c>
      <c r="AX22" s="16"/>
      <c r="AY22" s="19">
        <v>1</v>
      </c>
      <c r="AZ22" s="19">
        <v>1.55</v>
      </c>
      <c r="BA22" s="19">
        <v>7.5</v>
      </c>
      <c r="BB22" s="16"/>
      <c r="BC22" s="19">
        <v>1</v>
      </c>
      <c r="BD22" s="19">
        <v>1.55</v>
      </c>
      <c r="BE22" s="19">
        <v>8</v>
      </c>
      <c r="BF22" s="16"/>
      <c r="BG22" s="19">
        <v>1</v>
      </c>
      <c r="BH22" s="19">
        <v>1.55</v>
      </c>
      <c r="BI22" s="19">
        <v>8.5</v>
      </c>
      <c r="BJ22" s="16"/>
      <c r="BK22" s="19">
        <v>1</v>
      </c>
      <c r="BL22" s="19">
        <v>1.55</v>
      </c>
      <c r="BM22" s="19">
        <v>9</v>
      </c>
    </row>
    <row r="23" spans="2:81">
      <c r="S23" s="18"/>
      <c r="T23" s="18"/>
      <c r="U23" s="18"/>
      <c r="W23" s="18"/>
      <c r="X23" s="18"/>
      <c r="Y23" s="18"/>
      <c r="AA23" s="18"/>
      <c r="AB23" s="18"/>
      <c r="AC23" s="18"/>
      <c r="AE23" s="18"/>
      <c r="AF23" s="18"/>
      <c r="AG23" s="18"/>
      <c r="AI23" s="18"/>
      <c r="AJ23" s="18"/>
      <c r="AK23" s="18"/>
      <c r="AM23" s="18"/>
      <c r="AN23" s="18"/>
      <c r="AO23" s="18"/>
      <c r="AQ23" s="18"/>
      <c r="AR23" s="18"/>
      <c r="AS23" s="18"/>
      <c r="AU23" s="18"/>
      <c r="AV23" s="18"/>
      <c r="AW23" s="18"/>
      <c r="AY23" s="18"/>
      <c r="AZ23" s="18"/>
      <c r="BA23" s="18"/>
      <c r="BC23" s="18"/>
      <c r="BD23" s="18"/>
      <c r="BE23" s="18"/>
      <c r="BG23" s="18"/>
      <c r="BH23" s="18"/>
      <c r="BI23" s="18"/>
      <c r="BK23" s="18"/>
      <c r="BL23" s="18"/>
      <c r="BM23" s="18"/>
      <c r="BO23" s="18"/>
      <c r="BP23" s="18"/>
      <c r="BQ23" s="18"/>
      <c r="BS23" s="18"/>
      <c r="BT23" s="18"/>
      <c r="BU23" s="18"/>
      <c r="BW23" s="18"/>
      <c r="BX23" s="18"/>
      <c r="BY23" s="18"/>
      <c r="CA23" s="18"/>
      <c r="CB23" s="18"/>
      <c r="CC23" s="18"/>
    </row>
    <row r="24" spans="2:81">
      <c r="S24" s="18"/>
      <c r="T24" s="18"/>
      <c r="U24" s="18"/>
      <c r="W24" s="18"/>
      <c r="X24" s="18"/>
      <c r="Y24" s="18"/>
      <c r="AA24" s="18"/>
      <c r="AB24" s="18"/>
      <c r="AC24" s="18"/>
      <c r="AE24" s="18"/>
      <c r="AF24" s="18"/>
      <c r="AG24" s="18"/>
      <c r="AI24" s="18"/>
      <c r="AJ24" s="18"/>
      <c r="AK24" s="18"/>
      <c r="AM24" s="18"/>
      <c r="AN24" s="18"/>
      <c r="AO24" s="18"/>
      <c r="AQ24" s="18"/>
      <c r="AR24" s="18"/>
      <c r="AS24" s="18"/>
      <c r="AU24" s="18"/>
      <c r="AV24" s="18"/>
      <c r="AW24" s="18"/>
      <c r="AY24" s="18"/>
      <c r="AZ24" s="18"/>
      <c r="BA24" s="18"/>
      <c r="BC24" s="18"/>
      <c r="BD24" s="18"/>
      <c r="BE24" s="18"/>
      <c r="BG24" s="18"/>
      <c r="BH24" s="18"/>
      <c r="BI24" s="18"/>
      <c r="BK24" s="18"/>
      <c r="BL24" s="18"/>
      <c r="BM24" s="18"/>
      <c r="BO24" s="18"/>
      <c r="BP24" s="18"/>
      <c r="BQ24" s="18"/>
      <c r="BS24" s="18"/>
      <c r="BT24" s="18"/>
      <c r="BU24" s="18"/>
      <c r="BW24" s="18"/>
      <c r="BX24" s="18"/>
      <c r="BY24" s="18"/>
      <c r="CA24" s="18"/>
      <c r="CB24" s="18"/>
      <c r="CC24" s="18"/>
    </row>
    <row r="25" spans="2:81">
      <c r="S25" s="18"/>
      <c r="T25" s="18"/>
      <c r="U25" s="18"/>
      <c r="W25" s="18"/>
      <c r="X25" s="18"/>
      <c r="Y25" s="18"/>
      <c r="AA25" s="18"/>
      <c r="AB25" s="18"/>
      <c r="AC25" s="18"/>
      <c r="AE25" s="18"/>
      <c r="AF25" s="18"/>
      <c r="AG25" s="18"/>
      <c r="AI25" s="18"/>
      <c r="AJ25" s="18"/>
      <c r="AK25" s="18"/>
      <c r="AM25" s="18"/>
      <c r="AN25" s="18"/>
      <c r="AO25" s="18"/>
      <c r="AQ25" s="18"/>
      <c r="AR25" s="18"/>
      <c r="AS25" s="18"/>
      <c r="AU25" s="18"/>
      <c r="AV25" s="18"/>
      <c r="AW25" s="18"/>
      <c r="AY25" s="18"/>
      <c r="AZ25" s="18"/>
      <c r="BA25" s="18"/>
      <c r="BC25" s="18"/>
      <c r="BD25" s="18"/>
      <c r="BE25" s="18"/>
      <c r="BG25" s="18"/>
      <c r="BH25" s="18"/>
      <c r="BI25" s="18"/>
      <c r="BK25" s="18"/>
      <c r="BL25" s="18"/>
      <c r="BM25" s="18"/>
      <c r="BO25" s="18"/>
      <c r="BP25" s="18"/>
      <c r="BQ25" s="18"/>
      <c r="BS25" s="18"/>
      <c r="BT25" s="18"/>
      <c r="BU25" s="18"/>
      <c r="BW25" s="18"/>
      <c r="BX25" s="18"/>
      <c r="BY25" s="18"/>
      <c r="CA25" s="18"/>
      <c r="CB25" s="18"/>
      <c r="CC25" s="18"/>
    </row>
    <row r="26" spans="2:81">
      <c r="S26" s="18"/>
      <c r="T26" s="18"/>
      <c r="U26" s="18"/>
      <c r="W26" s="18"/>
      <c r="X26" s="18"/>
      <c r="Y26" s="18"/>
      <c r="AA26" s="18"/>
      <c r="AB26" s="18"/>
      <c r="AC26" s="18"/>
      <c r="AE26" s="18"/>
      <c r="AF26" s="18"/>
      <c r="AG26" s="18"/>
      <c r="AI26" s="18"/>
      <c r="AJ26" s="18"/>
      <c r="AK26" s="18"/>
      <c r="AM26" s="18"/>
      <c r="AN26" s="18"/>
      <c r="AO26" s="18"/>
      <c r="AQ26" s="18"/>
      <c r="AR26" s="18"/>
      <c r="AS26" s="18"/>
      <c r="AU26" s="18"/>
      <c r="AV26" s="18"/>
      <c r="AW26" s="18"/>
      <c r="AY26" s="18"/>
      <c r="AZ26" s="18"/>
      <c r="BA26" s="18"/>
      <c r="BC26" s="18"/>
      <c r="BD26" s="18"/>
      <c r="BE26" s="18"/>
      <c r="BG26" s="18"/>
      <c r="BH26" s="18"/>
      <c r="BI26" s="18"/>
      <c r="BK26" s="18"/>
      <c r="BL26" s="18"/>
      <c r="BM26" s="18"/>
      <c r="BO26" s="18"/>
      <c r="BP26" s="18"/>
      <c r="BQ26" s="18"/>
      <c r="BS26" s="18"/>
      <c r="BT26" s="18"/>
      <c r="BU26" s="18"/>
      <c r="BW26" s="18"/>
      <c r="BX26" s="18"/>
      <c r="BY26" s="18"/>
      <c r="CA26" s="18"/>
      <c r="CB26" s="18"/>
      <c r="CC26" s="18"/>
    </row>
    <row r="27" spans="2:81">
      <c r="S27" s="18"/>
      <c r="T27" s="18"/>
      <c r="U27" s="18"/>
      <c r="W27" s="18"/>
      <c r="X27" s="18"/>
      <c r="Y27" s="18"/>
      <c r="AA27" s="18"/>
      <c r="AB27" s="18"/>
      <c r="AC27" s="18"/>
      <c r="AE27" s="18"/>
      <c r="AF27" s="18"/>
      <c r="AG27" s="18"/>
      <c r="AI27" s="18"/>
      <c r="AJ27" s="18"/>
      <c r="AK27" s="18"/>
      <c r="AM27" s="18"/>
      <c r="AN27" s="18"/>
      <c r="AO27" s="18"/>
      <c r="AQ27" s="18"/>
      <c r="AR27" s="18"/>
      <c r="AS27" s="18"/>
      <c r="AU27" s="18"/>
      <c r="AV27" s="18"/>
      <c r="AW27" s="18"/>
      <c r="AY27" s="18"/>
      <c r="AZ27" s="18"/>
      <c r="BA27" s="18"/>
      <c r="BC27" s="18"/>
      <c r="BD27" s="18"/>
      <c r="BE27" s="18"/>
      <c r="BG27" s="18"/>
      <c r="BH27" s="18"/>
      <c r="BI27" s="18"/>
      <c r="BK27" s="18"/>
      <c r="BL27" s="18"/>
      <c r="BM27" s="18"/>
      <c r="BO27" s="18"/>
      <c r="BP27" s="18"/>
      <c r="BQ27" s="18"/>
      <c r="BS27" s="18"/>
      <c r="BT27" s="18"/>
      <c r="BU27" s="18"/>
      <c r="BW27" s="18"/>
      <c r="BX27" s="18"/>
      <c r="BY27" s="18"/>
      <c r="CA27" s="18"/>
      <c r="CB27" s="18"/>
      <c r="CC27" s="18"/>
    </row>
    <row r="28" spans="2:81">
      <c r="S28" s="18"/>
      <c r="T28" s="18"/>
      <c r="U28" s="18"/>
      <c r="W28" s="18"/>
      <c r="X28" s="18"/>
      <c r="Y28" s="18"/>
      <c r="AA28" s="18"/>
      <c r="AB28" s="18"/>
      <c r="AC28" s="18"/>
      <c r="AE28" s="18"/>
      <c r="AF28" s="18"/>
      <c r="AG28" s="18"/>
      <c r="AI28" s="18"/>
      <c r="AJ28" s="18"/>
      <c r="AK28" s="18"/>
      <c r="AM28" s="18"/>
      <c r="AN28" s="18"/>
      <c r="AO28" s="18"/>
      <c r="AQ28" s="18"/>
      <c r="AR28" s="18"/>
      <c r="AS28" s="18"/>
      <c r="AU28" s="18"/>
      <c r="AV28" s="18"/>
      <c r="AW28" s="18"/>
      <c r="AY28" s="18"/>
      <c r="AZ28" s="18"/>
      <c r="BA28" s="18"/>
      <c r="BC28" s="18"/>
      <c r="BD28" s="18"/>
      <c r="BE28" s="18"/>
      <c r="BG28" s="18"/>
      <c r="BH28" s="18"/>
      <c r="BI28" s="18"/>
      <c r="BK28" s="18"/>
      <c r="BL28" s="18"/>
      <c r="BM28" s="18"/>
      <c r="BO28" s="18"/>
      <c r="BP28" s="18"/>
      <c r="BQ28" s="18"/>
      <c r="BS28" s="18"/>
      <c r="BT28" s="18"/>
      <c r="BU28" s="18"/>
      <c r="BW28" s="18"/>
      <c r="BX28" s="18"/>
      <c r="BY28" s="18"/>
      <c r="CA28" s="18"/>
      <c r="CB28" s="18"/>
      <c r="CC28" s="18"/>
    </row>
    <row r="29" spans="2:81">
      <c r="S29" s="18"/>
      <c r="T29" s="18"/>
      <c r="U29" s="18"/>
      <c r="W29" s="18"/>
      <c r="X29" s="18"/>
      <c r="Y29" s="18"/>
      <c r="AA29" s="18"/>
      <c r="AB29" s="18"/>
      <c r="AC29" s="18"/>
      <c r="AE29" s="18"/>
      <c r="AF29" s="18"/>
      <c r="AG29" s="18"/>
      <c r="AI29" s="18"/>
      <c r="AJ29" s="18"/>
      <c r="AK29" s="18"/>
      <c r="AM29" s="18"/>
      <c r="AN29" s="18"/>
      <c r="AO29" s="18"/>
      <c r="AQ29" s="18"/>
      <c r="AR29" s="18"/>
      <c r="AS29" s="18"/>
      <c r="AU29" s="18"/>
      <c r="AV29" s="18"/>
      <c r="AW29" s="18"/>
      <c r="AY29" s="18"/>
      <c r="AZ29" s="18"/>
      <c r="BA29" s="18"/>
      <c r="BC29" s="18"/>
      <c r="BD29" s="18"/>
      <c r="BE29" s="18"/>
      <c r="BG29" s="18"/>
      <c r="BH29" s="18"/>
      <c r="BI29" s="18"/>
      <c r="BK29" s="18"/>
      <c r="BL29" s="18"/>
      <c r="BM29" s="18"/>
      <c r="BO29" s="18"/>
      <c r="BP29" s="18"/>
      <c r="BQ29" s="18"/>
      <c r="BS29" s="18"/>
      <c r="BT29" s="18"/>
      <c r="BU29" s="18"/>
      <c r="BW29" s="18"/>
      <c r="BX29" s="18"/>
      <c r="BY29" s="18"/>
      <c r="CA29" s="18"/>
      <c r="CB29" s="18"/>
      <c r="CC29" s="18"/>
    </row>
    <row r="30" spans="2:81">
      <c r="S30" s="18"/>
      <c r="T30" s="18"/>
      <c r="U30" s="18"/>
      <c r="W30" s="18"/>
      <c r="X30" s="18"/>
      <c r="Y30" s="18"/>
      <c r="AA30" s="18"/>
      <c r="AB30" s="18"/>
      <c r="AC30" s="18"/>
      <c r="AE30" s="18"/>
      <c r="AF30" s="18"/>
      <c r="AG30" s="18"/>
      <c r="AI30" s="18"/>
      <c r="AJ30" s="18"/>
      <c r="AK30" s="18"/>
      <c r="AM30" s="18"/>
      <c r="AN30" s="18"/>
      <c r="AO30" s="18"/>
      <c r="AQ30" s="18"/>
      <c r="AR30" s="18"/>
      <c r="AS30" s="18"/>
      <c r="AU30" s="18"/>
      <c r="AV30" s="18"/>
      <c r="AW30" s="18"/>
      <c r="AY30" s="18"/>
      <c r="AZ30" s="18"/>
      <c r="BA30" s="18"/>
      <c r="BC30" s="18"/>
      <c r="BD30" s="18"/>
      <c r="BE30" s="18"/>
      <c r="BG30" s="18"/>
      <c r="BH30" s="18"/>
      <c r="BI30" s="18"/>
      <c r="BK30" s="18"/>
      <c r="BL30" s="18"/>
      <c r="BM30" s="18"/>
      <c r="BO30" s="18"/>
      <c r="BP30" s="18"/>
      <c r="BQ30" s="18"/>
      <c r="BS30" s="18"/>
      <c r="BT30" s="18"/>
      <c r="BU30" s="18"/>
      <c r="BW30" s="18"/>
      <c r="BX30" s="18"/>
      <c r="BY30" s="18"/>
      <c r="CA30" s="18"/>
      <c r="CB30" s="18"/>
      <c r="CC30" s="18"/>
    </row>
    <row r="31" spans="2:81">
      <c r="S31" s="18"/>
      <c r="T31" s="18"/>
      <c r="U31" s="18"/>
      <c r="W31" s="18"/>
      <c r="X31" s="18"/>
      <c r="Y31" s="18"/>
      <c r="AA31" s="18"/>
      <c r="AB31" s="18"/>
      <c r="AC31" s="18"/>
      <c r="AE31" s="18"/>
      <c r="AF31" s="18"/>
      <c r="AG31" s="18"/>
      <c r="AI31" s="18"/>
      <c r="AJ31" s="18"/>
      <c r="AK31" s="18"/>
      <c r="AM31" s="18"/>
      <c r="AN31" s="18"/>
      <c r="AO31" s="18"/>
      <c r="AQ31" s="18"/>
      <c r="AR31" s="18"/>
      <c r="AS31" s="18"/>
      <c r="AU31" s="18"/>
      <c r="AV31" s="18"/>
      <c r="AW31" s="18"/>
      <c r="AY31" s="18"/>
      <c r="AZ31" s="18"/>
      <c r="BA31" s="18"/>
      <c r="BC31" s="18"/>
      <c r="BD31" s="18"/>
      <c r="BE31" s="18"/>
      <c r="BG31" s="18"/>
      <c r="BH31" s="18"/>
      <c r="BI31" s="18"/>
      <c r="BK31" s="18"/>
      <c r="BL31" s="18"/>
      <c r="BM31" s="18"/>
      <c r="BO31" s="18"/>
      <c r="BP31" s="18"/>
      <c r="BQ31" s="18"/>
      <c r="BS31" s="18"/>
      <c r="BT31" s="18"/>
      <c r="BU31" s="18"/>
      <c r="BW31" s="18"/>
      <c r="BX31" s="18"/>
      <c r="BY31" s="18"/>
      <c r="CA31" s="18"/>
      <c r="CB31" s="18"/>
      <c r="CC31" s="18"/>
    </row>
    <row r="32" spans="2:81">
      <c r="S32" s="18"/>
      <c r="T32" s="18"/>
      <c r="U32" s="18"/>
      <c r="W32" s="18"/>
      <c r="X32" s="18"/>
      <c r="Y32" s="18"/>
      <c r="AA32" s="18"/>
      <c r="AB32" s="18"/>
      <c r="AC32" s="18"/>
      <c r="AE32" s="18"/>
      <c r="AF32" s="18"/>
      <c r="AG32" s="18"/>
      <c r="AI32" s="18"/>
      <c r="AJ32" s="18"/>
      <c r="AK32" s="18"/>
      <c r="AM32" s="18"/>
      <c r="AN32" s="18"/>
      <c r="AO32" s="18"/>
      <c r="AQ32" s="18"/>
      <c r="AR32" s="18"/>
      <c r="AS32" s="18"/>
      <c r="AU32" s="18"/>
      <c r="AV32" s="18"/>
      <c r="AW32" s="18"/>
      <c r="AY32" s="18"/>
      <c r="AZ32" s="18"/>
      <c r="BA32" s="18"/>
      <c r="BC32" s="18"/>
      <c r="BD32" s="18"/>
      <c r="BE32" s="18"/>
      <c r="BG32" s="18"/>
      <c r="BH32" s="18"/>
      <c r="BI32" s="18"/>
      <c r="BK32" s="18"/>
      <c r="BL32" s="18"/>
      <c r="BM32" s="18"/>
      <c r="BO32" s="18"/>
      <c r="BP32" s="18"/>
      <c r="BQ32" s="18"/>
      <c r="BS32" s="18"/>
      <c r="BT32" s="18"/>
      <c r="BU32" s="18"/>
      <c r="BW32" s="18"/>
      <c r="BX32" s="18"/>
      <c r="BY32" s="18"/>
      <c r="CA32" s="18"/>
      <c r="CB32" s="18"/>
      <c r="CC32" s="18"/>
    </row>
    <row r="33" spans="2:111">
      <c r="S33" s="18"/>
      <c r="T33" s="18"/>
      <c r="U33" s="18"/>
      <c r="W33" s="18"/>
      <c r="X33" s="18"/>
      <c r="Y33" s="18"/>
      <c r="AA33" s="18"/>
      <c r="AB33" s="18"/>
      <c r="AC33" s="18"/>
      <c r="AE33" s="18"/>
      <c r="AF33" s="18"/>
      <c r="AG33" s="18"/>
      <c r="AI33" s="18"/>
      <c r="AJ33" s="18"/>
      <c r="AK33" s="18"/>
      <c r="AM33" s="18"/>
      <c r="AN33" s="18"/>
      <c r="AO33" s="18"/>
      <c r="AQ33" s="18"/>
      <c r="AR33" s="18"/>
      <c r="AS33" s="18"/>
      <c r="AU33" s="18"/>
      <c r="AV33" s="18"/>
      <c r="AW33" s="18"/>
      <c r="AY33" s="18"/>
      <c r="AZ33" s="18"/>
      <c r="BA33" s="18"/>
      <c r="BC33" s="18"/>
      <c r="BD33" s="18"/>
      <c r="BE33" s="18"/>
      <c r="BG33" s="18"/>
      <c r="BH33" s="18"/>
      <c r="BI33" s="18"/>
      <c r="BK33" s="18"/>
      <c r="BL33" s="18"/>
      <c r="BM33" s="18"/>
      <c r="BO33" s="18"/>
      <c r="BP33" s="18"/>
      <c r="BQ33" s="18"/>
      <c r="BS33" s="18"/>
      <c r="BT33" s="18"/>
      <c r="BU33" s="18"/>
      <c r="BW33" s="18"/>
      <c r="BX33" s="18"/>
      <c r="BY33" s="18"/>
      <c r="CA33" s="18"/>
      <c r="CB33" s="18"/>
      <c r="CC33" s="18"/>
    </row>
    <row r="34" spans="2:111">
      <c r="S34" s="18"/>
      <c r="T34" s="18"/>
      <c r="U34" s="18"/>
      <c r="W34" s="18"/>
      <c r="X34" s="18"/>
      <c r="Y34" s="18"/>
      <c r="AA34" s="18"/>
      <c r="AB34" s="18"/>
      <c r="AC34" s="18"/>
      <c r="AE34" s="18"/>
      <c r="AF34" s="18"/>
      <c r="AG34" s="18"/>
      <c r="AI34" s="18"/>
      <c r="AJ34" s="18"/>
      <c r="AK34" s="18"/>
      <c r="AM34" s="18"/>
      <c r="AN34" s="18"/>
      <c r="AO34" s="18"/>
      <c r="AQ34" s="18"/>
      <c r="AR34" s="18"/>
      <c r="AS34" s="18"/>
      <c r="AU34" s="18"/>
      <c r="AV34" s="18"/>
      <c r="AW34" s="18"/>
      <c r="AY34" s="18"/>
      <c r="AZ34" s="18"/>
      <c r="BA34" s="18"/>
      <c r="BC34" s="18"/>
      <c r="BD34" s="18"/>
      <c r="BE34" s="18"/>
      <c r="BG34" s="18"/>
      <c r="BH34" s="18"/>
      <c r="BI34" s="18"/>
      <c r="BK34" s="18"/>
      <c r="BL34" s="18"/>
      <c r="BM34" s="18"/>
      <c r="BO34" s="18"/>
      <c r="BP34" s="18"/>
      <c r="BQ34" s="18"/>
      <c r="BS34" s="18"/>
      <c r="BT34" s="18"/>
      <c r="BU34" s="18"/>
      <c r="BW34" s="18"/>
      <c r="BX34" s="18"/>
      <c r="BY34" s="18"/>
      <c r="CA34" s="18"/>
      <c r="CB34" s="18"/>
      <c r="CC34" s="18"/>
    </row>
    <row r="35" spans="2:111">
      <c r="S35" s="18"/>
      <c r="T35" s="18"/>
      <c r="U35" s="18"/>
      <c r="W35" s="18"/>
      <c r="X35" s="18"/>
      <c r="Y35" s="18"/>
      <c r="AA35" s="18"/>
      <c r="AB35" s="18"/>
      <c r="AC35" s="18"/>
      <c r="AE35" s="18"/>
      <c r="AF35" s="18"/>
      <c r="AG35" s="18"/>
      <c r="AI35" s="18"/>
      <c r="AJ35" s="18"/>
      <c r="AK35" s="18"/>
      <c r="AM35" s="18"/>
      <c r="AN35" s="18"/>
      <c r="AO35" s="18"/>
      <c r="AQ35" s="18"/>
      <c r="AR35" s="18"/>
      <c r="AS35" s="18"/>
      <c r="AU35" s="18"/>
      <c r="AV35" s="18"/>
      <c r="AW35" s="18"/>
      <c r="AY35" s="18"/>
      <c r="AZ35" s="18"/>
      <c r="BA35" s="18"/>
      <c r="BC35" s="18"/>
      <c r="BD35" s="18"/>
      <c r="BE35" s="18"/>
      <c r="BG35" s="18"/>
      <c r="BH35" s="18"/>
      <c r="BI35" s="18"/>
      <c r="BK35" s="18"/>
      <c r="BL35" s="18"/>
      <c r="BM35" s="18"/>
      <c r="BO35" s="18"/>
      <c r="BP35" s="18"/>
      <c r="BQ35" s="18"/>
      <c r="BS35" s="18"/>
      <c r="BT35" s="18"/>
      <c r="BU35" s="18"/>
      <c r="BW35" s="18"/>
      <c r="BX35" s="18"/>
      <c r="BY35" s="18"/>
      <c r="CA35" s="18"/>
      <c r="CB35" s="18"/>
      <c r="CC35" s="18"/>
    </row>
    <row r="36" spans="2:111">
      <c r="S36" s="18"/>
      <c r="T36" s="18"/>
      <c r="U36" s="18"/>
      <c r="W36" s="18"/>
      <c r="X36" s="18"/>
      <c r="Y36" s="18"/>
      <c r="AA36" s="18"/>
      <c r="AB36" s="18"/>
      <c r="AC36" s="18"/>
      <c r="AE36" s="18"/>
      <c r="AF36" s="18"/>
      <c r="AG36" s="18"/>
      <c r="AI36" s="18"/>
      <c r="AJ36" s="18"/>
      <c r="AK36" s="18"/>
      <c r="AM36" s="18"/>
      <c r="AN36" s="18"/>
      <c r="AO36" s="18"/>
      <c r="AQ36" s="18"/>
      <c r="AR36" s="18"/>
      <c r="AS36" s="18"/>
      <c r="AU36" s="18"/>
      <c r="AV36" s="18"/>
      <c r="AW36" s="18"/>
      <c r="AY36" s="18"/>
      <c r="AZ36" s="18"/>
      <c r="BA36" s="18"/>
      <c r="BC36" s="18"/>
      <c r="BD36" s="18"/>
      <c r="BE36" s="18"/>
      <c r="BG36" s="18"/>
      <c r="BH36" s="18"/>
      <c r="BI36" s="18"/>
      <c r="BK36" s="18"/>
      <c r="BL36" s="18"/>
      <c r="BM36" s="18"/>
      <c r="BO36" s="18"/>
      <c r="BP36" s="18"/>
      <c r="BQ36" s="18"/>
      <c r="BS36" s="18"/>
      <c r="BT36" s="18"/>
      <c r="BU36" s="18"/>
      <c r="BW36" s="18"/>
      <c r="BX36" s="18"/>
      <c r="BY36" s="18"/>
      <c r="CA36" s="18"/>
      <c r="CB36" s="18"/>
      <c r="CC36" s="18"/>
    </row>
    <row r="37" spans="2:111">
      <c r="S37" s="18"/>
      <c r="T37" s="18"/>
      <c r="U37" s="18"/>
      <c r="W37" s="18"/>
      <c r="X37" s="18"/>
      <c r="Y37" s="18"/>
      <c r="AA37" s="18"/>
      <c r="AB37" s="18"/>
      <c r="AC37" s="18"/>
      <c r="AE37" s="18"/>
      <c r="AF37" s="18"/>
      <c r="AG37" s="18"/>
      <c r="AI37" s="18"/>
      <c r="AJ37" s="18"/>
      <c r="AK37" s="18"/>
      <c r="AM37" s="18"/>
      <c r="AN37" s="18"/>
      <c r="AO37" s="18"/>
      <c r="AQ37" s="18"/>
      <c r="AR37" s="18"/>
      <c r="AS37" s="18"/>
      <c r="AU37" s="18"/>
      <c r="AV37" s="18"/>
      <c r="AW37" s="18"/>
      <c r="AY37" s="18"/>
      <c r="AZ37" s="18"/>
      <c r="BA37" s="18"/>
      <c r="BC37" s="18"/>
      <c r="BD37" s="18"/>
      <c r="BE37" s="18"/>
      <c r="BG37" s="18"/>
      <c r="BH37" s="18"/>
      <c r="BI37" s="18"/>
      <c r="BK37" s="18"/>
      <c r="BL37" s="18"/>
      <c r="BM37" s="18"/>
      <c r="BO37" s="18"/>
      <c r="BP37" s="18"/>
      <c r="BQ37" s="18"/>
      <c r="BS37" s="18"/>
      <c r="BT37" s="18"/>
      <c r="BU37" s="18"/>
      <c r="BW37" s="18"/>
      <c r="BX37" s="18"/>
      <c r="BY37" s="18"/>
      <c r="CA37" s="18"/>
      <c r="CB37" s="18"/>
      <c r="CC37" s="18"/>
    </row>
    <row r="38" spans="2:111">
      <c r="AW38" s="18"/>
      <c r="AX38" s="18"/>
      <c r="AY38" s="18"/>
      <c r="BA38" s="18"/>
      <c r="BB38" s="18"/>
      <c r="BC38" s="18"/>
      <c r="BE38" s="18"/>
      <c r="BF38" s="18"/>
      <c r="BG38" s="18"/>
      <c r="BI38" s="18"/>
      <c r="BJ38" s="18"/>
      <c r="BK38" s="18"/>
      <c r="BM38" s="18"/>
      <c r="BN38" s="18"/>
      <c r="BO38" s="18"/>
      <c r="BQ38" s="18"/>
      <c r="BR38" s="18"/>
      <c r="BS38" s="18"/>
      <c r="BU38" s="18"/>
      <c r="BV38" s="18"/>
      <c r="BW38" s="18"/>
      <c r="BY38" s="18"/>
      <c r="BZ38" s="18"/>
      <c r="CA38" s="18"/>
      <c r="CC38" s="18"/>
      <c r="CD38" s="18"/>
      <c r="CE38" s="18"/>
      <c r="CG38" s="18"/>
      <c r="CH38" s="18"/>
      <c r="CI38" s="18"/>
      <c r="CK38" s="18"/>
      <c r="CL38" s="18"/>
      <c r="CM38" s="18"/>
      <c r="CO38" s="18"/>
      <c r="CP38" s="18"/>
      <c r="CQ38" s="18"/>
      <c r="CS38" s="18"/>
      <c r="CT38" s="18"/>
      <c r="CU38" s="18"/>
      <c r="CW38" s="18"/>
      <c r="CX38" s="18"/>
      <c r="CY38" s="18"/>
      <c r="DA38" s="18"/>
      <c r="DB38" s="18"/>
      <c r="DC38" s="18"/>
      <c r="DE38" s="18"/>
      <c r="DF38" s="18"/>
      <c r="DG38" s="18"/>
    </row>
    <row r="39" spans="2:111">
      <c r="AW39" s="18"/>
      <c r="AX39" s="18"/>
      <c r="AY39" s="18"/>
      <c r="BA39" s="18"/>
      <c r="BB39" s="18"/>
      <c r="BC39" s="18"/>
      <c r="BE39" s="18"/>
      <c r="BF39" s="18"/>
      <c r="BG39" s="18"/>
      <c r="BI39" s="18"/>
      <c r="BJ39" s="18"/>
      <c r="BK39" s="18"/>
      <c r="BM39" s="18"/>
      <c r="BN39" s="18"/>
      <c r="BO39" s="18"/>
      <c r="BQ39" s="18"/>
      <c r="BR39" s="18"/>
      <c r="BS39" s="18"/>
      <c r="BU39" s="18"/>
      <c r="BV39" s="18"/>
      <c r="BW39" s="18"/>
      <c r="BY39" s="18"/>
      <c r="BZ39" s="18"/>
      <c r="CA39" s="18"/>
      <c r="CC39" s="18"/>
      <c r="CD39" s="18"/>
      <c r="CE39" s="18"/>
      <c r="CG39" s="18"/>
      <c r="CH39" s="18"/>
      <c r="CI39" s="18"/>
      <c r="CK39" s="18"/>
      <c r="CL39" s="18"/>
      <c r="CM39" s="18"/>
      <c r="CO39" s="18"/>
      <c r="CP39" s="18"/>
      <c r="CQ39" s="18"/>
      <c r="CS39" s="18"/>
      <c r="CT39" s="18"/>
      <c r="CU39" s="18"/>
      <c r="CW39" s="18"/>
      <c r="CX39" s="18"/>
      <c r="CY39" s="18"/>
      <c r="DA39" s="18"/>
      <c r="DB39" s="18"/>
      <c r="DC39" s="18"/>
      <c r="DE39" s="18"/>
      <c r="DF39" s="18"/>
      <c r="DG39" s="18"/>
    </row>
    <row r="40" spans="2:111">
      <c r="AW40" s="18"/>
      <c r="AX40" s="18"/>
      <c r="AY40" s="18"/>
      <c r="BA40" s="18"/>
      <c r="BB40" s="18"/>
      <c r="BC40" s="18"/>
      <c r="BE40" s="18"/>
      <c r="BF40" s="18"/>
      <c r="BG40" s="18"/>
      <c r="BI40" s="18"/>
      <c r="BJ40" s="18"/>
      <c r="BK40" s="18"/>
      <c r="BM40" s="18"/>
      <c r="BN40" s="18"/>
      <c r="BO40" s="18"/>
      <c r="BQ40" s="18"/>
      <c r="BR40" s="18"/>
      <c r="BS40" s="18"/>
      <c r="BU40" s="18"/>
      <c r="BV40" s="18"/>
      <c r="BW40" s="18"/>
      <c r="BY40" s="18"/>
      <c r="BZ40" s="18"/>
      <c r="CA40" s="18"/>
      <c r="CC40" s="18"/>
      <c r="CD40" s="18"/>
      <c r="CE40" s="18"/>
      <c r="CG40" s="18"/>
      <c r="CH40" s="18"/>
      <c r="CI40" s="18"/>
      <c r="CK40" s="18"/>
      <c r="CL40" s="18"/>
      <c r="CM40" s="18"/>
      <c r="CO40" s="18"/>
      <c r="CP40" s="18"/>
      <c r="CQ40" s="18"/>
      <c r="CS40" s="18"/>
      <c r="CT40" s="18"/>
      <c r="CU40" s="18"/>
      <c r="CW40" s="18"/>
      <c r="CX40" s="18"/>
      <c r="CY40" s="18"/>
      <c r="DA40" s="18"/>
      <c r="DB40" s="18"/>
      <c r="DC40" s="18"/>
      <c r="DE40" s="18"/>
      <c r="DF40" s="18"/>
      <c r="DG40" s="18"/>
    </row>
    <row r="41" spans="2:111">
      <c r="AW41" s="18"/>
      <c r="AX41" s="18"/>
      <c r="AY41" s="18"/>
      <c r="BA41" s="18"/>
      <c r="BB41" s="18"/>
      <c r="BC41" s="18"/>
      <c r="BE41" s="18"/>
      <c r="BF41" s="18"/>
      <c r="BG41" s="18"/>
      <c r="BI41" s="18"/>
      <c r="BJ41" s="18"/>
      <c r="BK41" s="18"/>
      <c r="BM41" s="18"/>
      <c r="BN41" s="18"/>
      <c r="BO41" s="18"/>
      <c r="BQ41" s="18"/>
      <c r="BR41" s="18"/>
      <c r="BS41" s="18"/>
      <c r="BU41" s="18"/>
      <c r="BV41" s="18"/>
      <c r="BW41" s="18"/>
      <c r="BY41" s="18"/>
      <c r="BZ41" s="18"/>
      <c r="CA41" s="18"/>
      <c r="CC41" s="18"/>
      <c r="CD41" s="18"/>
      <c r="CE41" s="18"/>
      <c r="CG41" s="18"/>
      <c r="CH41" s="18"/>
      <c r="CI41" s="18"/>
      <c r="CK41" s="18"/>
      <c r="CL41" s="18"/>
      <c r="CM41" s="18"/>
      <c r="CO41" s="18"/>
      <c r="CP41" s="18"/>
      <c r="CQ41" s="18"/>
      <c r="CS41" s="18"/>
      <c r="CT41" s="18"/>
      <c r="CU41" s="18"/>
      <c r="CW41" s="18"/>
      <c r="CX41" s="18"/>
      <c r="CY41" s="18"/>
      <c r="DA41" s="18"/>
      <c r="DB41" s="18"/>
      <c r="DC41" s="18"/>
      <c r="DE41" s="18"/>
      <c r="DF41" s="18"/>
      <c r="DG41" s="18"/>
    </row>
    <row r="42" spans="2:111">
      <c r="AW42" s="18"/>
      <c r="AX42" s="18"/>
      <c r="AY42" s="18"/>
      <c r="BA42" s="18"/>
      <c r="BB42" s="18"/>
      <c r="BC42" s="18"/>
      <c r="BE42" s="18"/>
      <c r="BF42" s="18"/>
      <c r="BG42" s="18"/>
      <c r="BI42" s="18"/>
      <c r="BJ42" s="18"/>
      <c r="BK42" s="18"/>
      <c r="BM42" s="18"/>
      <c r="BN42" s="18"/>
      <c r="BO42" s="18"/>
      <c r="BQ42" s="18"/>
      <c r="BR42" s="18"/>
      <c r="BS42" s="18"/>
      <c r="BU42" s="18"/>
      <c r="BV42" s="18"/>
      <c r="BW42" s="18"/>
      <c r="BY42" s="18"/>
      <c r="BZ42" s="18"/>
      <c r="CA42" s="18"/>
      <c r="CC42" s="18"/>
      <c r="CD42" s="18"/>
      <c r="CE42" s="18"/>
      <c r="CG42" s="18"/>
      <c r="CH42" s="18"/>
      <c r="CI42" s="18"/>
      <c r="CK42" s="18"/>
      <c r="CL42" s="18"/>
      <c r="CM42" s="18"/>
      <c r="CO42" s="18"/>
      <c r="CP42" s="18"/>
      <c r="CQ42" s="18"/>
      <c r="CS42" s="18"/>
      <c r="CT42" s="18"/>
      <c r="CU42" s="18"/>
      <c r="CW42" s="18"/>
      <c r="CX42" s="18"/>
      <c r="CY42" s="18"/>
      <c r="DA42" s="18"/>
      <c r="DB42" s="18"/>
      <c r="DC42" s="18"/>
      <c r="DE42" s="18"/>
      <c r="DF42" s="18"/>
      <c r="DG42" s="18"/>
    </row>
    <row r="43" spans="2:111">
      <c r="B43" s="4"/>
      <c r="C43" s="4"/>
      <c r="D43" s="4"/>
      <c r="E43" s="4"/>
      <c r="H43" s="4"/>
      <c r="I43" s="4"/>
      <c r="J43" s="4"/>
      <c r="AW43" s="18"/>
      <c r="AX43" s="18"/>
      <c r="AY43" s="18"/>
      <c r="BA43" s="18"/>
      <c r="BB43" s="18"/>
      <c r="BC43" s="18"/>
      <c r="BE43" s="18"/>
      <c r="BF43" s="18"/>
      <c r="BG43" s="18"/>
      <c r="BI43" s="18"/>
      <c r="BJ43" s="18"/>
      <c r="BK43" s="18"/>
      <c r="BM43" s="18"/>
      <c r="BN43" s="18"/>
      <c r="BO43" s="18"/>
      <c r="BQ43" s="18"/>
      <c r="BR43" s="18"/>
      <c r="BS43" s="18"/>
      <c r="BU43" s="18"/>
      <c r="BV43" s="18"/>
      <c r="BW43" s="18"/>
      <c r="BY43" s="18"/>
      <c r="BZ43" s="18"/>
      <c r="CA43" s="18"/>
      <c r="CC43" s="18"/>
      <c r="CD43" s="18"/>
      <c r="CE43" s="18"/>
      <c r="CG43" s="18"/>
      <c r="CH43" s="18"/>
      <c r="CI43" s="18"/>
      <c r="CK43" s="18"/>
      <c r="CL43" s="18"/>
      <c r="CM43" s="18"/>
      <c r="CO43" s="18"/>
      <c r="CP43" s="18"/>
      <c r="CQ43" s="18"/>
      <c r="CS43" s="18"/>
      <c r="CT43" s="18"/>
      <c r="CU43" s="18"/>
      <c r="CW43" s="18"/>
      <c r="CX43" s="18"/>
      <c r="CY43" s="18"/>
      <c r="DA43" s="18"/>
      <c r="DB43" s="18"/>
      <c r="DC43" s="18"/>
      <c r="DE43" s="18"/>
      <c r="DF43" s="18"/>
      <c r="DG43" s="18"/>
    </row>
    <row r="44" spans="2:111">
      <c r="AW44" s="18"/>
      <c r="AX44" s="18"/>
      <c r="AY44" s="18"/>
      <c r="BA44" s="18"/>
      <c r="BB44" s="18"/>
      <c r="BC44" s="18"/>
      <c r="BE44" s="18"/>
      <c r="BF44" s="18"/>
      <c r="BG44" s="18"/>
      <c r="BI44" s="18"/>
      <c r="BJ44" s="18"/>
      <c r="BK44" s="18"/>
      <c r="BM44" s="18"/>
      <c r="BN44" s="18"/>
      <c r="BO44" s="18"/>
      <c r="BQ44" s="18"/>
      <c r="BR44" s="18"/>
      <c r="BS44" s="18"/>
      <c r="BU44" s="18"/>
      <c r="BV44" s="18"/>
      <c r="BW44" s="18"/>
      <c r="BY44" s="18"/>
      <c r="BZ44" s="18"/>
      <c r="CA44" s="18"/>
      <c r="CC44" s="18"/>
      <c r="CD44" s="18"/>
      <c r="CE44" s="18"/>
      <c r="CG44" s="18"/>
      <c r="CH44" s="18"/>
      <c r="CI44" s="18"/>
      <c r="CK44" s="18"/>
      <c r="CL44" s="18"/>
      <c r="CM44" s="18"/>
      <c r="CO44" s="18"/>
      <c r="CP44" s="18"/>
      <c r="CQ44" s="18"/>
      <c r="CS44" s="18"/>
      <c r="CT44" s="18"/>
      <c r="CU44" s="18"/>
      <c r="CW44" s="18"/>
      <c r="CX44" s="18"/>
      <c r="CY44" s="18"/>
      <c r="DA44" s="18"/>
      <c r="DB44" s="18"/>
      <c r="DC44" s="18"/>
      <c r="DE44" s="18"/>
      <c r="DF44" s="18"/>
      <c r="DG44" s="18"/>
    </row>
    <row r="45" spans="2:111">
      <c r="AW45" s="18"/>
      <c r="AX45" s="18"/>
      <c r="AY45" s="18"/>
      <c r="BA45" s="18"/>
      <c r="BB45" s="18"/>
      <c r="BC45" s="18"/>
      <c r="BE45" s="18"/>
      <c r="BF45" s="18"/>
      <c r="BG45" s="18"/>
      <c r="BI45" s="18"/>
      <c r="BJ45" s="18"/>
      <c r="BK45" s="18"/>
      <c r="BM45" s="18"/>
      <c r="BN45" s="18"/>
      <c r="BO45" s="18"/>
      <c r="BQ45" s="18"/>
      <c r="BR45" s="18"/>
      <c r="BS45" s="18"/>
      <c r="BU45" s="18"/>
      <c r="BV45" s="18"/>
      <c r="BW45" s="18"/>
      <c r="BY45" s="18"/>
      <c r="BZ45" s="18"/>
      <c r="CA45" s="18"/>
      <c r="CC45" s="18"/>
      <c r="CD45" s="18"/>
      <c r="CE45" s="18"/>
      <c r="CG45" s="18"/>
      <c r="CH45" s="18"/>
      <c r="CI45" s="18"/>
      <c r="CK45" s="18"/>
      <c r="CL45" s="18"/>
      <c r="CM45" s="18"/>
      <c r="CO45" s="18"/>
      <c r="CP45" s="18"/>
      <c r="CQ45" s="18"/>
      <c r="CS45" s="18"/>
      <c r="CT45" s="18"/>
      <c r="CU45" s="18"/>
      <c r="CW45" s="18"/>
      <c r="CX45" s="18"/>
      <c r="CY45" s="18"/>
      <c r="DA45" s="18"/>
      <c r="DB45" s="18"/>
      <c r="DC45" s="18"/>
      <c r="DE45" s="18"/>
      <c r="DF45" s="18"/>
      <c r="DG45" s="18"/>
    </row>
    <row r="46" spans="2:111">
      <c r="AW46" s="18"/>
      <c r="AX46" s="18"/>
      <c r="AY46" s="18"/>
      <c r="BA46" s="18"/>
      <c r="BB46" s="18"/>
      <c r="BC46" s="18"/>
      <c r="BE46" s="18"/>
      <c r="BF46" s="18"/>
      <c r="BG46" s="18"/>
      <c r="BI46" s="18"/>
      <c r="BJ46" s="18"/>
      <c r="BK46" s="18"/>
      <c r="BM46" s="18"/>
      <c r="BN46" s="18"/>
      <c r="BO46" s="18"/>
      <c r="BQ46" s="18"/>
      <c r="BR46" s="18"/>
      <c r="BS46" s="18"/>
      <c r="BU46" s="18"/>
      <c r="BV46" s="18"/>
      <c r="BW46" s="18"/>
      <c r="BY46" s="18"/>
      <c r="BZ46" s="18"/>
      <c r="CA46" s="18"/>
      <c r="CC46" s="18"/>
      <c r="CD46" s="18"/>
      <c r="CE46" s="18"/>
      <c r="CG46" s="18"/>
      <c r="CH46" s="18"/>
      <c r="CI46" s="18"/>
      <c r="CK46" s="18"/>
      <c r="CL46" s="18"/>
      <c r="CM46" s="18"/>
      <c r="CO46" s="18"/>
      <c r="CP46" s="18"/>
      <c r="CQ46" s="18"/>
      <c r="CS46" s="18"/>
      <c r="CT46" s="18"/>
      <c r="CU46" s="18"/>
      <c r="CW46" s="18"/>
      <c r="CX46" s="18"/>
      <c r="CY46" s="18"/>
      <c r="DA46" s="18"/>
      <c r="DB46" s="18"/>
      <c r="DC46" s="18"/>
      <c r="DE46" s="18"/>
      <c r="DF46" s="18"/>
      <c r="DG46" s="18"/>
    </row>
    <row r="47" spans="2:111">
      <c r="AW47" s="18"/>
      <c r="AX47" s="18"/>
      <c r="AY47" s="18"/>
      <c r="BA47" s="18"/>
      <c r="BB47" s="18"/>
      <c r="BC47" s="18"/>
      <c r="BE47" s="18"/>
      <c r="BF47" s="18"/>
      <c r="BG47" s="18"/>
      <c r="BI47" s="18"/>
      <c r="BJ47" s="18"/>
      <c r="BK47" s="18"/>
      <c r="BM47" s="18"/>
      <c r="BN47" s="18"/>
      <c r="BO47" s="18"/>
      <c r="BQ47" s="18"/>
      <c r="BR47" s="18"/>
      <c r="BS47" s="18"/>
      <c r="BU47" s="18"/>
      <c r="BV47" s="18"/>
      <c r="BW47" s="18"/>
      <c r="BY47" s="18"/>
      <c r="BZ47" s="18"/>
      <c r="CA47" s="18"/>
      <c r="CC47" s="18"/>
      <c r="CD47" s="18"/>
      <c r="CE47" s="18"/>
      <c r="CG47" s="18"/>
      <c r="CH47" s="18"/>
      <c r="CI47" s="18"/>
      <c r="CK47" s="18"/>
      <c r="CL47" s="18"/>
      <c r="CM47" s="18"/>
      <c r="CO47" s="18"/>
      <c r="CP47" s="18"/>
      <c r="CQ47" s="18"/>
      <c r="CS47" s="18"/>
      <c r="CT47" s="18"/>
      <c r="CU47" s="18"/>
      <c r="CW47" s="18"/>
      <c r="CX47" s="18"/>
      <c r="CY47" s="18"/>
      <c r="DA47" s="18"/>
      <c r="DB47" s="18"/>
      <c r="DC47" s="18"/>
      <c r="DE47" s="18"/>
      <c r="DF47" s="18"/>
      <c r="DG47" s="18"/>
    </row>
    <row r="48" spans="2:111">
      <c r="AW48" s="18"/>
      <c r="AX48" s="18"/>
      <c r="AY48" s="18"/>
      <c r="BA48" s="18"/>
      <c r="BB48" s="18"/>
      <c r="BC48" s="18"/>
      <c r="BE48" s="18"/>
      <c r="BF48" s="18"/>
      <c r="BG48" s="18"/>
      <c r="BI48" s="18"/>
      <c r="BJ48" s="18"/>
      <c r="BK48" s="18"/>
      <c r="BM48" s="18"/>
      <c r="BN48" s="18"/>
      <c r="BO48" s="18"/>
      <c r="BQ48" s="18"/>
      <c r="BR48" s="18"/>
      <c r="BS48" s="18"/>
      <c r="BU48" s="18"/>
      <c r="BV48" s="18"/>
      <c r="BW48" s="18"/>
      <c r="BY48" s="18"/>
      <c r="BZ48" s="18"/>
      <c r="CA48" s="18"/>
      <c r="CC48" s="18"/>
      <c r="CD48" s="18"/>
      <c r="CE48" s="18"/>
      <c r="CG48" s="18"/>
      <c r="CH48" s="18"/>
      <c r="CI48" s="18"/>
      <c r="CK48" s="18"/>
      <c r="CL48" s="18"/>
      <c r="CM48" s="18"/>
      <c r="CO48" s="18"/>
      <c r="CP48" s="18"/>
      <c r="CQ48" s="18"/>
      <c r="CS48" s="18"/>
      <c r="CT48" s="18"/>
      <c r="CU48" s="18"/>
      <c r="CW48" s="18"/>
      <c r="CX48" s="18"/>
      <c r="CY48" s="18"/>
      <c r="DA48" s="18"/>
      <c r="DB48" s="18"/>
      <c r="DC48" s="18"/>
      <c r="DE48" s="18"/>
      <c r="DF48" s="18"/>
      <c r="DG48" s="18"/>
    </row>
    <row r="49" spans="1:111">
      <c r="AW49" s="18"/>
      <c r="AX49" s="18"/>
      <c r="AY49" s="18"/>
      <c r="BA49" s="18"/>
      <c r="BB49" s="18"/>
      <c r="BC49" s="18"/>
      <c r="BE49" s="18"/>
      <c r="BF49" s="18"/>
      <c r="BG49" s="18"/>
      <c r="BI49" s="18"/>
      <c r="BJ49" s="18"/>
      <c r="BK49" s="18"/>
      <c r="BM49" s="18"/>
      <c r="BN49" s="18"/>
      <c r="BO49" s="18"/>
      <c r="BQ49" s="18"/>
      <c r="BR49" s="18"/>
      <c r="BS49" s="18"/>
      <c r="BU49" s="18"/>
      <c r="BV49" s="18"/>
      <c r="BW49" s="18"/>
      <c r="BY49" s="18"/>
      <c r="BZ49" s="18"/>
      <c r="CA49" s="18"/>
      <c r="CC49" s="18"/>
      <c r="CD49" s="18"/>
      <c r="CE49" s="18"/>
      <c r="CG49" s="18"/>
      <c r="CH49" s="18"/>
      <c r="CI49" s="18"/>
      <c r="CK49" s="18"/>
      <c r="CL49" s="18"/>
      <c r="CM49" s="18"/>
      <c r="CO49" s="18"/>
      <c r="CP49" s="18"/>
      <c r="CQ49" s="18"/>
      <c r="CS49" s="18"/>
      <c r="CT49" s="18"/>
      <c r="CU49" s="18"/>
      <c r="CW49" s="18"/>
      <c r="CX49" s="18"/>
      <c r="CY49" s="18"/>
      <c r="DA49" s="18"/>
      <c r="DB49" s="18"/>
      <c r="DC49" s="18"/>
      <c r="DE49" s="18"/>
      <c r="DF49" s="18"/>
      <c r="DG49" s="18"/>
    </row>
    <row r="50" spans="1:111">
      <c r="AW50" s="18"/>
      <c r="AX50" s="18"/>
      <c r="AY50" s="18"/>
      <c r="BA50" s="18"/>
      <c r="BB50" s="18"/>
      <c r="BC50" s="18"/>
      <c r="BE50" s="18"/>
      <c r="BF50" s="18"/>
      <c r="BG50" s="18"/>
      <c r="BI50" s="18"/>
      <c r="BJ50" s="18"/>
      <c r="BK50" s="18"/>
      <c r="BM50" s="18"/>
      <c r="BN50" s="18"/>
      <c r="BO50" s="18"/>
      <c r="BQ50" s="18"/>
      <c r="BR50" s="18"/>
      <c r="BS50" s="18"/>
      <c r="BU50" s="18"/>
      <c r="BV50" s="18"/>
      <c r="BW50" s="18"/>
      <c r="BY50" s="18"/>
      <c r="BZ50" s="18"/>
      <c r="CA50" s="18"/>
      <c r="CC50" s="18"/>
      <c r="CD50" s="18"/>
      <c r="CE50" s="18"/>
      <c r="CG50" s="18"/>
      <c r="CH50" s="18"/>
      <c r="CI50" s="18"/>
      <c r="CK50" s="18"/>
      <c r="CL50" s="18"/>
      <c r="CM50" s="18"/>
      <c r="CO50" s="18"/>
      <c r="CP50" s="18"/>
      <c r="CQ50" s="18"/>
      <c r="CS50" s="18"/>
      <c r="CT50" s="18"/>
      <c r="CU50" s="18"/>
      <c r="CW50" s="18"/>
      <c r="CX50" s="18"/>
      <c r="CY50" s="18"/>
      <c r="DA50" s="18"/>
      <c r="DB50" s="18"/>
      <c r="DC50" s="18"/>
      <c r="DE50" s="18"/>
      <c r="DF50" s="18"/>
      <c r="DG50" s="18"/>
    </row>
    <row r="51" spans="1:111">
      <c r="AW51" s="18"/>
      <c r="AX51" s="18"/>
      <c r="AY51" s="18"/>
      <c r="BA51" s="18"/>
      <c r="BB51" s="18"/>
      <c r="BC51" s="18"/>
      <c r="BE51" s="18"/>
      <c r="BF51" s="18"/>
      <c r="BG51" s="18"/>
      <c r="BI51" s="18"/>
      <c r="BJ51" s="18"/>
      <c r="BK51" s="18"/>
      <c r="BM51" s="18"/>
      <c r="BN51" s="18"/>
      <c r="BO51" s="18"/>
      <c r="BQ51" s="18"/>
      <c r="BR51" s="18"/>
      <c r="BS51" s="18"/>
      <c r="BU51" s="18"/>
      <c r="BV51" s="18"/>
      <c r="BW51" s="18"/>
      <c r="BY51" s="18"/>
      <c r="BZ51" s="18"/>
      <c r="CA51" s="18"/>
      <c r="CC51" s="18"/>
      <c r="CD51" s="18"/>
      <c r="CE51" s="18"/>
      <c r="CG51" s="18"/>
      <c r="CH51" s="18"/>
      <c r="CI51" s="18"/>
      <c r="CK51" s="18"/>
      <c r="CL51" s="18"/>
      <c r="CM51" s="18"/>
      <c r="CO51" s="18"/>
      <c r="CP51" s="18"/>
      <c r="CQ51" s="18"/>
      <c r="CS51" s="18"/>
      <c r="CT51" s="18"/>
      <c r="CU51" s="18"/>
      <c r="CW51" s="18"/>
      <c r="CX51" s="18"/>
      <c r="CY51" s="18"/>
      <c r="DA51" s="18"/>
      <c r="DB51" s="18"/>
      <c r="DC51" s="18"/>
      <c r="DE51" s="18"/>
      <c r="DF51" s="18"/>
      <c r="DG51" s="18"/>
    </row>
    <row r="52" spans="1:111">
      <c r="AW52" s="18"/>
      <c r="AX52" s="18"/>
      <c r="AY52" s="18"/>
      <c r="BA52" s="18"/>
      <c r="BB52" s="18"/>
      <c r="BC52" s="18"/>
      <c r="BE52" s="18"/>
      <c r="BF52" s="18"/>
      <c r="BG52" s="18"/>
      <c r="BI52" s="18"/>
      <c r="BJ52" s="18"/>
      <c r="BK52" s="18"/>
      <c r="BM52" s="18"/>
      <c r="BN52" s="18"/>
      <c r="BO52" s="18"/>
      <c r="BQ52" s="18"/>
      <c r="BR52" s="18"/>
      <c r="BS52" s="18"/>
      <c r="BU52" s="18"/>
      <c r="BV52" s="18"/>
      <c r="BW52" s="18"/>
      <c r="BY52" s="18"/>
      <c r="BZ52" s="18"/>
      <c r="CA52" s="18"/>
      <c r="CC52" s="18"/>
      <c r="CD52" s="18"/>
      <c r="CE52" s="18"/>
      <c r="CG52" s="18"/>
      <c r="CH52" s="18"/>
      <c r="CI52" s="18"/>
      <c r="CK52" s="18"/>
      <c r="CL52" s="18"/>
      <c r="CM52" s="18"/>
      <c r="CO52" s="18"/>
      <c r="CP52" s="18"/>
      <c r="CQ52" s="18"/>
      <c r="CS52" s="18"/>
      <c r="CT52" s="18"/>
      <c r="CU52" s="18"/>
      <c r="CW52" s="18"/>
      <c r="CX52" s="18"/>
      <c r="CY52" s="18"/>
      <c r="DA52" s="18"/>
      <c r="DB52" s="18"/>
      <c r="DC52" s="18"/>
      <c r="DE52" s="18"/>
      <c r="DF52" s="18"/>
      <c r="DG52" s="18"/>
    </row>
    <row r="53" spans="1:111">
      <c r="AW53" s="18"/>
      <c r="AX53" s="18"/>
      <c r="AY53" s="18"/>
      <c r="BA53" s="18"/>
      <c r="BB53" s="18"/>
      <c r="BC53" s="18"/>
      <c r="BE53" s="18"/>
      <c r="BF53" s="18"/>
      <c r="BG53" s="18"/>
      <c r="BI53" s="18"/>
      <c r="BJ53" s="18"/>
      <c r="BK53" s="18"/>
      <c r="BM53" s="18"/>
      <c r="BN53" s="18"/>
      <c r="BO53" s="18"/>
      <c r="BQ53" s="18"/>
      <c r="BR53" s="18"/>
      <c r="BS53" s="18"/>
      <c r="BU53" s="18"/>
      <c r="BV53" s="18"/>
      <c r="BW53" s="18"/>
      <c r="BY53" s="18"/>
      <c r="BZ53" s="18"/>
      <c r="CA53" s="18"/>
      <c r="CC53" s="18"/>
      <c r="CD53" s="18"/>
      <c r="CE53" s="18"/>
      <c r="CG53" s="18"/>
      <c r="CH53" s="18"/>
      <c r="CI53" s="18"/>
      <c r="CK53" s="18"/>
      <c r="CL53" s="18"/>
      <c r="CM53" s="18"/>
      <c r="CO53" s="18"/>
      <c r="CP53" s="18"/>
      <c r="CQ53" s="18"/>
      <c r="CS53" s="18"/>
      <c r="CT53" s="18"/>
      <c r="CU53" s="18"/>
      <c r="CW53" s="18"/>
      <c r="CX53" s="18"/>
      <c r="CY53" s="18"/>
      <c r="DA53" s="18"/>
      <c r="DB53" s="18"/>
      <c r="DC53" s="18"/>
      <c r="DE53" s="18"/>
      <c r="DF53" s="18"/>
      <c r="DG53" s="18"/>
    </row>
    <row r="54" spans="1:111">
      <c r="AW54" s="18"/>
      <c r="AX54" s="18"/>
      <c r="AY54" s="18"/>
      <c r="BA54" s="18"/>
      <c r="BB54" s="18"/>
      <c r="BC54" s="18"/>
      <c r="BE54" s="18"/>
      <c r="BF54" s="18"/>
      <c r="BG54" s="18"/>
      <c r="BI54" s="18"/>
      <c r="BJ54" s="18"/>
      <c r="BK54" s="18"/>
      <c r="BM54" s="18"/>
      <c r="BN54" s="18"/>
      <c r="BO54" s="18"/>
      <c r="BQ54" s="18"/>
      <c r="BR54" s="18"/>
      <c r="BS54" s="18"/>
      <c r="BU54" s="18"/>
      <c r="BV54" s="18"/>
      <c r="BW54" s="18"/>
      <c r="BY54" s="18"/>
      <c r="BZ54" s="18"/>
      <c r="CA54" s="18"/>
      <c r="CC54" s="18"/>
      <c r="CD54" s="18"/>
      <c r="CE54" s="18"/>
      <c r="CG54" s="18"/>
      <c r="CH54" s="18"/>
      <c r="CI54" s="18"/>
      <c r="CK54" s="18"/>
      <c r="CL54" s="18"/>
      <c r="CM54" s="18"/>
      <c r="CO54" s="18"/>
      <c r="CP54" s="18"/>
      <c r="CQ54" s="18"/>
      <c r="CS54" s="18"/>
      <c r="CT54" s="18"/>
      <c r="CU54" s="18"/>
      <c r="CW54" s="18"/>
      <c r="CX54" s="18"/>
      <c r="CY54" s="18"/>
      <c r="DA54" s="18"/>
      <c r="DB54" s="18"/>
      <c r="DC54" s="18"/>
      <c r="DE54" s="18"/>
      <c r="DF54" s="18"/>
      <c r="DG54" s="18"/>
    </row>
    <row r="55" spans="1:111">
      <c r="AW55" s="18"/>
      <c r="AX55" s="18"/>
      <c r="AY55" s="18"/>
      <c r="BA55" s="18"/>
      <c r="BB55" s="18"/>
      <c r="BC55" s="18"/>
      <c r="BE55" s="18"/>
      <c r="BF55" s="18"/>
      <c r="BG55" s="18"/>
      <c r="BI55" s="18"/>
      <c r="BJ55" s="18"/>
      <c r="BK55" s="18"/>
      <c r="BM55" s="18"/>
      <c r="BN55" s="18"/>
      <c r="BO55" s="18"/>
      <c r="BQ55" s="18"/>
      <c r="BR55" s="18"/>
      <c r="BS55" s="18"/>
      <c r="BU55" s="18"/>
      <c r="BV55" s="18"/>
      <c r="BW55" s="18"/>
      <c r="BY55" s="18"/>
      <c r="BZ55" s="18"/>
      <c r="CA55" s="18"/>
      <c r="CC55" s="18"/>
      <c r="CD55" s="18"/>
      <c r="CE55" s="18"/>
      <c r="CG55" s="18"/>
      <c r="CH55" s="18"/>
      <c r="CI55" s="18"/>
      <c r="CK55" s="18"/>
      <c r="CL55" s="18"/>
      <c r="CM55" s="18"/>
      <c r="CO55" s="18"/>
      <c r="CP55" s="18"/>
      <c r="CQ55" s="18"/>
      <c r="CS55" s="18"/>
      <c r="CT55" s="18"/>
      <c r="CU55" s="18"/>
      <c r="CW55" s="18"/>
      <c r="CX55" s="18"/>
      <c r="CY55" s="18"/>
      <c r="DA55" s="18"/>
      <c r="DB55" s="18"/>
      <c r="DC55" s="18"/>
      <c r="DE55" s="18"/>
      <c r="DF55" s="18"/>
      <c r="DG55" s="18"/>
    </row>
    <row r="56" spans="1:111">
      <c r="AW56" s="18"/>
      <c r="AX56" s="18"/>
      <c r="AY56" s="18"/>
      <c r="BA56" s="18"/>
      <c r="BB56" s="18"/>
      <c r="BC56" s="18"/>
      <c r="BE56" s="18"/>
      <c r="BF56" s="18"/>
      <c r="BG56" s="18"/>
      <c r="BI56" s="18"/>
      <c r="BJ56" s="18"/>
      <c r="BK56" s="18"/>
      <c r="BM56" s="18"/>
      <c r="BN56" s="18"/>
      <c r="BO56" s="18"/>
      <c r="BQ56" s="18"/>
      <c r="BR56" s="18"/>
      <c r="BS56" s="18"/>
      <c r="BU56" s="18"/>
      <c r="BV56" s="18"/>
      <c r="BW56" s="18"/>
      <c r="BY56" s="18"/>
      <c r="BZ56" s="18"/>
      <c r="CA56" s="18"/>
      <c r="CC56" s="18"/>
      <c r="CD56" s="18"/>
      <c r="CE56" s="18"/>
      <c r="CG56" s="18"/>
      <c r="CH56" s="18"/>
      <c r="CI56" s="18"/>
      <c r="CK56" s="18"/>
      <c r="CL56" s="18"/>
      <c r="CM56" s="18"/>
      <c r="CO56" s="18"/>
      <c r="CP56" s="18"/>
      <c r="CQ56" s="18"/>
      <c r="CS56" s="18"/>
      <c r="CT56" s="18"/>
      <c r="CU56" s="18"/>
      <c r="CW56" s="18"/>
      <c r="CX56" s="18"/>
      <c r="CY56" s="18"/>
      <c r="DA56" s="18"/>
      <c r="DB56" s="18"/>
      <c r="DC56" s="18"/>
      <c r="DE56" s="18"/>
      <c r="DF56" s="18"/>
      <c r="DG56" s="18"/>
    </row>
    <row r="57" spans="1:111">
      <c r="AW57" s="18"/>
      <c r="AX57" s="18"/>
      <c r="AY57" s="18"/>
      <c r="BA57" s="18"/>
      <c r="BB57" s="18"/>
      <c r="BC57" s="18"/>
      <c r="BE57" s="18"/>
      <c r="BF57" s="18"/>
      <c r="BG57" s="18"/>
      <c r="BI57" s="18"/>
      <c r="BJ57" s="18"/>
      <c r="BK57" s="18"/>
      <c r="BM57" s="18"/>
      <c r="BN57" s="18"/>
      <c r="BO57" s="18"/>
      <c r="BQ57" s="18"/>
      <c r="BR57" s="18"/>
      <c r="BS57" s="18"/>
      <c r="BU57" s="18"/>
      <c r="BV57" s="18"/>
      <c r="BW57" s="18"/>
      <c r="BY57" s="18"/>
      <c r="BZ57" s="18"/>
      <c r="CA57" s="18"/>
      <c r="CC57" s="18"/>
      <c r="CD57" s="18"/>
      <c r="CE57" s="18"/>
      <c r="CG57" s="18"/>
      <c r="CH57" s="18"/>
      <c r="CI57" s="18"/>
      <c r="CK57" s="18"/>
      <c r="CL57" s="18"/>
      <c r="CM57" s="18"/>
      <c r="CO57" s="18"/>
      <c r="CP57" s="18"/>
      <c r="CQ57" s="18"/>
      <c r="CS57" s="18"/>
      <c r="CT57" s="18"/>
      <c r="CU57" s="18"/>
      <c r="CW57" s="18"/>
      <c r="CX57" s="18"/>
      <c r="CY57" s="18"/>
      <c r="DA57" s="18"/>
      <c r="DB57" s="18"/>
      <c r="DC57" s="18"/>
      <c r="DE57" s="18"/>
      <c r="DF57" s="18"/>
      <c r="DG57" s="18"/>
    </row>
    <row r="58" spans="1:111">
      <c r="AW58" s="18"/>
      <c r="AX58" s="18"/>
      <c r="AY58" s="18"/>
      <c r="BA58" s="18"/>
      <c r="BB58" s="18"/>
      <c r="BC58" s="18"/>
      <c r="BE58" s="18"/>
      <c r="BF58" s="18"/>
      <c r="BG58" s="18"/>
      <c r="BI58" s="18"/>
      <c r="BJ58" s="18"/>
      <c r="BK58" s="18"/>
      <c r="BM58" s="18"/>
      <c r="BN58" s="18"/>
      <c r="BO58" s="18"/>
      <c r="BQ58" s="18"/>
      <c r="BR58" s="18"/>
      <c r="BS58" s="18"/>
      <c r="BU58" s="18"/>
      <c r="BV58" s="18"/>
      <c r="BW58" s="18"/>
      <c r="BY58" s="18"/>
      <c r="BZ58" s="18"/>
      <c r="CA58" s="18"/>
      <c r="CC58" s="18"/>
      <c r="CD58" s="18"/>
      <c r="CE58" s="18"/>
      <c r="CG58" s="18"/>
      <c r="CH58" s="18"/>
      <c r="CI58" s="18"/>
      <c r="CK58" s="18"/>
      <c r="CL58" s="18"/>
      <c r="CM58" s="18"/>
      <c r="CO58" s="18"/>
      <c r="CP58" s="18"/>
      <c r="CQ58" s="18"/>
      <c r="CS58" s="18"/>
      <c r="CT58" s="18"/>
      <c r="CU58" s="18"/>
      <c r="CW58" s="18"/>
      <c r="CX58" s="18"/>
      <c r="CY58" s="18"/>
      <c r="DA58" s="18"/>
      <c r="DB58" s="18"/>
      <c r="DC58" s="18"/>
      <c r="DE58" s="18"/>
      <c r="DF58" s="18"/>
      <c r="DG58" s="18"/>
    </row>
    <row r="59" spans="1:111">
      <c r="AW59" s="18"/>
      <c r="AX59" s="18"/>
      <c r="AY59" s="18"/>
      <c r="BA59" s="18"/>
      <c r="BB59" s="18"/>
      <c r="BC59" s="18"/>
      <c r="BE59" s="18"/>
      <c r="BF59" s="18"/>
      <c r="BG59" s="18"/>
      <c r="BI59" s="18"/>
      <c r="BJ59" s="18"/>
      <c r="BK59" s="18"/>
      <c r="BM59" s="18"/>
      <c r="BN59" s="18"/>
      <c r="BO59" s="18"/>
      <c r="BQ59" s="18"/>
      <c r="BR59" s="18"/>
      <c r="BS59" s="18"/>
      <c r="BU59" s="18"/>
      <c r="BV59" s="18"/>
      <c r="BW59" s="18"/>
      <c r="BY59" s="18"/>
      <c r="BZ59" s="18"/>
      <c r="CA59" s="18"/>
      <c r="CC59" s="18"/>
      <c r="CD59" s="18"/>
      <c r="CE59" s="18"/>
      <c r="CG59" s="18"/>
      <c r="CH59" s="18"/>
      <c r="CI59" s="18"/>
      <c r="CK59" s="18"/>
      <c r="CL59" s="18"/>
      <c r="CM59" s="18"/>
      <c r="CO59" s="18"/>
      <c r="CP59" s="18"/>
      <c r="CQ59" s="18"/>
      <c r="CS59" s="18"/>
      <c r="CT59" s="18"/>
      <c r="CU59" s="18"/>
      <c r="CW59" s="18"/>
      <c r="CX59" s="18"/>
      <c r="CY59" s="18"/>
      <c r="DA59" s="18"/>
      <c r="DB59" s="18"/>
      <c r="DC59" s="18"/>
      <c r="DE59" s="18"/>
      <c r="DF59" s="18"/>
      <c r="DG59" s="18"/>
    </row>
    <row r="60" spans="1:111">
      <c r="R60" t="s">
        <v>439</v>
      </c>
      <c r="S60" s="119">
        <f>Compensation!C16</f>
        <v>1.0249999999999999</v>
      </c>
      <c r="T60" t="e">
        <f>MIN(ABS(S66:S141-S60))</f>
        <v>#VALUE!</v>
      </c>
      <c r="AW60" s="18"/>
      <c r="AX60" s="18"/>
      <c r="AY60" s="18"/>
      <c r="BA60" s="18"/>
      <c r="BB60" s="18"/>
      <c r="BC60" s="18"/>
      <c r="BE60" s="18"/>
      <c r="BF60" s="18"/>
      <c r="BG60" s="18"/>
      <c r="BI60" s="18"/>
      <c r="BJ60" s="18"/>
      <c r="BK60" s="18"/>
      <c r="BM60" s="18"/>
      <c r="BN60" s="18"/>
      <c r="BO60" s="18"/>
      <c r="BQ60" s="18"/>
      <c r="BR60" s="18"/>
      <c r="BS60" s="18"/>
      <c r="BU60" s="18"/>
      <c r="BV60" s="18"/>
      <c r="BW60" s="18"/>
      <c r="BY60" s="18"/>
      <c r="BZ60" s="18"/>
      <c r="CA60" s="18"/>
      <c r="CC60" s="18"/>
      <c r="CD60" s="18"/>
      <c r="CE60" s="18"/>
      <c r="CG60" s="18"/>
      <c r="CH60" s="18"/>
      <c r="CI60" s="18"/>
      <c r="CK60" s="18"/>
      <c r="CL60" s="18"/>
      <c r="CM60" s="18"/>
      <c r="CO60" s="18"/>
      <c r="CP60" s="18"/>
      <c r="CQ60" s="18"/>
      <c r="CS60" s="18"/>
      <c r="CT60" s="18"/>
      <c r="CU60" s="18"/>
      <c r="CW60" s="18"/>
      <c r="CX60" s="18"/>
      <c r="CY60" s="18"/>
      <c r="DA60" s="18"/>
      <c r="DB60" s="18"/>
      <c r="DC60" s="18"/>
      <c r="DE60" s="18"/>
      <c r="DF60" s="18"/>
      <c r="DG60" s="18"/>
    </row>
    <row r="61" spans="1:111">
      <c r="R61" t="s">
        <v>440</v>
      </c>
      <c r="S61" t="e">
        <f>INDEX(S66:S141,MATCH(MIN(ABS(S66:S141-S60)),ABS(S66:S141-S60),0))</f>
        <v>#VALUE!</v>
      </c>
      <c r="AW61" s="18"/>
      <c r="AX61" s="18"/>
      <c r="AY61" s="18"/>
      <c r="BA61" s="18"/>
      <c r="BB61" s="18"/>
      <c r="BC61" s="18"/>
      <c r="BE61" s="18"/>
      <c r="BF61" s="18"/>
      <c r="BG61" s="18"/>
      <c r="BI61" s="18"/>
      <c r="BJ61" s="18"/>
      <c r="BK61" s="18"/>
      <c r="BM61" s="18"/>
      <c r="BN61" s="18"/>
      <c r="BO61" s="18"/>
      <c r="BQ61" s="18"/>
      <c r="BR61" s="18"/>
      <c r="BS61" s="18"/>
      <c r="BU61" s="18"/>
      <c r="BV61" s="18"/>
      <c r="BW61" s="18"/>
      <c r="BY61" s="18"/>
      <c r="BZ61" s="18"/>
      <c r="CA61" s="18"/>
      <c r="CC61" s="18"/>
      <c r="CD61" s="18"/>
      <c r="CE61" s="18"/>
      <c r="CG61" s="18"/>
      <c r="CH61" s="18"/>
      <c r="CI61" s="18"/>
      <c r="CK61" s="18"/>
      <c r="CL61" s="18"/>
      <c r="CM61" s="18"/>
      <c r="CO61" s="18"/>
      <c r="CP61" s="18"/>
      <c r="CQ61" s="18"/>
      <c r="CS61" s="18"/>
      <c r="CT61" s="18"/>
      <c r="CU61" s="18"/>
      <c r="CW61" s="18"/>
      <c r="CX61" s="18"/>
      <c r="CY61" s="18"/>
      <c r="DA61" s="18"/>
      <c r="DB61" s="18"/>
      <c r="DC61" s="18"/>
      <c r="DE61" s="18"/>
      <c r="DF61" s="18"/>
      <c r="DG61" s="18"/>
    </row>
    <row r="62" spans="1:111">
      <c r="AW62" s="18"/>
      <c r="AX62" s="18"/>
      <c r="AY62" s="18"/>
      <c r="BA62" s="18"/>
      <c r="BB62" s="18"/>
      <c r="BC62" s="18"/>
      <c r="BE62" s="18"/>
      <c r="BF62" s="18"/>
      <c r="BG62" s="18"/>
      <c r="BI62" s="18"/>
      <c r="BJ62" s="18"/>
      <c r="BK62" s="18"/>
      <c r="BM62" s="18"/>
      <c r="BN62" s="18"/>
      <c r="BO62" s="18"/>
      <c r="BQ62" s="18"/>
      <c r="BR62" s="18"/>
      <c r="BS62" s="18"/>
      <c r="BU62" s="18"/>
      <c r="BV62" s="18"/>
      <c r="BW62" s="18"/>
      <c r="BY62" s="18"/>
      <c r="BZ62" s="18"/>
      <c r="CA62" s="18"/>
      <c r="CC62" s="18"/>
      <c r="CD62" s="18"/>
      <c r="CE62" s="18"/>
      <c r="CG62" s="18"/>
      <c r="CH62" s="18"/>
      <c r="CI62" s="18"/>
      <c r="CK62" s="18"/>
      <c r="CL62" s="18"/>
      <c r="CM62" s="18"/>
      <c r="CO62" s="18"/>
      <c r="CP62" s="18"/>
      <c r="CQ62" s="18"/>
      <c r="CS62" s="18"/>
      <c r="CT62" s="18"/>
      <c r="CU62" s="18"/>
      <c r="CW62" s="18"/>
      <c r="CX62" s="18"/>
      <c r="CY62" s="18"/>
      <c r="DA62" s="18"/>
      <c r="DB62" s="18"/>
      <c r="DC62" s="18"/>
      <c r="DE62" s="18"/>
      <c r="DF62" s="18"/>
      <c r="DG62" s="18"/>
    </row>
    <row r="63" spans="1:111">
      <c r="A63" t="s">
        <v>114</v>
      </c>
      <c r="AW63" s="18"/>
      <c r="AX63" s="18"/>
      <c r="AY63" s="18"/>
      <c r="BA63" s="18"/>
      <c r="BB63" s="18"/>
      <c r="BC63" s="18"/>
      <c r="BE63" s="18"/>
      <c r="BF63" s="18"/>
      <c r="BG63" s="18"/>
      <c r="BI63" s="18"/>
      <c r="BJ63" s="18"/>
      <c r="BK63" s="18"/>
      <c r="BM63" s="18"/>
      <c r="BN63" s="18"/>
      <c r="BO63" s="18"/>
      <c r="BQ63" s="18"/>
      <c r="BR63" s="18"/>
      <c r="BS63" s="18"/>
      <c r="BU63" s="18"/>
      <c r="BV63" s="18"/>
      <c r="BW63" s="18"/>
      <c r="BY63" s="18"/>
      <c r="BZ63" s="18"/>
      <c r="CA63" s="18"/>
      <c r="CC63" s="18"/>
      <c r="CD63" s="18"/>
      <c r="CE63" s="18"/>
      <c r="CG63" s="18"/>
      <c r="CH63" s="18"/>
      <c r="CI63" s="18"/>
      <c r="CK63" s="18"/>
      <c r="CL63" s="18"/>
      <c r="CM63" s="18"/>
      <c r="CO63" s="18"/>
      <c r="CP63" s="18"/>
      <c r="CQ63" s="18"/>
      <c r="CS63" s="18"/>
      <c r="CT63" s="18"/>
      <c r="CU63" s="18"/>
      <c r="CW63" s="18"/>
      <c r="CX63" s="18"/>
      <c r="CY63" s="18"/>
      <c r="DA63" s="18"/>
      <c r="DB63" s="18"/>
      <c r="DC63" s="18"/>
      <c r="DE63" s="18"/>
      <c r="DF63" s="18"/>
      <c r="DG63" s="18"/>
    </row>
    <row r="64" spans="1:111">
      <c r="X64" t="s">
        <v>45</v>
      </c>
      <c r="AW64" s="18"/>
      <c r="AX64" s="18"/>
      <c r="AY64" s="18"/>
      <c r="BA64" s="18"/>
      <c r="BB64" s="18"/>
      <c r="BC64" s="18"/>
      <c r="BE64" s="18"/>
      <c r="BF64" s="18"/>
      <c r="BG64" s="18"/>
      <c r="BI64" s="18"/>
      <c r="BJ64" s="18"/>
      <c r="BK64" s="18"/>
      <c r="BM64" s="18"/>
      <c r="BN64" s="18"/>
      <c r="BO64" s="18"/>
      <c r="BQ64" s="18"/>
      <c r="BR64" s="18"/>
      <c r="BS64" s="18"/>
      <c r="BU64" s="18"/>
      <c r="BV64" s="18"/>
      <c r="BW64" s="18"/>
      <c r="BY64" s="18"/>
      <c r="BZ64" s="18"/>
      <c r="CA64" s="18"/>
      <c r="CC64" s="18"/>
      <c r="CD64" s="18"/>
      <c r="CE64" s="18"/>
      <c r="CG64" s="18"/>
      <c r="CH64" s="18"/>
      <c r="CI64" s="18"/>
      <c r="CK64" s="18"/>
      <c r="CL64" s="18"/>
      <c r="CM64" s="18"/>
      <c r="CO64" s="18"/>
      <c r="CP64" s="18"/>
      <c r="CQ64" s="18"/>
      <c r="CS64" s="18"/>
      <c r="CT64" s="18"/>
      <c r="CU64" s="18"/>
      <c r="CW64" s="18"/>
      <c r="CX64" s="18"/>
      <c r="CY64" s="18"/>
      <c r="DA64" s="18"/>
      <c r="DB64" s="18"/>
      <c r="DC64" s="18"/>
      <c r="DE64" s="18"/>
      <c r="DF64" s="18"/>
      <c r="DG64" s="18"/>
    </row>
    <row r="65" spans="1:44" s="20" customFormat="1">
      <c r="A65" s="20" t="s">
        <v>29</v>
      </c>
      <c r="B65" s="20" t="s">
        <v>27</v>
      </c>
      <c r="C65" s="20" t="s">
        <v>28</v>
      </c>
      <c r="D65" s="20" t="s">
        <v>36</v>
      </c>
      <c r="E65" s="20" t="s">
        <v>37</v>
      </c>
      <c r="F65" s="20" t="s">
        <v>125</v>
      </c>
      <c r="G65" s="20" t="s">
        <v>38</v>
      </c>
      <c r="H65" s="20" t="s">
        <v>39</v>
      </c>
      <c r="I65" s="20" t="s">
        <v>40</v>
      </c>
      <c r="K65" s="20" t="s">
        <v>41</v>
      </c>
      <c r="M65" s="20" t="s">
        <v>42</v>
      </c>
      <c r="O65" s="20" t="s">
        <v>43</v>
      </c>
      <c r="S65" s="20" t="s">
        <v>44</v>
      </c>
      <c r="U65" s="21" t="s">
        <v>30</v>
      </c>
      <c r="V65" s="21" t="s">
        <v>31</v>
      </c>
      <c r="X65" s="20" t="s">
        <v>29</v>
      </c>
      <c r="Y65" s="20" t="s">
        <v>27</v>
      </c>
      <c r="Z65" s="20" t="s">
        <v>28</v>
      </c>
      <c r="AA65" s="20" t="s">
        <v>36</v>
      </c>
      <c r="AB65" s="20" t="s">
        <v>37</v>
      </c>
      <c r="AC65" s="20" t="s">
        <v>125</v>
      </c>
      <c r="AD65" s="20" t="s">
        <v>38</v>
      </c>
      <c r="AE65" s="20" t="s">
        <v>39</v>
      </c>
      <c r="AF65" s="20" t="s">
        <v>40</v>
      </c>
      <c r="AH65" s="20" t="s">
        <v>41</v>
      </c>
      <c r="AI65" s="20" t="s">
        <v>42</v>
      </c>
      <c r="AK65" s="20" t="s">
        <v>43</v>
      </c>
      <c r="AO65" s="20" t="s">
        <v>44</v>
      </c>
      <c r="AP65" s="20" t="s">
        <v>28</v>
      </c>
    </row>
    <row r="66" spans="1:44" s="20" customFormat="1">
      <c r="A66" s="20">
        <f t="shared" ref="A66:A141" si="0">Qe_selected</f>
        <v>0.35</v>
      </c>
      <c r="B66" s="20">
        <f t="shared" ref="B66:B141" si="1">Ln_selected</f>
        <v>6.49</v>
      </c>
      <c r="C66" s="20">
        <v>0</v>
      </c>
      <c r="D66" s="20">
        <f>C66^2</f>
        <v>0</v>
      </c>
      <c r="E66" s="20">
        <f>B66*D66</f>
        <v>0</v>
      </c>
      <c r="F66" s="20">
        <f>C66^2-1</f>
        <v>-1</v>
      </c>
      <c r="G66" s="20">
        <f>1</f>
        <v>1</v>
      </c>
      <c r="H66" s="20">
        <f>C66*B66*A66</f>
        <v>0</v>
      </c>
      <c r="I66" s="20" t="str">
        <f>COMPLEX(G66,H66,"j")</f>
        <v>1</v>
      </c>
      <c r="K66" s="20" t="str">
        <f>IMPRODUCT(I66,F66)</f>
        <v>-1</v>
      </c>
      <c r="M66" s="20" t="str">
        <f t="shared" ref="M66:M101" si="2">IMSUM(K66,E66)</f>
        <v>-1</v>
      </c>
      <c r="O66" s="20" t="str">
        <f t="shared" ref="O66:O101" si="3">IMDIV(E66,M66)</f>
        <v>0</v>
      </c>
      <c r="S66" s="20">
        <f>IMABS(O66)</f>
        <v>0</v>
      </c>
      <c r="U66" s="20">
        <f t="shared" ref="U66:U141" si="4">Mg_max</f>
        <v>1.1757352941176471</v>
      </c>
      <c r="V66" s="20">
        <f t="shared" ref="V66:V141" si="5">Mg_min</f>
        <v>0.948125</v>
      </c>
      <c r="X66" s="20">
        <v>1E-3</v>
      </c>
      <c r="Y66" s="20">
        <f t="shared" ref="Y66:Y141" si="6">Ln_selected</f>
        <v>6.49</v>
      </c>
      <c r="Z66" s="20">
        <v>0</v>
      </c>
      <c r="AA66" s="20">
        <f>Z66^2</f>
        <v>0</v>
      </c>
      <c r="AB66" s="20">
        <f>Y66*AA66</f>
        <v>0</v>
      </c>
      <c r="AC66" s="20">
        <f>Z66^2-1</f>
        <v>-1</v>
      </c>
      <c r="AD66" s="20">
        <v>1</v>
      </c>
      <c r="AE66" s="20">
        <f>Z66*Y66*X66</f>
        <v>0</v>
      </c>
      <c r="AF66" s="20" t="str">
        <f>COMPLEX(AD66,AE66,"j")</f>
        <v>1</v>
      </c>
      <c r="AH66" s="20" t="str">
        <f>IMPRODUCT(AF66,AC66)</f>
        <v>-1</v>
      </c>
      <c r="AI66" s="20" t="str">
        <f>IMSUM(AH66,AB66)</f>
        <v>-1</v>
      </c>
      <c r="AK66" s="20" t="str">
        <f>IMDIV(AB66,AI66)</f>
        <v>0</v>
      </c>
      <c r="AO66" s="20">
        <f>IMABS(AK66)</f>
        <v>0</v>
      </c>
      <c r="AP66" s="20">
        <v>0</v>
      </c>
      <c r="AR66" s="20">
        <f>Compensation!$C$16</f>
        <v>1.0249999999999999</v>
      </c>
    </row>
    <row r="67" spans="1:44" s="20" customFormat="1">
      <c r="A67" s="20">
        <f t="shared" si="0"/>
        <v>0.35</v>
      </c>
      <c r="B67" s="20">
        <f t="shared" si="1"/>
        <v>6.49</v>
      </c>
      <c r="C67" s="20">
        <f>C66+0.05</f>
        <v>0.05</v>
      </c>
      <c r="D67" s="20">
        <f t="shared" ref="D67:D134" si="7">C67^2</f>
        <v>2.5000000000000005E-3</v>
      </c>
      <c r="E67" s="20">
        <f t="shared" ref="E67:E134" si="8">B67*D67</f>
        <v>1.6225000000000003E-2</v>
      </c>
      <c r="F67" s="20">
        <f t="shared" ref="F67:F134" si="9">C67^2-1</f>
        <v>-0.99750000000000005</v>
      </c>
      <c r="G67" s="20">
        <f>1</f>
        <v>1</v>
      </c>
      <c r="H67" s="20">
        <f t="shared" ref="H67:H134" si="10">C67*B67*A67</f>
        <v>0.113575</v>
      </c>
      <c r="I67" s="20" t="str">
        <f t="shared" ref="I67:I134" si="11">COMPLEX(G67,H67,"j")</f>
        <v>1+0,113575j</v>
      </c>
      <c r="K67" s="20" t="str">
        <f t="shared" ref="K67:K134" si="12">IMPRODUCT(I67,F67)</f>
        <v>-0,9975-0,1132910625j</v>
      </c>
      <c r="M67" s="20" t="str">
        <f t="shared" si="2"/>
        <v>-0,981275-0,1132910625j</v>
      </c>
      <c r="O67" s="20" t="str">
        <f t="shared" si="3"/>
        <v>-0,0163171136343249+0,00188385838889802j</v>
      </c>
      <c r="S67" s="20">
        <f t="shared" ref="S67:S134" si="13">IMABS(O67)</f>
        <v>1.6425502116674942E-2</v>
      </c>
      <c r="U67" s="20">
        <f t="shared" si="4"/>
        <v>1.1757352941176471</v>
      </c>
      <c r="V67" s="20">
        <f t="shared" si="5"/>
        <v>0.948125</v>
      </c>
      <c r="X67" s="20">
        <f>X66</f>
        <v>1E-3</v>
      </c>
      <c r="Y67" s="20">
        <f t="shared" si="6"/>
        <v>6.49</v>
      </c>
      <c r="Z67" s="20">
        <f>Z66+0.05</f>
        <v>0.05</v>
      </c>
      <c r="AA67" s="20">
        <f t="shared" ref="AA67:AA134" si="14">Z67^2</f>
        <v>2.5000000000000005E-3</v>
      </c>
      <c r="AB67" s="20">
        <f t="shared" ref="AB67:AB134" si="15">Y67*AA67</f>
        <v>1.6225000000000003E-2</v>
      </c>
      <c r="AC67" s="20">
        <f t="shared" ref="AC67:AC134" si="16">Z67^2-1</f>
        <v>-0.99750000000000005</v>
      </c>
      <c r="AD67" s="20">
        <v>1</v>
      </c>
      <c r="AE67" s="20">
        <f t="shared" ref="AE67:AE134" si="17">Z67*Y67*X67</f>
        <v>3.2450000000000003E-4</v>
      </c>
      <c r="AF67" s="20" t="str">
        <f t="shared" ref="AF67:AF134" si="18">COMPLEX(AD67,AE67,"j")</f>
        <v>1+0,0003245j</v>
      </c>
      <c r="AH67" s="20" t="str">
        <f t="shared" ref="AH67:AH134" si="19">IMPRODUCT(AF67,AC67)</f>
        <v>-0,9975-0,00032368875j</v>
      </c>
      <c r="AI67" s="20" t="str">
        <f t="shared" ref="AI67:AI134" si="20">IMSUM(AH67,AB67)</f>
        <v>-0,981275-0,00032368875j</v>
      </c>
      <c r="AK67" s="20" t="str">
        <f t="shared" ref="AK67:AK134" si="21">IMDIV(AB67,AI67)</f>
        <v>-0,0165346087840186+5,45419668190672E-06j</v>
      </c>
      <c r="AO67" s="20">
        <f t="shared" ref="AO67:AO134" si="22">IMABS(AK67)</f>
        <v>1.653460968359418E-2</v>
      </c>
      <c r="AP67" s="20">
        <v>1</v>
      </c>
      <c r="AR67" s="20">
        <f>Compensation!$C$16</f>
        <v>1.0249999999999999</v>
      </c>
    </row>
    <row r="68" spans="1:44" s="20" customFormat="1">
      <c r="A68" s="20">
        <f t="shared" si="0"/>
        <v>0.35</v>
      </c>
      <c r="B68" s="20">
        <f t="shared" si="1"/>
        <v>6.49</v>
      </c>
      <c r="C68" s="20">
        <f t="shared" ref="C68:C135" si="23">C67+0.05</f>
        <v>0.1</v>
      </c>
      <c r="D68" s="20">
        <f t="shared" si="7"/>
        <v>1.0000000000000002E-2</v>
      </c>
      <c r="E68" s="20">
        <f t="shared" si="8"/>
        <v>6.4900000000000013E-2</v>
      </c>
      <c r="F68" s="20">
        <f t="shared" si="9"/>
        <v>-0.99</v>
      </c>
      <c r="G68" s="20">
        <f>1</f>
        <v>1</v>
      </c>
      <c r="H68" s="20">
        <f t="shared" si="10"/>
        <v>0.22714999999999999</v>
      </c>
      <c r="I68" s="20" t="str">
        <f t="shared" si="11"/>
        <v>1+0,22715j</v>
      </c>
      <c r="K68" s="20" t="str">
        <f t="shared" si="12"/>
        <v>-0,99-0,2248785j</v>
      </c>
      <c r="M68" s="20" t="str">
        <f t="shared" si="2"/>
        <v>-0,9251-0,2248785j</v>
      </c>
      <c r="O68" s="20" t="str">
        <f t="shared" si="3"/>
        <v>-0,0662403923648043+0,0161020863413778j</v>
      </c>
      <c r="S68" s="20">
        <f t="shared" si="13"/>
        <v>6.8169397570965892E-2</v>
      </c>
      <c r="U68" s="20">
        <f t="shared" si="4"/>
        <v>1.1757352941176471</v>
      </c>
      <c r="V68" s="20">
        <f t="shared" si="5"/>
        <v>0.948125</v>
      </c>
      <c r="X68" s="20">
        <f t="shared" ref="X68:X135" si="24">X67</f>
        <v>1E-3</v>
      </c>
      <c r="Y68" s="20">
        <f t="shared" si="6"/>
        <v>6.49</v>
      </c>
      <c r="Z68" s="20">
        <f t="shared" ref="Z68:Z135" si="25">Z67+0.05</f>
        <v>0.1</v>
      </c>
      <c r="AA68" s="20">
        <f t="shared" si="14"/>
        <v>1.0000000000000002E-2</v>
      </c>
      <c r="AB68" s="20">
        <f t="shared" si="15"/>
        <v>6.4900000000000013E-2</v>
      </c>
      <c r="AC68" s="20">
        <f t="shared" si="16"/>
        <v>-0.99</v>
      </c>
      <c r="AD68" s="20">
        <v>1</v>
      </c>
      <c r="AE68" s="20">
        <f t="shared" si="17"/>
        <v>6.4900000000000005E-4</v>
      </c>
      <c r="AF68" s="20" t="str">
        <f t="shared" si="18"/>
        <v>1+0,000649j</v>
      </c>
      <c r="AH68" s="20" t="str">
        <f t="shared" si="19"/>
        <v>-0,99-0,00064251j</v>
      </c>
      <c r="AI68" s="20" t="str">
        <f t="shared" si="20"/>
        <v>-0,9251-0,00064251j</v>
      </c>
      <c r="AK68" s="20" t="str">
        <f t="shared" si="21"/>
        <v>-0,0701545440428586+0,0000487244579969485j</v>
      </c>
      <c r="AO68" s="20">
        <f t="shared" si="22"/>
        <v>7.015456096316329E-2</v>
      </c>
      <c r="AP68" s="20">
        <v>2</v>
      </c>
      <c r="AR68" s="20">
        <f>Compensation!$C$16</f>
        <v>1.0249999999999999</v>
      </c>
    </row>
    <row r="69" spans="1:44" s="20" customFormat="1">
      <c r="A69" s="20">
        <f t="shared" si="0"/>
        <v>0.35</v>
      </c>
      <c r="B69" s="20">
        <f t="shared" si="1"/>
        <v>6.49</v>
      </c>
      <c r="C69" s="20">
        <f t="shared" si="23"/>
        <v>0.15000000000000002</v>
      </c>
      <c r="D69" s="20">
        <f t="shared" si="7"/>
        <v>2.2500000000000006E-2</v>
      </c>
      <c r="E69" s="20">
        <f t="shared" si="8"/>
        <v>0.14602500000000004</v>
      </c>
      <c r="F69" s="20">
        <f t="shared" si="9"/>
        <v>-0.97750000000000004</v>
      </c>
      <c r="G69" s="20">
        <f>1</f>
        <v>1</v>
      </c>
      <c r="H69" s="20">
        <f t="shared" si="10"/>
        <v>0.34072500000000006</v>
      </c>
      <c r="I69" s="20" t="str">
        <f t="shared" si="11"/>
        <v>1+0,340725j</v>
      </c>
      <c r="K69" s="20" t="str">
        <f t="shared" si="12"/>
        <v>-0,9775-0,3330586875j</v>
      </c>
      <c r="M69" s="20" t="str">
        <f t="shared" si="2"/>
        <v>-0,831475-0,3330586875j</v>
      </c>
      <c r="O69" s="20" t="str">
        <f t="shared" si="3"/>
        <v>-0,151339088332272+0,0606209424545455j</v>
      </c>
      <c r="S69" s="20">
        <f t="shared" si="13"/>
        <v>0.16302888799633194</v>
      </c>
      <c r="U69" s="20">
        <f t="shared" si="4"/>
        <v>1.1757352941176471</v>
      </c>
      <c r="V69" s="20">
        <f t="shared" si="5"/>
        <v>0.948125</v>
      </c>
      <c r="X69" s="20">
        <f t="shared" si="24"/>
        <v>1E-3</v>
      </c>
      <c r="Y69" s="20">
        <f t="shared" si="6"/>
        <v>6.49</v>
      </c>
      <c r="Z69" s="20">
        <f t="shared" si="25"/>
        <v>0.15000000000000002</v>
      </c>
      <c r="AA69" s="20">
        <f t="shared" si="14"/>
        <v>2.2500000000000006E-2</v>
      </c>
      <c r="AB69" s="20">
        <f t="shared" si="15"/>
        <v>0.14602500000000004</v>
      </c>
      <c r="AC69" s="20">
        <f t="shared" si="16"/>
        <v>-0.97750000000000004</v>
      </c>
      <c r="AD69" s="20">
        <v>1</v>
      </c>
      <c r="AE69" s="20">
        <f t="shared" si="17"/>
        <v>9.7350000000000019E-4</v>
      </c>
      <c r="AF69" s="20" t="str">
        <f t="shared" si="18"/>
        <v>1+0,0009735j</v>
      </c>
      <c r="AH69" s="20" t="str">
        <f t="shared" si="19"/>
        <v>-0,9775-0,00095159625j</v>
      </c>
      <c r="AI69" s="20" t="str">
        <f t="shared" si="20"/>
        <v>-0,831475-0,00095159625j</v>
      </c>
      <c r="AK69" s="20" t="str">
        <f t="shared" si="21"/>
        <v>-0,175621406218823+0,000200993020328402j</v>
      </c>
      <c r="AO69" s="20">
        <f t="shared" si="22"/>
        <v>0.17562152123379146</v>
      </c>
      <c r="AP69" s="20">
        <v>3</v>
      </c>
      <c r="AR69" s="20">
        <f>Compensation!$C$16</f>
        <v>1.0249999999999999</v>
      </c>
    </row>
    <row r="70" spans="1:44" s="20" customFormat="1">
      <c r="A70" s="20">
        <f t="shared" si="0"/>
        <v>0.35</v>
      </c>
      <c r="B70" s="20">
        <f t="shared" si="1"/>
        <v>6.49</v>
      </c>
      <c r="C70" s="20">
        <f t="shared" si="23"/>
        <v>0.2</v>
      </c>
      <c r="D70" s="20">
        <f t="shared" si="7"/>
        <v>4.0000000000000008E-2</v>
      </c>
      <c r="E70" s="20">
        <f t="shared" si="8"/>
        <v>0.25960000000000005</v>
      </c>
      <c r="F70" s="20">
        <f t="shared" si="9"/>
        <v>-0.96</v>
      </c>
      <c r="G70" s="20">
        <f>1</f>
        <v>1</v>
      </c>
      <c r="H70" s="20">
        <f t="shared" si="10"/>
        <v>0.45429999999999998</v>
      </c>
      <c r="I70" s="20" t="str">
        <f t="shared" si="11"/>
        <v>1+0,4543j</v>
      </c>
      <c r="K70" s="20" t="str">
        <f t="shared" si="12"/>
        <v>-0,96-0,436128j</v>
      </c>
      <c r="M70" s="20" t="str">
        <f t="shared" si="2"/>
        <v>-0,7004-0,436128j</v>
      </c>
      <c r="O70" s="20" t="str">
        <f t="shared" si="3"/>
        <v>-0,267086430988849+0,166310495394495j</v>
      </c>
      <c r="P70" s="303" t="s">
        <v>595</v>
      </c>
      <c r="S70" s="20">
        <f t="shared" si="13"/>
        <v>0.3146336639597288</v>
      </c>
      <c r="U70" s="20">
        <f t="shared" si="4"/>
        <v>1.1757352941176471</v>
      </c>
      <c r="V70" s="20">
        <f t="shared" si="5"/>
        <v>0.948125</v>
      </c>
      <c r="X70" s="20">
        <f t="shared" si="24"/>
        <v>1E-3</v>
      </c>
      <c r="Y70" s="20">
        <f t="shared" si="6"/>
        <v>6.49</v>
      </c>
      <c r="Z70" s="20">
        <f t="shared" si="25"/>
        <v>0.2</v>
      </c>
      <c r="AA70" s="20">
        <f t="shared" si="14"/>
        <v>4.0000000000000008E-2</v>
      </c>
      <c r="AB70" s="20">
        <f t="shared" si="15"/>
        <v>0.25960000000000005</v>
      </c>
      <c r="AC70" s="20">
        <f t="shared" si="16"/>
        <v>-0.96</v>
      </c>
      <c r="AD70" s="20">
        <v>1</v>
      </c>
      <c r="AE70" s="20">
        <f t="shared" si="17"/>
        <v>1.2980000000000001E-3</v>
      </c>
      <c r="AF70" s="20" t="str">
        <f t="shared" si="18"/>
        <v>1+0,001298j</v>
      </c>
      <c r="AH70" s="20" t="str">
        <f t="shared" si="19"/>
        <v>-0,96-0,00124608j</v>
      </c>
      <c r="AI70" s="20" t="str">
        <f t="shared" si="20"/>
        <v>-0,7004-0,00124608j</v>
      </c>
      <c r="AK70" s="20" t="str">
        <f t="shared" si="21"/>
        <v>-0,370644172358184+0,000659412179172024j</v>
      </c>
      <c r="AO70" s="20">
        <f t="shared" si="22"/>
        <v>0.37064475893705179</v>
      </c>
      <c r="AP70" s="20">
        <v>4</v>
      </c>
      <c r="AR70" s="20">
        <f>Compensation!$C$16</f>
        <v>1.0249999999999999</v>
      </c>
    </row>
    <row r="71" spans="1:44" s="20" customFormat="1" ht="18">
      <c r="A71" s="20">
        <f t="shared" si="0"/>
        <v>0.35</v>
      </c>
      <c r="B71" s="20">
        <f t="shared" si="1"/>
        <v>6.49</v>
      </c>
      <c r="C71" s="20">
        <f t="shared" si="23"/>
        <v>0.25</v>
      </c>
      <c r="D71" s="20">
        <f t="shared" si="7"/>
        <v>6.25E-2</v>
      </c>
      <c r="E71" s="20">
        <f t="shared" si="8"/>
        <v>0.40562500000000001</v>
      </c>
      <c r="F71" s="20">
        <f t="shared" si="9"/>
        <v>-0.9375</v>
      </c>
      <c r="G71" s="20">
        <f>1</f>
        <v>1</v>
      </c>
      <c r="H71" s="20">
        <f t="shared" si="10"/>
        <v>0.56787500000000002</v>
      </c>
      <c r="I71" s="20" t="str">
        <f t="shared" si="11"/>
        <v>1+0,567875j</v>
      </c>
      <c r="K71" s="20" t="str">
        <f t="shared" si="12"/>
        <v>-0,9375-0,5323828125j</v>
      </c>
      <c r="M71" s="20" t="str">
        <f t="shared" si="2"/>
        <v>-0,531875-0,5323828125j</v>
      </c>
      <c r="O71" s="20" t="str">
        <f t="shared" si="3"/>
        <v>-0,380952207486659+0,381315925076063j</v>
      </c>
      <c r="P71" s="28" t="s">
        <v>75</v>
      </c>
      <c r="S71" s="20">
        <f t="shared" si="13"/>
        <v>0.53900502697616104</v>
      </c>
      <c r="U71" s="20">
        <f t="shared" si="4"/>
        <v>1.1757352941176471</v>
      </c>
      <c r="V71" s="20">
        <f t="shared" si="5"/>
        <v>0.948125</v>
      </c>
      <c r="X71" s="20">
        <f t="shared" si="24"/>
        <v>1E-3</v>
      </c>
      <c r="Y71" s="20">
        <f t="shared" si="6"/>
        <v>6.49</v>
      </c>
      <c r="Z71" s="20">
        <f t="shared" si="25"/>
        <v>0.25</v>
      </c>
      <c r="AA71" s="20">
        <f t="shared" si="14"/>
        <v>6.25E-2</v>
      </c>
      <c r="AB71" s="20">
        <f t="shared" si="15"/>
        <v>0.40562500000000001</v>
      </c>
      <c r="AC71" s="20">
        <f t="shared" si="16"/>
        <v>-0.9375</v>
      </c>
      <c r="AD71" s="20">
        <v>1</v>
      </c>
      <c r="AE71" s="20">
        <f t="shared" si="17"/>
        <v>1.6225E-3</v>
      </c>
      <c r="AF71" s="20" t="str">
        <f t="shared" si="18"/>
        <v>1+0,0016225j</v>
      </c>
      <c r="AH71" s="20" t="str">
        <f t="shared" si="19"/>
        <v>-0,9375-0,00152109375j</v>
      </c>
      <c r="AI71" s="20" t="str">
        <f t="shared" si="20"/>
        <v>-0,531875-0,00152109375j</v>
      </c>
      <c r="AK71" s="20" t="str">
        <f t="shared" si="21"/>
        <v>-0,76262596000335+0,00218101166881099j</v>
      </c>
      <c r="AO71" s="20">
        <f t="shared" si="22"/>
        <v>0.76262907870270114</v>
      </c>
      <c r="AP71" s="20">
        <v>5</v>
      </c>
      <c r="AR71" s="20">
        <f>Compensation!$C$16</f>
        <v>1.0249999999999999</v>
      </c>
    </row>
    <row r="72" spans="1:44" s="20" customFormat="1" ht="18">
      <c r="A72" s="20">
        <f t="shared" si="0"/>
        <v>0.35</v>
      </c>
      <c r="B72" s="20">
        <f t="shared" si="1"/>
        <v>6.49</v>
      </c>
      <c r="C72" s="20">
        <f t="shared" si="23"/>
        <v>0.3</v>
      </c>
      <c r="D72" s="20">
        <f t="shared" si="7"/>
        <v>0.09</v>
      </c>
      <c r="E72" s="20">
        <f t="shared" si="8"/>
        <v>0.58409999999999995</v>
      </c>
      <c r="F72" s="20">
        <f t="shared" si="9"/>
        <v>-0.91</v>
      </c>
      <c r="G72" s="20">
        <f>1</f>
        <v>1</v>
      </c>
      <c r="H72" s="20">
        <f t="shared" si="10"/>
        <v>0.68145</v>
      </c>
      <c r="I72" s="20" t="str">
        <f t="shared" si="11"/>
        <v>1+0,68145j</v>
      </c>
      <c r="K72" s="20" t="str">
        <f t="shared" si="12"/>
        <v>-0,91-0,6201195j</v>
      </c>
      <c r="M72" s="20" t="str">
        <f t="shared" si="2"/>
        <v>-0,3259-0,6201195j</v>
      </c>
      <c r="O72" s="20" t="str">
        <f t="shared" si="3"/>
        <v>-0,387885272281821+0,73806450170226j</v>
      </c>
      <c r="P72" s="28" t="s">
        <v>72</v>
      </c>
      <c r="S72" s="20">
        <f t="shared" si="13"/>
        <v>0.8337830611892687</v>
      </c>
      <c r="U72" s="20">
        <f t="shared" si="4"/>
        <v>1.1757352941176471</v>
      </c>
      <c r="V72" s="20">
        <f t="shared" si="5"/>
        <v>0.948125</v>
      </c>
      <c r="X72" s="20">
        <f t="shared" si="24"/>
        <v>1E-3</v>
      </c>
      <c r="Y72" s="20">
        <f t="shared" si="6"/>
        <v>6.49</v>
      </c>
      <c r="Z72" s="20">
        <f t="shared" si="25"/>
        <v>0.3</v>
      </c>
      <c r="AA72" s="20">
        <f t="shared" si="14"/>
        <v>0.09</v>
      </c>
      <c r="AB72" s="20">
        <f t="shared" si="15"/>
        <v>0.58409999999999995</v>
      </c>
      <c r="AC72" s="20">
        <f t="shared" si="16"/>
        <v>-0.91</v>
      </c>
      <c r="AD72" s="20">
        <v>1</v>
      </c>
      <c r="AE72" s="20">
        <f t="shared" si="17"/>
        <v>1.9470000000000002E-3</v>
      </c>
      <c r="AF72" s="20" t="str">
        <f t="shared" si="18"/>
        <v>1+0,001947j</v>
      </c>
      <c r="AH72" s="20" t="str">
        <f t="shared" si="19"/>
        <v>-0,91-0,00177177j</v>
      </c>
      <c r="AI72" s="20" t="str">
        <f t="shared" si="20"/>
        <v>-0,3259-0,00177177j</v>
      </c>
      <c r="AK72" s="20" t="str">
        <f t="shared" si="21"/>
        <v>-1,79221459600599+0,00974345521560459j</v>
      </c>
      <c r="AO72" s="20">
        <f t="shared" si="22"/>
        <v>1.7922410811764284</v>
      </c>
      <c r="AP72" s="20">
        <v>6</v>
      </c>
      <c r="AR72" s="20">
        <f>Compensation!$C$16</f>
        <v>1.0249999999999999</v>
      </c>
    </row>
    <row r="73" spans="1:44" s="20" customFormat="1" ht="18">
      <c r="A73" s="20">
        <f t="shared" si="0"/>
        <v>0.35</v>
      </c>
      <c r="B73" s="20">
        <f t="shared" si="1"/>
        <v>6.49</v>
      </c>
      <c r="C73" s="20">
        <f t="shared" si="23"/>
        <v>0.35</v>
      </c>
      <c r="D73" s="20">
        <f t="shared" si="7"/>
        <v>0.12249999999999998</v>
      </c>
      <c r="E73" s="20">
        <f t="shared" si="8"/>
        <v>0.79502499999999987</v>
      </c>
      <c r="F73" s="20">
        <f t="shared" si="9"/>
        <v>-0.87750000000000006</v>
      </c>
      <c r="G73" s="20">
        <f>1</f>
        <v>1</v>
      </c>
      <c r="H73" s="20">
        <f t="shared" si="10"/>
        <v>0.79502499999999998</v>
      </c>
      <c r="I73" s="20" t="str">
        <f t="shared" si="11"/>
        <v>1+0,795025j</v>
      </c>
      <c r="K73" s="20" t="str">
        <f t="shared" si="12"/>
        <v>-0,8775-0,6976344375j</v>
      </c>
      <c r="M73" s="20" t="str">
        <f t="shared" si="2"/>
        <v>-0,0824750000000001-0,6976344375j</v>
      </c>
      <c r="O73" s="20" t="str">
        <f t="shared" si="3"/>
        <v>-0,132867734779647+1,1238933909051j</v>
      </c>
      <c r="P73" s="28" t="s">
        <v>76</v>
      </c>
      <c r="S73" s="20">
        <f t="shared" si="13"/>
        <v>1.1317200135482444</v>
      </c>
      <c r="U73" s="20">
        <f t="shared" si="4"/>
        <v>1.1757352941176471</v>
      </c>
      <c r="V73" s="20">
        <f t="shared" si="5"/>
        <v>0.948125</v>
      </c>
      <c r="X73" s="20">
        <f t="shared" si="24"/>
        <v>1E-3</v>
      </c>
      <c r="Y73" s="20">
        <f t="shared" si="6"/>
        <v>6.49</v>
      </c>
      <c r="Z73" s="20">
        <f t="shared" si="25"/>
        <v>0.35</v>
      </c>
      <c r="AA73" s="20">
        <f t="shared" si="14"/>
        <v>0.12249999999999998</v>
      </c>
      <c r="AB73" s="20">
        <f t="shared" si="15"/>
        <v>0.79502499999999987</v>
      </c>
      <c r="AC73" s="20">
        <f t="shared" si="16"/>
        <v>-0.87750000000000006</v>
      </c>
      <c r="AD73" s="20">
        <v>1</v>
      </c>
      <c r="AE73" s="20">
        <f t="shared" si="17"/>
        <v>2.2715000000000001E-3</v>
      </c>
      <c r="AF73" s="20" t="str">
        <f t="shared" si="18"/>
        <v>1+0,0022715j</v>
      </c>
      <c r="AH73" s="20" t="str">
        <f t="shared" si="19"/>
        <v>-0,8775-0,00199324125j</v>
      </c>
      <c r="AI73" s="20" t="str">
        <f t="shared" si="20"/>
        <v>-0,0824750000000001-0,00199324125j</v>
      </c>
      <c r="AK73" s="20" t="str">
        <f t="shared" si="21"/>
        <v>-9,63396071447649+0,232831862952094j</v>
      </c>
      <c r="AO73" s="20">
        <f t="shared" si="22"/>
        <v>9.6367738234578333</v>
      </c>
      <c r="AP73" s="20">
        <v>7</v>
      </c>
      <c r="AR73" s="20">
        <f>Compensation!$C$16</f>
        <v>1.0249999999999999</v>
      </c>
    </row>
    <row r="74" spans="1:44" s="20" customFormat="1" ht="18">
      <c r="A74" s="20">
        <f t="shared" si="0"/>
        <v>0.35</v>
      </c>
      <c r="B74" s="20">
        <f t="shared" si="1"/>
        <v>6.49</v>
      </c>
      <c r="C74" s="20">
        <f t="shared" si="23"/>
        <v>0.39999999999999997</v>
      </c>
      <c r="D74" s="20">
        <f t="shared" si="7"/>
        <v>0.15999999999999998</v>
      </c>
      <c r="E74" s="20">
        <f t="shared" si="8"/>
        <v>1.0383999999999998</v>
      </c>
      <c r="F74" s="20">
        <f t="shared" si="9"/>
        <v>-0.84000000000000008</v>
      </c>
      <c r="G74" s="20">
        <f>1</f>
        <v>1</v>
      </c>
      <c r="H74" s="20">
        <f t="shared" si="10"/>
        <v>0.90859999999999996</v>
      </c>
      <c r="I74" s="20" t="str">
        <f t="shared" si="11"/>
        <v>1+0,9086j</v>
      </c>
      <c r="K74" s="20" t="str">
        <f t="shared" si="12"/>
        <v>-0,84-0,763224j</v>
      </c>
      <c r="M74" s="20" t="str">
        <f t="shared" si="2"/>
        <v>0,1984-0,763224j</v>
      </c>
      <c r="O74" s="20" t="str">
        <f t="shared" si="3"/>
        <v>0,331286960783235+1,2744262064356j</v>
      </c>
      <c r="P74" s="28" t="s">
        <v>74</v>
      </c>
      <c r="S74" s="20">
        <f t="shared" si="13"/>
        <v>1.3167813812606963</v>
      </c>
      <c r="U74" s="20">
        <f t="shared" si="4"/>
        <v>1.1757352941176471</v>
      </c>
      <c r="V74" s="20">
        <f t="shared" si="5"/>
        <v>0.948125</v>
      </c>
      <c r="X74" s="20">
        <f t="shared" si="24"/>
        <v>1E-3</v>
      </c>
      <c r="Y74" s="20">
        <f t="shared" si="6"/>
        <v>6.49</v>
      </c>
      <c r="Z74" s="20">
        <f t="shared" si="25"/>
        <v>0.39999999999999997</v>
      </c>
      <c r="AA74" s="20">
        <f t="shared" si="14"/>
        <v>0.15999999999999998</v>
      </c>
      <c r="AB74" s="20">
        <f t="shared" si="15"/>
        <v>1.0383999999999998</v>
      </c>
      <c r="AC74" s="20">
        <f t="shared" si="16"/>
        <v>-0.84000000000000008</v>
      </c>
      <c r="AD74" s="20">
        <v>1</v>
      </c>
      <c r="AE74" s="20">
        <f t="shared" si="17"/>
        <v>2.5960000000000002E-3</v>
      </c>
      <c r="AF74" s="20" t="str">
        <f t="shared" si="18"/>
        <v>1+0,002596j</v>
      </c>
      <c r="AH74" s="20" t="str">
        <f t="shared" si="19"/>
        <v>-0,84-0,00218064j</v>
      </c>
      <c r="AI74" s="20" t="str">
        <f t="shared" si="20"/>
        <v>0,1984-0,00218064j</v>
      </c>
      <c r="AK74" s="20" t="str">
        <f t="shared" si="21"/>
        <v>5,23323876676496+0,0575192025421288j</v>
      </c>
      <c r="AO74" s="20">
        <f t="shared" si="22"/>
        <v>5.2335548577073991</v>
      </c>
      <c r="AP74" s="20">
        <v>8</v>
      </c>
      <c r="AR74" s="20">
        <f>Compensation!$C$16</f>
        <v>1.0249999999999999</v>
      </c>
    </row>
    <row r="75" spans="1:44" s="20" customFormat="1" ht="18">
      <c r="P75" s="28" t="s">
        <v>608</v>
      </c>
    </row>
    <row r="76" spans="1:44" s="20" customFormat="1" ht="18">
      <c r="P76" s="28" t="s">
        <v>609</v>
      </c>
    </row>
    <row r="77" spans="1:44" s="20" customFormat="1" ht="18">
      <c r="A77" s="20">
        <f t="shared" si="0"/>
        <v>0.35</v>
      </c>
      <c r="B77" s="20">
        <f t="shared" si="1"/>
        <v>6.49</v>
      </c>
      <c r="C77" s="20">
        <f>C74+0.05</f>
        <v>0.44999999999999996</v>
      </c>
      <c r="D77" s="20">
        <f t="shared" si="7"/>
        <v>0.20249999999999996</v>
      </c>
      <c r="E77" s="20">
        <f t="shared" si="8"/>
        <v>1.3142249999999998</v>
      </c>
      <c r="F77" s="20">
        <f t="shared" si="9"/>
        <v>-0.7975000000000001</v>
      </c>
      <c r="G77" s="20">
        <f>1</f>
        <v>1</v>
      </c>
      <c r="H77" s="20">
        <f t="shared" si="10"/>
        <v>1.0221749999999998</v>
      </c>
      <c r="I77" s="20" t="str">
        <f t="shared" si="11"/>
        <v>1+1,022175j</v>
      </c>
      <c r="K77" s="20" t="str">
        <f t="shared" si="12"/>
        <v>-0,7975-0,8151845625j</v>
      </c>
      <c r="M77" s="20" t="str">
        <f t="shared" si="2"/>
        <v>0,516725-0,8151845625j</v>
      </c>
      <c r="O77" s="20" t="str">
        <f t="shared" si="3"/>
        <v>0,729007630699806+1,15008131306049j</v>
      </c>
      <c r="P77" s="28" t="s">
        <v>77</v>
      </c>
      <c r="S77" s="20">
        <f t="shared" si="13"/>
        <v>1.3616677833706305</v>
      </c>
      <c r="U77" s="20">
        <f t="shared" si="4"/>
        <v>1.1757352941176471</v>
      </c>
      <c r="V77" s="20">
        <f t="shared" si="5"/>
        <v>0.948125</v>
      </c>
      <c r="X77" s="20">
        <f>X74</f>
        <v>1E-3</v>
      </c>
      <c r="Y77" s="20">
        <f t="shared" si="6"/>
        <v>6.49</v>
      </c>
      <c r="Z77" s="20">
        <f>Z74+0.05</f>
        <v>0.44999999999999996</v>
      </c>
      <c r="AA77" s="20">
        <f t="shared" si="14"/>
        <v>0.20249999999999996</v>
      </c>
      <c r="AB77" s="20">
        <f t="shared" si="15"/>
        <v>1.3142249999999998</v>
      </c>
      <c r="AC77" s="20">
        <f t="shared" si="16"/>
        <v>-0.7975000000000001</v>
      </c>
      <c r="AD77" s="20">
        <v>1</v>
      </c>
      <c r="AE77" s="20">
        <f t="shared" si="17"/>
        <v>2.9204999999999999E-3</v>
      </c>
      <c r="AF77" s="20" t="str">
        <f t="shared" si="18"/>
        <v>1+0,0029205j</v>
      </c>
      <c r="AH77" s="20" t="str">
        <f t="shared" si="19"/>
        <v>-0,7975-0,00232909875j</v>
      </c>
      <c r="AI77" s="20" t="str">
        <f t="shared" si="20"/>
        <v>0,516725-0,00232909875j</v>
      </c>
      <c r="AK77" s="20" t="str">
        <f t="shared" si="21"/>
        <v>2,54332246281989+0,011463833120133j</v>
      </c>
      <c r="AO77" s="20">
        <f t="shared" si="22"/>
        <v>2.5433482988678597</v>
      </c>
      <c r="AP77" s="20">
        <v>9</v>
      </c>
      <c r="AR77" s="20">
        <f>Compensation!$C$16</f>
        <v>1.0249999999999999</v>
      </c>
    </row>
    <row r="78" spans="1:44" s="20" customFormat="1" ht="18">
      <c r="A78" s="20">
        <f t="shared" si="0"/>
        <v>0.35</v>
      </c>
      <c r="B78" s="20">
        <f t="shared" si="1"/>
        <v>6.49</v>
      </c>
      <c r="C78" s="20">
        <f t="shared" si="23"/>
        <v>0.49999999999999994</v>
      </c>
      <c r="D78" s="20">
        <f t="shared" si="7"/>
        <v>0.24999999999999994</v>
      </c>
      <c r="E78" s="20">
        <f t="shared" si="8"/>
        <v>1.6224999999999996</v>
      </c>
      <c r="F78" s="20">
        <f t="shared" si="9"/>
        <v>-0.75</v>
      </c>
      <c r="G78" s="20">
        <f>1</f>
        <v>1</v>
      </c>
      <c r="H78" s="20">
        <f t="shared" si="10"/>
        <v>1.1357499999999998</v>
      </c>
      <c r="I78" s="20" t="str">
        <f t="shared" si="11"/>
        <v>1+1,13575j</v>
      </c>
      <c r="K78" s="20" t="str">
        <f t="shared" si="12"/>
        <v>-0,75-0,8518125j</v>
      </c>
      <c r="M78" s="20" t="str">
        <f t="shared" si="2"/>
        <v>0,8725-0,8518125j</v>
      </c>
      <c r="O78" s="20" t="str">
        <f t="shared" si="3"/>
        <v>0,952106818788424+0,929531793213999j</v>
      </c>
      <c r="P78" s="28" t="s">
        <v>78</v>
      </c>
      <c r="S78" s="20">
        <f t="shared" si="13"/>
        <v>1.3306151768933967</v>
      </c>
      <c r="U78" s="20">
        <f t="shared" si="4"/>
        <v>1.1757352941176471</v>
      </c>
      <c r="V78" s="20">
        <f t="shared" si="5"/>
        <v>0.948125</v>
      </c>
      <c r="X78" s="20">
        <f t="shared" si="24"/>
        <v>1E-3</v>
      </c>
      <c r="Y78" s="20">
        <f t="shared" si="6"/>
        <v>6.49</v>
      </c>
      <c r="Z78" s="20">
        <f t="shared" si="25"/>
        <v>0.49999999999999994</v>
      </c>
      <c r="AA78" s="20">
        <f t="shared" si="14"/>
        <v>0.24999999999999994</v>
      </c>
      <c r="AB78" s="20">
        <f t="shared" si="15"/>
        <v>1.6224999999999996</v>
      </c>
      <c r="AC78" s="20">
        <f t="shared" si="16"/>
        <v>-0.75</v>
      </c>
      <c r="AD78" s="20">
        <v>1</v>
      </c>
      <c r="AE78" s="20">
        <f t="shared" si="17"/>
        <v>3.2449999999999996E-3</v>
      </c>
      <c r="AF78" s="20" t="str">
        <f t="shared" si="18"/>
        <v>1+0,003245j</v>
      </c>
      <c r="AH78" s="20" t="str">
        <f t="shared" si="19"/>
        <v>-0,75-0,00243375j</v>
      </c>
      <c r="AI78" s="20" t="str">
        <f t="shared" si="20"/>
        <v>0,8725-0,00243375j</v>
      </c>
      <c r="AK78" s="20" t="str">
        <f t="shared" si="21"/>
        <v>1,85958438492044+0,00518712148630386j</v>
      </c>
      <c r="AO78" s="20">
        <f t="shared" si="22"/>
        <v>1.859591619380246</v>
      </c>
      <c r="AP78" s="20">
        <v>10</v>
      </c>
      <c r="AR78" s="20">
        <f>Compensation!$C$16</f>
        <v>1.0249999999999999</v>
      </c>
    </row>
    <row r="79" spans="1:44" s="20" customFormat="1" ht="18">
      <c r="P79" s="28" t="s">
        <v>596</v>
      </c>
    </row>
    <row r="80" spans="1:44" s="20" customFormat="1">
      <c r="P80" s="28"/>
    </row>
    <row r="81" spans="1:44" s="20" customFormat="1" ht="18">
      <c r="A81" s="20">
        <f t="shared" si="0"/>
        <v>0.35</v>
      </c>
      <c r="B81" s="20">
        <f t="shared" si="1"/>
        <v>6.49</v>
      </c>
      <c r="C81" s="20">
        <f>C78+0.05</f>
        <v>0.54999999999999993</v>
      </c>
      <c r="D81" s="20">
        <f t="shared" si="7"/>
        <v>0.30249999999999994</v>
      </c>
      <c r="E81" s="20">
        <f t="shared" si="8"/>
        <v>1.9632249999999996</v>
      </c>
      <c r="F81" s="20">
        <f t="shared" si="9"/>
        <v>-0.69750000000000001</v>
      </c>
      <c r="G81" s="20">
        <f>1</f>
        <v>1</v>
      </c>
      <c r="H81" s="20">
        <f t="shared" si="10"/>
        <v>1.2493249999999998</v>
      </c>
      <c r="I81" s="20" t="str">
        <f t="shared" si="11"/>
        <v>1+1,249325j</v>
      </c>
      <c r="K81" s="20" t="str">
        <f t="shared" si="12"/>
        <v>-0,6975-0,8714041875j</v>
      </c>
      <c r="M81" s="20" t="str">
        <f t="shared" si="2"/>
        <v>1,265725-0,8714041875j</v>
      </c>
      <c r="O81" s="20" t="str">
        <f t="shared" si="3"/>
        <v>1,05229849506938+0,724468044088099j</v>
      </c>
      <c r="P81" s="28" t="s">
        <v>25</v>
      </c>
      <c r="S81" s="20">
        <f t="shared" si="13"/>
        <v>1.2775703775644289</v>
      </c>
      <c r="U81" s="20">
        <f t="shared" si="4"/>
        <v>1.1757352941176471</v>
      </c>
      <c r="V81" s="20">
        <f t="shared" si="5"/>
        <v>0.948125</v>
      </c>
      <c r="X81" s="20">
        <f>X78</f>
        <v>1E-3</v>
      </c>
      <c r="Y81" s="20">
        <f t="shared" si="6"/>
        <v>6.49</v>
      </c>
      <c r="Z81" s="20">
        <f>Z78+0.05</f>
        <v>0.54999999999999993</v>
      </c>
      <c r="AA81" s="20">
        <f t="shared" si="14"/>
        <v>0.30249999999999994</v>
      </c>
      <c r="AB81" s="20">
        <f t="shared" si="15"/>
        <v>1.9632249999999996</v>
      </c>
      <c r="AC81" s="20">
        <f t="shared" si="16"/>
        <v>-0.69750000000000001</v>
      </c>
      <c r="AD81" s="20">
        <v>1</v>
      </c>
      <c r="AE81" s="20">
        <f t="shared" si="17"/>
        <v>3.5694999999999998E-3</v>
      </c>
      <c r="AF81" s="20" t="str">
        <f t="shared" si="18"/>
        <v>1+0,0035695j</v>
      </c>
      <c r="AH81" s="20" t="str">
        <f t="shared" si="19"/>
        <v>-0,6975-0,00248972625j</v>
      </c>
      <c r="AI81" s="20" t="str">
        <f t="shared" si="20"/>
        <v>1,265725-0,00248972625j</v>
      </c>
      <c r="AK81" s="20" t="str">
        <f t="shared" si="21"/>
        <v>1,55106156855674+0,00305099346430062j</v>
      </c>
      <c r="AO81" s="20">
        <f t="shared" si="22"/>
        <v>1.551064569260356</v>
      </c>
      <c r="AP81" s="20">
        <v>11</v>
      </c>
      <c r="AR81" s="20">
        <f>Compensation!$C$16</f>
        <v>1.0249999999999999</v>
      </c>
    </row>
    <row r="82" spans="1:44" s="20" customFormat="1" ht="18">
      <c r="A82" s="20">
        <f t="shared" si="0"/>
        <v>0.35</v>
      </c>
      <c r="B82" s="20">
        <f t="shared" si="1"/>
        <v>6.49</v>
      </c>
      <c r="C82" s="20">
        <f t="shared" si="23"/>
        <v>0.6</v>
      </c>
      <c r="D82" s="20">
        <f t="shared" si="7"/>
        <v>0.36</v>
      </c>
      <c r="E82" s="20">
        <f t="shared" si="8"/>
        <v>2.3363999999999998</v>
      </c>
      <c r="F82" s="20">
        <f t="shared" si="9"/>
        <v>-0.64</v>
      </c>
      <c r="G82" s="20">
        <f>1</f>
        <v>1</v>
      </c>
      <c r="H82" s="20">
        <f t="shared" si="10"/>
        <v>1.3629</v>
      </c>
      <c r="I82" s="20" t="str">
        <f t="shared" si="11"/>
        <v>1+1,3629j</v>
      </c>
      <c r="K82" s="20" t="str">
        <f t="shared" si="12"/>
        <v>-0,64-0,872256j</v>
      </c>
      <c r="M82" s="20" t="str">
        <f t="shared" si="2"/>
        <v>1,6964-0,872256j</v>
      </c>
      <c r="O82" s="20" t="str">
        <f t="shared" si="3"/>
        <v>1,08928300964869+0,560088210837142j</v>
      </c>
      <c r="P82" s="28" t="s">
        <v>26</v>
      </c>
      <c r="S82" s="20">
        <f t="shared" si="13"/>
        <v>1.2248413281025665</v>
      </c>
      <c r="U82" s="20">
        <f t="shared" si="4"/>
        <v>1.1757352941176471</v>
      </c>
      <c r="V82" s="20">
        <f t="shared" si="5"/>
        <v>0.948125</v>
      </c>
      <c r="X82" s="20">
        <f t="shared" si="24"/>
        <v>1E-3</v>
      </c>
      <c r="Y82" s="20">
        <f t="shared" si="6"/>
        <v>6.49</v>
      </c>
      <c r="Z82" s="20">
        <f t="shared" si="25"/>
        <v>0.6</v>
      </c>
      <c r="AA82" s="20">
        <f t="shared" si="14"/>
        <v>0.36</v>
      </c>
      <c r="AB82" s="20">
        <f t="shared" si="15"/>
        <v>2.3363999999999998</v>
      </c>
      <c r="AC82" s="20">
        <f t="shared" si="16"/>
        <v>-0.64</v>
      </c>
      <c r="AD82" s="20">
        <v>1</v>
      </c>
      <c r="AE82" s="20">
        <f t="shared" si="17"/>
        <v>3.8940000000000003E-3</v>
      </c>
      <c r="AF82" s="20" t="str">
        <f t="shared" si="18"/>
        <v>1+0,003894j</v>
      </c>
      <c r="AH82" s="20" t="str">
        <f t="shared" si="19"/>
        <v>-0,64-0,00249216j</v>
      </c>
      <c r="AI82" s="20" t="str">
        <f t="shared" si="20"/>
        <v>1,6964-0,00249216j</v>
      </c>
      <c r="AK82" s="20" t="str">
        <f t="shared" si="21"/>
        <v>1,3772665394661+0,00202332502888225j</v>
      </c>
      <c r="AO82" s="20">
        <f t="shared" si="22"/>
        <v>1.3772680256860315</v>
      </c>
      <c r="AP82" s="20">
        <v>12</v>
      </c>
      <c r="AR82" s="20">
        <f>Compensation!$C$16</f>
        <v>1.0249999999999999</v>
      </c>
    </row>
    <row r="83" spans="1:44" s="20" customFormat="1" ht="18">
      <c r="A83" s="20">
        <f t="shared" si="0"/>
        <v>0.35</v>
      </c>
      <c r="B83" s="20">
        <f t="shared" si="1"/>
        <v>6.49</v>
      </c>
      <c r="C83" s="20">
        <f t="shared" si="23"/>
        <v>0.65</v>
      </c>
      <c r="D83" s="20">
        <f t="shared" si="7"/>
        <v>0.42250000000000004</v>
      </c>
      <c r="E83" s="20">
        <f t="shared" si="8"/>
        <v>2.7420250000000004</v>
      </c>
      <c r="F83" s="20">
        <f t="shared" si="9"/>
        <v>-0.5774999999999999</v>
      </c>
      <c r="G83" s="20">
        <f>1</f>
        <v>1</v>
      </c>
      <c r="H83" s="20">
        <f t="shared" si="10"/>
        <v>1.4764750000000002</v>
      </c>
      <c r="I83" s="20" t="str">
        <f t="shared" si="11"/>
        <v>1+1,476475j</v>
      </c>
      <c r="K83" s="20" t="str">
        <f t="shared" si="12"/>
        <v>-0,5775-0,8526643125j</v>
      </c>
      <c r="M83" s="20" t="str">
        <f t="shared" si="2"/>
        <v>2,164525-0,8526643125j</v>
      </c>
      <c r="O83" s="20" t="str">
        <f t="shared" si="3"/>
        <v>1,09662914963985+0,431991563943646j</v>
      </c>
      <c r="P83" s="28" t="s">
        <v>32</v>
      </c>
      <c r="S83" s="20">
        <f t="shared" si="13"/>
        <v>1.1786484646230604</v>
      </c>
      <c r="U83" s="20">
        <f t="shared" si="4"/>
        <v>1.1757352941176471</v>
      </c>
      <c r="V83" s="20">
        <f t="shared" si="5"/>
        <v>0.948125</v>
      </c>
      <c r="X83" s="20">
        <f t="shared" si="24"/>
        <v>1E-3</v>
      </c>
      <c r="Y83" s="20">
        <f t="shared" si="6"/>
        <v>6.49</v>
      </c>
      <c r="Z83" s="20">
        <f t="shared" si="25"/>
        <v>0.65</v>
      </c>
      <c r="AA83" s="20">
        <f t="shared" si="14"/>
        <v>0.42250000000000004</v>
      </c>
      <c r="AB83" s="20">
        <f t="shared" si="15"/>
        <v>2.7420250000000004</v>
      </c>
      <c r="AC83" s="20">
        <f t="shared" si="16"/>
        <v>-0.5774999999999999</v>
      </c>
      <c r="AD83" s="20">
        <v>1</v>
      </c>
      <c r="AE83" s="20">
        <f t="shared" si="17"/>
        <v>4.2185000000000009E-3</v>
      </c>
      <c r="AF83" s="20" t="str">
        <f t="shared" si="18"/>
        <v>1+0,0042185j</v>
      </c>
      <c r="AH83" s="20" t="str">
        <f t="shared" si="19"/>
        <v>-0,5775-0,00243618375j</v>
      </c>
      <c r="AI83" s="20" t="str">
        <f t="shared" si="20"/>
        <v>2,164525-0,00243618375j</v>
      </c>
      <c r="AK83" s="20" t="str">
        <f t="shared" si="21"/>
        <v>1,26680058050268+0,00142579041069574j</v>
      </c>
      <c r="AO83" s="20">
        <f t="shared" si="22"/>
        <v>1.2668013828695572</v>
      </c>
      <c r="AP83" s="20">
        <v>13</v>
      </c>
      <c r="AR83" s="20">
        <f>Compensation!$C$16</f>
        <v>1.0249999999999999</v>
      </c>
    </row>
    <row r="84" spans="1:44" s="20" customFormat="1" ht="18">
      <c r="A84" s="20">
        <f t="shared" si="0"/>
        <v>0.35</v>
      </c>
      <c r="B84" s="20">
        <f t="shared" si="1"/>
        <v>6.49</v>
      </c>
      <c r="C84" s="20">
        <f t="shared" si="23"/>
        <v>0.70000000000000007</v>
      </c>
      <c r="D84" s="20">
        <f t="shared" si="7"/>
        <v>0.4900000000000001</v>
      </c>
      <c r="E84" s="20">
        <f t="shared" si="8"/>
        <v>3.1801000000000008</v>
      </c>
      <c r="F84" s="20">
        <f t="shared" si="9"/>
        <v>-0.5099999999999999</v>
      </c>
      <c r="G84" s="20">
        <f>1</f>
        <v>1</v>
      </c>
      <c r="H84" s="20">
        <f t="shared" si="10"/>
        <v>1.59005</v>
      </c>
      <c r="I84" s="20" t="str">
        <f t="shared" si="11"/>
        <v>1+1,59005j</v>
      </c>
      <c r="K84" s="20" t="str">
        <f t="shared" si="12"/>
        <v>-0,51-0,8109255j</v>
      </c>
      <c r="M84" s="20" t="str">
        <f t="shared" si="2"/>
        <v>2,6701-0,8109255j</v>
      </c>
      <c r="O84" s="20" t="str">
        <f t="shared" si="3"/>
        <v>1,09042606176948+0,331168982192968j</v>
      </c>
      <c r="P84" s="28" t="s">
        <v>34</v>
      </c>
      <c r="S84" s="20">
        <f t="shared" si="13"/>
        <v>1.1396060244456523</v>
      </c>
      <c r="U84" s="20">
        <f t="shared" si="4"/>
        <v>1.1757352941176471</v>
      </c>
      <c r="V84" s="20">
        <f t="shared" si="5"/>
        <v>0.948125</v>
      </c>
      <c r="X84" s="20">
        <f t="shared" si="24"/>
        <v>1E-3</v>
      </c>
      <c r="Y84" s="20">
        <f t="shared" si="6"/>
        <v>6.49</v>
      </c>
      <c r="Z84" s="20">
        <f t="shared" si="25"/>
        <v>0.70000000000000007</v>
      </c>
      <c r="AA84" s="20">
        <f t="shared" si="14"/>
        <v>0.4900000000000001</v>
      </c>
      <c r="AB84" s="20">
        <f t="shared" si="15"/>
        <v>3.1801000000000008</v>
      </c>
      <c r="AC84" s="20">
        <f t="shared" si="16"/>
        <v>-0.5099999999999999</v>
      </c>
      <c r="AD84" s="20">
        <v>1</v>
      </c>
      <c r="AE84" s="20">
        <f t="shared" si="17"/>
        <v>4.5430000000000002E-3</v>
      </c>
      <c r="AF84" s="20" t="str">
        <f t="shared" si="18"/>
        <v>1+0,004543j</v>
      </c>
      <c r="AH84" s="20" t="str">
        <f t="shared" si="19"/>
        <v>-0,51-0,00231693j</v>
      </c>
      <c r="AI84" s="20" t="str">
        <f t="shared" si="20"/>
        <v>2,6701-0,00231693j</v>
      </c>
      <c r="AK84" s="20" t="str">
        <f t="shared" si="21"/>
        <v>1,19100318546869+0,00103347103498295j</v>
      </c>
      <c r="AO84" s="20">
        <f t="shared" si="22"/>
        <v>1.1910036338563148</v>
      </c>
      <c r="AP84" s="20">
        <v>14</v>
      </c>
      <c r="AR84" s="20">
        <f>Compensation!$C$16</f>
        <v>1.0249999999999999</v>
      </c>
    </row>
    <row r="85" spans="1:44" s="20" customFormat="1">
      <c r="A85" s="20">
        <f t="shared" si="0"/>
        <v>0.35</v>
      </c>
      <c r="B85" s="20">
        <f t="shared" si="1"/>
        <v>6.49</v>
      </c>
      <c r="C85" s="20">
        <f t="shared" si="23"/>
        <v>0.75000000000000011</v>
      </c>
      <c r="D85" s="20">
        <f t="shared" si="7"/>
        <v>0.56250000000000022</v>
      </c>
      <c r="E85" s="20">
        <f t="shared" si="8"/>
        <v>3.6506250000000016</v>
      </c>
      <c r="F85" s="20">
        <f t="shared" si="9"/>
        <v>-0.43749999999999978</v>
      </c>
      <c r="G85" s="20">
        <f>1</f>
        <v>1</v>
      </c>
      <c r="H85" s="20">
        <f t="shared" si="10"/>
        <v>1.7036250000000002</v>
      </c>
      <c r="I85" s="20" t="str">
        <f t="shared" si="11"/>
        <v>1+1,703625j</v>
      </c>
      <c r="K85" s="20" t="str">
        <f t="shared" si="12"/>
        <v>-0,4375-0,7453359375j</v>
      </c>
      <c r="M85" s="20" t="str">
        <f t="shared" si="2"/>
        <v>3,213125-0,7453359375j</v>
      </c>
      <c r="O85" s="20" t="str">
        <f t="shared" si="3"/>
        <v>1,07814707114153+0,250093525160755j</v>
      </c>
      <c r="S85" s="20">
        <f t="shared" si="13"/>
        <v>1.1067736346418777</v>
      </c>
      <c r="U85" s="20">
        <f t="shared" si="4"/>
        <v>1.1757352941176471</v>
      </c>
      <c r="V85" s="20">
        <f t="shared" si="5"/>
        <v>0.948125</v>
      </c>
      <c r="X85" s="20">
        <f t="shared" si="24"/>
        <v>1E-3</v>
      </c>
      <c r="Y85" s="20">
        <f t="shared" si="6"/>
        <v>6.49</v>
      </c>
      <c r="Z85" s="20">
        <f t="shared" si="25"/>
        <v>0.75000000000000011</v>
      </c>
      <c r="AA85" s="20">
        <f t="shared" si="14"/>
        <v>0.56250000000000022</v>
      </c>
      <c r="AB85" s="20">
        <f t="shared" si="15"/>
        <v>3.6506250000000016</v>
      </c>
      <c r="AC85" s="20">
        <f t="shared" si="16"/>
        <v>-0.43749999999999978</v>
      </c>
      <c r="AD85" s="20">
        <v>1</v>
      </c>
      <c r="AE85" s="20">
        <f t="shared" si="17"/>
        <v>4.8675000000000003E-3</v>
      </c>
      <c r="AF85" s="20" t="str">
        <f t="shared" si="18"/>
        <v>1+0,0048675j</v>
      </c>
      <c r="AH85" s="20" t="str">
        <f t="shared" si="19"/>
        <v>-0,4375-0,00212953125j</v>
      </c>
      <c r="AI85" s="20" t="str">
        <f t="shared" si="20"/>
        <v>3,213125-0,00212953125j</v>
      </c>
      <c r="AK85" s="20" t="str">
        <f t="shared" si="21"/>
        <v>1,13615978104179+0,000753001442123057j</v>
      </c>
      <c r="AO85" s="20">
        <f t="shared" si="22"/>
        <v>1.1361600305714419</v>
      </c>
      <c r="AP85" s="20">
        <v>15</v>
      </c>
      <c r="AR85" s="20">
        <f>Compensation!$C$16</f>
        <v>1.0249999999999999</v>
      </c>
    </row>
    <row r="86" spans="1:44" s="20" customFormat="1">
      <c r="A86" s="20">
        <f t="shared" si="0"/>
        <v>0.35</v>
      </c>
      <c r="B86" s="20">
        <f t="shared" si="1"/>
        <v>6.49</v>
      </c>
      <c r="C86" s="20">
        <f t="shared" si="23"/>
        <v>0.80000000000000016</v>
      </c>
      <c r="D86" s="20">
        <f t="shared" si="7"/>
        <v>0.64000000000000024</v>
      </c>
      <c r="E86" s="20">
        <f t="shared" si="8"/>
        <v>4.1536000000000017</v>
      </c>
      <c r="F86" s="20">
        <f t="shared" si="9"/>
        <v>-0.35999999999999976</v>
      </c>
      <c r="G86" s="20">
        <f>1</f>
        <v>1</v>
      </c>
      <c r="H86" s="20">
        <f t="shared" si="10"/>
        <v>1.8172000000000001</v>
      </c>
      <c r="I86" s="20" t="str">
        <f t="shared" si="11"/>
        <v>1+1,8172j</v>
      </c>
      <c r="K86" s="20" t="str">
        <f t="shared" si="12"/>
        <v>-0,36-0,654192j</v>
      </c>
      <c r="M86" s="20" t="str">
        <f t="shared" si="2"/>
        <v>3,7936-0,654192j</v>
      </c>
      <c r="O86" s="20" t="str">
        <f t="shared" si="3"/>
        <v>1,0632772476349+0,183358147718466j</v>
      </c>
      <c r="S86" s="20">
        <f t="shared" si="13"/>
        <v>1.0789711375531763</v>
      </c>
      <c r="U86" s="20">
        <f t="shared" si="4"/>
        <v>1.1757352941176471</v>
      </c>
      <c r="V86" s="20">
        <f t="shared" si="5"/>
        <v>0.948125</v>
      </c>
      <c r="X86" s="20">
        <f t="shared" si="24"/>
        <v>1E-3</v>
      </c>
      <c r="Y86" s="20">
        <f t="shared" si="6"/>
        <v>6.49</v>
      </c>
      <c r="Z86" s="20">
        <f t="shared" si="25"/>
        <v>0.80000000000000016</v>
      </c>
      <c r="AA86" s="20">
        <f t="shared" si="14"/>
        <v>0.64000000000000024</v>
      </c>
      <c r="AB86" s="20">
        <f t="shared" si="15"/>
        <v>4.1536000000000017</v>
      </c>
      <c r="AC86" s="20">
        <f t="shared" si="16"/>
        <v>-0.35999999999999976</v>
      </c>
      <c r="AD86" s="20">
        <v>1</v>
      </c>
      <c r="AE86" s="20">
        <f t="shared" si="17"/>
        <v>5.1920000000000013E-3</v>
      </c>
      <c r="AF86" s="20" t="str">
        <f t="shared" si="18"/>
        <v>1+0,005192j</v>
      </c>
      <c r="AH86" s="20" t="str">
        <f t="shared" si="19"/>
        <v>-0,36-0,00186912j</v>
      </c>
      <c r="AI86" s="20" t="str">
        <f t="shared" si="20"/>
        <v>3,7936-0,00186912j</v>
      </c>
      <c r="AK86" s="20" t="str">
        <f t="shared" si="21"/>
        <v>1,09489640227906+0,000539459290232982j</v>
      </c>
      <c r="AO86" s="20">
        <f t="shared" si="22"/>
        <v>1.0948965351757922</v>
      </c>
      <c r="AP86" s="20">
        <v>16</v>
      </c>
      <c r="AR86" s="20">
        <f>Compensation!$C$16</f>
        <v>1.0249999999999999</v>
      </c>
    </row>
    <row r="87" spans="1:44" s="20" customFormat="1">
      <c r="A87" s="20">
        <f t="shared" si="0"/>
        <v>0.35</v>
      </c>
      <c r="B87" s="20">
        <f t="shared" si="1"/>
        <v>6.49</v>
      </c>
      <c r="C87" s="20">
        <f t="shared" si="23"/>
        <v>0.8500000000000002</v>
      </c>
      <c r="D87" s="20">
        <f t="shared" si="7"/>
        <v>0.72250000000000036</v>
      </c>
      <c r="E87" s="20">
        <f t="shared" si="8"/>
        <v>4.6890250000000027</v>
      </c>
      <c r="F87" s="20">
        <f t="shared" si="9"/>
        <v>-0.27749999999999964</v>
      </c>
      <c r="G87" s="20">
        <f>1</f>
        <v>1</v>
      </c>
      <c r="H87" s="20">
        <f t="shared" si="10"/>
        <v>1.9307750000000004</v>
      </c>
      <c r="I87" s="20" t="str">
        <f t="shared" si="11"/>
        <v>1+1,930775j</v>
      </c>
      <c r="K87" s="20" t="str">
        <f t="shared" si="12"/>
        <v>-0,2775-0,535790062499999j</v>
      </c>
      <c r="M87" s="20" t="str">
        <f t="shared" si="2"/>
        <v>4,411525-0,535790062499999j</v>
      </c>
      <c r="O87" s="20" t="str">
        <f t="shared" si="3"/>
        <v>1,04745278481804+0,1272155984707j</v>
      </c>
      <c r="S87" s="20">
        <f t="shared" si="13"/>
        <v>1.0551498210762893</v>
      </c>
      <c r="U87" s="20">
        <f t="shared" si="4"/>
        <v>1.1757352941176471</v>
      </c>
      <c r="V87" s="20">
        <f t="shared" si="5"/>
        <v>0.948125</v>
      </c>
      <c r="X87" s="20">
        <f t="shared" si="24"/>
        <v>1E-3</v>
      </c>
      <c r="Y87" s="20">
        <f t="shared" si="6"/>
        <v>6.49</v>
      </c>
      <c r="Z87" s="20">
        <f t="shared" si="25"/>
        <v>0.8500000000000002</v>
      </c>
      <c r="AA87" s="20">
        <f t="shared" si="14"/>
        <v>0.72250000000000036</v>
      </c>
      <c r="AB87" s="20">
        <f t="shared" si="15"/>
        <v>4.6890250000000027</v>
      </c>
      <c r="AC87" s="20">
        <f t="shared" si="16"/>
        <v>-0.27749999999999964</v>
      </c>
      <c r="AD87" s="20">
        <v>1</v>
      </c>
      <c r="AE87" s="20">
        <f t="shared" si="17"/>
        <v>5.5165000000000014E-3</v>
      </c>
      <c r="AF87" s="20" t="str">
        <f t="shared" si="18"/>
        <v>1+0,0055165j</v>
      </c>
      <c r="AH87" s="20" t="str">
        <f t="shared" si="19"/>
        <v>-0,2775-0,00153082875j</v>
      </c>
      <c r="AI87" s="20" t="str">
        <f t="shared" si="20"/>
        <v>4,411525-0,00153082875j</v>
      </c>
      <c r="AK87" s="20" t="str">
        <f t="shared" si="21"/>
        <v>1,0629032897643+0,00036883456728473j</v>
      </c>
      <c r="AO87" s="20">
        <f t="shared" si="22"/>
        <v>1.0629033537583317</v>
      </c>
      <c r="AP87" s="20">
        <v>17</v>
      </c>
      <c r="AR87" s="20">
        <f>Compensation!$C$16</f>
        <v>1.0249999999999999</v>
      </c>
    </row>
    <row r="88" spans="1:44" s="20" customFormat="1">
      <c r="A88" s="20">
        <f t="shared" si="0"/>
        <v>0.35</v>
      </c>
      <c r="B88" s="20">
        <f t="shared" si="1"/>
        <v>6.49</v>
      </c>
      <c r="C88" s="20">
        <f t="shared" si="23"/>
        <v>0.90000000000000024</v>
      </c>
      <c r="D88" s="20">
        <f t="shared" si="7"/>
        <v>0.81000000000000039</v>
      </c>
      <c r="E88" s="20">
        <f t="shared" si="8"/>
        <v>5.2569000000000026</v>
      </c>
      <c r="F88" s="20">
        <f t="shared" si="9"/>
        <v>-0.18999999999999961</v>
      </c>
      <c r="G88" s="20">
        <f>1</f>
        <v>1</v>
      </c>
      <c r="H88" s="20">
        <f t="shared" si="10"/>
        <v>2.0443500000000006</v>
      </c>
      <c r="I88" s="20" t="str">
        <f t="shared" si="11"/>
        <v>1+2,04435j</v>
      </c>
      <c r="K88" s="20" t="str">
        <f t="shared" si="12"/>
        <v>-0,19-0,388426499999999j</v>
      </c>
      <c r="M88" s="20" t="str">
        <f t="shared" si="2"/>
        <v>5,0669-0,388426499999999j</v>
      </c>
      <c r="O88" s="20" t="str">
        <f t="shared" si="3"/>
        <v>1,03143683501558+0,0790695296524853j</v>
      </c>
      <c r="S88" s="20">
        <f t="shared" si="13"/>
        <v>1.0344631144446002</v>
      </c>
      <c r="U88" s="20">
        <f t="shared" si="4"/>
        <v>1.1757352941176471</v>
      </c>
      <c r="V88" s="20">
        <f t="shared" si="5"/>
        <v>0.948125</v>
      </c>
      <c r="X88" s="20">
        <f t="shared" si="24"/>
        <v>1E-3</v>
      </c>
      <c r="Y88" s="20">
        <f t="shared" si="6"/>
        <v>6.49</v>
      </c>
      <c r="Z88" s="20">
        <f t="shared" si="25"/>
        <v>0.90000000000000024</v>
      </c>
      <c r="AA88" s="20">
        <f t="shared" si="14"/>
        <v>0.81000000000000039</v>
      </c>
      <c r="AB88" s="20">
        <f t="shared" si="15"/>
        <v>5.2569000000000026</v>
      </c>
      <c r="AC88" s="20">
        <f t="shared" si="16"/>
        <v>-0.18999999999999961</v>
      </c>
      <c r="AD88" s="20">
        <v>1</v>
      </c>
      <c r="AE88" s="20">
        <f t="shared" si="17"/>
        <v>5.8410000000000024E-3</v>
      </c>
      <c r="AF88" s="20" t="str">
        <f t="shared" si="18"/>
        <v>1+0,005841j</v>
      </c>
      <c r="AH88" s="20" t="str">
        <f t="shared" si="19"/>
        <v>-0,19-0,00110979j</v>
      </c>
      <c r="AI88" s="20" t="str">
        <f t="shared" si="20"/>
        <v>5,0669-0,00110979j</v>
      </c>
      <c r="AK88" s="20" t="str">
        <f t="shared" si="21"/>
        <v>1,03749822333393+0,000227240552068082j</v>
      </c>
      <c r="AO88" s="20">
        <f t="shared" si="22"/>
        <v>1.0374982482198849</v>
      </c>
      <c r="AP88" s="20">
        <v>18</v>
      </c>
      <c r="AR88" s="20">
        <f>Compensation!$C$16</f>
        <v>1.0249999999999999</v>
      </c>
    </row>
    <row r="89" spans="1:44" s="20" customFormat="1">
      <c r="A89" s="20">
        <f t="shared" si="0"/>
        <v>0.35</v>
      </c>
      <c r="B89" s="20">
        <f t="shared" si="1"/>
        <v>6.49</v>
      </c>
      <c r="C89" s="20">
        <f t="shared" si="23"/>
        <v>0.95000000000000029</v>
      </c>
      <c r="D89" s="20">
        <f t="shared" si="7"/>
        <v>0.90250000000000052</v>
      </c>
      <c r="E89" s="20">
        <f t="shared" si="8"/>
        <v>5.8572250000000032</v>
      </c>
      <c r="F89" s="20">
        <f t="shared" si="9"/>
        <v>-9.7499999999999476E-2</v>
      </c>
      <c r="G89" s="20">
        <f>1</f>
        <v>1</v>
      </c>
      <c r="H89" s="20">
        <f t="shared" si="10"/>
        <v>2.1579250000000005</v>
      </c>
      <c r="I89" s="20" t="str">
        <f t="shared" si="11"/>
        <v>1+2,157925j</v>
      </c>
      <c r="K89" s="20" t="str">
        <f t="shared" si="12"/>
        <v>-0,0974999999999995-0,210397687499999j</v>
      </c>
      <c r="M89" s="20" t="str">
        <f t="shared" si="2"/>
        <v>5,759725-0,210397687499999j</v>
      </c>
      <c r="O89" s="20" t="str">
        <f t="shared" si="3"/>
        <v>1,01557273499803+0,0370979786242633j</v>
      </c>
      <c r="S89" s="20">
        <f t="shared" si="13"/>
        <v>1.0162500873748475</v>
      </c>
      <c r="U89" s="20">
        <f t="shared" si="4"/>
        <v>1.1757352941176471</v>
      </c>
      <c r="V89" s="20">
        <f t="shared" si="5"/>
        <v>0.948125</v>
      </c>
      <c r="X89" s="20">
        <f t="shared" si="24"/>
        <v>1E-3</v>
      </c>
      <c r="Y89" s="20">
        <f t="shared" si="6"/>
        <v>6.49</v>
      </c>
      <c r="Z89" s="20">
        <f t="shared" si="25"/>
        <v>0.95000000000000029</v>
      </c>
      <c r="AA89" s="20">
        <f t="shared" si="14"/>
        <v>0.90250000000000052</v>
      </c>
      <c r="AB89" s="20">
        <f t="shared" si="15"/>
        <v>5.8572250000000032</v>
      </c>
      <c r="AC89" s="20">
        <f t="shared" si="16"/>
        <v>-9.7499999999999476E-2</v>
      </c>
      <c r="AD89" s="20">
        <v>1</v>
      </c>
      <c r="AE89" s="20">
        <f t="shared" si="17"/>
        <v>6.1655000000000026E-3</v>
      </c>
      <c r="AF89" s="20" t="str">
        <f t="shared" si="18"/>
        <v>1+0,0061655j</v>
      </c>
      <c r="AH89" s="20" t="str">
        <f t="shared" si="19"/>
        <v>-0,0974999999999995-0,000601136249999997j</v>
      </c>
      <c r="AI89" s="20" t="str">
        <f t="shared" si="20"/>
        <v>5,759725-0,000601136249999997j</v>
      </c>
      <c r="AK89" s="20" t="str">
        <f t="shared" si="21"/>
        <v>1,01692788044534+0,000106135659701002j</v>
      </c>
      <c r="AO89" s="20">
        <f t="shared" si="22"/>
        <v>1.0169278859839719</v>
      </c>
      <c r="AP89" s="20">
        <v>19</v>
      </c>
      <c r="AR89" s="20">
        <f>Compensation!$C$16</f>
        <v>1.0249999999999999</v>
      </c>
    </row>
    <row r="90" spans="1:44" s="20" customFormat="1">
      <c r="A90" s="20">
        <f t="shared" si="0"/>
        <v>0.35</v>
      </c>
      <c r="B90" s="20">
        <f t="shared" si="1"/>
        <v>6.49</v>
      </c>
      <c r="C90" s="20">
        <f t="shared" si="23"/>
        <v>1.0000000000000002</v>
      </c>
      <c r="D90" s="20">
        <f t="shared" si="7"/>
        <v>1.0000000000000004</v>
      </c>
      <c r="E90" s="20">
        <f t="shared" si="8"/>
        <v>6.4900000000000029</v>
      </c>
      <c r="F90" s="20">
        <f t="shared" si="9"/>
        <v>0</v>
      </c>
      <c r="G90" s="20">
        <f>1</f>
        <v>1</v>
      </c>
      <c r="H90" s="20">
        <f t="shared" si="10"/>
        <v>2.2715000000000005</v>
      </c>
      <c r="I90" s="20" t="str">
        <f t="shared" si="11"/>
        <v>1+2,2715j</v>
      </c>
      <c r="K90" s="20" t="str">
        <f t="shared" si="12"/>
        <v>0</v>
      </c>
      <c r="M90" s="20" t="str">
        <f t="shared" si="2"/>
        <v>6,49</v>
      </c>
      <c r="O90" s="20" t="str">
        <f t="shared" si="3"/>
        <v>1</v>
      </c>
      <c r="S90" s="20">
        <f t="shared" si="13"/>
        <v>1</v>
      </c>
      <c r="U90" s="20">
        <f t="shared" si="4"/>
        <v>1.1757352941176471</v>
      </c>
      <c r="V90" s="20">
        <f t="shared" si="5"/>
        <v>0.948125</v>
      </c>
      <c r="X90" s="20">
        <f t="shared" si="24"/>
        <v>1E-3</v>
      </c>
      <c r="Y90" s="20">
        <f t="shared" si="6"/>
        <v>6.49</v>
      </c>
      <c r="Z90" s="20">
        <f t="shared" si="25"/>
        <v>1.0000000000000002</v>
      </c>
      <c r="AA90" s="20">
        <f t="shared" si="14"/>
        <v>1.0000000000000004</v>
      </c>
      <c r="AB90" s="20">
        <f t="shared" si="15"/>
        <v>6.4900000000000029</v>
      </c>
      <c r="AC90" s="20">
        <f t="shared" si="16"/>
        <v>0</v>
      </c>
      <c r="AD90" s="20">
        <v>1</v>
      </c>
      <c r="AE90" s="20">
        <f t="shared" si="17"/>
        <v>6.4900000000000018E-3</v>
      </c>
      <c r="AF90" s="20" t="str">
        <f t="shared" si="18"/>
        <v>1+0,00649j</v>
      </c>
      <c r="AH90" s="20" t="str">
        <f t="shared" si="19"/>
        <v>0</v>
      </c>
      <c r="AI90" s="20" t="str">
        <f t="shared" si="20"/>
        <v>6,49</v>
      </c>
      <c r="AK90" s="20" t="str">
        <f t="shared" si="21"/>
        <v>1</v>
      </c>
      <c r="AO90" s="20">
        <f t="shared" si="22"/>
        <v>1</v>
      </c>
      <c r="AP90" s="20">
        <v>20</v>
      </c>
      <c r="AR90" s="20">
        <f>Compensation!$C$16</f>
        <v>1.0249999999999999</v>
      </c>
    </row>
    <row r="91" spans="1:44" s="20" customFormat="1">
      <c r="A91" s="20">
        <f t="shared" si="0"/>
        <v>0.35</v>
      </c>
      <c r="B91" s="20">
        <f t="shared" si="1"/>
        <v>6.49</v>
      </c>
      <c r="C91" s="20">
        <f t="shared" si="23"/>
        <v>1.0500000000000003</v>
      </c>
      <c r="D91" s="20">
        <f t="shared" si="7"/>
        <v>1.1025000000000005</v>
      </c>
      <c r="E91" s="20">
        <f t="shared" si="8"/>
        <v>7.1552250000000033</v>
      </c>
      <c r="F91" s="20">
        <f t="shared" si="9"/>
        <v>0.10250000000000048</v>
      </c>
      <c r="G91" s="20">
        <f>1</f>
        <v>1</v>
      </c>
      <c r="H91" s="20">
        <f t="shared" si="10"/>
        <v>2.3850750000000005</v>
      </c>
      <c r="I91" s="20" t="str">
        <f t="shared" si="11"/>
        <v>1+2,385075j</v>
      </c>
      <c r="K91" s="20" t="str">
        <f t="shared" si="12"/>
        <v>0,1025+0,244470187500001j</v>
      </c>
      <c r="M91" s="20" t="str">
        <f t="shared" si="2"/>
        <v>7,257725+0,244470187500001j</v>
      </c>
      <c r="O91" s="20" t="str">
        <f t="shared" si="3"/>
        <v>0,984759788064663-0,0331707814818871j</v>
      </c>
      <c r="S91" s="20">
        <f t="shared" si="13"/>
        <v>0.98531829422439898</v>
      </c>
      <c r="U91" s="20">
        <f t="shared" si="4"/>
        <v>1.1757352941176471</v>
      </c>
      <c r="V91" s="20">
        <f t="shared" si="5"/>
        <v>0.948125</v>
      </c>
      <c r="X91" s="20">
        <f t="shared" si="24"/>
        <v>1E-3</v>
      </c>
      <c r="Y91" s="20">
        <f t="shared" si="6"/>
        <v>6.49</v>
      </c>
      <c r="Z91" s="20">
        <f t="shared" si="25"/>
        <v>1.0500000000000003</v>
      </c>
      <c r="AA91" s="20">
        <f t="shared" si="14"/>
        <v>1.1025000000000005</v>
      </c>
      <c r="AB91" s="20">
        <f t="shared" si="15"/>
        <v>7.1552250000000033</v>
      </c>
      <c r="AC91" s="20">
        <f t="shared" si="16"/>
        <v>0.10250000000000048</v>
      </c>
      <c r="AD91" s="20">
        <v>1</v>
      </c>
      <c r="AE91" s="20">
        <f t="shared" si="17"/>
        <v>6.814500000000002E-3</v>
      </c>
      <c r="AF91" s="20" t="str">
        <f t="shared" si="18"/>
        <v>1+0,0068145j</v>
      </c>
      <c r="AH91" s="20" t="str">
        <f t="shared" si="19"/>
        <v>0,1025+0,000698486250000003j</v>
      </c>
      <c r="AI91" s="20" t="str">
        <f t="shared" si="20"/>
        <v>7,257725+0,000698486250000003j</v>
      </c>
      <c r="AK91" s="20" t="str">
        <f t="shared" si="21"/>
        <v>0,9858771080093-0,0000948811926787339j</v>
      </c>
      <c r="AO91" s="20">
        <f t="shared" si="22"/>
        <v>0.9858771125750011</v>
      </c>
      <c r="AP91" s="20">
        <v>21</v>
      </c>
      <c r="AR91" s="20">
        <f>Compensation!$C$16</f>
        <v>1.0249999999999999</v>
      </c>
    </row>
    <row r="92" spans="1:44" s="20" customFormat="1">
      <c r="A92" s="20">
        <f t="shared" si="0"/>
        <v>0.35</v>
      </c>
      <c r="B92" s="20">
        <f t="shared" si="1"/>
        <v>6.49</v>
      </c>
      <c r="C92" s="20">
        <f t="shared" si="23"/>
        <v>1.1000000000000003</v>
      </c>
      <c r="D92" s="20">
        <f t="shared" si="7"/>
        <v>1.2100000000000006</v>
      </c>
      <c r="E92" s="20">
        <f t="shared" si="8"/>
        <v>7.8529000000000044</v>
      </c>
      <c r="F92" s="20">
        <f t="shared" si="9"/>
        <v>0.21000000000000063</v>
      </c>
      <c r="G92" s="20">
        <f>1</f>
        <v>1</v>
      </c>
      <c r="H92" s="20">
        <f t="shared" si="10"/>
        <v>2.4986500000000005</v>
      </c>
      <c r="I92" s="20" t="str">
        <f t="shared" si="11"/>
        <v>1+2,49865j</v>
      </c>
      <c r="K92" s="20" t="str">
        <f t="shared" si="12"/>
        <v>0,210000000000001+0,524716500000002j</v>
      </c>
      <c r="M92" s="20" t="str">
        <f t="shared" si="2"/>
        <v>8,06290000000001+0,524716500000002j</v>
      </c>
      <c r="O92" s="20" t="str">
        <f t="shared" si="3"/>
        <v>0,969847349520925-0,063115616809696j</v>
      </c>
      <c r="S92" s="20">
        <f t="shared" si="13"/>
        <v>0.97189889518304906</v>
      </c>
      <c r="U92" s="20">
        <f t="shared" si="4"/>
        <v>1.1757352941176471</v>
      </c>
      <c r="V92" s="20">
        <f t="shared" si="5"/>
        <v>0.948125</v>
      </c>
      <c r="X92" s="20">
        <f t="shared" si="24"/>
        <v>1E-3</v>
      </c>
      <c r="Y92" s="20">
        <f t="shared" si="6"/>
        <v>6.49</v>
      </c>
      <c r="Z92" s="20">
        <f t="shared" si="25"/>
        <v>1.1000000000000003</v>
      </c>
      <c r="AA92" s="20">
        <f t="shared" si="14"/>
        <v>1.2100000000000006</v>
      </c>
      <c r="AB92" s="20">
        <f t="shared" si="15"/>
        <v>7.8529000000000044</v>
      </c>
      <c r="AC92" s="20">
        <f t="shared" si="16"/>
        <v>0.21000000000000063</v>
      </c>
      <c r="AD92" s="20">
        <v>1</v>
      </c>
      <c r="AE92" s="20">
        <f t="shared" si="17"/>
        <v>7.1390000000000021E-3</v>
      </c>
      <c r="AF92" s="20" t="str">
        <f t="shared" si="18"/>
        <v>1+0,007139j</v>
      </c>
      <c r="AH92" s="20" t="str">
        <f t="shared" si="19"/>
        <v>0,210000000000001+0,00149919j</v>
      </c>
      <c r="AI92" s="20" t="str">
        <f t="shared" si="20"/>
        <v>8,06290000000001+0,00149919j</v>
      </c>
      <c r="AK92" s="20" t="str">
        <f t="shared" si="21"/>
        <v>0,973954746865967-0,000181094050149945j</v>
      </c>
      <c r="AO92" s="20">
        <f t="shared" si="22"/>
        <v>0.97395476370199285</v>
      </c>
      <c r="AP92" s="20">
        <v>22</v>
      </c>
      <c r="AR92" s="20">
        <f>Compensation!$C$16</f>
        <v>1.0249999999999999</v>
      </c>
    </row>
    <row r="93" spans="1:44" s="20" customFormat="1">
      <c r="A93" s="20">
        <f t="shared" si="0"/>
        <v>0.35</v>
      </c>
      <c r="B93" s="20">
        <f t="shared" si="1"/>
        <v>6.49</v>
      </c>
      <c r="C93" s="20">
        <f t="shared" si="23"/>
        <v>1.1500000000000004</v>
      </c>
      <c r="D93" s="20">
        <f t="shared" si="7"/>
        <v>1.3225000000000009</v>
      </c>
      <c r="E93" s="20">
        <f t="shared" si="8"/>
        <v>8.5830250000000063</v>
      </c>
      <c r="F93" s="20">
        <f t="shared" si="9"/>
        <v>0.3225000000000009</v>
      </c>
      <c r="G93" s="20">
        <f>1</f>
        <v>1</v>
      </c>
      <c r="H93" s="20">
        <f t="shared" si="10"/>
        <v>2.6122250000000009</v>
      </c>
      <c r="I93" s="20" t="str">
        <f t="shared" si="11"/>
        <v>1+2,612225j</v>
      </c>
      <c r="K93" s="20" t="str">
        <f t="shared" si="12"/>
        <v>0,322500000000001+0,842442562500002j</v>
      </c>
      <c r="M93" s="20" t="str">
        <f t="shared" si="2"/>
        <v>8,90552500000001+0,842442562500002j</v>
      </c>
      <c r="O93" s="20" t="str">
        <f t="shared" si="3"/>
        <v>0,95523835288288-0,0903633919169206j</v>
      </c>
      <c r="S93" s="20">
        <f t="shared" si="13"/>
        <v>0.95950291996279424</v>
      </c>
      <c r="U93" s="20">
        <f t="shared" si="4"/>
        <v>1.1757352941176471</v>
      </c>
      <c r="V93" s="20">
        <f t="shared" si="5"/>
        <v>0.948125</v>
      </c>
      <c r="X93" s="20">
        <f t="shared" si="24"/>
        <v>1E-3</v>
      </c>
      <c r="Y93" s="20">
        <f t="shared" si="6"/>
        <v>6.49</v>
      </c>
      <c r="Z93" s="20">
        <f t="shared" si="25"/>
        <v>1.1500000000000004</v>
      </c>
      <c r="AA93" s="20">
        <f t="shared" si="14"/>
        <v>1.3225000000000009</v>
      </c>
      <c r="AB93" s="20">
        <f t="shared" si="15"/>
        <v>8.5830250000000063</v>
      </c>
      <c r="AC93" s="20">
        <f t="shared" si="16"/>
        <v>0.3225000000000009</v>
      </c>
      <c r="AD93" s="20">
        <v>1</v>
      </c>
      <c r="AE93" s="20">
        <f t="shared" si="17"/>
        <v>7.4635000000000023E-3</v>
      </c>
      <c r="AF93" s="20" t="str">
        <f t="shared" si="18"/>
        <v>1+0,0074635j</v>
      </c>
      <c r="AH93" s="20" t="str">
        <f t="shared" si="19"/>
        <v>0,322500000000001+0,00240697875000001j</v>
      </c>
      <c r="AI93" s="20" t="str">
        <f t="shared" si="20"/>
        <v>8,90552500000001+0,00240697875000001j</v>
      </c>
      <c r="AK93" s="20" t="str">
        <f t="shared" si="21"/>
        <v>0,963786455374894-0,000260491494619935j</v>
      </c>
      <c r="AO93" s="20">
        <f t="shared" si="22"/>
        <v>0.96378649057761823</v>
      </c>
      <c r="AP93" s="20">
        <v>23</v>
      </c>
      <c r="AR93" s="20">
        <f>Compensation!$C$16</f>
        <v>1.0249999999999999</v>
      </c>
    </row>
    <row r="94" spans="1:44" s="20" customFormat="1">
      <c r="A94" s="20">
        <f t="shared" si="0"/>
        <v>0.35</v>
      </c>
      <c r="B94" s="20">
        <f t="shared" si="1"/>
        <v>6.49</v>
      </c>
      <c r="C94" s="20">
        <f t="shared" si="23"/>
        <v>1.2000000000000004</v>
      </c>
      <c r="D94" s="20">
        <f t="shared" si="7"/>
        <v>1.4400000000000011</v>
      </c>
      <c r="E94" s="20">
        <f t="shared" si="8"/>
        <v>9.3456000000000063</v>
      </c>
      <c r="F94" s="20">
        <f t="shared" si="9"/>
        <v>0.44000000000000106</v>
      </c>
      <c r="G94" s="20">
        <f>1</f>
        <v>1</v>
      </c>
      <c r="H94" s="20">
        <f t="shared" si="10"/>
        <v>2.7258000000000009</v>
      </c>
      <c r="I94" s="20" t="str">
        <f t="shared" si="11"/>
        <v>1+2,7258j</v>
      </c>
      <c r="K94" s="20" t="str">
        <f t="shared" si="12"/>
        <v>0,440000000000001+1,199352j</v>
      </c>
      <c r="M94" s="20" t="str">
        <f t="shared" si="2"/>
        <v>9,78560000000001+1,199352j</v>
      </c>
      <c r="O94" s="20" t="str">
        <f t="shared" si="3"/>
        <v>0,940902044968153-0,115319729953875j</v>
      </c>
      <c r="S94" s="20">
        <f t="shared" si="13"/>
        <v>0.94794266616810052</v>
      </c>
      <c r="U94" s="20">
        <f t="shared" si="4"/>
        <v>1.1757352941176471</v>
      </c>
      <c r="V94" s="20">
        <f t="shared" si="5"/>
        <v>0.948125</v>
      </c>
      <c r="X94" s="20">
        <f t="shared" si="24"/>
        <v>1E-3</v>
      </c>
      <c r="Y94" s="20">
        <f t="shared" si="6"/>
        <v>6.49</v>
      </c>
      <c r="Z94" s="20">
        <f t="shared" si="25"/>
        <v>1.2000000000000004</v>
      </c>
      <c r="AA94" s="20">
        <f t="shared" si="14"/>
        <v>1.4400000000000011</v>
      </c>
      <c r="AB94" s="20">
        <f t="shared" si="15"/>
        <v>9.3456000000000063</v>
      </c>
      <c r="AC94" s="20">
        <f t="shared" si="16"/>
        <v>0.44000000000000106</v>
      </c>
      <c r="AD94" s="20">
        <v>1</v>
      </c>
      <c r="AE94" s="20">
        <f t="shared" si="17"/>
        <v>7.7880000000000033E-3</v>
      </c>
      <c r="AF94" s="20" t="str">
        <f t="shared" si="18"/>
        <v>1+0,007788j</v>
      </c>
      <c r="AH94" s="20" t="str">
        <f t="shared" si="19"/>
        <v>0,440000000000001+0,00342672000000001j</v>
      </c>
      <c r="AI94" s="20" t="str">
        <f t="shared" si="20"/>
        <v>9,78560000000001+0,00342672000000001j</v>
      </c>
      <c r="AK94" s="20" t="str">
        <f t="shared" si="21"/>
        <v>0,95503585411086-0,000334434317977311j</v>
      </c>
      <c r="AO94" s="20">
        <f t="shared" si="22"/>
        <v>0.95503591266693899</v>
      </c>
      <c r="AP94" s="20">
        <v>24</v>
      </c>
      <c r="AR94" s="20">
        <f>Compensation!$C$16</f>
        <v>1.0249999999999999</v>
      </c>
    </row>
    <row r="95" spans="1:44" s="20" customFormat="1">
      <c r="A95" s="20">
        <f t="shared" si="0"/>
        <v>0.35</v>
      </c>
      <c r="B95" s="20">
        <f t="shared" si="1"/>
        <v>6.49</v>
      </c>
      <c r="C95" s="20">
        <f t="shared" si="23"/>
        <v>1.2500000000000004</v>
      </c>
      <c r="D95" s="20">
        <f t="shared" si="7"/>
        <v>1.5625000000000011</v>
      </c>
      <c r="E95" s="20">
        <f t="shared" si="8"/>
        <v>10.140625000000007</v>
      </c>
      <c r="F95" s="20">
        <f t="shared" si="9"/>
        <v>0.56250000000000111</v>
      </c>
      <c r="G95" s="20">
        <f>1</f>
        <v>1</v>
      </c>
      <c r="H95" s="20">
        <f t="shared" si="10"/>
        <v>2.8393750000000009</v>
      </c>
      <c r="I95" s="20" t="str">
        <f t="shared" si="11"/>
        <v>1+2,839375j</v>
      </c>
      <c r="K95" s="20" t="str">
        <f t="shared" si="12"/>
        <v>0,562500000000001+1,5971484375j</v>
      </c>
      <c r="M95" s="20" t="str">
        <f t="shared" si="2"/>
        <v>10,703125+1,5971484375j</v>
      </c>
      <c r="O95" s="20" t="str">
        <f t="shared" si="3"/>
        <v>0,926807665299838-0,138300675223045j</v>
      </c>
      <c r="S95" s="20">
        <f t="shared" si="13"/>
        <v>0.93706964801218851</v>
      </c>
      <c r="U95" s="20">
        <f t="shared" si="4"/>
        <v>1.1757352941176471</v>
      </c>
      <c r="V95" s="20">
        <f t="shared" si="5"/>
        <v>0.948125</v>
      </c>
      <c r="X95" s="20">
        <f t="shared" si="24"/>
        <v>1E-3</v>
      </c>
      <c r="Y95" s="20">
        <f t="shared" si="6"/>
        <v>6.49</v>
      </c>
      <c r="Z95" s="20">
        <f t="shared" si="25"/>
        <v>1.2500000000000004</v>
      </c>
      <c r="AA95" s="20">
        <f t="shared" si="14"/>
        <v>1.5625000000000011</v>
      </c>
      <c r="AB95" s="20">
        <f t="shared" si="15"/>
        <v>10.140625000000007</v>
      </c>
      <c r="AC95" s="20">
        <f t="shared" si="16"/>
        <v>0.56250000000000111</v>
      </c>
      <c r="AD95" s="20">
        <v>1</v>
      </c>
      <c r="AE95" s="20">
        <f t="shared" si="17"/>
        <v>8.1125000000000034E-3</v>
      </c>
      <c r="AF95" s="20" t="str">
        <f t="shared" si="18"/>
        <v>1+0,0081125j</v>
      </c>
      <c r="AH95" s="20" t="str">
        <f t="shared" si="19"/>
        <v>0,562500000000001+0,00456328125000001j</v>
      </c>
      <c r="AI95" s="20" t="str">
        <f t="shared" si="20"/>
        <v>10,703125+0,00456328125000001j</v>
      </c>
      <c r="AK95" s="20" t="str">
        <f t="shared" si="21"/>
        <v>0,94744508325297-0,000403943557027782j</v>
      </c>
      <c r="AO95" s="20">
        <f t="shared" si="22"/>
        <v>0.94744516936370771</v>
      </c>
      <c r="AP95" s="20">
        <v>25</v>
      </c>
      <c r="AR95" s="20">
        <f>Compensation!$C$16</f>
        <v>1.0249999999999999</v>
      </c>
    </row>
    <row r="96" spans="1:44" s="20" customFormat="1">
      <c r="A96" s="20">
        <f t="shared" si="0"/>
        <v>0.35</v>
      </c>
      <c r="B96" s="20">
        <f t="shared" si="1"/>
        <v>6.49</v>
      </c>
      <c r="C96" s="20">
        <f t="shared" si="23"/>
        <v>1.3000000000000005</v>
      </c>
      <c r="D96" s="20">
        <f t="shared" si="7"/>
        <v>1.6900000000000013</v>
      </c>
      <c r="E96" s="20">
        <f t="shared" si="8"/>
        <v>10.968100000000009</v>
      </c>
      <c r="F96" s="20">
        <f t="shared" si="9"/>
        <v>0.69000000000000128</v>
      </c>
      <c r="G96" s="20">
        <f>1</f>
        <v>1</v>
      </c>
      <c r="H96" s="20">
        <f t="shared" si="10"/>
        <v>2.9529500000000009</v>
      </c>
      <c r="I96" s="20" t="str">
        <f t="shared" si="11"/>
        <v>1+2,95295j</v>
      </c>
      <c r="K96" s="20" t="str">
        <f t="shared" si="12"/>
        <v>0,690000000000001+2,0375355j</v>
      </c>
      <c r="M96" s="20" t="str">
        <f t="shared" si="2"/>
        <v>11,6581+2,0375355j</v>
      </c>
      <c r="O96" s="20" t="str">
        <f t="shared" si="3"/>
        <v>0,912927373558046-0,159556182615201j</v>
      </c>
      <c r="S96" s="20">
        <f t="shared" si="13"/>
        <v>0.9267656471850515</v>
      </c>
      <c r="U96" s="20">
        <f t="shared" si="4"/>
        <v>1.1757352941176471</v>
      </c>
      <c r="V96" s="20">
        <f t="shared" si="5"/>
        <v>0.948125</v>
      </c>
      <c r="X96" s="20">
        <f t="shared" si="24"/>
        <v>1E-3</v>
      </c>
      <c r="Y96" s="20">
        <f t="shared" si="6"/>
        <v>6.49</v>
      </c>
      <c r="Z96" s="20">
        <f t="shared" si="25"/>
        <v>1.3000000000000005</v>
      </c>
      <c r="AA96" s="20">
        <f t="shared" si="14"/>
        <v>1.6900000000000013</v>
      </c>
      <c r="AB96" s="20">
        <f t="shared" si="15"/>
        <v>10.968100000000009</v>
      </c>
      <c r="AC96" s="20">
        <f t="shared" si="16"/>
        <v>0.69000000000000128</v>
      </c>
      <c r="AD96" s="20">
        <v>1</v>
      </c>
      <c r="AE96" s="20">
        <f t="shared" si="17"/>
        <v>8.4370000000000035E-3</v>
      </c>
      <c r="AF96" s="20" t="str">
        <f t="shared" si="18"/>
        <v>1+0,008437j</v>
      </c>
      <c r="AH96" s="20" t="str">
        <f t="shared" si="19"/>
        <v>0,690000000000001+0,00582153000000001j</v>
      </c>
      <c r="AI96" s="20" t="str">
        <f t="shared" si="20"/>
        <v>11,6581+0,00582153000000001j</v>
      </c>
      <c r="AK96" s="20" t="str">
        <f t="shared" si="21"/>
        <v>0,940813448593343-0,000469799857214264j</v>
      </c>
      <c r="AO96" s="20">
        <f t="shared" si="22"/>
        <v>0.940813565891779</v>
      </c>
      <c r="AP96" s="20">
        <v>26</v>
      </c>
      <c r="AR96" s="20">
        <f>Compensation!$C$16</f>
        <v>1.0249999999999999</v>
      </c>
    </row>
    <row r="97" spans="1:44" s="20" customFormat="1">
      <c r="A97" s="20">
        <f t="shared" si="0"/>
        <v>0.35</v>
      </c>
      <c r="B97" s="20">
        <f t="shared" si="1"/>
        <v>6.49</v>
      </c>
      <c r="C97" s="20">
        <f t="shared" si="23"/>
        <v>1.3500000000000005</v>
      </c>
      <c r="D97" s="20">
        <f t="shared" si="7"/>
        <v>1.8225000000000013</v>
      </c>
      <c r="E97" s="20">
        <f t="shared" si="8"/>
        <v>11.828025000000009</v>
      </c>
      <c r="F97" s="20">
        <f t="shared" si="9"/>
        <v>0.82250000000000134</v>
      </c>
      <c r="G97" s="20">
        <f>1</f>
        <v>1</v>
      </c>
      <c r="H97" s="20">
        <f t="shared" si="10"/>
        <v>3.0665250000000008</v>
      </c>
      <c r="I97" s="20" t="str">
        <f t="shared" si="11"/>
        <v>1+3,066525j</v>
      </c>
      <c r="K97" s="20" t="str">
        <f t="shared" si="12"/>
        <v>0,822500000000001+2,5222168125j</v>
      </c>
      <c r="M97" s="20" t="str">
        <f t="shared" si="2"/>
        <v>12,650525+2,5222168125j</v>
      </c>
      <c r="O97" s="20" t="str">
        <f t="shared" si="3"/>
        <v>0,899237377209919-0,179286759342182j</v>
      </c>
      <c r="S97" s="20">
        <f t="shared" si="13"/>
        <v>0.91693598612269311</v>
      </c>
      <c r="U97" s="20">
        <f t="shared" si="4"/>
        <v>1.1757352941176471</v>
      </c>
      <c r="V97" s="20">
        <f t="shared" si="5"/>
        <v>0.948125</v>
      </c>
      <c r="X97" s="20">
        <f t="shared" si="24"/>
        <v>1E-3</v>
      </c>
      <c r="Y97" s="20">
        <f t="shared" si="6"/>
        <v>6.49</v>
      </c>
      <c r="Z97" s="20">
        <f t="shared" si="25"/>
        <v>1.3500000000000005</v>
      </c>
      <c r="AA97" s="20">
        <f t="shared" si="14"/>
        <v>1.8225000000000013</v>
      </c>
      <c r="AB97" s="20">
        <f t="shared" si="15"/>
        <v>11.828025000000009</v>
      </c>
      <c r="AC97" s="20">
        <f t="shared" si="16"/>
        <v>0.82250000000000134</v>
      </c>
      <c r="AD97" s="20">
        <v>1</v>
      </c>
      <c r="AE97" s="20">
        <f t="shared" si="17"/>
        <v>8.7615000000000037E-3</v>
      </c>
      <c r="AF97" s="20" t="str">
        <f t="shared" si="18"/>
        <v>1+0,0087615j</v>
      </c>
      <c r="AH97" s="20" t="str">
        <f t="shared" si="19"/>
        <v>0,822500000000001+0,00720633375000001j</v>
      </c>
      <c r="AI97" s="20" t="str">
        <f t="shared" si="20"/>
        <v>12,650525+0,00720633375000001j</v>
      </c>
      <c r="AK97" s="20" t="str">
        <f t="shared" si="21"/>
        <v>0,934982632091091-0,000532610061424476j</v>
      </c>
      <c r="AO97" s="20">
        <f t="shared" si="22"/>
        <v>0.93498278379094335</v>
      </c>
      <c r="AP97" s="20">
        <v>27</v>
      </c>
      <c r="AR97" s="20">
        <f>Compensation!$C$16</f>
        <v>1.0249999999999999</v>
      </c>
    </row>
    <row r="98" spans="1:44" s="20" customFormat="1">
      <c r="A98" s="20">
        <f t="shared" si="0"/>
        <v>0.35</v>
      </c>
      <c r="B98" s="20">
        <f t="shared" si="1"/>
        <v>6.49</v>
      </c>
      <c r="C98" s="20">
        <f t="shared" si="23"/>
        <v>1.4000000000000006</v>
      </c>
      <c r="D98" s="20">
        <f t="shared" si="7"/>
        <v>1.9600000000000015</v>
      </c>
      <c r="E98" s="20">
        <f t="shared" si="8"/>
        <v>12.72040000000001</v>
      </c>
      <c r="F98" s="20">
        <f t="shared" si="9"/>
        <v>0.96000000000000152</v>
      </c>
      <c r="G98" s="20">
        <f>1</f>
        <v>1</v>
      </c>
      <c r="H98" s="20">
        <f t="shared" si="10"/>
        <v>3.1801000000000013</v>
      </c>
      <c r="I98" s="20" t="str">
        <f t="shared" si="11"/>
        <v>1+3,1801j</v>
      </c>
      <c r="K98" s="20" t="str">
        <f t="shared" si="12"/>
        <v>0,960000000000002+3,052896j</v>
      </c>
      <c r="M98" s="20" t="str">
        <f t="shared" si="2"/>
        <v>13,6804+3,052896j</v>
      </c>
      <c r="O98" s="20" t="str">
        <f t="shared" si="3"/>
        <v>0,885718145638144-0,19765543287814j</v>
      </c>
      <c r="S98" s="20">
        <f t="shared" si="13"/>
        <v>0.90750443726679242</v>
      </c>
      <c r="U98" s="20">
        <f t="shared" si="4"/>
        <v>1.1757352941176471</v>
      </c>
      <c r="V98" s="20">
        <f t="shared" si="5"/>
        <v>0.948125</v>
      </c>
      <c r="X98" s="20">
        <f t="shared" si="24"/>
        <v>1E-3</v>
      </c>
      <c r="Y98" s="20">
        <f t="shared" si="6"/>
        <v>6.49</v>
      </c>
      <c r="Z98" s="20">
        <f t="shared" si="25"/>
        <v>1.4000000000000006</v>
      </c>
      <c r="AA98" s="20">
        <f t="shared" si="14"/>
        <v>1.9600000000000015</v>
      </c>
      <c r="AB98" s="20">
        <f t="shared" si="15"/>
        <v>12.72040000000001</v>
      </c>
      <c r="AC98" s="20">
        <f t="shared" si="16"/>
        <v>0.96000000000000152</v>
      </c>
      <c r="AD98" s="20">
        <v>1</v>
      </c>
      <c r="AE98" s="20">
        <f t="shared" si="17"/>
        <v>9.0860000000000038E-3</v>
      </c>
      <c r="AF98" s="20" t="str">
        <f t="shared" si="18"/>
        <v>1+0,009086j</v>
      </c>
      <c r="AH98" s="20" t="str">
        <f t="shared" si="19"/>
        <v>0,960000000000002+0,00872256000000001j</v>
      </c>
      <c r="AI98" s="20" t="str">
        <f t="shared" si="20"/>
        <v>13,6804+0,00872256000000001j</v>
      </c>
      <c r="AK98" s="20" t="str">
        <f t="shared" si="21"/>
        <v>0,929826235256631-0,000592852922911617j</v>
      </c>
      <c r="AO98" s="20">
        <f t="shared" si="22"/>
        <v>0.92982642425675766</v>
      </c>
      <c r="AP98" s="20">
        <v>28</v>
      </c>
      <c r="AR98" s="20">
        <f>Compensation!$C$16</f>
        <v>1.0249999999999999</v>
      </c>
    </row>
    <row r="99" spans="1:44" s="20" customFormat="1">
      <c r="A99" s="20">
        <f t="shared" si="0"/>
        <v>0.35</v>
      </c>
      <c r="B99" s="20">
        <f t="shared" si="1"/>
        <v>6.49</v>
      </c>
      <c r="C99" s="20">
        <f t="shared" si="23"/>
        <v>1.4500000000000006</v>
      </c>
      <c r="D99" s="20">
        <f t="shared" si="7"/>
        <v>2.1025000000000018</v>
      </c>
      <c r="E99" s="20">
        <f t="shared" si="8"/>
        <v>13.645225000000012</v>
      </c>
      <c r="F99" s="20">
        <f t="shared" si="9"/>
        <v>1.1025000000000018</v>
      </c>
      <c r="G99" s="20">
        <f>1</f>
        <v>1</v>
      </c>
      <c r="H99" s="20">
        <f t="shared" si="10"/>
        <v>3.2936750000000012</v>
      </c>
      <c r="I99" s="20" t="str">
        <f t="shared" si="11"/>
        <v>1+3,293675j</v>
      </c>
      <c r="K99" s="20" t="str">
        <f t="shared" si="12"/>
        <v>1,1025+3,63127668750001j</v>
      </c>
      <c r="M99" s="20" t="str">
        <f t="shared" si="2"/>
        <v>14,747725+3,63127668750001j</v>
      </c>
      <c r="O99" s="20" t="str">
        <f t="shared" si="3"/>
        <v>0,872354180353677-0,214796478667828j</v>
      </c>
      <c r="S99" s="20">
        <f t="shared" si="13"/>
        <v>0.89840934057290067</v>
      </c>
      <c r="U99" s="20">
        <f t="shared" si="4"/>
        <v>1.1757352941176471</v>
      </c>
      <c r="V99" s="20">
        <f t="shared" si="5"/>
        <v>0.948125</v>
      </c>
      <c r="X99" s="20">
        <f t="shared" si="24"/>
        <v>1E-3</v>
      </c>
      <c r="Y99" s="20">
        <f t="shared" si="6"/>
        <v>6.49</v>
      </c>
      <c r="Z99" s="20">
        <f t="shared" si="25"/>
        <v>1.4500000000000006</v>
      </c>
      <c r="AA99" s="20">
        <f t="shared" si="14"/>
        <v>2.1025000000000018</v>
      </c>
      <c r="AB99" s="20">
        <f t="shared" si="15"/>
        <v>13.645225000000012</v>
      </c>
      <c r="AC99" s="20">
        <f t="shared" si="16"/>
        <v>1.1025000000000018</v>
      </c>
      <c r="AD99" s="20">
        <v>1</v>
      </c>
      <c r="AE99" s="20">
        <f t="shared" si="17"/>
        <v>9.4105000000000039E-3</v>
      </c>
      <c r="AF99" s="20" t="str">
        <f t="shared" si="18"/>
        <v>1+0,0094105j</v>
      </c>
      <c r="AH99" s="20" t="str">
        <f t="shared" si="19"/>
        <v>1,1025+0,01037507625j</v>
      </c>
      <c r="AI99" s="20" t="str">
        <f t="shared" si="20"/>
        <v>14,747725+0,01037507625j</v>
      </c>
      <c r="AK99" s="20" t="str">
        <f t="shared" si="21"/>
        <v>0,925242249007696-0,000650911166513909j</v>
      </c>
      <c r="AO99" s="20">
        <f t="shared" si="22"/>
        <v>0.92524247796681169</v>
      </c>
      <c r="AP99" s="20">
        <v>29</v>
      </c>
      <c r="AR99" s="20">
        <f>Compensation!$C$16</f>
        <v>1.0249999999999999</v>
      </c>
    </row>
    <row r="100" spans="1:44" s="20" customFormat="1">
      <c r="A100" s="20">
        <f t="shared" si="0"/>
        <v>0.35</v>
      </c>
      <c r="B100" s="20">
        <f t="shared" si="1"/>
        <v>6.49</v>
      </c>
      <c r="C100" s="20">
        <f t="shared" si="23"/>
        <v>1.5000000000000007</v>
      </c>
      <c r="D100" s="20">
        <f t="shared" si="7"/>
        <v>2.2500000000000018</v>
      </c>
      <c r="E100" s="20">
        <f t="shared" si="8"/>
        <v>14.602500000000012</v>
      </c>
      <c r="F100" s="20">
        <f t="shared" si="9"/>
        <v>1.2500000000000018</v>
      </c>
      <c r="G100" s="20">
        <f>1</f>
        <v>1</v>
      </c>
      <c r="H100" s="20">
        <f t="shared" si="10"/>
        <v>3.4072500000000017</v>
      </c>
      <c r="I100" s="20" t="str">
        <f t="shared" si="11"/>
        <v>1+3,40725j</v>
      </c>
      <c r="K100" s="20" t="str">
        <f t="shared" si="12"/>
        <v>1,25+4,25906250000001j</v>
      </c>
      <c r="M100" s="20" t="str">
        <f t="shared" si="2"/>
        <v>15,8525+4,25906250000001j</v>
      </c>
      <c r="O100" s="20" t="str">
        <f t="shared" si="3"/>
        <v>0,859133590245697-0,230821867636387j</v>
      </c>
      <c r="S100" s="20">
        <f t="shared" si="13"/>
        <v>0.88960061851800154</v>
      </c>
      <c r="U100" s="20">
        <f t="shared" si="4"/>
        <v>1.1757352941176471</v>
      </c>
      <c r="V100" s="20">
        <f t="shared" si="5"/>
        <v>0.948125</v>
      </c>
      <c r="X100" s="20">
        <f t="shared" si="24"/>
        <v>1E-3</v>
      </c>
      <c r="Y100" s="20">
        <f t="shared" si="6"/>
        <v>6.49</v>
      </c>
      <c r="Z100" s="20">
        <f t="shared" si="25"/>
        <v>1.5000000000000007</v>
      </c>
      <c r="AA100" s="20">
        <f t="shared" si="14"/>
        <v>2.2500000000000018</v>
      </c>
      <c r="AB100" s="20">
        <f t="shared" si="15"/>
        <v>14.602500000000012</v>
      </c>
      <c r="AC100" s="20">
        <f t="shared" si="16"/>
        <v>1.2500000000000018</v>
      </c>
      <c r="AD100" s="20">
        <v>1</v>
      </c>
      <c r="AE100" s="20">
        <f t="shared" si="17"/>
        <v>9.7350000000000058E-3</v>
      </c>
      <c r="AF100" s="20" t="str">
        <f t="shared" si="18"/>
        <v>1+0,00973500000000001j</v>
      </c>
      <c r="AH100" s="20" t="str">
        <f t="shared" si="19"/>
        <v>1,25+0,01216875j</v>
      </c>
      <c r="AI100" s="20" t="str">
        <f t="shared" si="20"/>
        <v>15,8525+0,01216875j</v>
      </c>
      <c r="AK100" s="20" t="str">
        <f t="shared" si="21"/>
        <v>0,921147541116222-0,000707094410405805j</v>
      </c>
      <c r="AO100" s="20">
        <f t="shared" si="22"/>
        <v>0.92114781250729094</v>
      </c>
      <c r="AP100" s="20">
        <v>30</v>
      </c>
      <c r="AR100" s="20">
        <f>Compensation!$C$16</f>
        <v>1.0249999999999999</v>
      </c>
    </row>
    <row r="101" spans="1:44" s="20" customFormat="1">
      <c r="A101" s="20">
        <f t="shared" si="0"/>
        <v>0.35</v>
      </c>
      <c r="B101" s="20">
        <f t="shared" si="1"/>
        <v>6.49</v>
      </c>
      <c r="C101" s="20">
        <f t="shared" si="23"/>
        <v>1.5500000000000007</v>
      </c>
      <c r="D101" s="20">
        <f t="shared" si="7"/>
        <v>2.4025000000000021</v>
      </c>
      <c r="E101" s="20">
        <f t="shared" si="8"/>
        <v>15.592225000000013</v>
      </c>
      <c r="F101" s="20">
        <f t="shared" si="9"/>
        <v>1.4025000000000021</v>
      </c>
      <c r="G101" s="20">
        <f>1</f>
        <v>1</v>
      </c>
      <c r="H101" s="20">
        <f t="shared" si="10"/>
        <v>3.5208250000000016</v>
      </c>
      <c r="I101" s="20" t="str">
        <f t="shared" si="11"/>
        <v>1+3,520825j</v>
      </c>
      <c r="K101" s="20" t="str">
        <f t="shared" si="12"/>
        <v>1,4025+4,93795706250001j</v>
      </c>
      <c r="M101" s="20" t="str">
        <f t="shared" si="2"/>
        <v>16,994725+4,93795706250001j</v>
      </c>
      <c r="O101" s="20" t="str">
        <f t="shared" si="3"/>
        <v>0,846047602487091-0,245826086265728j</v>
      </c>
      <c r="S101" s="20">
        <f t="shared" si="13"/>
        <v>0.88103746251954562</v>
      </c>
      <c r="U101" s="20">
        <f t="shared" si="4"/>
        <v>1.1757352941176471</v>
      </c>
      <c r="V101" s="20">
        <f t="shared" si="5"/>
        <v>0.948125</v>
      </c>
      <c r="X101" s="20">
        <f t="shared" si="24"/>
        <v>1E-3</v>
      </c>
      <c r="Y101" s="20">
        <f t="shared" si="6"/>
        <v>6.49</v>
      </c>
      <c r="Z101" s="20">
        <f t="shared" si="25"/>
        <v>1.5500000000000007</v>
      </c>
      <c r="AA101" s="20">
        <f t="shared" si="14"/>
        <v>2.4025000000000021</v>
      </c>
      <c r="AB101" s="20">
        <f t="shared" si="15"/>
        <v>15.592225000000013</v>
      </c>
      <c r="AC101" s="20">
        <f t="shared" si="16"/>
        <v>1.4025000000000021</v>
      </c>
      <c r="AD101" s="20">
        <v>1</v>
      </c>
      <c r="AE101" s="20">
        <f t="shared" si="17"/>
        <v>1.0059500000000006E-2</v>
      </c>
      <c r="AF101" s="20" t="str">
        <f t="shared" si="18"/>
        <v>1+0,0100595j</v>
      </c>
      <c r="AH101" s="20" t="str">
        <f t="shared" si="19"/>
        <v>1,4025+0,01410844875j</v>
      </c>
      <c r="AI101" s="20" t="str">
        <f t="shared" si="20"/>
        <v>16,994725+0,01410844875j</v>
      </c>
      <c r="AK101" s="20" t="str">
        <f t="shared" si="21"/>
        <v>0,917473760488484-0,000761655839051326j</v>
      </c>
      <c r="AO101" s="20">
        <f t="shared" si="22"/>
        <v>0.91747407663895175</v>
      </c>
      <c r="AP101" s="20">
        <v>31</v>
      </c>
      <c r="AR101" s="20">
        <f>Compensation!$C$16</f>
        <v>1.0249999999999999</v>
      </c>
    </row>
    <row r="102" spans="1:44" s="20" customFormat="1">
      <c r="A102" s="20">
        <f t="shared" si="0"/>
        <v>0.35</v>
      </c>
      <c r="B102" s="20">
        <f t="shared" si="1"/>
        <v>6.49</v>
      </c>
      <c r="C102" s="20">
        <f t="shared" si="23"/>
        <v>1.6000000000000008</v>
      </c>
      <c r="D102" s="20">
        <f t="shared" si="7"/>
        <v>2.5600000000000023</v>
      </c>
      <c r="E102" s="20">
        <f t="shared" si="8"/>
        <v>16.614400000000014</v>
      </c>
      <c r="F102" s="20">
        <f t="shared" si="9"/>
        <v>1.5600000000000023</v>
      </c>
      <c r="G102" s="20">
        <f>1</f>
        <v>1</v>
      </c>
      <c r="H102" s="20">
        <f t="shared" si="10"/>
        <v>3.6344000000000016</v>
      </c>
      <c r="I102" s="20" t="str">
        <f t="shared" si="11"/>
        <v>1+3,6344j</v>
      </c>
      <c r="K102" s="20" t="str">
        <f t="shared" si="12"/>
        <v>1,56+5,66966400000001j</v>
      </c>
      <c r="M102" s="20" t="str">
        <f t="shared" ref="M102:M133" si="26">IMSUM(K102,E102)</f>
        <v>18,1744+5,66966400000001j</v>
      </c>
      <c r="O102" s="20" t="str">
        <f t="shared" ref="O102:O133" si="27">IMDIV(E102,M102)</f>
        <v>0,833090075732463-0,259889779642664j</v>
      </c>
      <c r="S102" s="20">
        <f t="shared" si="13"/>
        <v>0.87268652553287052</v>
      </c>
      <c r="U102" s="20">
        <f t="shared" si="4"/>
        <v>1.1757352941176471</v>
      </c>
      <c r="V102" s="20">
        <f t="shared" si="5"/>
        <v>0.948125</v>
      </c>
      <c r="X102" s="20">
        <f t="shared" si="24"/>
        <v>1E-3</v>
      </c>
      <c r="Y102" s="20">
        <f t="shared" si="6"/>
        <v>6.49</v>
      </c>
      <c r="Z102" s="20">
        <f t="shared" si="25"/>
        <v>1.6000000000000008</v>
      </c>
      <c r="AA102" s="20">
        <f t="shared" si="14"/>
        <v>2.5600000000000023</v>
      </c>
      <c r="AB102" s="20">
        <f t="shared" si="15"/>
        <v>16.614400000000014</v>
      </c>
      <c r="AC102" s="20">
        <f t="shared" si="16"/>
        <v>1.5600000000000023</v>
      </c>
      <c r="AD102" s="20">
        <v>1</v>
      </c>
      <c r="AE102" s="20">
        <f t="shared" si="17"/>
        <v>1.0384000000000006E-2</v>
      </c>
      <c r="AF102" s="20" t="str">
        <f t="shared" si="18"/>
        <v>1+0,010384j</v>
      </c>
      <c r="AH102" s="20" t="str">
        <f t="shared" si="19"/>
        <v>1,56+0,01619904j</v>
      </c>
      <c r="AI102" s="20" t="str">
        <f t="shared" si="20"/>
        <v>18,1744+0,01619904j</v>
      </c>
      <c r="AK102" s="20" t="str">
        <f t="shared" si="21"/>
        <v>0,914164253067445-0,000814804521855449j</v>
      </c>
      <c r="AO102" s="20">
        <f t="shared" si="22"/>
        <v>0.91416461618943035</v>
      </c>
      <c r="AP102" s="20">
        <v>32</v>
      </c>
      <c r="AR102" s="20">
        <f>Compensation!$C$16</f>
        <v>1.0249999999999999</v>
      </c>
    </row>
    <row r="103" spans="1:44" s="20" customFormat="1">
      <c r="A103" s="20">
        <f t="shared" si="0"/>
        <v>0.35</v>
      </c>
      <c r="B103" s="20">
        <f t="shared" si="1"/>
        <v>6.49</v>
      </c>
      <c r="C103" s="20">
        <f t="shared" si="23"/>
        <v>1.6500000000000008</v>
      </c>
      <c r="D103" s="20">
        <f t="shared" si="7"/>
        <v>2.7225000000000028</v>
      </c>
      <c r="E103" s="20">
        <f t="shared" si="8"/>
        <v>17.669025000000019</v>
      </c>
      <c r="F103" s="20">
        <f t="shared" si="9"/>
        <v>1.7225000000000028</v>
      </c>
      <c r="G103" s="20">
        <f>1</f>
        <v>1</v>
      </c>
      <c r="H103" s="20">
        <f t="shared" si="10"/>
        <v>3.7479750000000021</v>
      </c>
      <c r="I103" s="20" t="str">
        <f t="shared" si="11"/>
        <v>1+3,747975j</v>
      </c>
      <c r="K103" s="20" t="str">
        <f t="shared" si="12"/>
        <v>1,7225+6,45588693750001j</v>
      </c>
      <c r="M103" s="20" t="str">
        <f t="shared" si="26"/>
        <v>19,391525+6,45588693750001j</v>
      </c>
      <c r="O103" s="20" t="str">
        <f t="shared" si="27"/>
        <v>0,820257047582735-0,273082532646695j</v>
      </c>
      <c r="S103" s="20">
        <f t="shared" si="13"/>
        <v>0.864520499320796</v>
      </c>
      <c r="U103" s="20">
        <f t="shared" si="4"/>
        <v>1.1757352941176471</v>
      </c>
      <c r="V103" s="20">
        <f t="shared" si="5"/>
        <v>0.948125</v>
      </c>
      <c r="X103" s="20">
        <f t="shared" si="24"/>
        <v>1E-3</v>
      </c>
      <c r="Y103" s="20">
        <f t="shared" si="6"/>
        <v>6.49</v>
      </c>
      <c r="Z103" s="20">
        <f t="shared" si="25"/>
        <v>1.6500000000000008</v>
      </c>
      <c r="AA103" s="20">
        <f t="shared" si="14"/>
        <v>2.7225000000000028</v>
      </c>
      <c r="AB103" s="20">
        <f t="shared" si="15"/>
        <v>17.669025000000019</v>
      </c>
      <c r="AC103" s="20">
        <f t="shared" si="16"/>
        <v>1.7225000000000028</v>
      </c>
      <c r="AD103" s="20">
        <v>1</v>
      </c>
      <c r="AE103" s="20">
        <f t="shared" si="17"/>
        <v>1.0708500000000006E-2</v>
      </c>
      <c r="AF103" s="20" t="str">
        <f t="shared" si="18"/>
        <v>1+0,0107085j</v>
      </c>
      <c r="AH103" s="20" t="str">
        <f t="shared" si="19"/>
        <v>1,7225+0,01844539125j</v>
      </c>
      <c r="AI103" s="20" t="str">
        <f t="shared" si="20"/>
        <v>19,391525+0,01844539125j</v>
      </c>
      <c r="AK103" s="20" t="str">
        <f t="shared" si="21"/>
        <v>0,911171710997938-0,000866714644943546j</v>
      </c>
      <c r="AO103" s="20">
        <f t="shared" si="22"/>
        <v>0.91117212321118868</v>
      </c>
      <c r="AP103" s="20">
        <v>33</v>
      </c>
      <c r="AR103" s="20">
        <f>Compensation!$C$16</f>
        <v>1.0249999999999999</v>
      </c>
    </row>
    <row r="104" spans="1:44" s="20" customFormat="1">
      <c r="A104" s="20">
        <f t="shared" si="0"/>
        <v>0.35</v>
      </c>
      <c r="B104" s="20">
        <f t="shared" si="1"/>
        <v>6.49</v>
      </c>
      <c r="C104" s="20">
        <f t="shared" si="23"/>
        <v>1.7000000000000008</v>
      </c>
      <c r="D104" s="20">
        <f t="shared" si="7"/>
        <v>2.8900000000000028</v>
      </c>
      <c r="E104" s="20">
        <f t="shared" si="8"/>
        <v>18.756100000000018</v>
      </c>
      <c r="F104" s="20">
        <f t="shared" si="9"/>
        <v>1.8900000000000028</v>
      </c>
      <c r="G104" s="20">
        <f>1</f>
        <v>1</v>
      </c>
      <c r="H104" s="20">
        <f t="shared" si="10"/>
        <v>3.861550000000002</v>
      </c>
      <c r="I104" s="20" t="str">
        <f t="shared" si="11"/>
        <v>1+3,86155j</v>
      </c>
      <c r="K104" s="20" t="str">
        <f t="shared" si="12"/>
        <v>1,89+7,29832950000001j</v>
      </c>
      <c r="M104" s="20" t="str">
        <f t="shared" si="26"/>
        <v>20,6461+7,29832950000001j</v>
      </c>
      <c r="O104" s="20" t="str">
        <f t="shared" si="27"/>
        <v>0,807546329626007-0,285465012768814j</v>
      </c>
      <c r="S104" s="20">
        <f t="shared" si="13"/>
        <v>0.85651698640922158</v>
      </c>
      <c r="U104" s="20">
        <f t="shared" si="4"/>
        <v>1.1757352941176471</v>
      </c>
      <c r="V104" s="20">
        <f t="shared" si="5"/>
        <v>0.948125</v>
      </c>
      <c r="X104" s="20">
        <f t="shared" si="24"/>
        <v>1E-3</v>
      </c>
      <c r="Y104" s="20">
        <f t="shared" si="6"/>
        <v>6.49</v>
      </c>
      <c r="Z104" s="20">
        <f t="shared" si="25"/>
        <v>1.7000000000000008</v>
      </c>
      <c r="AA104" s="20">
        <f t="shared" si="14"/>
        <v>2.8900000000000028</v>
      </c>
      <c r="AB104" s="20">
        <f t="shared" si="15"/>
        <v>18.756100000000018</v>
      </c>
      <c r="AC104" s="20">
        <f t="shared" si="16"/>
        <v>1.8900000000000028</v>
      </c>
      <c r="AD104" s="20">
        <v>1</v>
      </c>
      <c r="AE104" s="20">
        <f t="shared" si="17"/>
        <v>1.1033000000000006E-2</v>
      </c>
      <c r="AF104" s="20" t="str">
        <f t="shared" si="18"/>
        <v>1+0,011033j</v>
      </c>
      <c r="AH104" s="20" t="str">
        <f t="shared" si="19"/>
        <v>1,89+0,02085237j</v>
      </c>
      <c r="AI104" s="20" t="str">
        <f t="shared" si="20"/>
        <v>20,6461+0,02085237j</v>
      </c>
      <c r="AK104" s="20" t="str">
        <f t="shared" si="21"/>
        <v>0,90845636063336-0,000917532519981026j</v>
      </c>
      <c r="AO104" s="20">
        <f t="shared" si="22"/>
        <v>0.90845682398292027</v>
      </c>
      <c r="AP104" s="20">
        <v>34</v>
      </c>
      <c r="AR104" s="20">
        <f>Compensation!$C$16</f>
        <v>1.0249999999999999</v>
      </c>
    </row>
    <row r="105" spans="1:44" s="20" customFormat="1">
      <c r="A105" s="20">
        <f t="shared" si="0"/>
        <v>0.35</v>
      </c>
      <c r="B105" s="20">
        <f t="shared" si="1"/>
        <v>6.49</v>
      </c>
      <c r="C105" s="20">
        <f t="shared" si="23"/>
        <v>1.7500000000000009</v>
      </c>
      <c r="D105" s="20">
        <f t="shared" si="7"/>
        <v>3.0625000000000031</v>
      </c>
      <c r="E105" s="20">
        <f t="shared" si="8"/>
        <v>19.875625000000021</v>
      </c>
      <c r="F105" s="20">
        <f t="shared" si="9"/>
        <v>2.0625000000000031</v>
      </c>
      <c r="G105" s="20">
        <f>1</f>
        <v>1</v>
      </c>
      <c r="H105" s="20">
        <f t="shared" si="10"/>
        <v>3.9751250000000016</v>
      </c>
      <c r="I105" s="20" t="str">
        <f t="shared" si="11"/>
        <v>1+3,975125j</v>
      </c>
      <c r="K105" s="20" t="str">
        <f t="shared" si="12"/>
        <v>2,0625+8,19869531250001j</v>
      </c>
      <c r="M105" s="20" t="str">
        <f t="shared" si="26"/>
        <v>21,938125+8,19869531250001j</v>
      </c>
      <c r="O105" s="20" t="str">
        <f t="shared" si="27"/>
        <v>0,794957153496291-0,297090635047817j</v>
      </c>
      <c r="S105" s="20">
        <f t="shared" si="13"/>
        <v>0.84865759958185771</v>
      </c>
      <c r="U105" s="20">
        <f t="shared" si="4"/>
        <v>1.1757352941176471</v>
      </c>
      <c r="V105" s="20">
        <f t="shared" si="5"/>
        <v>0.948125</v>
      </c>
      <c r="X105" s="20">
        <f t="shared" si="24"/>
        <v>1E-3</v>
      </c>
      <c r="Y105" s="20">
        <f t="shared" si="6"/>
        <v>6.49</v>
      </c>
      <c r="Z105" s="20">
        <f t="shared" si="25"/>
        <v>1.7500000000000009</v>
      </c>
      <c r="AA105" s="20">
        <f t="shared" si="14"/>
        <v>3.0625000000000031</v>
      </c>
      <c r="AB105" s="20">
        <f t="shared" si="15"/>
        <v>19.875625000000021</v>
      </c>
      <c r="AC105" s="20">
        <f t="shared" si="16"/>
        <v>2.0625000000000031</v>
      </c>
      <c r="AD105" s="20">
        <v>1</v>
      </c>
      <c r="AE105" s="20">
        <f t="shared" si="17"/>
        <v>1.1357500000000005E-2</v>
      </c>
      <c r="AF105" s="20" t="str">
        <f t="shared" si="18"/>
        <v>1+0,0113575j</v>
      </c>
      <c r="AH105" s="20" t="str">
        <f t="shared" si="19"/>
        <v>2,0625+0,02342484375j</v>
      </c>
      <c r="AI105" s="20" t="str">
        <f t="shared" si="20"/>
        <v>21,938125+0,02342484375j</v>
      </c>
      <c r="AK105" s="20" t="str">
        <f t="shared" si="21"/>
        <v>0,905984551516073-0,000967381969023234j</v>
      </c>
      <c r="AO105" s="20">
        <f t="shared" si="22"/>
        <v>0.9059850679860314</v>
      </c>
      <c r="AP105" s="20">
        <v>35</v>
      </c>
      <c r="AR105" s="20">
        <f>Compensation!$C$16</f>
        <v>1.0249999999999999</v>
      </c>
    </row>
    <row r="106" spans="1:44" s="20" customFormat="1">
      <c r="A106" s="20">
        <f t="shared" si="0"/>
        <v>0.35</v>
      </c>
      <c r="B106" s="20">
        <f t="shared" si="1"/>
        <v>6.49</v>
      </c>
      <c r="C106" s="20">
        <f t="shared" si="23"/>
        <v>1.8000000000000009</v>
      </c>
      <c r="D106" s="20">
        <f t="shared" si="7"/>
        <v>3.2400000000000033</v>
      </c>
      <c r="E106" s="20">
        <f t="shared" si="8"/>
        <v>21.027600000000021</v>
      </c>
      <c r="F106" s="20">
        <f t="shared" si="9"/>
        <v>2.2400000000000033</v>
      </c>
      <c r="G106" s="20">
        <f>1</f>
        <v>1</v>
      </c>
      <c r="H106" s="20">
        <f t="shared" si="10"/>
        <v>4.088700000000002</v>
      </c>
      <c r="I106" s="20" t="str">
        <f t="shared" si="11"/>
        <v>1+4,0887j</v>
      </c>
      <c r="K106" s="20" t="str">
        <f t="shared" si="12"/>
        <v>2,24+9,15868800000001j</v>
      </c>
      <c r="M106" s="20" t="str">
        <f t="shared" si="26"/>
        <v>23,2676+9,15868800000001j</v>
      </c>
      <c r="O106" s="20" t="str">
        <f t="shared" si="27"/>
        <v>0,78248986637363-0,308006865739388j</v>
      </c>
      <c r="S106" s="20">
        <f t="shared" si="13"/>
        <v>0.84092723842198314</v>
      </c>
      <c r="U106" s="20">
        <f t="shared" si="4"/>
        <v>1.1757352941176471</v>
      </c>
      <c r="V106" s="20">
        <f t="shared" si="5"/>
        <v>0.948125</v>
      </c>
      <c r="X106" s="20">
        <f t="shared" si="24"/>
        <v>1E-3</v>
      </c>
      <c r="Y106" s="20">
        <f t="shared" si="6"/>
        <v>6.49</v>
      </c>
      <c r="Z106" s="20">
        <f t="shared" si="25"/>
        <v>1.8000000000000009</v>
      </c>
      <c r="AA106" s="20">
        <f t="shared" si="14"/>
        <v>3.2400000000000033</v>
      </c>
      <c r="AB106" s="20">
        <f t="shared" si="15"/>
        <v>21.027600000000021</v>
      </c>
      <c r="AC106" s="20">
        <f t="shared" si="16"/>
        <v>2.2400000000000033</v>
      </c>
      <c r="AD106" s="20">
        <v>1</v>
      </c>
      <c r="AE106" s="20">
        <f t="shared" si="17"/>
        <v>1.1682000000000007E-2</v>
      </c>
      <c r="AF106" s="20" t="str">
        <f t="shared" si="18"/>
        <v>1+0,011682j</v>
      </c>
      <c r="AH106" s="20" t="str">
        <f t="shared" si="19"/>
        <v>2,24+0,02616768j</v>
      </c>
      <c r="AI106" s="20" t="str">
        <f t="shared" si="20"/>
        <v>23,2676+0,02616768j</v>
      </c>
      <c r="AK106" s="20" t="str">
        <f t="shared" si="21"/>
        <v>0,903727647200148-0,00101636850724124j</v>
      </c>
      <c r="AO106" s="20">
        <f t="shared" si="22"/>
        <v>0.90372821872444464</v>
      </c>
      <c r="AP106" s="20">
        <v>36</v>
      </c>
      <c r="AR106" s="20">
        <f>Compensation!$C$16</f>
        <v>1.0249999999999999</v>
      </c>
    </row>
    <row r="107" spans="1:44" s="20" customFormat="1">
      <c r="A107" s="20">
        <f t="shared" si="0"/>
        <v>0.35</v>
      </c>
      <c r="B107" s="20">
        <f t="shared" si="1"/>
        <v>6.49</v>
      </c>
      <c r="C107" s="20">
        <f t="shared" si="23"/>
        <v>1.850000000000001</v>
      </c>
      <c r="D107" s="20">
        <f t="shared" si="7"/>
        <v>3.4225000000000034</v>
      </c>
      <c r="E107" s="20">
        <f t="shared" si="8"/>
        <v>22.212025000000022</v>
      </c>
      <c r="F107" s="20">
        <f t="shared" si="9"/>
        <v>2.4225000000000034</v>
      </c>
      <c r="G107" s="20">
        <f>1</f>
        <v>1</v>
      </c>
      <c r="H107" s="20">
        <f t="shared" si="10"/>
        <v>4.202275000000002</v>
      </c>
      <c r="I107" s="20" t="str">
        <f t="shared" si="11"/>
        <v>1+4,202275j</v>
      </c>
      <c r="K107" s="20" t="str">
        <f t="shared" si="12"/>
        <v>2,4225+10,1800111875j</v>
      </c>
      <c r="M107" s="20" t="str">
        <f t="shared" si="26"/>
        <v>24,634525+10,1800111875j</v>
      </c>
      <c r="O107" s="20" t="str">
        <f t="shared" si="27"/>
        <v>0,770145671995753-0,318256250401478j</v>
      </c>
      <c r="S107" s="20">
        <f t="shared" si="13"/>
        <v>0.83331350463879938</v>
      </c>
      <c r="U107" s="20">
        <f t="shared" si="4"/>
        <v>1.1757352941176471</v>
      </c>
      <c r="V107" s="20">
        <f t="shared" si="5"/>
        <v>0.948125</v>
      </c>
      <c r="X107" s="20">
        <f t="shared" si="24"/>
        <v>1E-3</v>
      </c>
      <c r="Y107" s="20">
        <f t="shared" si="6"/>
        <v>6.49</v>
      </c>
      <c r="Z107" s="20">
        <f t="shared" si="25"/>
        <v>1.850000000000001</v>
      </c>
      <c r="AA107" s="20">
        <f t="shared" si="14"/>
        <v>3.4225000000000034</v>
      </c>
      <c r="AB107" s="20">
        <f t="shared" si="15"/>
        <v>22.212025000000022</v>
      </c>
      <c r="AC107" s="20">
        <f t="shared" si="16"/>
        <v>2.4225000000000034</v>
      </c>
      <c r="AD107" s="20">
        <v>1</v>
      </c>
      <c r="AE107" s="20">
        <f t="shared" si="17"/>
        <v>1.2006500000000007E-2</v>
      </c>
      <c r="AF107" s="20" t="str">
        <f t="shared" si="18"/>
        <v>1+0,0120065j</v>
      </c>
      <c r="AH107" s="20" t="str">
        <f t="shared" si="19"/>
        <v>2,4225+0,02908574625j</v>
      </c>
      <c r="AI107" s="20" t="str">
        <f t="shared" si="20"/>
        <v>24,634525+0,02908574625j</v>
      </c>
      <c r="AK107" s="20" t="str">
        <f t="shared" si="21"/>
        <v>0,901661145722109-0,00106458262491189j</v>
      </c>
      <c r="AO107" s="20">
        <f t="shared" si="22"/>
        <v>0.90166177419311266</v>
      </c>
      <c r="AP107" s="20">
        <v>37</v>
      </c>
      <c r="AR107" s="20">
        <f>Compensation!$C$16</f>
        <v>1.0249999999999999</v>
      </c>
    </row>
    <row r="108" spans="1:44" s="20" customFormat="1">
      <c r="A108" s="20">
        <f t="shared" si="0"/>
        <v>0.35</v>
      </c>
      <c r="B108" s="20">
        <f t="shared" si="1"/>
        <v>6.49</v>
      </c>
      <c r="C108" s="20">
        <f t="shared" si="23"/>
        <v>1.900000000000001</v>
      </c>
      <c r="D108" s="20">
        <f t="shared" si="7"/>
        <v>3.6100000000000039</v>
      </c>
      <c r="E108" s="20">
        <f t="shared" si="8"/>
        <v>23.428900000000027</v>
      </c>
      <c r="F108" s="20">
        <f t="shared" si="9"/>
        <v>2.6100000000000039</v>
      </c>
      <c r="G108" s="20">
        <f>1</f>
        <v>1</v>
      </c>
      <c r="H108" s="20">
        <f t="shared" si="10"/>
        <v>4.315850000000002</v>
      </c>
      <c r="I108" s="20" t="str">
        <f t="shared" si="11"/>
        <v>1+4,31585j</v>
      </c>
      <c r="K108" s="20" t="str">
        <f t="shared" si="12"/>
        <v>2,61+11,2643685j</v>
      </c>
      <c r="M108" s="20" t="str">
        <f t="shared" si="26"/>
        <v>26,0389+11,2643685j</v>
      </c>
      <c r="O108" s="20" t="str">
        <f t="shared" si="27"/>
        <v>0,757926412344518-0,327877230010929j</v>
      </c>
      <c r="S108" s="20">
        <f t="shared" si="13"/>
        <v>0.82580622696191375</v>
      </c>
      <c r="U108" s="20">
        <f t="shared" si="4"/>
        <v>1.1757352941176471</v>
      </c>
      <c r="V108" s="20">
        <f t="shared" si="5"/>
        <v>0.948125</v>
      </c>
      <c r="X108" s="20">
        <f t="shared" si="24"/>
        <v>1E-3</v>
      </c>
      <c r="Y108" s="20">
        <f t="shared" si="6"/>
        <v>6.49</v>
      </c>
      <c r="Z108" s="20">
        <f t="shared" si="25"/>
        <v>1.900000000000001</v>
      </c>
      <c r="AA108" s="20">
        <f t="shared" si="14"/>
        <v>3.6100000000000039</v>
      </c>
      <c r="AB108" s="20">
        <f t="shared" si="15"/>
        <v>23.428900000000027</v>
      </c>
      <c r="AC108" s="20">
        <f t="shared" si="16"/>
        <v>2.6100000000000039</v>
      </c>
      <c r="AD108" s="20">
        <v>1</v>
      </c>
      <c r="AE108" s="20">
        <f t="shared" si="17"/>
        <v>1.2331000000000007E-2</v>
      </c>
      <c r="AF108" s="20" t="str">
        <f t="shared" si="18"/>
        <v>1+0,012331j</v>
      </c>
      <c r="AH108" s="20" t="str">
        <f t="shared" si="19"/>
        <v>2,61+0,03218391j</v>
      </c>
      <c r="AI108" s="20" t="str">
        <f t="shared" si="20"/>
        <v>26,0389+0,03218391j</v>
      </c>
      <c r="AK108" s="20" t="str">
        <f t="shared" si="21"/>
        <v>0,899763976519626-0,00111210238687309j</v>
      </c>
      <c r="AO108" s="20">
        <f t="shared" si="22"/>
        <v>0.89976466379499975</v>
      </c>
      <c r="AP108" s="20">
        <v>38</v>
      </c>
      <c r="AR108" s="20">
        <f>Compensation!$C$16</f>
        <v>1.0249999999999999</v>
      </c>
    </row>
    <row r="109" spans="1:44" s="20" customFormat="1">
      <c r="A109" s="20">
        <f t="shared" si="0"/>
        <v>0.35</v>
      </c>
      <c r="B109" s="20">
        <f t="shared" si="1"/>
        <v>6.49</v>
      </c>
      <c r="C109" s="20">
        <f t="shared" si="23"/>
        <v>1.9500000000000011</v>
      </c>
      <c r="D109" s="20">
        <f t="shared" si="7"/>
        <v>3.8025000000000042</v>
      </c>
      <c r="E109" s="20">
        <f t="shared" si="8"/>
        <v>24.67822500000003</v>
      </c>
      <c r="F109" s="20">
        <f t="shared" si="9"/>
        <v>2.8025000000000042</v>
      </c>
      <c r="G109" s="20">
        <f>1</f>
        <v>1</v>
      </c>
      <c r="H109" s="20">
        <f t="shared" si="10"/>
        <v>4.4294250000000019</v>
      </c>
      <c r="I109" s="20" t="str">
        <f t="shared" si="11"/>
        <v>1+4,429425j</v>
      </c>
      <c r="K109" s="20" t="str">
        <f t="shared" si="12"/>
        <v>2,8025+12,4134635625j</v>
      </c>
      <c r="M109" s="20" t="str">
        <f t="shared" si="26"/>
        <v>27,480725+12,4134635625j</v>
      </c>
      <c r="O109" s="20" t="str">
        <f t="shared" si="27"/>
        <v>0,745834385028249-0,336904792803238j</v>
      </c>
      <c r="S109" s="20">
        <f t="shared" si="13"/>
        <v>0.8183970731278668</v>
      </c>
      <c r="U109" s="20">
        <f t="shared" si="4"/>
        <v>1.1757352941176471</v>
      </c>
      <c r="V109" s="20">
        <f t="shared" si="5"/>
        <v>0.948125</v>
      </c>
      <c r="X109" s="20">
        <f t="shared" si="24"/>
        <v>1E-3</v>
      </c>
      <c r="Y109" s="20">
        <f t="shared" si="6"/>
        <v>6.49</v>
      </c>
      <c r="Z109" s="20">
        <f t="shared" si="25"/>
        <v>1.9500000000000011</v>
      </c>
      <c r="AA109" s="20">
        <f t="shared" si="14"/>
        <v>3.8025000000000042</v>
      </c>
      <c r="AB109" s="20">
        <f t="shared" si="15"/>
        <v>24.67822500000003</v>
      </c>
      <c r="AC109" s="20">
        <f t="shared" si="16"/>
        <v>2.8025000000000042</v>
      </c>
      <c r="AD109" s="20">
        <v>1</v>
      </c>
      <c r="AE109" s="20">
        <f t="shared" si="17"/>
        <v>1.2655500000000007E-2</v>
      </c>
      <c r="AF109" s="20" t="str">
        <f t="shared" si="18"/>
        <v>1+0,0126555j</v>
      </c>
      <c r="AH109" s="20" t="str">
        <f t="shared" si="19"/>
        <v>2,8025+0,0354670387500001j</v>
      </c>
      <c r="AI109" s="20" t="str">
        <f t="shared" si="20"/>
        <v>27,480725+0,0354670387500001j</v>
      </c>
      <c r="AK109" s="20" t="str">
        <f t="shared" si="21"/>
        <v>0,898017934165179-0,00115899550936998j</v>
      </c>
      <c r="AO109" s="20">
        <f t="shared" si="22"/>
        <v>0.89801868207342239</v>
      </c>
      <c r="AP109" s="20">
        <v>39</v>
      </c>
      <c r="AR109" s="20">
        <f>Compensation!$C$16</f>
        <v>1.0249999999999999</v>
      </c>
    </row>
    <row r="110" spans="1:44" s="20" customFormat="1">
      <c r="A110" s="20">
        <f t="shared" si="0"/>
        <v>0.35</v>
      </c>
      <c r="B110" s="20">
        <f t="shared" si="1"/>
        <v>6.49</v>
      </c>
      <c r="C110" s="20">
        <f t="shared" si="23"/>
        <v>2.0000000000000009</v>
      </c>
      <c r="D110" s="20">
        <f t="shared" si="7"/>
        <v>4.0000000000000036</v>
      </c>
      <c r="E110" s="20">
        <f t="shared" si="8"/>
        <v>25.960000000000022</v>
      </c>
      <c r="F110" s="20">
        <f t="shared" si="9"/>
        <v>3.0000000000000036</v>
      </c>
      <c r="G110" s="20">
        <f>1</f>
        <v>1</v>
      </c>
      <c r="H110" s="20">
        <f t="shared" si="10"/>
        <v>4.5430000000000019</v>
      </c>
      <c r="I110" s="20" t="str">
        <f t="shared" si="11"/>
        <v>1+4,543j</v>
      </c>
      <c r="K110" s="20" t="str">
        <f t="shared" si="12"/>
        <v>3+13,629j</v>
      </c>
      <c r="M110" s="20" t="str">
        <f t="shared" si="26"/>
        <v>28,96+13,629j</v>
      </c>
      <c r="O110" s="20" t="str">
        <f t="shared" si="27"/>
        <v>0,733872191623255-0,345370997915516j</v>
      </c>
      <c r="S110" s="20">
        <f t="shared" si="13"/>
        <v>0.81107923154219586</v>
      </c>
      <c r="U110" s="20">
        <f t="shared" si="4"/>
        <v>1.1757352941176471</v>
      </c>
      <c r="V110" s="20">
        <f t="shared" si="5"/>
        <v>0.948125</v>
      </c>
      <c r="X110" s="20">
        <f t="shared" si="24"/>
        <v>1E-3</v>
      </c>
      <c r="Y110" s="20">
        <f t="shared" si="6"/>
        <v>6.49</v>
      </c>
      <c r="Z110" s="20">
        <f t="shared" si="25"/>
        <v>2.0000000000000009</v>
      </c>
      <c r="AA110" s="20">
        <f t="shared" si="14"/>
        <v>4.0000000000000036</v>
      </c>
      <c r="AB110" s="20">
        <f t="shared" si="15"/>
        <v>25.960000000000022</v>
      </c>
      <c r="AC110" s="20">
        <f t="shared" si="16"/>
        <v>3.0000000000000036</v>
      </c>
      <c r="AD110" s="20">
        <v>1</v>
      </c>
      <c r="AE110" s="20">
        <f t="shared" si="17"/>
        <v>1.2980000000000005E-2</v>
      </c>
      <c r="AF110" s="20" t="str">
        <f t="shared" si="18"/>
        <v>1+0,01298j</v>
      </c>
      <c r="AH110" s="20" t="str">
        <f t="shared" si="19"/>
        <v>3+0,03894j</v>
      </c>
      <c r="AI110" s="20" t="str">
        <f t="shared" si="20"/>
        <v>28,96+0,03894j</v>
      </c>
      <c r="AK110" s="20" t="str">
        <f t="shared" si="21"/>
        <v>0,896407219088363-0,00120532103284879j</v>
      </c>
      <c r="AO110" s="20">
        <f t="shared" si="22"/>
        <v>0.8964080294333181</v>
      </c>
      <c r="AP110" s="20">
        <v>40</v>
      </c>
      <c r="AR110" s="20">
        <f>Compensation!$C$16</f>
        <v>1.0249999999999999</v>
      </c>
    </row>
    <row r="111" spans="1:44" s="20" customFormat="1">
      <c r="A111" s="20">
        <f t="shared" si="0"/>
        <v>0.35</v>
      </c>
      <c r="B111" s="20">
        <f t="shared" si="1"/>
        <v>6.49</v>
      </c>
      <c r="C111" s="20">
        <f t="shared" si="23"/>
        <v>2.0500000000000007</v>
      </c>
      <c r="D111" s="20">
        <f t="shared" si="7"/>
        <v>4.2025000000000032</v>
      </c>
      <c r="E111" s="20">
        <f t="shared" si="8"/>
        <v>27.274225000000023</v>
      </c>
      <c r="F111" s="20">
        <f t="shared" si="9"/>
        <v>3.2025000000000032</v>
      </c>
      <c r="G111" s="20">
        <f>1</f>
        <v>1</v>
      </c>
      <c r="H111" s="20">
        <f t="shared" si="10"/>
        <v>4.656575000000001</v>
      </c>
      <c r="I111" s="20" t="str">
        <f t="shared" si="11"/>
        <v>1+4,656575j</v>
      </c>
      <c r="K111" s="20" t="str">
        <f t="shared" si="12"/>
        <v>3,2025+14,9126814375j</v>
      </c>
      <c r="M111" s="20" t="str">
        <f t="shared" si="26"/>
        <v>30,476725+14,9126814375j</v>
      </c>
      <c r="O111" s="20" t="str">
        <f t="shared" si="27"/>
        <v>0,722042612653537-0,35330539835899j</v>
      </c>
      <c r="S111" s="20">
        <f t="shared" si="13"/>
        <v>0.80384714902595145</v>
      </c>
      <c r="U111" s="20">
        <f t="shared" si="4"/>
        <v>1.1757352941176471</v>
      </c>
      <c r="V111" s="20">
        <f t="shared" si="5"/>
        <v>0.948125</v>
      </c>
      <c r="X111" s="20">
        <f t="shared" si="24"/>
        <v>1E-3</v>
      </c>
      <c r="Y111" s="20">
        <f t="shared" si="6"/>
        <v>6.49</v>
      </c>
      <c r="Z111" s="20">
        <f t="shared" si="25"/>
        <v>2.0500000000000007</v>
      </c>
      <c r="AA111" s="20">
        <f t="shared" si="14"/>
        <v>4.2025000000000032</v>
      </c>
      <c r="AB111" s="20">
        <f t="shared" si="15"/>
        <v>27.274225000000023</v>
      </c>
      <c r="AC111" s="20">
        <f t="shared" si="16"/>
        <v>3.2025000000000032</v>
      </c>
      <c r="AD111" s="20">
        <v>1</v>
      </c>
      <c r="AE111" s="20">
        <f t="shared" si="17"/>
        <v>1.3304500000000006E-2</v>
      </c>
      <c r="AF111" s="20" t="str">
        <f t="shared" si="18"/>
        <v>1+0,0133045j</v>
      </c>
      <c r="AH111" s="20" t="str">
        <f t="shared" si="19"/>
        <v>3,2025+0,04260766125j</v>
      </c>
      <c r="AI111" s="20" t="str">
        <f t="shared" si="20"/>
        <v>30,476725+0,04260766125j</v>
      </c>
      <c r="AK111" s="20" t="str">
        <f t="shared" si="21"/>
        <v>0,89491806262805-0,00125113067952551j</v>
      </c>
      <c r="AO111" s="20">
        <f t="shared" si="22"/>
        <v>0.89491893719259263</v>
      </c>
      <c r="AP111" s="20">
        <v>41</v>
      </c>
      <c r="AR111" s="20">
        <f>Compensation!$C$16</f>
        <v>1.0249999999999999</v>
      </c>
    </row>
    <row r="112" spans="1:44" s="20" customFormat="1">
      <c r="A112" s="20">
        <f t="shared" si="0"/>
        <v>0.35</v>
      </c>
      <c r="B112" s="20">
        <f t="shared" si="1"/>
        <v>6.49</v>
      </c>
      <c r="C112" s="20">
        <f t="shared" si="23"/>
        <v>2.1000000000000005</v>
      </c>
      <c r="D112" s="20">
        <f t="shared" si="7"/>
        <v>4.4100000000000019</v>
      </c>
      <c r="E112" s="20">
        <f t="shared" si="8"/>
        <v>28.620900000000013</v>
      </c>
      <c r="F112" s="20">
        <f t="shared" si="9"/>
        <v>3.4100000000000019</v>
      </c>
      <c r="G112" s="20">
        <f>1</f>
        <v>1</v>
      </c>
      <c r="H112" s="20">
        <f t="shared" si="10"/>
        <v>4.770150000000001</v>
      </c>
      <c r="I112" s="20" t="str">
        <f t="shared" si="11"/>
        <v>1+4,77015j</v>
      </c>
      <c r="K112" s="20" t="str">
        <f t="shared" si="12"/>
        <v>3,41+16,2662115j</v>
      </c>
      <c r="M112" s="20" t="str">
        <f t="shared" si="26"/>
        <v>32,0309+16,2662115j</v>
      </c>
      <c r="O112" s="20" t="str">
        <f t="shared" si="27"/>
        <v>0,710348505362496-0,360735384486082j</v>
      </c>
      <c r="S112" s="20">
        <f t="shared" si="13"/>
        <v>0.7966963139685368</v>
      </c>
      <c r="U112" s="20">
        <f t="shared" si="4"/>
        <v>1.1757352941176471</v>
      </c>
      <c r="V112" s="20">
        <f t="shared" si="5"/>
        <v>0.948125</v>
      </c>
      <c r="X112" s="20">
        <f t="shared" si="24"/>
        <v>1E-3</v>
      </c>
      <c r="Y112" s="20">
        <f t="shared" si="6"/>
        <v>6.49</v>
      </c>
      <c r="Z112" s="20">
        <f t="shared" si="25"/>
        <v>2.1000000000000005</v>
      </c>
      <c r="AA112" s="20">
        <f t="shared" si="14"/>
        <v>4.4100000000000019</v>
      </c>
      <c r="AB112" s="20">
        <f t="shared" si="15"/>
        <v>28.620900000000013</v>
      </c>
      <c r="AC112" s="20">
        <f t="shared" si="16"/>
        <v>3.4100000000000019</v>
      </c>
      <c r="AD112" s="20">
        <v>1</v>
      </c>
      <c r="AE112" s="20">
        <f t="shared" si="17"/>
        <v>1.3629000000000004E-2</v>
      </c>
      <c r="AF112" s="20" t="str">
        <f t="shared" si="18"/>
        <v>1+0,013629j</v>
      </c>
      <c r="AH112" s="20" t="str">
        <f t="shared" si="19"/>
        <v>3,41+0,04647489j</v>
      </c>
      <c r="AI112" s="20" t="str">
        <f t="shared" si="20"/>
        <v>32,0309+0,04647489j</v>
      </c>
      <c r="AK112" s="20" t="str">
        <f t="shared" si="21"/>
        <v>0,893538419048515-0,00129646996294371j</v>
      </c>
      <c r="AO112" s="20">
        <f t="shared" si="22"/>
        <v>0.89353935959759745</v>
      </c>
      <c r="AP112" s="20">
        <v>42</v>
      </c>
      <c r="AR112" s="20">
        <f>Compensation!$C$16</f>
        <v>1.0249999999999999</v>
      </c>
    </row>
    <row r="113" spans="1:44" s="20" customFormat="1">
      <c r="A113" s="20">
        <f t="shared" si="0"/>
        <v>0.35</v>
      </c>
      <c r="B113" s="20">
        <f t="shared" si="1"/>
        <v>6.49</v>
      </c>
      <c r="C113" s="20">
        <f t="shared" si="23"/>
        <v>2.1500000000000004</v>
      </c>
      <c r="D113" s="20">
        <f t="shared" si="7"/>
        <v>4.6225000000000014</v>
      </c>
      <c r="E113" s="20">
        <f t="shared" si="8"/>
        <v>30.000025000000011</v>
      </c>
      <c r="F113" s="20">
        <f t="shared" si="9"/>
        <v>3.6225000000000014</v>
      </c>
      <c r="G113" s="20">
        <f>1</f>
        <v>1</v>
      </c>
      <c r="H113" s="20">
        <f t="shared" si="10"/>
        <v>4.883725000000001</v>
      </c>
      <c r="I113" s="20" t="str">
        <f t="shared" si="11"/>
        <v>1+4,883725j</v>
      </c>
      <c r="K113" s="20" t="str">
        <f t="shared" si="12"/>
        <v>3,6225+17,6912938125j</v>
      </c>
      <c r="M113" s="20" t="str">
        <f t="shared" si="26"/>
        <v>33,622525+17,6912938125j</v>
      </c>
      <c r="O113" s="20" t="str">
        <f t="shared" si="27"/>
        <v>0,698792720904189-0,367686464343541j</v>
      </c>
      <c r="S113" s="20">
        <f t="shared" si="13"/>
        <v>0.7896230764422566</v>
      </c>
      <c r="U113" s="20">
        <f t="shared" si="4"/>
        <v>1.1757352941176471</v>
      </c>
      <c r="V113" s="20">
        <f t="shared" si="5"/>
        <v>0.948125</v>
      </c>
      <c r="X113" s="20">
        <f t="shared" si="24"/>
        <v>1E-3</v>
      </c>
      <c r="Y113" s="20">
        <f t="shared" si="6"/>
        <v>6.49</v>
      </c>
      <c r="Z113" s="20">
        <f t="shared" si="25"/>
        <v>2.1500000000000004</v>
      </c>
      <c r="AA113" s="20">
        <f t="shared" si="14"/>
        <v>4.6225000000000014</v>
      </c>
      <c r="AB113" s="20">
        <f t="shared" si="15"/>
        <v>30.000025000000011</v>
      </c>
      <c r="AC113" s="20">
        <f t="shared" si="16"/>
        <v>3.6225000000000014</v>
      </c>
      <c r="AD113" s="20">
        <v>1</v>
      </c>
      <c r="AE113" s="20">
        <f t="shared" si="17"/>
        <v>1.3953500000000004E-2</v>
      </c>
      <c r="AF113" s="20" t="str">
        <f t="shared" si="18"/>
        <v>1+0,0139535j</v>
      </c>
      <c r="AH113" s="20" t="str">
        <f t="shared" si="19"/>
        <v>3,6225+0,05054655375j</v>
      </c>
      <c r="AI113" s="20" t="str">
        <f t="shared" si="20"/>
        <v>33,622525+0,05054655375j</v>
      </c>
      <c r="AK113" s="20" t="str">
        <f t="shared" si="21"/>
        <v>0,892257711100198-0,0013413791008551j</v>
      </c>
      <c r="AO113" s="20">
        <f t="shared" si="22"/>
        <v>0.89225871938337287</v>
      </c>
      <c r="AP113" s="20">
        <v>43</v>
      </c>
      <c r="AR113" s="20">
        <f>Compensation!$C$16</f>
        <v>1.0249999999999999</v>
      </c>
    </row>
    <row r="114" spans="1:44" s="20" customFormat="1">
      <c r="A114" s="20">
        <f t="shared" si="0"/>
        <v>0.35</v>
      </c>
      <c r="B114" s="20">
        <f t="shared" si="1"/>
        <v>6.49</v>
      </c>
      <c r="C114" s="20">
        <f t="shared" si="23"/>
        <v>2.2000000000000002</v>
      </c>
      <c r="D114" s="20">
        <f t="shared" si="7"/>
        <v>4.8400000000000007</v>
      </c>
      <c r="E114" s="20">
        <f t="shared" si="8"/>
        <v>31.411600000000007</v>
      </c>
      <c r="F114" s="20">
        <f t="shared" si="9"/>
        <v>3.8400000000000007</v>
      </c>
      <c r="G114" s="20">
        <f>1</f>
        <v>1</v>
      </c>
      <c r="H114" s="20">
        <f t="shared" si="10"/>
        <v>4.9973000000000001</v>
      </c>
      <c r="I114" s="20" t="str">
        <f t="shared" si="11"/>
        <v>1+4,9973j</v>
      </c>
      <c r="K114" s="20" t="str">
        <f t="shared" si="12"/>
        <v>3,84+19,189632j</v>
      </c>
      <c r="M114" s="20" t="str">
        <f t="shared" si="26"/>
        <v>35,2516+19,189632j</v>
      </c>
      <c r="O114" s="20" t="str">
        <f t="shared" si="27"/>
        <v>0,687378038024868-0,374182493690477j</v>
      </c>
      <c r="S114" s="20">
        <f t="shared" si="13"/>
        <v>0.78262449855811489</v>
      </c>
      <c r="U114" s="20">
        <f t="shared" si="4"/>
        <v>1.1757352941176471</v>
      </c>
      <c r="V114" s="20">
        <f t="shared" si="5"/>
        <v>0.948125</v>
      </c>
      <c r="X114" s="20">
        <f t="shared" si="24"/>
        <v>1E-3</v>
      </c>
      <c r="Y114" s="20">
        <f t="shared" si="6"/>
        <v>6.49</v>
      </c>
      <c r="Z114" s="20">
        <f t="shared" si="25"/>
        <v>2.2000000000000002</v>
      </c>
      <c r="AA114" s="20">
        <f t="shared" si="14"/>
        <v>4.8400000000000007</v>
      </c>
      <c r="AB114" s="20">
        <f t="shared" si="15"/>
        <v>31.411600000000007</v>
      </c>
      <c r="AC114" s="20">
        <f t="shared" si="16"/>
        <v>3.8400000000000007</v>
      </c>
      <c r="AD114" s="20">
        <v>1</v>
      </c>
      <c r="AE114" s="20">
        <f t="shared" si="17"/>
        <v>1.4278000000000002E-2</v>
      </c>
      <c r="AF114" s="20" t="str">
        <f t="shared" si="18"/>
        <v>1+0,014278j</v>
      </c>
      <c r="AH114" s="20" t="str">
        <f t="shared" si="19"/>
        <v>3,84+0,05482752j</v>
      </c>
      <c r="AI114" s="20" t="str">
        <f t="shared" si="20"/>
        <v>35,2516+0,05482752j</v>
      </c>
      <c r="AK114" s="20" t="str">
        <f t="shared" si="21"/>
        <v>0,891066618674941-0,00138589377097019j</v>
      </c>
      <c r="AO114" s="20">
        <f t="shared" si="22"/>
        <v>0.89106769642846839</v>
      </c>
      <c r="AP114" s="20">
        <v>44</v>
      </c>
      <c r="AR114" s="20">
        <f>Compensation!$C$16</f>
        <v>1.0249999999999999</v>
      </c>
    </row>
    <row r="115" spans="1:44" s="20" customFormat="1">
      <c r="A115" s="20">
        <f t="shared" si="0"/>
        <v>0.35</v>
      </c>
      <c r="B115" s="20">
        <f t="shared" si="1"/>
        <v>6.49</v>
      </c>
      <c r="C115" s="20">
        <f t="shared" si="23"/>
        <v>2.25</v>
      </c>
      <c r="D115" s="20">
        <f t="shared" si="7"/>
        <v>5.0625</v>
      </c>
      <c r="E115" s="20">
        <f t="shared" si="8"/>
        <v>32.855625000000003</v>
      </c>
      <c r="F115" s="20">
        <f t="shared" si="9"/>
        <v>4.0625</v>
      </c>
      <c r="G115" s="20">
        <f>1</f>
        <v>1</v>
      </c>
      <c r="H115" s="20">
        <f t="shared" si="10"/>
        <v>5.1108750000000001</v>
      </c>
      <c r="I115" s="20" t="str">
        <f t="shared" si="11"/>
        <v>1+5,110875j</v>
      </c>
      <c r="K115" s="20" t="str">
        <f t="shared" si="12"/>
        <v>4,0625+20,7629296875j</v>
      </c>
      <c r="M115" s="20" t="str">
        <f t="shared" si="26"/>
        <v>36,918125+20,7629296875j</v>
      </c>
      <c r="O115" s="20" t="str">
        <f t="shared" si="27"/>
        <v>0,676107110705681-0,380245865704199j</v>
      </c>
      <c r="S115" s="20">
        <f t="shared" si="13"/>
        <v>0.77569822968208424</v>
      </c>
      <c r="U115" s="20">
        <f t="shared" si="4"/>
        <v>1.1757352941176471</v>
      </c>
      <c r="V115" s="20">
        <f t="shared" si="5"/>
        <v>0.948125</v>
      </c>
      <c r="X115" s="20">
        <f t="shared" si="24"/>
        <v>1E-3</v>
      </c>
      <c r="Y115" s="20">
        <f t="shared" si="6"/>
        <v>6.49</v>
      </c>
      <c r="Z115" s="20">
        <f t="shared" si="25"/>
        <v>2.25</v>
      </c>
      <c r="AA115" s="20">
        <f t="shared" si="14"/>
        <v>5.0625</v>
      </c>
      <c r="AB115" s="20">
        <f t="shared" si="15"/>
        <v>32.855625000000003</v>
      </c>
      <c r="AC115" s="20">
        <f t="shared" si="16"/>
        <v>4.0625</v>
      </c>
      <c r="AD115" s="20">
        <v>1</v>
      </c>
      <c r="AE115" s="20">
        <f t="shared" si="17"/>
        <v>1.4602500000000001E-2</v>
      </c>
      <c r="AF115" s="20" t="str">
        <f t="shared" si="18"/>
        <v>1+0,0146025j</v>
      </c>
      <c r="AH115" s="20" t="str">
        <f t="shared" si="19"/>
        <v>4,0625+0,05932265625j</v>
      </c>
      <c r="AI115" s="20" t="str">
        <f t="shared" si="20"/>
        <v>36,918125+0,05932265625j</v>
      </c>
      <c r="AK115" s="20" t="str">
        <f t="shared" si="21"/>
        <v>0,889956902358615-0,00143004574029518j</v>
      </c>
      <c r="AO115" s="20">
        <f t="shared" si="22"/>
        <v>0.88995805130722916</v>
      </c>
      <c r="AP115" s="20">
        <v>45</v>
      </c>
      <c r="AR115" s="20">
        <f>Compensation!$C$16</f>
        <v>1.0249999999999999</v>
      </c>
    </row>
    <row r="116" spans="1:44" s="20" customFormat="1">
      <c r="A116" s="20">
        <f t="shared" si="0"/>
        <v>0.35</v>
      </c>
      <c r="B116" s="20">
        <f t="shared" si="1"/>
        <v>6.49</v>
      </c>
      <c r="C116" s="20">
        <f t="shared" si="23"/>
        <v>2.2999999999999998</v>
      </c>
      <c r="D116" s="20">
        <f t="shared" si="7"/>
        <v>5.2899999999999991</v>
      </c>
      <c r="E116" s="20">
        <f t="shared" si="8"/>
        <v>34.332099999999997</v>
      </c>
      <c r="F116" s="20">
        <f t="shared" si="9"/>
        <v>4.2899999999999991</v>
      </c>
      <c r="G116" s="20">
        <f>1</f>
        <v>1</v>
      </c>
      <c r="H116" s="20">
        <f t="shared" si="10"/>
        <v>5.2244499999999992</v>
      </c>
      <c r="I116" s="20" t="str">
        <f t="shared" si="11"/>
        <v>1+5,22445j</v>
      </c>
      <c r="K116" s="20" t="str">
        <f t="shared" si="12"/>
        <v>4,29+22,4128905j</v>
      </c>
      <c r="M116" s="20" t="str">
        <f t="shared" si="26"/>
        <v>38,6221+22,4128905j</v>
      </c>
      <c r="O116" s="20" t="str">
        <f t="shared" si="27"/>
        <v>0,664982427591097-0,385897668278613j</v>
      </c>
      <c r="S116" s="20">
        <f t="shared" si="13"/>
        <v>0.76884240217863842</v>
      </c>
      <c r="U116" s="20">
        <f t="shared" si="4"/>
        <v>1.1757352941176471</v>
      </c>
      <c r="V116" s="20">
        <f t="shared" si="5"/>
        <v>0.948125</v>
      </c>
      <c r="X116" s="20">
        <f t="shared" si="24"/>
        <v>1E-3</v>
      </c>
      <c r="Y116" s="20">
        <f t="shared" si="6"/>
        <v>6.49</v>
      </c>
      <c r="Z116" s="20">
        <f t="shared" si="25"/>
        <v>2.2999999999999998</v>
      </c>
      <c r="AA116" s="20">
        <f t="shared" si="14"/>
        <v>5.2899999999999991</v>
      </c>
      <c r="AB116" s="20">
        <f t="shared" si="15"/>
        <v>34.332099999999997</v>
      </c>
      <c r="AC116" s="20">
        <f t="shared" si="16"/>
        <v>4.2899999999999991</v>
      </c>
      <c r="AD116" s="20">
        <v>1</v>
      </c>
      <c r="AE116" s="20">
        <f t="shared" si="17"/>
        <v>1.4926999999999999E-2</v>
      </c>
      <c r="AF116" s="20" t="str">
        <f t="shared" si="18"/>
        <v>1+0,014927j</v>
      </c>
      <c r="AH116" s="20" t="str">
        <f t="shared" si="19"/>
        <v>4,29+0,06403683j</v>
      </c>
      <c r="AI116" s="20" t="str">
        <f t="shared" si="20"/>
        <v>38,6221+0,06403683j</v>
      </c>
      <c r="AK116" s="20" t="str">
        <f t="shared" si="21"/>
        <v>0,888921255407151-0,0014738633920966j</v>
      </c>
      <c r="AO116" s="20">
        <f t="shared" si="22"/>
        <v>0.88892247726555096</v>
      </c>
      <c r="AP116" s="20">
        <v>46</v>
      </c>
      <c r="AR116" s="20">
        <f>Compensation!$C$16</f>
        <v>1.0249999999999999</v>
      </c>
    </row>
    <row r="117" spans="1:44" s="20" customFormat="1">
      <c r="A117" s="20">
        <f t="shared" si="0"/>
        <v>0.35</v>
      </c>
      <c r="B117" s="20">
        <f t="shared" si="1"/>
        <v>6.49</v>
      </c>
      <c r="C117" s="20">
        <f t="shared" si="23"/>
        <v>2.3499999999999996</v>
      </c>
      <c r="D117" s="20">
        <f t="shared" si="7"/>
        <v>5.5224999999999982</v>
      </c>
      <c r="E117" s="20">
        <f t="shared" si="8"/>
        <v>35.841024999999988</v>
      </c>
      <c r="F117" s="20">
        <f t="shared" si="9"/>
        <v>4.5224999999999982</v>
      </c>
      <c r="G117" s="20">
        <f>1</f>
        <v>1</v>
      </c>
      <c r="H117" s="20">
        <f t="shared" si="10"/>
        <v>5.3380249999999991</v>
      </c>
      <c r="I117" s="20" t="str">
        <f t="shared" si="11"/>
        <v>1+5,338025j</v>
      </c>
      <c r="K117" s="20" t="str">
        <f t="shared" si="12"/>
        <v>4,5225+24,1412180625j</v>
      </c>
      <c r="M117" s="20" t="str">
        <f t="shared" si="26"/>
        <v>40,363525+24,1412180625j</v>
      </c>
      <c r="O117" s="20" t="str">
        <f t="shared" si="27"/>
        <v>0,654006281336322-0,391157815180534j</v>
      </c>
      <c r="S117" s="20">
        <f t="shared" si="13"/>
        <v>0.76205554417258403</v>
      </c>
      <c r="U117" s="20">
        <f t="shared" si="4"/>
        <v>1.1757352941176471</v>
      </c>
      <c r="V117" s="20">
        <f t="shared" si="5"/>
        <v>0.948125</v>
      </c>
      <c r="X117" s="20">
        <f t="shared" si="24"/>
        <v>1E-3</v>
      </c>
      <c r="Y117" s="20">
        <f t="shared" si="6"/>
        <v>6.49</v>
      </c>
      <c r="Z117" s="20">
        <f t="shared" si="25"/>
        <v>2.3499999999999996</v>
      </c>
      <c r="AA117" s="20">
        <f t="shared" si="14"/>
        <v>5.5224999999999982</v>
      </c>
      <c r="AB117" s="20">
        <f t="shared" si="15"/>
        <v>35.841024999999988</v>
      </c>
      <c r="AC117" s="20">
        <f t="shared" si="16"/>
        <v>4.5224999999999982</v>
      </c>
      <c r="AD117" s="20">
        <v>1</v>
      </c>
      <c r="AE117" s="20">
        <f t="shared" si="17"/>
        <v>1.5251499999999999E-2</v>
      </c>
      <c r="AF117" s="20" t="str">
        <f t="shared" si="18"/>
        <v>1+0,0152515j</v>
      </c>
      <c r="AH117" s="20" t="str">
        <f t="shared" si="19"/>
        <v>4,5225+0,06897490875j</v>
      </c>
      <c r="AI117" s="20" t="str">
        <f t="shared" si="20"/>
        <v>40,363525+0,06897490875j</v>
      </c>
      <c r="AK117" s="20" t="str">
        <f t="shared" si="21"/>
        <v>0,887953178999928-0,00151737216944735j</v>
      </c>
      <c r="AO117" s="20">
        <f t="shared" si="22"/>
        <v>0.88795447547404072</v>
      </c>
      <c r="AP117" s="20">
        <v>47</v>
      </c>
      <c r="AR117" s="20">
        <f>Compensation!$C$16</f>
        <v>1.0249999999999999</v>
      </c>
    </row>
    <row r="118" spans="1:44" s="20" customFormat="1">
      <c r="A118" s="20">
        <f t="shared" si="0"/>
        <v>0.35</v>
      </c>
      <c r="B118" s="20">
        <f t="shared" si="1"/>
        <v>6.49</v>
      </c>
      <c r="C118" s="20">
        <f t="shared" si="23"/>
        <v>2.3999999999999995</v>
      </c>
      <c r="D118" s="20">
        <f t="shared" si="7"/>
        <v>5.7599999999999971</v>
      </c>
      <c r="E118" s="20">
        <f t="shared" si="8"/>
        <v>37.382399999999983</v>
      </c>
      <c r="F118" s="20">
        <f t="shared" si="9"/>
        <v>4.7599999999999971</v>
      </c>
      <c r="G118" s="20">
        <f>1</f>
        <v>1</v>
      </c>
      <c r="H118" s="20">
        <f t="shared" si="10"/>
        <v>5.4515999999999982</v>
      </c>
      <c r="I118" s="20" t="str">
        <f t="shared" si="11"/>
        <v>1+5,4516j</v>
      </c>
      <c r="K118" s="20" t="str">
        <f t="shared" si="12"/>
        <v>4,76+25,949616j</v>
      </c>
      <c r="M118" s="20" t="str">
        <f t="shared" si="26"/>
        <v>42,1424+25,949616j</v>
      </c>
      <c r="O118" s="20" t="str">
        <f t="shared" si="27"/>
        <v>0,643180746274247-0,396045156052103j</v>
      </c>
      <c r="S118" s="20">
        <f t="shared" si="13"/>
        <v>0.75533650647259987</v>
      </c>
      <c r="U118" s="20">
        <f t="shared" si="4"/>
        <v>1.1757352941176471</v>
      </c>
      <c r="V118" s="20">
        <f t="shared" si="5"/>
        <v>0.948125</v>
      </c>
      <c r="X118" s="20">
        <f t="shared" si="24"/>
        <v>1E-3</v>
      </c>
      <c r="Y118" s="20">
        <f t="shared" si="6"/>
        <v>6.49</v>
      </c>
      <c r="Z118" s="20">
        <f t="shared" si="25"/>
        <v>2.3999999999999995</v>
      </c>
      <c r="AA118" s="20">
        <f t="shared" si="14"/>
        <v>5.7599999999999971</v>
      </c>
      <c r="AB118" s="20">
        <f t="shared" si="15"/>
        <v>37.382399999999983</v>
      </c>
      <c r="AC118" s="20">
        <f t="shared" si="16"/>
        <v>4.7599999999999971</v>
      </c>
      <c r="AD118" s="20">
        <v>1</v>
      </c>
      <c r="AE118" s="20">
        <f t="shared" si="17"/>
        <v>1.5575999999999998E-2</v>
      </c>
      <c r="AF118" s="20" t="str">
        <f t="shared" si="18"/>
        <v>1+0,015576j</v>
      </c>
      <c r="AH118" s="20" t="str">
        <f t="shared" si="19"/>
        <v>4,76+0,07414176j</v>
      </c>
      <c r="AI118" s="20" t="str">
        <f t="shared" si="20"/>
        <v>42,1424+0,07414176j</v>
      </c>
      <c r="AK118" s="20" t="str">
        <f t="shared" si="21"/>
        <v>0,887046876654953-0,00156059495039915j</v>
      </c>
      <c r="AO118" s="20">
        <f t="shared" si="22"/>
        <v>0.88704824944300897</v>
      </c>
      <c r="AP118" s="20">
        <v>48</v>
      </c>
      <c r="AR118" s="20">
        <f>Compensation!$C$16</f>
        <v>1.0249999999999999</v>
      </c>
    </row>
    <row r="119" spans="1:44" s="20" customFormat="1">
      <c r="A119" s="20">
        <f t="shared" si="0"/>
        <v>0.35</v>
      </c>
      <c r="B119" s="20">
        <f t="shared" si="1"/>
        <v>6.49</v>
      </c>
      <c r="C119" s="20">
        <f t="shared" si="23"/>
        <v>2.4499999999999993</v>
      </c>
      <c r="D119" s="20">
        <f t="shared" si="7"/>
        <v>6.0024999999999968</v>
      </c>
      <c r="E119" s="20">
        <f t="shared" si="8"/>
        <v>38.956224999999982</v>
      </c>
      <c r="F119" s="20">
        <f t="shared" si="9"/>
        <v>5.0024999999999968</v>
      </c>
      <c r="G119" s="20">
        <f>1</f>
        <v>1</v>
      </c>
      <c r="H119" s="20">
        <f t="shared" si="10"/>
        <v>5.5651749999999982</v>
      </c>
      <c r="I119" s="20" t="str">
        <f t="shared" si="11"/>
        <v>1+5,565175j</v>
      </c>
      <c r="K119" s="20" t="str">
        <f t="shared" si="12"/>
        <v>5,0025+27,8397879375j</v>
      </c>
      <c r="M119" s="20" t="str">
        <f t="shared" si="26"/>
        <v>43,958725+27,8397879375j</v>
      </c>
      <c r="O119" s="20" t="str">
        <f t="shared" si="27"/>
        <v>0,632507663032893-0,400577569246593j</v>
      </c>
      <c r="S119" s="20">
        <f t="shared" si="13"/>
        <v>0.74868440131930136</v>
      </c>
      <c r="U119" s="20">
        <f t="shared" si="4"/>
        <v>1.1757352941176471</v>
      </c>
      <c r="V119" s="20">
        <f t="shared" si="5"/>
        <v>0.948125</v>
      </c>
      <c r="X119" s="20">
        <f t="shared" si="24"/>
        <v>1E-3</v>
      </c>
      <c r="Y119" s="20">
        <f t="shared" si="6"/>
        <v>6.49</v>
      </c>
      <c r="Z119" s="20">
        <f t="shared" si="25"/>
        <v>2.4499999999999993</v>
      </c>
      <c r="AA119" s="20">
        <f t="shared" si="14"/>
        <v>6.0024999999999968</v>
      </c>
      <c r="AB119" s="20">
        <f t="shared" si="15"/>
        <v>38.956224999999982</v>
      </c>
      <c r="AC119" s="20">
        <f t="shared" si="16"/>
        <v>5.0024999999999968</v>
      </c>
      <c r="AD119" s="20">
        <v>1</v>
      </c>
      <c r="AE119" s="20">
        <f t="shared" si="17"/>
        <v>1.5900499999999994E-2</v>
      </c>
      <c r="AF119" s="20" t="str">
        <f t="shared" si="18"/>
        <v>1+0,0159005j</v>
      </c>
      <c r="AH119" s="20" t="str">
        <f t="shared" si="19"/>
        <v>5,0025+0,07954225125j</v>
      </c>
      <c r="AI119" s="20" t="str">
        <f t="shared" si="20"/>
        <v>43,958725+0,07954225125j</v>
      </c>
      <c r="AK119" s="20" t="str">
        <f t="shared" si="21"/>
        <v>0,886197164495438-0,00160355236680167j</v>
      </c>
      <c r="AO119" s="20">
        <f t="shared" si="22"/>
        <v>0.88619861528889077</v>
      </c>
      <c r="AP119" s="20">
        <v>49</v>
      </c>
      <c r="AR119" s="20">
        <f>Compensation!$C$16</f>
        <v>1.0249999999999999</v>
      </c>
    </row>
    <row r="120" spans="1:44" s="20" customFormat="1">
      <c r="A120" s="20">
        <f t="shared" si="0"/>
        <v>0.35</v>
      </c>
      <c r="B120" s="20">
        <f t="shared" si="1"/>
        <v>6.49</v>
      </c>
      <c r="C120" s="20">
        <f t="shared" si="23"/>
        <v>2.4999999999999991</v>
      </c>
      <c r="D120" s="20">
        <f t="shared" si="7"/>
        <v>6.2499999999999956</v>
      </c>
      <c r="E120" s="20">
        <f t="shared" si="8"/>
        <v>40.562499999999972</v>
      </c>
      <c r="F120" s="20">
        <f t="shared" si="9"/>
        <v>5.2499999999999956</v>
      </c>
      <c r="G120" s="20">
        <f>1</f>
        <v>1</v>
      </c>
      <c r="H120" s="20">
        <f t="shared" si="10"/>
        <v>5.6787499999999973</v>
      </c>
      <c r="I120" s="20" t="str">
        <f t="shared" si="11"/>
        <v>1+5,67875j</v>
      </c>
      <c r="K120" s="20" t="str">
        <f t="shared" si="12"/>
        <v>5,25+29,8134375j</v>
      </c>
      <c r="M120" s="20" t="str">
        <f t="shared" si="26"/>
        <v>45,8125+29,8134375j</v>
      </c>
      <c r="O120" s="20" t="str">
        <f t="shared" si="27"/>
        <v>0,621988628932337-0,404772040695987j</v>
      </c>
      <c r="S120" s="20">
        <f t="shared" si="13"/>
        <v>0.74209855103639855</v>
      </c>
      <c r="U120" s="20">
        <f t="shared" si="4"/>
        <v>1.1757352941176471</v>
      </c>
      <c r="V120" s="20">
        <f t="shared" si="5"/>
        <v>0.948125</v>
      </c>
      <c r="X120" s="20">
        <f t="shared" si="24"/>
        <v>1E-3</v>
      </c>
      <c r="Y120" s="20">
        <f t="shared" si="6"/>
        <v>6.49</v>
      </c>
      <c r="Z120" s="20">
        <f t="shared" si="25"/>
        <v>2.4999999999999991</v>
      </c>
      <c r="AA120" s="20">
        <f t="shared" si="14"/>
        <v>6.2499999999999956</v>
      </c>
      <c r="AB120" s="20">
        <f t="shared" si="15"/>
        <v>40.562499999999972</v>
      </c>
      <c r="AC120" s="20">
        <f t="shared" si="16"/>
        <v>5.2499999999999956</v>
      </c>
      <c r="AD120" s="20">
        <v>1</v>
      </c>
      <c r="AE120" s="20">
        <f t="shared" si="17"/>
        <v>1.6224999999999996E-2</v>
      </c>
      <c r="AF120" s="20" t="str">
        <f t="shared" si="18"/>
        <v>1+0,016225j</v>
      </c>
      <c r="AH120" s="20" t="str">
        <f t="shared" si="19"/>
        <v>5,25+0,0851812499999999j</v>
      </c>
      <c r="AI120" s="20" t="str">
        <f t="shared" si="20"/>
        <v>45,8125+0,0851812499999999j</v>
      </c>
      <c r="AK120" s="20" t="str">
        <f t="shared" si="21"/>
        <v>0,885399394690386-0,00164626307643046j</v>
      </c>
      <c r="AO120" s="20">
        <f t="shared" si="22"/>
        <v>0.88540092517470237</v>
      </c>
      <c r="AP120" s="20">
        <v>50</v>
      </c>
      <c r="AR120" s="20">
        <f>Compensation!$C$16</f>
        <v>1.0249999999999999</v>
      </c>
    </row>
    <row r="121" spans="1:44" s="20" customFormat="1">
      <c r="A121" s="20">
        <f t="shared" si="0"/>
        <v>0.35</v>
      </c>
      <c r="B121" s="20">
        <f t="shared" si="1"/>
        <v>6.49</v>
      </c>
      <c r="C121" s="20">
        <f t="shared" si="23"/>
        <v>2.5499999999999989</v>
      </c>
      <c r="D121" s="20">
        <f t="shared" si="7"/>
        <v>6.5024999999999942</v>
      </c>
      <c r="E121" s="20">
        <f t="shared" si="8"/>
        <v>42.201224999999965</v>
      </c>
      <c r="F121" s="20">
        <f t="shared" si="9"/>
        <v>5.5024999999999942</v>
      </c>
      <c r="G121" s="20">
        <f>1</f>
        <v>1</v>
      </c>
      <c r="H121" s="20">
        <f t="shared" si="10"/>
        <v>5.7923249999999982</v>
      </c>
      <c r="I121" s="20" t="str">
        <f t="shared" si="11"/>
        <v>1+5,792325j</v>
      </c>
      <c r="K121" s="20" t="str">
        <f t="shared" si="12"/>
        <v>5,50249999999999+31,8722683125j</v>
      </c>
      <c r="M121" s="20" t="str">
        <f t="shared" si="26"/>
        <v>47,703725+31,8722683125j</v>
      </c>
      <c r="O121" s="20" t="str">
        <f t="shared" si="27"/>
        <v>0,61162499316026-0,408644731383865j</v>
      </c>
      <c r="S121" s="20">
        <f t="shared" si="13"/>
        <v>0.73557844499827429</v>
      </c>
      <c r="U121" s="20">
        <f t="shared" si="4"/>
        <v>1.1757352941176471</v>
      </c>
      <c r="V121" s="20">
        <f t="shared" si="5"/>
        <v>0.948125</v>
      </c>
      <c r="X121" s="20">
        <f t="shared" si="24"/>
        <v>1E-3</v>
      </c>
      <c r="Y121" s="20">
        <f t="shared" si="6"/>
        <v>6.49</v>
      </c>
      <c r="Z121" s="20">
        <f t="shared" si="25"/>
        <v>2.5499999999999989</v>
      </c>
      <c r="AA121" s="20">
        <f t="shared" si="14"/>
        <v>6.5024999999999942</v>
      </c>
      <c r="AB121" s="20">
        <f t="shared" si="15"/>
        <v>42.201224999999965</v>
      </c>
      <c r="AC121" s="20">
        <f t="shared" si="16"/>
        <v>5.5024999999999942</v>
      </c>
      <c r="AD121" s="20">
        <v>1</v>
      </c>
      <c r="AE121" s="20">
        <f t="shared" si="17"/>
        <v>1.6549499999999995E-2</v>
      </c>
      <c r="AF121" s="20" t="str">
        <f t="shared" si="18"/>
        <v>1+0,0165495j</v>
      </c>
      <c r="AH121" s="20" t="str">
        <f t="shared" si="19"/>
        <v>5,50249999999999+0,0910636237499999j</v>
      </c>
      <c r="AI121" s="20" t="str">
        <f t="shared" si="20"/>
        <v>47,703725+0,0910636237499999j</v>
      </c>
      <c r="AK121" s="20" t="str">
        <f t="shared" si="21"/>
        <v>0,884649389892552-0,00168874399623598j</v>
      </c>
      <c r="AO121" s="20">
        <f t="shared" si="22"/>
        <v>0.88465100174789224</v>
      </c>
      <c r="AP121" s="20">
        <v>51</v>
      </c>
      <c r="AR121" s="20">
        <f>Compensation!$C$16</f>
        <v>1.0249999999999999</v>
      </c>
    </row>
    <row r="122" spans="1:44" s="20" customFormat="1">
      <c r="A122" s="20">
        <f t="shared" si="0"/>
        <v>0.35</v>
      </c>
      <c r="B122" s="20">
        <f t="shared" si="1"/>
        <v>6.49</v>
      </c>
      <c r="C122" s="20">
        <f t="shared" si="23"/>
        <v>2.5999999999999988</v>
      </c>
      <c r="D122" s="20">
        <f t="shared" si="7"/>
        <v>6.7599999999999936</v>
      </c>
      <c r="E122" s="20">
        <f t="shared" si="8"/>
        <v>43.872399999999956</v>
      </c>
      <c r="F122" s="20">
        <f t="shared" si="9"/>
        <v>5.7599999999999936</v>
      </c>
      <c r="G122" s="20">
        <f>1</f>
        <v>1</v>
      </c>
      <c r="H122" s="20">
        <f t="shared" si="10"/>
        <v>5.9058999999999964</v>
      </c>
      <c r="I122" s="20" t="str">
        <f t="shared" si="11"/>
        <v>1+5,9059j</v>
      </c>
      <c r="K122" s="20" t="str">
        <f t="shared" si="12"/>
        <v>5,75999999999999+34,017984j</v>
      </c>
      <c r="M122" s="20" t="str">
        <f t="shared" si="26"/>
        <v>49,6323999999999+34,017984j</v>
      </c>
      <c r="O122" s="20" t="str">
        <f t="shared" si="27"/>
        <v>0,601417855871231-0,412211035499833j</v>
      </c>
      <c r="S122" s="20">
        <f t="shared" si="13"/>
        <v>0.72912370359808865</v>
      </c>
      <c r="U122" s="20">
        <f t="shared" si="4"/>
        <v>1.1757352941176471</v>
      </c>
      <c r="V122" s="20">
        <f t="shared" si="5"/>
        <v>0.948125</v>
      </c>
      <c r="X122" s="20">
        <f t="shared" si="24"/>
        <v>1E-3</v>
      </c>
      <c r="Y122" s="20">
        <f t="shared" si="6"/>
        <v>6.49</v>
      </c>
      <c r="Z122" s="20">
        <f t="shared" si="25"/>
        <v>2.5999999999999988</v>
      </c>
      <c r="AA122" s="20">
        <f t="shared" si="14"/>
        <v>6.7599999999999936</v>
      </c>
      <c r="AB122" s="20">
        <f t="shared" si="15"/>
        <v>43.872399999999956</v>
      </c>
      <c r="AC122" s="20">
        <f t="shared" si="16"/>
        <v>5.7599999999999936</v>
      </c>
      <c r="AD122" s="20">
        <v>1</v>
      </c>
      <c r="AE122" s="20">
        <f t="shared" si="17"/>
        <v>1.6873999999999993E-2</v>
      </c>
      <c r="AF122" s="20" t="str">
        <f t="shared" si="18"/>
        <v>1+0,016874j</v>
      </c>
      <c r="AH122" s="20" t="str">
        <f t="shared" si="19"/>
        <v>5,75999999999999+0,0971942399999999j</v>
      </c>
      <c r="AI122" s="20" t="str">
        <f t="shared" si="20"/>
        <v>49,6323999999999+0,0971942399999999j</v>
      </c>
      <c r="AK122" s="20" t="str">
        <f t="shared" si="21"/>
        <v>0,883943386895451-0,00173101050306512j</v>
      </c>
      <c r="AO122" s="20">
        <f t="shared" si="22"/>
        <v>0.88394508179725895</v>
      </c>
      <c r="AP122" s="20">
        <v>52</v>
      </c>
      <c r="AR122" s="20">
        <f>Compensation!$C$16</f>
        <v>1.0249999999999999</v>
      </c>
    </row>
    <row r="123" spans="1:44" s="20" customFormat="1">
      <c r="A123" s="20">
        <f t="shared" si="0"/>
        <v>0.35</v>
      </c>
      <c r="B123" s="20">
        <f t="shared" si="1"/>
        <v>6.49</v>
      </c>
      <c r="C123" s="20">
        <f t="shared" si="23"/>
        <v>2.6499999999999986</v>
      </c>
      <c r="D123" s="20">
        <f t="shared" si="7"/>
        <v>7.0224999999999929</v>
      </c>
      <c r="E123" s="20">
        <f t="shared" si="8"/>
        <v>45.576024999999952</v>
      </c>
      <c r="F123" s="20">
        <f t="shared" si="9"/>
        <v>6.0224999999999929</v>
      </c>
      <c r="G123" s="20">
        <f>1</f>
        <v>1</v>
      </c>
      <c r="H123" s="20">
        <f t="shared" si="10"/>
        <v>6.0194749999999972</v>
      </c>
      <c r="I123" s="20" t="str">
        <f t="shared" si="11"/>
        <v>1+6,019475j</v>
      </c>
      <c r="K123" s="20" t="str">
        <f t="shared" si="12"/>
        <v>6,02249999999999+36,2522881875j</v>
      </c>
      <c r="M123" s="20" t="str">
        <f t="shared" si="26"/>
        <v>51,5985249999999+36,2522881875j</v>
      </c>
      <c r="O123" s="20" t="str">
        <f t="shared" si="27"/>
        <v>0,591368070480286-0,415485630954318j</v>
      </c>
      <c r="S123" s="20">
        <f t="shared" si="13"/>
        <v>0.72273404812080366</v>
      </c>
      <c r="U123" s="20">
        <f t="shared" si="4"/>
        <v>1.1757352941176471</v>
      </c>
      <c r="V123" s="20">
        <f t="shared" si="5"/>
        <v>0.948125</v>
      </c>
      <c r="X123" s="20">
        <f t="shared" si="24"/>
        <v>1E-3</v>
      </c>
      <c r="Y123" s="20">
        <f t="shared" si="6"/>
        <v>6.49</v>
      </c>
      <c r="Z123" s="20">
        <f t="shared" si="25"/>
        <v>2.6499999999999986</v>
      </c>
      <c r="AA123" s="20">
        <f t="shared" si="14"/>
        <v>7.0224999999999929</v>
      </c>
      <c r="AB123" s="20">
        <f t="shared" si="15"/>
        <v>45.576024999999952</v>
      </c>
      <c r="AC123" s="20">
        <f t="shared" si="16"/>
        <v>6.0224999999999929</v>
      </c>
      <c r="AD123" s="20">
        <v>1</v>
      </c>
      <c r="AE123" s="20">
        <f t="shared" si="17"/>
        <v>1.7198499999999992E-2</v>
      </c>
      <c r="AF123" s="20" t="str">
        <f t="shared" si="18"/>
        <v>1+0,0171985j</v>
      </c>
      <c r="AH123" s="20" t="str">
        <f t="shared" si="19"/>
        <v>6,02249999999999+0,10357796625j</v>
      </c>
      <c r="AI123" s="20" t="str">
        <f t="shared" si="20"/>
        <v>51,5985249999999+0,10357796625j</v>
      </c>
      <c r="AK123" s="20" t="str">
        <f t="shared" si="21"/>
        <v>0,883277988049679-0,00177307660704599j</v>
      </c>
      <c r="AO123" s="20">
        <f t="shared" si="22"/>
        <v>0.88327976766919303</v>
      </c>
      <c r="AP123" s="20">
        <v>53</v>
      </c>
      <c r="AR123" s="20">
        <f>Compensation!$C$16</f>
        <v>1.0249999999999999</v>
      </c>
    </row>
    <row r="124" spans="1:44" s="20" customFormat="1">
      <c r="A124" s="20">
        <f t="shared" si="0"/>
        <v>0.35</v>
      </c>
      <c r="B124" s="20">
        <f t="shared" si="1"/>
        <v>6.49</v>
      </c>
      <c r="C124" s="20">
        <f t="shared" si="23"/>
        <v>2.6999999999999984</v>
      </c>
      <c r="D124" s="20">
        <f t="shared" si="7"/>
        <v>7.2899999999999912</v>
      </c>
      <c r="E124" s="20">
        <f t="shared" si="8"/>
        <v>47.312099999999944</v>
      </c>
      <c r="F124" s="20">
        <f t="shared" si="9"/>
        <v>6.2899999999999912</v>
      </c>
      <c r="G124" s="20">
        <f>1</f>
        <v>1</v>
      </c>
      <c r="H124" s="20">
        <f t="shared" si="10"/>
        <v>6.1330499999999954</v>
      </c>
      <c r="I124" s="20" t="str">
        <f t="shared" si="11"/>
        <v>1+6,13305j</v>
      </c>
      <c r="K124" s="20" t="str">
        <f t="shared" si="12"/>
        <v>6,28999999999999+38,5768844999999j</v>
      </c>
      <c r="M124" s="20" t="str">
        <f t="shared" si="26"/>
        <v>53,6020999999999+38,5768844999999j</v>
      </c>
      <c r="O124" s="20" t="str">
        <f t="shared" si="27"/>
        <v>0,581476248529094-0,418482523613816j</v>
      </c>
      <c r="S124" s="20">
        <f t="shared" si="13"/>
        <v>0.71640927560554146</v>
      </c>
      <c r="U124" s="20">
        <f t="shared" si="4"/>
        <v>1.1757352941176471</v>
      </c>
      <c r="V124" s="20">
        <f t="shared" si="5"/>
        <v>0.948125</v>
      </c>
      <c r="X124" s="20">
        <f t="shared" si="24"/>
        <v>1E-3</v>
      </c>
      <c r="Y124" s="20">
        <f t="shared" si="6"/>
        <v>6.49</v>
      </c>
      <c r="Z124" s="20">
        <f t="shared" si="25"/>
        <v>2.6999999999999984</v>
      </c>
      <c r="AA124" s="20">
        <f t="shared" si="14"/>
        <v>7.2899999999999912</v>
      </c>
      <c r="AB124" s="20">
        <f t="shared" si="15"/>
        <v>47.312099999999944</v>
      </c>
      <c r="AC124" s="20">
        <f t="shared" si="16"/>
        <v>6.2899999999999912</v>
      </c>
      <c r="AD124" s="20">
        <v>1</v>
      </c>
      <c r="AE124" s="20">
        <f t="shared" si="17"/>
        <v>1.752299999999999E-2</v>
      </c>
      <c r="AF124" s="20" t="str">
        <f t="shared" si="18"/>
        <v>1+0,017523j</v>
      </c>
      <c r="AH124" s="20" t="str">
        <f t="shared" si="19"/>
        <v>6,28999999999999+0,11021967j</v>
      </c>
      <c r="AI124" s="20" t="str">
        <f t="shared" si="20"/>
        <v>53,6020999999999+0,11021967j</v>
      </c>
      <c r="AK124" s="20" t="str">
        <f t="shared" si="21"/>
        <v>0,882650119235023-0,00181495510189983j</v>
      </c>
      <c r="AO124" s="20">
        <f t="shared" si="22"/>
        <v>0.88265198523972177</v>
      </c>
      <c r="AP124" s="20">
        <v>54</v>
      </c>
      <c r="AR124" s="20">
        <f>Compensation!$C$16</f>
        <v>1.0249999999999999</v>
      </c>
    </row>
    <row r="125" spans="1:44" s="20" customFormat="1">
      <c r="A125" s="20">
        <f t="shared" si="0"/>
        <v>0.35</v>
      </c>
      <c r="B125" s="20">
        <f t="shared" si="1"/>
        <v>6.49</v>
      </c>
      <c r="C125" s="20">
        <f t="shared" si="23"/>
        <v>2.7499999999999982</v>
      </c>
      <c r="D125" s="20">
        <f t="shared" si="7"/>
        <v>7.5624999999999902</v>
      </c>
      <c r="E125" s="20">
        <f t="shared" si="8"/>
        <v>49.080624999999941</v>
      </c>
      <c r="F125" s="20">
        <f t="shared" si="9"/>
        <v>6.5624999999999902</v>
      </c>
      <c r="G125" s="20">
        <f>1</f>
        <v>1</v>
      </c>
      <c r="H125" s="20">
        <f t="shared" si="10"/>
        <v>6.2466249999999963</v>
      </c>
      <c r="I125" s="20" t="str">
        <f t="shared" si="11"/>
        <v>1+6,246625j</v>
      </c>
      <c r="K125" s="20" t="str">
        <f t="shared" si="12"/>
        <v>6,56249999999999+40,9934765624999j</v>
      </c>
      <c r="M125" s="20" t="str">
        <f t="shared" si="26"/>
        <v>55,6431249999999+40,9934765624999j</v>
      </c>
      <c r="O125" s="20" t="str">
        <f t="shared" si="27"/>
        <v>0,571742766595657-0,421215086360048j</v>
      </c>
      <c r="S125" s="20">
        <f t="shared" si="13"/>
        <v>0.71014923792943596</v>
      </c>
      <c r="U125" s="20">
        <f t="shared" si="4"/>
        <v>1.1757352941176471</v>
      </c>
      <c r="V125" s="20">
        <f t="shared" si="5"/>
        <v>0.948125</v>
      </c>
      <c r="X125" s="20">
        <f t="shared" si="24"/>
        <v>1E-3</v>
      </c>
      <c r="Y125" s="20">
        <f t="shared" si="6"/>
        <v>6.49</v>
      </c>
      <c r="Z125" s="20">
        <f t="shared" si="25"/>
        <v>2.7499999999999982</v>
      </c>
      <c r="AA125" s="20">
        <f t="shared" si="14"/>
        <v>7.5624999999999902</v>
      </c>
      <c r="AB125" s="20">
        <f t="shared" si="15"/>
        <v>49.080624999999941</v>
      </c>
      <c r="AC125" s="20">
        <f t="shared" si="16"/>
        <v>6.5624999999999902</v>
      </c>
      <c r="AD125" s="20">
        <v>1</v>
      </c>
      <c r="AE125" s="20">
        <f t="shared" si="17"/>
        <v>1.7847499999999988E-2</v>
      </c>
      <c r="AF125" s="20" t="str">
        <f t="shared" si="18"/>
        <v>1+0,0178475j</v>
      </c>
      <c r="AH125" s="20" t="str">
        <f t="shared" si="19"/>
        <v>6,56249999999999+0,11712421875j</v>
      </c>
      <c r="AI125" s="20" t="str">
        <f t="shared" si="20"/>
        <v>55,6431249999999+0,11712421875j</v>
      </c>
      <c r="AK125" s="20" t="str">
        <f t="shared" si="21"/>
        <v>0,882056993391689-0,00185665769569872j</v>
      </c>
      <c r="AO125" s="20">
        <f t="shared" si="22"/>
        <v>0.88205894744568247</v>
      </c>
      <c r="AP125" s="20">
        <v>55</v>
      </c>
      <c r="AR125" s="20">
        <f>Compensation!$C$16</f>
        <v>1.0249999999999999</v>
      </c>
    </row>
    <row r="126" spans="1:44" s="20" customFormat="1">
      <c r="A126" s="20">
        <f t="shared" si="0"/>
        <v>0.35</v>
      </c>
      <c r="B126" s="20">
        <f t="shared" si="1"/>
        <v>6.49</v>
      </c>
      <c r="C126" s="20">
        <f t="shared" si="23"/>
        <v>2.799999999999998</v>
      </c>
      <c r="D126" s="20">
        <f t="shared" si="7"/>
        <v>7.8399999999999892</v>
      </c>
      <c r="E126" s="20">
        <f t="shared" si="8"/>
        <v>50.881599999999935</v>
      </c>
      <c r="F126" s="20">
        <f t="shared" si="9"/>
        <v>6.8399999999999892</v>
      </c>
      <c r="G126" s="20">
        <f>1</f>
        <v>1</v>
      </c>
      <c r="H126" s="20">
        <f t="shared" si="10"/>
        <v>6.3601999999999945</v>
      </c>
      <c r="I126" s="20" t="str">
        <f t="shared" si="11"/>
        <v>1+6,36019999999999j</v>
      </c>
      <c r="K126" s="20" t="str">
        <f t="shared" si="12"/>
        <v>6,83999999999999+43,5037679999999j</v>
      </c>
      <c r="M126" s="20" t="str">
        <f t="shared" si="26"/>
        <v>57,7215999999999+43,5037679999999j</v>
      </c>
      <c r="O126" s="20" t="str">
        <f t="shared" si="27"/>
        <v>0,562167774798242-0,423696093869521j</v>
      </c>
      <c r="S126" s="20">
        <f t="shared" si="13"/>
        <v>0.70395382446712862</v>
      </c>
      <c r="U126" s="20">
        <f t="shared" si="4"/>
        <v>1.1757352941176471</v>
      </c>
      <c r="V126" s="20">
        <f t="shared" si="5"/>
        <v>0.948125</v>
      </c>
      <c r="X126" s="20">
        <f t="shared" si="24"/>
        <v>1E-3</v>
      </c>
      <c r="Y126" s="20">
        <f t="shared" si="6"/>
        <v>6.49</v>
      </c>
      <c r="Z126" s="20">
        <f t="shared" si="25"/>
        <v>2.799999999999998</v>
      </c>
      <c r="AA126" s="20">
        <f t="shared" si="14"/>
        <v>7.8399999999999892</v>
      </c>
      <c r="AB126" s="20">
        <f t="shared" si="15"/>
        <v>50.881599999999935</v>
      </c>
      <c r="AC126" s="20">
        <f t="shared" si="16"/>
        <v>6.8399999999999892</v>
      </c>
      <c r="AD126" s="20">
        <v>1</v>
      </c>
      <c r="AE126" s="20">
        <f t="shared" si="17"/>
        <v>1.8171999999999987E-2</v>
      </c>
      <c r="AF126" s="20" t="str">
        <f t="shared" si="18"/>
        <v>1+0,018172j</v>
      </c>
      <c r="AH126" s="20" t="str">
        <f t="shared" si="19"/>
        <v>6,83999999999999+0,12429648j</v>
      </c>
      <c r="AI126" s="20" t="str">
        <f t="shared" si="20"/>
        <v>57,7215999999999+0,12429648j</v>
      </c>
      <c r="AK126" s="20" t="str">
        <f t="shared" si="21"/>
        <v>0,881496078782079-0,0018981951249864j</v>
      </c>
      <c r="AO126" s="20">
        <f t="shared" si="22"/>
        <v>0.88149812254644866</v>
      </c>
      <c r="AP126" s="20">
        <v>56</v>
      </c>
      <c r="AR126" s="20">
        <f>Compensation!$C$16</f>
        <v>1.0249999999999999</v>
      </c>
    </row>
    <row r="127" spans="1:44" s="20" customFormat="1">
      <c r="A127" s="20">
        <f t="shared" si="0"/>
        <v>0.35</v>
      </c>
      <c r="B127" s="20">
        <f t="shared" si="1"/>
        <v>6.49</v>
      </c>
      <c r="C127" s="20">
        <f t="shared" si="23"/>
        <v>2.8499999999999979</v>
      </c>
      <c r="D127" s="20">
        <f t="shared" si="7"/>
        <v>8.1224999999999881</v>
      </c>
      <c r="E127" s="20">
        <f t="shared" si="8"/>
        <v>52.715024999999926</v>
      </c>
      <c r="F127" s="20">
        <f t="shared" si="9"/>
        <v>7.1224999999999881</v>
      </c>
      <c r="G127" s="20">
        <f>1</f>
        <v>1</v>
      </c>
      <c r="H127" s="20">
        <f t="shared" si="10"/>
        <v>6.4737749999999954</v>
      </c>
      <c r="I127" s="20" t="str">
        <f t="shared" si="11"/>
        <v>1+6,473775j</v>
      </c>
      <c r="K127" s="20" t="str">
        <f t="shared" si="12"/>
        <v>7,12249999999999+46,1094624374999j</v>
      </c>
      <c r="M127" s="20" t="str">
        <f t="shared" si="26"/>
        <v>59,8375249999999+46,1094624374999j</v>
      </c>
      <c r="O127" s="20" t="str">
        <f t="shared" si="27"/>
        <v>0,55275120651284-0,425937753842369j</v>
      </c>
      <c r="S127" s="20">
        <f t="shared" si="13"/>
        <v>0.69782294778094167</v>
      </c>
      <c r="U127" s="20">
        <f t="shared" si="4"/>
        <v>1.1757352941176471</v>
      </c>
      <c r="V127" s="20">
        <f t="shared" si="5"/>
        <v>0.948125</v>
      </c>
      <c r="X127" s="20">
        <f t="shared" si="24"/>
        <v>1E-3</v>
      </c>
      <c r="Y127" s="20">
        <f t="shared" si="6"/>
        <v>6.49</v>
      </c>
      <c r="Z127" s="20">
        <f t="shared" si="25"/>
        <v>2.8499999999999979</v>
      </c>
      <c r="AA127" s="20">
        <f t="shared" si="14"/>
        <v>8.1224999999999881</v>
      </c>
      <c r="AB127" s="20">
        <f t="shared" si="15"/>
        <v>52.715024999999926</v>
      </c>
      <c r="AC127" s="20">
        <f t="shared" si="16"/>
        <v>7.1224999999999881</v>
      </c>
      <c r="AD127" s="20">
        <v>1</v>
      </c>
      <c r="AE127" s="20">
        <f t="shared" si="17"/>
        <v>1.8496499999999989E-2</v>
      </c>
      <c r="AF127" s="20" t="str">
        <f t="shared" si="18"/>
        <v>1+0,0184965j</v>
      </c>
      <c r="AH127" s="20" t="str">
        <f t="shared" si="19"/>
        <v>7,12249999999999+0,13174132125j</v>
      </c>
      <c r="AI127" s="20" t="str">
        <f t="shared" si="20"/>
        <v>59,8375249999999+0,13174132125j</v>
      </c>
      <c r="AK127" s="20" t="str">
        <f t="shared" si="21"/>
        <v>0,880965071291465-0,00193957725469157j</v>
      </c>
      <c r="AO127" s="20">
        <f t="shared" si="22"/>
        <v>0.88096720642456527</v>
      </c>
      <c r="AP127" s="20">
        <v>57</v>
      </c>
      <c r="AR127" s="20">
        <f>Compensation!$C$16</f>
        <v>1.0249999999999999</v>
      </c>
    </row>
    <row r="128" spans="1:44" s="20" customFormat="1">
      <c r="A128" s="20">
        <f t="shared" si="0"/>
        <v>0.35</v>
      </c>
      <c r="B128" s="20">
        <f t="shared" si="1"/>
        <v>6.49</v>
      </c>
      <c r="C128" s="20">
        <f t="shared" si="23"/>
        <v>2.8999999999999977</v>
      </c>
      <c r="D128" s="20">
        <f t="shared" si="7"/>
        <v>8.4099999999999859</v>
      </c>
      <c r="E128" s="20">
        <f t="shared" si="8"/>
        <v>54.580899999999907</v>
      </c>
      <c r="F128" s="20">
        <f t="shared" si="9"/>
        <v>7.4099999999999859</v>
      </c>
      <c r="G128" s="20">
        <f>1</f>
        <v>1</v>
      </c>
      <c r="H128" s="20">
        <f t="shared" si="10"/>
        <v>6.5873499999999954</v>
      </c>
      <c r="I128" s="20" t="str">
        <f t="shared" si="11"/>
        <v>1+6,58735j</v>
      </c>
      <c r="K128" s="20" t="str">
        <f t="shared" si="12"/>
        <v>7,40999999999999+48,8122634999999j</v>
      </c>
      <c r="M128" s="20" t="str">
        <f t="shared" si="26"/>
        <v>61,9908999999999+48,8122634999999j</v>
      </c>
      <c r="O128" s="20" t="str">
        <f t="shared" si="27"/>
        <v>0,543492788982642-0,427951735273574j</v>
      </c>
      <c r="S128" s="20">
        <f t="shared" si="13"/>
        <v>0.69175653188082997</v>
      </c>
      <c r="U128" s="20">
        <f t="shared" si="4"/>
        <v>1.1757352941176471</v>
      </c>
      <c r="V128" s="20">
        <f t="shared" si="5"/>
        <v>0.948125</v>
      </c>
      <c r="X128" s="20">
        <f t="shared" si="24"/>
        <v>1E-3</v>
      </c>
      <c r="Y128" s="20">
        <f t="shared" si="6"/>
        <v>6.49</v>
      </c>
      <c r="Z128" s="20">
        <f t="shared" si="25"/>
        <v>2.8999999999999977</v>
      </c>
      <c r="AA128" s="20">
        <f t="shared" si="14"/>
        <v>8.4099999999999859</v>
      </c>
      <c r="AB128" s="20">
        <f t="shared" si="15"/>
        <v>54.580899999999907</v>
      </c>
      <c r="AC128" s="20">
        <f t="shared" si="16"/>
        <v>7.4099999999999859</v>
      </c>
      <c r="AD128" s="20">
        <v>1</v>
      </c>
      <c r="AE128" s="20">
        <f t="shared" si="17"/>
        <v>1.8820999999999987E-2</v>
      </c>
      <c r="AF128" s="20" t="str">
        <f t="shared" si="18"/>
        <v>1+0,018821j</v>
      </c>
      <c r="AH128" s="20" t="str">
        <f t="shared" si="19"/>
        <v>7,40999999999999+0,13946361j</v>
      </c>
      <c r="AI128" s="20" t="str">
        <f t="shared" si="20"/>
        <v>61,9908999999999+0,13946361j</v>
      </c>
      <c r="AK128" s="20" t="str">
        <f t="shared" si="21"/>
        <v>0,880461870188127-0,00198081316586447j</v>
      </c>
      <c r="AO128" s="20">
        <f t="shared" si="22"/>
        <v>0.88046409834585093</v>
      </c>
      <c r="AP128" s="20">
        <v>58</v>
      </c>
      <c r="AR128" s="20">
        <f>Compensation!$C$16</f>
        <v>1.0249999999999999</v>
      </c>
    </row>
    <row r="129" spans="1:83" s="20" customFormat="1">
      <c r="A129" s="20">
        <f t="shared" si="0"/>
        <v>0.35</v>
      </c>
      <c r="B129" s="20">
        <f t="shared" si="1"/>
        <v>6.49</v>
      </c>
      <c r="C129" s="20">
        <f t="shared" si="23"/>
        <v>2.9499999999999975</v>
      </c>
      <c r="D129" s="20">
        <f t="shared" si="7"/>
        <v>8.7024999999999846</v>
      </c>
      <c r="E129" s="20">
        <f t="shared" si="8"/>
        <v>56.4792249999999</v>
      </c>
      <c r="F129" s="20">
        <f t="shared" si="9"/>
        <v>7.7024999999999846</v>
      </c>
      <c r="G129" s="20">
        <f>1</f>
        <v>1</v>
      </c>
      <c r="H129" s="20">
        <f t="shared" si="10"/>
        <v>6.7009249999999945</v>
      </c>
      <c r="I129" s="20" t="str">
        <f t="shared" si="11"/>
        <v>1+6,70092499999999j</v>
      </c>
      <c r="K129" s="20" t="str">
        <f t="shared" si="12"/>
        <v>7,70249999999998+51,6138748124998j</v>
      </c>
      <c r="M129" s="20" t="str">
        <f t="shared" si="26"/>
        <v>64,1817249999999+51,6138748124998j</v>
      </c>
      <c r="O129" s="20" t="str">
        <f t="shared" si="27"/>
        <v>0,534392054548903-0,429749194249324j</v>
      </c>
      <c r="S129" s="20">
        <f t="shared" si="13"/>
        <v>0.68575450266326432</v>
      </c>
      <c r="U129" s="20">
        <f t="shared" si="4"/>
        <v>1.1757352941176471</v>
      </c>
      <c r="V129" s="20">
        <f t="shared" si="5"/>
        <v>0.948125</v>
      </c>
      <c r="X129" s="20">
        <f t="shared" si="24"/>
        <v>1E-3</v>
      </c>
      <c r="Y129" s="20">
        <f t="shared" si="6"/>
        <v>6.49</v>
      </c>
      <c r="Z129" s="20">
        <f t="shared" si="25"/>
        <v>2.9499999999999975</v>
      </c>
      <c r="AA129" s="20">
        <f t="shared" si="14"/>
        <v>8.7024999999999846</v>
      </c>
      <c r="AB129" s="20">
        <f t="shared" si="15"/>
        <v>56.4792249999999</v>
      </c>
      <c r="AC129" s="20">
        <f t="shared" si="16"/>
        <v>7.7024999999999846</v>
      </c>
      <c r="AD129" s="20">
        <v>1</v>
      </c>
      <c r="AE129" s="20">
        <f t="shared" si="17"/>
        <v>1.9145499999999985E-2</v>
      </c>
      <c r="AF129" s="20" t="str">
        <f t="shared" si="18"/>
        <v>1+0,0191455j</v>
      </c>
      <c r="AH129" s="20" t="str">
        <f t="shared" si="19"/>
        <v>7,70249999999998+0,14746821375j</v>
      </c>
      <c r="AI129" s="20" t="str">
        <f t="shared" si="20"/>
        <v>64,1817249999999+0,14746821375j</v>
      </c>
      <c r="AK129" s="20" t="str">
        <f t="shared" si="21"/>
        <v>0,879984556855742-0,00202191123294212j</v>
      </c>
      <c r="AO129" s="20">
        <f t="shared" si="22"/>
        <v>0.87998687969175449</v>
      </c>
      <c r="AP129" s="20">
        <v>59</v>
      </c>
      <c r="AR129" s="20">
        <f>Compensation!$C$16</f>
        <v>1.0249999999999999</v>
      </c>
    </row>
    <row r="130" spans="1:83" s="20" customFormat="1">
      <c r="A130" s="20">
        <f t="shared" si="0"/>
        <v>0.35</v>
      </c>
      <c r="B130" s="20">
        <f t="shared" si="1"/>
        <v>6.49</v>
      </c>
      <c r="C130" s="20">
        <f t="shared" si="23"/>
        <v>2.9999999999999973</v>
      </c>
      <c r="D130" s="20">
        <f t="shared" si="7"/>
        <v>8.999999999999984</v>
      </c>
      <c r="E130" s="20">
        <f t="shared" si="8"/>
        <v>58.409999999999897</v>
      </c>
      <c r="F130" s="20">
        <f t="shared" si="9"/>
        <v>7.999999999999984</v>
      </c>
      <c r="G130" s="20">
        <f>1</f>
        <v>1</v>
      </c>
      <c r="H130" s="20">
        <f t="shared" si="10"/>
        <v>6.8144999999999945</v>
      </c>
      <c r="I130" s="20" t="str">
        <f t="shared" si="11"/>
        <v>1+6,81449999999999j</v>
      </c>
      <c r="K130" s="20" t="str">
        <f t="shared" si="12"/>
        <v>7,99999999999998+54,5159999999998j</v>
      </c>
      <c r="M130" s="20" t="str">
        <f t="shared" si="26"/>
        <v>66,4099999999999+54,5159999999998j</v>
      </c>
      <c r="O130" s="20" t="str">
        <f t="shared" si="27"/>
        <v>0,52544835227649-0,431340797661573j</v>
      </c>
      <c r="S130" s="20">
        <f t="shared" si="13"/>
        <v>0.67981678019698832</v>
      </c>
      <c r="U130" s="20">
        <f t="shared" si="4"/>
        <v>1.1757352941176471</v>
      </c>
      <c r="V130" s="20">
        <f t="shared" si="5"/>
        <v>0.948125</v>
      </c>
      <c r="X130" s="20">
        <f t="shared" si="24"/>
        <v>1E-3</v>
      </c>
      <c r="Y130" s="20">
        <f t="shared" si="6"/>
        <v>6.49</v>
      </c>
      <c r="Z130" s="20">
        <f t="shared" si="25"/>
        <v>2.9999999999999973</v>
      </c>
      <c r="AA130" s="20">
        <f t="shared" si="14"/>
        <v>8.999999999999984</v>
      </c>
      <c r="AB130" s="20">
        <f t="shared" si="15"/>
        <v>58.409999999999897</v>
      </c>
      <c r="AC130" s="20">
        <f t="shared" si="16"/>
        <v>7.999999999999984</v>
      </c>
      <c r="AD130" s="20">
        <v>1</v>
      </c>
      <c r="AE130" s="20">
        <f t="shared" si="17"/>
        <v>1.9469999999999984E-2</v>
      </c>
      <c r="AF130" s="20" t="str">
        <f t="shared" si="18"/>
        <v>1+0,01947j</v>
      </c>
      <c r="AH130" s="20" t="str">
        <f t="shared" si="19"/>
        <v>7,99999999999998+0,15576j</v>
      </c>
      <c r="AI130" s="20" t="str">
        <f t="shared" si="20"/>
        <v>66,4099999999999+0,15576j</v>
      </c>
      <c r="AK130" s="20" t="str">
        <f t="shared" si="21"/>
        <v>0,879531376086991-0,00206287919197877j</v>
      </c>
      <c r="AO130" s="20">
        <f t="shared" si="22"/>
        <v>0.87953379525293773</v>
      </c>
      <c r="AP130" s="20">
        <v>60</v>
      </c>
      <c r="AR130" s="20">
        <f>Compensation!$C$16</f>
        <v>1.0249999999999999</v>
      </c>
    </row>
    <row r="131" spans="1:83" s="20" customFormat="1">
      <c r="A131" s="20">
        <f t="shared" si="0"/>
        <v>0.35</v>
      </c>
      <c r="B131" s="20">
        <f t="shared" si="1"/>
        <v>6.49</v>
      </c>
      <c r="C131" s="20">
        <f t="shared" si="23"/>
        <v>3.0499999999999972</v>
      </c>
      <c r="D131" s="20">
        <f t="shared" si="7"/>
        <v>9.3024999999999824</v>
      </c>
      <c r="E131" s="20">
        <f t="shared" si="8"/>
        <v>60.373224999999891</v>
      </c>
      <c r="F131" s="20">
        <f t="shared" si="9"/>
        <v>8.3024999999999824</v>
      </c>
      <c r="G131" s="20">
        <f>1</f>
        <v>1</v>
      </c>
      <c r="H131" s="20">
        <f t="shared" si="10"/>
        <v>6.9280749999999935</v>
      </c>
      <c r="I131" s="20" t="str">
        <f t="shared" si="11"/>
        <v>1+6,92807499999999j</v>
      </c>
      <c r="K131" s="20" t="str">
        <f t="shared" si="12"/>
        <v>8,30249999999998+57,5203426874998j</v>
      </c>
      <c r="M131" s="20" t="str">
        <f t="shared" si="26"/>
        <v>68,6757249999999+57,5203426874998j</v>
      </c>
      <c r="O131" s="20" t="str">
        <f t="shared" si="27"/>
        <v>0,516660859785212-0,432736745160881j</v>
      </c>
      <c r="S131" s="20">
        <f t="shared" si="13"/>
        <v>0.67394327257301689</v>
      </c>
      <c r="U131" s="20">
        <f t="shared" si="4"/>
        <v>1.1757352941176471</v>
      </c>
      <c r="V131" s="20">
        <f t="shared" si="5"/>
        <v>0.948125</v>
      </c>
      <c r="X131" s="20">
        <f t="shared" si="24"/>
        <v>1E-3</v>
      </c>
      <c r="Y131" s="20">
        <f t="shared" si="6"/>
        <v>6.49</v>
      </c>
      <c r="Z131" s="20">
        <f t="shared" si="25"/>
        <v>3.0499999999999972</v>
      </c>
      <c r="AA131" s="20">
        <f t="shared" si="14"/>
        <v>9.3024999999999824</v>
      </c>
      <c r="AB131" s="20">
        <f t="shared" si="15"/>
        <v>60.373224999999891</v>
      </c>
      <c r="AC131" s="20">
        <f t="shared" si="16"/>
        <v>8.3024999999999824</v>
      </c>
      <c r="AD131" s="20">
        <v>1</v>
      </c>
      <c r="AE131" s="20">
        <f t="shared" si="17"/>
        <v>1.9794499999999982E-2</v>
      </c>
      <c r="AF131" s="20" t="str">
        <f t="shared" si="18"/>
        <v>1+0,0197945j</v>
      </c>
      <c r="AH131" s="20" t="str">
        <f t="shared" si="19"/>
        <v>8,30249999999998+0,16434383625j</v>
      </c>
      <c r="AI131" s="20" t="str">
        <f t="shared" si="20"/>
        <v>68,6757249999999+0,16434383625j</v>
      </c>
      <c r="AK131" s="20" t="str">
        <f t="shared" si="21"/>
        <v>0,879100719590428-0,00210372420105688j</v>
      </c>
      <c r="AO131" s="20">
        <f t="shared" si="22"/>
        <v>0.8791032367361199</v>
      </c>
      <c r="AP131" s="20">
        <v>61</v>
      </c>
      <c r="AR131" s="20">
        <f>Compensation!$C$16</f>
        <v>1.0249999999999999</v>
      </c>
    </row>
    <row r="132" spans="1:83" s="20" customFormat="1">
      <c r="A132" s="20">
        <f t="shared" si="0"/>
        <v>0.35</v>
      </c>
      <c r="B132" s="20">
        <f t="shared" si="1"/>
        <v>6.49</v>
      </c>
      <c r="C132" s="20">
        <f t="shared" si="23"/>
        <v>3.099999999999997</v>
      </c>
      <c r="D132" s="20">
        <f t="shared" si="7"/>
        <v>9.6099999999999817</v>
      </c>
      <c r="E132" s="20">
        <f t="shared" si="8"/>
        <v>62.368899999999883</v>
      </c>
      <c r="F132" s="20">
        <f t="shared" si="9"/>
        <v>8.6099999999999817</v>
      </c>
      <c r="G132" s="20">
        <f>1</f>
        <v>1</v>
      </c>
      <c r="H132" s="20">
        <f t="shared" si="10"/>
        <v>7.0416499999999935</v>
      </c>
      <c r="I132" s="20" t="str">
        <f t="shared" si="11"/>
        <v>1+7,04164999999999j</v>
      </c>
      <c r="K132" s="20" t="str">
        <f t="shared" si="12"/>
        <v>8,60999999999998+60,6286064999998j</v>
      </c>
      <c r="M132" s="20" t="str">
        <f t="shared" si="26"/>
        <v>70,9788999999999+60,6286064999998j</v>
      </c>
      <c r="O132" s="20" t="str">
        <f t="shared" si="27"/>
        <v>0,508028595130529-0,433946789608132j</v>
      </c>
      <c r="S132" s="20">
        <f t="shared" si="13"/>
        <v>0.66813387107787259</v>
      </c>
      <c r="U132" s="20">
        <f t="shared" si="4"/>
        <v>1.1757352941176471</v>
      </c>
      <c r="V132" s="20">
        <f t="shared" si="5"/>
        <v>0.948125</v>
      </c>
      <c r="X132" s="20">
        <f t="shared" si="24"/>
        <v>1E-3</v>
      </c>
      <c r="Y132" s="20">
        <f t="shared" si="6"/>
        <v>6.49</v>
      </c>
      <c r="Z132" s="20">
        <f t="shared" si="25"/>
        <v>3.099999999999997</v>
      </c>
      <c r="AA132" s="20">
        <f t="shared" si="14"/>
        <v>9.6099999999999817</v>
      </c>
      <c r="AB132" s="20">
        <f t="shared" si="15"/>
        <v>62.368899999999883</v>
      </c>
      <c r="AC132" s="20">
        <f t="shared" si="16"/>
        <v>8.6099999999999817</v>
      </c>
      <c r="AD132" s="20">
        <v>1</v>
      </c>
      <c r="AE132" s="20">
        <f t="shared" si="17"/>
        <v>2.0118999999999984E-2</v>
      </c>
      <c r="AF132" s="20" t="str">
        <f t="shared" si="18"/>
        <v>1+0,020119j</v>
      </c>
      <c r="AH132" s="20" t="str">
        <f t="shared" si="19"/>
        <v>8,60999999999998+0,17322459j</v>
      </c>
      <c r="AI132" s="20" t="str">
        <f t="shared" si="20"/>
        <v>70,9788999999999+0,17322459j</v>
      </c>
      <c r="AK132" s="20" t="str">
        <f t="shared" si="21"/>
        <v>0,878691111415176-0,00214445289390986j</v>
      </c>
      <c r="AO132" s="20">
        <f t="shared" si="22"/>
        <v>0.87869372818875369</v>
      </c>
      <c r="AP132" s="20">
        <v>62</v>
      </c>
      <c r="AR132" s="20">
        <f>Compensation!$C$16</f>
        <v>1.0249999999999999</v>
      </c>
    </row>
    <row r="133" spans="1:83" s="20" customFormat="1">
      <c r="A133" s="20">
        <f t="shared" si="0"/>
        <v>0.35</v>
      </c>
      <c r="B133" s="20">
        <f t="shared" si="1"/>
        <v>6.49</v>
      </c>
      <c r="C133" s="20">
        <f t="shared" si="23"/>
        <v>3.1499999999999968</v>
      </c>
      <c r="D133" s="20">
        <f t="shared" si="7"/>
        <v>9.9224999999999799</v>
      </c>
      <c r="E133" s="20">
        <f t="shared" si="8"/>
        <v>64.397024999999871</v>
      </c>
      <c r="F133" s="20">
        <f t="shared" si="9"/>
        <v>8.9224999999999799</v>
      </c>
      <c r="G133" s="20">
        <f>1</f>
        <v>1</v>
      </c>
      <c r="H133" s="20">
        <f t="shared" si="10"/>
        <v>7.1552249999999917</v>
      </c>
      <c r="I133" s="20" t="str">
        <f t="shared" si="11"/>
        <v>1+7,15522499999999j</v>
      </c>
      <c r="K133" s="20" t="str">
        <f t="shared" si="12"/>
        <v>8,92249999999998+63,8424950624998j</v>
      </c>
      <c r="M133" s="20" t="str">
        <f t="shared" si="26"/>
        <v>73,3195249999999+63,8424950624998j</v>
      </c>
      <c r="O133" s="20" t="str">
        <f t="shared" si="27"/>
        <v>0,499550428605242-0,434980256237338j</v>
      </c>
      <c r="S133" s="20">
        <f t="shared" si="13"/>
        <v>0.66238844648437312</v>
      </c>
      <c r="U133" s="20">
        <f t="shared" si="4"/>
        <v>1.1757352941176471</v>
      </c>
      <c r="V133" s="20">
        <f t="shared" si="5"/>
        <v>0.948125</v>
      </c>
      <c r="X133" s="20">
        <f t="shared" si="24"/>
        <v>1E-3</v>
      </c>
      <c r="Y133" s="20">
        <f t="shared" si="6"/>
        <v>6.49</v>
      </c>
      <c r="Z133" s="20">
        <f t="shared" si="25"/>
        <v>3.1499999999999968</v>
      </c>
      <c r="AA133" s="20">
        <f t="shared" si="14"/>
        <v>9.9224999999999799</v>
      </c>
      <c r="AB133" s="20">
        <f t="shared" si="15"/>
        <v>64.397024999999871</v>
      </c>
      <c r="AC133" s="20">
        <f t="shared" si="16"/>
        <v>8.9224999999999799</v>
      </c>
      <c r="AD133" s="20">
        <v>1</v>
      </c>
      <c r="AE133" s="20">
        <f t="shared" si="17"/>
        <v>2.0443499999999979E-2</v>
      </c>
      <c r="AF133" s="20" t="str">
        <f t="shared" si="18"/>
        <v>1+0,0204435j</v>
      </c>
      <c r="AH133" s="20" t="str">
        <f t="shared" si="19"/>
        <v>8,92249999999998+0,18240712875j</v>
      </c>
      <c r="AI133" s="20" t="str">
        <f t="shared" si="20"/>
        <v>73,3195249999999+0,18240712875j</v>
      </c>
      <c r="AK133" s="20" t="str">
        <f t="shared" si="21"/>
        <v>0,878301195041767-0,0021850714276349j</v>
      </c>
      <c r="AO133" s="20">
        <f t="shared" si="22"/>
        <v>0.87830391308984845</v>
      </c>
      <c r="AP133" s="20">
        <v>63</v>
      </c>
      <c r="AR133" s="20">
        <f>Compensation!$C$16</f>
        <v>1.0249999999999999</v>
      </c>
    </row>
    <row r="134" spans="1:83" s="20" customFormat="1">
      <c r="A134" s="20">
        <f t="shared" si="0"/>
        <v>0.35</v>
      </c>
      <c r="B134" s="20">
        <f t="shared" si="1"/>
        <v>6.49</v>
      </c>
      <c r="C134" s="20">
        <f t="shared" si="23"/>
        <v>3.1999999999999966</v>
      </c>
      <c r="D134" s="20">
        <f t="shared" si="7"/>
        <v>10.239999999999979</v>
      </c>
      <c r="E134" s="20">
        <f t="shared" si="8"/>
        <v>66.457599999999871</v>
      </c>
      <c r="F134" s="20">
        <f t="shared" si="9"/>
        <v>9.2399999999999789</v>
      </c>
      <c r="G134" s="20">
        <f>1</f>
        <v>1</v>
      </c>
      <c r="H134" s="20">
        <f t="shared" si="10"/>
        <v>7.2687999999999926</v>
      </c>
      <c r="I134" s="20" t="str">
        <f t="shared" si="11"/>
        <v>1+7,26879999999999j</v>
      </c>
      <c r="K134" s="20" t="str">
        <f t="shared" si="12"/>
        <v>9,23999999999998+67,1637119999997j</v>
      </c>
      <c r="M134" s="20" t="str">
        <f t="shared" ref="M134:M141" si="28">IMSUM(K134,E134)</f>
        <v>75,6975999999999+67,1637119999997j</v>
      </c>
      <c r="O134" s="20" t="str">
        <f t="shared" ref="O134:O141" si="29">IMDIV(E134,M134)</f>
        <v>0,491225094357769-0,435846060702294j</v>
      </c>
      <c r="S134" s="20">
        <f t="shared" si="13"/>
        <v>0.65670684628417475</v>
      </c>
      <c r="U134" s="20">
        <f t="shared" si="4"/>
        <v>1.1757352941176471</v>
      </c>
      <c r="V134" s="20">
        <f t="shared" si="5"/>
        <v>0.948125</v>
      </c>
      <c r="X134" s="20">
        <f t="shared" si="24"/>
        <v>1E-3</v>
      </c>
      <c r="Y134" s="20">
        <f t="shared" si="6"/>
        <v>6.49</v>
      </c>
      <c r="Z134" s="20">
        <f t="shared" si="25"/>
        <v>3.1999999999999966</v>
      </c>
      <c r="AA134" s="20">
        <f t="shared" si="14"/>
        <v>10.239999999999979</v>
      </c>
      <c r="AB134" s="20">
        <f t="shared" si="15"/>
        <v>66.457599999999871</v>
      </c>
      <c r="AC134" s="20">
        <f t="shared" si="16"/>
        <v>9.2399999999999789</v>
      </c>
      <c r="AD134" s="20">
        <v>1</v>
      </c>
      <c r="AE134" s="20">
        <f t="shared" si="17"/>
        <v>2.0767999999999981E-2</v>
      </c>
      <c r="AF134" s="20" t="str">
        <f t="shared" si="18"/>
        <v>1+0,020768j</v>
      </c>
      <c r="AH134" s="20" t="str">
        <f t="shared" si="19"/>
        <v>9,23999999999998+0,19189632j</v>
      </c>
      <c r="AI134" s="20" t="str">
        <f t="shared" si="20"/>
        <v>75,6975999999999+0,19189632j</v>
      </c>
      <c r="AK134" s="20" t="str">
        <f t="shared" si="21"/>
        <v>0,87792972192418-0,00222558552524616j</v>
      </c>
      <c r="AO134" s="20">
        <f t="shared" si="22"/>
        <v>0.8779325428919913</v>
      </c>
      <c r="AP134" s="20">
        <v>64</v>
      </c>
      <c r="AR134" s="20">
        <f>Compensation!$C$16</f>
        <v>1.0249999999999999</v>
      </c>
    </row>
    <row r="135" spans="1:83" s="20" customFormat="1">
      <c r="A135" s="20">
        <f t="shared" si="0"/>
        <v>0.35</v>
      </c>
      <c r="B135" s="20">
        <f t="shared" si="1"/>
        <v>6.49</v>
      </c>
      <c r="C135" s="20">
        <f t="shared" si="23"/>
        <v>3.2499999999999964</v>
      </c>
      <c r="D135" s="20">
        <f t="shared" ref="D135:D141" si="30">C135^2</f>
        <v>10.562499999999977</v>
      </c>
      <c r="E135" s="20">
        <f t="shared" ref="E135:E141" si="31">B135*D135</f>
        <v>68.550624999999854</v>
      </c>
      <c r="F135" s="20">
        <f t="shared" ref="F135:F141" si="32">C135^2-1</f>
        <v>9.5624999999999769</v>
      </c>
      <c r="G135" s="20">
        <f>1</f>
        <v>1</v>
      </c>
      <c r="H135" s="20">
        <f t="shared" ref="H135:H141" si="33">C135*B135*A135</f>
        <v>7.3823749999999908</v>
      </c>
      <c r="I135" s="20" t="str">
        <f t="shared" ref="I135:I141" si="34">COMPLEX(G135,H135,"j")</f>
        <v>1+7,38237499999999j</v>
      </c>
      <c r="K135" s="20" t="str">
        <f t="shared" ref="K135:K141" si="35">IMPRODUCT(I135,F135)</f>
        <v>9,56249999999998+70,5939609374997j</v>
      </c>
      <c r="M135" s="20" t="str">
        <f t="shared" si="28"/>
        <v>78,1131249999998+70,5939609374997j</v>
      </c>
      <c r="O135" s="20" t="str">
        <f t="shared" si="29"/>
        <v>0,483051201743187-0,436552726147762j</v>
      </c>
      <c r="S135" s="20">
        <f t="shared" ref="S135:S141" si="36">IMABS(O135)</f>
        <v>0.65108889271172488</v>
      </c>
      <c r="U135" s="20">
        <f t="shared" si="4"/>
        <v>1.1757352941176471</v>
      </c>
      <c r="V135" s="20">
        <f t="shared" si="5"/>
        <v>0.948125</v>
      </c>
      <c r="X135" s="20">
        <f t="shared" si="24"/>
        <v>1E-3</v>
      </c>
      <c r="Y135" s="20">
        <f t="shared" si="6"/>
        <v>6.49</v>
      </c>
      <c r="Z135" s="20">
        <f t="shared" si="25"/>
        <v>3.2499999999999964</v>
      </c>
      <c r="AA135" s="20">
        <f t="shared" ref="AA135:AA141" si="37">Z135^2</f>
        <v>10.562499999999977</v>
      </c>
      <c r="AB135" s="20">
        <f t="shared" ref="AB135:AB141" si="38">Y135*AA135</f>
        <v>68.550624999999854</v>
      </c>
      <c r="AC135" s="20">
        <f t="shared" ref="AC135:AC141" si="39">Z135^2-1</f>
        <v>9.5624999999999769</v>
      </c>
      <c r="AD135" s="20">
        <v>1</v>
      </c>
      <c r="AE135" s="20">
        <f t="shared" ref="AE135:AE141" si="40">Z135*Y135*X135</f>
        <v>2.1092499999999976E-2</v>
      </c>
      <c r="AF135" s="20" t="str">
        <f t="shared" ref="AF135:AF141" si="41">COMPLEX(AD135,AE135,"j")</f>
        <v>1+0,0210925j</v>
      </c>
      <c r="AH135" s="20" t="str">
        <f t="shared" ref="AH135:AH141" si="42">IMPRODUCT(AF135,AC135)</f>
        <v>9,56249999999998+0,20169703125j</v>
      </c>
      <c r="AI135" s="20" t="str">
        <f t="shared" ref="AI135:AI141" si="43">IMSUM(AH135,AB135)</f>
        <v>78,1131249999998+0,20169703125j</v>
      </c>
      <c r="AK135" s="20" t="str">
        <f t="shared" ref="AK135:AK141" si="44">IMDIV(AB135,AI135)</f>
        <v>0,8775755412989-0,00226600051371137j</v>
      </c>
      <c r="AO135" s="20">
        <f t="shared" ref="AO135:AO141" si="45">IMABS(AK135)</f>
        <v>0.87757846683039431</v>
      </c>
      <c r="AP135" s="20">
        <v>65</v>
      </c>
      <c r="AR135" s="20">
        <f>Compensation!$C$16</f>
        <v>1.0249999999999999</v>
      </c>
    </row>
    <row r="136" spans="1:83" s="20" customFormat="1">
      <c r="A136" s="20">
        <f t="shared" si="0"/>
        <v>0.35</v>
      </c>
      <c r="B136" s="20">
        <f t="shared" si="1"/>
        <v>6.49</v>
      </c>
      <c r="C136" s="20">
        <f t="shared" ref="C136:C141" si="46">C135+0.05</f>
        <v>3.2999999999999963</v>
      </c>
      <c r="D136" s="20">
        <f t="shared" si="30"/>
        <v>10.889999999999976</v>
      </c>
      <c r="E136" s="20">
        <f t="shared" si="31"/>
        <v>70.676099999999849</v>
      </c>
      <c r="F136" s="20">
        <f t="shared" si="32"/>
        <v>9.8899999999999757</v>
      </c>
      <c r="G136" s="20">
        <f>1</f>
        <v>1</v>
      </c>
      <c r="H136" s="20">
        <f t="shared" si="33"/>
        <v>7.4959499999999917</v>
      </c>
      <c r="I136" s="20" t="str">
        <f t="shared" si="34"/>
        <v>1+7,49594999999999j</v>
      </c>
      <c r="K136" s="20" t="str">
        <f t="shared" si="35"/>
        <v>9,88999999999998+74,1349454999997j</v>
      </c>
      <c r="M136" s="20" t="str">
        <f t="shared" si="28"/>
        <v>80,5660999999998+74,1349454999997j</v>
      </c>
      <c r="O136" s="20" t="str">
        <f t="shared" si="29"/>
        <v>0,475027246340856-0,437108399419786j</v>
      </c>
      <c r="S136" s="20">
        <f t="shared" si="36"/>
        <v>0.64553438143099973</v>
      </c>
      <c r="U136" s="20">
        <f t="shared" si="4"/>
        <v>1.1757352941176471</v>
      </c>
      <c r="V136" s="20">
        <f t="shared" si="5"/>
        <v>0.948125</v>
      </c>
      <c r="X136" s="20">
        <f t="shared" ref="X136:X141" si="47">X135</f>
        <v>1E-3</v>
      </c>
      <c r="Y136" s="20">
        <f t="shared" si="6"/>
        <v>6.49</v>
      </c>
      <c r="Z136" s="20">
        <f t="shared" ref="Z136:Z141" si="48">Z135+0.05</f>
        <v>3.2999999999999963</v>
      </c>
      <c r="AA136" s="20">
        <f t="shared" si="37"/>
        <v>10.889999999999976</v>
      </c>
      <c r="AB136" s="20">
        <f t="shared" si="38"/>
        <v>70.676099999999849</v>
      </c>
      <c r="AC136" s="20">
        <f t="shared" si="39"/>
        <v>9.8899999999999757</v>
      </c>
      <c r="AD136" s="20">
        <v>1</v>
      </c>
      <c r="AE136" s="20">
        <f t="shared" si="40"/>
        <v>2.1416999999999978E-2</v>
      </c>
      <c r="AF136" s="20" t="str">
        <f t="shared" si="41"/>
        <v>1+0,021417j</v>
      </c>
      <c r="AH136" s="20" t="str">
        <f t="shared" si="42"/>
        <v>9,88999999999998+0,211814129999999j</v>
      </c>
      <c r="AI136" s="20" t="str">
        <f t="shared" si="43"/>
        <v>80,5660999999998+0,211814129999999j</v>
      </c>
      <c r="AK136" s="20" t="str">
        <f t="shared" si="44"/>
        <v>0,87723759110281-0,00230632135802449j</v>
      </c>
      <c r="AO136" s="20">
        <f t="shared" si="45"/>
        <v>0.87724062284077298</v>
      </c>
      <c r="AP136" s="20">
        <v>66</v>
      </c>
      <c r="AR136" s="20">
        <f>Compensation!$C$16</f>
        <v>1.0249999999999999</v>
      </c>
    </row>
    <row r="137" spans="1:83" s="20" customFormat="1">
      <c r="A137" s="20">
        <f t="shared" si="0"/>
        <v>0.35</v>
      </c>
      <c r="B137" s="20">
        <f t="shared" si="1"/>
        <v>6.49</v>
      </c>
      <c r="C137" s="20">
        <f t="shared" si="46"/>
        <v>3.3499999999999961</v>
      </c>
      <c r="D137" s="20">
        <f t="shared" si="30"/>
        <v>11.222499999999973</v>
      </c>
      <c r="E137" s="20">
        <f t="shared" si="31"/>
        <v>72.834024999999826</v>
      </c>
      <c r="F137" s="20">
        <f t="shared" si="32"/>
        <v>10.222499999999973</v>
      </c>
      <c r="G137" s="20">
        <f>1</f>
        <v>1</v>
      </c>
      <c r="H137" s="20">
        <f t="shared" si="33"/>
        <v>7.6095249999999899</v>
      </c>
      <c r="I137" s="20" t="str">
        <f t="shared" si="34"/>
        <v>1+7,60952499999999j</v>
      </c>
      <c r="K137" s="20" t="str">
        <f t="shared" si="35"/>
        <v>10,2225+77,7883693124997j</v>
      </c>
      <c r="M137" s="20" t="str">
        <f t="shared" si="28"/>
        <v>83,0565249999998+77,7883693124997j</v>
      </c>
      <c r="O137" s="20" t="str">
        <f t="shared" si="29"/>
        <v>0,467151620587422-0,437520866508528j</v>
      </c>
      <c r="S137" s="20">
        <f t="shared" si="36"/>
        <v>0.64004308077490213</v>
      </c>
      <c r="U137" s="20">
        <f t="shared" si="4"/>
        <v>1.1757352941176471</v>
      </c>
      <c r="V137" s="20">
        <f t="shared" si="5"/>
        <v>0.948125</v>
      </c>
      <c r="X137" s="20">
        <f t="shared" si="47"/>
        <v>1E-3</v>
      </c>
      <c r="Y137" s="20">
        <f t="shared" si="6"/>
        <v>6.49</v>
      </c>
      <c r="Z137" s="20">
        <f t="shared" si="48"/>
        <v>3.3499999999999961</v>
      </c>
      <c r="AA137" s="20">
        <f t="shared" si="37"/>
        <v>11.222499999999973</v>
      </c>
      <c r="AB137" s="20">
        <f t="shared" si="38"/>
        <v>72.834024999999826</v>
      </c>
      <c r="AC137" s="20">
        <f t="shared" si="39"/>
        <v>10.222499999999973</v>
      </c>
      <c r="AD137" s="20">
        <v>1</v>
      </c>
      <c r="AE137" s="20">
        <f t="shared" si="40"/>
        <v>2.1741499999999973E-2</v>
      </c>
      <c r="AF137" s="20" t="str">
        <f t="shared" si="41"/>
        <v>1+0,0217415j</v>
      </c>
      <c r="AH137" s="20" t="str">
        <f t="shared" si="42"/>
        <v>10,2225+0,222252483749999j</v>
      </c>
      <c r="AI137" s="20" t="str">
        <f t="shared" si="43"/>
        <v>83,0565249999998+0,222252483749999j</v>
      </c>
      <c r="AK137" s="20" t="str">
        <f t="shared" si="44"/>
        <v>0,876914889863692-0,00234655269179108j</v>
      </c>
      <c r="AO137" s="20">
        <f t="shared" si="45"/>
        <v>0.87691802944983765</v>
      </c>
      <c r="AP137" s="20">
        <v>67</v>
      </c>
      <c r="AR137" s="20">
        <f>Compensation!$C$16</f>
        <v>1.0249999999999999</v>
      </c>
    </row>
    <row r="138" spans="1:83" s="20" customFormat="1">
      <c r="A138" s="20">
        <f t="shared" si="0"/>
        <v>0.35</v>
      </c>
      <c r="B138" s="20">
        <f t="shared" si="1"/>
        <v>6.49</v>
      </c>
      <c r="C138" s="20">
        <f t="shared" si="46"/>
        <v>3.3999999999999959</v>
      </c>
      <c r="D138" s="20">
        <f t="shared" si="30"/>
        <v>11.559999999999972</v>
      </c>
      <c r="E138" s="20">
        <f t="shared" si="31"/>
        <v>75.024399999999815</v>
      </c>
      <c r="F138" s="20">
        <f t="shared" si="32"/>
        <v>10.559999999999972</v>
      </c>
      <c r="G138" s="20">
        <f>1</f>
        <v>1</v>
      </c>
      <c r="H138" s="20">
        <f t="shared" si="33"/>
        <v>7.7230999999999908</v>
      </c>
      <c r="I138" s="20" t="str">
        <f t="shared" si="34"/>
        <v>1+7,72309999999999j</v>
      </c>
      <c r="K138" s="20" t="str">
        <f t="shared" si="35"/>
        <v>10,56+81,5559359999997j</v>
      </c>
      <c r="M138" s="20" t="str">
        <f t="shared" si="28"/>
        <v>85,5843999999998+81,5559359999997j</v>
      </c>
      <c r="O138" s="20" t="str">
        <f t="shared" si="29"/>
        <v>0,459422623986799-0,437797567299874j</v>
      </c>
      <c r="S138" s="20">
        <f t="shared" si="36"/>
        <v>0.63461473144310432</v>
      </c>
      <c r="U138" s="20">
        <f t="shared" si="4"/>
        <v>1.1757352941176471</v>
      </c>
      <c r="V138" s="20">
        <f t="shared" si="5"/>
        <v>0.948125</v>
      </c>
      <c r="X138" s="20">
        <f t="shared" si="47"/>
        <v>1E-3</v>
      </c>
      <c r="Y138" s="20">
        <f t="shared" si="6"/>
        <v>6.49</v>
      </c>
      <c r="Z138" s="20">
        <f t="shared" si="48"/>
        <v>3.3999999999999959</v>
      </c>
      <c r="AA138" s="20">
        <f t="shared" si="37"/>
        <v>11.559999999999972</v>
      </c>
      <c r="AB138" s="20">
        <f t="shared" si="38"/>
        <v>75.024399999999815</v>
      </c>
      <c r="AC138" s="20">
        <f t="shared" si="39"/>
        <v>10.559999999999972</v>
      </c>
      <c r="AD138" s="20">
        <v>1</v>
      </c>
      <c r="AE138" s="20">
        <f t="shared" si="40"/>
        <v>2.2065999999999975E-2</v>
      </c>
      <c r="AF138" s="20" t="str">
        <f t="shared" si="41"/>
        <v>1+0,022066j</v>
      </c>
      <c r="AH138" s="20" t="str">
        <f t="shared" si="42"/>
        <v>10,56+0,233016959999999j</v>
      </c>
      <c r="AI138" s="20" t="str">
        <f t="shared" si="43"/>
        <v>85,5843999999998+0,233016959999999j</v>
      </c>
      <c r="AK138" s="20" t="str">
        <f t="shared" si="44"/>
        <v>0,876606529445679-0,00238669884473785j</v>
      </c>
      <c r="AO138" s="20">
        <f t="shared" si="45"/>
        <v>0.87660977852073585</v>
      </c>
      <c r="AP138" s="20">
        <v>68</v>
      </c>
      <c r="AR138" s="20">
        <f>Compensation!$C$16</f>
        <v>1.0249999999999999</v>
      </c>
    </row>
    <row r="139" spans="1:83" s="20" customFormat="1">
      <c r="A139" s="20">
        <f t="shared" si="0"/>
        <v>0.35</v>
      </c>
      <c r="B139" s="20">
        <f t="shared" si="1"/>
        <v>6.49</v>
      </c>
      <c r="C139" s="20">
        <f t="shared" si="46"/>
        <v>3.4499999999999957</v>
      </c>
      <c r="D139" s="20">
        <f t="shared" si="30"/>
        <v>11.902499999999971</v>
      </c>
      <c r="E139" s="20">
        <f t="shared" si="31"/>
        <v>77.247224999999816</v>
      </c>
      <c r="F139" s="20">
        <f t="shared" si="32"/>
        <v>10.902499999999971</v>
      </c>
      <c r="G139" s="20">
        <f>1</f>
        <v>1</v>
      </c>
      <c r="H139" s="20">
        <f t="shared" si="33"/>
        <v>7.8366749999999907</v>
      </c>
      <c r="I139" s="20" t="str">
        <f t="shared" si="34"/>
        <v>1+7,83667499999999j</v>
      </c>
      <c r="K139" s="20" t="str">
        <f t="shared" si="35"/>
        <v>10,9025+85,4393491874997j</v>
      </c>
      <c r="M139" s="20" t="str">
        <f t="shared" si="28"/>
        <v>88,1497249999998+85,4393491874997j</v>
      </c>
      <c r="O139" s="20" t="str">
        <f t="shared" si="29"/>
        <v>0,451838472869535-0,437945609698123j</v>
      </c>
      <c r="S139" s="20">
        <f t="shared" si="36"/>
        <v>0.62924904657769176</v>
      </c>
      <c r="U139" s="20">
        <f t="shared" si="4"/>
        <v>1.1757352941176471</v>
      </c>
      <c r="V139" s="20">
        <f t="shared" si="5"/>
        <v>0.948125</v>
      </c>
      <c r="X139" s="20">
        <f t="shared" si="47"/>
        <v>1E-3</v>
      </c>
      <c r="Y139" s="20">
        <f t="shared" si="6"/>
        <v>6.49</v>
      </c>
      <c r="Z139" s="20">
        <f t="shared" si="48"/>
        <v>3.4499999999999957</v>
      </c>
      <c r="AA139" s="20">
        <f t="shared" si="37"/>
        <v>11.902499999999971</v>
      </c>
      <c r="AB139" s="20">
        <f t="shared" si="38"/>
        <v>77.247224999999816</v>
      </c>
      <c r="AC139" s="20">
        <f t="shared" si="39"/>
        <v>10.902499999999971</v>
      </c>
      <c r="AD139" s="20">
        <v>1</v>
      </c>
      <c r="AE139" s="20">
        <f t="shared" si="40"/>
        <v>2.2390499999999976E-2</v>
      </c>
      <c r="AF139" s="20" t="str">
        <f t="shared" si="41"/>
        <v>1+0,0223905j</v>
      </c>
      <c r="AH139" s="20" t="str">
        <f t="shared" si="42"/>
        <v>10,9025+0,244112426249999j</v>
      </c>
      <c r="AI139" s="20" t="str">
        <f t="shared" si="43"/>
        <v>88,1497249999998+0,244112426249999j</v>
      </c>
      <c r="AK139" s="20" t="str">
        <f t="shared" si="44"/>
        <v>0,876311668547853-0,00242676386750386j</v>
      </c>
      <c r="AO139" s="20">
        <f t="shared" si="45"/>
        <v>0.8763150287516418</v>
      </c>
      <c r="AP139" s="20">
        <v>69</v>
      </c>
      <c r="AR139" s="20">
        <f>Compensation!$C$16</f>
        <v>1.0249999999999999</v>
      </c>
    </row>
    <row r="140" spans="1:83" s="20" customFormat="1">
      <c r="A140" s="20">
        <f t="shared" si="0"/>
        <v>0.35</v>
      </c>
      <c r="B140" s="20">
        <f t="shared" si="1"/>
        <v>6.49</v>
      </c>
      <c r="C140" s="20">
        <f t="shared" si="46"/>
        <v>3.4999999999999956</v>
      </c>
      <c r="D140" s="20">
        <f t="shared" si="30"/>
        <v>12.249999999999968</v>
      </c>
      <c r="E140" s="20">
        <f t="shared" si="31"/>
        <v>79.502499999999799</v>
      </c>
      <c r="F140" s="20">
        <f t="shared" si="32"/>
        <v>11.249999999999968</v>
      </c>
      <c r="G140" s="20">
        <f>1</f>
        <v>1</v>
      </c>
      <c r="H140" s="20">
        <f t="shared" si="33"/>
        <v>7.9502499999999898</v>
      </c>
      <c r="I140" s="20" t="str">
        <f t="shared" si="34"/>
        <v>1+7,95024999999999j</v>
      </c>
      <c r="K140" s="20" t="str">
        <f t="shared" si="35"/>
        <v>11,25+89,4403124999996j</v>
      </c>
      <c r="M140" s="20" t="str">
        <f t="shared" si="28"/>
        <v>90,7524999999998+89,4403124999996j</v>
      </c>
      <c r="O140" s="20" t="str">
        <f t="shared" si="29"/>
        <v>0,444397309683091-0,437971783170875j</v>
      </c>
      <c r="S140" s="20">
        <f t="shared" si="36"/>
        <v>0.62394571214765548</v>
      </c>
      <c r="U140" s="20">
        <f t="shared" si="4"/>
        <v>1.1757352941176471</v>
      </c>
      <c r="V140" s="20">
        <f t="shared" si="5"/>
        <v>0.948125</v>
      </c>
      <c r="X140" s="20">
        <f t="shared" si="47"/>
        <v>1E-3</v>
      </c>
      <c r="Y140" s="20">
        <f t="shared" si="6"/>
        <v>6.49</v>
      </c>
      <c r="Z140" s="20">
        <f t="shared" si="48"/>
        <v>3.4999999999999956</v>
      </c>
      <c r="AA140" s="20">
        <f t="shared" si="37"/>
        <v>12.249999999999968</v>
      </c>
      <c r="AB140" s="20">
        <f t="shared" si="38"/>
        <v>79.502499999999799</v>
      </c>
      <c r="AC140" s="20">
        <f t="shared" si="39"/>
        <v>11.249999999999968</v>
      </c>
      <c r="AD140" s="20">
        <v>1</v>
      </c>
      <c r="AE140" s="20">
        <f t="shared" si="40"/>
        <v>2.2714999999999971E-2</v>
      </c>
      <c r="AF140" s="20" t="str">
        <f t="shared" si="41"/>
        <v>1+0,022715j</v>
      </c>
      <c r="AH140" s="20" t="str">
        <f t="shared" si="42"/>
        <v>11,25+0,255543749999999j</v>
      </c>
      <c r="AI140" s="20" t="str">
        <f t="shared" si="43"/>
        <v>90,7524999999998+0,255543749999999j</v>
      </c>
      <c r="AK140" s="20" t="str">
        <f t="shared" si="44"/>
        <v>0,876029526867662-0,00246675155402317j</v>
      </c>
      <c r="AO140" s="20">
        <f t="shared" si="45"/>
        <v>0.87603299983916638</v>
      </c>
      <c r="AP140" s="20">
        <v>70</v>
      </c>
      <c r="AR140" s="20">
        <f>Compensation!$C$16</f>
        <v>1.0249999999999999</v>
      </c>
    </row>
    <row r="141" spans="1:83" s="20" customFormat="1">
      <c r="A141" s="20">
        <f t="shared" si="0"/>
        <v>0.35</v>
      </c>
      <c r="B141" s="20">
        <f t="shared" si="1"/>
        <v>6.49</v>
      </c>
      <c r="C141" s="20">
        <f t="shared" si="46"/>
        <v>3.5499999999999954</v>
      </c>
      <c r="D141" s="20">
        <f t="shared" si="30"/>
        <v>12.602499999999967</v>
      </c>
      <c r="E141" s="20">
        <f t="shared" si="31"/>
        <v>81.790224999999793</v>
      </c>
      <c r="F141" s="20">
        <f t="shared" si="32"/>
        <v>11.602499999999967</v>
      </c>
      <c r="G141" s="20">
        <f>1</f>
        <v>1</v>
      </c>
      <c r="H141" s="20">
        <f t="shared" si="33"/>
        <v>8.0638249999999889</v>
      </c>
      <c r="I141" s="20" t="str">
        <f t="shared" si="34"/>
        <v>1+8,06382499999999j</v>
      </c>
      <c r="K141" s="20" t="str">
        <f t="shared" si="35"/>
        <v>11,6025+93,5605295624996j</v>
      </c>
      <c r="M141" s="20" t="str">
        <f t="shared" si="28"/>
        <v>93,3927249999998+93,5605295624996j</v>
      </c>
      <c r="O141" s="20" t="str">
        <f t="shared" si="29"/>
        <v>0,437097211802222-0,437882571758219j</v>
      </c>
      <c r="S141" s="20">
        <f t="shared" si="36"/>
        <v>0.61870438758333401</v>
      </c>
      <c r="U141" s="20">
        <f t="shared" si="4"/>
        <v>1.1757352941176471</v>
      </c>
      <c r="V141" s="20">
        <f t="shared" si="5"/>
        <v>0.948125</v>
      </c>
      <c r="X141" s="20">
        <f t="shared" si="47"/>
        <v>1E-3</v>
      </c>
      <c r="Y141" s="20">
        <f t="shared" si="6"/>
        <v>6.49</v>
      </c>
      <c r="Z141" s="20">
        <f t="shared" si="48"/>
        <v>3.5499999999999954</v>
      </c>
      <c r="AA141" s="20">
        <f t="shared" si="37"/>
        <v>12.602499999999967</v>
      </c>
      <c r="AB141" s="20">
        <f t="shared" si="38"/>
        <v>81.790224999999793</v>
      </c>
      <c r="AC141" s="20">
        <f t="shared" si="39"/>
        <v>11.602499999999967</v>
      </c>
      <c r="AD141" s="20">
        <v>1</v>
      </c>
      <c r="AE141" s="20">
        <f t="shared" si="40"/>
        <v>2.3039499999999973E-2</v>
      </c>
      <c r="AF141" s="20" t="str">
        <f t="shared" si="41"/>
        <v>1+0,0230395j</v>
      </c>
      <c r="AH141" s="20" t="str">
        <f t="shared" si="42"/>
        <v>11,6025+0,267315798749999j</v>
      </c>
      <c r="AI141" s="20" t="str">
        <f t="shared" si="43"/>
        <v>93,3927249999998+0,267315798749999j</v>
      </c>
      <c r="AK141" s="20" t="str">
        <f t="shared" si="44"/>
        <v>0,875759379852337-0,00250666546176944j</v>
      </c>
      <c r="AO141" s="20">
        <f t="shared" si="45"/>
        <v>0.87576296722976765</v>
      </c>
      <c r="AP141" s="20">
        <v>71</v>
      </c>
      <c r="AR141" s="20">
        <f>Compensation!$C$16</f>
        <v>1.0249999999999999</v>
      </c>
    </row>
    <row r="142" spans="1:83">
      <c r="CC142" s="18"/>
      <c r="CD142" s="18"/>
      <c r="CE142" s="18"/>
    </row>
    <row r="143" spans="1:83">
      <c r="CC143" s="18"/>
      <c r="CD143" s="18"/>
      <c r="CE143" s="18"/>
    </row>
    <row r="144" spans="1:83">
      <c r="A144" s="16"/>
      <c r="B144" s="16"/>
      <c r="C144" s="17"/>
      <c r="D144" s="16"/>
      <c r="E144" s="16"/>
      <c r="F144" s="16"/>
      <c r="G144" s="16"/>
      <c r="H144" s="16"/>
      <c r="I144" s="16"/>
      <c r="J144" s="16"/>
      <c r="K144" s="16"/>
      <c r="L144" s="16"/>
      <c r="M144" s="16"/>
      <c r="N144" s="16"/>
      <c r="O144" s="16"/>
      <c r="P144" s="16"/>
      <c r="Q144" s="16"/>
      <c r="R144" s="16"/>
      <c r="S144" s="17"/>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CC144" s="18"/>
      <c r="CD144" s="18"/>
      <c r="CE144" s="18"/>
    </row>
    <row r="145" spans="81:83">
      <c r="CC145" s="18"/>
      <c r="CD145" s="18"/>
      <c r="CE145" s="18"/>
    </row>
    <row r="146" spans="81:83">
      <c r="CC146" s="18"/>
      <c r="CD146" s="18"/>
      <c r="CE146" s="18"/>
    </row>
    <row r="147" spans="81:83">
      <c r="CC147" s="18"/>
      <c r="CD147" s="18"/>
      <c r="CE147" s="18"/>
    </row>
    <row r="148" spans="81:83">
      <c r="CC148" s="18"/>
      <c r="CD148" s="18"/>
      <c r="CE148" s="18"/>
    </row>
    <row r="149" spans="81:83">
      <c r="CC149" s="18"/>
      <c r="CD149" s="18"/>
      <c r="CE149" s="18"/>
    </row>
    <row r="150" spans="81:83">
      <c r="CC150" s="18"/>
      <c r="CD150" s="18"/>
      <c r="CE150" s="18"/>
    </row>
    <row r="151" spans="81:83">
      <c r="CC151" s="18"/>
      <c r="CD151" s="18"/>
      <c r="CE151" s="18"/>
    </row>
    <row r="152" spans="81:83">
      <c r="CC152" s="18"/>
      <c r="CD152" s="18"/>
      <c r="CE152" s="18"/>
    </row>
    <row r="153" spans="81:83">
      <c r="CC153" s="18"/>
      <c r="CD153" s="18"/>
      <c r="CE153" s="18"/>
    </row>
    <row r="154" spans="81:83">
      <c r="CC154" s="18"/>
      <c r="CD154" s="18"/>
      <c r="CE154" s="18"/>
    </row>
    <row r="155" spans="81:83">
      <c r="CC155" s="18"/>
      <c r="CD155" s="18"/>
      <c r="CE155" s="18"/>
    </row>
    <row r="156" spans="81:83">
      <c r="CC156" s="18"/>
      <c r="CD156" s="18"/>
      <c r="CE156" s="18"/>
    </row>
    <row r="157" spans="81:83">
      <c r="CC157" s="18"/>
      <c r="CD157" s="18"/>
      <c r="CE157" s="18"/>
    </row>
    <row r="158" spans="81:83">
      <c r="CC158" s="18"/>
      <c r="CD158" s="18"/>
      <c r="CE158" s="18"/>
    </row>
    <row r="159" spans="81:83">
      <c r="CC159" s="18"/>
      <c r="CD159" s="18"/>
      <c r="CE159" s="18"/>
    </row>
    <row r="160" spans="81:83">
      <c r="CC160" s="18"/>
      <c r="CD160" s="18"/>
      <c r="CE160" s="18"/>
    </row>
    <row r="161" spans="81:83">
      <c r="CC161" s="18"/>
      <c r="CD161" s="18"/>
      <c r="CE161" s="18"/>
    </row>
    <row r="162" spans="81:83">
      <c r="CC162" s="18"/>
      <c r="CD162" s="18"/>
      <c r="CE162" s="18"/>
    </row>
    <row r="163" spans="81:83">
      <c r="CC163" s="18"/>
      <c r="CD163" s="18"/>
      <c r="CE163" s="18"/>
    </row>
    <row r="164" spans="81:83">
      <c r="CC164" s="18"/>
      <c r="CD164" s="18"/>
      <c r="CE164" s="18"/>
    </row>
    <row r="165" spans="81:83">
      <c r="CC165" s="18"/>
      <c r="CD165" s="18"/>
      <c r="CE165" s="18"/>
    </row>
    <row r="166" spans="81:83">
      <c r="CC166" s="18"/>
      <c r="CD166" s="18"/>
      <c r="CE166" s="18"/>
    </row>
    <row r="167" spans="81:83">
      <c r="CC167" s="18"/>
      <c r="CD167" s="18"/>
      <c r="CE167" s="18"/>
    </row>
    <row r="168" spans="81:83">
      <c r="CC168" s="18"/>
      <c r="CD168" s="18"/>
      <c r="CE168" s="18"/>
    </row>
    <row r="169" spans="81:83">
      <c r="CC169" s="18"/>
      <c r="CD169" s="18"/>
      <c r="CE169" s="18"/>
    </row>
    <row r="170" spans="81:83">
      <c r="CC170" s="18"/>
      <c r="CD170" s="18"/>
      <c r="CE170" s="18"/>
    </row>
    <row r="171" spans="81:83">
      <c r="CC171" s="18"/>
      <c r="CD171" s="18"/>
      <c r="CE171" s="18"/>
    </row>
    <row r="172" spans="81:83">
      <c r="CC172" s="18"/>
      <c r="CD172" s="18"/>
      <c r="CE172" s="18"/>
    </row>
    <row r="173" spans="81:83">
      <c r="CC173" s="18"/>
      <c r="CD173" s="18"/>
      <c r="CE173" s="18"/>
    </row>
    <row r="174" spans="81:83">
      <c r="CC174" s="18"/>
      <c r="CD174" s="18"/>
      <c r="CE174" s="18"/>
    </row>
    <row r="175" spans="81:83">
      <c r="CC175" s="18"/>
      <c r="CD175" s="18"/>
      <c r="CE175" s="18"/>
    </row>
    <row r="176" spans="81:83">
      <c r="CC176" s="18"/>
      <c r="CD176" s="18"/>
      <c r="CE176" s="18"/>
    </row>
    <row r="177" spans="1:83">
      <c r="CC177" s="18"/>
      <c r="CD177" s="18"/>
      <c r="CE177" s="18"/>
    </row>
    <row r="178" spans="1:83">
      <c r="CC178" s="18"/>
      <c r="CD178" s="18"/>
      <c r="CE178" s="18"/>
    </row>
    <row r="179" spans="1:83">
      <c r="E179" t="s">
        <v>115</v>
      </c>
      <c r="CC179" s="18"/>
      <c r="CD179" s="18"/>
      <c r="CE179" s="18"/>
    </row>
    <row r="180" spans="1:83">
      <c r="CC180" s="18"/>
      <c r="CD180" s="18"/>
      <c r="CE180" s="18"/>
    </row>
    <row r="181" spans="1:83">
      <c r="A181" t="s">
        <v>48</v>
      </c>
      <c r="J181" t="s">
        <v>69</v>
      </c>
      <c r="CC181" s="18"/>
      <c r="CD181" s="18"/>
      <c r="CE181" s="18"/>
    </row>
    <row r="182" spans="1:83" ht="18.75">
      <c r="A182" s="8" t="s">
        <v>49</v>
      </c>
      <c r="B182" s="9">
        <f>10^-3</f>
        <v>1E-3</v>
      </c>
      <c r="E182" s="437" t="s">
        <v>66</v>
      </c>
      <c r="F182" s="437"/>
      <c r="G182" s="437"/>
      <c r="J182" s="10" t="s">
        <v>71</v>
      </c>
      <c r="K182" s="7">
        <f>(1/(2*PI()*fllc*kHz*Re_fl*Qe_selected))/picoF</f>
        <v>23731.850116350193</v>
      </c>
      <c r="L182" s="7"/>
      <c r="M182" s="10" t="s">
        <v>70</v>
      </c>
      <c r="CC182" s="18"/>
      <c r="CD182" s="18"/>
      <c r="CE182" s="18"/>
    </row>
    <row r="183" spans="1:83" ht="18.75">
      <c r="A183" s="8" t="s">
        <v>50</v>
      </c>
      <c r="B183" s="9">
        <f>(10^-6)</f>
        <v>9.9999999999999995E-7</v>
      </c>
      <c r="E183" s="437" t="s">
        <v>67</v>
      </c>
      <c r="F183" s="437"/>
      <c r="G183" s="437"/>
      <c r="J183" s="10" t="s">
        <v>119</v>
      </c>
      <c r="K183" s="10">
        <f>(IF(Cr_initial&lt;10000,K184*10^INT(LOG(Cr_initial)),K185*10^INT(LOG(Cr_initial))))*10^-6</f>
        <v>2.1999999999999999E-2</v>
      </c>
      <c r="L183" s="10"/>
      <c r="M183" s="10" t="str">
        <f>IF(Cr_initial&lt;10000,"pF","uF")</f>
        <v>uF</v>
      </c>
      <c r="CC183" s="18"/>
      <c r="CD183" s="18"/>
      <c r="CE183" s="18"/>
    </row>
    <row r="184" spans="1:83">
      <c r="A184" s="8" t="s">
        <v>51</v>
      </c>
      <c r="B184" s="9">
        <f>10^3</f>
        <v>1000</v>
      </c>
      <c r="E184" s="10">
        <v>1</v>
      </c>
      <c r="F184" s="10">
        <v>1.2</v>
      </c>
      <c r="G184" s="10"/>
      <c r="J184" s="10"/>
      <c r="K184" s="10">
        <f>IF((10^(LOG(Cr_initial)-INT(LOG(Cr_initial))))-VLOOKUP((10^(LOG(Cr_initial)-INT(LOG(Cr_initial)))),C_s1:C_f1,1)&lt;VLOOKUP((10^(LOG(Cr_initial)-INT(LOG(Cr_initial)))),C_s1:C_f1,2)-(10^(LOG(Cr_initial)-INT(LOG(Cr_initial)))),VLOOKUP((10^(LOG(Cr_initial)-INT(LOG(Cr_initial)))),C_s1:C_f1,1),VLOOKUP((10^(LOG(Cr_initial)-INT(LOG(Cr_initial)))),C_s1:C_f1,2))</f>
        <v>2.2000000000000002</v>
      </c>
      <c r="L184" s="10"/>
      <c r="M184" s="10"/>
      <c r="CC184" s="18"/>
      <c r="CD184" s="18"/>
      <c r="CE184" s="18"/>
    </row>
    <row r="185" spans="1:83">
      <c r="A185" s="8" t="s">
        <v>52</v>
      </c>
      <c r="B185" s="9">
        <f>10^-3</f>
        <v>1E-3</v>
      </c>
      <c r="E185" s="10">
        <v>1.2</v>
      </c>
      <c r="F185" s="10">
        <v>1.5</v>
      </c>
      <c r="G185" s="10"/>
      <c r="J185" s="10"/>
      <c r="K185" s="10">
        <f>IF((10^(LOG(Cr_initial)-INT(LOG(Cr_initial))))-VLOOKUP((10^(LOG(Cr_initial)-INT(LOG(Cr_initial)))),C_s2:C_f2,1)&lt;VLOOKUP((10^(LOG(Cr_initial)-INT(LOG(Cr_initial)))),C_s2:C_f2,2)-(10^(LOG(Cr_initial)-INT(LOG(Cr_initial)))),VLOOKUP((10^(LOG(Cr_initial)-INT(LOG(Cr_initial)))),C_s2:C_f2,1),VLOOKUP((10^(LOG(Cr_initial)-INT(LOG(Cr_initial)))),C_s2:C_f2,2))</f>
        <v>2.2000000000000002</v>
      </c>
      <c r="L185" s="10"/>
      <c r="M185" s="10"/>
      <c r="CC185" s="18"/>
      <c r="CD185" s="18"/>
      <c r="CE185" s="18"/>
    </row>
    <row r="186" spans="1:83">
      <c r="A186" s="8" t="s">
        <v>53</v>
      </c>
      <c r="B186" s="9">
        <f>10^-3</f>
        <v>1E-3</v>
      </c>
      <c r="E186" s="10">
        <v>1.5</v>
      </c>
      <c r="F186" s="10">
        <v>1.8</v>
      </c>
      <c r="G186" s="10"/>
      <c r="CC186" s="18"/>
      <c r="CD186" s="18"/>
      <c r="CE186" s="18"/>
    </row>
    <row r="187" spans="1:83">
      <c r="A187" s="8" t="s">
        <v>54</v>
      </c>
      <c r="B187" s="9">
        <f>10^-3</f>
        <v>1E-3</v>
      </c>
      <c r="E187" s="10">
        <v>1.8</v>
      </c>
      <c r="F187" s="10">
        <v>2.2000000000000002</v>
      </c>
      <c r="G187" s="10"/>
      <c r="CC187" s="18"/>
      <c r="CD187" s="18"/>
      <c r="CE187" s="18"/>
    </row>
    <row r="188" spans="1:83">
      <c r="A188" s="8" t="s">
        <v>55</v>
      </c>
      <c r="B188" s="9">
        <f>10^-6</f>
        <v>9.9999999999999995E-7</v>
      </c>
      <c r="E188" s="10">
        <v>2.2000000000000002</v>
      </c>
      <c r="F188" s="10">
        <v>2.7</v>
      </c>
      <c r="G188" s="10"/>
      <c r="J188" t="s">
        <v>108</v>
      </c>
      <c r="CC188" s="18"/>
      <c r="CD188" s="18"/>
      <c r="CE188" s="18"/>
    </row>
    <row r="189" spans="1:83">
      <c r="A189" s="8" t="s">
        <v>56</v>
      </c>
      <c r="B189" s="9">
        <f>10^-6</f>
        <v>9.9999999999999995E-7</v>
      </c>
      <c r="E189" s="10">
        <v>2.7</v>
      </c>
      <c r="F189" s="10">
        <v>3.3</v>
      </c>
      <c r="G189" s="10"/>
      <c r="J189" t="s">
        <v>109</v>
      </c>
      <c r="K189" t="e">
        <f>1/(2*PI()*10*kHz*Rcs_LLC*mOhm)/picoF</f>
        <v>#REF!</v>
      </c>
      <c r="M189" s="10" t="s">
        <v>70</v>
      </c>
      <c r="CC189" s="18"/>
      <c r="CD189" s="18"/>
      <c r="CE189" s="18"/>
    </row>
    <row r="190" spans="1:83">
      <c r="A190" s="8" t="s">
        <v>57</v>
      </c>
      <c r="B190" s="9">
        <f>10^-9</f>
        <v>1.0000000000000001E-9</v>
      </c>
      <c r="E190" s="10">
        <v>3.3</v>
      </c>
      <c r="F190" s="10">
        <v>3.9</v>
      </c>
      <c r="G190" s="10"/>
      <c r="J190" t="s">
        <v>110</v>
      </c>
      <c r="K190" t="e">
        <f>(IF(C_1initial&lt;10000,K191*10^INT(LOG(C_1initial)),K192*10^INT(LOG(C_1initial))))*10^-6</f>
        <v>#REF!</v>
      </c>
      <c r="M190" s="10" t="e">
        <f>IF(C_1initial&lt;10000,"pF","uF")</f>
        <v>#REF!</v>
      </c>
      <c r="CC190" s="18"/>
      <c r="CD190" s="18"/>
      <c r="CE190" s="18"/>
    </row>
    <row r="191" spans="1:83">
      <c r="A191" s="8" t="s">
        <v>58</v>
      </c>
      <c r="B191" s="9">
        <f>10^-3</f>
        <v>1E-3</v>
      </c>
      <c r="E191" s="10">
        <v>3.9</v>
      </c>
      <c r="F191" s="10">
        <v>4.7</v>
      </c>
      <c r="G191" s="10"/>
      <c r="K191" t="e">
        <f>IF((10^(LOG(C_1initial)-INT(LOG(C_1initial))))-VLOOKUP((10^(LOG(C_1initial)-INT(LOG(C_1initial)))),C_s1:C_f1,1)&lt;VLOOKUP((10^(LOG(C_1initial)-INT(LOG(C_1initial)))),C_s1:C_f1,2)-(10^(LOG(C_1initial)-INT(LOG(C_1initial)))),VLOOKUP((10^(LOG(C_1initial)-INT(LOG(C_1initial)))),C_s1:C_f1,1),VLOOKUP((10^(LOG(C_1initial)-INT(LOG(C_1initial)))),C_s1:C_f1,2))</f>
        <v>#REF!</v>
      </c>
      <c r="CC191" s="18"/>
      <c r="CD191" s="18"/>
      <c r="CE191" s="18"/>
    </row>
    <row r="192" spans="1:83">
      <c r="A192" s="8" t="s">
        <v>59</v>
      </c>
      <c r="B192" s="9">
        <f>10^-12</f>
        <v>9.9999999999999998E-13</v>
      </c>
      <c r="E192" s="10">
        <v>4.7</v>
      </c>
      <c r="F192" s="10">
        <v>5.6</v>
      </c>
      <c r="G192" s="10"/>
      <c r="K192" t="e">
        <f>IF((10^(LOG(C_1initial)-INT(LOG(C_1initial))))-VLOOKUP((10^(LOG(C_1initial)-INT(LOG(C_1initial)))),C_s2:C_f2,1)&lt;VLOOKUP((10^(LOG(C_1initial)-INT(LOG(C_1initial)))),C_s2:C_f2,2)-(10^(LOG(C_1initial)-INT(LOG(C_1initial)))),VLOOKUP((10^(LOG(C_1initial)-INT(LOG(C_1initial)))),C_s2:C_f2,1),VLOOKUP((10^(LOG(C_1initial)-INT(LOG(C_1initial)))),C_s2:C_f2,2))</f>
        <v>#REF!</v>
      </c>
      <c r="CC192" s="18"/>
      <c r="CD192" s="18"/>
      <c r="CE192" s="18"/>
    </row>
    <row r="193" spans="1:83">
      <c r="A193" s="8" t="s">
        <v>60</v>
      </c>
      <c r="B193" s="9">
        <f>10^6</f>
        <v>1000000</v>
      </c>
      <c r="E193" s="10">
        <v>5.6</v>
      </c>
      <c r="F193" s="10">
        <v>6.8</v>
      </c>
      <c r="G193" s="10"/>
      <c r="CC193" s="18"/>
      <c r="CD193" s="18"/>
      <c r="CE193" s="18"/>
    </row>
    <row r="194" spans="1:83">
      <c r="A194" s="8" t="s">
        <v>61</v>
      </c>
      <c r="B194" s="9">
        <f>10^-6</f>
        <v>9.9999999999999995E-7</v>
      </c>
      <c r="E194" s="10">
        <v>6.8</v>
      </c>
      <c r="F194" s="10">
        <v>8.1999999999999993</v>
      </c>
      <c r="G194" s="10"/>
      <c r="CC194" s="18"/>
      <c r="CD194" s="18"/>
      <c r="CE194" s="18"/>
    </row>
    <row r="195" spans="1:83">
      <c r="A195" s="8" t="s">
        <v>62</v>
      </c>
      <c r="B195" s="9">
        <f>10^3</f>
        <v>1000</v>
      </c>
      <c r="E195" s="10">
        <v>8.1999999999999993</v>
      </c>
      <c r="F195" s="10">
        <v>10</v>
      </c>
      <c r="G195" s="10"/>
      <c r="J195" t="s">
        <v>116</v>
      </c>
      <c r="CC195" s="18"/>
      <c r="CD195" s="18"/>
      <c r="CE195" s="18"/>
    </row>
    <row r="196" spans="1:83">
      <c r="A196" s="8" t="s">
        <v>63</v>
      </c>
      <c r="B196" s="9">
        <f>10^-9</f>
        <v>1.0000000000000001E-9</v>
      </c>
      <c r="E196" s="437" t="s">
        <v>68</v>
      </c>
      <c r="F196" s="437"/>
      <c r="G196" s="437"/>
      <c r="J196" t="s">
        <v>117</v>
      </c>
      <c r="K196" t="e">
        <f>Ihfr_pfc/(8*f_pfc*kHz*deltaVin)/picoF</f>
        <v>#REF!</v>
      </c>
      <c r="M196" t="s">
        <v>70</v>
      </c>
      <c r="CC196" s="18"/>
      <c r="CD196" s="18"/>
      <c r="CE196" s="18"/>
    </row>
    <row r="197" spans="1:83">
      <c r="A197" s="8" t="s">
        <v>64</v>
      </c>
      <c r="B197" s="9">
        <f>10^-9</f>
        <v>1.0000000000000001E-9</v>
      </c>
      <c r="E197" s="10">
        <v>1</v>
      </c>
      <c r="F197" s="10">
        <v>1.5</v>
      </c>
      <c r="G197" s="10"/>
      <c r="J197" t="s">
        <v>118</v>
      </c>
      <c r="K197" t="e">
        <f>(IF(Cin_initial&lt;10000,K198*10^INT(LOG(Cin_initial)),K199*10^INT(LOG(Cin_initial))))*10^-6</f>
        <v>#REF!</v>
      </c>
      <c r="M197" t="e">
        <f>IF(Cin_initial&lt;10000,"pF","uF")</f>
        <v>#REF!</v>
      </c>
      <c r="CC197" s="18"/>
      <c r="CD197" s="18"/>
      <c r="CE197" s="18"/>
    </row>
    <row r="198" spans="1:83">
      <c r="A198" s="8" t="s">
        <v>65</v>
      </c>
      <c r="B198" s="9">
        <f>10^-6</f>
        <v>9.9999999999999995E-7</v>
      </c>
      <c r="E198" s="10">
        <v>1.5</v>
      </c>
      <c r="F198" s="10">
        <v>2.2000000000000002</v>
      </c>
      <c r="G198" s="10"/>
      <c r="K198" t="e">
        <f>IF((10^(LOG(Cin_initial)-INT(LOG(Cin_initial))))-VLOOKUP((10^(LOG(Cin_initial)-INT(LOG(Cin_initial)))),C_s1:C_f1,1)&lt;VLOOKUP((10^(LOG(Cin_initial)-INT(LOG(Cin_initial)))),C_s1:C_f1,2)-(10^(LOG(Cin_initial)-INT(LOG(Cin_initial)))),VLOOKUP((10^(LOG(Cin_initial)-INT(LOG(Cin_initial)))),C_s1:C_f1,1),VLOOKUP((10^(LOG(Cin_initial)-INT(LOG(Cin_initial)))),C_s1:C_f1,2))</f>
        <v>#REF!</v>
      </c>
      <c r="CC198" s="18"/>
      <c r="CD198" s="18"/>
      <c r="CE198" s="18"/>
    </row>
    <row r="199" spans="1:83">
      <c r="E199" s="10">
        <v>2.2000000000000002</v>
      </c>
      <c r="F199" s="10">
        <v>2.7</v>
      </c>
      <c r="G199" s="10"/>
      <c r="K199" t="e">
        <f>IF((10^(LOG(Cin_initial)-INT(LOG(Cin_initial))))-VLOOKUP((10^(LOG(Cin_initial)-INT(LOG(Cin_initial)))),C_s2:C_f2,1)&gt;VLOOKUP((10^(LOG(Cin_initial)-INT(LOG(Cin_initial)))),C_s2:C_f2,2)-(10^(LOG(Cin_initial)-INT(LOG(Cin_initial)))),VLOOKUP((10^(LOG(Cin_initial)-INT(LOG(Cin_initial)))),C_s2:C_f2,1),VLOOKUP((10^(LOG(Cin_initial)-INT(LOG(Cin_initial)))),C_s2:C_f2,2))</f>
        <v>#REF!</v>
      </c>
      <c r="CC199" s="18"/>
      <c r="CD199" s="18"/>
      <c r="CE199" s="18"/>
    </row>
    <row r="200" spans="1:83">
      <c r="E200" s="10">
        <v>2.7</v>
      </c>
      <c r="F200" s="10">
        <v>3.3</v>
      </c>
      <c r="G200" s="10"/>
      <c r="CC200" s="18"/>
      <c r="CD200" s="18"/>
      <c r="CE200" s="18"/>
    </row>
    <row r="201" spans="1:83">
      <c r="E201" s="10">
        <v>3.3</v>
      </c>
      <c r="F201" s="10">
        <v>4.7</v>
      </c>
      <c r="G201" s="10"/>
      <c r="CC201" s="18"/>
      <c r="CD201" s="18"/>
      <c r="CE201" s="18"/>
    </row>
    <row r="202" spans="1:83">
      <c r="E202" s="10">
        <v>4.7</v>
      </c>
      <c r="F202" s="10">
        <v>6.8</v>
      </c>
      <c r="G202" s="10"/>
      <c r="J202" t="s">
        <v>120</v>
      </c>
      <c r="CC202" s="18"/>
      <c r="CD202" s="18"/>
      <c r="CE202" s="18"/>
    </row>
    <row r="203" spans="1:83">
      <c r="E203" s="10">
        <v>6.8</v>
      </c>
      <c r="F203" s="10">
        <v>10</v>
      </c>
      <c r="J203" t="s">
        <v>121</v>
      </c>
      <c r="K203" t="e">
        <f>((2*Pout*tH*ms)/(Vblk_min^2-Vblk_hu^2))/picoF</f>
        <v>#REF!</v>
      </c>
      <c r="M203" t="s">
        <v>70</v>
      </c>
      <c r="CC203" s="18"/>
      <c r="CD203" s="18"/>
      <c r="CE203" s="18"/>
    </row>
    <row r="204" spans="1:83">
      <c r="J204" t="s">
        <v>122</v>
      </c>
      <c r="K204" t="e">
        <f>(IF(Cblk_initial&lt;10000,K205*10^INT(LOG(Cblk_initial)),K206*10^INT(LOG(Cblk_initial))))*10^-6</f>
        <v>#REF!</v>
      </c>
      <c r="M204" t="e">
        <f>IF(Cblk_initial&lt;10000,"pF","uF")</f>
        <v>#REF!</v>
      </c>
      <c r="CC204" s="18"/>
      <c r="CD204" s="18"/>
      <c r="CE204" s="18"/>
    </row>
    <row r="205" spans="1:83">
      <c r="K205" t="e">
        <f>IF((10^(LOG(Cblk_initial)-INT(LOG(Cblk_initial))))-VLOOKUP((10^(LOG(Cblk_initial)-INT(LOG(Cblk_initial)))),C_s1:C_f1,1)&lt;VLOOKUP((10^(LOG(Cblk_initial)-INT(LOG(Cblk_initial)))),C_s1:C_f1,2)-(10^(LOG(Cblk_initial)-INT(LOG(Cblk_initial)))),VLOOKUP((10^(LOG(Cblk_initial)-INT(LOG(Cblk_initial)))),C_s1:C_f1,1),VLOOKUP((10^(LOG(Cblk_initial)-INT(LOG(Cblk_initial)))),C_s1:C_f1,2))</f>
        <v>#REF!</v>
      </c>
      <c r="CC205" s="18"/>
      <c r="CD205" s="18"/>
      <c r="CE205" s="18"/>
    </row>
    <row r="206" spans="1:83">
      <c r="K206" t="e">
        <f>IF((10^(LOG(Cblk_initial)-INT(LOG(Cblk_initial))))-VLOOKUP((10^(LOG(Cblk_initial)-INT(LOG(Cblk_initial)))),C_s2:C_f2,1)&lt;VLOOKUP((10^(LOG(Cblk_initial)-INT(LOG(Cblk_initial)))),C_s2:C_f2,2)-(10^(LOG(Cblk_initial)-INT(LOG(Cblk_initial)))),VLOOKUP((10^(LOG(Cblk_initial)-INT(LOG(Cblk_initial)))),C_s2:C_f2,1),VLOOKUP((10^(LOG(Cblk_initial)-INT(LOG(Cblk_initial)))),C_s2:C_f2,2))</f>
        <v>#REF!</v>
      </c>
      <c r="CC206" s="18"/>
      <c r="CD206" s="18"/>
      <c r="CE206" s="18"/>
    </row>
    <row r="207" spans="1:83">
      <c r="CC207" s="18"/>
      <c r="CD207" s="18"/>
      <c r="CE207" s="18"/>
    </row>
    <row r="208" spans="1:83">
      <c r="CC208" s="18"/>
      <c r="CD208" s="18"/>
      <c r="CE208" s="18"/>
    </row>
    <row r="209" spans="1:83">
      <c r="A209" t="s">
        <v>316</v>
      </c>
      <c r="CC209" s="18"/>
      <c r="CD209" s="18"/>
      <c r="CE209" s="18"/>
    </row>
    <row r="210" spans="1:83">
      <c r="A210" t="s">
        <v>419</v>
      </c>
      <c r="CC210" s="18"/>
      <c r="CD210" s="18"/>
      <c r="CE210" s="18"/>
    </row>
    <row r="211" spans="1:83">
      <c r="A211" t="s">
        <v>520</v>
      </c>
      <c r="CC211" s="18"/>
      <c r="CD211" s="18"/>
      <c r="CE211" s="18"/>
    </row>
    <row r="212" spans="1:83">
      <c r="A212" t="s">
        <v>385</v>
      </c>
      <c r="CC212" s="18"/>
      <c r="CD212" s="18"/>
      <c r="CE212" s="18"/>
    </row>
    <row r="213" spans="1:83">
      <c r="A213" t="s">
        <v>551</v>
      </c>
      <c r="CC213" s="18"/>
      <c r="CD213" s="18"/>
      <c r="CE213" s="18"/>
    </row>
    <row r="214" spans="1:83">
      <c r="A214" t="s">
        <v>327</v>
      </c>
      <c r="CC214" s="18"/>
      <c r="CD214" s="18"/>
      <c r="CE214" s="18"/>
    </row>
    <row r="215" spans="1:83">
      <c r="A215" t="s">
        <v>521</v>
      </c>
      <c r="CC215" s="18"/>
      <c r="CD215" s="18"/>
      <c r="CE215" s="18"/>
    </row>
    <row r="216" spans="1:83">
      <c r="A216" t="s">
        <v>550</v>
      </c>
      <c r="CC216" s="18"/>
      <c r="CD216" s="18"/>
      <c r="CE216" s="18"/>
    </row>
    <row r="217" spans="1:83">
      <c r="CC217" s="18"/>
      <c r="CD217" s="18"/>
      <c r="CE217" s="18"/>
    </row>
    <row r="218" spans="1:83">
      <c r="CC218" s="18"/>
      <c r="CD218" s="18"/>
      <c r="CE218" s="18"/>
    </row>
    <row r="219" spans="1:83">
      <c r="A219" t="s">
        <v>593</v>
      </c>
      <c r="CC219" s="18"/>
      <c r="CD219" s="18"/>
      <c r="CE219" s="18"/>
    </row>
    <row r="220" spans="1:83">
      <c r="A220" t="s">
        <v>592</v>
      </c>
      <c r="CC220" s="18"/>
      <c r="CD220" s="18"/>
      <c r="CE220" s="18"/>
    </row>
    <row r="221" spans="1:83">
      <c r="CC221" s="18"/>
      <c r="CD221" s="18"/>
      <c r="CE221" s="18"/>
    </row>
    <row r="222" spans="1:83">
      <c r="CC222" s="18"/>
      <c r="CD222" s="18"/>
      <c r="CE222" s="18"/>
    </row>
    <row r="223" spans="1:83">
      <c r="CC223" s="18"/>
      <c r="CD223" s="18"/>
      <c r="CE223" s="18"/>
    </row>
    <row r="224" spans="1:83">
      <c r="CC224" s="18"/>
      <c r="CD224" s="18"/>
      <c r="CE224" s="18"/>
    </row>
    <row r="225" spans="1:83">
      <c r="A225" t="s">
        <v>333</v>
      </c>
      <c r="B225" s="438" t="s">
        <v>151</v>
      </c>
      <c r="C225" s="438"/>
      <c r="D225" s="438"/>
      <c r="CC225" s="18"/>
      <c r="CD225" s="18"/>
      <c r="CE225" s="18"/>
    </row>
    <row r="226" spans="1:83">
      <c r="A226" t="s">
        <v>335</v>
      </c>
      <c r="B226" s="54">
        <v>24730</v>
      </c>
      <c r="C226" s="167">
        <v>28000</v>
      </c>
      <c r="D226" s="88">
        <f>(B226+C226)/2000</f>
        <v>26.364999999999998</v>
      </c>
      <c r="CC226" s="18"/>
      <c r="CD226" s="18"/>
      <c r="CE226" s="18"/>
    </row>
    <row r="227" spans="1:83">
      <c r="A227" t="s">
        <v>336</v>
      </c>
      <c r="B227" s="54">
        <v>17125</v>
      </c>
      <c r="C227" s="54">
        <v>19976</v>
      </c>
      <c r="D227" s="88">
        <f t="shared" ref="D227:D233" si="49">(B227+C227)/2000</f>
        <v>18.5505</v>
      </c>
      <c r="CC227" s="18"/>
      <c r="CD227" s="18"/>
      <c r="CE227" s="18"/>
    </row>
    <row r="228" spans="1:83">
      <c r="A228" t="s">
        <v>337</v>
      </c>
      <c r="B228" s="54">
        <v>12562</v>
      </c>
      <c r="C228" s="54">
        <v>13624</v>
      </c>
      <c r="D228" s="88">
        <f t="shared" si="49"/>
        <v>13.093</v>
      </c>
      <c r="CC228" s="18"/>
      <c r="CD228" s="18"/>
      <c r="CE228" s="18"/>
    </row>
    <row r="229" spans="1:83">
      <c r="A229" t="s">
        <v>338</v>
      </c>
      <c r="B229" s="54">
        <v>9018</v>
      </c>
      <c r="C229" s="54">
        <v>9813</v>
      </c>
      <c r="D229" s="88">
        <f t="shared" si="49"/>
        <v>9.4154999999999998</v>
      </c>
      <c r="CC229" s="18"/>
      <c r="CD229" s="18"/>
      <c r="CE229" s="18"/>
    </row>
    <row r="230" spans="1:83">
      <c r="A230" t="s">
        <v>339</v>
      </c>
      <c r="B230" s="54">
        <v>6478</v>
      </c>
      <c r="C230" s="54">
        <v>6849</v>
      </c>
      <c r="D230" s="88">
        <f t="shared" si="49"/>
        <v>6.6635</v>
      </c>
      <c r="CC230" s="18"/>
      <c r="CD230" s="18"/>
      <c r="CE230" s="18"/>
    </row>
    <row r="231" spans="1:83">
      <c r="A231" t="s">
        <v>340</v>
      </c>
      <c r="B231" s="54">
        <v>4450</v>
      </c>
      <c r="C231" s="54">
        <v>4732</v>
      </c>
      <c r="D231" s="88">
        <f t="shared" si="49"/>
        <v>4.5910000000000002</v>
      </c>
      <c r="CC231" s="18"/>
      <c r="CD231" s="18"/>
      <c r="CE231" s="18"/>
    </row>
    <row r="232" spans="1:83">
      <c r="A232" t="s">
        <v>341</v>
      </c>
      <c r="B232" s="54">
        <v>2422</v>
      </c>
      <c r="C232" s="54">
        <v>3038</v>
      </c>
      <c r="D232" s="88">
        <f t="shared" si="49"/>
        <v>2.73</v>
      </c>
      <c r="CC232" s="18"/>
      <c r="CD232" s="18"/>
      <c r="CE232" s="18"/>
    </row>
    <row r="233" spans="1:83">
      <c r="A233" t="s">
        <v>342</v>
      </c>
      <c r="B233" s="54">
        <v>0</v>
      </c>
      <c r="C233" s="54">
        <v>1344</v>
      </c>
      <c r="D233" s="88">
        <f t="shared" si="49"/>
        <v>0.67200000000000004</v>
      </c>
      <c r="CC233" s="18"/>
      <c r="CD233" s="18"/>
      <c r="CE233" s="18"/>
    </row>
    <row r="234" spans="1:83">
      <c r="CC234" s="18"/>
      <c r="CD234" s="18"/>
      <c r="CE234" s="18"/>
    </row>
    <row r="235" spans="1:83">
      <c r="CC235" s="18"/>
      <c r="CD235" s="18"/>
      <c r="CE235" s="18"/>
    </row>
    <row r="236" spans="1:83">
      <c r="CC236" s="18"/>
      <c r="CD236" s="18"/>
      <c r="CE236" s="18"/>
    </row>
    <row r="237" spans="1:83">
      <c r="CC237" s="18"/>
      <c r="CD237" s="18"/>
      <c r="CE237" s="18"/>
    </row>
    <row r="238" spans="1:83">
      <c r="CC238" s="18"/>
      <c r="CD238" s="18"/>
      <c r="CE238" s="18"/>
    </row>
    <row r="239" spans="1:83">
      <c r="CC239" s="18"/>
      <c r="CD239" s="18"/>
      <c r="CE239" s="18"/>
    </row>
    <row r="240" spans="1:83">
      <c r="CC240" s="18"/>
      <c r="CD240" s="18"/>
      <c r="CE240" s="18"/>
    </row>
    <row r="241" spans="1:83">
      <c r="CC241" s="18"/>
      <c r="CD241" s="18"/>
      <c r="CE241" s="18"/>
    </row>
    <row r="242" spans="1:83">
      <c r="CC242" s="18"/>
      <c r="CD242" s="18"/>
      <c r="CE242" s="18"/>
    </row>
    <row r="243" spans="1:83">
      <c r="CC243" s="18"/>
      <c r="CD243" s="18"/>
      <c r="CE243" s="18"/>
    </row>
    <row r="244" spans="1:83">
      <c r="CC244" s="18"/>
      <c r="CD244" s="18"/>
      <c r="CE244" s="18"/>
    </row>
    <row r="245" spans="1:83">
      <c r="CC245" s="18"/>
      <c r="CD245" s="18"/>
      <c r="CE245" s="18"/>
    </row>
    <row r="246" spans="1:83">
      <c r="CC246" s="18"/>
      <c r="CD246" s="18"/>
      <c r="CE246" s="18"/>
    </row>
    <row r="247" spans="1:83">
      <c r="A247" s="123" t="s">
        <v>412</v>
      </c>
      <c r="B247" t="s">
        <v>506</v>
      </c>
      <c r="CC247" s="18"/>
      <c r="CD247" s="18"/>
      <c r="CE247" s="18"/>
    </row>
    <row r="248" spans="1:83">
      <c r="CC248" s="18"/>
      <c r="CD248" s="18"/>
      <c r="CE248" s="18"/>
    </row>
    <row r="249" spans="1:83">
      <c r="A249" s="139" t="s">
        <v>392</v>
      </c>
      <c r="B249" s="119" t="e">
        <f>('DESIGN INPUTS AND CALCULATIONS'!#REF!*PI()/('DESIGN INPUTS AND CALCULATIONS'!C29))*'DESIGN INPUTS AND CALCULATIONS'!C27/(2*SQRT(2)*'DESIGN INPUTS AND CALCULATIONS'!C40)</f>
        <v>#REF!</v>
      </c>
      <c r="CC249" s="18"/>
      <c r="CD249" s="18"/>
      <c r="CE249" s="18"/>
    </row>
    <row r="250" spans="1:83">
      <c r="A250" s="139" t="s">
        <v>393</v>
      </c>
      <c r="B250" t="e">
        <f>(2*SQRT(2)/PI())*'DESIGN INPUTS AND CALCULATIONS'!C25*'DESIGN INPUTS AND CALCULATIONS'!C40/(2*PI()*'DESIGN INPUTS AND CALCULATIONS'!C97*0.000001*'DESIGN INPUTS AND CALCULATIONS'!#REF!*1000)</f>
        <v>#REF!</v>
      </c>
      <c r="CC250" s="18"/>
      <c r="CD250" s="18"/>
      <c r="CE250" s="18"/>
    </row>
    <row r="251" spans="1:83">
      <c r="A251" s="139" t="s">
        <v>394</v>
      </c>
      <c r="B251" t="e">
        <f>SQRT(B249*B249+B250*B250)</f>
        <v>#REF!</v>
      </c>
      <c r="CC251" s="18"/>
      <c r="CD251" s="18"/>
      <c r="CE251" s="18"/>
    </row>
    <row r="252" spans="1:83">
      <c r="A252" s="139" t="s">
        <v>395</v>
      </c>
      <c r="B252" t="e">
        <f>B251/(2*PI()*'DESIGN INPUTS AND CALCULATIONS'!C92*0.000001*'DESIGN INPUTS AND CALCULATIONS'!#REF!*1000)</f>
        <v>#REF!</v>
      </c>
      <c r="CC252" s="18"/>
      <c r="CD252" s="18"/>
      <c r="CE252" s="18"/>
    </row>
    <row r="253" spans="1:83">
      <c r="A253" s="139" t="s">
        <v>396</v>
      </c>
      <c r="B253" t="e">
        <f>'DESIGN INPUTS AND CALCULATIONS'!C32/2+SQRT(2)*B252</f>
        <v>#REF!</v>
      </c>
      <c r="CC253" s="18"/>
      <c r="CD253" s="18"/>
      <c r="CE253" s="18"/>
    </row>
    <row r="254" spans="1:83">
      <c r="A254" s="139" t="s">
        <v>397</v>
      </c>
      <c r="B254" t="e">
        <f>'DESIGN INPUTS AND CALCULATIONS'!C32/2-SQRT(2)*B252</f>
        <v>#REF!</v>
      </c>
      <c r="CC254" s="18"/>
      <c r="CD254" s="18"/>
      <c r="CE254" s="18"/>
    </row>
    <row r="255" spans="1:83">
      <c r="A255" s="139" t="s">
        <v>398</v>
      </c>
      <c r="B255" t="e">
        <f>B253-B254</f>
        <v>#REF!</v>
      </c>
      <c r="CC255" s="18"/>
      <c r="CD255" s="18"/>
      <c r="CE255" s="18"/>
    </row>
    <row r="256" spans="1:83">
      <c r="A256" s="140" t="s">
        <v>411</v>
      </c>
      <c r="B256" t="e">
        <f>B255/'DESIGN INPUTS AND CALCULATIONS'!C173+(1/('DESIGN INPUTS AND CALCULATIONS'!C170*0.000000000001))*'DESIGN INPUTS AND CALCULATIONS'!C167*0.001/(2*'DESIGN INPUTS AND CALCULATIONS'!#REF!*1000)</f>
        <v>#REF!</v>
      </c>
      <c r="CC256" s="18"/>
      <c r="CD256" s="18"/>
      <c r="CE256" s="18"/>
    </row>
    <row r="257" spans="1:83">
      <c r="CC257" s="18"/>
      <c r="CD257" s="18"/>
      <c r="CE257" s="18"/>
    </row>
    <row r="258" spans="1:83">
      <c r="A258" s="123" t="s">
        <v>356</v>
      </c>
      <c r="B258" s="54" t="s">
        <v>332</v>
      </c>
      <c r="CC258" s="18"/>
      <c r="CD258" s="18"/>
      <c r="CE258" s="18"/>
    </row>
    <row r="259" spans="1:83">
      <c r="A259" s="123" t="s">
        <v>409</v>
      </c>
      <c r="B259" s="54">
        <f>(26*B260/(19))*(1200+0.000776/('DESIGN INPUTS AND CALCULATIONS'!C203/1000000000))</f>
        <v>9.9183022491293168E-2</v>
      </c>
      <c r="CC259" s="18"/>
      <c r="CD259" s="18"/>
      <c r="CE259" s="18"/>
    </row>
    <row r="260" spans="1:83">
      <c r="A260" s="123" t="s">
        <v>361</v>
      </c>
      <c r="B260" s="168">
        <f>'DESIGN INPUTS AND CALCULATIONS'!C204/(98000)</f>
        <v>2.0408163265306123E-5</v>
      </c>
      <c r="CC260" s="18"/>
      <c r="CD260" s="18"/>
      <c r="CE260" s="18"/>
    </row>
    <row r="261" spans="1:83" ht="14.45" customHeight="1">
      <c r="A261" s="123" t="s">
        <v>360</v>
      </c>
      <c r="B261" s="54">
        <f>3.5/(1-((B260/'DESIGN INPUTS AND CALCULATIONS'!C206)*(1200+(0.000776)/('DESIGN INPUTS AND CALCULATIONS'!C203/1000000000))))</f>
        <v>4.6149768958956239</v>
      </c>
      <c r="CC261" s="18"/>
      <c r="CD261" s="18"/>
      <c r="CE261" s="18"/>
    </row>
    <row r="262" spans="1:83">
      <c r="A262" s="123" t="s">
        <v>357</v>
      </c>
      <c r="B262" s="169">
        <f>(B261-3.5)/B260</f>
        <v>54633.867898885568</v>
      </c>
      <c r="CC262" s="18"/>
      <c r="CD262" s="18"/>
      <c r="CE262" s="18"/>
    </row>
    <row r="263" spans="1:83">
      <c r="A263" s="123" t="s">
        <v>407</v>
      </c>
      <c r="B263" s="54">
        <f>B262*13/B261</f>
        <v>153898.98989898991</v>
      </c>
      <c r="CC263" s="18"/>
      <c r="CD263" s="18"/>
      <c r="CE263" s="18"/>
    </row>
    <row r="264" spans="1:83">
      <c r="A264" s="123" t="s">
        <v>408</v>
      </c>
      <c r="B264" s="54">
        <f>B262*B263/(B263-B262)</f>
        <v>84703.437768449032</v>
      </c>
      <c r="CC264" s="18"/>
      <c r="CD264" s="18"/>
      <c r="CE264" s="18"/>
    </row>
    <row r="265" spans="1:83">
      <c r="A265" s="123" t="s">
        <v>358</v>
      </c>
      <c r="B265" s="54">
        <f>'DESIGN INPUTS AND CALCULATIONS'!C209*1000</f>
        <v>154000</v>
      </c>
      <c r="CC265" s="18"/>
      <c r="CD265" s="18"/>
      <c r="CE265" s="18"/>
    </row>
    <row r="266" spans="1:83">
      <c r="A266" s="123" t="s">
        <v>359</v>
      </c>
      <c r="B266" s="54">
        <f>'DESIGN INPUTS AND CALCULATIONS'!C210*1000</f>
        <v>84500</v>
      </c>
      <c r="CC266" s="18"/>
      <c r="CD266" s="18"/>
      <c r="CE266" s="18"/>
    </row>
    <row r="267" spans="1:83">
      <c r="A267" t="s">
        <v>357</v>
      </c>
      <c r="B267" s="54">
        <f>B265*B266/(B265+B266)</f>
        <v>54561.844863731654</v>
      </c>
      <c r="CC267" s="18"/>
      <c r="CD267" s="18"/>
      <c r="CE267" s="18"/>
    </row>
    <row r="268" spans="1:83">
      <c r="A268" s="123" t="s">
        <v>360</v>
      </c>
      <c r="B268" s="54">
        <f>13*B266/(B265+B266)</f>
        <v>4.6058700209643604</v>
      </c>
      <c r="CC268" s="18"/>
      <c r="CD268" s="18"/>
      <c r="CE268" s="18"/>
    </row>
    <row r="269" spans="1:83">
      <c r="A269" s="123" t="s">
        <v>361</v>
      </c>
      <c r="B269" s="54">
        <f>(B268-3.5)/B267</f>
        <v>2.026819334511642E-5</v>
      </c>
      <c r="CC269" s="18"/>
      <c r="CD269" s="18"/>
      <c r="CE269" s="18"/>
    </row>
    <row r="270" spans="1:83">
      <c r="A270" s="123" t="s">
        <v>406</v>
      </c>
      <c r="B270" s="54">
        <f>(-0.000776)/(B267*'DESIGN INPUTS AND CALCULATIONS'!C203/1000000000)</f>
        <v>-4.3098160580678065E-2</v>
      </c>
      <c r="CC270" s="18"/>
      <c r="CD270" s="18"/>
      <c r="CE270" s="18"/>
    </row>
    <row r="271" spans="1:83">
      <c r="A271" s="123" t="s">
        <v>362</v>
      </c>
      <c r="B271" s="54">
        <f>(1200*13/B265)+B268*(1-EXP(B270))</f>
        <v>0.29558643274687052</v>
      </c>
      <c r="CC271" s="18"/>
      <c r="CD271" s="18"/>
      <c r="CE271" s="18"/>
    </row>
    <row r="272" spans="1:83">
      <c r="A272" s="123" t="s">
        <v>363</v>
      </c>
      <c r="B272" s="54">
        <f>B269*100000</f>
        <v>2.0268193345116421</v>
      </c>
      <c r="CC272" s="18"/>
      <c r="CD272" s="18"/>
      <c r="CE272" s="18"/>
    </row>
    <row r="273" spans="1:83">
      <c r="A273" s="123" t="s">
        <v>365</v>
      </c>
      <c r="B273" s="54">
        <f>B268+'DESIGN INPUTS AND CALCULATIONS'!C200*0.000001*'tables and calculations'!B267</f>
        <v>6.6519392033542974</v>
      </c>
      <c r="CC273" s="18"/>
      <c r="CD273" s="18"/>
      <c r="CE273" s="18"/>
    </row>
    <row r="274" spans="1:83">
      <c r="A274" s="123" t="s">
        <v>379</v>
      </c>
      <c r="B274" s="54">
        <v>0</v>
      </c>
      <c r="CC274" s="18"/>
      <c r="CD274" s="18"/>
      <c r="CE274" s="18"/>
    </row>
    <row r="275" spans="1:83">
      <c r="CC275" s="18"/>
      <c r="CD275" s="18"/>
      <c r="CE275" s="18"/>
    </row>
    <row r="276" spans="1:83">
      <c r="A276" s="123" t="s">
        <v>413</v>
      </c>
      <c r="CC276" s="18"/>
      <c r="CD276" s="18"/>
      <c r="CE276" s="18"/>
    </row>
    <row r="277" spans="1:83">
      <c r="A277" s="123" t="s">
        <v>414</v>
      </c>
      <c r="B277" s="119" t="e">
        <f>'DESIGN INPUTS AND CALCULATIONS'!#REF!*1000</f>
        <v>#REF!</v>
      </c>
      <c r="CC277" s="18"/>
      <c r="CD277" s="18"/>
      <c r="CE277" s="18"/>
    </row>
    <row r="278" spans="1:83">
      <c r="A278" s="123" t="s">
        <v>415</v>
      </c>
      <c r="B278" s="159">
        <f>'DESIGN INPUTS AND CALCULATIONS'!C167/1000</f>
        <v>2E-3</v>
      </c>
      <c r="CC278" s="18"/>
      <c r="CD278" s="18"/>
      <c r="CE278" s="18"/>
    </row>
    <row r="279" spans="1:83">
      <c r="A279" s="123" t="s">
        <v>417</v>
      </c>
      <c r="B279" s="159">
        <f>'DESIGN INPUTS AND CALCULATIONS'!C170</f>
        <v>7500</v>
      </c>
      <c r="CC279" s="18"/>
      <c r="CD279" s="18"/>
      <c r="CE279" s="18"/>
    </row>
    <row r="280" spans="1:83">
      <c r="A280" s="123" t="s">
        <v>416</v>
      </c>
      <c r="B280" t="e">
        <f>B278/(2*B277*B279/(1000000000000))</f>
        <v>#REF!</v>
      </c>
      <c r="CC280" s="18"/>
      <c r="CD280" s="18"/>
      <c r="CE280" s="18"/>
    </row>
    <row r="281" spans="1:83">
      <c r="A281" s="123" t="s">
        <v>418</v>
      </c>
      <c r="B281" t="e">
        <f>B280/0.4</f>
        <v>#REF!</v>
      </c>
      <c r="CC281" s="18"/>
      <c r="CD281" s="18"/>
      <c r="CE281" s="18"/>
    </row>
    <row r="282" spans="1:83">
      <c r="CC282" s="18"/>
      <c r="CD282" s="18"/>
      <c r="CE282" s="18"/>
    </row>
    <row r="283" spans="1:83">
      <c r="K283" s="436" t="s">
        <v>542</v>
      </c>
      <c r="L283" s="436"/>
      <c r="CC283" s="18"/>
      <c r="CD283" s="18"/>
      <c r="CE283" s="18"/>
    </row>
    <row r="284" spans="1:83">
      <c r="A284" s="123" t="s">
        <v>448</v>
      </c>
      <c r="D284" t="s">
        <v>454</v>
      </c>
      <c r="E284" s="163" t="s">
        <v>455</v>
      </c>
      <c r="F284" t="s">
        <v>456</v>
      </c>
      <c r="G284" t="s">
        <v>457</v>
      </c>
      <c r="H284" t="s">
        <v>458</v>
      </c>
      <c r="I284" t="s">
        <v>459</v>
      </c>
      <c r="K284" t="s">
        <v>515</v>
      </c>
      <c r="L284" t="s">
        <v>502</v>
      </c>
      <c r="M284" t="s">
        <v>458</v>
      </c>
      <c r="N284" t="s">
        <v>459</v>
      </c>
      <c r="P284" t="s">
        <v>504</v>
      </c>
      <c r="Q284" t="s">
        <v>458</v>
      </c>
      <c r="R284" t="s">
        <v>459</v>
      </c>
      <c r="CC284" s="18"/>
      <c r="CD284" s="18"/>
      <c r="CE284" s="18"/>
    </row>
    <row r="285" spans="1:83">
      <c r="A285" s="123" t="s">
        <v>28</v>
      </c>
      <c r="B285">
        <f>Compensation!C21</f>
        <v>0.8</v>
      </c>
      <c r="D285" s="18">
        <v>10</v>
      </c>
      <c r="E285" s="18">
        <f>2*PI()*D285</f>
        <v>62.831853071795862</v>
      </c>
      <c r="F285" t="str">
        <f>COMPLEX(0,E285)</f>
        <v>62.8318530717959i</v>
      </c>
      <c r="G285" t="str">
        <f>IMPRODUCT($B$293,IMDIV(IMSUM(1,IMPRODUCT($B$294,F285)),IMSUM(1,IMPRODUCT($B$295,F285))))</f>
        <v>4,54198940223515E-24-2,84840404770264E-12i</v>
      </c>
      <c r="H285">
        <f>20*LOG10(IMABS(G285))</f>
        <v>-230.90796811501943</v>
      </c>
      <c r="I285">
        <f>IMARGUMENT(G285)*180/PI()</f>
        <v>-89.999999999908653</v>
      </c>
      <c r="K285" t="str">
        <f>IMDIV(IMSUM(IMPRODUCT(F285,$A$328),1),IMSUM(IMPRODUCT(IMPOWER(F285,2),$A$330),IMPRODUCT(F285,$A$331)))</f>
        <v>0.219224265254903-10.6669315003433i</v>
      </c>
      <c r="L285" t="str">
        <f>IMPRODUCT(IMPRODUCT(IMSUM(K285,1),M324),$B$315)</f>
        <v>2.84939248459156-25.8277454245403i</v>
      </c>
      <c r="M285">
        <f>20*LOG10(IMABS(L285))</f>
        <v>28.294269478146575</v>
      </c>
      <c r="N285">
        <f>IMARGUMENT(L285)*180/PI()+180</f>
        <v>96.295579024933602</v>
      </c>
      <c r="P285" t="str">
        <f>IMPRODUCT(L285,G285)</f>
        <v>-735,678546101645-811,622108661581i</v>
      </c>
      <c r="Q285">
        <f>20*LOG10(IMABS(P285))</f>
        <v>60.791643699273791</v>
      </c>
      <c r="R285">
        <f>IMARGUMENT(P285)*180/PI()+180</f>
        <v>47.80989775856915</v>
      </c>
      <c r="CC285" s="18"/>
      <c r="CD285" s="18"/>
      <c r="CE285" s="18"/>
    </row>
    <row r="286" spans="1:83">
      <c r="A286" s="123" t="s">
        <v>27</v>
      </c>
      <c r="B286" s="119">
        <f>Compensation!C13</f>
        <v>6.4883742303097138</v>
      </c>
      <c r="D286" s="18">
        <f>D285+10</f>
        <v>20</v>
      </c>
      <c r="E286" s="18">
        <f t="shared" ref="E286:E321" si="50">2*PI()*D286</f>
        <v>125.66370614359172</v>
      </c>
      <c r="F286" t="str">
        <f t="shared" ref="F286:F321" si="51">COMPLEX(0,E286)</f>
        <v>125.663706143592i</v>
      </c>
      <c r="G286" t="str">
        <f t="shared" ref="G286:G321" si="52">IMPRODUCT($B$293,IMDIV(IMSUM(1,IMPRODUCT($B$294,F286)),IMSUM(1,IMPRODUCT($B$295,F286))))</f>
        <v>1,13549735055879E-22-1,42420202385132E-11i</v>
      </c>
      <c r="H286">
        <f t="shared" ref="H286:H321" si="53">20*LOG10(IMABS(G286))</f>
        <v>-216.92856802829905</v>
      </c>
      <c r="I286">
        <f t="shared" ref="I286:I321" si="54">IMARGUMENT(G286)*180/PI()</f>
        <v>-89.999999999543192</v>
      </c>
      <c r="K286" t="str">
        <f t="shared" ref="K286:K321" si="55">IMDIV(IMSUM(IMPRODUCT(F286,$A$328),1),IMSUM(IMPRODUCT(IMPOWER(F286,2),$A$330),IMPRODUCT(F286,$A$331)))</f>
        <v>0.219224202752596-5.33356712330867i</v>
      </c>
      <c r="L286" t="str">
        <f t="shared" ref="L286:L321" si="56">IMPRODUCT(IMPRODUCT(IMSUM(K286,1),M325),$B$315)</f>
        <v>2.84925859098481-12.9309013153801i</v>
      </c>
      <c r="M286">
        <f t="shared" ref="M286:M321" si="57">20*LOG10(IMABS(L286))</f>
        <v>22.438475219266216</v>
      </c>
      <c r="N286">
        <f t="shared" ref="N286:N321" si="58">IMARGUMENT(L286)*180/PI()+180</f>
        <v>102.42626801719116</v>
      </c>
      <c r="P286" t="str">
        <f t="shared" ref="P286:P321" si="59">IMPRODUCT(L286,G286)</f>
        <v>-1841,62158232625-4057,91985177101i</v>
      </c>
      <c r="Q286">
        <f t="shared" ref="Q286:Q321" si="60">20*LOG10(IMABS(P286))</f>
        <v>72.979417081203309</v>
      </c>
      <c r="R286">
        <f t="shared" ref="R286:R321" si="61">IMARGUMENT(P286)*180/PI()+180</f>
        <v>65.589842457635797</v>
      </c>
      <c r="CC286" s="18"/>
      <c r="CD286" s="18"/>
      <c r="CE286" s="18"/>
    </row>
    <row r="287" spans="1:83">
      <c r="A287" s="123" t="s">
        <v>29</v>
      </c>
      <c r="B287" s="119">
        <f>Compensation!C14</f>
        <v>0.35140528901795304</v>
      </c>
      <c r="D287" s="18">
        <f t="shared" ref="D287:D294" si="62">D286+10</f>
        <v>30</v>
      </c>
      <c r="E287" s="18">
        <f t="shared" si="50"/>
        <v>188.49555921538757</v>
      </c>
      <c r="F287" t="str">
        <f t="shared" si="51"/>
        <v>188.495559215388i</v>
      </c>
      <c r="G287" t="str">
        <f t="shared" si="52"/>
        <v>5,0466548913724E-23-9,49468015900877E-12i</v>
      </c>
      <c r="H287">
        <f t="shared" si="53"/>
        <v>-220.45039320941268</v>
      </c>
      <c r="I287">
        <f t="shared" si="54"/>
        <v>-89.999999999695461</v>
      </c>
      <c r="K287" t="str">
        <f t="shared" si="55"/>
        <v>0.219224098582163-3.55582405227236i</v>
      </c>
      <c r="L287" t="str">
        <f t="shared" si="56"/>
        <v>2.84903546250306-8.63951921027488i</v>
      </c>
      <c r="M287">
        <f t="shared" si="57"/>
        <v>19.178115359983487</v>
      </c>
      <c r="N287">
        <f t="shared" si="58"/>
        <v>108.25089287889847</v>
      </c>
      <c r="P287" t="str">
        <f t="shared" si="59"/>
        <v>-8202,94716290282-2705,06804785762i</v>
      </c>
      <c r="Q287">
        <f t="shared" si="60"/>
        <v>78.727722150570798</v>
      </c>
      <c r="R287">
        <f t="shared" si="61"/>
        <v>18.250892879203008</v>
      </c>
      <c r="CC287" s="18"/>
      <c r="CD287" s="18"/>
      <c r="CE287" s="18"/>
    </row>
    <row r="288" spans="1:83">
      <c r="A288" s="123" t="s">
        <v>10</v>
      </c>
      <c r="B288">
        <f>B286*B285*B285</f>
        <v>4.1525595073982178</v>
      </c>
      <c r="D288" s="18">
        <f t="shared" si="62"/>
        <v>40</v>
      </c>
      <c r="E288" s="18">
        <f t="shared" si="50"/>
        <v>251.32741228718345</v>
      </c>
      <c r="F288" t="str">
        <f t="shared" si="51"/>
        <v>251.327412287183i</v>
      </c>
      <c r="G288" t="str">
        <f t="shared" si="52"/>
        <v>2,83874337639698E-23-7,12101011925657E-12i</v>
      </c>
      <c r="H288">
        <f t="shared" si="53"/>
        <v>-222.94916794157871</v>
      </c>
      <c r="I288">
        <f t="shared" si="54"/>
        <v>-89.999999999771603</v>
      </c>
      <c r="K288" t="str">
        <f t="shared" si="55"/>
        <v>0.219223952743723-2.66698630763934i</v>
      </c>
      <c r="L288" t="str">
        <f t="shared" si="56"/>
        <v>2.84872314042739-6.49949997817158i</v>
      </c>
      <c r="M288">
        <f t="shared" si="57"/>
        <v>17.020747129924246</v>
      </c>
      <c r="N288">
        <f t="shared" si="58"/>
        <v>113.66778219292165</v>
      </c>
      <c r="P288" t="str">
        <f t="shared" si="59"/>
        <v>-4628,30051145868-2028,57863101283i</v>
      </c>
      <c r="Q288">
        <f t="shared" si="60"/>
        <v>74.071579188345538</v>
      </c>
      <c r="R288">
        <f t="shared" si="61"/>
        <v>23.66778219315006</v>
      </c>
      <c r="CC288" s="18"/>
      <c r="CD288" s="18"/>
      <c r="CE288" s="18"/>
    </row>
    <row r="289" spans="1:83">
      <c r="A289" s="123" t="s">
        <v>449</v>
      </c>
      <c r="B289">
        <f>((B286+1)*B285^2-1)^2+((B285^2-1)*B285*B287*B286)^2</f>
        <v>14.81470224815512</v>
      </c>
      <c r="D289" s="18">
        <f t="shared" si="62"/>
        <v>50</v>
      </c>
      <c r="E289" s="18">
        <f t="shared" si="50"/>
        <v>314.15926535897933</v>
      </c>
      <c r="F289" t="str">
        <f t="shared" si="51"/>
        <v>314.159265358979i</v>
      </c>
      <c r="G289" t="str">
        <f t="shared" si="52"/>
        <v>1,81679576089406E-23-5,69680809540526E-12i</v>
      </c>
      <c r="H289">
        <f t="shared" si="53"/>
        <v>-224.88736820173983</v>
      </c>
      <c r="I289">
        <f t="shared" si="54"/>
        <v>-89.999999999817291</v>
      </c>
      <c r="K289" t="str">
        <f t="shared" si="55"/>
        <v>0.219223765237442-2.13371069345968i</v>
      </c>
      <c r="L289" t="str">
        <f t="shared" si="56"/>
        <v>2.84832168252446-5.22002295325671i</v>
      </c>
      <c r="M289">
        <f t="shared" si="57"/>
        <v>15.485316129608563</v>
      </c>
      <c r="N289">
        <f t="shared" si="58"/>
        <v>118.61922648173332</v>
      </c>
      <c r="P289" t="str">
        <f t="shared" si="59"/>
        <v>-2973,74690182623-1622,63420194185i</v>
      </c>
      <c r="Q289">
        <f t="shared" si="60"/>
        <v>70.597947927868731</v>
      </c>
      <c r="R289">
        <f t="shared" si="61"/>
        <v>28.619226481916058</v>
      </c>
      <c r="CC289" s="18"/>
      <c r="CD289" s="18"/>
      <c r="CE289" s="18"/>
    </row>
    <row r="290" spans="1:83">
      <c r="A290" s="123" t="s">
        <v>450</v>
      </c>
      <c r="B290" s="18">
        <f>2*((B286+1)*B285^2-1)*(B286+1)+((B285^2-1)*B287*B286)^2+2*(B285*B287*B286)^2*(B285^2-1)</f>
        <v>55.078425647399506</v>
      </c>
      <c r="D290" s="18">
        <f t="shared" si="62"/>
        <v>60</v>
      </c>
      <c r="E290" s="18">
        <f t="shared" si="50"/>
        <v>376.99111843077515</v>
      </c>
      <c r="F290" t="str">
        <f t="shared" si="51"/>
        <v>376.991118430775i</v>
      </c>
      <c r="G290" t="str">
        <f t="shared" si="52"/>
        <v>1,2616637228431E-23-4,74734007950439E-12i</v>
      </c>
      <c r="H290">
        <f t="shared" si="53"/>
        <v>-226.47099312269231</v>
      </c>
      <c r="I290">
        <f t="shared" si="54"/>
        <v>-89.999999999847731</v>
      </c>
      <c r="K290" t="str">
        <f t="shared" si="55"/>
        <v>0.219223536063534-1.77821614439113i</v>
      </c>
      <c r="L290" t="str">
        <f t="shared" si="56"/>
        <v>2.84783116301989-4.37081388172365i</v>
      </c>
      <c r="M290">
        <f t="shared" si="57"/>
        <v>14.347948751037887</v>
      </c>
      <c r="N290">
        <f t="shared" si="58"/>
        <v>123.08650653961962</v>
      </c>
      <c r="P290" t="str">
        <f t="shared" si="59"/>
        <v>-2074,97399207249-1351,96230199211i</v>
      </c>
      <c r="Q290">
        <f t="shared" si="60"/>
        <v>67.876955628345584</v>
      </c>
      <c r="R290">
        <f t="shared" si="61"/>
        <v>33.08650653977196</v>
      </c>
      <c r="CC290" s="18"/>
      <c r="CD290" s="18"/>
      <c r="CE290" s="18"/>
    </row>
    <row r="291" spans="1:83">
      <c r="A291" s="123" t="s">
        <v>452</v>
      </c>
      <c r="B291" s="18">
        <f>0.001*Compensation!C3/Compensation!C6*B285/Compensation!C15*(B286/SQRT(B289)-0.5*B288/(B289*SQRT(B289))*B290)</f>
        <v>-9.3767306976449792E-5</v>
      </c>
      <c r="D291" s="18">
        <f t="shared" si="62"/>
        <v>70</v>
      </c>
      <c r="E291" s="18">
        <f t="shared" si="50"/>
        <v>439.82297150257102</v>
      </c>
      <c r="F291" t="str">
        <f t="shared" si="51"/>
        <v>439.822971502571i</v>
      </c>
      <c r="G291" t="str">
        <f t="shared" si="52"/>
        <v>9,26936612701052E-24-4,0691486395752E-12i</v>
      </c>
      <c r="H291">
        <f t="shared" si="53"/>
        <v>-227.80992891530457</v>
      </c>
      <c r="I291">
        <f t="shared" si="54"/>
        <v>-89.999999999869488</v>
      </c>
      <c r="K291" t="str">
        <f t="shared" si="55"/>
        <v>0.219223265222262-1.52431077526494i</v>
      </c>
      <c r="L291" t="str">
        <f t="shared" si="56"/>
        <v>2.84725167256408-3.76746891444346i</v>
      </c>
      <c r="M291">
        <f t="shared" si="57"/>
        <v>13.483177964221227</v>
      </c>
      <c r="N291">
        <f t="shared" si="58"/>
        <v>127.0800393884755</v>
      </c>
      <c r="P291" t="str">
        <f t="shared" si="59"/>
        <v>-1533,03910078231-1158,58902699773i</v>
      </c>
      <c r="Q291">
        <f t="shared" si="60"/>
        <v>65.673249048916702</v>
      </c>
      <c r="R291">
        <f t="shared" si="61"/>
        <v>37.080039388606025</v>
      </c>
      <c r="CC291" s="18"/>
      <c r="CD291" s="18"/>
      <c r="CE291" s="18"/>
    </row>
    <row r="292" spans="1:83">
      <c r="A292" s="123" t="s">
        <v>453</v>
      </c>
      <c r="B292">
        <f>(1-Compensation!C4/(2*1000*Compensation!C22*B291))</f>
        <v>2.2182066717859681</v>
      </c>
      <c r="D292" s="18">
        <f t="shared" si="62"/>
        <v>80</v>
      </c>
      <c r="E292" s="18">
        <f t="shared" si="50"/>
        <v>502.6548245743669</v>
      </c>
      <c r="F292" t="str">
        <f t="shared" si="51"/>
        <v>502.654824574367i</v>
      </c>
      <c r="G292" t="str">
        <f t="shared" si="52"/>
        <v>7,09685844099242E-24-3,56050505962829E-12i</v>
      </c>
      <c r="H292">
        <f t="shared" si="53"/>
        <v>-228.9697678548583</v>
      </c>
      <c r="I292">
        <f t="shared" si="54"/>
        <v>-89.999999999885816</v>
      </c>
      <c r="K292" t="str">
        <f t="shared" si="55"/>
        <v>0.219222952713933-1.3338986434775i</v>
      </c>
      <c r="L292" t="str">
        <f t="shared" si="56"/>
        <v>2.84658331819015-3.31778560537341i</v>
      </c>
      <c r="M292">
        <f t="shared" si="57"/>
        <v>12.812774565120455</v>
      </c>
      <c r="N292">
        <f t="shared" si="58"/>
        <v>130.6288302739153</v>
      </c>
      <c r="P292" t="str">
        <f t="shared" si="59"/>
        <v>-1181,29924346737-1013,52743070931i</v>
      </c>
      <c r="Q292">
        <f t="shared" si="60"/>
        <v>63.843006710262145</v>
      </c>
      <c r="R292">
        <f t="shared" si="61"/>
        <v>40.628830274029696</v>
      </c>
      <c r="CC292" s="18"/>
      <c r="CD292" s="18"/>
      <c r="CE292" s="18"/>
    </row>
    <row r="293" spans="1:83">
      <c r="A293" t="s">
        <v>460</v>
      </c>
      <c r="B293">
        <f>Compensation!C12*0.000001*(Compensation!C17*0.000000000001+Compensation!C18*0.000000000001)*Compensation!C22*1000*Compensation!C9*Compensation!C3*Compensation!C7/(2*Compensation!C18*0.000000000001*Compensation!C4*B292)</f>
        <v>1.7863109973299498</v>
      </c>
      <c r="D293" s="18">
        <f t="shared" si="62"/>
        <v>90</v>
      </c>
      <c r="E293" s="18">
        <f t="shared" si="50"/>
        <v>565.48667764616278</v>
      </c>
      <c r="F293" t="str">
        <f t="shared" si="51"/>
        <v>565.486677646163i</v>
      </c>
      <c r="G293" t="str">
        <f t="shared" si="52"/>
        <v>5,6073943237471E-24-3,16489338633626E-12i</v>
      </c>
      <c r="H293">
        <f t="shared" si="53"/>
        <v>-229.99281830380593</v>
      </c>
      <c r="I293">
        <f t="shared" si="54"/>
        <v>-89.999999999898492</v>
      </c>
      <c r="K293" t="str">
        <f t="shared" si="55"/>
        <v>0.219222598538902-1.18581533645409i</v>
      </c>
      <c r="L293" t="str">
        <f t="shared" si="56"/>
        <v>2.84582622326473-2.97053991123944i</v>
      </c>
      <c r="M293">
        <f t="shared" si="57"/>
        <v>12.284731009735738</v>
      </c>
      <c r="N293">
        <f t="shared" si="58"/>
        <v>133.77166033924178</v>
      </c>
      <c r="P293" t="str">
        <f t="shared" si="59"/>
        <v>-940,144211891365-900,67365926895i</v>
      </c>
      <c r="Q293">
        <f t="shared" si="60"/>
        <v>62.291912705929811</v>
      </c>
      <c r="R293">
        <f t="shared" si="61"/>
        <v>43.771660339343299</v>
      </c>
      <c r="CC293" s="18"/>
      <c r="CD293" s="18"/>
      <c r="CE293" s="18"/>
    </row>
    <row r="294" spans="1:83">
      <c r="A294" s="163" t="s">
        <v>462</v>
      </c>
      <c r="B294" s="164">
        <f>Compensation!C19*0.001*Compensation!C20*0.001</f>
        <v>0</v>
      </c>
      <c r="D294" s="18">
        <f t="shared" si="62"/>
        <v>100</v>
      </c>
      <c r="E294" s="18">
        <f t="shared" si="50"/>
        <v>628.31853071795865</v>
      </c>
      <c r="F294" t="str">
        <f t="shared" si="51"/>
        <v>628.318530717959i</v>
      </c>
      <c r="G294" t="str">
        <f t="shared" si="52"/>
        <v>4,54198940223515E-24-2,84840404770264E-12i</v>
      </c>
      <c r="H294">
        <f t="shared" si="53"/>
        <v>-230.90796811501943</v>
      </c>
      <c r="I294">
        <f t="shared" si="54"/>
        <v>-89.999999999908653</v>
      </c>
      <c r="K294" t="str">
        <f t="shared" si="55"/>
        <v>0.219222202697576-1.0673622066345i</v>
      </c>
      <c r="L294" t="str">
        <f t="shared" si="56"/>
        <v>2.84498052743112-2.69499699159954i</v>
      </c>
      <c r="M294">
        <f t="shared" si="57"/>
        <v>11.863042063213925</v>
      </c>
      <c r="N294">
        <f t="shared" si="58"/>
        <v>136.55078698273596</v>
      </c>
      <c r="P294" t="str">
        <f t="shared" si="59"/>
        <v>-767,644033940565-810,365404998224i</v>
      </c>
      <c r="Q294">
        <f t="shared" si="60"/>
        <v>60.95507394819451</v>
      </c>
      <c r="R294">
        <f t="shared" si="61"/>
        <v>46.550786982827333</v>
      </c>
      <c r="CC294" s="18"/>
      <c r="CD294" s="18"/>
      <c r="CE294" s="18"/>
    </row>
    <row r="295" spans="1:83">
      <c r="A295" s="163" t="s">
        <v>461</v>
      </c>
      <c r="B295">
        <f>Compensation!C19*0.001*(Compensation!C7/(2*B292)+Compensation!C20*0.001)</f>
        <v>9.9810357085321493E-4</v>
      </c>
      <c r="D295" s="18">
        <f>D294+100</f>
        <v>200</v>
      </c>
      <c r="E295" s="18">
        <f t="shared" si="50"/>
        <v>1256.6370614359173</v>
      </c>
      <c r="F295" t="str">
        <f t="shared" si="51"/>
        <v>1256.63706143592i</v>
      </c>
      <c r="G295" t="str">
        <f t="shared" si="52"/>
        <v>1,13549735055879E-22-1,42420202385132E-11i</v>
      </c>
      <c r="H295">
        <f t="shared" si="53"/>
        <v>-216.92856802829905</v>
      </c>
      <c r="I295">
        <f t="shared" si="54"/>
        <v>-89.999999999543192</v>
      </c>
      <c r="K295" t="str">
        <f t="shared" si="55"/>
        <v>0.219215952760852-0.534694787000647i</v>
      </c>
      <c r="L295" t="str">
        <f t="shared" si="56"/>
        <v>2.83169272781126-1.51649142039382i</v>
      </c>
      <c r="M295">
        <f t="shared" si="57"/>
        <v>10.136052015236057</v>
      </c>
      <c r="N295">
        <f t="shared" si="58"/>
        <v>151.82906421372809</v>
      </c>
      <c r="P295" t="str">
        <f t="shared" si="59"/>
        <v>-2159,79015004589-4032,90251389108i</v>
      </c>
      <c r="Q295">
        <f t="shared" si="60"/>
        <v>73.207483986937021</v>
      </c>
      <c r="R295">
        <f t="shared" si="61"/>
        <v>61.829064214184868</v>
      </c>
      <c r="CC295" s="18"/>
      <c r="CD295" s="18"/>
      <c r="CE295" s="18"/>
    </row>
    <row r="296" spans="1:83">
      <c r="D296" s="18">
        <f t="shared" ref="D296:D303" si="63">D295+100</f>
        <v>300</v>
      </c>
      <c r="E296" s="18">
        <f t="shared" si="50"/>
        <v>1884.9555921538758</v>
      </c>
      <c r="F296" t="str">
        <f t="shared" si="51"/>
        <v>1884.95559215388i</v>
      </c>
      <c r="G296" t="str">
        <f t="shared" si="52"/>
        <v>5,0466548913724E-23-9,49468015900877E-12i</v>
      </c>
      <c r="H296">
        <f t="shared" si="53"/>
        <v>-220.45039320941268</v>
      </c>
      <c r="I296">
        <f t="shared" si="54"/>
        <v>-89.999999999695461</v>
      </c>
      <c r="K296" t="str">
        <f t="shared" si="55"/>
        <v>0.219205536991531-0.357589420912823i</v>
      </c>
      <c r="L296" t="str">
        <f t="shared" si="56"/>
        <v>2.8098159003716-1.19647658104894i</v>
      </c>
      <c r="M296">
        <f t="shared" si="57"/>
        <v>9.6972435704895243</v>
      </c>
      <c r="N296">
        <f t="shared" si="58"/>
        <v>156.93471174114572</v>
      </c>
      <c r="P296" t="str">
        <f t="shared" si="59"/>
        <v>-1136,01624547898-266,783032803294i</v>
      </c>
      <c r="Q296">
        <f t="shared" si="60"/>
        <v>61.340833818752394</v>
      </c>
      <c r="R296">
        <f t="shared" si="61"/>
        <v>13.215910062533567</v>
      </c>
      <c r="CC296" s="18"/>
      <c r="CD296" s="18"/>
      <c r="CE296" s="18"/>
    </row>
    <row r="297" spans="1:83">
      <c r="A297" t="s">
        <v>547</v>
      </c>
      <c r="D297" s="18">
        <f t="shared" si="63"/>
        <v>400</v>
      </c>
      <c r="E297" s="18">
        <f t="shared" si="50"/>
        <v>2513.2741228718346</v>
      </c>
      <c r="F297" t="str">
        <f t="shared" si="51"/>
        <v>2513.27412287183i</v>
      </c>
      <c r="G297" t="str">
        <f t="shared" si="52"/>
        <v>2,83874337639698E-23-7,12101011925657E-12i</v>
      </c>
      <c r="H297">
        <f t="shared" si="53"/>
        <v>-222.94916794157871</v>
      </c>
      <c r="I297">
        <f t="shared" si="54"/>
        <v>-89.999999999771603</v>
      </c>
      <c r="K297" t="str">
        <f t="shared" si="55"/>
        <v>0.219190956577209-0.269374471902931i</v>
      </c>
      <c r="L297" t="str">
        <f t="shared" si="56"/>
        <v>2.77974152649593-1.08859219507271i</v>
      </c>
      <c r="M297">
        <f t="shared" si="57"/>
        <v>9.4997497906869324</v>
      </c>
      <c r="N297">
        <f t="shared" si="58"/>
        <v>158.61387735098006</v>
      </c>
      <c r="P297" t="str">
        <f t="shared" si="59"/>
        <v>-775,187603677758-1979,45675391261i</v>
      </c>
      <c r="Q297">
        <f t="shared" si="60"/>
        <v>66.550581849108227</v>
      </c>
      <c r="R297">
        <f t="shared" si="61"/>
        <v>68.61387735120843</v>
      </c>
      <c r="CC297" s="18"/>
      <c r="CD297" s="18"/>
      <c r="CE297" s="18"/>
    </row>
    <row r="298" spans="1:83">
      <c r="A298" t="s">
        <v>465</v>
      </c>
      <c r="D298" s="18">
        <f t="shared" si="63"/>
        <v>500</v>
      </c>
      <c r="E298" s="18">
        <f t="shared" si="50"/>
        <v>3141.5926535897929</v>
      </c>
      <c r="F298" t="str">
        <f t="shared" si="51"/>
        <v>3141.59265358979i</v>
      </c>
      <c r="G298" t="str">
        <f t="shared" si="52"/>
        <v>1,81679576089406E-23-5,69680809540526E-12i</v>
      </c>
      <c r="H298">
        <f t="shared" si="53"/>
        <v>-224.88736820173983</v>
      </c>
      <c r="I298">
        <f t="shared" si="54"/>
        <v>-89.999999999817291</v>
      </c>
      <c r="K298" t="str">
        <f t="shared" si="55"/>
        <v>0.219172213180043-0.216715581889345i</v>
      </c>
      <c r="L298" t="str">
        <f t="shared" si="56"/>
        <v>2.74199321987132-1.06289326832187i</v>
      </c>
      <c r="M298">
        <f t="shared" si="57"/>
        <v>9.3692918552918805</v>
      </c>
      <c r="N298">
        <f t="shared" si="58"/>
        <v>158.81191249478729</v>
      </c>
      <c r="P298" t="str">
        <f t="shared" si="59"/>
        <v>-605,509897547797-1562,06091725286i</v>
      </c>
      <c r="Q298">
        <f t="shared" si="60"/>
        <v>64.481923653552073</v>
      </c>
      <c r="R298">
        <f t="shared" si="61"/>
        <v>68.811912494970045</v>
      </c>
      <c r="CC298" s="18"/>
      <c r="CD298" s="18"/>
      <c r="CE298" s="18"/>
    </row>
    <row r="299" spans="1:83">
      <c r="A299" t="s">
        <v>466</v>
      </c>
      <c r="D299" s="18">
        <f t="shared" si="63"/>
        <v>600</v>
      </c>
      <c r="E299" s="18">
        <f t="shared" si="50"/>
        <v>3769.9111843077517</v>
      </c>
      <c r="F299" t="str">
        <f t="shared" si="51"/>
        <v>3769.91118430775i</v>
      </c>
      <c r="G299" t="str">
        <f t="shared" si="52"/>
        <v>1,2616637228431E-23-4,74734007950439E-12i</v>
      </c>
      <c r="H299">
        <f t="shared" si="53"/>
        <v>-226.47099312269231</v>
      </c>
      <c r="I299">
        <f t="shared" si="54"/>
        <v>-89.999999999847731</v>
      </c>
      <c r="K299" t="str">
        <f t="shared" si="55"/>
        <v>0.219149308936283-0.181834605880466i</v>
      </c>
      <c r="L299" t="str">
        <f t="shared" si="56"/>
        <v>2.69720466966642-1.0755976327651i</v>
      </c>
      <c r="M299">
        <f t="shared" si="57"/>
        <v>9.2592149662955716</v>
      </c>
      <c r="N299">
        <f t="shared" si="58"/>
        <v>158.25875873976256</v>
      </c>
      <c r="P299" t="str">
        <f t="shared" si="59"/>
        <v>-51,0622775110551-1280,45478309352i</v>
      </c>
      <c r="Q299">
        <f t="shared" si="60"/>
        <v>62.154185920321929</v>
      </c>
      <c r="R299">
        <f t="shared" si="61"/>
        <v>87.716355432899249</v>
      </c>
      <c r="CC299" s="18"/>
      <c r="CD299" s="18"/>
      <c r="CE299" s="18"/>
    </row>
    <row r="300" spans="1:83">
      <c r="D300" s="18">
        <f t="shared" si="63"/>
        <v>700</v>
      </c>
      <c r="E300" s="18">
        <f t="shared" si="50"/>
        <v>4398.22971502571</v>
      </c>
      <c r="F300" t="str">
        <f t="shared" si="51"/>
        <v>4398.22971502571i</v>
      </c>
      <c r="G300" t="str">
        <f t="shared" si="52"/>
        <v>9,26936612701052E-24-4,0691486395752E-12i</v>
      </c>
      <c r="H300">
        <f t="shared" si="53"/>
        <v>-227.80992891530457</v>
      </c>
      <c r="I300">
        <f t="shared" si="54"/>
        <v>-89.999999999869488</v>
      </c>
      <c r="K300" t="str">
        <f t="shared" si="55"/>
        <v>0.21912224645566-0.157112316938613i</v>
      </c>
      <c r="L300" t="str">
        <f t="shared" si="56"/>
        <v>2.64609436696012-1.10763301157003i</v>
      </c>
      <c r="M300">
        <f t="shared" si="57"/>
        <v>9.1532944990761642</v>
      </c>
      <c r="N300">
        <f t="shared" si="58"/>
        <v>157.28622141126607</v>
      </c>
      <c r="P300" t="str">
        <f t="shared" si="59"/>
        <v>-450,712336215424-1076,73512935136i</v>
      </c>
      <c r="Q300">
        <f t="shared" si="60"/>
        <v>61.343365583771586</v>
      </c>
      <c r="R300">
        <f t="shared" si="61"/>
        <v>67.286221411396539</v>
      </c>
      <c r="CC300" s="18"/>
      <c r="CD300" s="18"/>
      <c r="CE300" s="18"/>
    </row>
    <row r="301" spans="1:83">
      <c r="A301" t="s">
        <v>500</v>
      </c>
      <c r="B301">
        <f>Compensation!C27*1000</f>
        <v>16900</v>
      </c>
      <c r="D301" s="18">
        <f t="shared" si="63"/>
        <v>800</v>
      </c>
      <c r="E301" s="18">
        <f t="shared" si="50"/>
        <v>5026.5482457436692</v>
      </c>
      <c r="F301" t="str">
        <f t="shared" si="51"/>
        <v>5026.54824574367i</v>
      </c>
      <c r="G301" t="str">
        <f t="shared" si="52"/>
        <v>7,09685844099242E-24-3,56050505962829E-12i</v>
      </c>
      <c r="H301">
        <f t="shared" si="53"/>
        <v>-228.9697678548583</v>
      </c>
      <c r="I301">
        <f t="shared" si="54"/>
        <v>-89.999999999885816</v>
      </c>
      <c r="K301" t="str">
        <f t="shared" si="55"/>
        <v>0.219091028820639-0.138739082426451i</v>
      </c>
      <c r="L301" t="str">
        <f t="shared" si="56"/>
        <v>2.58943888877042-1.14927837667587i</v>
      </c>
      <c r="M301">
        <f t="shared" si="57"/>
        <v>9.0450102469828906</v>
      </c>
      <c r="N301">
        <f t="shared" si="58"/>
        <v>156.06677317087733</v>
      </c>
      <c r="P301" t="str">
        <f t="shared" si="59"/>
        <v>-409,201147505745-921,971026507349i</v>
      </c>
      <c r="Q301">
        <f t="shared" si="60"/>
        <v>60.075242392124579</v>
      </c>
      <c r="R301">
        <f t="shared" si="61"/>
        <v>66.066773170991496</v>
      </c>
      <c r="CC301" s="18"/>
      <c r="CD301" s="18"/>
      <c r="CE301" s="18"/>
    </row>
    <row r="302" spans="1:83">
      <c r="A302" t="s">
        <v>486</v>
      </c>
      <c r="B302">
        <f>Compensation!C26*1000</f>
        <v>147000</v>
      </c>
      <c r="D302" s="18">
        <f t="shared" si="63"/>
        <v>900</v>
      </c>
      <c r="E302" s="18">
        <f t="shared" si="50"/>
        <v>5654.8667764616275</v>
      </c>
      <c r="F302" t="str">
        <f t="shared" si="51"/>
        <v>5654.86677646163i</v>
      </c>
      <c r="G302" t="str">
        <f t="shared" si="52"/>
        <v>5,6073943237471E-24-3,16489338633626E-12i</v>
      </c>
      <c r="H302">
        <f t="shared" si="53"/>
        <v>-229.99281830380593</v>
      </c>
      <c r="I302">
        <f t="shared" si="54"/>
        <v>-89.999999999898492</v>
      </c>
      <c r="K302" t="str">
        <f t="shared" si="55"/>
        <v>0.219055659585553-0.124598422760642i</v>
      </c>
      <c r="L302" t="str">
        <f t="shared" si="56"/>
        <v>2.52804643017069-1.19504369937244i</v>
      </c>
      <c r="M302">
        <f t="shared" si="57"/>
        <v>8.9315944440189199</v>
      </c>
      <c r="N302">
        <f t="shared" si="58"/>
        <v>154.69922888290938</v>
      </c>
      <c r="P302" t="str">
        <f t="shared" si="59"/>
        <v>-378,218590051248-800,099742720491i</v>
      </c>
      <c r="Q302">
        <f t="shared" si="60"/>
        <v>58.938776140212994</v>
      </c>
      <c r="R302">
        <f t="shared" si="61"/>
        <v>64.699228883010875</v>
      </c>
      <c r="CC302" s="18"/>
      <c r="CD302" s="18"/>
      <c r="CE302" s="18"/>
    </row>
    <row r="303" spans="1:83">
      <c r="A303" t="s">
        <v>487</v>
      </c>
      <c r="B303">
        <f>Compensation!C28*1000</f>
        <v>33200</v>
      </c>
      <c r="D303" s="18">
        <f t="shared" si="63"/>
        <v>1000</v>
      </c>
      <c r="E303" s="18">
        <f t="shared" si="50"/>
        <v>6283.1853071795858</v>
      </c>
      <c r="F303" t="str">
        <f t="shared" si="51"/>
        <v>6283.18530717959i</v>
      </c>
      <c r="G303" t="str">
        <f t="shared" si="52"/>
        <v>4,54198940223515E-24-2,84840404770264E-12i</v>
      </c>
      <c r="H303">
        <f t="shared" si="53"/>
        <v>-230.90796811501943</v>
      </c>
      <c r="I303">
        <f t="shared" si="54"/>
        <v>-89.999999999908653</v>
      </c>
      <c r="K303" t="str">
        <f t="shared" si="55"/>
        <v>0.219016142775582-0.113420434917639i</v>
      </c>
      <c r="L303" t="str">
        <f t="shared" si="56"/>
        <v>2.46273203959018-1.24161751340808i</v>
      </c>
      <c r="M303">
        <f t="shared" si="57"/>
        <v>8.8119418449228757</v>
      </c>
      <c r="N303">
        <f t="shared" si="58"/>
        <v>153.24446483308176</v>
      </c>
      <c r="P303" t="str">
        <f t="shared" si="59"/>
        <v>-353,662835087888-701,485590998129i</v>
      </c>
      <c r="Q303">
        <f t="shared" si="60"/>
        <v>57.90397372990347</v>
      </c>
      <c r="R303">
        <f t="shared" si="61"/>
        <v>63.244464833173097</v>
      </c>
      <c r="CC303" s="18"/>
      <c r="CD303" s="18"/>
      <c r="CE303" s="18"/>
    </row>
    <row r="304" spans="1:83">
      <c r="A304" t="s">
        <v>488</v>
      </c>
      <c r="B304">
        <f>Compensation!C29*0.000000001</f>
        <v>1E-8</v>
      </c>
      <c r="D304" s="18">
        <f>D303+1000</f>
        <v>2000</v>
      </c>
      <c r="E304" s="18">
        <f t="shared" si="50"/>
        <v>12566.370614359172</v>
      </c>
      <c r="F304" t="str">
        <f t="shared" si="51"/>
        <v>12566.3706143592i</v>
      </c>
      <c r="G304" t="str">
        <f t="shared" si="52"/>
        <v>1,13549735055879E-22-1,42420202385132E-11i</v>
      </c>
      <c r="H304">
        <f t="shared" si="53"/>
        <v>-216.92856802829905</v>
      </c>
      <c r="I304">
        <f t="shared" si="54"/>
        <v>-89.999999999543192</v>
      </c>
      <c r="K304" t="str">
        <f t="shared" si="55"/>
        <v>0.218394077568986-0.0667995572021568i</v>
      </c>
      <c r="L304" t="str">
        <f t="shared" si="56"/>
        <v>1.74526510622165-1.53239910460691i</v>
      </c>
      <c r="M304">
        <f t="shared" si="57"/>
        <v>7.3192682785752972</v>
      </c>
      <c r="N304">
        <f t="shared" si="58"/>
        <v>138.71582286872169</v>
      </c>
      <c r="P304" t="str">
        <f t="shared" si="59"/>
        <v>-2182,44590610929-2485,61009645536i</v>
      </c>
      <c r="Q304">
        <f t="shared" si="60"/>
        <v>70.39070025027624</v>
      </c>
      <c r="R304">
        <f t="shared" si="61"/>
        <v>48.71582286917851</v>
      </c>
      <c r="CC304" s="18"/>
      <c r="CD304" s="18"/>
      <c r="CE304" s="18"/>
    </row>
    <row r="305" spans="1:83">
      <c r="A305" t="s">
        <v>489</v>
      </c>
      <c r="B305">
        <f>Compensation!C30*0.000000000001</f>
        <v>1.5E-10</v>
      </c>
      <c r="D305" s="18">
        <f t="shared" ref="D305:D312" si="64">D304+1000</f>
        <v>3000</v>
      </c>
      <c r="E305" s="18">
        <f t="shared" si="50"/>
        <v>18849.555921538758</v>
      </c>
      <c r="F305" t="str">
        <f t="shared" si="51"/>
        <v>18849.5559215388i</v>
      </c>
      <c r="G305" t="str">
        <f t="shared" si="52"/>
        <v>5,0466548913724E-23-9,49468015900877E-12i</v>
      </c>
      <c r="H305">
        <f t="shared" si="53"/>
        <v>-220.45039320941268</v>
      </c>
      <c r="I305">
        <f t="shared" si="54"/>
        <v>-89.999999999695461</v>
      </c>
      <c r="K305" t="str">
        <f t="shared" si="55"/>
        <v>0.217365117821916-0.0556589076420397i</v>
      </c>
      <c r="L305" t="str">
        <f t="shared" si="56"/>
        <v>1.16738713776188-1.51000359825444i</v>
      </c>
      <c r="M305">
        <f t="shared" si="57"/>
        <v>5.6144767845776471</v>
      </c>
      <c r="N305">
        <f t="shared" si="58"/>
        <v>127.70768924341787</v>
      </c>
      <c r="P305" t="str">
        <f t="shared" si="59"/>
        <v>-1433,70012043194-1108,3967494866i</v>
      </c>
      <c r="Q305">
        <f t="shared" si="60"/>
        <v>65.16408357516498</v>
      </c>
      <c r="R305">
        <f t="shared" si="61"/>
        <v>37.707689243722427</v>
      </c>
      <c r="CC305" s="18"/>
      <c r="CD305" s="18"/>
      <c r="CE305" s="18"/>
    </row>
    <row r="306" spans="1:83">
      <c r="A306" t="s">
        <v>490</v>
      </c>
      <c r="B306">
        <f>Compensation!C31*1000</f>
        <v>1210</v>
      </c>
      <c r="D306" s="18">
        <f t="shared" si="64"/>
        <v>4000</v>
      </c>
      <c r="E306" s="18">
        <f t="shared" si="50"/>
        <v>25132.741228718343</v>
      </c>
      <c r="F306" t="str">
        <f t="shared" si="51"/>
        <v>25132.7412287183i</v>
      </c>
      <c r="G306" t="str">
        <f t="shared" si="52"/>
        <v>2,83874337639698E-23-7,12101011925657E-12i</v>
      </c>
      <c r="H306">
        <f t="shared" si="53"/>
        <v>-222.94916794157871</v>
      </c>
      <c r="I306">
        <f t="shared" si="54"/>
        <v>-89.999999999771603</v>
      </c>
      <c r="K306" t="str">
        <f t="shared" si="55"/>
        <v>0.21594075646524-0.0532951126052341i</v>
      </c>
      <c r="L306" t="str">
        <f t="shared" si="56"/>
        <v>0.790291754783991-1.37037445672277i</v>
      </c>
      <c r="M306">
        <f t="shared" si="57"/>
        <v>3.9837186639635074</v>
      </c>
      <c r="N306">
        <f t="shared" si="58"/>
        <v>119.97194864589653</v>
      </c>
      <c r="P306" t="e">
        <f t="shared" si="59"/>
        <v>#NUM!</v>
      </c>
      <c r="Q306" t="e">
        <f t="shared" si="60"/>
        <v>#NUM!</v>
      </c>
      <c r="R306" t="e">
        <f t="shared" si="61"/>
        <v>#NUM!</v>
      </c>
      <c r="CC306" s="18"/>
      <c r="CD306" s="18"/>
      <c r="CE306" s="18"/>
    </row>
    <row r="307" spans="1:83">
      <c r="A307" t="s">
        <v>491</v>
      </c>
      <c r="B307">
        <f>Compensation!C32*0.000000001</f>
        <v>4.7000000000000007E-9</v>
      </c>
      <c r="D307" s="18">
        <f t="shared" si="64"/>
        <v>5000</v>
      </c>
      <c r="E307" s="18">
        <f t="shared" si="50"/>
        <v>31415.926535897932</v>
      </c>
      <c r="F307" t="str">
        <f t="shared" si="51"/>
        <v>31415.9265358979i</v>
      </c>
      <c r="G307" t="str">
        <f t="shared" si="52"/>
        <v>1,81679576089406E-23-5,69680809540526E-12i</v>
      </c>
      <c r="H307">
        <f t="shared" si="53"/>
        <v>-224.88736820173983</v>
      </c>
      <c r="I307">
        <f t="shared" si="54"/>
        <v>-89.999999999817291</v>
      </c>
      <c r="K307" t="str">
        <f t="shared" si="55"/>
        <v>0.21413663499512-0.0543405829619523i</v>
      </c>
      <c r="L307" t="str">
        <f t="shared" si="56"/>
        <v>0.552028282564975-1.21542236067912i</v>
      </c>
      <c r="M307">
        <f t="shared" si="57"/>
        <v>2.5090446797014527</v>
      </c>
      <c r="N307">
        <f t="shared" si="58"/>
        <v>114.42690188579456</v>
      </c>
      <c r="P307" t="e">
        <f t="shared" si="59"/>
        <v>#NUM!</v>
      </c>
      <c r="Q307" t="e">
        <f t="shared" si="60"/>
        <v>#NUM!</v>
      </c>
      <c r="R307" t="e">
        <f t="shared" si="61"/>
        <v>#NUM!</v>
      </c>
      <c r="CC307" s="18"/>
      <c r="CD307" s="18"/>
      <c r="CE307" s="18"/>
    </row>
    <row r="308" spans="1:83">
      <c r="A308" t="s">
        <v>492</v>
      </c>
      <c r="B308" s="119">
        <f>Compensation!C33</f>
        <v>0</v>
      </c>
      <c r="D308" s="18">
        <f t="shared" si="64"/>
        <v>6000</v>
      </c>
      <c r="E308" s="18">
        <f t="shared" si="50"/>
        <v>37699.111843077517</v>
      </c>
      <c r="F308" t="str">
        <f t="shared" si="51"/>
        <v>37699.1118430775i</v>
      </c>
      <c r="G308" t="str">
        <f t="shared" si="52"/>
        <v>1,2616637228431E-23-4,74734007950439E-12i</v>
      </c>
      <c r="H308">
        <f t="shared" si="53"/>
        <v>-226.47099312269231</v>
      </c>
      <c r="I308">
        <f t="shared" si="54"/>
        <v>-89.999999999847731</v>
      </c>
      <c r="K308" t="str">
        <f t="shared" si="55"/>
        <v>0.211972122581602-0.0569859691598898i</v>
      </c>
      <c r="L308" t="str">
        <f t="shared" si="56"/>
        <v>0.398113287004894-1.07595217066396i</v>
      </c>
      <c r="M308">
        <f t="shared" si="57"/>
        <v>1.1931108435030997</v>
      </c>
      <c r="N308">
        <f t="shared" si="58"/>
        <v>110.30498818097944</v>
      </c>
      <c r="P308" t="e">
        <f t="shared" si="59"/>
        <v>#NUM!</v>
      </c>
      <c r="Q308" t="e">
        <f t="shared" si="60"/>
        <v>#NUM!</v>
      </c>
      <c r="R308" t="e">
        <f t="shared" si="61"/>
        <v>#NUM!</v>
      </c>
      <c r="CC308" s="18"/>
      <c r="CD308" s="18"/>
      <c r="CE308" s="18"/>
    </row>
    <row r="309" spans="1:83">
      <c r="A309" t="s">
        <v>493</v>
      </c>
      <c r="B309">
        <f>Compensation!C34*1000</f>
        <v>9090</v>
      </c>
      <c r="D309" s="18">
        <f t="shared" si="64"/>
        <v>7000</v>
      </c>
      <c r="E309" s="18">
        <f t="shared" si="50"/>
        <v>43982.297150257102</v>
      </c>
      <c r="F309" t="str">
        <f t="shared" si="51"/>
        <v>43982.2971502571i</v>
      </c>
      <c r="G309" t="str">
        <f t="shared" si="52"/>
        <v>9,26936612701052E-24-4,0691486395752E-12i</v>
      </c>
      <c r="H309">
        <f t="shared" si="53"/>
        <v>-227.80992891530457</v>
      </c>
      <c r="I309">
        <f t="shared" si="54"/>
        <v>-89.999999999869488</v>
      </c>
      <c r="K309" t="str">
        <f t="shared" si="55"/>
        <v>0.20946981197312-0.060440897519404i</v>
      </c>
      <c r="L309" t="str">
        <f t="shared" si="56"/>
        <v>0.295111546010777-0.957511831976837i</v>
      </c>
      <c r="M309">
        <f t="shared" si="57"/>
        <v>1.6989907730162512E-2</v>
      </c>
      <c r="N309">
        <f t="shared" si="58"/>
        <v>107.12964773869331</v>
      </c>
      <c r="P309" t="e">
        <f t="shared" si="59"/>
        <v>#NUM!</v>
      </c>
      <c r="Q309" t="e">
        <f t="shared" si="60"/>
        <v>#NUM!</v>
      </c>
      <c r="R309" t="e">
        <f t="shared" si="61"/>
        <v>#NUM!</v>
      </c>
      <c r="CC309" s="18"/>
      <c r="CD309" s="18"/>
      <c r="CE309" s="18"/>
    </row>
    <row r="310" spans="1:83">
      <c r="A310" t="s">
        <v>476</v>
      </c>
      <c r="B310" s="119">
        <f>Compensation!C35</f>
        <v>0.22</v>
      </c>
      <c r="D310" s="18">
        <f t="shared" si="64"/>
        <v>8000</v>
      </c>
      <c r="E310" s="18">
        <f t="shared" si="50"/>
        <v>50265.482457436687</v>
      </c>
      <c r="F310" t="str">
        <f t="shared" si="51"/>
        <v>50265.4824574367i</v>
      </c>
      <c r="G310" t="str">
        <f t="shared" si="52"/>
        <v>7,09685844099242E-24-3,56050505962829E-12i</v>
      </c>
      <c r="H310">
        <f t="shared" si="53"/>
        <v>-228.9697678548583</v>
      </c>
      <c r="I310">
        <f t="shared" si="54"/>
        <v>-89.999999999885816</v>
      </c>
      <c r="K310" t="str">
        <f t="shared" si="55"/>
        <v>0.206654955860219-0.0642993957317733i</v>
      </c>
      <c r="L310" t="str">
        <f t="shared" si="56"/>
        <v>0.223697384123109-0.858386158269275i</v>
      </c>
      <c r="M310">
        <f t="shared" si="57"/>
        <v>-1.0409849334058674</v>
      </c>
      <c r="N310">
        <f t="shared" si="58"/>
        <v>104.60653415210405</v>
      </c>
      <c r="P310" t="e">
        <f t="shared" si="59"/>
        <v>#NUM!</v>
      </c>
      <c r="Q310" t="e">
        <f t="shared" si="60"/>
        <v>#NUM!</v>
      </c>
      <c r="R310" t="e">
        <f t="shared" si="61"/>
        <v>#NUM!</v>
      </c>
      <c r="CC310" s="18"/>
      <c r="CD310" s="18"/>
      <c r="CE310" s="18"/>
    </row>
    <row r="311" spans="1:83">
      <c r="A311" t="s">
        <v>497</v>
      </c>
      <c r="B311" s="119">
        <f>Compensation!C36*1000</f>
        <v>16000</v>
      </c>
      <c r="D311" s="18">
        <f t="shared" si="64"/>
        <v>9000</v>
      </c>
      <c r="E311" s="18">
        <f t="shared" si="50"/>
        <v>56548.667764616279</v>
      </c>
      <c r="F311" t="str">
        <f t="shared" si="51"/>
        <v>56548.6677646163i</v>
      </c>
      <c r="G311" t="str">
        <f t="shared" si="52"/>
        <v>5,6073943237471E-24-3,16489338633626E-12i</v>
      </c>
      <c r="H311">
        <f t="shared" si="53"/>
        <v>-229.99281830380593</v>
      </c>
      <c r="I311">
        <f t="shared" si="54"/>
        <v>-89.999999999898492</v>
      </c>
      <c r="K311" t="str">
        <f t="shared" si="55"/>
        <v>0.203554868633623-0.0683284927526649i</v>
      </c>
      <c r="L311" t="str">
        <f t="shared" si="56"/>
        <v>0.172588047307123-0.775347998817558i</v>
      </c>
      <c r="M311">
        <f t="shared" si="57"/>
        <v>-2.0000426144435997</v>
      </c>
      <c r="N311">
        <f t="shared" si="58"/>
        <v>102.54912152985401</v>
      </c>
      <c r="P311" t="e">
        <f t="shared" si="59"/>
        <v>#NUM!</v>
      </c>
      <c r="Q311" t="e">
        <f t="shared" si="60"/>
        <v>#NUM!</v>
      </c>
      <c r="R311" t="e">
        <f t="shared" si="61"/>
        <v>#NUM!</v>
      </c>
      <c r="CC311" s="18"/>
      <c r="CD311" s="18"/>
      <c r="CE311" s="18"/>
    </row>
    <row r="312" spans="1:83">
      <c r="A312" t="s">
        <v>503</v>
      </c>
      <c r="B312" s="18">
        <v>100000</v>
      </c>
      <c r="D312" s="18">
        <f t="shared" si="64"/>
        <v>10000</v>
      </c>
      <c r="E312" s="18">
        <f t="shared" si="50"/>
        <v>62831.853071795864</v>
      </c>
      <c r="F312" t="str">
        <f t="shared" si="51"/>
        <v>62831.8530717959i</v>
      </c>
      <c r="G312" t="str">
        <f t="shared" si="52"/>
        <v>4,54198940223515E-24-2,84840404770264E-12i</v>
      </c>
      <c r="H312">
        <f t="shared" si="53"/>
        <v>-230.90796811501943</v>
      </c>
      <c r="I312">
        <f t="shared" si="54"/>
        <v>-89.999999999908653</v>
      </c>
      <c r="K312" t="str">
        <f t="shared" si="55"/>
        <v>0.200198318076047-0.0723836914125539i</v>
      </c>
      <c r="L312" t="str">
        <f t="shared" si="56"/>
        <v>0.134996754916761-0.705317068704762i</v>
      </c>
      <c r="M312">
        <f t="shared" si="57"/>
        <v>-2.8760599191675285</v>
      </c>
      <c r="N312">
        <f t="shared" si="58"/>
        <v>100.83529338934207</v>
      </c>
      <c r="P312" t="e">
        <f t="shared" si="59"/>
        <v>#NUM!</v>
      </c>
      <c r="Q312" t="e">
        <f t="shared" si="60"/>
        <v>#NUM!</v>
      </c>
      <c r="R312" t="e">
        <f t="shared" si="61"/>
        <v>#NUM!</v>
      </c>
      <c r="CC312" s="18"/>
      <c r="CD312" s="18"/>
      <c r="CE312" s="18"/>
    </row>
    <row r="313" spans="1:83">
      <c r="D313" s="18">
        <f>D312+10000</f>
        <v>20000</v>
      </c>
      <c r="E313" s="18">
        <f t="shared" si="50"/>
        <v>125663.70614359173</v>
      </c>
      <c r="F313" t="str">
        <f t="shared" si="51"/>
        <v>125663.706143592i</v>
      </c>
      <c r="G313" t="str">
        <f t="shared" si="52"/>
        <v>1,13549735055879E-22-1,42420202385132E-11i</v>
      </c>
      <c r="H313">
        <f t="shared" si="53"/>
        <v>-216.92856802829905</v>
      </c>
      <c r="I313">
        <f t="shared" si="54"/>
        <v>-89.999999999543192</v>
      </c>
      <c r="K313" t="str">
        <f t="shared" si="55"/>
        <v>0.158841786002943-0.103268431611915i</v>
      </c>
      <c r="L313" t="str">
        <f t="shared" si="56"/>
        <v>0.0134273826029202-0.355393014316317i</v>
      </c>
      <c r="M313">
        <f t="shared" si="57"/>
        <v>-8.9796272868207527</v>
      </c>
      <c r="N313">
        <f t="shared" si="58"/>
        <v>92.163707700254577</v>
      </c>
      <c r="P313" t="e">
        <f t="shared" si="59"/>
        <v>#NUM!</v>
      </c>
      <c r="Q313" t="e">
        <f t="shared" si="60"/>
        <v>#NUM!</v>
      </c>
      <c r="R313" t="e">
        <f t="shared" si="61"/>
        <v>#NUM!</v>
      </c>
      <c r="CC313" s="18"/>
      <c r="CD313" s="18"/>
      <c r="CE313" s="18"/>
    </row>
    <row r="314" spans="1:83">
      <c r="D314" s="18">
        <f t="shared" ref="D314:D321" si="65">D313+10000</f>
        <v>30000</v>
      </c>
      <c r="E314" s="18">
        <f t="shared" si="50"/>
        <v>188495.55921538759</v>
      </c>
      <c r="F314" t="str">
        <f t="shared" si="51"/>
        <v>188495.559215388i</v>
      </c>
      <c r="G314" t="str">
        <f t="shared" si="52"/>
        <v>5,0466548913724E-23-9,49468015900877E-12i</v>
      </c>
      <c r="H314">
        <f t="shared" si="53"/>
        <v>-220.45039320941268</v>
      </c>
      <c r="I314">
        <f t="shared" si="54"/>
        <v>-89.999999999695461</v>
      </c>
      <c r="K314" t="str">
        <f t="shared" si="55"/>
        <v>0.118159797187301-0.112833979234188i</v>
      </c>
      <c r="L314" t="str">
        <f t="shared" si="56"/>
        <v>-0.00365541939365712-0.230021143127179i</v>
      </c>
      <c r="M314">
        <f t="shared" si="57"/>
        <v>-12.763548200830597</v>
      </c>
      <c r="N314">
        <f t="shared" si="58"/>
        <v>89.089551193388758</v>
      </c>
      <c r="P314" t="e">
        <f t="shared" si="59"/>
        <v>#NUM!</v>
      </c>
      <c r="Q314" t="e">
        <f t="shared" si="60"/>
        <v>#NUM!</v>
      </c>
      <c r="R314" t="e">
        <f t="shared" si="61"/>
        <v>#NUM!</v>
      </c>
      <c r="CC314" s="18"/>
      <c r="CD314" s="18"/>
      <c r="CE314" s="18"/>
    </row>
    <row r="315" spans="1:83">
      <c r="A315" s="54" t="s">
        <v>494</v>
      </c>
      <c r="B315" s="18">
        <f>B310*B312/B309</f>
        <v>2.4202420242024201</v>
      </c>
      <c r="D315" s="18">
        <f t="shared" si="65"/>
        <v>40000</v>
      </c>
      <c r="E315" s="18">
        <f t="shared" si="50"/>
        <v>251327.41228718346</v>
      </c>
      <c r="F315" t="str">
        <f t="shared" si="51"/>
        <v>251327.412287183i</v>
      </c>
      <c r="G315" t="str">
        <f t="shared" si="52"/>
        <v>2,83874337639698E-23-7,12101011925657E-12i</v>
      </c>
      <c r="H315">
        <f t="shared" si="53"/>
        <v>-222.94916794157871</v>
      </c>
      <c r="I315">
        <f t="shared" si="54"/>
        <v>-89.999999999771603</v>
      </c>
      <c r="K315" t="str">
        <f t="shared" si="55"/>
        <v>0.0869741033834978-0.109915683634803i</v>
      </c>
      <c r="L315" t="str">
        <f t="shared" si="56"/>
        <v>-0.00624820964168893-0.167875909109795i</v>
      </c>
      <c r="M315">
        <f t="shared" si="57"/>
        <v>-15.494220461016281</v>
      </c>
      <c r="N315">
        <f t="shared" si="58"/>
        <v>87.868479914236275</v>
      </c>
      <c r="P315" t="e">
        <f t="shared" si="59"/>
        <v>#NUM!</v>
      </c>
      <c r="Q315" t="e">
        <f t="shared" si="60"/>
        <v>#NUM!</v>
      </c>
      <c r="R315" t="e">
        <f t="shared" si="61"/>
        <v>#NUM!</v>
      </c>
      <c r="CC315" s="18"/>
      <c r="CD315" s="18"/>
      <c r="CE315" s="18"/>
    </row>
    <row r="316" spans="1:83">
      <c r="A316" s="54">
        <f>B303*B304*B302*B305</f>
        <v>7.3206000000000005E-9</v>
      </c>
      <c r="D316" s="18">
        <f t="shared" si="65"/>
        <v>50000</v>
      </c>
      <c r="E316" s="18">
        <f t="shared" si="50"/>
        <v>314159.26535897929</v>
      </c>
      <c r="F316" t="str">
        <f t="shared" si="51"/>
        <v>314159.265358979i</v>
      </c>
      <c r="G316" t="str">
        <f t="shared" si="52"/>
        <v>1,81679576089406E-23-5,69680809540526E-12i</v>
      </c>
      <c r="H316">
        <f t="shared" si="53"/>
        <v>-224.88736820173983</v>
      </c>
      <c r="I316">
        <f t="shared" si="54"/>
        <v>-89.999999999817291</v>
      </c>
      <c r="K316" t="str">
        <f t="shared" si="55"/>
        <v>0.0649382178103279-0.102228638940344i</v>
      </c>
      <c r="L316" t="str">
        <f t="shared" si="56"/>
        <v>-0.00590025456098929-0.131566820645976i</v>
      </c>
      <c r="M316">
        <f t="shared" si="57"/>
        <v>-17.608346772905609</v>
      </c>
      <c r="N316">
        <f t="shared" si="58"/>
        <v>87.432230071271448</v>
      </c>
      <c r="P316" t="e">
        <f t="shared" si="59"/>
        <v>#NUM!</v>
      </c>
      <c r="Q316" t="e">
        <f t="shared" si="60"/>
        <v>#NUM!</v>
      </c>
      <c r="R316" t="e">
        <f t="shared" si="61"/>
        <v>#NUM!</v>
      </c>
      <c r="CC316" s="18"/>
      <c r="CD316" s="18"/>
      <c r="CE316" s="18"/>
    </row>
    <row r="317" spans="1:83">
      <c r="A317" s="54">
        <f>B303*B304+B302*B304+B302*B305</f>
        <v>1.82405E-3</v>
      </c>
      <c r="D317" s="18">
        <f t="shared" si="65"/>
        <v>60000</v>
      </c>
      <c r="E317" s="18">
        <f t="shared" si="50"/>
        <v>376991.11843077518</v>
      </c>
      <c r="F317" t="str">
        <f t="shared" si="51"/>
        <v>376991.118430775i</v>
      </c>
      <c r="G317" t="str">
        <f t="shared" si="52"/>
        <v>1,2616637228431E-23-4,74734007950439E-12i</v>
      </c>
      <c r="H317">
        <f t="shared" si="53"/>
        <v>-226.47099312269231</v>
      </c>
      <c r="I317">
        <f t="shared" si="54"/>
        <v>-89.999999999847731</v>
      </c>
      <c r="K317" t="str">
        <f t="shared" si="55"/>
        <v>0.0495838762068556-0.0934916541188807i</v>
      </c>
      <c r="L317" t="str">
        <f t="shared" si="56"/>
        <v>-0.00501860110923326-0.108024427390227i</v>
      </c>
      <c r="M317">
        <f t="shared" si="57"/>
        <v>-19.320197058079362</v>
      </c>
      <c r="N317">
        <f t="shared" si="58"/>
        <v>87.340064064548869</v>
      </c>
      <c r="P317" t="e">
        <f t="shared" si="59"/>
        <v>#NUM!</v>
      </c>
      <c r="Q317" t="e">
        <f t="shared" si="60"/>
        <v>#NUM!</v>
      </c>
      <c r="R317" t="e">
        <f t="shared" si="61"/>
        <v>#NUM!</v>
      </c>
      <c r="CC317" s="18"/>
      <c r="CD317" s="18"/>
      <c r="CE317" s="18"/>
    </row>
    <row r="318" spans="1:83">
      <c r="A318" s="54">
        <v>1</v>
      </c>
      <c r="D318" s="18">
        <f t="shared" si="65"/>
        <v>70000</v>
      </c>
      <c r="E318" s="18">
        <f t="shared" si="50"/>
        <v>439822.97150257102</v>
      </c>
      <c r="F318" t="str">
        <f t="shared" si="51"/>
        <v>439822.971502571i</v>
      </c>
      <c r="G318" t="str">
        <f t="shared" si="52"/>
        <v>9,26936612701052E-24-4,0691486395752E-12i</v>
      </c>
      <c r="H318">
        <f t="shared" si="53"/>
        <v>-227.80992891530457</v>
      </c>
      <c r="I318">
        <f t="shared" si="54"/>
        <v>-89.999999999869488</v>
      </c>
      <c r="K318" t="str">
        <f t="shared" si="55"/>
        <v>0.0387544961570726-0.0851540701570526i</v>
      </c>
      <c r="L318" t="str">
        <f t="shared" si="56"/>
        <v>-0.00416478900960367-0.0916078417581582i</v>
      </c>
      <c r="M318">
        <f t="shared" si="57"/>
        <v>-20.752379776315138</v>
      </c>
      <c r="N318">
        <f t="shared" si="58"/>
        <v>87.396940842662019</v>
      </c>
      <c r="P318" t="e">
        <f t="shared" si="59"/>
        <v>#NUM!</v>
      </c>
      <c r="Q318" t="e">
        <f t="shared" si="60"/>
        <v>#NUM!</v>
      </c>
      <c r="R318" t="e">
        <f t="shared" si="61"/>
        <v>#NUM!</v>
      </c>
      <c r="CC318" s="18"/>
      <c r="CD318" s="18"/>
      <c r="CE318" s="18"/>
    </row>
    <row r="319" spans="1:83">
      <c r="A319" s="54"/>
      <c r="D319" s="18">
        <f t="shared" si="65"/>
        <v>80000</v>
      </c>
      <c r="E319" s="18">
        <f t="shared" si="50"/>
        <v>502654.82457436691</v>
      </c>
      <c r="F319" t="str">
        <f t="shared" si="51"/>
        <v>502654.824574367i</v>
      </c>
      <c r="G319" t="str">
        <f t="shared" si="52"/>
        <v>7,09685844099242E-24-3,56050505962829E-12i</v>
      </c>
      <c r="H319">
        <f t="shared" si="53"/>
        <v>-228.9697678548583</v>
      </c>
      <c r="I319">
        <f t="shared" si="54"/>
        <v>-89.999999999885816</v>
      </c>
      <c r="K319" t="str">
        <f t="shared" si="55"/>
        <v>0.0309539199715364-0.0776727701293295i</v>
      </c>
      <c r="L319" t="str">
        <f t="shared" si="56"/>
        <v>-0.00345218753202618-0.0795332325089407i</v>
      </c>
      <c r="M319">
        <f t="shared" si="57"/>
        <v>-21.980852709457604</v>
      </c>
      <c r="N319">
        <f t="shared" si="58"/>
        <v>87.514602501472609</v>
      </c>
      <c r="P319" t="e">
        <f t="shared" si="59"/>
        <v>#NUM!</v>
      </c>
      <c r="Q319" t="e">
        <f t="shared" si="60"/>
        <v>#NUM!</v>
      </c>
      <c r="R319" t="e">
        <f t="shared" si="61"/>
        <v>#NUM!</v>
      </c>
      <c r="CC319" s="18"/>
      <c r="CD319" s="18"/>
      <c r="CE319" s="18"/>
    </row>
    <row r="320" spans="1:83">
      <c r="A320" s="54">
        <f>B302*B303*B304*B305</f>
        <v>7.3206000000000005E-9</v>
      </c>
      <c r="D320" s="18">
        <f t="shared" si="65"/>
        <v>90000</v>
      </c>
      <c r="E320" s="18">
        <f t="shared" si="50"/>
        <v>565486.6776461628</v>
      </c>
      <c r="F320" t="str">
        <f t="shared" si="51"/>
        <v>565486.677646163i</v>
      </c>
      <c r="G320" t="str">
        <f t="shared" si="52"/>
        <v>5,6073943237471E-24-3,16489338633626E-12i</v>
      </c>
      <c r="H320">
        <f t="shared" si="53"/>
        <v>-229.99281830380593</v>
      </c>
      <c r="I320">
        <f t="shared" si="54"/>
        <v>-89.999999999898492</v>
      </c>
      <c r="K320" t="str">
        <f t="shared" si="55"/>
        <v>0.0252043242550911-0.0711147575797923i</v>
      </c>
      <c r="L320" t="str">
        <f t="shared" si="56"/>
        <v>-0.00288116002336776-0.0702863242492569i</v>
      </c>
      <c r="M320">
        <f t="shared" si="57"/>
        <v>-23.055291934875282</v>
      </c>
      <c r="N320">
        <f t="shared" si="58"/>
        <v>87.652659423938488</v>
      </c>
      <c r="P320" t="e">
        <f t="shared" si="59"/>
        <v>#NUM!</v>
      </c>
      <c r="Q320" t="e">
        <f t="shared" si="60"/>
        <v>#NUM!</v>
      </c>
      <c r="R320" t="e">
        <f t="shared" si="61"/>
        <v>#NUM!</v>
      </c>
      <c r="CC320" s="18"/>
      <c r="CD320" s="18"/>
      <c r="CE320" s="18"/>
    </row>
    <row r="321" spans="1:83">
      <c r="A321" s="54">
        <f>B302*(B304+B305)</f>
        <v>1.49205E-3</v>
      </c>
      <c r="D321" s="18">
        <f t="shared" si="65"/>
        <v>100000</v>
      </c>
      <c r="E321" s="18">
        <f t="shared" si="50"/>
        <v>628318.53071795858</v>
      </c>
      <c r="F321" t="str">
        <f t="shared" si="51"/>
        <v>628318.530717959i</v>
      </c>
      <c r="G321" t="str">
        <f t="shared" si="52"/>
        <v>4,54198940223515E-24-2,84840404770264E-12i</v>
      </c>
      <c r="H321">
        <f t="shared" si="53"/>
        <v>-230.90796811501943</v>
      </c>
      <c r="I321">
        <f t="shared" si="54"/>
        <v>-89.999999999908653</v>
      </c>
      <c r="K321" t="str">
        <f t="shared" si="55"/>
        <v>0.0208714262992654-0.0654087961983113i</v>
      </c>
      <c r="L321" t="str">
        <f t="shared" si="56"/>
        <v>-0.00242745715552676-0.0629790977278091i</v>
      </c>
      <c r="M321">
        <f t="shared" si="57"/>
        <v>-24.00962409626683</v>
      </c>
      <c r="N321">
        <f t="shared" si="58"/>
        <v>87.792692479755402</v>
      </c>
      <c r="P321" t="e">
        <f t="shared" si="59"/>
        <v>#NUM!</v>
      </c>
      <c r="Q321" t="e">
        <f t="shared" si="60"/>
        <v>#NUM!</v>
      </c>
      <c r="R321" t="e">
        <f t="shared" si="61"/>
        <v>#NUM!</v>
      </c>
      <c r="CC321" s="18"/>
      <c r="CD321" s="18"/>
      <c r="CE321" s="18"/>
    </row>
    <row r="322" spans="1:83">
      <c r="A322" s="54">
        <v>0</v>
      </c>
      <c r="D322" s="18"/>
      <c r="E322" s="18"/>
      <c r="K322" s="436" t="s">
        <v>543</v>
      </c>
      <c r="L322" s="436"/>
      <c r="M322" s="436"/>
      <c r="N322" s="436"/>
      <c r="CC322" s="18"/>
      <c r="CD322" s="18"/>
      <c r="CE322" s="18"/>
    </row>
    <row r="323" spans="1:83">
      <c r="D323" s="18"/>
      <c r="E323" s="18"/>
      <c r="K323" t="s">
        <v>515</v>
      </c>
      <c r="L323" t="s">
        <v>517</v>
      </c>
      <c r="M323" t="s">
        <v>497</v>
      </c>
      <c r="N323" t="s">
        <v>519</v>
      </c>
      <c r="O323" t="s">
        <v>458</v>
      </c>
      <c r="P323" t="s">
        <v>459</v>
      </c>
      <c r="Q323" t="s">
        <v>518</v>
      </c>
      <c r="R323" t="s">
        <v>458</v>
      </c>
      <c r="S323" t="s">
        <v>459</v>
      </c>
      <c r="CC323" s="18"/>
      <c r="CD323" s="18"/>
      <c r="CE323" s="18"/>
    </row>
    <row r="324" spans="1:83">
      <c r="D324" s="18"/>
      <c r="E324" s="18"/>
      <c r="K324" t="str">
        <f>IMDIV(IMSUM(IMPRODUCT(F285,$A$328),1),IMSUM(IMPRODUCT(IMPOWER(F285,2),$A$330),IMPRODUCT(F285,$A$331)))</f>
        <v>0.219224265254903-10.6669315003433i</v>
      </c>
      <c r="L324" t="str">
        <f>IMDIV(IMSUM(IMPRODUCT(F285,$A$332),$B$309),IMSUM(IMPRODUCT($A$333,F285),1))</f>
        <v>9089.92578077319-24.4006544504873i</v>
      </c>
      <c r="M324" t="str">
        <f>IMDIV(1,IMSUM(IMPRODUCT(1/$B$311,F285),1))</f>
        <v>0.999984578980935-0.00392693025878698i</v>
      </c>
      <c r="N324" t="str">
        <f>IMPRODUCT(IMDIV(IMPRODUCT(IMSUM(K324,1),$B$312,$B$310),L324),M324)</f>
        <v>2.91872631137855-25.8201213890384i</v>
      </c>
      <c r="O324">
        <f>20*LOG10(IMABS(N324))</f>
        <v>28.294309103845428</v>
      </c>
      <c r="P324">
        <f>IMARGUMENT(N324)*180/PI()+180</f>
        <v>96.449381288347794</v>
      </c>
      <c r="Q324" t="str">
        <f>IMPRODUCT(G285,N324)</f>
        <v>-735,461382765779-831,371183947859i</v>
      </c>
      <c r="R324">
        <f>20*LOG10(IMABS(Q324))</f>
        <v>60.906394334274069</v>
      </c>
      <c r="S324">
        <f>IMARGUMENT(Q324)*180/PI()+180</f>
        <v>48.502849528970387</v>
      </c>
      <c r="CC324" s="18"/>
      <c r="CD324" s="18"/>
      <c r="CE324" s="18"/>
    </row>
    <row r="325" spans="1:83">
      <c r="A325" t="s">
        <v>501</v>
      </c>
      <c r="B325">
        <f>B301/(B301+B302)</f>
        <v>0.10311165344722392</v>
      </c>
      <c r="D325" s="18"/>
      <c r="E325" s="18"/>
      <c r="K325" t="str">
        <f t="shared" ref="K325:K360" si="66">IMDIV(IMSUM(IMPRODUCT(F286,$A$328),1),IMSUM(IMPRODUCT(IMPOWER(F286,2),$A$330),IMPRODUCT(F286,$A$331)))</f>
        <v>0.219224202752596-5.33356712330867i</v>
      </c>
      <c r="L325" t="str">
        <f t="shared" ref="L325:L360" si="67">IMDIV(IMSUM(IMPRODUCT(F286,$A$332),$B$309),IMSUM(IMPRODUCT($A$333,F286),1))</f>
        <v>9089.70313133246-48.7999544398167i</v>
      </c>
      <c r="M325" t="str">
        <f t="shared" ref="M325:M360" si="68">IMDIV(1,IMSUM(IMPRODUCT(1/$B$311,F286),1))</f>
        <v>0.999938318777301-0.00785349719078426i</v>
      </c>
      <c r="N325" t="str">
        <f t="shared" ref="N325:N360" si="69">IMPRODUCT(IMDIV(IMPRODUCT(IMSUM(K325,1),$B$312,$B$310),L325),M325)</f>
        <v>2.91869201195809-12.9156540343896i</v>
      </c>
      <c r="O325">
        <f t="shared" ref="O325:O360" si="70">20*LOG10(IMABS(N325))</f>
        <v>22.438633719831422</v>
      </c>
      <c r="P325">
        <f t="shared" ref="P325:P360" si="71">IMARGUMENT(N325)*180/PI()+180</f>
        <v>102.73386932457653</v>
      </c>
      <c r="Q325" t="str">
        <f t="shared" ref="Q325:Q360" si="72">IMPRODUCT(G286,N325)</f>
        <v>-1839,45006148097-4156,80707044406i</v>
      </c>
      <c r="R325">
        <f t="shared" ref="R325:R360" si="73">20*LOG10(IMABS(Q325))</f>
        <v>73.151854213601396</v>
      </c>
      <c r="S325">
        <f t="shared" ref="S325:S360" si="74">IMARGUMENT(Q325)*180/PI()+180</f>
        <v>66.129884536802678</v>
      </c>
      <c r="CC325" s="18"/>
      <c r="CD325" s="18"/>
      <c r="CE325" s="18"/>
    </row>
    <row r="326" spans="1:83">
      <c r="D326" s="18"/>
      <c r="E326" s="18"/>
      <c r="K326" t="str">
        <f t="shared" si="66"/>
        <v>0.219224098582163-3.55582405227236i</v>
      </c>
      <c r="L326" t="str">
        <f t="shared" si="67"/>
        <v>9089.33207639462-73.1965457574353i</v>
      </c>
      <c r="M326" t="str">
        <f t="shared" si="68"/>
        <v>0.999861227948465-0.0117793375812456i</v>
      </c>
      <c r="N326" t="str">
        <f t="shared" si="69"/>
        <v>2.91863485308696-8.61665026357929i</v>
      </c>
      <c r="O326">
        <f t="shared" si="70"/>
        <v>19.178471977893203</v>
      </c>
      <c r="P326">
        <f t="shared" si="71"/>
        <v>108.71228679172691</v>
      </c>
      <c r="Q326" t="str">
        <f t="shared" si="72"/>
        <v>-8181,23382945767-2771,15044314311i</v>
      </c>
      <c r="R326">
        <f t="shared" si="73"/>
        <v>78.728078768480515</v>
      </c>
      <c r="S326">
        <f t="shared" si="74"/>
        <v>18.712286792031477</v>
      </c>
      <c r="CC326" s="18"/>
      <c r="CD326" s="18"/>
      <c r="CE326" s="18"/>
    </row>
    <row r="327" spans="1:83">
      <c r="A327" t="s">
        <v>516</v>
      </c>
      <c r="D327" s="18"/>
      <c r="E327" s="18"/>
      <c r="K327" t="str">
        <f t="shared" si="66"/>
        <v>0.219223952743723-2.66698630763934i</v>
      </c>
      <c r="L327" t="str">
        <f t="shared" si="67"/>
        <v>9088.81265714676-97.5890746939035i</v>
      </c>
      <c r="M327" t="str">
        <f t="shared" si="68"/>
        <v>0.999753320755637-0.0157040884394395i</v>
      </c>
      <c r="N327" t="str">
        <f t="shared" si="69"/>
        <v>2.91855484500644-6.4690117348364i</v>
      </c>
      <c r="O327">
        <f t="shared" si="70"/>
        <v>17.021381096508787</v>
      </c>
      <c r="P327">
        <f t="shared" si="71"/>
        <v>114.28295905429587</v>
      </c>
      <c r="Q327" t="str">
        <f t="shared" si="72"/>
        <v>-460,65898024531-2078,30585849145i</v>
      </c>
      <c r="R327">
        <f t="shared" si="73"/>
        <v>66.562479203191543</v>
      </c>
      <c r="S327">
        <f t="shared" si="74"/>
        <v>77.502373781090881</v>
      </c>
      <c r="CC327" s="18"/>
      <c r="CD327" s="18"/>
      <c r="CE327" s="18"/>
    </row>
    <row r="328" spans="1:83">
      <c r="A328" s="54">
        <f>B303*B304</f>
        <v>3.3199999999999999E-4</v>
      </c>
      <c r="D328" s="18"/>
      <c r="E328" s="18"/>
      <c r="K328" t="str">
        <f t="shared" si="66"/>
        <v>0.219223765237442-2.13371069345968i</v>
      </c>
      <c r="L328" t="str">
        <f t="shared" si="67"/>
        <v>9088.14493123479-121.97618829121i</v>
      </c>
      <c r="M328" t="str">
        <f t="shared" si="68"/>
        <v>0.999614617155278-0.019627387110475i</v>
      </c>
      <c r="N328" t="str">
        <f t="shared" si="69"/>
        <v>2.9184520020476-5.18191857089852i</v>
      </c>
      <c r="O328">
        <f t="shared" si="70"/>
        <v>15.486306660594241</v>
      </c>
      <c r="P328">
        <f t="shared" si="71"/>
        <v>119.38817341746045</v>
      </c>
      <c r="Q328" t="str">
        <f t="shared" si="72"/>
        <v>-2952,03956644202-166,258609922579i</v>
      </c>
      <c r="R328">
        <f t="shared" si="73"/>
        <v>69.416197208080845</v>
      </c>
      <c r="S328">
        <f t="shared" si="74"/>
        <v>3.2234879350788503</v>
      </c>
      <c r="CC328" s="18"/>
      <c r="CD328" s="18"/>
      <c r="CE328" s="18"/>
    </row>
    <row r="329" spans="1:83">
      <c r="A329" s="54"/>
      <c r="D329" s="18"/>
      <c r="E329" s="18"/>
      <c r="K329" t="str">
        <f t="shared" si="66"/>
        <v>0.219223536063534-1.77821614439113i</v>
      </c>
      <c r="L329" t="str">
        <f t="shared" si="67"/>
        <v>9087.32897274744-146.356534592788i</v>
      </c>
      <c r="M329" t="str">
        <f t="shared" si="68"/>
        <v>0.999445142789879-0.0235488713869101i</v>
      </c>
      <c r="N329" t="str">
        <f t="shared" si="69"/>
        <v>2.91832634262473-4.32509730553617i</v>
      </c>
      <c r="O329">
        <f t="shared" si="70"/>
        <v>14.349375042093683</v>
      </c>
      <c r="P329">
        <f t="shared" si="71"/>
        <v>124.00920745964194</v>
      </c>
      <c r="Q329" t="str">
        <f t="shared" si="72"/>
        <v>-2053,27077862915-1385,42876114704i</v>
      </c>
      <c r="R329">
        <f t="shared" si="73"/>
        <v>67.878381919401377</v>
      </c>
      <c r="S329">
        <f t="shared" si="74"/>
        <v>34.009207459794197</v>
      </c>
      <c r="CC329" s="18"/>
      <c r="CD329" s="18"/>
      <c r="CE329" s="18"/>
    </row>
    <row r="330" spans="1:83">
      <c r="A330" s="54">
        <f>B303*B304*B305*B302</f>
        <v>7.3205999999999997E-9</v>
      </c>
      <c r="D330" s="18"/>
      <c r="E330" s="18"/>
      <c r="K330" t="str">
        <f t="shared" si="66"/>
        <v>0.219223265222262-1.52431077526494i</v>
      </c>
      <c r="L330" t="str">
        <f t="shared" si="67"/>
        <v>9086.36487219576-170.728762893155i</v>
      </c>
      <c r="M330" t="str">
        <f t="shared" si="68"/>
        <v>0.999244928976108-0.0274681796200717i</v>
      </c>
      <c r="N330" t="str">
        <f t="shared" si="69"/>
        <v>2.9181778892269-3.71414487598116i</v>
      </c>
      <c r="O330">
        <f t="shared" si="70"/>
        <v>13.485119186508982</v>
      </c>
      <c r="P330">
        <f t="shared" si="71"/>
        <v>128.15647498865854</v>
      </c>
      <c r="Q330" t="str">
        <f t="shared" si="72"/>
        <v>-1511,34075692812-118,744995883303i</v>
      </c>
      <c r="R330">
        <f t="shared" si="73"/>
        <v>63.613975064340515</v>
      </c>
      <c r="S330">
        <f t="shared" si="74"/>
        <v>4.4924606675236021</v>
      </c>
      <c r="CC330" s="18"/>
      <c r="CD330" s="18"/>
      <c r="CE330" s="18"/>
    </row>
    <row r="331" spans="1:83">
      <c r="A331" s="54">
        <f>B302*(B304+B305)</f>
        <v>1.49205E-3</v>
      </c>
      <c r="D331" s="18"/>
      <c r="E331" s="18"/>
      <c r="K331" t="str">
        <f t="shared" si="66"/>
        <v>0.219222952713933-1.3338986434775i</v>
      </c>
      <c r="L331" t="str">
        <f t="shared" si="67"/>
        <v>9085.25273648798-195.091523987054i</v>
      </c>
      <c r="M331" t="str">
        <f t="shared" si="68"/>
        <v>0.99901401269036-0.0313849508310129i</v>
      </c>
      <c r="N331" t="str">
        <f t="shared" si="69"/>
        <v>2.91800666840751-3.25685962109388i</v>
      </c>
      <c r="O331">
        <f t="shared" si="70"/>
        <v>12.815309860850078</v>
      </c>
      <c r="P331">
        <f t="shared" si="71"/>
        <v>131.85897803819191</v>
      </c>
      <c r="Q331" t="str">
        <f t="shared" si="72"/>
        <v>-1159,60651593831-1038,95775069171i</v>
      </c>
      <c r="R331">
        <f t="shared" si="73"/>
        <v>63.845542005991746</v>
      </c>
      <c r="S331">
        <f t="shared" si="74"/>
        <v>41.858978038306049</v>
      </c>
      <c r="CC331" s="18"/>
      <c r="CD331" s="18"/>
      <c r="CE331" s="18"/>
    </row>
    <row r="332" spans="1:83">
      <c r="A332" s="54">
        <f>B307*B306*B309</f>
        <v>5.1694830000000004E-2</v>
      </c>
      <c r="D332" s="18"/>
      <c r="E332" s="18"/>
      <c r="K332" t="str">
        <f t="shared" si="66"/>
        <v>0.219222598538902-1.18581533645409i</v>
      </c>
      <c r="L332" t="str">
        <f t="shared" si="67"/>
        <v>9083.99268889995-219.443470418022i</v>
      </c>
      <c r="M332" t="str">
        <f t="shared" si="68"/>
        <v>0.998752436551696-0.0352988248210393i</v>
      </c>
      <c r="N332" t="str">
        <f t="shared" si="69"/>
        <v>2.91781271077207-2.90201828080481i</v>
      </c>
      <c r="O332">
        <f t="shared" si="70"/>
        <v>12.287939487725197</v>
      </c>
      <c r="P332">
        <f t="shared" si="71"/>
        <v>135.15549454211339</v>
      </c>
      <c r="Q332" t="str">
        <f t="shared" si="72"/>
        <v>-918,457846392971-923,456615090667i</v>
      </c>
      <c r="R332">
        <f t="shared" si="73"/>
        <v>62.295121183919264</v>
      </c>
      <c r="S332">
        <f t="shared" si="74"/>
        <v>45.155494542214882</v>
      </c>
      <c r="CC332" s="18"/>
      <c r="CD332" s="18"/>
      <c r="CE332" s="18"/>
    </row>
    <row r="333" spans="1:83">
      <c r="A333" s="54">
        <f>B307*(B309+B306)</f>
        <v>4.8410000000000006E-5</v>
      </c>
      <c r="D333" s="18"/>
      <c r="E333" s="18"/>
      <c r="K333" t="str">
        <f t="shared" si="66"/>
        <v>0.219222202697576-1.0673622066345i</v>
      </c>
      <c r="L333" t="str">
        <f t="shared" si="67"/>
        <v>9082.58486904092-243.783256726274i</v>
      </c>
      <c r="M333" t="str">
        <f t="shared" si="68"/>
        <v>0.998460248802205-0.0392094422817305i</v>
      </c>
      <c r="N333" t="str">
        <f t="shared" si="69"/>
        <v>2.91759605096414-2.61888679593872i</v>
      </c>
      <c r="O333">
        <f t="shared" si="70"/>
        <v>11.867002794455765</v>
      </c>
      <c r="P333">
        <f t="shared" si="71"/>
        <v>138.08827869212683</v>
      </c>
      <c r="Q333" t="str">
        <f t="shared" si="72"/>
        <v>-745,96477500136-831,049240113939i</v>
      </c>
      <c r="R333">
        <f t="shared" si="73"/>
        <v>60.959034679436357</v>
      </c>
      <c r="S333">
        <f t="shared" si="74"/>
        <v>48.088278692218182</v>
      </c>
      <c r="CC333" s="18"/>
      <c r="CD333" s="18"/>
      <c r="CE333" s="18"/>
    </row>
    <row r="334" spans="1:83">
      <c r="D334" s="18"/>
      <c r="E334" s="18"/>
      <c r="K334" t="str">
        <f t="shared" si="66"/>
        <v>0.219215952760852-0.534694787000647i</v>
      </c>
      <c r="L334" t="str">
        <f t="shared" si="67"/>
        <v>9060.42149728916-486.218231324883i</v>
      </c>
      <c r="M334" t="str">
        <f t="shared" si="68"/>
        <v>0.993869314400304-0.0780583134187082i</v>
      </c>
      <c r="N334" t="str">
        <f t="shared" si="69"/>
        <v>2.91419130479327-1.36505504441722i</v>
      </c>
      <c r="O334">
        <f t="shared" si="70"/>
        <v>10.151872708390341</v>
      </c>
      <c r="P334">
        <f t="shared" si="71"/>
        <v>154.90083702552732</v>
      </c>
      <c r="Q334" t="str">
        <f t="shared" si="72"/>
        <v>-1944,11415689437-4150,39715419199i</v>
      </c>
      <c r="R334">
        <f t="shared" si="73"/>
        <v>73.223304680091303</v>
      </c>
      <c r="S334">
        <f t="shared" si="74"/>
        <v>64.900837025984075</v>
      </c>
      <c r="CC334" s="18"/>
      <c r="CD334" s="18"/>
      <c r="CE334" s="18"/>
    </row>
    <row r="335" spans="1:83">
      <c r="A335" t="s">
        <v>526</v>
      </c>
      <c r="D335" s="18"/>
      <c r="E335" s="18"/>
      <c r="K335" t="str">
        <f t="shared" si="66"/>
        <v>0.219205536991531-0.357589420912823i</v>
      </c>
      <c r="L335" t="str">
        <f t="shared" si="67"/>
        <v>9023.75369037241-725.98138393078i</v>
      </c>
      <c r="M335" t="str">
        <f t="shared" si="68"/>
        <v>0.986310862151039-0.116197010950857i</v>
      </c>
      <c r="N335" t="str">
        <f t="shared" si="69"/>
        <v>2.90858358864393-0.971258179633568i</v>
      </c>
      <c r="O335">
        <f t="shared" si="70"/>
        <v>9.7327571695282558</v>
      </c>
      <c r="P335">
        <f t="shared" si="71"/>
        <v>161.53437991394568</v>
      </c>
      <c r="Q335" t="e">
        <f t="shared" si="72"/>
        <v>#NUM!</v>
      </c>
      <c r="R335" t="e">
        <f t="shared" si="73"/>
        <v>#NUM!</v>
      </c>
      <c r="S335" t="e">
        <f t="shared" si="74"/>
        <v>#NUM!</v>
      </c>
      <c r="CC335" s="18"/>
      <c r="CD335" s="18"/>
      <c r="CE335" s="18"/>
    </row>
    <row r="336" spans="1:83">
      <c r="A336" t="s">
        <v>531</v>
      </c>
      <c r="B336">
        <v>4</v>
      </c>
      <c r="D336" s="18"/>
      <c r="E336" s="18"/>
      <c r="K336" t="str">
        <f t="shared" si="66"/>
        <v>0.219190956577209-0.269374471902931i</v>
      </c>
      <c r="L336" t="str">
        <f t="shared" si="67"/>
        <v>8972.980380443-961.797711796567i</v>
      </c>
      <c r="M336" t="str">
        <f t="shared" si="68"/>
        <v>0.975920135830733-0.153297176460809i</v>
      </c>
      <c r="N336" t="str">
        <f t="shared" si="69"/>
        <v>2.90087002505139-0.791849820198368i</v>
      </c>
      <c r="O336">
        <f t="shared" si="70"/>
        <v>9.5626801085315591</v>
      </c>
      <c r="P336">
        <f t="shared" si="71"/>
        <v>164.73194998147133</v>
      </c>
      <c r="Q336" t="e">
        <f t="shared" si="72"/>
        <v>#NUM!</v>
      </c>
      <c r="R336" t="e">
        <f t="shared" si="73"/>
        <v>#NUM!</v>
      </c>
      <c r="S336" t="e">
        <f t="shared" si="74"/>
        <v>#NUM!</v>
      </c>
      <c r="CC336" s="18"/>
      <c r="CD336" s="18"/>
      <c r="CE336" s="18"/>
    </row>
    <row r="337" spans="1:83">
      <c r="A337" t="s">
        <v>532</v>
      </c>
      <c r="B337">
        <v>3.8</v>
      </c>
      <c r="D337" s="18"/>
      <c r="E337" s="18"/>
      <c r="K337" t="str">
        <f t="shared" si="66"/>
        <v>0.219172213180043-0.216715581889345i</v>
      </c>
      <c r="L337" t="str">
        <f t="shared" si="67"/>
        <v>8908.6449043969-1192.4627110158i</v>
      </c>
      <c r="M337" t="str">
        <f t="shared" si="68"/>
        <v>0.962878026529877-0.189060658403081i</v>
      </c>
      <c r="N337" t="str">
        <f t="shared" si="69"/>
        <v>2.89118051924181-0.697533117070105i</v>
      </c>
      <c r="O337">
        <f t="shared" si="70"/>
        <v>9.4672126957520746</v>
      </c>
      <c r="P337">
        <f t="shared" si="71"/>
        <v>166.43589609446082</v>
      </c>
      <c r="Q337" t="e">
        <f t="shared" si="72"/>
        <v>#NUM!</v>
      </c>
      <c r="R337" t="e">
        <f t="shared" si="73"/>
        <v>#NUM!</v>
      </c>
      <c r="S337" t="e">
        <f t="shared" si="74"/>
        <v>#NUM!</v>
      </c>
      <c r="CC337" s="18"/>
      <c r="CD337" s="18"/>
      <c r="CE337" s="18"/>
    </row>
    <row r="338" spans="1:83">
      <c r="A338" t="s">
        <v>527</v>
      </c>
      <c r="B338" s="119">
        <f>'DESIGN INPUTS AND CALCULATIONS'!C152*1000</f>
        <v>44200</v>
      </c>
      <c r="D338" s="18"/>
      <c r="E338" s="18"/>
      <c r="K338" t="str">
        <f t="shared" si="66"/>
        <v>0.219149308936283-0.181834605880466i</v>
      </c>
      <c r="L338" t="str">
        <f t="shared" si="67"/>
        <v>8831.42074883654-1416.86173668199i</v>
      </c>
      <c r="M338" t="str">
        <f t="shared" si="68"/>
        <v>0.947403452760766-0.223226679538412i</v>
      </c>
      <c r="N338" t="str">
        <f t="shared" si="69"/>
        <v>2.87967228887516-0.645092693867474i</v>
      </c>
      <c r="O338">
        <f t="shared" si="70"/>
        <v>9.3995118946408667</v>
      </c>
      <c r="P338">
        <f t="shared" si="71"/>
        <v>167.37328969162269</v>
      </c>
      <c r="Q338" t="e">
        <f t="shared" si="72"/>
        <v>#NUM!</v>
      </c>
      <c r="R338" t="e">
        <f t="shared" si="73"/>
        <v>#NUM!</v>
      </c>
      <c r="S338" t="e">
        <f t="shared" si="74"/>
        <v>#NUM!</v>
      </c>
      <c r="CC338" s="18"/>
      <c r="CD338" s="18"/>
      <c r="CE338" s="18"/>
    </row>
    <row r="339" spans="1:83">
      <c r="A339" t="s">
        <v>528</v>
      </c>
      <c r="B339" s="119">
        <f>'DESIGN INPUTS AND CALCULATIONS'!C154*1000000</f>
        <v>15030000</v>
      </c>
      <c r="D339" s="18"/>
      <c r="E339" s="18"/>
      <c r="K339" t="str">
        <f t="shared" si="66"/>
        <v>0.21912224645566-0.157112316938613i</v>
      </c>
      <c r="L339" t="str">
        <f t="shared" si="67"/>
        <v>8742.09444490651-1633.9861546392i</v>
      </c>
      <c r="M339" t="str">
        <f t="shared" si="68"/>
        <v>0.929744629286025-0.25557690349446i</v>
      </c>
      <c r="N339" t="str">
        <f t="shared" si="69"/>
        <v>2.86652359600747-0.615930683577322i</v>
      </c>
      <c r="O339">
        <f t="shared" si="70"/>
        <v>9.3431298474196129</v>
      </c>
      <c r="P339">
        <f t="shared" si="71"/>
        <v>167.8732248866886</v>
      </c>
      <c r="Q339" t="e">
        <f t="shared" si="72"/>
        <v>#NUM!</v>
      </c>
      <c r="R339" t="e">
        <f t="shared" si="73"/>
        <v>#NUM!</v>
      </c>
      <c r="S339" t="e">
        <f t="shared" si="74"/>
        <v>#NUM!</v>
      </c>
      <c r="CC339" s="18"/>
      <c r="CD339" s="18"/>
      <c r="CE339" s="18"/>
    </row>
    <row r="340" spans="1:83">
      <c r="A340" t="s">
        <v>529</v>
      </c>
      <c r="B340">
        <f>B336*(B338+B339)/B338</f>
        <v>1364.1809954751131</v>
      </c>
      <c r="D340" s="18"/>
      <c r="E340" s="18"/>
      <c r="K340" t="str">
        <f t="shared" si="66"/>
        <v>0.219091028820639-0.138739082426451i</v>
      </c>
      <c r="L340" t="str">
        <f t="shared" si="67"/>
        <v>8641.54639735419-1842.94586884037i</v>
      </c>
      <c r="M340" t="str">
        <f t="shared" si="68"/>
        <v>0.910169837646276-0.285938287546855i</v>
      </c>
      <c r="N340" t="str">
        <f t="shared" si="69"/>
        <v>2.8519271213229-0.600701876587406i</v>
      </c>
      <c r="O340">
        <f t="shared" si="70"/>
        <v>9.2912918275912233</v>
      </c>
      <c r="P340">
        <f t="shared" si="71"/>
        <v>168.10564455143901</v>
      </c>
      <c r="Q340" t="e">
        <f t="shared" si="72"/>
        <v>#NUM!</v>
      </c>
      <c r="R340" t="e">
        <f t="shared" si="73"/>
        <v>#NUM!</v>
      </c>
      <c r="S340" t="e">
        <f t="shared" si="74"/>
        <v>#NUM!</v>
      </c>
      <c r="CC340" s="18"/>
      <c r="CD340" s="18"/>
      <c r="CE340" s="18"/>
    </row>
    <row r="341" spans="1:83">
      <c r="A341" t="s">
        <v>530</v>
      </c>
      <c r="B341">
        <f>B337*(B338+B339)/B338</f>
        <v>1295.9719457013575</v>
      </c>
      <c r="D341" s="18"/>
      <c r="E341" s="18"/>
      <c r="K341" t="str">
        <f t="shared" si="66"/>
        <v>0.219055659585553-0.124598422760642i</v>
      </c>
      <c r="L341" t="str">
        <f t="shared" si="67"/>
        <v>8530.73047772864-2042.97801166263i</v>
      </c>
      <c r="M341" t="str">
        <f t="shared" si="68"/>
        <v>0.888958282393729-0.314183791048043i</v>
      </c>
      <c r="N341" t="str">
        <f t="shared" si="69"/>
        <v>2.8360833998877-0.594191929438741i</v>
      </c>
      <c r="O341">
        <f t="shared" si="70"/>
        <v>9.2409483202385427</v>
      </c>
      <c r="P341">
        <f t="shared" si="71"/>
        <v>168.16703337306731</v>
      </c>
      <c r="Q341" t="e">
        <f t="shared" si="72"/>
        <v>#NUM!</v>
      </c>
      <c r="R341" t="e">
        <f t="shared" si="73"/>
        <v>#NUM!</v>
      </c>
      <c r="S341" t="e">
        <f t="shared" si="74"/>
        <v>#NUM!</v>
      </c>
      <c r="CC341" s="18"/>
      <c r="CD341" s="18"/>
      <c r="CE341" s="18"/>
    </row>
    <row r="342" spans="1:83">
      <c r="D342" s="18"/>
      <c r="E342" s="18"/>
      <c r="K342" t="str">
        <f t="shared" si="66"/>
        <v>0.219016142775582-0.113420434917639i</v>
      </c>
      <c r="L342" t="str">
        <f t="shared" si="67"/>
        <v>8410.6532027699-2233.45178378058i</v>
      </c>
      <c r="M342" t="str">
        <f t="shared" si="68"/>
        <v>0.8663915357188-0.34023116046832i</v>
      </c>
      <c r="N342" t="str">
        <f t="shared" si="69"/>
        <v>2.81919467929978-0.593267572835999i</v>
      </c>
      <c r="O342">
        <f t="shared" si="70"/>
        <v>9.1906893822945115</v>
      </c>
      <c r="P342">
        <f t="shared" si="71"/>
        <v>168.11615077090738</v>
      </c>
      <c r="Q342" t="e">
        <f t="shared" si="72"/>
        <v>#NUM!</v>
      </c>
      <c r="R342" t="e">
        <f t="shared" si="73"/>
        <v>#NUM!</v>
      </c>
      <c r="S342" t="e">
        <f t="shared" si="74"/>
        <v>#NUM!</v>
      </c>
      <c r="CC342" s="18"/>
      <c r="CD342" s="18"/>
      <c r="CE342" s="18"/>
    </row>
    <row r="343" spans="1:83">
      <c r="D343" s="18"/>
      <c r="E343" s="18"/>
      <c r="K343" t="str">
        <f t="shared" si="66"/>
        <v>0.218394077568986-0.0667995572021568i</v>
      </c>
      <c r="L343" t="str">
        <f t="shared" si="67"/>
        <v>6923.11404816935-3561.97697118605i</v>
      </c>
      <c r="M343" t="str">
        <f t="shared" si="68"/>
        <v>0.618486458158835-0.485758128324143i</v>
      </c>
      <c r="N343" t="str">
        <f t="shared" si="69"/>
        <v>2.6304098873618-0.658670128151338i</v>
      </c>
      <c r="O343">
        <f t="shared" si="70"/>
        <v>8.6645880801737967</v>
      </c>
      <c r="P343">
        <f t="shared" si="71"/>
        <v>165.9418708421872</v>
      </c>
      <c r="Q343" t="e">
        <f t="shared" si="72"/>
        <v>#NUM!</v>
      </c>
      <c r="R343" t="e">
        <f t="shared" si="73"/>
        <v>#NUM!</v>
      </c>
      <c r="S343" t="e">
        <f t="shared" si="74"/>
        <v>#NUM!</v>
      </c>
      <c r="CC343" s="18"/>
      <c r="CD343" s="18"/>
      <c r="CE343" s="18"/>
    </row>
    <row r="344" spans="1:83">
      <c r="D344" s="18"/>
      <c r="E344" s="18"/>
      <c r="K344" t="str">
        <f t="shared" si="66"/>
        <v>0.217365117821916-0.0556589076420397i</v>
      </c>
      <c r="L344" t="str">
        <f t="shared" si="67"/>
        <v>5445.15627350507-3994.3186384986i</v>
      </c>
      <c r="M344" t="str">
        <f t="shared" si="68"/>
        <v>0.418775705063893-0.493358504448978i</v>
      </c>
      <c r="N344" t="str">
        <f t="shared" si="69"/>
        <v>2.46922486662643-0.70944920709062i</v>
      </c>
      <c r="O344">
        <f t="shared" si="70"/>
        <v>8.1956957259710492</v>
      </c>
      <c r="P344">
        <f t="shared" si="71"/>
        <v>163.96976481560102</v>
      </c>
      <c r="Q344" t="e">
        <f t="shared" si="72"/>
        <v>#NUM!</v>
      </c>
      <c r="R344" t="e">
        <f t="shared" si="73"/>
        <v>#NUM!</v>
      </c>
      <c r="S344" t="e">
        <f t="shared" si="74"/>
        <v>#NUM!</v>
      </c>
      <c r="CC344" s="18"/>
      <c r="CD344" s="18"/>
      <c r="CE344" s="18"/>
    </row>
    <row r="345" spans="1:83">
      <c r="D345" s="18"/>
      <c r="E345" s="18"/>
      <c r="K345" t="str">
        <f t="shared" si="66"/>
        <v>0.21594075646524-0.0532951126052341i</v>
      </c>
      <c r="L345" t="str">
        <f t="shared" si="67"/>
        <v>4302.19861231674-3935.14902598652i</v>
      </c>
      <c r="M345" t="str">
        <f t="shared" si="68"/>
        <v>0.288400439142003-0.453018350450291i</v>
      </c>
      <c r="N345" t="str">
        <f t="shared" si="69"/>
        <v>2.35112617957281-0.744891671648535i</v>
      </c>
      <c r="O345">
        <f t="shared" si="70"/>
        <v>7.8409339267402132</v>
      </c>
      <c r="P345">
        <f t="shared" si="71"/>
        <v>162.42058249244423</v>
      </c>
      <c r="Q345" t="e">
        <f t="shared" si="72"/>
        <v>#NUM!</v>
      </c>
      <c r="R345" t="e">
        <f t="shared" si="73"/>
        <v>#NUM!</v>
      </c>
      <c r="S345" t="e">
        <f t="shared" si="74"/>
        <v>#NUM!</v>
      </c>
      <c r="CC345" s="18"/>
      <c r="CD345" s="18"/>
      <c r="CE345" s="18"/>
    </row>
    <row r="346" spans="1:83">
      <c r="D346" s="18"/>
      <c r="E346" s="18"/>
      <c r="K346" t="str">
        <f t="shared" si="66"/>
        <v>0.21413663499512-0.0543405829619523i</v>
      </c>
      <c r="L346" t="str">
        <f t="shared" si="67"/>
        <v>3489.29095945049-3682.62974023103i</v>
      </c>
      <c r="M346" t="str">
        <f t="shared" si="68"/>
        <v>0.205959893604952-0.404401305427157i</v>
      </c>
      <c r="N346" t="str">
        <f t="shared" si="69"/>
        <v>2.26116599133676-0.779858189787079i</v>
      </c>
      <c r="O346">
        <f t="shared" si="70"/>
        <v>7.574757765056388</v>
      </c>
      <c r="P346">
        <f t="shared" si="71"/>
        <v>160.97109267877644</v>
      </c>
      <c r="Q346" t="e">
        <f t="shared" si="72"/>
        <v>#NUM!</v>
      </c>
      <c r="R346" t="e">
        <f t="shared" si="73"/>
        <v>#NUM!</v>
      </c>
      <c r="S346" t="e">
        <f t="shared" si="74"/>
        <v>#NUM!</v>
      </c>
      <c r="CC346" s="18"/>
      <c r="CD346" s="18"/>
      <c r="CE346" s="18"/>
    </row>
    <row r="347" spans="1:83">
      <c r="D347" s="18"/>
      <c r="E347" s="18"/>
      <c r="K347" t="str">
        <f t="shared" si="66"/>
        <v>0.211972122581602-0.0569859691598898i</v>
      </c>
      <c r="L347" t="str">
        <f t="shared" si="67"/>
        <v>2920.25464460104-3380.65644470842i</v>
      </c>
      <c r="M347" t="str">
        <f t="shared" si="68"/>
        <v>0.152633248439582-0.359633618993501i</v>
      </c>
      <c r="N347" t="str">
        <f t="shared" si="69"/>
        <v>2.1863383117408-0.818129518894174i</v>
      </c>
      <c r="O347">
        <f t="shared" si="70"/>
        <v>7.363495738696165</v>
      </c>
      <c r="P347">
        <f t="shared" si="71"/>
        <v>159.484111279882</v>
      </c>
      <c r="Q347" t="e">
        <f t="shared" si="72"/>
        <v>#NUM!</v>
      </c>
      <c r="R347" t="e">
        <f t="shared" si="73"/>
        <v>#NUM!</v>
      </c>
      <c r="S347" t="e">
        <f t="shared" si="74"/>
        <v>#NUM!</v>
      </c>
      <c r="CC347" s="18"/>
      <c r="CD347" s="18"/>
      <c r="CE347" s="18"/>
    </row>
    <row r="348" spans="1:83">
      <c r="D348" s="18"/>
      <c r="E348" s="18"/>
      <c r="K348" t="str">
        <f t="shared" si="66"/>
        <v>0.20946981197312-0.060440897519404i</v>
      </c>
      <c r="L348" t="str">
        <f t="shared" si="67"/>
        <v>2517.61694634858-3086.80984118401i</v>
      </c>
      <c r="M348" t="str">
        <f t="shared" si="68"/>
        <v>0.116871364744525-0.321266943284362i</v>
      </c>
      <c r="N348" t="str">
        <f t="shared" si="69"/>
        <v>2.11892827276891-0.859167202008437i</v>
      </c>
      <c r="O348">
        <f t="shared" si="70"/>
        <v>7.1833768110689213</v>
      </c>
      <c r="P348">
        <f t="shared" si="71"/>
        <v>157.92879756311697</v>
      </c>
      <c r="Q348" t="e">
        <f t="shared" si="72"/>
        <v>#NUM!</v>
      </c>
      <c r="R348" t="e">
        <f t="shared" si="73"/>
        <v>#NUM!</v>
      </c>
      <c r="S348" t="e">
        <f t="shared" si="74"/>
        <v>#NUM!</v>
      </c>
      <c r="CC348" s="18"/>
      <c r="CD348" s="18"/>
      <c r="CE348" s="18"/>
    </row>
    <row r="349" spans="1:83">
      <c r="D349" s="18"/>
      <c r="E349" s="18"/>
      <c r="K349" t="str">
        <f t="shared" si="66"/>
        <v>0.206654955860219-0.0642993957317733i</v>
      </c>
      <c r="L349" t="str">
        <f t="shared" si="67"/>
        <v>2226.92264199524-2820.42110707634i</v>
      </c>
      <c r="M349" t="str">
        <f t="shared" si="68"/>
        <v>0.0919996683503754-0.289025482222237i</v>
      </c>
      <c r="N349" t="str">
        <f t="shared" si="69"/>
        <v>2.05477100698839-0.901428106434158i</v>
      </c>
      <c r="O349">
        <f t="shared" si="70"/>
        <v>7.0196984716597219</v>
      </c>
      <c r="P349">
        <f t="shared" si="71"/>
        <v>156.3129371113348</v>
      </c>
      <c r="Q349" t="e">
        <f t="shared" si="72"/>
        <v>#NUM!</v>
      </c>
      <c r="R349" t="e">
        <f t="shared" si="73"/>
        <v>#NUM!</v>
      </c>
      <c r="S349" t="e">
        <f t="shared" si="74"/>
        <v>#NUM!</v>
      </c>
      <c r="CC349" s="18"/>
      <c r="CD349" s="18"/>
      <c r="CE349" s="18"/>
    </row>
    <row r="350" spans="1:83">
      <c r="D350" s="18"/>
      <c r="E350" s="18"/>
      <c r="K350" t="str">
        <f t="shared" si="66"/>
        <v>0.203554868633623-0.0683284927526649i</v>
      </c>
      <c r="L350" t="str">
        <f t="shared" si="67"/>
        <v>2012.3005134162-2585.44116001923i</v>
      </c>
      <c r="M350" t="str">
        <f t="shared" si="68"/>
        <v>0.0741222916123583-0.261969802646204i</v>
      </c>
      <c r="N350" t="str">
        <f t="shared" si="69"/>
        <v>1.99172660324149-0.943408480527041i</v>
      </c>
      <c r="O350">
        <f t="shared" si="70"/>
        <v>6.8636760481561341</v>
      </c>
      <c r="P350">
        <f t="shared" si="71"/>
        <v>154.6547864993662</v>
      </c>
      <c r="Q350" t="e">
        <f t="shared" si="72"/>
        <v>#NUM!</v>
      </c>
      <c r="R350" t="e">
        <f t="shared" si="73"/>
        <v>#NUM!</v>
      </c>
      <c r="S350" t="e">
        <f t="shared" si="74"/>
        <v>#NUM!</v>
      </c>
      <c r="CC350" s="18"/>
      <c r="CD350" s="18"/>
      <c r="CE350" s="18"/>
    </row>
    <row r="351" spans="1:83">
      <c r="D351" s="18"/>
      <c r="E351" s="18"/>
      <c r="K351" t="str">
        <f t="shared" si="66"/>
        <v>0.200198318076047-0.0723836914125539i</v>
      </c>
      <c r="L351" t="str">
        <f t="shared" si="67"/>
        <v>1850.35934537329-2380.13756743004i</v>
      </c>
      <c r="M351" t="str">
        <f t="shared" si="68"/>
        <v>0.0608966784642876-0.239140697114282i</v>
      </c>
      <c r="N351" t="str">
        <f t="shared" si="69"/>
        <v>1.92878084400006-0.983899918107554i</v>
      </c>
      <c r="O351">
        <f t="shared" si="70"/>
        <v>6.7101118776844038</v>
      </c>
      <c r="P351">
        <f t="shared" si="71"/>
        <v>152.97319256932133</v>
      </c>
      <c r="Q351" t="e">
        <f t="shared" si="72"/>
        <v>#NUM!</v>
      </c>
      <c r="R351" t="e">
        <f t="shared" si="73"/>
        <v>#NUM!</v>
      </c>
      <c r="S351" t="e">
        <f t="shared" si="74"/>
        <v>#NUM!</v>
      </c>
      <c r="CC351" s="18"/>
      <c r="CD351" s="18"/>
      <c r="CE351" s="18"/>
    </row>
    <row r="352" spans="1:83">
      <c r="D352" s="18"/>
      <c r="E352" s="18"/>
      <c r="K352" t="str">
        <f t="shared" si="66"/>
        <v>0.158841786002943-0.103268431611915i</v>
      </c>
      <c r="L352" t="str">
        <f t="shared" si="67"/>
        <v>1278.92173758001-1284.00301212744i</v>
      </c>
      <c r="M352" t="str">
        <f t="shared" si="68"/>
        <v>0.015952772771638-0.125292784359414i</v>
      </c>
      <c r="N352" t="str">
        <f t="shared" si="69"/>
        <v>1.31050553792073-1.21026126662312i</v>
      </c>
      <c r="O352">
        <f t="shared" si="70"/>
        <v>5.0272161631874255</v>
      </c>
      <c r="P352">
        <f t="shared" si="71"/>
        <v>137.2773026096215</v>
      </c>
      <c r="Q352" t="str">
        <f t="shared" si="72"/>
        <v>-1723,65654529863-1866,42463938881i</v>
      </c>
      <c r="R352">
        <f t="shared" si="73"/>
        <v>68.098648134888393</v>
      </c>
      <c r="S352">
        <f t="shared" si="74"/>
        <v>47.277302610078294</v>
      </c>
      <c r="CC352" s="18"/>
      <c r="CD352" s="18"/>
      <c r="CE352" s="18"/>
    </row>
    <row r="353" spans="4:83">
      <c r="D353" s="18"/>
      <c r="E353" s="18"/>
      <c r="K353" t="str">
        <f t="shared" si="66"/>
        <v>0.118159797187301-0.112833979234188i</v>
      </c>
      <c r="L353" t="str">
        <f t="shared" si="67"/>
        <v>1163.05361507787-868.699787085853i</v>
      </c>
      <c r="M353" t="str">
        <f t="shared" si="68"/>
        <v>0.00715352039034163-0.0842754266460075i</v>
      </c>
      <c r="N353" t="str">
        <f t="shared" si="69"/>
        <v>0.843583764612397-1.16767717043488i</v>
      </c>
      <c r="O353">
        <f t="shared" si="70"/>
        <v>3.1703977175445037</v>
      </c>
      <c r="P353">
        <f t="shared" si="71"/>
        <v>125.84608042270699</v>
      </c>
      <c r="Q353" t="e">
        <f t="shared" si="72"/>
        <v>#NUM!</v>
      </c>
      <c r="R353" t="e">
        <f t="shared" si="73"/>
        <v>#NUM!</v>
      </c>
      <c r="S353" t="e">
        <f t="shared" si="74"/>
        <v>#NUM!</v>
      </c>
      <c r="CC353" s="18"/>
      <c r="CD353" s="18"/>
      <c r="CE353" s="18"/>
    </row>
    <row r="354" spans="4:83">
      <c r="D354" s="18"/>
      <c r="E354" s="18"/>
      <c r="K354" t="str">
        <f t="shared" si="66"/>
        <v>0.0869741033834978-0.109915683634803i</v>
      </c>
      <c r="L354" t="str">
        <f t="shared" si="67"/>
        <v>1121.68341651443-654.925104515006i</v>
      </c>
      <c r="M354" t="str">
        <f t="shared" si="68"/>
        <v>0.00403648807570998-0.0634050064247661i</v>
      </c>
      <c r="N354" t="str">
        <f t="shared" si="69"/>
        <v>0.554621998314176-1.03661704049169i</v>
      </c>
      <c r="O354">
        <f t="shared" si="70"/>
        <v>1.4056474576765732</v>
      </c>
      <c r="P354">
        <f t="shared" si="71"/>
        <v>118.14815122050729</v>
      </c>
      <c r="Q354" t="e">
        <f t="shared" si="72"/>
        <v>#NUM!</v>
      </c>
      <c r="R354" t="e">
        <f t="shared" si="73"/>
        <v>#NUM!</v>
      </c>
      <c r="S354" t="e">
        <f t="shared" si="74"/>
        <v>#NUM!</v>
      </c>
      <c r="CC354" s="18"/>
      <c r="CD354" s="18"/>
      <c r="CE354" s="18"/>
    </row>
    <row r="355" spans="4:83">
      <c r="D355" s="18"/>
      <c r="E355" s="18"/>
      <c r="K355" t="str">
        <f t="shared" si="66"/>
        <v>0.0649382178103279-0.102228638940344i</v>
      </c>
      <c r="L355" t="str">
        <f t="shared" si="67"/>
        <v>1102.38838044097-525.208788577186i</v>
      </c>
      <c r="M355" t="str">
        <f t="shared" si="68"/>
        <v>0.00258711179297941-0.0507978212677476i</v>
      </c>
      <c r="N355" t="str">
        <f t="shared" si="69"/>
        <v>0.381592805904416-0.903063314178689i</v>
      </c>
      <c r="O355">
        <f t="shared" si="70"/>
        <v>-0.17214966353031935</v>
      </c>
      <c r="P355">
        <f t="shared" si="71"/>
        <v>112.90667179451354</v>
      </c>
      <c r="Q355" t="e">
        <f t="shared" si="72"/>
        <v>#NUM!</v>
      </c>
      <c r="R355" t="e">
        <f t="shared" si="73"/>
        <v>#NUM!</v>
      </c>
      <c r="S355" t="e">
        <f t="shared" si="74"/>
        <v>#NUM!</v>
      </c>
      <c r="CC355" s="18"/>
      <c r="CD355" s="18"/>
      <c r="CE355" s="18"/>
    </row>
    <row r="356" spans="4:83">
      <c r="D356" s="18"/>
      <c r="E356" s="18"/>
      <c r="K356" t="str">
        <f t="shared" si="66"/>
        <v>0.0495838762068556-0.0934916541188807i</v>
      </c>
      <c r="L356" t="str">
        <f t="shared" si="67"/>
        <v>1091.86790796596-438.250450302672i</v>
      </c>
      <c r="M356" t="str">
        <f t="shared" si="68"/>
        <v>0.00179802676342129-0.0423650075319162i</v>
      </c>
      <c r="N356" t="str">
        <f t="shared" si="69"/>
        <v>0.274899445420874-0.788984851508583i</v>
      </c>
      <c r="O356">
        <f t="shared" si="70"/>
        <v>-1.5610301588870612</v>
      </c>
      <c r="P356">
        <f t="shared" si="71"/>
        <v>109.20944556468658</v>
      </c>
      <c r="Q356" t="e">
        <f t="shared" si="72"/>
        <v>#NUM!</v>
      </c>
      <c r="R356" t="e">
        <f t="shared" si="73"/>
        <v>#NUM!</v>
      </c>
      <c r="S356" t="e">
        <f t="shared" si="74"/>
        <v>#NUM!</v>
      </c>
      <c r="CC356" s="18"/>
      <c r="CD356" s="18"/>
      <c r="CE356" s="18"/>
    </row>
    <row r="357" spans="4:83">
      <c r="D357" s="18"/>
      <c r="E357" s="18"/>
      <c r="K357" t="str">
        <f t="shared" si="66"/>
        <v>0.0387544961570726-0.0851540701570526i</v>
      </c>
      <c r="L357" t="str">
        <f t="shared" si="67"/>
        <v>1085.5109913798-375.941804422536i</v>
      </c>
      <c r="M357" t="str">
        <f t="shared" si="68"/>
        <v>0.00132162970848571-0.0363301941007663i</v>
      </c>
      <c r="N357" t="str">
        <f t="shared" si="69"/>
        <v>0.206080335052268-0.6957470486836i</v>
      </c>
      <c r="O357">
        <f t="shared" si="70"/>
        <v>-2.785743549017381</v>
      </c>
      <c r="P357">
        <f t="shared" si="71"/>
        <v>106.49929364774538</v>
      </c>
      <c r="Q357" t="e">
        <f t="shared" si="72"/>
        <v>#NUM!</v>
      </c>
      <c r="R357" t="e">
        <f t="shared" si="73"/>
        <v>#NUM!</v>
      </c>
      <c r="S357" t="e">
        <f t="shared" si="74"/>
        <v>#NUM!</v>
      </c>
      <c r="CC357" s="18"/>
      <c r="CD357" s="18"/>
      <c r="CE357" s="18"/>
    </row>
    <row r="358" spans="4:83">
      <c r="D358" s="18"/>
      <c r="E358" s="18"/>
      <c r="K358" t="str">
        <f t="shared" si="66"/>
        <v>0.0309539199715364-0.0776727701293295i</v>
      </c>
      <c r="L358" t="str">
        <f t="shared" si="67"/>
        <v>1081.37969761375-329.118856762776i</v>
      </c>
      <c r="M358" t="str">
        <f t="shared" si="68"/>
        <v>0.00101218627730655-0.0317987697285065i</v>
      </c>
      <c r="N358" t="str">
        <f t="shared" si="69"/>
        <v>0.159665410339276-0.619956327708225i</v>
      </c>
      <c r="O358">
        <f t="shared" si="70"/>
        <v>-3.8738683174995825</v>
      </c>
      <c r="P358">
        <f t="shared" si="71"/>
        <v>104.44227542594906</v>
      </c>
      <c r="Q358" t="e">
        <f t="shared" si="72"/>
        <v>#NUM!</v>
      </c>
      <c r="R358" t="e">
        <f t="shared" si="73"/>
        <v>#NUM!</v>
      </c>
      <c r="S358" t="e">
        <f t="shared" si="74"/>
        <v>#NUM!</v>
      </c>
      <c r="CC358" s="18"/>
      <c r="CD358" s="18"/>
      <c r="CE358" s="18"/>
    </row>
    <row r="359" spans="4:83">
      <c r="D359" s="18"/>
      <c r="E359" s="18"/>
      <c r="K359" t="str">
        <f t="shared" si="66"/>
        <v>0.0252043242550911-0.0711147575797923i</v>
      </c>
      <c r="L359" t="str">
        <f t="shared" si="67"/>
        <v>1078.54483122166-292.653650868779i</v>
      </c>
      <c r="M359" t="str">
        <f t="shared" si="68"/>
        <v>0.000799922051107538-0.0282715789410441i</v>
      </c>
      <c r="N359" t="str">
        <f t="shared" si="69"/>
        <v>0.12709563663103-0.557888432578767i</v>
      </c>
      <c r="O359">
        <f t="shared" si="70"/>
        <v>-4.8493087041334189</v>
      </c>
      <c r="P359">
        <f t="shared" si="71"/>
        <v>102.8338341768673</v>
      </c>
      <c r="Q359" t="e">
        <f t="shared" si="72"/>
        <v>#NUM!</v>
      </c>
      <c r="R359" t="e">
        <f t="shared" si="73"/>
        <v>#NUM!</v>
      </c>
      <c r="S359" t="e">
        <f t="shared" si="74"/>
        <v>#NUM!</v>
      </c>
      <c r="CC359" s="18"/>
      <c r="CD359" s="18"/>
      <c r="CE359" s="18"/>
    </row>
    <row r="360" spans="4:83">
      <c r="D360" s="18"/>
      <c r="E360" s="18"/>
      <c r="K360" t="str">
        <f t="shared" si="66"/>
        <v>0.0208714262992654-0.0654087961983113i</v>
      </c>
      <c r="L360" t="str">
        <f t="shared" si="67"/>
        <v>1076.51583644922-263.454991947475i</v>
      </c>
      <c r="M360" t="str">
        <f t="shared" si="68"/>
        <v>0.000648035353173199-0.0254482888099423i</v>
      </c>
      <c r="N360" t="str">
        <f t="shared" si="69"/>
        <v>0.103451348090686-0.506472088758088i</v>
      </c>
      <c r="O360">
        <f t="shared" si="70"/>
        <v>-5.7313728434379296</v>
      </c>
      <c r="P360">
        <f t="shared" si="71"/>
        <v>101.54436179837921</v>
      </c>
      <c r="Q360" t="e">
        <f t="shared" si="72"/>
        <v>#NUM!</v>
      </c>
      <c r="R360" t="e">
        <f t="shared" si="73"/>
        <v>#NUM!</v>
      </c>
      <c r="S360" t="e">
        <f t="shared" si="74"/>
        <v>#NUM!</v>
      </c>
      <c r="CC360" s="18"/>
      <c r="CD360" s="18"/>
      <c r="CE360" s="18"/>
    </row>
    <row r="361" spans="4:83">
      <c r="D361" s="18"/>
      <c r="E361" s="18"/>
      <c r="CC361" s="18"/>
      <c r="CD361" s="18"/>
      <c r="CE361" s="18"/>
    </row>
    <row r="362" spans="4:83">
      <c r="D362" s="18"/>
      <c r="E362" s="18"/>
      <c r="K362" t="s">
        <v>544</v>
      </c>
      <c r="L362" t="s">
        <v>545</v>
      </c>
      <c r="M362" t="s">
        <v>458</v>
      </c>
      <c r="N362" t="s">
        <v>459</v>
      </c>
      <c r="O362" t="s">
        <v>546</v>
      </c>
      <c r="P362" t="s">
        <v>458</v>
      </c>
      <c r="Q362" t="s">
        <v>459</v>
      </c>
      <c r="CC362" s="18"/>
      <c r="CD362" s="18"/>
      <c r="CE362" s="18"/>
    </row>
    <row r="363" spans="4:83">
      <c r="D363" s="18"/>
      <c r="E363" s="18"/>
      <c r="K363" t="str">
        <f>IMDIV(IMSUM(IMPRODUCT(F285,$A$328),1),IMSUM(IMPRODUCT(IMPOWER(F285,2),$A$330),IMPRODUCT(F285,$A$331)))</f>
        <v>0.219224265254903-10.6669315003433i</v>
      </c>
      <c r="L363" t="str">
        <f>IMPRODUCT(K363,M324,$B$315)</f>
        <v>0.429187782987558-25.818241302902i</v>
      </c>
      <c r="M363">
        <f>20*LOG10(IMABS(L363))</f>
        <v>28.239733066972661</v>
      </c>
      <c r="N363">
        <f>IMARGUMENT(L363)*180/PI()+180</f>
        <v>90.952364785675712</v>
      </c>
      <c r="O363" t="e">
        <f>IMPRODUCT(L363,G285)</f>
        <v>#NUM!</v>
      </c>
      <c r="P363" t="e">
        <f>20*LOG10(IMABS(O363))</f>
        <v>#NUM!</v>
      </c>
      <c r="Q363" t="e">
        <f>IMARGUMENT(O363)*180/PI()+180</f>
        <v>#NUM!</v>
      </c>
      <c r="CC363" s="18"/>
      <c r="CD363" s="18"/>
      <c r="CE363" s="18"/>
    </row>
    <row r="364" spans="4:83">
      <c r="D364" s="18"/>
      <c r="E364" s="18"/>
      <c r="K364" t="str">
        <f t="shared" ref="K364:K399" si="75">IMDIV(IMSUM(IMPRODUCT(F286,$A$328),1),IMSUM(IMPRODUCT(IMPOWER(F286,2),$A$330),IMPRODUCT(F286,$A$331)))</f>
        <v>0.219224202752596-5.33356712330867i</v>
      </c>
      <c r="L364" t="str">
        <f t="shared" ref="L364:L399" si="76">IMPRODUCT(K364,M325,$B$315)</f>
        <v>0.429165850269653-12.911893951442i</v>
      </c>
      <c r="M364">
        <f t="shared" ref="M364:M399" si="77">20*LOG10(IMABS(L364))</f>
        <v>22.224594299178555</v>
      </c>
      <c r="N364">
        <f t="shared" ref="N364:N399" si="78">IMARGUMENT(L364)*180/PI()+180</f>
        <v>91.903697694895911</v>
      </c>
      <c r="O364" t="e">
        <f t="shared" ref="O364:O399" si="79">IMPRODUCT(L364,G286)</f>
        <v>#NUM!</v>
      </c>
      <c r="P364" t="e">
        <f t="shared" ref="P364:P399" si="80">20*LOG10(IMABS(O364))</f>
        <v>#NUM!</v>
      </c>
      <c r="Q364" t="e">
        <f t="shared" ref="Q364:Q399" si="81">IMARGUMENT(O364)*180/PI()+180</f>
        <v>#NUM!</v>
      </c>
      <c r="CC364" s="18"/>
      <c r="CD364" s="18"/>
      <c r="CE364" s="18"/>
    </row>
    <row r="365" spans="4:83">
      <c r="D365" s="18"/>
      <c r="E365" s="18"/>
      <c r="K365" t="str">
        <f t="shared" si="75"/>
        <v>0.219224098582163-3.55582405227236i</v>
      </c>
      <c r="L365" t="str">
        <f t="shared" si="76"/>
        <v>0.429129300251553-8.61101036244347i</v>
      </c>
      <c r="M365">
        <f t="shared" si="77"/>
        <v>18.71185466745257</v>
      </c>
      <c r="N365">
        <f t="shared" si="78"/>
        <v>92.852972257917713</v>
      </c>
      <c r="O365" t="e">
        <f t="shared" si="79"/>
        <v>#NUM!</v>
      </c>
      <c r="P365" t="e">
        <f t="shared" si="80"/>
        <v>#NUM!</v>
      </c>
      <c r="Q365" t="e">
        <f t="shared" si="81"/>
        <v>#NUM!</v>
      </c>
      <c r="CC365" s="18"/>
      <c r="CD365" s="18"/>
      <c r="CE365" s="18"/>
    </row>
    <row r="366" spans="4:83">
      <c r="D366" s="18"/>
      <c r="E366" s="18"/>
      <c r="K366" t="str">
        <f t="shared" si="75"/>
        <v>0.219223952743723-2.66698630763934i</v>
      </c>
      <c r="L366" t="str">
        <f t="shared" si="76"/>
        <v>0.429078139698677-6.46149228337864i</v>
      </c>
      <c r="M366">
        <f t="shared" si="77"/>
        <v>16.22576549777061</v>
      </c>
      <c r="N366">
        <f t="shared" si="78"/>
        <v>93.799172748233019</v>
      </c>
      <c r="O366" t="e">
        <f t="shared" si="79"/>
        <v>#NUM!</v>
      </c>
      <c r="P366" t="e">
        <f t="shared" si="80"/>
        <v>#NUM!</v>
      </c>
      <c r="Q366" t="e">
        <f t="shared" si="81"/>
        <v>#NUM!</v>
      </c>
      <c r="CC366" s="18"/>
      <c r="CD366" s="18"/>
      <c r="CE366" s="18"/>
    </row>
    <row r="367" spans="4:83">
      <c r="D367" s="18"/>
      <c r="E367" s="18"/>
      <c r="K367" t="str">
        <f t="shared" si="75"/>
        <v>0.219223765237442-2.13371069345968i</v>
      </c>
      <c r="L367" t="str">
        <f t="shared" si="76"/>
        <v>0.429012378078235-5.17251992614664i</v>
      </c>
      <c r="M367">
        <f t="shared" si="77"/>
        <v>14.303816960942211</v>
      </c>
      <c r="N367">
        <f t="shared" si="78"/>
        <v>94.741299380404513</v>
      </c>
      <c r="O367" t="e">
        <f t="shared" si="79"/>
        <v>#NUM!</v>
      </c>
      <c r="P367" t="e">
        <f t="shared" si="80"/>
        <v>#NUM!</v>
      </c>
      <c r="Q367" t="e">
        <f t="shared" si="81"/>
        <v>#NUM!</v>
      </c>
      <c r="CC367" s="18"/>
      <c r="CD367" s="18"/>
      <c r="CE367" s="18"/>
    </row>
    <row r="368" spans="4:83">
      <c r="D368" s="18"/>
      <c r="E368" s="18"/>
      <c r="K368" t="str">
        <f t="shared" si="75"/>
        <v>0.219223536063534-1.77821614439113i</v>
      </c>
      <c r="L368" t="str">
        <f t="shared" si="76"/>
        <v>0.428932027554851-4.31381991357053i</v>
      </c>
      <c r="M368">
        <f t="shared" si="77"/>
        <v>12.739966898982594</v>
      </c>
      <c r="N368">
        <f t="shared" si="78"/>
        <v>95.67837330404231</v>
      </c>
      <c r="O368" t="e">
        <f t="shared" si="79"/>
        <v>#NUM!</v>
      </c>
      <c r="P368" t="e">
        <f t="shared" si="80"/>
        <v>#NUM!</v>
      </c>
      <c r="Q368" t="e">
        <f t="shared" si="81"/>
        <v>#NUM!</v>
      </c>
      <c r="CC368" s="18"/>
      <c r="CD368" s="18"/>
      <c r="CE368" s="18"/>
    </row>
    <row r="369" spans="4:83">
      <c r="D369" s="18"/>
      <c r="E369" s="18"/>
      <c r="K369" t="str">
        <f t="shared" si="75"/>
        <v>0.219223265222262-1.52431077526494i</v>
      </c>
      <c r="L369" t="str">
        <f t="shared" si="76"/>
        <v>0.428837102984941-3.70098927179861i</v>
      </c>
      <c r="M369">
        <f t="shared" si="77"/>
        <v>11.424277264927412</v>
      </c>
      <c r="N369">
        <f t="shared" si="78"/>
        <v>96.609441333574892</v>
      </c>
      <c r="O369" t="e">
        <f t="shared" si="79"/>
        <v>#NUM!</v>
      </c>
      <c r="P369" t="e">
        <f t="shared" si="80"/>
        <v>#NUM!</v>
      </c>
      <c r="Q369" t="e">
        <f t="shared" si="81"/>
        <v>#NUM!</v>
      </c>
      <c r="CC369" s="18"/>
      <c r="CD369" s="18"/>
      <c r="CE369" s="18"/>
    </row>
    <row r="370" spans="4:83">
      <c r="D370" s="18"/>
      <c r="E370" s="18"/>
      <c r="K370" t="str">
        <f t="shared" si="75"/>
        <v>0.219222952713933-1.3338986434775i</v>
      </c>
      <c r="L370" t="str">
        <f t="shared" si="76"/>
        <v>0.42872762190985-3.24182642844468i</v>
      </c>
      <c r="M370">
        <f t="shared" si="77"/>
        <v>10.291095565763372</v>
      </c>
      <c r="N370">
        <f t="shared" si="78"/>
        <v>97.533580359611278</v>
      </c>
      <c r="O370" t="e">
        <f t="shared" si="79"/>
        <v>#NUM!</v>
      </c>
      <c r="P370" t="e">
        <f t="shared" si="80"/>
        <v>#NUM!</v>
      </c>
      <c r="Q370" t="e">
        <f t="shared" si="81"/>
        <v>#NUM!</v>
      </c>
      <c r="CC370" s="18"/>
      <c r="CD370" s="18"/>
      <c r="CE370" s="18"/>
    </row>
    <row r="371" spans="4:83">
      <c r="D371" s="18"/>
      <c r="E371" s="18"/>
      <c r="K371" t="str">
        <f t="shared" si="75"/>
        <v>0.219222598538902-1.18581533645409i</v>
      </c>
      <c r="L371" t="str">
        <f t="shared" si="76"/>
        <v>0.428603604547768-2.8851082120026i</v>
      </c>
      <c r="M371">
        <f t="shared" si="77"/>
        <v>9.2980453288764373</v>
      </c>
      <c r="N371">
        <f t="shared" si="78"/>
        <v>98.44990139493224</v>
      </c>
      <c r="O371" t="e">
        <f t="shared" si="79"/>
        <v>#NUM!</v>
      </c>
      <c r="P371" t="e">
        <f t="shared" si="80"/>
        <v>#NUM!</v>
      </c>
      <c r="Q371" t="e">
        <f t="shared" si="81"/>
        <v>#NUM!</v>
      </c>
      <c r="CC371" s="18"/>
      <c r="CD371" s="18"/>
      <c r="CE371" s="18"/>
    </row>
    <row r="372" spans="4:83">
      <c r="D372" s="18"/>
      <c r="E372" s="18"/>
      <c r="K372" t="str">
        <f t="shared" si="75"/>
        <v>0.219222202697576-1.0673622066345i</v>
      </c>
      <c r="L372" t="str">
        <f t="shared" si="76"/>
        <v>0.428465073784419-2.60010065164376i</v>
      </c>
      <c r="M372">
        <f t="shared" si="77"/>
        <v>8.4161632398462345</v>
      </c>
      <c r="N372">
        <f t="shared" si="78"/>
        <v>99.357553216217966</v>
      </c>
      <c r="O372" t="e">
        <f t="shared" si="79"/>
        <v>#NUM!</v>
      </c>
      <c r="P372" t="e">
        <f t="shared" si="80"/>
        <v>#NUM!</v>
      </c>
      <c r="Q372" t="e">
        <f t="shared" si="81"/>
        <v>#NUM!</v>
      </c>
      <c r="CC372" s="18"/>
      <c r="CD372" s="18"/>
      <c r="CE372" s="18"/>
    </row>
    <row r="373" spans="4:83">
      <c r="D373" s="18"/>
      <c r="E373" s="18"/>
      <c r="K373" t="str">
        <f t="shared" si="75"/>
        <v>0.219215952760852-0.534694787000647i</v>
      </c>
      <c r="L373" t="str">
        <f t="shared" si="76"/>
        <v>0.426288446534413-1.3275714099195i</v>
      </c>
      <c r="M373">
        <f t="shared" si="77"/>
        <v>2.8873372091378653</v>
      </c>
      <c r="N373">
        <f t="shared" si="78"/>
        <v>107.80203046028483</v>
      </c>
      <c r="O373" t="e">
        <f t="shared" si="79"/>
        <v>#NUM!</v>
      </c>
      <c r="P373" t="e">
        <f t="shared" si="80"/>
        <v>#NUM!</v>
      </c>
      <c r="Q373" t="e">
        <f t="shared" si="81"/>
        <v>#NUM!</v>
      </c>
      <c r="CC373" s="18"/>
      <c r="CD373" s="18"/>
      <c r="CE373" s="18"/>
    </row>
    <row r="374" spans="4:83">
      <c r="D374" s="18"/>
      <c r="E374" s="18"/>
      <c r="K374" t="str">
        <f t="shared" si="75"/>
        <v>0.219205536991531-0.357589420912823i</v>
      </c>
      <c r="L374" t="str">
        <f t="shared" si="76"/>
        <v>0.422704902866333-0.91525169205897i</v>
      </c>
      <c r="M374">
        <f t="shared" si="77"/>
        <v>7.0497415524346227E-2</v>
      </c>
      <c r="N374">
        <f t="shared" si="78"/>
        <v>114.78964297420612</v>
      </c>
      <c r="O374" t="e">
        <f t="shared" si="79"/>
        <v>#NUM!</v>
      </c>
      <c r="P374" t="e">
        <f t="shared" si="80"/>
        <v>#NUM!</v>
      </c>
      <c r="Q374" t="e">
        <f t="shared" si="81"/>
        <v>#NUM!</v>
      </c>
      <c r="CC374" s="18"/>
      <c r="CD374" s="18"/>
      <c r="CE374" s="18"/>
    </row>
    <row r="375" spans="4:83">
      <c r="D375" s="18"/>
      <c r="E375" s="18"/>
      <c r="K375" t="str">
        <f t="shared" si="75"/>
        <v>0.219190956577209-0.269374471902931i</v>
      </c>
      <c r="L375" t="str">
        <f t="shared" si="76"/>
        <v>0.417778601493054-0.717575926410687i</v>
      </c>
      <c r="M375">
        <f t="shared" si="77"/>
        <v>-1.6149459731226912</v>
      </c>
      <c r="N375">
        <f t="shared" si="78"/>
        <v>120.208315855386</v>
      </c>
      <c r="O375" t="e">
        <f t="shared" si="79"/>
        <v>#NUM!</v>
      </c>
      <c r="P375" t="e">
        <f t="shared" si="80"/>
        <v>#NUM!</v>
      </c>
      <c r="Q375" t="e">
        <f t="shared" si="81"/>
        <v>#NUM!</v>
      </c>
      <c r="CC375" s="18"/>
      <c r="CD375" s="18"/>
      <c r="CE375" s="18"/>
    </row>
    <row r="376" spans="4:83">
      <c r="D376" s="18"/>
      <c r="E376" s="18"/>
      <c r="K376" t="str">
        <f t="shared" si="75"/>
        <v>0.219172213180043-0.216715581889345i</v>
      </c>
      <c r="L376" t="str">
        <f t="shared" si="76"/>
        <v>0.411595355882633-0.605320717731358i</v>
      </c>
      <c r="M376">
        <f t="shared" si="77"/>
        <v>-2.7097791220847993</v>
      </c>
      <c r="N376">
        <f t="shared" si="78"/>
        <v>124.21423077061152</v>
      </c>
      <c r="O376" t="e">
        <f t="shared" si="79"/>
        <v>#NUM!</v>
      </c>
      <c r="P376" t="e">
        <f t="shared" si="80"/>
        <v>#NUM!</v>
      </c>
      <c r="Q376" t="e">
        <f t="shared" si="81"/>
        <v>#NUM!</v>
      </c>
      <c r="CC376" s="18"/>
      <c r="CD376" s="18"/>
      <c r="CE376" s="18"/>
    </row>
    <row r="377" spans="4:83">
      <c r="D377" s="18"/>
      <c r="E377" s="18"/>
      <c r="K377" t="str">
        <f t="shared" si="75"/>
        <v>0.219149308936283-0.181834605880466i</v>
      </c>
      <c r="L377" t="str">
        <f t="shared" si="76"/>
        <v>0.404259019420347-0.535335042023066i</v>
      </c>
      <c r="M377">
        <f t="shared" si="77"/>
        <v>-3.4677883709438078</v>
      </c>
      <c r="N377">
        <f t="shared" si="78"/>
        <v>127.05833014538752</v>
      </c>
      <c r="O377" t="e">
        <f t="shared" si="79"/>
        <v>#NUM!</v>
      </c>
      <c r="P377" t="e">
        <f t="shared" si="80"/>
        <v>#NUM!</v>
      </c>
      <c r="Q377" t="e">
        <f t="shared" si="81"/>
        <v>#NUM!</v>
      </c>
      <c r="CC377" s="18"/>
      <c r="CD377" s="18"/>
      <c r="CE377" s="18"/>
    </row>
    <row r="378" spans="4:83">
      <c r="D378" s="18"/>
      <c r="E378" s="18"/>
      <c r="K378" t="str">
        <f t="shared" si="75"/>
        <v>0.21912224645566-0.157112316938613i</v>
      </c>
      <c r="L378" t="str">
        <f t="shared" si="76"/>
        <v>0.39588734338559-0.489075049317209i</v>
      </c>
      <c r="M378">
        <f t="shared" si="77"/>
        <v>-4.0239125109677101</v>
      </c>
      <c r="N378">
        <f t="shared" si="78"/>
        <v>128.98883162445065</v>
      </c>
      <c r="O378" t="e">
        <f t="shared" si="79"/>
        <v>#NUM!</v>
      </c>
      <c r="P378" t="e">
        <f t="shared" si="80"/>
        <v>#NUM!</v>
      </c>
      <c r="Q378" t="e">
        <f t="shared" si="81"/>
        <v>#NUM!</v>
      </c>
      <c r="CC378" s="18"/>
      <c r="CD378" s="18"/>
      <c r="CE378" s="18"/>
    </row>
    <row r="379" spans="4:83">
      <c r="D379" s="18"/>
      <c r="E379" s="18"/>
      <c r="K379" t="str">
        <f t="shared" si="75"/>
        <v>0.219091028820639-0.138739082426451i</v>
      </c>
      <c r="L379" t="str">
        <f t="shared" si="76"/>
        <v>0.386607598537414-0.457238516826493i</v>
      </c>
      <c r="M379">
        <f t="shared" si="77"/>
        <v>-4.4547147481287306</v>
      </c>
      <c r="N379">
        <f t="shared" si="78"/>
        <v>130.21542805631546</v>
      </c>
      <c r="O379" t="e">
        <f t="shared" si="79"/>
        <v>#NUM!</v>
      </c>
      <c r="P379" t="e">
        <f t="shared" si="80"/>
        <v>#NUM!</v>
      </c>
      <c r="Q379" t="e">
        <f t="shared" si="81"/>
        <v>#NUM!</v>
      </c>
      <c r="CC379" s="18"/>
      <c r="CD379" s="18"/>
      <c r="CE379" s="18"/>
    </row>
    <row r="380" spans="4:83">
      <c r="D380" s="18"/>
      <c r="E380" s="18"/>
      <c r="K380" t="str">
        <f t="shared" si="75"/>
        <v>0.219055659585553-0.124598422760642i</v>
      </c>
      <c r="L380" t="str">
        <f t="shared" si="76"/>
        <v>0.376552237358589-0.434642884954731i</v>
      </c>
      <c r="M380">
        <f t="shared" si="77"/>
        <v>-4.8055789290712028</v>
      </c>
      <c r="N380">
        <f t="shared" si="78"/>
        <v>130.90397322546164</v>
      </c>
      <c r="O380" t="e">
        <f t="shared" si="79"/>
        <v>#NUM!</v>
      </c>
      <c r="P380" t="e">
        <f t="shared" si="80"/>
        <v>#NUM!</v>
      </c>
      <c r="Q380" t="e">
        <f t="shared" si="81"/>
        <v>#NUM!</v>
      </c>
      <c r="CC380" s="18"/>
      <c r="CD380" s="18"/>
      <c r="CE380" s="18"/>
    </row>
    <row r="381" spans="4:83">
      <c r="D381" s="18"/>
      <c r="E381" s="18"/>
      <c r="K381" t="str">
        <f t="shared" si="75"/>
        <v>0.219016142775582-0.113420434917639i</v>
      </c>
      <c r="L381" t="str">
        <f t="shared" si="76"/>
        <v>0.365854835430284-0.418175760899496i</v>
      </c>
      <c r="M381">
        <f t="shared" si="77"/>
        <v>-5.1043421086407861</v>
      </c>
      <c r="N381">
        <f t="shared" si="78"/>
        <v>131.18212597824737</v>
      </c>
      <c r="O381" t="e">
        <f t="shared" si="79"/>
        <v>#NUM!</v>
      </c>
      <c r="P381" t="e">
        <f t="shared" si="80"/>
        <v>#NUM!</v>
      </c>
      <c r="Q381" t="e">
        <f t="shared" si="81"/>
        <v>#NUM!</v>
      </c>
      <c r="CC381" s="18"/>
      <c r="CD381" s="18"/>
      <c r="CE381" s="18"/>
    </row>
    <row r="382" spans="4:83">
      <c r="D382" s="18"/>
      <c r="E382" s="18"/>
      <c r="K382" t="str">
        <f t="shared" si="75"/>
        <v>0.218394077568986-0.0667995572021568i</v>
      </c>
      <c r="L382" t="str">
        <f t="shared" si="76"/>
        <v>0.248378188785517-0.356746868838904i</v>
      </c>
      <c r="M382">
        <f t="shared" si="77"/>
        <v>-7.2362999770997147</v>
      </c>
      <c r="N382">
        <f t="shared" si="78"/>
        <v>124.84682764770383</v>
      </c>
      <c r="O382" t="e">
        <f t="shared" si="79"/>
        <v>#NUM!</v>
      </c>
      <c r="P382" t="e">
        <f t="shared" si="80"/>
        <v>#NUM!</v>
      </c>
      <c r="Q382" t="e">
        <f t="shared" si="81"/>
        <v>#NUM!</v>
      </c>
      <c r="CC382" s="18"/>
      <c r="CD382" s="18"/>
      <c r="CE382" s="18"/>
    </row>
    <row r="383" spans="4:83">
      <c r="D383" s="18"/>
      <c r="E383" s="18"/>
      <c r="K383" t="str">
        <f t="shared" si="75"/>
        <v>0.217365117821916-0.0556589076420397i</v>
      </c>
      <c r="L383" t="str">
        <f t="shared" si="76"/>
        <v>0.153848577651246-0.315956612789363i</v>
      </c>
      <c r="M383">
        <f t="shared" si="77"/>
        <v>-9.083401950976759</v>
      </c>
      <c r="N383">
        <f t="shared" si="78"/>
        <v>115.96281443661864</v>
      </c>
      <c r="O383" t="e">
        <f t="shared" si="79"/>
        <v>#NUM!</v>
      </c>
      <c r="P383" t="e">
        <f t="shared" si="80"/>
        <v>#NUM!</v>
      </c>
      <c r="Q383" t="e">
        <f t="shared" si="81"/>
        <v>#NUM!</v>
      </c>
      <c r="CC383" s="18"/>
      <c r="CD383" s="18"/>
      <c r="CE383" s="18"/>
    </row>
    <row r="384" spans="4:83">
      <c r="D384" s="18"/>
      <c r="E384" s="18"/>
      <c r="K384" t="str">
        <f t="shared" si="75"/>
        <v>0.21594075646524-0.0532951126052341i</v>
      </c>
      <c r="L384" t="str">
        <f t="shared" si="76"/>
        <v>0.0922928921740824-0.273960407228113i</v>
      </c>
      <c r="M384">
        <f t="shared" si="77"/>
        <v>-10.779377354494489</v>
      </c>
      <c r="N384">
        <f t="shared" si="78"/>
        <v>108.6178504644614</v>
      </c>
      <c r="O384" t="e">
        <f t="shared" si="79"/>
        <v>#NUM!</v>
      </c>
      <c r="P384" t="e">
        <f t="shared" si="80"/>
        <v>#NUM!</v>
      </c>
      <c r="Q384" t="e">
        <f t="shared" si="81"/>
        <v>#NUM!</v>
      </c>
      <c r="CC384" s="18"/>
      <c r="CD384" s="18"/>
      <c r="CE384" s="18"/>
    </row>
    <row r="385" spans="4:83">
      <c r="D385" s="18"/>
      <c r="E385" s="18"/>
      <c r="K385" t="str">
        <f t="shared" si="75"/>
        <v>0.21413663499512-0.0543405829619523i</v>
      </c>
      <c r="L385" t="str">
        <f t="shared" si="76"/>
        <v>0.0535554927620115-0.236673326641998i</v>
      </c>
      <c r="M385">
        <f t="shared" si="77"/>
        <v>-12.300140959546404</v>
      </c>
      <c r="N385">
        <f t="shared" si="78"/>
        <v>102.75041142638921</v>
      </c>
      <c r="O385" t="e">
        <f t="shared" si="79"/>
        <v>#NUM!</v>
      </c>
      <c r="P385" t="e">
        <f t="shared" si="80"/>
        <v>#NUM!</v>
      </c>
      <c r="Q385" t="e">
        <f t="shared" si="81"/>
        <v>#NUM!</v>
      </c>
      <c r="CC385" s="18"/>
      <c r="CD385" s="18"/>
      <c r="CE385" s="18"/>
    </row>
    <row r="386" spans="4:83">
      <c r="D386" s="18"/>
      <c r="E386" s="18"/>
      <c r="K386" t="str">
        <f t="shared" si="75"/>
        <v>0.211972122581602-0.0569859691598898i</v>
      </c>
      <c r="L386" t="str">
        <f t="shared" si="76"/>
        <v>0.0287038848408888-0.205551772659886i</v>
      </c>
      <c r="M386">
        <f t="shared" si="77"/>
        <v>-13.657702348616588</v>
      </c>
      <c r="N386">
        <f t="shared" si="78"/>
        <v>97.949553121118541</v>
      </c>
      <c r="O386" t="e">
        <f t="shared" si="79"/>
        <v>#NUM!</v>
      </c>
      <c r="P386" t="e">
        <f t="shared" si="80"/>
        <v>#NUM!</v>
      </c>
      <c r="Q386" t="e">
        <f t="shared" si="81"/>
        <v>#NUM!</v>
      </c>
      <c r="CC386" s="18"/>
      <c r="CD386" s="18"/>
      <c r="CE386" s="18"/>
    </row>
    <row r="387" spans="4:83">
      <c r="D387" s="18"/>
      <c r="E387" s="18"/>
      <c r="K387" t="str">
        <f t="shared" si="75"/>
        <v>0.20946981197312-0.060440897519404i</v>
      </c>
      <c r="L387" t="str">
        <f t="shared" si="76"/>
        <v>0.0122545576301888-0.179968074852968i</v>
      </c>
      <c r="M387">
        <f t="shared" si="77"/>
        <v>-14.876000404283342</v>
      </c>
      <c r="N387">
        <f t="shared" si="78"/>
        <v>93.895425661840363</v>
      </c>
      <c r="O387" t="e">
        <f t="shared" si="79"/>
        <v>#NUM!</v>
      </c>
      <c r="P387" t="e">
        <f t="shared" si="80"/>
        <v>#NUM!</v>
      </c>
      <c r="Q387" t="e">
        <f t="shared" si="81"/>
        <v>#NUM!</v>
      </c>
      <c r="CC387" s="18"/>
      <c r="CD387" s="18"/>
      <c r="CE387" s="18"/>
    </row>
    <row r="388" spans="4:83">
      <c r="D388" s="18"/>
      <c r="E388" s="18"/>
      <c r="K388" t="str">
        <f t="shared" si="75"/>
        <v>0.206654955860219-0.0642993957317733i</v>
      </c>
      <c r="L388" t="str">
        <f t="shared" si="76"/>
        <v>0.00103592056884516-0.158874540129647i</v>
      </c>
      <c r="M388">
        <f t="shared" si="77"/>
        <v>-15.978729233193247</v>
      </c>
      <c r="N388">
        <f t="shared" si="78"/>
        <v>90.373584309551347</v>
      </c>
      <c r="O388" t="e">
        <f t="shared" si="79"/>
        <v>#NUM!</v>
      </c>
      <c r="P388" t="e">
        <f t="shared" si="80"/>
        <v>#NUM!</v>
      </c>
      <c r="Q388" t="e">
        <f t="shared" si="81"/>
        <v>#NUM!</v>
      </c>
      <c r="CC388" s="18"/>
      <c r="CD388" s="18"/>
      <c r="CE388" s="18"/>
    </row>
    <row r="389" spans="4:83">
      <c r="D389" s="18"/>
      <c r="E389" s="18"/>
      <c r="K389" t="str">
        <f t="shared" si="75"/>
        <v>0.203554868633623-0.0683284927526649i</v>
      </c>
      <c r="L389" t="str">
        <f t="shared" si="76"/>
        <v>-0.006805837783293-0.141317673381204i</v>
      </c>
      <c r="M389">
        <f t="shared" si="77"/>
        <v>-16.98600918881742</v>
      </c>
      <c r="N389">
        <f t="shared" si="78"/>
        <v>87.24277428122565</v>
      </c>
      <c r="O389" t="e">
        <f t="shared" si="79"/>
        <v>#NUM!</v>
      </c>
      <c r="P389" t="e">
        <f t="shared" si="80"/>
        <v>#NUM!</v>
      </c>
      <c r="Q389" t="e">
        <f t="shared" si="81"/>
        <v>#NUM!</v>
      </c>
      <c r="CC389" s="18"/>
      <c r="CD389" s="18"/>
      <c r="CE389" s="18"/>
    </row>
    <row r="390" spans="4:83">
      <c r="D390" s="18"/>
      <c r="E390" s="18"/>
      <c r="K390" t="str">
        <f t="shared" si="75"/>
        <v>0.200198318076047-0.0723836914125539i</v>
      </c>
      <c r="L390" t="str">
        <f t="shared" si="76"/>
        <v>-0.0123879454368504-0.126538703851712i</v>
      </c>
      <c r="M390">
        <f t="shared" si="77"/>
        <v>-17.914107300833205</v>
      </c>
      <c r="N390">
        <f t="shared" si="78"/>
        <v>84.408648163982122</v>
      </c>
      <c r="O390" t="e">
        <f t="shared" si="79"/>
        <v>#NUM!</v>
      </c>
      <c r="P390" t="e">
        <f t="shared" si="80"/>
        <v>#NUM!</v>
      </c>
      <c r="Q390" t="e">
        <f t="shared" si="81"/>
        <v>#NUM!</v>
      </c>
      <c r="CC390" s="18"/>
      <c r="CD390" s="18"/>
      <c r="CE390" s="18"/>
    </row>
    <row r="391" spans="4:83">
      <c r="D391" s="18"/>
      <c r="E391" s="18"/>
      <c r="K391" t="str">
        <f t="shared" si="75"/>
        <v>0.158841786002943-0.103268431611915i</v>
      </c>
      <c r="L391" t="str">
        <f t="shared" si="76"/>
        <v>-0.0251821884615501-0.0521541522803326i</v>
      </c>
      <c r="M391">
        <f t="shared" si="77"/>
        <v>-24.744112764104401</v>
      </c>
      <c r="N391">
        <f t="shared" si="78"/>
        <v>64.226821975003219</v>
      </c>
      <c r="O391" t="e">
        <f t="shared" si="79"/>
        <v>#NUM!</v>
      </c>
      <c r="P391" t="e">
        <f t="shared" si="80"/>
        <v>#NUM!</v>
      </c>
      <c r="Q391" t="e">
        <f t="shared" si="81"/>
        <v>#NUM!</v>
      </c>
      <c r="CC391" s="18"/>
      <c r="CD391" s="18"/>
      <c r="CE391" s="18"/>
    </row>
    <row r="392" spans="4:83">
      <c r="D392" s="18"/>
      <c r="E392" s="18"/>
      <c r="K392" t="str">
        <f t="shared" si="75"/>
        <v>0.118159797187301-0.112833979234188i</v>
      </c>
      <c r="L392" t="str">
        <f t="shared" si="76"/>
        <v>-0.0209686700633508-0.0260542139509235i</v>
      </c>
      <c r="M392">
        <f t="shared" si="77"/>
        <v>-29.513612202776777</v>
      </c>
      <c r="N392">
        <f t="shared" si="78"/>
        <v>51.172570445568738</v>
      </c>
      <c r="O392" t="e">
        <f t="shared" si="79"/>
        <v>#NUM!</v>
      </c>
      <c r="P392" t="e">
        <f t="shared" si="80"/>
        <v>#NUM!</v>
      </c>
      <c r="Q392" t="e">
        <f t="shared" si="81"/>
        <v>#NUM!</v>
      </c>
      <c r="CC392" s="18"/>
      <c r="CD392" s="18"/>
      <c r="CE392" s="18"/>
    </row>
    <row r="393" spans="4:83">
      <c r="D393" s="18"/>
      <c r="E393" s="18"/>
      <c r="K393" t="str">
        <f t="shared" si="75"/>
        <v>0.0869741033834978-0.109915683634803i</v>
      </c>
      <c r="L393" t="str">
        <f t="shared" si="76"/>
        <v>-0.0160174877127142-0.0144204480157509i</v>
      </c>
      <c r="M393">
        <f t="shared" si="77"/>
        <v>-33.330056485971284</v>
      </c>
      <c r="N393">
        <f t="shared" si="78"/>
        <v>41.996517610171537</v>
      </c>
      <c r="O393" t="e">
        <f t="shared" si="79"/>
        <v>#NUM!</v>
      </c>
      <c r="P393" t="e">
        <f t="shared" si="80"/>
        <v>#NUM!</v>
      </c>
      <c r="Q393" t="e">
        <f t="shared" si="81"/>
        <v>#NUM!</v>
      </c>
      <c r="CC393" s="18"/>
      <c r="CD393" s="18"/>
      <c r="CE393" s="18"/>
    </row>
    <row r="394" spans="4:83">
      <c r="D394" s="18"/>
      <c r="E394" s="18"/>
      <c r="K394" t="str">
        <f t="shared" si="75"/>
        <v>0.0649382178103279-0.102228638940344i</v>
      </c>
      <c r="L394" t="str">
        <f t="shared" si="76"/>
        <v>-0.0121616912436677-0.0086237988758497i</v>
      </c>
      <c r="M394">
        <f t="shared" si="77"/>
        <v>-36.531061748913551</v>
      </c>
      <c r="N394">
        <f t="shared" si="78"/>
        <v>35.340276757256305</v>
      </c>
      <c r="O394" t="e">
        <f t="shared" si="79"/>
        <v>#NUM!</v>
      </c>
      <c r="P394" t="e">
        <f t="shared" si="80"/>
        <v>#NUM!</v>
      </c>
      <c r="Q394" t="e">
        <f t="shared" si="81"/>
        <v>#NUM!</v>
      </c>
      <c r="CC394" s="18"/>
      <c r="CD394" s="18"/>
      <c r="CE394" s="18"/>
    </row>
    <row r="395" spans="4:83">
      <c r="D395" s="18"/>
      <c r="E395" s="18"/>
      <c r="K395" t="str">
        <f t="shared" si="75"/>
        <v>0.0495838762068556-0.0934916541188807i</v>
      </c>
      <c r="L395" t="str">
        <f t="shared" si="76"/>
        <v>-0.00937026104270616-0.00549085580583068i</v>
      </c>
      <c r="M395">
        <f t="shared" si="77"/>
        <v>-39.282973068780514</v>
      </c>
      <c r="N395">
        <f t="shared" si="78"/>
        <v>30.369769383582565</v>
      </c>
      <c r="O395" t="e">
        <f t="shared" si="79"/>
        <v>#NUM!</v>
      </c>
      <c r="P395" t="e">
        <f t="shared" si="80"/>
        <v>#NUM!</v>
      </c>
      <c r="Q395" t="e">
        <f t="shared" si="81"/>
        <v>#NUM!</v>
      </c>
      <c r="CC395" s="18"/>
      <c r="CD395" s="18"/>
      <c r="CE395" s="18"/>
    </row>
    <row r="396" spans="4:83">
      <c r="D396" s="18"/>
      <c r="E396" s="18"/>
      <c r="K396" t="str">
        <f t="shared" si="75"/>
        <v>0.0387544961570726-0.0851540701570526i</v>
      </c>
      <c r="L396" t="str">
        <f t="shared" si="76"/>
        <v>-0.00736345277051518-0.00367997924805297i</v>
      </c>
      <c r="M396">
        <f t="shared" si="77"/>
        <v>-41.690094006385493</v>
      </c>
      <c r="N396">
        <f t="shared" si="78"/>
        <v>26.55417442221156</v>
      </c>
      <c r="O396" t="e">
        <f t="shared" si="79"/>
        <v>#NUM!</v>
      </c>
      <c r="P396" t="e">
        <f t="shared" si="80"/>
        <v>#NUM!</v>
      </c>
      <c r="Q396" t="e">
        <f t="shared" si="81"/>
        <v>#NUM!</v>
      </c>
      <c r="CC396" s="18"/>
      <c r="CD396" s="18"/>
      <c r="CE396" s="18"/>
    </row>
    <row r="397" spans="4:83">
      <c r="D397" s="18"/>
      <c r="E397" s="18"/>
      <c r="K397" t="str">
        <f t="shared" si="75"/>
        <v>0.0309539199715364-0.0776727701293295i</v>
      </c>
      <c r="L397" t="str">
        <f t="shared" si="76"/>
        <v>-0.0059019232966845-0.00257251369407322i</v>
      </c>
      <c r="M397">
        <f t="shared" si="77"/>
        <v>-43.82469961226785</v>
      </c>
      <c r="N397">
        <f t="shared" si="78"/>
        <v>23.551288485126037</v>
      </c>
      <c r="O397" t="e">
        <f t="shared" si="79"/>
        <v>#NUM!</v>
      </c>
      <c r="P397" t="e">
        <f t="shared" si="80"/>
        <v>#NUM!</v>
      </c>
      <c r="Q397" t="e">
        <f t="shared" si="81"/>
        <v>#NUM!</v>
      </c>
      <c r="CC397" s="18"/>
      <c r="CD397" s="18"/>
      <c r="CE397" s="18"/>
    </row>
    <row r="398" spans="4:83">
      <c r="D398" s="18"/>
      <c r="E398" s="18"/>
      <c r="K398" t="str">
        <f t="shared" si="75"/>
        <v>0.0252043242550911-0.0711147575797923i</v>
      </c>
      <c r="L398" t="str">
        <f t="shared" si="76"/>
        <v>-0.00481716498754442-0.00186226080558591i</v>
      </c>
      <c r="M398">
        <f t="shared" si="77"/>
        <v>-45.739266073583138</v>
      </c>
      <c r="N398">
        <f t="shared" si="78"/>
        <v>21.135930861689303</v>
      </c>
      <c r="O398" t="e">
        <f t="shared" si="79"/>
        <v>#NUM!</v>
      </c>
      <c r="P398" t="e">
        <f t="shared" si="80"/>
        <v>#NUM!</v>
      </c>
      <c r="Q398" t="e">
        <f t="shared" si="81"/>
        <v>#NUM!</v>
      </c>
      <c r="CC398" s="18"/>
      <c r="CD398" s="18"/>
      <c r="CE398" s="18"/>
    </row>
    <row r="399" spans="4:83">
      <c r="D399" s="18"/>
      <c r="E399" s="18"/>
      <c r="K399" t="str">
        <f t="shared" si="75"/>
        <v>0.0208714262992654-0.0654087961983113i</v>
      </c>
      <c r="L399" t="str">
        <f t="shared" si="76"/>
        <v>-0.00399585955044539-0.00138807970594621i</v>
      </c>
      <c r="M399">
        <f t="shared" si="77"/>
        <v>-47.4730084771981</v>
      </c>
      <c r="N399">
        <f t="shared" si="78"/>
        <v>19.156179041812806</v>
      </c>
      <c r="O399" t="e">
        <f t="shared" si="79"/>
        <v>#NUM!</v>
      </c>
      <c r="P399" t="e">
        <f t="shared" si="80"/>
        <v>#NUM!</v>
      </c>
      <c r="Q399" t="e">
        <f t="shared" si="81"/>
        <v>#NUM!</v>
      </c>
      <c r="CC399" s="18"/>
      <c r="CD399" s="18"/>
      <c r="CE399" s="18"/>
    </row>
    <row r="400" spans="4:83">
      <c r="D400" s="18"/>
      <c r="E400" s="18"/>
      <c r="CC400" s="18"/>
      <c r="CD400" s="18"/>
      <c r="CE400" s="18"/>
    </row>
    <row r="401" spans="4:83" ht="320.10000000000002" customHeight="1">
      <c r="D401" s="18"/>
      <c r="E401" s="18"/>
      <c r="CC401" s="18"/>
      <c r="CD401" s="18"/>
      <c r="CE401" s="18"/>
    </row>
    <row r="402" spans="4:83">
      <c r="D402" s="18"/>
      <c r="E402" s="18"/>
      <c r="K402" t="s">
        <v>544</v>
      </c>
      <c r="L402" t="s">
        <v>542</v>
      </c>
      <c r="M402" t="s">
        <v>543</v>
      </c>
      <c r="CC402" s="18"/>
      <c r="CD402" s="18"/>
      <c r="CE402" s="18"/>
    </row>
    <row r="403" spans="4:83">
      <c r="D403" s="18"/>
      <c r="E403" s="18"/>
      <c r="CC403" s="18"/>
      <c r="CD403" s="18"/>
      <c r="CE403" s="18"/>
    </row>
    <row r="404" spans="4:83">
      <c r="D404" s="18"/>
      <c r="E404" s="18"/>
      <c r="CC404" s="18"/>
      <c r="CD404" s="18"/>
      <c r="CE404" s="18"/>
    </row>
    <row r="405" spans="4:83">
      <c r="D405" s="18"/>
      <c r="E405" s="18"/>
      <c r="CC405" s="18"/>
      <c r="CD405" s="18"/>
      <c r="CE405" s="18"/>
    </row>
    <row r="406" spans="4:83">
      <c r="D406" s="18"/>
      <c r="E406" s="18"/>
      <c r="CC406" s="18"/>
      <c r="CD406" s="18"/>
      <c r="CE406" s="18"/>
    </row>
    <row r="407" spans="4:83">
      <c r="D407" s="18"/>
      <c r="E407" s="18"/>
      <c r="CC407" s="18"/>
      <c r="CD407" s="18"/>
      <c r="CE407" s="18"/>
    </row>
    <row r="408" spans="4:83">
      <c r="D408" s="18"/>
      <c r="E408" s="18"/>
      <c r="CC408" s="18"/>
      <c r="CD408" s="18"/>
      <c r="CE408" s="18"/>
    </row>
    <row r="409" spans="4:83">
      <c r="D409" s="18"/>
      <c r="E409" s="18"/>
      <c r="CC409" s="18"/>
      <c r="CD409" s="18"/>
      <c r="CE409" s="18"/>
    </row>
    <row r="410" spans="4:83">
      <c r="D410" s="18"/>
      <c r="E410" s="18"/>
      <c r="CC410" s="18"/>
      <c r="CD410" s="18"/>
      <c r="CE410" s="18"/>
    </row>
    <row r="411" spans="4:83">
      <c r="D411" s="18"/>
      <c r="E411" s="18"/>
      <c r="CC411" s="18"/>
      <c r="CD411" s="18"/>
      <c r="CE411" s="18"/>
    </row>
    <row r="412" spans="4:83">
      <c r="D412" s="18"/>
      <c r="E412" s="18"/>
      <c r="CC412" s="18"/>
      <c r="CD412" s="18"/>
      <c r="CE412" s="18"/>
    </row>
    <row r="413" spans="4:83">
      <c r="D413" s="18"/>
      <c r="E413" s="18"/>
      <c r="CC413" s="18"/>
      <c r="CD413" s="18"/>
      <c r="CE413" s="18"/>
    </row>
    <row r="414" spans="4:83">
      <c r="D414" s="18"/>
      <c r="E414" s="18"/>
      <c r="CC414" s="18"/>
      <c r="CD414" s="18"/>
      <c r="CE414" s="18"/>
    </row>
    <row r="415" spans="4:83">
      <c r="D415" s="18"/>
      <c r="E415" s="18"/>
      <c r="CC415" s="18"/>
      <c r="CD415" s="18"/>
      <c r="CE415" s="18"/>
    </row>
    <row r="416" spans="4:83">
      <c r="D416" s="18"/>
      <c r="E416" s="18"/>
      <c r="CC416" s="18"/>
      <c r="CD416" s="18"/>
      <c r="CE416" s="18"/>
    </row>
    <row r="417" spans="4:83">
      <c r="D417" s="18"/>
      <c r="E417" s="18"/>
      <c r="CC417" s="18"/>
      <c r="CD417" s="18"/>
      <c r="CE417" s="18"/>
    </row>
    <row r="418" spans="4:83">
      <c r="D418" s="18"/>
      <c r="E418" s="18"/>
      <c r="CC418" s="18"/>
      <c r="CD418" s="18"/>
      <c r="CE418" s="18"/>
    </row>
    <row r="419" spans="4:83">
      <c r="D419" s="18"/>
      <c r="E419" s="18"/>
      <c r="CC419" s="18"/>
      <c r="CD419" s="18"/>
      <c r="CE419" s="18"/>
    </row>
    <row r="420" spans="4:83">
      <c r="D420" s="18"/>
      <c r="E420" s="18"/>
      <c r="CC420" s="18"/>
      <c r="CD420" s="18"/>
      <c r="CE420" s="18"/>
    </row>
    <row r="421" spans="4:83">
      <c r="D421" s="18"/>
      <c r="E421" s="18"/>
      <c r="CC421" s="18"/>
      <c r="CD421" s="18"/>
      <c r="CE421" s="18"/>
    </row>
    <row r="422" spans="4:83">
      <c r="D422" s="18"/>
      <c r="E422" s="18"/>
      <c r="CC422" s="18"/>
      <c r="CD422" s="18"/>
      <c r="CE422" s="18"/>
    </row>
    <row r="423" spans="4:83">
      <c r="D423" s="18"/>
      <c r="E423" s="18"/>
      <c r="CC423" s="18"/>
      <c r="CD423" s="18"/>
      <c r="CE423" s="18"/>
    </row>
    <row r="424" spans="4:83">
      <c r="D424" s="18"/>
      <c r="E424" s="18"/>
      <c r="CC424" s="18"/>
      <c r="CD424" s="18"/>
      <c r="CE424" s="18"/>
    </row>
    <row r="425" spans="4:83">
      <c r="D425" s="18"/>
      <c r="E425" s="18"/>
      <c r="CC425" s="18"/>
      <c r="CD425" s="18"/>
      <c r="CE425" s="18"/>
    </row>
    <row r="426" spans="4:83">
      <c r="D426" s="18"/>
      <c r="E426" s="18"/>
      <c r="CC426" s="18"/>
      <c r="CD426" s="18"/>
      <c r="CE426" s="18"/>
    </row>
    <row r="427" spans="4:83">
      <c r="D427" s="18"/>
      <c r="E427" s="18"/>
      <c r="CC427" s="18"/>
      <c r="CD427" s="18"/>
      <c r="CE427" s="18"/>
    </row>
    <row r="428" spans="4:83">
      <c r="D428" s="18"/>
      <c r="E428" s="18"/>
      <c r="CC428" s="18"/>
      <c r="CD428" s="18"/>
      <c r="CE428" s="18"/>
    </row>
    <row r="429" spans="4:83">
      <c r="D429" s="18"/>
      <c r="E429" s="18"/>
      <c r="CC429" s="18"/>
      <c r="CD429" s="18"/>
      <c r="CE429" s="18"/>
    </row>
    <row r="430" spans="4:83">
      <c r="D430" s="18"/>
      <c r="E430" s="18"/>
      <c r="CC430" s="18"/>
      <c r="CD430" s="18"/>
      <c r="CE430" s="18"/>
    </row>
    <row r="431" spans="4:83">
      <c r="D431" s="18"/>
      <c r="E431" s="18"/>
      <c r="CC431" s="18"/>
      <c r="CD431" s="18"/>
      <c r="CE431" s="18"/>
    </row>
    <row r="432" spans="4:83">
      <c r="D432" s="18"/>
      <c r="E432" s="18"/>
      <c r="CC432" s="18"/>
      <c r="CD432" s="18"/>
      <c r="CE432" s="18"/>
    </row>
    <row r="433" spans="4:83">
      <c r="D433" s="18"/>
      <c r="E433" s="18"/>
      <c r="CC433" s="18"/>
      <c r="CD433" s="18"/>
      <c r="CE433" s="18"/>
    </row>
    <row r="434" spans="4:83">
      <c r="D434" s="18"/>
      <c r="E434" s="18"/>
      <c r="CC434" s="18"/>
      <c r="CD434" s="18"/>
      <c r="CE434" s="18"/>
    </row>
    <row r="435" spans="4:83">
      <c r="D435" s="18"/>
      <c r="E435" s="18"/>
      <c r="CC435" s="18"/>
      <c r="CD435" s="18"/>
      <c r="CE435" s="18"/>
    </row>
    <row r="436" spans="4:83">
      <c r="D436" s="18"/>
      <c r="E436" s="18"/>
      <c r="CC436" s="18"/>
      <c r="CD436" s="18"/>
      <c r="CE436" s="18"/>
    </row>
    <row r="437" spans="4:83">
      <c r="D437" s="18"/>
      <c r="E437" s="18"/>
      <c r="CC437" s="18"/>
      <c r="CD437" s="18"/>
      <c r="CE437" s="18"/>
    </row>
    <row r="438" spans="4:83">
      <c r="D438" s="18"/>
      <c r="E438" s="18"/>
      <c r="CC438" s="18"/>
      <c r="CD438" s="18"/>
      <c r="CE438" s="18"/>
    </row>
    <row r="439" spans="4:83">
      <c r="D439" s="18"/>
      <c r="E439" s="18"/>
      <c r="CC439" s="18"/>
      <c r="CD439" s="18"/>
      <c r="CE439" s="18"/>
    </row>
    <row r="440" spans="4:83">
      <c r="D440" s="18"/>
      <c r="E440" s="18"/>
      <c r="CC440" s="18"/>
      <c r="CD440" s="18"/>
      <c r="CE440" s="18"/>
    </row>
    <row r="441" spans="4:83">
      <c r="D441" s="18"/>
      <c r="E441" s="18"/>
      <c r="CC441" s="18"/>
      <c r="CD441" s="18"/>
      <c r="CE441" s="18"/>
    </row>
    <row r="442" spans="4:83">
      <c r="D442" s="18"/>
      <c r="E442" s="18"/>
      <c r="CC442" s="18"/>
      <c r="CD442" s="18"/>
      <c r="CE442" s="18"/>
    </row>
    <row r="443" spans="4:83">
      <c r="D443" s="18"/>
      <c r="E443" s="18"/>
      <c r="CC443" s="18"/>
      <c r="CD443" s="18"/>
      <c r="CE443" s="18"/>
    </row>
    <row r="444" spans="4:83">
      <c r="D444" s="18"/>
      <c r="E444" s="18"/>
      <c r="CC444" s="18"/>
      <c r="CD444" s="18"/>
      <c r="CE444" s="18"/>
    </row>
    <row r="445" spans="4:83">
      <c r="D445" s="18"/>
      <c r="E445" s="18"/>
      <c r="CC445" s="18"/>
      <c r="CD445" s="18"/>
      <c r="CE445" s="18"/>
    </row>
    <row r="446" spans="4:83">
      <c r="D446" s="18"/>
      <c r="E446" s="18"/>
      <c r="CC446" s="18"/>
      <c r="CD446" s="18"/>
      <c r="CE446" s="18"/>
    </row>
    <row r="447" spans="4:83">
      <c r="D447" s="18"/>
      <c r="E447" s="18"/>
      <c r="CC447" s="18"/>
      <c r="CD447" s="18"/>
      <c r="CE447" s="18"/>
    </row>
    <row r="448" spans="4:83">
      <c r="D448" s="18"/>
      <c r="E448" s="18"/>
      <c r="CC448" s="18"/>
      <c r="CD448" s="18"/>
      <c r="CE448" s="18"/>
    </row>
    <row r="449" spans="4:83">
      <c r="D449" s="18"/>
      <c r="E449" s="18"/>
      <c r="CC449" s="18"/>
      <c r="CD449" s="18"/>
      <c r="CE449" s="18"/>
    </row>
    <row r="450" spans="4:83">
      <c r="D450" s="18"/>
      <c r="E450" s="18"/>
      <c r="CC450" s="18"/>
      <c r="CD450" s="18"/>
      <c r="CE450" s="18"/>
    </row>
    <row r="451" spans="4:83">
      <c r="D451" s="18"/>
      <c r="E451" s="18"/>
      <c r="CC451" s="18"/>
      <c r="CD451" s="18"/>
      <c r="CE451" s="18"/>
    </row>
    <row r="452" spans="4:83">
      <c r="D452" s="18"/>
      <c r="E452" s="18"/>
      <c r="CC452" s="18"/>
      <c r="CD452" s="18"/>
      <c r="CE452" s="18"/>
    </row>
    <row r="453" spans="4:83">
      <c r="D453" s="18"/>
      <c r="E453" s="18"/>
      <c r="CC453" s="18"/>
      <c r="CD453" s="18"/>
      <c r="CE453" s="18"/>
    </row>
    <row r="454" spans="4:83">
      <c r="D454" s="18"/>
      <c r="E454" s="18"/>
      <c r="CC454" s="18"/>
      <c r="CD454" s="18"/>
      <c r="CE454" s="18"/>
    </row>
    <row r="455" spans="4:83">
      <c r="D455" s="18"/>
      <c r="E455" s="18"/>
      <c r="CC455" s="18"/>
      <c r="CD455" s="18"/>
      <c r="CE455" s="18"/>
    </row>
    <row r="456" spans="4:83">
      <c r="D456" s="18"/>
      <c r="E456" s="18"/>
      <c r="CC456" s="18"/>
      <c r="CD456" s="18"/>
      <c r="CE456" s="18"/>
    </row>
    <row r="457" spans="4:83">
      <c r="D457" s="18"/>
      <c r="E457" s="18"/>
      <c r="CC457" s="18"/>
      <c r="CD457" s="18"/>
      <c r="CE457" s="18"/>
    </row>
    <row r="458" spans="4:83">
      <c r="D458" s="18"/>
      <c r="E458" s="18"/>
      <c r="CC458" s="18"/>
      <c r="CD458" s="18"/>
      <c r="CE458" s="18"/>
    </row>
    <row r="459" spans="4:83">
      <c r="D459" s="18"/>
      <c r="E459" s="18"/>
      <c r="CC459" s="18"/>
      <c r="CD459" s="18"/>
      <c r="CE459" s="18"/>
    </row>
    <row r="460" spans="4:83">
      <c r="D460" s="18"/>
      <c r="E460" s="18"/>
      <c r="CC460" s="18"/>
      <c r="CD460" s="18"/>
      <c r="CE460" s="18"/>
    </row>
    <row r="461" spans="4:83">
      <c r="D461" s="18"/>
      <c r="E461" s="18"/>
      <c r="CC461" s="18"/>
      <c r="CD461" s="18"/>
      <c r="CE461" s="18"/>
    </row>
    <row r="462" spans="4:83">
      <c r="D462" s="18"/>
      <c r="E462" s="18"/>
      <c r="CC462" s="18"/>
      <c r="CD462" s="18"/>
      <c r="CE462" s="18"/>
    </row>
    <row r="463" spans="4:83">
      <c r="D463" s="18"/>
      <c r="E463" s="18"/>
      <c r="CC463" s="18"/>
      <c r="CD463" s="18"/>
      <c r="CE463" s="18"/>
    </row>
    <row r="464" spans="4:83">
      <c r="D464" s="18"/>
      <c r="E464" s="18"/>
      <c r="CC464" s="18"/>
      <c r="CD464" s="18"/>
      <c r="CE464" s="18"/>
    </row>
    <row r="465" spans="4:83">
      <c r="D465" s="18"/>
      <c r="E465" s="18"/>
      <c r="CC465" s="18"/>
      <c r="CD465" s="18"/>
      <c r="CE465" s="18"/>
    </row>
    <row r="466" spans="4:83">
      <c r="D466" s="18"/>
      <c r="E466" s="18"/>
      <c r="CC466" s="18"/>
      <c r="CD466" s="18"/>
      <c r="CE466" s="18"/>
    </row>
    <row r="467" spans="4:83">
      <c r="D467" s="18"/>
      <c r="E467" s="18"/>
      <c r="CC467" s="18"/>
      <c r="CD467" s="18"/>
      <c r="CE467" s="18"/>
    </row>
    <row r="468" spans="4:83">
      <c r="D468" s="18"/>
      <c r="E468" s="18"/>
      <c r="CC468" s="18"/>
      <c r="CD468" s="18"/>
      <c r="CE468" s="18"/>
    </row>
    <row r="469" spans="4:83">
      <c r="D469" s="18"/>
      <c r="E469" s="18"/>
      <c r="CC469" s="18"/>
      <c r="CD469" s="18"/>
      <c r="CE469" s="18"/>
    </row>
    <row r="470" spans="4:83">
      <c r="D470" s="18"/>
      <c r="E470" s="18"/>
      <c r="CC470" s="18"/>
      <c r="CD470" s="18"/>
      <c r="CE470" s="18"/>
    </row>
    <row r="471" spans="4:83">
      <c r="D471" s="18"/>
      <c r="E471" s="18"/>
      <c r="CC471" s="18"/>
      <c r="CD471" s="18"/>
      <c r="CE471" s="18"/>
    </row>
    <row r="472" spans="4:83">
      <c r="D472" s="18"/>
      <c r="E472" s="18"/>
      <c r="CC472" s="18"/>
      <c r="CD472" s="18"/>
      <c r="CE472" s="18"/>
    </row>
    <row r="473" spans="4:83">
      <c r="D473" s="18"/>
      <c r="E473" s="18"/>
      <c r="CC473" s="18"/>
      <c r="CD473" s="18"/>
      <c r="CE473" s="18"/>
    </row>
    <row r="474" spans="4:83">
      <c r="D474" s="18"/>
      <c r="E474" s="18"/>
      <c r="CC474" s="18"/>
      <c r="CD474" s="18"/>
      <c r="CE474" s="18"/>
    </row>
    <row r="475" spans="4:83">
      <c r="D475" s="18"/>
      <c r="E475" s="18"/>
      <c r="CC475" s="18"/>
      <c r="CD475" s="18"/>
      <c r="CE475" s="18"/>
    </row>
    <row r="476" spans="4:83">
      <c r="D476" s="18"/>
      <c r="E476" s="18"/>
      <c r="CC476" s="18"/>
      <c r="CD476" s="18"/>
      <c r="CE476" s="18"/>
    </row>
    <row r="477" spans="4:83">
      <c r="D477" s="18"/>
      <c r="E477" s="18"/>
      <c r="CC477" s="18"/>
      <c r="CD477" s="18"/>
      <c r="CE477" s="18"/>
    </row>
    <row r="478" spans="4:83">
      <c r="D478" s="18"/>
      <c r="E478" s="18"/>
      <c r="CC478" s="18"/>
      <c r="CD478" s="18"/>
      <c r="CE478" s="18"/>
    </row>
    <row r="479" spans="4:83">
      <c r="D479" s="18"/>
      <c r="E479" s="18"/>
      <c r="CC479" s="18"/>
      <c r="CD479" s="18"/>
      <c r="CE479" s="18"/>
    </row>
    <row r="480" spans="4:83">
      <c r="D480" s="18"/>
      <c r="E480" s="18"/>
      <c r="CC480" s="18"/>
      <c r="CD480" s="18"/>
      <c r="CE480" s="18"/>
    </row>
    <row r="481" spans="4:83">
      <c r="D481" s="18"/>
      <c r="E481" s="18"/>
      <c r="CC481" s="18"/>
      <c r="CD481" s="18"/>
      <c r="CE481" s="18"/>
    </row>
    <row r="482" spans="4:83">
      <c r="D482" s="18"/>
      <c r="E482" s="18"/>
      <c r="CC482" s="18"/>
      <c r="CD482" s="18"/>
      <c r="CE482" s="18"/>
    </row>
    <row r="483" spans="4:83">
      <c r="D483" s="18"/>
      <c r="E483" s="18"/>
      <c r="CC483" s="18"/>
      <c r="CD483" s="18"/>
      <c r="CE483" s="18"/>
    </row>
    <row r="484" spans="4:83">
      <c r="D484" s="18"/>
      <c r="E484" s="18"/>
      <c r="CC484" s="18"/>
      <c r="CD484" s="18"/>
      <c r="CE484" s="18"/>
    </row>
    <row r="485" spans="4:83">
      <c r="D485" s="18"/>
      <c r="E485" s="18"/>
      <c r="CC485" s="18"/>
      <c r="CD485" s="18"/>
      <c r="CE485" s="18"/>
    </row>
    <row r="486" spans="4:83">
      <c r="D486" s="18"/>
      <c r="E486" s="18"/>
      <c r="CC486" s="18"/>
      <c r="CD486" s="18"/>
      <c r="CE486" s="18"/>
    </row>
    <row r="487" spans="4:83">
      <c r="D487" s="18"/>
      <c r="E487" s="18"/>
      <c r="CC487" s="18"/>
      <c r="CD487" s="18"/>
      <c r="CE487" s="18"/>
    </row>
    <row r="488" spans="4:83">
      <c r="D488" s="18"/>
      <c r="E488" s="18"/>
      <c r="CC488" s="18"/>
      <c r="CD488" s="18"/>
      <c r="CE488" s="18"/>
    </row>
    <row r="489" spans="4:83">
      <c r="D489" s="18"/>
      <c r="E489" s="18"/>
      <c r="CC489" s="18"/>
      <c r="CD489" s="18"/>
      <c r="CE489" s="18"/>
    </row>
    <row r="490" spans="4:83">
      <c r="D490" s="18"/>
      <c r="E490" s="18"/>
      <c r="CC490" s="18"/>
      <c r="CD490" s="18"/>
      <c r="CE490" s="18"/>
    </row>
    <row r="491" spans="4:83">
      <c r="D491" s="18"/>
      <c r="E491" s="18"/>
      <c r="CC491" s="18"/>
      <c r="CD491" s="18"/>
      <c r="CE491" s="18"/>
    </row>
    <row r="492" spans="4:83">
      <c r="D492" s="18"/>
      <c r="E492" s="18"/>
      <c r="CC492" s="18"/>
      <c r="CD492" s="18"/>
      <c r="CE492" s="18"/>
    </row>
    <row r="493" spans="4:83">
      <c r="D493" s="18"/>
      <c r="E493" s="18"/>
      <c r="CC493" s="18"/>
      <c r="CD493" s="18"/>
      <c r="CE493" s="18"/>
    </row>
    <row r="494" spans="4:83">
      <c r="D494" s="18"/>
      <c r="E494" s="18"/>
      <c r="CC494" s="18"/>
      <c r="CD494" s="18"/>
      <c r="CE494" s="18"/>
    </row>
    <row r="495" spans="4:83">
      <c r="D495" s="18"/>
      <c r="E495" s="18"/>
      <c r="CC495" s="18"/>
      <c r="CD495" s="18"/>
      <c r="CE495" s="18"/>
    </row>
    <row r="496" spans="4:83">
      <c r="D496" s="18"/>
      <c r="E496" s="18"/>
      <c r="CC496" s="18"/>
      <c r="CD496" s="18"/>
      <c r="CE496" s="18"/>
    </row>
    <row r="497" spans="4:83">
      <c r="D497" s="18"/>
      <c r="E497" s="18"/>
      <c r="CC497" s="18"/>
      <c r="CD497" s="18"/>
      <c r="CE497" s="18"/>
    </row>
    <row r="498" spans="4:83">
      <c r="D498" s="18"/>
      <c r="E498" s="18"/>
      <c r="CC498" s="18"/>
      <c r="CD498" s="18"/>
      <c r="CE498" s="18"/>
    </row>
    <row r="499" spans="4:83">
      <c r="D499" s="18"/>
      <c r="E499" s="18"/>
      <c r="CC499" s="18"/>
      <c r="CD499" s="18"/>
      <c r="CE499" s="18"/>
    </row>
    <row r="500" spans="4:83">
      <c r="D500" s="18"/>
      <c r="E500" s="18"/>
      <c r="CC500" s="18"/>
      <c r="CD500" s="18"/>
      <c r="CE500" s="18"/>
    </row>
    <row r="501" spans="4:83">
      <c r="D501" s="18"/>
      <c r="E501" s="18"/>
      <c r="CC501" s="18"/>
      <c r="CD501" s="18"/>
      <c r="CE501" s="18"/>
    </row>
    <row r="502" spans="4:83">
      <c r="D502" s="18"/>
      <c r="E502" s="18"/>
      <c r="CC502" s="18"/>
      <c r="CD502" s="18"/>
      <c r="CE502" s="18"/>
    </row>
    <row r="503" spans="4:83">
      <c r="D503" s="18"/>
      <c r="E503" s="18"/>
      <c r="CC503" s="18"/>
      <c r="CD503" s="18"/>
      <c r="CE503" s="18"/>
    </row>
    <row r="504" spans="4:83">
      <c r="D504" s="18"/>
      <c r="E504" s="18"/>
      <c r="CC504" s="18"/>
      <c r="CD504" s="18"/>
      <c r="CE504" s="18"/>
    </row>
    <row r="505" spans="4:83">
      <c r="D505" s="18"/>
      <c r="E505" s="18"/>
      <c r="CC505" s="18"/>
      <c r="CD505" s="18"/>
      <c r="CE505" s="18"/>
    </row>
    <row r="506" spans="4:83">
      <c r="D506" s="18"/>
      <c r="E506" s="18"/>
      <c r="CC506" s="18"/>
      <c r="CD506" s="18"/>
      <c r="CE506" s="18"/>
    </row>
    <row r="507" spans="4:83">
      <c r="D507" s="18"/>
      <c r="E507" s="18"/>
      <c r="CC507" s="18"/>
      <c r="CD507" s="18"/>
      <c r="CE507" s="18"/>
    </row>
    <row r="508" spans="4:83">
      <c r="D508" s="18"/>
      <c r="E508" s="18"/>
      <c r="CC508" s="18"/>
      <c r="CD508" s="18"/>
      <c r="CE508" s="18"/>
    </row>
    <row r="509" spans="4:83">
      <c r="D509" s="18"/>
      <c r="E509" s="18"/>
      <c r="CC509" s="18"/>
      <c r="CD509" s="18"/>
      <c r="CE509" s="18"/>
    </row>
    <row r="510" spans="4:83">
      <c r="D510" s="18"/>
      <c r="E510" s="18"/>
      <c r="CC510" s="18"/>
      <c r="CD510" s="18"/>
      <c r="CE510" s="18"/>
    </row>
    <row r="511" spans="4:83">
      <c r="D511" s="18"/>
      <c r="E511" s="18"/>
      <c r="CC511" s="18"/>
      <c r="CD511" s="18"/>
      <c r="CE511" s="18"/>
    </row>
    <row r="512" spans="4:83">
      <c r="D512" s="18"/>
      <c r="E512" s="18"/>
      <c r="CC512" s="18"/>
      <c r="CD512" s="18"/>
      <c r="CE512" s="18"/>
    </row>
    <row r="513" spans="4:83">
      <c r="D513" s="18"/>
      <c r="E513" s="18"/>
      <c r="CC513" s="18"/>
      <c r="CD513" s="18"/>
      <c r="CE513" s="18"/>
    </row>
    <row r="514" spans="4:83">
      <c r="D514" s="18"/>
      <c r="E514" s="18"/>
      <c r="CC514" s="18"/>
      <c r="CD514" s="18"/>
      <c r="CE514" s="18"/>
    </row>
    <row r="515" spans="4:83">
      <c r="D515" s="18"/>
      <c r="E515" s="18"/>
      <c r="CC515" s="18"/>
      <c r="CD515" s="18"/>
      <c r="CE515" s="18"/>
    </row>
    <row r="516" spans="4:83">
      <c r="D516" s="18"/>
      <c r="E516" s="18"/>
      <c r="CC516" s="18"/>
      <c r="CD516" s="18"/>
      <c r="CE516" s="18"/>
    </row>
    <row r="517" spans="4:83">
      <c r="D517" s="18"/>
      <c r="E517" s="18"/>
      <c r="CC517" s="18"/>
      <c r="CD517" s="18"/>
      <c r="CE517" s="18"/>
    </row>
    <row r="518" spans="4:83">
      <c r="D518" s="18"/>
      <c r="E518" s="18"/>
      <c r="CC518" s="18"/>
      <c r="CD518" s="18"/>
      <c r="CE518" s="18"/>
    </row>
    <row r="519" spans="4:83">
      <c r="D519" s="18"/>
      <c r="E519" s="18"/>
      <c r="CC519" s="18"/>
      <c r="CD519" s="18"/>
      <c r="CE519" s="18"/>
    </row>
    <row r="520" spans="4:83">
      <c r="D520" s="18"/>
      <c r="E520" s="18"/>
      <c r="CC520" s="18"/>
      <c r="CD520" s="18"/>
      <c r="CE520" s="18"/>
    </row>
    <row r="521" spans="4:83">
      <c r="D521" s="18"/>
      <c r="E521" s="18"/>
      <c r="CC521" s="18"/>
      <c r="CD521" s="18"/>
      <c r="CE521" s="18"/>
    </row>
    <row r="522" spans="4:83">
      <c r="D522" s="18"/>
      <c r="E522" s="18"/>
      <c r="CC522" s="18"/>
      <c r="CD522" s="18"/>
      <c r="CE522" s="18"/>
    </row>
    <row r="523" spans="4:83">
      <c r="D523" s="18"/>
      <c r="E523" s="18"/>
      <c r="CC523" s="18"/>
      <c r="CD523" s="18"/>
      <c r="CE523" s="18"/>
    </row>
    <row r="524" spans="4:83">
      <c r="D524" s="18"/>
      <c r="E524" s="18"/>
      <c r="CC524" s="18"/>
      <c r="CD524" s="18"/>
      <c r="CE524" s="18"/>
    </row>
    <row r="525" spans="4:83">
      <c r="D525" s="18"/>
      <c r="E525" s="18"/>
      <c r="CC525" s="18"/>
      <c r="CD525" s="18"/>
      <c r="CE525" s="18"/>
    </row>
    <row r="526" spans="4:83">
      <c r="D526" s="18"/>
      <c r="E526" s="18"/>
      <c r="CC526" s="18"/>
      <c r="CD526" s="18"/>
      <c r="CE526" s="18"/>
    </row>
    <row r="527" spans="4:83">
      <c r="D527" s="18"/>
      <c r="E527" s="18"/>
      <c r="CC527" s="18"/>
      <c r="CD527" s="18"/>
      <c r="CE527" s="18"/>
    </row>
    <row r="528" spans="4:83">
      <c r="D528" s="18"/>
      <c r="E528" s="18"/>
      <c r="CC528" s="18"/>
      <c r="CD528" s="18"/>
      <c r="CE528" s="18"/>
    </row>
    <row r="529" spans="4:83">
      <c r="D529" s="18"/>
      <c r="E529" s="18"/>
      <c r="CC529" s="18"/>
      <c r="CD529" s="18"/>
      <c r="CE529" s="18"/>
    </row>
    <row r="530" spans="4:83">
      <c r="D530" s="18"/>
      <c r="E530" s="18"/>
      <c r="CC530" s="18"/>
      <c r="CD530" s="18"/>
      <c r="CE530" s="18"/>
    </row>
    <row r="531" spans="4:83">
      <c r="D531" s="18"/>
      <c r="E531" s="18"/>
      <c r="CC531" s="18"/>
      <c r="CD531" s="18"/>
      <c r="CE531" s="18"/>
    </row>
    <row r="532" spans="4:83">
      <c r="D532" s="18"/>
      <c r="E532" s="18"/>
      <c r="CC532" s="18"/>
      <c r="CD532" s="18"/>
      <c r="CE532" s="18"/>
    </row>
    <row r="533" spans="4:83">
      <c r="D533" s="18"/>
      <c r="E533" s="18"/>
      <c r="CC533" s="18"/>
      <c r="CD533" s="18"/>
      <c r="CE533" s="18"/>
    </row>
    <row r="534" spans="4:83">
      <c r="D534" s="18"/>
      <c r="E534" s="18"/>
      <c r="CC534" s="18"/>
      <c r="CD534" s="18"/>
      <c r="CE534" s="18"/>
    </row>
    <row r="535" spans="4:83">
      <c r="D535" s="18"/>
      <c r="E535" s="18"/>
      <c r="CC535" s="18"/>
      <c r="CD535" s="18"/>
      <c r="CE535" s="18"/>
    </row>
    <row r="536" spans="4:83">
      <c r="D536" s="18"/>
      <c r="E536" s="18"/>
      <c r="CC536" s="18"/>
      <c r="CD536" s="18"/>
      <c r="CE536" s="18"/>
    </row>
    <row r="537" spans="4:83">
      <c r="D537" s="18"/>
      <c r="E537" s="18"/>
      <c r="CC537" s="18"/>
      <c r="CD537" s="18"/>
      <c r="CE537" s="18"/>
    </row>
    <row r="538" spans="4:83">
      <c r="D538" s="18"/>
      <c r="E538" s="18"/>
      <c r="CC538" s="18"/>
      <c r="CD538" s="18"/>
      <c r="CE538" s="18"/>
    </row>
    <row r="539" spans="4:83">
      <c r="D539" s="18"/>
      <c r="E539" s="18"/>
      <c r="CC539" s="18"/>
      <c r="CD539" s="18"/>
      <c r="CE539" s="18"/>
    </row>
    <row r="540" spans="4:83">
      <c r="D540" s="18"/>
      <c r="E540" s="18"/>
      <c r="CC540" s="18"/>
      <c r="CD540" s="18"/>
      <c r="CE540" s="18"/>
    </row>
    <row r="541" spans="4:83">
      <c r="D541" s="18"/>
      <c r="E541" s="18"/>
      <c r="CC541" s="18"/>
      <c r="CD541" s="18"/>
      <c r="CE541" s="18"/>
    </row>
    <row r="542" spans="4:83">
      <c r="D542" s="18"/>
      <c r="E542" s="18"/>
      <c r="CC542" s="18"/>
      <c r="CD542" s="18"/>
      <c r="CE542" s="18"/>
    </row>
    <row r="543" spans="4:83">
      <c r="D543" s="18"/>
      <c r="E543" s="18"/>
      <c r="CC543" s="18"/>
      <c r="CD543" s="18"/>
      <c r="CE543" s="18"/>
    </row>
    <row r="544" spans="4:83">
      <c r="D544" s="18"/>
      <c r="E544" s="18"/>
      <c r="CC544" s="18"/>
      <c r="CD544" s="18"/>
      <c r="CE544" s="18"/>
    </row>
    <row r="545" spans="4:83">
      <c r="D545" s="18"/>
      <c r="E545" s="18"/>
      <c r="CC545" s="18"/>
      <c r="CD545" s="18"/>
      <c r="CE545" s="18"/>
    </row>
    <row r="546" spans="4:83">
      <c r="D546" s="18"/>
      <c r="E546" s="18"/>
      <c r="CC546" s="18"/>
      <c r="CD546" s="18"/>
      <c r="CE546" s="18"/>
    </row>
    <row r="547" spans="4:83">
      <c r="D547" s="18"/>
      <c r="E547" s="18"/>
      <c r="CC547" s="18"/>
      <c r="CD547" s="18"/>
      <c r="CE547" s="18"/>
    </row>
    <row r="548" spans="4:83">
      <c r="D548" s="18"/>
      <c r="E548" s="18"/>
      <c r="CC548" s="18"/>
      <c r="CD548" s="18"/>
      <c r="CE548" s="18"/>
    </row>
    <row r="549" spans="4:83">
      <c r="D549" s="18"/>
      <c r="E549" s="18"/>
      <c r="CC549" s="18"/>
      <c r="CD549" s="18"/>
      <c r="CE549" s="18"/>
    </row>
    <row r="550" spans="4:83">
      <c r="D550" s="18"/>
      <c r="E550" s="18"/>
      <c r="CC550" s="18"/>
      <c r="CD550" s="18"/>
      <c r="CE550" s="18"/>
    </row>
    <row r="551" spans="4:83">
      <c r="D551" s="18"/>
      <c r="E551" s="18"/>
      <c r="CC551" s="18"/>
      <c r="CD551" s="18"/>
      <c r="CE551" s="18"/>
    </row>
    <row r="552" spans="4:83">
      <c r="D552" s="18"/>
      <c r="E552" s="18"/>
      <c r="CC552" s="18"/>
      <c r="CD552" s="18"/>
      <c r="CE552" s="18"/>
    </row>
    <row r="553" spans="4:83">
      <c r="D553" s="18"/>
      <c r="E553" s="18"/>
      <c r="CC553" s="18"/>
      <c r="CD553" s="18"/>
      <c r="CE553" s="18"/>
    </row>
    <row r="554" spans="4:83">
      <c r="D554" s="18"/>
      <c r="E554" s="18"/>
      <c r="CC554" s="18"/>
      <c r="CD554" s="18"/>
      <c r="CE554" s="18"/>
    </row>
    <row r="555" spans="4:83">
      <c r="D555" s="18"/>
      <c r="E555" s="18"/>
      <c r="CC555" s="18"/>
      <c r="CD555" s="18"/>
      <c r="CE555" s="18"/>
    </row>
    <row r="556" spans="4:83">
      <c r="D556" s="18"/>
      <c r="E556" s="18"/>
      <c r="CC556" s="18"/>
      <c r="CD556" s="18"/>
      <c r="CE556" s="18"/>
    </row>
    <row r="557" spans="4:83">
      <c r="D557" s="18"/>
      <c r="E557" s="18"/>
      <c r="CC557" s="18"/>
      <c r="CD557" s="18"/>
      <c r="CE557" s="18"/>
    </row>
    <row r="558" spans="4:83">
      <c r="D558" s="18"/>
      <c r="E558" s="18"/>
      <c r="CC558" s="18"/>
      <c r="CD558" s="18"/>
      <c r="CE558" s="18"/>
    </row>
    <row r="559" spans="4:83">
      <c r="D559" s="18"/>
      <c r="E559" s="18"/>
      <c r="CC559" s="18"/>
      <c r="CD559" s="18"/>
      <c r="CE559" s="18"/>
    </row>
    <row r="560" spans="4:83">
      <c r="D560" s="18"/>
      <c r="E560" s="18"/>
      <c r="CC560" s="18"/>
      <c r="CD560" s="18"/>
      <c r="CE560" s="18"/>
    </row>
    <row r="561" spans="4:83">
      <c r="D561" s="18"/>
      <c r="E561" s="18"/>
      <c r="CC561" s="18"/>
      <c r="CD561" s="18"/>
      <c r="CE561" s="18"/>
    </row>
    <row r="562" spans="4:83">
      <c r="D562" s="18"/>
      <c r="E562" s="18"/>
      <c r="CC562" s="18"/>
      <c r="CD562" s="18"/>
      <c r="CE562" s="18"/>
    </row>
    <row r="563" spans="4:83">
      <c r="D563" s="18"/>
      <c r="E563" s="18"/>
      <c r="CC563" s="18"/>
      <c r="CD563" s="18"/>
      <c r="CE563" s="18"/>
    </row>
    <row r="564" spans="4:83">
      <c r="D564" s="18"/>
      <c r="E564" s="18"/>
      <c r="CC564" s="18"/>
      <c r="CD564" s="18"/>
      <c r="CE564" s="18"/>
    </row>
    <row r="565" spans="4:83">
      <c r="D565" s="18"/>
      <c r="E565" s="18"/>
      <c r="CC565" s="18"/>
      <c r="CD565" s="18"/>
      <c r="CE565" s="18"/>
    </row>
    <row r="566" spans="4:83">
      <c r="D566" s="18"/>
      <c r="E566" s="18"/>
      <c r="CC566" s="18"/>
      <c r="CD566" s="18"/>
      <c r="CE566" s="18"/>
    </row>
    <row r="567" spans="4:83">
      <c r="D567" s="18"/>
      <c r="E567" s="18"/>
      <c r="CC567" s="18"/>
      <c r="CD567" s="18"/>
      <c r="CE567" s="18"/>
    </row>
    <row r="568" spans="4:83">
      <c r="D568" s="18"/>
      <c r="E568" s="18"/>
      <c r="CC568" s="18"/>
      <c r="CD568" s="18"/>
      <c r="CE568" s="18"/>
    </row>
    <row r="569" spans="4:83">
      <c r="D569" s="18"/>
      <c r="E569" s="18"/>
      <c r="CC569" s="18"/>
      <c r="CD569" s="18"/>
      <c r="CE569" s="18"/>
    </row>
    <row r="570" spans="4:83">
      <c r="D570" s="18"/>
      <c r="E570" s="18"/>
      <c r="CC570" s="18"/>
      <c r="CD570" s="18"/>
      <c r="CE570" s="18"/>
    </row>
    <row r="571" spans="4:83">
      <c r="D571" s="18"/>
      <c r="E571" s="18"/>
      <c r="CC571" s="18"/>
      <c r="CD571" s="18"/>
      <c r="CE571" s="18"/>
    </row>
    <row r="572" spans="4:83">
      <c r="D572" s="18"/>
      <c r="E572" s="18"/>
      <c r="CC572" s="18"/>
      <c r="CD572" s="18"/>
      <c r="CE572" s="18"/>
    </row>
    <row r="573" spans="4:83">
      <c r="D573" s="18"/>
      <c r="E573" s="18"/>
      <c r="CC573" s="18"/>
      <c r="CD573" s="18"/>
      <c r="CE573" s="18"/>
    </row>
    <row r="574" spans="4:83">
      <c r="D574" s="18"/>
      <c r="E574" s="18"/>
      <c r="CC574" s="18"/>
      <c r="CD574" s="18"/>
      <c r="CE574" s="18"/>
    </row>
    <row r="575" spans="4:83">
      <c r="D575" s="18"/>
      <c r="E575" s="18"/>
      <c r="CC575" s="18"/>
      <c r="CD575" s="18"/>
      <c r="CE575" s="18"/>
    </row>
    <row r="576" spans="4:83">
      <c r="D576" s="18"/>
      <c r="E576" s="18"/>
      <c r="CC576" s="18"/>
      <c r="CD576" s="18"/>
      <c r="CE576" s="18"/>
    </row>
    <row r="577" spans="4:83">
      <c r="D577" s="18"/>
      <c r="E577" s="18"/>
      <c r="CC577" s="18"/>
      <c r="CD577" s="18"/>
      <c r="CE577" s="18"/>
    </row>
    <row r="578" spans="4:83">
      <c r="D578" s="18"/>
      <c r="E578" s="18"/>
      <c r="CC578" s="18"/>
      <c r="CD578" s="18"/>
      <c r="CE578" s="18"/>
    </row>
    <row r="579" spans="4:83">
      <c r="D579" s="18"/>
      <c r="E579" s="18"/>
      <c r="CC579" s="18"/>
      <c r="CD579" s="18"/>
      <c r="CE579" s="18"/>
    </row>
    <row r="580" spans="4:83">
      <c r="D580" s="18"/>
      <c r="E580" s="18"/>
      <c r="CC580" s="18"/>
      <c r="CD580" s="18"/>
      <c r="CE580" s="18"/>
    </row>
    <row r="581" spans="4:83">
      <c r="D581" s="18"/>
      <c r="E581" s="18"/>
      <c r="CC581" s="18"/>
      <c r="CD581" s="18"/>
      <c r="CE581" s="18"/>
    </row>
    <row r="582" spans="4:83">
      <c r="D582" s="18"/>
      <c r="E582" s="18"/>
      <c r="CC582" s="18"/>
      <c r="CD582" s="18"/>
      <c r="CE582" s="18"/>
    </row>
    <row r="583" spans="4:83">
      <c r="D583" s="18"/>
      <c r="E583" s="18"/>
      <c r="CC583" s="18"/>
      <c r="CD583" s="18"/>
      <c r="CE583" s="18"/>
    </row>
    <row r="584" spans="4:83">
      <c r="D584" s="18"/>
      <c r="E584" s="18"/>
      <c r="CC584" s="18"/>
      <c r="CD584" s="18"/>
      <c r="CE584" s="18"/>
    </row>
    <row r="585" spans="4:83">
      <c r="D585" s="18"/>
      <c r="E585" s="18"/>
      <c r="CC585" s="18"/>
      <c r="CD585" s="18"/>
      <c r="CE585" s="18"/>
    </row>
    <row r="586" spans="4:83">
      <c r="D586" s="18"/>
      <c r="E586" s="18"/>
      <c r="CC586" s="18"/>
      <c r="CD586" s="18"/>
      <c r="CE586" s="18"/>
    </row>
    <row r="587" spans="4:83">
      <c r="D587" s="18"/>
      <c r="E587" s="18"/>
      <c r="CC587" s="18"/>
      <c r="CD587" s="18"/>
      <c r="CE587" s="18"/>
    </row>
    <row r="588" spans="4:83">
      <c r="D588" s="18"/>
      <c r="E588" s="18"/>
      <c r="CC588" s="18"/>
      <c r="CD588" s="18"/>
      <c r="CE588" s="18"/>
    </row>
    <row r="589" spans="4:83">
      <c r="D589" s="18"/>
      <c r="E589" s="18"/>
      <c r="CC589" s="18"/>
      <c r="CD589" s="18"/>
      <c r="CE589" s="18"/>
    </row>
    <row r="590" spans="4:83">
      <c r="D590" s="18"/>
      <c r="E590" s="18"/>
      <c r="CC590" s="18"/>
      <c r="CD590" s="18"/>
      <c r="CE590" s="18"/>
    </row>
    <row r="591" spans="4:83">
      <c r="D591" s="18"/>
      <c r="E591" s="18"/>
      <c r="CC591" s="18"/>
      <c r="CD591" s="18"/>
      <c r="CE591" s="18"/>
    </row>
    <row r="592" spans="4:83">
      <c r="D592" s="18"/>
      <c r="E592" s="18"/>
      <c r="CC592" s="18"/>
      <c r="CD592" s="18"/>
      <c r="CE592" s="18"/>
    </row>
    <row r="593" spans="4:83">
      <c r="D593" s="18"/>
      <c r="E593" s="18"/>
      <c r="CC593" s="18"/>
      <c r="CD593" s="18"/>
      <c r="CE593" s="18"/>
    </row>
    <row r="594" spans="4:83">
      <c r="D594" s="18"/>
      <c r="E594" s="18"/>
      <c r="CC594" s="18"/>
      <c r="CD594" s="18"/>
      <c r="CE594" s="18"/>
    </row>
    <row r="595" spans="4:83">
      <c r="D595" s="18"/>
      <c r="E595" s="18"/>
      <c r="CC595" s="18"/>
      <c r="CD595" s="18"/>
      <c r="CE595" s="18"/>
    </row>
    <row r="596" spans="4:83">
      <c r="D596" s="18"/>
      <c r="E596" s="18"/>
      <c r="CC596" s="18"/>
      <c r="CD596" s="18"/>
      <c r="CE596" s="18"/>
    </row>
    <row r="597" spans="4:83">
      <c r="D597" s="18"/>
      <c r="E597" s="18"/>
      <c r="CC597" s="18"/>
      <c r="CD597" s="18"/>
      <c r="CE597" s="18"/>
    </row>
    <row r="598" spans="4:83">
      <c r="D598" s="18"/>
      <c r="E598" s="18"/>
      <c r="CC598" s="18"/>
      <c r="CD598" s="18"/>
      <c r="CE598" s="18"/>
    </row>
    <row r="599" spans="4:83">
      <c r="D599" s="18"/>
      <c r="E599" s="18"/>
      <c r="CC599" s="18"/>
      <c r="CD599" s="18"/>
      <c r="CE599" s="18"/>
    </row>
    <row r="600" spans="4:83">
      <c r="D600" s="18"/>
      <c r="E600" s="18"/>
      <c r="CC600" s="18"/>
      <c r="CD600" s="18"/>
      <c r="CE600" s="18"/>
    </row>
    <row r="601" spans="4:83">
      <c r="D601" s="18"/>
      <c r="E601" s="18"/>
      <c r="CC601" s="18"/>
      <c r="CD601" s="18"/>
      <c r="CE601" s="18"/>
    </row>
    <row r="602" spans="4:83">
      <c r="D602" s="18"/>
      <c r="E602" s="18"/>
      <c r="CC602" s="18"/>
      <c r="CD602" s="18"/>
      <c r="CE602" s="18"/>
    </row>
    <row r="603" spans="4:83">
      <c r="D603" s="18"/>
      <c r="E603" s="18"/>
      <c r="CC603" s="18"/>
      <c r="CD603" s="18"/>
      <c r="CE603" s="18"/>
    </row>
    <row r="604" spans="4:83">
      <c r="D604" s="18"/>
      <c r="E604" s="18"/>
      <c r="CC604" s="18"/>
      <c r="CD604" s="18"/>
      <c r="CE604" s="18"/>
    </row>
    <row r="605" spans="4:83">
      <c r="D605" s="18"/>
      <c r="E605" s="18"/>
      <c r="CC605" s="18"/>
      <c r="CD605" s="18"/>
      <c r="CE605" s="18"/>
    </row>
    <row r="606" spans="4:83">
      <c r="D606" s="18"/>
      <c r="E606" s="18"/>
      <c r="CC606" s="18"/>
      <c r="CD606" s="18"/>
      <c r="CE606" s="18"/>
    </row>
    <row r="607" spans="4:83">
      <c r="D607" s="18"/>
      <c r="E607" s="18"/>
      <c r="CC607" s="18"/>
      <c r="CD607" s="18"/>
      <c r="CE607" s="18"/>
    </row>
    <row r="608" spans="4:83">
      <c r="D608" s="18"/>
      <c r="E608" s="18"/>
      <c r="CC608" s="18"/>
      <c r="CD608" s="18"/>
      <c r="CE608" s="18"/>
    </row>
    <row r="609" spans="4:83">
      <c r="D609" s="18"/>
      <c r="E609" s="18"/>
      <c r="CC609" s="18"/>
      <c r="CD609" s="18"/>
      <c r="CE609" s="18"/>
    </row>
    <row r="610" spans="4:83">
      <c r="D610" s="18"/>
      <c r="E610" s="18"/>
      <c r="CC610" s="18"/>
      <c r="CD610" s="18"/>
      <c r="CE610" s="18"/>
    </row>
    <row r="611" spans="4:83">
      <c r="D611" s="18"/>
      <c r="E611" s="18"/>
      <c r="CC611" s="18"/>
      <c r="CD611" s="18"/>
      <c r="CE611" s="18"/>
    </row>
    <row r="612" spans="4:83">
      <c r="D612" s="18"/>
      <c r="E612" s="18"/>
      <c r="CC612" s="18"/>
      <c r="CD612" s="18"/>
      <c r="CE612" s="18"/>
    </row>
    <row r="613" spans="4:83">
      <c r="D613" s="18"/>
      <c r="E613" s="18"/>
      <c r="CC613" s="18"/>
      <c r="CD613" s="18"/>
      <c r="CE613" s="18"/>
    </row>
    <row r="614" spans="4:83">
      <c r="D614" s="18"/>
      <c r="E614" s="18"/>
      <c r="CC614" s="18"/>
      <c r="CD614" s="18"/>
      <c r="CE614" s="18"/>
    </row>
    <row r="615" spans="4:83">
      <c r="D615" s="18"/>
      <c r="E615" s="18"/>
      <c r="CC615" s="18"/>
      <c r="CD615" s="18"/>
      <c r="CE615" s="18"/>
    </row>
    <row r="616" spans="4:83">
      <c r="D616" s="18"/>
      <c r="E616" s="18"/>
      <c r="CC616" s="18"/>
      <c r="CD616" s="18"/>
      <c r="CE616" s="18"/>
    </row>
    <row r="617" spans="4:83">
      <c r="D617" s="18"/>
      <c r="E617" s="18"/>
      <c r="CC617" s="18"/>
      <c r="CD617" s="18"/>
      <c r="CE617" s="18"/>
    </row>
    <row r="618" spans="4:83">
      <c r="D618" s="18"/>
      <c r="E618" s="18"/>
      <c r="CC618" s="18"/>
      <c r="CD618" s="18"/>
      <c r="CE618" s="18"/>
    </row>
    <row r="619" spans="4:83">
      <c r="D619" s="18"/>
      <c r="E619" s="18"/>
      <c r="CC619" s="18"/>
      <c r="CD619" s="18"/>
      <c r="CE619" s="18"/>
    </row>
    <row r="620" spans="4:83">
      <c r="D620" s="18"/>
      <c r="E620" s="18"/>
      <c r="CC620" s="18"/>
      <c r="CD620" s="18"/>
      <c r="CE620" s="18"/>
    </row>
    <row r="621" spans="4:83">
      <c r="D621" s="18"/>
      <c r="E621" s="18"/>
      <c r="CC621" s="18"/>
      <c r="CD621" s="18"/>
      <c r="CE621" s="18"/>
    </row>
    <row r="622" spans="4:83">
      <c r="D622" s="18"/>
      <c r="E622" s="18"/>
      <c r="CC622" s="18"/>
      <c r="CD622" s="18"/>
      <c r="CE622" s="18"/>
    </row>
    <row r="623" spans="4:83">
      <c r="D623" s="18"/>
      <c r="E623" s="18"/>
      <c r="CC623" s="18"/>
      <c r="CD623" s="18"/>
      <c r="CE623" s="18"/>
    </row>
    <row r="624" spans="4:83">
      <c r="D624" s="18"/>
      <c r="E624" s="18"/>
      <c r="CC624" s="18"/>
      <c r="CD624" s="18"/>
      <c r="CE624" s="18"/>
    </row>
    <row r="625" spans="4:83">
      <c r="D625" s="18"/>
      <c r="E625" s="18"/>
      <c r="CC625" s="18"/>
      <c r="CD625" s="18"/>
      <c r="CE625" s="18"/>
    </row>
    <row r="626" spans="4:83">
      <c r="D626" s="18"/>
      <c r="E626" s="18"/>
      <c r="CC626" s="18"/>
      <c r="CD626" s="18"/>
      <c r="CE626" s="18"/>
    </row>
    <row r="627" spans="4:83">
      <c r="D627" s="18"/>
      <c r="E627" s="18"/>
      <c r="CC627" s="18"/>
      <c r="CD627" s="18"/>
      <c r="CE627" s="18"/>
    </row>
    <row r="628" spans="4:83">
      <c r="D628" s="18"/>
      <c r="E628" s="18"/>
      <c r="CC628" s="18"/>
      <c r="CD628" s="18"/>
      <c r="CE628" s="18"/>
    </row>
    <row r="629" spans="4:83">
      <c r="D629" s="18"/>
      <c r="E629" s="18"/>
      <c r="CC629" s="18"/>
      <c r="CD629" s="18"/>
      <c r="CE629" s="18"/>
    </row>
    <row r="630" spans="4:83">
      <c r="D630" s="18"/>
      <c r="E630" s="18"/>
      <c r="CC630" s="18"/>
      <c r="CD630" s="18"/>
      <c r="CE630" s="18"/>
    </row>
    <row r="631" spans="4:83">
      <c r="D631" s="18"/>
      <c r="E631" s="18"/>
      <c r="CC631" s="18"/>
      <c r="CD631" s="18"/>
      <c r="CE631" s="18"/>
    </row>
    <row r="632" spans="4:83">
      <c r="D632" s="18"/>
      <c r="E632" s="18"/>
      <c r="CC632" s="18"/>
      <c r="CD632" s="18"/>
      <c r="CE632" s="18"/>
    </row>
    <row r="633" spans="4:83">
      <c r="D633" s="18"/>
      <c r="E633" s="18"/>
      <c r="CC633" s="18"/>
      <c r="CD633" s="18"/>
      <c r="CE633" s="18"/>
    </row>
    <row r="634" spans="4:83">
      <c r="D634" s="18"/>
      <c r="E634" s="18"/>
      <c r="CC634" s="18"/>
      <c r="CD634" s="18"/>
      <c r="CE634" s="18"/>
    </row>
    <row r="635" spans="4:83">
      <c r="D635" s="18"/>
      <c r="E635" s="18"/>
      <c r="CC635" s="18"/>
      <c r="CD635" s="18"/>
      <c r="CE635" s="18"/>
    </row>
    <row r="636" spans="4:83">
      <c r="D636" s="18"/>
      <c r="E636" s="18"/>
      <c r="CC636" s="18"/>
      <c r="CD636" s="18"/>
      <c r="CE636" s="18"/>
    </row>
    <row r="637" spans="4:83">
      <c r="D637" s="18"/>
      <c r="E637" s="18"/>
      <c r="CC637" s="18"/>
      <c r="CD637" s="18"/>
      <c r="CE637" s="18"/>
    </row>
    <row r="638" spans="4:83">
      <c r="D638" s="18"/>
      <c r="E638" s="18"/>
      <c r="CC638" s="18"/>
      <c r="CD638" s="18"/>
      <c r="CE638" s="18"/>
    </row>
    <row r="639" spans="4:83">
      <c r="D639" s="18"/>
      <c r="E639" s="18"/>
      <c r="CC639" s="18"/>
      <c r="CD639" s="18"/>
      <c r="CE639" s="18"/>
    </row>
    <row r="640" spans="4:83">
      <c r="D640" s="18"/>
      <c r="E640" s="18"/>
      <c r="CC640" s="18"/>
      <c r="CD640" s="18"/>
      <c r="CE640" s="18"/>
    </row>
    <row r="641" spans="4:83">
      <c r="D641" s="18"/>
      <c r="E641" s="18"/>
      <c r="CC641" s="18"/>
      <c r="CD641" s="18"/>
      <c r="CE641" s="18"/>
    </row>
    <row r="642" spans="4:83">
      <c r="D642" s="18"/>
      <c r="E642" s="18"/>
      <c r="CC642" s="18"/>
      <c r="CD642" s="18"/>
      <c r="CE642" s="18"/>
    </row>
    <row r="643" spans="4:83">
      <c r="D643" s="18"/>
      <c r="E643" s="18"/>
      <c r="CC643" s="18"/>
      <c r="CD643" s="18"/>
      <c r="CE643" s="18"/>
    </row>
    <row r="644" spans="4:83">
      <c r="D644" s="18"/>
      <c r="E644" s="18"/>
      <c r="CC644" s="18"/>
      <c r="CD644" s="18"/>
      <c r="CE644" s="18"/>
    </row>
    <row r="645" spans="4:83">
      <c r="D645" s="18"/>
      <c r="E645" s="18"/>
      <c r="CC645" s="18"/>
      <c r="CD645" s="18"/>
      <c r="CE645" s="18"/>
    </row>
    <row r="646" spans="4:83">
      <c r="D646" s="18"/>
      <c r="E646" s="18"/>
      <c r="CC646" s="18"/>
      <c r="CD646" s="18"/>
      <c r="CE646" s="18"/>
    </row>
    <row r="647" spans="4:83">
      <c r="D647" s="18"/>
      <c r="E647" s="18"/>
      <c r="CC647" s="18"/>
      <c r="CD647" s="18"/>
      <c r="CE647" s="18"/>
    </row>
    <row r="648" spans="4:83">
      <c r="D648" s="18"/>
      <c r="E648" s="18"/>
      <c r="CC648" s="18"/>
      <c r="CD648" s="18"/>
      <c r="CE648" s="18"/>
    </row>
    <row r="649" spans="4:83">
      <c r="D649" s="18"/>
      <c r="E649" s="18"/>
      <c r="CC649" s="18"/>
      <c r="CD649" s="18"/>
      <c r="CE649" s="18"/>
    </row>
    <row r="650" spans="4:83">
      <c r="D650" s="18"/>
      <c r="E650" s="18"/>
      <c r="CC650" s="18"/>
      <c r="CD650" s="18"/>
      <c r="CE650" s="18"/>
    </row>
    <row r="651" spans="4:83">
      <c r="D651" s="18"/>
      <c r="E651" s="18"/>
      <c r="CC651" s="18"/>
      <c r="CD651" s="18"/>
      <c r="CE651" s="18"/>
    </row>
    <row r="652" spans="4:83">
      <c r="D652" s="18"/>
      <c r="E652" s="18"/>
      <c r="CC652" s="18"/>
      <c r="CD652" s="18"/>
      <c r="CE652" s="18"/>
    </row>
    <row r="653" spans="4:83">
      <c r="D653" s="18"/>
      <c r="E653" s="18"/>
      <c r="CC653" s="18"/>
      <c r="CD653" s="18"/>
      <c r="CE653" s="18"/>
    </row>
    <row r="654" spans="4:83">
      <c r="D654" s="18"/>
      <c r="E654" s="18"/>
      <c r="CC654" s="18"/>
      <c r="CD654" s="18"/>
      <c r="CE654" s="18"/>
    </row>
    <row r="655" spans="4:83">
      <c r="D655" s="18"/>
      <c r="E655" s="18"/>
      <c r="CC655" s="18"/>
      <c r="CD655" s="18"/>
      <c r="CE655" s="18"/>
    </row>
    <row r="656" spans="4:83">
      <c r="D656" s="18"/>
      <c r="E656" s="18"/>
      <c r="CC656" s="18"/>
      <c r="CD656" s="18"/>
      <c r="CE656" s="18"/>
    </row>
    <row r="657" spans="4:83">
      <c r="D657" s="18"/>
      <c r="E657" s="18"/>
      <c r="CC657" s="18"/>
      <c r="CD657" s="18"/>
      <c r="CE657" s="18"/>
    </row>
    <row r="658" spans="4:83">
      <c r="D658" s="18"/>
      <c r="E658" s="18"/>
      <c r="CC658" s="18"/>
      <c r="CD658" s="18"/>
      <c r="CE658" s="18"/>
    </row>
    <row r="659" spans="4:83">
      <c r="D659" s="18"/>
      <c r="E659" s="18"/>
      <c r="CC659" s="18"/>
      <c r="CD659" s="18"/>
      <c r="CE659" s="18"/>
    </row>
    <row r="660" spans="4:83">
      <c r="D660" s="18"/>
      <c r="E660" s="18"/>
      <c r="CC660" s="18"/>
      <c r="CD660" s="18"/>
      <c r="CE660" s="18"/>
    </row>
    <row r="661" spans="4:83">
      <c r="D661" s="18"/>
      <c r="E661" s="18"/>
      <c r="CC661" s="18"/>
      <c r="CD661" s="18"/>
      <c r="CE661" s="18"/>
    </row>
    <row r="662" spans="4:83">
      <c r="D662" s="18"/>
      <c r="E662" s="18"/>
      <c r="CC662" s="18"/>
      <c r="CD662" s="18"/>
      <c r="CE662" s="18"/>
    </row>
    <row r="663" spans="4:83">
      <c r="D663" s="18"/>
      <c r="E663" s="18"/>
      <c r="CC663" s="18"/>
      <c r="CD663" s="18"/>
      <c r="CE663" s="18"/>
    </row>
    <row r="664" spans="4:83">
      <c r="D664" s="18"/>
      <c r="E664" s="18"/>
      <c r="CC664" s="18"/>
      <c r="CD664" s="18"/>
      <c r="CE664" s="18"/>
    </row>
    <row r="665" spans="4:83">
      <c r="D665" s="18"/>
      <c r="E665" s="18"/>
      <c r="CC665" s="18"/>
      <c r="CD665" s="18"/>
      <c r="CE665" s="18"/>
    </row>
    <row r="666" spans="4:83">
      <c r="D666" s="18"/>
      <c r="E666" s="18"/>
      <c r="CC666" s="18"/>
      <c r="CD666" s="18"/>
      <c r="CE666" s="18"/>
    </row>
    <row r="667" spans="4:83">
      <c r="D667" s="18"/>
      <c r="E667" s="18"/>
      <c r="CC667" s="18"/>
      <c r="CD667" s="18"/>
      <c r="CE667" s="18"/>
    </row>
    <row r="668" spans="4:83">
      <c r="D668" s="18"/>
      <c r="E668" s="18"/>
      <c r="CC668" s="18"/>
      <c r="CD668" s="18"/>
      <c r="CE668" s="18"/>
    </row>
    <row r="669" spans="4:83">
      <c r="D669" s="18"/>
      <c r="E669" s="18"/>
      <c r="CC669" s="18"/>
      <c r="CD669" s="18"/>
      <c r="CE669" s="18"/>
    </row>
    <row r="670" spans="4:83">
      <c r="D670" s="18"/>
      <c r="E670" s="18"/>
      <c r="CC670" s="18"/>
      <c r="CD670" s="18"/>
      <c r="CE670" s="18"/>
    </row>
    <row r="671" spans="4:83">
      <c r="D671" s="18"/>
      <c r="E671" s="18"/>
      <c r="CC671" s="18"/>
      <c r="CD671" s="18"/>
      <c r="CE671" s="18"/>
    </row>
    <row r="672" spans="4:83">
      <c r="D672" s="18"/>
      <c r="E672" s="18"/>
      <c r="CC672" s="18"/>
      <c r="CD672" s="18"/>
      <c r="CE672" s="18"/>
    </row>
    <row r="673" spans="4:83">
      <c r="D673" s="18"/>
      <c r="E673" s="18"/>
      <c r="CC673" s="18"/>
      <c r="CD673" s="18"/>
      <c r="CE673" s="18"/>
    </row>
    <row r="674" spans="4:83">
      <c r="D674" s="18"/>
      <c r="E674" s="18"/>
      <c r="CC674" s="18"/>
      <c r="CD674" s="18"/>
      <c r="CE674" s="18"/>
    </row>
    <row r="675" spans="4:83">
      <c r="D675" s="18"/>
      <c r="E675" s="18"/>
      <c r="CC675" s="18"/>
      <c r="CD675" s="18"/>
      <c r="CE675" s="18"/>
    </row>
    <row r="676" spans="4:83">
      <c r="D676" s="18"/>
      <c r="E676" s="18"/>
      <c r="CC676" s="18"/>
      <c r="CD676" s="18"/>
      <c r="CE676" s="18"/>
    </row>
    <row r="677" spans="4:83">
      <c r="D677" s="18"/>
      <c r="E677" s="18"/>
      <c r="CC677" s="18"/>
      <c r="CD677" s="18"/>
      <c r="CE677" s="18"/>
    </row>
    <row r="678" spans="4:83">
      <c r="D678" s="18"/>
      <c r="E678" s="18"/>
      <c r="CC678" s="18"/>
      <c r="CD678" s="18"/>
      <c r="CE678" s="18"/>
    </row>
    <row r="679" spans="4:83">
      <c r="D679" s="18"/>
      <c r="E679" s="18"/>
      <c r="CC679" s="18"/>
      <c r="CD679" s="18"/>
      <c r="CE679" s="18"/>
    </row>
    <row r="680" spans="4:83">
      <c r="D680" s="18"/>
      <c r="E680" s="18"/>
      <c r="CC680" s="18"/>
      <c r="CD680" s="18"/>
      <c r="CE680" s="18"/>
    </row>
    <row r="681" spans="4:83">
      <c r="D681" s="18"/>
      <c r="E681" s="18"/>
      <c r="CC681" s="18"/>
      <c r="CD681" s="18"/>
      <c r="CE681" s="18"/>
    </row>
    <row r="682" spans="4:83">
      <c r="D682" s="18"/>
      <c r="E682" s="18"/>
      <c r="CC682" s="18"/>
      <c r="CD682" s="18"/>
      <c r="CE682" s="18"/>
    </row>
    <row r="683" spans="4:83">
      <c r="D683" s="18"/>
      <c r="E683" s="18"/>
      <c r="CC683" s="18"/>
      <c r="CD683" s="18"/>
      <c r="CE683" s="18"/>
    </row>
    <row r="684" spans="4:83">
      <c r="D684" s="18"/>
      <c r="E684" s="18"/>
      <c r="CC684" s="18"/>
      <c r="CD684" s="18"/>
      <c r="CE684" s="18"/>
    </row>
    <row r="685" spans="4:83">
      <c r="D685" s="18"/>
      <c r="E685" s="18"/>
      <c r="CC685" s="18"/>
      <c r="CD685" s="18"/>
      <c r="CE685" s="18"/>
    </row>
    <row r="686" spans="4:83">
      <c r="D686" s="18"/>
      <c r="E686" s="18"/>
      <c r="CC686" s="18"/>
      <c r="CD686" s="18"/>
      <c r="CE686" s="18"/>
    </row>
    <row r="687" spans="4:83">
      <c r="D687" s="18"/>
      <c r="E687" s="18"/>
      <c r="CC687" s="18"/>
      <c r="CD687" s="18"/>
      <c r="CE687" s="18"/>
    </row>
    <row r="688" spans="4:83">
      <c r="D688" s="18"/>
      <c r="E688" s="18"/>
      <c r="CC688" s="18"/>
      <c r="CD688" s="18"/>
      <c r="CE688" s="18"/>
    </row>
    <row r="689" spans="4:83">
      <c r="D689" s="18"/>
      <c r="E689" s="18"/>
      <c r="CC689" s="18"/>
      <c r="CD689" s="18"/>
      <c r="CE689" s="18"/>
    </row>
    <row r="690" spans="4:83">
      <c r="D690" s="18"/>
      <c r="E690" s="18"/>
      <c r="CC690" s="18"/>
      <c r="CD690" s="18"/>
      <c r="CE690" s="18"/>
    </row>
    <row r="691" spans="4:83">
      <c r="D691" s="18"/>
      <c r="E691" s="18"/>
      <c r="CC691" s="18"/>
      <c r="CD691" s="18"/>
      <c r="CE691" s="18"/>
    </row>
    <row r="692" spans="4:83">
      <c r="D692" s="18"/>
      <c r="E692" s="18"/>
      <c r="CC692" s="18"/>
      <c r="CD692" s="18"/>
      <c r="CE692" s="18"/>
    </row>
    <row r="693" spans="4:83">
      <c r="D693" s="18"/>
      <c r="E693" s="18"/>
      <c r="CC693" s="18"/>
      <c r="CD693" s="18"/>
      <c r="CE693" s="18"/>
    </row>
    <row r="694" spans="4:83">
      <c r="D694" s="18"/>
      <c r="E694" s="18"/>
      <c r="CC694" s="18"/>
      <c r="CD694" s="18"/>
      <c r="CE694" s="18"/>
    </row>
    <row r="695" spans="4:83">
      <c r="D695" s="18"/>
      <c r="E695" s="18"/>
      <c r="CC695" s="18"/>
      <c r="CD695" s="18"/>
      <c r="CE695" s="18"/>
    </row>
    <row r="696" spans="4:83">
      <c r="D696" s="18"/>
      <c r="E696" s="18"/>
      <c r="CC696" s="18"/>
      <c r="CD696" s="18"/>
      <c r="CE696" s="18"/>
    </row>
    <row r="697" spans="4:83">
      <c r="D697" s="18"/>
      <c r="E697" s="18"/>
      <c r="CC697" s="18"/>
      <c r="CD697" s="18"/>
      <c r="CE697" s="18"/>
    </row>
    <row r="698" spans="4:83">
      <c r="D698" s="18"/>
      <c r="E698" s="18"/>
      <c r="CC698" s="18"/>
      <c r="CD698" s="18"/>
      <c r="CE698" s="18"/>
    </row>
    <row r="699" spans="4:83">
      <c r="D699" s="18"/>
      <c r="E699" s="18"/>
      <c r="CC699" s="18"/>
      <c r="CD699" s="18"/>
      <c r="CE699" s="18"/>
    </row>
    <row r="700" spans="4:83">
      <c r="D700" s="18"/>
      <c r="E700" s="18"/>
      <c r="CC700" s="18"/>
      <c r="CD700" s="18"/>
      <c r="CE700" s="18"/>
    </row>
    <row r="701" spans="4:83">
      <c r="D701" s="18"/>
      <c r="E701" s="18"/>
      <c r="CC701" s="18"/>
      <c r="CD701" s="18"/>
      <c r="CE701" s="18"/>
    </row>
    <row r="702" spans="4:83">
      <c r="D702" s="18"/>
      <c r="E702" s="18"/>
      <c r="CC702" s="18"/>
      <c r="CD702" s="18"/>
      <c r="CE702" s="18"/>
    </row>
    <row r="703" spans="4:83">
      <c r="D703" s="18"/>
      <c r="E703" s="18"/>
      <c r="CC703" s="18"/>
      <c r="CD703" s="18"/>
      <c r="CE703" s="18"/>
    </row>
    <row r="704" spans="4:83">
      <c r="D704" s="18"/>
      <c r="E704" s="18"/>
      <c r="CC704" s="18"/>
      <c r="CD704" s="18"/>
      <c r="CE704" s="18"/>
    </row>
    <row r="705" spans="4:83">
      <c r="D705" s="18"/>
      <c r="E705" s="18"/>
      <c r="CC705" s="18"/>
      <c r="CD705" s="18"/>
      <c r="CE705" s="18"/>
    </row>
    <row r="706" spans="4:83">
      <c r="D706" s="18"/>
      <c r="E706" s="18"/>
      <c r="CC706" s="18"/>
      <c r="CD706" s="18"/>
      <c r="CE706" s="18"/>
    </row>
    <row r="707" spans="4:83">
      <c r="D707" s="18"/>
      <c r="E707" s="18"/>
      <c r="CC707" s="18"/>
      <c r="CD707" s="18"/>
      <c r="CE707" s="18"/>
    </row>
    <row r="708" spans="4:83">
      <c r="D708" s="18"/>
      <c r="E708" s="18"/>
      <c r="CC708" s="18"/>
      <c r="CD708" s="18"/>
      <c r="CE708" s="18"/>
    </row>
    <row r="709" spans="4:83">
      <c r="D709" s="18"/>
      <c r="E709" s="18"/>
      <c r="CC709" s="18"/>
      <c r="CD709" s="18"/>
      <c r="CE709" s="18"/>
    </row>
    <row r="710" spans="4:83">
      <c r="D710" s="18"/>
      <c r="E710" s="18"/>
      <c r="CC710" s="18"/>
      <c r="CD710" s="18"/>
      <c r="CE710" s="18"/>
    </row>
    <row r="711" spans="4:83">
      <c r="D711" s="18"/>
      <c r="E711" s="18"/>
      <c r="CC711" s="18"/>
      <c r="CD711" s="18"/>
      <c r="CE711" s="18"/>
    </row>
    <row r="712" spans="4:83">
      <c r="D712" s="18"/>
      <c r="E712" s="18"/>
      <c r="CC712" s="18"/>
      <c r="CD712" s="18"/>
      <c r="CE712" s="18"/>
    </row>
    <row r="713" spans="4:83">
      <c r="D713" s="18"/>
      <c r="E713" s="18"/>
      <c r="CC713" s="18"/>
      <c r="CD713" s="18"/>
      <c r="CE713" s="18"/>
    </row>
    <row r="714" spans="4:83">
      <c r="D714" s="18"/>
      <c r="E714" s="18"/>
      <c r="CC714" s="18"/>
      <c r="CD714" s="18"/>
      <c r="CE714" s="18"/>
    </row>
    <row r="715" spans="4:83">
      <c r="D715" s="18"/>
      <c r="E715" s="18"/>
      <c r="CC715" s="18"/>
      <c r="CD715" s="18"/>
      <c r="CE715" s="18"/>
    </row>
    <row r="716" spans="4:83">
      <c r="D716" s="18"/>
      <c r="E716" s="18"/>
      <c r="CC716" s="18"/>
      <c r="CD716" s="18"/>
      <c r="CE716" s="18"/>
    </row>
    <row r="717" spans="4:83">
      <c r="D717" s="18"/>
      <c r="E717" s="18"/>
      <c r="CC717" s="18"/>
      <c r="CD717" s="18"/>
      <c r="CE717" s="18"/>
    </row>
    <row r="718" spans="4:83">
      <c r="D718" s="18"/>
      <c r="E718" s="18"/>
      <c r="CC718" s="18"/>
      <c r="CD718" s="18"/>
      <c r="CE718" s="18"/>
    </row>
    <row r="719" spans="4:83">
      <c r="D719" s="18"/>
      <c r="E719" s="18"/>
      <c r="CC719" s="18"/>
      <c r="CD719" s="18"/>
      <c r="CE719" s="18"/>
    </row>
    <row r="720" spans="4:83">
      <c r="D720" s="18"/>
      <c r="E720" s="18"/>
      <c r="CC720" s="18"/>
      <c r="CD720" s="18"/>
      <c r="CE720" s="18"/>
    </row>
    <row r="721" spans="4:83">
      <c r="D721" s="18"/>
      <c r="E721" s="18"/>
      <c r="CC721" s="18"/>
      <c r="CD721" s="18"/>
      <c r="CE721" s="18"/>
    </row>
    <row r="722" spans="4:83">
      <c r="D722" s="18"/>
      <c r="E722" s="18"/>
      <c r="CC722" s="18"/>
      <c r="CD722" s="18"/>
      <c r="CE722" s="18"/>
    </row>
    <row r="723" spans="4:83">
      <c r="D723" s="18"/>
      <c r="E723" s="18"/>
      <c r="CC723" s="18"/>
      <c r="CD723" s="18"/>
      <c r="CE723" s="18"/>
    </row>
    <row r="724" spans="4:83">
      <c r="D724" s="18"/>
      <c r="E724" s="18"/>
      <c r="CC724" s="18"/>
      <c r="CD724" s="18"/>
      <c r="CE724" s="18"/>
    </row>
    <row r="725" spans="4:83">
      <c r="D725" s="18"/>
      <c r="E725" s="18"/>
      <c r="CC725" s="18"/>
      <c r="CD725" s="18"/>
      <c r="CE725" s="18"/>
    </row>
    <row r="726" spans="4:83">
      <c r="D726" s="18"/>
      <c r="E726" s="18"/>
      <c r="CC726" s="18"/>
      <c r="CD726" s="18"/>
      <c r="CE726" s="18"/>
    </row>
    <row r="727" spans="4:83">
      <c r="D727" s="18"/>
      <c r="E727" s="18"/>
      <c r="CC727" s="18"/>
      <c r="CD727" s="18"/>
      <c r="CE727" s="18"/>
    </row>
    <row r="728" spans="4:83">
      <c r="D728" s="18"/>
      <c r="E728" s="18"/>
      <c r="CC728" s="18"/>
      <c r="CD728" s="18"/>
      <c r="CE728" s="18"/>
    </row>
    <row r="729" spans="4:83">
      <c r="D729" s="18"/>
      <c r="E729" s="18"/>
      <c r="CC729" s="18"/>
      <c r="CD729" s="18"/>
      <c r="CE729" s="18"/>
    </row>
    <row r="730" spans="4:83">
      <c r="D730" s="18"/>
      <c r="E730" s="18"/>
      <c r="CC730" s="18"/>
      <c r="CD730" s="18"/>
      <c r="CE730" s="18"/>
    </row>
    <row r="731" spans="4:83">
      <c r="D731" s="18"/>
      <c r="E731" s="18"/>
      <c r="CC731" s="18"/>
      <c r="CD731" s="18"/>
      <c r="CE731" s="18"/>
    </row>
    <row r="732" spans="4:83">
      <c r="D732" s="18"/>
      <c r="E732" s="18"/>
      <c r="CC732" s="18"/>
      <c r="CD732" s="18"/>
      <c r="CE732" s="18"/>
    </row>
    <row r="733" spans="4:83">
      <c r="D733" s="18"/>
      <c r="E733" s="18"/>
      <c r="CC733" s="18"/>
      <c r="CD733" s="18"/>
      <c r="CE733" s="18"/>
    </row>
    <row r="734" spans="4:83">
      <c r="D734" s="18"/>
      <c r="E734" s="18"/>
      <c r="CC734" s="18"/>
      <c r="CD734" s="18"/>
      <c r="CE734" s="18"/>
    </row>
    <row r="735" spans="4:83">
      <c r="D735" s="18"/>
      <c r="E735" s="18"/>
      <c r="CC735" s="18"/>
      <c r="CD735" s="18"/>
      <c r="CE735" s="18"/>
    </row>
    <row r="736" spans="4:83">
      <c r="D736" s="18"/>
      <c r="E736" s="18"/>
      <c r="CC736" s="18"/>
      <c r="CD736" s="18"/>
      <c r="CE736" s="18"/>
    </row>
    <row r="737" spans="4:83">
      <c r="D737" s="18"/>
      <c r="E737" s="18"/>
      <c r="CC737" s="18"/>
      <c r="CD737" s="18"/>
      <c r="CE737" s="18"/>
    </row>
    <row r="738" spans="4:83">
      <c r="D738" s="18"/>
      <c r="E738" s="18"/>
      <c r="CC738" s="18"/>
      <c r="CD738" s="18"/>
      <c r="CE738" s="18"/>
    </row>
    <row r="739" spans="4:83">
      <c r="D739" s="18"/>
      <c r="E739" s="18"/>
      <c r="CC739" s="18"/>
      <c r="CD739" s="18"/>
      <c r="CE739" s="18"/>
    </row>
    <row r="740" spans="4:83">
      <c r="D740" s="18"/>
      <c r="E740" s="18"/>
      <c r="CC740" s="18"/>
      <c r="CD740" s="18"/>
      <c r="CE740" s="18"/>
    </row>
    <row r="741" spans="4:83">
      <c r="D741" s="18"/>
      <c r="E741" s="18"/>
      <c r="CC741" s="18"/>
      <c r="CD741" s="18"/>
      <c r="CE741" s="18"/>
    </row>
    <row r="742" spans="4:83">
      <c r="D742" s="18"/>
      <c r="E742" s="18"/>
      <c r="CC742" s="18"/>
      <c r="CD742" s="18"/>
      <c r="CE742" s="18"/>
    </row>
    <row r="743" spans="4:83">
      <c r="D743" s="18"/>
      <c r="E743" s="18"/>
      <c r="CC743" s="18"/>
      <c r="CD743" s="18"/>
      <c r="CE743" s="18"/>
    </row>
    <row r="744" spans="4:83">
      <c r="D744" s="18"/>
      <c r="E744" s="18"/>
      <c r="CC744" s="18"/>
      <c r="CD744" s="18"/>
      <c r="CE744" s="18"/>
    </row>
    <row r="745" spans="4:83">
      <c r="D745" s="18"/>
      <c r="E745" s="18"/>
      <c r="CC745" s="18"/>
      <c r="CD745" s="18"/>
      <c r="CE745" s="18"/>
    </row>
    <row r="746" spans="4:83">
      <c r="D746" s="18"/>
      <c r="E746" s="18"/>
      <c r="CC746" s="18"/>
      <c r="CD746" s="18"/>
      <c r="CE746" s="18"/>
    </row>
    <row r="747" spans="4:83">
      <c r="D747" s="18"/>
      <c r="E747" s="18"/>
      <c r="CC747" s="18"/>
      <c r="CD747" s="18"/>
      <c r="CE747" s="18"/>
    </row>
    <row r="748" spans="4:83">
      <c r="D748" s="18"/>
      <c r="E748" s="18"/>
      <c r="CC748" s="18"/>
      <c r="CD748" s="18"/>
      <c r="CE748" s="18"/>
    </row>
    <row r="749" spans="4:83">
      <c r="D749" s="18"/>
      <c r="E749" s="18"/>
      <c r="CC749" s="18"/>
      <c r="CD749" s="18"/>
      <c r="CE749" s="18"/>
    </row>
    <row r="750" spans="4:83">
      <c r="D750" s="18"/>
      <c r="E750" s="18"/>
      <c r="CC750" s="18"/>
      <c r="CD750" s="18"/>
      <c r="CE750" s="18"/>
    </row>
    <row r="751" spans="4:83">
      <c r="D751" s="18"/>
      <c r="E751" s="18"/>
      <c r="CC751" s="18"/>
      <c r="CD751" s="18"/>
      <c r="CE751" s="18"/>
    </row>
    <row r="752" spans="4:83">
      <c r="D752" s="18"/>
      <c r="E752" s="18"/>
      <c r="CC752" s="18"/>
      <c r="CD752" s="18"/>
      <c r="CE752" s="18"/>
    </row>
    <row r="753" spans="4:83">
      <c r="D753" s="18"/>
      <c r="E753" s="18"/>
      <c r="CC753" s="18"/>
      <c r="CD753" s="18"/>
      <c r="CE753" s="18"/>
    </row>
    <row r="754" spans="4:83">
      <c r="D754" s="18"/>
      <c r="E754" s="18"/>
      <c r="CC754" s="18"/>
      <c r="CD754" s="18"/>
      <c r="CE754" s="18"/>
    </row>
    <row r="755" spans="4:83">
      <c r="D755" s="18"/>
      <c r="E755" s="18"/>
      <c r="CC755" s="18"/>
      <c r="CD755" s="18"/>
      <c r="CE755" s="18"/>
    </row>
    <row r="756" spans="4:83">
      <c r="D756" s="18"/>
      <c r="E756" s="18"/>
      <c r="CC756" s="18"/>
      <c r="CD756" s="18"/>
      <c r="CE756" s="18"/>
    </row>
    <row r="757" spans="4:83">
      <c r="D757" s="18"/>
      <c r="E757" s="18"/>
      <c r="CC757" s="18"/>
      <c r="CD757" s="18"/>
      <c r="CE757" s="18"/>
    </row>
    <row r="758" spans="4:83">
      <c r="D758" s="18"/>
      <c r="E758" s="18"/>
      <c r="CC758" s="18"/>
      <c r="CD758" s="18"/>
      <c r="CE758" s="18"/>
    </row>
    <row r="759" spans="4:83">
      <c r="D759" s="18"/>
      <c r="E759" s="18"/>
      <c r="CC759" s="18"/>
      <c r="CD759" s="18"/>
      <c r="CE759" s="18"/>
    </row>
    <row r="760" spans="4:83">
      <c r="D760" s="18"/>
      <c r="E760" s="18"/>
      <c r="CC760" s="18"/>
      <c r="CD760" s="18"/>
      <c r="CE760" s="18"/>
    </row>
    <row r="761" spans="4:83">
      <c r="D761" s="18"/>
      <c r="E761" s="18"/>
      <c r="CC761" s="18"/>
      <c r="CD761" s="18"/>
      <c r="CE761" s="18"/>
    </row>
    <row r="762" spans="4:83">
      <c r="D762" s="18"/>
      <c r="E762" s="18"/>
      <c r="CC762" s="18"/>
      <c r="CD762" s="18"/>
      <c r="CE762" s="18"/>
    </row>
    <row r="763" spans="4:83">
      <c r="D763" s="18"/>
      <c r="E763" s="18"/>
      <c r="CC763" s="18"/>
      <c r="CD763" s="18"/>
      <c r="CE763" s="18"/>
    </row>
    <row r="764" spans="4:83">
      <c r="D764" s="18"/>
      <c r="E764" s="18"/>
      <c r="CC764" s="18"/>
      <c r="CD764" s="18"/>
      <c r="CE764" s="18"/>
    </row>
    <row r="765" spans="4:83">
      <c r="D765" s="18"/>
      <c r="E765" s="18"/>
      <c r="CC765" s="18"/>
      <c r="CD765" s="18"/>
      <c r="CE765" s="18"/>
    </row>
    <row r="766" spans="4:83">
      <c r="D766" s="18"/>
      <c r="E766" s="18"/>
      <c r="CC766" s="18"/>
      <c r="CD766" s="18"/>
      <c r="CE766" s="18"/>
    </row>
    <row r="767" spans="4:83">
      <c r="D767" s="18"/>
      <c r="E767" s="18"/>
      <c r="CC767" s="18"/>
      <c r="CD767" s="18"/>
      <c r="CE767" s="18"/>
    </row>
    <row r="768" spans="4:83">
      <c r="D768" s="18"/>
      <c r="E768" s="18"/>
      <c r="CC768" s="18"/>
      <c r="CD768" s="18"/>
      <c r="CE768" s="18"/>
    </row>
    <row r="769" spans="4:83">
      <c r="D769" s="18"/>
      <c r="E769" s="18"/>
      <c r="CC769" s="18"/>
      <c r="CD769" s="18"/>
      <c r="CE769" s="18"/>
    </row>
    <row r="770" spans="4:83">
      <c r="D770" s="18"/>
      <c r="E770" s="18"/>
      <c r="CC770" s="18"/>
      <c r="CD770" s="18"/>
      <c r="CE770" s="18"/>
    </row>
    <row r="771" spans="4:83">
      <c r="D771" s="18"/>
      <c r="E771" s="18"/>
      <c r="CC771" s="18"/>
      <c r="CD771" s="18"/>
      <c r="CE771" s="18"/>
    </row>
    <row r="772" spans="4:83">
      <c r="D772" s="18"/>
      <c r="E772" s="18"/>
      <c r="CC772" s="18"/>
      <c r="CD772" s="18"/>
      <c r="CE772" s="18"/>
    </row>
    <row r="773" spans="4:83">
      <c r="D773" s="18"/>
      <c r="E773" s="18"/>
      <c r="CC773" s="18"/>
      <c r="CD773" s="18"/>
      <c r="CE773" s="18"/>
    </row>
    <row r="774" spans="4:83">
      <c r="D774" s="18"/>
      <c r="E774" s="18"/>
      <c r="CC774" s="18"/>
      <c r="CD774" s="18"/>
      <c r="CE774" s="18"/>
    </row>
    <row r="775" spans="4:83">
      <c r="D775" s="18"/>
      <c r="E775" s="18"/>
      <c r="CC775" s="18"/>
      <c r="CD775" s="18"/>
      <c r="CE775" s="18"/>
    </row>
    <row r="776" spans="4:83">
      <c r="D776" s="18"/>
      <c r="E776" s="18"/>
      <c r="CC776" s="18"/>
      <c r="CD776" s="18"/>
      <c r="CE776" s="18"/>
    </row>
    <row r="777" spans="4:83">
      <c r="D777" s="18"/>
      <c r="E777" s="18"/>
      <c r="CC777" s="18"/>
      <c r="CD777" s="18"/>
      <c r="CE777" s="18"/>
    </row>
    <row r="778" spans="4:83">
      <c r="D778" s="18"/>
      <c r="E778" s="18"/>
      <c r="CC778" s="18"/>
      <c r="CD778" s="18"/>
      <c r="CE778" s="18"/>
    </row>
    <row r="779" spans="4:83">
      <c r="D779" s="18"/>
      <c r="E779" s="18"/>
      <c r="CC779" s="18"/>
      <c r="CD779" s="18"/>
      <c r="CE779" s="18"/>
    </row>
    <row r="780" spans="4:83">
      <c r="D780" s="18"/>
      <c r="E780" s="18"/>
      <c r="CC780" s="18"/>
      <c r="CD780" s="18"/>
      <c r="CE780" s="18"/>
    </row>
    <row r="781" spans="4:83">
      <c r="D781" s="18"/>
      <c r="E781" s="18"/>
      <c r="CC781" s="18"/>
      <c r="CD781" s="18"/>
      <c r="CE781" s="18"/>
    </row>
    <row r="782" spans="4:83">
      <c r="D782" s="18"/>
      <c r="E782" s="18"/>
      <c r="CC782" s="18"/>
      <c r="CD782" s="18"/>
      <c r="CE782" s="18"/>
    </row>
    <row r="783" spans="4:83">
      <c r="D783" s="18"/>
      <c r="E783" s="18"/>
      <c r="CC783" s="18"/>
      <c r="CD783" s="18"/>
      <c r="CE783" s="18"/>
    </row>
    <row r="784" spans="4:83">
      <c r="D784" s="18"/>
      <c r="E784" s="18"/>
      <c r="CC784" s="18"/>
      <c r="CD784" s="18"/>
      <c r="CE784" s="18"/>
    </row>
    <row r="785" spans="4:83">
      <c r="D785" s="18"/>
      <c r="E785" s="18"/>
      <c r="CC785" s="18"/>
      <c r="CD785" s="18"/>
      <c r="CE785" s="18"/>
    </row>
    <row r="786" spans="4:83">
      <c r="D786" s="18"/>
      <c r="E786" s="18"/>
      <c r="CC786" s="18"/>
      <c r="CD786" s="18"/>
      <c r="CE786" s="18"/>
    </row>
    <row r="787" spans="4:83">
      <c r="D787" s="18"/>
      <c r="E787" s="18"/>
      <c r="CC787" s="18"/>
      <c r="CD787" s="18"/>
      <c r="CE787" s="18"/>
    </row>
    <row r="788" spans="4:83">
      <c r="D788" s="18"/>
      <c r="E788" s="18"/>
      <c r="CC788" s="18"/>
      <c r="CD788" s="18"/>
      <c r="CE788" s="18"/>
    </row>
    <row r="789" spans="4:83">
      <c r="D789" s="18"/>
      <c r="E789" s="18"/>
      <c r="CC789" s="18"/>
      <c r="CD789" s="18"/>
      <c r="CE789" s="18"/>
    </row>
    <row r="790" spans="4:83">
      <c r="D790" s="18"/>
      <c r="E790" s="18"/>
      <c r="CC790" s="18"/>
      <c r="CD790" s="18"/>
      <c r="CE790" s="18"/>
    </row>
    <row r="791" spans="4:83">
      <c r="D791" s="18"/>
      <c r="E791" s="18"/>
      <c r="CC791" s="18"/>
      <c r="CD791" s="18"/>
      <c r="CE791" s="18"/>
    </row>
    <row r="792" spans="4:83">
      <c r="D792" s="18"/>
      <c r="E792" s="18"/>
      <c r="CC792" s="18"/>
      <c r="CD792" s="18"/>
      <c r="CE792" s="18"/>
    </row>
    <row r="793" spans="4:83">
      <c r="D793" s="18"/>
      <c r="E793" s="18"/>
      <c r="CC793" s="18"/>
      <c r="CD793" s="18"/>
      <c r="CE793" s="18"/>
    </row>
    <row r="794" spans="4:83">
      <c r="D794" s="18"/>
      <c r="E794" s="18"/>
      <c r="CC794" s="18"/>
      <c r="CD794" s="18"/>
      <c r="CE794" s="18"/>
    </row>
    <row r="795" spans="4:83">
      <c r="D795" s="18"/>
      <c r="E795" s="18"/>
      <c r="CC795" s="18"/>
      <c r="CD795" s="18"/>
      <c r="CE795" s="18"/>
    </row>
    <row r="796" spans="4:83">
      <c r="D796" s="18"/>
      <c r="E796" s="18"/>
      <c r="CC796" s="18"/>
      <c r="CD796" s="18"/>
      <c r="CE796" s="18"/>
    </row>
    <row r="797" spans="4:83">
      <c r="D797" s="18"/>
      <c r="E797" s="18"/>
    </row>
    <row r="798" spans="4:83">
      <c r="D798" s="18"/>
      <c r="E798" s="18"/>
    </row>
    <row r="799" spans="4:83">
      <c r="D799" s="18"/>
      <c r="E799" s="18"/>
    </row>
    <row r="800" spans="4:83">
      <c r="D800" s="18"/>
      <c r="E800" s="18"/>
    </row>
    <row r="801" spans="4:5">
      <c r="D801" s="18"/>
      <c r="E801" s="18"/>
    </row>
    <row r="802" spans="4:5">
      <c r="D802" s="18"/>
      <c r="E802" s="18"/>
    </row>
    <row r="803" spans="4:5">
      <c r="D803" s="18"/>
      <c r="E803" s="18"/>
    </row>
    <row r="804" spans="4:5">
      <c r="D804" s="18"/>
      <c r="E804" s="18"/>
    </row>
    <row r="805" spans="4:5">
      <c r="D805" s="18"/>
      <c r="E805" s="18"/>
    </row>
    <row r="806" spans="4:5">
      <c r="D806" s="18"/>
      <c r="E806" s="18"/>
    </row>
    <row r="807" spans="4:5">
      <c r="D807" s="18"/>
      <c r="E807" s="18"/>
    </row>
    <row r="808" spans="4:5">
      <c r="D808" s="18"/>
      <c r="E808" s="18"/>
    </row>
    <row r="809" spans="4:5">
      <c r="D809" s="18"/>
      <c r="E809" s="18"/>
    </row>
    <row r="810" spans="4:5">
      <c r="D810" s="18"/>
      <c r="E810" s="18"/>
    </row>
    <row r="811" spans="4:5">
      <c r="D811" s="18"/>
      <c r="E811" s="18"/>
    </row>
    <row r="812" spans="4:5">
      <c r="D812" s="18"/>
      <c r="E812" s="18"/>
    </row>
    <row r="813" spans="4:5">
      <c r="D813" s="18"/>
      <c r="E813" s="18"/>
    </row>
    <row r="814" spans="4:5">
      <c r="D814" s="18"/>
      <c r="E814" s="18"/>
    </row>
    <row r="815" spans="4:5">
      <c r="D815" s="18"/>
      <c r="E815" s="18"/>
    </row>
    <row r="816" spans="4:5">
      <c r="D816" s="18"/>
      <c r="E816" s="18"/>
    </row>
    <row r="817" spans="4:5">
      <c r="D817" s="18"/>
      <c r="E817" s="18"/>
    </row>
    <row r="818" spans="4:5">
      <c r="D818" s="18"/>
      <c r="E818" s="18"/>
    </row>
    <row r="819" spans="4:5">
      <c r="D819" s="18"/>
      <c r="E819" s="18"/>
    </row>
    <row r="820" spans="4:5">
      <c r="D820" s="18"/>
      <c r="E820" s="18"/>
    </row>
    <row r="821" spans="4:5">
      <c r="D821" s="18"/>
      <c r="E821" s="18"/>
    </row>
    <row r="822" spans="4:5">
      <c r="D822" s="18"/>
      <c r="E822" s="18"/>
    </row>
    <row r="823" spans="4:5">
      <c r="D823" s="18"/>
      <c r="E823" s="18"/>
    </row>
    <row r="824" spans="4:5">
      <c r="D824" s="18"/>
      <c r="E824" s="18"/>
    </row>
    <row r="825" spans="4:5">
      <c r="D825" s="18"/>
      <c r="E825" s="18"/>
    </row>
    <row r="826" spans="4:5">
      <c r="D826" s="18"/>
      <c r="E826" s="18"/>
    </row>
    <row r="827" spans="4:5">
      <c r="D827" s="18"/>
      <c r="E827" s="18"/>
    </row>
    <row r="828" spans="4:5">
      <c r="D828" s="18"/>
      <c r="E828" s="18"/>
    </row>
    <row r="829" spans="4:5">
      <c r="D829" s="18"/>
      <c r="E829" s="18"/>
    </row>
    <row r="830" spans="4:5">
      <c r="D830" s="18"/>
      <c r="E830" s="18"/>
    </row>
    <row r="831" spans="4:5">
      <c r="D831" s="18"/>
      <c r="E831" s="18"/>
    </row>
    <row r="832" spans="4:5">
      <c r="D832" s="18"/>
      <c r="E832" s="18"/>
    </row>
    <row r="833" spans="4:5">
      <c r="D833" s="18"/>
      <c r="E833" s="18"/>
    </row>
    <row r="834" spans="4:5">
      <c r="D834" s="18"/>
      <c r="E834" s="18"/>
    </row>
    <row r="835" spans="4:5">
      <c r="D835" s="18"/>
      <c r="E835" s="18"/>
    </row>
    <row r="836" spans="4:5">
      <c r="D836" s="18"/>
      <c r="E836" s="18"/>
    </row>
    <row r="837" spans="4:5">
      <c r="D837" s="18"/>
      <c r="E837" s="18"/>
    </row>
    <row r="838" spans="4:5">
      <c r="D838" s="18"/>
      <c r="E838" s="18"/>
    </row>
    <row r="839" spans="4:5">
      <c r="D839" s="18"/>
      <c r="E839" s="18"/>
    </row>
    <row r="840" spans="4:5">
      <c r="D840" s="18"/>
      <c r="E840" s="18"/>
    </row>
    <row r="841" spans="4:5">
      <c r="D841" s="18"/>
      <c r="E841" s="18"/>
    </row>
    <row r="842" spans="4:5">
      <c r="D842" s="18"/>
      <c r="E842" s="18"/>
    </row>
    <row r="843" spans="4:5">
      <c r="D843" s="18"/>
      <c r="E843" s="18"/>
    </row>
    <row r="844" spans="4:5">
      <c r="D844" s="18"/>
      <c r="E844" s="18"/>
    </row>
    <row r="845" spans="4:5">
      <c r="D845" s="18"/>
      <c r="E845" s="18"/>
    </row>
    <row r="846" spans="4:5">
      <c r="D846" s="18"/>
      <c r="E846" s="18"/>
    </row>
    <row r="847" spans="4:5">
      <c r="D847" s="18"/>
      <c r="E847" s="18"/>
    </row>
    <row r="848" spans="4:5">
      <c r="D848" s="18"/>
      <c r="E848" s="18"/>
    </row>
    <row r="849" spans="4:5">
      <c r="D849" s="18"/>
      <c r="E849" s="18"/>
    </row>
    <row r="850" spans="4:5">
      <c r="D850" s="18"/>
      <c r="E850" s="18"/>
    </row>
    <row r="851" spans="4:5">
      <c r="D851" s="18"/>
      <c r="E851" s="18"/>
    </row>
    <row r="852" spans="4:5">
      <c r="D852" s="18"/>
      <c r="E852" s="18"/>
    </row>
    <row r="853" spans="4:5">
      <c r="D853" s="18"/>
      <c r="E853" s="18"/>
    </row>
    <row r="854" spans="4:5">
      <c r="D854" s="18"/>
      <c r="E854" s="18"/>
    </row>
    <row r="855" spans="4:5">
      <c r="D855" s="18"/>
      <c r="E855" s="18"/>
    </row>
    <row r="856" spans="4:5">
      <c r="D856" s="18"/>
      <c r="E856" s="18"/>
    </row>
    <row r="857" spans="4:5">
      <c r="D857" s="18"/>
      <c r="E857" s="18"/>
    </row>
    <row r="858" spans="4:5">
      <c r="D858" s="18"/>
      <c r="E858" s="18"/>
    </row>
    <row r="859" spans="4:5">
      <c r="D859" s="18"/>
      <c r="E859" s="18"/>
    </row>
    <row r="860" spans="4:5">
      <c r="D860" s="18"/>
      <c r="E860" s="18"/>
    </row>
    <row r="861" spans="4:5">
      <c r="D861" s="18"/>
      <c r="E861" s="18"/>
    </row>
    <row r="862" spans="4:5">
      <c r="D862" s="18"/>
      <c r="E862" s="18"/>
    </row>
    <row r="863" spans="4:5">
      <c r="D863" s="18"/>
      <c r="E863" s="18"/>
    </row>
    <row r="864" spans="4:5">
      <c r="D864" s="18"/>
      <c r="E864" s="18"/>
    </row>
    <row r="865" spans="4:5">
      <c r="D865" s="18"/>
      <c r="E865" s="18"/>
    </row>
    <row r="866" spans="4:5">
      <c r="D866" s="18"/>
      <c r="E866" s="18"/>
    </row>
    <row r="867" spans="4:5">
      <c r="D867" s="18"/>
      <c r="E867" s="18"/>
    </row>
    <row r="868" spans="4:5">
      <c r="D868" s="18"/>
      <c r="E868" s="18"/>
    </row>
    <row r="869" spans="4:5">
      <c r="D869" s="18"/>
      <c r="E869" s="18"/>
    </row>
    <row r="870" spans="4:5">
      <c r="D870" s="18"/>
      <c r="E870" s="18"/>
    </row>
    <row r="871" spans="4:5">
      <c r="D871" s="18"/>
      <c r="E871" s="18"/>
    </row>
    <row r="872" spans="4:5">
      <c r="D872" s="18"/>
      <c r="E872" s="18"/>
    </row>
    <row r="873" spans="4:5">
      <c r="D873" s="18"/>
      <c r="E873" s="18"/>
    </row>
    <row r="874" spans="4:5">
      <c r="D874" s="18"/>
      <c r="E874" s="18"/>
    </row>
    <row r="875" spans="4:5">
      <c r="D875" s="18"/>
      <c r="E875" s="18"/>
    </row>
    <row r="876" spans="4:5">
      <c r="D876" s="18"/>
      <c r="E876" s="18"/>
    </row>
    <row r="877" spans="4:5">
      <c r="D877" s="18"/>
      <c r="E877" s="18"/>
    </row>
    <row r="878" spans="4:5">
      <c r="D878" s="18"/>
      <c r="E878" s="18"/>
    </row>
    <row r="879" spans="4:5">
      <c r="D879" s="18"/>
      <c r="E879" s="18"/>
    </row>
    <row r="880" spans="4:5">
      <c r="D880" s="18"/>
      <c r="E880" s="18"/>
    </row>
    <row r="881" spans="4:5">
      <c r="D881" s="18"/>
      <c r="E881" s="18"/>
    </row>
    <row r="882" spans="4:5">
      <c r="D882" s="18"/>
      <c r="E882" s="18"/>
    </row>
    <row r="883" spans="4:5">
      <c r="D883" s="18"/>
      <c r="E883" s="18"/>
    </row>
    <row r="884" spans="4:5">
      <c r="D884" s="18"/>
      <c r="E884" s="18"/>
    </row>
    <row r="885" spans="4:5">
      <c r="D885" s="18"/>
      <c r="E885" s="18"/>
    </row>
    <row r="886" spans="4:5">
      <c r="D886" s="18"/>
      <c r="E886" s="18"/>
    </row>
    <row r="887" spans="4:5">
      <c r="D887" s="18"/>
      <c r="E887" s="18"/>
    </row>
    <row r="888" spans="4:5">
      <c r="D888" s="18"/>
      <c r="E888" s="18"/>
    </row>
    <row r="889" spans="4:5">
      <c r="D889" s="18"/>
      <c r="E889" s="18"/>
    </row>
    <row r="890" spans="4:5">
      <c r="D890" s="18"/>
      <c r="E890" s="18"/>
    </row>
    <row r="891" spans="4:5">
      <c r="D891" s="18"/>
      <c r="E891" s="18"/>
    </row>
    <row r="892" spans="4:5">
      <c r="D892" s="18"/>
      <c r="E892" s="18"/>
    </row>
    <row r="893" spans="4:5">
      <c r="D893" s="18"/>
      <c r="E893" s="18"/>
    </row>
    <row r="894" spans="4:5">
      <c r="D894" s="18"/>
      <c r="E894" s="18"/>
    </row>
    <row r="895" spans="4:5">
      <c r="D895" s="18"/>
      <c r="E895" s="18"/>
    </row>
    <row r="896" spans="4:5">
      <c r="D896" s="18"/>
      <c r="E896" s="18"/>
    </row>
    <row r="897" spans="4:5">
      <c r="D897" s="18"/>
      <c r="E897" s="18"/>
    </row>
    <row r="898" spans="4:5">
      <c r="D898" s="18"/>
      <c r="E898" s="18"/>
    </row>
    <row r="899" spans="4:5">
      <c r="D899" s="18"/>
      <c r="E899" s="18"/>
    </row>
    <row r="900" spans="4:5">
      <c r="D900" s="18"/>
      <c r="E900" s="18"/>
    </row>
    <row r="901" spans="4:5">
      <c r="D901" s="18"/>
      <c r="E901" s="18"/>
    </row>
    <row r="902" spans="4:5">
      <c r="D902" s="18"/>
      <c r="E902" s="18"/>
    </row>
    <row r="903" spans="4:5">
      <c r="D903" s="18"/>
      <c r="E903" s="18"/>
    </row>
    <row r="904" spans="4:5">
      <c r="D904" s="18"/>
      <c r="E904" s="18"/>
    </row>
    <row r="905" spans="4:5">
      <c r="D905" s="18"/>
      <c r="E905" s="18"/>
    </row>
    <row r="906" spans="4:5">
      <c r="D906" s="18"/>
      <c r="E906" s="18"/>
    </row>
    <row r="907" spans="4:5">
      <c r="D907" s="18"/>
      <c r="E907" s="18"/>
    </row>
    <row r="908" spans="4:5">
      <c r="D908" s="18"/>
      <c r="E908" s="18"/>
    </row>
    <row r="909" spans="4:5">
      <c r="D909" s="18"/>
      <c r="E909" s="18"/>
    </row>
    <row r="910" spans="4:5">
      <c r="D910" s="18"/>
      <c r="E910" s="18"/>
    </row>
    <row r="911" spans="4:5">
      <c r="D911" s="18"/>
      <c r="E911" s="18"/>
    </row>
    <row r="912" spans="4:5">
      <c r="D912" s="18"/>
      <c r="E912" s="18"/>
    </row>
    <row r="913" spans="4:5">
      <c r="D913" s="18"/>
      <c r="E913" s="18"/>
    </row>
    <row r="914" spans="4:5">
      <c r="D914" s="18"/>
      <c r="E914" s="18"/>
    </row>
    <row r="915" spans="4:5">
      <c r="D915" s="18"/>
      <c r="E915" s="18"/>
    </row>
    <row r="916" spans="4:5">
      <c r="D916" s="18"/>
      <c r="E916" s="18"/>
    </row>
    <row r="917" spans="4:5">
      <c r="D917" s="18"/>
      <c r="E917" s="18"/>
    </row>
    <row r="918" spans="4:5">
      <c r="D918" s="18"/>
      <c r="E918" s="18"/>
    </row>
    <row r="919" spans="4:5">
      <c r="D919" s="18"/>
      <c r="E919" s="18"/>
    </row>
    <row r="920" spans="4:5">
      <c r="D920" s="18"/>
      <c r="E920" s="18"/>
    </row>
    <row r="921" spans="4:5">
      <c r="D921" s="18"/>
      <c r="E921" s="18"/>
    </row>
    <row r="922" spans="4:5">
      <c r="D922" s="18"/>
      <c r="E922" s="18"/>
    </row>
    <row r="923" spans="4:5">
      <c r="D923" s="18"/>
      <c r="E923" s="18"/>
    </row>
    <row r="924" spans="4:5">
      <c r="D924" s="18"/>
      <c r="E924" s="18"/>
    </row>
    <row r="925" spans="4:5">
      <c r="D925" s="18"/>
      <c r="E925" s="18"/>
    </row>
    <row r="926" spans="4:5">
      <c r="D926" s="18"/>
      <c r="E926" s="18"/>
    </row>
    <row r="927" spans="4:5">
      <c r="D927" s="18"/>
      <c r="E927" s="18"/>
    </row>
    <row r="928" spans="4:5">
      <c r="D928" s="18"/>
      <c r="E928" s="18"/>
    </row>
    <row r="929" spans="4:5">
      <c r="D929" s="18"/>
      <c r="E929" s="18"/>
    </row>
    <row r="930" spans="4:5">
      <c r="D930" s="18"/>
      <c r="E930" s="18"/>
    </row>
    <row r="931" spans="4:5">
      <c r="D931" s="18"/>
      <c r="E931" s="18"/>
    </row>
    <row r="932" spans="4:5">
      <c r="D932" s="18"/>
      <c r="E932" s="18"/>
    </row>
    <row r="933" spans="4:5">
      <c r="D933" s="18"/>
      <c r="E933" s="18"/>
    </row>
    <row r="934" spans="4:5">
      <c r="D934" s="18"/>
      <c r="E934" s="18"/>
    </row>
    <row r="935" spans="4:5">
      <c r="D935" s="18"/>
      <c r="E935" s="18"/>
    </row>
    <row r="936" spans="4:5">
      <c r="D936" s="18"/>
      <c r="E936" s="18"/>
    </row>
    <row r="937" spans="4:5">
      <c r="D937" s="18"/>
      <c r="E937" s="18"/>
    </row>
    <row r="938" spans="4:5">
      <c r="D938" s="18"/>
      <c r="E938" s="18"/>
    </row>
    <row r="939" spans="4:5">
      <c r="D939" s="18"/>
      <c r="E939" s="18"/>
    </row>
    <row r="940" spans="4:5">
      <c r="D940" s="18"/>
      <c r="E940" s="18"/>
    </row>
    <row r="941" spans="4:5">
      <c r="D941" s="18"/>
      <c r="E941" s="18"/>
    </row>
    <row r="942" spans="4:5">
      <c r="D942" s="18"/>
      <c r="E942" s="18"/>
    </row>
    <row r="943" spans="4:5">
      <c r="D943" s="18"/>
      <c r="E943" s="18"/>
    </row>
    <row r="944" spans="4:5">
      <c r="D944" s="18"/>
      <c r="E944" s="18"/>
    </row>
    <row r="945" spans="4:5">
      <c r="D945" s="18"/>
      <c r="E945" s="18"/>
    </row>
    <row r="946" spans="4:5">
      <c r="D946" s="18"/>
      <c r="E946" s="18"/>
    </row>
    <row r="947" spans="4:5">
      <c r="D947" s="18"/>
      <c r="E947" s="18"/>
    </row>
    <row r="948" spans="4:5">
      <c r="D948" s="18"/>
      <c r="E948" s="18"/>
    </row>
    <row r="949" spans="4:5">
      <c r="D949" s="18"/>
      <c r="E949" s="18"/>
    </row>
    <row r="950" spans="4:5">
      <c r="D950" s="18"/>
      <c r="E950" s="18"/>
    </row>
    <row r="951" spans="4:5">
      <c r="D951" s="18"/>
      <c r="E951" s="18"/>
    </row>
    <row r="952" spans="4:5">
      <c r="D952" s="18"/>
      <c r="E952" s="18"/>
    </row>
    <row r="953" spans="4:5">
      <c r="D953" s="18"/>
      <c r="E953" s="18"/>
    </row>
    <row r="954" spans="4:5">
      <c r="D954" s="18"/>
      <c r="E954" s="18"/>
    </row>
    <row r="955" spans="4:5">
      <c r="D955" s="18"/>
      <c r="E955" s="18"/>
    </row>
    <row r="956" spans="4:5">
      <c r="D956" s="18"/>
      <c r="E956" s="18"/>
    </row>
    <row r="957" spans="4:5">
      <c r="D957" s="18"/>
      <c r="E957" s="18"/>
    </row>
    <row r="958" spans="4:5">
      <c r="D958" s="18"/>
      <c r="E958" s="18"/>
    </row>
    <row r="959" spans="4:5">
      <c r="D959" s="18"/>
      <c r="E959" s="18"/>
    </row>
    <row r="960" spans="4:5">
      <c r="D960" s="18"/>
      <c r="E960" s="18"/>
    </row>
    <row r="961" spans="4:5">
      <c r="D961" s="18"/>
      <c r="E961" s="18"/>
    </row>
    <row r="962" spans="4:5">
      <c r="D962" s="18"/>
      <c r="E962" s="18"/>
    </row>
    <row r="963" spans="4:5">
      <c r="D963" s="18"/>
      <c r="E963" s="18"/>
    </row>
    <row r="964" spans="4:5">
      <c r="D964" s="18"/>
      <c r="E964" s="18"/>
    </row>
    <row r="965" spans="4:5">
      <c r="D965" s="18"/>
      <c r="E965" s="18"/>
    </row>
    <row r="966" spans="4:5">
      <c r="D966" s="18"/>
      <c r="E966" s="18"/>
    </row>
    <row r="967" spans="4:5">
      <c r="D967" s="18"/>
      <c r="E967" s="18"/>
    </row>
    <row r="968" spans="4:5">
      <c r="D968" s="18"/>
      <c r="E968" s="18"/>
    </row>
    <row r="969" spans="4:5">
      <c r="D969" s="18"/>
      <c r="E969" s="18"/>
    </row>
    <row r="970" spans="4:5">
      <c r="D970" s="18"/>
      <c r="E970" s="18"/>
    </row>
    <row r="971" spans="4:5">
      <c r="D971" s="18"/>
      <c r="E971" s="18"/>
    </row>
    <row r="972" spans="4:5">
      <c r="D972" s="18"/>
      <c r="E972" s="18"/>
    </row>
    <row r="973" spans="4:5">
      <c r="D973" s="18"/>
      <c r="E973" s="18"/>
    </row>
    <row r="974" spans="4:5">
      <c r="D974" s="18"/>
      <c r="E974" s="18"/>
    </row>
    <row r="975" spans="4:5">
      <c r="D975" s="18"/>
      <c r="E975" s="18"/>
    </row>
    <row r="976" spans="4:5">
      <c r="D976" s="18"/>
      <c r="E976" s="18"/>
    </row>
    <row r="977" spans="4:5">
      <c r="D977" s="18"/>
      <c r="E977" s="18"/>
    </row>
    <row r="978" spans="4:5">
      <c r="D978" s="18"/>
      <c r="E978" s="18"/>
    </row>
    <row r="979" spans="4:5">
      <c r="D979" s="18"/>
      <c r="E979" s="18"/>
    </row>
    <row r="980" spans="4:5">
      <c r="D980" s="18"/>
      <c r="E980" s="18"/>
    </row>
    <row r="981" spans="4:5">
      <c r="D981" s="18"/>
      <c r="E981" s="18"/>
    </row>
    <row r="982" spans="4:5">
      <c r="D982" s="18"/>
      <c r="E982" s="18"/>
    </row>
    <row r="983" spans="4:5">
      <c r="D983" s="18"/>
      <c r="E983" s="18"/>
    </row>
    <row r="984" spans="4:5">
      <c r="D984" s="18"/>
      <c r="E984" s="18"/>
    </row>
    <row r="985" spans="4:5">
      <c r="D985" s="18"/>
      <c r="E985" s="18"/>
    </row>
    <row r="986" spans="4:5">
      <c r="D986" s="18"/>
      <c r="E986" s="18"/>
    </row>
    <row r="987" spans="4:5">
      <c r="D987" s="18"/>
      <c r="E987" s="18"/>
    </row>
    <row r="988" spans="4:5">
      <c r="D988" s="18"/>
      <c r="E988" s="18"/>
    </row>
    <row r="989" spans="4:5">
      <c r="D989" s="18"/>
      <c r="E989" s="18"/>
    </row>
    <row r="990" spans="4:5">
      <c r="D990" s="18"/>
      <c r="E990" s="18"/>
    </row>
    <row r="991" spans="4:5">
      <c r="D991" s="18"/>
      <c r="E991" s="18"/>
    </row>
    <row r="992" spans="4:5">
      <c r="D992" s="18"/>
      <c r="E992" s="18"/>
    </row>
    <row r="993" spans="4:5">
      <c r="D993" s="18"/>
      <c r="E993" s="18"/>
    </row>
    <row r="994" spans="4:5">
      <c r="D994" s="18"/>
      <c r="E994" s="18"/>
    </row>
    <row r="995" spans="4:5">
      <c r="D995" s="18"/>
      <c r="E995" s="18"/>
    </row>
    <row r="996" spans="4:5">
      <c r="D996" s="18"/>
      <c r="E996" s="18"/>
    </row>
    <row r="997" spans="4:5">
      <c r="D997" s="18"/>
      <c r="E997" s="18"/>
    </row>
    <row r="998" spans="4:5">
      <c r="D998" s="18"/>
      <c r="E998" s="18"/>
    </row>
    <row r="999" spans="4:5">
      <c r="D999" s="18"/>
      <c r="E999" s="18"/>
    </row>
    <row r="1000" spans="4:5">
      <c r="D1000" s="18"/>
      <c r="E1000" s="18"/>
    </row>
    <row r="1001" spans="4:5">
      <c r="D1001" s="18"/>
      <c r="E1001" s="18"/>
    </row>
    <row r="1002" spans="4:5">
      <c r="D1002" s="18"/>
      <c r="E1002" s="18"/>
    </row>
    <row r="1003" spans="4:5">
      <c r="D1003" s="18"/>
      <c r="E1003" s="18"/>
    </row>
    <row r="1004" spans="4:5">
      <c r="D1004" s="18"/>
      <c r="E1004" s="18"/>
    </row>
    <row r="1005" spans="4:5">
      <c r="D1005" s="18"/>
      <c r="E1005" s="18"/>
    </row>
    <row r="1006" spans="4:5">
      <c r="D1006" s="18"/>
      <c r="E1006" s="18"/>
    </row>
    <row r="1007" spans="4:5">
      <c r="D1007" s="18"/>
      <c r="E1007" s="18"/>
    </row>
    <row r="1008" spans="4:5">
      <c r="D1008" s="18"/>
      <c r="E1008" s="18"/>
    </row>
    <row r="1009" spans="4:5">
      <c r="D1009" s="18"/>
      <c r="E1009" s="18"/>
    </row>
    <row r="1010" spans="4:5">
      <c r="D1010" s="18"/>
      <c r="E1010" s="18"/>
    </row>
    <row r="1011" spans="4:5">
      <c r="D1011" s="18"/>
      <c r="E1011" s="18"/>
    </row>
    <row r="1012" spans="4:5">
      <c r="D1012" s="18"/>
      <c r="E1012" s="18"/>
    </row>
    <row r="1013" spans="4:5">
      <c r="D1013" s="18"/>
      <c r="E1013" s="18"/>
    </row>
    <row r="1014" spans="4:5">
      <c r="D1014" s="18"/>
      <c r="E1014" s="18"/>
    </row>
    <row r="1015" spans="4:5">
      <c r="D1015" s="18"/>
      <c r="E1015" s="18"/>
    </row>
    <row r="1016" spans="4:5">
      <c r="D1016" s="18"/>
      <c r="E1016" s="18"/>
    </row>
    <row r="1017" spans="4:5">
      <c r="D1017" s="18"/>
      <c r="E1017" s="18"/>
    </row>
    <row r="1018" spans="4:5">
      <c r="D1018" s="18"/>
      <c r="E1018" s="18"/>
    </row>
    <row r="1019" spans="4:5">
      <c r="D1019" s="18"/>
      <c r="E1019" s="18"/>
    </row>
    <row r="1020" spans="4:5">
      <c r="D1020" s="18"/>
      <c r="E1020" s="18"/>
    </row>
    <row r="1021" spans="4:5">
      <c r="D1021" s="18"/>
      <c r="E1021" s="18"/>
    </row>
    <row r="1022" spans="4:5">
      <c r="D1022" s="18"/>
      <c r="E1022" s="18"/>
    </row>
    <row r="1023" spans="4:5">
      <c r="D1023" s="18"/>
      <c r="E1023" s="18"/>
    </row>
    <row r="1024" spans="4:5">
      <c r="D1024" s="18"/>
      <c r="E1024" s="18"/>
    </row>
    <row r="1025" spans="4:5">
      <c r="D1025" s="18"/>
      <c r="E1025" s="18"/>
    </row>
    <row r="1026" spans="4:5">
      <c r="D1026" s="18"/>
      <c r="E1026" s="18"/>
    </row>
    <row r="1027" spans="4:5">
      <c r="D1027" s="18"/>
      <c r="E1027" s="18"/>
    </row>
    <row r="1028" spans="4:5">
      <c r="D1028" s="18"/>
      <c r="E1028" s="18"/>
    </row>
    <row r="1029" spans="4:5">
      <c r="D1029" s="18"/>
      <c r="E1029" s="18"/>
    </row>
    <row r="1030" spans="4:5">
      <c r="D1030" s="18"/>
      <c r="E1030" s="18"/>
    </row>
    <row r="1031" spans="4:5">
      <c r="D1031" s="18"/>
      <c r="E1031" s="18"/>
    </row>
    <row r="1032" spans="4:5">
      <c r="D1032" s="18"/>
      <c r="E1032" s="18"/>
    </row>
    <row r="1033" spans="4:5">
      <c r="D1033" s="18"/>
      <c r="E1033" s="18"/>
    </row>
    <row r="1034" spans="4:5">
      <c r="D1034" s="18"/>
      <c r="E1034" s="18"/>
    </row>
    <row r="1035" spans="4:5">
      <c r="D1035" s="18"/>
      <c r="E1035" s="18"/>
    </row>
    <row r="1036" spans="4:5">
      <c r="D1036" s="18"/>
      <c r="E1036" s="18"/>
    </row>
    <row r="1037" spans="4:5">
      <c r="D1037" s="18"/>
      <c r="E1037" s="18"/>
    </row>
    <row r="1038" spans="4:5">
      <c r="D1038" s="18"/>
      <c r="E1038" s="18"/>
    </row>
    <row r="1039" spans="4:5">
      <c r="D1039" s="18"/>
      <c r="E1039" s="18"/>
    </row>
    <row r="1040" spans="4:5">
      <c r="D1040" s="18"/>
      <c r="E1040" s="18"/>
    </row>
    <row r="1041" spans="4:5">
      <c r="D1041" s="18"/>
      <c r="E1041" s="18"/>
    </row>
    <row r="1042" spans="4:5">
      <c r="D1042" s="18"/>
      <c r="E1042" s="18"/>
    </row>
    <row r="1043" spans="4:5">
      <c r="D1043" s="18"/>
      <c r="E1043" s="18"/>
    </row>
    <row r="1044" spans="4:5">
      <c r="D1044" s="18"/>
      <c r="E1044" s="18"/>
    </row>
    <row r="1045" spans="4:5">
      <c r="D1045" s="18"/>
      <c r="E1045" s="18"/>
    </row>
    <row r="1046" spans="4:5">
      <c r="D1046" s="18"/>
      <c r="E1046" s="18"/>
    </row>
    <row r="1047" spans="4:5">
      <c r="D1047" s="18"/>
      <c r="E1047" s="18"/>
    </row>
    <row r="1048" spans="4:5">
      <c r="D1048" s="18"/>
      <c r="E1048" s="18"/>
    </row>
    <row r="1049" spans="4:5">
      <c r="D1049" s="18"/>
      <c r="E1049" s="18"/>
    </row>
    <row r="1050" spans="4:5">
      <c r="D1050" s="18"/>
      <c r="E1050" s="18"/>
    </row>
    <row r="1051" spans="4:5">
      <c r="D1051" s="18"/>
      <c r="E1051" s="18"/>
    </row>
    <row r="1052" spans="4:5">
      <c r="D1052" s="18"/>
      <c r="E1052" s="18"/>
    </row>
    <row r="1053" spans="4:5">
      <c r="D1053" s="18"/>
      <c r="E1053" s="18"/>
    </row>
    <row r="1054" spans="4:5">
      <c r="D1054" s="18"/>
      <c r="E1054" s="18"/>
    </row>
    <row r="1055" spans="4:5">
      <c r="D1055" s="18"/>
      <c r="E1055" s="18"/>
    </row>
    <row r="1056" spans="4:5">
      <c r="D1056" s="18"/>
      <c r="E1056" s="18"/>
    </row>
    <row r="1057" spans="4:5">
      <c r="D1057" s="18"/>
      <c r="E1057" s="18"/>
    </row>
    <row r="1058" spans="4:5">
      <c r="D1058" s="18"/>
      <c r="E1058" s="18"/>
    </row>
    <row r="1059" spans="4:5">
      <c r="D1059" s="18"/>
      <c r="E1059" s="18"/>
    </row>
    <row r="1060" spans="4:5">
      <c r="D1060" s="18"/>
      <c r="E1060" s="18"/>
    </row>
    <row r="1061" spans="4:5">
      <c r="D1061" s="18"/>
      <c r="E1061" s="18"/>
    </row>
    <row r="1062" spans="4:5">
      <c r="D1062" s="18"/>
      <c r="E1062" s="18"/>
    </row>
    <row r="1063" spans="4:5">
      <c r="D1063" s="18"/>
      <c r="E1063" s="18"/>
    </row>
    <row r="1064" spans="4:5">
      <c r="D1064" s="18"/>
      <c r="E1064" s="18"/>
    </row>
    <row r="1065" spans="4:5">
      <c r="D1065" s="18"/>
      <c r="E1065" s="18"/>
    </row>
    <row r="1066" spans="4:5">
      <c r="D1066" s="18"/>
      <c r="E1066" s="18"/>
    </row>
    <row r="1067" spans="4:5">
      <c r="D1067" s="18"/>
      <c r="E1067" s="18"/>
    </row>
    <row r="1068" spans="4:5">
      <c r="D1068" s="18"/>
      <c r="E1068" s="18"/>
    </row>
    <row r="1069" spans="4:5">
      <c r="D1069" s="18"/>
      <c r="E1069" s="18"/>
    </row>
    <row r="1070" spans="4:5">
      <c r="D1070" s="18"/>
      <c r="E1070" s="18"/>
    </row>
    <row r="1071" spans="4:5">
      <c r="D1071" s="18"/>
      <c r="E1071" s="18"/>
    </row>
    <row r="1072" spans="4:5">
      <c r="D1072" s="18"/>
      <c r="E1072" s="18"/>
    </row>
    <row r="1073" spans="4:5">
      <c r="D1073" s="18"/>
      <c r="E1073" s="18"/>
    </row>
    <row r="1074" spans="4:5">
      <c r="D1074" s="18"/>
      <c r="E1074" s="18"/>
    </row>
    <row r="1075" spans="4:5">
      <c r="D1075" s="18"/>
      <c r="E1075" s="18"/>
    </row>
    <row r="1076" spans="4:5">
      <c r="D1076" s="18"/>
      <c r="E1076" s="18"/>
    </row>
    <row r="1077" spans="4:5">
      <c r="D1077" s="18"/>
      <c r="E1077" s="18"/>
    </row>
    <row r="1078" spans="4:5">
      <c r="D1078" s="18"/>
      <c r="E1078" s="18"/>
    </row>
    <row r="1079" spans="4:5">
      <c r="D1079" s="18"/>
      <c r="E1079" s="18"/>
    </row>
    <row r="1080" spans="4:5">
      <c r="D1080" s="18"/>
      <c r="E1080" s="18"/>
    </row>
    <row r="1081" spans="4:5">
      <c r="D1081" s="18"/>
      <c r="E1081" s="18"/>
    </row>
    <row r="1082" spans="4:5">
      <c r="D1082" s="18"/>
      <c r="E1082" s="18"/>
    </row>
    <row r="1083" spans="4:5">
      <c r="D1083" s="18"/>
      <c r="E1083" s="18"/>
    </row>
    <row r="1084" spans="4:5">
      <c r="D1084" s="18"/>
      <c r="E1084" s="18"/>
    </row>
    <row r="1085" spans="4:5">
      <c r="D1085" s="18"/>
      <c r="E1085" s="18"/>
    </row>
    <row r="1086" spans="4:5">
      <c r="D1086" s="18"/>
      <c r="E1086" s="18"/>
    </row>
    <row r="1087" spans="4:5">
      <c r="D1087" s="18"/>
      <c r="E1087" s="18"/>
    </row>
    <row r="1088" spans="4:5">
      <c r="D1088" s="18"/>
      <c r="E1088" s="18"/>
    </row>
    <row r="1089" spans="4:5">
      <c r="D1089" s="18"/>
      <c r="E1089" s="18"/>
    </row>
    <row r="1090" spans="4:5">
      <c r="D1090" s="18"/>
      <c r="E1090" s="18"/>
    </row>
    <row r="1091" spans="4:5">
      <c r="D1091" s="18"/>
      <c r="E1091" s="18"/>
    </row>
    <row r="1092" spans="4:5">
      <c r="D1092" s="18"/>
      <c r="E1092" s="18"/>
    </row>
    <row r="1093" spans="4:5">
      <c r="D1093" s="18"/>
      <c r="E1093" s="18"/>
    </row>
    <row r="1094" spans="4:5">
      <c r="D1094" s="18"/>
      <c r="E1094" s="18"/>
    </row>
    <row r="1095" spans="4:5">
      <c r="D1095" s="18"/>
      <c r="E1095" s="18"/>
    </row>
    <row r="1096" spans="4:5">
      <c r="D1096" s="18"/>
      <c r="E1096" s="18"/>
    </row>
    <row r="1097" spans="4:5">
      <c r="D1097" s="18"/>
      <c r="E1097" s="18"/>
    </row>
    <row r="1098" spans="4:5">
      <c r="D1098" s="18"/>
      <c r="E1098" s="18"/>
    </row>
    <row r="1099" spans="4:5">
      <c r="D1099" s="18"/>
      <c r="E1099" s="18"/>
    </row>
    <row r="1100" spans="4:5">
      <c r="D1100" s="18"/>
      <c r="E1100" s="18"/>
    </row>
    <row r="1101" spans="4:5">
      <c r="D1101" s="18"/>
      <c r="E1101" s="18"/>
    </row>
    <row r="1102" spans="4:5">
      <c r="D1102" s="18"/>
      <c r="E1102" s="18"/>
    </row>
    <row r="1103" spans="4:5">
      <c r="D1103" s="18"/>
      <c r="E1103" s="18"/>
    </row>
    <row r="1104" spans="4:5">
      <c r="D1104" s="18"/>
      <c r="E1104" s="18"/>
    </row>
    <row r="1105" spans="4:5">
      <c r="D1105" s="18"/>
      <c r="E1105" s="18"/>
    </row>
    <row r="1106" spans="4:5">
      <c r="D1106" s="18"/>
      <c r="E1106" s="18"/>
    </row>
    <row r="1107" spans="4:5">
      <c r="D1107" s="18"/>
      <c r="E1107" s="18"/>
    </row>
    <row r="1108" spans="4:5">
      <c r="D1108" s="18"/>
      <c r="E1108" s="18"/>
    </row>
    <row r="1109" spans="4:5">
      <c r="D1109" s="18"/>
      <c r="E1109" s="18"/>
    </row>
    <row r="1110" spans="4:5">
      <c r="D1110" s="18"/>
      <c r="E1110" s="18"/>
    </row>
    <row r="1111" spans="4:5">
      <c r="D1111" s="18"/>
      <c r="E1111" s="18"/>
    </row>
    <row r="1112" spans="4:5">
      <c r="D1112" s="18"/>
      <c r="E1112" s="18"/>
    </row>
    <row r="1113" spans="4:5">
      <c r="D1113" s="18"/>
      <c r="E1113" s="18"/>
    </row>
    <row r="1114" spans="4:5">
      <c r="D1114" s="18"/>
      <c r="E1114" s="18"/>
    </row>
    <row r="1115" spans="4:5">
      <c r="D1115" s="18"/>
      <c r="E1115" s="18"/>
    </row>
    <row r="1116" spans="4:5">
      <c r="D1116" s="18"/>
      <c r="E1116" s="18"/>
    </row>
    <row r="1117" spans="4:5">
      <c r="D1117" s="18"/>
      <c r="E1117" s="18"/>
    </row>
    <row r="1118" spans="4:5">
      <c r="D1118" s="18"/>
      <c r="E1118" s="18"/>
    </row>
    <row r="1119" spans="4:5">
      <c r="D1119" s="18"/>
      <c r="E1119" s="18"/>
    </row>
    <row r="1120" spans="4:5">
      <c r="D1120" s="18"/>
      <c r="E1120" s="18"/>
    </row>
    <row r="1121" spans="4:5">
      <c r="D1121" s="18"/>
      <c r="E1121" s="18"/>
    </row>
    <row r="1122" spans="4:5">
      <c r="D1122" s="18"/>
      <c r="E1122" s="18"/>
    </row>
    <row r="1123" spans="4:5">
      <c r="D1123" s="18"/>
      <c r="E1123" s="18"/>
    </row>
    <row r="1124" spans="4:5">
      <c r="D1124" s="18"/>
      <c r="E1124" s="18"/>
    </row>
    <row r="1125" spans="4:5">
      <c r="D1125" s="18"/>
      <c r="E1125" s="18"/>
    </row>
    <row r="1126" spans="4:5">
      <c r="D1126" s="18"/>
      <c r="E1126" s="18"/>
    </row>
    <row r="1127" spans="4:5">
      <c r="D1127" s="18"/>
      <c r="E1127" s="18"/>
    </row>
    <row r="1128" spans="4:5">
      <c r="D1128" s="18"/>
      <c r="E1128" s="18"/>
    </row>
    <row r="1129" spans="4:5">
      <c r="D1129" s="18"/>
      <c r="E1129" s="18"/>
    </row>
    <row r="1130" spans="4:5">
      <c r="D1130" s="18"/>
      <c r="E1130" s="18"/>
    </row>
    <row r="1131" spans="4:5">
      <c r="D1131" s="18"/>
      <c r="E1131" s="18"/>
    </row>
    <row r="1132" spans="4:5">
      <c r="D1132" s="18"/>
      <c r="E1132" s="18"/>
    </row>
    <row r="1133" spans="4:5">
      <c r="D1133" s="18"/>
      <c r="E1133" s="18"/>
    </row>
    <row r="1134" spans="4:5">
      <c r="D1134" s="18"/>
      <c r="E1134" s="18"/>
    </row>
    <row r="1135" spans="4:5">
      <c r="D1135" s="18"/>
      <c r="E1135" s="18"/>
    </row>
    <row r="1136" spans="4:5">
      <c r="D1136" s="18"/>
      <c r="E1136" s="18"/>
    </row>
    <row r="1137" spans="4:5">
      <c r="D1137" s="18"/>
      <c r="E1137" s="18"/>
    </row>
    <row r="1138" spans="4:5">
      <c r="D1138" s="18"/>
      <c r="E1138" s="18"/>
    </row>
    <row r="1139" spans="4:5">
      <c r="D1139" s="18"/>
      <c r="E1139" s="18"/>
    </row>
    <row r="1140" spans="4:5">
      <c r="D1140" s="18"/>
      <c r="E1140" s="18"/>
    </row>
    <row r="1141" spans="4:5">
      <c r="D1141" s="18"/>
      <c r="E1141" s="18"/>
    </row>
    <row r="1142" spans="4:5">
      <c r="D1142" s="18"/>
      <c r="E1142" s="18"/>
    </row>
    <row r="1143" spans="4:5">
      <c r="D1143" s="18"/>
      <c r="E1143" s="18"/>
    </row>
    <row r="1144" spans="4:5">
      <c r="D1144" s="18"/>
      <c r="E1144" s="18"/>
    </row>
    <row r="1145" spans="4:5">
      <c r="D1145" s="18"/>
      <c r="E1145" s="18"/>
    </row>
    <row r="1146" spans="4:5">
      <c r="D1146" s="18"/>
      <c r="E1146" s="18"/>
    </row>
    <row r="1147" spans="4:5">
      <c r="D1147" s="18"/>
      <c r="E1147" s="18"/>
    </row>
    <row r="1148" spans="4:5">
      <c r="D1148" s="18"/>
      <c r="E1148" s="18"/>
    </row>
    <row r="1149" spans="4:5">
      <c r="D1149" s="18"/>
      <c r="E1149" s="18"/>
    </row>
    <row r="1150" spans="4:5">
      <c r="D1150" s="18"/>
      <c r="E1150" s="18"/>
    </row>
    <row r="1151" spans="4:5">
      <c r="D1151" s="18"/>
      <c r="E1151" s="18"/>
    </row>
    <row r="1152" spans="4:5">
      <c r="D1152" s="18"/>
      <c r="E1152" s="18"/>
    </row>
    <row r="1153" spans="4:5">
      <c r="D1153" s="18"/>
      <c r="E1153" s="18"/>
    </row>
    <row r="1154" spans="4:5">
      <c r="D1154" s="18"/>
      <c r="E1154" s="18"/>
    </row>
    <row r="1155" spans="4:5">
      <c r="D1155" s="18"/>
      <c r="E1155" s="18"/>
    </row>
    <row r="1156" spans="4:5">
      <c r="D1156" s="18"/>
      <c r="E1156" s="18"/>
    </row>
    <row r="1157" spans="4:5">
      <c r="D1157" s="18"/>
      <c r="E1157" s="18"/>
    </row>
    <row r="1158" spans="4:5">
      <c r="D1158" s="18"/>
      <c r="E1158" s="18"/>
    </row>
    <row r="1159" spans="4:5">
      <c r="D1159" s="18"/>
      <c r="E1159" s="18"/>
    </row>
    <row r="1160" spans="4:5">
      <c r="D1160" s="18"/>
      <c r="E1160" s="18"/>
    </row>
    <row r="1161" spans="4:5">
      <c r="D1161" s="18"/>
      <c r="E1161" s="18"/>
    </row>
    <row r="1162" spans="4:5">
      <c r="D1162" s="18"/>
      <c r="E1162" s="18"/>
    </row>
    <row r="1163" spans="4:5">
      <c r="D1163" s="18"/>
      <c r="E1163" s="18"/>
    </row>
    <row r="1164" spans="4:5">
      <c r="D1164" s="18"/>
      <c r="E1164" s="18"/>
    </row>
    <row r="1165" spans="4:5">
      <c r="D1165" s="18"/>
      <c r="E1165" s="18"/>
    </row>
    <row r="1166" spans="4:5">
      <c r="D1166" s="18"/>
      <c r="E1166" s="18"/>
    </row>
    <row r="1167" spans="4:5">
      <c r="D1167" s="18"/>
      <c r="E1167" s="18"/>
    </row>
    <row r="1168" spans="4:5">
      <c r="D1168" s="18"/>
      <c r="E1168" s="18"/>
    </row>
    <row r="1169" spans="4:5">
      <c r="D1169" s="18"/>
      <c r="E1169" s="18"/>
    </row>
    <row r="1170" spans="4:5">
      <c r="D1170" s="18"/>
      <c r="E1170" s="18"/>
    </row>
    <row r="1171" spans="4:5">
      <c r="D1171" s="18"/>
      <c r="E1171" s="18"/>
    </row>
    <row r="1172" spans="4:5">
      <c r="D1172" s="18"/>
      <c r="E1172" s="18"/>
    </row>
    <row r="1173" spans="4:5">
      <c r="D1173" s="18"/>
      <c r="E1173" s="18"/>
    </row>
    <row r="1174" spans="4:5">
      <c r="D1174" s="18"/>
      <c r="E1174" s="18"/>
    </row>
    <row r="1175" spans="4:5">
      <c r="D1175" s="18"/>
      <c r="E1175" s="18"/>
    </row>
    <row r="1176" spans="4:5">
      <c r="D1176" s="18"/>
      <c r="E1176" s="18"/>
    </row>
    <row r="1177" spans="4:5">
      <c r="D1177" s="18"/>
      <c r="E1177" s="18"/>
    </row>
    <row r="1178" spans="4:5">
      <c r="D1178" s="18"/>
      <c r="E1178" s="18"/>
    </row>
    <row r="1179" spans="4:5">
      <c r="D1179" s="18"/>
      <c r="E1179" s="18"/>
    </row>
    <row r="1180" spans="4:5">
      <c r="D1180" s="18"/>
      <c r="E1180" s="18"/>
    </row>
    <row r="1181" spans="4:5">
      <c r="D1181" s="18"/>
      <c r="E1181" s="18"/>
    </row>
    <row r="1182" spans="4:5">
      <c r="D1182" s="18"/>
      <c r="E1182" s="18"/>
    </row>
    <row r="1183" spans="4:5">
      <c r="D1183" s="18"/>
      <c r="E1183" s="18"/>
    </row>
    <row r="1184" spans="4:5">
      <c r="D1184" s="18"/>
      <c r="E1184" s="18"/>
    </row>
    <row r="1185" spans="4:5">
      <c r="D1185" s="18"/>
      <c r="E1185" s="18"/>
    </row>
    <row r="1186" spans="4:5">
      <c r="D1186" s="18"/>
      <c r="E1186" s="18"/>
    </row>
    <row r="1187" spans="4:5">
      <c r="D1187" s="18"/>
      <c r="E1187" s="18"/>
    </row>
    <row r="1188" spans="4:5">
      <c r="D1188" s="18"/>
      <c r="E1188" s="18"/>
    </row>
    <row r="1189" spans="4:5">
      <c r="D1189" s="18"/>
      <c r="E1189" s="18"/>
    </row>
    <row r="1190" spans="4:5">
      <c r="D1190" s="18"/>
      <c r="E1190" s="18"/>
    </row>
    <row r="1191" spans="4:5">
      <c r="D1191" s="18"/>
      <c r="E1191" s="18"/>
    </row>
    <row r="1192" spans="4:5">
      <c r="D1192" s="18"/>
      <c r="E1192" s="18"/>
    </row>
    <row r="1193" spans="4:5">
      <c r="D1193" s="18"/>
      <c r="E1193" s="18"/>
    </row>
    <row r="1194" spans="4:5">
      <c r="D1194" s="18"/>
      <c r="E1194" s="18"/>
    </row>
    <row r="1195" spans="4:5">
      <c r="D1195" s="18"/>
      <c r="E1195" s="18"/>
    </row>
    <row r="1196" spans="4:5">
      <c r="D1196" s="18"/>
      <c r="E1196" s="18"/>
    </row>
    <row r="1197" spans="4:5">
      <c r="D1197" s="18"/>
      <c r="E1197" s="18"/>
    </row>
    <row r="1198" spans="4:5">
      <c r="D1198" s="18"/>
      <c r="E1198" s="18"/>
    </row>
    <row r="1199" spans="4:5">
      <c r="D1199" s="18"/>
      <c r="E1199" s="18"/>
    </row>
    <row r="1200" spans="4:5">
      <c r="D1200" s="18"/>
      <c r="E1200" s="18"/>
    </row>
    <row r="1201" spans="4:5">
      <c r="D1201" s="18"/>
      <c r="E1201" s="18"/>
    </row>
    <row r="1202" spans="4:5">
      <c r="D1202" s="18"/>
      <c r="E1202" s="18"/>
    </row>
    <row r="1203" spans="4:5">
      <c r="D1203" s="18"/>
      <c r="E1203" s="18"/>
    </row>
    <row r="1204" spans="4:5">
      <c r="D1204" s="18"/>
      <c r="E1204" s="18"/>
    </row>
    <row r="1205" spans="4:5">
      <c r="D1205" s="18"/>
      <c r="E1205" s="18"/>
    </row>
    <row r="1206" spans="4:5">
      <c r="D1206" s="18"/>
      <c r="E1206" s="18"/>
    </row>
    <row r="1207" spans="4:5">
      <c r="D1207" s="18"/>
      <c r="E1207" s="18"/>
    </row>
    <row r="1208" spans="4:5">
      <c r="D1208" s="18"/>
      <c r="E1208" s="18"/>
    </row>
    <row r="1209" spans="4:5">
      <c r="D1209" s="18"/>
      <c r="E1209" s="18"/>
    </row>
    <row r="1210" spans="4:5">
      <c r="D1210" s="18"/>
      <c r="E1210" s="18"/>
    </row>
    <row r="1211" spans="4:5">
      <c r="D1211" s="18"/>
      <c r="E1211" s="18"/>
    </row>
    <row r="1212" spans="4:5">
      <c r="D1212" s="18"/>
      <c r="E1212" s="18"/>
    </row>
    <row r="1213" spans="4:5">
      <c r="D1213" s="18"/>
      <c r="E1213" s="18"/>
    </row>
    <row r="1214" spans="4:5">
      <c r="D1214" s="18"/>
      <c r="E1214" s="18"/>
    </row>
    <row r="1215" spans="4:5">
      <c r="D1215" s="18"/>
      <c r="E1215" s="18"/>
    </row>
    <row r="1216" spans="4:5">
      <c r="D1216" s="18"/>
      <c r="E1216" s="18"/>
    </row>
    <row r="1217" spans="4:5">
      <c r="D1217" s="18"/>
      <c r="E1217" s="18"/>
    </row>
    <row r="1218" spans="4:5">
      <c r="D1218" s="18"/>
      <c r="E1218" s="18"/>
    </row>
    <row r="1219" spans="4:5">
      <c r="D1219" s="18"/>
      <c r="E1219" s="18"/>
    </row>
    <row r="1220" spans="4:5">
      <c r="D1220" s="18"/>
      <c r="E1220" s="18"/>
    </row>
    <row r="1221" spans="4:5">
      <c r="D1221" s="18"/>
      <c r="E1221" s="18"/>
    </row>
    <row r="1222" spans="4:5">
      <c r="D1222" s="18"/>
      <c r="E1222" s="18"/>
    </row>
    <row r="1223" spans="4:5">
      <c r="D1223" s="18"/>
      <c r="E1223" s="18"/>
    </row>
    <row r="1224" spans="4:5">
      <c r="D1224" s="18"/>
      <c r="E1224" s="18"/>
    </row>
    <row r="1225" spans="4:5">
      <c r="D1225" s="18"/>
      <c r="E1225" s="18"/>
    </row>
    <row r="1226" spans="4:5">
      <c r="D1226" s="18"/>
      <c r="E1226" s="18"/>
    </row>
    <row r="1227" spans="4:5">
      <c r="D1227" s="18"/>
      <c r="E1227" s="18"/>
    </row>
    <row r="1228" spans="4:5">
      <c r="D1228" s="18"/>
      <c r="E1228" s="18"/>
    </row>
    <row r="1229" spans="4:5">
      <c r="D1229" s="18"/>
      <c r="E1229" s="18"/>
    </row>
    <row r="1230" spans="4:5">
      <c r="D1230" s="18"/>
      <c r="E1230" s="18"/>
    </row>
    <row r="1231" spans="4:5">
      <c r="D1231" s="18"/>
      <c r="E1231" s="18"/>
    </row>
    <row r="1232" spans="4:5">
      <c r="D1232" s="18"/>
      <c r="E1232" s="18"/>
    </row>
    <row r="1233" spans="4:5">
      <c r="D1233" s="18"/>
      <c r="E1233" s="18"/>
    </row>
    <row r="1234" spans="4:5">
      <c r="D1234" s="18"/>
      <c r="E1234" s="18"/>
    </row>
    <row r="1235" spans="4:5">
      <c r="D1235" s="18"/>
      <c r="E1235" s="18"/>
    </row>
    <row r="1236" spans="4:5">
      <c r="D1236" s="18"/>
      <c r="E1236" s="18"/>
    </row>
    <row r="1237" spans="4:5">
      <c r="D1237" s="18"/>
      <c r="E1237" s="18"/>
    </row>
    <row r="1238" spans="4:5">
      <c r="D1238" s="18"/>
      <c r="E1238" s="18"/>
    </row>
    <row r="1239" spans="4:5">
      <c r="D1239" s="18"/>
      <c r="E1239" s="18"/>
    </row>
    <row r="1240" spans="4:5">
      <c r="D1240" s="18"/>
      <c r="E1240" s="18"/>
    </row>
    <row r="1241" spans="4:5">
      <c r="D1241" s="18"/>
      <c r="E1241" s="18"/>
    </row>
    <row r="1242" spans="4:5">
      <c r="D1242" s="18"/>
      <c r="E1242" s="18"/>
    </row>
    <row r="1243" spans="4:5">
      <c r="D1243" s="18"/>
      <c r="E1243" s="18"/>
    </row>
    <row r="1244" spans="4:5">
      <c r="D1244" s="18"/>
      <c r="E1244" s="18"/>
    </row>
    <row r="1245" spans="4:5">
      <c r="D1245" s="18"/>
      <c r="E1245" s="18"/>
    </row>
    <row r="1246" spans="4:5">
      <c r="D1246" s="18"/>
      <c r="E1246" s="18"/>
    </row>
    <row r="1247" spans="4:5">
      <c r="D1247" s="18"/>
      <c r="E1247" s="18"/>
    </row>
    <row r="1248" spans="4:5">
      <c r="D1248" s="18"/>
      <c r="E1248" s="18"/>
    </row>
    <row r="1249" spans="4:5">
      <c r="D1249" s="18"/>
      <c r="E1249" s="18"/>
    </row>
    <row r="1250" spans="4:5">
      <c r="D1250" s="18"/>
      <c r="E1250" s="18"/>
    </row>
    <row r="1251" spans="4:5">
      <c r="D1251" s="18"/>
      <c r="E1251" s="18"/>
    </row>
    <row r="1252" spans="4:5">
      <c r="D1252" s="18"/>
      <c r="E1252" s="18"/>
    </row>
    <row r="1253" spans="4:5">
      <c r="D1253" s="18"/>
      <c r="E1253" s="18"/>
    </row>
    <row r="1254" spans="4:5">
      <c r="D1254" s="18"/>
      <c r="E1254" s="18"/>
    </row>
    <row r="1255" spans="4:5">
      <c r="D1255" s="18"/>
      <c r="E1255" s="18"/>
    </row>
    <row r="1256" spans="4:5">
      <c r="D1256" s="18"/>
      <c r="E1256" s="18"/>
    </row>
    <row r="1257" spans="4:5">
      <c r="D1257" s="18"/>
      <c r="E1257" s="18"/>
    </row>
    <row r="1258" spans="4:5">
      <c r="D1258" s="18"/>
      <c r="E1258" s="18"/>
    </row>
    <row r="1259" spans="4:5">
      <c r="D1259" s="18"/>
      <c r="E1259" s="18"/>
    </row>
    <row r="1260" spans="4:5">
      <c r="D1260" s="18"/>
      <c r="E1260" s="18"/>
    </row>
    <row r="1261" spans="4:5">
      <c r="D1261" s="18"/>
      <c r="E1261" s="18"/>
    </row>
    <row r="1262" spans="4:5">
      <c r="D1262" s="18"/>
      <c r="E1262" s="18"/>
    </row>
    <row r="1263" spans="4:5">
      <c r="D1263" s="18"/>
      <c r="E1263" s="18"/>
    </row>
    <row r="1264" spans="4:5">
      <c r="D1264" s="18"/>
      <c r="E1264" s="18"/>
    </row>
    <row r="1265" spans="4:5">
      <c r="D1265" s="18"/>
      <c r="E1265" s="18"/>
    </row>
    <row r="1266" spans="4:5">
      <c r="D1266" s="18"/>
      <c r="E1266" s="18"/>
    </row>
    <row r="1267" spans="4:5">
      <c r="D1267" s="18"/>
      <c r="E1267" s="18"/>
    </row>
    <row r="1268" spans="4:5">
      <c r="D1268" s="18"/>
      <c r="E1268" s="18"/>
    </row>
    <row r="1269" spans="4:5">
      <c r="D1269" s="18"/>
      <c r="E1269" s="18"/>
    </row>
    <row r="1270" spans="4:5">
      <c r="D1270" s="18"/>
      <c r="E1270" s="18"/>
    </row>
    <row r="1271" spans="4:5">
      <c r="D1271" s="18"/>
      <c r="E1271" s="18"/>
    </row>
    <row r="1272" spans="4:5">
      <c r="D1272" s="18"/>
      <c r="E1272" s="18"/>
    </row>
    <row r="1273" spans="4:5">
      <c r="D1273" s="18"/>
      <c r="E1273" s="18"/>
    </row>
    <row r="1274" spans="4:5">
      <c r="D1274" s="18"/>
      <c r="E1274" s="18"/>
    </row>
    <row r="1275" spans="4:5">
      <c r="D1275" s="18"/>
      <c r="E1275" s="18"/>
    </row>
    <row r="1276" spans="4:5">
      <c r="D1276" s="18"/>
      <c r="E1276" s="18"/>
    </row>
    <row r="1277" spans="4:5">
      <c r="D1277" s="18"/>
      <c r="E1277" s="18"/>
    </row>
    <row r="1278" spans="4:5">
      <c r="D1278" s="18"/>
      <c r="E1278" s="18"/>
    </row>
    <row r="1279" spans="4:5">
      <c r="D1279" s="18"/>
      <c r="E1279" s="18"/>
    </row>
    <row r="1280" spans="4:5">
      <c r="D1280" s="18"/>
      <c r="E1280" s="18"/>
    </row>
    <row r="1281" spans="4:5">
      <c r="D1281" s="18"/>
      <c r="E1281" s="18"/>
    </row>
    <row r="1282" spans="4:5">
      <c r="D1282" s="18"/>
      <c r="E1282" s="18"/>
    </row>
    <row r="1283" spans="4:5">
      <c r="D1283" s="18"/>
      <c r="E1283" s="18"/>
    </row>
    <row r="1284" spans="4:5">
      <c r="D1284" s="18"/>
      <c r="E1284" s="18"/>
    </row>
    <row r="1285" spans="4:5">
      <c r="D1285" s="18"/>
      <c r="E1285" s="18"/>
    </row>
    <row r="1286" spans="4:5">
      <c r="D1286" s="18"/>
      <c r="E1286" s="18"/>
    </row>
    <row r="1287" spans="4:5">
      <c r="D1287" s="18"/>
      <c r="E1287" s="18"/>
    </row>
    <row r="1288" spans="4:5">
      <c r="D1288" s="18"/>
      <c r="E1288" s="18"/>
    </row>
    <row r="1289" spans="4:5">
      <c r="D1289" s="18"/>
      <c r="E1289" s="18"/>
    </row>
    <row r="1290" spans="4:5">
      <c r="D1290" s="18"/>
      <c r="E1290" s="18"/>
    </row>
    <row r="1291" spans="4:5">
      <c r="D1291" s="18"/>
      <c r="E1291" s="18"/>
    </row>
    <row r="1292" spans="4:5">
      <c r="D1292" s="18"/>
      <c r="E1292" s="18"/>
    </row>
    <row r="1293" spans="4:5">
      <c r="D1293" s="18"/>
      <c r="E1293" s="18"/>
    </row>
    <row r="1294" spans="4:5">
      <c r="D1294" s="18"/>
      <c r="E1294" s="18"/>
    </row>
    <row r="1295" spans="4:5">
      <c r="D1295" s="18"/>
      <c r="E1295" s="18"/>
    </row>
    <row r="1296" spans="4:5">
      <c r="D1296" s="18"/>
      <c r="E1296" s="18"/>
    </row>
    <row r="1297" spans="4:5">
      <c r="D1297" s="18"/>
      <c r="E1297" s="18"/>
    </row>
    <row r="1298" spans="4:5">
      <c r="D1298" s="18"/>
      <c r="E1298" s="18"/>
    </row>
    <row r="1299" spans="4:5">
      <c r="D1299" s="18"/>
      <c r="E1299" s="18"/>
    </row>
    <row r="1300" spans="4:5">
      <c r="D1300" s="18"/>
      <c r="E1300" s="18"/>
    </row>
    <row r="1301" spans="4:5">
      <c r="D1301" s="18"/>
      <c r="E1301" s="18"/>
    </row>
    <row r="1302" spans="4:5">
      <c r="D1302" s="18"/>
      <c r="E1302" s="18"/>
    </row>
    <row r="1303" spans="4:5">
      <c r="D1303" s="18"/>
      <c r="E1303" s="18"/>
    </row>
    <row r="1304" spans="4:5">
      <c r="D1304" s="18"/>
      <c r="E1304" s="18"/>
    </row>
    <row r="1305" spans="4:5">
      <c r="D1305" s="18"/>
      <c r="E1305" s="18"/>
    </row>
    <row r="1306" spans="4:5">
      <c r="D1306" s="18"/>
      <c r="E1306" s="18"/>
    </row>
    <row r="1307" spans="4:5">
      <c r="D1307" s="18"/>
      <c r="E1307" s="18"/>
    </row>
    <row r="1308" spans="4:5">
      <c r="D1308" s="18"/>
      <c r="E1308" s="18"/>
    </row>
    <row r="1309" spans="4:5">
      <c r="D1309" s="18"/>
      <c r="E1309" s="18"/>
    </row>
    <row r="1310" spans="4:5">
      <c r="D1310" s="18"/>
      <c r="E1310" s="18"/>
    </row>
    <row r="1311" spans="4:5">
      <c r="D1311" s="18"/>
      <c r="E1311" s="18"/>
    </row>
    <row r="1312" spans="4:5">
      <c r="D1312" s="18"/>
      <c r="E1312" s="18"/>
    </row>
    <row r="1313" spans="4:5">
      <c r="D1313" s="18"/>
      <c r="E1313" s="18"/>
    </row>
    <row r="1314" spans="4:5">
      <c r="D1314" s="18"/>
      <c r="E1314" s="18"/>
    </row>
    <row r="1315" spans="4:5">
      <c r="D1315" s="18"/>
      <c r="E1315" s="18"/>
    </row>
    <row r="1316" spans="4:5">
      <c r="D1316" s="18"/>
      <c r="E1316" s="18"/>
    </row>
    <row r="1317" spans="4:5">
      <c r="D1317" s="18"/>
      <c r="E1317" s="18"/>
    </row>
    <row r="1318" spans="4:5">
      <c r="D1318" s="18"/>
      <c r="E1318" s="18"/>
    </row>
    <row r="1319" spans="4:5">
      <c r="D1319" s="18"/>
      <c r="E1319" s="18"/>
    </row>
    <row r="1320" spans="4:5">
      <c r="D1320" s="18"/>
      <c r="E1320" s="18"/>
    </row>
    <row r="1321" spans="4:5">
      <c r="D1321" s="18"/>
      <c r="E1321" s="18"/>
    </row>
    <row r="1322" spans="4:5">
      <c r="D1322" s="18"/>
      <c r="E1322" s="18"/>
    </row>
    <row r="1323" spans="4:5">
      <c r="D1323" s="18"/>
      <c r="E1323" s="18"/>
    </row>
    <row r="1324" spans="4:5">
      <c r="D1324" s="18"/>
      <c r="E1324" s="18"/>
    </row>
    <row r="1325" spans="4:5">
      <c r="D1325" s="18"/>
      <c r="E1325" s="18"/>
    </row>
    <row r="1326" spans="4:5">
      <c r="D1326" s="18"/>
      <c r="E1326" s="18"/>
    </row>
    <row r="1327" spans="4:5">
      <c r="D1327" s="18"/>
      <c r="E1327" s="18"/>
    </row>
    <row r="1328" spans="4:5">
      <c r="D1328" s="18"/>
      <c r="E1328" s="18"/>
    </row>
    <row r="1329" spans="4:5">
      <c r="D1329" s="18"/>
      <c r="E1329" s="18"/>
    </row>
    <row r="1330" spans="4:5">
      <c r="D1330" s="18"/>
      <c r="E1330" s="18"/>
    </row>
    <row r="1331" spans="4:5">
      <c r="D1331" s="18"/>
      <c r="E1331" s="18"/>
    </row>
    <row r="1332" spans="4:5">
      <c r="D1332" s="18"/>
      <c r="E1332" s="18"/>
    </row>
    <row r="1333" spans="4:5">
      <c r="D1333" s="18"/>
      <c r="E1333" s="18"/>
    </row>
    <row r="1334" spans="4:5">
      <c r="D1334" s="18"/>
      <c r="E1334" s="18"/>
    </row>
    <row r="1335" spans="4:5">
      <c r="D1335" s="18"/>
      <c r="E1335" s="18"/>
    </row>
    <row r="1336" spans="4:5">
      <c r="D1336" s="18"/>
      <c r="E1336" s="18"/>
    </row>
    <row r="1337" spans="4:5">
      <c r="D1337" s="18"/>
      <c r="E1337" s="18"/>
    </row>
    <row r="1338" spans="4:5">
      <c r="D1338" s="18"/>
      <c r="E1338" s="18"/>
    </row>
    <row r="1339" spans="4:5">
      <c r="D1339" s="18"/>
      <c r="E1339" s="18"/>
    </row>
    <row r="1340" spans="4:5">
      <c r="D1340" s="18"/>
      <c r="E1340" s="18"/>
    </row>
    <row r="1341" spans="4:5">
      <c r="D1341" s="18"/>
      <c r="E1341" s="18"/>
    </row>
    <row r="1342" spans="4:5">
      <c r="D1342" s="18"/>
      <c r="E1342" s="18"/>
    </row>
    <row r="1343" spans="4:5">
      <c r="D1343" s="18"/>
      <c r="E1343" s="18"/>
    </row>
    <row r="1344" spans="4:5">
      <c r="D1344" s="18"/>
      <c r="E1344" s="18"/>
    </row>
    <row r="1345" spans="4:5">
      <c r="D1345" s="18"/>
      <c r="E1345" s="18"/>
    </row>
    <row r="1346" spans="4:5">
      <c r="D1346" s="18"/>
      <c r="E1346" s="18"/>
    </row>
    <row r="1347" spans="4:5">
      <c r="D1347" s="18"/>
      <c r="E1347" s="18"/>
    </row>
    <row r="1348" spans="4:5">
      <c r="D1348" s="18"/>
      <c r="E1348" s="18"/>
    </row>
    <row r="1349" spans="4:5">
      <c r="D1349" s="18"/>
      <c r="E1349" s="18"/>
    </row>
    <row r="1350" spans="4:5">
      <c r="D1350" s="18"/>
      <c r="E1350" s="18"/>
    </row>
    <row r="1351" spans="4:5">
      <c r="D1351" s="18"/>
      <c r="E1351" s="18"/>
    </row>
    <row r="1352" spans="4:5">
      <c r="D1352" s="18"/>
      <c r="E1352" s="18"/>
    </row>
    <row r="1353" spans="4:5">
      <c r="D1353" s="18"/>
      <c r="E1353" s="18"/>
    </row>
    <row r="1354" spans="4:5">
      <c r="D1354" s="18"/>
      <c r="E1354" s="18"/>
    </row>
    <row r="1355" spans="4:5">
      <c r="D1355" s="18"/>
      <c r="E1355" s="18"/>
    </row>
    <row r="1356" spans="4:5">
      <c r="D1356" s="18"/>
      <c r="E1356" s="18"/>
    </row>
    <row r="1357" spans="4:5">
      <c r="D1357" s="18"/>
      <c r="E1357" s="18"/>
    </row>
    <row r="1358" spans="4:5">
      <c r="D1358" s="18"/>
      <c r="E1358" s="18"/>
    </row>
    <row r="1359" spans="4:5">
      <c r="D1359" s="18"/>
      <c r="E1359" s="18"/>
    </row>
    <row r="1360" spans="4:5">
      <c r="D1360" s="18"/>
      <c r="E1360" s="18"/>
    </row>
    <row r="1361" spans="4:5">
      <c r="D1361" s="18"/>
      <c r="E1361" s="18"/>
    </row>
    <row r="1362" spans="4:5">
      <c r="D1362" s="18"/>
      <c r="E1362" s="18"/>
    </row>
    <row r="1363" spans="4:5">
      <c r="D1363" s="18"/>
      <c r="E1363" s="18"/>
    </row>
    <row r="1364" spans="4:5">
      <c r="D1364" s="18"/>
      <c r="E1364" s="18"/>
    </row>
    <row r="1365" spans="4:5">
      <c r="D1365" s="18"/>
      <c r="E1365" s="18"/>
    </row>
    <row r="1366" spans="4:5">
      <c r="D1366" s="18"/>
      <c r="E1366" s="18"/>
    </row>
    <row r="1367" spans="4:5">
      <c r="D1367" s="18"/>
      <c r="E1367" s="18"/>
    </row>
    <row r="1368" spans="4:5">
      <c r="D1368" s="18"/>
      <c r="E1368" s="18"/>
    </row>
    <row r="1369" spans="4:5">
      <c r="D1369" s="18"/>
      <c r="E1369" s="18"/>
    </row>
    <row r="1370" spans="4:5">
      <c r="D1370" s="18"/>
      <c r="E1370" s="18"/>
    </row>
    <row r="1371" spans="4:5">
      <c r="D1371" s="18"/>
      <c r="E1371" s="18"/>
    </row>
    <row r="1372" spans="4:5">
      <c r="D1372" s="18"/>
      <c r="E1372" s="18"/>
    </row>
    <row r="1373" spans="4:5">
      <c r="D1373" s="18"/>
      <c r="E1373" s="18"/>
    </row>
    <row r="1374" spans="4:5">
      <c r="D1374" s="18"/>
      <c r="E1374" s="18"/>
    </row>
    <row r="1375" spans="4:5">
      <c r="D1375" s="18"/>
      <c r="E1375" s="18"/>
    </row>
    <row r="1376" spans="4:5">
      <c r="D1376" s="18"/>
    </row>
    <row r="1377" spans="4:4">
      <c r="D1377" s="18"/>
    </row>
    <row r="1378" spans="4:4">
      <c r="D1378" s="18"/>
    </row>
    <row r="1379" spans="4:4">
      <c r="D1379" s="18"/>
    </row>
    <row r="1380" spans="4:4">
      <c r="D1380" s="18"/>
    </row>
    <row r="1381" spans="4:4">
      <c r="D1381" s="18"/>
    </row>
    <row r="1382" spans="4:4">
      <c r="D1382" s="18"/>
    </row>
    <row r="1383" spans="4:4">
      <c r="D1383" s="18"/>
    </row>
    <row r="1384" spans="4:4">
      <c r="D1384" s="18"/>
    </row>
    <row r="1385" spans="4:4">
      <c r="D1385" s="18"/>
    </row>
    <row r="1386" spans="4:4">
      <c r="D1386" s="18"/>
    </row>
    <row r="1387" spans="4:4">
      <c r="D1387" s="18"/>
    </row>
    <row r="1388" spans="4:4">
      <c r="D1388" s="18"/>
    </row>
    <row r="1389" spans="4:4">
      <c r="D1389" s="18"/>
    </row>
    <row r="1390" spans="4:4">
      <c r="D1390" s="18"/>
    </row>
    <row r="1391" spans="4:4">
      <c r="D1391" s="18"/>
    </row>
    <row r="1392" spans="4:4">
      <c r="D1392" s="18"/>
    </row>
    <row r="1393" spans="4:4">
      <c r="D1393" s="18"/>
    </row>
    <row r="1394" spans="4:4">
      <c r="D1394" s="18"/>
    </row>
    <row r="1395" spans="4:4">
      <c r="D1395" s="18"/>
    </row>
    <row r="1396" spans="4:4">
      <c r="D1396" s="18"/>
    </row>
    <row r="1397" spans="4:4">
      <c r="D1397" s="18"/>
    </row>
    <row r="1398" spans="4:4">
      <c r="D1398" s="18"/>
    </row>
    <row r="1399" spans="4:4">
      <c r="D1399" s="18"/>
    </row>
    <row r="1400" spans="4:4">
      <c r="D1400" s="18"/>
    </row>
    <row r="1401" spans="4:4">
      <c r="D1401" s="18"/>
    </row>
    <row r="1402" spans="4:4">
      <c r="D1402" s="18"/>
    </row>
    <row r="1403" spans="4:4">
      <c r="D1403" s="18"/>
    </row>
    <row r="1404" spans="4:4">
      <c r="D1404" s="18"/>
    </row>
    <row r="1405" spans="4:4">
      <c r="D1405" s="18"/>
    </row>
    <row r="1406" spans="4:4">
      <c r="D1406" s="18"/>
    </row>
  </sheetData>
  <sheetProtection selectLockedCells="1" selectUnlockedCells="1"/>
  <mergeCells count="6">
    <mergeCell ref="K322:N322"/>
    <mergeCell ref="E182:G182"/>
    <mergeCell ref="E183:G183"/>
    <mergeCell ref="E196:G196"/>
    <mergeCell ref="B225:D225"/>
    <mergeCell ref="K283:L28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V44"/>
  <sheetViews>
    <sheetView zoomScaleNormal="100" workbookViewId="0">
      <selection activeCell="C36" sqref="C36"/>
    </sheetView>
  </sheetViews>
  <sheetFormatPr baseColWidth="10" defaultColWidth="9.140625" defaultRowHeight="15"/>
  <cols>
    <col min="1" max="1" width="40.5703125" customWidth="1"/>
    <col min="2" max="2" width="16.85546875" customWidth="1"/>
    <col min="3" max="3" width="25" customWidth="1"/>
    <col min="4" max="4" width="5.5703125" customWidth="1"/>
    <col min="5" max="5" width="34.85546875" customWidth="1"/>
  </cols>
  <sheetData>
    <row r="1" spans="1:22" ht="15.75" thickBot="1"/>
    <row r="2" spans="1:22" ht="15.75">
      <c r="A2" s="394" t="s">
        <v>420</v>
      </c>
      <c r="B2" s="395"/>
      <c r="C2" s="395"/>
      <c r="D2" s="396"/>
      <c r="E2" s="141"/>
      <c r="F2" s="16"/>
      <c r="G2" s="16"/>
      <c r="H2" s="16"/>
      <c r="I2" s="16"/>
      <c r="J2" s="16"/>
      <c r="K2" s="16"/>
      <c r="L2" s="16"/>
      <c r="M2" s="16"/>
      <c r="N2" s="16"/>
      <c r="O2" s="16"/>
      <c r="P2" s="16"/>
      <c r="Q2" s="16"/>
      <c r="R2" s="16"/>
      <c r="S2" s="16"/>
      <c r="T2" s="16"/>
      <c r="U2" s="16"/>
      <c r="V2" s="16"/>
    </row>
    <row r="3" spans="1:22" ht="18">
      <c r="A3" s="22" t="s">
        <v>213</v>
      </c>
      <c r="B3" s="5" t="s">
        <v>128</v>
      </c>
      <c r="C3" s="28">
        <f>'DESIGN INPUTS AND CALCULATIONS'!C32</f>
        <v>370</v>
      </c>
      <c r="D3" s="27" t="s">
        <v>7</v>
      </c>
      <c r="E3" s="27"/>
      <c r="F3" s="16"/>
      <c r="G3" s="16"/>
      <c r="H3" s="16"/>
      <c r="I3" s="16"/>
      <c r="J3" s="16"/>
      <c r="K3" s="16"/>
      <c r="L3" s="16"/>
      <c r="M3" s="16"/>
      <c r="N3" s="16"/>
      <c r="O3" s="16"/>
      <c r="P3" s="16"/>
      <c r="Q3" s="16"/>
      <c r="R3" s="16"/>
      <c r="S3" s="16"/>
      <c r="T3" s="16"/>
      <c r="U3" s="16"/>
      <c r="V3" s="16"/>
    </row>
    <row r="4" spans="1:22" ht="18">
      <c r="A4" s="22" t="s">
        <v>207</v>
      </c>
      <c r="B4" s="28" t="s">
        <v>14</v>
      </c>
      <c r="C4" s="28">
        <f>'DESIGN INPUTS AND CALCULATIONS'!C25</f>
        <v>18</v>
      </c>
      <c r="D4" s="27" t="s">
        <v>7</v>
      </c>
      <c r="E4" s="27"/>
      <c r="F4" s="16"/>
      <c r="G4" s="16"/>
      <c r="H4" s="16"/>
      <c r="I4" s="16"/>
      <c r="J4" s="16"/>
      <c r="K4" s="16"/>
      <c r="L4" s="16"/>
      <c r="M4" s="16"/>
      <c r="N4" s="16"/>
      <c r="O4" s="16"/>
      <c r="P4" s="16"/>
      <c r="Q4" s="16"/>
      <c r="R4" s="16"/>
      <c r="S4" s="16"/>
      <c r="T4" s="16"/>
      <c r="U4" s="16"/>
      <c r="V4" s="16"/>
    </row>
    <row r="5" spans="1:22" ht="18">
      <c r="A5" s="22" t="s">
        <v>425</v>
      </c>
      <c r="B5" s="28" t="s">
        <v>18</v>
      </c>
      <c r="C5" s="28">
        <f>'DESIGN INPUTS AND CALCULATIONS'!C26</f>
        <v>144</v>
      </c>
      <c r="D5" s="27" t="s">
        <v>8</v>
      </c>
      <c r="E5" s="27"/>
      <c r="F5" s="16"/>
      <c r="G5" s="16"/>
      <c r="H5" s="16"/>
      <c r="I5" s="16"/>
      <c r="J5" s="16"/>
      <c r="K5" s="16"/>
      <c r="L5" s="16"/>
      <c r="M5" s="16"/>
      <c r="N5" s="16"/>
      <c r="O5" s="16"/>
      <c r="P5" s="16"/>
      <c r="Q5" s="16"/>
      <c r="R5" s="16"/>
      <c r="S5" s="16"/>
      <c r="T5" s="16"/>
      <c r="U5" s="16"/>
      <c r="V5" s="16"/>
    </row>
    <row r="6" spans="1:22" ht="18">
      <c r="A6" s="22" t="s">
        <v>424</v>
      </c>
      <c r="B6" s="28" t="s">
        <v>20</v>
      </c>
      <c r="C6" s="162">
        <f>'DESIGN INPUTS AND CALCULATIONS'!C40</f>
        <v>10.25</v>
      </c>
      <c r="D6" s="27"/>
      <c r="E6" s="27"/>
      <c r="F6" s="16"/>
      <c r="G6" s="16"/>
      <c r="H6" s="16"/>
      <c r="I6" s="16"/>
      <c r="J6" s="16"/>
      <c r="K6" s="16"/>
      <c r="L6" s="16"/>
      <c r="M6" s="16"/>
      <c r="N6" s="16"/>
      <c r="O6" s="16"/>
      <c r="P6" s="16"/>
      <c r="Q6" s="16"/>
      <c r="R6" s="16"/>
      <c r="S6" s="16"/>
      <c r="T6" s="16"/>
      <c r="U6" s="16"/>
      <c r="V6" s="16"/>
    </row>
    <row r="7" spans="1:22" ht="18">
      <c r="A7" s="22" t="s">
        <v>429</v>
      </c>
      <c r="B7" s="28" t="s">
        <v>431</v>
      </c>
      <c r="C7" s="162">
        <f>C4*C4/C5</f>
        <v>2.25</v>
      </c>
      <c r="D7" s="13" t="s">
        <v>155</v>
      </c>
      <c r="E7" s="27"/>
      <c r="F7" s="16"/>
      <c r="G7" s="16"/>
      <c r="H7" s="16"/>
      <c r="I7" s="16"/>
      <c r="J7" s="16"/>
      <c r="K7" s="16"/>
      <c r="L7" s="16"/>
      <c r="M7" s="16"/>
      <c r="N7" s="16"/>
      <c r="O7" s="16"/>
      <c r="P7" s="16"/>
      <c r="Q7" s="16"/>
      <c r="R7" s="16"/>
      <c r="S7" s="16"/>
      <c r="T7" s="16"/>
      <c r="U7" s="16"/>
      <c r="V7" s="16"/>
    </row>
    <row r="8" spans="1:22">
      <c r="A8" s="22" t="s">
        <v>430</v>
      </c>
      <c r="B8" s="28" t="s">
        <v>432</v>
      </c>
      <c r="C8" s="162">
        <f>'DESIGN INPUTS AND CALCULATIONS'!C44</f>
        <v>191.61102341561602</v>
      </c>
      <c r="D8" s="13" t="s">
        <v>155</v>
      </c>
      <c r="E8" s="27"/>
      <c r="F8" s="16"/>
      <c r="G8" s="16"/>
      <c r="H8" s="16"/>
      <c r="I8" s="16"/>
      <c r="J8" s="16"/>
      <c r="K8" s="16"/>
      <c r="L8" s="16"/>
      <c r="M8" s="16"/>
      <c r="N8" s="16"/>
      <c r="O8" s="16"/>
      <c r="P8" s="16"/>
      <c r="Q8" s="16"/>
      <c r="R8" s="16"/>
      <c r="S8" s="16"/>
      <c r="T8" s="16"/>
      <c r="U8" s="16"/>
      <c r="V8" s="16"/>
    </row>
    <row r="9" spans="1:22">
      <c r="A9" s="22" t="s">
        <v>428</v>
      </c>
      <c r="B9" s="28" t="s">
        <v>436</v>
      </c>
      <c r="C9" s="162">
        <f>'DESIGN INPUTS AND CALCULATIONS'!C29</f>
        <v>0.98</v>
      </c>
      <c r="D9" s="13"/>
      <c r="E9" s="27"/>
      <c r="F9" s="16"/>
      <c r="G9" s="16"/>
      <c r="H9" s="16"/>
      <c r="I9" s="16"/>
      <c r="J9" s="16"/>
      <c r="K9" s="16"/>
      <c r="L9" s="16"/>
      <c r="M9" s="16"/>
      <c r="N9" s="16"/>
      <c r="O9" s="16"/>
      <c r="P9" s="16"/>
      <c r="Q9" s="16"/>
      <c r="R9" s="16"/>
      <c r="S9" s="16"/>
      <c r="T9" s="16"/>
      <c r="U9" s="16"/>
      <c r="V9" s="16"/>
    </row>
    <row r="10" spans="1:22" ht="18">
      <c r="A10" s="22" t="s">
        <v>421</v>
      </c>
      <c r="B10" s="28" t="s">
        <v>78</v>
      </c>
      <c r="C10" s="162">
        <f>'DESIGN INPUTS AND CALCULATIONS'!C97</f>
        <v>706</v>
      </c>
      <c r="D10" s="27" t="s">
        <v>73</v>
      </c>
      <c r="E10" s="27"/>
      <c r="F10" s="16"/>
      <c r="G10" s="16"/>
      <c r="H10" s="16"/>
      <c r="I10" s="16"/>
      <c r="J10" s="16"/>
      <c r="K10" s="16"/>
      <c r="L10" s="16"/>
      <c r="M10" s="16"/>
      <c r="N10" s="16"/>
      <c r="O10" s="16"/>
      <c r="P10" s="16"/>
      <c r="Q10" s="16"/>
      <c r="R10" s="16"/>
      <c r="S10" s="16"/>
      <c r="T10" s="16"/>
      <c r="U10" s="16"/>
      <c r="V10" s="16"/>
    </row>
    <row r="11" spans="1:22" ht="18">
      <c r="A11" s="22" t="s">
        <v>422</v>
      </c>
      <c r="B11" s="28" t="s">
        <v>74</v>
      </c>
      <c r="C11" s="162">
        <f>'DESIGN INPUTS AND CALCULATIONS'!C95</f>
        <v>108.81</v>
      </c>
      <c r="D11" s="27" t="s">
        <v>73</v>
      </c>
      <c r="E11" s="27"/>
      <c r="F11" s="16"/>
      <c r="G11" s="16"/>
      <c r="H11" s="16"/>
      <c r="I11" s="16"/>
      <c r="J11" s="16"/>
      <c r="K11" s="16"/>
      <c r="L11" s="16"/>
      <c r="M11" s="16"/>
      <c r="N11" s="16"/>
      <c r="O11" s="16"/>
      <c r="P11" s="16"/>
      <c r="Q11" s="16"/>
      <c r="R11" s="16"/>
      <c r="S11" s="16"/>
      <c r="T11" s="16"/>
      <c r="U11" s="16"/>
      <c r="V11" s="16"/>
    </row>
    <row r="12" spans="1:22" ht="18">
      <c r="A12" s="22" t="s">
        <v>423</v>
      </c>
      <c r="B12" s="28" t="s">
        <v>72</v>
      </c>
      <c r="C12" s="162">
        <f>'DESIGN INPUTS AND CALCULATIONS'!C93</f>
        <v>2.4E-2</v>
      </c>
      <c r="D12" s="27" t="s">
        <v>198</v>
      </c>
      <c r="E12" s="27"/>
      <c r="F12" s="16"/>
      <c r="G12" s="16"/>
      <c r="H12" s="16"/>
      <c r="I12" s="16"/>
      <c r="J12" s="16"/>
      <c r="K12" s="16"/>
      <c r="L12" s="16"/>
      <c r="M12" s="16"/>
      <c r="N12" s="16"/>
      <c r="O12" s="16"/>
      <c r="P12" s="16"/>
      <c r="Q12" s="16"/>
      <c r="R12" s="16"/>
      <c r="S12" s="16"/>
      <c r="T12" s="16"/>
      <c r="U12" s="16"/>
      <c r="V12" s="16"/>
    </row>
    <row r="13" spans="1:22" ht="18">
      <c r="A13" s="22" t="s">
        <v>233</v>
      </c>
      <c r="B13" s="28" t="s">
        <v>32</v>
      </c>
      <c r="C13" s="162">
        <f>'DESIGN INPUTS AND CALCULATIONS'!C100</f>
        <v>6.4883742303097138</v>
      </c>
      <c r="D13" s="27"/>
      <c r="E13" s="27"/>
      <c r="F13" s="16"/>
      <c r="G13" s="16"/>
      <c r="H13" s="16"/>
      <c r="I13" s="16"/>
      <c r="J13" s="16"/>
      <c r="K13" s="16"/>
      <c r="L13" s="16"/>
      <c r="M13" s="16"/>
      <c r="N13" s="16"/>
      <c r="O13" s="16"/>
      <c r="P13" s="16"/>
      <c r="Q13" s="16"/>
      <c r="R13" s="16"/>
      <c r="S13" s="16"/>
      <c r="T13" s="16"/>
      <c r="U13" s="16"/>
      <c r="V13" s="16"/>
    </row>
    <row r="14" spans="1:22" ht="18">
      <c r="A14" s="22" t="s">
        <v>234</v>
      </c>
      <c r="B14" s="28" t="s">
        <v>34</v>
      </c>
      <c r="C14" s="162">
        <f>'DESIGN INPUTS AND CALCULATIONS'!C101</f>
        <v>0.35140528901795304</v>
      </c>
      <c r="D14" s="27"/>
      <c r="E14" s="27"/>
      <c r="F14" s="16"/>
      <c r="G14" s="16"/>
      <c r="H14" s="16"/>
      <c r="I14" s="16"/>
      <c r="J14" s="16"/>
      <c r="K14" s="16"/>
      <c r="L14" s="16"/>
      <c r="M14" s="16"/>
      <c r="N14" s="16"/>
      <c r="O14" s="16"/>
      <c r="P14" s="16"/>
      <c r="Q14" s="16"/>
      <c r="R14" s="16"/>
      <c r="S14" s="16"/>
      <c r="T14" s="16"/>
      <c r="U14" s="16"/>
      <c r="V14" s="16"/>
    </row>
    <row r="15" spans="1:22" ht="18">
      <c r="A15" s="22" t="s">
        <v>231</v>
      </c>
      <c r="B15" s="28" t="s">
        <v>25</v>
      </c>
      <c r="C15" s="162">
        <f>'DESIGN INPUTS AND CALCULATIONS'!C98</f>
        <v>98.487271443930609</v>
      </c>
      <c r="D15" s="27" t="s">
        <v>11</v>
      </c>
      <c r="E15" s="27"/>
      <c r="F15" s="16"/>
      <c r="G15" s="16"/>
      <c r="H15" s="16"/>
      <c r="I15" s="16"/>
      <c r="J15" s="16"/>
      <c r="K15" s="16"/>
      <c r="L15" s="16"/>
      <c r="M15" s="16"/>
      <c r="N15" s="16"/>
      <c r="O15" s="16"/>
      <c r="P15" s="16"/>
      <c r="Q15" s="16"/>
      <c r="R15" s="16"/>
      <c r="S15" s="16"/>
      <c r="T15" s="16"/>
      <c r="U15" s="16"/>
      <c r="V15" s="16"/>
    </row>
    <row r="16" spans="1:22" ht="18">
      <c r="A16" s="22" t="s">
        <v>437</v>
      </c>
      <c r="B16" s="34" t="s">
        <v>438</v>
      </c>
      <c r="C16" s="162">
        <f>C6*(C4+0.5)/(C3/2)</f>
        <v>1.0249999999999999</v>
      </c>
      <c r="D16" s="27"/>
      <c r="E16" s="27"/>
      <c r="F16" s="16"/>
      <c r="G16" s="16"/>
      <c r="H16" s="16"/>
      <c r="I16" s="16"/>
      <c r="J16" s="16"/>
      <c r="K16" s="16"/>
      <c r="L16" s="16"/>
      <c r="M16" s="16"/>
      <c r="N16" s="16"/>
      <c r="O16" s="16"/>
      <c r="P16" s="16"/>
      <c r="Q16" s="16"/>
      <c r="R16" s="16"/>
      <c r="S16" s="16"/>
      <c r="T16" s="16"/>
      <c r="U16" s="16"/>
      <c r="V16" s="16"/>
    </row>
    <row r="17" spans="1:22" ht="18">
      <c r="A17" s="67" t="s">
        <v>278</v>
      </c>
      <c r="B17" s="58" t="s">
        <v>189</v>
      </c>
      <c r="C17" s="162">
        <f>'DESIGN INPUTS AND CALCULATIONS'!C170</f>
        <v>7500</v>
      </c>
      <c r="D17" s="68" t="s">
        <v>70</v>
      </c>
      <c r="E17" s="27"/>
      <c r="F17" s="16"/>
      <c r="G17" s="16"/>
      <c r="H17" s="16"/>
      <c r="I17" s="16"/>
      <c r="J17" s="16"/>
      <c r="K17" s="16"/>
      <c r="L17" s="16"/>
      <c r="M17" s="16"/>
      <c r="N17" s="16"/>
      <c r="O17" s="16"/>
      <c r="P17" s="16"/>
      <c r="Q17" s="16"/>
      <c r="R17" s="16"/>
      <c r="S17" s="16"/>
      <c r="T17" s="16"/>
      <c r="U17" s="16"/>
      <c r="V17" s="16"/>
    </row>
    <row r="18" spans="1:22" ht="18">
      <c r="A18" s="67" t="s">
        <v>276</v>
      </c>
      <c r="B18" s="58" t="s">
        <v>188</v>
      </c>
      <c r="C18" s="162">
        <f>'DESIGN INPUTS AND CALCULATIONS'!C172</f>
        <v>82</v>
      </c>
      <c r="D18" s="68" t="s">
        <v>70</v>
      </c>
      <c r="E18" s="27"/>
      <c r="F18" s="16"/>
      <c r="G18" s="16"/>
      <c r="H18" s="16"/>
      <c r="I18" s="16"/>
      <c r="J18" s="16"/>
      <c r="K18" s="16"/>
      <c r="L18" s="16"/>
      <c r="M18" s="16"/>
      <c r="N18" s="16"/>
      <c r="O18" s="16"/>
      <c r="P18" s="16"/>
      <c r="Q18" s="16"/>
      <c r="R18" s="16"/>
      <c r="S18" s="16"/>
      <c r="T18" s="16"/>
      <c r="U18" s="16"/>
      <c r="V18" s="16"/>
    </row>
    <row r="19" spans="1:22" ht="18">
      <c r="A19" s="22" t="s">
        <v>426</v>
      </c>
      <c r="B19" s="28" t="s">
        <v>433</v>
      </c>
      <c r="C19" s="31">
        <v>1.968</v>
      </c>
      <c r="D19" s="27" t="s">
        <v>446</v>
      </c>
      <c r="E19" s="148" t="s">
        <v>445</v>
      </c>
      <c r="F19" s="16"/>
      <c r="G19" s="16"/>
      <c r="H19" s="16"/>
      <c r="I19" s="16"/>
      <c r="J19" s="16"/>
      <c r="K19" s="16"/>
      <c r="L19" s="16"/>
      <c r="M19" s="16"/>
      <c r="N19" s="16"/>
      <c r="O19" s="16"/>
      <c r="P19" s="16"/>
      <c r="Q19" s="16"/>
      <c r="R19" s="16"/>
      <c r="S19" s="16"/>
      <c r="T19" s="16"/>
      <c r="U19" s="16"/>
      <c r="V19" s="16"/>
    </row>
    <row r="20" spans="1:22" ht="30">
      <c r="A20" s="22" t="s">
        <v>427</v>
      </c>
      <c r="B20" s="28" t="s">
        <v>434</v>
      </c>
      <c r="C20" s="31">
        <v>0</v>
      </c>
      <c r="D20" s="27" t="s">
        <v>435</v>
      </c>
      <c r="E20" s="148" t="s">
        <v>447</v>
      </c>
      <c r="F20" s="16"/>
      <c r="G20" s="16"/>
      <c r="H20" s="16"/>
      <c r="I20" s="16"/>
      <c r="J20" s="16"/>
      <c r="K20" s="16"/>
      <c r="L20" s="16"/>
      <c r="M20" s="16"/>
      <c r="N20" s="16"/>
      <c r="O20" s="16"/>
      <c r="P20" s="16"/>
      <c r="Q20" s="16"/>
      <c r="R20" s="16"/>
      <c r="S20" s="16"/>
      <c r="T20" s="16"/>
      <c r="U20" s="16"/>
      <c r="V20" s="16"/>
    </row>
    <row r="21" spans="1:22" ht="66">
      <c r="A21" s="22" t="s">
        <v>441</v>
      </c>
      <c r="B21" s="28" t="s">
        <v>442</v>
      </c>
      <c r="C21" s="31">
        <v>0.8</v>
      </c>
      <c r="D21" s="27"/>
      <c r="E21" s="148" t="s">
        <v>451</v>
      </c>
    </row>
    <row r="22" spans="1:22" ht="18">
      <c r="A22" s="22" t="s">
        <v>443</v>
      </c>
      <c r="B22" s="28" t="s">
        <v>444</v>
      </c>
      <c r="C22" s="86">
        <f>$C$21*$C$15</f>
        <v>78.78981715514449</v>
      </c>
      <c r="D22" s="27" t="s">
        <v>11</v>
      </c>
      <c r="E22" s="27"/>
    </row>
    <row r="23" spans="1:22" ht="15.75" thickBot="1">
      <c r="A23" s="16"/>
      <c r="B23" s="16"/>
      <c r="C23" s="16"/>
      <c r="D23" s="16"/>
      <c r="E23" s="16"/>
      <c r="F23" s="16"/>
      <c r="G23" s="16"/>
      <c r="H23" s="16"/>
      <c r="I23" s="16"/>
      <c r="J23" s="16"/>
      <c r="K23" s="16"/>
      <c r="L23" s="16"/>
      <c r="M23" s="16"/>
      <c r="N23" s="16"/>
      <c r="O23" s="16"/>
      <c r="P23" s="16"/>
      <c r="Q23" s="16"/>
      <c r="R23" s="16"/>
      <c r="S23" s="16"/>
      <c r="T23" s="16"/>
      <c r="U23" s="16"/>
      <c r="V23" s="16"/>
    </row>
    <row r="24" spans="1:22" ht="15.75">
      <c r="A24" s="394" t="s">
        <v>463</v>
      </c>
      <c r="B24" s="395"/>
      <c r="C24" s="395"/>
      <c r="D24" s="396"/>
      <c r="E24" s="141"/>
      <c r="F24" s="16"/>
      <c r="G24" s="16"/>
      <c r="H24" s="16"/>
      <c r="I24" s="16"/>
      <c r="J24" s="16"/>
      <c r="K24" s="16"/>
      <c r="L24" s="16"/>
      <c r="M24" s="16"/>
      <c r="N24" s="16"/>
      <c r="O24" s="16"/>
      <c r="P24" s="16"/>
      <c r="Q24" s="16"/>
      <c r="R24" s="16"/>
      <c r="S24" s="16"/>
      <c r="T24" s="16"/>
      <c r="U24" s="16"/>
      <c r="V24" s="16"/>
    </row>
    <row r="25" spans="1:22" ht="18.600000000000001" customHeight="1">
      <c r="A25" s="22" t="s">
        <v>464</v>
      </c>
      <c r="B25" s="5"/>
      <c r="C25" s="165" t="s">
        <v>465</v>
      </c>
      <c r="D25" s="27"/>
      <c r="E25" s="27"/>
      <c r="F25" s="16"/>
      <c r="G25" s="16"/>
      <c r="H25" s="16"/>
      <c r="I25" s="16"/>
      <c r="J25" s="16"/>
      <c r="K25" s="16"/>
      <c r="L25" s="16"/>
      <c r="M25" s="16"/>
      <c r="N25" s="16"/>
      <c r="O25" s="16"/>
      <c r="P25" s="16"/>
      <c r="Q25" s="16"/>
      <c r="R25" s="16"/>
      <c r="S25" s="16"/>
      <c r="T25" s="16"/>
      <c r="U25" s="16"/>
      <c r="V25" s="16"/>
    </row>
    <row r="26" spans="1:22" ht="18">
      <c r="A26" s="22" t="s">
        <v>467</v>
      </c>
      <c r="B26" s="28" t="s">
        <v>475</v>
      </c>
      <c r="C26" s="165">
        <v>147</v>
      </c>
      <c r="D26" s="27" t="s">
        <v>483</v>
      </c>
      <c r="E26" s="27"/>
      <c r="F26" s="16"/>
      <c r="G26" s="16"/>
      <c r="H26" s="16"/>
      <c r="I26" s="16"/>
      <c r="J26" s="16"/>
      <c r="K26" s="16"/>
      <c r="L26" s="16"/>
      <c r="M26" s="16"/>
      <c r="N26" s="16"/>
      <c r="O26" s="16"/>
      <c r="P26" s="16"/>
      <c r="Q26" s="16"/>
      <c r="R26" s="16"/>
      <c r="S26" s="16"/>
      <c r="T26" s="16"/>
      <c r="U26" s="16"/>
      <c r="V26" s="16"/>
    </row>
    <row r="27" spans="1:22" ht="18" hidden="1">
      <c r="A27" s="22" t="s">
        <v>498</v>
      </c>
      <c r="B27" s="28" t="s">
        <v>499</v>
      </c>
      <c r="C27" s="165">
        <v>16.899999999999999</v>
      </c>
      <c r="D27" s="27" t="s">
        <v>483</v>
      </c>
      <c r="E27" s="27"/>
      <c r="F27" s="16"/>
      <c r="G27" s="16"/>
      <c r="H27" s="16"/>
      <c r="I27" s="16"/>
      <c r="J27" s="16"/>
      <c r="K27" s="16"/>
      <c r="L27" s="16"/>
      <c r="M27" s="16"/>
      <c r="N27" s="16"/>
      <c r="O27" s="16"/>
      <c r="P27" s="16"/>
      <c r="Q27" s="16"/>
      <c r="R27" s="16"/>
      <c r="S27" s="16"/>
      <c r="T27" s="16"/>
      <c r="U27" s="16"/>
      <c r="V27" s="16"/>
    </row>
    <row r="28" spans="1:22" ht="18">
      <c r="A28" s="22" t="s">
        <v>468</v>
      </c>
      <c r="B28" s="28" t="s">
        <v>477</v>
      </c>
      <c r="C28" s="165">
        <v>33.200000000000003</v>
      </c>
      <c r="D28" s="27" t="s">
        <v>483</v>
      </c>
      <c r="E28" s="27"/>
      <c r="F28" s="16"/>
      <c r="G28" s="16"/>
      <c r="H28" s="16"/>
      <c r="I28" s="16"/>
      <c r="J28" s="16"/>
      <c r="K28" s="16"/>
      <c r="L28" s="16"/>
      <c r="M28" s="16"/>
      <c r="N28" s="16"/>
      <c r="O28" s="16"/>
      <c r="P28" s="16"/>
      <c r="Q28" s="16"/>
      <c r="R28" s="16"/>
      <c r="S28" s="16"/>
      <c r="T28" s="16"/>
      <c r="U28" s="16"/>
      <c r="V28" s="16"/>
    </row>
    <row r="29" spans="1:22" ht="18">
      <c r="A29" s="22" t="s">
        <v>469</v>
      </c>
      <c r="B29" s="28" t="s">
        <v>478</v>
      </c>
      <c r="C29" s="166">
        <v>10</v>
      </c>
      <c r="D29" s="27" t="s">
        <v>156</v>
      </c>
      <c r="E29" s="27"/>
      <c r="F29" s="16"/>
      <c r="G29" s="16"/>
      <c r="H29" s="16"/>
      <c r="I29" s="16"/>
      <c r="J29" s="16"/>
      <c r="K29" s="16"/>
      <c r="L29" s="16"/>
      <c r="M29" s="16"/>
      <c r="N29" s="16"/>
      <c r="O29" s="16"/>
      <c r="P29" s="16"/>
      <c r="Q29" s="16"/>
      <c r="R29" s="16"/>
      <c r="S29" s="16"/>
      <c r="T29" s="16"/>
      <c r="U29" s="16"/>
      <c r="V29" s="16"/>
    </row>
    <row r="30" spans="1:22" ht="18">
      <c r="A30" s="22" t="s">
        <v>470</v>
      </c>
      <c r="B30" s="28" t="s">
        <v>479</v>
      </c>
      <c r="C30" s="166">
        <v>150</v>
      </c>
      <c r="D30" s="13" t="s">
        <v>70</v>
      </c>
      <c r="E30" s="27"/>
      <c r="F30" s="16"/>
      <c r="G30" s="16"/>
      <c r="H30" s="16"/>
      <c r="I30" s="16"/>
      <c r="J30" s="16"/>
      <c r="K30" s="16"/>
      <c r="L30" s="16"/>
      <c r="M30" s="16"/>
      <c r="N30" s="16"/>
      <c r="O30" s="16"/>
      <c r="P30" s="16"/>
      <c r="Q30" s="16"/>
      <c r="R30" s="16"/>
      <c r="S30" s="16"/>
      <c r="T30" s="16"/>
      <c r="U30" s="16"/>
      <c r="V30" s="16"/>
    </row>
    <row r="31" spans="1:22" ht="18">
      <c r="A31" s="22" t="s">
        <v>471</v>
      </c>
      <c r="B31" s="28" t="s">
        <v>480</v>
      </c>
      <c r="C31" s="166">
        <v>1.21</v>
      </c>
      <c r="D31" s="27" t="s">
        <v>483</v>
      </c>
      <c r="E31" s="27"/>
      <c r="F31" s="16"/>
      <c r="G31" s="16"/>
      <c r="H31" s="16"/>
      <c r="I31" s="16"/>
      <c r="J31" s="16"/>
      <c r="K31" s="16"/>
      <c r="L31" s="16"/>
      <c r="M31" s="16"/>
      <c r="N31" s="16"/>
      <c r="O31" s="16"/>
      <c r="P31" s="16"/>
      <c r="Q31" s="16"/>
      <c r="R31" s="16"/>
      <c r="S31" s="16"/>
      <c r="T31" s="16"/>
      <c r="U31" s="16"/>
      <c r="V31" s="16"/>
    </row>
    <row r="32" spans="1:22" ht="18">
      <c r="A32" s="22" t="s">
        <v>472</v>
      </c>
      <c r="B32" s="28" t="s">
        <v>481</v>
      </c>
      <c r="C32" s="166">
        <v>4.7</v>
      </c>
      <c r="D32" s="13" t="s">
        <v>156</v>
      </c>
      <c r="E32" s="27"/>
      <c r="F32" s="16"/>
      <c r="G32" s="16"/>
      <c r="H32" s="16"/>
      <c r="I32" s="16"/>
      <c r="J32" s="16"/>
      <c r="K32" s="16"/>
      <c r="L32" s="16"/>
      <c r="M32" s="16"/>
      <c r="N32" s="16"/>
      <c r="O32" s="16"/>
      <c r="P32" s="16"/>
      <c r="Q32" s="16"/>
      <c r="R32" s="16"/>
      <c r="S32" s="16"/>
      <c r="T32" s="16"/>
      <c r="U32" s="16"/>
      <c r="V32" s="16"/>
    </row>
    <row r="33" spans="1:22" ht="18" hidden="1">
      <c r="A33" s="22" t="s">
        <v>484</v>
      </c>
      <c r="B33" s="28" t="s">
        <v>485</v>
      </c>
      <c r="C33" s="166"/>
      <c r="D33" s="13" t="s">
        <v>7</v>
      </c>
      <c r="E33" s="27"/>
      <c r="F33" s="16"/>
      <c r="G33" s="16"/>
      <c r="H33" s="16"/>
      <c r="I33" s="16"/>
      <c r="J33" s="16"/>
      <c r="K33" s="16"/>
      <c r="L33" s="16"/>
      <c r="M33" s="16"/>
      <c r="N33" s="16"/>
      <c r="O33" s="16"/>
      <c r="P33" s="16"/>
      <c r="Q33" s="16"/>
      <c r="R33" s="16"/>
      <c r="S33" s="16"/>
      <c r="T33" s="16"/>
      <c r="U33" s="16"/>
      <c r="V33" s="16"/>
    </row>
    <row r="34" spans="1:22" ht="18">
      <c r="A34" s="22" t="s">
        <v>473</v>
      </c>
      <c r="B34" s="28" t="s">
        <v>482</v>
      </c>
      <c r="C34" s="166">
        <v>9.09</v>
      </c>
      <c r="D34" s="27" t="s">
        <v>483</v>
      </c>
      <c r="E34" s="27"/>
      <c r="F34" s="16"/>
      <c r="G34" s="16"/>
      <c r="H34" s="16"/>
      <c r="I34" s="16"/>
      <c r="J34" s="16"/>
      <c r="K34" s="16"/>
      <c r="L34" s="16"/>
      <c r="M34" s="16"/>
      <c r="N34" s="16"/>
      <c r="O34" s="16"/>
      <c r="P34" s="16"/>
      <c r="Q34" s="16"/>
      <c r="R34" s="16"/>
      <c r="S34" s="16"/>
      <c r="T34" s="16"/>
      <c r="U34" s="16"/>
      <c r="V34" s="16"/>
    </row>
    <row r="35" spans="1:22">
      <c r="A35" s="22" t="s">
        <v>474</v>
      </c>
      <c r="B35" s="28" t="s">
        <v>476</v>
      </c>
      <c r="C35" s="166">
        <v>0.22</v>
      </c>
      <c r="D35" s="13"/>
      <c r="E35" s="27"/>
      <c r="F35" s="16"/>
      <c r="G35" s="16"/>
      <c r="H35" s="16"/>
      <c r="I35" s="16"/>
      <c r="J35" s="16"/>
      <c r="K35" s="16"/>
      <c r="L35" s="16"/>
      <c r="M35" s="16"/>
      <c r="N35" s="16"/>
      <c r="O35" s="16"/>
      <c r="P35" s="16"/>
      <c r="Q35" s="16"/>
      <c r="R35" s="16"/>
      <c r="S35" s="16"/>
      <c r="T35" s="16"/>
      <c r="U35" s="16"/>
      <c r="V35" s="16"/>
    </row>
    <row r="36" spans="1:22" ht="18">
      <c r="A36" s="22" t="s">
        <v>495</v>
      </c>
      <c r="B36" s="28" t="s">
        <v>496</v>
      </c>
      <c r="C36" s="166">
        <v>16</v>
      </c>
      <c r="D36" s="13" t="s">
        <v>11</v>
      </c>
      <c r="E36" s="27"/>
      <c r="F36" s="16"/>
      <c r="G36" s="16"/>
      <c r="H36" s="16"/>
      <c r="I36" s="16"/>
      <c r="J36" s="16"/>
      <c r="K36" s="16"/>
      <c r="L36" s="16"/>
      <c r="M36" s="16"/>
      <c r="N36" s="16"/>
      <c r="O36" s="16"/>
      <c r="P36" s="16"/>
      <c r="Q36" s="16"/>
      <c r="R36" s="16"/>
      <c r="S36" s="16"/>
      <c r="T36" s="16"/>
      <c r="U36" s="16"/>
      <c r="V36" s="16"/>
    </row>
    <row r="37" spans="1:22">
      <c r="A37" s="16"/>
      <c r="B37" s="16"/>
      <c r="C37" s="16"/>
      <c r="D37" s="16"/>
      <c r="E37" s="16"/>
      <c r="F37" s="16"/>
      <c r="G37" s="16"/>
      <c r="H37" s="16"/>
      <c r="I37" s="16"/>
      <c r="J37" s="16"/>
      <c r="K37" s="16"/>
      <c r="L37" s="16"/>
      <c r="M37" s="16"/>
      <c r="N37" s="16"/>
      <c r="O37" s="16"/>
      <c r="P37" s="16"/>
      <c r="Q37" s="16"/>
      <c r="R37" s="16"/>
      <c r="S37" s="16"/>
      <c r="T37" s="16"/>
      <c r="U37" s="16"/>
      <c r="V37" s="16"/>
    </row>
    <row r="38" spans="1:22">
      <c r="A38" s="16"/>
      <c r="B38" s="16"/>
      <c r="C38" s="16"/>
      <c r="D38" s="16"/>
      <c r="E38" s="16"/>
      <c r="F38" s="16"/>
      <c r="G38" s="16"/>
      <c r="H38" s="16"/>
      <c r="I38" s="16"/>
      <c r="J38" s="16"/>
      <c r="K38" s="16"/>
      <c r="L38" s="16"/>
      <c r="M38" s="16"/>
      <c r="N38" s="16"/>
      <c r="O38" s="16"/>
      <c r="P38" s="16"/>
      <c r="Q38" s="16"/>
      <c r="R38" s="16"/>
      <c r="S38" s="16"/>
      <c r="T38" s="16"/>
      <c r="U38" s="16"/>
      <c r="V38" s="16"/>
    </row>
    <row r="39" spans="1:22">
      <c r="A39" s="16"/>
      <c r="B39" s="16"/>
      <c r="C39" s="16"/>
      <c r="D39" s="16"/>
      <c r="E39" s="16"/>
      <c r="F39" s="16"/>
      <c r="G39" s="16"/>
      <c r="H39" s="16"/>
      <c r="I39" s="16"/>
      <c r="J39" s="16"/>
      <c r="K39" s="16"/>
      <c r="L39" s="16"/>
      <c r="M39" s="16"/>
      <c r="N39" s="16"/>
      <c r="O39" s="16"/>
      <c r="P39" s="16"/>
      <c r="Q39" s="16"/>
      <c r="R39" s="16"/>
      <c r="S39" s="16"/>
      <c r="T39" s="16"/>
      <c r="U39" s="16"/>
      <c r="V39" s="16"/>
    </row>
    <row r="40" spans="1:22">
      <c r="A40" s="16"/>
      <c r="B40" s="16"/>
      <c r="C40" s="16"/>
      <c r="D40" s="16"/>
      <c r="E40" s="16"/>
      <c r="F40" s="16"/>
      <c r="G40" s="16"/>
      <c r="H40" s="16"/>
      <c r="I40" s="16"/>
      <c r="J40" s="16"/>
      <c r="K40" s="16"/>
      <c r="L40" s="16"/>
      <c r="M40" s="16"/>
      <c r="N40" s="16"/>
      <c r="O40" s="16"/>
      <c r="P40" s="16"/>
      <c r="Q40" s="16"/>
      <c r="R40" s="16"/>
      <c r="S40" s="16"/>
      <c r="T40" s="16"/>
      <c r="U40" s="16"/>
      <c r="V40" s="16"/>
    </row>
    <row r="41" spans="1:22">
      <c r="F41" s="16"/>
      <c r="G41" s="16"/>
      <c r="H41" s="16"/>
      <c r="I41" s="16"/>
      <c r="J41" s="16"/>
      <c r="K41" s="16"/>
      <c r="L41" s="16"/>
      <c r="M41" s="16"/>
      <c r="N41" s="16"/>
      <c r="O41" s="16"/>
      <c r="P41" s="16"/>
    </row>
    <row r="42" spans="1:22">
      <c r="F42" s="16"/>
      <c r="G42" s="16"/>
      <c r="H42" s="16"/>
      <c r="I42" s="16"/>
      <c r="J42" s="16"/>
      <c r="K42" s="16"/>
      <c r="L42" s="16"/>
      <c r="M42" s="16"/>
      <c r="N42" s="16"/>
      <c r="O42" s="16"/>
      <c r="P42" s="16"/>
    </row>
    <row r="43" spans="1:22">
      <c r="F43" s="16"/>
      <c r="G43" s="16"/>
      <c r="H43" s="16"/>
      <c r="I43" s="16"/>
      <c r="J43" s="16"/>
      <c r="K43" s="16"/>
      <c r="L43" s="16"/>
      <c r="M43" s="16"/>
      <c r="N43" s="16"/>
      <c r="O43" s="16"/>
      <c r="P43" s="16"/>
    </row>
    <row r="44" spans="1:22">
      <c r="F44" s="16"/>
      <c r="G44" s="16"/>
      <c r="H44" s="16"/>
      <c r="I44" s="16"/>
      <c r="J44" s="16"/>
      <c r="K44" s="16"/>
      <c r="L44" s="16"/>
      <c r="M44" s="16"/>
      <c r="N44" s="16"/>
      <c r="O44" s="16"/>
      <c r="P44" s="16"/>
    </row>
  </sheetData>
  <mergeCells count="2">
    <mergeCell ref="A2:D2"/>
    <mergeCell ref="A24:D24"/>
  </mergeCells>
  <conditionalFormatting sqref="C33">
    <cfRule type="containsText" dxfId="0" priority="1" operator="containsText" text="Inner Loop">
      <formula>NOT(ISERROR(SEARCH("Inner Loop",C33)))</formula>
    </cfRule>
  </conditionalFormatting>
  <dataValidations count="1">
    <dataValidation errorStyle="warning" showErrorMessage="1" errorTitle="Cr value" error="Use a capacitor that is within 10% of the recommended value" promptTitle="Resonant Capacitor Value" prompt="Enter actual value of Resonant Capacitor used" sqref="C19:C21" xr:uid="{00000000-0002-0000-0300-000000000000}"/>
  </dataValidations>
  <pageMargins left="0.7" right="0.7" top="0.75" bottom="0.75"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1000000}">
          <x14:formula1>
            <xm:f>'tables and calculations'!$A$297:$A$299</xm:f>
          </x14:formula1>
          <xm:sqref>C25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2:B11"/>
  <sheetViews>
    <sheetView workbookViewId="0">
      <selection activeCell="G27" sqref="G27"/>
    </sheetView>
  </sheetViews>
  <sheetFormatPr baseColWidth="10" defaultColWidth="9.140625" defaultRowHeight="15"/>
  <sheetData>
    <row r="2" spans="1:2">
      <c r="A2" t="s">
        <v>537</v>
      </c>
      <c r="B2" t="s">
        <v>538</v>
      </c>
    </row>
    <row r="3" spans="1:2">
      <c r="B3" t="s">
        <v>541</v>
      </c>
    </row>
    <row r="4" spans="1:2">
      <c r="B4" t="s">
        <v>540</v>
      </c>
    </row>
    <row r="5" spans="1:2">
      <c r="B5" t="s">
        <v>539</v>
      </c>
    </row>
    <row r="7" spans="1:2">
      <c r="A7" t="s">
        <v>549</v>
      </c>
      <c r="B7" t="s">
        <v>552</v>
      </c>
    </row>
    <row r="8" spans="1:2">
      <c r="B8" t="s">
        <v>587</v>
      </c>
    </row>
    <row r="9" spans="1:2">
      <c r="B9" t="s">
        <v>614</v>
      </c>
    </row>
    <row r="10" spans="1:2">
      <c r="B10" t="s">
        <v>615</v>
      </c>
    </row>
    <row r="11" spans="1:2">
      <c r="B11" t="s">
        <v>633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5"/>
  <sheetViews>
    <sheetView workbookViewId="0">
      <selection activeCell="C15" sqref="C14:C15"/>
    </sheetView>
  </sheetViews>
  <sheetFormatPr baseColWidth="10" defaultColWidth="9.140625" defaultRowHeight="15"/>
  <sheetData>
    <row r="5" spans="2:2">
      <c r="B5" t="s">
        <v>548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B15:AZ95"/>
  <sheetViews>
    <sheetView topLeftCell="A72" zoomScale="70" zoomScaleNormal="70" workbookViewId="0">
      <selection activeCell="H131" sqref="H131"/>
    </sheetView>
  </sheetViews>
  <sheetFormatPr baseColWidth="10" defaultColWidth="9.140625" defaultRowHeight="15"/>
  <cols>
    <col min="2" max="2" width="10.140625" bestFit="1" customWidth="1"/>
    <col min="3" max="3" width="12" bestFit="1" customWidth="1"/>
    <col min="6" max="6" width="16.85546875" bestFit="1" customWidth="1"/>
    <col min="7" max="7" width="12" bestFit="1" customWidth="1"/>
    <col min="8" max="8" width="26.5703125" bestFit="1" customWidth="1"/>
    <col min="9" max="9" width="17.42578125" customWidth="1"/>
    <col min="10" max="10" width="25.85546875" bestFit="1" customWidth="1"/>
    <col min="11" max="12" width="17.42578125" customWidth="1"/>
  </cols>
  <sheetData>
    <row r="15" spans="6:8">
      <c r="F15" t="s">
        <v>601</v>
      </c>
      <c r="G15">
        <f>C19/(2*PI()*fllc*1000)*1000000</f>
        <v>106.73544534622266</v>
      </c>
      <c r="H15" t="s">
        <v>73</v>
      </c>
    </row>
    <row r="16" spans="6:8" ht="45">
      <c r="F16" s="123" t="s">
        <v>602</v>
      </c>
      <c r="G16">
        <f>Lr/(1-(C17^2))</f>
        <v>572.68421052631595</v>
      </c>
      <c r="H16" t="s">
        <v>73</v>
      </c>
    </row>
    <row r="17" spans="2:52">
      <c r="B17" t="s">
        <v>595</v>
      </c>
      <c r="C17">
        <f>'DESIGN INPUTS AND CALCULATIONS'!C91</f>
        <v>0.9</v>
      </c>
      <c r="F17" t="s">
        <v>604</v>
      </c>
      <c r="G17">
        <f>G15*(1-C17)/(1-C17^2)</f>
        <v>56.176550182222456</v>
      </c>
      <c r="H17" t="s">
        <v>73</v>
      </c>
    </row>
    <row r="18" spans="2:52">
      <c r="B18" t="s">
        <v>600</v>
      </c>
      <c r="C18">
        <f>1/C17</f>
        <v>1.1111111111111112</v>
      </c>
    </row>
    <row r="19" spans="2:52">
      <c r="B19" t="s">
        <v>594</v>
      </c>
      <c r="C19">
        <f>Qe_selected*Re_fl</f>
        <v>67.063858195465599</v>
      </c>
      <c r="F19" t="s">
        <v>612</v>
      </c>
      <c r="G19">
        <f>SQRT(Lr/Cr)</f>
        <v>67.333127062390318</v>
      </c>
      <c r="L19" t="str">
        <f>'DESIGN INPUTS AND CALCULATIONS'!C90</f>
        <v>Discrete Inductor</v>
      </c>
    </row>
    <row r="20" spans="2:52">
      <c r="F20" t="s">
        <v>613</v>
      </c>
      <c r="G20">
        <f>G19/Re_fl</f>
        <v>0.35140528901795304</v>
      </c>
    </row>
    <row r="21" spans="2:52">
      <c r="B21" t="s">
        <v>114</v>
      </c>
    </row>
    <row r="22" spans="2:52">
      <c r="B22" t="s">
        <v>597</v>
      </c>
    </row>
    <row r="23" spans="2:52">
      <c r="B23" s="20" t="s">
        <v>29</v>
      </c>
      <c r="C23" s="20" t="s">
        <v>27</v>
      </c>
      <c r="D23" s="20" t="s">
        <v>598</v>
      </c>
      <c r="E23" s="20" t="s">
        <v>599</v>
      </c>
      <c r="F23" s="20"/>
      <c r="G23" s="20"/>
      <c r="H23" s="20" t="s">
        <v>606</v>
      </c>
      <c r="I23" s="20" t="s">
        <v>603</v>
      </c>
      <c r="J23" s="20" t="s">
        <v>607</v>
      </c>
      <c r="K23" s="20" t="s">
        <v>605</v>
      </c>
      <c r="L23" s="20"/>
      <c r="M23" s="20"/>
      <c r="N23" s="20"/>
      <c r="O23" s="20"/>
      <c r="P23" s="20"/>
      <c r="Q23" s="20"/>
      <c r="R23" s="20"/>
      <c r="S23" s="20"/>
      <c r="T23" s="20"/>
      <c r="U23" s="20"/>
      <c r="V23" s="20"/>
      <c r="W23" s="20"/>
      <c r="X23" s="20"/>
      <c r="Y23" s="20"/>
      <c r="Z23" s="20"/>
      <c r="AA23" s="20"/>
      <c r="AB23" s="20"/>
      <c r="AC23" s="21"/>
      <c r="AD23" s="21"/>
      <c r="AE23" s="20"/>
      <c r="AF23" s="20"/>
      <c r="AG23" s="20"/>
      <c r="AH23" s="20"/>
      <c r="AI23" s="20"/>
      <c r="AJ23" s="20"/>
      <c r="AK23" s="20"/>
      <c r="AL23" s="20"/>
      <c r="AM23" s="20"/>
      <c r="AN23" s="20"/>
      <c r="AO23" s="20"/>
      <c r="AP23" s="20"/>
      <c r="AQ23" s="20"/>
      <c r="AR23" s="20"/>
      <c r="AS23" s="20"/>
      <c r="AT23" s="20"/>
      <c r="AU23" s="20"/>
      <c r="AV23" s="20"/>
      <c r="AW23" s="20"/>
      <c r="AX23" s="20"/>
      <c r="AY23" s="20"/>
      <c r="AZ23" s="20"/>
    </row>
    <row r="24" spans="2:52">
      <c r="B24" s="20">
        <f t="shared" ref="B24:B95" si="0">Qe_selected</f>
        <v>0.35</v>
      </c>
      <c r="C24" s="20">
        <f t="shared" ref="C24:C95" si="1">Ln_selected</f>
        <v>6.49</v>
      </c>
      <c r="D24" s="20">
        <v>0</v>
      </c>
      <c r="E24" s="20">
        <f>D24^2</f>
        <v>0</v>
      </c>
      <c r="F24" s="20" t="e">
        <f>($C$18*(1-(1-($C$17^2))/(E24)))^2</f>
        <v>#DIV/0!</v>
      </c>
      <c r="G24" s="20" t="e">
        <f>((B24/$C$17)*(D24-(1/D24)))^2</f>
        <v>#DIV/0!</v>
      </c>
      <c r="H24" s="20" t="e">
        <f>SQRT(F24+G24)</f>
        <v>#DIV/0!</v>
      </c>
      <c r="I24" s="20" t="e">
        <f>1/(H24)</f>
        <v>#DIV/0!</v>
      </c>
      <c r="J24" s="20" t="e">
        <f>SQRT(F24)</f>
        <v>#DIV/0!</v>
      </c>
      <c r="K24" s="20" t="e">
        <f>1/J24</f>
        <v>#DIV/0!</v>
      </c>
      <c r="L24" s="20">
        <f>IF('DESIGN INPUTS AND CALCULATIONS'!$C$90="Integrated Leakage",'Integrated Leakage'!I24,'tables and calculations'!$S66)</f>
        <v>0</v>
      </c>
      <c r="M24" s="20">
        <f>IF('DESIGN INPUTS AND CALCULATIONS'!$C$90="Integrated Leakage",'Integrated Leakage'!K24,'tables and calculations'!$AO66)</f>
        <v>0</v>
      </c>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row>
    <row r="25" spans="2:52">
      <c r="B25" s="20">
        <f t="shared" si="0"/>
        <v>0.35</v>
      </c>
      <c r="C25" s="20">
        <f t="shared" si="1"/>
        <v>6.49</v>
      </c>
      <c r="D25" s="20">
        <f>D24+0.05</f>
        <v>0.05</v>
      </c>
      <c r="E25" s="20">
        <f t="shared" ref="E25:E88" si="2">D25^2</f>
        <v>2.5000000000000005E-3</v>
      </c>
      <c r="F25" s="20">
        <f t="shared" ref="F25:F88" si="3">($C$18*(1-(1-($C$17^2))/(E25)))^2</f>
        <v>6944.4444444444362</v>
      </c>
      <c r="G25" s="20">
        <f t="shared" ref="G25:G88" si="4">((B25/$C$17)*(D25-(1/D25)))^2</f>
        <v>60.191736111111091</v>
      </c>
      <c r="H25" s="20">
        <f t="shared" ref="H25:H88" si="5">SQRT(F25+G25)</f>
        <v>83.693704545536434</v>
      </c>
      <c r="I25" s="20">
        <f t="shared" ref="I25:I88" si="6">1/(H25)</f>
        <v>1.1948329990052187E-2</v>
      </c>
      <c r="J25" s="20">
        <f t="shared" ref="J25:J88" si="7">SQRT(F25)</f>
        <v>83.333333333333286</v>
      </c>
      <c r="K25" s="20">
        <f t="shared" ref="K25:K88" si="8">1/J25</f>
        <v>1.2000000000000007E-2</v>
      </c>
      <c r="L25" s="20">
        <f>IF('DESIGN INPUTS AND CALCULATIONS'!$C$90="Integrated Leakage",'Integrated Leakage'!I25,'tables and calculations'!$S67)</f>
        <v>1.6425502116674942E-2</v>
      </c>
      <c r="M25" s="20">
        <f>IF('DESIGN INPUTS AND CALCULATIONS'!$C$90="Integrated Leakage",'Integrated Leakage'!K25,'tables and calculations'!$AO67)</f>
        <v>1.653460968359418E-2</v>
      </c>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row>
    <row r="26" spans="2:52">
      <c r="B26" s="20">
        <f t="shared" si="0"/>
        <v>0.35</v>
      </c>
      <c r="C26" s="20">
        <f t="shared" si="1"/>
        <v>6.49</v>
      </c>
      <c r="D26" s="20">
        <f t="shared" ref="D26:D89" si="9">D25+0.05</f>
        <v>0.1</v>
      </c>
      <c r="E26" s="20">
        <f t="shared" si="2"/>
        <v>1.0000000000000002E-2</v>
      </c>
      <c r="F26" s="20">
        <f t="shared" si="3"/>
        <v>399.99999999999955</v>
      </c>
      <c r="G26" s="20">
        <f t="shared" si="4"/>
        <v>14.822499999999998</v>
      </c>
      <c r="H26" s="20">
        <f t="shared" si="5"/>
        <v>20.367191755369703</v>
      </c>
      <c r="I26" s="20">
        <f t="shared" si="6"/>
        <v>4.9098570485857744E-2</v>
      </c>
      <c r="J26" s="20">
        <f t="shared" si="7"/>
        <v>19.999999999999989</v>
      </c>
      <c r="K26" s="20">
        <f t="shared" si="8"/>
        <v>5.0000000000000024E-2</v>
      </c>
      <c r="L26" s="20">
        <f>IF('DESIGN INPUTS AND CALCULATIONS'!$C$90="Integrated Leakage",'Integrated Leakage'!I26,'tables and calculations'!$S68)</f>
        <v>6.8169397570965892E-2</v>
      </c>
      <c r="M26" s="20">
        <f>IF('DESIGN INPUTS AND CALCULATIONS'!$C$90="Integrated Leakage",'Integrated Leakage'!K26,'tables and calculations'!$AO68)</f>
        <v>7.015456096316329E-2</v>
      </c>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row>
    <row r="27" spans="2:52">
      <c r="B27" s="20">
        <f t="shared" si="0"/>
        <v>0.35</v>
      </c>
      <c r="C27" s="20">
        <f t="shared" si="1"/>
        <v>6.49</v>
      </c>
      <c r="D27" s="20">
        <f t="shared" si="9"/>
        <v>0.15000000000000002</v>
      </c>
      <c r="E27" s="20">
        <f t="shared" si="2"/>
        <v>2.2500000000000006E-2</v>
      </c>
      <c r="F27" s="20">
        <f t="shared" si="3"/>
        <v>68.419448254839111</v>
      </c>
      <c r="G27" s="20">
        <f t="shared" si="4"/>
        <v>6.4224699931412861</v>
      </c>
      <c r="H27" s="20">
        <f t="shared" si="5"/>
        <v>8.6511223692640247</v>
      </c>
      <c r="I27" s="20">
        <f t="shared" si="6"/>
        <v>0.11559193793776758</v>
      </c>
      <c r="J27" s="20">
        <f t="shared" si="7"/>
        <v>8.271604938271599</v>
      </c>
      <c r="K27" s="20">
        <f t="shared" si="8"/>
        <v>0.12089552238805978</v>
      </c>
      <c r="L27" s="20">
        <f>IF('DESIGN INPUTS AND CALCULATIONS'!$C$90="Integrated Leakage",'Integrated Leakage'!I27,'tables and calculations'!$S69)</f>
        <v>0.16302888799633194</v>
      </c>
      <c r="M27" s="20">
        <f>IF('DESIGN INPUTS AND CALCULATIONS'!$C$90="Integrated Leakage",'Integrated Leakage'!K27,'tables and calculations'!$AO69)</f>
        <v>0.17562152123379146</v>
      </c>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2:52">
      <c r="B28" s="20">
        <f t="shared" si="0"/>
        <v>0.35</v>
      </c>
      <c r="C28" s="20">
        <f t="shared" si="1"/>
        <v>6.49</v>
      </c>
      <c r="D28" s="20">
        <f t="shared" si="9"/>
        <v>0.2</v>
      </c>
      <c r="E28" s="20">
        <f t="shared" si="2"/>
        <v>4.0000000000000008E-2</v>
      </c>
      <c r="F28" s="20">
        <f t="shared" si="3"/>
        <v>17.361111111111093</v>
      </c>
      <c r="G28" s="20">
        <f t="shared" si="4"/>
        <v>3.4844444444444429</v>
      </c>
      <c r="H28" s="20">
        <f t="shared" si="5"/>
        <v>4.5656933269280726</v>
      </c>
      <c r="I28" s="20">
        <f t="shared" si="6"/>
        <v>0.21902478515192528</v>
      </c>
      <c r="J28" s="20">
        <f t="shared" si="7"/>
        <v>4.1666666666666643</v>
      </c>
      <c r="K28" s="20">
        <f t="shared" si="8"/>
        <v>0.24000000000000013</v>
      </c>
      <c r="L28" s="20">
        <f>IF('DESIGN INPUTS AND CALCULATIONS'!$C$90="Integrated Leakage",'Integrated Leakage'!I28,'tables and calculations'!$S70)</f>
        <v>0.3146336639597288</v>
      </c>
      <c r="M28" s="20">
        <f>IF('DESIGN INPUTS AND CALCULATIONS'!$C$90="Integrated Leakage",'Integrated Leakage'!K28,'tables and calculations'!$AO70)</f>
        <v>0.37064475893705179</v>
      </c>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row>
    <row r="29" spans="2:52">
      <c r="B29" s="20">
        <f t="shared" si="0"/>
        <v>0.35</v>
      </c>
      <c r="C29" s="20">
        <f t="shared" si="1"/>
        <v>6.49</v>
      </c>
      <c r="D29" s="20">
        <f t="shared" si="9"/>
        <v>0.25</v>
      </c>
      <c r="E29" s="20">
        <f t="shared" si="2"/>
        <v>6.25E-2</v>
      </c>
      <c r="F29" s="20">
        <f t="shared" si="3"/>
        <v>5.1377777777777736</v>
      </c>
      <c r="G29" s="20">
        <f t="shared" si="4"/>
        <v>2.1267361111111103</v>
      </c>
      <c r="H29" s="20">
        <f t="shared" si="5"/>
        <v>2.6952762175496749</v>
      </c>
      <c r="I29" s="20">
        <f t="shared" si="6"/>
        <v>0.37101948716377514</v>
      </c>
      <c r="J29" s="20">
        <f t="shared" si="7"/>
        <v>2.2666666666666657</v>
      </c>
      <c r="K29" s="20">
        <f t="shared" si="8"/>
        <v>0.4411764705882355</v>
      </c>
      <c r="L29" s="20">
        <f>IF('DESIGN INPUTS AND CALCULATIONS'!$C$90="Integrated Leakage",'Integrated Leakage'!I29,'tables and calculations'!$S71)</f>
        <v>0.53900502697616104</v>
      </c>
      <c r="M29" s="20">
        <f>IF('DESIGN INPUTS AND CALCULATIONS'!$C$90="Integrated Leakage",'Integrated Leakage'!K29,'tables and calculations'!$AO71)</f>
        <v>0.76262907870270114</v>
      </c>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2:52">
      <c r="B30" s="20">
        <f t="shared" si="0"/>
        <v>0.35</v>
      </c>
      <c r="C30" s="20">
        <f t="shared" si="1"/>
        <v>6.49</v>
      </c>
      <c r="D30" s="20">
        <f t="shared" si="9"/>
        <v>0.3</v>
      </c>
      <c r="E30" s="20">
        <f t="shared" si="2"/>
        <v>0.09</v>
      </c>
      <c r="F30" s="20">
        <f t="shared" si="3"/>
        <v>1.5241579027587251</v>
      </c>
      <c r="G30" s="20">
        <f t="shared" si="4"/>
        <v>1.3915260631001372</v>
      </c>
      <c r="H30" s="20">
        <f t="shared" si="5"/>
        <v>1.7075373980849913</v>
      </c>
      <c r="I30" s="20">
        <f t="shared" si="6"/>
        <v>0.58563871053219874</v>
      </c>
      <c r="J30" s="20">
        <f t="shared" si="7"/>
        <v>1.2345679012345676</v>
      </c>
      <c r="K30" s="20">
        <f t="shared" si="8"/>
        <v>0.81000000000000016</v>
      </c>
      <c r="L30" s="20">
        <f>IF('DESIGN INPUTS AND CALCULATIONS'!$C$90="Integrated Leakage",'Integrated Leakage'!I30,'tables and calculations'!$S72)</f>
        <v>0.8337830611892687</v>
      </c>
      <c r="M30" s="20">
        <f>IF('DESIGN INPUTS AND CALCULATIONS'!$C$90="Integrated Leakage",'Integrated Leakage'!K30,'tables and calculations'!$AO72)</f>
        <v>1.7922410811764284</v>
      </c>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row>
    <row r="31" spans="2:52">
      <c r="B31" s="20">
        <f t="shared" si="0"/>
        <v>0.35</v>
      </c>
      <c r="C31" s="20">
        <f t="shared" si="1"/>
        <v>6.49</v>
      </c>
      <c r="D31" s="20">
        <f t="shared" si="9"/>
        <v>0.35</v>
      </c>
      <c r="E31" s="20">
        <f t="shared" si="2"/>
        <v>0.12249999999999998</v>
      </c>
      <c r="F31" s="20">
        <f t="shared" si="3"/>
        <v>0.37484381507705083</v>
      </c>
      <c r="G31" s="20">
        <f t="shared" si="4"/>
        <v>0.95062499999999972</v>
      </c>
      <c r="H31" s="20">
        <f t="shared" si="5"/>
        <v>1.1512900655686431</v>
      </c>
      <c r="I31" s="20">
        <f t="shared" si="6"/>
        <v>0.86859083553898453</v>
      </c>
      <c r="J31" s="20">
        <f t="shared" si="7"/>
        <v>0.61224489795918335</v>
      </c>
      <c r="K31" s="20">
        <f t="shared" si="8"/>
        <v>1.6333333333333342</v>
      </c>
      <c r="L31" s="20">
        <f>IF('DESIGN INPUTS AND CALCULATIONS'!$C$90="Integrated Leakage",'Integrated Leakage'!I31,'tables and calculations'!$S73)</f>
        <v>1.1317200135482444</v>
      </c>
      <c r="M31" s="20">
        <f>IF('DESIGN INPUTS AND CALCULATIONS'!$C$90="Integrated Leakage",'Integrated Leakage'!K31,'tables and calculations'!$AO73)</f>
        <v>9.6367738234578333</v>
      </c>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row>
    <row r="32" spans="2:52">
      <c r="B32" s="20">
        <f t="shared" si="0"/>
        <v>0.35</v>
      </c>
      <c r="C32" s="20">
        <f t="shared" si="1"/>
        <v>6.49</v>
      </c>
      <c r="D32" s="20">
        <f t="shared" si="9"/>
        <v>0.39999999999999997</v>
      </c>
      <c r="E32" s="20">
        <f t="shared" si="2"/>
        <v>0.15999999999999998</v>
      </c>
      <c r="F32" s="20">
        <f t="shared" si="3"/>
        <v>4.3402777777777679E-2</v>
      </c>
      <c r="G32" s="20">
        <f t="shared" si="4"/>
        <v>0.66694444444444445</v>
      </c>
      <c r="H32" s="20">
        <f t="shared" si="5"/>
        <v>0.8428209906155768</v>
      </c>
      <c r="I32" s="20">
        <f t="shared" si="6"/>
        <v>1.1864915695438758</v>
      </c>
      <c r="J32" s="20">
        <f t="shared" si="7"/>
        <v>0.20833333333333309</v>
      </c>
      <c r="K32" s="20">
        <f t="shared" si="8"/>
        <v>4.8000000000000052</v>
      </c>
      <c r="L32" s="20">
        <f>IF('DESIGN INPUTS AND CALCULATIONS'!$C$90="Integrated Leakage",'Integrated Leakage'!I32,'tables and calculations'!$S74)</f>
        <v>1.3167813812606963</v>
      </c>
      <c r="M32" s="20">
        <f>IF('DESIGN INPUTS AND CALCULATIONS'!$C$90="Integrated Leakage",'Integrated Leakage'!K32,'tables and calculations'!$AO74)</f>
        <v>5.2335548577073991</v>
      </c>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row>
    <row r="33" spans="2:52">
      <c r="B33" s="20">
        <f t="shared" si="0"/>
        <v>0.35</v>
      </c>
      <c r="C33" s="20">
        <f t="shared" si="1"/>
        <v>6.49</v>
      </c>
      <c r="D33" s="20">
        <f t="shared" si="9"/>
        <v>0.44999999999999996</v>
      </c>
      <c r="E33" s="20">
        <f t="shared" si="2"/>
        <v>0.20249999999999996</v>
      </c>
      <c r="F33" s="20">
        <f t="shared" si="3"/>
        <v>4.7041910578973101E-3</v>
      </c>
      <c r="G33" s="20">
        <f t="shared" si="4"/>
        <v>0.47499323654930653</v>
      </c>
      <c r="H33" s="20">
        <f t="shared" si="5"/>
        <v>0.69260192578941326</v>
      </c>
      <c r="I33" s="20">
        <f t="shared" si="6"/>
        <v>1.4438308106929112</v>
      </c>
      <c r="J33" s="20">
        <f t="shared" si="7"/>
        <v>6.8587105624142719E-2</v>
      </c>
      <c r="K33" s="20">
        <f t="shared" si="8"/>
        <v>14.579999999999988</v>
      </c>
      <c r="L33" s="20">
        <f>IF('DESIGN INPUTS AND CALCULATIONS'!$C$90="Integrated Leakage",'Integrated Leakage'!I33,'tables and calculations'!$S77)</f>
        <v>1.3616677833706305</v>
      </c>
      <c r="M33" s="20">
        <f>IF('DESIGN INPUTS AND CALCULATIONS'!$C$90="Integrated Leakage",'Integrated Leakage'!K33,'tables and calculations'!$AO77)</f>
        <v>2.5433482988678597</v>
      </c>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row>
    <row r="34" spans="2:52">
      <c r="B34" s="20">
        <f t="shared" si="0"/>
        <v>0.35</v>
      </c>
      <c r="C34" s="20">
        <f t="shared" si="1"/>
        <v>6.49</v>
      </c>
      <c r="D34" s="20">
        <f t="shared" si="9"/>
        <v>0.49999999999999994</v>
      </c>
      <c r="E34" s="20">
        <f t="shared" si="2"/>
        <v>0.24999999999999994</v>
      </c>
      <c r="F34" s="20">
        <f t="shared" si="3"/>
        <v>7.1111111111111111E-2</v>
      </c>
      <c r="G34" s="20">
        <f t="shared" si="4"/>
        <v>0.34027777777777796</v>
      </c>
      <c r="H34" s="20">
        <f t="shared" si="5"/>
        <v>0.64139604682979534</v>
      </c>
      <c r="I34" s="20">
        <f t="shared" si="6"/>
        <v>1.5590991010042285</v>
      </c>
      <c r="J34" s="20">
        <f t="shared" si="7"/>
        <v>0.26666666666666666</v>
      </c>
      <c r="K34" s="20">
        <f t="shared" si="8"/>
        <v>3.75</v>
      </c>
      <c r="L34" s="20">
        <f>IF('DESIGN INPUTS AND CALCULATIONS'!$C$90="Integrated Leakage",'Integrated Leakage'!I34,'tables and calculations'!$S78)</f>
        <v>1.3306151768933967</v>
      </c>
      <c r="M34" s="20">
        <f>IF('DESIGN INPUTS AND CALCULATIONS'!$C$90="Integrated Leakage",'Integrated Leakage'!K34,'tables and calculations'!$AO78)</f>
        <v>1.859591619380246</v>
      </c>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row>
    <row r="35" spans="2:52">
      <c r="B35" s="20">
        <f t="shared" si="0"/>
        <v>0.35</v>
      </c>
      <c r="C35" s="20">
        <f t="shared" si="1"/>
        <v>6.49</v>
      </c>
      <c r="D35" s="20">
        <f t="shared" si="9"/>
        <v>0.54999999999999993</v>
      </c>
      <c r="E35" s="20">
        <f t="shared" si="2"/>
        <v>0.30249999999999994</v>
      </c>
      <c r="F35" s="20">
        <f t="shared" si="3"/>
        <v>0.17075336384126777</v>
      </c>
      <c r="G35" s="20">
        <f t="shared" si="4"/>
        <v>0.24322830578512405</v>
      </c>
      <c r="H35" s="20">
        <f t="shared" si="5"/>
        <v>0.64341407322686983</v>
      </c>
      <c r="I35" s="20">
        <f t="shared" si="6"/>
        <v>1.5542090880679211</v>
      </c>
      <c r="J35" s="20">
        <f t="shared" si="7"/>
        <v>0.41322314049586789</v>
      </c>
      <c r="K35" s="20">
        <f t="shared" si="8"/>
        <v>2.4199999999999995</v>
      </c>
      <c r="L35" s="20">
        <f>IF('DESIGN INPUTS AND CALCULATIONS'!$C$90="Integrated Leakage",'Integrated Leakage'!I35,'tables and calculations'!$S81)</f>
        <v>1.2775703775644289</v>
      </c>
      <c r="M35" s="20">
        <f>IF('DESIGN INPUTS AND CALCULATIONS'!$C$90="Integrated Leakage",'Integrated Leakage'!K35,'tables and calculations'!$AO81)</f>
        <v>1.551064569260356</v>
      </c>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2:52">
      <c r="B36" s="20">
        <f t="shared" si="0"/>
        <v>0.35</v>
      </c>
      <c r="C36" s="20">
        <f t="shared" si="1"/>
        <v>6.49</v>
      </c>
      <c r="D36" s="20">
        <f t="shared" si="9"/>
        <v>0.6</v>
      </c>
      <c r="E36" s="20">
        <f t="shared" si="2"/>
        <v>0.36</v>
      </c>
      <c r="F36" s="20">
        <f t="shared" si="3"/>
        <v>0.27530102118579497</v>
      </c>
      <c r="G36" s="20">
        <f t="shared" si="4"/>
        <v>0.17207133058984914</v>
      </c>
      <c r="H36" s="20">
        <f t="shared" si="5"/>
        <v>0.66885899244582492</v>
      </c>
      <c r="I36" s="20">
        <f t="shared" si="6"/>
        <v>1.495083435064972</v>
      </c>
      <c r="J36" s="20">
        <f t="shared" si="7"/>
        <v>0.52469135802469147</v>
      </c>
      <c r="K36" s="20">
        <f t="shared" si="8"/>
        <v>1.9058823529411761</v>
      </c>
      <c r="L36" s="20">
        <f>IF('DESIGN INPUTS AND CALCULATIONS'!$C$90="Integrated Leakage",'Integrated Leakage'!I36,'tables and calculations'!$S82)</f>
        <v>1.2248413281025665</v>
      </c>
      <c r="M36" s="20">
        <f>IF('DESIGN INPUTS AND CALCULATIONS'!$C$90="Integrated Leakage",'Integrated Leakage'!K36,'tables and calculations'!$AO82)</f>
        <v>1.3772680256860315</v>
      </c>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row>
    <row r="37" spans="2:52">
      <c r="B37" s="20">
        <f t="shared" si="0"/>
        <v>0.35</v>
      </c>
      <c r="C37" s="20">
        <f t="shared" si="1"/>
        <v>6.49</v>
      </c>
      <c r="D37" s="20">
        <f t="shared" si="9"/>
        <v>0.65</v>
      </c>
      <c r="E37" s="20">
        <f t="shared" si="2"/>
        <v>0.42250000000000004</v>
      </c>
      <c r="F37" s="20">
        <f t="shared" si="3"/>
        <v>0.37385868064065636</v>
      </c>
      <c r="G37" s="20">
        <f t="shared" si="4"/>
        <v>0.11937910913872445</v>
      </c>
      <c r="H37" s="20">
        <f t="shared" si="5"/>
        <v>0.7023088991173192</v>
      </c>
      <c r="I37" s="20">
        <f t="shared" si="6"/>
        <v>1.4238748807779982</v>
      </c>
      <c r="J37" s="20">
        <f t="shared" si="7"/>
        <v>0.61143984220907321</v>
      </c>
      <c r="K37" s="20">
        <f t="shared" si="8"/>
        <v>1.6354838709677413</v>
      </c>
      <c r="L37" s="20">
        <f>IF('DESIGN INPUTS AND CALCULATIONS'!$C$90="Integrated Leakage",'Integrated Leakage'!I37,'tables and calculations'!$S83)</f>
        <v>1.1786484646230604</v>
      </c>
      <c r="M37" s="20">
        <f>IF('DESIGN INPUTS AND CALCULATIONS'!$C$90="Integrated Leakage",'Integrated Leakage'!K37,'tables and calculations'!$AO83)</f>
        <v>1.2668013828695572</v>
      </c>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row>
    <row r="38" spans="2:52">
      <c r="B38" s="20">
        <f t="shared" si="0"/>
        <v>0.35</v>
      </c>
      <c r="C38" s="20">
        <f t="shared" si="1"/>
        <v>6.49</v>
      </c>
      <c r="D38" s="20">
        <f t="shared" si="9"/>
        <v>0.70000000000000007</v>
      </c>
      <c r="E38" s="20">
        <f t="shared" si="2"/>
        <v>0.4900000000000001</v>
      </c>
      <c r="F38" s="20">
        <f t="shared" si="3"/>
        <v>0.46277014207043404</v>
      </c>
      <c r="G38" s="20">
        <f t="shared" si="4"/>
        <v>8.0277777777777712E-2</v>
      </c>
      <c r="H38" s="20">
        <f t="shared" si="5"/>
        <v>0.73691785149242506</v>
      </c>
      <c r="I38" s="20">
        <f t="shared" si="6"/>
        <v>1.3570033592954414</v>
      </c>
      <c r="J38" s="20">
        <f t="shared" si="7"/>
        <v>0.68027210884353773</v>
      </c>
      <c r="K38" s="20">
        <f t="shared" si="8"/>
        <v>1.4699999999999993</v>
      </c>
      <c r="L38" s="20">
        <f>IF('DESIGN INPUTS AND CALCULATIONS'!$C$90="Integrated Leakage",'Integrated Leakage'!I38,'tables and calculations'!$S84)</f>
        <v>1.1396060244456523</v>
      </c>
      <c r="M38" s="20">
        <f>IF('DESIGN INPUTS AND CALCULATIONS'!$C$90="Integrated Leakage",'Integrated Leakage'!K38,'tables and calculations'!$AO84)</f>
        <v>1.1910036338563148</v>
      </c>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row>
    <row r="39" spans="2:52">
      <c r="B39" s="20">
        <f t="shared" si="0"/>
        <v>0.35</v>
      </c>
      <c r="C39" s="20">
        <f t="shared" si="1"/>
        <v>6.49</v>
      </c>
      <c r="D39" s="20">
        <f t="shared" si="9"/>
        <v>0.75000000000000011</v>
      </c>
      <c r="E39" s="20">
        <f t="shared" si="2"/>
        <v>0.56250000000000022</v>
      </c>
      <c r="F39" s="20">
        <f t="shared" si="3"/>
        <v>0.54140527358634405</v>
      </c>
      <c r="G39" s="20">
        <f t="shared" si="4"/>
        <v>5.1461762688614458E-2</v>
      </c>
      <c r="H39" s="20">
        <f t="shared" si="5"/>
        <v>0.76997859468621499</v>
      </c>
      <c r="I39" s="20">
        <f t="shared" si="6"/>
        <v>1.2987374024436671</v>
      </c>
      <c r="J39" s="20">
        <f t="shared" si="7"/>
        <v>0.73580246913580283</v>
      </c>
      <c r="K39" s="20">
        <f t="shared" si="8"/>
        <v>1.3590604026845632</v>
      </c>
      <c r="L39" s="20">
        <f>IF('DESIGN INPUTS AND CALCULATIONS'!$C$90="Integrated Leakage",'Integrated Leakage'!I39,'tables and calculations'!$S85)</f>
        <v>1.1067736346418777</v>
      </c>
      <c r="M39" s="20">
        <f>IF('DESIGN INPUTS AND CALCULATIONS'!$C$90="Integrated Leakage",'Integrated Leakage'!K39,'tables and calculations'!$AO85)</f>
        <v>1.1361600305714419</v>
      </c>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row>
    <row r="40" spans="2:52">
      <c r="B40" s="20">
        <f t="shared" si="0"/>
        <v>0.35</v>
      </c>
      <c r="C40" s="20">
        <f t="shared" si="1"/>
        <v>6.49</v>
      </c>
      <c r="D40" s="20">
        <f t="shared" si="9"/>
        <v>0.80000000000000016</v>
      </c>
      <c r="E40" s="20">
        <f t="shared" si="2"/>
        <v>0.64000000000000024</v>
      </c>
      <c r="F40" s="20">
        <f t="shared" si="3"/>
        <v>0.61035156250000056</v>
      </c>
      <c r="G40" s="20">
        <f t="shared" si="4"/>
        <v>3.0624999999999937E-2</v>
      </c>
      <c r="H40" s="20">
        <f t="shared" si="5"/>
        <v>0.8006101189093231</v>
      </c>
      <c r="I40" s="20">
        <f t="shared" si="6"/>
        <v>1.249047415691307</v>
      </c>
      <c r="J40" s="20">
        <f t="shared" si="7"/>
        <v>0.78125000000000033</v>
      </c>
      <c r="K40" s="20">
        <f t="shared" si="8"/>
        <v>1.2799999999999994</v>
      </c>
      <c r="L40" s="20">
        <f>IF('DESIGN INPUTS AND CALCULATIONS'!$C$90="Integrated Leakage",'Integrated Leakage'!I40,'tables and calculations'!$S86)</f>
        <v>1.0789711375531763</v>
      </c>
      <c r="M40" s="20">
        <f>IF('DESIGN INPUTS AND CALCULATIONS'!$C$90="Integrated Leakage",'Integrated Leakage'!K40,'tables and calculations'!$AO86)</f>
        <v>1.0948965351757922</v>
      </c>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row>
    <row r="41" spans="2:52">
      <c r="B41" s="20">
        <f t="shared" si="0"/>
        <v>0.35</v>
      </c>
      <c r="C41" s="20">
        <f t="shared" si="1"/>
        <v>6.49</v>
      </c>
      <c r="D41" s="20">
        <f t="shared" si="9"/>
        <v>0.8500000000000002</v>
      </c>
      <c r="E41" s="20">
        <f t="shared" si="2"/>
        <v>0.72250000000000036</v>
      </c>
      <c r="F41" s="20">
        <f t="shared" si="3"/>
        <v>0.67062309013435129</v>
      </c>
      <c r="G41" s="20">
        <f t="shared" si="4"/>
        <v>1.6119040753556281E-2</v>
      </c>
      <c r="H41" s="20">
        <f t="shared" si="5"/>
        <v>0.82869905930193233</v>
      </c>
      <c r="I41" s="20">
        <f t="shared" si="6"/>
        <v>1.2067106735252791</v>
      </c>
      <c r="J41" s="20">
        <f t="shared" si="7"/>
        <v>0.81891580161476385</v>
      </c>
      <c r="K41" s="20">
        <f t="shared" si="8"/>
        <v>1.2211267605633798</v>
      </c>
      <c r="L41" s="20">
        <f>IF('DESIGN INPUTS AND CALCULATIONS'!$C$90="Integrated Leakage",'Integrated Leakage'!I41,'tables and calculations'!$S87)</f>
        <v>1.0551498210762893</v>
      </c>
      <c r="M41" s="20">
        <f>IF('DESIGN INPUTS AND CALCULATIONS'!$C$90="Integrated Leakage",'Integrated Leakage'!K41,'tables and calculations'!$AO87)</f>
        <v>1.0629033537583317</v>
      </c>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row>
    <row r="42" spans="2:52">
      <c r="B42" s="20">
        <f t="shared" si="0"/>
        <v>0.35</v>
      </c>
      <c r="C42" s="20">
        <f t="shared" si="1"/>
        <v>6.49</v>
      </c>
      <c r="D42" s="20">
        <f t="shared" si="9"/>
        <v>0.90000000000000024</v>
      </c>
      <c r="E42" s="20">
        <f t="shared" si="2"/>
        <v>0.81000000000000039</v>
      </c>
      <c r="F42" s="20">
        <f t="shared" si="3"/>
        <v>0.72331641706228955</v>
      </c>
      <c r="G42" s="20">
        <f t="shared" si="4"/>
        <v>6.7402072854747313E-3</v>
      </c>
      <c r="H42" s="20">
        <f t="shared" si="5"/>
        <v>0.85443351078229857</v>
      </c>
      <c r="I42" s="20">
        <f t="shared" si="6"/>
        <v>1.1703660815976473</v>
      </c>
      <c r="J42" s="20">
        <f t="shared" si="7"/>
        <v>0.85048010973936927</v>
      </c>
      <c r="K42" s="20">
        <f t="shared" si="8"/>
        <v>1.1758064516129028</v>
      </c>
      <c r="L42" s="20">
        <f>IF('DESIGN INPUTS AND CALCULATIONS'!$C$90="Integrated Leakage",'Integrated Leakage'!I42,'tables and calculations'!$S88)</f>
        <v>1.0344631144446002</v>
      </c>
      <c r="M42" s="20">
        <f>IF('DESIGN INPUTS AND CALCULATIONS'!$C$90="Integrated Leakage",'Integrated Leakage'!K42,'tables and calculations'!$AO88)</f>
        <v>1.0374982482198849</v>
      </c>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2:52">
      <c r="B43" s="20">
        <f t="shared" si="0"/>
        <v>0.35</v>
      </c>
      <c r="C43" s="20">
        <f t="shared" si="1"/>
        <v>6.49</v>
      </c>
      <c r="D43" s="20">
        <f t="shared" si="9"/>
        <v>0.95000000000000029</v>
      </c>
      <c r="E43" s="20">
        <f t="shared" si="2"/>
        <v>0.90250000000000052</v>
      </c>
      <c r="F43" s="20">
        <f t="shared" si="3"/>
        <v>0.76946752847029909</v>
      </c>
      <c r="G43" s="20">
        <f t="shared" si="4"/>
        <v>1.5929901508156172E-3</v>
      </c>
      <c r="H43" s="20">
        <f t="shared" si="5"/>
        <v>0.87810051737891304</v>
      </c>
      <c r="I43" s="20">
        <f t="shared" si="6"/>
        <v>1.1388217865819632</v>
      </c>
      <c r="J43" s="20">
        <f t="shared" si="7"/>
        <v>0.87719298245614064</v>
      </c>
      <c r="K43" s="20">
        <f t="shared" si="8"/>
        <v>1.1399999999999997</v>
      </c>
      <c r="L43" s="20">
        <f>IF('DESIGN INPUTS AND CALCULATIONS'!$C$90="Integrated Leakage",'Integrated Leakage'!I43,'tables and calculations'!$S89)</f>
        <v>1.0162500873748475</v>
      </c>
      <c r="M43" s="20">
        <f>IF('DESIGN INPUTS AND CALCULATIONS'!$C$90="Integrated Leakage",'Integrated Leakage'!K43,'tables and calculations'!$AO89)</f>
        <v>1.0169278859839719</v>
      </c>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row>
    <row r="44" spans="2:52">
      <c r="B44" s="20">
        <f t="shared" si="0"/>
        <v>0.35</v>
      </c>
      <c r="C44" s="20">
        <f t="shared" si="1"/>
        <v>6.49</v>
      </c>
      <c r="D44" s="20">
        <f t="shared" si="9"/>
        <v>1.0000000000000002</v>
      </c>
      <c r="E44" s="20">
        <f t="shared" si="2"/>
        <v>1.0000000000000004</v>
      </c>
      <c r="F44" s="20">
        <f t="shared" si="3"/>
        <v>0.81000000000000039</v>
      </c>
      <c r="G44" s="20">
        <f t="shared" si="4"/>
        <v>2.9825759533819109E-32</v>
      </c>
      <c r="H44" s="20">
        <f t="shared" si="5"/>
        <v>0.90000000000000024</v>
      </c>
      <c r="I44" s="20">
        <f t="shared" si="6"/>
        <v>1.1111111111111107</v>
      </c>
      <c r="J44" s="20">
        <f t="shared" si="7"/>
        <v>0.90000000000000024</v>
      </c>
      <c r="K44" s="20">
        <f t="shared" si="8"/>
        <v>1.1111111111111107</v>
      </c>
      <c r="L44" s="20">
        <f>IF('DESIGN INPUTS AND CALCULATIONS'!$C$90="Integrated Leakage",'Integrated Leakage'!I44,'tables and calculations'!$S90)</f>
        <v>1</v>
      </c>
      <c r="M44" s="20">
        <f>IF('DESIGN INPUTS AND CALCULATIONS'!$C$90="Integrated Leakage",'Integrated Leakage'!K44,'tables and calculations'!$AO90)</f>
        <v>1</v>
      </c>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row>
    <row r="45" spans="2:52">
      <c r="B45" s="20">
        <f t="shared" si="0"/>
        <v>0.35</v>
      </c>
      <c r="C45" s="20">
        <f t="shared" si="1"/>
        <v>6.49</v>
      </c>
      <c r="D45" s="20">
        <f t="shared" si="9"/>
        <v>1.0500000000000003</v>
      </c>
      <c r="E45" s="20">
        <f t="shared" si="2"/>
        <v>1.1025000000000005</v>
      </c>
      <c r="F45" s="20">
        <f t="shared" si="3"/>
        <v>0.84571402163694853</v>
      </c>
      <c r="G45" s="20">
        <f t="shared" si="4"/>
        <v>1.4411865569273134E-3</v>
      </c>
      <c r="H45" s="20">
        <f t="shared" si="5"/>
        <v>0.92041034772207764</v>
      </c>
      <c r="I45" s="20">
        <f t="shared" si="6"/>
        <v>1.0864719225233601</v>
      </c>
      <c r="J45" s="20">
        <f t="shared" si="7"/>
        <v>0.91962711010330078</v>
      </c>
      <c r="K45" s="20">
        <f t="shared" si="8"/>
        <v>1.0873972602739723</v>
      </c>
      <c r="L45" s="20">
        <f>IF('DESIGN INPUTS AND CALCULATIONS'!$C$90="Integrated Leakage",'Integrated Leakage'!I45,'tables and calculations'!$S91)</f>
        <v>0.98531829422439898</v>
      </c>
      <c r="M45" s="20">
        <f>IF('DESIGN INPUTS AND CALCULATIONS'!$C$90="Integrated Leakage",'Integrated Leakage'!K45,'tables and calculations'!$AO91)</f>
        <v>0.9858771125750011</v>
      </c>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row>
    <row r="46" spans="2:52">
      <c r="B46" s="20">
        <f t="shared" si="0"/>
        <v>0.35</v>
      </c>
      <c r="C46" s="20">
        <f t="shared" si="1"/>
        <v>6.49</v>
      </c>
      <c r="D46" s="20">
        <f t="shared" si="9"/>
        <v>1.1000000000000003</v>
      </c>
      <c r="E46" s="20">
        <f t="shared" si="2"/>
        <v>1.2100000000000006</v>
      </c>
      <c r="F46" s="20">
        <f t="shared" si="3"/>
        <v>0.8772928382244688</v>
      </c>
      <c r="G46" s="20">
        <f t="shared" si="4"/>
        <v>5.5119375573921348E-3</v>
      </c>
      <c r="H46" s="20">
        <f t="shared" si="5"/>
        <v>0.93957691318053405</v>
      </c>
      <c r="I46" s="20">
        <f t="shared" si="6"/>
        <v>1.0643088245058401</v>
      </c>
      <c r="J46" s="20">
        <f t="shared" si="7"/>
        <v>0.93663911845730041</v>
      </c>
      <c r="K46" s="20">
        <f t="shared" si="8"/>
        <v>1.0676470588235292</v>
      </c>
      <c r="L46" s="20">
        <f>IF('DESIGN INPUTS AND CALCULATIONS'!$C$90="Integrated Leakage",'Integrated Leakage'!I46,'tables and calculations'!$S92)</f>
        <v>0.97189889518304906</v>
      </c>
      <c r="M46" s="20">
        <f>IF('DESIGN INPUTS AND CALCULATIONS'!$C$90="Integrated Leakage",'Integrated Leakage'!K46,'tables and calculations'!$AO92)</f>
        <v>0.97395476370199285</v>
      </c>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row>
    <row r="47" spans="2:52">
      <c r="B47" s="20">
        <f t="shared" si="0"/>
        <v>0.35</v>
      </c>
      <c r="C47" s="20">
        <f t="shared" si="1"/>
        <v>6.49</v>
      </c>
      <c r="D47" s="20">
        <f t="shared" si="9"/>
        <v>1.1500000000000004</v>
      </c>
      <c r="E47" s="20">
        <f t="shared" si="2"/>
        <v>1.3225000000000009</v>
      </c>
      <c r="F47" s="20">
        <f t="shared" si="3"/>
        <v>0.90531567727546924</v>
      </c>
      <c r="G47" s="20">
        <f t="shared" si="4"/>
        <v>1.189364104179799E-2</v>
      </c>
      <c r="H47" s="20">
        <f t="shared" si="5"/>
        <v>0.95771045641011321</v>
      </c>
      <c r="I47" s="20">
        <f t="shared" si="6"/>
        <v>1.0441569195646094</v>
      </c>
      <c r="J47" s="20">
        <f t="shared" si="7"/>
        <v>0.95148078134845648</v>
      </c>
      <c r="K47" s="20">
        <f t="shared" si="8"/>
        <v>1.0509933774834435</v>
      </c>
      <c r="L47" s="20">
        <f>IF('DESIGN INPUTS AND CALCULATIONS'!$C$90="Integrated Leakage",'Integrated Leakage'!I47,'tables and calculations'!$S93)</f>
        <v>0.95950291996279424</v>
      </c>
      <c r="M47" s="20">
        <f>IF('DESIGN INPUTS AND CALCULATIONS'!$C$90="Integrated Leakage",'Integrated Leakage'!K47,'tables and calculations'!$AO93)</f>
        <v>0.96378649057761823</v>
      </c>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row>
    <row r="48" spans="2:52">
      <c r="B48" s="20">
        <f t="shared" si="0"/>
        <v>0.35</v>
      </c>
      <c r="C48" s="20">
        <f t="shared" si="1"/>
        <v>6.49</v>
      </c>
      <c r="D48" s="20">
        <f t="shared" si="9"/>
        <v>1.2000000000000004</v>
      </c>
      <c r="E48" s="20">
        <f t="shared" si="2"/>
        <v>1.4400000000000011</v>
      </c>
      <c r="F48" s="20">
        <f t="shared" si="3"/>
        <v>0.93027215744551173</v>
      </c>
      <c r="G48" s="20">
        <f t="shared" si="4"/>
        <v>2.0332647462277167E-2</v>
      </c>
      <c r="H48" s="20">
        <f t="shared" si="5"/>
        <v>0.9749896434874521</v>
      </c>
      <c r="I48" s="20">
        <f t="shared" si="6"/>
        <v>1.0256519201815191</v>
      </c>
      <c r="J48" s="20">
        <f t="shared" si="7"/>
        <v>0.96450617283950635</v>
      </c>
      <c r="K48" s="20">
        <f t="shared" si="8"/>
        <v>1.0367999999999997</v>
      </c>
      <c r="L48" s="20">
        <f>IF('DESIGN INPUTS AND CALCULATIONS'!$C$90="Integrated Leakage",'Integrated Leakage'!I48,'tables and calculations'!$S94)</f>
        <v>0.94794266616810052</v>
      </c>
      <c r="M48" s="20">
        <f>IF('DESIGN INPUTS AND CALCULATIONS'!$C$90="Integrated Leakage",'Integrated Leakage'!K48,'tables and calculations'!$AO94)</f>
        <v>0.95503591266693899</v>
      </c>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row>
    <row r="49" spans="2:52">
      <c r="B49" s="20">
        <f t="shared" si="0"/>
        <v>0.35</v>
      </c>
      <c r="C49" s="20">
        <f t="shared" si="1"/>
        <v>6.49</v>
      </c>
      <c r="D49" s="20">
        <f t="shared" si="9"/>
        <v>1.2500000000000004</v>
      </c>
      <c r="E49" s="20">
        <f t="shared" si="2"/>
        <v>1.5625000000000011</v>
      </c>
      <c r="F49" s="20">
        <f t="shared" si="3"/>
        <v>0.9525760000000002</v>
      </c>
      <c r="G49" s="20">
        <f t="shared" si="4"/>
        <v>3.0625000000000093E-2</v>
      </c>
      <c r="H49" s="20">
        <f t="shared" si="5"/>
        <v>0.99156492475278712</v>
      </c>
      <c r="I49" s="20">
        <f t="shared" si="6"/>
        <v>1.0085068310068712</v>
      </c>
      <c r="J49" s="20">
        <f t="shared" si="7"/>
        <v>0.97600000000000009</v>
      </c>
      <c r="K49" s="20">
        <f t="shared" si="8"/>
        <v>1.0245901639344261</v>
      </c>
      <c r="L49" s="20">
        <f>IF('DESIGN INPUTS AND CALCULATIONS'!$C$90="Integrated Leakage",'Integrated Leakage'!I49,'tables and calculations'!$S95)</f>
        <v>0.93706964801218851</v>
      </c>
      <c r="M49" s="20">
        <f>IF('DESIGN INPUTS AND CALCULATIONS'!$C$90="Integrated Leakage",'Integrated Leakage'!K49,'tables and calculations'!$AO95)</f>
        <v>0.94744516936370771</v>
      </c>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row>
    <row r="50" spans="2:52">
      <c r="B50" s="20">
        <f t="shared" si="0"/>
        <v>0.35</v>
      </c>
      <c r="C50" s="20">
        <f t="shared" si="1"/>
        <v>6.49</v>
      </c>
      <c r="D50" s="20">
        <f t="shared" si="9"/>
        <v>1.3000000000000005</v>
      </c>
      <c r="E50" s="20">
        <f t="shared" si="2"/>
        <v>1.6900000000000013</v>
      </c>
      <c r="F50" s="20">
        <f t="shared" si="3"/>
        <v>0.97257721290493282</v>
      </c>
      <c r="G50" s="20">
        <f t="shared" si="4"/>
        <v>4.260519395134791E-2</v>
      </c>
      <c r="H50" s="20">
        <f t="shared" si="5"/>
        <v>1.0075626069164541</v>
      </c>
      <c r="I50" s="20">
        <f t="shared" si="6"/>
        <v>0.9924941568250546</v>
      </c>
      <c r="J50" s="20">
        <f t="shared" si="7"/>
        <v>0.98619329388560173</v>
      </c>
      <c r="K50" s="20">
        <f t="shared" si="8"/>
        <v>1.0139999999999998</v>
      </c>
      <c r="L50" s="20">
        <f>IF('DESIGN INPUTS AND CALCULATIONS'!$C$90="Integrated Leakage",'Integrated Leakage'!I50,'tables and calculations'!$S96)</f>
        <v>0.9267656471850515</v>
      </c>
      <c r="M50" s="20">
        <f>IF('DESIGN INPUTS AND CALCULATIONS'!$C$90="Integrated Leakage",'Integrated Leakage'!K50,'tables and calculations'!$AO96)</f>
        <v>0.940813565891779</v>
      </c>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row>
    <row r="51" spans="2:52">
      <c r="B51" s="20">
        <f t="shared" si="0"/>
        <v>0.35</v>
      </c>
      <c r="C51" s="20">
        <f t="shared" si="1"/>
        <v>6.49</v>
      </c>
      <c r="D51" s="20">
        <f t="shared" si="9"/>
        <v>1.3500000000000005</v>
      </c>
      <c r="E51" s="20">
        <f t="shared" si="2"/>
        <v>1.8225000000000013</v>
      </c>
      <c r="F51" s="20">
        <f t="shared" si="3"/>
        <v>0.99057254558366981</v>
      </c>
      <c r="G51" s="20">
        <f t="shared" si="4"/>
        <v>5.6137794458839402E-2</v>
      </c>
      <c r="H51" s="20">
        <f t="shared" si="5"/>
        <v>1.0230886276576967</v>
      </c>
      <c r="I51" s="20">
        <f t="shared" si="6"/>
        <v>0.97743242664073315</v>
      </c>
      <c r="J51" s="20">
        <f t="shared" si="7"/>
        <v>0.99527511050144812</v>
      </c>
      <c r="K51" s="20">
        <f t="shared" si="8"/>
        <v>1.0047473200612556</v>
      </c>
      <c r="L51" s="20">
        <f>IF('DESIGN INPUTS AND CALCULATIONS'!$C$90="Integrated Leakage",'Integrated Leakage'!I51,'tables and calculations'!$S97)</f>
        <v>0.91693598612269311</v>
      </c>
      <c r="M51" s="20">
        <f>IF('DESIGN INPUTS AND CALCULATIONS'!$C$90="Integrated Leakage",'Integrated Leakage'!K51,'tables and calculations'!$AO97)</f>
        <v>0.93498278379094335</v>
      </c>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2:52">
      <c r="B52" s="20">
        <f t="shared" si="0"/>
        <v>0.35</v>
      </c>
      <c r="C52" s="20">
        <f t="shared" si="1"/>
        <v>6.49</v>
      </c>
      <c r="D52" s="20">
        <f t="shared" si="9"/>
        <v>1.4000000000000006</v>
      </c>
      <c r="E52" s="20">
        <f t="shared" si="2"/>
        <v>1.9600000000000015</v>
      </c>
      <c r="F52" s="20">
        <f t="shared" si="3"/>
        <v>1.0068142903419874</v>
      </c>
      <c r="G52" s="20">
        <f t="shared" si="4"/>
        <v>7.1111111111111291E-2</v>
      </c>
      <c r="H52" s="20">
        <f t="shared" si="5"/>
        <v>1.0382318630503973</v>
      </c>
      <c r="I52" s="20">
        <f t="shared" si="6"/>
        <v>0.96317598755053668</v>
      </c>
      <c r="J52" s="20">
        <f t="shared" si="7"/>
        <v>1.0034013605442178</v>
      </c>
      <c r="K52" s="20">
        <f t="shared" si="8"/>
        <v>0.99661016949152526</v>
      </c>
      <c r="L52" s="20">
        <f>IF('DESIGN INPUTS AND CALCULATIONS'!$C$90="Integrated Leakage",'Integrated Leakage'!I52,'tables and calculations'!$S98)</f>
        <v>0.90750443726679242</v>
      </c>
      <c r="M52" s="20">
        <f>IF('DESIGN INPUTS AND CALCULATIONS'!$C$90="Integrated Leakage",'Integrated Leakage'!K52,'tables and calculations'!$AO98)</f>
        <v>0.92982642425675766</v>
      </c>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row>
    <row r="53" spans="2:52">
      <c r="B53" s="20">
        <f t="shared" si="0"/>
        <v>0.35</v>
      </c>
      <c r="C53" s="20">
        <f t="shared" si="1"/>
        <v>6.49</v>
      </c>
      <c r="D53" s="20">
        <f t="shared" si="9"/>
        <v>1.4500000000000006</v>
      </c>
      <c r="E53" s="20">
        <f t="shared" si="2"/>
        <v>2.1025000000000018</v>
      </c>
      <c r="F53" s="20">
        <f t="shared" si="3"/>
        <v>1.0215176146397262</v>
      </c>
      <c r="G53" s="20">
        <f t="shared" si="4"/>
        <v>8.7432372175981182E-2</v>
      </c>
      <c r="H53" s="20">
        <f t="shared" si="5"/>
        <v>1.0530669431786885</v>
      </c>
      <c r="I53" s="20">
        <f t="shared" si="6"/>
        <v>0.94960724622263271</v>
      </c>
      <c r="J53" s="20">
        <f t="shared" si="7"/>
        <v>1.0107015457788349</v>
      </c>
      <c r="K53" s="20">
        <f t="shared" si="8"/>
        <v>0.98941176470588221</v>
      </c>
      <c r="L53" s="20">
        <f>IF('DESIGN INPUTS AND CALCULATIONS'!$C$90="Integrated Leakage",'Integrated Leakage'!I53,'tables and calculations'!$S99)</f>
        <v>0.89840934057290067</v>
      </c>
      <c r="M53" s="20">
        <f>IF('DESIGN INPUTS AND CALCULATIONS'!$C$90="Integrated Leakage",'Integrated Leakage'!K53,'tables and calculations'!$AO99)</f>
        <v>0.92524247796681169</v>
      </c>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row>
    <row r="54" spans="2:52">
      <c r="B54" s="20">
        <f t="shared" si="0"/>
        <v>0.35</v>
      </c>
      <c r="C54" s="20">
        <f t="shared" si="1"/>
        <v>6.49</v>
      </c>
      <c r="D54" s="20">
        <f t="shared" si="9"/>
        <v>1.5000000000000007</v>
      </c>
      <c r="E54" s="20">
        <f t="shared" si="2"/>
        <v>2.2500000000000018</v>
      </c>
      <c r="F54" s="20">
        <f t="shared" si="3"/>
        <v>1.034866636183509</v>
      </c>
      <c r="G54" s="20">
        <f t="shared" si="4"/>
        <v>0.10502400548696866</v>
      </c>
      <c r="H54" s="20">
        <f t="shared" si="5"/>
        <v>1.0676566122450035</v>
      </c>
      <c r="I54" s="20">
        <f t="shared" si="6"/>
        <v>0.93663073738405522</v>
      </c>
      <c r="J54" s="20">
        <f t="shared" si="7"/>
        <v>1.0172839506172842</v>
      </c>
      <c r="K54" s="20">
        <f t="shared" si="8"/>
        <v>0.98300970873786386</v>
      </c>
      <c r="L54" s="20">
        <f>IF('DESIGN INPUTS AND CALCULATIONS'!$C$90="Integrated Leakage",'Integrated Leakage'!I54,'tables and calculations'!$S100)</f>
        <v>0.88960061851800154</v>
      </c>
      <c r="M54" s="20">
        <f>IF('DESIGN INPUTS AND CALCULATIONS'!$C$90="Integrated Leakage",'Integrated Leakage'!K54,'tables and calculations'!$AO100)</f>
        <v>0.92114781250729094</v>
      </c>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row>
    <row r="55" spans="2:52">
      <c r="B55" s="20">
        <f t="shared" si="0"/>
        <v>0.35</v>
      </c>
      <c r="C55" s="20">
        <f t="shared" si="1"/>
        <v>6.49</v>
      </c>
      <c r="D55" s="20">
        <f t="shared" si="9"/>
        <v>1.5500000000000007</v>
      </c>
      <c r="E55" s="20">
        <f t="shared" si="2"/>
        <v>2.4025000000000021</v>
      </c>
      <c r="F55" s="20">
        <f t="shared" si="3"/>
        <v>1.0470194445437024</v>
      </c>
      <c r="G55" s="20">
        <f t="shared" si="4"/>
        <v>0.12382074517285262</v>
      </c>
      <c r="H55" s="20">
        <f t="shared" si="5"/>
        <v>1.0820536907735008</v>
      </c>
      <c r="I55" s="20">
        <f t="shared" si="6"/>
        <v>0.92416855884956584</v>
      </c>
      <c r="J55" s="20">
        <f t="shared" si="7"/>
        <v>1.023239680887964</v>
      </c>
      <c r="K55" s="20">
        <f t="shared" si="8"/>
        <v>0.97728813559322025</v>
      </c>
      <c r="L55" s="20">
        <f>IF('DESIGN INPUTS AND CALCULATIONS'!$C$90="Integrated Leakage",'Integrated Leakage'!I55,'tables and calculations'!$S101)</f>
        <v>0.88103746251954562</v>
      </c>
      <c r="M55" s="20">
        <f>IF('DESIGN INPUTS AND CALCULATIONS'!$C$90="Integrated Leakage",'Integrated Leakage'!K55,'tables and calculations'!$AO101)</f>
        <v>0.91747407663895175</v>
      </c>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2:52">
      <c r="B56" s="20">
        <f t="shared" si="0"/>
        <v>0.35</v>
      </c>
      <c r="C56" s="20">
        <f t="shared" si="1"/>
        <v>6.49</v>
      </c>
      <c r="D56" s="20">
        <f t="shared" si="9"/>
        <v>1.6000000000000008</v>
      </c>
      <c r="E56" s="20">
        <f t="shared" si="2"/>
        <v>2.5600000000000023</v>
      </c>
      <c r="F56" s="20">
        <f t="shared" si="3"/>
        <v>1.0581122504340281</v>
      </c>
      <c r="G56" s="20">
        <f t="shared" si="4"/>
        <v>0.14376736111111141</v>
      </c>
      <c r="H56" s="20">
        <f t="shared" si="5"/>
        <v>1.0963027006922583</v>
      </c>
      <c r="I56" s="20">
        <f t="shared" si="6"/>
        <v>0.9121568334808916</v>
      </c>
      <c r="J56" s="20">
        <f t="shared" si="7"/>
        <v>1.0286458333333335</v>
      </c>
      <c r="K56" s="20">
        <f t="shared" si="8"/>
        <v>0.97215189873417707</v>
      </c>
      <c r="L56" s="20">
        <f>IF('DESIGN INPUTS AND CALCULATIONS'!$C$90="Integrated Leakage",'Integrated Leakage'!I56,'tables and calculations'!$S102)</f>
        <v>0.87268652553287052</v>
      </c>
      <c r="M56" s="20">
        <f>IF('DESIGN INPUTS AND CALCULATIONS'!$C$90="Integrated Leakage",'Integrated Leakage'!K56,'tables and calculations'!$AO102)</f>
        <v>0.91416461618943035</v>
      </c>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row>
    <row r="57" spans="2:52">
      <c r="B57" s="20">
        <f t="shared" si="0"/>
        <v>0.35</v>
      </c>
      <c r="C57" s="20">
        <f t="shared" si="1"/>
        <v>6.49</v>
      </c>
      <c r="D57" s="20">
        <f t="shared" si="9"/>
        <v>1.6500000000000008</v>
      </c>
      <c r="E57" s="20">
        <f t="shared" si="2"/>
        <v>2.7225000000000028</v>
      </c>
      <c r="F57" s="20">
        <f t="shared" si="3"/>
        <v>1.0682628173731432</v>
      </c>
      <c r="G57" s="20">
        <f t="shared" si="4"/>
        <v>0.16481686250836114</v>
      </c>
      <c r="H57" s="20">
        <f t="shared" si="5"/>
        <v>1.1104412095565908</v>
      </c>
      <c r="I57" s="20">
        <f t="shared" si="6"/>
        <v>0.90054294760846376</v>
      </c>
      <c r="J57" s="20">
        <f t="shared" si="7"/>
        <v>1.033568003264973</v>
      </c>
      <c r="K57" s="20">
        <f t="shared" si="8"/>
        <v>0.96752221125370186</v>
      </c>
      <c r="L57" s="20">
        <f>IF('DESIGN INPUTS AND CALCULATIONS'!$C$90="Integrated Leakage",'Integrated Leakage'!I57,'tables and calculations'!$S103)</f>
        <v>0.864520499320796</v>
      </c>
      <c r="M57" s="20">
        <f>IF('DESIGN INPUTS AND CALCULATIONS'!$C$90="Integrated Leakage",'Integrated Leakage'!K57,'tables and calculations'!$AO103)</f>
        <v>0.91117212321118868</v>
      </c>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row>
    <row r="58" spans="2:52">
      <c r="B58" s="20">
        <f t="shared" si="0"/>
        <v>0.35</v>
      </c>
      <c r="C58" s="20">
        <f t="shared" si="1"/>
        <v>6.49</v>
      </c>
      <c r="D58" s="20">
        <f t="shared" si="9"/>
        <v>1.7000000000000008</v>
      </c>
      <c r="E58" s="20">
        <f t="shared" si="2"/>
        <v>2.8900000000000028</v>
      </c>
      <c r="F58" s="20">
        <f t="shared" si="3"/>
        <v>1.0775733049173264</v>
      </c>
      <c r="G58" s="20">
        <f t="shared" si="4"/>
        <v>0.18692906574394499</v>
      </c>
      <c r="H58" s="20">
        <f t="shared" si="5"/>
        <v>1.1245009429348076</v>
      </c>
      <c r="I58" s="20">
        <f t="shared" si="6"/>
        <v>0.88928338058136647</v>
      </c>
      <c r="J58" s="20">
        <f t="shared" si="7"/>
        <v>1.0380622837370244</v>
      </c>
      <c r="K58" s="20">
        <f t="shared" si="8"/>
        <v>0.96333333333333315</v>
      </c>
      <c r="L58" s="20">
        <f>IF('DESIGN INPUTS AND CALCULATIONS'!$C$90="Integrated Leakage",'Integrated Leakage'!I58,'tables and calculations'!$S104)</f>
        <v>0.85651698640922158</v>
      </c>
      <c r="M58" s="20">
        <f>IF('DESIGN INPUTS AND CALCULATIONS'!$C$90="Integrated Leakage",'Integrated Leakage'!K58,'tables and calculations'!$AO104)</f>
        <v>0.90845682398292027</v>
      </c>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row>
    <row r="59" spans="2:52">
      <c r="B59" s="20">
        <f t="shared" si="0"/>
        <v>0.35</v>
      </c>
      <c r="C59" s="20">
        <f t="shared" si="1"/>
        <v>6.49</v>
      </c>
      <c r="D59" s="20">
        <f t="shared" si="9"/>
        <v>1.7500000000000009</v>
      </c>
      <c r="E59" s="20">
        <f t="shared" si="2"/>
        <v>3.0625000000000031</v>
      </c>
      <c r="F59" s="20">
        <f t="shared" si="3"/>
        <v>1.0861326299227176</v>
      </c>
      <c r="G59" s="20">
        <f t="shared" si="4"/>
        <v>0.21006944444444478</v>
      </c>
      <c r="H59" s="20">
        <f t="shared" si="5"/>
        <v>1.1385087063203172</v>
      </c>
      <c r="I59" s="20">
        <f t="shared" si="6"/>
        <v>0.87834198759183835</v>
      </c>
      <c r="J59" s="20">
        <f t="shared" si="7"/>
        <v>1.0421768707482995</v>
      </c>
      <c r="K59" s="20">
        <f t="shared" si="8"/>
        <v>0.95953002610966043</v>
      </c>
      <c r="L59" s="20">
        <f>IF('DESIGN INPUTS AND CALCULATIONS'!$C$90="Integrated Leakage",'Integrated Leakage'!I59,'tables and calculations'!$S105)</f>
        <v>0.84865759958185771</v>
      </c>
      <c r="M59" s="20">
        <f>IF('DESIGN INPUTS AND CALCULATIONS'!$C$90="Integrated Leakage",'Integrated Leakage'!K59,'tables and calculations'!$AO105)</f>
        <v>0.9059850679860314</v>
      </c>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2:52">
      <c r="B60" s="20">
        <f t="shared" si="0"/>
        <v>0.35</v>
      </c>
      <c r="C60" s="20">
        <f t="shared" si="1"/>
        <v>6.49</v>
      </c>
      <c r="D60" s="20">
        <f t="shared" si="9"/>
        <v>1.8000000000000009</v>
      </c>
      <c r="E60" s="20">
        <f t="shared" si="2"/>
        <v>3.2400000000000033</v>
      </c>
      <c r="F60" s="20">
        <f t="shared" si="3"/>
        <v>1.0940184329022415</v>
      </c>
      <c r="G60" s="20">
        <f t="shared" si="4"/>
        <v>0.23420819996951728</v>
      </c>
      <c r="H60" s="20">
        <f t="shared" si="5"/>
        <v>1.1524871508488757</v>
      </c>
      <c r="I60" s="20">
        <f t="shared" si="6"/>
        <v>0.86768863259207729</v>
      </c>
      <c r="J60" s="20">
        <f t="shared" si="7"/>
        <v>1.0459533607681757</v>
      </c>
      <c r="K60" s="20">
        <f t="shared" si="8"/>
        <v>0.95606557377049173</v>
      </c>
      <c r="L60" s="20">
        <f>IF('DESIGN INPUTS AND CALCULATIONS'!$C$90="Integrated Leakage",'Integrated Leakage'!I60,'tables and calculations'!$S106)</f>
        <v>0.84092723842198314</v>
      </c>
      <c r="M60" s="20">
        <f>IF('DESIGN INPUTS AND CALCULATIONS'!$C$90="Integrated Leakage",'Integrated Leakage'!K60,'tables and calculations'!$AO106)</f>
        <v>0.90372821872444464</v>
      </c>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row>
    <row r="61" spans="2:52">
      <c r="B61" s="20">
        <f t="shared" si="0"/>
        <v>0.35</v>
      </c>
      <c r="C61" s="20">
        <f t="shared" si="1"/>
        <v>6.49</v>
      </c>
      <c r="D61" s="20">
        <f t="shared" si="9"/>
        <v>1.850000000000001</v>
      </c>
      <c r="E61" s="20">
        <f t="shared" si="2"/>
        <v>3.4225000000000034</v>
      </c>
      <c r="F61" s="20">
        <f t="shared" si="3"/>
        <v>1.1012987203933446</v>
      </c>
      <c r="G61" s="20">
        <f t="shared" si="4"/>
        <v>0.25931950531612735</v>
      </c>
      <c r="H61" s="20">
        <f t="shared" si="5"/>
        <v>1.1664554109392575</v>
      </c>
      <c r="I61" s="20">
        <f t="shared" si="6"/>
        <v>0.85729809354202091</v>
      </c>
      <c r="J61" s="20">
        <f t="shared" si="7"/>
        <v>1.049427806184563</v>
      </c>
      <c r="K61" s="20">
        <f t="shared" si="8"/>
        <v>0.95290023201856144</v>
      </c>
      <c r="L61" s="20">
        <f>IF('DESIGN INPUTS AND CALCULATIONS'!$C$90="Integrated Leakage",'Integrated Leakage'!I61,'tables and calculations'!$S107)</f>
        <v>0.83331350463879938</v>
      </c>
      <c r="M61" s="20">
        <f>IF('DESIGN INPUTS AND CALCULATIONS'!$C$90="Integrated Leakage",'Integrated Leakage'!K61,'tables and calculations'!$AO107)</f>
        <v>0.90166177419311266</v>
      </c>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row>
    <row r="62" spans="2:52">
      <c r="B62" s="20">
        <f t="shared" si="0"/>
        <v>0.35</v>
      </c>
      <c r="C62" s="20">
        <f t="shared" si="1"/>
        <v>6.49</v>
      </c>
      <c r="D62" s="20">
        <f t="shared" si="9"/>
        <v>1.900000000000001</v>
      </c>
      <c r="E62" s="20">
        <f t="shared" si="2"/>
        <v>3.6100000000000039</v>
      </c>
      <c r="F62" s="20">
        <f t="shared" si="3"/>
        <v>1.1080332409972302</v>
      </c>
      <c r="G62" s="20">
        <f t="shared" si="4"/>
        <v>0.28538088642659326</v>
      </c>
      <c r="H62" s="20">
        <f t="shared" si="5"/>
        <v>1.1804296367949356</v>
      </c>
      <c r="I62" s="20">
        <f t="shared" si="6"/>
        <v>0.84714918096699743</v>
      </c>
      <c r="J62" s="20">
        <f t="shared" si="7"/>
        <v>1.0526315789473686</v>
      </c>
      <c r="K62" s="20">
        <f t="shared" si="8"/>
        <v>0.94999999999999984</v>
      </c>
      <c r="L62" s="20">
        <f>IF('DESIGN INPUTS AND CALCULATIONS'!$C$90="Integrated Leakage",'Integrated Leakage'!I62,'tables and calculations'!$S108)</f>
        <v>0.82580622696191375</v>
      </c>
      <c r="M62" s="20">
        <f>IF('DESIGN INPUTS AND CALCULATIONS'!$C$90="Integrated Leakage",'Integrated Leakage'!K62,'tables and calculations'!$AO108)</f>
        <v>0.89976466379499975</v>
      </c>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row>
    <row r="63" spans="2:52">
      <c r="B63" s="20">
        <f t="shared" si="0"/>
        <v>0.35</v>
      </c>
      <c r="C63" s="20">
        <f t="shared" si="1"/>
        <v>6.49</v>
      </c>
      <c r="D63" s="20">
        <f t="shared" si="9"/>
        <v>1.9500000000000011</v>
      </c>
      <c r="E63" s="20">
        <f t="shared" si="2"/>
        <v>3.8025000000000042</v>
      </c>
      <c r="F63" s="20">
        <f t="shared" si="3"/>
        <v>1.1142746419620424</v>
      </c>
      <c r="G63" s="20">
        <f t="shared" si="4"/>
        <v>0.31237271308674497</v>
      </c>
      <c r="H63" s="20">
        <f t="shared" si="5"/>
        <v>1.1944234404300627</v>
      </c>
      <c r="I63" s="20">
        <f t="shared" si="6"/>
        <v>0.83722402470596291</v>
      </c>
      <c r="J63" s="20">
        <f t="shared" si="7"/>
        <v>1.055592081233107</v>
      </c>
      <c r="K63" s="20">
        <f t="shared" si="8"/>
        <v>0.94733564013840821</v>
      </c>
      <c r="L63" s="20">
        <f>IF('DESIGN INPUTS AND CALCULATIONS'!$C$90="Integrated Leakage",'Integrated Leakage'!I63,'tables and calculations'!$S109)</f>
        <v>0.8183970731278668</v>
      </c>
      <c r="M63" s="20">
        <f>IF('DESIGN INPUTS AND CALCULATIONS'!$C$90="Integrated Leakage",'Integrated Leakage'!K63,'tables and calculations'!$AO109)</f>
        <v>0.89801868207342239</v>
      </c>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row>
    <row r="64" spans="2:52">
      <c r="B64" s="20">
        <f t="shared" si="0"/>
        <v>0.35</v>
      </c>
      <c r="C64" s="20">
        <f t="shared" si="1"/>
        <v>6.49</v>
      </c>
      <c r="D64" s="20">
        <f t="shared" si="9"/>
        <v>2.0000000000000009</v>
      </c>
      <c r="E64" s="20">
        <f t="shared" si="2"/>
        <v>4.0000000000000036</v>
      </c>
      <c r="F64" s="20">
        <f t="shared" si="3"/>
        <v>1.1200694444444446</v>
      </c>
      <c r="G64" s="20">
        <f t="shared" si="4"/>
        <v>0.34027777777777823</v>
      </c>
      <c r="H64" s="20">
        <f t="shared" si="5"/>
        <v>1.2084482703956438</v>
      </c>
      <c r="I64" s="20">
        <f t="shared" si="6"/>
        <v>0.82750749411276148</v>
      </c>
      <c r="J64" s="20">
        <f t="shared" si="7"/>
        <v>1.0583333333333333</v>
      </c>
      <c r="K64" s="20">
        <f t="shared" si="8"/>
        <v>0.94488188976377951</v>
      </c>
      <c r="L64" s="20">
        <f>IF('DESIGN INPUTS AND CALCULATIONS'!$C$90="Integrated Leakage",'Integrated Leakage'!I64,'tables and calculations'!$S110)</f>
        <v>0.81107923154219586</v>
      </c>
      <c r="M64" s="20">
        <f>IF('DESIGN INPUTS AND CALCULATIONS'!$C$90="Integrated Leakage",'Integrated Leakage'!K64,'tables and calculations'!$AO110)</f>
        <v>0.8964080294333181</v>
      </c>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row>
    <row r="65" spans="2:52">
      <c r="B65" s="20">
        <f t="shared" si="0"/>
        <v>0.35</v>
      </c>
      <c r="C65" s="20">
        <f t="shared" si="1"/>
        <v>6.49</v>
      </c>
      <c r="D65" s="20">
        <f t="shared" si="9"/>
        <v>2.0500000000000007</v>
      </c>
      <c r="E65" s="20">
        <f t="shared" si="2"/>
        <v>4.2025000000000032</v>
      </c>
      <c r="F65" s="20">
        <f t="shared" si="3"/>
        <v>1.1254588685234801</v>
      </c>
      <c r="G65" s="20">
        <f t="shared" si="4"/>
        <v>0.36908094553506543</v>
      </c>
      <c r="H65" s="20">
        <f t="shared" si="5"/>
        <v>1.222513727554233</v>
      </c>
      <c r="I65" s="20">
        <f t="shared" si="6"/>
        <v>0.81798672477944678</v>
      </c>
      <c r="J65" s="20">
        <f t="shared" si="7"/>
        <v>1.0608764624231608</v>
      </c>
      <c r="K65" s="20">
        <f t="shared" si="8"/>
        <v>0.94261682242990652</v>
      </c>
      <c r="L65" s="20">
        <f>IF('DESIGN INPUTS AND CALCULATIONS'!$C$90="Integrated Leakage",'Integrated Leakage'!I65,'tables and calculations'!$S111)</f>
        <v>0.80384714902595145</v>
      </c>
      <c r="M65" s="20">
        <f>IF('DESIGN INPUTS AND CALCULATIONS'!$C$90="Integrated Leakage",'Integrated Leakage'!K65,'tables and calculations'!$AO111)</f>
        <v>0.89491893719259263</v>
      </c>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row>
    <row r="66" spans="2:52">
      <c r="B66" s="20">
        <f t="shared" si="0"/>
        <v>0.35</v>
      </c>
      <c r="C66" s="20">
        <f t="shared" si="1"/>
        <v>6.49</v>
      </c>
      <c r="D66" s="20">
        <f t="shared" si="9"/>
        <v>2.1000000000000005</v>
      </c>
      <c r="E66" s="20">
        <f t="shared" si="2"/>
        <v>4.4100000000000019</v>
      </c>
      <c r="F66" s="20">
        <f t="shared" si="3"/>
        <v>1.1304795333397957</v>
      </c>
      <c r="G66" s="20">
        <f t="shared" si="4"/>
        <v>0.39876886145404683</v>
      </c>
      <c r="H66" s="20">
        <f t="shared" si="5"/>
        <v>1.2366278319663691</v>
      </c>
      <c r="I66" s="20">
        <f t="shared" si="6"/>
        <v>0.80865073076181238</v>
      </c>
      <c r="J66" s="20">
        <f t="shared" si="7"/>
        <v>1.0632401108591585</v>
      </c>
      <c r="K66" s="20">
        <f t="shared" si="8"/>
        <v>0.94052132701421798</v>
      </c>
      <c r="L66" s="20">
        <f>IF('DESIGN INPUTS AND CALCULATIONS'!$C$90="Integrated Leakage",'Integrated Leakage'!I66,'tables and calculations'!$S112)</f>
        <v>0.7966963139685368</v>
      </c>
      <c r="M66" s="20">
        <f>IF('DESIGN INPUTS AND CALCULATIONS'!$C$90="Integrated Leakage",'Integrated Leakage'!K66,'tables and calculations'!$AO112)</f>
        <v>0.89353935959759745</v>
      </c>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row>
    <row r="67" spans="2:52">
      <c r="B67" s="20">
        <f t="shared" si="0"/>
        <v>0.35</v>
      </c>
      <c r="C67" s="20">
        <f t="shared" si="1"/>
        <v>6.49</v>
      </c>
      <c r="D67" s="20">
        <f t="shared" si="9"/>
        <v>2.1500000000000004</v>
      </c>
      <c r="E67" s="20">
        <f t="shared" si="2"/>
        <v>4.6225000000000014</v>
      </c>
      <c r="F67" s="20">
        <f t="shared" si="3"/>
        <v>1.1351640531285681</v>
      </c>
      <c r="G67" s="20">
        <f t="shared" si="4"/>
        <v>0.42932970524607905</v>
      </c>
      <c r="H67" s="20">
        <f t="shared" si="5"/>
        <v>1.2507972491074031</v>
      </c>
      <c r="I67" s="20">
        <f t="shared" si="6"/>
        <v>0.79949008579417835</v>
      </c>
      <c r="J67" s="20">
        <f t="shared" si="7"/>
        <v>1.0654407787993512</v>
      </c>
      <c r="K67" s="20">
        <f t="shared" si="8"/>
        <v>0.93857868020304558</v>
      </c>
      <c r="L67" s="20">
        <f>IF('DESIGN INPUTS AND CALCULATIONS'!$C$90="Integrated Leakage",'Integrated Leakage'!I67,'tables and calculations'!$S113)</f>
        <v>0.7896230764422566</v>
      </c>
      <c r="M67" s="20">
        <f>IF('DESIGN INPUTS AND CALCULATIONS'!$C$90="Integrated Leakage",'Integrated Leakage'!K67,'tables and calculations'!$AO113)</f>
        <v>0.89225871938337287</v>
      </c>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row>
    <row r="68" spans="2:52">
      <c r="B68" s="20">
        <f t="shared" si="0"/>
        <v>0.35</v>
      </c>
      <c r="C68" s="20">
        <f t="shared" si="1"/>
        <v>6.49</v>
      </c>
      <c r="D68" s="20">
        <f t="shared" si="9"/>
        <v>2.2000000000000002</v>
      </c>
      <c r="E68" s="20">
        <f t="shared" si="2"/>
        <v>4.8400000000000007</v>
      </c>
      <c r="F68" s="20">
        <f t="shared" si="3"/>
        <v>1.1395415461906826</v>
      </c>
      <c r="G68" s="20">
        <f t="shared" si="4"/>
        <v>0.46075298438934792</v>
      </c>
      <c r="H68" s="20">
        <f t="shared" si="5"/>
        <v>1.2650274821441747</v>
      </c>
      <c r="I68" s="20">
        <f t="shared" si="6"/>
        <v>0.79049666044016453</v>
      </c>
      <c r="J68" s="20">
        <f t="shared" si="7"/>
        <v>1.0674931129476586</v>
      </c>
      <c r="K68" s="20">
        <f t="shared" si="8"/>
        <v>0.93677419354838698</v>
      </c>
      <c r="L68" s="20">
        <f>IF('DESIGN INPUTS AND CALCULATIONS'!$C$90="Integrated Leakage",'Integrated Leakage'!I68,'tables and calculations'!$S114)</f>
        <v>0.78262449855811489</v>
      </c>
      <c r="M68" s="20">
        <f>IF('DESIGN INPUTS AND CALCULATIONS'!$C$90="Integrated Leakage",'Integrated Leakage'!K68,'tables and calculations'!$AO114)</f>
        <v>0.89106769642846839</v>
      </c>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row>
    <row r="69" spans="2:52">
      <c r="B69" s="20">
        <f t="shared" si="0"/>
        <v>0.35</v>
      </c>
      <c r="C69" s="20">
        <f t="shared" si="1"/>
        <v>6.49</v>
      </c>
      <c r="D69" s="20">
        <f t="shared" si="9"/>
        <v>2.25</v>
      </c>
      <c r="E69" s="20">
        <f t="shared" si="2"/>
        <v>5.0625</v>
      </c>
      <c r="F69" s="20">
        <f t="shared" si="3"/>
        <v>1.1436380708300642</v>
      </c>
      <c r="G69" s="20">
        <f t="shared" si="4"/>
        <v>0.49302935909160173</v>
      </c>
      <c r="H69" s="20">
        <f t="shared" si="5"/>
        <v>1.279323035797318</v>
      </c>
      <c r="I69" s="20">
        <f t="shared" si="6"/>
        <v>0.78166340479968432</v>
      </c>
      <c r="J69" s="20">
        <f t="shared" si="7"/>
        <v>1.0694101508916325</v>
      </c>
      <c r="K69" s="20">
        <f t="shared" si="8"/>
        <v>0.93509492047203679</v>
      </c>
      <c r="L69" s="20">
        <f>IF('DESIGN INPUTS AND CALCULATIONS'!$C$90="Integrated Leakage",'Integrated Leakage'!I69,'tables and calculations'!$S115)</f>
        <v>0.77569822968208424</v>
      </c>
      <c r="M69" s="20">
        <f>IF('DESIGN INPUTS AND CALCULATIONS'!$C$90="Integrated Leakage",'Integrated Leakage'!K69,'tables and calculations'!$AO115)</f>
        <v>0.88995805130722916</v>
      </c>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row>
    <row r="70" spans="2:52">
      <c r="B70" s="20">
        <f t="shared" si="0"/>
        <v>0.35</v>
      </c>
      <c r="C70" s="20">
        <f t="shared" si="1"/>
        <v>6.49</v>
      </c>
      <c r="D70" s="20">
        <f t="shared" si="9"/>
        <v>2.2999999999999998</v>
      </c>
      <c r="E70" s="20">
        <f t="shared" si="2"/>
        <v>5.2899999999999991</v>
      </c>
      <c r="F70" s="20">
        <f t="shared" si="3"/>
        <v>1.1474769998360179</v>
      </c>
      <c r="G70" s="20">
        <f t="shared" si="4"/>
        <v>0.52615049359378241</v>
      </c>
      <c r="H70" s="20">
        <f t="shared" si="5"/>
        <v>1.2936875563403245</v>
      </c>
      <c r="I70" s="20">
        <f t="shared" si="6"/>
        <v>0.77298416847176854</v>
      </c>
      <c r="J70" s="20">
        <f t="shared" si="7"/>
        <v>1.0712035286704473</v>
      </c>
      <c r="K70" s="20">
        <f t="shared" si="8"/>
        <v>0.93352941176470594</v>
      </c>
      <c r="L70" s="20">
        <f>IF('DESIGN INPUTS AND CALCULATIONS'!$C$90="Integrated Leakage",'Integrated Leakage'!I70,'tables and calculations'!$S116)</f>
        <v>0.76884240217863842</v>
      </c>
      <c r="M70" s="20">
        <f>IF('DESIGN INPUTS AND CALCULATIONS'!$C$90="Integrated Leakage",'Integrated Leakage'!K70,'tables and calculations'!$AO116)</f>
        <v>0.88892247726555096</v>
      </c>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row>
    <row r="71" spans="2:52">
      <c r="B71" s="20">
        <f t="shared" si="0"/>
        <v>0.35</v>
      </c>
      <c r="C71" s="20">
        <f t="shared" si="1"/>
        <v>6.49</v>
      </c>
      <c r="D71" s="20">
        <f t="shared" si="9"/>
        <v>2.3499999999999996</v>
      </c>
      <c r="E71" s="20">
        <f t="shared" si="2"/>
        <v>5.5224999999999982</v>
      </c>
      <c r="F71" s="20">
        <f t="shared" si="3"/>
        <v>1.1510793430964033</v>
      </c>
      <c r="G71" s="20">
        <f t="shared" si="4"/>
        <v>0.56010892937980949</v>
      </c>
      <c r="H71" s="20">
        <f t="shared" si="5"/>
        <v>1.3081239514955043</v>
      </c>
      <c r="I71" s="20">
        <f t="shared" si="6"/>
        <v>0.7644535511002275</v>
      </c>
      <c r="J71" s="20">
        <f t="shared" si="7"/>
        <v>1.072883657763694</v>
      </c>
      <c r="K71" s="20">
        <f t="shared" si="8"/>
        <v>0.93206751054852321</v>
      </c>
      <c r="L71" s="20">
        <f>IF('DESIGN INPUTS AND CALCULATIONS'!$C$90="Integrated Leakage",'Integrated Leakage'!I71,'tables and calculations'!$S117)</f>
        <v>0.76205554417258403</v>
      </c>
      <c r="M71" s="20">
        <f>IF('DESIGN INPUTS AND CALCULATIONS'!$C$90="Integrated Leakage",'Integrated Leakage'!K71,'tables and calculations'!$AO117)</f>
        <v>0.88795447547404072</v>
      </c>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row>
    <row r="72" spans="2:52">
      <c r="B72" s="20">
        <f t="shared" si="0"/>
        <v>0.35</v>
      </c>
      <c r="C72" s="20">
        <f t="shared" si="1"/>
        <v>6.49</v>
      </c>
      <c r="D72" s="20">
        <f t="shared" si="9"/>
        <v>2.3999999999999995</v>
      </c>
      <c r="E72" s="20">
        <f t="shared" si="2"/>
        <v>5.7599999999999971</v>
      </c>
      <c r="F72" s="20">
        <f t="shared" si="3"/>
        <v>1.1544640263012498</v>
      </c>
      <c r="G72" s="20">
        <f t="shared" si="4"/>
        <v>0.59489797668038347</v>
      </c>
      <c r="H72" s="20">
        <f t="shared" si="5"/>
        <v>1.3226344933433549</v>
      </c>
      <c r="I72" s="20">
        <f t="shared" si="6"/>
        <v>0.75606677811055756</v>
      </c>
      <c r="J72" s="20">
        <f t="shared" si="7"/>
        <v>1.0744598765432098</v>
      </c>
      <c r="K72" s="20">
        <f t="shared" si="8"/>
        <v>0.93070017953321371</v>
      </c>
      <c r="L72" s="20">
        <f>IF('DESIGN INPUTS AND CALCULATIONS'!$C$90="Integrated Leakage",'Integrated Leakage'!I72,'tables and calculations'!$S118)</f>
        <v>0.75533650647259987</v>
      </c>
      <c r="M72" s="20">
        <f>IF('DESIGN INPUTS AND CALCULATIONS'!$C$90="Integrated Leakage",'Integrated Leakage'!K72,'tables and calculations'!$AO118)</f>
        <v>0.88704824944300897</v>
      </c>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row>
    <row r="73" spans="2:52">
      <c r="B73" s="20">
        <f t="shared" si="0"/>
        <v>0.35</v>
      </c>
      <c r="C73" s="20">
        <f t="shared" si="1"/>
        <v>6.49</v>
      </c>
      <c r="D73" s="20">
        <f t="shared" si="9"/>
        <v>2.4499999999999993</v>
      </c>
      <c r="E73" s="20">
        <f t="shared" si="2"/>
        <v>6.0024999999999968</v>
      </c>
      <c r="F73" s="20">
        <f t="shared" si="3"/>
        <v>1.1576481323659069</v>
      </c>
      <c r="G73" s="20">
        <f t="shared" si="4"/>
        <v>0.63051162131519212</v>
      </c>
      <c r="H73" s="20">
        <f t="shared" si="5"/>
        <v>1.3372209068366749</v>
      </c>
      <c r="I73" s="20">
        <f t="shared" si="6"/>
        <v>0.74781959726130554</v>
      </c>
      <c r="J73" s="20">
        <f t="shared" si="7"/>
        <v>1.0759405803137583</v>
      </c>
      <c r="K73" s="20">
        <f t="shared" si="8"/>
        <v>0.92941935483870952</v>
      </c>
      <c r="L73" s="20">
        <f>IF('DESIGN INPUTS AND CALCULATIONS'!$C$90="Integrated Leakage",'Integrated Leakage'!I73,'tables and calculations'!$S119)</f>
        <v>0.74868440131930136</v>
      </c>
      <c r="M73" s="20">
        <f>IF('DESIGN INPUTS AND CALCULATIONS'!$C$90="Integrated Leakage",'Integrated Leakage'!K73,'tables and calculations'!$AO119)</f>
        <v>0.88619861528889077</v>
      </c>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row>
    <row r="74" spans="2:52">
      <c r="B74" s="20">
        <f t="shared" si="0"/>
        <v>0.35</v>
      </c>
      <c r="C74" s="20">
        <f t="shared" si="1"/>
        <v>6.49</v>
      </c>
      <c r="D74" s="20">
        <f t="shared" si="9"/>
        <v>2.4999999999999991</v>
      </c>
      <c r="E74" s="20">
        <f t="shared" si="2"/>
        <v>6.2499999999999956</v>
      </c>
      <c r="F74" s="20">
        <f t="shared" si="3"/>
        <v>1.1606471111111114</v>
      </c>
      <c r="G74" s="20">
        <f t="shared" si="4"/>
        <v>0.66694444444444356</v>
      </c>
      <c r="H74" s="20">
        <f t="shared" si="5"/>
        <v>1.3518844460809345</v>
      </c>
      <c r="I74" s="20">
        <f t="shared" si="6"/>
        <v>0.73970819244127328</v>
      </c>
      <c r="J74" s="20">
        <f t="shared" si="7"/>
        <v>1.0773333333333335</v>
      </c>
      <c r="K74" s="20">
        <f t="shared" si="8"/>
        <v>0.92821782178217804</v>
      </c>
      <c r="L74" s="20">
        <f>IF('DESIGN INPUTS AND CALCULATIONS'!$C$90="Integrated Leakage",'Integrated Leakage'!I74,'tables and calculations'!$S120)</f>
        <v>0.74209855103639855</v>
      </c>
      <c r="M74" s="20">
        <f>IF('DESIGN INPUTS AND CALCULATIONS'!$C$90="Integrated Leakage",'Integrated Leakage'!K74,'tables and calculations'!$AO120)</f>
        <v>0.88540092517470237</v>
      </c>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row>
    <row r="75" spans="2:52">
      <c r="B75" s="20">
        <f t="shared" si="0"/>
        <v>0.35</v>
      </c>
      <c r="C75" s="20">
        <f t="shared" si="1"/>
        <v>6.49</v>
      </c>
      <c r="D75" s="20">
        <f t="shared" si="9"/>
        <v>2.5499999999999989</v>
      </c>
      <c r="E75" s="20">
        <f t="shared" si="2"/>
        <v>6.5024999999999942</v>
      </c>
      <c r="F75" s="20">
        <f t="shared" si="3"/>
        <v>1.1634749618390705</v>
      </c>
      <c r="G75" s="20">
        <f t="shared" si="4"/>
        <v>0.70419155322501681</v>
      </c>
      <c r="H75" s="20">
        <f t="shared" si="5"/>
        <v>1.3666259601895785</v>
      </c>
      <c r="I75" s="20">
        <f t="shared" si="6"/>
        <v>0.73172911179096867</v>
      </c>
      <c r="J75" s="20">
        <f t="shared" si="7"/>
        <v>1.0786449656115169</v>
      </c>
      <c r="K75" s="20">
        <f t="shared" si="8"/>
        <v>0.92708910891089114</v>
      </c>
      <c r="L75" s="20">
        <f>IF('DESIGN INPUTS AND CALCULATIONS'!$C$90="Integrated Leakage",'Integrated Leakage'!I75,'tables and calculations'!$S121)</f>
        <v>0.73557844499827429</v>
      </c>
      <c r="M75" s="20">
        <f>IF('DESIGN INPUTS AND CALCULATIONS'!$C$90="Integrated Leakage",'Integrated Leakage'!K75,'tables and calculations'!$AO121)</f>
        <v>0.88465100174789224</v>
      </c>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row>
    <row r="76" spans="2:52">
      <c r="B76" s="20">
        <f t="shared" si="0"/>
        <v>0.35</v>
      </c>
      <c r="C76" s="20">
        <f t="shared" si="1"/>
        <v>6.49</v>
      </c>
      <c r="D76" s="20">
        <f t="shared" si="9"/>
        <v>2.5999999999999988</v>
      </c>
      <c r="E76" s="20">
        <f t="shared" si="2"/>
        <v>6.7599999999999936</v>
      </c>
      <c r="F76" s="20">
        <f t="shared" si="3"/>
        <v>1.1661443927033368</v>
      </c>
      <c r="G76" s="20">
        <f t="shared" si="4"/>
        <v>0.74224852071005787</v>
      </c>
      <c r="H76" s="20">
        <f t="shared" si="5"/>
        <v>1.3814459502323624</v>
      </c>
      <c r="I76" s="20">
        <f t="shared" si="6"/>
        <v>0.72387920774735903</v>
      </c>
      <c r="J76" s="20">
        <f t="shared" si="7"/>
        <v>1.0798816568047338</v>
      </c>
      <c r="K76" s="20">
        <f t="shared" si="8"/>
        <v>0.92602739726027394</v>
      </c>
      <c r="L76" s="20">
        <f>IF('DESIGN INPUTS AND CALCULATIONS'!$C$90="Integrated Leakage",'Integrated Leakage'!I76,'tables and calculations'!$S122)</f>
        <v>0.72912370359808865</v>
      </c>
      <c r="M76" s="20">
        <f>IF('DESIGN INPUTS AND CALCULATIONS'!$C$90="Integrated Leakage",'Integrated Leakage'!K76,'tables and calculations'!$AO122)</f>
        <v>0.88394508179725895</v>
      </c>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row>
    <row r="77" spans="2:52">
      <c r="B77" s="20">
        <f t="shared" si="0"/>
        <v>0.35</v>
      </c>
      <c r="C77" s="20">
        <f t="shared" si="1"/>
        <v>6.49</v>
      </c>
      <c r="D77" s="20">
        <f t="shared" si="9"/>
        <v>2.6499999999999986</v>
      </c>
      <c r="E77" s="20">
        <f t="shared" si="2"/>
        <v>7.0224999999999929</v>
      </c>
      <c r="F77" s="20">
        <f t="shared" si="3"/>
        <v>1.1686669601567312</v>
      </c>
      <c r="G77" s="20">
        <f t="shared" si="4"/>
        <v>0.78111133361021978</v>
      </c>
      <c r="H77" s="20">
        <f t="shared" si="5"/>
        <v>1.3963446185548003</v>
      </c>
      <c r="I77" s="20">
        <f t="shared" si="6"/>
        <v>0.7161555870319376</v>
      </c>
      <c r="J77" s="20">
        <f t="shared" si="7"/>
        <v>1.0810490091372968</v>
      </c>
      <c r="K77" s="20">
        <f t="shared" si="8"/>
        <v>0.92502744237102086</v>
      </c>
      <c r="L77" s="20">
        <f>IF('DESIGN INPUTS AND CALCULATIONS'!$C$90="Integrated Leakage",'Integrated Leakage'!I77,'tables and calculations'!$S123)</f>
        <v>0.72273404812080366</v>
      </c>
      <c r="M77" s="20">
        <f>IF('DESIGN INPUTS AND CALCULATIONS'!$C$90="Integrated Leakage",'Integrated Leakage'!K77,'tables and calculations'!$AO123)</f>
        <v>0.88327976766919303</v>
      </c>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row>
    <row r="78" spans="2:52">
      <c r="B78" s="20">
        <f t="shared" si="0"/>
        <v>0.35</v>
      </c>
      <c r="C78" s="20">
        <f t="shared" si="1"/>
        <v>6.49</v>
      </c>
      <c r="D78" s="20">
        <f t="shared" si="9"/>
        <v>2.6999999999999984</v>
      </c>
      <c r="E78" s="20">
        <f t="shared" si="2"/>
        <v>7.2899999999999912</v>
      </c>
      <c r="F78" s="20">
        <f t="shared" si="3"/>
        <v>1.1710531912523605</v>
      </c>
      <c r="G78" s="20">
        <f t="shared" si="4"/>
        <v>0.82077634676285638</v>
      </c>
      <c r="H78" s="20">
        <f t="shared" si="5"/>
        <v>1.4113219115478994</v>
      </c>
      <c r="I78" s="20">
        <f t="shared" si="6"/>
        <v>0.70855556894403149</v>
      </c>
      <c r="J78" s="20">
        <f t="shared" si="7"/>
        <v>1.0821521109586953</v>
      </c>
      <c r="K78" s="20">
        <f t="shared" si="8"/>
        <v>0.92408450704225353</v>
      </c>
      <c r="L78" s="20">
        <f>IF('DESIGN INPUTS AND CALCULATIONS'!$C$90="Integrated Leakage",'Integrated Leakage'!I78,'tables and calculations'!$S124)</f>
        <v>0.71640927560554146</v>
      </c>
      <c r="M78" s="20">
        <f>IF('DESIGN INPUTS AND CALCULATIONS'!$C$90="Integrated Leakage",'Integrated Leakage'!K78,'tables and calculations'!$AO124)</f>
        <v>0.88265198523972177</v>
      </c>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row>
    <row r="79" spans="2:52">
      <c r="B79" s="20">
        <f t="shared" si="0"/>
        <v>0.35</v>
      </c>
      <c r="C79" s="20">
        <f t="shared" si="1"/>
        <v>6.49</v>
      </c>
      <c r="D79" s="20">
        <f t="shared" si="9"/>
        <v>2.7499999999999982</v>
      </c>
      <c r="E79" s="20">
        <f t="shared" si="2"/>
        <v>7.5624999999999902</v>
      </c>
      <c r="F79" s="20">
        <f t="shared" si="3"/>
        <v>1.1733126911489045</v>
      </c>
      <c r="G79" s="20">
        <f t="shared" si="4"/>
        <v>0.86124024334251459</v>
      </c>
      <c r="H79" s="20">
        <f t="shared" si="5"/>
        <v>1.4263775567820109</v>
      </c>
      <c r="I79" s="20">
        <f t="shared" si="6"/>
        <v>0.70107665060017976</v>
      </c>
      <c r="J79" s="20">
        <f t="shared" si="7"/>
        <v>1.0831955922865013</v>
      </c>
      <c r="K79" s="20">
        <f t="shared" si="8"/>
        <v>0.92319430315361151</v>
      </c>
      <c r="L79" s="20">
        <f>IF('DESIGN INPUTS AND CALCULATIONS'!$C$90="Integrated Leakage",'Integrated Leakage'!I79,'tables and calculations'!$S125)</f>
        <v>0.71014923792943596</v>
      </c>
      <c r="M79" s="20">
        <f>IF('DESIGN INPUTS AND CALCULATIONS'!$C$90="Integrated Leakage",'Integrated Leakage'!K79,'tables and calculations'!$AO125)</f>
        <v>0.88205894744568247</v>
      </c>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row>
    <row r="80" spans="2:52">
      <c r="B80" s="20">
        <f t="shared" si="0"/>
        <v>0.35</v>
      </c>
      <c r="C80" s="20">
        <f t="shared" si="1"/>
        <v>6.49</v>
      </c>
      <c r="D80" s="20">
        <f t="shared" si="9"/>
        <v>2.799999999999998</v>
      </c>
      <c r="E80" s="20">
        <f t="shared" si="2"/>
        <v>7.8399999999999892</v>
      </c>
      <c r="F80" s="20">
        <f t="shared" si="3"/>
        <v>1.1754542378175759</v>
      </c>
      <c r="G80" s="20">
        <f t="shared" si="4"/>
        <v>0.90249999999999819</v>
      </c>
      <c r="H80" s="20">
        <f t="shared" si="5"/>
        <v>1.441511095280773</v>
      </c>
      <c r="I80" s="20">
        <f t="shared" si="6"/>
        <v>0.69371647798883096</v>
      </c>
      <c r="J80" s="20">
        <f t="shared" si="7"/>
        <v>1.0841836734693877</v>
      </c>
      <c r="K80" s="20">
        <f t="shared" si="8"/>
        <v>0.9223529411764706</v>
      </c>
      <c r="L80" s="20">
        <f>IF('DESIGN INPUTS AND CALCULATIONS'!$C$90="Integrated Leakage",'Integrated Leakage'!I80,'tables and calculations'!$S126)</f>
        <v>0.70395382446712862</v>
      </c>
      <c r="M80" s="20">
        <f>IF('DESIGN INPUTS AND CALCULATIONS'!$C$90="Integrated Leakage",'Integrated Leakage'!K80,'tables and calculations'!$AO126)</f>
        <v>0.88149812254644866</v>
      </c>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row>
    <row r="81" spans="2:52">
      <c r="B81" s="20">
        <f t="shared" si="0"/>
        <v>0.35</v>
      </c>
      <c r="C81" s="20">
        <f t="shared" si="1"/>
        <v>6.49</v>
      </c>
      <c r="D81" s="20">
        <f t="shared" si="9"/>
        <v>2.8499999999999979</v>
      </c>
      <c r="E81" s="20">
        <f t="shared" si="2"/>
        <v>8.1224999999999881</v>
      </c>
      <c r="F81" s="20">
        <f t="shared" si="3"/>
        <v>1.1774858656520251</v>
      </c>
      <c r="G81" s="20">
        <f t="shared" si="4"/>
        <v>0.9445528562444645</v>
      </c>
      <c r="H81" s="20">
        <f t="shared" si="5"/>
        <v>1.456721909595819</v>
      </c>
      <c r="I81" s="20">
        <f t="shared" si="6"/>
        <v>0.68647282189739234</v>
      </c>
      <c r="J81" s="20">
        <f t="shared" si="7"/>
        <v>1.0851202079272255</v>
      </c>
      <c r="K81" s="20">
        <f t="shared" si="8"/>
        <v>0.92155688622754484</v>
      </c>
      <c r="L81" s="20">
        <f>IF('DESIGN INPUTS AND CALCULATIONS'!$C$90="Integrated Leakage",'Integrated Leakage'!I81,'tables and calculations'!$S127)</f>
        <v>0.69782294778094167</v>
      </c>
      <c r="M81" s="20">
        <f>IF('DESIGN INPUTS AND CALCULATIONS'!$C$90="Integrated Leakage",'Integrated Leakage'!K81,'tables and calculations'!$AO127)</f>
        <v>0.88096720642456527</v>
      </c>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2:52">
      <c r="B82" s="20">
        <f t="shared" si="0"/>
        <v>0.35</v>
      </c>
      <c r="C82" s="20">
        <f t="shared" si="1"/>
        <v>6.49</v>
      </c>
      <c r="D82" s="20">
        <f t="shared" si="9"/>
        <v>2.8999999999999977</v>
      </c>
      <c r="E82" s="20">
        <f t="shared" si="2"/>
        <v>8.4099999999999859</v>
      </c>
      <c r="F82" s="20">
        <f t="shared" si="3"/>
        <v>1.1794149394339422</v>
      </c>
      <c r="G82" s="20">
        <f t="shared" si="4"/>
        <v>0.98739628748843744</v>
      </c>
      <c r="H82" s="20">
        <f t="shared" si="5"/>
        <v>1.4720092482462124</v>
      </c>
      <c r="I82" s="20">
        <f t="shared" si="6"/>
        <v>0.67934355792358259</v>
      </c>
      <c r="J82" s="20">
        <f t="shared" si="7"/>
        <v>1.0860087197780421</v>
      </c>
      <c r="K82" s="20">
        <f t="shared" si="8"/>
        <v>0.92080291970802908</v>
      </c>
      <c r="L82" s="20">
        <f>IF('DESIGN INPUTS AND CALCULATIONS'!$C$90="Integrated Leakage",'Integrated Leakage'!I82,'tables and calculations'!$S128)</f>
        <v>0.69175653188082997</v>
      </c>
      <c r="M82" s="20">
        <f>IF('DESIGN INPUTS AND CALCULATIONS'!$C$90="Integrated Leakage",'Integrated Leakage'!K82,'tables and calculations'!$AO128)</f>
        <v>0.88046409834585093</v>
      </c>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row>
    <row r="83" spans="2:52">
      <c r="B83" s="20">
        <f t="shared" si="0"/>
        <v>0.35</v>
      </c>
      <c r="C83" s="20">
        <f t="shared" si="1"/>
        <v>6.49</v>
      </c>
      <c r="D83" s="20">
        <f t="shared" si="9"/>
        <v>2.9499999999999975</v>
      </c>
      <c r="E83" s="20">
        <f t="shared" si="2"/>
        <v>8.7024999999999846</v>
      </c>
      <c r="F83" s="20">
        <f t="shared" si="3"/>
        <v>1.1812482198979721</v>
      </c>
      <c r="G83" s="20">
        <f t="shared" si="4"/>
        <v>1.0310279812633638</v>
      </c>
      <c r="H83" s="20">
        <f t="shared" si="5"/>
        <v>1.4873722470052129</v>
      </c>
      <c r="I83" s="20">
        <f t="shared" si="6"/>
        <v>0.67232664991126145</v>
      </c>
      <c r="J83" s="20">
        <f t="shared" si="7"/>
        <v>1.086852437039165</v>
      </c>
      <c r="K83" s="20">
        <f t="shared" si="8"/>
        <v>0.92008810572687227</v>
      </c>
      <c r="L83" s="20">
        <f>IF('DESIGN INPUTS AND CALCULATIONS'!$C$90="Integrated Leakage",'Integrated Leakage'!I83,'tables and calculations'!$S129)</f>
        <v>0.68575450266326432</v>
      </c>
      <c r="M83" s="20">
        <f>IF('DESIGN INPUTS AND CALCULATIONS'!$C$90="Integrated Leakage",'Integrated Leakage'!K83,'tables and calculations'!$AO129)</f>
        <v>0.87998687969175449</v>
      </c>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row>
    <row r="84" spans="2:52">
      <c r="B84" s="20">
        <f t="shared" si="0"/>
        <v>0.35</v>
      </c>
      <c r="C84" s="20">
        <f t="shared" si="1"/>
        <v>6.49</v>
      </c>
      <c r="D84" s="20">
        <f t="shared" si="9"/>
        <v>2.9999999999999973</v>
      </c>
      <c r="E84" s="20">
        <f t="shared" si="2"/>
        <v>8.999999999999984</v>
      </c>
      <c r="F84" s="20">
        <f t="shared" si="3"/>
        <v>1.1829919219631155</v>
      </c>
      <c r="G84" s="20">
        <f t="shared" si="4"/>
        <v>1.0754458161865545</v>
      </c>
      <c r="H84" s="20">
        <f t="shared" si="5"/>
        <v>1.5028099474483358</v>
      </c>
      <c r="I84" s="20">
        <f t="shared" si="6"/>
        <v>0.66542013625736818</v>
      </c>
      <c r="J84" s="20">
        <f t="shared" si="7"/>
        <v>1.0876543209876544</v>
      </c>
      <c r="K84" s="20">
        <f t="shared" si="8"/>
        <v>0.91940976163450616</v>
      </c>
      <c r="L84" s="20">
        <f>IF('DESIGN INPUTS AND CALCULATIONS'!$C$90="Integrated Leakage",'Integrated Leakage'!I84,'tables and calculations'!$S130)</f>
        <v>0.67981678019698832</v>
      </c>
      <c r="M84" s="20">
        <f>IF('DESIGN INPUTS AND CALCULATIONS'!$C$90="Integrated Leakage",'Integrated Leakage'!K84,'tables and calculations'!$AO130)</f>
        <v>0.87953379525293773</v>
      </c>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row>
    <row r="85" spans="2:52">
      <c r="B85" s="20">
        <f t="shared" si="0"/>
        <v>0.35</v>
      </c>
      <c r="C85" s="20">
        <f t="shared" si="1"/>
        <v>6.49</v>
      </c>
      <c r="D85" s="20">
        <f t="shared" si="9"/>
        <v>3.0499999999999972</v>
      </c>
      <c r="E85" s="20">
        <f t="shared" si="2"/>
        <v>9.3024999999999824</v>
      </c>
      <c r="F85" s="20">
        <f t="shared" si="3"/>
        <v>1.184651766548525</v>
      </c>
      <c r="G85" s="20">
        <f t="shared" si="4"/>
        <v>1.1206478433216847</v>
      </c>
      <c r="H85" s="20">
        <f t="shared" si="5"/>
        <v>1.5183213131186066</v>
      </c>
      <c r="I85" s="20">
        <f t="shared" si="6"/>
        <v>0.65862211862521824</v>
      </c>
      <c r="J85" s="20">
        <f t="shared" si="7"/>
        <v>1.0884170921795215</v>
      </c>
      <c r="K85" s="20">
        <f t="shared" si="8"/>
        <v>0.91876543209876549</v>
      </c>
      <c r="L85" s="20">
        <f>IF('DESIGN INPUTS AND CALCULATIONS'!$C$90="Integrated Leakage",'Integrated Leakage'!I85,'tables and calculations'!$S131)</f>
        <v>0.67394327257301689</v>
      </c>
      <c r="M85" s="20">
        <f>IF('DESIGN INPUTS AND CALCULATIONS'!$C$90="Integrated Leakage",'Integrated Leakage'!K85,'tables and calculations'!$AO131)</f>
        <v>0.8791032367361199</v>
      </c>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row>
    <row r="86" spans="2:52">
      <c r="B86" s="20">
        <f t="shared" si="0"/>
        <v>0.35</v>
      </c>
      <c r="C86" s="20">
        <f t="shared" si="1"/>
        <v>6.49</v>
      </c>
      <c r="D86" s="20">
        <f t="shared" si="9"/>
        <v>3.099999999999997</v>
      </c>
      <c r="E86" s="20">
        <f t="shared" si="2"/>
        <v>9.6099999999999817</v>
      </c>
      <c r="F86" s="20">
        <f t="shared" si="3"/>
        <v>1.1862330267650778</v>
      </c>
      <c r="G86" s="20">
        <f t="shared" si="4"/>
        <v>1.1666322696265434</v>
      </c>
      <c r="H86" s="20">
        <f t="shared" si="5"/>
        <v>1.5339052436156613</v>
      </c>
      <c r="I86" s="20">
        <f t="shared" si="6"/>
        <v>0.65193075267337841</v>
      </c>
      <c r="J86" s="20">
        <f t="shared" si="7"/>
        <v>1.0891432535553245</v>
      </c>
      <c r="K86" s="20">
        <f t="shared" si="8"/>
        <v>0.91815286624203807</v>
      </c>
      <c r="L86" s="20">
        <f>IF('DESIGN INPUTS AND CALCULATIONS'!$C$90="Integrated Leakage",'Integrated Leakage'!I86,'tables and calculations'!$S132)</f>
        <v>0.66813387107787259</v>
      </c>
      <c r="M86" s="20">
        <f>IF('DESIGN INPUTS AND CALCULATIONS'!$C$90="Integrated Leakage",'Integrated Leakage'!K86,'tables and calculations'!$AO132)</f>
        <v>0.87869372818875369</v>
      </c>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row>
    <row r="87" spans="2:52">
      <c r="B87" s="20">
        <f t="shared" si="0"/>
        <v>0.35</v>
      </c>
      <c r="C87" s="20">
        <f t="shared" si="1"/>
        <v>6.49</v>
      </c>
      <c r="D87" s="20">
        <f t="shared" si="9"/>
        <v>3.1499999999999968</v>
      </c>
      <c r="E87" s="20">
        <f t="shared" si="2"/>
        <v>9.9224999999999799</v>
      </c>
      <c r="F87" s="20">
        <f t="shared" si="3"/>
        <v>1.1877405691664908</v>
      </c>
      <c r="G87" s="20">
        <f t="shared" si="4"/>
        <v>1.2133974432251147</v>
      </c>
      <c r="H87" s="20">
        <f t="shared" si="5"/>
        <v>1.5495605868734548</v>
      </c>
      <c r="I87" s="20">
        <f t="shared" si="6"/>
        <v>0.64534424047122796</v>
      </c>
      <c r="J87" s="20">
        <f t="shared" si="7"/>
        <v>1.0898351109991322</v>
      </c>
      <c r="K87" s="20">
        <f t="shared" si="8"/>
        <v>0.91756999743128687</v>
      </c>
      <c r="L87" s="20">
        <f>IF('DESIGN INPUTS AND CALCULATIONS'!$C$90="Integrated Leakage",'Integrated Leakage'!I87,'tables and calculations'!$S133)</f>
        <v>0.66238844648437312</v>
      </c>
      <c r="M87" s="20">
        <f>IF('DESIGN INPUTS AND CALCULATIONS'!$C$90="Integrated Leakage",'Integrated Leakage'!K87,'tables and calculations'!$AO133)</f>
        <v>0.87830391308984845</v>
      </c>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row>
    <row r="88" spans="2:52">
      <c r="B88" s="20">
        <f t="shared" si="0"/>
        <v>0.35</v>
      </c>
      <c r="C88" s="20">
        <f t="shared" si="1"/>
        <v>6.49</v>
      </c>
      <c r="D88" s="20">
        <f t="shared" si="9"/>
        <v>3.1999999999999966</v>
      </c>
      <c r="E88" s="20">
        <f t="shared" si="2"/>
        <v>10.239999999999979</v>
      </c>
      <c r="F88" s="20">
        <f t="shared" si="3"/>
        <v>1.189178890652127</v>
      </c>
      <c r="G88" s="20">
        <f t="shared" si="4"/>
        <v>1.2609418402777741</v>
      </c>
      <c r="H88" s="20">
        <f t="shared" si="5"/>
        <v>1.5652861498556425</v>
      </c>
      <c r="I88" s="20">
        <f t="shared" si="6"/>
        <v>0.63886082432418145</v>
      </c>
      <c r="J88" s="20">
        <f t="shared" si="7"/>
        <v>1.0904947916666667</v>
      </c>
      <c r="K88" s="20">
        <f t="shared" si="8"/>
        <v>0.91701492537313423</v>
      </c>
      <c r="L88" s="20">
        <f>IF('DESIGN INPUTS AND CALCULATIONS'!$C$90="Integrated Leakage",'Integrated Leakage'!I88,'tables and calculations'!$S134)</f>
        <v>0.65670684628417475</v>
      </c>
      <c r="M88" s="20">
        <f>IF('DESIGN INPUTS AND CALCULATIONS'!$C$90="Integrated Leakage",'Integrated Leakage'!K88,'tables and calculations'!$AO134)</f>
        <v>0.8779325428919913</v>
      </c>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row>
    <row r="89" spans="2:52">
      <c r="B89" s="20">
        <f t="shared" si="0"/>
        <v>0.35</v>
      </c>
      <c r="C89" s="20">
        <f t="shared" si="1"/>
        <v>6.49</v>
      </c>
      <c r="D89" s="20">
        <f t="shared" si="9"/>
        <v>3.2499999999999964</v>
      </c>
      <c r="E89" s="20">
        <f t="shared" ref="E89:E95" si="10">D89^2</f>
        <v>10.562499999999977</v>
      </c>
      <c r="F89" s="20">
        <f t="shared" ref="F89:F95" si="11">($C$18*(1-(1-($C$17^2))/(E89)))^2</f>
        <v>1.1905521515353101</v>
      </c>
      <c r="G89" s="20">
        <f t="shared" ref="G89:G95" si="12">((B89/$C$17)*(D89-(1/D89)))^2</f>
        <v>1.3092640532544342</v>
      </c>
      <c r="H89" s="20">
        <f t="shared" ref="H89:H95" si="13">SQRT(F89+G89)</f>
        <v>1.5810807078671678</v>
      </c>
      <c r="I89" s="20">
        <f t="shared" ref="I89:I95" si="14">1/(H89)</f>
        <v>0.6324787817751385</v>
      </c>
      <c r="J89" s="20">
        <f t="shared" ref="J89:J95" si="15">SQRT(F89)</f>
        <v>1.0911242603550295</v>
      </c>
      <c r="K89" s="20">
        <f t="shared" ref="K89:K95" si="16">1/J89</f>
        <v>0.91648590021691978</v>
      </c>
      <c r="L89" s="20">
        <f>IF('DESIGN INPUTS AND CALCULATIONS'!$C$90="Integrated Leakage",'Integrated Leakage'!I89,'tables and calculations'!$S135)</f>
        <v>0.65108889271172488</v>
      </c>
      <c r="M89" s="20">
        <f>IF('DESIGN INPUTS AND CALCULATIONS'!$C$90="Integrated Leakage",'Integrated Leakage'!K89,'tables and calculations'!$AO135)</f>
        <v>0.87757846683039431</v>
      </c>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row>
    <row r="90" spans="2:52">
      <c r="B90" s="20">
        <f t="shared" si="0"/>
        <v>0.35</v>
      </c>
      <c r="C90" s="20">
        <f t="shared" si="1"/>
        <v>6.49</v>
      </c>
      <c r="D90" s="20">
        <f t="shared" ref="D90:D95" si="17">D89+0.05</f>
        <v>3.2999999999999963</v>
      </c>
      <c r="E90" s="20">
        <f t="shared" si="10"/>
        <v>10.889999999999976</v>
      </c>
      <c r="F90" s="20">
        <f t="shared" si="11"/>
        <v>1.1918642052240049</v>
      </c>
      <c r="G90" s="20">
        <f t="shared" si="12"/>
        <v>1.3583627804419012</v>
      </c>
      <c r="H90" s="20">
        <f t="shared" si="13"/>
        <v>1.596943012654461</v>
      </c>
      <c r="I90" s="20">
        <f t="shared" si="14"/>
        <v>0.62619642158538014</v>
      </c>
      <c r="J90" s="20">
        <f t="shared" si="15"/>
        <v>1.0917253341495767</v>
      </c>
      <c r="K90" s="20">
        <f t="shared" si="16"/>
        <v>0.91598130841121483</v>
      </c>
      <c r="L90" s="20">
        <f>IF('DESIGN INPUTS AND CALCULATIONS'!$C$90="Integrated Leakage",'Integrated Leakage'!I90,'tables and calculations'!$S136)</f>
        <v>0.64553438143099973</v>
      </c>
      <c r="M90" s="20">
        <f>IF('DESIGN INPUTS AND CALCULATIONS'!$C$90="Integrated Leakage",'Integrated Leakage'!K90,'tables and calculations'!$AO136)</f>
        <v>0.87724062284077298</v>
      </c>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row>
    <row r="91" spans="2:52">
      <c r="B91" s="20">
        <f t="shared" si="0"/>
        <v>0.35</v>
      </c>
      <c r="C91" s="20">
        <f t="shared" si="1"/>
        <v>6.49</v>
      </c>
      <c r="D91" s="20">
        <f t="shared" si="17"/>
        <v>3.3499999999999961</v>
      </c>
      <c r="E91" s="20">
        <f t="shared" si="10"/>
        <v>11.222499999999973</v>
      </c>
      <c r="F91" s="20">
        <f t="shared" si="11"/>
        <v>1.1931186249031891</v>
      </c>
      <c r="G91" s="20">
        <f t="shared" si="12"/>
        <v>1.4082368165391901</v>
      </c>
      <c r="H91" s="20">
        <f t="shared" si="13"/>
        <v>1.6128717994442023</v>
      </c>
      <c r="I91" s="20">
        <f t="shared" si="14"/>
        <v>0.62001208052902979</v>
      </c>
      <c r="J91" s="20">
        <f t="shared" si="15"/>
        <v>1.0922996955520903</v>
      </c>
      <c r="K91" s="20">
        <f t="shared" si="16"/>
        <v>0.91549966009517336</v>
      </c>
      <c r="L91" s="20">
        <f>IF('DESIGN INPUTS AND CALCULATIONS'!$C$90="Integrated Leakage",'Integrated Leakage'!I91,'tables and calculations'!$S137)</f>
        <v>0.64004308077490213</v>
      </c>
      <c r="M91" s="20">
        <f>IF('DESIGN INPUTS AND CALCULATIONS'!$C$90="Integrated Leakage",'Integrated Leakage'!K91,'tables and calculations'!$AO137)</f>
        <v>0.87691802944983765</v>
      </c>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row>
    <row r="92" spans="2:52">
      <c r="B92" s="20">
        <f t="shared" si="0"/>
        <v>0.35</v>
      </c>
      <c r="C92" s="20">
        <f t="shared" si="1"/>
        <v>6.49</v>
      </c>
      <c r="D92" s="20">
        <f t="shared" si="17"/>
        <v>3.3999999999999959</v>
      </c>
      <c r="E92" s="20">
        <f t="shared" si="10"/>
        <v>11.559999999999972</v>
      </c>
      <c r="F92" s="20">
        <f t="shared" si="11"/>
        <v>1.1943187275588705</v>
      </c>
      <c r="G92" s="20">
        <f t="shared" si="12"/>
        <v>1.4588850442137595</v>
      </c>
      <c r="H92" s="20">
        <f t="shared" si="13"/>
        <v>1.6288657930512969</v>
      </c>
      <c r="I92" s="20">
        <f t="shared" si="14"/>
        <v>0.61392412086126213</v>
      </c>
      <c r="J92" s="20">
        <f t="shared" si="15"/>
        <v>1.0928489042675893</v>
      </c>
      <c r="K92" s="20">
        <f t="shared" si="16"/>
        <v>0.91503957783641166</v>
      </c>
      <c r="L92" s="20">
        <f>IF('DESIGN INPUTS AND CALCULATIONS'!$C$90="Integrated Leakage",'Integrated Leakage'!I92,'tables and calculations'!$S138)</f>
        <v>0.63461473144310432</v>
      </c>
      <c r="M92" s="20">
        <f>IF('DESIGN INPUTS AND CALCULATIONS'!$C$90="Integrated Leakage",'Integrated Leakage'!K92,'tables and calculations'!$AO138)</f>
        <v>0.87660977852073585</v>
      </c>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row>
    <row r="93" spans="2:52">
      <c r="B93" s="20">
        <f t="shared" si="0"/>
        <v>0.35</v>
      </c>
      <c r="C93" s="20">
        <f t="shared" si="1"/>
        <v>6.49</v>
      </c>
      <c r="D93" s="20">
        <f t="shared" si="17"/>
        <v>3.4499999999999957</v>
      </c>
      <c r="E93" s="20">
        <f t="shared" si="10"/>
        <v>11.902499999999971</v>
      </c>
      <c r="F93" s="20">
        <f t="shared" si="11"/>
        <v>1.1954675956410745</v>
      </c>
      <c r="G93" s="20">
        <f t="shared" si="12"/>
        <v>1.5103064265080688</v>
      </c>
      <c r="H93" s="20">
        <f t="shared" si="13"/>
        <v>1.6449237131700496</v>
      </c>
      <c r="I93" s="20">
        <f t="shared" si="14"/>
        <v>0.60793092834246321</v>
      </c>
      <c r="J93" s="20">
        <f t="shared" si="15"/>
        <v>1.0933744078041494</v>
      </c>
      <c r="K93" s="20">
        <f t="shared" si="16"/>
        <v>0.91459978655282825</v>
      </c>
      <c r="L93" s="20">
        <f>IF('DESIGN INPUTS AND CALCULATIONS'!$C$90="Integrated Leakage",'Integrated Leakage'!I93,'tables and calculations'!$S139)</f>
        <v>0.62924904657769176</v>
      </c>
      <c r="M93" s="20">
        <f>IF('DESIGN INPUTS AND CALCULATIONS'!$C$90="Integrated Leakage",'Integrated Leakage'!K93,'tables and calculations'!$AO139)</f>
        <v>0.8763150287516418</v>
      </c>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row>
    <row r="94" spans="2:52">
      <c r="B94" s="20">
        <f t="shared" si="0"/>
        <v>0.35</v>
      </c>
      <c r="C94" s="20">
        <f t="shared" si="1"/>
        <v>6.49</v>
      </c>
      <c r="D94" s="20">
        <f t="shared" si="17"/>
        <v>3.4999999999999956</v>
      </c>
      <c r="E94" s="20">
        <f t="shared" si="10"/>
        <v>12.249999999999968</v>
      </c>
      <c r="F94" s="20">
        <f t="shared" si="11"/>
        <v>1.1965680966264056</v>
      </c>
      <c r="G94" s="20">
        <f t="shared" si="12"/>
        <v>1.5624999999999951</v>
      </c>
      <c r="H94" s="20">
        <f t="shared" si="13"/>
        <v>1.6610442789481563</v>
      </c>
      <c r="I94" s="20">
        <f t="shared" si="14"/>
        <v>0.6020309107191546</v>
      </c>
      <c r="J94" s="20">
        <f t="shared" si="15"/>
        <v>1.0938775510204082</v>
      </c>
      <c r="K94" s="20">
        <f t="shared" si="16"/>
        <v>0.91417910447761197</v>
      </c>
      <c r="L94" s="20">
        <f>IF('DESIGN INPUTS AND CALCULATIONS'!$C$90="Integrated Leakage",'Integrated Leakage'!I94,'tables and calculations'!$S140)</f>
        <v>0.62394571214765548</v>
      </c>
      <c r="M94" s="20">
        <f>IF('DESIGN INPUTS AND CALCULATIONS'!$C$90="Integrated Leakage",'Integrated Leakage'!K94,'tables and calculations'!$AO140)</f>
        <v>0.87603299983916638</v>
      </c>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2:52">
      <c r="B95" s="20">
        <f t="shared" si="0"/>
        <v>0.35</v>
      </c>
      <c r="C95" s="20">
        <f t="shared" si="1"/>
        <v>6.49</v>
      </c>
      <c r="D95" s="20">
        <f t="shared" si="17"/>
        <v>3.5499999999999954</v>
      </c>
      <c r="E95" s="20">
        <f t="shared" si="10"/>
        <v>12.602499999999967</v>
      </c>
      <c r="F95" s="20">
        <f t="shared" si="11"/>
        <v>1.1976229007089738</v>
      </c>
      <c r="G95" s="20">
        <f t="shared" si="12"/>
        <v>1.6154648686327611</v>
      </c>
      <c r="H95" s="20">
        <f t="shared" si="13"/>
        <v>1.6772262129306632</v>
      </c>
      <c r="I95" s="20">
        <f t="shared" si="14"/>
        <v>0.59622249657824788</v>
      </c>
      <c r="J95" s="20">
        <f t="shared" si="15"/>
        <v>1.0943595847384779</v>
      </c>
      <c r="K95" s="20">
        <f t="shared" si="16"/>
        <v>0.91377643504531714</v>
      </c>
      <c r="L95" s="20">
        <f>IF('DESIGN INPUTS AND CALCULATIONS'!$C$90="Integrated Leakage",'Integrated Leakage'!I95,'tables and calculations'!$S141)</f>
        <v>0.61870438758333401</v>
      </c>
      <c r="M95" s="20">
        <f>IF('DESIGN INPUTS AND CALCULATIONS'!$C$90="Integrated Leakage",'Integrated Leakage'!K95,'tables and calculations'!$AO141)</f>
        <v>0.87576296722976765</v>
      </c>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U79"/>
  <sheetViews>
    <sheetView zoomScale="85" zoomScaleNormal="85" workbookViewId="0">
      <selection activeCell="G22" sqref="G22"/>
    </sheetView>
  </sheetViews>
  <sheetFormatPr baseColWidth="10" defaultColWidth="9" defaultRowHeight="15"/>
  <cols>
    <col min="1" max="1" width="2.42578125" style="176" customWidth="1"/>
    <col min="2" max="2" width="35.28515625" style="176" customWidth="1"/>
    <col min="3" max="5" width="9" style="176"/>
    <col min="6" max="6" width="1" style="176" customWidth="1"/>
    <col min="7" max="7" width="29.7109375" style="176" customWidth="1"/>
    <col min="8" max="8" width="12.42578125" style="176" customWidth="1"/>
    <col min="9" max="9" width="10.140625" style="176" customWidth="1"/>
    <col min="10" max="10" width="6.85546875" style="176" customWidth="1"/>
    <col min="11" max="11" width="1" style="176" customWidth="1"/>
    <col min="12" max="13" width="9" style="176"/>
    <col min="14" max="14" width="16.140625" style="176" customWidth="1"/>
    <col min="15" max="15" width="9" style="176"/>
    <col min="16" max="16" width="8.140625" style="176" customWidth="1"/>
    <col min="17" max="17" width="5.7109375" style="176" customWidth="1"/>
    <col min="18" max="18" width="10.5703125" style="176" customWidth="1"/>
    <col min="19" max="16384" width="9" style="176"/>
  </cols>
  <sheetData>
    <row r="2" spans="2:21" ht="12" customHeight="1"/>
    <row r="3" spans="2:21" ht="22.5" customHeight="1">
      <c r="C3" s="442" t="s">
        <v>636</v>
      </c>
      <c r="D3" s="442"/>
      <c r="E3" s="442"/>
      <c r="F3" s="442"/>
      <c r="G3" s="442"/>
      <c r="H3" s="442"/>
      <c r="I3" s="442"/>
      <c r="J3" s="442"/>
      <c r="K3" s="442"/>
      <c r="L3" s="442"/>
      <c r="M3" s="442"/>
      <c r="N3" s="442"/>
      <c r="O3" s="442"/>
      <c r="P3" s="442"/>
      <c r="Q3" s="442"/>
      <c r="R3" s="442"/>
      <c r="S3" s="442"/>
    </row>
    <row r="4" spans="2:21" ht="15.75" thickBot="1"/>
    <row r="5" spans="2:21">
      <c r="B5" s="448" t="s">
        <v>637</v>
      </c>
      <c r="C5" s="449"/>
      <c r="D5" s="449"/>
      <c r="E5" s="449"/>
      <c r="F5" s="191"/>
      <c r="G5" s="450" t="s">
        <v>638</v>
      </c>
      <c r="H5" s="451"/>
      <c r="I5" s="451"/>
      <c r="J5" s="452"/>
      <c r="K5" s="221"/>
      <c r="L5" s="448" t="s">
        <v>639</v>
      </c>
      <c r="M5" s="449"/>
      <c r="N5" s="449"/>
      <c r="O5" s="449"/>
      <c r="P5" s="449"/>
      <c r="Q5" s="449"/>
      <c r="R5" s="191"/>
      <c r="S5" s="191"/>
      <c r="T5" s="191"/>
      <c r="U5" s="190"/>
    </row>
    <row r="6" spans="2:21">
      <c r="B6" s="212" t="s">
        <v>640</v>
      </c>
      <c r="C6" s="210" t="s">
        <v>641</v>
      </c>
      <c r="D6" s="310">
        <v>370</v>
      </c>
      <c r="E6" s="210" t="s">
        <v>642</v>
      </c>
      <c r="G6" s="212" t="s">
        <v>643</v>
      </c>
      <c r="H6" s="210" t="s">
        <v>644</v>
      </c>
      <c r="I6" s="204">
        <f>'DESIGN INPUTS AND CALCULATIONS'!C172</f>
        <v>82</v>
      </c>
      <c r="J6" s="220" t="s">
        <v>645</v>
      </c>
      <c r="K6" s="453"/>
      <c r="L6" s="443" t="s">
        <v>899</v>
      </c>
      <c r="M6" s="444"/>
      <c r="N6" s="444"/>
      <c r="O6" s="210" t="s">
        <v>646</v>
      </c>
      <c r="P6" s="318">
        <v>50</v>
      </c>
      <c r="Q6" s="210" t="s">
        <v>557</v>
      </c>
      <c r="U6" s="180"/>
    </row>
    <row r="7" spans="2:21">
      <c r="B7" s="212" t="s">
        <v>647</v>
      </c>
      <c r="C7" s="210" t="s">
        <v>648</v>
      </c>
      <c r="D7" s="301">
        <f>Vloss</f>
        <v>1</v>
      </c>
      <c r="E7" s="210" t="s">
        <v>642</v>
      </c>
      <c r="G7" s="212" t="s">
        <v>649</v>
      </c>
      <c r="H7" s="210" t="s">
        <v>650</v>
      </c>
      <c r="I7" s="204">
        <f>'DESIGN INPUTS AND CALCULATIONS'!C170/1000</f>
        <v>7.5</v>
      </c>
      <c r="J7" s="220" t="s">
        <v>651</v>
      </c>
      <c r="K7" s="453"/>
      <c r="L7" s="443" t="s">
        <v>652</v>
      </c>
      <c r="M7" s="444"/>
      <c r="N7" s="444"/>
      <c r="O7" s="210" t="s">
        <v>653</v>
      </c>
      <c r="P7" s="312">
        <v>16.2</v>
      </c>
      <c r="Q7" s="210" t="s">
        <v>557</v>
      </c>
      <c r="U7" s="180"/>
    </row>
    <row r="8" spans="2:21">
      <c r="B8" s="212" t="s">
        <v>654</v>
      </c>
      <c r="C8" s="210" t="s">
        <v>655</v>
      </c>
      <c r="D8" s="301">
        <f>Vout</f>
        <v>18</v>
      </c>
      <c r="E8" s="210" t="s">
        <v>642</v>
      </c>
      <c r="G8" s="212" t="s">
        <v>656</v>
      </c>
      <c r="H8" s="210" t="s">
        <v>657</v>
      </c>
      <c r="I8" s="219">
        <f>CdivH2*picoF2*CdivL2*nanoF2*1000000000000/(CdivH2*picoF2+CdivL2*nanoF2)</f>
        <v>81.113162753890805</v>
      </c>
      <c r="J8" s="220" t="s">
        <v>645</v>
      </c>
      <c r="K8" s="453"/>
      <c r="L8" s="443" t="s">
        <v>658</v>
      </c>
      <c r="M8" s="444"/>
      <c r="N8" s="444"/>
      <c r="O8" s="210" t="s">
        <v>659</v>
      </c>
      <c r="P8" s="312">
        <v>0.8</v>
      </c>
      <c r="Q8" s="210"/>
      <c r="U8" s="180"/>
    </row>
    <row r="9" spans="2:21">
      <c r="B9" s="212" t="s">
        <v>660</v>
      </c>
      <c r="C9" s="210" t="s">
        <v>661</v>
      </c>
      <c r="D9" s="310">
        <v>8</v>
      </c>
      <c r="E9" s="210" t="s">
        <v>662</v>
      </c>
      <c r="G9" s="212" t="s">
        <v>663</v>
      </c>
      <c r="H9" s="210" t="s">
        <v>664</v>
      </c>
      <c r="I9" s="219">
        <f>(CdivH2*picoF2+CdivL2*nanoF2)*1000000000</f>
        <v>7.5820000000000016</v>
      </c>
      <c r="J9" s="220" t="s">
        <v>651</v>
      </c>
      <c r="K9" s="453"/>
      <c r="L9" s="443" t="s">
        <v>665</v>
      </c>
      <c r="M9" s="444"/>
      <c r="N9" s="444"/>
      <c r="O9" s="210" t="s">
        <v>666</v>
      </c>
      <c r="P9" s="312">
        <v>15</v>
      </c>
      <c r="Q9" s="210" t="s">
        <v>667</v>
      </c>
      <c r="U9" s="180"/>
    </row>
    <row r="10" spans="2:21">
      <c r="B10" s="212" t="s">
        <v>668</v>
      </c>
      <c r="C10" s="210" t="s">
        <v>669</v>
      </c>
      <c r="D10" s="310">
        <v>320</v>
      </c>
      <c r="E10" s="210" t="s">
        <v>670</v>
      </c>
      <c r="G10" s="212" t="s">
        <v>671</v>
      </c>
      <c r="H10" s="210" t="s">
        <v>672</v>
      </c>
      <c r="I10" s="219">
        <f>CdivH2*picoF2/(CdivH2*picoF2+CdivL2*nanoF2)</f>
        <v>1.0815088367185437E-2</v>
      </c>
      <c r="J10" s="220"/>
      <c r="K10" s="453"/>
      <c r="L10" s="443" t="s">
        <v>673</v>
      </c>
      <c r="M10" s="444"/>
      <c r="N10" s="444"/>
      <c r="O10" s="210" t="s">
        <v>674</v>
      </c>
      <c r="P10" s="312">
        <v>0</v>
      </c>
      <c r="Q10" s="216" t="s">
        <v>675</v>
      </c>
      <c r="U10" s="180"/>
    </row>
    <row r="11" spans="2:21" ht="15.75" thickBot="1">
      <c r="B11" s="212" t="s">
        <v>676</v>
      </c>
      <c r="C11" s="210" t="s">
        <v>677</v>
      </c>
      <c r="D11" s="310">
        <v>1</v>
      </c>
      <c r="E11" s="210" t="s">
        <v>564</v>
      </c>
      <c r="G11" s="212" t="s">
        <v>678</v>
      </c>
      <c r="H11" s="210" t="s">
        <v>679</v>
      </c>
      <c r="I11" s="311">
        <v>0.188</v>
      </c>
      <c r="J11" s="220" t="s">
        <v>651</v>
      </c>
      <c r="K11" s="453"/>
      <c r="L11" s="443" t="s">
        <v>680</v>
      </c>
      <c r="M11" s="444"/>
      <c r="N11" s="444"/>
      <c r="O11" s="210" t="s">
        <v>681</v>
      </c>
      <c r="P11" s="219">
        <f>0.9*1000000000/((Rzero2+Rfeedforward2*kiliOhm2)*2*PI()*F_roll2*kilihertz2)</f>
        <v>0.58946275219220501</v>
      </c>
      <c r="Q11" s="216" t="s">
        <v>682</v>
      </c>
      <c r="U11" s="180"/>
    </row>
    <row r="12" spans="2:21">
      <c r="B12" s="212" t="s">
        <v>683</v>
      </c>
      <c r="C12" s="210" t="s">
        <v>684</v>
      </c>
      <c r="D12" s="301">
        <f>Lm</f>
        <v>706</v>
      </c>
      <c r="E12" s="210" t="s">
        <v>685</v>
      </c>
      <c r="G12" s="445" t="s">
        <v>686</v>
      </c>
      <c r="H12" s="446"/>
      <c r="I12" s="446"/>
      <c r="J12" s="447"/>
      <c r="K12" s="453"/>
      <c r="L12" s="443" t="s">
        <v>687</v>
      </c>
      <c r="M12" s="444"/>
      <c r="N12" s="444"/>
      <c r="O12" s="210" t="s">
        <v>688</v>
      </c>
      <c r="P12" s="313">
        <v>100</v>
      </c>
      <c r="Q12" s="210" t="s">
        <v>689</v>
      </c>
      <c r="U12" s="180"/>
    </row>
    <row r="13" spans="2:21">
      <c r="B13" s="212" t="s">
        <v>690</v>
      </c>
      <c r="C13" s="210" t="s">
        <v>691</v>
      </c>
      <c r="D13" s="301">
        <f>Lr</f>
        <v>108.81</v>
      </c>
      <c r="E13" s="210" t="s">
        <v>685</v>
      </c>
      <c r="G13" s="209" t="s">
        <v>563</v>
      </c>
      <c r="H13" s="208" t="s">
        <v>692</v>
      </c>
      <c r="I13" s="217">
        <v>7</v>
      </c>
      <c r="J13" s="206" t="s">
        <v>10</v>
      </c>
      <c r="K13" s="453"/>
      <c r="L13" s="443" t="s">
        <v>693</v>
      </c>
      <c r="M13" s="444"/>
      <c r="N13" s="444"/>
      <c r="O13" s="210" t="s">
        <v>694</v>
      </c>
      <c r="P13" s="313">
        <v>44.2</v>
      </c>
      <c r="Q13" s="210" t="s">
        <v>557</v>
      </c>
      <c r="U13" s="180"/>
    </row>
    <row r="14" spans="2:21">
      <c r="B14" s="212" t="s">
        <v>695</v>
      </c>
      <c r="C14" s="210" t="s">
        <v>696</v>
      </c>
      <c r="D14" s="301">
        <f>Cr*1000</f>
        <v>24</v>
      </c>
      <c r="E14" s="210" t="s">
        <v>697</v>
      </c>
      <c r="G14" s="209" t="s">
        <v>562</v>
      </c>
      <c r="H14" s="208" t="s">
        <v>698</v>
      </c>
      <c r="I14" s="217">
        <v>0.5</v>
      </c>
      <c r="J14" s="215"/>
      <c r="K14" s="453"/>
      <c r="L14" s="443" t="s">
        <v>699</v>
      </c>
      <c r="M14" s="444"/>
      <c r="N14" s="444"/>
      <c r="O14" s="210" t="s">
        <v>700</v>
      </c>
      <c r="P14" s="313">
        <v>330</v>
      </c>
      <c r="Q14" s="210" t="s">
        <v>701</v>
      </c>
      <c r="U14" s="180"/>
    </row>
    <row r="15" spans="2:21">
      <c r="B15" s="212" t="s">
        <v>702</v>
      </c>
      <c r="C15" s="210" t="s">
        <v>703</v>
      </c>
      <c r="D15" s="210">
        <f>Nps</f>
        <v>10.25</v>
      </c>
      <c r="E15" s="210"/>
      <c r="G15" s="209" t="s">
        <v>561</v>
      </c>
      <c r="H15" s="218" t="s">
        <v>704</v>
      </c>
      <c r="I15" s="217">
        <v>0.2</v>
      </c>
      <c r="J15" s="206" t="s">
        <v>560</v>
      </c>
      <c r="K15" s="453"/>
      <c r="L15" s="443" t="s">
        <v>705</v>
      </c>
      <c r="M15" s="444"/>
      <c r="N15" s="444"/>
      <c r="O15" s="210" t="s">
        <v>706</v>
      </c>
      <c r="P15" s="313">
        <v>100</v>
      </c>
      <c r="Q15" s="210" t="s">
        <v>707</v>
      </c>
      <c r="U15" s="180"/>
    </row>
    <row r="16" spans="2:21">
      <c r="B16" s="212" t="s">
        <v>708</v>
      </c>
      <c r="C16" s="210" t="s">
        <v>709</v>
      </c>
      <c r="D16" s="217">
        <v>100</v>
      </c>
      <c r="E16" s="210" t="s">
        <v>710</v>
      </c>
      <c r="G16" s="209" t="s">
        <v>559</v>
      </c>
      <c r="H16" s="208" t="s">
        <v>711</v>
      </c>
      <c r="I16" s="217">
        <v>20</v>
      </c>
      <c r="J16" s="206" t="s">
        <v>558</v>
      </c>
      <c r="K16" s="453"/>
      <c r="L16" s="443" t="s">
        <v>712</v>
      </c>
      <c r="M16" s="444"/>
      <c r="N16" s="444"/>
      <c r="O16" s="210" t="s">
        <v>713</v>
      </c>
      <c r="P16" s="313">
        <v>100</v>
      </c>
      <c r="Q16" s="210" t="s">
        <v>557</v>
      </c>
      <c r="U16" s="180"/>
    </row>
    <row r="17" spans="2:21">
      <c r="B17" s="212" t="s">
        <v>714</v>
      </c>
      <c r="C17" s="210" t="s">
        <v>715</v>
      </c>
      <c r="D17" s="211">
        <f>(Vo_set2+Vfeed2)/Ioutput2</f>
        <v>2.375</v>
      </c>
      <c r="E17" s="216" t="s">
        <v>716</v>
      </c>
      <c r="G17" s="209" t="s">
        <v>556</v>
      </c>
      <c r="H17" s="208" t="s">
        <v>717</v>
      </c>
      <c r="I17" s="214">
        <f>I_step2/(kslewrate2*1/microsecond2)</f>
        <v>3.4999999999999998E-7</v>
      </c>
      <c r="J17" s="215" t="s">
        <v>553</v>
      </c>
      <c r="K17" s="453"/>
      <c r="L17" s="345" t="s">
        <v>718</v>
      </c>
      <c r="M17" s="346"/>
      <c r="N17" s="346"/>
      <c r="O17" s="346"/>
      <c r="P17" s="346"/>
      <c r="Q17" s="347"/>
      <c r="U17" s="180"/>
    </row>
    <row r="18" spans="2:21">
      <c r="B18" s="212" t="s">
        <v>719</v>
      </c>
      <c r="C18" s="210" t="s">
        <v>720</v>
      </c>
      <c r="D18" s="211">
        <f>Vo_set2+Vfeed2</f>
        <v>19</v>
      </c>
      <c r="E18" s="210" t="s">
        <v>642</v>
      </c>
      <c r="G18" s="209" t="s">
        <v>555</v>
      </c>
      <c r="H18" s="210" t="s">
        <v>721</v>
      </c>
      <c r="I18" s="214">
        <f>2*transient2+duty_step2/(freq_load2*kilihertz2)</f>
        <v>2.5007000000000002E-3</v>
      </c>
      <c r="J18" s="213" t="s">
        <v>553</v>
      </c>
      <c r="K18" s="453"/>
      <c r="L18" s="454" t="s">
        <v>722</v>
      </c>
      <c r="M18" s="455"/>
      <c r="N18" s="455"/>
      <c r="O18" s="455"/>
      <c r="P18" s="205" t="s">
        <v>723</v>
      </c>
      <c r="Q18" s="313">
        <v>0</v>
      </c>
      <c r="U18" s="180"/>
    </row>
    <row r="19" spans="2:21">
      <c r="B19" s="319" t="s">
        <v>724</v>
      </c>
      <c r="C19" s="320" t="s">
        <v>725</v>
      </c>
      <c r="D19" s="321">
        <f>1*0.001/(2*PI()*(Lseries2*res_cap2*microhenry2*nanoF2)^0.5)</f>
        <v>98.487271443930624</v>
      </c>
      <c r="E19" s="320" t="s">
        <v>726</v>
      </c>
      <c r="G19" s="209" t="s">
        <v>554</v>
      </c>
      <c r="H19" s="208" t="s">
        <v>727</v>
      </c>
      <c r="I19" s="207">
        <f>1/(freq_load2*kilihertz2)</f>
        <v>5.0000000000000001E-3</v>
      </c>
      <c r="J19" s="206" t="s">
        <v>553</v>
      </c>
      <c r="K19" s="453"/>
      <c r="L19" s="443" t="s">
        <v>728</v>
      </c>
      <c r="M19" s="444"/>
      <c r="N19" s="444"/>
      <c r="O19" s="444"/>
      <c r="P19" s="205" t="s">
        <v>729</v>
      </c>
      <c r="Q19" s="313">
        <v>0</v>
      </c>
      <c r="U19" s="180"/>
    </row>
    <row r="20" spans="2:21" ht="15.75" thickBot="1">
      <c r="B20" s="319" t="s">
        <v>730</v>
      </c>
      <c r="C20" s="320" t="s">
        <v>731</v>
      </c>
      <c r="D20" s="201">
        <v>5</v>
      </c>
      <c r="E20" s="320" t="s">
        <v>732</v>
      </c>
      <c r="G20" s="203" t="s">
        <v>733</v>
      </c>
      <c r="H20" s="202" t="s">
        <v>734</v>
      </c>
      <c r="I20" s="201">
        <v>4</v>
      </c>
      <c r="J20" s="200" t="s">
        <v>735</v>
      </c>
      <c r="K20" s="453"/>
      <c r="L20" s="456" t="s">
        <v>736</v>
      </c>
      <c r="M20" s="457"/>
      <c r="N20" s="457"/>
      <c r="O20" s="457"/>
      <c r="P20" s="199" t="s">
        <v>737</v>
      </c>
      <c r="Q20" s="350">
        <v>1</v>
      </c>
      <c r="R20" s="198"/>
      <c r="U20" s="180"/>
    </row>
    <row r="21" spans="2:21" ht="15.75" thickBot="1">
      <c r="B21" s="322" t="s">
        <v>738</v>
      </c>
      <c r="C21" s="323" t="s">
        <v>739</v>
      </c>
      <c r="D21" s="349">
        <v>50</v>
      </c>
      <c r="E21" s="323" t="s">
        <v>740</v>
      </c>
      <c r="G21" s="197"/>
      <c r="H21" s="196"/>
      <c r="I21" s="195"/>
      <c r="J21" s="194"/>
      <c r="K21" s="193"/>
      <c r="P21" s="184"/>
      <c r="Q21" s="192"/>
      <c r="R21" s="191"/>
      <c r="S21" s="191"/>
      <c r="T21" s="191"/>
      <c r="U21" s="190"/>
    </row>
    <row r="22" spans="2:21" ht="15.75" thickBot="1">
      <c r="B22" s="185"/>
      <c r="C22" s="317"/>
      <c r="D22" s="317"/>
      <c r="E22" s="317"/>
      <c r="G22" s="188"/>
      <c r="H22" s="187"/>
      <c r="I22" s="348"/>
      <c r="J22" s="193"/>
      <c r="K22" s="193"/>
      <c r="P22" s="184"/>
      <c r="Q22" s="192"/>
      <c r="U22" s="180"/>
    </row>
    <row r="23" spans="2:21">
      <c r="B23" s="351" t="s">
        <v>588</v>
      </c>
      <c r="C23" s="352"/>
      <c r="D23" s="352" t="e">
        <f>Data!X20/1000</f>
        <v>#N/A</v>
      </c>
      <c r="E23" s="353" t="s">
        <v>11</v>
      </c>
      <c r="G23" s="188"/>
      <c r="H23" s="187"/>
      <c r="I23" s="348"/>
      <c r="J23" s="193"/>
      <c r="K23" s="193"/>
      <c r="P23" s="184"/>
      <c r="Q23" s="192"/>
      <c r="U23" s="180"/>
    </row>
    <row r="24" spans="2:21" ht="15.75" thickBot="1">
      <c r="B24" s="322" t="s">
        <v>589</v>
      </c>
      <c r="C24" s="323"/>
      <c r="D24" s="323" t="e">
        <f>Data!X21</f>
        <v>#N/A</v>
      </c>
      <c r="E24" s="354" t="s">
        <v>590</v>
      </c>
      <c r="G24" s="188"/>
      <c r="H24" s="187"/>
      <c r="I24" s="348"/>
      <c r="J24" s="193"/>
      <c r="K24" s="193"/>
      <c r="P24" s="184"/>
      <c r="Q24" s="192"/>
      <c r="U24" s="180"/>
    </row>
    <row r="25" spans="2:21" ht="15.75" customHeight="1">
      <c r="B25" s="185"/>
      <c r="C25" s="184"/>
      <c r="D25" s="184"/>
      <c r="E25" s="184"/>
      <c r="G25" s="188"/>
      <c r="H25" s="187"/>
      <c r="I25" s="186"/>
      <c r="J25" s="189"/>
      <c r="K25" s="189"/>
      <c r="U25" s="180"/>
    </row>
    <row r="26" spans="2:21" ht="21.75" customHeight="1">
      <c r="B26" s="439" t="s">
        <v>741</v>
      </c>
      <c r="C26" s="440"/>
      <c r="D26" s="440"/>
      <c r="E26" s="440"/>
      <c r="F26" s="440"/>
      <c r="G26" s="440"/>
      <c r="H26" s="440"/>
      <c r="I26" s="440"/>
      <c r="J26" s="440"/>
      <c r="K26" s="440"/>
      <c r="L26" s="440"/>
      <c r="M26" s="440"/>
      <c r="N26" s="440"/>
      <c r="O26" s="440"/>
      <c r="P26" s="440"/>
      <c r="Q26" s="440"/>
      <c r="R26" s="440"/>
      <c r="S26" s="440"/>
      <c r="T26" s="440"/>
      <c r="U26" s="441"/>
    </row>
    <row r="27" spans="2:21">
      <c r="B27" s="185"/>
      <c r="C27" s="184"/>
      <c r="D27" s="184"/>
      <c r="E27" s="184"/>
      <c r="U27" s="180"/>
    </row>
    <row r="28" spans="2:21">
      <c r="B28" s="183"/>
      <c r="C28" s="182"/>
      <c r="D28" s="182"/>
      <c r="E28" s="182"/>
      <c r="U28" s="180"/>
    </row>
    <row r="29" spans="2:21">
      <c r="B29" s="183"/>
      <c r="C29" s="182"/>
      <c r="D29" s="182"/>
      <c r="E29" s="182"/>
      <c r="U29" s="180"/>
    </row>
    <row r="30" spans="2:21">
      <c r="B30" s="183"/>
      <c r="C30" s="182"/>
      <c r="D30" s="182"/>
      <c r="E30" s="182"/>
      <c r="U30" s="180"/>
    </row>
    <row r="31" spans="2:21">
      <c r="B31" s="183"/>
      <c r="C31" s="182"/>
      <c r="D31" s="182"/>
      <c r="E31" s="182"/>
      <c r="U31" s="180"/>
    </row>
    <row r="32" spans="2:21">
      <c r="B32" s="181"/>
      <c r="U32" s="180"/>
    </row>
    <row r="33" spans="2:21">
      <c r="B33" s="181"/>
      <c r="U33" s="180"/>
    </row>
    <row r="34" spans="2:21">
      <c r="B34" s="181"/>
      <c r="U34" s="180"/>
    </row>
    <row r="35" spans="2:21">
      <c r="B35" s="181"/>
      <c r="U35" s="180"/>
    </row>
    <row r="36" spans="2:21">
      <c r="B36" s="181"/>
      <c r="U36" s="180"/>
    </row>
    <row r="37" spans="2:21">
      <c r="B37" s="181"/>
      <c r="U37" s="180"/>
    </row>
    <row r="38" spans="2:21">
      <c r="B38" s="181"/>
      <c r="U38" s="180"/>
    </row>
    <row r="39" spans="2:21">
      <c r="B39" s="181"/>
      <c r="U39" s="180"/>
    </row>
    <row r="40" spans="2:21">
      <c r="B40" s="181"/>
      <c r="U40" s="180"/>
    </row>
    <row r="41" spans="2:21">
      <c r="B41" s="181"/>
      <c r="U41" s="180"/>
    </row>
    <row r="42" spans="2:21">
      <c r="B42" s="181"/>
      <c r="U42" s="180"/>
    </row>
    <row r="43" spans="2:21">
      <c r="B43" s="181"/>
      <c r="U43" s="180"/>
    </row>
    <row r="44" spans="2:21">
      <c r="B44" s="181"/>
      <c r="U44" s="180"/>
    </row>
    <row r="45" spans="2:21">
      <c r="B45" s="181"/>
      <c r="U45" s="180"/>
    </row>
    <row r="46" spans="2:21">
      <c r="B46" s="181"/>
      <c r="U46" s="180"/>
    </row>
    <row r="47" spans="2:21">
      <c r="B47" s="181"/>
      <c r="U47" s="180"/>
    </row>
    <row r="48" spans="2:21">
      <c r="B48" s="181"/>
      <c r="U48" s="180"/>
    </row>
    <row r="49" spans="2:21">
      <c r="B49" s="181"/>
      <c r="U49" s="180"/>
    </row>
    <row r="50" spans="2:21">
      <c r="B50" s="181"/>
      <c r="U50" s="180"/>
    </row>
    <row r="51" spans="2:21">
      <c r="B51" s="181"/>
      <c r="U51" s="180"/>
    </row>
    <row r="52" spans="2:21">
      <c r="B52" s="181"/>
      <c r="U52" s="180"/>
    </row>
    <row r="53" spans="2:21">
      <c r="B53" s="181"/>
      <c r="U53" s="180"/>
    </row>
    <row r="54" spans="2:21">
      <c r="B54" s="181"/>
      <c r="U54" s="180"/>
    </row>
    <row r="55" spans="2:21">
      <c r="B55" s="181"/>
      <c r="U55" s="180"/>
    </row>
    <row r="56" spans="2:21">
      <c r="B56" s="181"/>
      <c r="U56" s="180"/>
    </row>
    <row r="57" spans="2:21">
      <c r="B57" s="181"/>
      <c r="U57" s="180"/>
    </row>
    <row r="58" spans="2:21">
      <c r="B58" s="181"/>
      <c r="U58" s="180"/>
    </row>
    <row r="59" spans="2:21">
      <c r="B59" s="181"/>
      <c r="U59" s="180"/>
    </row>
    <row r="60" spans="2:21">
      <c r="B60" s="181"/>
      <c r="U60" s="180"/>
    </row>
    <row r="61" spans="2:21">
      <c r="B61" s="181"/>
      <c r="U61" s="180"/>
    </row>
    <row r="62" spans="2:21">
      <c r="B62" s="181"/>
      <c r="U62" s="180"/>
    </row>
    <row r="63" spans="2:21">
      <c r="B63" s="181"/>
      <c r="U63" s="180"/>
    </row>
    <row r="64" spans="2:21">
      <c r="B64" s="181"/>
      <c r="U64" s="180"/>
    </row>
    <row r="65" spans="2:21">
      <c r="B65" s="181"/>
      <c r="U65" s="180"/>
    </row>
    <row r="66" spans="2:21">
      <c r="B66" s="181"/>
      <c r="U66" s="180"/>
    </row>
    <row r="67" spans="2:21">
      <c r="B67" s="181"/>
      <c r="U67" s="180"/>
    </row>
    <row r="68" spans="2:21">
      <c r="B68" s="181"/>
      <c r="U68" s="180"/>
    </row>
    <row r="69" spans="2:21">
      <c r="B69" s="181"/>
      <c r="U69" s="180"/>
    </row>
    <row r="70" spans="2:21">
      <c r="B70" s="181"/>
      <c r="U70" s="180"/>
    </row>
    <row r="71" spans="2:21">
      <c r="B71" s="181"/>
      <c r="U71" s="180"/>
    </row>
    <row r="72" spans="2:21">
      <c r="B72" s="181"/>
      <c r="U72" s="180"/>
    </row>
    <row r="73" spans="2:21">
      <c r="B73" s="181"/>
      <c r="U73" s="180"/>
    </row>
    <row r="74" spans="2:21">
      <c r="B74" s="181"/>
      <c r="U74" s="180"/>
    </row>
    <row r="75" spans="2:21">
      <c r="B75" s="181"/>
      <c r="U75" s="180"/>
    </row>
    <row r="76" spans="2:21">
      <c r="B76" s="181"/>
      <c r="U76" s="180"/>
    </row>
    <row r="77" spans="2:21">
      <c r="B77" s="181"/>
      <c r="U77" s="180"/>
    </row>
    <row r="78" spans="2:21">
      <c r="B78" s="181"/>
      <c r="U78" s="180"/>
    </row>
    <row r="79" spans="2:21" ht="15.75" thickBot="1">
      <c r="B79" s="179"/>
      <c r="C79" s="178"/>
      <c r="D79" s="178"/>
      <c r="E79" s="178"/>
      <c r="F79" s="178"/>
      <c r="G79" s="178"/>
      <c r="H79" s="178"/>
      <c r="I79" s="178"/>
      <c r="J79" s="178"/>
      <c r="K79" s="178"/>
      <c r="L79" s="178"/>
      <c r="M79" s="178"/>
      <c r="N79" s="178"/>
      <c r="O79" s="178"/>
      <c r="P79" s="178"/>
      <c r="Q79" s="178"/>
      <c r="R79" s="178"/>
      <c r="S79" s="178"/>
      <c r="T79" s="178"/>
      <c r="U79" s="177"/>
    </row>
  </sheetData>
  <sheetProtection algorithmName="SHA-512" hashValue="9weSxUOmPHHeFw42z00dY6Z1Fl8GiXrGaRWgIttwJOKaqprYFRS47u5rDyG7OAKrjNrqh7lCyNhq9IM6LciZ+Q==" saltValue="4yqz3StFSoBOSXwlvdUiBw==" spinCount="100000" sheet="1" objects="1" scenarios="1"/>
  <mergeCells count="21">
    <mergeCell ref="L10:N10"/>
    <mergeCell ref="L16:N16"/>
    <mergeCell ref="L18:O18"/>
    <mergeCell ref="L19:O19"/>
    <mergeCell ref="L20:O20"/>
    <mergeCell ref="B26:U26"/>
    <mergeCell ref="C3:S3"/>
    <mergeCell ref="L11:N11"/>
    <mergeCell ref="G12:J12"/>
    <mergeCell ref="L12:N12"/>
    <mergeCell ref="L13:N13"/>
    <mergeCell ref="L14:N14"/>
    <mergeCell ref="L15:N15"/>
    <mergeCell ref="B5:E5"/>
    <mergeCell ref="G5:J5"/>
    <mergeCell ref="L5:Q5"/>
    <mergeCell ref="K6:K20"/>
    <mergeCell ref="L6:N6"/>
    <mergeCell ref="L7:N7"/>
    <mergeCell ref="L8:N8"/>
    <mergeCell ref="L9:N9"/>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JB762"/>
  <sheetViews>
    <sheetView topLeftCell="R17" zoomScale="60" zoomScaleNormal="60" workbookViewId="0">
      <selection activeCell="X26" sqref="X26"/>
    </sheetView>
  </sheetViews>
  <sheetFormatPr baseColWidth="10" defaultColWidth="9.140625" defaultRowHeight="15"/>
  <cols>
    <col min="1" max="1" width="15" style="222" customWidth="1"/>
    <col min="2" max="2" width="15.42578125" style="222" customWidth="1"/>
    <col min="3" max="3" width="17" style="222" customWidth="1"/>
    <col min="4" max="4" width="16.7109375" style="222" customWidth="1"/>
    <col min="5" max="5" width="15.28515625" style="222" customWidth="1"/>
    <col min="6" max="6" width="39.28515625" style="222" customWidth="1"/>
    <col min="7" max="7" width="19.28515625" style="222" customWidth="1"/>
    <col min="8" max="8" width="40.7109375" style="222" customWidth="1"/>
    <col min="9" max="9" width="16.42578125" style="222" customWidth="1"/>
    <col min="10" max="10" width="44" style="222" customWidth="1"/>
    <col min="11" max="11" width="54.140625" style="222" customWidth="1"/>
    <col min="12" max="12" width="32.140625" style="222" customWidth="1"/>
    <col min="13" max="13" width="15.28515625" style="222" customWidth="1"/>
    <col min="14" max="14" width="15.85546875" style="222" customWidth="1"/>
    <col min="15" max="15" width="43" style="222" customWidth="1"/>
    <col min="16" max="16" width="42.42578125" style="222" customWidth="1"/>
    <col min="17" max="17" width="41.28515625" style="222" customWidth="1"/>
    <col min="18" max="18" width="28" style="222" customWidth="1"/>
    <col min="19" max="19" width="23.7109375" style="222" customWidth="1"/>
    <col min="20" max="24" width="25.7109375" style="222" customWidth="1"/>
    <col min="25" max="25" width="36.42578125" style="222" customWidth="1"/>
    <col min="26" max="79" width="40.7109375" style="222" customWidth="1"/>
    <col min="80" max="85" width="25.7109375" style="222" customWidth="1"/>
    <col min="86" max="16384" width="9.140625" style="222"/>
  </cols>
  <sheetData>
    <row r="2" spans="2:25">
      <c r="B2" s="268"/>
      <c r="C2" s="268"/>
      <c r="D2" s="268"/>
      <c r="E2" s="268"/>
      <c r="F2" s="268"/>
      <c r="G2" s="268"/>
      <c r="H2" s="268"/>
      <c r="I2" s="268"/>
      <c r="J2" s="268"/>
      <c r="K2" s="268"/>
      <c r="L2" s="268"/>
      <c r="M2" s="268"/>
      <c r="N2" s="268"/>
    </row>
    <row r="3" spans="2:25" ht="23.25">
      <c r="B3" s="300"/>
      <c r="C3" s="300"/>
      <c r="D3" s="473"/>
      <c r="E3" s="474"/>
      <c r="F3" s="474"/>
      <c r="G3" s="474"/>
      <c r="H3" s="474"/>
      <c r="I3" s="474"/>
      <c r="J3" s="474"/>
      <c r="K3" s="474"/>
      <c r="L3" s="474"/>
      <c r="M3" s="474"/>
      <c r="N3" s="474"/>
      <c r="T3" s="293" t="s">
        <v>742</v>
      </c>
      <c r="U3" s="268">
        <f>(Lseries2*microhenry2/(res_cap2*nanoF2))^0.5*1/(rload2*ratio2^2)</f>
        <v>0.26984690391013999</v>
      </c>
    </row>
    <row r="4" spans="2:25" ht="16.5">
      <c r="B4" s="300"/>
      <c r="C4" s="300"/>
      <c r="D4" s="300"/>
      <c r="E4" s="300"/>
      <c r="F4" s="300"/>
      <c r="G4" s="300"/>
      <c r="H4" s="300"/>
      <c r="I4" s="300"/>
      <c r="J4" s="300"/>
      <c r="K4" s="300"/>
      <c r="L4" s="300"/>
      <c r="M4" s="300"/>
      <c r="N4" s="300"/>
      <c r="O4" s="298" t="s">
        <v>646</v>
      </c>
      <c r="Q4" s="297" t="s">
        <v>17</v>
      </c>
      <c r="R4" s="294">
        <v>1E-3</v>
      </c>
      <c r="T4" s="293" t="s">
        <v>586</v>
      </c>
      <c r="U4" s="268">
        <f>2*PI()*switchingf2*1000</f>
        <v>628318.5307179587</v>
      </c>
    </row>
    <row r="5" spans="2:25">
      <c r="B5" s="475"/>
      <c r="C5" s="475"/>
      <c r="D5" s="475"/>
      <c r="E5" s="475"/>
      <c r="F5" s="300"/>
      <c r="G5" s="475"/>
      <c r="H5" s="475"/>
      <c r="I5" s="475"/>
      <c r="J5" s="475"/>
      <c r="K5" s="300"/>
      <c r="L5" s="300"/>
      <c r="M5" s="300"/>
      <c r="N5" s="300"/>
      <c r="O5" s="298" t="s">
        <v>653</v>
      </c>
      <c r="Q5" s="297" t="s">
        <v>743</v>
      </c>
      <c r="R5" s="294">
        <v>9.9999999999999995E-7</v>
      </c>
      <c r="T5" s="293" t="s">
        <v>585</v>
      </c>
      <c r="U5" s="268">
        <f>2*PI()*foutput2*1000</f>
        <v>618813.7768807126</v>
      </c>
    </row>
    <row r="6" spans="2:25">
      <c r="B6" s="299"/>
      <c r="C6" s="298"/>
      <c r="D6" s="298"/>
      <c r="E6" s="298"/>
      <c r="F6" s="268"/>
      <c r="G6" s="299"/>
      <c r="H6" s="298"/>
      <c r="I6" s="298"/>
      <c r="J6" s="298"/>
      <c r="K6" s="268"/>
      <c r="L6" s="268"/>
      <c r="M6" s="268"/>
      <c r="N6" s="268"/>
      <c r="O6" s="298" t="s">
        <v>659</v>
      </c>
      <c r="Q6" s="297" t="s">
        <v>744</v>
      </c>
      <c r="R6" s="294">
        <v>1000</v>
      </c>
      <c r="T6" s="293" t="s">
        <v>745</v>
      </c>
      <c r="U6" s="268">
        <f>magL2/Lseries2</f>
        <v>6.4883742303097138</v>
      </c>
      <c r="Y6" s="222" t="s">
        <v>746</v>
      </c>
    </row>
    <row r="7" spans="2:25" ht="16.5">
      <c r="B7" s="299"/>
      <c r="C7" s="298"/>
      <c r="D7" s="298"/>
      <c r="E7" s="298"/>
      <c r="F7" s="268"/>
      <c r="G7" s="299"/>
      <c r="H7" s="298"/>
      <c r="I7" s="298"/>
      <c r="J7" s="298"/>
      <c r="K7" s="268"/>
      <c r="L7" s="268"/>
      <c r="M7" s="268"/>
      <c r="N7" s="268"/>
      <c r="O7" s="298" t="s">
        <v>666</v>
      </c>
      <c r="Q7" s="297" t="s">
        <v>584</v>
      </c>
      <c r="R7" s="294">
        <v>1E-3</v>
      </c>
      <c r="T7" s="293" t="s">
        <v>747</v>
      </c>
      <c r="U7" s="268">
        <f>ohm_second/ohm_second0</f>
        <v>1.0153596351476808</v>
      </c>
    </row>
    <row r="8" spans="2:25">
      <c r="B8" s="292"/>
      <c r="C8" s="296"/>
      <c r="D8" s="296"/>
      <c r="E8" s="296"/>
      <c r="G8" s="292"/>
      <c r="H8" s="296"/>
      <c r="I8" s="296"/>
      <c r="J8" s="296"/>
      <c r="O8" s="298" t="s">
        <v>674</v>
      </c>
      <c r="Q8" s="297" t="s">
        <v>154</v>
      </c>
      <c r="R8" s="294">
        <v>1E-3</v>
      </c>
      <c r="T8" s="293" t="s">
        <v>748</v>
      </c>
      <c r="U8" s="268">
        <f>8*ratio2^2*rload2/((PI())^2)</f>
        <v>202.25608027203916</v>
      </c>
    </row>
    <row r="9" spans="2:25">
      <c r="B9" s="292"/>
      <c r="C9" s="296"/>
      <c r="D9" s="296"/>
      <c r="E9" s="296"/>
      <c r="G9" s="292"/>
      <c r="H9" s="296"/>
      <c r="I9" s="296"/>
      <c r="J9" s="296"/>
      <c r="O9" s="298" t="s">
        <v>681</v>
      </c>
      <c r="Q9" s="297" t="s">
        <v>749</v>
      </c>
      <c r="R9" s="294">
        <v>1E-3</v>
      </c>
      <c r="T9" s="293" t="s">
        <v>750</v>
      </c>
      <c r="U9" s="268">
        <f>ohm_second*Lseries2*microhenry2-1/(ohm_second*res_cap2*nanoF2)</f>
        <v>2.0527797057980308</v>
      </c>
    </row>
    <row r="10" spans="2:25">
      <c r="B10" s="292"/>
      <c r="C10" s="296"/>
      <c r="D10" s="296"/>
      <c r="E10" s="296"/>
      <c r="G10" s="292"/>
      <c r="H10" s="296"/>
      <c r="I10" s="296"/>
      <c r="J10" s="296"/>
      <c r="O10" s="298" t="s">
        <v>688</v>
      </c>
      <c r="Q10" s="297" t="s">
        <v>583</v>
      </c>
      <c r="R10" s="294">
        <v>9.9999999999999995E-7</v>
      </c>
      <c r="T10" s="293" t="s">
        <v>751</v>
      </c>
      <c r="U10" s="268">
        <f>IF(freq_ratio2&gt;1,Lseries2*microhenry2*(1+1/freq_ratio2^2),Lseries2*microhenry2*(1+1/freq_ratio2^2)+magL2*microhenry2*(1-freq_ratio2))</f>
        <v>2.1435289962743522E-4</v>
      </c>
    </row>
    <row r="11" spans="2:25">
      <c r="B11" s="292"/>
      <c r="C11" s="296"/>
      <c r="D11" s="296"/>
      <c r="E11" s="296"/>
      <c r="G11" s="292"/>
      <c r="H11" s="296"/>
      <c r="I11" s="296"/>
      <c r="J11" s="296"/>
      <c r="O11" s="298" t="s">
        <v>694</v>
      </c>
      <c r="Q11" s="297" t="s">
        <v>582</v>
      </c>
      <c r="R11" s="294">
        <v>9.9999999999999995E-7</v>
      </c>
      <c r="T11" s="293" t="s">
        <v>752</v>
      </c>
      <c r="U11" s="268">
        <f>8*ratio2*rload2*(Coutput2*microF2/(effectiveL2))^0.5/(PI()^2)</f>
        <v>24.109490284097959</v>
      </c>
    </row>
    <row r="12" spans="2:25">
      <c r="B12" s="292"/>
      <c r="C12" s="296"/>
      <c r="D12" s="296"/>
      <c r="E12" s="296"/>
      <c r="G12" s="292"/>
      <c r="H12" s="296"/>
      <c r="I12" s="296"/>
      <c r="J12" s="296"/>
      <c r="O12" s="298" t="s">
        <v>700</v>
      </c>
      <c r="Q12" s="297" t="s">
        <v>685</v>
      </c>
      <c r="R12" s="294">
        <v>9.9999999999999995E-7</v>
      </c>
      <c r="T12" s="293" t="s">
        <v>581</v>
      </c>
      <c r="U12" s="268">
        <f>(8*ratio2^2/(effectiveL2*Coutput2*microhenry2*PI()^2))^0.5</f>
        <v>35235.408891747938</v>
      </c>
    </row>
    <row r="13" spans="2:25">
      <c r="B13" s="292"/>
      <c r="C13" s="296"/>
      <c r="D13" s="296"/>
      <c r="E13" s="296"/>
      <c r="G13" s="292"/>
      <c r="H13" s="296"/>
      <c r="I13" s="296"/>
      <c r="J13" s="296"/>
      <c r="O13" s="298" t="s">
        <v>706</v>
      </c>
      <c r="Q13" s="297" t="s">
        <v>753</v>
      </c>
      <c r="R13" s="294">
        <v>1.0000000000000001E-9</v>
      </c>
      <c r="T13" s="293" t="s">
        <v>580</v>
      </c>
      <c r="U13" s="268">
        <f>(8*ratio2^2/(effectiveL2*Coutput2*microhenry2*PI()^2*(1+Rc_2*miliOhm2*PI()/(rload2*2^1.5))))^0.5</f>
        <v>35227.172475486201</v>
      </c>
    </row>
    <row r="14" spans="2:25">
      <c r="B14" s="292">
        <v>1</v>
      </c>
      <c r="C14" s="296"/>
      <c r="D14" s="296"/>
      <c r="E14" s="296"/>
      <c r="G14" s="292"/>
      <c r="H14" s="296"/>
      <c r="I14" s="296"/>
      <c r="J14" s="296"/>
      <c r="O14" s="298" t="s">
        <v>754</v>
      </c>
      <c r="Q14" s="297" t="s">
        <v>330</v>
      </c>
      <c r="R14" s="294">
        <v>1E-3</v>
      </c>
      <c r="T14" s="293" t="s">
        <v>755</v>
      </c>
      <c r="U14" s="268">
        <f>(rload2+Rc_2*miliOhm2*PI()/(2)^1.5)^0.5*8*ratio2*PI()*(effectiveL2*Coutput2*microF2*rload2)^0.5/(16*2^0.5*ratio2^2*rload2*Coutput2*microF2*Rc_2*miliOhm2+effectiveL2*PI()^3)</f>
        <v>18.960781448856732</v>
      </c>
    </row>
    <row r="15" spans="2:25">
      <c r="B15" s="292">
        <v>1</v>
      </c>
      <c r="C15" s="296"/>
      <c r="D15" s="296"/>
      <c r="E15" s="296"/>
      <c r="G15" s="292"/>
      <c r="H15" s="296"/>
      <c r="I15" s="296"/>
      <c r="J15" s="296"/>
      <c r="O15" s="298" t="s">
        <v>756</v>
      </c>
      <c r="Q15" s="297" t="s">
        <v>757</v>
      </c>
      <c r="R15" s="294">
        <v>9.9999999999999998E-13</v>
      </c>
      <c r="T15" s="293" t="s">
        <v>758</v>
      </c>
      <c r="U15" s="268">
        <f>(Vinput2*Lnratio2*freq_ratio2/(2*ratio2*foutput2*kilihertz2))*((1/(freq_ratio2^2)-freq_ratio2^2)*(PI()^2*Qfactor2*Lnratio2/8)^2-(1+Lnratio2-1/(freq_ratio2^2))*2/(freq_ratio2^2))/((Lnratio2+1-1/freq_ratio2^2)^2+((1/freq_ratio2-freq_ratio2)*Lnratio2*Qfactor2*PI()^2/8)^2)^1.5</f>
        <v>-5.6354514520419789E-5</v>
      </c>
    </row>
    <row r="16" spans="2:25">
      <c r="B16" s="292">
        <v>1</v>
      </c>
      <c r="C16" s="296"/>
      <c r="D16" s="296"/>
      <c r="E16" s="296"/>
      <c r="O16" s="298" t="s">
        <v>759</v>
      </c>
      <c r="Q16" s="297" t="s">
        <v>579</v>
      </c>
      <c r="R16" s="294">
        <v>1000000</v>
      </c>
      <c r="T16" s="293" t="s">
        <v>760</v>
      </c>
      <c r="U16" s="268">
        <f>(Vinput2*Lnratio2*freq_ratio2/(2*ratio2*foutput2*kilihertz2))*(((1/freq_ratio2^2-freq_ratio2^2)*(PI()^2*Qfactor2*Lnratio2/8)^2-(Lnratio2+1-1/freq_ratio2^2)*2/freq_ratio2^2)/(freq_ratio2*SIN(0.5*PI()*freq_ratio2))/((1+Lnratio2-1/freq_ratio2^2)^2+((1/freq_ratio2-freq_ratio2)*PI()^2*Qfactor2*Lnratio2/8)^2)^1.5+(-0.5*PI()*COS(0.5*PI()*freq_ratio2)/SIN(0.5*PI()*freq_ratio2)^2)/((1+Lnratio2-1/freq_ratio2^2)^2+((1/freq_ratio2-freq_ratio2)*PI()^2*Qfactor2*Lnratio2/8)^2)^0.5)</f>
        <v>-4.8495682003062933E-5</v>
      </c>
    </row>
    <row r="17" spans="1:29">
      <c r="B17" s="292">
        <v>1</v>
      </c>
      <c r="C17" s="296"/>
      <c r="D17" s="296"/>
      <c r="E17" s="296"/>
      <c r="O17" s="298" t="s">
        <v>761</v>
      </c>
      <c r="Q17" s="297" t="s">
        <v>578</v>
      </c>
      <c r="R17" s="294">
        <v>9.9999999999999995E-7</v>
      </c>
      <c r="T17" s="293" t="s">
        <v>762</v>
      </c>
      <c r="U17" s="268">
        <f>Lnratio2/((1+Lnratio2-1/freq_ratio2^2)^2+((1/freq_ratio2-freq_ratio2)*PI()^2*Qfactor2*Lnratio2/8)^2)^0.5</f>
        <v>0.99534290241614087</v>
      </c>
    </row>
    <row r="18" spans="1:29" ht="16.5">
      <c r="B18" s="292">
        <v>1</v>
      </c>
      <c r="C18" s="296"/>
      <c r="D18" s="296"/>
      <c r="E18" s="296"/>
      <c r="Q18" s="297" t="s">
        <v>577</v>
      </c>
      <c r="R18" s="294">
        <v>1000</v>
      </c>
      <c r="T18" s="293" t="s">
        <v>763</v>
      </c>
      <c r="U18" s="268">
        <f>Lnratio2/(SIN(0.5*freq_ratio2*PI())*((1+Lnratio2-1/freq_ratio2^2)^2+((1/freq_ratio2-freq_ratio2)*PI()^2*Qfactor2*Lnratio2/(8*SIN(0.5*PI()*freq_ratio2)))^2)^0.5)</f>
        <v>0.99563264030166743</v>
      </c>
    </row>
    <row r="19" spans="1:29">
      <c r="B19" s="292">
        <v>1</v>
      </c>
      <c r="C19" s="296"/>
      <c r="D19" s="296"/>
      <c r="E19" s="296"/>
      <c r="Q19" s="297" t="s">
        <v>576</v>
      </c>
      <c r="R19" s="294">
        <v>1.0000000000000001E-9</v>
      </c>
      <c r="T19" s="293" t="s">
        <v>764</v>
      </c>
      <c r="U19" s="268">
        <f>-1/rload2</f>
        <v>-0.42105263157894735</v>
      </c>
    </row>
    <row r="20" spans="1:29">
      <c r="B20" s="292">
        <v>1</v>
      </c>
      <c r="C20" s="296"/>
      <c r="D20" s="296"/>
      <c r="E20" s="296"/>
      <c r="Q20" s="297" t="s">
        <v>765</v>
      </c>
      <c r="R20" s="294">
        <v>1.0000000000000001E-9</v>
      </c>
      <c r="T20" s="293" t="s">
        <v>766</v>
      </c>
      <c r="U20" s="268">
        <f>2*Vinput2*res_cap2*nanoF2*switchingf2*kilihertz2/(Voutput2*lmabda2)</f>
        <v>8.6428960205391547</v>
      </c>
      <c r="W20" s="222" t="s">
        <v>900</v>
      </c>
      <c r="X20" s="222" t="e">
        <f>INDEX(B35:B95,MATCH(0,V35:V95,-1),1)</f>
        <v>#N/A</v>
      </c>
      <c r="Y20" s="222" t="e">
        <f>MATCH(0,V35:V95,-1)</f>
        <v>#N/A</v>
      </c>
    </row>
    <row r="21" spans="1:29">
      <c r="B21" s="292">
        <v>1</v>
      </c>
      <c r="C21" s="296"/>
      <c r="D21" s="296"/>
      <c r="E21" s="296"/>
      <c r="Q21" s="297" t="s">
        <v>575</v>
      </c>
      <c r="R21" s="294">
        <v>9.9999999999999995E-7</v>
      </c>
      <c r="T21" s="293" t="s">
        <v>767</v>
      </c>
      <c r="U21" s="268">
        <f>Voutput2/(rload2*switchingf2*kilihertz2)+2*junctioncap2*nanoF2*Vinput2^2/Voutput2+0.5*Vinput2*res_cap2*nanoF2*Iramp2/(Voutput2*switchingf2*kilihertz2*CdivH2*picoF2)</f>
        <v>1.3970532785622595E-4</v>
      </c>
      <c r="W21" s="222" t="s">
        <v>901</v>
      </c>
      <c r="X21" s="222" t="e">
        <f>INDEX(W35:W95,MATCH(0,V35:V95,-1),1)</f>
        <v>#N/A</v>
      </c>
    </row>
    <row r="22" spans="1:29" ht="16.5">
      <c r="B22" s="292">
        <v>1</v>
      </c>
      <c r="C22" s="296"/>
      <c r="D22" s="296"/>
      <c r="E22" s="296"/>
      <c r="F22" s="222" t="str">
        <f>IMPRODUCT(Kth_2/(2/rload2-Kfeed2/Gdc_ccm2),IMDIV(COMPLEX(1,Rc_2*Coutput2*microF2*miliOhm2*C35),IMSUM(1,IMPRODUCT(D36,1/omega1_2),IMPRODUCT(D36,D36,1/omega2_2),IMPRODUCT(D36,D36,D36,1/omega3_2))))</f>
        <v>-1,65945956720811E-34+8,25298425553622E-30i</v>
      </c>
      <c r="Q22" s="295" t="s">
        <v>574</v>
      </c>
      <c r="R22" s="294">
        <v>1000000</v>
      </c>
      <c r="T22" s="293" t="s">
        <v>768</v>
      </c>
      <c r="U22" s="268">
        <f>Voutput2/(Vinput2*rload2)-2*Vinput2*junctioncap2*nanoF2*switchingf2*kilihertz2/Voutput2</f>
        <v>2.0889411095305833E-2</v>
      </c>
    </row>
    <row r="23" spans="1:29">
      <c r="B23" s="292">
        <v>1</v>
      </c>
      <c r="C23" s="296"/>
      <c r="D23" s="296"/>
      <c r="E23" s="296"/>
      <c r="N23" s="222" t="str">
        <f>IMSUM(feedtype2,IMDIV(COMPLEX(1,Rvolt2*Cvolt2*nanoF2*kiliOhm2*C35),IMPRODUCT(Rupper2*kiliOhm2*(Cvolt2*nanoF2+Cforward2*picoF2),COMPLEX(1,Rvolt2*Cvolt2*Cforward2*picoF2*nanoF2*kiliOhm2*C35/(Cvolt2*nanoF2+Cforward2*picoF2)),D35)))</f>
        <v>1,00000000000004-4,82264242110994E-14i</v>
      </c>
      <c r="Q23" s="295" t="s">
        <v>573</v>
      </c>
      <c r="R23" s="294">
        <v>1E-3</v>
      </c>
      <c r="T23" s="293" t="s">
        <v>769</v>
      </c>
      <c r="U23" s="268">
        <f>IF(freq_ratio2&gt;1,Gdc_ccm2,Gdc_dcm2)</f>
        <v>-5.6354514520419789E-5</v>
      </c>
    </row>
    <row r="24" spans="1:29">
      <c r="B24" s="292">
        <v>1</v>
      </c>
      <c r="C24" s="296"/>
      <c r="D24" s="296"/>
      <c r="E24" s="296"/>
      <c r="N24" s="222" t="str">
        <f>IMPRODUCT(-currentransferratio2*RFB_2/(Rfeedforward2),IMDIV(COMPLEX(1,(Rfeedforward2*kiliOhm2+q_Rz_Cz_2*Rzero2)*q_Rz_Cz_2*Czero2*nanoF2*C35),IMPRODUCT(COMPLEX(1,q_Rz_Cz_2*Rzero2*Czero2*nanoF2*C35),COMPLEX(1,C35/(2*PI()*F_roll2*kilihertz2)))))</f>
        <v>-2,46913470507593+0,00164608980338396i</v>
      </c>
      <c r="Q24" s="295" t="s">
        <v>572</v>
      </c>
      <c r="R24" s="294">
        <v>1.0000000000000001E-9</v>
      </c>
      <c r="T24" s="268"/>
      <c r="U24" s="268"/>
    </row>
    <row r="25" spans="1:29">
      <c r="B25" s="292">
        <v>1</v>
      </c>
      <c r="C25" s="292"/>
      <c r="D25" s="292"/>
      <c r="E25" s="292"/>
      <c r="I25" s="222">
        <f>freq_ratio2</f>
        <v>1.0153596351476808</v>
      </c>
      <c r="Q25" s="295" t="s">
        <v>770</v>
      </c>
      <c r="R25" s="268">
        <f>2*miliampere2</f>
        <v>2E-3</v>
      </c>
      <c r="T25" s="293" t="s">
        <v>771</v>
      </c>
      <c r="U25" s="268">
        <f>(2/rload2-Kfeed2/GainDC2)/(Coutput2*microF2*(1+Rc_2*miliOhm2/rload2)-Kfeed2/(Gdc_dcm2*QpoleL2*omegapole0))</f>
        <v>10236.316576779576</v>
      </c>
    </row>
    <row r="26" spans="1:29">
      <c r="B26" s="292">
        <v>1</v>
      </c>
      <c r="C26" s="292"/>
      <c r="D26" s="292"/>
      <c r="E26" s="292"/>
      <c r="I26" s="222">
        <f>(Kinput2-Kfeed2*Metccm2/(2*ratio2*Gdc_ccm2))/(2/rload2-Kfeed2/Gdc_ccm2)</f>
        <v>4.2532026775893496E-2</v>
      </c>
      <c r="Q26" s="295" t="s">
        <v>772</v>
      </c>
      <c r="R26" s="294">
        <v>256</v>
      </c>
      <c r="T26" s="293" t="s">
        <v>773</v>
      </c>
      <c r="U26" s="268">
        <f>(Xequiv2^2+Requiv2^2)*(2*Gdc_ccm2/(rload2*Kfeed2)-1)/((Xequiv2^2+Requiv2^2)*(1+Rc_2*miliOhm2/rload2)*(Coutput2*microF2*Gdc_ccm2/Kfeed2)-2*Requiv2*effectiveL2-rload2*Coutput2*Xequiv2^2*microF2-Rc_2*miliOhm2*Coutput2*Requiv2*microF2)</f>
        <v>10200.503606272987</v>
      </c>
    </row>
    <row r="27" spans="1:29">
      <c r="B27" s="292">
        <v>1</v>
      </c>
      <c r="C27" s="292"/>
      <c r="D27" s="292"/>
      <c r="E27" s="292"/>
      <c r="K27" s="222">
        <f>freq_ratio2</f>
        <v>1.0153596351476808</v>
      </c>
      <c r="Q27" s="295" t="s">
        <v>774</v>
      </c>
      <c r="R27" s="268">
        <f>time_load2/Nt_load2</f>
        <v>1.953125E-5</v>
      </c>
      <c r="T27" s="293" t="s">
        <v>775</v>
      </c>
      <c r="U27" s="268">
        <f>(Xequiv2^2+Requiv2^2)*(1-2*Gdc_ccm2/(Kfeed2*rload2))/(effectiveL2^2+effectiveL2*rload2*Coutput2*Requiv2*microF2+effectiveL2*Rc_2*miliOhm2*Coutput2*Requiv2*microF2)</f>
        <v>1660426884.7620995</v>
      </c>
    </row>
    <row r="28" spans="1:29">
      <c r="B28" s="292">
        <v>1</v>
      </c>
      <c r="C28" s="292"/>
      <c r="D28" s="292"/>
      <c r="E28" s="292"/>
      <c r="Q28" s="295" t="s">
        <v>776</v>
      </c>
      <c r="R28" s="294">
        <v>256</v>
      </c>
      <c r="T28" s="293" t="s">
        <v>777</v>
      </c>
      <c r="U28" s="268">
        <f>(Xequiv2^2+Requiv2^2)*(1-2*Gdc_ccm2/(Kfeed2*rload2))/(effectiveL2^2*rload2*Coutput2*microF2)</f>
        <v>1569566583160335.3</v>
      </c>
    </row>
    <row r="29" spans="1:29">
      <c r="B29" s="292"/>
      <c r="C29" s="292"/>
      <c r="D29" s="292"/>
      <c r="E29" s="292"/>
      <c r="Q29" s="295" t="s">
        <v>778</v>
      </c>
      <c r="R29" s="268">
        <v>64</v>
      </c>
      <c r="T29" s="293" t="s">
        <v>779</v>
      </c>
      <c r="U29" s="268">
        <f>((Xequiv2^2+Requiv2^2)*Gdc_ccm2-Kfeed2*rload2*Xequiv2^2)/(-Kfeed2*rload2*effectiveL2*Requiv2)</f>
        <v>160373.41602660585</v>
      </c>
    </row>
    <row r="30" spans="1:29">
      <c r="B30" s="292"/>
      <c r="C30" s="292"/>
      <c r="D30" s="292"/>
      <c r="E30" s="292"/>
      <c r="F30" s="222">
        <f>Rc_2*Coutput2*microF2*miliOhm2</f>
        <v>3.1999999999999995E-7</v>
      </c>
      <c r="Q30" s="295" t="s">
        <v>780</v>
      </c>
      <c r="R30" s="294">
        <f>1/(Nt_input*Fline)</f>
        <v>3.1250000000000001E-4</v>
      </c>
      <c r="T30" s="293" t="s">
        <v>571</v>
      </c>
      <c r="U30" s="268">
        <f>((Xequiv2^2+Requiv2^2)*Gdc_ccm2-Kfeed2*rload2*Xequiv2^2)/(-Kfeed2*rload2*effectiveL2^2)</f>
        <v>151322881853.97025</v>
      </c>
    </row>
    <row r="31" spans="1:29" ht="15.75" thickBot="1">
      <c r="B31" s="292"/>
      <c r="C31" s="292"/>
      <c r="D31" s="292"/>
      <c r="E31" s="292"/>
      <c r="G31" s="291" t="str">
        <f>IF(freq_ratio2&gt;1,IMPRODUCT(Kth_2/(2/rload2-Kfeed2/Gdc_ccm2),IMDIV(COMPLEX(1,Rc_2*Coutput2*microF2*miliOhm2*C35),IMSUM(1,IMPRODUCT(D36,1/omega1_2),IMPRODUCT(D36,D36,1/omega2_2),IMPRODUCT(D36,D36,D36,1/omega3_2)))),IMPRODUCT(Kth_2/(2/rload2-Kfeed2/Gdc_dcm2),(IMDIV(COMPLEX(1,Rc_2*Coutput2*microF2*miliOhm2*C35),IMSUM(1,IMDIV(D35,omegat2),IMDIV(IMPRODUCT(D35,D35),omegapole0^2*(1-2*Gdc_dcm2/(Kfeed2*rload2))))))))</f>
        <v>-1,65945956720811E-34+8,25298425553622E-30i</v>
      </c>
      <c r="Q31" s="290"/>
      <c r="T31" s="289"/>
    </row>
    <row r="32" spans="1:29">
      <c r="A32" s="476" t="s">
        <v>570</v>
      </c>
      <c r="B32" s="477"/>
      <c r="C32" s="477"/>
      <c r="D32" s="478" t="s">
        <v>781</v>
      </c>
      <c r="E32" s="463" t="s">
        <v>782</v>
      </c>
      <c r="F32" s="464"/>
      <c r="G32" s="464"/>
      <c r="H32" s="465"/>
      <c r="I32" s="480" t="s">
        <v>783</v>
      </c>
      <c r="J32" s="481"/>
      <c r="K32" s="481"/>
      <c r="L32" s="482"/>
      <c r="M32" s="483" t="s">
        <v>784</v>
      </c>
      <c r="N32" s="484"/>
      <c r="O32" s="484"/>
      <c r="P32" s="485"/>
      <c r="Q32" s="463" t="s">
        <v>785</v>
      </c>
      <c r="R32" s="464"/>
      <c r="S32" s="464"/>
      <c r="T32" s="465"/>
      <c r="U32" s="466" t="s">
        <v>786</v>
      </c>
      <c r="V32" s="467"/>
      <c r="W32" s="468"/>
      <c r="X32" s="469" t="s">
        <v>787</v>
      </c>
      <c r="Y32" s="470"/>
      <c r="Z32" s="470"/>
      <c r="AA32" s="463" t="s">
        <v>788</v>
      </c>
      <c r="AB32" s="464"/>
      <c r="AC32" s="464"/>
    </row>
    <row r="33" spans="1:29" ht="27" customHeight="1">
      <c r="A33" s="486" t="s">
        <v>569</v>
      </c>
      <c r="B33" s="287" t="s">
        <v>568</v>
      </c>
      <c r="C33" s="288" t="s">
        <v>455</v>
      </c>
      <c r="D33" s="479"/>
      <c r="E33" s="281" t="s">
        <v>789</v>
      </c>
      <c r="F33" s="458" t="s">
        <v>790</v>
      </c>
      <c r="G33" s="459"/>
      <c r="H33" s="460"/>
      <c r="I33" s="285" t="s">
        <v>791</v>
      </c>
      <c r="J33" s="487" t="s">
        <v>792</v>
      </c>
      <c r="K33" s="488"/>
      <c r="L33" s="489"/>
      <c r="M33" s="283" t="s">
        <v>793</v>
      </c>
      <c r="N33" s="490" t="s">
        <v>794</v>
      </c>
      <c r="O33" s="491"/>
      <c r="P33" s="492"/>
      <c r="Q33" s="281" t="s">
        <v>795</v>
      </c>
      <c r="R33" s="458" t="s">
        <v>796</v>
      </c>
      <c r="S33" s="459"/>
      <c r="T33" s="460"/>
      <c r="U33" s="471" t="s">
        <v>797</v>
      </c>
      <c r="V33" s="472"/>
      <c r="W33" s="472"/>
      <c r="X33" s="461" t="s">
        <v>798</v>
      </c>
      <c r="Y33" s="462"/>
      <c r="Z33" s="462"/>
      <c r="AA33" s="458" t="s">
        <v>794</v>
      </c>
      <c r="AB33" s="459"/>
      <c r="AC33" s="459"/>
    </row>
    <row r="34" spans="1:29">
      <c r="A34" s="486"/>
      <c r="B34" s="287" t="s">
        <v>567</v>
      </c>
      <c r="C34" s="286" t="s">
        <v>799</v>
      </c>
      <c r="D34" s="281" t="s">
        <v>800</v>
      </c>
      <c r="E34" s="281" t="s">
        <v>801</v>
      </c>
      <c r="F34" s="229" t="s">
        <v>802</v>
      </c>
      <c r="G34" s="230" t="s">
        <v>803</v>
      </c>
      <c r="H34" s="229" t="s">
        <v>804</v>
      </c>
      <c r="I34" s="285" t="s">
        <v>805</v>
      </c>
      <c r="J34" s="271" t="s">
        <v>802</v>
      </c>
      <c r="K34" s="284" t="s">
        <v>803</v>
      </c>
      <c r="L34" s="271" t="s">
        <v>804</v>
      </c>
      <c r="M34" s="283" t="s">
        <v>805</v>
      </c>
      <c r="N34" s="270" t="s">
        <v>802</v>
      </c>
      <c r="O34" s="282" t="s">
        <v>803</v>
      </c>
      <c r="P34" s="270" t="s">
        <v>804</v>
      </c>
      <c r="Q34" s="281" t="s">
        <v>805</v>
      </c>
      <c r="R34" s="229"/>
      <c r="S34" s="230" t="s">
        <v>803</v>
      </c>
      <c r="T34" s="229" t="s">
        <v>804</v>
      </c>
      <c r="U34" s="227"/>
      <c r="V34" s="227" t="s">
        <v>806</v>
      </c>
      <c r="W34" s="227" t="s">
        <v>807</v>
      </c>
      <c r="X34" s="269"/>
      <c r="Y34" s="269" t="s">
        <v>806</v>
      </c>
      <c r="Z34" s="269" t="s">
        <v>807</v>
      </c>
      <c r="AA34" s="229"/>
      <c r="AB34" s="229" t="s">
        <v>806</v>
      </c>
      <c r="AC34" s="229" t="s">
        <v>807</v>
      </c>
    </row>
    <row r="35" spans="1:29">
      <c r="A35" s="276">
        <v>-3</v>
      </c>
      <c r="B35" s="275">
        <f>10^A35*10000</f>
        <v>10</v>
      </c>
      <c r="C35" s="274">
        <f>2*PI()*B35</f>
        <v>62.831853071795862</v>
      </c>
      <c r="D35" s="273" t="str">
        <f>COMPLEX(0,C35)</f>
        <v>62.8318530717959i</v>
      </c>
      <c r="E35" s="272">
        <f t="shared" ref="E35:E66" si="0">IF(freq_ratio2&gt;1,Kth_2/(2/rload2-Kfeed2/Gdc_ccm2),Kth_2/(2/rload2-Kfeed2/Gdc_dcm2))</f>
        <v>2.6023809902735442</v>
      </c>
      <c r="F35" s="229" t="str">
        <f>IF(freq_ratio2&gt;1,IMPRODUCT(Kth_2/(2/rload2-Kfeed2/Gdc_ccm2),IMDIV(COMPLEX(1,Rc_2*Coutput2*microF2*miliOhm2*C35),IMSUM(1,IMPRODUCT(D35,1/omega1_2),IMPRODUCT(D35,D35,1/omega2_2),IMPRODUCT(D35,D35,D35,1/omega3_2)))),IMPRODUCT(Kth_2/(2/rload2-Kfeed2/Gdc_dcm2),(IMDIV(COMPLEX(1,Rc_2*Coutput2*microF2*miliOhm2*C35),IMSUM(1,IMDIV(D35,omegat2),IMDIV(IMPRODUCT(D35,D35),omegapole0^2*(1-2*Gdc_dcm2/(Kfeed2*rload2))))))))</f>
        <v>-3,31110809020165E-34+1,64668684711027E-29i</v>
      </c>
      <c r="G35" s="229">
        <f>20*LOG(IMABS(F35))</f>
        <v>-575.66777966637164</v>
      </c>
      <c r="H35" s="229">
        <f>(180/PI()*IMARGUMENT(F35))</f>
        <v>90.001152086198942</v>
      </c>
      <c r="I35" s="271">
        <f>IF(freq_ratio2&gt;1,(Kinput2-Kfeed2*Metccm2/(2*ratio2*Gdc_ccm2))/(2/rload2-Kfeed2/Gdc_ccm2),(Kinput2-Kfeed2*Metccm2/(2*ratio2*Gdc_dcm2))/(2/rload2-Kfeed2/Gdc_dcm2))</f>
        <v>4.2532026775893496E-2</v>
      </c>
      <c r="J35" s="271" t="str">
        <f>IF(freq_ratio2&gt;1,IMPRODUCT(I35,IMDIV((IMPRODUCT(COMPLEX(1,Rc_2*Coutput2*microF2*miliOhm2*C35),COMPLEX(1,(effectiveL2*Requiv2*Kfeed2*0.5*Metccm2)*C35/(ratio2*(Xequiv2^2+Requiv2^2)*(Kfeed2*Metccm2*0.5/ratio2-Kinput2*Gdc_ccm2))))),IMSUM(1,IMPRODUCT(D35,1/omega1_2),IMPRODUCT(D35,D35,1/omega2_2),IMPRODUCT(D35,D35,D35,1/omega3_2)))),IMPRODUCT(I35,(IMDIV(COMPLEX(1,Rc_2*Coutput2*microF2*miliOhm2*C35),IMSUM(1,IMDIV(D35,omegat2),IMDIV(IMPRODUCT(D35,D35),omegapole0^2*(1-2*Gdc_dcm2/(Kfeed2*rload2))))))))</f>
        <v>-2,06807629876688E-35+2,69126347197699E-31i</v>
      </c>
      <c r="K35" s="271">
        <f>20*LOG(IMABS(J35))</f>
        <v>-611.40087563762654</v>
      </c>
      <c r="L35" s="271">
        <f>(180/PI()*IMARGUMENT(J35))</f>
        <v>90.004402840696599</v>
      </c>
      <c r="M35" s="270">
        <f t="shared" ref="M35:M66" si="1">IF(freq_ratio2&gt;1,(1-Kfeed2*rload2*Xequiv2^2/(Gdc_ccm2*(Xequiv2^2+Requiv2^2)))/(2/rload2-Kfeed2/Gdc_ccm2),1/(2/rload2-Kfeed2/Gdc_dcm2))</f>
        <v>0.30128317643046471</v>
      </c>
      <c r="N35" s="270" t="str">
        <f t="shared" ref="N35:N66" si="2">IF(freq_ratio2&gt;1,IMPRODUCT(M35,IMDIV((IMPRODUCT(COMPLEX(1,Rc_2*Coutput2*microF2*miliOhm2*C35),IMSUM(1,IMDIV(D35,omega4_2),IMDIV(IMPRODUCT(D35,D35),omega5_2)))),IMSUM(1,IMPRODUCT(D35,1/omega1_2),IMPRODUCT(D35,D35,1/omega2_2),IMPRODUCT(D35,D35,D35,1/omega3_2)))),IMPRODUCT(M35,(IMDIV(IMPRODUCT(COMPLEX(1,Rc_2*Coutput2*microF2*miliOhm2*C35),COMPLEX(1,-Kfeed2*effectiveL2*PI()^2*C35/(8*ratio2^2*Gdc_dcm2))),IMSUM(1,IMDIV(D35,omegat2),IMDIV(IMPRODUCT(D35,D35),omegapole0^2*(1-2*Gdc_dcm2/(Kfeed2*rload2))))))))</f>
        <v>1,0000001356026E-16-4,97359197162172E-12i</v>
      </c>
      <c r="O35" s="270">
        <f>20*LOG(IMABS(N35))</f>
        <v>-226.06659693180475</v>
      </c>
      <c r="P35" s="270">
        <f>(180/PI()*IMARGUMENT(N35))</f>
        <v>-89.998847999843946</v>
      </c>
      <c r="Q35" s="229">
        <f t="shared" ref="Q35:Q66" si="3">-currentransferratio2*RFB_2/(Rfeedforward2*(Cvolt2*nanoF2+Cforward2*picoF2*alpha_Cf2)*Rupper2*kiliOhm2)</f>
        <v>-74.822297044519274</v>
      </c>
      <c r="R35" s="229" t="str">
        <f t="shared" ref="R35:R66" si="4">IMPRODUCT(IMPRODUCT(-currentransferratio2*RFB_2/(Rfeedforward2),IMDIV(COMPLEX(1,(Rfeedforward2*kiliOhm2+q_Rz_Cz_2*Rzero2)*q_Rz_Cz_2*Czero2*nanoF2*C35),IMPRODUCT(COMPLEX(1,q_Rz_Cz_2*Rzero2*Czero2*nanoF2*C35),COMPLEX(1,C35/(2*PI()*F_roll2*kilihertz2))))),IMSUM(feedtype2,IMDIV(COMPLEX(1,Rvolt2*Cvolt2*nanoF2*kiliOhm2*C35),IMPRODUCT(Rupper2*kiliOhm2*(Cvolt2*nanoF2+Cforward2*picoF2),COMPLEX(1,Rvolt2*Cvolt2*Cforward2*picoF2*nanoF2*kiliOhm2*C35/(Cvolt2*nanoF2+Cforward2*picoF2)),D35))))</f>
        <v>-2,46913470507603+0,0016460898035031i</v>
      </c>
      <c r="S35" s="229">
        <f>20*LOG(IMABS(R35))</f>
        <v>7.8508976055097</v>
      </c>
      <c r="T35" s="229">
        <f>(180/PI()*IMARGUMENT(R35))</f>
        <v>179.96180281931402</v>
      </c>
      <c r="U35" s="227" t="str">
        <f t="shared" ref="U35:U95" si="5">IMPRODUCT(F35,R35)</f>
        <v>-2,62883870961313E-32-4,06589169709601E-29i</v>
      </c>
      <c r="V35" s="227">
        <f>20*LOG(IMABS(U35))</f>
        <v>-567.81688206086199</v>
      </c>
      <c r="W35" s="227">
        <f>(180/PI()*IMARGUMENT(U35))</f>
        <v>-90.037045094487013</v>
      </c>
      <c r="X35" s="269" t="str">
        <f t="shared" ref="X35:X95" si="6">IMDIV(J35,IMSUM(1,IMPRODUCT(F35,R35,-1)))</f>
        <v>-2,06807629876688E-35+2,69126347197699E-31i</v>
      </c>
      <c r="Y35" s="269">
        <f>20*LOG(IMABS(X35))</f>
        <v>-611.40087563762654</v>
      </c>
      <c r="Z35" s="269">
        <f>(180/PI()*IMARGUMENT(X35))</f>
        <v>90.004402840696599</v>
      </c>
      <c r="AA35" s="268" t="str">
        <f t="shared" ref="AA35:AA95" si="7">IMDIV(IMPRODUCT(1,N35),IMSUM(1,IMPRODUCT(F35,R35,-1)))</f>
        <v>1,0000001356026E-16-4,97359197162172E-12i</v>
      </c>
      <c r="AB35" s="268">
        <f>20*LOG(IMABS(AA35))</f>
        <v>-226.06659693180475</v>
      </c>
      <c r="AC35" s="268">
        <f>(180/PI()*IMARGUMENT(AA35))</f>
        <v>-89.998847999843946</v>
      </c>
    </row>
    <row r="36" spans="1:29">
      <c r="A36" s="276">
        <v>-2.9</v>
      </c>
      <c r="B36" s="275">
        <f t="shared" ref="B36:B95" si="8">10^A36*10000</f>
        <v>12.589254117941662</v>
      </c>
      <c r="C36" s="274">
        <f t="shared" ref="C36:C95" si="9">2*PI()*B36</f>
        <v>79.100616502201149</v>
      </c>
      <c r="D36" s="273" t="str">
        <f t="shared" ref="D36:D95" si="10">COMPLEX(0,C36)</f>
        <v>79.1006165022011i</v>
      </c>
      <c r="E36" s="272">
        <f t="shared" si="0"/>
        <v>2.6023809902735442</v>
      </c>
      <c r="F36" s="229" t="str">
        <f t="shared" ref="F36:F66" si="11">IF(freq_ratio2&gt;1,IMPRODUCT(Kth_2/(2/rload2-Kfeed2/Gdc_ccm2),IMDIV(COMPLEX(1,Rc_2*Coutput2*microF2*miliOhm2*C36),IMSUM(1,IMPRODUCT(D36,1/omega1_2),IMPRODUCT(D36,D36,1/omega2_2),IMPRODUCT(D36,D36,D36,1/omega3_2)))),IMPRODUCT(Kth_2/(2/rload2-Kfeed2/Gdc_dcm2),(IMDIV(COMPLEX(1,Rc_2*Coutput2*microF2*miliOhm2*C36),IMSUM(1,IMDIV(D36,omegat2),IMDIV(IMPRODUCT(D36,D36),omegapole0^2*(1-2*Gdc_dcm2/(Kfeed2*rload2))))))))</f>
        <v>-2,08911028224229E-34+8,25298425553617E-30i</v>
      </c>
      <c r="G36" s="229">
        <f t="shared" ref="G36:G95" si="12">20*LOG(IMABS(F36))</f>
        <v>-581.66777966534471</v>
      </c>
      <c r="H36" s="229">
        <f t="shared" ref="H36:H95" si="13">(180/PI()*IMARGUMENT(F36))</f>
        <v>90.001450350544459</v>
      </c>
      <c r="I36" s="271">
        <f t="shared" ref="I36:I66" si="14">IF(freq_ratio2&gt;1,(Kinput2-Kfeed2*Metccm2/(2*ratio2*Gdc_ccm2))/(2/rload2-Kfeed2/Gdc_ccm2),(Kinput2-Kfeed2*Metccm2/(2*ratio2*Gdc_dcm2))/(2/rload2-Kfeed2/Gdc_dcm2))</f>
        <v>4.2532026775893496E-2</v>
      </c>
      <c r="J36" s="271" t="str">
        <f t="shared" ref="J36:J66" si="15">IF(freq_ratio2&gt;1,IMPRODUCT(I36,IMDIV((IMPRODUCT(COMPLEX(1,Rc_2*Coutput2*microF2*miliOhm2*C36),COMPLEX(1,(effectiveL2*Requiv2*Kfeed2*0.5*Metccm2)*C36/(ratio2*(Xequiv2^2+Requiv2^2)*(Kfeed2*Metccm2*0.5/ratio2-Kinput2*Gdc_ccm2))))),IMSUM(1,IMPRODUCT(D36,1/omega1_2),IMPRODUCT(D36,D36,1/omega2_2),IMPRODUCT(D36,D36,D36,1/omega3_2)))),IMPRODUCT(I36,(IMDIV(COMPLEX(1,Rc_2*Coutput2*microF2*miliOhm2*C36),IMSUM(1,IMDIV(D36,omegat2),IMDIV(IMPRODUCT(D36,D36),omegapole0^2*(1-2*Gdc_dcm2/(Kfeed2*rload2))))))))</f>
        <v>-1,30485850179721E-35+1,34882689358232E-31i</v>
      </c>
      <c r="K36" s="271">
        <f t="shared" ref="K36:K95" si="16">20*LOG(IMABS(J36))</f>
        <v>-617.4008756284228</v>
      </c>
      <c r="L36" s="271">
        <f t="shared" ref="L36:L95" si="17">(180/PI()*IMARGUMENT(J36))</f>
        <v>90.005542807986501</v>
      </c>
      <c r="M36" s="270">
        <f t="shared" si="1"/>
        <v>0.30128317643046471</v>
      </c>
      <c r="N36" s="270" t="str">
        <f t="shared" si="2"/>
        <v>1,00000008555946E-16-3,95066453105714E-12i</v>
      </c>
      <c r="O36" s="270">
        <f t="shared" ref="O36:O95" si="18">20*LOG(IMABS(N36))</f>
        <v>-228.06659693077788</v>
      </c>
      <c r="P36" s="270">
        <f t="shared" ref="P36:P95" si="19">(180/PI()*IMARGUMENT(N36))</f>
        <v>-89.998549717801836</v>
      </c>
      <c r="Q36" s="229">
        <f t="shared" si="3"/>
        <v>-74.822297044519274</v>
      </c>
      <c r="R36" s="229" t="str">
        <f t="shared" si="4"/>
        <v>-2,46913406321867+0,00207230374496964i</v>
      </c>
      <c r="S36" s="229">
        <f t="shared" ref="S36:S95" si="20">20*LOG(IMABS(R36))</f>
        <v>7.8508964765508598</v>
      </c>
      <c r="T36" s="229">
        <f t="shared" ref="T36:T95" si="21">(180/PI()*IMARGUMENT(R36))</f>
        <v>179.95191260274362</v>
      </c>
      <c r="U36" s="227" t="str">
        <f t="shared" si="5"/>
        <v>-1,65868608439526E-32-2,03777249814788E-29i</v>
      </c>
      <c r="V36" s="227">
        <f t="shared" ref="V36:V95" si="22">20*LOG(IMABS(U36))</f>
        <v>-573.81688318879389</v>
      </c>
      <c r="W36" s="227">
        <f t="shared" ref="W36:W95" si="23">(180/PI()*IMARGUMENT(U36))</f>
        <v>-90.046637046711908</v>
      </c>
      <c r="X36" s="269" t="str">
        <f t="shared" si="6"/>
        <v>-1,30485850179721E-35+1,34882689358232E-31i</v>
      </c>
      <c r="Y36" s="269">
        <f t="shared" ref="Y36:Y95" si="24">20*LOG(IMABS(X36))</f>
        <v>-617.4008756284228</v>
      </c>
      <c r="Z36" s="269">
        <f t="shared" ref="Z36:Z95" si="25">(180/PI()*IMARGUMENT(X36))</f>
        <v>90.005542807986501</v>
      </c>
      <c r="AA36" s="268" t="str">
        <f t="shared" si="7"/>
        <v>1,00000008555946E-16-3,95066453105714E-12i</v>
      </c>
      <c r="AB36" s="268">
        <f t="shared" ref="AB36:AB95" si="26">20*LOG(IMABS(AA36))</f>
        <v>-228.06659693077788</v>
      </c>
      <c r="AC36" s="268">
        <f t="shared" ref="AC36:AC95" si="27">(180/PI()*IMARGUMENT(AA36))</f>
        <v>-89.998549717801836</v>
      </c>
    </row>
    <row r="37" spans="1:29">
      <c r="A37" s="276">
        <v>-2.8</v>
      </c>
      <c r="B37" s="275">
        <f t="shared" si="8"/>
        <v>15.848931924611135</v>
      </c>
      <c r="C37" s="274">
        <f t="shared" si="9"/>
        <v>99.581776203206161</v>
      </c>
      <c r="D37" s="273" t="str">
        <f t="shared" si="10"/>
        <v>99.5817762032062i</v>
      </c>
      <c r="E37" s="272">
        <f t="shared" si="0"/>
        <v>2.6023809902735442</v>
      </c>
      <c r="F37" s="229" t="str">
        <f t="shared" si="11"/>
        <v>-1,31811651094363E-34+4,13629034820159E-30i</v>
      </c>
      <c r="G37" s="229">
        <f t="shared" si="12"/>
        <v>-587.66777966371728</v>
      </c>
      <c r="H37" s="229">
        <f t="shared" si="13"/>
        <v>90.001825851345046</v>
      </c>
      <c r="I37" s="271">
        <f t="shared" si="14"/>
        <v>4.2532026775893496E-2</v>
      </c>
      <c r="J37" s="271" t="str">
        <f t="shared" si="15"/>
        <v>-8,23306301919613E-36+6,76014818721723E-32i</v>
      </c>
      <c r="K37" s="271">
        <f t="shared" si="16"/>
        <v>-623.40087561383586</v>
      </c>
      <c r="L37" s="271">
        <f t="shared" si="17"/>
        <v>90.006977950010395</v>
      </c>
      <c r="M37" s="270">
        <f t="shared" si="1"/>
        <v>0.30128317643046471</v>
      </c>
      <c r="N37" s="270" t="str">
        <f t="shared" si="2"/>
        <v>1,00000005398437E-16-3,13812438294245E-12i</v>
      </c>
      <c r="O37" s="270">
        <f t="shared" si="18"/>
        <v>-230.06659692915036</v>
      </c>
      <c r="P37" s="270">
        <f t="shared" si="19"/>
        <v>-89.998174202944341</v>
      </c>
      <c r="Q37" s="229">
        <f t="shared" si="3"/>
        <v>-74.822297044519274</v>
      </c>
      <c r="R37" s="229" t="str">
        <f t="shared" si="4"/>
        <v>-2,46913304594399+0,00260887477060678i</v>
      </c>
      <c r="S37" s="229">
        <f t="shared" si="20"/>
        <v>7.8508946872722705</v>
      </c>
      <c r="T37" s="229">
        <f t="shared" si="21"/>
        <v>179.9394615619218</v>
      </c>
      <c r="U37" s="227" t="str">
        <f t="shared" si="5"/>
        <v>-1,04656030297699E-32-1,02130515302438E-29i</v>
      </c>
      <c r="V37" s="227">
        <f t="shared" si="22"/>
        <v>-579.81688497644507</v>
      </c>
      <c r="W37" s="227">
        <f t="shared" si="23"/>
        <v>-90.058712586733137</v>
      </c>
      <c r="X37" s="269" t="str">
        <f t="shared" si="6"/>
        <v>-8,23306301919613E-36+6,76014818721723E-32i</v>
      </c>
      <c r="Y37" s="269">
        <f t="shared" si="24"/>
        <v>-623.40087561383586</v>
      </c>
      <c r="Z37" s="269">
        <f t="shared" si="25"/>
        <v>90.006977950010395</v>
      </c>
      <c r="AA37" s="268" t="str">
        <f t="shared" si="7"/>
        <v>1,00000005398437E-16-3,13812438294245E-12i</v>
      </c>
      <c r="AB37" s="268">
        <f t="shared" si="26"/>
        <v>-230.06659692915036</v>
      </c>
      <c r="AC37" s="268">
        <f t="shared" si="27"/>
        <v>-89.998174202944341</v>
      </c>
    </row>
    <row r="38" spans="1:29">
      <c r="A38" s="276">
        <v>-2.7</v>
      </c>
      <c r="B38" s="275">
        <f t="shared" si="8"/>
        <v>19.95262314968878</v>
      </c>
      <c r="C38" s="274">
        <f t="shared" si="9"/>
        <v>125.36602861381581</v>
      </c>
      <c r="D38" s="273" t="str">
        <f t="shared" si="10"/>
        <v>125.366028613816i</v>
      </c>
      <c r="E38" s="272">
        <f t="shared" si="0"/>
        <v>2.6023809902735442</v>
      </c>
      <c r="F38" s="229" t="str">
        <f t="shared" si="11"/>
        <v>-8,31806831319264E-32+2,07305591709376E-27i</v>
      </c>
      <c r="G38" s="229">
        <f t="shared" si="12"/>
        <v>-533.66777966113796</v>
      </c>
      <c r="H38" s="229">
        <f t="shared" si="13"/>
        <v>90.002298974204507</v>
      </c>
      <c r="I38" s="271">
        <f t="shared" si="14"/>
        <v>4.2532026775893496E-2</v>
      </c>
      <c r="J38" s="271" t="str">
        <f t="shared" si="15"/>
        <v>-5,19492655849454E-33+3,3880999631799E-29i</v>
      </c>
      <c r="K38" s="271">
        <f t="shared" si="16"/>
        <v>-569.40087559071731</v>
      </c>
      <c r="L38" s="271">
        <f t="shared" si="17"/>
        <v>90.008785082128156</v>
      </c>
      <c r="M38" s="270">
        <f t="shared" si="1"/>
        <v>0.30128317643046471</v>
      </c>
      <c r="N38" s="270" t="str">
        <f t="shared" si="2"/>
        <v>1,00000034061833E-15-2,49270080144788E-11i</v>
      </c>
      <c r="O38" s="270">
        <f t="shared" si="18"/>
        <v>-212.06659692657104</v>
      </c>
      <c r="P38" s="270">
        <f t="shared" si="19"/>
        <v>-89.997701457031468</v>
      </c>
      <c r="Q38" s="229">
        <f t="shared" si="3"/>
        <v>-74.822297044519274</v>
      </c>
      <c r="R38" s="229" t="str">
        <f t="shared" si="4"/>
        <v>-2,46913143367499+0,00328437660080843i</v>
      </c>
      <c r="S38" s="229">
        <f t="shared" si="20"/>
        <v>7.8508918514618369</v>
      </c>
      <c r="T38" s="229">
        <f t="shared" si="21"/>
        <v>179.92378663848973</v>
      </c>
      <c r="U38" s="227" t="str">
        <f t="shared" si="5"/>
        <v>-6,60331230687461E-30-5,11864780185883E-27i</v>
      </c>
      <c r="V38" s="227">
        <f t="shared" si="22"/>
        <v>-525.81688780967613</v>
      </c>
      <c r="W38" s="227">
        <f t="shared" si="23"/>
        <v>-90.073914387305749</v>
      </c>
      <c r="X38" s="269" t="str">
        <f t="shared" si="6"/>
        <v>-5,19492655849454E-33+3,3880999631799E-29i</v>
      </c>
      <c r="Y38" s="269">
        <f t="shared" si="24"/>
        <v>-569.40087559071731</v>
      </c>
      <c r="Z38" s="269">
        <f t="shared" si="25"/>
        <v>90.008785082128156</v>
      </c>
      <c r="AA38" s="268" t="str">
        <f t="shared" si="7"/>
        <v>1,00000034061833E-15-2,49270080144788E-11i</v>
      </c>
      <c r="AB38" s="268">
        <f t="shared" si="26"/>
        <v>-212.06659692657104</v>
      </c>
      <c r="AC38" s="268">
        <f t="shared" si="27"/>
        <v>-89.997701457031468</v>
      </c>
    </row>
    <row r="39" spans="1:29">
      <c r="A39" s="276">
        <v>-2.6</v>
      </c>
      <c r="B39" s="275">
        <f t="shared" si="8"/>
        <v>25.118864315095777</v>
      </c>
      <c r="C39" s="274">
        <f t="shared" si="9"/>
        <v>157.82647919764742</v>
      </c>
      <c r="D39" s="273" t="str">
        <f t="shared" si="10"/>
        <v>157.826479197647i</v>
      </c>
      <c r="E39" s="272">
        <f t="shared" si="0"/>
        <v>2.6023809902735442</v>
      </c>
      <c r="F39" s="229" t="str">
        <f t="shared" si="11"/>
        <v>-5,24798232232576E-32+1,03898916024289E-27i</v>
      </c>
      <c r="G39" s="229">
        <f t="shared" si="12"/>
        <v>-539.66777965704966</v>
      </c>
      <c r="H39" s="229">
        <f t="shared" si="13"/>
        <v>90.00289403633144</v>
      </c>
      <c r="I39" s="271">
        <f t="shared" si="14"/>
        <v>4.2532026775893496E-2</v>
      </c>
      <c r="J39" s="271" t="str">
        <f t="shared" si="15"/>
        <v>-3,2777175803727E-33+1,69807244328833E-29i</v>
      </c>
      <c r="K39" s="271">
        <f t="shared" si="16"/>
        <v>-575.40087555407661</v>
      </c>
      <c r="L39" s="271">
        <f t="shared" si="17"/>
        <v>90.011059562399765</v>
      </c>
      <c r="M39" s="270">
        <f t="shared" si="1"/>
        <v>0.30128317643046471</v>
      </c>
      <c r="N39" s="270" t="str">
        <f t="shared" si="2"/>
        <v>1,00000021491564E-15-1,98002262730992E-11i</v>
      </c>
      <c r="O39" s="270">
        <f t="shared" si="18"/>
        <v>-214.06659692248283</v>
      </c>
      <c r="P39" s="270">
        <f t="shared" si="19"/>
        <v>-89.997106306211464</v>
      </c>
      <c r="Q39" s="229">
        <f t="shared" si="3"/>
        <v>-74.822297044519274</v>
      </c>
      <c r="R39" s="229" t="str">
        <f t="shared" si="4"/>
        <v>-2,46912887840356+0,00413478088534826i</v>
      </c>
      <c r="S39" s="229">
        <f t="shared" si="20"/>
        <v>7.8508873570034154</v>
      </c>
      <c r="T39" s="229">
        <f t="shared" si="21"/>
        <v>179.90405309558099</v>
      </c>
      <c r="U39" s="227" t="str">
        <f t="shared" si="5"/>
        <v>-4,16641307280228E-30-2,56539835689655E-27i</v>
      </c>
      <c r="V39" s="227">
        <f t="shared" si="22"/>
        <v>-531.81689230004633</v>
      </c>
      <c r="W39" s="227">
        <f t="shared" si="23"/>
        <v>-90.093052868087554</v>
      </c>
      <c r="X39" s="269" t="str">
        <f t="shared" si="6"/>
        <v>-3,2777175803727E-33+1,69807244328833E-29i</v>
      </c>
      <c r="Y39" s="269">
        <f t="shared" si="24"/>
        <v>-575.40087555407661</v>
      </c>
      <c r="Z39" s="269">
        <f t="shared" si="25"/>
        <v>90.011059562399765</v>
      </c>
      <c r="AA39" s="268" t="str">
        <f t="shared" si="7"/>
        <v>1,00000021491564E-15-1,98002262730992E-11i</v>
      </c>
      <c r="AB39" s="268">
        <f t="shared" si="26"/>
        <v>-214.06659692248283</v>
      </c>
      <c r="AC39" s="268">
        <f t="shared" si="27"/>
        <v>-89.997106306211464</v>
      </c>
    </row>
    <row r="40" spans="1:29">
      <c r="A40" s="276">
        <v>-2.5</v>
      </c>
      <c r="B40" s="275">
        <f t="shared" si="8"/>
        <v>31.622776601683764</v>
      </c>
      <c r="C40" s="274">
        <f t="shared" si="9"/>
        <v>198.69176531592183</v>
      </c>
      <c r="D40" s="273" t="str">
        <f t="shared" si="10"/>
        <v>198.691765315922i</v>
      </c>
      <c r="E40" s="272">
        <f t="shared" si="0"/>
        <v>2.6023809902735442</v>
      </c>
      <c r="F40" s="229" t="str">
        <f t="shared" si="11"/>
        <v>-3,31110809020165E-32+5,2072810299085E-28i</v>
      </c>
      <c r="G40" s="229">
        <f t="shared" si="12"/>
        <v>-545.66777965057065</v>
      </c>
      <c r="H40" s="229">
        <f t="shared" si="13"/>
        <v>90.003643216445113</v>
      </c>
      <c r="I40" s="271">
        <f t="shared" si="14"/>
        <v>4.2532026775893496E-2</v>
      </c>
      <c r="J40" s="271" t="str">
        <f t="shared" si="15"/>
        <v>-2,06807629876648E-33+8,51052226767558E-30i</v>
      </c>
      <c r="K40" s="271">
        <f t="shared" si="16"/>
        <v>-581.40087549600537</v>
      </c>
      <c r="L40" s="271">
        <f t="shared" si="17"/>
        <v>90.013923004672463</v>
      </c>
      <c r="M40" s="270">
        <f t="shared" si="1"/>
        <v>0.30128317643046471</v>
      </c>
      <c r="N40" s="270" t="str">
        <f t="shared" si="2"/>
        <v>1,0000001356026E-15-1,57278787826522E-11i</v>
      </c>
      <c r="O40" s="270">
        <f t="shared" si="18"/>
        <v>-216.06659691600368</v>
      </c>
      <c r="P40" s="270">
        <f t="shared" si="19"/>
        <v>-89.996357055646413</v>
      </c>
      <c r="Q40" s="229">
        <f t="shared" si="3"/>
        <v>-74.822297044519274</v>
      </c>
      <c r="R40" s="229" t="str">
        <f t="shared" si="4"/>
        <v>-2,4691248285821+0,00520537219077225i</v>
      </c>
      <c r="S40" s="229">
        <f t="shared" si="20"/>
        <v>7.8508802337763921</v>
      </c>
      <c r="T40" s="229">
        <f t="shared" si="21"/>
        <v>179.8792100698883</v>
      </c>
      <c r="U40" s="227" t="str">
        <f t="shared" si="5"/>
        <v>-2,6288281943058E-30-1,28574286039066E-27i</v>
      </c>
      <c r="V40" s="227">
        <f t="shared" si="22"/>
        <v>-537.81689941679429</v>
      </c>
      <c r="W40" s="227">
        <f t="shared" si="23"/>
        <v>-90.117146713666585</v>
      </c>
      <c r="X40" s="269" t="str">
        <f t="shared" si="6"/>
        <v>-2,06807629876648E-33+8,51052226767558E-30i</v>
      </c>
      <c r="Y40" s="269">
        <f t="shared" si="24"/>
        <v>-581.40087549600537</v>
      </c>
      <c r="Z40" s="269">
        <f t="shared" si="25"/>
        <v>90.013923004672463</v>
      </c>
      <c r="AA40" s="268" t="str">
        <f t="shared" si="7"/>
        <v>1,0000001356026E-15-1,57278787826522E-11i</v>
      </c>
      <c r="AB40" s="268">
        <f t="shared" si="26"/>
        <v>-216.06659691600368</v>
      </c>
      <c r="AC40" s="268">
        <f t="shared" si="27"/>
        <v>-89.996357055646413</v>
      </c>
    </row>
    <row r="41" spans="1:29">
      <c r="A41" s="276">
        <v>-2.4</v>
      </c>
      <c r="B41" s="275">
        <f t="shared" si="8"/>
        <v>39.81071705534972</v>
      </c>
      <c r="C41" s="274">
        <f t="shared" si="9"/>
        <v>250.13811247045712</v>
      </c>
      <c r="D41" s="273" t="str">
        <f t="shared" si="10"/>
        <v>250.138112470457i</v>
      </c>
      <c r="E41" s="272">
        <f t="shared" si="0"/>
        <v>2.6023809902735442</v>
      </c>
      <c r="F41" s="229" t="str">
        <f t="shared" si="11"/>
        <v>-2,08911028224228E-32+2,60982277409963E-28i</v>
      </c>
      <c r="G41" s="229">
        <f t="shared" si="12"/>
        <v>-551.66777964030177</v>
      </c>
      <c r="H41" s="229">
        <f t="shared" si="13"/>
        <v>90.00458641111733</v>
      </c>
      <c r="I41" s="271">
        <f t="shared" si="14"/>
        <v>4.2532026775893496E-2</v>
      </c>
      <c r="J41" s="271" t="str">
        <f t="shared" si="15"/>
        <v>-1,30485850179694E-33+4,26536508360033E-30i</v>
      </c>
      <c r="K41" s="271">
        <f t="shared" si="16"/>
        <v>-587.40087540396848</v>
      </c>
      <c r="L41" s="271">
        <f t="shared" si="17"/>
        <v>90.017527897663413</v>
      </c>
      <c r="M41" s="270">
        <f t="shared" si="1"/>
        <v>0.30128317643046471</v>
      </c>
      <c r="N41" s="270" t="str">
        <f t="shared" si="2"/>
        <v>1,00000008555946E-15-1,24930981893816E-11i</v>
      </c>
      <c r="O41" s="270">
        <f t="shared" si="18"/>
        <v>-218.06659690573485</v>
      </c>
      <c r="P41" s="270">
        <f t="shared" si="19"/>
        <v>-89.995413805012632</v>
      </c>
      <c r="Q41" s="229">
        <f t="shared" si="3"/>
        <v>-74.822297044519274</v>
      </c>
      <c r="R41" s="229" t="str">
        <f t="shared" si="4"/>
        <v>-2,46911841007485+0,00655315829360989i</v>
      </c>
      <c r="S41" s="229">
        <f t="shared" si="20"/>
        <v>7.8508689442463009</v>
      </c>
      <c r="T41" s="229">
        <f t="shared" si="21"/>
        <v>179.84793461926293</v>
      </c>
      <c r="U41" s="227" t="str">
        <f t="shared" si="5"/>
        <v>-1,65867556910869E-30-6,44396282758905E-28i</v>
      </c>
      <c r="V41" s="227">
        <f t="shared" si="22"/>
        <v>-543.8169106960554</v>
      </c>
      <c r="W41" s="227">
        <f t="shared" si="23"/>
        <v>-90.147478969619726</v>
      </c>
      <c r="X41" s="269" t="str">
        <f t="shared" si="6"/>
        <v>-1,30485850179694E-33+4,26536508360033E-30i</v>
      </c>
      <c r="Y41" s="269">
        <f t="shared" si="24"/>
        <v>-587.40087540396848</v>
      </c>
      <c r="Z41" s="269">
        <f t="shared" si="25"/>
        <v>90.017527897663413</v>
      </c>
      <c r="AA41" s="268" t="str">
        <f t="shared" si="7"/>
        <v>1,00000008555946E-15-1,24930981893816E-11i</v>
      </c>
      <c r="AB41" s="268">
        <f t="shared" si="26"/>
        <v>-218.06659690573485</v>
      </c>
      <c r="AC41" s="268">
        <f t="shared" si="27"/>
        <v>-89.995413805012632</v>
      </c>
    </row>
    <row r="42" spans="1:29">
      <c r="A42" s="276">
        <v>-2.2999999999999998</v>
      </c>
      <c r="B42" s="275">
        <f t="shared" si="8"/>
        <v>50.118723362727209</v>
      </c>
      <c r="C42" s="274">
        <f t="shared" si="9"/>
        <v>314.90522624728584</v>
      </c>
      <c r="D42" s="273" t="str">
        <f t="shared" si="10"/>
        <v>314.905226247286i</v>
      </c>
      <c r="E42" s="272">
        <f t="shared" si="0"/>
        <v>2.6023809902735442</v>
      </c>
      <c r="F42" s="229" t="str">
        <f t="shared" si="11"/>
        <v>-1,31811651094363E-32+1,30800985640844E-28i</v>
      </c>
      <c r="G42" s="229">
        <f t="shared" si="12"/>
        <v>-557.66777962402682</v>
      </c>
      <c r="H42" s="229">
        <f t="shared" si="13"/>
        <v>90.005773848901669</v>
      </c>
      <c r="I42" s="271">
        <f t="shared" si="14"/>
        <v>4.2532026775893496E-2</v>
      </c>
      <c r="J42" s="271" t="str">
        <f t="shared" si="15"/>
        <v>-8,23306301919448E-34+2,13774650405399E-30i</v>
      </c>
      <c r="K42" s="271">
        <f t="shared" si="16"/>
        <v>-593.40087525809975</v>
      </c>
      <c r="L42" s="271">
        <f t="shared" si="17"/>
        <v>90.022066215018853</v>
      </c>
      <c r="M42" s="270">
        <f t="shared" si="1"/>
        <v>0.30128317643046471</v>
      </c>
      <c r="N42" s="270" t="str">
        <f t="shared" si="2"/>
        <v>1,00000005398436E-15-9,92362063100862E-12i</v>
      </c>
      <c r="O42" s="270">
        <f t="shared" si="18"/>
        <v>-220.06659688945984</v>
      </c>
      <c r="P42" s="270">
        <f t="shared" si="19"/>
        <v>-89.99422632277647</v>
      </c>
      <c r="Q42" s="229">
        <f t="shared" si="3"/>
        <v>-74.822297044519274</v>
      </c>
      <c r="R42" s="229" t="str">
        <f t="shared" si="4"/>
        <v>-2,46910823749476+0,00824990351408108i</v>
      </c>
      <c r="S42" s="229">
        <f t="shared" si="20"/>
        <v>7.8508510516070409</v>
      </c>
      <c r="T42" s="229">
        <f t="shared" si="21"/>
        <v>179.80856129084455</v>
      </c>
      <c r="U42" s="227" t="str">
        <f t="shared" si="5"/>
        <v>-1,04654978773218E-30-3,22961899861582E-28i</v>
      </c>
      <c r="V42" s="227">
        <f t="shared" si="22"/>
        <v>-549.81692857241978</v>
      </c>
      <c r="W42" s="227">
        <f t="shared" si="23"/>
        <v>-90.185664860253794</v>
      </c>
      <c r="X42" s="269" t="str">
        <f t="shared" si="6"/>
        <v>-8,23306301919448E-34+2,13774650405399E-30i</v>
      </c>
      <c r="Y42" s="269">
        <f t="shared" si="24"/>
        <v>-593.40087525809975</v>
      </c>
      <c r="Z42" s="269">
        <f t="shared" si="25"/>
        <v>90.022066215018853</v>
      </c>
      <c r="AA42" s="268" t="str">
        <f t="shared" si="7"/>
        <v>1,00000005398436E-15-9,92362063100862E-12i</v>
      </c>
      <c r="AB42" s="268">
        <f t="shared" si="26"/>
        <v>-220.06659688945984</v>
      </c>
      <c r="AC42" s="268">
        <f t="shared" si="27"/>
        <v>-89.99422632277647</v>
      </c>
    </row>
    <row r="43" spans="1:29">
      <c r="A43" s="276">
        <v>-2.2000000000000002</v>
      </c>
      <c r="B43" s="275">
        <f t="shared" si="8"/>
        <v>63.09573444801925</v>
      </c>
      <c r="C43" s="274">
        <f t="shared" si="9"/>
        <v>396.44219162949946</v>
      </c>
      <c r="D43" s="273" t="str">
        <f t="shared" si="10"/>
        <v>396.442191629499i</v>
      </c>
      <c r="E43" s="272">
        <f t="shared" si="0"/>
        <v>2.6023809902735442</v>
      </c>
      <c r="F43" s="229" t="str">
        <f t="shared" si="11"/>
        <v>-8,31666150902964E-33+6,55557841490555E-29i</v>
      </c>
      <c r="G43" s="229">
        <f t="shared" si="12"/>
        <v>-563.66777959823264</v>
      </c>
      <c r="H43" s="229">
        <f t="shared" si="13"/>
        <v>90.007268765185785</v>
      </c>
      <c r="I43" s="271">
        <f t="shared" si="14"/>
        <v>4.2532026775893496E-2</v>
      </c>
      <c r="J43" s="271" t="str">
        <f t="shared" si="15"/>
        <v>-5,19469663738557E-34+1,07141123860659E-30i</v>
      </c>
      <c r="K43" s="271">
        <f t="shared" si="16"/>
        <v>-599.40087502691335</v>
      </c>
      <c r="L43" s="271">
        <f t="shared" si="17"/>
        <v>90.027779638585628</v>
      </c>
      <c r="M43" s="270">
        <f t="shared" si="1"/>
        <v>0.30128317643046471</v>
      </c>
      <c r="N43" s="270" t="str">
        <f t="shared" si="2"/>
        <v>1,00000003406183E-15-7,88261205790248E-12i</v>
      </c>
      <c r="O43" s="270">
        <f t="shared" si="18"/>
        <v>-222.06659686366581</v>
      </c>
      <c r="P43" s="270">
        <f t="shared" si="19"/>
        <v>-89.992731371183012</v>
      </c>
      <c r="Q43" s="229">
        <f t="shared" si="3"/>
        <v>-74.822297044519274</v>
      </c>
      <c r="R43" s="229" t="str">
        <f t="shared" si="4"/>
        <v>-2,46909211521352+0,010385945362138i</v>
      </c>
      <c r="S43" s="229">
        <f t="shared" si="20"/>
        <v>7.8508226938358705</v>
      </c>
      <c r="T43" s="229">
        <f t="shared" si="21"/>
        <v>179.75899346880746</v>
      </c>
      <c r="U43" s="227" t="str">
        <f t="shared" si="5"/>
        <v>-6,60324188987358E-31-1,61863356125464E-28i</v>
      </c>
      <c r="V43" s="227">
        <f t="shared" si="22"/>
        <v>-555.81695690439676</v>
      </c>
      <c r="W43" s="227">
        <f t="shared" si="23"/>
        <v>-90.233737766006755</v>
      </c>
      <c r="X43" s="269" t="str">
        <f t="shared" si="6"/>
        <v>-5,19469663738557E-34+1,07141123860659E-30i</v>
      </c>
      <c r="Y43" s="269">
        <f t="shared" si="24"/>
        <v>-599.40087502691335</v>
      </c>
      <c r="Z43" s="269">
        <f t="shared" si="25"/>
        <v>90.027779638585628</v>
      </c>
      <c r="AA43" s="268" t="str">
        <f t="shared" si="7"/>
        <v>1,00000003406183E-15-7,88261205790248E-12i</v>
      </c>
      <c r="AB43" s="268">
        <f t="shared" si="26"/>
        <v>-222.06659686366581</v>
      </c>
      <c r="AC43" s="268">
        <f t="shared" si="27"/>
        <v>-89.992731371183012</v>
      </c>
    </row>
    <row r="44" spans="1:29">
      <c r="A44" s="276">
        <v>-2.1</v>
      </c>
      <c r="B44" s="275">
        <f t="shared" si="8"/>
        <v>79.432823472428126</v>
      </c>
      <c r="C44" s="274">
        <f t="shared" si="9"/>
        <v>499.09114934975014</v>
      </c>
      <c r="D44" s="273" t="str">
        <f t="shared" si="10"/>
        <v>499.09114934975i</v>
      </c>
      <c r="E44" s="272">
        <f t="shared" si="0"/>
        <v>2.6023809902735442</v>
      </c>
      <c r="F44" s="229" t="str">
        <f t="shared" si="11"/>
        <v>-5,24798232232571E-30+3,28557221058421E-26i</v>
      </c>
      <c r="G44" s="229">
        <f t="shared" si="12"/>
        <v>-509.66777955735182</v>
      </c>
      <c r="H44" s="229">
        <f t="shared" si="13"/>
        <v>90.009151746368644</v>
      </c>
      <c r="I44" s="271">
        <f t="shared" si="14"/>
        <v>4.2532026775893496E-2</v>
      </c>
      <c r="J44" s="271" t="str">
        <f t="shared" si="15"/>
        <v>-3,27771758036608E-31+5,3697762048538E-28i</v>
      </c>
      <c r="K44" s="271">
        <f t="shared" si="16"/>
        <v>-545.40087466050784</v>
      </c>
      <c r="L44" s="271">
        <f t="shared" si="17"/>
        <v>90.03497340546464</v>
      </c>
      <c r="M44" s="270">
        <f t="shared" si="1"/>
        <v>0.30128317643046471</v>
      </c>
      <c r="N44" s="270" t="str">
        <f t="shared" si="2"/>
        <v>1,00000021491564E-14-6,26138132097002E-11i</v>
      </c>
      <c r="O44" s="270">
        <f t="shared" si="18"/>
        <v>-204.06659682278485</v>
      </c>
      <c r="P44" s="270">
        <f t="shared" si="19"/>
        <v>-89.990849336847162</v>
      </c>
      <c r="Q44" s="229">
        <f t="shared" si="3"/>
        <v>-74.822297044519274</v>
      </c>
      <c r="R44" s="229" t="str">
        <f t="shared" si="4"/>
        <v>-2,46906656356083+0,0130749952338562i</v>
      </c>
      <c r="S44" s="229">
        <f t="shared" si="20"/>
        <v>7.8507777502112646</v>
      </c>
      <c r="T44" s="229">
        <f t="shared" si="21"/>
        <v>179.69659180007133</v>
      </c>
      <c r="U44" s="227" t="str">
        <f t="shared" si="5"/>
        <v>-4,16630792260577E-28-8,1123033490525E-26i</v>
      </c>
      <c r="V44" s="227">
        <f t="shared" si="22"/>
        <v>-501.81700180714051</v>
      </c>
      <c r="W44" s="227">
        <f t="shared" si="23"/>
        <v>-90.29425645356001</v>
      </c>
      <c r="X44" s="269" t="str">
        <f t="shared" si="6"/>
        <v>-3,27771758036608E-31+5,3697762048538E-28i</v>
      </c>
      <c r="Y44" s="269">
        <f t="shared" si="24"/>
        <v>-545.40087466050784</v>
      </c>
      <c r="Z44" s="269">
        <f t="shared" si="25"/>
        <v>90.03497340546464</v>
      </c>
      <c r="AA44" s="268" t="str">
        <f t="shared" si="7"/>
        <v>1,00000021491564E-14-6,26138132097002E-11i</v>
      </c>
      <c r="AB44" s="268">
        <f t="shared" si="26"/>
        <v>-204.06659682278485</v>
      </c>
      <c r="AC44" s="268">
        <f t="shared" si="27"/>
        <v>-89.990849336847162</v>
      </c>
    </row>
    <row r="45" spans="1:29">
      <c r="A45" s="276">
        <v>-2</v>
      </c>
      <c r="B45" s="275">
        <f t="shared" si="8"/>
        <v>100</v>
      </c>
      <c r="C45" s="274">
        <f t="shared" si="9"/>
        <v>628.31853071795865</v>
      </c>
      <c r="D45" s="273" t="str">
        <f t="shared" si="10"/>
        <v>628.318530717959i</v>
      </c>
      <c r="E45" s="272">
        <f t="shared" si="0"/>
        <v>2.6023809902735442</v>
      </c>
      <c r="F45" s="229" t="str">
        <f t="shared" si="11"/>
        <v>-3,31088512676752E-33+1,64668684710982E-29i</v>
      </c>
      <c r="G45" s="229">
        <f t="shared" si="12"/>
        <v>-575.66777949255993</v>
      </c>
      <c r="H45" s="229">
        <f t="shared" si="13"/>
        <v>90.011520086043873</v>
      </c>
      <c r="I45" s="271">
        <f t="shared" si="14"/>
        <v>4.2532026775893496E-2</v>
      </c>
      <c r="J45" s="271" t="str">
        <f t="shared" si="15"/>
        <v>-2,06803985872642E-34+2,69126316803773E-31i</v>
      </c>
      <c r="K45" s="271">
        <f t="shared" si="16"/>
        <v>-611.40087407979422</v>
      </c>
      <c r="L45" s="271">
        <f t="shared" si="17"/>
        <v>90.04402762756726</v>
      </c>
      <c r="M45" s="270">
        <f t="shared" si="1"/>
        <v>0.30128317643046471</v>
      </c>
      <c r="N45" s="270" t="str">
        <f t="shared" si="2"/>
        <v>1,00000001356026E-15-4,97359197162172E-12i</v>
      </c>
      <c r="O45" s="270">
        <f t="shared" si="18"/>
        <v>-226.06659675799301</v>
      </c>
      <c r="P45" s="270">
        <f t="shared" si="19"/>
        <v>-89.988479999999029</v>
      </c>
      <c r="Q45" s="229">
        <f t="shared" si="3"/>
        <v>-74.822297044519274</v>
      </c>
      <c r="R45" s="229" t="str">
        <f t="shared" si="4"/>
        <v>-2,46902606797832+0,0164601737866441i</v>
      </c>
      <c r="S45" s="229">
        <f t="shared" si="20"/>
        <v>7.8507065202299477</v>
      </c>
      <c r="T45" s="229">
        <f t="shared" si="21"/>
        <v>179.61803379526813</v>
      </c>
      <c r="U45" s="227" t="str">
        <f t="shared" si="5"/>
        <v>-2,62872855070016E-31-4,06571820108563E-29i</v>
      </c>
      <c r="V45" s="227">
        <f t="shared" si="22"/>
        <v>-567.81707297232992</v>
      </c>
      <c r="W45" s="227">
        <f t="shared" si="23"/>
        <v>-90.37044611868798</v>
      </c>
      <c r="X45" s="269" t="str">
        <f t="shared" si="6"/>
        <v>-2,06803985872642E-34+2,69126316803773E-31i</v>
      </c>
      <c r="Y45" s="269">
        <f t="shared" si="24"/>
        <v>-611.40087407979422</v>
      </c>
      <c r="Z45" s="269">
        <f t="shared" si="25"/>
        <v>90.04402762756726</v>
      </c>
      <c r="AA45" s="268" t="str">
        <f t="shared" si="7"/>
        <v>1,00000001356026E-15-4,97359197162172E-12i</v>
      </c>
      <c r="AB45" s="268">
        <f t="shared" si="26"/>
        <v>-226.06659675799301</v>
      </c>
      <c r="AC45" s="268">
        <f t="shared" si="27"/>
        <v>-89.988479999999029</v>
      </c>
    </row>
    <row r="46" spans="1:29">
      <c r="A46" s="276">
        <v>-1.9</v>
      </c>
      <c r="B46" s="275">
        <f t="shared" si="8"/>
        <v>125.89254117941664</v>
      </c>
      <c r="C46" s="274">
        <f t="shared" si="9"/>
        <v>791.0061650220116</v>
      </c>
      <c r="D46" s="273" t="str">
        <f t="shared" si="10"/>
        <v>791.006165022012i</v>
      </c>
      <c r="E46" s="272">
        <f t="shared" si="0"/>
        <v>2.6023809902735442</v>
      </c>
      <c r="F46" s="229" t="str">
        <f t="shared" si="11"/>
        <v>-2,08902151890039E-33+8,25298425553388E-30i</v>
      </c>
      <c r="G46" s="229">
        <f t="shared" si="12"/>
        <v>-581.66777938987173</v>
      </c>
      <c r="H46" s="229">
        <f t="shared" si="13"/>
        <v>90.014502888904516</v>
      </c>
      <c r="I46" s="271">
        <f t="shared" si="14"/>
        <v>4.2532026775893496E-2</v>
      </c>
      <c r="J46" s="271" t="str">
        <f t="shared" si="15"/>
        <v>-1,3048439947557E-34+1,3488266521556E-31i</v>
      </c>
      <c r="K46" s="271">
        <f t="shared" si="16"/>
        <v>-617.40087315942526</v>
      </c>
      <c r="L46" s="271">
        <f t="shared" si="17"/>
        <v>90.05542745643487</v>
      </c>
      <c r="M46" s="270">
        <f t="shared" si="1"/>
        <v>0.30128317643046471</v>
      </c>
      <c r="N46" s="270" t="str">
        <f t="shared" si="2"/>
        <v>1,00000000855595E-15-3,95066453105714E-12i</v>
      </c>
      <c r="O46" s="270">
        <f t="shared" si="18"/>
        <v>-228.06659665530478</v>
      </c>
      <c r="P46" s="270">
        <f t="shared" si="19"/>
        <v>-89.985497179441793</v>
      </c>
      <c r="Q46" s="229">
        <f t="shared" si="3"/>
        <v>-74.822297044519274</v>
      </c>
      <c r="R46" s="229" t="str">
        <f t="shared" si="4"/>
        <v>-2,46896188954173+0,0207215924234012i</v>
      </c>
      <c r="S46" s="229">
        <f t="shared" si="20"/>
        <v>7.8505936307652053</v>
      </c>
      <c r="T46" s="229">
        <f t="shared" si="21"/>
        <v>179.51913720494508</v>
      </c>
      <c r="U46" s="227" t="str">
        <f t="shared" si="5"/>
        <v>-1,65857261503323E-31-2,03763468897536E-29i</v>
      </c>
      <c r="V46" s="227">
        <f t="shared" si="22"/>
        <v>-573.81718575910656</v>
      </c>
      <c r="W46" s="227">
        <f t="shared" si="23"/>
        <v>-90.466359906150416</v>
      </c>
      <c r="X46" s="269" t="str">
        <f t="shared" si="6"/>
        <v>-1,3048439947557E-34+1,3488266521556E-31i</v>
      </c>
      <c r="Y46" s="269">
        <f t="shared" si="24"/>
        <v>-617.40087315942526</v>
      </c>
      <c r="Z46" s="269">
        <f t="shared" si="25"/>
        <v>90.05542745643487</v>
      </c>
      <c r="AA46" s="268" t="str">
        <f t="shared" si="7"/>
        <v>1,00000000855595E-15-3,95066453105714E-12i</v>
      </c>
      <c r="AB46" s="268">
        <f t="shared" si="26"/>
        <v>-228.06659665530478</v>
      </c>
      <c r="AC46" s="268">
        <f t="shared" si="27"/>
        <v>-89.985497179441793</v>
      </c>
    </row>
    <row r="47" spans="1:29">
      <c r="A47" s="276">
        <v>-1.8</v>
      </c>
      <c r="B47" s="275">
        <f t="shared" si="8"/>
        <v>158.48931924611125</v>
      </c>
      <c r="C47" s="274">
        <f t="shared" si="9"/>
        <v>995.81776203206107</v>
      </c>
      <c r="D47" s="273" t="str">
        <f t="shared" si="10"/>
        <v>995.817762032061i</v>
      </c>
      <c r="E47" s="272">
        <f t="shared" si="0"/>
        <v>2.6023809902735442</v>
      </c>
      <c r="F47" s="229" t="str">
        <f t="shared" si="11"/>
        <v>-1,31808117362074E-33+4,13629034820047E-30i</v>
      </c>
      <c r="G47" s="229">
        <f t="shared" si="12"/>
        <v>-587.66777922712186</v>
      </c>
      <c r="H47" s="229">
        <f t="shared" si="13"/>
        <v>90.018258023347101</v>
      </c>
      <c r="I47" s="271">
        <f t="shared" si="14"/>
        <v>4.2532026775893496E-2</v>
      </c>
      <c r="J47" s="271" t="str">
        <f t="shared" si="15"/>
        <v>-8,23300526562311E-35+6,7601462695008E-32i</v>
      </c>
      <c r="K47" s="271">
        <f t="shared" si="16"/>
        <v>-623.40087170073912</v>
      </c>
      <c r="L47" s="271">
        <f t="shared" si="17"/>
        <v>90.069778996253135</v>
      </c>
      <c r="M47" s="270">
        <f t="shared" si="1"/>
        <v>0.30128317643046471</v>
      </c>
      <c r="N47" s="270" t="str">
        <f t="shared" si="2"/>
        <v>1,00000000539843E-15-3,13812438294245E-12i</v>
      </c>
      <c r="O47" s="270">
        <f t="shared" si="18"/>
        <v>-230.06659649255496</v>
      </c>
      <c r="P47" s="270">
        <f t="shared" si="19"/>
        <v>-89.981742030942286</v>
      </c>
      <c r="Q47" s="229">
        <f t="shared" si="3"/>
        <v>-74.822297044519274</v>
      </c>
      <c r="R47" s="229" t="str">
        <f t="shared" si="4"/>
        <v>-2,46886018040852+0,0260858646205317i</v>
      </c>
      <c r="S47" s="229">
        <f t="shared" si="20"/>
        <v>7.8504147190316864</v>
      </c>
      <c r="T47" s="229">
        <f t="shared" si="21"/>
        <v>179.39463792069978</v>
      </c>
      <c r="U47" s="227" t="str">
        <f t="shared" si="5"/>
        <v>-1,04644551930271E-31-1,02119569185673E-29i</v>
      </c>
      <c r="V47" s="227">
        <f t="shared" si="22"/>
        <v>-579.81736450809012</v>
      </c>
      <c r="W47" s="227">
        <f t="shared" si="23"/>
        <v>-90.587104055953105</v>
      </c>
      <c r="X47" s="269" t="str">
        <f t="shared" si="6"/>
        <v>-8,23300526562311E-35+6,7601462695008E-32i</v>
      </c>
      <c r="Y47" s="269">
        <f t="shared" si="24"/>
        <v>-623.40087170073912</v>
      </c>
      <c r="Z47" s="269">
        <f t="shared" si="25"/>
        <v>90.069778996253135</v>
      </c>
      <c r="AA47" s="268" t="str">
        <f t="shared" si="7"/>
        <v>1,00000000539843E-15-3,13812438294245E-12i</v>
      </c>
      <c r="AB47" s="268">
        <f t="shared" si="26"/>
        <v>-230.06659649255496</v>
      </c>
      <c r="AC47" s="268">
        <f t="shared" si="27"/>
        <v>-89.981742030942286</v>
      </c>
    </row>
    <row r="48" spans="1:29">
      <c r="A48" s="276">
        <v>-1.7</v>
      </c>
      <c r="B48" s="275">
        <f t="shared" si="8"/>
        <v>199.52623149688793</v>
      </c>
      <c r="C48" s="274">
        <f t="shared" si="9"/>
        <v>1253.6602861381591</v>
      </c>
      <c r="D48" s="273" t="str">
        <f t="shared" si="10"/>
        <v>1253.66028613816i</v>
      </c>
      <c r="E48" s="272">
        <f t="shared" si="0"/>
        <v>2.6023809902735442</v>
      </c>
      <c r="F48" s="229" t="str">
        <f t="shared" si="11"/>
        <v>-8,31666150902953E-31+2,07305591708812E-27i</v>
      </c>
      <c r="G48" s="229">
        <f t="shared" si="12"/>
        <v>-533.66777896918086</v>
      </c>
      <c r="H48" s="229">
        <f t="shared" si="13"/>
        <v>90.022985852654259</v>
      </c>
      <c r="I48" s="271">
        <f t="shared" si="14"/>
        <v>4.2532026775893496E-2</v>
      </c>
      <c r="J48" s="271" t="str">
        <f t="shared" si="15"/>
        <v>-5,19469663737506E-32+3,38809843985392E-29i</v>
      </c>
      <c r="K48" s="271">
        <f t="shared" si="16"/>
        <v>-569.40086938887816</v>
      </c>
      <c r="L48" s="271">
        <f t="shared" si="17"/>
        <v>90.08784690446106</v>
      </c>
      <c r="M48" s="270">
        <f t="shared" si="1"/>
        <v>0.30128317643046471</v>
      </c>
      <c r="N48" s="270" t="str">
        <f t="shared" si="2"/>
        <v>1,00000003406183E-14-2,49270080144789E-11i</v>
      </c>
      <c r="O48" s="270">
        <f t="shared" si="18"/>
        <v>-212.06659623461388</v>
      </c>
      <c r="P48" s="270">
        <f t="shared" si="19"/>
        <v>-89.977014578581716</v>
      </c>
      <c r="Q48" s="229">
        <f t="shared" si="3"/>
        <v>-74.822297044519274</v>
      </c>
      <c r="R48" s="229" t="str">
        <f t="shared" si="4"/>
        <v>-2,46869899946954+0,03283801387161i</v>
      </c>
      <c r="S48" s="229">
        <f t="shared" si="20"/>
        <v>7.8501311781743732</v>
      </c>
      <c r="T48" s="229">
        <f t="shared" si="21"/>
        <v>179.23791088053503</v>
      </c>
      <c r="U48" s="227" t="str">
        <f t="shared" si="5"/>
        <v>-6,60219055673361E-29-5,11777837862445E-27i</v>
      </c>
      <c r="V48" s="227">
        <f t="shared" si="22"/>
        <v>-525.81764779100649</v>
      </c>
      <c r="W48" s="227">
        <f t="shared" si="23"/>
        <v>-90.739103266810687</v>
      </c>
      <c r="X48" s="269" t="str">
        <f t="shared" si="6"/>
        <v>-5,19469663737506E-32+3,38809843985392E-29i</v>
      </c>
      <c r="Y48" s="269">
        <f t="shared" si="24"/>
        <v>-569.40086938887816</v>
      </c>
      <c r="Z48" s="269">
        <f t="shared" si="25"/>
        <v>90.08784690446106</v>
      </c>
      <c r="AA48" s="268" t="str">
        <f t="shared" si="7"/>
        <v>1,00000003406183E-14-2,49270080144789E-11i</v>
      </c>
      <c r="AB48" s="268">
        <f t="shared" si="26"/>
        <v>-212.06659623461388</v>
      </c>
      <c r="AC48" s="268">
        <f t="shared" si="27"/>
        <v>-89.977014578581716</v>
      </c>
    </row>
    <row r="49" spans="1:29">
      <c r="A49" s="276">
        <v>-1.6</v>
      </c>
      <c r="B49" s="275">
        <f t="shared" si="8"/>
        <v>251.1886431509578</v>
      </c>
      <c r="C49" s="274">
        <f t="shared" si="9"/>
        <v>1578.2647919764743</v>
      </c>
      <c r="D49" s="273" t="str">
        <f t="shared" si="10"/>
        <v>1578.26479197647i</v>
      </c>
      <c r="E49" s="272">
        <f t="shared" si="0"/>
        <v>2.6023809902735442</v>
      </c>
      <c r="F49" s="229" t="str">
        <f t="shared" si="11"/>
        <v>-5,24742226350087E-31+1,03898916024006E-27i</v>
      </c>
      <c r="G49" s="229">
        <f t="shared" si="12"/>
        <v>-539.66777856037174</v>
      </c>
      <c r="H49" s="229">
        <f t="shared" si="13"/>
        <v>90.028937272395481</v>
      </c>
      <c r="I49" s="271">
        <f t="shared" si="14"/>
        <v>4.2532026775893496E-2</v>
      </c>
      <c r="J49" s="271" t="str">
        <f t="shared" si="15"/>
        <v>-3,27762604712395E-32+1,69807123327782E-29i</v>
      </c>
      <c r="K49" s="271">
        <f t="shared" si="16"/>
        <v>-575.40086572482733</v>
      </c>
      <c r="L49" s="271">
        <f t="shared" si="17"/>
        <v>90.110592478349275</v>
      </c>
      <c r="M49" s="270">
        <f t="shared" si="1"/>
        <v>0.30128317643046471</v>
      </c>
      <c r="N49" s="270" t="str">
        <f t="shared" si="2"/>
        <v>1,00000002149156E-14-1,98002262730991E-11i</v>
      </c>
      <c r="O49" s="270">
        <f t="shared" si="18"/>
        <v>-214.06659582580482</v>
      </c>
      <c r="P49" s="270">
        <f t="shared" si="19"/>
        <v>-89.971063070147437</v>
      </c>
      <c r="Q49" s="229">
        <f t="shared" si="3"/>
        <v>-74.822297044519274</v>
      </c>
      <c r="R49" s="229" t="str">
        <f t="shared" si="4"/>
        <v>-2,46844358798614+0,0413363330379446i</v>
      </c>
      <c r="S49" s="229">
        <f t="shared" si="20"/>
        <v>7.8496818340608936</v>
      </c>
      <c r="T49" s="229">
        <f t="shared" si="21"/>
        <v>179.0406197305638</v>
      </c>
      <c r="U49" s="227" t="str">
        <f t="shared" si="5"/>
        <v>-4,16527053665181E-29-2,56470782150111E-27i</v>
      </c>
      <c r="V49" s="227">
        <f t="shared" si="22"/>
        <v>-531.81809672631073</v>
      </c>
      <c r="W49" s="227">
        <f t="shared" si="23"/>
        <v>-90.9304429970407</v>
      </c>
      <c r="X49" s="269" t="str">
        <f t="shared" si="6"/>
        <v>-3,27762604712395E-32+1,69807123327782E-29i</v>
      </c>
      <c r="Y49" s="269">
        <f t="shared" si="24"/>
        <v>-575.40086572482733</v>
      </c>
      <c r="Z49" s="269">
        <f t="shared" si="25"/>
        <v>90.110592478349275</v>
      </c>
      <c r="AA49" s="268" t="str">
        <f t="shared" si="7"/>
        <v>1,00000002149156E-14-1,98002262730991E-11i</v>
      </c>
      <c r="AB49" s="268">
        <f t="shared" si="26"/>
        <v>-214.06659582580482</v>
      </c>
      <c r="AC49" s="268">
        <f t="shared" si="27"/>
        <v>-89.971063070147437</v>
      </c>
    </row>
    <row r="50" spans="1:29">
      <c r="A50" s="276">
        <v>-1.5</v>
      </c>
      <c r="B50" s="275">
        <f t="shared" si="8"/>
        <v>316.22776601683785</v>
      </c>
      <c r="C50" s="274">
        <f t="shared" si="9"/>
        <v>1986.9176531592195</v>
      </c>
      <c r="D50" s="273" t="str">
        <f t="shared" si="10"/>
        <v>1986.91765315922i</v>
      </c>
      <c r="E50" s="272">
        <f t="shared" si="0"/>
        <v>2.6023809902735442</v>
      </c>
      <c r="F50" s="229" t="str">
        <f t="shared" si="11"/>
        <v>-3,31088512676752E-31+5,20728102989432E-28i</v>
      </c>
      <c r="G50" s="229">
        <f t="shared" si="12"/>
        <v>-545.66777791245318</v>
      </c>
      <c r="H50" s="229">
        <f t="shared" si="13"/>
        <v>90.03642970632167</v>
      </c>
      <c r="I50" s="271">
        <f t="shared" si="14"/>
        <v>4.2532026775893496E-2</v>
      </c>
      <c r="J50" s="271" t="str">
        <f t="shared" si="15"/>
        <v>-2,06803985872227E-32+8,51051265627231E-30i</v>
      </c>
      <c r="K50" s="271">
        <f t="shared" si="16"/>
        <v>-581.40085991770343</v>
      </c>
      <c r="L50" s="271">
        <f t="shared" si="17"/>
        <v>90.139227479395913</v>
      </c>
      <c r="M50" s="270">
        <f t="shared" si="1"/>
        <v>0.30128317643046471</v>
      </c>
      <c r="N50" s="270" t="str">
        <f t="shared" si="2"/>
        <v>1,00000001356026E-14-1,57278787826521E-11i</v>
      </c>
      <c r="O50" s="270">
        <f t="shared" si="18"/>
        <v>-216.06659517788628</v>
      </c>
      <c r="P50" s="270">
        <f t="shared" si="19"/>
        <v>-89.963570565769842</v>
      </c>
      <c r="Q50" s="229">
        <f t="shared" si="3"/>
        <v>-74.822297044519274</v>
      </c>
      <c r="R50" s="229" t="str">
        <f t="shared" si="4"/>
        <v>-2,46803889630391+0,052030828441862i</v>
      </c>
      <c r="S50" s="229">
        <f t="shared" si="20"/>
        <v>7.8489697668534655</v>
      </c>
      <c r="T50" s="229">
        <f t="shared" si="21"/>
        <v>178.79227781008666</v>
      </c>
      <c r="U50" s="227" t="str">
        <f t="shared" si="5"/>
        <v>-2,62767752640937E-29-1,28519443938607E-27i</v>
      </c>
      <c r="V50" s="227">
        <f t="shared" si="22"/>
        <v>-537.81880814559975</v>
      </c>
      <c r="W50" s="227">
        <f t="shared" si="23"/>
        <v>-91.171292483591671</v>
      </c>
      <c r="X50" s="269" t="str">
        <f t="shared" si="6"/>
        <v>-2,06803985872227E-32+8,51051265627231E-30i</v>
      </c>
      <c r="Y50" s="269">
        <f t="shared" si="24"/>
        <v>-581.40085991770343</v>
      </c>
      <c r="Z50" s="269">
        <f t="shared" si="25"/>
        <v>90.139227479395913</v>
      </c>
      <c r="AA50" s="268" t="str">
        <f t="shared" si="7"/>
        <v>1,00000001356026E-14-1,57278787826521E-11i</v>
      </c>
      <c r="AB50" s="268">
        <f t="shared" si="26"/>
        <v>-216.06659517788628</v>
      </c>
      <c r="AC50" s="268">
        <f t="shared" si="27"/>
        <v>-89.963570565769842</v>
      </c>
    </row>
    <row r="51" spans="1:29">
      <c r="A51" s="276">
        <v>-1.4</v>
      </c>
      <c r="B51" s="275">
        <f t="shared" si="8"/>
        <v>398.10717055349727</v>
      </c>
      <c r="C51" s="274">
        <f t="shared" si="9"/>
        <v>2501.3811247045714</v>
      </c>
      <c r="D51" s="273" t="str">
        <f t="shared" si="10"/>
        <v>2501.38112470457i</v>
      </c>
      <c r="E51" s="272">
        <f t="shared" si="0"/>
        <v>2.6023809902735442</v>
      </c>
      <c r="F51" s="229" t="str">
        <f t="shared" si="11"/>
        <v>-2,08902151890039E-31+2,60982277409253E-28i</v>
      </c>
      <c r="G51" s="229">
        <f t="shared" si="12"/>
        <v>-551.66777688557158</v>
      </c>
      <c r="H51" s="229">
        <f t="shared" si="13"/>
        <v>90.045862152775427</v>
      </c>
      <c r="I51" s="271">
        <f t="shared" si="14"/>
        <v>4.2532026775893496E-2</v>
      </c>
      <c r="J51" s="271" t="str">
        <f t="shared" si="15"/>
        <v>-1,30484399475308E-32+4,26535744901731E-30i</v>
      </c>
      <c r="K51" s="271">
        <f t="shared" si="16"/>
        <v>-587.40085071404485</v>
      </c>
      <c r="L51" s="271">
        <f t="shared" si="17"/>
        <v>90.175276800354936</v>
      </c>
      <c r="M51" s="270">
        <f t="shared" si="1"/>
        <v>0.30128317643046471</v>
      </c>
      <c r="N51" s="270" t="str">
        <f t="shared" si="2"/>
        <v>1,00000000855595E-14-1,24930981893815E-11i</v>
      </c>
      <c r="O51" s="270">
        <f t="shared" si="18"/>
        <v>-218.06659415100478</v>
      </c>
      <c r="P51" s="270">
        <f t="shared" si="19"/>
        <v>-89.954138063354534</v>
      </c>
      <c r="Q51" s="229">
        <f t="shared" si="3"/>
        <v>-74.822297044519274</v>
      </c>
      <c r="R51" s="229" t="str">
        <f t="shared" si="4"/>
        <v>-2,46739777495265+0,065485916454846i</v>
      </c>
      <c r="S51" s="229">
        <f t="shared" si="20"/>
        <v>7.8478414554792213</v>
      </c>
      <c r="T51" s="229">
        <f t="shared" si="21"/>
        <v>178.47969952020833</v>
      </c>
      <c r="U51" s="227" t="str">
        <f t="shared" si="5"/>
        <v>-1,65752189098615E-29-6,43960770730532E-28i</v>
      </c>
      <c r="V51" s="227">
        <f t="shared" si="22"/>
        <v>-543.81993543009241</v>
      </c>
      <c r="W51" s="227">
        <f t="shared" si="23"/>
        <v>-91.47443832701623</v>
      </c>
      <c r="X51" s="269" t="str">
        <f t="shared" si="6"/>
        <v>-1,30484399475308E-32+4,26535744901731E-30i</v>
      </c>
      <c r="Y51" s="269">
        <f t="shared" si="24"/>
        <v>-587.40085071404485</v>
      </c>
      <c r="Z51" s="269">
        <f t="shared" si="25"/>
        <v>90.175276800354936</v>
      </c>
      <c r="AA51" s="268" t="str">
        <f t="shared" si="7"/>
        <v>1,00000000855595E-14-1,24930981893815E-11i</v>
      </c>
      <c r="AB51" s="268">
        <f t="shared" si="26"/>
        <v>-218.06659415100478</v>
      </c>
      <c r="AC51" s="268">
        <f t="shared" si="27"/>
        <v>-89.954138063354534</v>
      </c>
    </row>
    <row r="52" spans="1:29">
      <c r="A52" s="276">
        <v>-1.3</v>
      </c>
      <c r="B52" s="275">
        <f t="shared" si="8"/>
        <v>501.18723362727206</v>
      </c>
      <c r="C52" s="274">
        <f t="shared" si="9"/>
        <v>3149.0522624728583</v>
      </c>
      <c r="D52" s="273" t="str">
        <f t="shared" si="10"/>
        <v>3149.05226247286i</v>
      </c>
      <c r="E52" s="272">
        <f t="shared" si="0"/>
        <v>2.6023809902735442</v>
      </c>
      <c r="F52" s="229" t="str">
        <f t="shared" si="11"/>
        <v>-1,31808117362074E-31+1,30800985640488E-28i</v>
      </c>
      <c r="G52" s="229">
        <f t="shared" si="12"/>
        <v>-557.66777525807458</v>
      </c>
      <c r="H52" s="229">
        <f t="shared" si="13"/>
        <v>90.057736921760707</v>
      </c>
      <c r="I52" s="271">
        <f t="shared" si="14"/>
        <v>4.2532026775893496E-2</v>
      </c>
      <c r="J52" s="271" t="str">
        <f t="shared" si="15"/>
        <v>-8,23300526560653E-33+2,13774043970213E-30i</v>
      </c>
      <c r="K52" s="271">
        <f t="shared" si="16"/>
        <v>-593.4008361272613</v>
      </c>
      <c r="L52" s="271">
        <f t="shared" si="17"/>
        <v>90.22066014820318</v>
      </c>
      <c r="M52" s="270">
        <f t="shared" si="1"/>
        <v>0.30128317643046471</v>
      </c>
      <c r="N52" s="270" t="str">
        <f t="shared" si="2"/>
        <v>1,00000000539843E-14-9,92362063100859E-12i</v>
      </c>
      <c r="O52" s="270">
        <f t="shared" si="18"/>
        <v>-220.06659252350767</v>
      </c>
      <c r="P52" s="270">
        <f t="shared" si="19"/>
        <v>-89.942263249917417</v>
      </c>
      <c r="Q52" s="229">
        <f t="shared" si="3"/>
        <v>-74.822297044519274</v>
      </c>
      <c r="R52" s="229" t="str">
        <f t="shared" si="4"/>
        <v>-2,46638234809999+0,0824079564078139i</v>
      </c>
      <c r="S52" s="229">
        <f t="shared" si="20"/>
        <v>7.846053802709493</v>
      </c>
      <c r="T52" s="229">
        <f t="shared" si="21"/>
        <v>178.0863177137162</v>
      </c>
      <c r="U52" s="227" t="str">
        <f t="shared" si="5"/>
        <v>-1,04539527087623E-29-3,2261610413537E-28i</v>
      </c>
      <c r="V52" s="227">
        <f t="shared" si="22"/>
        <v>-549.82172145536515</v>
      </c>
      <c r="W52" s="227">
        <f t="shared" si="23"/>
        <v>-91.85594536452308</v>
      </c>
      <c r="X52" s="269" t="str">
        <f t="shared" si="6"/>
        <v>-8,23300526560653E-33+2,13774043970213E-30i</v>
      </c>
      <c r="Y52" s="269">
        <f t="shared" si="24"/>
        <v>-593.4008361272613</v>
      </c>
      <c r="Z52" s="269">
        <f t="shared" si="25"/>
        <v>90.22066014820318</v>
      </c>
      <c r="AA52" s="268" t="str">
        <f t="shared" si="7"/>
        <v>1,00000000539843E-14-9,92362063100859E-12i</v>
      </c>
      <c r="AB52" s="268">
        <f t="shared" si="26"/>
        <v>-220.06659252350767</v>
      </c>
      <c r="AC52" s="268">
        <f t="shared" si="27"/>
        <v>-89.942263249917417</v>
      </c>
    </row>
    <row r="53" spans="1:29">
      <c r="A53" s="276">
        <v>-1.2</v>
      </c>
      <c r="B53" s="275">
        <f t="shared" si="8"/>
        <v>630.95734448019311</v>
      </c>
      <c r="C53" s="274">
        <f t="shared" si="9"/>
        <v>3964.421916294998</v>
      </c>
      <c r="D53" s="273" t="str">
        <f t="shared" si="10"/>
        <v>3964.421916295i</v>
      </c>
      <c r="E53" s="272">
        <f t="shared" si="0"/>
        <v>2.6023809902735442</v>
      </c>
      <c r="F53" s="229" t="str">
        <f t="shared" si="11"/>
        <v>-8,31806831319228E-26+6,5555784129242E-23i</v>
      </c>
      <c r="G53" s="229">
        <f t="shared" si="12"/>
        <v>-443.66777267866701</v>
      </c>
      <c r="H53" s="229">
        <f t="shared" si="13"/>
        <v>90.072699908728069</v>
      </c>
      <c r="I53" s="271">
        <f t="shared" si="14"/>
        <v>4.2532026775893496E-2</v>
      </c>
      <c r="J53" s="271" t="str">
        <f t="shared" si="15"/>
        <v>-5,19492655733529E-27+1,07140642030091E-24i</v>
      </c>
      <c r="K53" s="271">
        <f t="shared" si="16"/>
        <v>-479.40081300884776</v>
      </c>
      <c r="L53" s="271">
        <f t="shared" si="17"/>
        <v>90.277807775329705</v>
      </c>
      <c r="M53" s="270">
        <f t="shared" si="1"/>
        <v>0.30128317643046471</v>
      </c>
      <c r="N53" s="270" t="str">
        <f t="shared" si="2"/>
        <v>1,00000034061833E-12-7,8826120578982E-10i</v>
      </c>
      <c r="O53" s="270">
        <f t="shared" si="18"/>
        <v>-182.06658994409992</v>
      </c>
      <c r="P53" s="270">
        <f t="shared" si="19"/>
        <v>-89.927313728150949</v>
      </c>
      <c r="Q53" s="229">
        <f t="shared" si="3"/>
        <v>-74.822297044519274</v>
      </c>
      <c r="R53" s="229" t="str">
        <f t="shared" si="4"/>
        <v>-2,46477471694185+0,103677847380871i</v>
      </c>
      <c r="S53" s="229">
        <f t="shared" si="20"/>
        <v>7.8432220742221235</v>
      </c>
      <c r="T53" s="229">
        <f t="shared" si="21"/>
        <v>177.5913404028486</v>
      </c>
      <c r="U53" s="227" t="str">
        <f t="shared" si="5"/>
        <v>-6,59166093716336E-24-1,61588863265224E-22i</v>
      </c>
      <c r="V53" s="227">
        <f t="shared" si="22"/>
        <v>-435.82455060444494</v>
      </c>
      <c r="W53" s="227">
        <f t="shared" si="23"/>
        <v>-92.33595968842333</v>
      </c>
      <c r="X53" s="269" t="str">
        <f t="shared" si="6"/>
        <v>-5,19492655733529E-27+1,07140642030091E-24i</v>
      </c>
      <c r="Y53" s="269">
        <f t="shared" si="24"/>
        <v>-479.40081300884776</v>
      </c>
      <c r="Z53" s="269">
        <f t="shared" si="25"/>
        <v>90.277807775329705</v>
      </c>
      <c r="AA53" s="268" t="str">
        <f t="shared" si="7"/>
        <v>1,00000034061833E-12-7,8826120578982E-10i</v>
      </c>
      <c r="AB53" s="268">
        <f t="shared" si="26"/>
        <v>-182.06658994409992</v>
      </c>
      <c r="AC53" s="268">
        <f t="shared" si="27"/>
        <v>-89.927313728150949</v>
      </c>
    </row>
    <row r="54" spans="1:29">
      <c r="A54" s="276">
        <v>-1.1000000000000001</v>
      </c>
      <c r="B54" s="275">
        <f t="shared" si="8"/>
        <v>794.32823472428095</v>
      </c>
      <c r="C54" s="274">
        <f t="shared" si="9"/>
        <v>4990.9114934974996</v>
      </c>
      <c r="D54" s="273" t="str">
        <f t="shared" si="10"/>
        <v>4990.9114934975i</v>
      </c>
      <c r="E54" s="272">
        <f t="shared" si="0"/>
        <v>2.6023809902735442</v>
      </c>
      <c r="F54" s="229" t="str">
        <f t="shared" si="11"/>
        <v>-5,24742226350084E-29+3,28557221049477E-26i</v>
      </c>
      <c r="G54" s="229">
        <f t="shared" si="12"/>
        <v>-509.66776859058422</v>
      </c>
      <c r="H54" s="229">
        <f t="shared" si="13"/>
        <v>90.091507620020749</v>
      </c>
      <c r="I54" s="271">
        <f t="shared" si="14"/>
        <v>4.2532026775893496E-2</v>
      </c>
      <c r="J54" s="271" t="str">
        <f t="shared" si="15"/>
        <v>-3,27762604705804E-30+5,36973794096198E-28i</v>
      </c>
      <c r="K54" s="271">
        <f t="shared" si="16"/>
        <v>-545.40077636883325</v>
      </c>
      <c r="L54" s="271">
        <f t="shared" si="17"/>
        <v>90.349722480304493</v>
      </c>
      <c r="M54" s="270">
        <f t="shared" si="1"/>
        <v>0.30128317643046471</v>
      </c>
      <c r="N54" s="270" t="str">
        <f t="shared" si="2"/>
        <v>1,00000002149156E-13-6,26138132096969E-11i</v>
      </c>
      <c r="O54" s="270">
        <f t="shared" si="18"/>
        <v>-204.0665858560173</v>
      </c>
      <c r="P54" s="270">
        <f t="shared" si="19"/>
        <v>-89.908493463195057</v>
      </c>
      <c r="Q54" s="229">
        <f t="shared" si="3"/>
        <v>-74.822297044519274</v>
      </c>
      <c r="R54" s="229" t="str">
        <f t="shared" si="4"/>
        <v>-2,46223107909721+0,130387977773407i</v>
      </c>
      <c r="S54" s="229">
        <f t="shared" si="20"/>
        <v>7.8387378562220169</v>
      </c>
      <c r="T54" s="229">
        <f t="shared" si="21"/>
        <v>176.96872101721874</v>
      </c>
      <c r="U54" s="227" t="str">
        <f t="shared" si="5"/>
        <v>-4,15478750172577E-27-8,0905222100758E-26i</v>
      </c>
      <c r="V54" s="227">
        <f t="shared" si="22"/>
        <v>-501.82903073436222</v>
      </c>
      <c r="W54" s="227">
        <f t="shared" si="23"/>
        <v>-92.939771362760496</v>
      </c>
      <c r="X54" s="269" t="str">
        <f t="shared" si="6"/>
        <v>-3,27762604705804E-30+5,36973794096198E-28i</v>
      </c>
      <c r="Y54" s="269">
        <f t="shared" si="24"/>
        <v>-545.40077636883325</v>
      </c>
      <c r="Z54" s="269">
        <f t="shared" si="25"/>
        <v>90.349722480304493</v>
      </c>
      <c r="AA54" s="268" t="str">
        <f t="shared" si="7"/>
        <v>1,00000002149156E-13-6,26138132096969E-11i</v>
      </c>
      <c r="AB54" s="268">
        <f t="shared" si="26"/>
        <v>-204.0665858560173</v>
      </c>
      <c r="AC54" s="268">
        <f t="shared" si="27"/>
        <v>-89.908493463195057</v>
      </c>
    </row>
    <row r="55" spans="1:29" s="277" customFormat="1">
      <c r="A55" s="280">
        <v>-1</v>
      </c>
      <c r="B55" s="279">
        <f t="shared" si="8"/>
        <v>1000</v>
      </c>
      <c r="C55" s="278">
        <f t="shared" si="9"/>
        <v>6283.1853071795858</v>
      </c>
      <c r="D55" s="273" t="str">
        <f t="shared" si="10"/>
        <v>6283.18530717959i</v>
      </c>
      <c r="E55" s="272">
        <f t="shared" si="0"/>
        <v>2.6023809902735442</v>
      </c>
      <c r="F55" s="229" t="str">
        <f t="shared" si="11"/>
        <v>-3,31086283042411E-32+1,64668684710534E-29i</v>
      </c>
      <c r="G55" s="229">
        <f t="shared" si="12"/>
        <v>-575.66776211141769</v>
      </c>
      <c r="H55" s="229">
        <f t="shared" si="13"/>
        <v>90.115199930964025</v>
      </c>
      <c r="I55" s="271">
        <f t="shared" si="14"/>
        <v>4.2532026775893496E-2</v>
      </c>
      <c r="J55" s="271" t="str">
        <f t="shared" si="15"/>
        <v>-2,06803621471826E-33+2,69123277436387E-31i</v>
      </c>
      <c r="K55" s="271">
        <f t="shared" si="16"/>
        <v>-611.40071829883163</v>
      </c>
      <c r="L55" s="271">
        <f t="shared" si="17"/>
        <v>90.440271893069635</v>
      </c>
      <c r="M55" s="270">
        <f t="shared" si="1"/>
        <v>0.30128317643046471</v>
      </c>
      <c r="N55" s="270" t="str">
        <f t="shared" si="2"/>
        <v>1,00000000135603E-14-4,97359197162172E-12i</v>
      </c>
      <c r="O55" s="270">
        <f t="shared" si="18"/>
        <v>-226.06657937685074</v>
      </c>
      <c r="P55" s="270">
        <f t="shared" si="19"/>
        <v>-89.884800155078864</v>
      </c>
      <c r="Q55" s="229">
        <f t="shared" si="3"/>
        <v>-74.822297044519274</v>
      </c>
      <c r="R55" s="229" t="str">
        <f t="shared" si="4"/>
        <v>-2,458210422823+0,163880694855289i</v>
      </c>
      <c r="S55" s="229">
        <f t="shared" si="20"/>
        <v>7.8316403253845301</v>
      </c>
      <c r="T55" s="229">
        <f t="shared" si="21"/>
        <v>176.18592516569984</v>
      </c>
      <c r="U55" s="227" t="str">
        <f t="shared" si="5"/>
        <v>-2,61721387194402E-30-4,04844535718111E-29i</v>
      </c>
      <c r="V55" s="227">
        <f t="shared" si="22"/>
        <v>-567.83612178603323</v>
      </c>
      <c r="W55" s="227">
        <f t="shared" si="23"/>
        <v>-93.698874903336119</v>
      </c>
      <c r="X55" s="269" t="str">
        <f t="shared" si="6"/>
        <v>-2,06803621471826E-33+2,69123277436387E-31i</v>
      </c>
      <c r="Y55" s="269">
        <f t="shared" si="24"/>
        <v>-611.40071829883163</v>
      </c>
      <c r="Z55" s="269">
        <f t="shared" si="25"/>
        <v>90.440271893069635</v>
      </c>
      <c r="AA55" s="268" t="str">
        <f t="shared" si="7"/>
        <v>1,00000000135603E-14-4,97359197162172E-12i</v>
      </c>
      <c r="AB55" s="268">
        <f t="shared" si="26"/>
        <v>-226.06657937685074</v>
      </c>
      <c r="AC55" s="268">
        <f t="shared" si="27"/>
        <v>-89.884800155078864</v>
      </c>
    </row>
    <row r="56" spans="1:29">
      <c r="A56" s="276">
        <v>-0.9</v>
      </c>
      <c r="B56" s="275">
        <f t="shared" si="8"/>
        <v>1258.9254117941666</v>
      </c>
      <c r="C56" s="274">
        <f t="shared" si="9"/>
        <v>7910.0616502201183</v>
      </c>
      <c r="D56" s="273" t="str">
        <f t="shared" si="10"/>
        <v>7910.06165022012i</v>
      </c>
      <c r="E56" s="272">
        <f t="shared" si="0"/>
        <v>2.6023809902735442</v>
      </c>
      <c r="F56" s="229" t="str">
        <f t="shared" si="11"/>
        <v>-2,0890126425662E-32+8,25298425551142E-30i</v>
      </c>
      <c r="G56" s="229">
        <f t="shared" si="12"/>
        <v>-581.66775184265066</v>
      </c>
      <c r="H56" s="229">
        <f t="shared" si="13"/>
        <v>90.145027966174794</v>
      </c>
      <c r="I56" s="271">
        <f t="shared" si="14"/>
        <v>4.2532026775893496E-2</v>
      </c>
      <c r="J56" s="271" t="str">
        <f t="shared" si="15"/>
        <v>-1,30484254404895E-33+1,34880250961051E-31i</v>
      </c>
      <c r="K56" s="271">
        <f t="shared" si="16"/>
        <v>-617.40062626535655</v>
      </c>
      <c r="L56" s="271">
        <f t="shared" si="17"/>
        <v>90.554266751660165</v>
      </c>
      <c r="M56" s="270">
        <f t="shared" si="1"/>
        <v>0.30128317643046471</v>
      </c>
      <c r="N56" s="270" t="str">
        <f t="shared" si="2"/>
        <v>1,0000000008556E-14-3,95066453105711E-12i</v>
      </c>
      <c r="O56" s="270">
        <f t="shared" si="18"/>
        <v>-228.06656910808374</v>
      </c>
      <c r="P56" s="270">
        <f t="shared" si="19"/>
        <v>-89.854972102171487</v>
      </c>
      <c r="Q56" s="229">
        <f t="shared" si="3"/>
        <v>-74.822297044519274</v>
      </c>
      <c r="R56" s="229" t="str">
        <f t="shared" si="4"/>
        <v>-2,4518649400254+0,205781005286152i</v>
      </c>
      <c r="S56" s="229">
        <f t="shared" si="20"/>
        <v>7.8204152035908656</v>
      </c>
      <c r="T56" s="229">
        <f t="shared" si="21"/>
        <v>175.20250253975237</v>
      </c>
      <c r="U56" s="227" t="str">
        <f t="shared" si="5"/>
        <v>-1,64708762813415E-30-2,02395015378865E-29i</v>
      </c>
      <c r="V56" s="227">
        <f t="shared" si="22"/>
        <v>-573.84733663905979</v>
      </c>
      <c r="W56" s="227">
        <f t="shared" si="23"/>
        <v>-94.652469494072804</v>
      </c>
      <c r="X56" s="269" t="str">
        <f t="shared" si="6"/>
        <v>-1,30484254404895E-33+1,34880250961051E-31i</v>
      </c>
      <c r="Y56" s="269">
        <f t="shared" si="24"/>
        <v>-617.40062626535655</v>
      </c>
      <c r="Z56" s="269">
        <f t="shared" si="25"/>
        <v>90.554266751660165</v>
      </c>
      <c r="AA56" s="268" t="str">
        <f t="shared" si="7"/>
        <v>1,0000000008556E-14-3,95066453105711E-12i</v>
      </c>
      <c r="AB56" s="268">
        <f t="shared" si="26"/>
        <v>-228.06656910808374</v>
      </c>
      <c r="AC56" s="268">
        <f t="shared" si="27"/>
        <v>-89.854972102171487</v>
      </c>
    </row>
    <row r="57" spans="1:29">
      <c r="A57" s="276">
        <v>-0.8</v>
      </c>
      <c r="B57" s="275">
        <f t="shared" si="8"/>
        <v>1584.8931924611131</v>
      </c>
      <c r="C57" s="274">
        <f t="shared" si="9"/>
        <v>9958.1776203206136</v>
      </c>
      <c r="D57" s="273" t="str">
        <f t="shared" si="10"/>
        <v>9958.17762032061i</v>
      </c>
      <c r="E57" s="272">
        <f t="shared" si="0"/>
        <v>2.6023809902735442</v>
      </c>
      <c r="F57" s="229" t="str">
        <f t="shared" si="11"/>
        <v>-1,31807763988846E-32+4,13629034818921E-30i</v>
      </c>
      <c r="G57" s="229">
        <f t="shared" si="12"/>
        <v>-587.6677355678014</v>
      </c>
      <c r="H57" s="229">
        <f t="shared" si="13"/>
        <v>90.182579132159759</v>
      </c>
      <c r="I57" s="271">
        <f t="shared" si="14"/>
        <v>4.2532026775893496E-2</v>
      </c>
      <c r="J57" s="271" t="str">
        <f t="shared" si="15"/>
        <v>-8,23299949024943E-34+6,75995449848969E-32i</v>
      </c>
      <c r="K57" s="271">
        <f t="shared" si="16"/>
        <v>-623.40048040533134</v>
      </c>
      <c r="L57" s="271">
        <f t="shared" si="17"/>
        <v>90.697775114473927</v>
      </c>
      <c r="M57" s="270">
        <f t="shared" si="1"/>
        <v>0.30128317643046471</v>
      </c>
      <c r="N57" s="270" t="str">
        <f t="shared" si="2"/>
        <v>1,00000000053985E-14-3,13812438294245E-12i</v>
      </c>
      <c r="O57" s="270">
        <f t="shared" si="18"/>
        <v>-230.0665528332344</v>
      </c>
      <c r="P57" s="270">
        <f t="shared" si="19"/>
        <v>-89.817420922129628</v>
      </c>
      <c r="Q57" s="229">
        <f t="shared" si="3"/>
        <v>-74.822297044519274</v>
      </c>
      <c r="R57" s="229" t="str">
        <f t="shared" si="4"/>
        <v>-2,44187485881199+0,258007389372091i</v>
      </c>
      <c r="S57" s="229">
        <f t="shared" si="20"/>
        <v>7.802683802454224</v>
      </c>
      <c r="T57" s="229">
        <f t="shared" si="21"/>
        <v>173.96853248748076</v>
      </c>
      <c r="U57" s="227" t="str">
        <f t="shared" si="5"/>
        <v>-1,03500766791322E-30-1,01037041476985E-29i</v>
      </c>
      <c r="V57" s="227">
        <f t="shared" si="22"/>
        <v>-579.86505176534718</v>
      </c>
      <c r="W57" s="227">
        <f t="shared" si="23"/>
        <v>-95.848888380359497</v>
      </c>
      <c r="X57" s="269" t="str">
        <f t="shared" si="6"/>
        <v>-8,23299949024943E-34+6,75995449848969E-32i</v>
      </c>
      <c r="Y57" s="269">
        <f t="shared" si="24"/>
        <v>-623.40048040533134</v>
      </c>
      <c r="Z57" s="269">
        <f t="shared" si="25"/>
        <v>90.697775114473927</v>
      </c>
      <c r="AA57" s="268" t="str">
        <f t="shared" si="7"/>
        <v>1,00000000053985E-14-3,13812438294245E-12i</v>
      </c>
      <c r="AB57" s="268">
        <f t="shared" si="26"/>
        <v>-230.0665528332344</v>
      </c>
      <c r="AC57" s="268">
        <f t="shared" si="27"/>
        <v>-89.817420922129628</v>
      </c>
    </row>
    <row r="58" spans="1:29">
      <c r="A58" s="276">
        <v>-0.7</v>
      </c>
      <c r="B58" s="275">
        <f t="shared" si="8"/>
        <v>1995.2623149688795</v>
      </c>
      <c r="C58" s="274">
        <f t="shared" si="9"/>
        <v>12536.602861381592</v>
      </c>
      <c r="D58" s="273" t="str">
        <f t="shared" si="10"/>
        <v>12536.6028613816i</v>
      </c>
      <c r="E58" s="272">
        <f t="shared" si="0"/>
        <v>2.6023809902735442</v>
      </c>
      <c r="F58" s="229" t="str">
        <f t="shared" si="11"/>
        <v>-8,31652082861322E-30+2,07305591703168E-27i</v>
      </c>
      <c r="G58" s="229">
        <f t="shared" si="12"/>
        <v>-533.66770977402859</v>
      </c>
      <c r="H58" s="229">
        <f t="shared" si="13"/>
        <v>90.229853417636178</v>
      </c>
      <c r="I58" s="271">
        <f t="shared" si="14"/>
        <v>4.2532026775893496E-2</v>
      </c>
      <c r="J58" s="271" t="str">
        <f t="shared" si="15"/>
        <v>-5,19467364515977E-31+3,38794611042855E-29i</v>
      </c>
      <c r="K58" s="271">
        <f t="shared" si="16"/>
        <v>-569.40024924081524</v>
      </c>
      <c r="L58" s="271">
        <f t="shared" si="17"/>
        <v>90.87843650812556</v>
      </c>
      <c r="M58" s="270">
        <f t="shared" si="1"/>
        <v>0.30128317643046471</v>
      </c>
      <c r="N58" s="270" t="str">
        <f t="shared" si="2"/>
        <v>1,00000000340618E-13-2,49270080144775E-11i</v>
      </c>
      <c r="O58" s="270">
        <f t="shared" si="18"/>
        <v>-212.06652703946162</v>
      </c>
      <c r="P58" s="270">
        <f t="shared" si="19"/>
        <v>-89.770147013599797</v>
      </c>
      <c r="Q58" s="229">
        <f t="shared" si="3"/>
        <v>-74.822297044519274</v>
      </c>
      <c r="R58" s="229" t="str">
        <f t="shared" si="4"/>
        <v>-2,42620733426499+0,322728004163955i</v>
      </c>
      <c r="S58" s="229">
        <f t="shared" si="20"/>
        <v>7.7747288804237158</v>
      </c>
      <c r="T58" s="229">
        <f t="shared" si="21"/>
        <v>172.42313789198636</v>
      </c>
      <c r="U58" s="227" t="str">
        <f t="shared" si="5"/>
        <v>-6,48855594793963E-28-5,0323474444123E-27i</v>
      </c>
      <c r="V58" s="227">
        <f t="shared" si="22"/>
        <v>-525.89298089360477</v>
      </c>
      <c r="W58" s="227">
        <f t="shared" si="23"/>
        <v>-97.347008690377479</v>
      </c>
      <c r="X58" s="269" t="str">
        <f t="shared" si="6"/>
        <v>-5,19467364515977E-31+3,38794611042855E-29i</v>
      </c>
      <c r="Y58" s="269">
        <f t="shared" si="24"/>
        <v>-569.40024924081524</v>
      </c>
      <c r="Z58" s="269">
        <f t="shared" si="25"/>
        <v>90.87843650812556</v>
      </c>
      <c r="AA58" s="268" t="str">
        <f t="shared" si="7"/>
        <v>1,00000000340618E-13-2,49270080144775E-11i</v>
      </c>
      <c r="AB58" s="268">
        <f t="shared" si="26"/>
        <v>-212.06652703946162</v>
      </c>
      <c r="AC58" s="268">
        <f t="shared" si="27"/>
        <v>-89.770147013599797</v>
      </c>
    </row>
    <row r="59" spans="1:29">
      <c r="A59" s="276">
        <v>-0.6</v>
      </c>
      <c r="B59" s="275">
        <f t="shared" si="8"/>
        <v>2511.8864315095802</v>
      </c>
      <c r="C59" s="274">
        <f t="shared" si="9"/>
        <v>15782.647919764757</v>
      </c>
      <c r="D59" s="273" t="str">
        <f t="shared" si="10"/>
        <v>15782.6479197648i</v>
      </c>
      <c r="E59" s="272">
        <f t="shared" si="0"/>
        <v>2.6023809902735442</v>
      </c>
      <c r="F59" s="229" t="str">
        <f t="shared" si="11"/>
        <v>-5,24736625761827E-30+1,03898916021175E-27i</v>
      </c>
      <c r="G59" s="229">
        <f t="shared" si="12"/>
        <v>-539.6676688939674</v>
      </c>
      <c r="H59" s="229">
        <f t="shared" si="13"/>
        <v>90.289367199796203</v>
      </c>
      <c r="I59" s="271">
        <f t="shared" si="14"/>
        <v>4.2532026775893496E-2</v>
      </c>
      <c r="J59" s="271" t="str">
        <f t="shared" si="15"/>
        <v>-3,27761689373379E-31+1,69795023381758E-29i</v>
      </c>
      <c r="K59" s="271">
        <f t="shared" si="16"/>
        <v>-575.39988288995301</v>
      </c>
      <c r="L59" s="271">
        <f t="shared" si="17"/>
        <v>91.105864536605608</v>
      </c>
      <c r="M59" s="270">
        <f t="shared" si="1"/>
        <v>0.30128317643046471</v>
      </c>
      <c r="N59" s="270" t="str">
        <f t="shared" si="2"/>
        <v>1,00000000214915E-13-1,98002262730979E-11i</v>
      </c>
      <c r="O59" s="270">
        <f t="shared" si="18"/>
        <v>-214.0664861594004</v>
      </c>
      <c r="P59" s="270">
        <f t="shared" si="19"/>
        <v>-89.710633142746687</v>
      </c>
      <c r="Q59" s="229">
        <f t="shared" si="3"/>
        <v>-74.822297044519274</v>
      </c>
      <c r="R59" s="229" t="str">
        <f t="shared" si="4"/>
        <v>-2,40178366725599+0,402200520354819i</v>
      </c>
      <c r="S59" s="229">
        <f t="shared" si="20"/>
        <v>7.7307886398975532</v>
      </c>
      <c r="T59" s="229">
        <f t="shared" si="21"/>
        <v>170.49350775589349</v>
      </c>
      <c r="U59" s="227" t="str">
        <f t="shared" si="5"/>
        <v>-4,05278942306525E-28-2,4975376888919E-27i</v>
      </c>
      <c r="V59" s="227">
        <f t="shared" si="22"/>
        <v>-531.93688025406982</v>
      </c>
      <c r="W59" s="227">
        <f t="shared" si="23"/>
        <v>-99.217125044310322</v>
      </c>
      <c r="X59" s="269" t="str">
        <f t="shared" si="6"/>
        <v>-3,27761689373379E-31+1,69795023381758E-29i</v>
      </c>
      <c r="Y59" s="269">
        <f t="shared" si="24"/>
        <v>-575.39988288995301</v>
      </c>
      <c r="Z59" s="269">
        <f t="shared" si="25"/>
        <v>91.105864536605608</v>
      </c>
      <c r="AA59" s="268" t="str">
        <f t="shared" si="7"/>
        <v>1,00000000214915E-13-1,98002262730979E-11i</v>
      </c>
      <c r="AB59" s="268">
        <f t="shared" si="26"/>
        <v>-214.0664861594004</v>
      </c>
      <c r="AC59" s="268">
        <f t="shared" si="27"/>
        <v>-89.710633142746687</v>
      </c>
    </row>
    <row r="60" spans="1:29">
      <c r="A60" s="276">
        <v>-0.5</v>
      </c>
      <c r="B60" s="275">
        <f t="shared" si="8"/>
        <v>3162.2776601683795</v>
      </c>
      <c r="C60" s="274">
        <f t="shared" si="9"/>
        <v>19869.176531592202</v>
      </c>
      <c r="D60" s="273" t="str">
        <f t="shared" si="10"/>
        <v>19869.1765315922i</v>
      </c>
      <c r="E60" s="272">
        <f t="shared" si="0"/>
        <v>2.6023809902735442</v>
      </c>
      <c r="F60" s="229" t="str">
        <f t="shared" si="11"/>
        <v>-3,31086283042411E-30+5,20728102975257E-28i</v>
      </c>
      <c r="G60" s="229">
        <f t="shared" si="12"/>
        <v>-545.66760410422467</v>
      </c>
      <c r="H60" s="229">
        <f t="shared" si="13"/>
        <v>90.36428975017985</v>
      </c>
      <c r="I60" s="271">
        <f t="shared" si="14"/>
        <v>4.2532026775893496E-2</v>
      </c>
      <c r="J60" s="271" t="str">
        <f t="shared" si="15"/>
        <v>-2,0680362146767E-31+8,50955152391392E-30i</v>
      </c>
      <c r="K60" s="271">
        <f t="shared" si="16"/>
        <v>-581.39930231371159</v>
      </c>
      <c r="L60" s="271">
        <f t="shared" si="17"/>
        <v>91.392158302582786</v>
      </c>
      <c r="M60" s="270">
        <f t="shared" si="1"/>
        <v>0.30128317643046471</v>
      </c>
      <c r="N60" s="270" t="str">
        <f t="shared" si="2"/>
        <v>1,00000000135602E-13-1,57278787826513E-11i</v>
      </c>
      <c r="O60" s="270">
        <f t="shared" si="18"/>
        <v>-216.06642136965775</v>
      </c>
      <c r="P60" s="270">
        <f t="shared" si="19"/>
        <v>-89.635710521911648</v>
      </c>
      <c r="Q60" s="229">
        <f t="shared" si="3"/>
        <v>-74.822297044519274</v>
      </c>
      <c r="R60" s="229" t="str">
        <f t="shared" si="4"/>
        <v>-2,36406619395508+0,498388914163441i</v>
      </c>
      <c r="S60" s="229">
        <f t="shared" si="20"/>
        <v>7.662046094483701</v>
      </c>
      <c r="T60" s="229">
        <f t="shared" si="21"/>
        <v>168.09531188692264</v>
      </c>
      <c r="U60" s="227" t="str">
        <f t="shared" si="5"/>
        <v>-2,51698014925999E-28-1,23268580181716E-27i</v>
      </c>
      <c r="V60" s="227">
        <f t="shared" si="22"/>
        <v>-538.00555800974098</v>
      </c>
      <c r="W60" s="227">
        <f t="shared" si="23"/>
        <v>-101.54039836289752</v>
      </c>
      <c r="X60" s="269" t="str">
        <f t="shared" si="6"/>
        <v>-2,0680362146767E-31+8,50955152391392E-30i</v>
      </c>
      <c r="Y60" s="269">
        <f t="shared" si="24"/>
        <v>-581.39930231371159</v>
      </c>
      <c r="Z60" s="269">
        <f t="shared" si="25"/>
        <v>91.392158302582786</v>
      </c>
      <c r="AA60" s="268" t="str">
        <f t="shared" si="7"/>
        <v>1,00000000135602E-13-1,57278787826513E-11i</v>
      </c>
      <c r="AB60" s="268">
        <f t="shared" si="26"/>
        <v>-216.06642136965775</v>
      </c>
      <c r="AC60" s="268">
        <f t="shared" si="27"/>
        <v>-89.635710521911648</v>
      </c>
    </row>
    <row r="61" spans="1:29">
      <c r="A61" s="276">
        <v>-0.4</v>
      </c>
      <c r="B61" s="275">
        <f t="shared" si="8"/>
        <v>3981.0717055349719</v>
      </c>
      <c r="C61" s="274">
        <f t="shared" si="9"/>
        <v>25013.811247045713</v>
      </c>
      <c r="D61" s="273" t="str">
        <f t="shared" si="10"/>
        <v>25013.8112470457i</v>
      </c>
      <c r="E61" s="272">
        <f t="shared" si="0"/>
        <v>2.6023809902735442</v>
      </c>
      <c r="F61" s="229" t="str">
        <f t="shared" si="11"/>
        <v>-2,0890126425662E-30+2,60982277402145E-28i</v>
      </c>
      <c r="G61" s="229">
        <f t="shared" si="12"/>
        <v>-551.66750142138267</v>
      </c>
      <c r="H61" s="229">
        <f t="shared" si="13"/>
        <v>90.458609882681486</v>
      </c>
      <c r="I61" s="271">
        <f t="shared" si="14"/>
        <v>4.2532026775893496E-2</v>
      </c>
      <c r="J61" s="271" t="str">
        <f t="shared" si="15"/>
        <v>-1,30484254402273E-31+4,26459399470727E-30i</v>
      </c>
      <c r="K61" s="271">
        <f t="shared" si="16"/>
        <v>-587.39838228981648</v>
      </c>
      <c r="L61" s="271">
        <f t="shared" si="17"/>
        <v>91.752538543894772</v>
      </c>
      <c r="M61" s="270">
        <f t="shared" si="1"/>
        <v>0.30128317643046471</v>
      </c>
      <c r="N61" s="270" t="str">
        <f t="shared" si="2"/>
        <v>1,00000000085559E-13-1,24930981893809E-11i</v>
      </c>
      <c r="O61" s="270">
        <f t="shared" si="18"/>
        <v>-218.06631868681563</v>
      </c>
      <c r="P61" s="270">
        <f t="shared" si="19"/>
        <v>-89.54139033344849</v>
      </c>
      <c r="Q61" s="229">
        <f t="shared" si="3"/>
        <v>-74.822297044519274</v>
      </c>
      <c r="R61" s="229" t="str">
        <f t="shared" si="4"/>
        <v>-2,30665567474042+0,612197442753591i</v>
      </c>
      <c r="S61" s="229">
        <f t="shared" si="20"/>
        <v>7.5552774699962946</v>
      </c>
      <c r="T61" s="229">
        <f t="shared" si="21"/>
        <v>165.13610471186703</v>
      </c>
      <c r="U61" s="227" t="str">
        <f t="shared" si="5"/>
        <v>-1,54954049963022E-28-6,03275139373995E-28i</v>
      </c>
      <c r="V61" s="227">
        <f t="shared" si="22"/>
        <v>-544.11222395138634</v>
      </c>
      <c r="W61" s="227">
        <f t="shared" si="23"/>
        <v>-104.40528540545151</v>
      </c>
      <c r="X61" s="269" t="str">
        <f t="shared" si="6"/>
        <v>-1,30484254402273E-31+4,26459399470727E-30i</v>
      </c>
      <c r="Y61" s="269">
        <f t="shared" si="24"/>
        <v>-587.39838228981648</v>
      </c>
      <c r="Z61" s="269">
        <f t="shared" si="25"/>
        <v>91.752538543894772</v>
      </c>
      <c r="AA61" s="268" t="str">
        <f t="shared" si="7"/>
        <v>1,00000000085559E-13-1,24930981893809E-11i</v>
      </c>
      <c r="AB61" s="268">
        <f t="shared" si="26"/>
        <v>-218.06631868681563</v>
      </c>
      <c r="AC61" s="268">
        <f t="shared" si="27"/>
        <v>-89.54139033344849</v>
      </c>
    </row>
    <row r="62" spans="1:29">
      <c r="A62" s="276">
        <v>-0.3</v>
      </c>
      <c r="B62" s="275">
        <f t="shared" si="8"/>
        <v>5011.8723362727224</v>
      </c>
      <c r="C62" s="274">
        <f t="shared" si="9"/>
        <v>31490.522624728597</v>
      </c>
      <c r="D62" s="273" t="str">
        <f t="shared" si="10"/>
        <v>31490.5226247286i</v>
      </c>
      <c r="E62" s="272">
        <f t="shared" si="0"/>
        <v>2.6023809902735442</v>
      </c>
      <c r="F62" s="229" t="str">
        <f t="shared" si="11"/>
        <v>-1,31807763988845E-30+1,30800985636927E-28i</v>
      </c>
      <c r="G62" s="229">
        <f t="shared" si="12"/>
        <v>-557.66733868501797</v>
      </c>
      <c r="H62" s="229">
        <f t="shared" si="13"/>
        <v>90.577348323333197</v>
      </c>
      <c r="I62" s="271">
        <f t="shared" si="14"/>
        <v>4.2532026775893496E-2</v>
      </c>
      <c r="J62" s="271" t="str">
        <f t="shared" si="15"/>
        <v>-8,23299949008394E-32+2,13713400651785E-30i</v>
      </c>
      <c r="K62" s="271">
        <f t="shared" si="16"/>
        <v>-593.39692447018888</v>
      </c>
      <c r="L62" s="271">
        <f t="shared" si="17"/>
        <v>92.206146069069959</v>
      </c>
      <c r="M62" s="270">
        <f t="shared" si="1"/>
        <v>0.30128317643046471</v>
      </c>
      <c r="N62" s="270" t="str">
        <f t="shared" si="2"/>
        <v>1,00000000053984E-13-9,92362063100807E-12i</v>
      </c>
      <c r="O62" s="270">
        <f t="shared" si="18"/>
        <v>-220.06615595045108</v>
      </c>
      <c r="P62" s="270">
        <f t="shared" si="19"/>
        <v>-89.422651848344941</v>
      </c>
      <c r="Q62" s="229">
        <f t="shared" si="3"/>
        <v>-74.822297044519274</v>
      </c>
      <c r="R62" s="229" t="str">
        <f t="shared" si="4"/>
        <v>-2,22116615274013+0,742146746360697i</v>
      </c>
      <c r="S62" s="229">
        <f t="shared" si="20"/>
        <v>7.3912602365572644</v>
      </c>
      <c r="T62" s="229">
        <f t="shared" si="21"/>
        <v>161.52424678681265</v>
      </c>
      <c r="U62" s="227" t="str">
        <f t="shared" si="5"/>
        <v>-9,41458564708138E-29-2,91508929073684E-28i</v>
      </c>
      <c r="V62" s="227">
        <f t="shared" si="22"/>
        <v>-550.27607844846079</v>
      </c>
      <c r="W62" s="227">
        <f t="shared" si="23"/>
        <v>-107.89840488985413</v>
      </c>
      <c r="X62" s="269" t="str">
        <f t="shared" si="6"/>
        <v>-8,23299949008394E-32+2,13713400651785E-30i</v>
      </c>
      <c r="Y62" s="269">
        <f t="shared" si="24"/>
        <v>-593.39692447018888</v>
      </c>
      <c r="Z62" s="269">
        <f t="shared" si="25"/>
        <v>92.206146069069959</v>
      </c>
      <c r="AA62" s="268" t="str">
        <f t="shared" si="7"/>
        <v>1,00000000053984E-13-9,92362063100807E-12i</v>
      </c>
      <c r="AB62" s="268">
        <f t="shared" si="26"/>
        <v>-220.06615595045108</v>
      </c>
      <c r="AC62" s="268">
        <f t="shared" si="27"/>
        <v>-89.422651848344941</v>
      </c>
    </row>
    <row r="63" spans="1:29">
      <c r="A63" s="276">
        <v>-0.2</v>
      </c>
      <c r="B63" s="275">
        <f t="shared" si="8"/>
        <v>6309.5734448019321</v>
      </c>
      <c r="C63" s="274">
        <f t="shared" si="9"/>
        <v>39644.219162949987</v>
      </c>
      <c r="D63" s="273" t="str">
        <f t="shared" si="10"/>
        <v>39644.21916295i</v>
      </c>
      <c r="E63" s="272">
        <f t="shared" si="0"/>
        <v>2.6023809902735442</v>
      </c>
      <c r="F63" s="229" t="str">
        <f t="shared" si="11"/>
        <v>-8,3166615090292E-25+6,55557839507728E-23i</v>
      </c>
      <c r="G63" s="229">
        <f t="shared" si="12"/>
        <v>-443.66708077775223</v>
      </c>
      <c r="H63" s="229">
        <f t="shared" si="13"/>
        <v>90.726837532860159</v>
      </c>
      <c r="I63" s="271">
        <f t="shared" si="14"/>
        <v>4.2532026775893496E-2</v>
      </c>
      <c r="J63" s="271" t="str">
        <f t="shared" si="15"/>
        <v>-5,19469662578462E-26+1,07092470232926E-24i</v>
      </c>
      <c r="K63" s="271">
        <f t="shared" si="16"/>
        <v>-479.39461478503409</v>
      </c>
      <c r="L63" s="271">
        <f t="shared" si="17"/>
        <v>92.777049468338419</v>
      </c>
      <c r="M63" s="270">
        <f t="shared" si="1"/>
        <v>0.30128317643046471</v>
      </c>
      <c r="N63" s="270" t="str">
        <f t="shared" si="2"/>
        <v>1,00000003406183E-11-7,88261205785931E-10i</v>
      </c>
      <c r="O63" s="270">
        <f t="shared" si="18"/>
        <v>-182.06589804318511</v>
      </c>
      <c r="P63" s="270">
        <f t="shared" si="19"/>
        <v>-89.273176104018859</v>
      </c>
      <c r="Q63" s="229">
        <f t="shared" si="3"/>
        <v>-74.822297044519274</v>
      </c>
      <c r="R63" s="229" t="str">
        <f t="shared" si="4"/>
        <v>-2,09793456978258+0,882471485234745i</v>
      </c>
      <c r="S63" s="229">
        <f t="shared" si="20"/>
        <v>7.1433691811198239</v>
      </c>
      <c r="T63" s="229">
        <f t="shared" si="21"/>
        <v>157.18651675972535</v>
      </c>
      <c r="U63" s="227" t="str">
        <f t="shared" si="5"/>
        <v>-5,61063288602693E-23-1,38265667062931E-22i</v>
      </c>
      <c r="V63" s="227">
        <f t="shared" si="22"/>
        <v>-436.52371159663238</v>
      </c>
      <c r="W63" s="227">
        <f t="shared" si="23"/>
        <v>-112.08664570741449</v>
      </c>
      <c r="X63" s="269" t="str">
        <f t="shared" si="6"/>
        <v>-5,19469662578462E-26+1,07092470232926E-24i</v>
      </c>
      <c r="Y63" s="269">
        <f t="shared" si="24"/>
        <v>-479.39461478503409</v>
      </c>
      <c r="Z63" s="269">
        <f t="shared" si="25"/>
        <v>92.777049468338419</v>
      </c>
      <c r="AA63" s="268" t="str">
        <f t="shared" si="7"/>
        <v>1,00000003406183E-11-7,88261205785931E-10i</v>
      </c>
      <c r="AB63" s="268">
        <f t="shared" si="26"/>
        <v>-182.06589804318511</v>
      </c>
      <c r="AC63" s="268">
        <f t="shared" si="27"/>
        <v>-89.273176104018859</v>
      </c>
    </row>
    <row r="64" spans="1:29">
      <c r="A64" s="276">
        <v>-0.1</v>
      </c>
      <c r="B64" s="275">
        <f t="shared" si="8"/>
        <v>7943.2823472428145</v>
      </c>
      <c r="C64" s="274">
        <f t="shared" si="9"/>
        <v>49909.114934975027</v>
      </c>
      <c r="D64" s="273" t="str">
        <f t="shared" si="10"/>
        <v>49909.114934975i</v>
      </c>
      <c r="E64" s="272">
        <f t="shared" si="0"/>
        <v>2.6023809902735442</v>
      </c>
      <c r="F64" s="229" t="str">
        <f t="shared" si="11"/>
        <v>-5,24736625761835E-28+3,2855722096003E-26i</v>
      </c>
      <c r="G64" s="229">
        <f t="shared" si="12"/>
        <v>-509.66667205365235</v>
      </c>
      <c r="H64" s="229">
        <f t="shared" si="13"/>
        <v>90.91498942146157</v>
      </c>
      <c r="I64" s="271">
        <f t="shared" si="14"/>
        <v>4.2532026775893496E-2</v>
      </c>
      <c r="J64" s="271" t="str">
        <f t="shared" si="15"/>
        <v>-3,277616893075E-29+5,36591160206279E-28i</v>
      </c>
      <c r="K64" s="271">
        <f t="shared" si="16"/>
        <v>-545.39095619640977</v>
      </c>
      <c r="L64" s="271">
        <f t="shared" si="17"/>
        <v>93.495409453790813</v>
      </c>
      <c r="M64" s="270">
        <f t="shared" si="1"/>
        <v>0.30128317643046471</v>
      </c>
      <c r="N64" s="270" t="str">
        <f t="shared" si="2"/>
        <v>1,00000000214916E-12-6,26138132096662E-11i</v>
      </c>
      <c r="O64" s="270">
        <f t="shared" si="18"/>
        <v>-204.06548931908537</v>
      </c>
      <c r="P64" s="270">
        <f t="shared" si="19"/>
        <v>-89.085011661754223</v>
      </c>
      <c r="Q64" s="229">
        <f t="shared" si="3"/>
        <v>-74.822297044519274</v>
      </c>
      <c r="R64" s="229" t="str">
        <f t="shared" si="4"/>
        <v>-1,92837133401679+1,02117319865919i</v>
      </c>
      <c r="S64" s="229">
        <f t="shared" si="20"/>
        <v>6.7773564389385559</v>
      </c>
      <c r="T64" s="229">
        <f t="shared" si="21"/>
        <v>152.09644642447194</v>
      </c>
      <c r="U64" s="227" t="str">
        <f t="shared" si="5"/>
        <v>-3,2539495760005E-26-6,38938796269371E-26i</v>
      </c>
      <c r="V64" s="227">
        <f t="shared" si="22"/>
        <v>-502.88931561471378</v>
      </c>
      <c r="W64" s="227">
        <f t="shared" si="23"/>
        <v>-116.98856415406645</v>
      </c>
      <c r="X64" s="269" t="str">
        <f t="shared" si="6"/>
        <v>-3,277616893075E-29+5,36591160206279E-28i</v>
      </c>
      <c r="Y64" s="269">
        <f t="shared" si="24"/>
        <v>-545.39095619640977</v>
      </c>
      <c r="Z64" s="269">
        <f t="shared" si="25"/>
        <v>93.495409453790813</v>
      </c>
      <c r="AA64" s="268" t="str">
        <f t="shared" si="7"/>
        <v>1,00000000214916E-12-6,26138132096662E-11i</v>
      </c>
      <c r="AB64" s="268">
        <f t="shared" si="26"/>
        <v>-204.06548931908537</v>
      </c>
      <c r="AC64" s="268">
        <f t="shared" si="27"/>
        <v>-89.085011661754223</v>
      </c>
    </row>
    <row r="65" spans="1:29">
      <c r="A65" s="276">
        <v>0</v>
      </c>
      <c r="B65" s="275">
        <f t="shared" si="8"/>
        <v>10000</v>
      </c>
      <c r="C65" s="274">
        <f t="shared" si="9"/>
        <v>62831.853071795864</v>
      </c>
      <c r="D65" s="273" t="str">
        <f t="shared" si="10"/>
        <v>62831.8530717959i</v>
      </c>
      <c r="E65" s="272">
        <f t="shared" si="0"/>
        <v>2.6023809902735442</v>
      </c>
      <c r="F65" s="229" t="str">
        <f t="shared" si="11"/>
        <v>-3,31086060078977E-31+1,64668684706051E-29i</v>
      </c>
      <c r="G65" s="229">
        <f t="shared" si="12"/>
        <v>-575.66602434839194</v>
      </c>
      <c r="H65" s="229">
        <f t="shared" si="13"/>
        <v>91.151844888386861</v>
      </c>
      <c r="I65" s="271">
        <f t="shared" si="14"/>
        <v>4.2532026775893496E-2</v>
      </c>
      <c r="J65" s="271" t="str">
        <f t="shared" si="15"/>
        <v>-2,06803585027629E-32+2,68819340949853E-31i</v>
      </c>
      <c r="K65" s="271">
        <f t="shared" si="16"/>
        <v>-611.38516277929784</v>
      </c>
      <c r="L65" s="271">
        <f t="shared" si="17"/>
        <v>94.399118034511091</v>
      </c>
      <c r="M65" s="270">
        <f t="shared" si="1"/>
        <v>0.30128317643046471</v>
      </c>
      <c r="N65" s="270" t="str">
        <f t="shared" si="2"/>
        <v>1,0000000001356E-13-4,97359197162144E-12i</v>
      </c>
      <c r="O65" s="270">
        <f t="shared" si="18"/>
        <v>-226.06484161382502</v>
      </c>
      <c r="P65" s="270">
        <f t="shared" si="19"/>
        <v>-88.848155197656027</v>
      </c>
      <c r="Q65" s="229">
        <f t="shared" si="3"/>
        <v>-74.822297044519274</v>
      </c>
      <c r="R65" s="229" t="str">
        <f t="shared" si="4"/>
        <v>-1,70940170945878+1,13960113966742i</v>
      </c>
      <c r="S65" s="229">
        <f t="shared" si="20"/>
        <v>6.2538911073877133</v>
      </c>
      <c r="T65" s="229">
        <f t="shared" si="21"/>
        <v>146.30993247336505</v>
      </c>
      <c r="U65" s="227" t="str">
        <f t="shared" si="5"/>
        <v>-1,81997029987781E-29-2,85257991644792E-29i</v>
      </c>
      <c r="V65" s="227">
        <f t="shared" si="22"/>
        <v>-569.41213324100431</v>
      </c>
      <c r="W65" s="227">
        <f t="shared" si="23"/>
        <v>-122.53822263824812</v>
      </c>
      <c r="X65" s="269" t="str">
        <f t="shared" si="6"/>
        <v>-2,06803585027629E-32+2,68819340949853E-31i</v>
      </c>
      <c r="Y65" s="269">
        <f t="shared" si="24"/>
        <v>-611.38516277929784</v>
      </c>
      <c r="Z65" s="269">
        <f t="shared" si="25"/>
        <v>94.399118034511091</v>
      </c>
      <c r="AA65" s="268" t="str">
        <f t="shared" si="7"/>
        <v>1,0000000001356E-13-4,97359197162144E-12i</v>
      </c>
      <c r="AB65" s="268">
        <f t="shared" si="26"/>
        <v>-226.06484161382502</v>
      </c>
      <c r="AC65" s="268">
        <f t="shared" si="27"/>
        <v>-88.848155197656027</v>
      </c>
    </row>
    <row r="66" spans="1:29">
      <c r="A66" s="276">
        <v>0.1</v>
      </c>
      <c r="B66" s="275">
        <f t="shared" si="8"/>
        <v>12589.254117941673</v>
      </c>
      <c r="C66" s="274">
        <f t="shared" si="9"/>
        <v>79100.616502201228</v>
      </c>
      <c r="D66" s="273" t="str">
        <f t="shared" si="10"/>
        <v>79100.6165022012i</v>
      </c>
      <c r="E66" s="272">
        <f t="shared" si="0"/>
        <v>2.6023809902735442</v>
      </c>
      <c r="F66" s="229" t="str">
        <f t="shared" si="11"/>
        <v>-2,08901175493278E-31+8,25298425528673E-30i</v>
      </c>
      <c r="G66" s="229">
        <f t="shared" si="12"/>
        <v>-581.66499800256452</v>
      </c>
      <c r="H66" s="229">
        <f t="shared" si="13"/>
        <v>91.449972526420225</v>
      </c>
      <c r="I66" s="271">
        <f t="shared" si="14"/>
        <v>4.2532026775893496E-2</v>
      </c>
      <c r="J66" s="271" t="str">
        <f t="shared" si="15"/>
        <v>-1,30484239895231E-32+1,34638825636442E-31i</v>
      </c>
      <c r="K66" s="271">
        <f t="shared" si="16"/>
        <v>-617.37599349801383</v>
      </c>
      <c r="L66" s="271">
        <f t="shared" si="17"/>
        <v>95.535491574507944</v>
      </c>
      <c r="M66" s="270">
        <f t="shared" si="1"/>
        <v>0.30128317643046471</v>
      </c>
      <c r="N66" s="270" t="str">
        <f t="shared" si="2"/>
        <v>1,00000000008556E-13-3,95066453105692E-12i</v>
      </c>
      <c r="O66" s="270">
        <f t="shared" si="18"/>
        <v>-228.0638152679976</v>
      </c>
      <c r="P66" s="270">
        <f t="shared" si="19"/>
        <v>-88.550027541926084</v>
      </c>
      <c r="Q66" s="229">
        <f t="shared" si="3"/>
        <v>-74.822297044519274</v>
      </c>
      <c r="R66" s="229" t="str">
        <f t="shared" si="4"/>
        <v>-1,44868586343719+1,21585829815942i</v>
      </c>
      <c r="S66" s="229">
        <f t="shared" si="20"/>
        <v>5.5351919901679958</v>
      </c>
      <c r="T66" s="229">
        <f t="shared" si="21"/>
        <v>139.99381479542583</v>
      </c>
      <c r="U66" s="227" t="str">
        <f t="shared" si="5"/>
        <v>-9,73182721157689E-30-1,22099758495224E-29i</v>
      </c>
      <c r="V66" s="227">
        <f t="shared" si="22"/>
        <v>-576.12980601239656</v>
      </c>
      <c r="W66" s="227">
        <f t="shared" si="23"/>
        <v>-128.55621267815383</v>
      </c>
      <c r="X66" s="269" t="str">
        <f t="shared" si="6"/>
        <v>-1,30484239895231E-32+1,34638825636442E-31i</v>
      </c>
      <c r="Y66" s="269">
        <f t="shared" si="24"/>
        <v>-617.37599349801383</v>
      </c>
      <c r="Z66" s="269">
        <f t="shared" si="25"/>
        <v>95.535491574507944</v>
      </c>
      <c r="AA66" s="268" t="str">
        <f t="shared" si="7"/>
        <v>1,00000000008556E-13-3,95066453105692E-12i</v>
      </c>
      <c r="AB66" s="268">
        <f t="shared" si="26"/>
        <v>-228.0638152679976</v>
      </c>
      <c r="AC66" s="268">
        <f t="shared" si="27"/>
        <v>-88.550027541926084</v>
      </c>
    </row>
    <row r="67" spans="1:29">
      <c r="A67" s="276">
        <v>0.2</v>
      </c>
      <c r="B67" s="275">
        <f t="shared" si="8"/>
        <v>15848.931924611135</v>
      </c>
      <c r="C67" s="274">
        <f t="shared" si="9"/>
        <v>99581.776203206173</v>
      </c>
      <c r="D67" s="273" t="str">
        <f t="shared" si="10"/>
        <v>99581.7762032062i</v>
      </c>
      <c r="E67" s="272">
        <f t="shared" ref="E67:E95" si="28">IF(freq_ratio2&gt;1,Kth_2/(2/rload2-Kfeed2/Gdc_ccm2),Kth_2/(2/rload2-Kfeed2/Gdc_dcm2))</f>
        <v>2.6023809902735442</v>
      </c>
      <c r="F67" s="229" t="str">
        <f t="shared" ref="F67:F95" si="29">IF(freq_ratio2&gt;1,IMPRODUCT(Kth_2/(2/rload2-Kfeed2/Gdc_ccm2),IMDIV(COMPLEX(1,Rc_2*Coutput2*microF2*miliOhm2*C67),IMSUM(1,IMPRODUCT(D67,1/omega1_2),IMPRODUCT(D67,D67,1/omega2_2),IMPRODUCT(D67,D67,D67,1/omega3_2)))),IMPRODUCT(Kth_2/(2/rload2-Kfeed2/Gdc_dcm2),(IMDIV(COMPLEX(1,Rc_2*Coutput2*microF2*miliOhm2*C67),IMSUM(1,IMDIV(D67,omegat2),IMDIV(IMPRODUCT(D67,D67),omegapole0^2*(1-2*Gdc_dcm2/(Kfeed2*rload2))))))))</f>
        <v>-1,31807728651522E-31+4,13629034807657E-30i</v>
      </c>
      <c r="G67" s="229">
        <f t="shared" si="12"/>
        <v>-587.66337185072553</v>
      </c>
      <c r="H67" s="229">
        <f t="shared" si="13"/>
        <v>91.825179384886354</v>
      </c>
      <c r="I67" s="271">
        <f t="shared" ref="I67:I95" si="30">IF(freq_ratio2&gt;1,(Kinput2-Kfeed2*Metccm2/(2*ratio2*Gdc_ccm2))/(2/rload2-Kfeed2/Gdc_ccm2),(Kinput2-Kfeed2*Metccm2/(2*ratio2*Gdc_dcm2))/(2/rload2-Kfeed2/Gdc_dcm2))</f>
        <v>4.2532026775893496E-2</v>
      </c>
      <c r="J67" s="271" t="str">
        <f t="shared" ref="J67:J95" si="31">IF(freq_ratio2&gt;1,IMPRODUCT(I67,IMDIV((IMPRODUCT(COMPLEX(1,Rc_2*Coutput2*microF2*miliOhm2*C67),COMPLEX(1,(effectiveL2*Requiv2*Kfeed2*0.5*Metccm2)*C67/(ratio2*(Xequiv2^2+Requiv2^2)*(Kfeed2*Metccm2*0.5/ratio2-Kinput2*Gdc_ccm2))))),IMSUM(1,IMPRODUCT(D67,1/omega1_2),IMPRODUCT(D67,D67,1/omega2_2),IMPRODUCT(D67,D67,D67,1/omega3_2)))),IMPRODUCT(I67,(IMDIV(COMPLEX(1,Rc_2*Coutput2*microF2*miliOhm2*C67),IMSUM(1,IMDIV(D67,omegat2),IMDIV(IMPRODUCT(D67,D67),omegapole0^2*(1-2*Gdc_dcm2/(Kfeed2*rload2))))))))</f>
        <v>-8,23299891254818E-33+6,74077740370964E-32i</v>
      </c>
      <c r="K67" s="271">
        <f t="shared" si="16"/>
        <v>-623.3614928564258</v>
      </c>
      <c r="L67" s="271">
        <f t="shared" si="17"/>
        <v>96.963458763926596</v>
      </c>
      <c r="M67" s="270">
        <f t="shared" ref="M67:M95" si="32">IF(freq_ratio2&gt;1,(1-Kfeed2*rload2*Xequiv2^2/(Gdc_ccm2*(Xequiv2^2+Requiv2^2)))/(2/rload2-Kfeed2/Gdc_ccm2),1/(2/rload2-Kfeed2/Gdc_dcm2))</f>
        <v>0.30128317643046471</v>
      </c>
      <c r="N67" s="270" t="str">
        <f t="shared" ref="N67:N95" si="33">IF(freq_ratio2&gt;1,IMPRODUCT(M67,IMDIV((IMPRODUCT(COMPLEX(1,Rc_2*Coutput2*microF2*miliOhm2*C67),IMSUM(1,IMDIV(D67,omega4_2),IMDIV(IMPRODUCT(D67,D67),omega5_2)))),IMSUM(1,IMPRODUCT(D67,1/omega1_2),IMPRODUCT(D67,D67,1/omega2_2),IMPRODUCT(D67,D67,D67,1/omega3_2)))),IMPRODUCT(M67,(IMDIV(IMPRODUCT(COMPLEX(1,Rc_2*Coutput2*microF2*miliOhm2*C67),COMPLEX(1,-Kfeed2*effectiveL2*PI()^2*C67/(8*ratio2^2*Gdc_dcm2))),IMSUM(1,IMDIV(D67,omegat2),IMDIV(IMPRODUCT(D67,D67),omegapole0^2*(1-2*Gdc_dcm2/(Kfeed2*rload2))))))))</f>
        <v>1,00000000005398E-13-3,13812438294227E-12i</v>
      </c>
      <c r="O67" s="270">
        <f t="shared" si="18"/>
        <v>-230.06218911615858</v>
      </c>
      <c r="P67" s="270">
        <f t="shared" si="19"/>
        <v>-88.174820669403019</v>
      </c>
      <c r="Q67" s="229">
        <f t="shared" ref="Q67:Q95" si="34">-currentransferratio2*RFB_2/(Rfeedforward2*(Cvolt2*nanoF2+Cforward2*picoF2*alpha_Cf2)*Rupper2*kiliOhm2)</f>
        <v>-74.822297044519274</v>
      </c>
      <c r="R67" s="229" t="str">
        <f t="shared" ref="R67:R95" si="35">IMPRODUCT(IMPRODUCT(-currentransferratio2*RFB_2/(Rfeedforward2),IMDIV(COMPLEX(1,(Rfeedforward2*kiliOhm2+q_Rz_Cz_2*Rzero2)*q_Rz_Cz_2*Czero2*nanoF2*C67),IMPRODUCT(COMPLEX(1,q_Rz_Cz_2*Rzero2*Czero2*nanoF2*C67),COMPLEX(1,C67/(2*PI()*F_roll2*kilihertz2))))),IMSUM(feedtype2,IMDIV(COMPLEX(1,Rvolt2*Cvolt2*nanoF2*kiliOhm2*C67),IMPRODUCT(Rupper2*kiliOhm2*(Cvolt2*nanoF2+Cforward2*picoF2),COMPLEX(1,Rvolt2*Cvolt2*Cforward2*picoF2*nanoF2*kiliOhm2*C67/(Cvolt2*nanoF2+Cforward2*picoF2)),D67))))</f>
        <v>-1,16667115765385+1,23269945044449i</v>
      </c>
      <c r="S67" s="229">
        <f t="shared" si="20"/>
        <v>4.5949343821710515</v>
      </c>
      <c r="T67" s="229">
        <f t="shared" si="21"/>
        <v>133.42367496689275</v>
      </c>
      <c r="U67" s="227" t="str">
        <f t="shared" si="5"/>
        <v>-4,94502656357924E-30-4,98816996345601E-30i</v>
      </c>
      <c r="V67" s="227">
        <f t="shared" si="22"/>
        <v>-583.06843746855452</v>
      </c>
      <c r="W67" s="227">
        <f t="shared" si="23"/>
        <v>-134.75114564822087</v>
      </c>
      <c r="X67" s="269" t="str">
        <f t="shared" si="6"/>
        <v>-8,23299891254818E-33+6,74077740370964E-32i</v>
      </c>
      <c r="Y67" s="269">
        <f t="shared" si="24"/>
        <v>-623.3614928564258</v>
      </c>
      <c r="Z67" s="269">
        <f t="shared" si="25"/>
        <v>96.963458763926596</v>
      </c>
      <c r="AA67" s="268" t="str">
        <f t="shared" si="7"/>
        <v>1,00000000005398E-13-3,13812438294227E-12i</v>
      </c>
      <c r="AB67" s="268">
        <f t="shared" si="26"/>
        <v>-230.06218911615858</v>
      </c>
      <c r="AC67" s="268">
        <f t="shared" si="27"/>
        <v>-88.174820669403019</v>
      </c>
    </row>
    <row r="68" spans="1:29">
      <c r="A68" s="276">
        <v>0.3</v>
      </c>
      <c r="B68" s="275">
        <f t="shared" si="8"/>
        <v>19952.623149688796</v>
      </c>
      <c r="C68" s="274">
        <f t="shared" si="9"/>
        <v>125366.02861381591</v>
      </c>
      <c r="D68" s="273" t="str">
        <f t="shared" si="10"/>
        <v>125366.028613816i</v>
      </c>
      <c r="E68" s="272">
        <f t="shared" si="28"/>
        <v>2.6023809902735442</v>
      </c>
      <c r="F68" s="229" t="str">
        <f t="shared" si="29"/>
        <v>-8,3165067605716E-29+2,07305591646731E-27i</v>
      </c>
      <c r="G68" s="229">
        <f t="shared" si="12"/>
        <v>-533.66079582033854</v>
      </c>
      <c r="H68" s="229">
        <f t="shared" si="13"/>
        <v>92.297310729148705</v>
      </c>
      <c r="I68" s="271">
        <f t="shared" si="30"/>
        <v>4.2532026775893496E-2</v>
      </c>
      <c r="J68" s="271" t="str">
        <f t="shared" si="31"/>
        <v>-5,1946713449045E-30+3,37271319961832E-29i</v>
      </c>
      <c r="K68" s="271">
        <f t="shared" si="16"/>
        <v>-569.33858999289248</v>
      </c>
      <c r="L68" s="271">
        <f t="shared" si="17"/>
        <v>98.755923012950333</v>
      </c>
      <c r="M68" s="270">
        <f t="shared" si="32"/>
        <v>0.30128317643046471</v>
      </c>
      <c r="N68" s="270" t="str">
        <f t="shared" si="33"/>
        <v>1,00000000034061E-12-2,49270080144652E-11i</v>
      </c>
      <c r="O68" s="270">
        <f t="shared" si="18"/>
        <v>-212.0596130857715</v>
      </c>
      <c r="P68" s="270">
        <f t="shared" si="19"/>
        <v>-87.702689702087284</v>
      </c>
      <c r="Q68" s="229">
        <f t="shared" si="34"/>
        <v>-74.822297044519274</v>
      </c>
      <c r="R68" s="229" t="str">
        <f t="shared" si="35"/>
        <v>-0,891589090703771+1,18596940920866i</v>
      </c>
      <c r="S68" s="229">
        <f t="shared" si="20"/>
        <v>3.4270972294538398</v>
      </c>
      <c r="T68" s="229">
        <f t="shared" si="21"/>
        <v>126.93514437052185</v>
      </c>
      <c r="U68" s="227" t="str">
        <f t="shared" si="5"/>
        <v>-2,38443183350435E-27-1,94694526563631E-27i</v>
      </c>
      <c r="V68" s="227">
        <f t="shared" si="22"/>
        <v>-530.23369859088461</v>
      </c>
      <c r="W68" s="227">
        <f t="shared" si="23"/>
        <v>-140.7675449003294</v>
      </c>
      <c r="X68" s="269" t="str">
        <f t="shared" si="6"/>
        <v>-5,1946713449045E-30+3,37271319961832E-29i</v>
      </c>
      <c r="Y68" s="269">
        <f t="shared" si="24"/>
        <v>-569.33858999289248</v>
      </c>
      <c r="Z68" s="269">
        <f t="shared" si="25"/>
        <v>98.755923012950333</v>
      </c>
      <c r="AA68" s="268" t="str">
        <f t="shared" si="7"/>
        <v>1,00000000034061E-12-2,49270080144652E-11i</v>
      </c>
      <c r="AB68" s="268">
        <f t="shared" si="26"/>
        <v>-212.0596130857715</v>
      </c>
      <c r="AC68" s="268">
        <f t="shared" si="27"/>
        <v>-87.702689702087284</v>
      </c>
    </row>
    <row r="69" spans="1:29">
      <c r="A69" s="276">
        <v>0.4</v>
      </c>
      <c r="B69" s="275">
        <f t="shared" si="8"/>
        <v>25118.864315095805</v>
      </c>
      <c r="C69" s="274">
        <f t="shared" si="9"/>
        <v>157826.4791976476</v>
      </c>
      <c r="D69" s="273" t="str">
        <f t="shared" si="10"/>
        <v>157826.479197648i</v>
      </c>
      <c r="E69" s="272">
        <f t="shared" si="28"/>
        <v>2.6023809902735442</v>
      </c>
      <c r="F69" s="229" t="str">
        <f t="shared" si="29"/>
        <v>-5,24736065703003E-29+1,0389891599289E-27i</v>
      </c>
      <c r="G69" s="229">
        <f t="shared" si="12"/>
        <v>-539.6567162146348</v>
      </c>
      <c r="H69" s="229">
        <f t="shared" si="13"/>
        <v>92.891236954585295</v>
      </c>
      <c r="I69" s="271">
        <f t="shared" si="30"/>
        <v>4.2532026775893496E-2</v>
      </c>
      <c r="J69" s="271" t="str">
        <f t="shared" si="31"/>
        <v>-3,27761597774254E-30+1,68585030369735E-29i</v>
      </c>
      <c r="K69" s="271">
        <f t="shared" si="16"/>
        <v>-575.30248814916808</v>
      </c>
      <c r="L69" s="271">
        <f t="shared" si="17"/>
        <v>101.00214486019155</v>
      </c>
      <c r="M69" s="270">
        <f t="shared" si="32"/>
        <v>0.30128317643046471</v>
      </c>
      <c r="N69" s="270" t="str">
        <f t="shared" si="33"/>
        <v>1,00000000021491E-12-1,98002262730882E-11i</v>
      </c>
      <c r="O69" s="270">
        <f t="shared" si="18"/>
        <v>-214.05553348006791</v>
      </c>
      <c r="P69" s="270">
        <f t="shared" si="19"/>
        <v>-87.108763387957623</v>
      </c>
      <c r="Q69" s="229">
        <f t="shared" si="34"/>
        <v>-74.822297044519274</v>
      </c>
      <c r="R69" s="229" t="str">
        <f t="shared" si="35"/>
        <v>-0,649045842190937+1,08688629679697i</v>
      </c>
      <c r="S69" s="229">
        <f t="shared" si="20"/>
        <v>2.0482034922381822</v>
      </c>
      <c r="T69" s="229">
        <f t="shared" si="21"/>
        <v>120.84399144932581</v>
      </c>
      <c r="U69" s="227" t="str">
        <f t="shared" si="5"/>
        <v>-1,0952053042781E-27-7,31384438258082E-28i</v>
      </c>
      <c r="V69" s="227">
        <f t="shared" si="22"/>
        <v>-537.60851272239665</v>
      </c>
      <c r="W69" s="227">
        <f t="shared" si="23"/>
        <v>-146.26477159608888</v>
      </c>
      <c r="X69" s="269" t="str">
        <f t="shared" si="6"/>
        <v>-3,27761597774254E-30+1,68585030369735E-29i</v>
      </c>
      <c r="Y69" s="269">
        <f t="shared" si="24"/>
        <v>-575.30248814916808</v>
      </c>
      <c r="Z69" s="269">
        <f t="shared" si="25"/>
        <v>101.00214486019155</v>
      </c>
      <c r="AA69" s="268" t="str">
        <f t="shared" si="7"/>
        <v>1,00000000021491E-12-1,98002262730882E-11i</v>
      </c>
      <c r="AB69" s="268">
        <f t="shared" si="26"/>
        <v>-214.05553348006791</v>
      </c>
      <c r="AC69" s="268">
        <f t="shared" si="27"/>
        <v>-87.108763387957623</v>
      </c>
    </row>
    <row r="70" spans="1:29">
      <c r="A70" s="276">
        <v>0.5</v>
      </c>
      <c r="B70" s="275">
        <f t="shared" si="8"/>
        <v>31622.776601683796</v>
      </c>
      <c r="C70" s="274">
        <f t="shared" si="9"/>
        <v>198691.76531592204</v>
      </c>
      <c r="D70" s="273" t="str">
        <f t="shared" si="10"/>
        <v>198691.765315922i</v>
      </c>
      <c r="E70" s="272">
        <f t="shared" si="28"/>
        <v>2.6023809902735442</v>
      </c>
      <c r="F70" s="229" t="str">
        <f t="shared" si="29"/>
        <v>-3,31086060078977E-29+5,20728102833492E-28i</v>
      </c>
      <c r="G70" s="229">
        <f t="shared" si="12"/>
        <v>-545.65025831500282</v>
      </c>
      <c r="H70" s="229">
        <f t="shared" si="13"/>
        <v>93.638047033711089</v>
      </c>
      <c r="I70" s="271">
        <f t="shared" si="30"/>
        <v>4.2532026775893496E-2</v>
      </c>
      <c r="J70" s="271" t="str">
        <f t="shared" si="31"/>
        <v>-2,06803584986061E-30+8,41343836776619E-30i</v>
      </c>
      <c r="K70" s="271">
        <f t="shared" si="16"/>
        <v>-581.24575717170569</v>
      </c>
      <c r="L70" s="271">
        <f t="shared" si="17"/>
        <v>103.80961531502631</v>
      </c>
      <c r="M70" s="270">
        <f t="shared" si="32"/>
        <v>0.30128317643046471</v>
      </c>
      <c r="N70" s="270" t="str">
        <f t="shared" si="33"/>
        <v>1,0000000001356E-12-1,57278787826435E-11i</v>
      </c>
      <c r="O70" s="270">
        <f t="shared" si="18"/>
        <v>-216.04907558043584</v>
      </c>
      <c r="P70" s="270">
        <f t="shared" si="19"/>
        <v>-86.361953238380394</v>
      </c>
      <c r="Q70" s="229">
        <f t="shared" si="34"/>
        <v>-74.822297044519274</v>
      </c>
      <c r="R70" s="229" t="str">
        <f t="shared" si="35"/>
        <v>-0,453514739132616+0,956093019285246i</v>
      </c>
      <c r="S70" s="229">
        <f t="shared" si="20"/>
        <v>0.49136383198143696</v>
      </c>
      <c r="T70" s="229">
        <f t="shared" si="21"/>
        <v>115.3769335125953</v>
      </c>
      <c r="U70" s="227" t="str">
        <f t="shared" si="5"/>
        <v>-4,82849263248035E-28-2,6781277679797E-28i</v>
      </c>
      <c r="V70" s="227">
        <f t="shared" si="22"/>
        <v>-545.1588944830213</v>
      </c>
      <c r="W70" s="227">
        <f t="shared" si="23"/>
        <v>-150.98501945369355</v>
      </c>
      <c r="X70" s="269" t="str">
        <f t="shared" si="6"/>
        <v>-2,06803584986061E-30+8,41343836776619E-30i</v>
      </c>
      <c r="Y70" s="269">
        <f t="shared" si="24"/>
        <v>-581.24575717170569</v>
      </c>
      <c r="Z70" s="269">
        <f t="shared" si="25"/>
        <v>103.80961531502631</v>
      </c>
      <c r="AA70" s="268" t="str">
        <f t="shared" si="7"/>
        <v>1,0000000001356E-12-1,57278787826435E-11i</v>
      </c>
      <c r="AB70" s="268">
        <f t="shared" si="26"/>
        <v>-216.04907558043584</v>
      </c>
      <c r="AC70" s="268">
        <f t="shared" si="27"/>
        <v>-86.361953238380394</v>
      </c>
    </row>
    <row r="71" spans="1:29">
      <c r="A71" s="276">
        <v>0.6</v>
      </c>
      <c r="B71" s="275">
        <f t="shared" si="8"/>
        <v>39810.717055349727</v>
      </c>
      <c r="C71" s="274">
        <f t="shared" si="9"/>
        <v>250138.11247045716</v>
      </c>
      <c r="D71" s="273" t="str">
        <f t="shared" si="10"/>
        <v>250138.112470457i</v>
      </c>
      <c r="E71" s="272">
        <f t="shared" si="28"/>
        <v>2.6023809902735442</v>
      </c>
      <c r="F71" s="229" t="str">
        <f t="shared" si="29"/>
        <v>-2,08901175493278E-29+2,60982277331095E-28i</v>
      </c>
      <c r="G71" s="229">
        <f t="shared" si="12"/>
        <v>-551.64004286357135</v>
      </c>
      <c r="H71" s="229">
        <f t="shared" si="13"/>
        <v>94.57643760801291</v>
      </c>
      <c r="I71" s="271">
        <f t="shared" si="30"/>
        <v>4.2532026775893496E-2</v>
      </c>
      <c r="J71" s="271" t="str">
        <f t="shared" si="31"/>
        <v>-1,30484239869003E-30+4,18824860364639E-30i</v>
      </c>
      <c r="K71" s="271">
        <f t="shared" si="16"/>
        <v>-587.15703747899761</v>
      </c>
      <c r="L71" s="271">
        <f t="shared" si="17"/>
        <v>107.30434238036153</v>
      </c>
      <c r="M71" s="270">
        <f t="shared" si="32"/>
        <v>0.30128317643046471</v>
      </c>
      <c r="N71" s="270" t="str">
        <f t="shared" si="33"/>
        <v>1,00000000008556E-12-1,24930981893748E-11i</v>
      </c>
      <c r="O71" s="270">
        <f t="shared" si="18"/>
        <v>-218.03886012900435</v>
      </c>
      <c r="P71" s="270">
        <f t="shared" si="19"/>
        <v>-85.423562608117095</v>
      </c>
      <c r="Q71" s="229">
        <f t="shared" si="34"/>
        <v>-74.822297044519274</v>
      </c>
      <c r="R71" s="229" t="str">
        <f t="shared" si="35"/>
        <v>-0,306954884219633+0,814672936837955i</v>
      </c>
      <c r="S71" s="229">
        <f t="shared" si="20"/>
        <v>-1.2038047467554707</v>
      </c>
      <c r="T71" s="229">
        <f t="shared" si="21"/>
        <v>110.64555440048738</v>
      </c>
      <c r="U71" s="227" t="str">
        <f t="shared" si="5"/>
        <v>-2,06202874722292E-28-9,71283981363434E-29i</v>
      </c>
      <c r="V71" s="227">
        <f t="shared" si="22"/>
        <v>-552.84384761032686</v>
      </c>
      <c r="W71" s="227">
        <f t="shared" si="23"/>
        <v>-154.77800799149966</v>
      </c>
      <c r="X71" s="269" t="str">
        <f t="shared" si="6"/>
        <v>-1,30484239869003E-30+4,18824860364639E-30i</v>
      </c>
      <c r="Y71" s="269">
        <f t="shared" si="24"/>
        <v>-587.15703747899761</v>
      </c>
      <c r="Z71" s="269">
        <f t="shared" si="25"/>
        <v>107.30434238036153</v>
      </c>
      <c r="AA71" s="268" t="str">
        <f t="shared" si="7"/>
        <v>1,00000000008556E-12-1,24930981893748E-11i</v>
      </c>
      <c r="AB71" s="268">
        <f t="shared" si="26"/>
        <v>-218.03886012900435</v>
      </c>
      <c r="AC71" s="268">
        <f t="shared" si="27"/>
        <v>-85.423562608117095</v>
      </c>
    </row>
    <row r="72" spans="1:29">
      <c r="A72" s="276">
        <v>0.7</v>
      </c>
      <c r="B72" s="275">
        <f t="shared" si="8"/>
        <v>50118.723362727229</v>
      </c>
      <c r="C72" s="274">
        <f t="shared" si="9"/>
        <v>314905.22624728602</v>
      </c>
      <c r="D72" s="273" t="str">
        <f t="shared" si="10"/>
        <v>314905.226247286i</v>
      </c>
      <c r="E72" s="272">
        <f t="shared" si="28"/>
        <v>2.6023809902735442</v>
      </c>
      <c r="F72" s="229" t="str">
        <f t="shared" si="29"/>
        <v>-1,31807728651523E-29+1,30800985601318E-28i</v>
      </c>
      <c r="G72" s="229">
        <f t="shared" si="12"/>
        <v>-557.62390152400383</v>
      </c>
      <c r="H72" s="229">
        <f t="shared" si="13"/>
        <v>95.754252330507754</v>
      </c>
      <c r="I72" s="271">
        <f t="shared" si="30"/>
        <v>4.2532026775893496E-2</v>
      </c>
      <c r="J72" s="271" t="str">
        <f t="shared" si="31"/>
        <v>-8,23299891089334E-31+2,07649070810806E-30i</v>
      </c>
      <c r="K72" s="271">
        <f t="shared" si="16"/>
        <v>-593.01931103192965</v>
      </c>
      <c r="L72" s="271">
        <f t="shared" si="17"/>
        <v>111.62764219846441</v>
      </c>
      <c r="M72" s="270">
        <f t="shared" si="32"/>
        <v>0.30128317643046471</v>
      </c>
      <c r="N72" s="270" t="str">
        <f t="shared" si="33"/>
        <v>1,00000000005399E-12-9,92362063100319E-12i</v>
      </c>
      <c r="O72" s="270">
        <f t="shared" si="18"/>
        <v>-220.02271878943691</v>
      </c>
      <c r="P72" s="270">
        <f t="shared" si="19"/>
        <v>-84.24574784117037</v>
      </c>
      <c r="Q72" s="229">
        <f t="shared" si="34"/>
        <v>-74.822297044519274</v>
      </c>
      <c r="R72" s="229" t="str">
        <f t="shared" si="35"/>
        <v>-0,202988165257536+0,67823384721379i</v>
      </c>
      <c r="S72" s="229">
        <f t="shared" si="20"/>
        <v>-2.99984304701543</v>
      </c>
      <c r="T72" s="229">
        <f t="shared" si="21"/>
        <v>106.66188150332785</v>
      </c>
      <c r="U72" s="227" t="str">
        <f t="shared" si="5"/>
        <v>-8,60381147831639E-29-3,54906983706723E-29i</v>
      </c>
      <c r="V72" s="227">
        <f t="shared" si="22"/>
        <v>-560.6237445710193</v>
      </c>
      <c r="W72" s="227">
        <f t="shared" si="23"/>
        <v>-157.5838661661644</v>
      </c>
      <c r="X72" s="269" t="str">
        <f t="shared" si="6"/>
        <v>-8,23299891089334E-31+2,07649070810806E-30i</v>
      </c>
      <c r="Y72" s="269">
        <f t="shared" si="24"/>
        <v>-593.01931103192965</v>
      </c>
      <c r="Z72" s="269">
        <f t="shared" si="25"/>
        <v>111.62764219846441</v>
      </c>
      <c r="AA72" s="268" t="str">
        <f t="shared" si="7"/>
        <v>1,00000000005399E-12-9,92362063100319E-12i</v>
      </c>
      <c r="AB72" s="268">
        <f t="shared" si="26"/>
        <v>-220.02271878943691</v>
      </c>
      <c r="AC72" s="268">
        <f t="shared" si="27"/>
        <v>-84.24574784117037</v>
      </c>
    </row>
    <row r="73" spans="1:29">
      <c r="A73" s="276">
        <v>0.8</v>
      </c>
      <c r="B73" s="275">
        <f t="shared" si="8"/>
        <v>63095.734448019342</v>
      </c>
      <c r="C73" s="274">
        <f t="shared" si="9"/>
        <v>396442.19162950001</v>
      </c>
      <c r="D73" s="273" t="str">
        <f t="shared" si="10"/>
        <v>396442.1916295i</v>
      </c>
      <c r="E73" s="272">
        <f t="shared" si="28"/>
        <v>2.6023809902735442</v>
      </c>
      <c r="F73" s="229" t="str">
        <f t="shared" si="29"/>
        <v>-8,31652082861288E-24+6,55557821660797E-23i</v>
      </c>
      <c r="G73" s="229">
        <f t="shared" si="12"/>
        <v>-443.59844148100132</v>
      </c>
      <c r="H73" s="229">
        <f t="shared" si="13"/>
        <v>97.23002114383803</v>
      </c>
      <c r="I73" s="271">
        <f t="shared" si="30"/>
        <v>4.2532026775893496E-2</v>
      </c>
      <c r="J73" s="271" t="str">
        <f t="shared" si="31"/>
        <v>-5,19467352925694E-25+1,02275390844651E-24i</v>
      </c>
      <c r="K73" s="271">
        <f t="shared" si="16"/>
        <v>-478.80786391150474</v>
      </c>
      <c r="L73" s="271">
        <f t="shared" si="17"/>
        <v>116.92648902398152</v>
      </c>
      <c r="M73" s="270">
        <f t="shared" si="32"/>
        <v>0.30128317643046471</v>
      </c>
      <c r="N73" s="270" t="str">
        <f t="shared" si="33"/>
        <v>1,00000000340619E-10-7,88261205747038E-10i</v>
      </c>
      <c r="O73" s="270">
        <f t="shared" si="18"/>
        <v>-181.99725874643417</v>
      </c>
      <c r="P73" s="270">
        <f t="shared" si="19"/>
        <v>-82.769992493040917</v>
      </c>
      <c r="Q73" s="229">
        <f t="shared" si="34"/>
        <v>-74.822297044519274</v>
      </c>
      <c r="R73" s="229" t="str">
        <f t="shared" si="35"/>
        <v>-0,132084176404697+0,555596588260039i</v>
      </c>
      <c r="S73" s="229">
        <f t="shared" si="20"/>
        <v>-4.8660419119720473</v>
      </c>
      <c r="T73" s="229">
        <f t="shared" si="21"/>
        <v>103.37290688228074</v>
      </c>
      <c r="U73" s="227" t="str">
        <f t="shared" si="5"/>
        <v>-3,53240881079924E-23-1,32795120945432E-23i</v>
      </c>
      <c r="V73" s="227">
        <f t="shared" si="22"/>
        <v>-448.46448339297331</v>
      </c>
      <c r="W73" s="227">
        <f t="shared" si="23"/>
        <v>-159.39707197388128</v>
      </c>
      <c r="X73" s="269" t="str">
        <f t="shared" si="6"/>
        <v>-5,19467352925694E-25+1,02275390844651E-24i</v>
      </c>
      <c r="Y73" s="269">
        <f t="shared" si="24"/>
        <v>-478.80786391150474</v>
      </c>
      <c r="Z73" s="269">
        <f t="shared" si="25"/>
        <v>116.92648902398152</v>
      </c>
      <c r="AA73" s="268" t="str">
        <f t="shared" si="7"/>
        <v>1,00000000340619E-10-7,88261205747038E-10i</v>
      </c>
      <c r="AB73" s="268">
        <f t="shared" si="26"/>
        <v>-181.99725874643417</v>
      </c>
      <c r="AC73" s="268">
        <f t="shared" si="27"/>
        <v>-82.769992493040917</v>
      </c>
    </row>
    <row r="74" spans="1:29">
      <c r="A74" s="276">
        <v>0.9</v>
      </c>
      <c r="B74" s="275">
        <f t="shared" si="8"/>
        <v>79432.823472428179</v>
      </c>
      <c r="C74" s="274">
        <f t="shared" si="9"/>
        <v>499091.14934975049</v>
      </c>
      <c r="D74" s="273" t="str">
        <f t="shared" si="10"/>
        <v>499091.14934975i</v>
      </c>
      <c r="E74" s="272">
        <f t="shared" si="28"/>
        <v>2.6023809902735442</v>
      </c>
      <c r="F74" s="229" t="str">
        <f t="shared" si="29"/>
        <v>-5,24736065703008E-27+3,28557220065566E-26i</v>
      </c>
      <c r="G74" s="229">
        <f t="shared" si="12"/>
        <v>-509.5583932991093</v>
      </c>
      <c r="H74" s="229">
        <f t="shared" si="13"/>
        <v>99.074029747711549</v>
      </c>
      <c r="I74" s="271">
        <f t="shared" si="30"/>
        <v>4.2532026775893496E-2</v>
      </c>
      <c r="J74" s="271" t="str">
        <f t="shared" si="31"/>
        <v>-3,27761597115433E-28+4,98327821497494E-28i</v>
      </c>
      <c r="K74" s="271">
        <f t="shared" si="16"/>
        <v>-544.48844980543788</v>
      </c>
      <c r="L74" s="271">
        <f t="shared" si="17"/>
        <v>123.33383356907856</v>
      </c>
      <c r="M74" s="270">
        <f t="shared" si="32"/>
        <v>0.30128317643046471</v>
      </c>
      <c r="N74" s="270" t="str">
        <f t="shared" si="33"/>
        <v>1,00000000021492E-11-6,26138132093573E-11i</v>
      </c>
      <c r="O74" s="270">
        <f t="shared" si="18"/>
        <v>-203.95721056454238</v>
      </c>
      <c r="P74" s="270">
        <f t="shared" si="19"/>
        <v>-80.925971335504173</v>
      </c>
      <c r="Q74" s="229">
        <f t="shared" si="34"/>
        <v>-74.822297044519274</v>
      </c>
      <c r="R74" s="229" t="str">
        <f t="shared" si="35"/>
        <v>-0,0850178754248166+0,450213996811791i</v>
      </c>
      <c r="S74" s="229">
        <f t="shared" si="20"/>
        <v>-6.7794477120757843</v>
      </c>
      <c r="T74" s="229">
        <f t="shared" si="21"/>
        <v>100.6937402514813</v>
      </c>
      <c r="U74" s="227" t="str">
        <f t="shared" si="5"/>
        <v>-1,43459864680605E-26-5,15575889466029E-27i</v>
      </c>
      <c r="V74" s="227">
        <f t="shared" si="22"/>
        <v>-516.33784101118511</v>
      </c>
      <c r="W74" s="227">
        <f t="shared" si="23"/>
        <v>-160.23223000080714</v>
      </c>
      <c r="X74" s="269" t="str">
        <f t="shared" si="6"/>
        <v>-3,27761597115433E-28+4,98327821497494E-28i</v>
      </c>
      <c r="Y74" s="269">
        <f t="shared" si="24"/>
        <v>-544.48844980543788</v>
      </c>
      <c r="Z74" s="269">
        <f t="shared" si="25"/>
        <v>123.33383356907856</v>
      </c>
      <c r="AA74" s="268" t="str">
        <f t="shared" si="7"/>
        <v>1,00000000021492E-11-6,26138132093573E-11i</v>
      </c>
      <c r="AB74" s="268">
        <f t="shared" si="26"/>
        <v>-203.95721056454238</v>
      </c>
      <c r="AC74" s="268">
        <f t="shared" si="27"/>
        <v>-80.925971335504173</v>
      </c>
    </row>
    <row r="75" spans="1:29">
      <c r="A75" s="276">
        <v>1</v>
      </c>
      <c r="B75" s="275">
        <f t="shared" si="8"/>
        <v>100000</v>
      </c>
      <c r="C75" s="274">
        <f t="shared" si="9"/>
        <v>628318.53071795858</v>
      </c>
      <c r="D75" s="273" t="str">
        <f t="shared" si="10"/>
        <v>628318.530717959i</v>
      </c>
      <c r="E75" s="272">
        <f t="shared" si="28"/>
        <v>2.6023809902735442</v>
      </c>
      <c r="F75" s="229" t="str">
        <f t="shared" si="29"/>
        <v>-3,31086037782633E-30+1,64668684661221E-29i</v>
      </c>
      <c r="G75" s="229">
        <f t="shared" si="12"/>
        <v>-575.49566812134515</v>
      </c>
      <c r="H75" s="229">
        <f t="shared" si="13"/>
        <v>101.36842453461547</v>
      </c>
      <c r="I75" s="271">
        <f t="shared" si="30"/>
        <v>4.2532026775893496E-2</v>
      </c>
      <c r="J75" s="271" t="str">
        <f t="shared" si="31"/>
        <v>-2,06803581342056E-31+2,38425694816564E-31i</v>
      </c>
      <c r="K75" s="271">
        <f t="shared" si="16"/>
        <v>-610.01677295811783</v>
      </c>
      <c r="L75" s="271">
        <f t="shared" si="17"/>
        <v>130.93742732607839</v>
      </c>
      <c r="M75" s="270">
        <f t="shared" si="32"/>
        <v>0.30128317643046471</v>
      </c>
      <c r="N75" s="270" t="str">
        <f t="shared" si="33"/>
        <v>1,00000000001356E-12-4,973591971619E-12i</v>
      </c>
      <c r="O75" s="270">
        <f t="shared" si="18"/>
        <v>-225.89448538677817</v>
      </c>
      <c r="P75" s="270">
        <f t="shared" si="19"/>
        <v>-78.631575551427417</v>
      </c>
      <c r="Q75" s="229">
        <f t="shared" si="34"/>
        <v>-74.822297044519274</v>
      </c>
      <c r="R75" s="229" t="str">
        <f t="shared" si="35"/>
        <v>-0,0543330616197503+0,362220411146195i</v>
      </c>
      <c r="S75" s="229">
        <f t="shared" si="20"/>
        <v>-8.723908449532944</v>
      </c>
      <c r="T75" s="229">
        <f t="shared" si="21"/>
        <v>98.530765601876126</v>
      </c>
      <c r="U75" s="227" t="str">
        <f t="shared" si="5"/>
        <v>-5,78474668516623E-30-2,09395658635804E-30i</v>
      </c>
      <c r="V75" s="227">
        <f t="shared" si="22"/>
        <v>-584.21957657087808</v>
      </c>
      <c r="W75" s="227">
        <f t="shared" si="23"/>
        <v>-160.10080986350835</v>
      </c>
      <c r="X75" s="269" t="str">
        <f t="shared" si="6"/>
        <v>-2,06803581342056E-31+2,38425694816564E-31i</v>
      </c>
      <c r="Y75" s="269">
        <f t="shared" si="24"/>
        <v>-610.01677295811783</v>
      </c>
      <c r="Z75" s="269">
        <f t="shared" si="25"/>
        <v>130.93742732607839</v>
      </c>
      <c r="AA75" s="268" t="str">
        <f t="shared" si="7"/>
        <v>1,00000000001356E-12-4,973591971619E-12i</v>
      </c>
      <c r="AB75" s="268">
        <f t="shared" si="26"/>
        <v>-225.89448538677817</v>
      </c>
      <c r="AC75" s="268">
        <f t="shared" si="27"/>
        <v>-78.631575551427417</v>
      </c>
    </row>
    <row r="76" spans="1:29">
      <c r="A76" s="276">
        <v>1.1000000000000001</v>
      </c>
      <c r="B76" s="275">
        <f t="shared" si="8"/>
        <v>125892.5411794168</v>
      </c>
      <c r="C76" s="274">
        <f t="shared" si="9"/>
        <v>791006.16502201266</v>
      </c>
      <c r="D76" s="273" t="str">
        <f t="shared" si="10"/>
        <v>791006.165022013i</v>
      </c>
      <c r="E76" s="272">
        <f t="shared" si="28"/>
        <v>2.6023809902735442</v>
      </c>
      <c r="F76" s="229" t="str">
        <f t="shared" si="29"/>
        <v>-2,08901166616943E-30+8,25298425303991E-30i</v>
      </c>
      <c r="G76" s="229">
        <f t="shared" si="12"/>
        <v>-581.39807468570166</v>
      </c>
      <c r="H76" s="229">
        <f t="shared" si="13"/>
        <v>104.20447322998116</v>
      </c>
      <c r="I76" s="271">
        <f t="shared" si="30"/>
        <v>4.2532026775893496E-2</v>
      </c>
      <c r="J76" s="271" t="str">
        <f t="shared" si="31"/>
        <v>-1,30484238418299E-31+1,10496294438635E-31i</v>
      </c>
      <c r="K76" s="271">
        <f t="shared" si="16"/>
        <v>-615.34088470634561</v>
      </c>
      <c r="L76" s="271">
        <f t="shared" si="17"/>
        <v>139.74150057143063</v>
      </c>
      <c r="M76" s="270">
        <f t="shared" si="32"/>
        <v>0.30128317643046471</v>
      </c>
      <c r="N76" s="270" t="str">
        <f t="shared" si="33"/>
        <v>1,00000000000856E-12-3,950664531055E-12i</v>
      </c>
      <c r="O76" s="270">
        <f t="shared" si="18"/>
        <v>-227.79689195113468</v>
      </c>
      <c r="P76" s="270">
        <f t="shared" si="19"/>
        <v>-75.795526838365163</v>
      </c>
      <c r="Q76" s="229">
        <f t="shared" si="34"/>
        <v>-74.822297044519274</v>
      </c>
      <c r="R76" s="229" t="str">
        <f t="shared" si="35"/>
        <v>-0,0345625175989842+0,290077544961501i</v>
      </c>
      <c r="S76" s="229">
        <f t="shared" si="20"/>
        <v>-10.688496529857709</v>
      </c>
      <c r="T76" s="229">
        <f t="shared" si="21"/>
        <v>96.794715315628395</v>
      </c>
      <c r="U76" s="227" t="str">
        <f t="shared" si="5"/>
        <v>-2,32180390825128E-30-8,91219289008194E-31i</v>
      </c>
      <c r="V76" s="227">
        <f t="shared" si="22"/>
        <v>-592.08657121555939</v>
      </c>
      <c r="W76" s="227">
        <f t="shared" si="23"/>
        <v>-159.00081145439043</v>
      </c>
      <c r="X76" s="269" t="str">
        <f t="shared" si="6"/>
        <v>-1,30484238418299E-31+1,10496294438635E-31i</v>
      </c>
      <c r="Y76" s="269">
        <f t="shared" si="24"/>
        <v>-615.34088470634561</v>
      </c>
      <c r="Z76" s="269">
        <f t="shared" si="25"/>
        <v>139.74150057143063</v>
      </c>
      <c r="AA76" s="268" t="str">
        <f t="shared" si="7"/>
        <v>1,00000000000856E-12-3,950664531055E-12i</v>
      </c>
      <c r="AB76" s="268">
        <f t="shared" si="26"/>
        <v>-227.79689195113468</v>
      </c>
      <c r="AC76" s="268">
        <f t="shared" si="27"/>
        <v>-75.795526838365163</v>
      </c>
    </row>
    <row r="77" spans="1:29">
      <c r="A77" s="276">
        <v>1.2</v>
      </c>
      <c r="B77" s="275">
        <f t="shared" si="8"/>
        <v>158489.31924611135</v>
      </c>
      <c r="C77" s="274">
        <f t="shared" si="9"/>
        <v>995817.7620320617</v>
      </c>
      <c r="D77" s="273" t="str">
        <f t="shared" si="10"/>
        <v>995817.762032062i</v>
      </c>
      <c r="E77" s="272">
        <f t="shared" si="28"/>
        <v>2.6023809902735442</v>
      </c>
      <c r="F77" s="229" t="str">
        <f t="shared" si="29"/>
        <v>-1,3180772511779E-30+4,13629034695052E-30i</v>
      </c>
      <c r="G77" s="229">
        <f t="shared" si="12"/>
        <v>-587.24775617331204</v>
      </c>
      <c r="H77" s="229">
        <f t="shared" si="13"/>
        <v>107.67508747267017</v>
      </c>
      <c r="I77" s="271">
        <f t="shared" si="30"/>
        <v>4.2532026775893496E-2</v>
      </c>
      <c r="J77" s="271" t="str">
        <f t="shared" si="31"/>
        <v>-8,23299885313974E-32+4,82306798901062E-32i</v>
      </c>
      <c r="K77" s="271">
        <f t="shared" si="16"/>
        <v>-620.40747453773781</v>
      </c>
      <c r="L77" s="271">
        <f t="shared" si="17"/>
        <v>149.637309628411</v>
      </c>
      <c r="M77" s="270">
        <f t="shared" si="32"/>
        <v>0.30128317643046471</v>
      </c>
      <c r="N77" s="270" t="str">
        <f t="shared" si="33"/>
        <v>1,0000000000054E-12-3,13812438294073E-12i</v>
      </c>
      <c r="O77" s="270">
        <f t="shared" si="18"/>
        <v>-229.64657343874509</v>
      </c>
      <c r="P77" s="270">
        <f t="shared" si="19"/>
        <v>-72.324912581619145</v>
      </c>
      <c r="Q77" s="229">
        <f t="shared" si="34"/>
        <v>-74.822297044519274</v>
      </c>
      <c r="R77" s="229" t="str">
        <f t="shared" si="35"/>
        <v>-0,0219207121731699+0,231613250216819i</v>
      </c>
      <c r="S77" s="229">
        <f t="shared" si="20"/>
        <v>-12.666003631074078</v>
      </c>
      <c r="T77" s="229">
        <f t="shared" si="21"/>
        <v>95.40657433806166</v>
      </c>
      <c r="U77" s="227" t="str">
        <f t="shared" si="5"/>
        <v>-9,2912645905259E-31-3,95954586342327E-31i</v>
      </c>
      <c r="V77" s="227">
        <f t="shared" si="22"/>
        <v>-599.91375980438613</v>
      </c>
      <c r="W77" s="227">
        <f t="shared" si="23"/>
        <v>-156.91833818926816</v>
      </c>
      <c r="X77" s="269" t="str">
        <f t="shared" si="6"/>
        <v>-8,23299885313974E-32+4,82306798901062E-32i</v>
      </c>
      <c r="Y77" s="269">
        <f t="shared" si="24"/>
        <v>-620.40747453773781</v>
      </c>
      <c r="Z77" s="269">
        <f t="shared" si="25"/>
        <v>149.637309628411</v>
      </c>
      <c r="AA77" s="268" t="str">
        <f t="shared" si="7"/>
        <v>1,0000000000054E-12-3,13812438294073E-12i</v>
      </c>
      <c r="AB77" s="268">
        <f t="shared" si="26"/>
        <v>-229.64657343874509</v>
      </c>
      <c r="AC77" s="268">
        <f t="shared" si="27"/>
        <v>-72.324912581619145</v>
      </c>
    </row>
    <row r="78" spans="1:29">
      <c r="A78" s="276">
        <v>1.3</v>
      </c>
      <c r="B78" s="275">
        <f t="shared" si="8"/>
        <v>199526.23149688804</v>
      </c>
      <c r="C78" s="274">
        <f t="shared" si="9"/>
        <v>1253660.2861381597</v>
      </c>
      <c r="D78" s="273" t="str">
        <f t="shared" si="10"/>
        <v>1253660.28613816i</v>
      </c>
      <c r="E78" s="272">
        <f t="shared" si="28"/>
        <v>2.6023809902735442</v>
      </c>
      <c r="F78" s="229" t="str">
        <f t="shared" si="29"/>
        <v>-8,31650535376743E-28+2,07305591082362E-27i</v>
      </c>
      <c r="G78" s="229">
        <f t="shared" si="12"/>
        <v>-533.01968788419651</v>
      </c>
      <c r="H78" s="229">
        <f t="shared" si="13"/>
        <v>111.85924004427059</v>
      </c>
      <c r="I78" s="271">
        <f t="shared" si="30"/>
        <v>4.2532026775893496E-2</v>
      </c>
      <c r="J78" s="271" t="str">
        <f t="shared" si="31"/>
        <v>-5,19467110454173E-29+1,8494224358616E-29i</v>
      </c>
      <c r="K78" s="271">
        <f t="shared" si="16"/>
        <v>-565.17055403183224</v>
      </c>
      <c r="L78" s="271">
        <f t="shared" si="17"/>
        <v>160.40310049237743</v>
      </c>
      <c r="M78" s="270">
        <f t="shared" si="32"/>
        <v>0.30128317643046471</v>
      </c>
      <c r="N78" s="270" t="str">
        <f t="shared" si="33"/>
        <v>1,00000000003406E-11-2,49270080143423E-11i</v>
      </c>
      <c r="O78" s="270">
        <f t="shared" si="18"/>
        <v>-211.41850514962951</v>
      </c>
      <c r="P78" s="270">
        <f t="shared" si="19"/>
        <v>-68.140760386965297</v>
      </c>
      <c r="Q78" s="229">
        <f t="shared" si="34"/>
        <v>-74.822297044519274</v>
      </c>
      <c r="R78" s="229" t="str">
        <f t="shared" si="35"/>
        <v>-0,0138764980568799+0,184581692818278i</v>
      </c>
      <c r="S78" s="229">
        <f t="shared" si="20"/>
        <v>-14.651751394937467</v>
      </c>
      <c r="T78" s="229">
        <f t="shared" si="21"/>
        <v>94.29929959734487</v>
      </c>
      <c r="U78" s="227" t="str">
        <f t="shared" si="5"/>
        <v>-3,71107772288602E-28-1,82274219971414E-28i</v>
      </c>
      <c r="V78" s="227">
        <f t="shared" si="22"/>
        <v>-547.67143927913389</v>
      </c>
      <c r="W78" s="227">
        <f t="shared" si="23"/>
        <v>-153.84146035838447</v>
      </c>
      <c r="X78" s="269" t="str">
        <f t="shared" si="6"/>
        <v>-5,19467110454173E-29+1,8494224358616E-29i</v>
      </c>
      <c r="Y78" s="269">
        <f t="shared" si="24"/>
        <v>-565.17055403183224</v>
      </c>
      <c r="Z78" s="269">
        <f t="shared" si="25"/>
        <v>160.40310049237743</v>
      </c>
      <c r="AA78" s="268" t="str">
        <f t="shared" si="7"/>
        <v>1,00000000003406E-11-2,49270080143423E-11i</v>
      </c>
      <c r="AB78" s="268">
        <f t="shared" si="26"/>
        <v>-211.41850514962951</v>
      </c>
      <c r="AC78" s="268">
        <f t="shared" si="27"/>
        <v>-68.140760386965297</v>
      </c>
    </row>
    <row r="79" spans="1:29">
      <c r="A79" s="276">
        <v>1.4</v>
      </c>
      <c r="B79" s="275">
        <f t="shared" si="8"/>
        <v>251188.643150958</v>
      </c>
      <c r="C79" s="274">
        <f t="shared" si="9"/>
        <v>1578264.7919764756</v>
      </c>
      <c r="D79" s="273" t="str">
        <f t="shared" si="10"/>
        <v>1578264.79197648i</v>
      </c>
      <c r="E79" s="272">
        <f t="shared" si="28"/>
        <v>2.6023809902735442</v>
      </c>
      <c r="F79" s="229" t="str">
        <f t="shared" si="29"/>
        <v>-5,2473600969712E-28+1,03898915710035E-27i</v>
      </c>
      <c r="G79" s="229">
        <f t="shared" si="12"/>
        <v>-538.68109954831073</v>
      </c>
      <c r="H79" s="229">
        <f t="shared" si="13"/>
        <v>116.79581815499137</v>
      </c>
      <c r="I79" s="271">
        <f t="shared" si="30"/>
        <v>4.2532026775893496E-2</v>
      </c>
      <c r="J79" s="271" t="str">
        <f t="shared" si="31"/>
        <v>-3,27761587962105E-29+4,75857450684411E-30i</v>
      </c>
      <c r="K79" s="271">
        <f t="shared" si="16"/>
        <v>-569.59824800816818</v>
      </c>
      <c r="L79" s="271">
        <f t="shared" si="17"/>
        <v>171.73928656378828</v>
      </c>
      <c r="M79" s="270">
        <f t="shared" si="32"/>
        <v>0.30128317643046471</v>
      </c>
      <c r="N79" s="270" t="str">
        <f t="shared" si="33"/>
        <v>1,00000000002149E-11-1,98002262729905E-11i</v>
      </c>
      <c r="O79" s="270">
        <f t="shared" si="18"/>
        <v>-213.07991681374378</v>
      </c>
      <c r="P79" s="270">
        <f t="shared" si="19"/>
        <v>-63.204182187551389</v>
      </c>
      <c r="Q79" s="229">
        <f t="shared" si="34"/>
        <v>-74.822297044519274</v>
      </c>
      <c r="R79" s="229" t="str">
        <f t="shared" si="35"/>
        <v>-0,00877367507929271+0,146923170773945i</v>
      </c>
      <c r="S79" s="229">
        <f t="shared" si="20"/>
        <v>-16.642734717789438</v>
      </c>
      <c r="T79" s="229">
        <f t="shared" si="21"/>
        <v>93.417420734912454</v>
      </c>
      <c r="U79" s="227" t="str">
        <f t="shared" si="5"/>
        <v>-1,48047718109445E-28-8,62116316392751E-29i</v>
      </c>
      <c r="V79" s="227">
        <f t="shared" si="22"/>
        <v>-555.32383426610022</v>
      </c>
      <c r="W79" s="227">
        <f t="shared" si="23"/>
        <v>-149.78676111009622</v>
      </c>
      <c r="X79" s="269" t="str">
        <f t="shared" si="6"/>
        <v>-3,27761587962105E-29+4,75857450684411E-30i</v>
      </c>
      <c r="Y79" s="269">
        <f t="shared" si="24"/>
        <v>-569.59824800816818</v>
      </c>
      <c r="Z79" s="269">
        <f t="shared" si="25"/>
        <v>171.73928656378828</v>
      </c>
      <c r="AA79" s="268" t="str">
        <f t="shared" si="7"/>
        <v>1,00000000002149E-11-1,98002262729905E-11i</v>
      </c>
      <c r="AB79" s="268">
        <f t="shared" si="26"/>
        <v>-213.07991681374378</v>
      </c>
      <c r="AC79" s="268">
        <f t="shared" si="27"/>
        <v>-63.204182187551389</v>
      </c>
    </row>
    <row r="80" spans="1:29">
      <c r="A80" s="276">
        <v>1.5</v>
      </c>
      <c r="B80" s="275">
        <f t="shared" si="8"/>
        <v>316227.76601683802</v>
      </c>
      <c r="C80" s="274">
        <f t="shared" si="9"/>
        <v>1986917.6531592207</v>
      </c>
      <c r="D80" s="273" t="str">
        <f t="shared" si="10"/>
        <v>1986917.65315922i</v>
      </c>
      <c r="E80" s="272">
        <f t="shared" si="28"/>
        <v>2.6023809902735442</v>
      </c>
      <c r="F80" s="229" t="str">
        <f t="shared" si="29"/>
        <v>-3,31086037782633E-28+5,20728101415861E-28i</v>
      </c>
      <c r="G80" s="229">
        <f t="shared" si="12"/>
        <v>-544.19330751984126</v>
      </c>
      <c r="H80" s="229">
        <f t="shared" si="13"/>
        <v>122.44875787909507</v>
      </c>
      <c r="I80" s="271">
        <f t="shared" si="30"/>
        <v>4.2532026775893496E-2</v>
      </c>
      <c r="J80" s="271" t="str">
        <f t="shared" si="31"/>
        <v>-2,06803580926366E-29-1,19787645007024E-30i</v>
      </c>
      <c r="K80" s="271">
        <f t="shared" si="16"/>
        <v>-573.67429220106396</v>
      </c>
      <c r="L80" s="271">
        <f t="shared" si="17"/>
        <v>-176.68493837408863</v>
      </c>
      <c r="M80" s="270">
        <f t="shared" si="32"/>
        <v>0.30128317643046471</v>
      </c>
      <c r="N80" s="270" t="str">
        <f t="shared" si="33"/>
        <v>1,00000000001356E-11-1,5727878782566E-11i</v>
      </c>
      <c r="O80" s="270">
        <f t="shared" si="18"/>
        <v>-214.59212478527422</v>
      </c>
      <c r="P80" s="270">
        <f t="shared" si="19"/>
        <v>-57.551242392996379</v>
      </c>
      <c r="Q80" s="229">
        <f t="shared" si="34"/>
        <v>-74.822297044519274</v>
      </c>
      <c r="R80" s="229" t="str">
        <f t="shared" si="35"/>
        <v>-0,00554308355966902+0,116858463288039i</v>
      </c>
      <c r="S80" s="229">
        <f t="shared" si="20"/>
        <v>-18.637035931913964</v>
      </c>
      <c r="T80" s="229">
        <f t="shared" si="21"/>
        <v>92.715741839419707</v>
      </c>
      <c r="U80" s="227" t="str">
        <f t="shared" si="5"/>
        <v>-5,90162481494868E-29-4,157664496942E-29i</v>
      </c>
      <c r="V80" s="227">
        <f t="shared" si="22"/>
        <v>-562.8303434517552</v>
      </c>
      <c r="W80" s="227">
        <f t="shared" si="23"/>
        <v>-144.83550028148525</v>
      </c>
      <c r="X80" s="269" t="str">
        <f t="shared" si="6"/>
        <v>-2,06803580926366E-29-1,19787645007024E-30i</v>
      </c>
      <c r="Y80" s="269">
        <f t="shared" si="24"/>
        <v>-573.67429220106396</v>
      </c>
      <c r="Z80" s="269">
        <f t="shared" si="25"/>
        <v>-176.68493837408863</v>
      </c>
      <c r="AA80" s="268" t="str">
        <f t="shared" si="7"/>
        <v>1,00000000001356E-11-1,5727878782566E-11i</v>
      </c>
      <c r="AB80" s="268">
        <f t="shared" si="26"/>
        <v>-214.59212478527422</v>
      </c>
      <c r="AC80" s="268">
        <f t="shared" si="27"/>
        <v>-57.551242392996379</v>
      </c>
    </row>
    <row r="81" spans="1:29">
      <c r="A81" s="276">
        <v>1.6</v>
      </c>
      <c r="B81" s="275">
        <f t="shared" si="8"/>
        <v>398107.17055349756</v>
      </c>
      <c r="C81" s="274">
        <f t="shared" si="9"/>
        <v>2501381.1247045733</v>
      </c>
      <c r="D81" s="273" t="str">
        <f t="shared" si="10"/>
        <v>2501381.12470457i</v>
      </c>
      <c r="E81" s="272">
        <f t="shared" si="28"/>
        <v>2.6023809902735442</v>
      </c>
      <c r="F81" s="229" t="str">
        <f t="shared" si="29"/>
        <v>-2,08901166616944E-28+2,60982276620598E-28i</v>
      </c>
      <c r="G81" s="229">
        <f t="shared" si="12"/>
        <v>-549.51746848154812</v>
      </c>
      <c r="H81" s="229">
        <f t="shared" si="13"/>
        <v>128.67524565268064</v>
      </c>
      <c r="I81" s="271">
        <f t="shared" si="30"/>
        <v>4.2532026775893496E-2</v>
      </c>
      <c r="J81" s="271" t="str">
        <f t="shared" si="31"/>
        <v>-1,30484238156017E-29-3,44629010302779E-30i</v>
      </c>
      <c r="K81" s="271">
        <f t="shared" si="16"/>
        <v>-577.39598770029306</v>
      </c>
      <c r="L81" s="271">
        <f t="shared" si="17"/>
        <v>-165.20513967400279</v>
      </c>
      <c r="M81" s="270">
        <f t="shared" si="32"/>
        <v>0.30128317643046471</v>
      </c>
      <c r="N81" s="270" t="str">
        <f t="shared" si="33"/>
        <v>1,00000000000856E-11-1,24930981893131E-11i</v>
      </c>
      <c r="O81" s="270">
        <f t="shared" si="18"/>
        <v>-215.9162857469812</v>
      </c>
      <c r="P81" s="270">
        <f t="shared" si="19"/>
        <v>-51.324754563449154</v>
      </c>
      <c r="Q81" s="229">
        <f t="shared" si="34"/>
        <v>-74.822297044519274</v>
      </c>
      <c r="R81" s="229" t="str">
        <f t="shared" si="35"/>
        <v>-0,00350034925876617+0,0929009436028587i</v>
      </c>
      <c r="S81" s="229">
        <f t="shared" si="20"/>
        <v>-20.633436389675211</v>
      </c>
      <c r="T81" s="229">
        <f t="shared" si="21"/>
        <v>92.15778662718094</v>
      </c>
      <c r="U81" s="227" t="str">
        <f t="shared" si="5"/>
        <v>-2,35142727179528E-29-2,03206446169721E-29i</v>
      </c>
      <c r="V81" s="227">
        <f t="shared" si="22"/>
        <v>-570.15090487122336</v>
      </c>
      <c r="W81" s="227">
        <f t="shared" si="23"/>
        <v>-139.16696772013842</v>
      </c>
      <c r="X81" s="269" t="str">
        <f t="shared" si="6"/>
        <v>-1,30484238156017E-29-3,44629010302779E-30i</v>
      </c>
      <c r="Y81" s="269">
        <f t="shared" si="24"/>
        <v>-577.39598770029306</v>
      </c>
      <c r="Z81" s="269">
        <f t="shared" si="25"/>
        <v>-165.20513967400279</v>
      </c>
      <c r="AA81" s="268" t="str">
        <f t="shared" si="7"/>
        <v>1,00000000000856E-11-1,24930981893131E-11i</v>
      </c>
      <c r="AB81" s="268">
        <f t="shared" si="26"/>
        <v>-215.9162857469812</v>
      </c>
      <c r="AC81" s="268">
        <f t="shared" si="27"/>
        <v>-51.324754563449154</v>
      </c>
    </row>
    <row r="82" spans="1:29">
      <c r="A82" s="276">
        <v>1.7</v>
      </c>
      <c r="B82" s="275">
        <f t="shared" si="8"/>
        <v>501187.23362727236</v>
      </c>
      <c r="C82" s="274">
        <f t="shared" si="9"/>
        <v>3149052.2624728605</v>
      </c>
      <c r="D82" s="273" t="str">
        <f t="shared" si="10"/>
        <v>3149052.26247286i</v>
      </c>
      <c r="E82" s="272">
        <f t="shared" si="28"/>
        <v>2.6023809902735442</v>
      </c>
      <c r="F82" s="229" t="str">
        <f t="shared" si="29"/>
        <v>-1,31807725117791E-28+1,30800985245225E-28i</v>
      </c>
      <c r="G82" s="229">
        <f t="shared" si="12"/>
        <v>-554.62405359203467</v>
      </c>
      <c r="H82" s="229">
        <f t="shared" si="13"/>
        <v>135.21964870514975</v>
      </c>
      <c r="I82" s="271">
        <f t="shared" si="30"/>
        <v>4.2532026775893496E-2</v>
      </c>
      <c r="J82" s="271" t="str">
        <f t="shared" si="31"/>
        <v>-8,23299883659083E-30-3,98783893268927E-30i</v>
      </c>
      <c r="K82" s="271">
        <f t="shared" si="16"/>
        <v>-580.77351709052618</v>
      </c>
      <c r="L82" s="271">
        <f t="shared" si="17"/>
        <v>-154.15572449800607</v>
      </c>
      <c r="M82" s="270">
        <f t="shared" si="32"/>
        <v>0.30128317643046471</v>
      </c>
      <c r="N82" s="270" t="str">
        <f t="shared" si="33"/>
        <v>1,0000000000054E-11-9,92362063095424E-12i</v>
      </c>
      <c r="O82" s="270">
        <f t="shared" si="18"/>
        <v>-217.02287085746775</v>
      </c>
      <c r="P82" s="270">
        <f t="shared" si="19"/>
        <v>-44.780351466528494</v>
      </c>
      <c r="Q82" s="229">
        <f t="shared" si="34"/>
        <v>-74.822297044519274</v>
      </c>
      <c r="R82" s="229" t="str">
        <f t="shared" si="35"/>
        <v>-0,00220972713628846+0,073832469480563i</v>
      </c>
      <c r="S82" s="229">
        <f t="shared" si="20"/>
        <v>-22.631163696052695</v>
      </c>
      <c r="T82" s="229">
        <f t="shared" si="21"/>
        <v>91.714289895812925</v>
      </c>
      <c r="U82" s="227" t="str">
        <f t="shared" si="5"/>
        <v>-9,36610064418042E-30-1,00207243286114E-29i</v>
      </c>
      <c r="V82" s="227">
        <f t="shared" si="22"/>
        <v>-577.25521728808735</v>
      </c>
      <c r="W82" s="227">
        <f t="shared" si="23"/>
        <v>-133.06606139903727</v>
      </c>
      <c r="X82" s="269" t="str">
        <f t="shared" si="6"/>
        <v>-8,23299883659083E-30-3,98783893268927E-30i</v>
      </c>
      <c r="Y82" s="269">
        <f t="shared" si="24"/>
        <v>-580.77351709052618</v>
      </c>
      <c r="Z82" s="269">
        <f t="shared" si="25"/>
        <v>-154.15572449800607</v>
      </c>
      <c r="AA82" s="268" t="str">
        <f t="shared" si="7"/>
        <v>1,0000000000054E-11-9,92362063095424E-12i</v>
      </c>
      <c r="AB82" s="268">
        <f t="shared" si="26"/>
        <v>-217.02287085746775</v>
      </c>
      <c r="AC82" s="268">
        <f t="shared" si="27"/>
        <v>-44.780351466528494</v>
      </c>
    </row>
    <row r="83" spans="1:29">
      <c r="A83" s="276">
        <v>1.8</v>
      </c>
      <c r="B83" s="275">
        <f t="shared" si="8"/>
        <v>630957.34448019369</v>
      </c>
      <c r="C83" s="274">
        <f t="shared" si="9"/>
        <v>3964421.9162950017</v>
      </c>
      <c r="D83" s="273" t="str">
        <f t="shared" si="10"/>
        <v>3964421.916295i</v>
      </c>
      <c r="E83" s="272">
        <f t="shared" si="28"/>
        <v>2.6023809902735442</v>
      </c>
      <c r="F83" s="229" t="str">
        <f t="shared" si="29"/>
        <v>-8,31650676057126E-23+6,5555764319151E-23i</v>
      </c>
      <c r="G83" s="229">
        <f t="shared" si="12"/>
        <v>-439.50239963112222</v>
      </c>
      <c r="H83" s="229">
        <f t="shared" si="13"/>
        <v>141.75267201397975</v>
      </c>
      <c r="I83" s="271">
        <f t="shared" si="30"/>
        <v>4.2532026775893496E-2</v>
      </c>
      <c r="J83" s="271" t="str">
        <f t="shared" si="31"/>
        <v>-5,19467018587819E-24-3,79431544700439E-24i</v>
      </c>
      <c r="K83" s="271">
        <f t="shared" si="16"/>
        <v>-463.83194526136367</v>
      </c>
      <c r="L83" s="271">
        <f t="shared" si="17"/>
        <v>-143.85468464463361</v>
      </c>
      <c r="M83" s="270">
        <f t="shared" si="32"/>
        <v>0.30128317643046471</v>
      </c>
      <c r="N83" s="270" t="str">
        <f t="shared" si="33"/>
        <v>1,00000000034062E-09-7,88261205358142E-10i</v>
      </c>
      <c r="O83" s="270">
        <f t="shared" si="18"/>
        <v>-177.9012168965551</v>
      </c>
      <c r="P83" s="270">
        <f t="shared" si="19"/>
        <v>-38.24734162289932</v>
      </c>
      <c r="Q83" s="229">
        <f t="shared" si="34"/>
        <v>-74.822297044519274</v>
      </c>
      <c r="R83" s="229" t="str">
        <f t="shared" si="35"/>
        <v>-0,00139470273774801+0,0586665911300368i</v>
      </c>
      <c r="S83" s="229">
        <f t="shared" si="20"/>
        <v>-24.629729098798499</v>
      </c>
      <c r="T83" s="229">
        <f t="shared" si="21"/>
        <v>91.361857399099691</v>
      </c>
      <c r="U83" s="227" t="str">
        <f t="shared" si="5"/>
        <v>-3,729942674054E-24-4,97044182149729E-24i</v>
      </c>
      <c r="V83" s="227">
        <f t="shared" si="22"/>
        <v>-464.13212872992074</v>
      </c>
      <c r="W83" s="227">
        <f t="shared" si="23"/>
        <v>-126.88547058692052</v>
      </c>
      <c r="X83" s="269" t="str">
        <f t="shared" si="6"/>
        <v>-5,19467018587819E-24-3,79431544700439E-24i</v>
      </c>
      <c r="Y83" s="269">
        <f t="shared" si="24"/>
        <v>-463.83194526136367</v>
      </c>
      <c r="Z83" s="269">
        <f t="shared" si="25"/>
        <v>-143.85468464463361</v>
      </c>
      <c r="AA83" s="268" t="str">
        <f t="shared" si="7"/>
        <v>1,00000000034062E-09-7,88261205358142E-10i</v>
      </c>
      <c r="AB83" s="268">
        <f t="shared" si="26"/>
        <v>-177.9012168965551</v>
      </c>
      <c r="AC83" s="268">
        <f t="shared" si="27"/>
        <v>-38.24734162289932</v>
      </c>
    </row>
    <row r="84" spans="1:29">
      <c r="A84" s="276">
        <v>1.9</v>
      </c>
      <c r="B84" s="275">
        <f t="shared" si="8"/>
        <v>794328.23472428194</v>
      </c>
      <c r="C84" s="274">
        <f t="shared" si="9"/>
        <v>4990911.4934975058</v>
      </c>
      <c r="D84" s="273" t="str">
        <f t="shared" si="10"/>
        <v>4990911.49349751i</v>
      </c>
      <c r="E84" s="272">
        <f t="shared" si="28"/>
        <v>2.6023809902735442</v>
      </c>
      <c r="F84" s="229" t="str">
        <f t="shared" si="29"/>
        <v>-5,24736004096536E-29+3,28557220065563E-29i</v>
      </c>
      <c r="G84" s="229">
        <f t="shared" si="12"/>
        <v>-564.16463763120203</v>
      </c>
      <c r="H84" s="229">
        <f t="shared" si="13"/>
        <v>147.94774818176793</v>
      </c>
      <c r="I84" s="271">
        <f t="shared" si="30"/>
        <v>4.2532026775893496E-2</v>
      </c>
      <c r="J84" s="271" t="str">
        <f t="shared" si="31"/>
        <v>-3,27761587046774E-30-3,32800549067849E-30i</v>
      </c>
      <c r="K84" s="271">
        <f t="shared" si="16"/>
        <v>-586.61177372418888</v>
      </c>
      <c r="L84" s="271">
        <f t="shared" si="17"/>
        <v>-134.56293944017341</v>
      </c>
      <c r="M84" s="270">
        <f t="shared" si="32"/>
        <v>0.30128317643046471</v>
      </c>
      <c r="N84" s="270" t="str">
        <f t="shared" si="33"/>
        <v>1,00000000000214E-11-6,2613813209357E-12i</v>
      </c>
      <c r="O84" s="270">
        <f t="shared" si="18"/>
        <v>-218.56345489663505</v>
      </c>
      <c r="P84" s="270">
        <f t="shared" si="19"/>
        <v>-32.052251926553794</v>
      </c>
      <c r="Q84" s="229">
        <f t="shared" si="34"/>
        <v>-74.822297044519274</v>
      </c>
      <c r="R84" s="229" t="str">
        <f t="shared" si="35"/>
        <v>-0,000880182334845845+0,0466102458452847i</v>
      </c>
      <c r="S84" s="229">
        <f t="shared" si="20"/>
        <v>-26.628823705360809</v>
      </c>
      <c r="T84" s="229">
        <f t="shared" si="21"/>
        <v>91.081838098194254</v>
      </c>
      <c r="U84" s="227" t="str">
        <f t="shared" si="5"/>
        <v>-1,48522694402358E-30-2,47472644158996E-30i</v>
      </c>
      <c r="V84" s="227">
        <f t="shared" si="22"/>
        <v>-590.79346133656281</v>
      </c>
      <c r="W84" s="227">
        <f t="shared" si="23"/>
        <v>-120.97041372003777</v>
      </c>
      <c r="X84" s="269" t="str">
        <f t="shared" si="6"/>
        <v>-3,27761587046774E-30-3,32800549067849E-30i</v>
      </c>
      <c r="Y84" s="269">
        <f t="shared" si="24"/>
        <v>-586.61177372418888</v>
      </c>
      <c r="Z84" s="269">
        <f t="shared" si="25"/>
        <v>-134.56293944017341</v>
      </c>
      <c r="AA84" s="268" t="str">
        <f t="shared" si="7"/>
        <v>1,00000000000214E-11-6,2613813209357E-12i</v>
      </c>
      <c r="AB84" s="268">
        <f t="shared" si="26"/>
        <v>-218.56345489663505</v>
      </c>
      <c r="AC84" s="268">
        <f t="shared" si="27"/>
        <v>-32.052251926553794</v>
      </c>
    </row>
    <row r="85" spans="1:29">
      <c r="A85" s="276">
        <v>2</v>
      </c>
      <c r="B85" s="275">
        <f t="shared" si="8"/>
        <v>1000000</v>
      </c>
      <c r="C85" s="274">
        <f t="shared" si="9"/>
        <v>6283185.307179586</v>
      </c>
      <c r="D85" s="273" t="str">
        <f t="shared" si="10"/>
        <v>6283185.30717959i</v>
      </c>
      <c r="E85" s="272">
        <f t="shared" si="28"/>
        <v>2.6023809902735442</v>
      </c>
      <c r="F85" s="229" t="str">
        <f t="shared" si="29"/>
        <v>-3,31086035552999E-29+1,64668684212927E-29i</v>
      </c>
      <c r="G85" s="229">
        <f t="shared" si="12"/>
        <v>-568.64124311797116</v>
      </c>
      <c r="H85" s="229">
        <f t="shared" si="13"/>
        <v>153.55612221228287</v>
      </c>
      <c r="I85" s="271">
        <f t="shared" si="30"/>
        <v>4.2532026775893496E-2</v>
      </c>
      <c r="J85" s="271" t="str">
        <f t="shared" si="31"/>
        <v>-2,06803580561965E-30-2,80093889331104E-30i</v>
      </c>
      <c r="K85" s="271">
        <f t="shared" si="16"/>
        <v>-589.16424617666996</v>
      </c>
      <c r="L85" s="271">
        <f t="shared" si="17"/>
        <v>-126.43981056466257</v>
      </c>
      <c r="M85" s="270">
        <f t="shared" si="32"/>
        <v>0.30128317643046471</v>
      </c>
      <c r="N85" s="270" t="str">
        <f t="shared" si="33"/>
        <v>1,00000000000136E-11-4,97359197159448E-12i</v>
      </c>
      <c r="O85" s="270">
        <f t="shared" si="18"/>
        <v>-219.04006038340412</v>
      </c>
      <c r="P85" s="270">
        <f t="shared" si="19"/>
        <v>-26.443877873759977</v>
      </c>
      <c r="Q85" s="229">
        <f t="shared" si="34"/>
        <v>-74.822297044519274</v>
      </c>
      <c r="R85" s="229" t="str">
        <f t="shared" si="35"/>
        <v>-0,000555430577791736+0,0370287055785821i</v>
      </c>
      <c r="S85" s="229">
        <f t="shared" si="20"/>
        <v>-28.62825233580002</v>
      </c>
      <c r="T85" s="229">
        <f t="shared" si="21"/>
        <v>90.859372234537588</v>
      </c>
      <c r="U85" s="227" t="str">
        <f t="shared" si="5"/>
        <v>-5,91357291770701E-31-1,23511493540886E-30i</v>
      </c>
      <c r="V85" s="227">
        <f t="shared" si="22"/>
        <v>-597.26949545377113</v>
      </c>
      <c r="W85" s="227">
        <f t="shared" si="23"/>
        <v>-115.58450555317948</v>
      </c>
      <c r="X85" s="269" t="str">
        <f t="shared" si="6"/>
        <v>-2,06803580561965E-30-2,80093889331104E-30i</v>
      </c>
      <c r="Y85" s="269">
        <f t="shared" si="24"/>
        <v>-589.16424617666996</v>
      </c>
      <c r="Z85" s="269">
        <f t="shared" si="25"/>
        <v>-126.43981056466257</v>
      </c>
      <c r="AA85" s="268" t="str">
        <f t="shared" si="7"/>
        <v>1,00000000000136E-11-4,97359197159448E-12i</v>
      </c>
      <c r="AB85" s="268">
        <f t="shared" si="26"/>
        <v>-219.04006038340412</v>
      </c>
      <c r="AC85" s="268">
        <f t="shared" si="27"/>
        <v>-26.443877873759977</v>
      </c>
    </row>
    <row r="86" spans="1:29">
      <c r="A86" s="276">
        <v>2.1</v>
      </c>
      <c r="B86" s="275">
        <f t="shared" si="8"/>
        <v>1258925.4117941677</v>
      </c>
      <c r="C86" s="274">
        <f t="shared" si="9"/>
        <v>7910061.650220125</v>
      </c>
      <c r="D86" s="273" t="str">
        <f t="shared" si="10"/>
        <v>7910061.65022012i</v>
      </c>
      <c r="E86" s="272">
        <f t="shared" si="28"/>
        <v>2.6023809902735442</v>
      </c>
      <c r="F86" s="229" t="str">
        <f t="shared" si="29"/>
        <v>-2,0890116572931E-29+8,25298423057199E-30i</v>
      </c>
      <c r="G86" s="229">
        <f t="shared" si="12"/>
        <v>-572.97131323694703</v>
      </c>
      <c r="H86" s="229">
        <f t="shared" si="13"/>
        <v>158.44268662403042</v>
      </c>
      <c r="I86" s="271">
        <f t="shared" si="30"/>
        <v>4.2532026775893496E-2</v>
      </c>
      <c r="J86" s="271" t="str">
        <f t="shared" si="31"/>
        <v>-1,30484238010946E-30-2,30375681271143E-30i</v>
      </c>
      <c r="K86" s="271">
        <f t="shared" si="16"/>
        <v>-591.54287614327575</v>
      </c>
      <c r="L86" s="271">
        <f t="shared" si="17"/>
        <v>-119.52711260544864</v>
      </c>
      <c r="M86" s="270">
        <f t="shared" si="32"/>
        <v>0.30128317643046471</v>
      </c>
      <c r="N86" s="270" t="str">
        <f t="shared" si="33"/>
        <v>1,00000000000085E-11-3,95066453103547E-12i</v>
      </c>
      <c r="O86" s="270">
        <f t="shared" si="18"/>
        <v>-219.37013050238016</v>
      </c>
      <c r="P86" s="270">
        <f t="shared" si="19"/>
        <v>-21.557313444315895</v>
      </c>
      <c r="Q86" s="229">
        <f t="shared" si="34"/>
        <v>-74.822297044519274</v>
      </c>
      <c r="R86" s="229" t="str">
        <f t="shared" si="35"/>
        <v>-0,000350482097997484+0,0294153882817606i</v>
      </c>
      <c r="S86" s="229">
        <f t="shared" si="20"/>
        <v>-30.6278917872976</v>
      </c>
      <c r="T86" s="229">
        <f t="shared" si="21"/>
        <v>90.682642521078279</v>
      </c>
      <c r="U86" s="227" t="str">
        <f t="shared" si="5"/>
        <v>-2,35443123741629E-31-6,17383413471878E-31i</v>
      </c>
      <c r="V86" s="227">
        <f t="shared" si="22"/>
        <v>-603.59920502424461</v>
      </c>
      <c r="W86" s="227">
        <f t="shared" si="23"/>
        <v>-110.87467085489129</v>
      </c>
      <c r="X86" s="269" t="str">
        <f t="shared" si="6"/>
        <v>-1,30484238010946E-30-2,30375681271143E-30i</v>
      </c>
      <c r="Y86" s="269">
        <f t="shared" si="24"/>
        <v>-591.54287614327575</v>
      </c>
      <c r="Z86" s="269">
        <f t="shared" si="25"/>
        <v>-119.52711260544864</v>
      </c>
      <c r="AA86" s="268" t="str">
        <f t="shared" si="7"/>
        <v>1,00000000000085E-11-3,95066453103547E-12i</v>
      </c>
      <c r="AB86" s="268">
        <f t="shared" si="26"/>
        <v>-219.37013050238016</v>
      </c>
      <c r="AC86" s="268">
        <f t="shared" si="27"/>
        <v>-21.557313444315895</v>
      </c>
    </row>
    <row r="87" spans="1:29">
      <c r="A87" s="276">
        <v>2.2000000000000002</v>
      </c>
      <c r="B87" s="275">
        <f t="shared" si="8"/>
        <v>1584893.1924611153</v>
      </c>
      <c r="C87" s="274">
        <f t="shared" si="9"/>
        <v>9958177.6203206275</v>
      </c>
      <c r="D87" s="273" t="str">
        <f t="shared" si="10"/>
        <v>9958177.62032063i</v>
      </c>
      <c r="E87" s="272">
        <f t="shared" si="28"/>
        <v>2.6023809902735442</v>
      </c>
      <c r="F87" s="229" t="str">
        <f t="shared" si="29"/>
        <v>-1,31807724764417E-29+4,13629033568987E-30i</v>
      </c>
      <c r="G87" s="229">
        <f t="shared" si="12"/>
        <v>-577.19326812609586</v>
      </c>
      <c r="H87" s="229">
        <f t="shared" si="13"/>
        <v>162.57749400369116</v>
      </c>
      <c r="I87" s="271">
        <f t="shared" si="30"/>
        <v>4.2532026775893496E-2</v>
      </c>
      <c r="J87" s="271" t="str">
        <f t="shared" si="31"/>
        <v>-8,2329988308154E-31-1,86947872847862E-30i</v>
      </c>
      <c r="K87" s="271">
        <f t="shared" si="16"/>
        <v>-593.79575197326267</v>
      </c>
      <c r="L87" s="271">
        <f t="shared" si="17"/>
        <v>-113.76821651849177</v>
      </c>
      <c r="M87" s="270">
        <f t="shared" si="32"/>
        <v>0.30128317643046471</v>
      </c>
      <c r="N87" s="270" t="str">
        <f t="shared" si="33"/>
        <v>1,00000000000054E-11-3,13812438292525E-12i</v>
      </c>
      <c r="O87" s="270">
        <f t="shared" si="18"/>
        <v>-219.59208539152888</v>
      </c>
      <c r="P87" s="270">
        <f t="shared" si="19"/>
        <v>-17.422506050598248</v>
      </c>
      <c r="Q87" s="229">
        <f t="shared" si="34"/>
        <v>-74.822297044519274</v>
      </c>
      <c r="R87" s="229" t="str">
        <f t="shared" si="35"/>
        <v>-0,000221150838572234+0,0233666974851693i</v>
      </c>
      <c r="S87" s="229">
        <f t="shared" si="20"/>
        <v>-32.627664281169693</v>
      </c>
      <c r="T87" s="229">
        <f t="shared" si="21"/>
        <v>90.542251697436654</v>
      </c>
      <c r="U87" s="227" t="str">
        <f t="shared" si="5"/>
        <v>-9,37365060986997E-32-3,08905867154175E-31i</v>
      </c>
      <c r="V87" s="227">
        <f t="shared" si="22"/>
        <v>-609.82093240726556</v>
      </c>
      <c r="W87" s="227">
        <f t="shared" si="23"/>
        <v>-106.88025429887222</v>
      </c>
      <c r="X87" s="269" t="str">
        <f t="shared" si="6"/>
        <v>-8,2329988308154E-31-1,86947872847862E-30i</v>
      </c>
      <c r="Y87" s="269">
        <f t="shared" si="24"/>
        <v>-593.79575197326267</v>
      </c>
      <c r="Z87" s="269">
        <f t="shared" si="25"/>
        <v>-113.76821651849177</v>
      </c>
      <c r="AA87" s="268" t="str">
        <f t="shared" si="7"/>
        <v>1,00000000000054E-11-3,13812438292525E-12i</v>
      </c>
      <c r="AB87" s="268">
        <f t="shared" si="26"/>
        <v>-219.59208539152888</v>
      </c>
      <c r="AC87" s="268">
        <f t="shared" si="27"/>
        <v>-17.422506050598248</v>
      </c>
    </row>
    <row r="88" spans="1:29">
      <c r="A88" s="276">
        <v>2.2999999999999998</v>
      </c>
      <c r="B88" s="275">
        <f t="shared" si="8"/>
        <v>1995262.3149688803</v>
      </c>
      <c r="C88" s="274">
        <f t="shared" si="9"/>
        <v>12536602.861381596</v>
      </c>
      <c r="D88" s="273" t="str">
        <f t="shared" si="10"/>
        <v>12536602.8613816i</v>
      </c>
      <c r="E88" s="272">
        <f t="shared" si="28"/>
        <v>2.6023809902735442</v>
      </c>
      <c r="F88" s="229" t="str">
        <f t="shared" si="29"/>
        <v>-8,31650521308701E-27+2,07305585438668E-27i</v>
      </c>
      <c r="G88" s="229">
        <f t="shared" si="12"/>
        <v>-521.33938319060451</v>
      </c>
      <c r="H88" s="229">
        <f t="shared" si="13"/>
        <v>166.00312496821178</v>
      </c>
      <c r="I88" s="271">
        <f t="shared" si="30"/>
        <v>4.2532026775893496E-2</v>
      </c>
      <c r="J88" s="271" t="str">
        <f t="shared" si="31"/>
        <v>-5,19467097713283E-28-1,50479650767153E-27i</v>
      </c>
      <c r="K88" s="271">
        <f t="shared" si="16"/>
        <v>-535.96149071892205</v>
      </c>
      <c r="L88" s="271">
        <f t="shared" si="17"/>
        <v>-109.04505993934289</v>
      </c>
      <c r="M88" s="270">
        <f t="shared" si="32"/>
        <v>0.30128317643046471</v>
      </c>
      <c r="N88" s="270" t="str">
        <f t="shared" si="33"/>
        <v>1,0000000000034E-10-2,49270080131124E-11i</v>
      </c>
      <c r="O88" s="270">
        <f t="shared" si="18"/>
        <v>-199.73820045603753</v>
      </c>
      <c r="P88" s="270">
        <f t="shared" si="19"/>
        <v>-13.996875463024123</v>
      </c>
      <c r="Q88" s="229">
        <f t="shared" si="34"/>
        <v>-74.822297044519274</v>
      </c>
      <c r="R88" s="229" t="str">
        <f t="shared" si="35"/>
        <v>-0,000139541344874929+0,0185614410895013i</v>
      </c>
      <c r="S88" s="229">
        <f t="shared" si="20"/>
        <v>-34.627520728262546</v>
      </c>
      <c r="T88" s="229">
        <f t="shared" si="21"/>
        <v>90.430730538327253</v>
      </c>
      <c r="U88" s="227" t="str">
        <f t="shared" si="5"/>
        <v>-3,73184077943506E-29-1,54655598585167E-28i</v>
      </c>
      <c r="V88" s="227">
        <f t="shared" si="22"/>
        <v>-555.96690391886705</v>
      </c>
      <c r="W88" s="227">
        <f t="shared" si="23"/>
        <v>-103.56614449346094</v>
      </c>
      <c r="X88" s="269" t="str">
        <f t="shared" si="6"/>
        <v>-5,19467097713283E-28-1,50479650767153E-27i</v>
      </c>
      <c r="Y88" s="269">
        <f t="shared" si="24"/>
        <v>-535.96149071892205</v>
      </c>
      <c r="Z88" s="269">
        <f t="shared" si="25"/>
        <v>-109.04505993934289</v>
      </c>
      <c r="AA88" s="268" t="str">
        <f t="shared" si="7"/>
        <v>1,0000000000034E-10-2,49270080131124E-11i</v>
      </c>
      <c r="AB88" s="268">
        <f t="shared" si="26"/>
        <v>-199.73820045603753</v>
      </c>
      <c r="AC88" s="268">
        <f t="shared" si="27"/>
        <v>-13.996875463024123</v>
      </c>
    </row>
    <row r="89" spans="1:29">
      <c r="A89" s="276">
        <v>2.4</v>
      </c>
      <c r="B89" s="275">
        <f t="shared" si="8"/>
        <v>2511886.4315095805</v>
      </c>
      <c r="C89" s="274">
        <f t="shared" si="9"/>
        <v>15782647.919764757</v>
      </c>
      <c r="D89" s="273" t="str">
        <f t="shared" si="10"/>
        <v>15782647.9197648i</v>
      </c>
      <c r="E89" s="272">
        <f t="shared" si="28"/>
        <v>2.6023809902735442</v>
      </c>
      <c r="F89" s="229" t="str">
        <f t="shared" si="29"/>
        <v>-5,24736004096534E-27+1,03898912881487E-27i</v>
      </c>
      <c r="G89" s="229">
        <f t="shared" si="12"/>
        <v>-525.43417089278364</v>
      </c>
      <c r="H89" s="229">
        <f t="shared" si="13"/>
        <v>168.80016956534826</v>
      </c>
      <c r="I89" s="271">
        <f t="shared" si="30"/>
        <v>4.2532026775893496E-2</v>
      </c>
      <c r="J89" s="271" t="str">
        <f t="shared" si="31"/>
        <v>-3,2776158045852E-28-1,20523426260514E-27i</v>
      </c>
      <c r="K89" s="271">
        <f t="shared" si="16"/>
        <v>-538.0687059064087</v>
      </c>
      <c r="L89" s="271">
        <f t="shared" si="17"/>
        <v>-105.21357613967282</v>
      </c>
      <c r="M89" s="270">
        <f t="shared" si="32"/>
        <v>0.30128317643046471</v>
      </c>
      <c r="N89" s="270" t="str">
        <f t="shared" si="33"/>
        <v>1,00000000000214E-10-1,98002262720137E-11i</v>
      </c>
      <c r="O89" s="270">
        <f t="shared" si="18"/>
        <v>-199.83298815821669</v>
      </c>
      <c r="P89" s="270">
        <f t="shared" si="19"/>
        <v>-11.19983077719478</v>
      </c>
      <c r="Q89" s="229">
        <f t="shared" si="34"/>
        <v>-74.822297044519274</v>
      </c>
      <c r="R89" s="229" t="str">
        <f t="shared" si="35"/>
        <v>-0,000088046472718017+0,0147441842416519i</v>
      </c>
      <c r="S89" s="229">
        <f t="shared" si="20"/>
        <v>-36.627430150172337</v>
      </c>
      <c r="T89" s="229">
        <f t="shared" si="21"/>
        <v>90.342143806781394</v>
      </c>
      <c r="U89" s="227" t="str">
        <f t="shared" si="5"/>
        <v>-1,48570355976314E-29-7,74595225542596E-29i</v>
      </c>
      <c r="V89" s="227">
        <f t="shared" si="22"/>
        <v>-562.061601042956</v>
      </c>
      <c r="W89" s="227">
        <f t="shared" si="23"/>
        <v>-100.85768662787032</v>
      </c>
      <c r="X89" s="269" t="str">
        <f t="shared" si="6"/>
        <v>-3,2776158045852E-28-1,20523426260514E-27i</v>
      </c>
      <c r="Y89" s="269">
        <f t="shared" si="24"/>
        <v>-538.0687059064087</v>
      </c>
      <c r="Z89" s="269">
        <f t="shared" si="25"/>
        <v>-105.21357613967282</v>
      </c>
      <c r="AA89" s="268" t="str">
        <f t="shared" si="7"/>
        <v>1,00000000000214E-10-1,98002262720137E-11i</v>
      </c>
      <c r="AB89" s="268">
        <f t="shared" si="26"/>
        <v>-199.83298815821669</v>
      </c>
      <c r="AC89" s="268">
        <f t="shared" si="27"/>
        <v>-11.19983077719478</v>
      </c>
    </row>
    <row r="90" spans="1:29">
      <c r="A90" s="276">
        <v>2.5000000000000102</v>
      </c>
      <c r="B90" s="275">
        <f t="shared" si="8"/>
        <v>3162277.660168455</v>
      </c>
      <c r="C90" s="274">
        <f t="shared" si="9"/>
        <v>19869176.531592678</v>
      </c>
      <c r="D90" s="273" t="str">
        <f t="shared" si="10"/>
        <v>19869176.5315927i</v>
      </c>
      <c r="E90" s="272">
        <f t="shared" si="28"/>
        <v>2.6023809902735442</v>
      </c>
      <c r="F90" s="229" t="str">
        <f t="shared" si="29"/>
        <v>-3,31086035552983E-27+5,20728087239502E-28i</v>
      </c>
      <c r="G90" s="229">
        <f t="shared" si="12"/>
        <v>-529.49506018249122</v>
      </c>
      <c r="H90" s="229">
        <f t="shared" si="13"/>
        <v>171.06180976363842</v>
      </c>
      <c r="I90" s="271">
        <f t="shared" si="30"/>
        <v>4.2532026775893496E-2</v>
      </c>
      <c r="J90" s="271" t="str">
        <f t="shared" si="31"/>
        <v>-2,06803576405049E-28-9,62329350264329E-28i</v>
      </c>
      <c r="K90" s="271">
        <f t="shared" si="16"/>
        <v>-540.1374547464402</v>
      </c>
      <c r="L90" s="271">
        <f t="shared" si="17"/>
        <v>-102.12834666269842</v>
      </c>
      <c r="M90" s="270">
        <f t="shared" si="32"/>
        <v>0.30128317643046471</v>
      </c>
      <c r="N90" s="270" t="str">
        <f t="shared" si="33"/>
        <v>1,00000000000136E-10-1,57278787817896E-11i</v>
      </c>
      <c r="O90" s="270">
        <f t="shared" si="18"/>
        <v>-199.89387744792378</v>
      </c>
      <c r="P90" s="270">
        <f t="shared" si="19"/>
        <v>-8.9381905084530384</v>
      </c>
      <c r="Q90" s="229">
        <f t="shared" si="34"/>
        <v>-74.822297044519274</v>
      </c>
      <c r="R90" s="229" t="str">
        <f t="shared" si="35"/>
        <v>-0,0000555542996902651+0,0117118759649907i</v>
      </c>
      <c r="S90" s="229">
        <f t="shared" si="20"/>
        <v>-38.627372998289303</v>
      </c>
      <c r="T90" s="229">
        <f t="shared" si="21"/>
        <v>90.271775678225879</v>
      </c>
      <c r="U90" s="227" t="str">
        <f t="shared" si="5"/>
        <v>-5,91477024081218E-30-3,8805314505586E-29i</v>
      </c>
      <c r="V90" s="227">
        <f t="shared" si="22"/>
        <v>-568.12243318078049</v>
      </c>
      <c r="W90" s="227">
        <f t="shared" si="23"/>
        <v>-98.666414558135699</v>
      </c>
      <c r="X90" s="269" t="str">
        <f t="shared" si="6"/>
        <v>-2,06803576405049E-28-9,62329350264329E-28i</v>
      </c>
      <c r="Y90" s="269">
        <f t="shared" si="24"/>
        <v>-540.1374547464402</v>
      </c>
      <c r="Z90" s="269">
        <f t="shared" si="25"/>
        <v>-102.12834666269842</v>
      </c>
      <c r="AA90" s="268" t="str">
        <f t="shared" si="7"/>
        <v>1,00000000000136E-10-1,57278787817896E-11i</v>
      </c>
      <c r="AB90" s="268">
        <f t="shared" si="26"/>
        <v>-199.89387744792378</v>
      </c>
      <c r="AC90" s="268">
        <f t="shared" si="27"/>
        <v>-8.9381905084530384</v>
      </c>
    </row>
    <row r="91" spans="1:29">
      <c r="A91" s="276">
        <v>2.6</v>
      </c>
      <c r="B91" s="275">
        <f t="shared" si="8"/>
        <v>3981071.705534976</v>
      </c>
      <c r="C91" s="274">
        <f t="shared" si="9"/>
        <v>25013811.247045737</v>
      </c>
      <c r="D91" s="273" t="str">
        <f t="shared" si="10"/>
        <v>25013811.2470457i</v>
      </c>
      <c r="E91" s="272">
        <f t="shared" si="28"/>
        <v>2.6023809902735442</v>
      </c>
      <c r="F91" s="229" t="str">
        <f t="shared" si="29"/>
        <v>-2,0890116572931E-27+2,60982269515606E-28i</v>
      </c>
      <c r="G91" s="229">
        <f t="shared" si="12"/>
        <v>-533.5339226708378</v>
      </c>
      <c r="H91" s="229">
        <f t="shared" si="13"/>
        <v>172.87887750924983</v>
      </c>
      <c r="I91" s="271">
        <f t="shared" si="30"/>
        <v>4.2532026775893496E-2</v>
      </c>
      <c r="J91" s="271" t="str">
        <f t="shared" si="31"/>
        <v>-1,30484235388115E-28-7,66900156776309E-28i</v>
      </c>
      <c r="K91" s="271">
        <f t="shared" si="16"/>
        <v>-542.18128360431604</v>
      </c>
      <c r="L91" s="271">
        <f t="shared" si="17"/>
        <v>-99.656120252966176</v>
      </c>
      <c r="M91" s="270">
        <f t="shared" si="32"/>
        <v>0.30128317643046471</v>
      </c>
      <c r="N91" s="270" t="str">
        <f t="shared" si="33"/>
        <v>1,00000000000085E-10-1,24930981886968E-11i</v>
      </c>
      <c r="O91" s="270">
        <f t="shared" si="18"/>
        <v>-199.93273993627093</v>
      </c>
      <c r="P91" s="270">
        <f t="shared" si="19"/>
        <v>-7.1211227068802199</v>
      </c>
      <c r="Q91" s="229">
        <f t="shared" si="34"/>
        <v>-74.822297044519274</v>
      </c>
      <c r="R91" s="229" t="str">
        <f t="shared" si="35"/>
        <v>-0,000035052684458782+0,00930315100715507i</v>
      </c>
      <c r="S91" s="229">
        <f t="shared" si="20"/>
        <v>-40.627336937501596</v>
      </c>
      <c r="T91" s="229">
        <f t="shared" si="21"/>
        <v>90.215879692230914</v>
      </c>
      <c r="U91" s="227" t="str">
        <f t="shared" si="5"/>
        <v>-2,35473199703991E-30-1,94435390326477E-29i</v>
      </c>
      <c r="V91" s="227">
        <f t="shared" si="22"/>
        <v>-574.16125960833938</v>
      </c>
      <c r="W91" s="227">
        <f t="shared" si="23"/>
        <v>-96.905242798519225</v>
      </c>
      <c r="X91" s="269" t="str">
        <f t="shared" si="6"/>
        <v>-1,30484235388115E-28-7,66900156776309E-28i</v>
      </c>
      <c r="Y91" s="269">
        <f t="shared" si="24"/>
        <v>-542.18128360431604</v>
      </c>
      <c r="Z91" s="269">
        <f t="shared" si="25"/>
        <v>-99.656120252966176</v>
      </c>
      <c r="AA91" s="268" t="str">
        <f t="shared" si="7"/>
        <v>1,00000000000085E-10-1,24930981886968E-11i</v>
      </c>
      <c r="AB91" s="268">
        <f t="shared" si="26"/>
        <v>-199.93273993627093</v>
      </c>
      <c r="AC91" s="268">
        <f t="shared" si="27"/>
        <v>-7.1211227068802199</v>
      </c>
    </row>
    <row r="92" spans="1:29">
      <c r="A92" s="276">
        <v>2.7</v>
      </c>
      <c r="B92" s="275">
        <f t="shared" si="8"/>
        <v>5011872.3362727268</v>
      </c>
      <c r="C92" s="274">
        <f t="shared" si="9"/>
        <v>31490522.624728624</v>
      </c>
      <c r="D92" s="273" t="str">
        <f t="shared" si="10"/>
        <v>31490522.6247286i</v>
      </c>
      <c r="E92" s="272">
        <f t="shared" si="28"/>
        <v>2.6023809902735442</v>
      </c>
      <c r="F92" s="229" t="str">
        <f t="shared" si="29"/>
        <v>-1,31807724764418E-27+1,30800981684294E-28i</v>
      </c>
      <c r="G92" s="229">
        <f t="shared" si="12"/>
        <v>-537.55862339176201</v>
      </c>
      <c r="H92" s="229">
        <f t="shared" si="13"/>
        <v>174.33273916933015</v>
      </c>
      <c r="I92" s="271">
        <f t="shared" si="30"/>
        <v>4.2532026775893496E-2</v>
      </c>
      <c r="J92" s="271" t="str">
        <f t="shared" si="31"/>
        <v>-8,23299866532605E-29-6,10420801010612E-28i</v>
      </c>
      <c r="K92" s="271">
        <f t="shared" si="16"/>
        <v>-544.2091208172676</v>
      </c>
      <c r="L92" s="271">
        <f t="shared" si="17"/>
        <v>-97.681366037954902</v>
      </c>
      <c r="M92" s="270">
        <f t="shared" si="32"/>
        <v>0.30128317643046471</v>
      </c>
      <c r="N92" s="270" t="str">
        <f t="shared" si="33"/>
        <v>1,00000000000054E-10-9,92362063046462E-12i</v>
      </c>
      <c r="O92" s="270">
        <f t="shared" si="18"/>
        <v>-199.95744065719506</v>
      </c>
      <c r="P92" s="270">
        <f t="shared" si="19"/>
        <v>-5.6672610023480292</v>
      </c>
      <c r="Q92" s="229">
        <f t="shared" si="34"/>
        <v>-74.822297044519274</v>
      </c>
      <c r="R92" s="229" t="str">
        <f t="shared" si="35"/>
        <v>-0,0000221168645743744+0,0073897942324079i</v>
      </c>
      <c r="S92" s="229">
        <f t="shared" si="20"/>
        <v>-42.627314184528871</v>
      </c>
      <c r="T92" s="229">
        <f t="shared" si="21"/>
        <v>90.171479634306777</v>
      </c>
      <c r="U92" s="227" t="str">
        <f t="shared" si="5"/>
        <v>-9,37440604059177E-31-9,74321255010715E-30i</v>
      </c>
      <c r="V92" s="227">
        <f t="shared" si="22"/>
        <v>-580.18593757629083</v>
      </c>
      <c r="W92" s="227">
        <f t="shared" si="23"/>
        <v>-95.495781196363055</v>
      </c>
      <c r="X92" s="269" t="str">
        <f t="shared" si="6"/>
        <v>-8,23299866532605E-29-6,10420801010612E-28i</v>
      </c>
      <c r="Y92" s="269">
        <f t="shared" si="24"/>
        <v>-544.2091208172676</v>
      </c>
      <c r="Z92" s="269">
        <f t="shared" si="25"/>
        <v>-97.681366037954902</v>
      </c>
      <c r="AA92" s="268" t="str">
        <f t="shared" si="7"/>
        <v>1,00000000000054E-10-9,92362063046462E-12i</v>
      </c>
      <c r="AB92" s="268">
        <f t="shared" si="26"/>
        <v>-199.95744065719506</v>
      </c>
      <c r="AC92" s="268">
        <f t="shared" si="27"/>
        <v>-5.6672610023480292</v>
      </c>
    </row>
    <row r="93" spans="1:29">
      <c r="A93" s="276">
        <v>2.80000000000001</v>
      </c>
      <c r="B93" s="275">
        <f t="shared" si="8"/>
        <v>6309573.4448020831</v>
      </c>
      <c r="C93" s="274">
        <f t="shared" si="9"/>
        <v>39644219.162950933</v>
      </c>
      <c r="D93" s="273" t="str">
        <f t="shared" si="10"/>
        <v>39644219.1629509i</v>
      </c>
      <c r="E93" s="272">
        <f t="shared" si="28"/>
        <v>2.6023809902735442</v>
      </c>
      <c r="F93" s="229" t="str">
        <f t="shared" si="29"/>
        <v>-8,31650519901867E-28+6,55557821660784E-29i</v>
      </c>
      <c r="G93" s="229">
        <f t="shared" si="12"/>
        <v>-541.5742810893189</v>
      </c>
      <c r="H93" s="229">
        <f t="shared" si="13"/>
        <v>175.49291570366449</v>
      </c>
      <c r="I93" s="271">
        <f t="shared" si="30"/>
        <v>4.2532026775893496E-2</v>
      </c>
      <c r="J93" s="271" t="str">
        <f t="shared" si="31"/>
        <v>-5,19467097483343E-29-4,85501138401528E-28i</v>
      </c>
      <c r="K93" s="271">
        <f t="shared" si="16"/>
        <v>-546.22675867365172</v>
      </c>
      <c r="L93" s="271">
        <f t="shared" si="17"/>
        <v>-96.10718813265845</v>
      </c>
      <c r="M93" s="270">
        <f t="shared" si="32"/>
        <v>0.30128317643046471</v>
      </c>
      <c r="N93" s="270" t="str">
        <f t="shared" si="33"/>
        <v>1,00000000000035E-10-7,88261205747023E-12i</v>
      </c>
      <c r="O93" s="270">
        <f t="shared" si="18"/>
        <v>-199.97309835475147</v>
      </c>
      <c r="P93" s="270">
        <f t="shared" si="19"/>
        <v>-4.5070844327042616</v>
      </c>
      <c r="Q93" s="229">
        <f t="shared" si="34"/>
        <v>-74.822297044519274</v>
      </c>
      <c r="R93" s="229" t="str">
        <f t="shared" si="35"/>
        <v>-0,0000139548442696879+0,00586994161149481i</v>
      </c>
      <c r="S93" s="229">
        <f t="shared" si="20"/>
        <v>-44.627299828312431</v>
      </c>
      <c r="T93" s="229">
        <f t="shared" si="21"/>
        <v>90.136211265298456</v>
      </c>
      <c r="U93" s="227" t="str">
        <f t="shared" si="5"/>
        <v>-3,73203060118717E-31-4,88265481372437E-30i</v>
      </c>
      <c r="V93" s="227">
        <f t="shared" si="22"/>
        <v>-586.2015809176313</v>
      </c>
      <c r="W93" s="227">
        <f t="shared" si="23"/>
        <v>-94.370873031037021</v>
      </c>
      <c r="X93" s="269" t="str">
        <f t="shared" si="6"/>
        <v>-5,19467097483343E-29-4,85501138401528E-28i</v>
      </c>
      <c r="Y93" s="269">
        <f t="shared" si="24"/>
        <v>-546.22675867365172</v>
      </c>
      <c r="Z93" s="269">
        <f t="shared" si="25"/>
        <v>-96.10718813265845</v>
      </c>
      <c r="AA93" s="268" t="str">
        <f t="shared" si="7"/>
        <v>1,00000000000035E-10-7,88261205747023E-12i</v>
      </c>
      <c r="AB93" s="268">
        <f t="shared" si="26"/>
        <v>-199.97309835475147</v>
      </c>
      <c r="AC93" s="268">
        <f t="shared" si="27"/>
        <v>-4.5070844327042616</v>
      </c>
    </row>
    <row r="94" spans="1:29">
      <c r="A94" s="276">
        <v>2.9000000000000101</v>
      </c>
      <c r="B94" s="275">
        <f t="shared" si="8"/>
        <v>7943282.3472430035</v>
      </c>
      <c r="C94" s="274">
        <f t="shared" si="9"/>
        <v>49909114.934976213</v>
      </c>
      <c r="D94" s="273" t="str">
        <f t="shared" si="10"/>
        <v>49909114.9349762i</v>
      </c>
      <c r="E94" s="272">
        <f t="shared" si="28"/>
        <v>2.6023809902735442</v>
      </c>
      <c r="F94" s="229" t="str">
        <f t="shared" si="29"/>
        <v>-5,24736003536454E-28+3,28557211120888E-29i</v>
      </c>
      <c r="G94" s="229">
        <f t="shared" si="12"/>
        <v>-545.58418955362208</v>
      </c>
      <c r="H94" s="229">
        <f t="shared" si="13"/>
        <v>176.41717013661096</v>
      </c>
      <c r="I94" s="271">
        <f t="shared" si="30"/>
        <v>4.2532026775893496E-2</v>
      </c>
      <c r="J94" s="271" t="str">
        <f t="shared" si="31"/>
        <v>-3,27761580366975E-29-3,85961336764141E-28i</v>
      </c>
      <c r="K94" s="271">
        <f t="shared" si="16"/>
        <v>-548.2379169984157</v>
      </c>
      <c r="L94" s="271">
        <f t="shared" si="17"/>
        <v>-94.853959463452739</v>
      </c>
      <c r="M94" s="270">
        <f t="shared" si="32"/>
        <v>0.30128317643046471</v>
      </c>
      <c r="N94" s="270" t="str">
        <f t="shared" si="33"/>
        <v>1,00000000000022E-10-6,26138132062668E-12i</v>
      </c>
      <c r="O94" s="270">
        <f t="shared" si="18"/>
        <v>-199.98300681905474</v>
      </c>
      <c r="P94" s="270">
        <f t="shared" si="19"/>
        <v>-3.5828299717106096</v>
      </c>
      <c r="Q94" s="229">
        <f t="shared" si="34"/>
        <v>-74.822297044519274</v>
      </c>
      <c r="R94" s="229" t="str">
        <f t="shared" si="35"/>
        <v>-8,80492984766571E-06+0,00466267008322801i</v>
      </c>
      <c r="S94" s="229">
        <f t="shared" si="20"/>
        <v>-46.627290770127694</v>
      </c>
      <c r="T94" s="229">
        <f t="shared" si="21"/>
        <v>90.10819652913672</v>
      </c>
      <c r="U94" s="227" t="str">
        <f t="shared" si="5"/>
        <v>-1,48575124192536E-31-2,44696015760154E-30i</v>
      </c>
      <c r="V94" s="227">
        <f t="shared" si="22"/>
        <v>-592.21148032374981</v>
      </c>
      <c r="W94" s="227">
        <f t="shared" si="23"/>
        <v>-93.474633334252303</v>
      </c>
      <c r="X94" s="269" t="str">
        <f t="shared" si="6"/>
        <v>-3,27761580366975E-29-3,85961336764141E-28i</v>
      </c>
      <c r="Y94" s="269">
        <f t="shared" si="24"/>
        <v>-548.2379169984157</v>
      </c>
      <c r="Z94" s="269">
        <f t="shared" si="25"/>
        <v>-94.853959463452739</v>
      </c>
      <c r="AA94" s="268" t="str">
        <f t="shared" si="7"/>
        <v>1,00000000000022E-10-6,26138132062668E-12i</v>
      </c>
      <c r="AB94" s="268">
        <f t="shared" si="26"/>
        <v>-199.98300681905474</v>
      </c>
      <c r="AC94" s="268">
        <f t="shared" si="27"/>
        <v>-3.5828299717106096</v>
      </c>
    </row>
    <row r="95" spans="1:29">
      <c r="A95" s="276">
        <v>3.0000000000000102</v>
      </c>
      <c r="B95" s="275">
        <f t="shared" si="8"/>
        <v>10000000.000000238</v>
      </c>
      <c r="C95" s="274">
        <f t="shared" si="9"/>
        <v>62831853.071797363</v>
      </c>
      <c r="D95" s="273" t="str">
        <f t="shared" si="10"/>
        <v>62831853.0717974i</v>
      </c>
      <c r="E95" s="272">
        <f t="shared" si="28"/>
        <v>2.6023809902735442</v>
      </c>
      <c r="F95" s="229" t="str">
        <f t="shared" si="29"/>
        <v>-3,31086035330022E-28+1,64668679729969E-29i</v>
      </c>
      <c r="G95" s="229">
        <f t="shared" si="12"/>
        <v>-549.59045302363279</v>
      </c>
      <c r="H95" s="229">
        <f t="shared" si="13"/>
        <v>177.15268801186158</v>
      </c>
      <c r="I95" s="271">
        <f t="shared" si="30"/>
        <v>4.2532026775893496E-2</v>
      </c>
      <c r="J95" s="271" t="str">
        <f t="shared" si="31"/>
        <v>-2,0680357636861E-29-3,06737397454053E-28i</v>
      </c>
      <c r="K95" s="271">
        <f t="shared" si="16"/>
        <v>-550.24496926218046</v>
      </c>
      <c r="L95" s="271">
        <f t="shared" si="17"/>
        <v>-93.857067253646875</v>
      </c>
      <c r="M95" s="270">
        <f t="shared" si="32"/>
        <v>0.30128317643046471</v>
      </c>
      <c r="N95" s="270" t="str">
        <f t="shared" si="33"/>
        <v>1,00000000000014E-10-4,97359197134899E-12i</v>
      </c>
      <c r="O95" s="270">
        <f t="shared" si="18"/>
        <v>-199.98927028906542</v>
      </c>
      <c r="P95" s="270">
        <f t="shared" si="19"/>
        <v>-2.8473120741813336</v>
      </c>
      <c r="Q95" s="229">
        <f t="shared" si="34"/>
        <v>-74.822297044519274</v>
      </c>
      <c r="R95" s="229" t="str">
        <f t="shared" si="35"/>
        <v>-5,55554246613279E-06+0,00370369537039204i</v>
      </c>
      <c r="S95" s="229">
        <f t="shared" si="20"/>
        <v>-48.627285054789823</v>
      </c>
      <c r="T95" s="229">
        <f t="shared" si="21"/>
        <v>90.085943595693166</v>
      </c>
      <c r="U95" s="227" t="str">
        <f t="shared" si="5"/>
        <v>-5,91489001472261E-32-1,22633329863757E-30i</v>
      </c>
      <c r="V95" s="227">
        <f t="shared" si="22"/>
        <v>-598.2177380784226</v>
      </c>
      <c r="W95" s="227">
        <f t="shared" si="23"/>
        <v>-92.761368392445235</v>
      </c>
      <c r="X95" s="269" t="str">
        <f t="shared" si="6"/>
        <v>-2,0680357636861E-29-3,06737397454053E-28i</v>
      </c>
      <c r="Y95" s="269">
        <f t="shared" si="24"/>
        <v>-550.24496926218046</v>
      </c>
      <c r="Z95" s="269">
        <f t="shared" si="25"/>
        <v>-93.857067253646875</v>
      </c>
      <c r="AA95" s="268" t="str">
        <f t="shared" si="7"/>
        <v>1,00000000000014E-10-4,97359197134899E-12i</v>
      </c>
      <c r="AB95" s="268">
        <f t="shared" si="26"/>
        <v>-199.98927028906542</v>
      </c>
      <c r="AC95" s="268">
        <f t="shared" si="27"/>
        <v>-2.8473120741813336</v>
      </c>
    </row>
    <row r="99" spans="1:146">
      <c r="A99" s="267" t="s">
        <v>808</v>
      </c>
      <c r="B99" s="266" t="s">
        <v>809</v>
      </c>
      <c r="C99" s="264" t="s">
        <v>810</v>
      </c>
      <c r="D99" s="265" t="s">
        <v>811</v>
      </c>
      <c r="E99" s="264" t="s">
        <v>812</v>
      </c>
      <c r="F99" s="246" t="s">
        <v>813</v>
      </c>
      <c r="G99" s="246" t="s">
        <v>814</v>
      </c>
      <c r="H99" s="246" t="s">
        <v>815</v>
      </c>
      <c r="I99" s="246" t="s">
        <v>816</v>
      </c>
      <c r="J99" s="246" t="s">
        <v>817</v>
      </c>
      <c r="K99" s="246" t="s">
        <v>566</v>
      </c>
      <c r="N99" s="263" t="s">
        <v>818</v>
      </c>
      <c r="O99" s="262" t="s">
        <v>819</v>
      </c>
      <c r="P99" s="260" t="s">
        <v>820</v>
      </c>
      <c r="Q99" s="260" t="s">
        <v>821</v>
      </c>
      <c r="R99" s="261" t="s">
        <v>822</v>
      </c>
      <c r="S99" s="260" t="s">
        <v>823</v>
      </c>
      <c r="T99" s="261" t="s">
        <v>824</v>
      </c>
      <c r="U99" s="260" t="s">
        <v>825</v>
      </c>
      <c r="V99" s="260" t="s">
        <v>826</v>
      </c>
      <c r="W99" s="261" t="s">
        <v>827</v>
      </c>
      <c r="X99" s="261" t="s">
        <v>828</v>
      </c>
      <c r="Y99" s="261" t="s">
        <v>829</v>
      </c>
      <c r="Z99" s="260" t="s">
        <v>830</v>
      </c>
      <c r="AA99" s="260" t="s">
        <v>831</v>
      </c>
      <c r="AB99" s="261" t="s">
        <v>832</v>
      </c>
      <c r="AC99" s="260" t="s">
        <v>833</v>
      </c>
      <c r="AD99" s="261" t="s">
        <v>834</v>
      </c>
      <c r="AE99" s="260" t="s">
        <v>835</v>
      </c>
      <c r="AF99" s="260" t="s">
        <v>836</v>
      </c>
      <c r="AG99" s="261" t="s">
        <v>837</v>
      </c>
      <c r="AH99" s="261" t="s">
        <v>838</v>
      </c>
      <c r="AI99" s="261" t="s">
        <v>839</v>
      </c>
      <c r="AJ99" s="260" t="s">
        <v>840</v>
      </c>
      <c r="AK99" s="260" t="s">
        <v>841</v>
      </c>
      <c r="AL99" s="261" t="s">
        <v>842</v>
      </c>
      <c r="AM99" s="260" t="s">
        <v>843</v>
      </c>
      <c r="AN99" s="261" t="s">
        <v>844</v>
      </c>
      <c r="AO99" s="260" t="s">
        <v>845</v>
      </c>
      <c r="AP99" s="260" t="s">
        <v>846</v>
      </c>
      <c r="AQ99" s="261" t="s">
        <v>847</v>
      </c>
      <c r="AR99" s="261" t="s">
        <v>848</v>
      </c>
      <c r="AS99" s="261" t="s">
        <v>849</v>
      </c>
      <c r="AT99" s="260" t="s">
        <v>850</v>
      </c>
      <c r="AU99" s="260" t="s">
        <v>851</v>
      </c>
      <c r="AV99" s="261" t="s">
        <v>852</v>
      </c>
      <c r="AW99" s="260" t="s">
        <v>853</v>
      </c>
      <c r="AX99" s="261" t="s">
        <v>854</v>
      </c>
      <c r="AY99" s="260" t="s">
        <v>855</v>
      </c>
      <c r="AZ99" s="260" t="s">
        <v>856</v>
      </c>
      <c r="BA99" s="261" t="s">
        <v>857</v>
      </c>
      <c r="BB99" s="261" t="s">
        <v>858</v>
      </c>
      <c r="BC99" s="261" t="s">
        <v>859</v>
      </c>
      <c r="BD99" s="260" t="s">
        <v>860</v>
      </c>
      <c r="BE99" s="260" t="s">
        <v>861</v>
      </c>
      <c r="BF99" s="261" t="s">
        <v>862</v>
      </c>
      <c r="BG99" s="260" t="s">
        <v>863</v>
      </c>
      <c r="BH99" s="261" t="s">
        <v>864</v>
      </c>
      <c r="BI99" s="260" t="s">
        <v>865</v>
      </c>
      <c r="BJ99" s="260" t="s">
        <v>866</v>
      </c>
      <c r="BK99" s="261" t="s">
        <v>867</v>
      </c>
      <c r="BL99" s="261" t="s">
        <v>868</v>
      </c>
      <c r="BM99" s="261" t="s">
        <v>869</v>
      </c>
      <c r="BN99" s="260" t="s">
        <v>870</v>
      </c>
      <c r="BO99" s="260" t="s">
        <v>871</v>
      </c>
      <c r="BP99" s="261" t="s">
        <v>872</v>
      </c>
      <c r="BQ99" s="260" t="s">
        <v>873</v>
      </c>
      <c r="BR99" s="261" t="s">
        <v>874</v>
      </c>
      <c r="BS99" s="260" t="s">
        <v>875</v>
      </c>
      <c r="BT99" s="260" t="s">
        <v>876</v>
      </c>
      <c r="BU99" s="261" t="s">
        <v>877</v>
      </c>
      <c r="BV99" s="261" t="s">
        <v>878</v>
      </c>
      <c r="BW99" s="261" t="s">
        <v>879</v>
      </c>
      <c r="BX99" s="260" t="s">
        <v>880</v>
      </c>
      <c r="BY99" s="260" t="s">
        <v>881</v>
      </c>
      <c r="BZ99" s="261" t="s">
        <v>882</v>
      </c>
      <c r="CA99" s="260" t="s">
        <v>883</v>
      </c>
      <c r="CB99" s="260">
        <v>65</v>
      </c>
      <c r="CC99" s="259">
        <v>66</v>
      </c>
      <c r="CD99" s="259">
        <v>67</v>
      </c>
      <c r="CE99" s="259">
        <v>68</v>
      </c>
      <c r="CF99" s="259">
        <v>69</v>
      </c>
      <c r="CG99" s="259">
        <v>70</v>
      </c>
      <c r="CH99" s="259">
        <v>71</v>
      </c>
      <c r="CI99" s="259">
        <v>72</v>
      </c>
      <c r="CJ99" s="259">
        <v>73</v>
      </c>
      <c r="CK99" s="259">
        <v>74</v>
      </c>
      <c r="CL99" s="259">
        <v>75</v>
      </c>
      <c r="CM99" s="259">
        <v>76</v>
      </c>
      <c r="CN99" s="259">
        <v>77</v>
      </c>
      <c r="CO99" s="259">
        <v>78</v>
      </c>
      <c r="CP99" s="259">
        <v>79</v>
      </c>
      <c r="CQ99" s="259">
        <v>80</v>
      </c>
      <c r="CR99" s="259">
        <v>81</v>
      </c>
      <c r="CS99" s="259">
        <v>82</v>
      </c>
      <c r="CT99" s="259">
        <v>83</v>
      </c>
      <c r="CU99" s="259">
        <v>84</v>
      </c>
      <c r="CV99" s="259">
        <v>85</v>
      </c>
      <c r="CW99" s="259">
        <v>86</v>
      </c>
      <c r="CX99" s="259">
        <v>87</v>
      </c>
      <c r="CY99" s="259">
        <v>88</v>
      </c>
      <c r="CZ99" s="259">
        <v>89</v>
      </c>
      <c r="DA99" s="259">
        <v>90</v>
      </c>
      <c r="DB99" s="259">
        <v>91</v>
      </c>
      <c r="DC99" s="259">
        <v>92</v>
      </c>
      <c r="DD99" s="259">
        <v>93</v>
      </c>
      <c r="DE99" s="259">
        <v>94</v>
      </c>
      <c r="DF99" s="259">
        <v>95</v>
      </c>
      <c r="DG99" s="259">
        <v>96</v>
      </c>
      <c r="DH99" s="259">
        <v>97</v>
      </c>
      <c r="DI99" s="259">
        <v>98</v>
      </c>
      <c r="DJ99" s="259">
        <v>99</v>
      </c>
      <c r="DK99" s="259">
        <v>100</v>
      </c>
      <c r="DL99" s="259">
        <v>101</v>
      </c>
      <c r="DM99" s="259">
        <v>102</v>
      </c>
      <c r="DN99" s="259">
        <v>103</v>
      </c>
      <c r="DO99" s="259">
        <v>104</v>
      </c>
      <c r="DP99" s="259">
        <v>105</v>
      </c>
      <c r="DQ99" s="259">
        <v>106</v>
      </c>
      <c r="DR99" s="259">
        <v>107</v>
      </c>
      <c r="DS99" s="259">
        <v>108</v>
      </c>
      <c r="DT99" s="259">
        <v>109</v>
      </c>
      <c r="DU99" s="259">
        <v>110</v>
      </c>
      <c r="DV99" s="259">
        <v>111</v>
      </c>
      <c r="DW99" s="259">
        <v>112</v>
      </c>
      <c r="DX99" s="259">
        <v>113</v>
      </c>
      <c r="DY99" s="259">
        <v>114</v>
      </c>
      <c r="DZ99" s="259">
        <v>115</v>
      </c>
      <c r="EA99" s="259">
        <v>116</v>
      </c>
      <c r="EB99" s="259">
        <v>117</v>
      </c>
      <c r="EC99" s="259">
        <v>118</v>
      </c>
      <c r="ED99" s="259">
        <v>119</v>
      </c>
      <c r="EE99" s="259">
        <v>120</v>
      </c>
      <c r="EF99" s="259">
        <v>121</v>
      </c>
      <c r="EG99" s="259">
        <v>122</v>
      </c>
      <c r="EH99" s="259">
        <v>123</v>
      </c>
      <c r="EI99" s="259">
        <v>124</v>
      </c>
      <c r="EJ99" s="259">
        <v>125</v>
      </c>
      <c r="EK99" s="259">
        <v>126</v>
      </c>
      <c r="EL99" s="259">
        <v>127</v>
      </c>
      <c r="EM99" s="259">
        <v>128</v>
      </c>
      <c r="EN99" s="223"/>
      <c r="EO99" s="223"/>
      <c r="EP99" s="223"/>
    </row>
    <row r="100" spans="1:146" ht="15.75" thickBot="1">
      <c r="A100" s="248">
        <v>0</v>
      </c>
      <c r="B100" s="248">
        <v>0</v>
      </c>
      <c r="C100" s="247">
        <v>0</v>
      </c>
      <c r="D100" s="243"/>
      <c r="E100" s="243"/>
      <c r="F100" s="243"/>
      <c r="G100" s="243"/>
      <c r="H100" s="243"/>
      <c r="I100" s="243"/>
      <c r="J100" s="243"/>
      <c r="K100" s="243"/>
      <c r="N100" s="246"/>
      <c r="O100" s="223"/>
      <c r="P100" s="223" t="str">
        <f ca="1">IMSUM(P101:P357)</f>
        <v>-564,70265260807-0,249961267079654i</v>
      </c>
      <c r="Q100" s="223" t="str">
        <f ca="1">IMSUM(Q101:Q357)</f>
        <v>2,98967590016852+0,0138595226253495i</v>
      </c>
      <c r="R100" s="223" t="str">
        <f t="shared" ref="R100:CC100" ca="1" si="36">IMSUM(R101:R357)</f>
        <v>191,391253483758+0,249975482360083i</v>
      </c>
      <c r="S100" s="223" t="str">
        <f t="shared" ca="1" si="36"/>
        <v>3,9911280009666-0,0136398598064428i</v>
      </c>
      <c r="T100" s="223" t="str">
        <f t="shared" ca="1" si="36"/>
        <v>-108,337365540025-0,249989472399965i</v>
      </c>
      <c r="U100" s="223" t="str">
        <f t="shared" ca="1" si="36"/>
        <v>2,98964391150862+0,0134201811719556i</v>
      </c>
      <c r="V100" s="223" t="str">
        <f t="shared" ca="1" si="36"/>
        <v>82,7046743370641+0,250003237183486i</v>
      </c>
      <c r="W100" s="223" t="str">
        <f t="shared" ca="1" si="36"/>
        <v>3,99115947447748-0,013200486976905i</v>
      </c>
      <c r="X100" s="223" t="str">
        <f t="shared" ca="1" si="36"/>
        <v>-57,5967485569712-0,250016776689635i</v>
      </c>
      <c r="Y100" s="223" t="str">
        <f t="shared" ca="1" si="36"/>
        <v>2,98961295318295+0,0129807774737747i</v>
      </c>
      <c r="Z100" s="223" t="str">
        <f t="shared" ca="1" si="36"/>
        <v>53,0349302922085+0,250030090894627i</v>
      </c>
      <c r="AA100" s="223" t="str">
        <f t="shared" ca="1" si="36"/>
        <v>3,99118991757894-0,0127610529252093i</v>
      </c>
      <c r="AB100" s="223" t="str">
        <f t="shared" ca="1" si="36"/>
        <v>-38,0569064223552-0,250043179786116i</v>
      </c>
      <c r="AC100" s="223" t="str">
        <f t="shared" ca="1" si="36"/>
        <v>2,9895830253454+0,0125413135773871i</v>
      </c>
      <c r="AD100" s="223" t="str">
        <f t="shared" ca="1" si="36"/>
        <v>39,167548219506+0,250056043346261i</v>
      </c>
      <c r="AE100" s="223" t="str">
        <f t="shared" ca="1" si="36"/>
        <v>3,99121933011624-0,01232155968774i</v>
      </c>
      <c r="AF100" s="223" t="str">
        <f t="shared" ca="1" si="36"/>
        <v>-27,6928466444892-0,250068681561028i</v>
      </c>
      <c r="AG100" s="223" t="str">
        <f t="shared" ca="1" si="36"/>
        <v>2,98955412815465+0,0121017915204482i</v>
      </c>
      <c r="AH100" s="223" t="str">
        <f t="shared" ca="1" si="36"/>
        <v>31,1212419571925+0,250081094402988i</v>
      </c>
      <c r="AI100" s="223" t="str">
        <f t="shared" ca="1" si="36"/>
        <v>3,99124771194287-0,0118820093014613i</v>
      </c>
      <c r="AJ100" s="223" t="str">
        <f t="shared" ca="1" si="36"/>
        <v>-21,2604729022835-0,250093281851702i</v>
      </c>
      <c r="AK100" s="223" t="str">
        <f t="shared" ca="1" si="36"/>
        <v>2,98952626172511+0,0116622133176643i</v>
      </c>
      <c r="AL100" s="223" t="str">
        <f t="shared" ca="1" si="36"/>
        <v>25,858180715062+0,250105243884176i</v>
      </c>
      <c r="AM100" s="223" t="str">
        <f t="shared" ca="1" si="36"/>
        <v>3,99127506292754-0,011442403840886i</v>
      </c>
      <c r="AN100" s="223" t="str">
        <f t="shared" ca="1" si="36"/>
        <v>-16,8718644366811-0,250116980546992i</v>
      </c>
      <c r="AO100" s="223" t="str">
        <f t="shared" ca="1" si="36"/>
        <v>2,98949942621578+0,0112225810373077i</v>
      </c>
      <c r="AP100" s="223" t="str">
        <f t="shared" ca="1" si="36"/>
        <v>22,1406852247094+0,250128491753621i</v>
      </c>
      <c r="AQ100" s="223" t="str">
        <f t="shared" ca="1" si="36"/>
        <v>3,99130138292917-0,0110027452425481i</v>
      </c>
      <c r="AR100" s="223" t="str">
        <f t="shared" ca="1" si="36"/>
        <v>3,99130138292917-0,0110027452425481i</v>
      </c>
      <c r="AS100" s="223" t="str">
        <f t="shared" ca="1" si="36"/>
        <v>2,98947362173471+0,0107828967099488i</v>
      </c>
      <c r="AT100" s="223" t="str">
        <f t="shared" ca="1" si="36"/>
        <v>19,3698362154696+0,250150837792039i</v>
      </c>
      <c r="AU100" s="223" t="str">
        <f t="shared" ca="1" si="36"/>
        <v>3,99132667181494-0,0105630356371549i</v>
      </c>
      <c r="AV100" s="223" t="str">
        <f t="shared" ca="1" si="36"/>
        <v>-11,250844551006-0,250161672594802i</v>
      </c>
      <c r="AW100" s="223" t="str">
        <f t="shared" ca="1" si="36"/>
        <v>2,98944884847556+0,0103431623476284i</v>
      </c>
      <c r="AX100" s="223" t="str">
        <f t="shared" ca="1" si="36"/>
        <v>17,2204653183663+0,250172281916679i</v>
      </c>
      <c r="AY100" s="223" t="str">
        <f t="shared" ca="1" si="36"/>
        <v>3,99135092946547-0,0101232770477377i</v>
      </c>
      <c r="AZ100" s="223" t="str">
        <f t="shared" ca="1" si="36"/>
        <v>-9,33486882032668-0,25018266571877i</v>
      </c>
      <c r="BA100" s="223" t="str">
        <f t="shared" ca="1" si="36"/>
        <v>2,9894251065013+0,0099033800161159i</v>
      </c>
      <c r="BB100" s="223" t="str">
        <f t="shared" ca="1" si="36"/>
        <v>15,5007666165456+0,250192824006353i</v>
      </c>
      <c r="BC100" s="223" t="str">
        <f t="shared" ca="1" si="36"/>
        <v>3,99137415573451-0,00968347150259641i</v>
      </c>
      <c r="BD100" s="223" t="str">
        <f t="shared" ca="1" si="36"/>
        <v>-7,78177304406262-0,250202756739935i</v>
      </c>
      <c r="BE100" s="223" t="str">
        <f t="shared" ca="1" si="36"/>
        <v>2,98940239592668+0,00946355174103708i</v>
      </c>
      <c r="BF100" s="223" t="str">
        <f t="shared" ca="1" si="36"/>
        <v>14,0902641948729+0,250212463930645i</v>
      </c>
      <c r="BG100" s="223" t="str">
        <f t="shared" ca="1" si="36"/>
        <v>3,99139635054711-0,00924362103602894i</v>
      </c>
      <c r="BH100" s="223" t="str">
        <f t="shared" ca="1" si="36"/>
        <v>-6,49422678240191-0,250221945559578i</v>
      </c>
      <c r="BI100" s="223" t="str">
        <f t="shared" ca="1" si="36"/>
        <v>2,989380716885+0,00902367961908412i</v>
      </c>
      <c r="BJ100" s="223" t="str">
        <f t="shared" ca="1" si="36"/>
        <v>12,9094554770922+0,250231201608202i</v>
      </c>
      <c r="BK100" s="223" t="str">
        <f t="shared" ca="1" si="36"/>
        <v>3,99141751376894-0,00880372768709226i</v>
      </c>
      <c r="BL100" s="223" t="str">
        <f t="shared" ca="1" si="36"/>
        <v>-5,40664103952697-0,25024023207219i</v>
      </c>
      <c r="BM100" s="223" t="str">
        <f t="shared" ca="1" si="36"/>
        <v>2,98936006950773+0,00858376557888718i</v>
      </c>
      <c r="BN100" s="223" t="str">
        <f t="shared" ca="1" si="36"/>
        <v>11,9037396768472+0,250249036924681i</v>
      </c>
      <c r="BO100" s="223" t="str">
        <f t="shared" ca="1" si="36"/>
        <v>3,9914376453146-0,00836379352364647i</v>
      </c>
      <c r="BP100" s="223" t="str">
        <f t="shared" ca="1" si="36"/>
        <v>-4,47318672360572-0,250257616165017i</v>
      </c>
      <c r="BQ100" s="223" t="str">
        <f t="shared" ca="1" si="36"/>
        <v>2,98934045385323+0,0081438117550201i</v>
      </c>
      <c r="BR100" s="223" t="str">
        <f t="shared" ca="1" si="36"/>
        <v>11,0343588926674+0,250265969779034i</v>
      </c>
      <c r="BS100" s="223" t="str">
        <f t="shared" ca="1" si="36"/>
        <v>3,99145674506869-0,0079238205408636i</v>
      </c>
      <c r="BT100" s="223" t="str">
        <f t="shared" ca="1" si="36"/>
        <v>-3,66085755792825-0,250274097748985i</v>
      </c>
      <c r="BU100" s="223" t="str">
        <f t="shared" ca="1" si="36"/>
        <v>2,98932187003884+0,00770382015047977i</v>
      </c>
      <c r="BV100" s="223" t="str">
        <f t="shared" ca="1" si="36"/>
        <v>10,2730237600944+0,25028200008787i</v>
      </c>
      <c r="BW100" s="223" t="str">
        <f t="shared" ca="1" si="36"/>
        <v>3,99147481292641-0,00748381082311367i</v>
      </c>
      <c r="BX100" s="223" t="str">
        <f t="shared" ca="1" si="36"/>
        <v>-2,94526190267899-0,250289676742696i</v>
      </c>
      <c r="BY100" s="223" t="str">
        <f t="shared" ca="1" si="36"/>
        <v>2,98930431813485+0,00726379280289136i</v>
      </c>
      <c r="BZ100" s="223" t="str">
        <f t="shared" ca="1" si="36"/>
        <v>9,59858602277272+0,250297127752522i</v>
      </c>
      <c r="CA100" s="223" t="str">
        <f t="shared" ca="1" si="36"/>
        <v>3,99149184883258-0,0070437663753129i</v>
      </c>
      <c r="CB100" s="223" t="str">
        <f t="shared" ca="1" si="36"/>
        <v>-2,30796789671427-0,250304353075408i</v>
      </c>
      <c r="CC100" s="223" t="str">
        <f t="shared" ca="1" si="36"/>
        <v>2,98928779825699+0,00682373178414197i</v>
      </c>
      <c r="CD100" s="223" t="str">
        <f t="shared" ref="CD100:EM100" ca="1" si="37">IMSUM(CD101:CD357)</f>
        <v>8,99490253071083+0,250311352703128i</v>
      </c>
      <c r="CE100" s="223" t="str">
        <f t="shared" ca="1" si="37"/>
        <v>3,99150785265894-0,00660368926400734i</v>
      </c>
      <c r="CF100" s="223" t="str">
        <f t="shared" ca="1" si="37"/>
        <v>-1,73477152036023-0,250318126622789i</v>
      </c>
      <c r="CG100" s="223" t="str">
        <f t="shared" ca="1" si="37"/>
        <v>2,98927231047672+0,00638363908384099i</v>
      </c>
      <c r="CH100" s="223" t="str">
        <f t="shared" ca="1" si="37"/>
        <v>8,44942073750005+0,250324674830663i</v>
      </c>
      <c r="CI100" s="223" t="str">
        <f t="shared" ca="1" si="37"/>
        <v>3,99152282438809-0,00616358150295371i</v>
      </c>
      <c r="CJ100" s="223" t="str">
        <f t="shared" ca="1" si="37"/>
        <v>-1,21453350872545-0,25033099732641i</v>
      </c>
      <c r="CK100" s="223" t="str">
        <f t="shared" ca="1" si="37"/>
        <v>2,98925785486523+0,00594351677926186i</v>
      </c>
      <c r="CL100" s="223" t="str">
        <f t="shared" ca="1" si="37"/>
        <v>7,95221625935472+0,250337094121412i</v>
      </c>
      <c r="CM100" s="223" t="str">
        <f t="shared" ca="1" si="37"/>
        <v>3,99153676387112-0,0057234451558652i</v>
      </c>
      <c r="CN100" s="223" t="str">
        <f t="shared" ca="1" si="37"/>
        <v>-0,738378178885025-0,250342965140827i</v>
      </c>
      <c r="CO100" s="223" t="str">
        <f t="shared" ca="1" si="37"/>
        <v>2,98924443150117+0,00550336691573516i</v>
      </c>
      <c r="CP100" s="223" t="str">
        <f t="shared" ca="1" si="37"/>
        <v>7,49532218448238+0,250348610442692i</v>
      </c>
      <c r="CQ100" s="223" t="str">
        <f t="shared" ca="1" si="37"/>
        <v>3,99154967109567-0,00528328227233787i</v>
      </c>
      <c r="CR100" s="223" t="str">
        <f t="shared" ca="1" si="37"/>
        <v>-0,299128971994784-0,250354029982038i</v>
      </c>
      <c r="CS100" s="223" t="str">
        <f t="shared" ca="1" si="37"/>
        <v>2,98923204044853+0,00506319151217127i</v>
      </c>
      <c r="CT100" s="223" t="str">
        <f t="shared" ca="1" si="37"/>
        <v>7,07225161280985+0,250359223773416i</v>
      </c>
      <c r="CU100" s="223" t="str">
        <f t="shared" ca="1" si="37"/>
        <v>3,99156154598026-0,00484309486858514i</v>
      </c>
      <c r="CV100" s="223" t="str">
        <f t="shared" ca="1" si="37"/>
        <v>0,10909736980439-0,250364191780339i</v>
      </c>
      <c r="CW100" s="223" t="str">
        <f t="shared" ca="1" si="37"/>
        <v>2,98922068176119+0,00462299263767685i</v>
      </c>
      <c r="CX100" s="223" t="str">
        <f t="shared" ca="1" si="37"/>
        <v>6,67765112593521+0,250368934027537i</v>
      </c>
      <c r="CY100" s="223" t="str">
        <f t="shared" ca="1" si="37"/>
        <v>3,99157238843004-0,00440288501826336i</v>
      </c>
      <c r="CZ100" s="223" t="str">
        <f t="shared" ca="1" si="37"/>
        <v>0,491188018884748-0,250373450496398i</v>
      </c>
      <c r="DA100" s="223" t="str">
        <f t="shared" ca="1" si="37"/>
        <v>2,98921035553711+0,004182772300799i</v>
      </c>
      <c r="DB100" s="223" t="str">
        <f t="shared" ca="1" si="37"/>
        <v>6,30704477377891+0,250377741181745i</v>
      </c>
      <c r="DC100" s="223" t="str">
        <f t="shared" ca="1" si="37"/>
        <v>3,99158219845181-0,00396265473006086i</v>
      </c>
      <c r="DD100" s="223" t="str">
        <f t="shared" ca="1" si="37"/>
        <v>0,851255504905782-0,250381806070458i</v>
      </c>
      <c r="DE100" s="223" t="str">
        <f t="shared" ca="1" si="37"/>
        <v>2,98920106174138+0,0037425325585021i</v>
      </c>
      <c r="DF100" s="223" t="str">
        <f t="shared" ca="1" si="37"/>
        <v>5,95664175346726+0,250385645154208i</v>
      </c>
      <c r="DG100" s="223" t="str">
        <f t="shared" ca="1" si="37"/>
        <v>3,99159097598441-0,00352240605224985i</v>
      </c>
      <c r="DH100" s="223" t="str">
        <f t="shared" ca="1" si="37"/>
        <v>1,19280541391552-0,250389258454878i</v>
      </c>
      <c r="DI100" s="223" t="str">
        <f t="shared" ca="1" si="37"/>
        <v>2,98919280049079+0,00330227546376261i</v>
      </c>
      <c r="DJ100" s="223" t="str">
        <f t="shared" ca="1" si="37"/>
        <v>5,62318959823324+0,250392645941655i</v>
      </c>
      <c r="DK100" s="223" t="str">
        <f t="shared" ca="1" si="37"/>
        <v>3,99159872093915-0,0030821410433477i</v>
      </c>
      <c r="DL100" s="223" t="str">
        <f t="shared" ca="1" si="37"/>
        <v>1,51886542473844-0,250395807586935i</v>
      </c>
      <c r="DM100" s="223" t="str">
        <f t="shared" ca="1" si="37"/>
        <v>2,98918557181747+0,00286200303799511i</v>
      </c>
      <c r="DN100" s="223" t="str">
        <f t="shared" ca="1" si="37"/>
        <v>5,30386030829399+0,250398743483814i</v>
      </c>
      <c r="DO100" s="223" t="str">
        <f t="shared" ca="1" si="37"/>
        <v>3,99160543332223-0,00264186173549197i</v>
      </c>
      <c r="DP100" s="223" t="str">
        <f t="shared" ca="1" si="37"/>
        <v>1,83208620436156-0,250401453512015i</v>
      </c>
      <c r="DQ100" s="223" t="str">
        <f t="shared" ca="1" si="37"/>
        <v>2,98917937573259+0,00242171735904262i</v>
      </c>
      <c r="DR100" s="223" t="str">
        <f t="shared" ca="1" si="37"/>
        <v>4,99616057501031+0,2504039377198i</v>
      </c>
      <c r="DS100" s="223" t="str">
        <f t="shared" ca="1" si="37"/>
        <v>3,99161111309378-0,00220157017297273i</v>
      </c>
      <c r="DT100" s="223" t="str">
        <f t="shared" ca="1" si="37"/>
        <v>2,13482163927967-0,250406196130117i</v>
      </c>
      <c r="DU100" s="223" t="str">
        <f t="shared" ca="1" si="37"/>
        <v>2,98917421228555+0,00198142042401916i</v>
      </c>
      <c r="DV100" s="223" t="str">
        <f t="shared" ca="1" si="37"/>
        <v>4,69785975045601+0,250408228674641i</v>
      </c>
      <c r="DW100" s="223" t="str">
        <f t="shared" ca="1" si="37"/>
        <v>3,99161576021322-0,0017612683910615i</v>
      </c>
      <c r="DX100" s="223" t="str">
        <f t="shared" ca="1" si="37"/>
        <v>2,42919381633526-0,250410035394743i</v>
      </c>
      <c r="DY100" s="223" t="str">
        <f t="shared" ca="1" si="37"/>
        <v>2,9891700814948+0,00154111431392168i</v>
      </c>
      <c r="DZ100" s="223" t="str">
        <f t="shared" ca="1" si="37"/>
        <v>4,40693092342207+0,250411616287507i</v>
      </c>
      <c r="EA100" s="223" t="str">
        <f t="shared" ca="1" si="37"/>
        <v>3,9916193746609-0,00132095843817148i</v>
      </c>
      <c r="EB100" s="223" t="str">
        <f t="shared" ca="1" si="37"/>
        <v>2,71714675082722-0,250412971341942i</v>
      </c>
      <c r="EC100" s="223" t="str">
        <f t="shared" ca="1" si="37"/>
        <v>2,98916698339025+0,00110080103918297i</v>
      </c>
      <c r="ED100" s="223" t="str">
        <f t="shared" ca="1" si="37"/>
        <v>4,12150163684235+0,250414100563403i</v>
      </c>
      <c r="EE100" s="223" t="str">
        <f t="shared" ca="1" si="37"/>
        <v>3,99162195643682-0,000880642357453221i</v>
      </c>
      <c r="EF100" s="223" t="str">
        <f t="shared" ca="1" si="37"/>
        <v>3,00049188231655-0,25041500391849i</v>
      </c>
      <c r="EG100" s="223" t="str">
        <f t="shared" ca="1" si="37"/>
        <v>2,98916491798022+0,000660482663475292i</v>
      </c>
      <c r="EH100" s="223" t="str">
        <f t="shared" ca="1" si="37"/>
        <v>3,83981159549724+0,250415681460345i</v>
      </c>
      <c r="EI100" s="223" t="str">
        <f t="shared" ca="1" si="37"/>
        <v>3,99162350548484-0,000440322205647659i</v>
      </c>
      <c r="EJ100" s="223" t="str">
        <f t="shared" ca="1" si="37"/>
        <v>3,28094768386693-0,250416133147393i</v>
      </c>
      <c r="EK100" s="223" t="str">
        <f t="shared" ca="1" si="37"/>
        <v>2,98916388527518+0,000220161221887311i</v>
      </c>
      <c r="EL100" s="223" t="str">
        <f t="shared" ca="1" si="37"/>
        <v>3,5601752708719+0,250416358977665i</v>
      </c>
      <c r="EM100" s="223" t="str">
        <f t="shared" ca="1" si="37"/>
        <v>3,99162402183884-2,87983609528557E-12i</v>
      </c>
      <c r="EN100" s="223"/>
      <c r="EO100" s="223"/>
      <c r="EP100" s="223"/>
    </row>
    <row r="101" spans="1:146" ht="15.75" thickBot="1">
      <c r="A101" s="257">
        <f>A100+Div_Nt_load2</f>
        <v>1.953125E-5</v>
      </c>
      <c r="B101" s="256">
        <v>1</v>
      </c>
      <c r="C101" s="230">
        <f>C100+1/time_load2</f>
        <v>200</v>
      </c>
      <c r="D101" s="229">
        <f>2*PI()*C101</f>
        <v>1256.6370614359173</v>
      </c>
      <c r="E101" s="229" t="str">
        <f>COMPLEX(0,D101)</f>
        <v>1256.63706143592i</v>
      </c>
      <c r="F101" s="229" t="str">
        <f>IF(freq_ratio2&gt;1,IMPRODUCT(Kth_2/(2/rload2-Kfeed2/Gdc_ccm2),IMDIV(COMPLEX(1,Rc_2*Coutput2*microF2*miliOhm2*D101),IMSUM(1,IMPRODUCT(E101,1/omega1_2),IMPRODUCT(E101,E101,1/omega2_2),IMPRODUCT(E101,E101,E101,1/omega3_2)))),IMPRODUCT(Kth_2/(2/rload2-Kfeed2/Gdc_dcm2),(IMDIV(COMPLEX(1,Rc_2*Coutput2*microF2*miliOhm2*D101),IMSUM(1,IMDIV(E101,omegat2),IMDIV(IMPRODUCT(E101,E101),omegapole0^2*(1-2*Gdc_dcm2/(Kfeed2*rload2))))))))</f>
        <v>-8,27730571834962E-31+2,05835855888166E-27i</v>
      </c>
      <c r="G101" s="229" t="str">
        <f>IMPRODUCT(IMPRODUCT(-currentransferratio2*RFB_2/(Rfeedforward2),IMDIV(COMPLEX(1,(Rfeedforward2*kiliOhm2+q_Rz_Cz_2*Rzero2)*q_Rz_Cz_2*Czero2*nanoF2*D101),IMPRODUCT(COMPLEX(1,q_Rz_Cz_2*Rzero2*Czero2*nanoF2*D101),COMPLEX(1,D101/(2*PI()*F_roll2*kilihertz2))))),IMSUM(feedtype2,IMDIV(COMPLEX(1,Rvolt2*Cvolt2*nanoF2*kiliOhm2*D101),IMPRODUCT(Rupper2*kiliOhm2*(Cvolt2*nanoF2+Cforward2*picoF2),COMPLEX(1,Rvolt2*Cvolt2*Cforward2*picoF2*nanoF2*kiliOhm2*D101/(Cvolt2*nanoF2+Cforward2*picoF2)),E101))))</f>
        <v>-2,46869692302706+0,0329159589743498i</v>
      </c>
      <c r="H101" s="229" t="str">
        <f t="shared" ref="H101:H132" si="38">IF(freq_ratio2&gt;1,IMPRODUCT(M35,IMDIV((IMPRODUCT(COMPLEX(1,Rc_2*Coutput2*microF2*miliOhm2*D101),IMSUM(1,IMDIV(E101,omega4_2),IMDIV(IMPRODUCT(E101,E101),omega5_2)))),IMSUM(1,IMPRODUCT(E101,1/omega1_2),IMPRODUCT(E101,E101,1/omega2_2),IMPRODUCT(E101,E101,E101,1/omega3_2)))),IMPRODUCT(M35,(IMDIV(IMPRODUCT(COMPLEX(1,Rc_2*Coutput2*microF2*miliOhm2*D101),COMPLEX(1,-Kfeed2*effectiveL2*PI()^2*D101/(8*ratio2^2*Gdc_dcm2))),IMSUM(1,IMDIV(E101,omegat2),IMDIV(IMPRODUCT(E101,E101),omegapole0^2*(1-2*Gdc_dcm2/(Kfeed2*rload2))))))))</f>
        <v>1,00000003390064E-14-2,48679598581084E-11i</v>
      </c>
      <c r="I101" s="229" t="str">
        <f>IMDIV(IMPRODUCT(-1,H101),IMSUM(1,IMPRODUCT(F101,G101,-1)))</f>
        <v>-1,00000003390064E-14+2,48679598581084E-11i</v>
      </c>
      <c r="J101" s="255" t="str">
        <f ca="1">IMPRODUCT(1/N_FFT2,P100)</f>
        <v>-2,20586973675027-0,000976411199529898i</v>
      </c>
      <c r="K101" s="254" t="str">
        <f ca="1">IMPRODUCT(I101,J101)</f>
        <v>4,63400526302236E-14-5,48554703016095E-11i</v>
      </c>
      <c r="M101" s="258"/>
      <c r="N101" s="246">
        <f ca="1">Ioutput2+O101</f>
        <v>4.509607360082919</v>
      </c>
      <c r="O101" s="223">
        <f t="shared" ref="O101:O164" ca="1" si="39">I_step2*(th_2/time_load2-0.5)+2*I_step2*(th_2/time_load2)*SUMPRODUCT((SIN(ROW(INDIRECT(1&amp;":"&amp;N_FFT2))*PI()*th_2/time_load2)/(ROW(INDIRECT(1&amp;":"&amp;N_FFT2))*PI()*th_2/time_load2))*(SIN(ROW(INDIRECT(1&amp;":"&amp;N_FFT2))*PI()*transient2/time_load2)/(ROW(INDIRECT(1&amp;":"&amp;N_FFT2))*PI()*transient2/time_load2))*COS(ROW(INDIRECT(1&amp;":"&amp;N_FFT2))*2*PI()*Div_Nt_load2*B101/time_load2-ROW(INDIRECT(1&amp;":"&amp;N_FFT2))*PI()*(time_load2-transient2)/time_load2))</f>
        <v>-3.4903926399170815</v>
      </c>
      <c r="P101" s="223" t="str">
        <f t="shared" ref="P101:P164" ca="1" si="40">IMPRODUCT(O101,IMEXP(COMPLEX(0,-2*PI()*1*B101/Nt_load2)))</f>
        <v>-3,48934139891103+0,0856585234108962i</v>
      </c>
      <c r="Q101" s="223" t="str">
        <f t="shared" ref="Q101:Q164" ca="1" si="41">IMPRODUCT(O101,IMEXP(COMPLEX(0,-2*PI()*2*B101/Nt_load2)))</f>
        <v>-3,48618830912116+0,171265449330268i</v>
      </c>
      <c r="R101" s="223" t="str">
        <f t="shared" ref="R101:R164" ca="1" si="42">IMPRODUCT(O101,IMEXP(COMPLEX(0,-2*PI()*3*B101/Nt_load2)))</f>
        <v>-3,48093526985084+0,256769211346991i</v>
      </c>
      <c r="S101" s="223" t="str">
        <f t="shared" ref="S101:S164" ca="1" si="43">IMPRODUCT(O101,IMEXP(COMPLEX(0,-2*PI()*4*B101/Nt_load2)))</f>
        <v>-3,47358544533453+0,342118305192018i</v>
      </c>
      <c r="T101" s="223" t="str">
        <f t="shared" ref="T101:T164" ca="1" si="44">IMPRODUCT(O101,IMEXP(COMPLEX(0,-2*PI()*5*B101/Nt_load2)))</f>
        <v>-3,46414326283167+0,427261319762624i</v>
      </c>
      <c r="U101" s="223" t="str">
        <f t="shared" ref="U101:U164" ca="1" si="45">IMPRODUCT(O101,IMEXP(COMPLEX(0,-2*PI()*6*B101/Nt_load2)))</f>
        <v>-3,45261440995994+0,512146968090537i</v>
      </c>
      <c r="V101" s="223" t="str">
        <f t="shared" ref="V101:V164" ca="1" si="46">IMPRODUCT(O101,IMEXP(COMPLEX(0,-2*PI()*7*B101/Nt_load2)))</f>
        <v>-3,43900583126921+0,596724118235277i</v>
      </c>
      <c r="W101" s="223" t="str">
        <f t="shared" ref="W101:W164" ca="1" si="47">IMPRODUCT(O101,IMEXP(COMPLEX(0,-2*PI()*8*B101/Nt_load2)))</f>
        <v>-3,42332572405844+0,680941824084146i</v>
      </c>
      <c r="X101" s="223" t="str">
        <f t="shared" ref="X101:X164" ca="1" si="48">IMPRODUCT(O101,IMEXP(COMPLEX(0,-2*PI()*9*B101/Nt_load2)))</f>
        <v>-3,4055835334379+0,76474935604024i</v>
      </c>
      <c r="Y101" s="223" t="str">
        <f t="shared" ref="Y101:Y164" ca="1" si="49">IMPRODUCT(O101,IMEXP(COMPLEX(0,-2*PI()*10*B101/Nt_load2)))</f>
        <v>-3,38578994663978+0,848096231580081i</v>
      </c>
      <c r="Z101" s="223" t="str">
        <f t="shared" ref="Z101:Z164" ca="1" si="50">IMPRODUCT(O101,IMEXP(COMPLEX(0,-2*PI()*11*B101/Nt_load2)))</f>
        <v>-3,36395688658064+0,930932245662377i</v>
      </c>
      <c r="AA101" s="223" t="str">
        <f t="shared" ref="AA101:AA164" ca="1" si="51">IMPRODUCT(O101,IMEXP(COMPLEX(0,-2*PI()*12*B101/Nt_load2)))</f>
        <v>-3,34009750467948+1,01320750096968i</v>
      </c>
      <c r="AB101" s="223" t="str">
        <f t="shared" ref="AB101:AB164" ca="1" si="52">IMPRODUCT(O101,IMEXP(COMPLEX(0,-2*PI()*13*B101/Nt_load2)))</f>
        <v>-3,31422617293579+1,09487243796467i</v>
      </c>
      <c r="AC101" s="223" t="str">
        <f t="shared" ref="AC101:AC164" ca="1" si="53">IMPRODUCT(O101,IMEXP(COMPLEX(0,-2*PI()*14*B101/Nt_load2)))</f>
        <v>-3,28635847527243+1,17587786474295i</v>
      </c>
      <c r="AD101" s="223" t="str">
        <f t="shared" ref="AD101:AD164" ca="1" si="54">IMPRODUCT(O101,IMEXP(COMPLEX(0,-2*PI()*15*B101/Nt_load2)))</f>
        <v>-3,25651119814841+1,25617498666441i</v>
      </c>
      <c r="AE101" s="223" t="str">
        <f t="shared" ref="AE101:AE164" ca="1" si="55">IMPRODUCT(O101,IMEXP(COMPLEX(0,-2*PI()*16*B101/Nt_load2)))</f>
        <v>-3,22470232044743+1,33571543574532i</v>
      </c>
      <c r="AF101" s="223" t="str">
        <f t="shared" ref="AF101:AF164" ca="1" si="56">IMPRODUCT(O101,IMEXP(COMPLEX(0,-2*PI()*17*B101/Nt_load2)))</f>
        <v>-3,190951002648+1,41445129979334i</v>
      </c>
      <c r="AG101" s="223" t="str">
        <f t="shared" ref="AG101:AG164" ca="1" si="57">IMPRODUCT(O101,IMEXP(COMPLEX(0,-2*PI()*18*B101/Nt_load2)))</f>
        <v>-3,15527757528191+1,49233515126812i</v>
      </c>
      <c r="AH101" s="223" t="str">
        <f t="shared" ref="AH101:AH164" ca="1" si="58">IMPRODUCT(O101,IMEXP(COMPLEX(0,-2*PI()*19*B101/Nt_load2)))</f>
        <v>-3,1177035266879+1,56932007584977i</v>
      </c>
      <c r="AI101" s="223" t="str">
        <f t="shared" ref="AI101:AI164" ca="1" si="59">IMPRODUCT(O101,IMEXP(COMPLEX(0,-2*PI()*20*B101/Nt_load2)))</f>
        <v>-3,07825149006787+1,64535970069839i</v>
      </c>
      <c r="AJ101" s="223" t="str">
        <f t="shared" ref="AJ101:AJ164" ca="1" si="60">IMPRODUCT(O101,IMEXP(COMPLEX(0,-2*PI()*21*B101/Nt_load2)))</f>
        <v>-3,03694522985345+1,72040822238727i</v>
      </c>
      <c r="AK101" s="223" t="str">
        <f t="shared" ref="AK101:AK164" ca="1" si="61">IMPRODUCT(O101,IMEXP(COMPLEX(0,-2*PI()*22*B101/Nt_load2)))</f>
        <v>-2,99380962739126+1,7944204344932i</v>
      </c>
      <c r="AL101" s="223" t="str">
        <f t="shared" ref="AL101:AL164" ca="1" si="62">IMPRODUCT(O101,IMEXP(COMPLEX(0,-2*PI()*23*B101/Nt_load2)))</f>
        <v>-2,94887066595528+1,86735175482708i</v>
      </c>
      <c r="AM101" s="223" t="str">
        <f t="shared" ref="AM101:AM164" ca="1" si="63">IMPRODUCT(O101,IMEXP(COMPLEX(0,-2*PI()*24*B101/Nt_load2)))</f>
        <v>-2,90215541509551+1,93915825228864i</v>
      </c>
      <c r="AN101" s="223" t="str">
        <f t="shared" ref="AN101:AN164" ca="1" si="64">IMPRODUCT(O101,IMEXP(COMPLEX(0,-2*PI()*25*B101/Nt_load2)))</f>
        <v>-2,85369201433227+2,00979667332881i</v>
      </c>
      <c r="AO101" s="223" t="str">
        <f t="shared" ref="AO101:AO164" ca="1" si="65">IMPRODUCT(O101,IMEXP(COMPLEX(0,-2*PI()*26*B101/Nt_load2)))</f>
        <v>-2,80350965620601+2,07922446800412i</v>
      </c>
      <c r="AP101" s="223" t="str">
        <f t="shared" ref="AP101:AP164" ca="1" si="66">IMPRODUCT(O101,IMEXP(COMPLEX(0,-2*PI()*27*B101/Nt_load2)))</f>
        <v>-2,75163856869283+2,1473998156071i</v>
      </c>
      <c r="AQ101" s="223" t="str">
        <f t="shared" ref="AQ101:AQ164" ca="1" si="67">IMPRODUCT(O101,IMEXP(COMPLEX(0,-2*PI()*28*B101/Nt_load2)))</f>
        <v>-2,69810999699626+2,21428164985761i</v>
      </c>
      <c r="AR101" s="223" t="str">
        <f t="shared" ref="AR101:AR164" ca="1" si="68">IMPRODUCT(O101,IMEXP(COMPLEX(0,-2*PI()*28*B101/Nt_load2)))</f>
        <v>-2,69810999699626+2,21428164985761i</v>
      </c>
      <c r="AS101" s="223" t="str">
        <f t="shared" ref="AS101:AS164" ca="1" si="69">IMPRODUCT(O101,IMEXP(COMPLEX(0,-2*PI()*30*B101/Nt_load2)))</f>
        <v>-2,58621035447723+2,34400443326844i</v>
      </c>
      <c r="AT101" s="223" t="str">
        <f t="shared" ref="AT101:AT164" ca="1" si="70">IMPRODUCT(O101,IMEXP(COMPLEX(0,-2*PI()*31*B101/Nt_load2)))</f>
        <v>-2,52790668781522+2,40676724227467i</v>
      </c>
      <c r="AU101" s="223" t="str">
        <f t="shared" ref="AU101:AU164" ca="1" si="71">IMPRODUCT(O101,IMEXP(COMPLEX(0,-2*PI()*32*B101/Nt_load2)))</f>
        <v>-2,46808030468899+2,46808030468898i</v>
      </c>
      <c r="AV101" s="223" t="str">
        <f t="shared" ref="AV101:AV164" ca="1" si="72">IMPRODUCT(O101,IMEXP(COMPLEX(0,-2*PI()*33*B101/Nt_load2)))</f>
        <v>-2,40676724227467+2,52790668781522i</v>
      </c>
      <c r="AW101" s="223" t="str">
        <f t="shared" ref="AW101:AW164" ca="1" si="73">IMPRODUCT(O101,IMEXP(COMPLEX(0,-2*PI()*34*B101/Nt_load2)))</f>
        <v>-2,34400443326844+2,58621035447723i</v>
      </c>
      <c r="AX101" s="223" t="str">
        <f t="shared" ref="AX101:AX164" ca="1" si="74">IMPRODUCT(O101,IMEXP(COMPLEX(0,-2*PI()*35*B101/Nt_load2)))</f>
        <v>-2,27982968363958+2,64295618472633i</v>
      </c>
      <c r="AY101" s="223" t="str">
        <f t="shared" ref="AY101:AY164" ca="1" si="75">IMPRODUCT(O101,IMEXP(COMPLEX(0,-2*PI()*36*B101/Nt_load2)))</f>
        <v>-2,21428164985762+2,69810999699626i</v>
      </c>
      <c r="AZ101" s="223" t="str">
        <f t="shared" ref="AZ101:AZ164" ca="1" si="76">IMPRODUCT(O101,IMEXP(COMPLEX(0,-2*PI()*37*B101/Nt_load2)))</f>
        <v>-2,1473998156071+2,75163856869283i</v>
      </c>
      <c r="BA101" s="223" t="str">
        <f t="shared" ref="BA101:BA164" ca="1" si="77">IMPRODUCT(O101,IMEXP(COMPLEX(0,-2*PI()*38*B101/Nt_load2)))</f>
        <v>-2,07922446800411+2,80350965620601i</v>
      </c>
      <c r="BB101" s="223" t="str">
        <f t="shared" ref="BB101:BB164" ca="1" si="78">IMPRODUCT(O101,IMEXP(COMPLEX(0,-2*PI()*39*B101/Nt_load2)))</f>
        <v>-2,00979667332881+2,85369201433227i</v>
      </c>
      <c r="BC101" s="223" t="str">
        <f t="shared" ref="BC101:BC164" ca="1" si="79">IMPRODUCT(O101,IMEXP(COMPLEX(0,-2*PI()*40*B101/Nt_load2)))</f>
        <v>-1,93915825228864+2,90215541509551i</v>
      </c>
      <c r="BD101" s="223" t="str">
        <f t="shared" ref="BD101:BD164" ca="1" si="80">IMPRODUCT(O101,IMEXP(COMPLEX(0,-2*PI()*41*B101/Nt_load2)))</f>
        <v>-1,86735175482708+2,94887066595528i</v>
      </c>
      <c r="BE101" s="223" t="str">
        <f t="shared" ref="BE101:BE164" ca="1" si="81">IMPRODUCT(O101,IMEXP(COMPLEX(0,-2*PI()*42*B101/Nt_load2)))</f>
        <v>-1,7944204344932+2,99380962739126i</v>
      </c>
      <c r="BF101" s="223" t="str">
        <f t="shared" ref="BF101:BF164" ca="1" si="82">IMPRODUCT(O101,IMEXP(COMPLEX(0,-2*PI()*43*B101/Nt_load2)))</f>
        <v>-1,72040822238728+3,03694522985344i</v>
      </c>
      <c r="BG101" s="223" t="str">
        <f t="shared" ref="BG101:BG164" ca="1" si="83">IMPRODUCT(O101,IMEXP(COMPLEX(0,-2*PI()*44*B101/Nt_load2)))</f>
        <v>-1,6453597006984+3,07825149006786i</v>
      </c>
      <c r="BH101" s="223" t="str">
        <f t="shared" ref="BH101:BH164" ca="1" si="84">IMPRODUCT(O101,IMEXP(COMPLEX(0,-2*PI()*45*B101/Nt_load2)))</f>
        <v>-1,56932007584978+3,1177035266879i</v>
      </c>
      <c r="BI101" s="223" t="str">
        <f t="shared" ref="BI101:BI164" ca="1" si="85">IMPRODUCT(O101,IMEXP(COMPLEX(0,-2*PI()*46*B101/Nt_load2)))</f>
        <v>-1,49233515126812+3,15527757528191i</v>
      </c>
      <c r="BJ101" s="223" t="str">
        <f t="shared" ref="BJ101:BJ164" ca="1" si="86">IMPRODUCT(O101,IMEXP(COMPLEX(0,-2*PI()*47*B101/Nt_load2)))</f>
        <v>-1,41445129979335+3,19095100264799i</v>
      </c>
      <c r="BK101" s="223" t="str">
        <f t="shared" ref="BK101:BK164" ca="1" si="87">IMPRODUCT(O101,IMEXP(COMPLEX(0,-2*PI()*48*B101/Nt_load2)))</f>
        <v>-1,33571543574532+3,22470232044743i</v>
      </c>
      <c r="BL101" s="223" t="str">
        <f t="shared" ref="BL101:BL164" ca="1" si="88">IMPRODUCT(O101,IMEXP(COMPLEX(0,-2*PI()*49*B101/Nt_load2)))</f>
        <v>-1,25617498666442+3,25651119814841i</v>
      </c>
      <c r="BM101" s="223" t="str">
        <f t="shared" ref="BM101:BM164" ca="1" si="89">IMPRODUCT(O101,IMEXP(COMPLEX(0,-2*PI()*50*B101/Nt_load2)))</f>
        <v>-1,17587786474296+3,28635847527242i</v>
      </c>
      <c r="BN101" s="223" t="str">
        <f t="shared" ref="BN101:BN164" ca="1" si="90">IMPRODUCT(O101,IMEXP(COMPLEX(0,-2*PI()*51*B101/Nt_load2)))</f>
        <v>-1,09487243796468+3,31422617293579i</v>
      </c>
      <c r="BO101" s="223" t="str">
        <f t="shared" ref="BO101:BO164" ca="1" si="91">IMPRODUCT(O101,IMEXP(COMPLEX(0,-2*PI()*52*B101/Nt_load2)))</f>
        <v>-1,01320750096969+3,34009750467948i</v>
      </c>
      <c r="BP101" s="223" t="str">
        <f t="shared" ref="BP101:BP164" ca="1" si="92">IMPRODUCT(O101,IMEXP(COMPLEX(0,-2*PI()*53*B101/Nt_load2)))</f>
        <v>-0,930932245662387+3,36395688658064i</v>
      </c>
      <c r="BQ101" s="223" t="str">
        <f t="shared" ref="BQ101:BQ164" ca="1" si="93">IMPRODUCT(O101,IMEXP(COMPLEX(0,-2*PI()*54*B101/Nt_load2)))</f>
        <v>-0,848096231580095+3,38578994663978i</v>
      </c>
      <c r="BR101" s="223" t="str">
        <f t="shared" ref="BR101:BR164" ca="1" si="94">IMPRODUCT(O101,IMEXP(COMPLEX(0,-2*PI()*55*B101/Nt_load2)))</f>
        <v>-0,764749356040258+3,4055835334379i</v>
      </c>
      <c r="BS101" s="223" t="str">
        <f t="shared" ref="BS101:BS164" ca="1" si="95">IMPRODUCT(O101,IMEXP(COMPLEX(0,-2*PI()*56*B101/Nt_load2)))</f>
        <v>-0,680941824084164+3,42332572405844i</v>
      </c>
      <c r="BT101" s="223" t="str">
        <f t="shared" ref="BT101:BT164" ca="1" si="96">IMPRODUCT(O101,IMEXP(COMPLEX(0,-2*PI()*57*B101/Nt_load2)))</f>
        <v>-0,596724118235295+3,43900583126921i</v>
      </c>
      <c r="BU101" s="223" t="str">
        <f t="shared" ref="BU101:BU164" ca="1" si="97">IMPRODUCT(O101,IMEXP(COMPLEX(0,-2*PI()*58*B101/Nt_load2)))</f>
        <v>-0,512146968090519+3,45261440995994i</v>
      </c>
      <c r="BV101" s="223" t="str">
        <f t="shared" ref="BV101:BV164" ca="1" si="98">IMPRODUCT(O101,IMEXP(COMPLEX(0,-2*PI()*59*B101/Nt_load2)))</f>
        <v>-0,42726131976261+3,46414326283167i</v>
      </c>
      <c r="BW101" s="223" t="str">
        <f t="shared" ref="BW101:BW164" ca="1" si="99">IMPRODUCT(O101,IMEXP(COMPLEX(0,-2*PI()*60*B101/Nt_load2)))</f>
        <v>-0,342118305192002+3,47358544533453i</v>
      </c>
      <c r="BX101" s="223" t="str">
        <f t="shared" ref="BX101:BX164" ca="1" si="100">IMPRODUCT(O101,IMEXP(COMPLEX(0,-2*PI()*61*B101/Nt_load2)))</f>
        <v>-0,256769211346976+3,48093526985085i</v>
      </c>
      <c r="BY101" s="223" t="str">
        <f t="shared" ref="BY101:BY164" ca="1" si="101">IMPRODUCT(O101,IMEXP(COMPLEX(0,-2*PI()*62*B101/Nt_load2)))</f>
        <v>-0,171265449330255+3,48618830912116i</v>
      </c>
      <c r="BZ101" s="223" t="str">
        <f t="shared" ref="BZ101:BZ164" ca="1" si="102">IMPRODUCT(O101,IMEXP(COMPLEX(0,-2*PI()*63*B101/Nt_load2)))</f>
        <v>-0,0856585234108837+3,48934139891103i</v>
      </c>
      <c r="CA101" s="223" t="str">
        <f t="shared" ref="CA101:CA164" ca="1" si="103">IMPRODUCT(O101,IMEXP(COMPLEX(0,-2*PI()*64*B101/Nt_load2)))</f>
        <v>1,21865532187271E-14+3,49039263991708i</v>
      </c>
      <c r="CB101" s="223" t="str">
        <f t="shared" ref="CB101:CB164" ca="1" si="104">IMPRODUCT(O101,IMEXP(COMPLEX(0,-2*PI()*65*B101/Nt_load2)))</f>
        <v>0,0856585234109074+3,48934139891103i</v>
      </c>
      <c r="CC101" s="223" t="str">
        <f t="shared" ref="CC101:CC164" ca="1" si="105">IMPRODUCT(O101,IMEXP(COMPLEX(0,-2*PI()*66*B101/Nt_load2)))</f>
        <v>0,171265449330278+3,48618830912116i</v>
      </c>
      <c r="CD101" s="223" t="str">
        <f t="shared" ref="CD101:CD164" ca="1" si="106">IMPRODUCT(O101,IMEXP(COMPLEX(0,-2*PI()*67*B101/Nt_load2)))</f>
        <v>0,256769211347+3,48093526985084i</v>
      </c>
      <c r="CE101" s="223" t="str">
        <f t="shared" ref="CE101:CE164" ca="1" si="107">IMPRODUCT(O101,IMEXP(COMPLEX(0,-2*PI()*68*B101/Nt_load2)))</f>
        <v>0,342118305192026+3,47358544533453i</v>
      </c>
      <c r="CF101" s="223" t="str">
        <f t="shared" ref="CF101:CF164" ca="1" si="108">IMPRODUCT(O101,IMEXP(COMPLEX(0,-2*PI()*69*B101/Nt_load2)))</f>
        <v>0,427261319762631+3,46414326283167i</v>
      </c>
      <c r="CG101" s="223" t="str">
        <f t="shared" ref="CG101:CG164" ca="1" si="109">IMPRODUCT(O101,IMEXP(COMPLEX(0,-2*PI()*70*B101/Nt_load2)))</f>
        <v>0,512146968090544+3,45261440995994i</v>
      </c>
      <c r="CH101" s="223" t="str">
        <f t="shared" ref="CH101:CH164" ca="1" si="110">IMPRODUCT(O101,IMEXP(COMPLEX(0,-2*PI()*71*B101/Nt_load2)))</f>
        <v>0,596724118235284+3,43900583126921i</v>
      </c>
      <c r="CI101" s="223" t="str">
        <f t="shared" ref="CI101:CI164" ca="1" si="111">IMPRODUCT(O101,IMEXP(COMPLEX(0,-2*PI()*72*B101/Nt_load2)))</f>
        <v>0,68094182408415+3,42332572405844i</v>
      </c>
      <c r="CJ101" s="223" t="str">
        <f t="shared" ref="CJ101:CJ164" ca="1" si="112">IMPRODUCT(O101,IMEXP(COMPLEX(0,-2*PI()*73*B101/Nt_load2)))</f>
        <v>0,764749356040247+3,4055835334379i</v>
      </c>
      <c r="CK101" s="223" t="str">
        <f t="shared" ref="CK101:CK164" ca="1" si="113">IMPRODUCT(O101,IMEXP(COMPLEX(0,-2*PI()*74*B101/Nt_load2)))</f>
        <v>0,848096231580085+3,38578994663978i</v>
      </c>
      <c r="CL101" s="223" t="str">
        <f t="shared" ref="CL101:CL164" ca="1" si="114">IMPRODUCT(O101,IMEXP(COMPLEX(0,-2*PI()*75*B101/Nt_load2)))</f>
        <v>0,930932245662377+3,36395688658064i</v>
      </c>
      <c r="CM101" s="223" t="str">
        <f t="shared" ref="CM101:CM164" ca="1" si="115">IMPRODUCT(O101,IMEXP(COMPLEX(0,-2*PI()*76*B101/Nt_load2)))</f>
        <v>1,01320750096968+3,34009750467948i</v>
      </c>
      <c r="CN101" s="223" t="str">
        <f t="shared" ref="CN101:CN164" ca="1" si="116">IMPRODUCT(O101,IMEXP(COMPLEX(0,-2*PI()*77*B101/Nt_load2)))</f>
        <v>1,09487243796467+3,31422617293579i</v>
      </c>
      <c r="CO101" s="223" t="str">
        <f t="shared" ref="CO101:CO164" ca="1" si="117">IMPRODUCT(O101,IMEXP(COMPLEX(0,-2*PI()*78*B101/Nt_load2)))</f>
        <v>1,17587786474295+3,28635847527243i</v>
      </c>
      <c r="CP101" s="223" t="str">
        <f t="shared" ref="CP101:CP164" ca="1" si="118">IMPRODUCT(O101,IMEXP(COMPLEX(0,-2*PI()*79*B101/Nt_load2)))</f>
        <v>1,25617498666441+3,25651119814841i</v>
      </c>
      <c r="CQ101" s="223" t="str">
        <f t="shared" ref="CQ101:CQ164" ca="1" si="119">IMPRODUCT(O101,IMEXP(COMPLEX(0,-2*PI()*80*B101/Nt_load2)))</f>
        <v>1,33571543574531+3,22470232044743i</v>
      </c>
      <c r="CR101" s="223" t="str">
        <f t="shared" ref="CR101:CR164" ca="1" si="120">IMPRODUCT(O101,IMEXP(COMPLEX(0,-2*PI()*81*B101/Nt_load2)))</f>
        <v>1,41445129979334+3,190951002648i</v>
      </c>
      <c r="CS101" s="223" t="str">
        <f t="shared" ref="CS101:CS164" ca="1" si="121">IMPRODUCT(O101,IMEXP(COMPLEX(0,-2*PI()*82*B101/Nt_load2)))</f>
        <v>1,49233515126811+3,15527757528191i</v>
      </c>
      <c r="CT101" s="223" t="str">
        <f t="shared" ref="CT101:CT164" ca="1" si="122">IMPRODUCT(O101,IMEXP(COMPLEX(0,-2*PI()*83*B101/Nt_load2)))</f>
        <v>1,56932007584977+3,11770352668791i</v>
      </c>
      <c r="CU101" s="223" t="str">
        <f t="shared" ref="CU101:CU164" ca="1" si="123">IMPRODUCT(O101,IMEXP(COMPLEX(0,-2*PI()*84*B101/Nt_load2)))</f>
        <v>1,64535970069839+3,07825149006787i</v>
      </c>
      <c r="CV101" s="223" t="str">
        <f t="shared" ref="CV101:CV164" ca="1" si="124">IMPRODUCT(O101,IMEXP(COMPLEX(0,-2*PI()*85*B101/Nt_load2)))</f>
        <v>1,72040822238727+3,03694522985345i</v>
      </c>
      <c r="CW101" s="223" t="str">
        <f t="shared" ref="CW101:CW164" ca="1" si="125">IMPRODUCT(O101,IMEXP(COMPLEX(0,-2*PI()*86*B101/Nt_load2)))</f>
        <v>1,79442043449319+2,99380962739126i</v>
      </c>
      <c r="CX101" s="223" t="str">
        <f t="shared" ref="CX101:CX164" ca="1" si="126">IMPRODUCT(O101,IMEXP(COMPLEX(0,-2*PI()*87*B101/Nt_load2)))</f>
        <v>1,86735175482707+2,94887066595529i</v>
      </c>
      <c r="CY101" s="223" t="str">
        <f t="shared" ref="CY101:CY164" ca="1" si="127">IMPRODUCT(O101,IMEXP(COMPLEX(0,-2*PI()*88*B101/Nt_load2)))</f>
        <v>1,93915825228863+2,90215541509552i</v>
      </c>
      <c r="CZ101" s="223" t="str">
        <f t="shared" ref="CZ101:CZ164" ca="1" si="128">IMPRODUCT(O101,IMEXP(COMPLEX(0,-2*PI()*89*B101/Nt_load2)))</f>
        <v>2,00979667332881+2,85369201433227i</v>
      </c>
      <c r="DA101" s="223" t="str">
        <f t="shared" ref="DA101:DA164" ca="1" si="129">IMPRODUCT(O101,IMEXP(COMPLEX(0,-2*PI()*90*B101/Nt_load2)))</f>
        <v>2,0792244680041+2,80350965620602i</v>
      </c>
      <c r="DB101" s="223" t="str">
        <f t="shared" ref="DB101:DB164" ca="1" si="130">IMPRODUCT(O101,IMEXP(COMPLEX(0,-2*PI()*91*B101/Nt_load2)))</f>
        <v>2,14739981560709+2,75163856869284i</v>
      </c>
      <c r="DC101" s="223" t="str">
        <f t="shared" ref="DC101:DC164" ca="1" si="131">IMPRODUCT(O101,IMEXP(COMPLEX(0,-2*PI()*92*B101/Nt_load2)))</f>
        <v>2,21428164985761+2,69810999699627i</v>
      </c>
      <c r="DD101" s="223" t="str">
        <f t="shared" ref="DD101:DD164" ca="1" si="132">IMPRODUCT(O101,IMEXP(COMPLEX(0,-2*PI()*93*B101/Nt_load2)))</f>
        <v>2,27982968363957+2,64295618472635i</v>
      </c>
      <c r="DE101" s="223" t="str">
        <f t="shared" ref="DE101:DE164" ca="1" si="133">IMPRODUCT(O101,IMEXP(COMPLEX(0,-2*PI()*94*B101/Nt_load2)))</f>
        <v>2,34400443326843+2,58621035447724i</v>
      </c>
      <c r="DF101" s="223" t="str">
        <f t="shared" ref="DF101:DF164" ca="1" si="134">IMPRODUCT(O101,IMEXP(COMPLEX(0,-2*PI()*95*B101/Nt_load2)))</f>
        <v>2,40676724227466+2,52790668781523i</v>
      </c>
      <c r="DG101" s="223" t="str">
        <f t="shared" ref="DG101:DG164" ca="1" si="135">IMPRODUCT(O101,IMEXP(COMPLEX(0,-2*PI()*96*B101/Nt_load2)))</f>
        <v>2,46808030468897+2,468080304689i</v>
      </c>
      <c r="DH101" s="223" t="str">
        <f t="shared" ref="DH101:DH164" ca="1" si="136">IMPRODUCT(O101,IMEXP(COMPLEX(0,-2*PI()*97*B101/Nt_load2)))</f>
        <v>2,52790668781523+2,40676724227466i</v>
      </c>
      <c r="DI101" s="223" t="str">
        <f t="shared" ref="DI101:DI164" ca="1" si="137">IMPRODUCT(O101,IMEXP(COMPLEX(0,-2*PI()*98*B101/Nt_load2)))</f>
        <v>2,58621035447724+2,34400443326843i</v>
      </c>
      <c r="DJ101" s="223" t="str">
        <f t="shared" ref="DJ101:DJ164" ca="1" si="138">IMPRODUCT(O101,IMEXP(COMPLEX(0,-2*PI()*99*B101/Nt_load2)))</f>
        <v>2,64295618472635+2,27982968363957i</v>
      </c>
      <c r="DK101" s="223" t="str">
        <f t="shared" ref="DK101:DK164" ca="1" si="139">IMPRODUCT(O101,IMEXP(COMPLEX(0,-2*PI()*100*B101/Nt_load2)))</f>
        <v>2,69810999699627+2,2142816498576i</v>
      </c>
      <c r="DL101" s="223" t="str">
        <f t="shared" ref="DL101:DL164" ca="1" si="140">IMPRODUCT(O101,IMEXP(COMPLEX(0,-2*PI()*101*B101/Nt_load2)))</f>
        <v>2,75163856869284+2,14739981560709i</v>
      </c>
      <c r="DM101" s="223" t="str">
        <f t="shared" ref="DM101:DM164" ca="1" si="141">IMPRODUCT(O101,IMEXP(COMPLEX(0,-2*PI()*102*B101/Nt_load2)))</f>
        <v>2,80350965620602+2,07922446800411i</v>
      </c>
      <c r="DN101" s="223" t="str">
        <f t="shared" ref="DN101:DN164" ca="1" si="142">IMPRODUCT(O101,IMEXP(COMPLEX(0,-2*PI()*103*B101/Nt_load2)))</f>
        <v>2,85369201433228+2,00979667332881i</v>
      </c>
      <c r="DO101" s="223" t="str">
        <f t="shared" ref="DO101:DO164" ca="1" si="143">IMPRODUCT(O101,IMEXP(COMPLEX(0,-2*PI()*104*B101/Nt_load2)))</f>
        <v>2,90215541509552+1,93915825228863i</v>
      </c>
      <c r="DP101" s="223" t="str">
        <f t="shared" ref="DP101:DP164" ca="1" si="144">IMPRODUCT(O101,IMEXP(COMPLEX(0,-2*PI()*105*B101/Nt_load2)))</f>
        <v>2,94887066595529+1,86735175482707i</v>
      </c>
      <c r="DQ101" s="223" t="str">
        <f t="shared" ref="DQ101:DQ164" ca="1" si="145">IMPRODUCT(O101,IMEXP(COMPLEX(0,-2*PI()*106*B101/Nt_load2)))</f>
        <v>2,99380962739126+1,79442043449319i</v>
      </c>
      <c r="DR101" s="223" t="str">
        <f t="shared" ref="DR101:DR164" ca="1" si="146">IMPRODUCT(O101,IMEXP(COMPLEX(0,-2*PI()*107*B101/Nt_load2)))</f>
        <v>3,03694522985345+1,72040822238727i</v>
      </c>
      <c r="DS101" s="223" t="str">
        <f t="shared" ref="DS101:DS164" ca="1" si="147">IMPRODUCT(O101,IMEXP(COMPLEX(0,-2*PI()*108*B101/Nt_load2)))</f>
        <v>3,07825149006787+1,64535970069839i</v>
      </c>
      <c r="DT101" s="223" t="str">
        <f t="shared" ref="DT101:DT164" ca="1" si="148">IMPRODUCT(O101,IMEXP(COMPLEX(0,-2*PI()*109*B101/Nt_load2)))</f>
        <v>3,11770352668791+1,56932007584977i</v>
      </c>
      <c r="DU101" s="223" t="str">
        <f t="shared" ref="DU101:DU164" ca="1" si="149">IMPRODUCT(O101,IMEXP(COMPLEX(0,-2*PI()*110*B101/Nt_load2)))</f>
        <v>3,15527757528191+1,49233515126811i</v>
      </c>
      <c r="DV101" s="223" t="str">
        <f t="shared" ref="DV101:DV164" ca="1" si="150">IMPRODUCT(O101,IMEXP(COMPLEX(0,-2*PI()*111*B101/Nt_load2)))</f>
        <v>3,190951002648+1,41445129979334i</v>
      </c>
      <c r="DW101" s="223" t="str">
        <f t="shared" ref="DW101:DW164" ca="1" si="151">IMPRODUCT(O101,IMEXP(COMPLEX(0,-2*PI()*112*B101/Nt_load2)))</f>
        <v>3,22470232044743+1,33571543574531i</v>
      </c>
      <c r="DX101" s="223" t="str">
        <f t="shared" ref="DX101:DX164" ca="1" si="152">IMPRODUCT(O101,IMEXP(COMPLEX(0,-2*PI()*113*B101/Nt_load2)))</f>
        <v>3,25651119814841+1,25617498666441i</v>
      </c>
      <c r="DY101" s="223" t="str">
        <f t="shared" ref="DY101:DY164" ca="1" si="153">IMPRODUCT(O101,IMEXP(COMPLEX(0,-2*PI()*114*B101/Nt_load2)))</f>
        <v>3,28635847527243+1,17587786474295i</v>
      </c>
      <c r="DZ101" s="223" t="str">
        <f t="shared" ref="DZ101:DZ164" ca="1" si="154">IMPRODUCT(O101,IMEXP(COMPLEX(0,-2*PI()*115*B101/Nt_load2)))</f>
        <v>3,31422617293579+1,09487243796467i</v>
      </c>
      <c r="EA101" s="223" t="str">
        <f t="shared" ref="EA101:EA164" ca="1" si="155">IMPRODUCT(O101,IMEXP(COMPLEX(0,-2*PI()*116*B101/Nt_load2)))</f>
        <v>3,34009750467948+1,01320750096968i</v>
      </c>
      <c r="EB101" s="223" t="str">
        <f t="shared" ref="EB101:EB164" ca="1" si="156">IMPRODUCT(O101,IMEXP(COMPLEX(0,-2*PI()*117*B101/Nt_load2)))</f>
        <v>3,36395688658064+0,930932245662377i</v>
      </c>
      <c r="EC101" s="223" t="str">
        <f t="shared" ref="EC101:EC164" ca="1" si="157">IMPRODUCT(O101,IMEXP(COMPLEX(0,-2*PI()*118*B101/Nt_load2)))</f>
        <v>3,38578994663978+0,848096231580081i</v>
      </c>
      <c r="ED101" s="223" t="str">
        <f t="shared" ref="ED101:ED164" ca="1" si="158">IMPRODUCT(O101,IMEXP(COMPLEX(0,-2*PI()*119*B101/Nt_load2)))</f>
        <v>3,4055835334379+0,764749356040244i</v>
      </c>
      <c r="EE101" s="223" t="str">
        <f t="shared" ref="EE101:EE164" ca="1" si="159">IMPRODUCT(O101,IMEXP(COMPLEX(0,-2*PI()*120*B101/Nt_load2)))</f>
        <v>3,42332572405844+0,68094182408415i</v>
      </c>
      <c r="EF101" s="223" t="str">
        <f t="shared" ref="EF101:EF164" ca="1" si="160">IMPRODUCT(O101,IMEXP(COMPLEX(0,-2*PI()*121*B101/Nt_load2)))</f>
        <v>3,43900583126921+0,596724118235284i</v>
      </c>
      <c r="EG101" s="223" t="str">
        <f t="shared" ref="EG101:EG164" ca="1" si="161">IMPRODUCT(O101,IMEXP(COMPLEX(0,-2*PI()*122*B101/Nt_load2)))</f>
        <v>3,45261440995994+0,512146968090544i</v>
      </c>
      <c r="EH101" s="223" t="str">
        <f t="shared" ref="EH101:EH164" ca="1" si="162">IMPRODUCT(O101,IMEXP(COMPLEX(0,-2*PI()*123*B101/Nt_load2)))</f>
        <v>3,46414326283167+0,427261319762631i</v>
      </c>
      <c r="EI101" s="223" t="str">
        <f t="shared" ref="EI101:EI164" ca="1" si="163">IMPRODUCT(O101,IMEXP(COMPLEX(0,-2*PI()*124*B101/Nt_load2)))</f>
        <v>3,47358544533453+0,342118305192025i</v>
      </c>
      <c r="EJ101" s="223" t="str">
        <f t="shared" ref="EJ101:EJ164" ca="1" si="164">IMPRODUCT(O101,IMEXP(COMPLEX(0,-2*PI()*125*B101/Nt_load2)))</f>
        <v>3,48093526985084+0,256769211347i</v>
      </c>
      <c r="EK101" s="223" t="str">
        <f t="shared" ref="EK101:EK164" ca="1" si="165">IMPRODUCT(O101,IMEXP(COMPLEX(0,-2*PI()*126*B101/Nt_load2)))</f>
        <v>3,48618830912116+0,171265449330277i</v>
      </c>
      <c r="EL101" s="223" t="str">
        <f t="shared" ref="EL101:EL164" ca="1" si="166">IMPRODUCT(O101,IMEXP(COMPLEX(0,-2*PI()*127*B101/Nt_load2)))</f>
        <v>3,48934139891103+0,0856585234109071i</v>
      </c>
      <c r="EM101" s="223" t="str">
        <f t="shared" ref="EM101:EM164" ca="1" si="167">IMPRODUCT(O101,IMEXP(COMPLEX(0,-2*PI()*128*B101/Nt_load2)))</f>
        <v>3,49039263991708+1,12779448816726E-14i</v>
      </c>
      <c r="EN101" s="223"/>
      <c r="EO101" s="223"/>
      <c r="EP101" s="223"/>
    </row>
    <row r="102" spans="1:146" ht="15.75" thickBot="1">
      <c r="A102" s="257">
        <f t="shared" ref="A102:A164" si="168">A101+Div_Nt_load2</f>
        <v>3.9062500000000001E-5</v>
      </c>
      <c r="B102" s="256">
        <v>2</v>
      </c>
      <c r="C102" s="230">
        <f t="shared" ref="C102:C164" si="169">C101+1/time_load2</f>
        <v>400</v>
      </c>
      <c r="D102" s="229">
        <f t="shared" ref="D102:D165" si="170">2*PI()*C102</f>
        <v>2513.2741228718346</v>
      </c>
      <c r="E102" s="229" t="str">
        <f t="shared" ref="E102:E165" si="171">COMPLEX(0,D102)</f>
        <v>2513.27412287183i</v>
      </c>
      <c r="F102" s="229" t="str">
        <f t="shared" ref="F102:F132" si="172">IF(freq_ratio2&gt;1,IMPRODUCT(Kth_2/(2/rload2-Kfeed2/Gdc_ccm2),IMDIV(COMPLEX(1,Rc_2*Coutput2*microF2*miliOhm2*D102),IMSUM(1,IMPRODUCT(E102,1/omega1_2),IMPRODUCT(E102,E102,1/omega2_2),IMPRODUCT(E102,E102,E102,1/omega3_2)))),IMPRODUCT(Kth_2/(2/rload2-Kfeed2/Gdc_dcm2),(IMDIV(COMPLEX(1,Rc_2*Coutput2*microF2*miliOhm2*D102),IMSUM(1,IMDIV(E102,omegat2),IMDIV(IMPRODUCT(E102,E102),omegapole0^2*(1-2*Gdc_dcm2/(Kfeed2*rload2))))))))</f>
        <v>-2,06929739789029E-31+2,57294819860212E-28i</v>
      </c>
      <c r="G102" s="229" t="str">
        <f t="shared" ref="G102:G132" si="173">IMPRODUCT(IMPRODUCT(-currentransferratio2*RFB_2/(Rfeedforward2),IMDIV(COMPLEX(1,(Rfeedforward2*kiliOhm2+q_Rz_Cz_2*Rzero2)*q_Rz_Cz_2*Czero2*nanoF2*D102),IMPRODUCT(COMPLEX(1,q_Rz_Cz_2*Rzero2*Czero2*nanoF2*D102),COMPLEX(1,D102/(2*PI()*F_roll2*kilihertz2))))),IMSUM(feedtype2,IMDIV(COMPLEX(1,Rvolt2*Cvolt2*nanoF2*kiliOhm2*D102),IMPRODUCT(Rupper2*kiliOhm2*(Cvolt2*nanoF2+Cforward2*picoF2),COMPLEX(1,Rvolt2*Cvolt2*Cforward2*picoF2*nanoF2*kiliOhm2*D102/(Cvolt2*nanoF2+Cforward2*picoF2)),E102))))</f>
        <v>-2,46738122027895+0,0657968325411908i</v>
      </c>
      <c r="H102" s="229" t="str">
        <f t="shared" si="38"/>
        <v>1,00000000847517E-14-1,24339799290543E-11i</v>
      </c>
      <c r="I102" s="229" t="str">
        <f t="shared" ref="I102:I165" si="174">IMDIV(IMPRODUCT(-1,H102),IMSUM(1,IMPRODUCT(F102,G102,-1)))</f>
        <v>-1,00000000847517E-14+1,24339799290543E-11i</v>
      </c>
      <c r="J102" s="255" t="str">
        <f ca="1">IMPRODUCT(1/N_FFT2,Q100)</f>
        <v>0,0116784214850333+0,0000541387602552715i</v>
      </c>
      <c r="K102" s="254" t="str">
        <f t="shared" ref="K102:K165" ca="1" si="175">IMPRODUCT(I102,J102)</f>
        <v>-7,89944474238028E-16+1,45208716960333E-13i</v>
      </c>
      <c r="M102" s="258"/>
      <c r="N102" s="246">
        <f t="shared" ref="N102:N164" ca="1" si="176">Ioutput2+O102</f>
        <v>4.5096138151480085</v>
      </c>
      <c r="O102" s="223">
        <f t="shared" ca="1" si="39"/>
        <v>-3.4903861848519915</v>
      </c>
      <c r="P102" s="223" t="str">
        <f t="shared" ca="1" si="40"/>
        <v>-3,48618186183147+0,171265132595237i</v>
      </c>
      <c r="Q102" s="223" t="str">
        <f t="shared" ca="1" si="41"/>
        <v>-3,47357902135234+0,342117672484997i</v>
      </c>
      <c r="R102" s="223" t="str">
        <f t="shared" ca="1" si="42"/>
        <v>-3,45260802476118+0,512146020935774i</v>
      </c>
      <c r="S102" s="223" t="str">
        <f t="shared" ca="1" si="43"/>
        <v>-3,42331939302562+0,680940564763419i</v>
      </c>
      <c r="T102" s="223" t="str">
        <f t="shared" ca="1" si="44"/>
        <v>-3,3857836850249+0,848094663127204i</v>
      </c>
      <c r="U102" s="223" t="str">
        <f t="shared" ca="1" si="45"/>
        <v>-3,34009132756733+1,01320562716319i</v>
      </c>
      <c r="V102" s="223" t="str">
        <f t="shared" ca="1" si="46"/>
        <v>-3,2863523975442+1,17587569009702i</v>
      </c>
      <c r="W102" s="223" t="str">
        <f t="shared" ca="1" si="47"/>
        <v>-3,22469635674491+1,33571296549885i</v>
      </c>
      <c r="X102" s="223" t="str">
        <f t="shared" ca="1" si="48"/>
        <v>-3,15527173997218+1,49233239137216i</v>
      </c>
      <c r="Y102" s="223" t="str">
        <f t="shared" ca="1" si="49"/>
        <v>-3,0782457972087+1,64535665780177i</v>
      </c>
      <c r="Z102" s="223" t="str">
        <f t="shared" ca="1" si="50"/>
        <v>-2,99380409069725+1,79441711592652i</v>
      </c>
      <c r="AA102" s="223" t="str">
        <f t="shared" ca="1" si="51"/>
        <v>-2,90215004790504+1,93915466604662i</v>
      </c>
      <c r="AB102" s="223" t="str">
        <f t="shared" ca="1" si="52"/>
        <v>-2,80350447144911+2,07922062272633i</v>
      </c>
      <c r="AC102" s="223" t="str">
        <f t="shared" ca="1" si="53"/>
        <v>-2,69810500716347+2,21427755480767i</v>
      </c>
      <c r="AD102" s="223" t="str">
        <f t="shared" ca="1" si="54"/>
        <v>-2,58620557158949+2,34400009831168i</v>
      </c>
      <c r="AE102" s="223" t="str">
        <f t="shared" ca="1" si="55"/>
        <v>-2,46807574026869+2,46807574026868i</v>
      </c>
      <c r="AF102" s="223" t="str">
        <f t="shared" ca="1" si="56"/>
        <v>-2,34400009831167+2,58620557158949i</v>
      </c>
      <c r="AG102" s="223" t="str">
        <f t="shared" ca="1" si="57"/>
        <v>-2,21427755480767+2,69810500716347i</v>
      </c>
      <c r="AH102" s="223" t="str">
        <f t="shared" ca="1" si="58"/>
        <v>-2,07922062272633+2,80350447144911i</v>
      </c>
      <c r="AI102" s="223" t="str">
        <f t="shared" ca="1" si="59"/>
        <v>-1,93915466604662+2,90215004790504i</v>
      </c>
      <c r="AJ102" s="223" t="str">
        <f t="shared" ca="1" si="60"/>
        <v>-1,79441711592652+2,99380409069725i</v>
      </c>
      <c r="AK102" s="223" t="str">
        <f t="shared" ca="1" si="61"/>
        <v>-1,64535665780178+3,0782457972087i</v>
      </c>
      <c r="AL102" s="223" t="str">
        <f t="shared" ca="1" si="62"/>
        <v>-1,49233239137217+3,15527173997218i</v>
      </c>
      <c r="AM102" s="223" t="str">
        <f t="shared" ca="1" si="63"/>
        <v>-1,33571296549886+3,22469635674491i</v>
      </c>
      <c r="AN102" s="223" t="str">
        <f t="shared" ca="1" si="64"/>
        <v>-1,17587569009703+3,2863523975442i</v>
      </c>
      <c r="AO102" s="223" t="str">
        <f t="shared" ca="1" si="65"/>
        <v>-1,01320562716321+3,34009132756733i</v>
      </c>
      <c r="AP102" s="223" t="str">
        <f t="shared" ca="1" si="66"/>
        <v>-0,848094663127218+3,3857836850249i</v>
      </c>
      <c r="AQ102" s="223" t="str">
        <f t="shared" ca="1" si="67"/>
        <v>-0,680940564763437+3,42331939302562i</v>
      </c>
      <c r="AR102" s="223" t="str">
        <f t="shared" ca="1" si="68"/>
        <v>-0,680940564763437+3,42331939302562i</v>
      </c>
      <c r="AS102" s="223" t="str">
        <f t="shared" ca="1" si="69"/>
        <v>-0,342117672484982+3,47357902135234i</v>
      </c>
      <c r="AT102" s="223" t="str">
        <f t="shared" ca="1" si="70"/>
        <v>-0,171265132595223+3,48618186183148i</v>
      </c>
      <c r="AU102" s="223" t="str">
        <f t="shared" ca="1" si="71"/>
        <v>1,21865306811497E-14+3,49038618485199i</v>
      </c>
      <c r="AV102" s="223" t="str">
        <f t="shared" ca="1" si="72"/>
        <v>0,171265132595247+3,48618186183147i</v>
      </c>
      <c r="AW102" s="223" t="str">
        <f t="shared" ca="1" si="73"/>
        <v>0,342117672485005+3,47357902135234i</v>
      </c>
      <c r="AX102" s="223" t="str">
        <f t="shared" ca="1" si="74"/>
        <v>0,512146020935781+3,45260802476118i</v>
      </c>
      <c r="AY102" s="223" t="str">
        <f t="shared" ca="1" si="75"/>
        <v>0,680940564763423+3,42331939302562i</v>
      </c>
      <c r="AZ102" s="223" t="str">
        <f t="shared" ca="1" si="76"/>
        <v>0,848094663127208+3,3857836850249i</v>
      </c>
      <c r="BA102" s="223" t="str">
        <f t="shared" ca="1" si="77"/>
        <v>1,0132056271632+3,34009132756733i</v>
      </c>
      <c r="BB102" s="223" t="str">
        <f t="shared" ca="1" si="78"/>
        <v>1,17587569009702+3,2863523975442i</v>
      </c>
      <c r="BC102" s="223" t="str">
        <f t="shared" ca="1" si="79"/>
        <v>1,33571296549885+3,22469635674491i</v>
      </c>
      <c r="BD102" s="223" t="str">
        <f t="shared" ca="1" si="80"/>
        <v>1,49233239137216+3,15527173997219i</v>
      </c>
      <c r="BE102" s="223" t="str">
        <f t="shared" ca="1" si="81"/>
        <v>1,64535665780177+3,0782457972087i</v>
      </c>
      <c r="BF102" s="223" t="str">
        <f t="shared" ca="1" si="82"/>
        <v>1,79441711592651+2,99380409069725i</v>
      </c>
      <c r="BG102" s="223" t="str">
        <f t="shared" ca="1" si="83"/>
        <v>1,93915466604661+2,90215004790505i</v>
      </c>
      <c r="BH102" s="223" t="str">
        <f t="shared" ca="1" si="84"/>
        <v>2,07922062272632+2,80350447144912i</v>
      </c>
      <c r="BI102" s="223" t="str">
        <f t="shared" ca="1" si="85"/>
        <v>2,21427755480766+2,69810500716348i</v>
      </c>
      <c r="BJ102" s="223" t="str">
        <f t="shared" ca="1" si="86"/>
        <v>2,34400009831166+2,5862055715895i</v>
      </c>
      <c r="BK102" s="223" t="str">
        <f t="shared" ca="1" si="87"/>
        <v>2,46807574026867+2,4680757402687i</v>
      </c>
      <c r="BL102" s="223" t="str">
        <f t="shared" ca="1" si="88"/>
        <v>2,5862055715895+2,34400009831166i</v>
      </c>
      <c r="BM102" s="223" t="str">
        <f t="shared" ca="1" si="89"/>
        <v>2,69810500716348+2,21427755480766i</v>
      </c>
      <c r="BN102" s="223" t="str">
        <f t="shared" ca="1" si="90"/>
        <v>2,80350447144912+2,07922062272632i</v>
      </c>
      <c r="BO102" s="223" t="str">
        <f t="shared" ca="1" si="91"/>
        <v>2,90215004790505+1,93915466604661i</v>
      </c>
      <c r="BP102" s="223" t="str">
        <f t="shared" ca="1" si="92"/>
        <v>2,99380409069725+1,79441711592651i</v>
      </c>
      <c r="BQ102" s="223" t="str">
        <f t="shared" ca="1" si="93"/>
        <v>3,0782457972087+1,64535665780177i</v>
      </c>
      <c r="BR102" s="223" t="str">
        <f t="shared" ca="1" si="94"/>
        <v>3,15527173997219+1,49233239137216i</v>
      </c>
      <c r="BS102" s="223" t="str">
        <f t="shared" ca="1" si="95"/>
        <v>3,22469635674491+1,33571296549885i</v>
      </c>
      <c r="BT102" s="223" t="str">
        <f t="shared" ca="1" si="96"/>
        <v>3,2863523975442+1,17587569009701i</v>
      </c>
      <c r="BU102" s="223" t="str">
        <f t="shared" ca="1" si="97"/>
        <v>3,34009132756733+1,01320562716319i</v>
      </c>
      <c r="BV102" s="223" t="str">
        <f t="shared" ca="1" si="98"/>
        <v>3,3857836850249+0,848094663127204i</v>
      </c>
      <c r="BW102" s="223" t="str">
        <f t="shared" ca="1" si="99"/>
        <v>3,42331939302562+0,680940564763423i</v>
      </c>
      <c r="BX102" s="223" t="str">
        <f t="shared" ca="1" si="100"/>
        <v>3,45260802476118+0,512146020935781i</v>
      </c>
      <c r="BY102" s="223" t="str">
        <f t="shared" ca="1" si="101"/>
        <v>3,47357902135234+0,342117672485004i</v>
      </c>
      <c r="BZ102" s="223" t="str">
        <f t="shared" ca="1" si="102"/>
        <v>3,48618186183147+0,171265132595246i</v>
      </c>
      <c r="CA102" s="223" t="str">
        <f t="shared" ca="1" si="103"/>
        <v>3,49038618485199+1,1277924024458E-14i</v>
      </c>
      <c r="CB102" s="223" t="str">
        <f t="shared" ca="1" si="104"/>
        <v>3,48618186183148-0,171265132595223i</v>
      </c>
      <c r="CC102" s="223" t="str">
        <f t="shared" ca="1" si="105"/>
        <v>3,47357902135234-0,342117672484982i</v>
      </c>
      <c r="CD102" s="223" t="str">
        <f t="shared" ca="1" si="106"/>
        <v>3,45260802476118-0,512146020935756i</v>
      </c>
      <c r="CE102" s="223" t="str">
        <f t="shared" ca="1" si="107"/>
        <v>3,42331939302562-0,680940564763437i</v>
      </c>
      <c r="CF102" s="223" t="str">
        <f t="shared" ca="1" si="108"/>
        <v>3,3857836850249-0,848094663127218i</v>
      </c>
      <c r="CG102" s="223" t="str">
        <f t="shared" ca="1" si="109"/>
        <v>3,34009132756733-1,01320562716321i</v>
      </c>
      <c r="CH102" s="223" t="str">
        <f t="shared" ca="1" si="110"/>
        <v>3,2863523975442-1,17587569009703i</v>
      </c>
      <c r="CI102" s="223" t="str">
        <f t="shared" ca="1" si="111"/>
        <v>3,22469635674491-1,33571296549886i</v>
      </c>
      <c r="CJ102" s="223" t="str">
        <f t="shared" ca="1" si="112"/>
        <v>3,15527173997218-1,49233239137217i</v>
      </c>
      <c r="CK102" s="223" t="str">
        <f t="shared" ca="1" si="113"/>
        <v>3,0782457972087-1,64535665780178i</v>
      </c>
      <c r="CL102" s="223" t="str">
        <f t="shared" ca="1" si="114"/>
        <v>2,99380409069725-1,79441711592652i</v>
      </c>
      <c r="CM102" s="223" t="str">
        <f t="shared" ca="1" si="115"/>
        <v>2,90215004790504-1,93915466604662i</v>
      </c>
      <c r="CN102" s="223" t="str">
        <f t="shared" ca="1" si="116"/>
        <v>2,80350447144911-2,07922062272633i</v>
      </c>
      <c r="CO102" s="223" t="str">
        <f t="shared" ca="1" si="117"/>
        <v>2,69810500716347-2,21427755480767i</v>
      </c>
      <c r="CP102" s="223" t="str">
        <f t="shared" ca="1" si="118"/>
        <v>2,58620557158949-2,34400009831167i</v>
      </c>
      <c r="CQ102" s="223" t="str">
        <f t="shared" ca="1" si="119"/>
        <v>2,46807574026869-2,46807574026868i</v>
      </c>
      <c r="CR102" s="223" t="str">
        <f t="shared" ca="1" si="120"/>
        <v>2,34400009831168-2,58620557158948i</v>
      </c>
      <c r="CS102" s="223" t="str">
        <f t="shared" ca="1" si="121"/>
        <v>2,21427755480768-2,69810500716347i</v>
      </c>
      <c r="CT102" s="223" t="str">
        <f t="shared" ca="1" si="122"/>
        <v>2,07922062272634-2,80350447144911i</v>
      </c>
      <c r="CU102" s="223" t="str">
        <f t="shared" ca="1" si="123"/>
        <v>1,93915466604663-2,90215004790504i</v>
      </c>
      <c r="CV102" s="223" t="str">
        <f t="shared" ca="1" si="124"/>
        <v>1,79441711592653-2,99380409069724i</v>
      </c>
      <c r="CW102" s="223" t="str">
        <f t="shared" ca="1" si="125"/>
        <v>1,64535665780179-3,07824579720869i</v>
      </c>
      <c r="CX102" s="223" t="str">
        <f t="shared" ca="1" si="126"/>
        <v>1,49233239137218-3,15527173997218i</v>
      </c>
      <c r="CY102" s="223" t="str">
        <f t="shared" ca="1" si="127"/>
        <v>1,33571296549883-3,22469635674492i</v>
      </c>
      <c r="CZ102" s="223" t="str">
        <f t="shared" ca="1" si="128"/>
        <v>1,17587569009701-3,2863523975442i</v>
      </c>
      <c r="DA102" s="223" t="str">
        <f t="shared" ca="1" si="129"/>
        <v>1,01320562716318-3,34009132756733i</v>
      </c>
      <c r="DB102" s="223" t="str">
        <f t="shared" ca="1" si="130"/>
        <v>0,848094663127197-3,3857836850249i</v>
      </c>
      <c r="DC102" s="223" t="str">
        <f t="shared" ca="1" si="131"/>
        <v>0,680940564763412-3,42331939302562i</v>
      </c>
      <c r="DD102" s="223" t="str">
        <f t="shared" ca="1" si="132"/>
        <v>0,512146020935767-3,45260802476118i</v>
      </c>
      <c r="DE102" s="223" t="str">
        <f t="shared" ca="1" si="133"/>
        <v>0,342117672484994-3,47357902135234i</v>
      </c>
      <c r="DF102" s="223" t="str">
        <f t="shared" ca="1" si="134"/>
        <v>0,171265132595233-3,48618186183147i</v>
      </c>
      <c r="DG102" s="223" t="str">
        <f t="shared" ca="1" si="135"/>
        <v>6,41436186210872E-16-3,49038618485199i</v>
      </c>
      <c r="DH102" s="223" t="str">
        <f t="shared" ca="1" si="136"/>
        <v>-0,171265132595235-3,48618186183147i</v>
      </c>
      <c r="DI102" s="223" t="str">
        <f t="shared" ca="1" si="137"/>
        <v>-0,342117672484996-3,47357902135234i</v>
      </c>
      <c r="DJ102" s="223" t="str">
        <f t="shared" ca="1" si="138"/>
        <v>-0,512146020935767-3,45260802476118i</v>
      </c>
      <c r="DK102" s="223" t="str">
        <f t="shared" ca="1" si="139"/>
        <v>-0,680940564763416-3,42331939302562i</v>
      </c>
      <c r="DL102" s="223" t="str">
        <f t="shared" ca="1" si="140"/>
        <v>-0,848094663127194-3,3857836850249i</v>
      </c>
      <c r="DM102" s="223" t="str">
        <f t="shared" ca="1" si="141"/>
        <v>-1,01320562716318-3,34009132756733i</v>
      </c>
      <c r="DN102" s="223" t="str">
        <f t="shared" ca="1" si="142"/>
        <v>-1,17587569009701-3,2863523975442i</v>
      </c>
      <c r="DO102" s="223" t="str">
        <f t="shared" ca="1" si="143"/>
        <v>-1,33571296549884-3,22469635674492i</v>
      </c>
      <c r="DP102" s="223" t="str">
        <f t="shared" ca="1" si="144"/>
        <v>-1,49233239137214-3,15527173997219i</v>
      </c>
      <c r="DQ102" s="223" t="str">
        <f t="shared" ca="1" si="145"/>
        <v>-1,64535665780176-3,07824579720871i</v>
      </c>
      <c r="DR102" s="223" t="str">
        <f t="shared" ca="1" si="146"/>
        <v>-1,79441711592653-2,99380409069724i</v>
      </c>
      <c r="DS102" s="223" t="str">
        <f t="shared" ca="1" si="147"/>
        <v>-1,93915466604663-2,90215004790504i</v>
      </c>
      <c r="DT102" s="223" t="str">
        <f t="shared" ca="1" si="148"/>
        <v>-2,07922062272634-2,80350447144911i</v>
      </c>
      <c r="DU102" s="223" t="str">
        <f t="shared" ca="1" si="149"/>
        <v>-2,21427755480768-2,69810500716346i</v>
      </c>
      <c r="DV102" s="223" t="str">
        <f t="shared" ca="1" si="150"/>
        <v>-2,34400009831168-2,58620557158948i</v>
      </c>
      <c r="DW102" s="223" t="str">
        <f t="shared" ca="1" si="151"/>
        <v>-2,46807574026869-2,46807574026868i</v>
      </c>
      <c r="DX102" s="223" t="str">
        <f t="shared" ca="1" si="152"/>
        <v>-2,58620557158949-2,34400009831167i</v>
      </c>
      <c r="DY102" s="223" t="str">
        <f t="shared" ca="1" si="153"/>
        <v>-2,69810500716348-2,21427755480767i</v>
      </c>
      <c r="DZ102" s="223" t="str">
        <f t="shared" ca="1" si="154"/>
        <v>-2,80350447144911-2,07922062272633i</v>
      </c>
      <c r="EA102" s="223" t="str">
        <f t="shared" ca="1" si="155"/>
        <v>-2,90215004790504-1,93915466604662i</v>
      </c>
      <c r="EB102" s="223" t="str">
        <f t="shared" ca="1" si="156"/>
        <v>-2,99380409069725-1,79441711592652i</v>
      </c>
      <c r="EC102" s="223" t="str">
        <f t="shared" ca="1" si="157"/>
        <v>-3,0782457972087-1,64535665780178i</v>
      </c>
      <c r="ED102" s="223" t="str">
        <f t="shared" ca="1" si="158"/>
        <v>-3,15527173997218-1,49233239137216i</v>
      </c>
      <c r="EE102" s="223" t="str">
        <f t="shared" ca="1" si="159"/>
        <v>-3,22469635674491-1,33571296549886i</v>
      </c>
      <c r="EF102" s="223" t="str">
        <f t="shared" ca="1" si="160"/>
        <v>-3,2863523975442-1,17587569009702i</v>
      </c>
      <c r="EG102" s="223" t="str">
        <f t="shared" ca="1" si="161"/>
        <v>-3,34009132756733-1,01320562716321i</v>
      </c>
      <c r="EH102" s="223" t="str">
        <f t="shared" ca="1" si="162"/>
        <v>-3,3857836850249-0,848094663127218i</v>
      </c>
      <c r="EI102" s="223" t="str">
        <f t="shared" ca="1" si="163"/>
        <v>-3,42331939302562-0,680940564763433i</v>
      </c>
      <c r="EJ102" s="223" t="str">
        <f t="shared" ca="1" si="164"/>
        <v>-3,45260802476118-0,512146020935791i</v>
      </c>
      <c r="EK102" s="223" t="str">
        <f t="shared" ca="1" si="165"/>
        <v>-3,47357902135234-0,342117672484982i</v>
      </c>
      <c r="EL102" s="223" t="str">
        <f t="shared" ca="1" si="166"/>
        <v>-3,48618186183148-0,171265132595221i</v>
      </c>
      <c r="EM102" s="223" t="str">
        <f t="shared" ca="1" si="167"/>
        <v>-3,49038618485199+1,15450944949388E-14i</v>
      </c>
      <c r="EN102" s="223"/>
      <c r="EO102" s="223"/>
      <c r="EP102" s="223"/>
    </row>
    <row r="103" spans="1:146" ht="15.75" thickBot="1">
      <c r="A103" s="257">
        <f t="shared" si="168"/>
        <v>5.8593749999999998E-5</v>
      </c>
      <c r="B103" s="256">
        <v>3</v>
      </c>
      <c r="C103" s="230">
        <f t="shared" si="169"/>
        <v>600</v>
      </c>
      <c r="D103" s="229">
        <f t="shared" si="170"/>
        <v>3769.9111843077517</v>
      </c>
      <c r="E103" s="229" t="str">
        <f t="shared" si="171"/>
        <v>3769.91118430775i</v>
      </c>
      <c r="F103" s="229" t="str">
        <f t="shared" si="172"/>
        <v>-9,19685342955584E-32+7,6235502180803E-29i</v>
      </c>
      <c r="G103" s="229" t="str">
        <f t="shared" si="173"/>
        <v>-2,4651914960863+0,0986076598438319i</v>
      </c>
      <c r="H103" s="229" t="str">
        <f t="shared" si="38"/>
        <v>1,00000000376674E-14-8,28931995270286E-12i</v>
      </c>
      <c r="I103" s="229" t="str">
        <f t="shared" si="174"/>
        <v>-1,00000000376674E-14+8,28931995270286E-12i</v>
      </c>
      <c r="J103" s="255" t="str">
        <f ca="1">IMPRODUCT(1/N_FFT2,R100)</f>
        <v>0,74762208392093+0,000976466727969074i</v>
      </c>
      <c r="K103" s="254" t="str">
        <f t="shared" ca="1" si="175"/>
        <v>-1,55704659986748E-14+6,19726889265974E-12i</v>
      </c>
      <c r="M103" s="258"/>
      <c r="N103" s="246">
        <f t="shared" ca="1" si="176"/>
        <v>4.5096254981158799</v>
      </c>
      <c r="O103" s="223">
        <f t="shared" ca="1" si="39"/>
        <v>-3.4903745018841201</v>
      </c>
      <c r="P103" s="223" t="str">
        <f t="shared" ca="1" si="40"/>
        <v>-3,48091718096367+0,256767877030512i</v>
      </c>
      <c r="Q103" s="223" t="str">
        <f t="shared" ca="1" si="41"/>
        <v>-3,4525964682438+0,512144306688355i</v>
      </c>
      <c r="R103" s="223" t="str">
        <f t="shared" ca="1" si="42"/>
        <v>-3,40556583612051+0,764745381974725i</v>
      </c>
      <c r="S103" s="223" t="str">
        <f t="shared" ca="1" si="43"/>
        <v>-3,34008014766413+1,01320223577664i</v>
      </c>
      <c r="T103" s="223" t="str">
        <f t="shared" ca="1" si="44"/>
        <v>-3,25649427549427+1,25616845887638i</v>
      </c>
      <c r="U103" s="223" t="str">
        <f t="shared" ca="1" si="45"/>
        <v>-3,15526117869432+1,49232739625974i</v>
      </c>
      <c r="V103" s="223" t="str">
        <f t="shared" ca="1" si="46"/>
        <v>-3,03692944818692+1,72039928218362i</v>
      </c>
      <c r="W103" s="223" t="str">
        <f t="shared" ca="1" si="47"/>
        <v>-2,90214033387228+1,93914817533744i</v>
      </c>
      <c r="X103" s="223" t="str">
        <f t="shared" ca="1" si="48"/>
        <v>-2,75162426963934+2,14738865651623i</v>
      </c>
      <c r="Y103" s="223" t="str">
        <f t="shared" ca="1" si="49"/>
        <v>-2,58619691508129+2,34399225250998i</v>
      </c>
      <c r="Z103" s="223" t="str">
        <f t="shared" ca="1" si="50"/>
        <v>-2,40675473536555+2,52789355139775i</v>
      </c>
      <c r="AA103" s="223" t="str">
        <f t="shared" ca="1" si="51"/>
        <v>-2,21427014321132+2,69809597610718i</v>
      </c>
      <c r="AB103" s="223" t="str">
        <f t="shared" ca="1" si="52"/>
        <v>-2,00978622930086+2,85367718495198i</v>
      </c>
      <c r="AC103" s="223" t="str">
        <f t="shared" ca="1" si="53"/>
        <v>-1,79441110968068+2,99379406988146i</v>
      </c>
      <c r="AD103" s="223" t="str">
        <f t="shared" ca="1" si="54"/>
        <v>-1,56931192078466+3,11768732535609i</v>
      </c>
      <c r="AE103" s="223" t="str">
        <f t="shared" ca="1" si="55"/>
        <v>-1,33570849462061+3,22468556309001i</v>
      </c>
      <c r="AF103" s="223" t="str">
        <f t="shared" ca="1" si="56"/>
        <v>-1,09486674839494+3,31420895036235i</v>
      </c>
      <c r="AG103" s="223" t="str">
        <f t="shared" ca="1" si="57"/>
        <v>-0,848091824397583+3,38577235218093i</v>
      </c>
      <c r="AH103" s="223" t="str">
        <f t="shared" ca="1" si="58"/>
        <v>-0,596721017322921+3,43898796027086i</v>
      </c>
      <c r="AI103" s="223" t="str">
        <f t="shared" ca="1" si="59"/>
        <v>-0,34211652735388+3,47356739464115i</v>
      </c>
      <c r="AJ103" s="223" t="str">
        <f t="shared" ca="1" si="60"/>
        <v>-0,0856580782812718+3,48932326634091i</v>
      </c>
      <c r="AK103" s="223" t="str">
        <f t="shared" ca="1" si="61"/>
        <v>0,171264559339184+3,48617019293625i</v>
      </c>
      <c r="AL103" s="223" t="str">
        <f t="shared" ca="1" si="62"/>
        <v>0,427259099473769+3,46412526120516i</v>
      </c>
      <c r="AM103" s="223" t="str">
        <f t="shared" ca="1" si="63"/>
        <v>0,680938285529459+3,4233079345427i</v>
      </c>
      <c r="AN103" s="223" t="str">
        <f t="shared" ca="1" si="64"/>
        <v>0,930927408017591+3,3639394055786i</v>
      </c>
      <c r="AO103" s="223" t="str">
        <f t="shared" ca="1" si="65"/>
        <v>1,17587175422368+3,28634139751514i</v>
      </c>
      <c r="AP103" s="223" t="str">
        <f t="shared" ca="1" si="66"/>
        <v>1,41444394951303+3,19093442068132i</v>
      </c>
      <c r="AQ103" s="223" t="str">
        <f t="shared" ca="1" si="67"/>
        <v>1,64535115048884+3,07823549375091i</v>
      </c>
      <c r="AR103" s="223" t="str">
        <f t="shared" ca="1" si="68"/>
        <v>1,64535115048884+3,07823549375091i</v>
      </c>
      <c r="AS103" s="223" t="str">
        <f t="shared" ca="1" si="69"/>
        <v>2,07921366319048+2,80349508760134i</v>
      </c>
      <c r="AT103" s="223" t="str">
        <f t="shared" ca="1" si="70"/>
        <v>2,27981783636901+2,64294245044733i</v>
      </c>
      <c r="AU103" s="223" t="str">
        <f t="shared" ca="1" si="71"/>
        <v>2,46806747916287+2,46806747916289i</v>
      </c>
      <c r="AV103" s="223" t="str">
        <f t="shared" ca="1" si="72"/>
        <v>2,64294245044733+2,27981783636901i</v>
      </c>
      <c r="AW103" s="223" t="str">
        <f t="shared" ca="1" si="73"/>
        <v>2,80349508760134+2,07921366319049i</v>
      </c>
      <c r="AX103" s="223" t="str">
        <f t="shared" ca="1" si="74"/>
        <v>2,94885534197348+1,86734205102261i</v>
      </c>
      <c r="AY103" s="223" t="str">
        <f t="shared" ca="1" si="75"/>
        <v>3,07823549375091+1,64535115048884i</v>
      </c>
      <c r="AZ103" s="223" t="str">
        <f t="shared" ca="1" si="76"/>
        <v>3,19093442068132+1,41444394951303i</v>
      </c>
      <c r="BA103" s="223" t="str">
        <f t="shared" ca="1" si="77"/>
        <v>3,28634139751514+1,17587175422368i</v>
      </c>
      <c r="BB103" s="223" t="str">
        <f t="shared" ca="1" si="78"/>
        <v>3,3639394055786+0,930927408017591i</v>
      </c>
      <c r="BC103" s="223" t="str">
        <f t="shared" ca="1" si="79"/>
        <v>3,4233079345427+0,680938285529459i</v>
      </c>
      <c r="BD103" s="223" t="str">
        <f t="shared" ca="1" si="80"/>
        <v>3,46412526120516+0,427259099473769i</v>
      </c>
      <c r="BE103" s="223" t="str">
        <f t="shared" ca="1" si="81"/>
        <v>3,48617019293625+0,171264559339183i</v>
      </c>
      <c r="BF103" s="223" t="str">
        <f t="shared" ca="1" si="82"/>
        <v>3,48932326634091-0,0856580782812729i</v>
      </c>
      <c r="BG103" s="223" t="str">
        <f t="shared" ca="1" si="83"/>
        <v>3,47356739464115-0,342116527353881i</v>
      </c>
      <c r="BH103" s="223" t="str">
        <f t="shared" ca="1" si="84"/>
        <v>3,43898796027086-0,596721017322921i</v>
      </c>
      <c r="BI103" s="223" t="str">
        <f t="shared" ca="1" si="85"/>
        <v>3,38577235218093-0,848091824397583i</v>
      </c>
      <c r="BJ103" s="223" t="str">
        <f t="shared" ca="1" si="86"/>
        <v>3,31420895036235-1,09486674839494i</v>
      </c>
      <c r="BK103" s="223" t="str">
        <f t="shared" ca="1" si="87"/>
        <v>3,22468556309001-1,33570849462061i</v>
      </c>
      <c r="BL103" s="223" t="str">
        <f t="shared" ca="1" si="88"/>
        <v>3,11768732535609-1,56931192078466i</v>
      </c>
      <c r="BM103" s="223" t="str">
        <f t="shared" ca="1" si="89"/>
        <v>2,99379406988145-1,79441110968068i</v>
      </c>
      <c r="BN103" s="223" t="str">
        <f t="shared" ca="1" si="90"/>
        <v>2,85367718495198-2,00978622930086i</v>
      </c>
      <c r="BO103" s="223" t="str">
        <f t="shared" ca="1" si="91"/>
        <v>2,69809597610718-2,21427014321131i</v>
      </c>
      <c r="BP103" s="223" t="str">
        <f t="shared" ca="1" si="92"/>
        <v>2,52789355139776-2,40675473536554i</v>
      </c>
      <c r="BQ103" s="223" t="str">
        <f t="shared" ca="1" si="93"/>
        <v>2,34399225250999-2,58619691508129i</v>
      </c>
      <c r="BR103" s="223" t="str">
        <f t="shared" ca="1" si="94"/>
        <v>2,14738865651624-2,75162426963933i</v>
      </c>
      <c r="BS103" s="223" t="str">
        <f t="shared" ca="1" si="95"/>
        <v>1,93914817533745-2,90214033387227i</v>
      </c>
      <c r="BT103" s="223" t="str">
        <f t="shared" ca="1" si="96"/>
        <v>1,72039928218363-3,03692944818691i</v>
      </c>
      <c r="BU103" s="223" t="str">
        <f t="shared" ca="1" si="97"/>
        <v>1,49232739625976-3,15526117869431i</v>
      </c>
      <c r="BV103" s="223" t="str">
        <f t="shared" ca="1" si="98"/>
        <v>1,25616845887637-3,25649427549428i</v>
      </c>
      <c r="BW103" s="223" t="str">
        <f t="shared" ca="1" si="99"/>
        <v>1,01320223577662-3,34008014766414i</v>
      </c>
      <c r="BX103" s="223" t="str">
        <f t="shared" ca="1" si="100"/>
        <v>0,764745381974718-3,40556583612051i</v>
      </c>
      <c r="BY103" s="223" t="str">
        <f t="shared" ca="1" si="101"/>
        <v>0,512144306688348-3,4525964682438i</v>
      </c>
      <c r="BZ103" s="223" t="str">
        <f t="shared" ca="1" si="102"/>
        <v>0,256767877030509-3,48091718096367i</v>
      </c>
      <c r="CA103" s="223" t="str">
        <f t="shared" ca="1" si="103"/>
        <v>6,41434039205366E-16-3,49037450188412i</v>
      </c>
      <c r="CB103" s="223" t="str">
        <f t="shared" ca="1" si="104"/>
        <v>-0,25676787703051-3,48091718096367i</v>
      </c>
      <c r="CC103" s="223" t="str">
        <f t="shared" ca="1" si="105"/>
        <v>-0,512144306688348-3,4525964682438i</v>
      </c>
      <c r="CD103" s="223" t="str">
        <f t="shared" ca="1" si="106"/>
        <v>-0,764745381974721-3,40556583612051i</v>
      </c>
      <c r="CE103" s="223" t="str">
        <f t="shared" ca="1" si="107"/>
        <v>-1,01320223577662-3,34008014766414i</v>
      </c>
      <c r="CF103" s="223" t="str">
        <f t="shared" ca="1" si="108"/>
        <v>-1,25616845887636-3,25649427549428i</v>
      </c>
      <c r="CG103" s="223" t="str">
        <f t="shared" ca="1" si="109"/>
        <v>-1,49232739625972-3,15526117869432i</v>
      </c>
      <c r="CH103" s="223" t="str">
        <f t="shared" ca="1" si="110"/>
        <v>-1,72039928218363-3,03692944818691i</v>
      </c>
      <c r="CI103" s="223" t="str">
        <f t="shared" ca="1" si="111"/>
        <v>-1,93914817533745-2,90214033387227i</v>
      </c>
      <c r="CJ103" s="223" t="str">
        <f t="shared" ca="1" si="112"/>
        <v>-2,14738865651624-2,75162426963933i</v>
      </c>
      <c r="CK103" s="223" t="str">
        <f t="shared" ca="1" si="113"/>
        <v>-2,34399225250999-2,58619691508129i</v>
      </c>
      <c r="CL103" s="223" t="str">
        <f t="shared" ca="1" si="114"/>
        <v>-2,52789355139776-2,40675473536554i</v>
      </c>
      <c r="CM103" s="223" t="str">
        <f t="shared" ca="1" si="115"/>
        <v>-2,69809597610718-2,21427014321131i</v>
      </c>
      <c r="CN103" s="223" t="str">
        <f t="shared" ca="1" si="116"/>
        <v>-2,85367718495198-2,00978622930086i</v>
      </c>
      <c r="CO103" s="223" t="str">
        <f t="shared" ca="1" si="117"/>
        <v>-2,99379406988146-1,79441110968068i</v>
      </c>
      <c r="CP103" s="223" t="str">
        <f t="shared" ca="1" si="118"/>
        <v>-3,11768732535609-1,56931192078466i</v>
      </c>
      <c r="CQ103" s="223" t="str">
        <f t="shared" ca="1" si="119"/>
        <v>-3,22468556309001-1,33570849462061i</v>
      </c>
      <c r="CR103" s="223" t="str">
        <f t="shared" ca="1" si="120"/>
        <v>-3,31420895036235-1,09486674839493i</v>
      </c>
      <c r="CS103" s="223" t="str">
        <f t="shared" ca="1" si="121"/>
        <v>-3,38577235218093-0,848091824397583i</v>
      </c>
      <c r="CT103" s="223" t="str">
        <f t="shared" ca="1" si="122"/>
        <v>-3,43898796027086-0,596721017322887i</v>
      </c>
      <c r="CU103" s="223" t="str">
        <f t="shared" ca="1" si="123"/>
        <v>-3,47356739464115-0,34211652735388i</v>
      </c>
      <c r="CV103" s="223" t="str">
        <f t="shared" ca="1" si="124"/>
        <v>-3,48932326634091-0,0856580782812725i</v>
      </c>
      <c r="CW103" s="223" t="str">
        <f t="shared" ca="1" si="125"/>
        <v>-3,48617019293625+0,171264559339185i</v>
      </c>
      <c r="CX103" s="223" t="str">
        <f t="shared" ca="1" si="126"/>
        <v>-3,46412526120516+0,427259099473769i</v>
      </c>
      <c r="CY103" s="223" t="str">
        <f t="shared" ca="1" si="127"/>
        <v>-3,4233079345427+0,680938285529462i</v>
      </c>
      <c r="CZ103" s="223" t="str">
        <f t="shared" ca="1" si="128"/>
        <v>-3,3639394055786+0,930927408017591i</v>
      </c>
      <c r="DA103" s="223" t="str">
        <f t="shared" ca="1" si="129"/>
        <v>-3,28634139751514+1,17587175422368i</v>
      </c>
      <c r="DB103" s="223" t="str">
        <f t="shared" ca="1" si="130"/>
        <v>-3,19093442068132+1,41444394951303i</v>
      </c>
      <c r="DC103" s="223" t="str">
        <f t="shared" ca="1" si="131"/>
        <v>-3,07823549375091+1,64535115048884i</v>
      </c>
      <c r="DD103" s="223" t="str">
        <f t="shared" ca="1" si="132"/>
        <v>-2,94885534197347+1,86734205102261i</v>
      </c>
      <c r="DE103" s="223" t="str">
        <f t="shared" ca="1" si="133"/>
        <v>-2,80349508760134+2,07921366319049i</v>
      </c>
      <c r="DF103" s="223" t="str">
        <f t="shared" ca="1" si="134"/>
        <v>-2,64294245044733+2,27981783636901i</v>
      </c>
      <c r="DG103" s="223" t="str">
        <f t="shared" ca="1" si="135"/>
        <v>-2,46806747916289+2,46806747916287i</v>
      </c>
      <c r="DH103" s="223" t="str">
        <f t="shared" ca="1" si="136"/>
        <v>-2,27981783636901+2,64294245044733i</v>
      </c>
      <c r="DI103" s="223" t="str">
        <f t="shared" ca="1" si="137"/>
        <v>-2,07921366319048+2,80349508760134i</v>
      </c>
      <c r="DJ103" s="223" t="str">
        <f t="shared" ca="1" si="138"/>
        <v>-1,86734205102261+2,94885534197347i</v>
      </c>
      <c r="DK103" s="223" t="str">
        <f t="shared" ca="1" si="139"/>
        <v>-1,64535115048884+3,07823549375091i</v>
      </c>
      <c r="DL103" s="223" t="str">
        <f t="shared" ca="1" si="140"/>
        <v>-1,41444394951303+3,19093442068132i</v>
      </c>
      <c r="DM103" s="223" t="str">
        <f t="shared" ca="1" si="141"/>
        <v>-1,17587175422368+3,28634139751514i</v>
      </c>
      <c r="DN103" s="223" t="str">
        <f t="shared" ca="1" si="142"/>
        <v>-0,930927408017591+3,3639394055786i</v>
      </c>
      <c r="DO103" s="223" t="str">
        <f t="shared" ca="1" si="143"/>
        <v>-0,680938285529462+3,4233079345427i</v>
      </c>
      <c r="DP103" s="223" t="str">
        <f t="shared" ca="1" si="144"/>
        <v>-0,427259099473769+3,46412526120516i</v>
      </c>
      <c r="DQ103" s="223" t="str">
        <f t="shared" ca="1" si="145"/>
        <v>-0,171264559339184+3,48617019293625i</v>
      </c>
      <c r="DR103" s="223" t="str">
        <f t="shared" ca="1" si="146"/>
        <v>0,0856580782812736+3,48932326634091i</v>
      </c>
      <c r="DS103" s="223" t="str">
        <f t="shared" ca="1" si="147"/>
        <v>0,342116527353881+3,47356739464115i</v>
      </c>
      <c r="DT103" s="223" t="str">
        <f t="shared" ca="1" si="148"/>
        <v>0,596721017322887+3,43898796027086i</v>
      </c>
      <c r="DU103" s="223" t="str">
        <f t="shared" ca="1" si="149"/>
        <v>0,848091824397583+3,38577235218093i</v>
      </c>
      <c r="DV103" s="223" t="str">
        <f t="shared" ca="1" si="150"/>
        <v>1,09486674839493+3,31420895036235i</v>
      </c>
      <c r="DW103" s="223" t="str">
        <f t="shared" ca="1" si="151"/>
        <v>1,33570849462061+3,22468556309001i</v>
      </c>
      <c r="DX103" s="223" t="str">
        <f t="shared" ca="1" si="152"/>
        <v>1,56931192078466+3,11768732535608i</v>
      </c>
      <c r="DY103" s="223" t="str">
        <f t="shared" ca="1" si="153"/>
        <v>1,79441110968068+2,99379406988145i</v>
      </c>
      <c r="DZ103" s="223" t="str">
        <f t="shared" ca="1" si="154"/>
        <v>2,00978622930086+2,85367718495198i</v>
      </c>
      <c r="EA103" s="223" t="str">
        <f t="shared" ca="1" si="155"/>
        <v>2,21427014321131+2,69809597610718i</v>
      </c>
      <c r="EB103" s="223" t="str">
        <f t="shared" ca="1" si="156"/>
        <v>2,40675473536554+2,52789355139776i</v>
      </c>
      <c r="EC103" s="223" t="str">
        <f t="shared" ca="1" si="157"/>
        <v>2,58619691508129+2,34399225250998i</v>
      </c>
      <c r="ED103" s="223" t="str">
        <f t="shared" ca="1" si="158"/>
        <v>2,75162426963934+2,14738865651624i</v>
      </c>
      <c r="EE103" s="223" t="str">
        <f t="shared" ca="1" si="159"/>
        <v>2,90214033387227+1,93914817533745i</v>
      </c>
      <c r="EF103" s="223" t="str">
        <f t="shared" ca="1" si="160"/>
        <v>3,03692944818691+1,72039928218363i</v>
      </c>
      <c r="EG103" s="223" t="str">
        <f t="shared" ca="1" si="161"/>
        <v>3,15526117869431+1,49232739625975i</v>
      </c>
      <c r="EH103" s="223" t="str">
        <f t="shared" ca="1" si="162"/>
        <v>3,25649427549428+1,25616845887637i</v>
      </c>
      <c r="EI103" s="223" t="str">
        <f t="shared" ca="1" si="163"/>
        <v>3,34008014766414+1,01320223577662i</v>
      </c>
      <c r="EJ103" s="223" t="str">
        <f t="shared" ca="1" si="164"/>
        <v>3,40556583612051+0,764745381974718i</v>
      </c>
      <c r="EK103" s="223" t="str">
        <f t="shared" ca="1" si="165"/>
        <v>3,4525964682438+0,512144306688348i</v>
      </c>
      <c r="EL103" s="223" t="str">
        <f t="shared" ca="1" si="166"/>
        <v>3,48091718096367+0,256767877030509i</v>
      </c>
      <c r="EM103" s="223" t="str">
        <f t="shared" ca="1" si="167"/>
        <v>3,49037450188412+1,28286807841073E-15i</v>
      </c>
      <c r="EN103" s="223"/>
      <c r="EO103" s="223"/>
      <c r="EP103" s="223"/>
    </row>
    <row r="104" spans="1:146" ht="15.75" thickBot="1">
      <c r="A104" s="257">
        <f t="shared" si="168"/>
        <v>7.8125000000000002E-5</v>
      </c>
      <c r="B104" s="256">
        <v>4</v>
      </c>
      <c r="C104" s="230">
        <f t="shared" si="169"/>
        <v>800</v>
      </c>
      <c r="D104" s="229">
        <f t="shared" si="170"/>
        <v>5026.5482457436692</v>
      </c>
      <c r="E104" s="229" t="str">
        <f t="shared" si="171"/>
        <v>5026.54824574367i</v>
      </c>
      <c r="F104" s="229" t="str">
        <f t="shared" si="172"/>
        <v>-5,17322534991494E-32+3,21618524825261E-29i</v>
      </c>
      <c r="G104" s="229" t="str">
        <f t="shared" si="173"/>
        <v>-2,462132403643+0,131313728194684i</v>
      </c>
      <c r="H104" s="229" t="str">
        <f t="shared" si="38"/>
        <v>1,00000000211879E-14-6,21698996452714E-12i</v>
      </c>
      <c r="I104" s="229" t="str">
        <f t="shared" si="174"/>
        <v>-1,00000000211879E-14+6,21698996452714E-12i</v>
      </c>
      <c r="J104" s="255" t="str">
        <f ca="1">IMPRODUCT(1/N_FFT2,S100)</f>
        <v>0,0155903437537758-0,0000532807023689172i</v>
      </c>
      <c r="K104" s="254" t="str">
        <f t="shared" ca="1" si="175"/>
        <v>1,75342154062431E-16+9,69255434677773E-14i</v>
      </c>
      <c r="M104" s="258"/>
      <c r="N104" s="246">
        <f t="shared" ca="1" si="176"/>
        <v>4.5096424468093055</v>
      </c>
      <c r="O104" s="223">
        <f t="shared" ca="1" si="39"/>
        <v>-3.4903575531906945</v>
      </c>
      <c r="P104" s="223" t="str">
        <f t="shared" ca="1" si="40"/>
        <v>-3,47355052756032+0,342114866091434i</v>
      </c>
      <c r="Q104" s="223" t="str">
        <f t="shared" ca="1" si="41"/>
        <v>-3,42329131151367+0,680934979003397i</v>
      </c>
      <c r="R104" s="223" t="str">
        <f t="shared" ca="1" si="42"/>
        <v>-3,34006392877575+1,01319731583063i</v>
      </c>
      <c r="S104" s="223" t="str">
        <f t="shared" ca="1" si="43"/>
        <v>-3,22466990453906+1,33570200863643i</v>
      </c>
      <c r="T104" s="223" t="str">
        <f t="shared" ca="1" si="44"/>
        <v>-3,07822054633777+1,64534316093006i</v>
      </c>
      <c r="U104" s="223" t="str">
        <f t="shared" ca="1" si="45"/>
        <v>-2,90212624154873+1,93913875914788i</v>
      </c>
      <c r="V104" s="223" t="str">
        <f t="shared" ca="1" si="46"/>
        <v>-2,69808287458999+2,21425939107403i</v>
      </c>
      <c r="W104" s="223" t="str">
        <f t="shared" ca="1" si="47"/>
        <v>-2,46805549462683+2,46805549462682i</v>
      </c>
      <c r="X104" s="223" t="str">
        <f t="shared" ca="1" si="48"/>
        <v>-2,21425939107403+2,69808287458999i</v>
      </c>
      <c r="Y104" s="223" t="str">
        <f t="shared" ca="1" si="49"/>
        <v>-1,93913875914789+2,90212624154873i</v>
      </c>
      <c r="Z104" s="223" t="str">
        <f t="shared" ca="1" si="50"/>
        <v>-1,64534316093007+3,07822054633776i</v>
      </c>
      <c r="AA104" s="223" t="str">
        <f t="shared" ca="1" si="51"/>
        <v>-1,33570200863644+3,22466990453905i</v>
      </c>
      <c r="AB104" s="223" t="str">
        <f t="shared" ca="1" si="52"/>
        <v>-1,01319731583065+3,34006392877575i</v>
      </c>
      <c r="AC104" s="223" t="str">
        <f t="shared" ca="1" si="53"/>
        <v>-0,680934979003415+3,42329131151367i</v>
      </c>
      <c r="AD104" s="223" t="str">
        <f t="shared" ca="1" si="54"/>
        <v>-0,342114866091418+3,47355052756032i</v>
      </c>
      <c r="AE104" s="223" t="str">
        <f t="shared" ca="1" si="55"/>
        <v>1,21864307149567E-14+3,49035755319069i</v>
      </c>
      <c r="AF104" s="223" t="str">
        <f t="shared" ca="1" si="56"/>
        <v>0,342114866091442+3,47355052756032i</v>
      </c>
      <c r="AG104" s="223" t="str">
        <f t="shared" ca="1" si="57"/>
        <v>0,680934979003401+3,42329131151367i</v>
      </c>
      <c r="AH104" s="223" t="str">
        <f t="shared" ca="1" si="58"/>
        <v>1,01319731583064+3,34006392877575i</v>
      </c>
      <c r="AI104" s="223" t="str">
        <f t="shared" ca="1" si="59"/>
        <v>1,33570200863643+3,22466990453906i</v>
      </c>
      <c r="AJ104" s="223" t="str">
        <f t="shared" ca="1" si="60"/>
        <v>1,64534316093006+3,07822054633777i</v>
      </c>
      <c r="AK104" s="223" t="str">
        <f t="shared" ca="1" si="61"/>
        <v>1,93913875914787+2,90212624154873i</v>
      </c>
      <c r="AL104" s="223" t="str">
        <f t="shared" ca="1" si="62"/>
        <v>2,21425939107402+2,69808287459i</v>
      </c>
      <c r="AM104" s="223" t="str">
        <f t="shared" ca="1" si="63"/>
        <v>2,46805549462681+2,46805549462684i</v>
      </c>
      <c r="AN104" s="223" t="str">
        <f t="shared" ca="1" si="64"/>
        <v>2,69808287459+2,21425939107402i</v>
      </c>
      <c r="AO104" s="223" t="str">
        <f t="shared" ca="1" si="65"/>
        <v>2,90212624154873+1,93913875914787i</v>
      </c>
      <c r="AP104" s="223" t="str">
        <f t="shared" ca="1" si="66"/>
        <v>3,07822054633777+1,64534316093006i</v>
      </c>
      <c r="AQ104" s="223" t="str">
        <f t="shared" ca="1" si="67"/>
        <v>3,22466990453906+1,33570200863643i</v>
      </c>
      <c r="AR104" s="223" t="str">
        <f t="shared" ca="1" si="68"/>
        <v>3,22466990453906+1,33570200863643i</v>
      </c>
      <c r="AS104" s="223" t="str">
        <f t="shared" ca="1" si="69"/>
        <v>3,42329131151367+0,680934979003401i</v>
      </c>
      <c r="AT104" s="223" t="str">
        <f t="shared" ca="1" si="70"/>
        <v>3,47355052756032+0,342114866091441i</v>
      </c>
      <c r="AU104" s="223" t="str">
        <f t="shared" ca="1" si="71"/>
        <v>3,49035755319069+1,12778315115716E-14i</v>
      </c>
      <c r="AV104" s="223" t="str">
        <f t="shared" ca="1" si="72"/>
        <v>3,47355052756032-0,342114866091419i</v>
      </c>
      <c r="AW104" s="223" t="str">
        <f t="shared" ca="1" si="73"/>
        <v>3,42329131151367-0,680934979003415i</v>
      </c>
      <c r="AX104" s="223" t="str">
        <f t="shared" ca="1" si="74"/>
        <v>3,34006392877575-1,01319731583065i</v>
      </c>
      <c r="AY104" s="223" t="str">
        <f t="shared" ca="1" si="75"/>
        <v>3,22466990453905-1,33570200863644i</v>
      </c>
      <c r="AZ104" s="223" t="str">
        <f t="shared" ca="1" si="76"/>
        <v>3,07822054633776-1,64534316093007i</v>
      </c>
      <c r="BA104" s="223" t="str">
        <f t="shared" ca="1" si="77"/>
        <v>2,90212624154873-1,93913875914789i</v>
      </c>
      <c r="BB104" s="223" t="str">
        <f t="shared" ca="1" si="78"/>
        <v>2,69808287458999-2,21425939107403i</v>
      </c>
      <c r="BC104" s="223" t="str">
        <f t="shared" ca="1" si="79"/>
        <v>2,46805549462683-2,46805549462682i</v>
      </c>
      <c r="BD104" s="223" t="str">
        <f t="shared" ca="1" si="80"/>
        <v>2,21425939107404-2,69808287458999i</v>
      </c>
      <c r="BE104" s="223" t="str">
        <f t="shared" ca="1" si="81"/>
        <v>1,93913875914789-2,90212624154872i</v>
      </c>
      <c r="BF104" s="223" t="str">
        <f t="shared" ca="1" si="82"/>
        <v>1,64534316093008-3,07822054633776i</v>
      </c>
      <c r="BG104" s="223" t="str">
        <f t="shared" ca="1" si="83"/>
        <v>1,33570200863641-3,22466990453907i</v>
      </c>
      <c r="BH104" s="223" t="str">
        <f t="shared" ca="1" si="84"/>
        <v>1,01319731583062-3,34006392877576i</v>
      </c>
      <c r="BI104" s="223" t="str">
        <f t="shared" ca="1" si="85"/>
        <v>0,68093497900339-3,42329131151367i</v>
      </c>
      <c r="BJ104" s="223" t="str">
        <f t="shared" ca="1" si="86"/>
        <v>0,342114866091431-3,47355052756032i</v>
      </c>
      <c r="BK104" s="223" t="str">
        <f t="shared" ca="1" si="87"/>
        <v>6,41430924505532E-16-3,49035755319069i</v>
      </c>
      <c r="BL104" s="223" t="str">
        <f t="shared" ca="1" si="88"/>
        <v>-0,342114866091432-3,47355052756032i</v>
      </c>
      <c r="BM104" s="223" t="str">
        <f t="shared" ca="1" si="89"/>
        <v>-0,680934979003394-3,42329131151367i</v>
      </c>
      <c r="BN104" s="223" t="str">
        <f t="shared" ca="1" si="90"/>
        <v>-1,01319731583062-3,34006392877576i</v>
      </c>
      <c r="BO104" s="223" t="str">
        <f t="shared" ca="1" si="91"/>
        <v>-1,33570200863642-3,22466990453906i</v>
      </c>
      <c r="BP104" s="223" t="str">
        <f t="shared" ca="1" si="92"/>
        <v>-1,64534316093005-3,07822054633778i</v>
      </c>
      <c r="BQ104" s="223" t="str">
        <f t="shared" ca="1" si="93"/>
        <v>-1,9391387591479-2,90212624154872i</v>
      </c>
      <c r="BR104" s="223" t="str">
        <f t="shared" ca="1" si="94"/>
        <v>-2,21425939107404-2,69808287458999i</v>
      </c>
      <c r="BS104" s="223" t="str">
        <f t="shared" ca="1" si="95"/>
        <v>-2,46805549462683-2,46805549462682i</v>
      </c>
      <c r="BT104" s="223" t="str">
        <f t="shared" ca="1" si="96"/>
        <v>-2,69808287459-2,21425939107403i</v>
      </c>
      <c r="BU104" s="223" t="str">
        <f t="shared" ca="1" si="97"/>
        <v>-2,90212624154873-1,93913875914788i</v>
      </c>
      <c r="BV104" s="223" t="str">
        <f t="shared" ca="1" si="98"/>
        <v>-3,07822054633776-1,64534316093007i</v>
      </c>
      <c r="BW104" s="223" t="str">
        <f t="shared" ca="1" si="99"/>
        <v>-3,22466990453905-1,33570200863644i</v>
      </c>
      <c r="BX104" s="223" t="str">
        <f t="shared" ca="1" si="100"/>
        <v>-3,34006392877575-1,01319731583065i</v>
      </c>
      <c r="BY104" s="223" t="str">
        <f t="shared" ca="1" si="101"/>
        <v>-3,42329131151367-0,680934979003411i</v>
      </c>
      <c r="BZ104" s="223" t="str">
        <f t="shared" ca="1" si="102"/>
        <v>-3,47355052756032-0,342114866091418i</v>
      </c>
      <c r="CA104" s="223" t="str">
        <f t="shared" ca="1" si="103"/>
        <v>-3,49035755319069+1,15449997904512E-14i</v>
      </c>
      <c r="CB104" s="223" t="str">
        <f t="shared" ca="1" si="104"/>
        <v>-3,47355052756032+0,342114866091441i</v>
      </c>
      <c r="CC104" s="223" t="str">
        <f t="shared" ca="1" si="105"/>
        <v>-3,42329131151367+0,680934979003404i</v>
      </c>
      <c r="CD104" s="223" t="str">
        <f t="shared" ca="1" si="106"/>
        <v>-3,34006392877575+1,01319731583064i</v>
      </c>
      <c r="CE104" s="223" t="str">
        <f t="shared" ca="1" si="107"/>
        <v>-3,22466990453906+1,33570200863643i</v>
      </c>
      <c r="CF104" s="223" t="str">
        <f t="shared" ca="1" si="108"/>
        <v>-3,07822054633777+1,64534316093006i</v>
      </c>
      <c r="CG104" s="223" t="str">
        <f t="shared" ca="1" si="109"/>
        <v>-2,90212624154873+1,93913875914787i</v>
      </c>
      <c r="CH104" s="223" t="str">
        <f t="shared" ca="1" si="110"/>
        <v>-2,69808287459+2,21425939107402i</v>
      </c>
      <c r="CI104" s="223" t="str">
        <f t="shared" ca="1" si="111"/>
        <v>-2,46805549462684+2,46805549462681i</v>
      </c>
      <c r="CJ104" s="223" t="str">
        <f t="shared" ca="1" si="112"/>
        <v>-2,21425939107402+2,69808287459i</v>
      </c>
      <c r="CK104" s="223" t="str">
        <f t="shared" ca="1" si="113"/>
        <v>-1,93913875914787+2,90212624154873i</v>
      </c>
      <c r="CL104" s="223" t="str">
        <f t="shared" ca="1" si="114"/>
        <v>-1,64534316093006+3,07822054633777i</v>
      </c>
      <c r="CM104" s="223" t="str">
        <f t="shared" ca="1" si="115"/>
        <v>-1,33570200863643+3,22466990453906i</v>
      </c>
      <c r="CN104" s="223" t="str">
        <f t="shared" ca="1" si="116"/>
        <v>-1,01319731583064+3,34006392877575i</v>
      </c>
      <c r="CO104" s="223" t="str">
        <f t="shared" ca="1" si="117"/>
        <v>-0,680934979003404+3,42329131151367i</v>
      </c>
      <c r="CP104" s="223" t="str">
        <f t="shared" ca="1" si="118"/>
        <v>-0,34211486609144+3,47355052756032i</v>
      </c>
      <c r="CQ104" s="223" t="str">
        <f t="shared" ca="1" si="119"/>
        <v>-1,03692323081865E-14+3,49035755319069i</v>
      </c>
      <c r="CR104" s="223" t="str">
        <f t="shared" ca="1" si="120"/>
        <v>0,342114866091419+3,47355052756032i</v>
      </c>
      <c r="CS104" s="223" t="str">
        <f t="shared" ca="1" si="121"/>
        <v>0,680934979003383+3,42329131151367i</v>
      </c>
      <c r="CT104" s="223" t="str">
        <f t="shared" ca="1" si="122"/>
        <v>1,01319731583065+3,34006392877575i</v>
      </c>
      <c r="CU104" s="223" t="str">
        <f t="shared" ca="1" si="123"/>
        <v>1,33570200863644+3,22466990453905i</v>
      </c>
      <c r="CV104" s="223" t="str">
        <f t="shared" ca="1" si="124"/>
        <v>1,64534316093007+3,07822054633776i</v>
      </c>
      <c r="CW104" s="223" t="str">
        <f t="shared" ca="1" si="125"/>
        <v>1,93913875914789+2,90212624154873i</v>
      </c>
      <c r="CX104" s="223" t="str">
        <f t="shared" ca="1" si="126"/>
        <v>2,21425939107403+2,69808287459i</v>
      </c>
      <c r="CY104" s="223" t="str">
        <f t="shared" ca="1" si="127"/>
        <v>2,46805549462682+2,46805549462683i</v>
      </c>
      <c r="CZ104" s="223" t="str">
        <f t="shared" ca="1" si="128"/>
        <v>2,69808287458999+2,21425939107404i</v>
      </c>
      <c r="DA104" s="223" t="str">
        <f t="shared" ca="1" si="129"/>
        <v>2,90212624154872+1,93913875914789i</v>
      </c>
      <c r="DB104" s="223" t="str">
        <f t="shared" ca="1" si="130"/>
        <v>3,07822054633776+1,64534316093008i</v>
      </c>
      <c r="DC104" s="223" t="str">
        <f t="shared" ca="1" si="131"/>
        <v>3,22466990453905+1,33570200863645i</v>
      </c>
      <c r="DD104" s="223" t="str">
        <f t="shared" ca="1" si="132"/>
        <v>3,34006392877576+1,01319731583062i</v>
      </c>
      <c r="DE104" s="223" t="str">
        <f t="shared" ca="1" si="133"/>
        <v>3,42329131151367+0,68093497900339i</v>
      </c>
      <c r="DF104" s="223" t="str">
        <f t="shared" ca="1" si="134"/>
        <v>3,47355052756032+0,342114866091428i</v>
      </c>
      <c r="DG104" s="223" t="str">
        <f t="shared" ca="1" si="135"/>
        <v>3,49035755319069+1,28286184901106E-15i</v>
      </c>
      <c r="DH104" s="223" t="str">
        <f t="shared" ca="1" si="136"/>
        <v>3,47355052756032-0,342114866091432i</v>
      </c>
      <c r="DI104" s="223" t="str">
        <f t="shared" ca="1" si="137"/>
        <v>3,42329131151367-0,680934979003394i</v>
      </c>
      <c r="DJ104" s="223" t="str">
        <f t="shared" ca="1" si="138"/>
        <v>3,34006392877576-1,01319731583062i</v>
      </c>
      <c r="DK104" s="223" t="str">
        <f t="shared" ca="1" si="139"/>
        <v>3,22466990453906-1,33570200863642i</v>
      </c>
      <c r="DL104" s="223" t="str">
        <f t="shared" ca="1" si="140"/>
        <v>3,07822054633778-1,64534316093005i</v>
      </c>
      <c r="DM104" s="223" t="str">
        <f t="shared" ca="1" si="141"/>
        <v>2,90212624154866-1,93913875914798i</v>
      </c>
      <c r="DN104" s="223" t="str">
        <f t="shared" ca="1" si="142"/>
        <v>2,6980828745901-2,2142593910739i</v>
      </c>
      <c r="DO104" s="223" t="str">
        <f t="shared" ca="1" si="143"/>
        <v>2,46805549462689-2,46805549462676i</v>
      </c>
      <c r="DP104" s="223" t="str">
        <f t="shared" ca="1" si="144"/>
        <v>2,21425939107405-2,69808287458997i</v>
      </c>
      <c r="DQ104" s="223" t="str">
        <f t="shared" ca="1" si="145"/>
        <v>1,93913875914785-2,90212624154875i</v>
      </c>
      <c r="DR104" s="223" t="str">
        <f t="shared" ca="1" si="146"/>
        <v>1,64534316092997-3,07822054633782i</v>
      </c>
      <c r="DS104" s="223" t="str">
        <f t="shared" ca="1" si="147"/>
        <v>1,33570200863628-3,22466990453912i</v>
      </c>
      <c r="DT104" s="223" t="str">
        <f t="shared" ca="1" si="148"/>
        <v>1,01319731583075-3,34006392877572i</v>
      </c>
      <c r="DU104" s="223" t="str">
        <f t="shared" ca="1" si="149"/>
        <v>0,680934979003446-3,42329131151366i</v>
      </c>
      <c r="DV104" s="223" t="str">
        <f t="shared" ca="1" si="150"/>
        <v>0,342114866091416-3,47355052756032i</v>
      </c>
      <c r="DW104" s="223" t="str">
        <f t="shared" ca="1" si="151"/>
        <v>-8,53050150046971E-14-3,49035755319069i</v>
      </c>
      <c r="DX104" s="223" t="str">
        <f t="shared" ca="1" si="152"/>
        <v>-0,34211486609158-3,47355052756031i</v>
      </c>
      <c r="DY104" s="223" t="str">
        <f t="shared" ca="1" si="153"/>
        <v>-0,680934979003268-3,4232913115137i</v>
      </c>
      <c r="DZ104" s="223" t="str">
        <f t="shared" ca="1" si="154"/>
        <v>-1,01319731583057-3,34006392877577i</v>
      </c>
      <c r="EA104" s="223" t="str">
        <f t="shared" ca="1" si="155"/>
        <v>-1,33570200863643-3,22466990453906i</v>
      </c>
      <c r="EB104" s="223" t="str">
        <f t="shared" ca="1" si="156"/>
        <v>-1,64534316093013-3,07822054633774i</v>
      </c>
      <c r="EC104" s="223" t="str">
        <f t="shared" ca="1" si="157"/>
        <v>-1,93913875914799-2,90212624154866i</v>
      </c>
      <c r="ED104" s="223" t="str">
        <f t="shared" ca="1" si="158"/>
        <v>-2,21425939107391-2,69808287459009i</v>
      </c>
      <c r="EE104" s="223" t="str">
        <f t="shared" ca="1" si="159"/>
        <v>-2,46805549462676-2,46805549462689i</v>
      </c>
      <c r="EF104" s="223" t="str">
        <f t="shared" ca="1" si="160"/>
        <v>-2,69808287458998-2,21425939107405i</v>
      </c>
      <c r="EG104" s="223" t="str">
        <f t="shared" ca="1" si="161"/>
        <v>-2,90212624154875-1,93913875914784i</v>
      </c>
      <c r="EH104" s="223" t="str">
        <f t="shared" ca="1" si="162"/>
        <v>-3,07822054633782-1,64534316092997i</v>
      </c>
      <c r="EI104" s="223" t="str">
        <f t="shared" ca="1" si="163"/>
        <v>-3,22466990453899-1,33570200863659i</v>
      </c>
      <c r="EJ104" s="223" t="str">
        <f t="shared" ca="1" si="164"/>
        <v>-3,34006392877572-1,01319731583074i</v>
      </c>
      <c r="EK104" s="223" t="str">
        <f t="shared" ca="1" si="165"/>
        <v>-3,42329131151366-0,680934979003436i</v>
      </c>
      <c r="EL104" s="223" t="str">
        <f t="shared" ca="1" si="166"/>
        <v>-3,47355052756032-0,342114866091404i</v>
      </c>
      <c r="EM104" s="223" t="str">
        <f t="shared" ca="1" si="167"/>
        <v>-3,49035755319069+9,74914457196539E-14i</v>
      </c>
      <c r="EN104" s="223"/>
      <c r="EO104" s="223"/>
      <c r="EP104" s="223"/>
    </row>
    <row r="105" spans="1:146" ht="15.75" thickBot="1">
      <c r="A105" s="257">
        <f t="shared" si="168"/>
        <v>9.7656250000000005E-5</v>
      </c>
      <c r="B105" s="256">
        <v>5</v>
      </c>
      <c r="C105" s="230">
        <f t="shared" si="169"/>
        <v>1000</v>
      </c>
      <c r="D105" s="229">
        <f t="shared" si="170"/>
        <v>6283.1853071795858</v>
      </c>
      <c r="E105" s="229" t="str">
        <f t="shared" si="171"/>
        <v>6283.18530717959i</v>
      </c>
      <c r="F105" s="229" t="str">
        <f t="shared" si="172"/>
        <v>-3,31086283042411E-32+1,64668684710534E-29i</v>
      </c>
      <c r="G105" s="229" t="str">
        <f t="shared" si="173"/>
        <v>-2,458210422823+0,163880694855289i</v>
      </c>
      <c r="H105" s="229" t="str">
        <f t="shared" si="38"/>
        <v>1,00000000135603E-14-4,97359197162172E-12i</v>
      </c>
      <c r="I105" s="229" t="str">
        <f t="shared" si="174"/>
        <v>-1,00000000135603E-14+4,97359197162172E-12i</v>
      </c>
      <c r="J105" s="255" t="str">
        <f ca="1">IMPRODUCT(1/N_FFT2,T100)</f>
        <v>-0,423192834140723-0,000976521376562363i</v>
      </c>
      <c r="K105" s="254" t="str">
        <f t="shared" ca="1" si="175"/>
        <v>9,08874722573341E-15-2,10477871711636E-12i</v>
      </c>
      <c r="M105" s="258"/>
      <c r="N105" s="246">
        <f t="shared" ca="1" si="176"/>
        <v>4.5096647152262257</v>
      </c>
      <c r="O105" s="223">
        <f t="shared" ca="1" si="39"/>
        <v>-3.4903352847737743</v>
      </c>
      <c r="P105" s="223" t="str">
        <f t="shared" ca="1" si="40"/>
        <v>-3,46408633902573+0,427254298880806i</v>
      </c>
      <c r="Q105" s="223" t="str">
        <f t="shared" ca="1" si="41"/>
        <v>-3,38573431035824+0,848082295417042i</v>
      </c>
      <c r="R105" s="223" t="str">
        <f t="shared" ca="1" si="42"/>
        <v>-3,25645768621273+1,25615434483302i</v>
      </c>
      <c r="S105" s="223" t="str">
        <f t="shared" ca="1" si="43"/>
        <v>-3,07820090734736+1,64533266367099i</v>
      </c>
      <c r="T105" s="223" t="str">
        <f t="shared" ca="1" si="44"/>
        <v>-2,85364512163815+2,00976364776748i</v>
      </c>
      <c r="U105" s="223" t="str">
        <f t="shared" ca="1" si="45"/>
        <v>-2,58616785711925+2,34396591590835i</v>
      </c>
      <c r="V105" s="223" t="str">
        <f t="shared" ca="1" si="46"/>
        <v>-2,27979222081757+2,64291275490443i</v>
      </c>
      <c r="W105" s="223" t="str">
        <f t="shared" ca="1" si="47"/>
        <v>-1,93912638747831+2,90210772603674i</v>
      </c>
      <c r="X105" s="223" t="str">
        <f t="shared" ca="1" si="48"/>
        <v>-1,56929428832753+3,1176522956801i</v>
      </c>
      <c r="Y105" s="223" t="str">
        <f t="shared" ca="1" si="49"/>
        <v>-1,17585854237714+3,28630447287763i</v>
      </c>
      <c r="Z105" s="223" t="str">
        <f t="shared" ca="1" si="50"/>
        <v>-0,76473678945723+3,4055275719024i</v>
      </c>
      <c r="AA105" s="223" t="str">
        <f t="shared" ca="1" si="51"/>
        <v>-0,342112683404872+3,47352836637191i</v>
      </c>
      <c r="AB105" s="223" t="str">
        <f t="shared" ca="1" si="52"/>
        <v>0,0856571158452285+3,48928406104202i</v>
      </c>
      <c r="AC105" s="223" t="str">
        <f t="shared" ca="1" si="53"/>
        <v>0,512138552343154+3,45255767559945i</v>
      </c>
      <c r="AD105" s="223" t="str">
        <f t="shared" ca="1" si="54"/>
        <v>0,93091694831395+3,36390160906627i</v>
      </c>
      <c r="AE105" s="223" t="str">
        <f t="shared" ca="1" si="55"/>
        <v>1,33569348688221+3,22464933120444i</v>
      </c>
      <c r="AF105" s="223" t="str">
        <f t="shared" ca="1" si="56"/>
        <v>1,72037995214081+3,03689532588939i</v>
      </c>
      <c r="AG105" s="223" t="str">
        <f t="shared" ca="1" si="57"/>
        <v>2,07919030158512+2,80346358812294i</v>
      </c>
      <c r="AH105" s="223" t="str">
        <f t="shared" ca="1" si="58"/>
        <v>2,4067276935779+2,52786514851999i</v>
      </c>
      <c r="AI105" s="223" t="str">
        <f t="shared" ca="1" si="59"/>
        <v>2,69806566087094+2,21424526413988i</v>
      </c>
      <c r="AJ105" s="223" t="str">
        <f t="shared" ca="1" si="60"/>
        <v>2,94882220925798+1,86732106996192i</v>
      </c>
      <c r="AK105" s="223" t="str">
        <f t="shared" ca="1" si="61"/>
        <v>3,15522572684646+1,49231062878446i</v>
      </c>
      <c r="AL105" s="223" t="str">
        <f t="shared" ca="1" si="62"/>
        <v>3,31417171261092+1,0948544467035i</v>
      </c>
      <c r="AM105" s="223" t="str">
        <f t="shared" ca="1" si="63"/>
        <v>3,42326947097813+0,680930634650773i</v>
      </c>
      <c r="AN105" s="223" t="str">
        <f t="shared" ca="1" si="64"/>
        <v>3,48087807011378+0,256764992040913i</v>
      </c>
      <c r="AO105" s="223" t="str">
        <f t="shared" ca="1" si="65"/>
        <v>3,48613102306463-0,171262635046762i</v>
      </c>
      <c r="AP105" s="223" t="str">
        <f t="shared" ca="1" si="66"/>
        <v>3,43894932052884-0,59671431269163i</v>
      </c>
      <c r="AQ105" s="223" t="str">
        <f t="shared" ca="1" si="67"/>
        <v>3,34004261922939-1,01319085165043i</v>
      </c>
      <c r="AR105" s="223" t="str">
        <f t="shared" ca="1" si="68"/>
        <v>3,34004261922939-1,01319085165043i</v>
      </c>
      <c r="AS105" s="223" t="str">
        <f t="shared" ca="1" si="69"/>
        <v>2,99376043224391-1,79439094805663i</v>
      </c>
      <c r="AT105" s="223" t="str">
        <f t="shared" ca="1" si="70"/>
        <v>2,7515933529705-2,14736452891106i</v>
      </c>
      <c r="AU105" s="223" t="str">
        <f t="shared" ca="1" si="71"/>
        <v>2,46803974847822-2,46803974847821i</v>
      </c>
      <c r="AV105" s="223" t="str">
        <f t="shared" ca="1" si="72"/>
        <v>2,14736452891106-2,75159335297049i</v>
      </c>
      <c r="AW105" s="223" t="str">
        <f t="shared" ca="1" si="73"/>
        <v>1,79439094805664-2,99376043224391i</v>
      </c>
      <c r="AX105" s="223" t="str">
        <f t="shared" ca="1" si="74"/>
        <v>1,41442805711972-3,19089856801644i</v>
      </c>
      <c r="AY105" s="223" t="str">
        <f t="shared" ca="1" si="75"/>
        <v>1,01319085165041-3,34004261922939i</v>
      </c>
      <c r="AZ105" s="223" t="str">
        <f t="shared" ca="1" si="76"/>
        <v>0,596714312691641-3,43894932052884i</v>
      </c>
      <c r="BA105" s="223" t="str">
        <f t="shared" ca="1" si="77"/>
        <v>0,171262635046772-3,48613102306463i</v>
      </c>
      <c r="BB105" s="223" t="str">
        <f t="shared" ca="1" si="78"/>
        <v>-0,256764992040902-3,48087807011378i</v>
      </c>
      <c r="BC105" s="223" t="str">
        <f t="shared" ca="1" si="79"/>
        <v>-0,680930634650766-3,42326947097814i</v>
      </c>
      <c r="BD105" s="223" t="str">
        <f t="shared" ca="1" si="80"/>
        <v>-1,09485444670349-3,31417171261092i</v>
      </c>
      <c r="BE105" s="223" t="str">
        <f t="shared" ca="1" si="81"/>
        <v>-1,49231062878445-3,15522572684646i</v>
      </c>
      <c r="BF105" s="223" t="str">
        <f t="shared" ca="1" si="82"/>
        <v>-1,86732106996194-2,94882220925797i</v>
      </c>
      <c r="BG105" s="223" t="str">
        <f t="shared" ca="1" si="83"/>
        <v>-2,2142452641399-2,69806566087093i</v>
      </c>
      <c r="BH105" s="223" t="str">
        <f t="shared" ca="1" si="84"/>
        <v>-2,52786514851999-2,40672769357791i</v>
      </c>
      <c r="BI105" s="223" t="str">
        <f t="shared" ca="1" si="85"/>
        <v>-2,80346358812294-2,07919030158514i</v>
      </c>
      <c r="BJ105" s="223" t="str">
        <f t="shared" ca="1" si="86"/>
        <v>-3,03689532588938-1,72037995214083i</v>
      </c>
      <c r="BK105" s="223" t="str">
        <f t="shared" ca="1" si="87"/>
        <v>-3,22464933120444-1,33569348688222i</v>
      </c>
      <c r="BL105" s="223" t="str">
        <f t="shared" ca="1" si="88"/>
        <v>-3,36390160906627-0,930916948313961i</v>
      </c>
      <c r="BM105" s="223" t="str">
        <f t="shared" ca="1" si="89"/>
        <v>-3,45255767559946-0,51213855234313i</v>
      </c>
      <c r="BN105" s="223" t="str">
        <f t="shared" ca="1" si="90"/>
        <v>-3,48928406104202-0,0856571158452055i</v>
      </c>
      <c r="BO105" s="223" t="str">
        <f t="shared" ca="1" si="91"/>
        <v>-3,47352836637191+0,342112683404895i</v>
      </c>
      <c r="BP105" s="223" t="str">
        <f t="shared" ca="1" si="92"/>
        <v>-3,4055275719024+0,764736789457219i</v>
      </c>
      <c r="BQ105" s="223" t="str">
        <f t="shared" ca="1" si="93"/>
        <v>-3,28630447287764+1,17585854237713i</v>
      </c>
      <c r="BR105" s="223" t="str">
        <f t="shared" ca="1" si="94"/>
        <v>-3,11765229568011+1,56929428832752i</v>
      </c>
      <c r="BS105" s="223" t="str">
        <f t="shared" ca="1" si="95"/>
        <v>-2,90210772603675+1,9391263874783i</v>
      </c>
      <c r="BT105" s="223" t="str">
        <f t="shared" ca="1" si="96"/>
        <v>-2,64291275490444+2,27979222081756i</v>
      </c>
      <c r="BU105" s="223" t="str">
        <f t="shared" ca="1" si="97"/>
        <v>-2,34396591590833+2,58616785711926i</v>
      </c>
      <c r="BV105" s="223" t="str">
        <f t="shared" ca="1" si="98"/>
        <v>-2,00976364776747+2,85364512163815i</v>
      </c>
      <c r="BW105" s="223" t="str">
        <f t="shared" ca="1" si="99"/>
        <v>-1,64533266367099+3,07820090734737i</v>
      </c>
      <c r="BX105" s="223" t="str">
        <f t="shared" ca="1" si="100"/>
        <v>-1,25615434483301+3,25645768621273i</v>
      </c>
      <c r="BY105" s="223" t="str">
        <f t="shared" ca="1" si="101"/>
        <v>-0,848082295417042+3,38573431035824i</v>
      </c>
      <c r="BZ105" s="223" t="str">
        <f t="shared" ca="1" si="102"/>
        <v>-0,427254298880813+3,46408633902573i</v>
      </c>
      <c r="CA105" s="223" t="str">
        <f t="shared" ca="1" si="103"/>
        <v>-1,03691661526753E-14+3,49033528477377i</v>
      </c>
      <c r="CB105" s="223" t="str">
        <f t="shared" ca="1" si="104"/>
        <v>0,427254298880792+3,46408633902574i</v>
      </c>
      <c r="CC105" s="223" t="str">
        <f t="shared" ca="1" si="105"/>
        <v>0,848082295417056+3,38573431035824i</v>
      </c>
      <c r="CD105" s="223" t="str">
        <f t="shared" ca="1" si="106"/>
        <v>1,25615434483303+3,25645768621273i</v>
      </c>
      <c r="CE105" s="223" t="str">
        <f t="shared" ca="1" si="107"/>
        <v>1,645332663671+3,07820090734736i</v>
      </c>
      <c r="CF105" s="223" t="str">
        <f t="shared" ca="1" si="108"/>
        <v>2,00976364776748+2,85364512163815i</v>
      </c>
      <c r="CG105" s="223" t="str">
        <f t="shared" ca="1" si="109"/>
        <v>2,34396591590835+2,58616785711925i</v>
      </c>
      <c r="CH105" s="223" t="str">
        <f t="shared" ca="1" si="110"/>
        <v>2,64291275490443+2,27979222081757i</v>
      </c>
      <c r="CI105" s="223" t="str">
        <f t="shared" ca="1" si="111"/>
        <v>2,90210772603674+1,93912638747831i</v>
      </c>
      <c r="CJ105" s="223" t="str">
        <f t="shared" ca="1" si="112"/>
        <v>3,1176522956801+1,56929428832754i</v>
      </c>
      <c r="CK105" s="223" t="str">
        <f t="shared" ca="1" si="113"/>
        <v>3,28630447287764+1,17585854237712i</v>
      </c>
      <c r="CL105" s="223" t="str">
        <f t="shared" ca="1" si="114"/>
        <v>3,40552757190241+0,764736789457205i</v>
      </c>
      <c r="CM105" s="223" t="str">
        <f t="shared" ca="1" si="115"/>
        <v>3,47352836637191+0,342112683404882i</v>
      </c>
      <c r="CN105" s="223" t="str">
        <f t="shared" ca="1" si="116"/>
        <v>3,48928406104202-0,0856571158452188i</v>
      </c>
      <c r="CO105" s="223" t="str">
        <f t="shared" ca="1" si="117"/>
        <v>3,45255767559945-0,512138552343143i</v>
      </c>
      <c r="CP105" s="223" t="str">
        <f t="shared" ca="1" si="118"/>
        <v>3,36390160906627-0,93091694831394i</v>
      </c>
      <c r="CQ105" s="223" t="str">
        <f t="shared" ca="1" si="119"/>
        <v>3,22464933120445-1,3356934868822i</v>
      </c>
      <c r="CR105" s="223" t="str">
        <f t="shared" ca="1" si="120"/>
        <v>3,03689532588939-1,72037995214081i</v>
      </c>
      <c r="CS105" s="223" t="str">
        <f t="shared" ca="1" si="121"/>
        <v>2,80346358812295-2,07919030158512i</v>
      </c>
      <c r="CT105" s="223" t="str">
        <f t="shared" ca="1" si="122"/>
        <v>2,52786514851988-2,40672769357802i</v>
      </c>
      <c r="CU105" s="223" t="str">
        <f t="shared" ca="1" si="123"/>
        <v>2,21424526413991-2,69806566087091i</v>
      </c>
      <c r="CV105" s="223" t="str">
        <f t="shared" ca="1" si="124"/>
        <v>1,86732106996181-2,94882220925805i</v>
      </c>
      <c r="CW105" s="223" t="str">
        <f t="shared" ca="1" si="125"/>
        <v>1,4923106287845-3,15522572684644i</v>
      </c>
      <c r="CX105" s="223" t="str">
        <f t="shared" ca="1" si="126"/>
        <v>1,09485444670337-3,31417171261096i</v>
      </c>
      <c r="CY105" s="223" t="str">
        <f t="shared" ca="1" si="127"/>
        <v>0,680930634650818-3,42326947097813i</v>
      </c>
      <c r="CZ105" s="223" t="str">
        <f t="shared" ca="1" si="128"/>
        <v>0,256764992040784-3,48087807011379i</v>
      </c>
      <c r="DA105" s="223" t="str">
        <f t="shared" ca="1" si="129"/>
        <v>-0,171262635046718-3,48613102306463i</v>
      </c>
      <c r="DB105" s="223" t="str">
        <f t="shared" ca="1" si="130"/>
        <v>-0,596714312691759-3,43894932052882i</v>
      </c>
      <c r="DC105" s="223" t="str">
        <f t="shared" ca="1" si="131"/>
        <v>-1,01319085165035-3,34004261922941i</v>
      </c>
      <c r="DD105" s="223" t="str">
        <f t="shared" ca="1" si="132"/>
        <v>-1,4144280571198-3,1908985680164i</v>
      </c>
      <c r="DE105" s="223" t="str">
        <f t="shared" ca="1" si="133"/>
        <v>-1,79439094805656-2,99376043224395i</v>
      </c>
      <c r="DF105" s="223" t="str">
        <f t="shared" ca="1" si="134"/>
        <v>-2,14736452891113-2,75159335297044i</v>
      </c>
      <c r="DG105" s="223" t="str">
        <f t="shared" ca="1" si="135"/>
        <v>-2,46803974847815-2,46803974847828i</v>
      </c>
      <c r="DH105" s="223" t="str">
        <f t="shared" ca="1" si="136"/>
        <v>-2,75159335297055-2,14736452891099i</v>
      </c>
      <c r="DI105" s="223" t="str">
        <f t="shared" ca="1" si="137"/>
        <v>-2,99376043224386-1,79439094805671i</v>
      </c>
      <c r="DJ105" s="223" t="str">
        <f t="shared" ca="1" si="138"/>
        <v>-3,19089856801647-1,41442805711964i</v>
      </c>
      <c r="DK105" s="223" t="str">
        <f t="shared" ca="1" si="139"/>
        <v>-3,34004261922936-1,01319085165052i</v>
      </c>
      <c r="DL105" s="223" t="str">
        <f t="shared" ca="1" si="140"/>
        <v>-3,43894932052885-0,596714312691585i</v>
      </c>
      <c r="DM105" s="223" t="str">
        <f t="shared" ca="1" si="141"/>
        <v>-3,48613102306463-0,171262635046888i</v>
      </c>
      <c r="DN105" s="223" t="str">
        <f t="shared" ca="1" si="142"/>
        <v>-3,48087807011378+0,25676499204096i</v>
      </c>
      <c r="DO105" s="223" t="str">
        <f t="shared" ca="1" si="143"/>
        <v>-3,42326947097816+0,680930634650651i</v>
      </c>
      <c r="DP105" s="223" t="str">
        <f t="shared" ca="1" si="144"/>
        <v>-3,3141717126109+1,09485444670354i</v>
      </c>
      <c r="DQ105" s="223" t="str">
        <f t="shared" ca="1" si="145"/>
        <v>-3,15522572684651+1,49231062878434i</v>
      </c>
      <c r="DR105" s="223" t="str">
        <f t="shared" ca="1" si="146"/>
        <v>-2,94882220925795+1,86732106996195i</v>
      </c>
      <c r="DS105" s="223" t="str">
        <f t="shared" ca="1" si="147"/>
        <v>-2,69806566087102+2,21424526413978i</v>
      </c>
      <c r="DT105" s="223" t="str">
        <f t="shared" ca="1" si="148"/>
        <v>-2,40672769357789+2,52786514852i</v>
      </c>
      <c r="DU105" s="223" t="str">
        <f t="shared" ca="1" si="149"/>
        <v>-2,07919030158526+2,80346358812285i</v>
      </c>
      <c r="DV105" s="223" t="str">
        <f t="shared" ca="1" si="150"/>
        <v>-1,7203799521408+3,03689532588939i</v>
      </c>
      <c r="DW105" s="223" t="str">
        <f t="shared" ca="1" si="151"/>
        <v>-1,33569348688236+3,22464933120438i</v>
      </c>
      <c r="DX105" s="223" t="str">
        <f t="shared" ca="1" si="152"/>
        <v>-0,930916948313936+3,36390160906628i</v>
      </c>
      <c r="DY105" s="223" t="str">
        <f t="shared" ca="1" si="153"/>
        <v>-0,512138552343311+3,45255767559943i</v>
      </c>
      <c r="DZ105" s="223" t="str">
        <f t="shared" ca="1" si="154"/>
        <v>-0,085657115845216+3,48928406104202i</v>
      </c>
      <c r="EA105" s="223" t="str">
        <f t="shared" ca="1" si="155"/>
        <v>0,342112683405058+3,4735283663719i</v>
      </c>
      <c r="EB105" s="223" t="str">
        <f t="shared" ca="1" si="156"/>
        <v>0,764736789457209+3,40552757190241i</v>
      </c>
      <c r="EC105" s="223" t="str">
        <f t="shared" ca="1" si="157"/>
        <v>1,17585854237728+3,28630447287758i</v>
      </c>
      <c r="ED105" s="223" t="str">
        <f t="shared" ca="1" si="158"/>
        <v>1,56929428832751+3,11765229568011i</v>
      </c>
      <c r="EE105" s="223" t="str">
        <f t="shared" ca="1" si="159"/>
        <v>1,93912638747843+2,90210772603666i</v>
      </c>
      <c r="EF105" s="223" t="str">
        <f t="shared" ca="1" si="160"/>
        <v>2,27979222081755+2,64291275490445i</v>
      </c>
      <c r="EG105" s="223" t="str">
        <f t="shared" ca="1" si="161"/>
        <v>2,58616785711935+2,34396591590824i</v>
      </c>
      <c r="EH105" s="223" t="str">
        <f t="shared" ca="1" si="162"/>
        <v>2,85364512163813+2,00976364776751i</v>
      </c>
      <c r="EI105" s="223" t="str">
        <f t="shared" ca="1" si="163"/>
        <v>3,07820090734743+1,64533266367088i</v>
      </c>
      <c r="EJ105" s="223" t="str">
        <f t="shared" ca="1" si="164"/>
        <v>3,25645768621271+1,25615434483306i</v>
      </c>
      <c r="EK105" s="223" t="str">
        <f t="shared" ca="1" si="165"/>
        <v>3,38573431035827+0,84808229541692i</v>
      </c>
      <c r="EL105" s="223" t="str">
        <f t="shared" ca="1" si="166"/>
        <v>3,46408633902572+0,427254298880858i</v>
      </c>
      <c r="EM105" s="223" t="str">
        <f t="shared" ca="1" si="167"/>
        <v>3,49033528477377-1,15663448702623E-13i</v>
      </c>
      <c r="EN105" s="223"/>
      <c r="EO105" s="223"/>
      <c r="EP105" s="223"/>
    </row>
    <row r="106" spans="1:146" ht="15.75" thickBot="1">
      <c r="A106" s="257">
        <f t="shared" si="168"/>
        <v>1.1718750000000001E-4</v>
      </c>
      <c r="B106" s="256">
        <v>6</v>
      </c>
      <c r="C106" s="230">
        <f t="shared" si="169"/>
        <v>1200</v>
      </c>
      <c r="D106" s="229">
        <f t="shared" si="170"/>
        <v>7539.8223686155034</v>
      </c>
      <c r="E106" s="229" t="str">
        <f t="shared" si="171"/>
        <v>7539.8223686155i</v>
      </c>
      <c r="F106" s="229" t="str">
        <f t="shared" si="172"/>
        <v>-2,29922052570924E-29+9,52943777234095E-27i</v>
      </c>
      <c r="G106" s="229" t="str">
        <f t="shared" si="173"/>
        <v>-2,45343382609072+0,19627470609188i</v>
      </c>
      <c r="H106" s="229" t="str">
        <f t="shared" si="38"/>
        <v>1,00000000941685E-13-4,1446599763512E-11i</v>
      </c>
      <c r="I106" s="229" t="str">
        <f t="shared" si="174"/>
        <v>-1,00000000941685E-13+4,1446599763512E-11i</v>
      </c>
      <c r="J106" s="255" t="str">
        <f ca="1">IMPRODUCT(1/N_FFT2,U100)</f>
        <v>0,0116782965293305+0,0000524225827029516i</v>
      </c>
      <c r="K106" s="254" t="str">
        <f t="shared" ca="1" si="175"/>
        <v>-3,34056746778917E-15+4,84020439912453E-13i</v>
      </c>
      <c r="M106" s="258"/>
      <c r="N106" s="246">
        <f t="shared" ca="1" si="176"/>
        <v>4.5096923739466916</v>
      </c>
      <c r="O106" s="223">
        <f t="shared" ca="1" si="39"/>
        <v>-3.4903076260533079</v>
      </c>
      <c r="P106" s="223" t="str">
        <f t="shared" ca="1" si="40"/>
        <v>-3,45253031624287+0,51213449396597i</v>
      </c>
      <c r="Q106" s="223" t="str">
        <f t="shared" ca="1" si="41"/>
        <v>-3,34001615148414+1,01318282274767i</v>
      </c>
      <c r="R106" s="223" t="str">
        <f t="shared" ca="1" si="42"/>
        <v>-3,15520072365929+1,49229880315765i</v>
      </c>
      <c r="S106" s="223" t="str">
        <f t="shared" ca="1" si="43"/>
        <v>-2,90208472865116+1,93911102111653i</v>
      </c>
      <c r="T106" s="223" t="str">
        <f t="shared" ca="1" si="44"/>
        <v>-2,58614736335919+2,34394734144694i</v>
      </c>
      <c r="U106" s="223" t="str">
        <f t="shared" ca="1" si="45"/>
        <v>-2,21422771763338+2,69804428039089i</v>
      </c>
      <c r="V106" s="223" t="str">
        <f t="shared" ca="1" si="46"/>
        <v>-1,79437672863254+2,99373670856805i</v>
      </c>
      <c r="W106" s="223" t="str">
        <f t="shared" ca="1" si="47"/>
        <v>-1,33568290234814+3,22462377787871i</v>
      </c>
      <c r="X106" s="223" t="str">
        <f t="shared" ca="1" si="48"/>
        <v>-0,848075574896181+3,38570748053496i</v>
      </c>
      <c r="Y106" s="223" t="str">
        <f t="shared" ca="1" si="49"/>
        <v>-0,342109972376187+3,47350084083575i</v>
      </c>
      <c r="Z106" s="223" t="str">
        <f t="shared" ca="1" si="50"/>
        <v>0,171261277897697+3,4861033976603i</v>
      </c>
      <c r="AA106" s="223" t="str">
        <f t="shared" ca="1" si="51"/>
        <v>0,680925238702091+3,42324234371223i</v>
      </c>
      <c r="AB106" s="223" t="str">
        <f t="shared" ca="1" si="52"/>
        <v>1,17584922443485+3,28627843097353i</v>
      </c>
      <c r="AC106" s="223" t="str">
        <f t="shared" ca="1" si="53"/>
        <v>1,64531962544042+3,07817651453364i</v>
      </c>
      <c r="AD106" s="223" t="str">
        <f t="shared" ca="1" si="54"/>
        <v>2,07917382530458+2,80344137243035i</v>
      </c>
      <c r="AE106" s="223" t="str">
        <f t="shared" ca="1" si="55"/>
        <v>2,4680201908094+2,46802019080943i</v>
      </c>
      <c r="AF106" s="223" t="str">
        <f t="shared" ca="1" si="56"/>
        <v>2,80344137243035+2,07917382530458i</v>
      </c>
      <c r="AG106" s="223" t="str">
        <f t="shared" ca="1" si="57"/>
        <v>3,07817651453364+1,64531962544042i</v>
      </c>
      <c r="AH106" s="223" t="str">
        <f t="shared" ca="1" si="58"/>
        <v>3,28627843097353+1,17584922443484i</v>
      </c>
      <c r="AI106" s="223" t="str">
        <f t="shared" ca="1" si="59"/>
        <v>3,42324234371223+0,680925238702091i</v>
      </c>
      <c r="AJ106" s="223" t="str">
        <f t="shared" ca="1" si="60"/>
        <v>3,4861033976603+0,171261277897696i</v>
      </c>
      <c r="AK106" s="223" t="str">
        <f t="shared" ca="1" si="61"/>
        <v>3,47350084083575-0,342109972376187i</v>
      </c>
      <c r="AL106" s="223" t="str">
        <f t="shared" ca="1" si="62"/>
        <v>3,38570748053496-0,848075574896181i</v>
      </c>
      <c r="AM106" s="223" t="str">
        <f t="shared" ca="1" si="63"/>
        <v>3,22462377787871-1,33568290234814i</v>
      </c>
      <c r="AN106" s="223" t="str">
        <f t="shared" ca="1" si="64"/>
        <v>2,99373670856805-1,79437672863254i</v>
      </c>
      <c r="AO106" s="223" t="str">
        <f t="shared" ca="1" si="65"/>
        <v>2,69804428039089-2,21422771763337i</v>
      </c>
      <c r="AP106" s="223" t="str">
        <f t="shared" ca="1" si="66"/>
        <v>2,34394734144694-2,58614736335919i</v>
      </c>
      <c r="AQ106" s="223" t="str">
        <f t="shared" ca="1" si="67"/>
        <v>1,93911102111654-2,90208472865115i</v>
      </c>
      <c r="AR106" s="223" t="str">
        <f t="shared" ca="1" si="68"/>
        <v>1,93911102111654-2,90208472865115i</v>
      </c>
      <c r="AS106" s="223" t="str">
        <f t="shared" ca="1" si="69"/>
        <v>1,01318282274766-3,34001615148415i</v>
      </c>
      <c r="AT106" s="223" t="str">
        <f t="shared" ca="1" si="70"/>
        <v>0,512134493965963-3,45253031624287i</v>
      </c>
      <c r="AU106" s="223" t="str">
        <f t="shared" ca="1" si="71"/>
        <v>6,41421749282248E-16-3,49030762605331i</v>
      </c>
      <c r="AV106" s="223" t="str">
        <f t="shared" ca="1" si="72"/>
        <v>-0,512134493965963-3,45253031624287i</v>
      </c>
      <c r="AW106" s="223" t="str">
        <f t="shared" ca="1" si="73"/>
        <v>-1,01318282274766-3,34001615148415i</v>
      </c>
      <c r="AX106" s="223" t="str">
        <f t="shared" ca="1" si="74"/>
        <v>-1,49229880315763-3,1552007236593i</v>
      </c>
      <c r="AY106" s="223" t="str">
        <f t="shared" ca="1" si="75"/>
        <v>-1,93911102111654-2,90208472865115i</v>
      </c>
      <c r="AZ106" s="223" t="str">
        <f t="shared" ca="1" si="76"/>
        <v>-2,34394734144694-2,58614736335919i</v>
      </c>
      <c r="BA106" s="223" t="str">
        <f t="shared" ca="1" si="77"/>
        <v>-2,69804428039089-2,21422771763337i</v>
      </c>
      <c r="BB106" s="223" t="str">
        <f t="shared" ca="1" si="78"/>
        <v>-2,99373670856805-1,79437672863254i</v>
      </c>
      <c r="BC106" s="223" t="str">
        <f t="shared" ca="1" si="79"/>
        <v>-3,22462377787871-1,33568290234814i</v>
      </c>
      <c r="BD106" s="223" t="str">
        <f t="shared" ca="1" si="80"/>
        <v>-3,38570748053496-0,848075574896181i</v>
      </c>
      <c r="BE106" s="223" t="str">
        <f t="shared" ca="1" si="81"/>
        <v>-3,47350084083575-0,342109972376187i</v>
      </c>
      <c r="BF106" s="223" t="str">
        <f t="shared" ca="1" si="82"/>
        <v>-3,4861033976603+0,171261277897698i</v>
      </c>
      <c r="BG106" s="223" t="str">
        <f t="shared" ca="1" si="83"/>
        <v>-3,42324234371223+0,680925238702094i</v>
      </c>
      <c r="BH106" s="223" t="str">
        <f t="shared" ca="1" si="84"/>
        <v>-3,28627843097353+1,17584922443485i</v>
      </c>
      <c r="BI106" s="223" t="str">
        <f t="shared" ca="1" si="85"/>
        <v>-3,07817651453364+1,64531962544042i</v>
      </c>
      <c r="BJ106" s="223" t="str">
        <f t="shared" ca="1" si="86"/>
        <v>-2,80344137243035+2,07917382530458i</v>
      </c>
      <c r="BK106" s="223" t="str">
        <f t="shared" ca="1" si="87"/>
        <v>-2,46802019080943+2,4680201908094i</v>
      </c>
      <c r="BL106" s="223" t="str">
        <f t="shared" ca="1" si="88"/>
        <v>-2,07917382530458+2,80344137243035i</v>
      </c>
      <c r="BM106" s="223" t="str">
        <f t="shared" ca="1" si="89"/>
        <v>-1,64531962544042+3,07817651453364i</v>
      </c>
      <c r="BN106" s="223" t="str">
        <f t="shared" ca="1" si="90"/>
        <v>-1,17584922443484+3,28627843097353i</v>
      </c>
      <c r="BO106" s="223" t="str">
        <f t="shared" ca="1" si="91"/>
        <v>-0,680925238702094+3,42324234371223i</v>
      </c>
      <c r="BP106" s="223" t="str">
        <f t="shared" ca="1" si="92"/>
        <v>-0,171261277897697+3,4861033976603i</v>
      </c>
      <c r="BQ106" s="223" t="str">
        <f t="shared" ca="1" si="93"/>
        <v>0,342109972376188+3,47350084083575i</v>
      </c>
      <c r="BR106" s="223" t="str">
        <f t="shared" ca="1" si="94"/>
        <v>0,848075574896181+3,38570748053496i</v>
      </c>
      <c r="BS106" s="223" t="str">
        <f t="shared" ca="1" si="95"/>
        <v>1,33568290234814+3,22462377787871i</v>
      </c>
      <c r="BT106" s="223" t="str">
        <f t="shared" ca="1" si="96"/>
        <v>1,79437672863254+2,99373670856805i</v>
      </c>
      <c r="BU106" s="223" t="str">
        <f t="shared" ca="1" si="97"/>
        <v>2,21422771763337+2,69804428039089i</v>
      </c>
      <c r="BV106" s="223" t="str">
        <f t="shared" ca="1" si="98"/>
        <v>2,58614736335919+2,34394734144694i</v>
      </c>
      <c r="BW106" s="223" t="str">
        <f t="shared" ca="1" si="99"/>
        <v>2,90208472865115+1,93911102111654i</v>
      </c>
      <c r="BX106" s="223" t="str">
        <f t="shared" ca="1" si="100"/>
        <v>3,15520072365929+1,49229880315766i</v>
      </c>
      <c r="BY106" s="223" t="str">
        <f t="shared" ca="1" si="101"/>
        <v>3,34001615148415+1,01318282274766i</v>
      </c>
      <c r="BZ106" s="223" t="str">
        <f t="shared" ca="1" si="102"/>
        <v>3,45253031624287+0,512134493965963i</v>
      </c>
      <c r="CA106" s="223" t="str">
        <f t="shared" ca="1" si="103"/>
        <v>3,49030762605331+1,2828434985645E-15i</v>
      </c>
      <c r="CB106" s="223" t="str">
        <f t="shared" ca="1" si="104"/>
        <v>3,45253031624287-0,512134493965967i</v>
      </c>
      <c r="CC106" s="223" t="str">
        <f t="shared" ca="1" si="105"/>
        <v>3,34001615148415-1,01318282274766i</v>
      </c>
      <c r="CD106" s="223" t="str">
        <f t="shared" ca="1" si="106"/>
        <v>3,1552007236593-1,49229880315764i</v>
      </c>
      <c r="CE106" s="223" t="str">
        <f t="shared" ca="1" si="107"/>
        <v>2,90208472865109-1,93911102111663i</v>
      </c>
      <c r="CF106" s="223" t="str">
        <f t="shared" ca="1" si="108"/>
        <v>2,58614736335916-2,34394734144697i</v>
      </c>
      <c r="CG106" s="223" t="str">
        <f t="shared" ca="1" si="109"/>
        <v>2,2142277176334-2,69804428039087i</v>
      </c>
      <c r="CH106" s="223" t="str">
        <f t="shared" ca="1" si="110"/>
        <v>1,79437672863263-2,993736708568i</v>
      </c>
      <c r="CI106" s="223" t="str">
        <f t="shared" ca="1" si="111"/>
        <v>1,33568290234798-3,22462377787877i</v>
      </c>
      <c r="CJ106" s="223" t="str">
        <f t="shared" ca="1" si="112"/>
        <v>0,848075574896076-3,38570748053499i</v>
      </c>
      <c r="CK106" s="223" t="str">
        <f t="shared" ca="1" si="113"/>
        <v>0,342109972376184-3,47350084083575i</v>
      </c>
      <c r="CL106" s="223" t="str">
        <f t="shared" ca="1" si="114"/>
        <v>-0,17126127789763-3,48610339766031i</v>
      </c>
      <c r="CM106" s="223" t="str">
        <f t="shared" ca="1" si="115"/>
        <v>-0,680925238701958-3,42324234371225i</v>
      </c>
      <c r="CN106" s="223" t="str">
        <f t="shared" ca="1" si="116"/>
        <v>-1,17584922443498-3,28627843097349i</v>
      </c>
      <c r="CO106" s="223" t="str">
        <f t="shared" ca="1" si="117"/>
        <v>-1,64531962544048-3,07817651453361i</v>
      </c>
      <c r="CP106" s="223" t="str">
        <f t="shared" ca="1" si="118"/>
        <v>-2,07917382530458-2,80344137243035i</v>
      </c>
      <c r="CQ106" s="223" t="str">
        <f t="shared" ca="1" si="119"/>
        <v>-2,46802019080935-2,46802019080948i</v>
      </c>
      <c r="CR106" s="223" t="str">
        <f t="shared" ca="1" si="120"/>
        <v>-2,80344137243025-2,07917382530472i</v>
      </c>
      <c r="CS106" s="223" t="str">
        <f t="shared" ca="1" si="121"/>
        <v>-3,07817651453369-1,64531962544033i</v>
      </c>
      <c r="CT106" s="223" t="str">
        <f t="shared" ca="1" si="122"/>
        <v>-3,28627843097355-1,17584922443481i</v>
      </c>
      <c r="CU106" s="223" t="str">
        <f t="shared" ca="1" si="123"/>
        <v>-3,42324234371222-0,680925238702126i</v>
      </c>
      <c r="CV106" s="223" t="str">
        <f t="shared" ca="1" si="124"/>
        <v>-3,4861033976603-0,1712612778978i</v>
      </c>
      <c r="CW106" s="223" t="str">
        <f t="shared" ca="1" si="125"/>
        <v>-3,47350084083573+0,34210997237636i</v>
      </c>
      <c r="CX106" s="223" t="str">
        <f t="shared" ca="1" si="126"/>
        <v>-3,38570748053494+0,848075574896251i</v>
      </c>
      <c r="CY106" s="223" t="str">
        <f t="shared" ca="1" si="127"/>
        <v>-3,2246237778787+1,33568290234814i</v>
      </c>
      <c r="CZ106" s="223" t="str">
        <f t="shared" ca="1" si="128"/>
        <v>-2,99373670856808+1,79437672863248i</v>
      </c>
      <c r="DA106" s="223" t="str">
        <f t="shared" ca="1" si="129"/>
        <v>-2,69804428039097+2,21422771763327i</v>
      </c>
      <c r="DB106" s="223" t="str">
        <f t="shared" ca="1" si="130"/>
        <v>-2,34394734144684+2,58614736335928i</v>
      </c>
      <c r="DC106" s="223" t="str">
        <f t="shared" ca="1" si="131"/>
        <v>-1,93911102111648+2,9020847286512i</v>
      </c>
      <c r="DD106" s="223" t="str">
        <f t="shared" ca="1" si="132"/>
        <v>-1,49229880315766+3,15520072365929i</v>
      </c>
      <c r="DE106" s="223" t="str">
        <f t="shared" ca="1" si="133"/>
        <v>-1,01318282274776+3,34001615148411i</v>
      </c>
      <c r="DF106" s="223" t="str">
        <f t="shared" ca="1" si="134"/>
        <v>-0,512134493966134+3,45253031624285i</v>
      </c>
      <c r="DG106" s="223" t="str">
        <f t="shared" ca="1" si="135"/>
        <v>1,03476275745714E-13+3,49030762605331i</v>
      </c>
      <c r="DH106" s="223" t="str">
        <f t="shared" ca="1" si="136"/>
        <v>0,512134493966001+3,45253031624287i</v>
      </c>
      <c r="DI106" s="223" t="str">
        <f t="shared" ca="1" si="137"/>
        <v>1,01318282274763+3,34001615148415i</v>
      </c>
      <c r="DJ106" s="223" t="str">
        <f t="shared" ca="1" si="138"/>
        <v>1,49229880315754+3,15520072365934i</v>
      </c>
      <c r="DK106" s="223" t="str">
        <f t="shared" ca="1" si="139"/>
        <v>1,93911102111666+2,90208472865108i</v>
      </c>
      <c r="DL106" s="223" t="str">
        <f t="shared" ca="1" si="140"/>
        <v>2,343947341447+2,58614736335914i</v>
      </c>
      <c r="DM106" s="223" t="str">
        <f t="shared" ca="1" si="141"/>
        <v>2,69804428039089+2,21422771763337i</v>
      </c>
      <c r="DN106" s="223" t="str">
        <f t="shared" ca="1" si="142"/>
        <v>2,99373670856802+1,79437672863259i</v>
      </c>
      <c r="DO106" s="223" t="str">
        <f t="shared" ca="1" si="143"/>
        <v>3,22462377787865+1,33568290234826i</v>
      </c>
      <c r="DP106" s="223" t="str">
        <f t="shared" ca="1" si="144"/>
        <v>3,385707480535+0,848075574896045i</v>
      </c>
      <c r="DQ106" s="223" t="str">
        <f t="shared" ca="1" si="145"/>
        <v>3,47350084083575+0,342109972376148i</v>
      </c>
      <c r="DR106" s="223" t="str">
        <f t="shared" ca="1" si="146"/>
        <v>3,48610339766031-0,171261277897666i</v>
      </c>
      <c r="DS106" s="223" t="str">
        <f t="shared" ca="1" si="147"/>
        <v>3,42324234371225-0,680925238701993i</v>
      </c>
      <c r="DT106" s="223" t="str">
        <f t="shared" ca="1" si="148"/>
        <v>3,28627843097359-1,17584922443468i</v>
      </c>
      <c r="DU106" s="223" t="str">
        <f t="shared" ca="1" si="149"/>
        <v>3,07817651453359-1,64531962544052i</v>
      </c>
      <c r="DV106" s="223" t="str">
        <f t="shared" ca="1" si="150"/>
        <v>2,80344137243033-2,07917382530461i</v>
      </c>
      <c r="DW106" s="223" t="str">
        <f t="shared" ca="1" si="151"/>
        <v>2,46802019080945-2,46802019080938i</v>
      </c>
      <c r="DX106" s="223" t="str">
        <f t="shared" ca="1" si="152"/>
        <v>2,0791738253047-2,80344137243027i</v>
      </c>
      <c r="DY106" s="223" t="str">
        <f t="shared" ca="1" si="153"/>
        <v>1,6453196254403-3,07817651453371i</v>
      </c>
      <c r="DZ106" s="223" t="str">
        <f t="shared" ca="1" si="154"/>
        <v>1,17584922443478-3,28627843097356i</v>
      </c>
      <c r="EA106" s="223" t="str">
        <f t="shared" ca="1" si="155"/>
        <v>0,680925238702094-3,42324234371223i</v>
      </c>
      <c r="EB106" s="223" t="str">
        <f t="shared" ca="1" si="156"/>
        <v>0,171261277897763-3,4861033976603i</v>
      </c>
      <c r="EC106" s="223" t="str">
        <f t="shared" ca="1" si="157"/>
        <v>-0,342109972376045-3,47350084083576i</v>
      </c>
      <c r="ED106" s="223" t="str">
        <f t="shared" ca="1" si="158"/>
        <v>-0,848075574896282-3,38570748053494i</v>
      </c>
      <c r="EE106" s="223" t="str">
        <f t="shared" ca="1" si="159"/>
        <v>-1,33568290234817-3,22462377787869i</v>
      </c>
      <c r="EF106" s="223" t="str">
        <f t="shared" ca="1" si="160"/>
        <v>-1,7943767286325-2,99373670856807i</v>
      </c>
      <c r="EG106" s="223" t="str">
        <f t="shared" ca="1" si="161"/>
        <v>-2,2142277176333-2,69804428039095i</v>
      </c>
      <c r="EH106" s="223" t="str">
        <f t="shared" ca="1" si="162"/>
        <v>-2,58614736335931-2,34394734144681i</v>
      </c>
      <c r="EI106" s="223" t="str">
        <f t="shared" ca="1" si="163"/>
        <v>-2,90208472865121-1,93911102111646i</v>
      </c>
      <c r="EJ106" s="223" t="str">
        <f t="shared" ca="1" si="164"/>
        <v>-3,1552007236593-1,49229880315763i</v>
      </c>
      <c r="EK106" s="223" t="str">
        <f t="shared" ca="1" si="165"/>
        <v>-3,34001615148412-1,01318282274773i</v>
      </c>
      <c r="EL106" s="223" t="str">
        <f t="shared" ca="1" si="166"/>
        <v>-3,45253031624285-0,512134493966099i</v>
      </c>
      <c r="EM106" s="223" t="str">
        <f t="shared" ca="1" si="167"/>
        <v>-3,49030762605331+1,46235076758486E-13i</v>
      </c>
      <c r="EN106" s="223"/>
      <c r="EO106" s="223"/>
      <c r="EP106" s="223"/>
    </row>
    <row r="107" spans="1:146" ht="15.75" thickBot="1">
      <c r="A107" s="257">
        <f t="shared" si="168"/>
        <v>1.3671875000000001E-4</v>
      </c>
      <c r="B107" s="256">
        <v>7</v>
      </c>
      <c r="C107" s="230">
        <f t="shared" si="169"/>
        <v>1400</v>
      </c>
      <c r="D107" s="229">
        <f t="shared" si="170"/>
        <v>8796.45943005142</v>
      </c>
      <c r="E107" s="229" t="str">
        <f t="shared" si="171"/>
        <v>8796.45943005142i</v>
      </c>
      <c r="F107" s="229" t="str">
        <f t="shared" si="172"/>
        <v>-1,6892151107233E-32+6,00104536117106E-30i</v>
      </c>
      <c r="G107" s="229" t="str">
        <f t="shared" si="173"/>
        <v>-2,44781263464044+0,228462512566949i</v>
      </c>
      <c r="H107" s="229" t="str">
        <f t="shared" si="38"/>
        <v>1,00000000069185E-14-3,55256569401551E-12i</v>
      </c>
      <c r="I107" s="229" t="str">
        <f t="shared" si="174"/>
        <v>-1,00000000069185E-14+3,55256569401551E-12i</v>
      </c>
      <c r="J107" s="255" t="str">
        <f ca="1">IMPRODUCT(1/N_FFT2,V100)</f>
        <v>0,323065134129157+0,000976575145247992i</v>
      </c>
      <c r="K107" s="254" t="str">
        <f t="shared" ca="1" si="175"/>
        <v>-6,69999870216293E-15+1,1477003466883E-12i</v>
      </c>
      <c r="M107" s="258"/>
      <c r="N107" s="246">
        <f t="shared" ca="1" si="176"/>
        <v>4.509725510667808</v>
      </c>
      <c r="O107" s="223">
        <f t="shared" ca="1" si="39"/>
        <v>-3.490274489332192</v>
      </c>
      <c r="P107" s="223" t="str">
        <f t="shared" ca="1" si="40"/>
        <v>-3,43888942013949+0,596703918988127i</v>
      </c>
      <c r="Q107" s="223" t="str">
        <f t="shared" ca="1" si="41"/>
        <v>-3,28624723129042+1,17583806100973i</v>
      </c>
      <c r="R107" s="223" t="str">
        <f t="shared" ca="1" si="42"/>
        <v>-3,03684242856654+1,72034998617757i</v>
      </c>
      <c r="S107" s="223" t="str">
        <f t="shared" ca="1" si="43"/>
        <v>-2,69801866535907+2,21420669592004i</v>
      </c>
      <c r="T107" s="223" t="str">
        <f t="shared" ca="1" si="44"/>
        <v>-2,27975251088615+2,64286672005824i</v>
      </c>
      <c r="U107" s="223" t="str">
        <f t="shared" ca="1" si="45"/>
        <v>-1,79435969295328+2,99370828625431i</v>
      </c>
      <c r="V107" s="223" t="str">
        <f t="shared" ca="1" si="46"/>
        <v>-1,25613246485536+3,25640096450353i</v>
      </c>
      <c r="W107" s="223" t="str">
        <f t="shared" ca="1" si="47"/>
        <v>-0,680918774048511+3,42320984370391i</v>
      </c>
      <c r="X107" s="223" t="str">
        <f t="shared" ca="1" si="48"/>
        <v>-0,0856556238503798+3,48922328391089i</v>
      </c>
      <c r="Y107" s="223" t="str">
        <f t="shared" ca="1" si="49"/>
        <v>0,512129631799166+3,45249753817673i</v>
      </c>
      <c r="Z107" s="223" t="str">
        <f t="shared" ca="1" si="50"/>
        <v>1,09483537628357+3,31411398562589i</v>
      </c>
      <c r="AA107" s="223" t="str">
        <f t="shared" ca="1" si="51"/>
        <v>1,64530400489821+3,07814729055466i</v>
      </c>
      <c r="AB107" s="223" t="str">
        <f t="shared" ca="1" si="52"/>
        <v>2,14732712563482+2,75154542510132i</v>
      </c>
      <c r="AC107" s="223" t="str">
        <f t="shared" ca="1" si="53"/>
        <v>2,5861228106684+2,34392508818513i</v>
      </c>
      <c r="AD107" s="223" t="str">
        <f t="shared" ca="1" si="54"/>
        <v>2,94877084601241+1,86728854454537i</v>
      </c>
      <c r="AE107" s="223" t="str">
        <f t="shared" ca="1" si="55"/>
        <v>3,2245931635403+1,33567022147395i</v>
      </c>
      <c r="AF107" s="223" t="str">
        <f t="shared" ca="1" si="56"/>
        <v>3,40546825366056+0,764723469100569i</v>
      </c>
      <c r="AG107" s="223" t="str">
        <f t="shared" ca="1" si="57"/>
        <v>3,48607030085382+0,171259651955856i</v>
      </c>
      <c r="AH107" s="223" t="str">
        <f t="shared" ca="1" si="58"/>
        <v>3,46402600079417-0,427246856869739i</v>
      </c>
      <c r="AI107" s="223" t="str">
        <f t="shared" ca="1" si="59"/>
        <v>3,33998444161911-1,01317320366529i</v>
      </c>
      <c r="AJ107" s="223" t="str">
        <f t="shared" ca="1" si="60"/>
        <v>3,11759799171428-1,5692669540082i</v>
      </c>
      <c r="AK107" s="223" t="str">
        <f t="shared" ca="1" si="61"/>
        <v>2,80341475676638-2,07915408578287i</v>
      </c>
      <c r="AL107" s="223" t="str">
        <f t="shared" ca="1" si="62"/>
        <v>2,40668577265601-2,52782111759876i</v>
      </c>
      <c r="AM107" s="223" t="str">
        <f t="shared" ca="1" si="63"/>
        <v>1,93909261134067-2,90205717647449i</v>
      </c>
      <c r="AN107" s="223" t="str">
        <f t="shared" ca="1" si="64"/>
        <v>1,41440342029506-3,19084298823066i</v>
      </c>
      <c r="AO107" s="223" t="str">
        <f t="shared" ca="1" si="65"/>
        <v>0,848067523329702-3,38567533687986i</v>
      </c>
      <c r="AP107" s="223" t="str">
        <f t="shared" ca="1" si="66"/>
        <v>0,256760519650772-3,48081743940008i</v>
      </c>
      <c r="AQ107" s="223" t="str">
        <f t="shared" ca="1" si="67"/>
        <v>-0,342106724409557-3,473467863677i</v>
      </c>
      <c r="AR107" s="223" t="str">
        <f t="shared" ca="1" si="68"/>
        <v>-0,342106724409557-3,473467863677i</v>
      </c>
      <c r="AS107" s="223" t="str">
        <f t="shared" ca="1" si="69"/>
        <v>-1,49228463538374-3,1551707684182i</v>
      </c>
      <c r="AT107" s="223" t="str">
        <f t="shared" ca="1" si="70"/>
        <v>-2,00972864125423-2,85359541620839i</v>
      </c>
      <c r="AU107" s="223" t="str">
        <f t="shared" ca="1" si="71"/>
        <v>-2,46799675960921-2,4679967596092i</v>
      </c>
      <c r="AV107" s="223" t="str">
        <f t="shared" ca="1" si="72"/>
        <v>-2,8535954162084-2,00972864125421i</v>
      </c>
      <c r="AW107" s="223" t="str">
        <f t="shared" ca="1" si="73"/>
        <v>-3,15517076841819-1,49228463538376i</v>
      </c>
      <c r="AX107" s="223" t="str">
        <f t="shared" ca="1" si="74"/>
        <v>-3,36384301587476-0,930900733394094i</v>
      </c>
      <c r="AY107" s="223" t="str">
        <f t="shared" ca="1" si="75"/>
        <v>-3,473467863677-0,342106724409543i</v>
      </c>
      <c r="AZ107" s="223" t="str">
        <f t="shared" ca="1" si="76"/>
        <v>-3,48081743940008+0,256760519650786i</v>
      </c>
      <c r="BA107" s="223" t="str">
        <f t="shared" ca="1" si="77"/>
        <v>-3,38567533687985+0,848067523329712i</v>
      </c>
      <c r="BB107" s="223" t="str">
        <f t="shared" ca="1" si="78"/>
        <v>-3,19084298823065+1,41440342029507i</v>
      </c>
      <c r="BC107" s="223" t="str">
        <f t="shared" ca="1" si="79"/>
        <v>-2,9020571764745+1,93909261134065i</v>
      </c>
      <c r="BD107" s="223" t="str">
        <f t="shared" ca="1" si="80"/>
        <v>-2,52782111759877+2,406685772656i</v>
      </c>
      <c r="BE107" s="223" t="str">
        <f t="shared" ca="1" si="81"/>
        <v>-2,07915408578286+2,80341475676639i</v>
      </c>
      <c r="BF107" s="223" t="str">
        <f t="shared" ca="1" si="82"/>
        <v>-1,56926695400819+3,11759799171428i</v>
      </c>
      <c r="BG107" s="223" t="str">
        <f t="shared" ca="1" si="83"/>
        <v>-1,01317320366528+3,33998444161911i</v>
      </c>
      <c r="BH107" s="223" t="str">
        <f t="shared" ca="1" si="84"/>
        <v>-0,427246856869759+3,46402600079416i</v>
      </c>
      <c r="BI107" s="223" t="str">
        <f t="shared" ca="1" si="85"/>
        <v>0,171259651955833+3,48607030085382i</v>
      </c>
      <c r="BJ107" s="223" t="str">
        <f t="shared" ca="1" si="86"/>
        <v>0,764723469100587+3,40546825366055i</v>
      </c>
      <c r="BK107" s="223" t="str">
        <f t="shared" ca="1" si="87"/>
        <v>1,33567022147396+3,22459316354029i</v>
      </c>
      <c r="BL107" s="223" t="str">
        <f t="shared" ca="1" si="88"/>
        <v>1,86728854454538+2,9487708460124i</v>
      </c>
      <c r="BM107" s="223" t="str">
        <f t="shared" ca="1" si="89"/>
        <v>2,34392508818514+2,5861228106684i</v>
      </c>
      <c r="BN107" s="223" t="str">
        <f t="shared" ca="1" si="90"/>
        <v>2,75154542510131+2,14732712563484i</v>
      </c>
      <c r="BO107" s="223" t="str">
        <f t="shared" ca="1" si="91"/>
        <v>3,07814729055466+1,6453040048982i</v>
      </c>
      <c r="BP107" s="223" t="str">
        <f t="shared" ca="1" si="92"/>
        <v>3,31411398562589+1,09483537628356i</v>
      </c>
      <c r="BQ107" s="223" t="str">
        <f t="shared" ca="1" si="93"/>
        <v>3,45249753817673+0,512129631799152i</v>
      </c>
      <c r="BR107" s="223" t="str">
        <f t="shared" ca="1" si="94"/>
        <v>3,48922328391089-0,0856556238503938i</v>
      </c>
      <c r="BS107" s="223" t="str">
        <f t="shared" ca="1" si="95"/>
        <v>3,42320984370392-0,680918774048491i</v>
      </c>
      <c r="BT107" s="223" t="str">
        <f t="shared" ca="1" si="96"/>
        <v>3,25640096450353-1,25613246485533i</v>
      </c>
      <c r="BU107" s="223" t="str">
        <f t="shared" ca="1" si="97"/>
        <v>2,99370828625432-1,79435969295326i</v>
      </c>
      <c r="BV107" s="223" t="str">
        <f t="shared" ca="1" si="98"/>
        <v>2,64286672005828-2,2797525108861i</v>
      </c>
      <c r="BW107" s="223" t="str">
        <f t="shared" ca="1" si="99"/>
        <v>2,21420669592006-2,69801866535905i</v>
      </c>
      <c r="BX107" s="223" t="str">
        <f t="shared" ca="1" si="100"/>
        <v>1,72034998617757-3,03684242856654i</v>
      </c>
      <c r="BY107" s="223" t="str">
        <f t="shared" ca="1" si="101"/>
        <v>1,1758380610097-3,28624723129043i</v>
      </c>
      <c r="BZ107" s="223" t="str">
        <f t="shared" ca="1" si="102"/>
        <v>0,596703918988074-3,4388894201395i</v>
      </c>
      <c r="CA107" s="223" t="str">
        <f t="shared" ca="1" si="103"/>
        <v>-8,53029849078981E-14-3,49027448933219i</v>
      </c>
      <c r="CB107" s="223" t="str">
        <f t="shared" ca="1" si="104"/>
        <v>-0,596703918988238-3,43888942013947i</v>
      </c>
      <c r="CC107" s="223" t="str">
        <f t="shared" ca="1" si="105"/>
        <v>-1,17583806100986-3,28624723129038i</v>
      </c>
      <c r="CD107" s="223" t="str">
        <f t="shared" ca="1" si="106"/>
        <v>-1,72034998617772-3,03684242856646i</v>
      </c>
      <c r="CE107" s="223" t="str">
        <f t="shared" ca="1" si="107"/>
        <v>-2,21420669591992-2,69801866535917i</v>
      </c>
      <c r="CF107" s="223" t="str">
        <f t="shared" ca="1" si="108"/>
        <v>-2,64286672005816-2,27975251088624i</v>
      </c>
      <c r="CG107" s="223" t="str">
        <f t="shared" ca="1" si="109"/>
        <v>-2,99370828625426-1,79435969295336i</v>
      </c>
      <c r="CH107" s="223" t="str">
        <f t="shared" ca="1" si="110"/>
        <v>-3,25640096450351-1,25613246485541i</v>
      </c>
      <c r="CI107" s="223" t="str">
        <f t="shared" ca="1" si="111"/>
        <v>-3,42320984370391-0,680918774048532i</v>
      </c>
      <c r="CJ107" s="223" t="str">
        <f t="shared" ca="1" si="112"/>
        <v>-3,48922328391089-0,0856556238504032i</v>
      </c>
      <c r="CK107" s="223" t="str">
        <f t="shared" ca="1" si="113"/>
        <v>-3,45249753817672+0,51212963179918i</v>
      </c>
      <c r="CL107" s="223" t="str">
        <f t="shared" ca="1" si="114"/>
        <v>-3,31411398562587+1,09483537628362i</v>
      </c>
      <c r="CM107" s="223" t="str">
        <f t="shared" ca="1" si="115"/>
        <v>-3,07814729055462+1,64530400489829i</v>
      </c>
      <c r="CN107" s="223" t="str">
        <f t="shared" ca="1" si="116"/>
        <v>-2,75154542510125+2,14732712563491i</v>
      </c>
      <c r="CO107" s="223" t="str">
        <f t="shared" ca="1" si="117"/>
        <v>-2,34392508818504+2,58612281066848i</v>
      </c>
      <c r="CP107" s="223" t="str">
        <f t="shared" ca="1" si="118"/>
        <v>-1,86728854454524+2,94877084601249i</v>
      </c>
      <c r="CQ107" s="223" t="str">
        <f t="shared" ca="1" si="119"/>
        <v>-1,3356702214741+3,22459316354023i</v>
      </c>
      <c r="CR107" s="223" t="str">
        <f t="shared" ca="1" si="120"/>
        <v>-0,764723469100699+3,40546825366053i</v>
      </c>
      <c r="CS107" s="223" t="str">
        <f t="shared" ca="1" si="121"/>
        <v>-0,171259651955948+3,48607030085382i</v>
      </c>
      <c r="CT107" s="223" t="str">
        <f t="shared" ca="1" si="122"/>
        <v>0,427246856869679+3,46402600079417i</v>
      </c>
      <c r="CU107" s="223" t="str">
        <f t="shared" ca="1" si="123"/>
        <v>1,01317320366524+3,33998444161912i</v>
      </c>
      <c r="CV107" s="223" t="str">
        <f t="shared" ca="1" si="124"/>
        <v>1,56926695400818+3,11759799171429i</v>
      </c>
      <c r="CW107" s="223" t="str">
        <f t="shared" ca="1" si="125"/>
        <v>2,07915408578288+2,80341475676637i</v>
      </c>
      <c r="CX107" s="223" t="str">
        <f t="shared" ca="1" si="126"/>
        <v>2,52782111759879+2,40668577265598i</v>
      </c>
      <c r="CY107" s="223" t="str">
        <f t="shared" ca="1" si="127"/>
        <v>2,90205717647454+1,9390926113406i</v>
      </c>
      <c r="CZ107" s="223" t="str">
        <f t="shared" ca="1" si="128"/>
        <v>3,19084298823069+1,41440342029498i</v>
      </c>
      <c r="DA107" s="223" t="str">
        <f t="shared" ca="1" si="129"/>
        <v>3,38567533687988+0,848067523329587i</v>
      </c>
      <c r="DB107" s="223" t="str">
        <f t="shared" ca="1" si="130"/>
        <v>3,4808174394001+0,256760519650618i</v>
      </c>
      <c r="DC107" s="223" t="str">
        <f t="shared" ca="1" si="131"/>
        <v>3,47346786367701-0,342106724409395i</v>
      </c>
      <c r="DD107" s="223" t="str">
        <f t="shared" ca="1" si="132"/>
        <v>3,3638430158748-0,930900733393948i</v>
      </c>
      <c r="DE107" s="223" t="str">
        <f t="shared" ca="1" si="133"/>
        <v>3,15517076841824-1,49228463538365i</v>
      </c>
      <c r="DF107" s="223" t="str">
        <f t="shared" ca="1" si="134"/>
        <v>2,85359541620844-2,00972864125415i</v>
      </c>
      <c r="DG107" s="223" t="str">
        <f t="shared" ca="1" si="135"/>
        <v>2,46799675960924-2,46799675960917i</v>
      </c>
      <c r="DH107" s="223" t="str">
        <f t="shared" ca="1" si="136"/>
        <v>2,00972864125423-2,85359541620839i</v>
      </c>
      <c r="DI107" s="223" t="str">
        <f t="shared" ca="1" si="137"/>
        <v>1,49228463538375-3,1551707684182i</v>
      </c>
      <c r="DJ107" s="223" t="str">
        <f t="shared" ca="1" si="138"/>
        <v>0,930900733394042-3,36384301587478i</v>
      </c>
      <c r="DK107" s="223" t="str">
        <f t="shared" ca="1" si="139"/>
        <v>0,342106724409492-3,47346786367701i</v>
      </c>
      <c r="DL107" s="223" t="str">
        <f t="shared" ca="1" si="140"/>
        <v>-0,256760519650868-3,48081743940008i</v>
      </c>
      <c r="DM107" s="223" t="str">
        <f t="shared" ca="1" si="141"/>
        <v>-0,848067523329824-3,38567533687983i</v>
      </c>
      <c r="DN107" s="223" t="str">
        <f t="shared" ca="1" si="142"/>
        <v>-1,41440342029521-3,19084298823059i</v>
      </c>
      <c r="DO107" s="223" t="str">
        <f t="shared" ca="1" si="143"/>
        <v>-1,93909261134081-2,9020571764744i</v>
      </c>
      <c r="DP107" s="223" t="str">
        <f t="shared" ca="1" si="144"/>
        <v>-2,40668577265591-2,52782111759886i</v>
      </c>
      <c r="DQ107" s="223" t="str">
        <f t="shared" ca="1" si="145"/>
        <v>-2,80341475676631-2,07915408578296i</v>
      </c>
      <c r="DR107" s="223" t="str">
        <f t="shared" ca="1" si="146"/>
        <v>-3,11759799171424-1,56926695400828i</v>
      </c>
      <c r="DS107" s="223" t="str">
        <f t="shared" ca="1" si="147"/>
        <v>-3,33998444161909-1,01317320366534i</v>
      </c>
      <c r="DT107" s="223" t="str">
        <f t="shared" ca="1" si="148"/>
        <v>-3,46402600079416-0,427246856869777i</v>
      </c>
      <c r="DU107" s="223" t="str">
        <f t="shared" ca="1" si="149"/>
        <v>-3,48607030085382+0,17125965195585i</v>
      </c>
      <c r="DV107" s="223" t="str">
        <f t="shared" ca="1" si="150"/>
        <v>-3,40546825366055+0,764723469100597i</v>
      </c>
      <c r="DW107" s="223" t="str">
        <f t="shared" ca="1" si="151"/>
        <v>-3,22459316354028+1,335670221474i</v>
      </c>
      <c r="DX107" s="223" t="str">
        <f t="shared" ca="1" si="152"/>
        <v>-2,94877084601236+1,86728854454545i</v>
      </c>
      <c r="DY107" s="223" t="str">
        <f t="shared" ca="1" si="153"/>
        <v>-2,58612281066831+2,34392508818523i</v>
      </c>
      <c r="DZ107" s="223" t="str">
        <f t="shared" ca="1" si="154"/>
        <v>-2,14732712563471+2,7515454251014i</v>
      </c>
      <c r="EA107" s="223" t="str">
        <f t="shared" ca="1" si="155"/>
        <v>-1,64530400489838+3,07814729055457i</v>
      </c>
      <c r="EB107" s="223" t="str">
        <f t="shared" ca="1" si="156"/>
        <v>-1,09483537628372+3,31411398562584i</v>
      </c>
      <c r="EC107" s="223" t="str">
        <f t="shared" ca="1" si="157"/>
        <v>-0,512129631799281+3,45249753817671i</v>
      </c>
      <c r="ED107" s="223" t="str">
        <f t="shared" ca="1" si="158"/>
        <v>0,0856556238503054+3,48922328391089i</v>
      </c>
      <c r="EE107" s="223" t="str">
        <f t="shared" ca="1" si="159"/>
        <v>0,680918774048435+3,42320984370393i</v>
      </c>
      <c r="EF107" s="223" t="str">
        <f t="shared" ca="1" si="160"/>
        <v>1,25613246485531+3,25640096450354i</v>
      </c>
      <c r="EG107" s="223" t="str">
        <f t="shared" ca="1" si="161"/>
        <v>1,79435969295327+2,99370828625431i</v>
      </c>
      <c r="EH107" s="223" t="str">
        <f t="shared" ca="1" si="162"/>
        <v>2,27975251088616+2,64286672005823i</v>
      </c>
      <c r="EI107" s="223" t="str">
        <f t="shared" ca="1" si="163"/>
        <v>2,69801866535911+2,21420669592i</v>
      </c>
      <c r="EJ107" s="223" t="str">
        <f t="shared" ca="1" si="164"/>
        <v>3,03684242856658+1,7203499861775i</v>
      </c>
      <c r="EK107" s="223" t="str">
        <f t="shared" ca="1" si="165"/>
        <v>3,28624723129046+1,17583806100963i</v>
      </c>
      <c r="EL107" s="223" t="str">
        <f t="shared" ca="1" si="166"/>
        <v>3,43888942013951+0,596703918987997i</v>
      </c>
      <c r="EM107" s="223" t="str">
        <f t="shared" ca="1" si="167"/>
        <v>3,49027448933219-1,70605969815796E-13i</v>
      </c>
      <c r="EN107" s="223"/>
      <c r="EO107" s="223"/>
      <c r="EP107" s="223"/>
    </row>
    <row r="108" spans="1:146" ht="15.75" thickBot="1">
      <c r="A108" s="257">
        <f t="shared" si="168"/>
        <v>1.5625E-4</v>
      </c>
      <c r="B108" s="256">
        <v>8</v>
      </c>
      <c r="C108" s="230">
        <f t="shared" si="169"/>
        <v>1600</v>
      </c>
      <c r="D108" s="229">
        <f t="shared" si="170"/>
        <v>10053.096491487338</v>
      </c>
      <c r="E108" s="229" t="str">
        <f t="shared" si="171"/>
        <v>10053.0964914873i</v>
      </c>
      <c r="F108" s="229" t="str">
        <f t="shared" si="172"/>
        <v>-1,2933086055801E-29+4,02023156020638E-27i</v>
      </c>
      <c r="G108" s="229" t="str">
        <f t="shared" si="173"/>
        <v>-2,44135856732253+0,260411580519983i</v>
      </c>
      <c r="H108" s="229" t="str">
        <f t="shared" si="38"/>
        <v>1,00000000529698E-13-3,1084949822634E-11i</v>
      </c>
      <c r="I108" s="229" t="str">
        <f t="shared" si="174"/>
        <v>-1,00000000529698E-13+3,1084949822634E-11i</v>
      </c>
      <c r="J108" s="255" t="str">
        <f ca="1">IMPRODUCT(1/N_FFT2,W100)</f>
        <v>0,0155904666971777-0,0000515644022535352i</v>
      </c>
      <c r="K108" s="254" t="str">
        <f t="shared" ca="1" si="175"/>
        <v>4,38301787092482E-17+4,84634031433468E-13i</v>
      </c>
      <c r="M108" s="258"/>
      <c r="N108" s="246">
        <f t="shared" ca="1" si="176"/>
        <v>4.5097642308743691</v>
      </c>
      <c r="O108" s="223">
        <f t="shared" ca="1" si="39"/>
        <v>-3.4902357691256314</v>
      </c>
      <c r="P108" s="223" t="str">
        <f t="shared" ca="1" si="40"/>
        <v>-3,42317186749527+0,680911220110928i</v>
      </c>
      <c r="Q108" s="223" t="str">
        <f t="shared" ca="1" si="41"/>
        <v>-3,22455739073396+1,33565540389241i</v>
      </c>
      <c r="R108" s="223" t="str">
        <f t="shared" ca="1" si="42"/>
        <v>-2,90202498179936+1,93907109954648i</v>
      </c>
      <c r="S108" s="223" t="str">
        <f t="shared" ca="1" si="43"/>
        <v>-2,46796938028858+2,46796938028858i</v>
      </c>
      <c r="T108" s="223" t="str">
        <f t="shared" ca="1" si="44"/>
        <v>-1,93907109954648+2,90202498179936i</v>
      </c>
      <c r="U108" s="223" t="str">
        <f t="shared" ca="1" si="45"/>
        <v>-1,33565540389241+3,22455739073396i</v>
      </c>
      <c r="V108" s="223" t="str">
        <f t="shared" ca="1" si="46"/>
        <v>-0,680911220110945+3,42317186749527i</v>
      </c>
      <c r="W108" s="223" t="str">
        <f t="shared" ca="1" si="47"/>
        <v>1,21860055112209E-14+3,49023576912563i</v>
      </c>
      <c r="X108" s="223" t="str">
        <f t="shared" ca="1" si="48"/>
        <v>0,680911220110931+3,42317186749527i</v>
      </c>
      <c r="Y108" s="223" t="str">
        <f t="shared" ca="1" si="49"/>
        <v>1,3356554038924+3,22455739073396i</v>
      </c>
      <c r="Z108" s="223" t="str">
        <f t="shared" ca="1" si="50"/>
        <v>1,93907109954647+2,90202498179937i</v>
      </c>
      <c r="AA108" s="223" t="str">
        <f t="shared" ca="1" si="51"/>
        <v>2,46796938028857+2,46796938028859i</v>
      </c>
      <c r="AB108" s="223" t="str">
        <f t="shared" ca="1" si="52"/>
        <v>2,90202498179937+1,93907109954647i</v>
      </c>
      <c r="AC108" s="223" t="str">
        <f t="shared" ca="1" si="53"/>
        <v>3,22455739073396+1,3356554038924i</v>
      </c>
      <c r="AD108" s="223" t="str">
        <f t="shared" ca="1" si="54"/>
        <v>3,42317186749527+0,680911220110931i</v>
      </c>
      <c r="AE108" s="223" t="str">
        <f t="shared" ca="1" si="55"/>
        <v>3,49023576912563+1,12774380102911E-14i</v>
      </c>
      <c r="AF108" s="223" t="str">
        <f t="shared" ca="1" si="56"/>
        <v>3,42317186749527-0,680911220110945i</v>
      </c>
      <c r="AG108" s="223" t="str">
        <f t="shared" ca="1" si="57"/>
        <v>3,22455739073396-1,33565540389241i</v>
      </c>
      <c r="AH108" s="223" t="str">
        <f t="shared" ca="1" si="58"/>
        <v>2,90202498179936-1,93907109954648i</v>
      </c>
      <c r="AI108" s="223" t="str">
        <f t="shared" ca="1" si="59"/>
        <v>2,46796938028858-2,46796938028857i</v>
      </c>
      <c r="AJ108" s="223" t="str">
        <f t="shared" ca="1" si="60"/>
        <v>1,93907109954649-2,90202498179936i</v>
      </c>
      <c r="AK108" s="223" t="str">
        <f t="shared" ca="1" si="61"/>
        <v>1,33565540389239-3,22455739073397i</v>
      </c>
      <c r="AL108" s="223" t="str">
        <f t="shared" ca="1" si="62"/>
        <v>0,680911220110921-3,42317186749527i</v>
      </c>
      <c r="AM108" s="223" t="str">
        <f t="shared" ca="1" si="63"/>
        <v>6,4140854397166E-16-3,49023576912563i</v>
      </c>
      <c r="AN108" s="223" t="str">
        <f t="shared" ca="1" si="64"/>
        <v>-0,680911220110924-3,42317186749527i</v>
      </c>
      <c r="AO108" s="223" t="str">
        <f t="shared" ca="1" si="65"/>
        <v>-1,33565540389239-3,22455739073396i</v>
      </c>
      <c r="AP108" s="223" t="str">
        <f t="shared" ca="1" si="66"/>
        <v>-1,93907109954649-2,90202498179936i</v>
      </c>
      <c r="AQ108" s="223" t="str">
        <f t="shared" ca="1" si="67"/>
        <v>-2,46796938028858-2,46796938028857i</v>
      </c>
      <c r="AR108" s="223" t="str">
        <f t="shared" ca="1" si="68"/>
        <v>-2,46796938028858-2,46796938028857i</v>
      </c>
      <c r="AS108" s="223" t="str">
        <f t="shared" ca="1" si="69"/>
        <v>-3,22455739073396-1,33565540389241i</v>
      </c>
      <c r="AT108" s="223" t="str">
        <f t="shared" ca="1" si="70"/>
        <v>-3,42317186749527-0,680911220110942i</v>
      </c>
      <c r="AU108" s="223" t="str">
        <f t="shared" ca="1" si="71"/>
        <v>-3,49023576912563+1,15445969672492E-14i</v>
      </c>
      <c r="AV108" s="223" t="str">
        <f t="shared" ca="1" si="72"/>
        <v>-3,42317186749527+0,680911220110935i</v>
      </c>
      <c r="AW108" s="223" t="str">
        <f t="shared" ca="1" si="73"/>
        <v>-3,22455739073396+1,3356554038924i</v>
      </c>
      <c r="AX108" s="223" t="str">
        <f t="shared" ca="1" si="74"/>
        <v>-2,90202498179937+1,93907109954647i</v>
      </c>
      <c r="AY108" s="223" t="str">
        <f t="shared" ca="1" si="75"/>
        <v>-2,46796938028859+2,46796938028857i</v>
      </c>
      <c r="AZ108" s="223" t="str">
        <f t="shared" ca="1" si="76"/>
        <v>-1,93907109954647+2,90202498179937i</v>
      </c>
      <c r="BA108" s="223" t="str">
        <f t="shared" ca="1" si="77"/>
        <v>-1,3356554038924+3,22455739073396i</v>
      </c>
      <c r="BB108" s="223" t="str">
        <f t="shared" ca="1" si="78"/>
        <v>-0,680911220110935+3,42317186749527i</v>
      </c>
      <c r="BC108" s="223" t="str">
        <f t="shared" ca="1" si="79"/>
        <v>-1,03688705093613E-14+3,49023576912563i</v>
      </c>
      <c r="BD108" s="223" t="str">
        <f t="shared" ca="1" si="80"/>
        <v>0,680911220110914+3,42317186749527i</v>
      </c>
      <c r="BE108" s="223" t="str">
        <f t="shared" ca="1" si="81"/>
        <v>1,33565540389241+3,22455739073396i</v>
      </c>
      <c r="BF108" s="223" t="str">
        <f t="shared" ca="1" si="82"/>
        <v>1,93907109954648+2,90202498179936i</v>
      </c>
      <c r="BG108" s="223" t="str">
        <f t="shared" ca="1" si="83"/>
        <v>2,46796938028858+2,46796938028858i</v>
      </c>
      <c r="BH108" s="223" t="str">
        <f t="shared" ca="1" si="84"/>
        <v>2,90202498179936+1,93907109954649i</v>
      </c>
      <c r="BI108" s="223" t="str">
        <f t="shared" ca="1" si="85"/>
        <v>3,22455739073395+1,33565540389242i</v>
      </c>
      <c r="BJ108" s="223" t="str">
        <f t="shared" ca="1" si="86"/>
        <v>3,42317186749527+0,680911220110921i</v>
      </c>
      <c r="BK108" s="223" t="str">
        <f t="shared" ca="1" si="87"/>
        <v>3,49023576912563+1,28281708794332E-15i</v>
      </c>
      <c r="BL108" s="223" t="str">
        <f t="shared" ca="1" si="88"/>
        <v>3,42317186749527-0,680911220110924i</v>
      </c>
      <c r="BM108" s="223" t="str">
        <f t="shared" ca="1" si="89"/>
        <v>3,22455739073396-1,3356554038924i</v>
      </c>
      <c r="BN108" s="223" t="str">
        <f t="shared" ca="1" si="90"/>
        <v>2,9020249817993-1,93907109954658i</v>
      </c>
      <c r="BO108" s="223" t="str">
        <f t="shared" ca="1" si="91"/>
        <v>2,46796938028865-2,46796938028851i</v>
      </c>
      <c r="BP108" s="223" t="str">
        <f t="shared" ca="1" si="92"/>
        <v>1,93907109954645-2,90202498179938i</v>
      </c>
      <c r="BQ108" s="223" t="str">
        <f t="shared" ca="1" si="93"/>
        <v>1,33565540389225-3,22455739073402i</v>
      </c>
      <c r="BR108" s="223" t="str">
        <f t="shared" ca="1" si="94"/>
        <v>0,680911220110976-3,42317186749526i</v>
      </c>
      <c r="BS108" s="223" t="str">
        <f t="shared" ca="1" si="95"/>
        <v>-8,53020385785461E-14-3,49023576912563i</v>
      </c>
      <c r="BT108" s="223" t="str">
        <f t="shared" ca="1" si="96"/>
        <v>-0,680911220110799-3,42317186749529i</v>
      </c>
      <c r="BU108" s="223" t="str">
        <f t="shared" ca="1" si="97"/>
        <v>-1,33565540389241-3,22455739073396i</v>
      </c>
      <c r="BV108" s="223" t="str">
        <f t="shared" ca="1" si="98"/>
        <v>-1,93907109954659-2,90202498179929i</v>
      </c>
      <c r="BW108" s="223" t="str">
        <f t="shared" ca="1" si="99"/>
        <v>-2,46796938028852-2,46796938028864i</v>
      </c>
      <c r="BX108" s="223" t="str">
        <f t="shared" ca="1" si="100"/>
        <v>-2,90202498179939-1,93907109954644i</v>
      </c>
      <c r="BY108" s="223" t="str">
        <f t="shared" ca="1" si="101"/>
        <v>-3,22455739073389-1,33565540389256i</v>
      </c>
      <c r="BZ108" s="223" t="str">
        <f t="shared" ca="1" si="102"/>
        <v>-3,42317186749526-0,680911220110966i</v>
      </c>
      <c r="CA108" s="223" t="str">
        <f t="shared" ca="1" si="103"/>
        <v>-3,49023576912563+9,74880440897671E-14i</v>
      </c>
      <c r="CB108" s="223" t="str">
        <f t="shared" ca="1" si="104"/>
        <v>-3,42317186749529+0,680911220110809i</v>
      </c>
      <c r="CC108" s="223" t="str">
        <f t="shared" ca="1" si="105"/>
        <v>-3,22455739073395+1,33565540389242i</v>
      </c>
      <c r="CD108" s="223" t="str">
        <f t="shared" ca="1" si="106"/>
        <v>-2,90202498179929+1,9390710995466i</v>
      </c>
      <c r="CE108" s="223" t="str">
        <f t="shared" ca="1" si="107"/>
        <v>-2,46796938028863+2,46796938028853i</v>
      </c>
      <c r="CF108" s="223" t="str">
        <f t="shared" ca="1" si="108"/>
        <v>-1,93907109954643+2,9020249817994i</v>
      </c>
      <c r="CG108" s="223" t="str">
        <f t="shared" ca="1" si="109"/>
        <v>-1,33565540389255+3,2245573907339i</v>
      </c>
      <c r="CH108" s="223" t="str">
        <f t="shared" ca="1" si="110"/>
        <v>-0,680911220110952+3,42317186749526i</v>
      </c>
      <c r="CI108" s="223" t="str">
        <f t="shared" ca="1" si="111"/>
        <v>1,03474145421382E-13+3,49023576912563i</v>
      </c>
      <c r="CJ108" s="223" t="str">
        <f t="shared" ca="1" si="112"/>
        <v>0,680911220110819+3,42317186749529i</v>
      </c>
      <c r="CK108" s="223" t="str">
        <f t="shared" ca="1" si="113"/>
        <v>1,33565540389243+3,22455739073395i</v>
      </c>
      <c r="CL108" s="223" t="str">
        <f t="shared" ca="1" si="114"/>
        <v>1,9390710995466+2,90202498179928i</v>
      </c>
      <c r="CM108" s="223" t="str">
        <f t="shared" ca="1" si="115"/>
        <v>2,46796938028854+2,46796938028862i</v>
      </c>
      <c r="CN108" s="223" t="str">
        <f t="shared" ca="1" si="116"/>
        <v>2,9020249817994+1,93907109954642i</v>
      </c>
      <c r="CO108" s="223" t="str">
        <f t="shared" ca="1" si="117"/>
        <v>3,2245573907339+1,33565540389254i</v>
      </c>
      <c r="CP108" s="223" t="str">
        <f t="shared" ca="1" si="118"/>
        <v>3,42317186749527+0,680911220110942i</v>
      </c>
      <c r="CQ108" s="223" t="str">
        <f t="shared" ca="1" si="119"/>
        <v>3,49023576912563-1,15660150932603E-13i</v>
      </c>
      <c r="CR108" s="223" t="str">
        <f t="shared" ca="1" si="120"/>
        <v>3,42317186749529-0,680911220110833i</v>
      </c>
      <c r="CS108" s="223" t="str">
        <f t="shared" ca="1" si="121"/>
        <v>3,22455739073395-1,33565540389243i</v>
      </c>
      <c r="CT108" s="223" t="str">
        <f t="shared" ca="1" si="122"/>
        <v>2,90202498179927-1,93907109954661i</v>
      </c>
      <c r="CU108" s="223" t="str">
        <f t="shared" ca="1" si="123"/>
        <v>2,46796938028861-2,46796938028855i</v>
      </c>
      <c r="CV108" s="223" t="str">
        <f t="shared" ca="1" si="124"/>
        <v>1,93907109954641-2,90202498179941i</v>
      </c>
      <c r="CW108" s="223" t="str">
        <f t="shared" ca="1" si="125"/>
        <v>1,33565540389254-3,2245573907339i</v>
      </c>
      <c r="CX108" s="223" t="str">
        <f t="shared" ca="1" si="126"/>
        <v>0,680911220110935-3,42317186749527i</v>
      </c>
      <c r="CY108" s="223" t="str">
        <f t="shared" ca="1" si="127"/>
        <v>-1,27846156443824E-13-3,49023576912563i</v>
      </c>
      <c r="CZ108" s="223" t="str">
        <f t="shared" ca="1" si="128"/>
        <v>-0,680911220110844-3,42317186749528i</v>
      </c>
      <c r="DA108" s="223" t="str">
        <f t="shared" ca="1" si="129"/>
        <v>-1,33565540389245-3,22455739073394i</v>
      </c>
      <c r="DB108" s="223" t="str">
        <f t="shared" ca="1" si="130"/>
        <v>-1,93907109954633-2,90202498179946i</v>
      </c>
      <c r="DC108" s="223" t="str">
        <f t="shared" ca="1" si="131"/>
        <v>-2,46796938028855-2,46796938028861i</v>
      </c>
      <c r="DD108" s="223" t="str">
        <f t="shared" ca="1" si="132"/>
        <v>-2,90202498179942-1,9390710995464i</v>
      </c>
      <c r="DE108" s="223" t="str">
        <f t="shared" ca="1" si="133"/>
        <v>-3,22455739073391-1,33565540389252i</v>
      </c>
      <c r="DF108" s="223" t="str">
        <f t="shared" ca="1" si="134"/>
        <v>-3,42317186749527-0,680911220110917i</v>
      </c>
      <c r="DG108" s="223" t="str">
        <f t="shared" ca="1" si="135"/>
        <v>-3,49023576912563+1,4623206613465E-13i</v>
      </c>
      <c r="DH108" s="223" t="str">
        <f t="shared" ca="1" si="136"/>
        <v>-3,42317186749528+0,680911220110851i</v>
      </c>
      <c r="DI108" s="223" t="str">
        <f t="shared" ca="1" si="137"/>
        <v>-3,22455739073394+1,33565540389246i</v>
      </c>
      <c r="DJ108" s="223" t="str">
        <f t="shared" ca="1" si="138"/>
        <v>-2,90202498179945+1,93907109954634i</v>
      </c>
      <c r="DK108" s="223" t="str">
        <f t="shared" ca="1" si="139"/>
        <v>-2,46796938028859+2,46796938028856i</v>
      </c>
      <c r="DL108" s="223" t="str">
        <f t="shared" ca="1" si="140"/>
        <v>-1,93907109954639+2,90202498179943i</v>
      </c>
      <c r="DM108" s="223" t="str">
        <f t="shared" ca="1" si="141"/>
        <v>-1,33565540389251+3,22455739073391i</v>
      </c>
      <c r="DN108" s="223" t="str">
        <f t="shared" ca="1" si="142"/>
        <v>-0,68091122011091+3,42317186749527i</v>
      </c>
      <c r="DO108" s="223" t="str">
        <f t="shared" ca="1" si="143"/>
        <v>1,52218167466266E-13+3,49023576912563i</v>
      </c>
      <c r="DP108" s="223" t="str">
        <f t="shared" ca="1" si="144"/>
        <v>0,680911220110868+3,42317186749528i</v>
      </c>
      <c r="DQ108" s="223" t="str">
        <f t="shared" ca="1" si="145"/>
        <v>1,33565540389247+3,22455739073393i</v>
      </c>
      <c r="DR108" s="223" t="str">
        <f t="shared" ca="1" si="146"/>
        <v>1,93907109954635+2,90202498179945i</v>
      </c>
      <c r="DS108" s="223" t="str">
        <f t="shared" ca="1" si="147"/>
        <v>2,46796938028857+2,46796938028859i</v>
      </c>
      <c r="DT108" s="223" t="str">
        <f t="shared" ca="1" si="148"/>
        <v>2,90202498179943+1,93907109954638i</v>
      </c>
      <c r="DU108" s="223" t="str">
        <f t="shared" ca="1" si="149"/>
        <v>3,22455739073392+1,3356554038925i</v>
      </c>
      <c r="DV108" s="223" t="str">
        <f t="shared" ca="1" si="150"/>
        <v>3,42317186749528+0,680911220110893i</v>
      </c>
      <c r="DW108" s="223" t="str">
        <f t="shared" ca="1" si="151"/>
        <v>3,49023576912563-1,70604077157092E-13i</v>
      </c>
      <c r="DX108" s="223" t="str">
        <f t="shared" ca="1" si="152"/>
        <v>3,42317186749528-0,680911220110875i</v>
      </c>
      <c r="DY108" s="223" t="str">
        <f t="shared" ca="1" si="153"/>
        <v>3,22455739073393-1,33565540389248i</v>
      </c>
      <c r="DZ108" s="223" t="str">
        <f t="shared" ca="1" si="154"/>
        <v>2,90202498179944-1,93907109954637i</v>
      </c>
      <c r="EA108" s="223" t="str">
        <f t="shared" ca="1" si="155"/>
        <v>2,46796938028858-2,46796938028858i</v>
      </c>
      <c r="EB108" s="223" t="str">
        <f t="shared" ca="1" si="156"/>
        <v>1,93907109954637-2,90202498179944i</v>
      </c>
      <c r="EC108" s="223" t="str">
        <f t="shared" ca="1" si="157"/>
        <v>1,33565540389249-3,22455739073393i</v>
      </c>
      <c r="ED108" s="223" t="str">
        <f t="shared" ca="1" si="158"/>
        <v>0,680911220110886-3,42317186749528i</v>
      </c>
      <c r="EE108" s="223" t="str">
        <f t="shared" ca="1" si="159"/>
        <v>1,70604455569212E-13-3,49023576912563i</v>
      </c>
      <c r="EF108" s="223" t="str">
        <f t="shared" ca="1" si="160"/>
        <v>-0,680911220110893-3,42317186749528i</v>
      </c>
      <c r="EG108" s="223" t="str">
        <f t="shared" ca="1" si="161"/>
        <v>-1,3356554038925-3,22455739073392i</v>
      </c>
      <c r="EH108" s="223" t="str">
        <f t="shared" ca="1" si="162"/>
        <v>-1,93907109954637-2,90202498179944i</v>
      </c>
      <c r="EI108" s="223" t="str">
        <f t="shared" ca="1" si="163"/>
        <v>-2,46796938028858-2,46796938028857i</v>
      </c>
      <c r="EJ108" s="223" t="str">
        <f t="shared" ca="1" si="164"/>
        <v>-2,90202498179944-1,93907109954636i</v>
      </c>
      <c r="EK108" s="223" t="str">
        <f t="shared" ca="1" si="165"/>
        <v>-3,22455739073393-1,33565540389247i</v>
      </c>
      <c r="EL108" s="223" t="str">
        <f t="shared" ca="1" si="166"/>
        <v>-3,42317186749528-0,680911220110868i</v>
      </c>
      <c r="EM108" s="223" t="str">
        <f t="shared" ca="1" si="167"/>
        <v>-3,49023576912563-1,64618354237597E-13i</v>
      </c>
      <c r="EN108" s="223"/>
      <c r="EO108" s="223"/>
      <c r="EP108" s="223"/>
    </row>
    <row r="109" spans="1:146" ht="15.75" thickBot="1">
      <c r="A109" s="257">
        <f t="shared" si="168"/>
        <v>1.7578124999999999E-4</v>
      </c>
      <c r="B109" s="256">
        <v>9</v>
      </c>
      <c r="C109" s="230">
        <f t="shared" si="169"/>
        <v>1800</v>
      </c>
      <c r="D109" s="229">
        <f t="shared" si="170"/>
        <v>11309.733552923255</v>
      </c>
      <c r="E109" s="229" t="str">
        <f t="shared" si="171"/>
        <v>11309.7335529233i</v>
      </c>
      <c r="F109" s="229" t="str">
        <f t="shared" si="172"/>
        <v>-1,02187283927805E-29+2,82353711773061E-27i</v>
      </c>
      <c r="G109" s="229" t="str">
        <f t="shared" si="173"/>
        <v>-2,4340849788813+0,292090197471854i</v>
      </c>
      <c r="H109" s="229" t="str">
        <f t="shared" si="38"/>
        <v>1,00000000418526E-13-2,76310665090079E-11i</v>
      </c>
      <c r="I109" s="229" t="str">
        <f t="shared" si="174"/>
        <v>-1,00000000418526E-13+2,76310665090079E-11i</v>
      </c>
      <c r="J109" s="255" t="str">
        <f ca="1">IMPRODUCT(1/N_FFT2,X100)</f>
        <v>-0,224987299050669-0,000976628033943887i</v>
      </c>
      <c r="K109" s="254" t="str">
        <f t="shared" ca="1" si="175"/>
        <v>4,94840041596951E-14-6,21654136094728E-12i</v>
      </c>
      <c r="M109" s="258"/>
      <c r="N109" s="246">
        <f t="shared" ca="1" si="176"/>
        <v>4.5098086586549275</v>
      </c>
      <c r="O109" s="223">
        <f t="shared" ca="1" si="39"/>
        <v>-3.4901913413450729</v>
      </c>
      <c r="P109" s="223" t="str">
        <f t="shared" ca="1" si="40"/>
        <v>-3,40538712599242+0,764705251273472i</v>
      </c>
      <c r="Q109" s="223" t="str">
        <f t="shared" ca="1" si="41"/>
        <v>-3,15509560352809+1,49224908503835i</v>
      </c>
      <c r="R109" s="223" t="str">
        <f t="shared" ca="1" si="42"/>
        <v>-2,7514798756827+2,14727597036646i</v>
      </c>
      <c r="S109" s="223" t="str">
        <f t="shared" ca="1" si="43"/>
        <v>-2,21415394739542+2,69795439109585i</v>
      </c>
      <c r="T109" s="223" t="str">
        <f t="shared" ca="1" si="44"/>
        <v>-1,56922956973116+3,11752372191159i</v>
      </c>
      <c r="U109" s="223" t="str">
        <f t="shared" ca="1" si="45"/>
        <v>-0,848047320016854+3,3855946807337i</v>
      </c>
      <c r="V109" s="223" t="str">
        <f t="shared" ca="1" si="46"/>
        <v>-0,0856535832966267+3,48914016096639i</v>
      </c>
      <c r="W109" s="223" t="str">
        <f t="shared" ca="1" si="47"/>
        <v>0,680902552680915+3,42312829338205i</v>
      </c>
      <c r="X109" s="223" t="str">
        <f t="shared" ca="1" si="48"/>
        <v>1,41436972529551+3,19076697352966i</v>
      </c>
      <c r="Y109" s="223" t="str">
        <f t="shared" ca="1" si="49"/>
        <v>2,07910455458476+2,8033479716769i</v>
      </c>
      <c r="Z109" s="223" t="str">
        <f t="shared" ca="1" si="50"/>
        <v>2,64280375966683+2,27969820087901i</v>
      </c>
      <c r="AA109" s="223" t="str">
        <f t="shared" ca="1" si="51"/>
        <v>3,07807396057673+1,64526480920841i</v>
      </c>
      <c r="AB109" s="223" t="str">
        <f t="shared" ca="1" si="52"/>
        <v>3,36376287983486+0,930878556765161i</v>
      </c>
      <c r="AC109" s="223" t="str">
        <f t="shared" ca="1" si="53"/>
        <v>3,48598725302209+0,171255572077503i</v>
      </c>
      <c r="AD109" s="223" t="str">
        <f t="shared" ca="1" si="54"/>
        <v>3,43880749628677-0,596689703851185i</v>
      </c>
      <c r="AE109" s="223" t="str">
        <f t="shared" ca="1" si="55"/>
        <v>3,22451634481682-1,33563840211686i</v>
      </c>
      <c r="AF109" s="223" t="str">
        <f t="shared" ca="1" si="56"/>
        <v>2,85352743567688-2,00968076396213i</v>
      </c>
      <c r="AG109" s="223" t="str">
        <f t="shared" ca="1" si="57"/>
        <v>2,34386924940982-2,58606120207376i</v>
      </c>
      <c r="AH109" s="223" t="str">
        <f t="shared" ca="1" si="58"/>
        <v>1,72030900268505-3,0367700825846i</v>
      </c>
      <c r="AI109" s="223" t="str">
        <f t="shared" ca="1" si="59"/>
        <v>1,01314906707866-3,33990487395641i</v>
      </c>
      <c r="AJ109" s="223" t="str">
        <f t="shared" ca="1" si="60"/>
        <v>0,256754402905385-3,48073451670604i</v>
      </c>
      <c r="AK109" s="223" t="str">
        <f t="shared" ca="1" si="61"/>
        <v>-0,512117431455552-3,45241529014102i</v>
      </c>
      <c r="AL109" s="223" t="str">
        <f t="shared" ca="1" si="62"/>
        <v>-1,25610254030747-3,25632338803031i</v>
      </c>
      <c r="AM109" s="223" t="str">
        <f t="shared" ca="1" si="63"/>
        <v>-1,93904641679409-2,90198804144988i</v>
      </c>
      <c r="AN109" s="223" t="str">
        <f t="shared" ca="1" si="64"/>
        <v>-2,52776089791164-2,40662843874767i</v>
      </c>
      <c r="AO109" s="223" t="str">
        <f t="shared" ca="1" si="65"/>
        <v>-2,99363696784689-1,79431694634493i</v>
      </c>
      <c r="AP109" s="223" t="str">
        <f t="shared" ca="1" si="66"/>
        <v>-3,31403503426895-1,09480929427827i</v>
      </c>
      <c r="AQ109" s="223" t="str">
        <f t="shared" ca="1" si="67"/>
        <v>-3,47338511607016-0,342098574481622i</v>
      </c>
      <c r="AR109" s="223" t="str">
        <f t="shared" ca="1" si="68"/>
        <v>-3,47338511607016-0,342098574481622i</v>
      </c>
      <c r="AS109" s="223" t="str">
        <f t="shared" ca="1" si="69"/>
        <v>-3,28616894379662+1,17581004929654i</v>
      </c>
      <c r="AT109" s="223" t="str">
        <f t="shared" ca="1" si="70"/>
        <v>-2,94870059813905+1,86724406057016i</v>
      </c>
      <c r="AU109" s="223" t="str">
        <f t="shared" ca="1" si="71"/>
        <v>-2,46793796510369+2,46793796510366i</v>
      </c>
      <c r="AV109" s="223" t="str">
        <f t="shared" ca="1" si="72"/>
        <v>-1,86724406057016+2,94870059813905i</v>
      </c>
      <c r="AW109" s="223" t="str">
        <f t="shared" ca="1" si="73"/>
        <v>-1,17581004929653+3,28616894379662i</v>
      </c>
      <c r="AX109" s="223" t="str">
        <f t="shared" ca="1" si="74"/>
        <v>-0,427236678668515+3,46394347811861i</v>
      </c>
      <c r="AY109" s="223" t="str">
        <f t="shared" ca="1" si="75"/>
        <v>0,342098574481623+3,47338511607016i</v>
      </c>
      <c r="AZ109" s="223" t="str">
        <f t="shared" ca="1" si="76"/>
        <v>1,09480929427827+3,31403503426895i</v>
      </c>
      <c r="BA109" s="223" t="str">
        <f t="shared" ca="1" si="77"/>
        <v>1,79431694634493+2,99363696784689i</v>
      </c>
      <c r="BB109" s="223" t="str">
        <f t="shared" ca="1" si="78"/>
        <v>2,40662843874767+2,52776089791164i</v>
      </c>
      <c r="BC109" s="223" t="str">
        <f t="shared" ca="1" si="79"/>
        <v>2,90198804144988+1,93904641679409i</v>
      </c>
      <c r="BD109" s="223" t="str">
        <f t="shared" ca="1" si="80"/>
        <v>3,2563233880303+1,2561025403075i</v>
      </c>
      <c r="BE109" s="223" t="str">
        <f t="shared" ca="1" si="81"/>
        <v>3,45241529014102+0,512117431455552i</v>
      </c>
      <c r="BF109" s="223" t="str">
        <f t="shared" ca="1" si="82"/>
        <v>3,48073451670604-0,256754402905389i</v>
      </c>
      <c r="BG109" s="223" t="str">
        <f t="shared" ca="1" si="83"/>
        <v>3,33990487395641-1,01314906707866i</v>
      </c>
      <c r="BH109" s="223" t="str">
        <f t="shared" ca="1" si="84"/>
        <v>3,0367700825846-1,72030900268505i</v>
      </c>
      <c r="BI109" s="223" t="str">
        <f t="shared" ca="1" si="85"/>
        <v>2,58606120207373-2,34386924940984i</v>
      </c>
      <c r="BJ109" s="223" t="str">
        <f t="shared" ca="1" si="86"/>
        <v>2,00968076396219-2,85352743567685i</v>
      </c>
      <c r="BK109" s="223" t="str">
        <f t="shared" ca="1" si="87"/>
        <v>1,3356384021167-3,22451634481689i</v>
      </c>
      <c r="BL109" s="223" t="str">
        <f t="shared" ca="1" si="88"/>
        <v>0,59668970385115-3,43880749628678i</v>
      </c>
      <c r="BM109" s="223" t="str">
        <f t="shared" ca="1" si="89"/>
        <v>-0,171255572077437-3,4859872530221i</v>
      </c>
      <c r="BN109" s="223" t="str">
        <f t="shared" ca="1" si="90"/>
        <v>-0,930878556764997-3,36376287983491i</v>
      </c>
      <c r="BO109" s="223" t="str">
        <f t="shared" ca="1" si="91"/>
        <v>-1,64526480920848-3,0780739605767i</v>
      </c>
      <c r="BP109" s="223" t="str">
        <f t="shared" ca="1" si="92"/>
        <v>-2,27969820087898-2,64280375966686i</v>
      </c>
      <c r="BQ109" s="223" t="str">
        <f t="shared" ca="1" si="93"/>
        <v>-2,8033479716768-2,0791045545849i</v>
      </c>
      <c r="BR109" s="223" t="str">
        <f t="shared" ca="1" si="94"/>
        <v>-3,19076697352969-1,41436972529545i</v>
      </c>
      <c r="BS109" s="223" t="str">
        <f t="shared" ca="1" si="95"/>
        <v>-3,42312829338205-0,68090255268095i</v>
      </c>
      <c r="BT109" s="223" t="str">
        <f t="shared" ca="1" si="96"/>
        <v>-3,48914016096639+0,0856535832964853i</v>
      </c>
      <c r="BU109" s="223" t="str">
        <f t="shared" ca="1" si="97"/>
        <v>-3,38559468073369+0,848047320016924i</v>
      </c>
      <c r="BV109" s="223" t="str">
        <f t="shared" ca="1" si="98"/>
        <v>-3,1175237219116+1,56922956973113i</v>
      </c>
      <c r="BW109" s="223" t="str">
        <f t="shared" ca="1" si="99"/>
        <v>-2,69795439109594+2,21415394739531i</v>
      </c>
      <c r="BX109" s="223" t="str">
        <f t="shared" ca="1" si="100"/>
        <v>-2,14727597036638+2,75147987568276i</v>
      </c>
      <c r="BY109" s="223" t="str">
        <f t="shared" ca="1" si="101"/>
        <v>-1,49224908503837+3,15509560352809i</v>
      </c>
      <c r="BZ109" s="223" t="str">
        <f t="shared" ca="1" si="102"/>
        <v>-0,764705251273604+3,40538712599239i</v>
      </c>
      <c r="CA109" s="223" t="str">
        <f t="shared" ca="1" si="103"/>
        <v>1,03472828282103E-13+3,49019134134507i</v>
      </c>
      <c r="CB109" s="223" t="str">
        <f t="shared" ca="1" si="104"/>
        <v>0,764705251273468+3,40538712599242i</v>
      </c>
      <c r="CC109" s="223" t="str">
        <f t="shared" ca="1" si="105"/>
        <v>1,49224908503825+3,15509560352815i</v>
      </c>
      <c r="CD109" s="223" t="str">
        <f t="shared" ca="1" si="106"/>
        <v>2,14727597036655+2,75147987568263i</v>
      </c>
      <c r="CE109" s="223" t="str">
        <f t="shared" ca="1" si="107"/>
        <v>2,69795439109586+2,21415394739541i</v>
      </c>
      <c r="CF109" s="223" t="str">
        <f t="shared" ca="1" si="108"/>
        <v>3,11752372191154+1,56922956973125i</v>
      </c>
      <c r="CG109" s="223" t="str">
        <f t="shared" ca="1" si="109"/>
        <v>3,38559468073374+0,848047320016718i</v>
      </c>
      <c r="CH109" s="223" t="str">
        <f t="shared" ca="1" si="110"/>
        <v>3,48914016096639+0,0856535832966256i</v>
      </c>
      <c r="CI109" s="223" t="str">
        <f t="shared" ca="1" si="111"/>
        <v>3,42312829338207-0,680902552680818i</v>
      </c>
      <c r="CJ109" s="223" t="str">
        <f t="shared" ca="1" si="112"/>
        <v>3,1907669735296-1,41436972529564i</v>
      </c>
      <c r="CK109" s="223" t="str">
        <f t="shared" ca="1" si="113"/>
        <v>2,80334797167688-2,07910455458479i</v>
      </c>
      <c r="CL109" s="223" t="str">
        <f t="shared" ca="1" si="114"/>
        <v>2,27969820087908-2,64280375966677i</v>
      </c>
      <c r="CM109" s="223" t="str">
        <f t="shared" ca="1" si="115"/>
        <v>1,64526480920829-3,0780739605768i</v>
      </c>
      <c r="CN109" s="223" t="str">
        <f t="shared" ca="1" si="116"/>
        <v>0,930878556765119-3,36376287983487i</v>
      </c>
      <c r="CO109" s="223" t="str">
        <f t="shared" ca="1" si="117"/>
        <v>0,17125557207757-3,48598725302209i</v>
      </c>
      <c r="CP109" s="223" t="str">
        <f t="shared" ca="1" si="118"/>
        <v>-0,596689703851356-3,43880749628674i</v>
      </c>
      <c r="CQ109" s="223" t="str">
        <f t="shared" ca="1" si="119"/>
        <v>-1,3356384021169-3,22451634481681i</v>
      </c>
      <c r="CR109" s="223" t="str">
        <f t="shared" ca="1" si="120"/>
        <v>-2,00968076396207-2,85352743567693i</v>
      </c>
      <c r="CS109" s="223" t="str">
        <f t="shared" ca="1" si="121"/>
        <v>-2,58606120207364-2,34386924940995i</v>
      </c>
      <c r="CT109" s="223" t="str">
        <f t="shared" ca="1" si="122"/>
        <v>-3,03677008258464-1,72030900268498i</v>
      </c>
      <c r="CU109" s="223" t="str">
        <f t="shared" ca="1" si="123"/>
        <v>-3,33990487395639-1,01314906707873i</v>
      </c>
      <c r="CV109" s="223" t="str">
        <f t="shared" ca="1" si="124"/>
        <v>-3,48073451670603-0,256754402905554i</v>
      </c>
      <c r="CW109" s="223" t="str">
        <f t="shared" ca="1" si="125"/>
        <v>-3,45241529014101+0,512117431455622i</v>
      </c>
      <c r="CX109" s="223" t="str">
        <f t="shared" ca="1" si="126"/>
        <v>-3,25632338803033+1,25610254030745i</v>
      </c>
      <c r="CY109" s="223" t="str">
        <f t="shared" ca="1" si="127"/>
        <v>-2,90198804144997+1,93904641679395i</v>
      </c>
      <c r="CZ109" s="223" t="str">
        <f t="shared" ca="1" si="128"/>
        <v>-2,40662843874762+2,52776089791169i</v>
      </c>
      <c r="DA109" s="223" t="str">
        <f t="shared" ca="1" si="129"/>
        <v>-1,79431694634495+2,99363696784688i</v>
      </c>
      <c r="DB109" s="223" t="str">
        <f t="shared" ca="1" si="130"/>
        <v>-1,09480929427841+3,31403503426891i</v>
      </c>
      <c r="DC109" s="223" t="str">
        <f t="shared" ca="1" si="131"/>
        <v>-0,342098574481546+3,47338511607017i</v>
      </c>
      <c r="DD109" s="223" t="str">
        <f t="shared" ca="1" si="132"/>
        <v>0,427236678668483+3,46394347811861i</v>
      </c>
      <c r="DE109" s="223" t="str">
        <f t="shared" ca="1" si="133"/>
        <v>1,1758100492964+3,28616894379667i</v>
      </c>
      <c r="DF109" s="223" t="str">
        <f t="shared" ca="1" si="134"/>
        <v>1,86724406057025+2,94870059813899i</v>
      </c>
      <c r="DG109" s="223" t="str">
        <f t="shared" ca="1" si="135"/>
        <v>2,46793796510366+2,46793796510369i</v>
      </c>
      <c r="DH109" s="223" t="str">
        <f t="shared" ca="1" si="136"/>
        <v>2,94870059813898+1,86724406057027i</v>
      </c>
      <c r="DI109" s="223" t="str">
        <f t="shared" ca="1" si="137"/>
        <v>3,28616894379666+1,17581004929644i</v>
      </c>
      <c r="DJ109" s="223" t="str">
        <f t="shared" ca="1" si="138"/>
        <v>3,46394347811861+0,427236678668518i</v>
      </c>
      <c r="DK109" s="223" t="str">
        <f t="shared" ca="1" si="139"/>
        <v>3,47338511607018-0,342098574481522i</v>
      </c>
      <c r="DL109" s="223" t="str">
        <f t="shared" ca="1" si="140"/>
        <v>3,31403503426892-1,09480929427837i</v>
      </c>
      <c r="DM109" s="223" t="str">
        <f t="shared" ca="1" si="141"/>
        <v>2,99363696784689-1,79431694634493i</v>
      </c>
      <c r="DN109" s="223" t="str">
        <f t="shared" ca="1" si="142"/>
        <v>2,52776089791171-2,4066284387476i</v>
      </c>
      <c r="DO109" s="223" t="str">
        <f t="shared" ca="1" si="143"/>
        <v>1,93904641679397-2,90198804144996i</v>
      </c>
      <c r="DP109" s="223" t="str">
        <f t="shared" ca="1" si="144"/>
        <v>1,25610254030747-3,25632338803032i</v>
      </c>
      <c r="DQ109" s="223" t="str">
        <f t="shared" ca="1" si="145"/>
        <v>0,512117431455657-3,452415290141i</v>
      </c>
      <c r="DR109" s="223" t="str">
        <f t="shared" ca="1" si="146"/>
        <v>-0,256754402905529-3,48073451670603i</v>
      </c>
      <c r="DS109" s="223" t="str">
        <f t="shared" ca="1" si="147"/>
        <v>-1,0131490670787-3,3399048739564i</v>
      </c>
      <c r="DT109" s="223" t="str">
        <f t="shared" ca="1" si="148"/>
        <v>-1,72030900268496-3,03677008258465i</v>
      </c>
      <c r="DU109" s="223" t="str">
        <f t="shared" ca="1" si="149"/>
        <v>-2,34386924940992-2,58606120207366i</v>
      </c>
      <c r="DV109" s="223" t="str">
        <f t="shared" ca="1" si="150"/>
        <v>-2,85352743567691-2,0096807639621i</v>
      </c>
      <c r="DW109" s="223" t="str">
        <f t="shared" ca="1" si="151"/>
        <v>-3,2245163448168-1,33563840211692i</v>
      </c>
      <c r="DX109" s="223" t="str">
        <f t="shared" ca="1" si="152"/>
        <v>-3,4388074962868-0,596689703851049i</v>
      </c>
      <c r="DY109" s="223" t="str">
        <f t="shared" ca="1" si="153"/>
        <v>-3,48598725302209+0,171255572077546i</v>
      </c>
      <c r="DZ109" s="223" t="str">
        <f t="shared" ca="1" si="154"/>
        <v>-3,36376287983488+0,930878556765095i</v>
      </c>
      <c r="EA109" s="223" t="str">
        <f t="shared" ca="1" si="155"/>
        <v>-3,07807396057664+1,64526480920857i</v>
      </c>
      <c r="EB109" s="223" t="str">
        <f t="shared" ca="1" si="156"/>
        <v>-2,64280375966678+2,27969820087906i</v>
      </c>
      <c r="EC109" s="223" t="str">
        <f t="shared" ca="1" si="157"/>
        <v>-2,07910455458482+2,80334797167686i</v>
      </c>
      <c r="ED109" s="223" t="str">
        <f t="shared" ca="1" si="158"/>
        <v>-1,41436972529567+3,19076697352959i</v>
      </c>
      <c r="EE109" s="223" t="str">
        <f t="shared" ca="1" si="159"/>
        <v>-0,680902552680846+3,42312829338207i</v>
      </c>
      <c r="EF109" s="223" t="str">
        <f t="shared" ca="1" si="160"/>
        <v>0,0856535832965886+3,48914016096639i</v>
      </c>
      <c r="EG109" s="223" t="str">
        <f t="shared" ca="1" si="161"/>
        <v>0,84804732001669+3,38559468073375i</v>
      </c>
      <c r="EH109" s="223" t="str">
        <f t="shared" ca="1" si="162"/>
        <v>1,56922956973122+3,11752372191156i</v>
      </c>
      <c r="EI109" s="223" t="str">
        <f t="shared" ca="1" si="163"/>
        <v>2,2141539473954+2,69795439109587i</v>
      </c>
      <c r="EJ109" s="223" t="str">
        <f t="shared" ca="1" si="164"/>
        <v>2,75147987568261+2,14727597036658i</v>
      </c>
      <c r="EK109" s="223" t="str">
        <f t="shared" ca="1" si="165"/>
        <v>3,15509560352814+1,49224908503827i</v>
      </c>
      <c r="EL109" s="223" t="str">
        <f t="shared" ca="1" si="166"/>
        <v>3,40538712599241+0,764705251273496i</v>
      </c>
      <c r="EM109" s="223" t="str">
        <f t="shared" ca="1" si="167"/>
        <v>3,49019134134507+1,40244557996571E-13i</v>
      </c>
      <c r="EN109" s="223"/>
      <c r="EO109" s="223"/>
      <c r="EP109" s="223"/>
    </row>
    <row r="110" spans="1:146" ht="15.75" thickBot="1">
      <c r="A110" s="257">
        <f t="shared" si="168"/>
        <v>1.9531249999999998E-4</v>
      </c>
      <c r="B110" s="256">
        <v>10</v>
      </c>
      <c r="C110" s="230">
        <f t="shared" si="169"/>
        <v>2000</v>
      </c>
      <c r="D110" s="229">
        <f t="shared" si="170"/>
        <v>12566.370614359172</v>
      </c>
      <c r="E110" s="229" t="str">
        <f t="shared" si="171"/>
        <v>12566.3706143592i</v>
      </c>
      <c r="F110" s="229" t="str">
        <f t="shared" si="172"/>
        <v>-8,27716636620332E-30+2,05835855882562E-27i</v>
      </c>
      <c r="G110" s="229" t="str">
        <f t="shared" si="173"/>
        <v>-2,42600679292499+0,323467572396632i</v>
      </c>
      <c r="H110" s="229" t="str">
        <f t="shared" si="38"/>
        <v>1,00000000339006E-13-2,48679598581072E-11i</v>
      </c>
      <c r="I110" s="229" t="str">
        <f t="shared" si="174"/>
        <v>-1,00000000339006E-13+2,48679598581072E-11i</v>
      </c>
      <c r="J110" s="255" t="str">
        <f ca="1">IMPRODUCT(1/N_FFT2,Y100)</f>
        <v>0,0116781755983709+0,0000507061620069324i</v>
      </c>
      <c r="K110" s="254" t="str">
        <f t="shared" ca="1" si="175"/>
        <v>-2,42877636514314E-15+2,90407331379997E-13i</v>
      </c>
      <c r="N110" s="246">
        <f t="shared" ca="1" si="176"/>
        <v>4.5098589376750056</v>
      </c>
      <c r="O110" s="223">
        <f t="shared" ca="1" si="39"/>
        <v>-3.4901410623249949</v>
      </c>
      <c r="P110" s="223" t="str">
        <f t="shared" ca="1" si="40"/>
        <v>-3,38554590851285+0,848035103211496i</v>
      </c>
      <c r="Q110" s="223" t="str">
        <f t="shared" ca="1" si="41"/>
        <v>-3,07802961843977+1,64524110784242i</v>
      </c>
      <c r="R110" s="223" t="str">
        <f t="shared" ca="1" si="42"/>
        <v>-2,58602394777726+2,34383548408364i</v>
      </c>
      <c r="S110" s="223" t="str">
        <f t="shared" ca="1" si="43"/>
        <v>-1,93901848326718+2,90194623597256i</v>
      </c>
      <c r="T110" s="223" t="str">
        <f t="shared" ca="1" si="44"/>
        <v>-1,17579311080484+3,28612160388366i</v>
      </c>
      <c r="U110" s="223" t="str">
        <f t="shared" ca="1" si="45"/>
        <v>-0,342093646275855+3,47333507915731i</v>
      </c>
      <c r="V110" s="223" t="str">
        <f t="shared" ca="1" si="46"/>
        <v>0,512110053991095+3,45236555531541i</v>
      </c>
      <c r="W110" s="223" t="str">
        <f t="shared" ca="1" si="47"/>
        <v>1,33561916116887+3,22446989305926i</v>
      </c>
      <c r="X110" s="223" t="str">
        <f t="shared" ca="1" si="48"/>
        <v>2,07907460340747+2,8033075871893i</v>
      </c>
      <c r="Y110" s="223" t="str">
        <f t="shared" ca="1" si="49"/>
        <v>2,69791552488776+2,21412205072274i</v>
      </c>
      <c r="Z110" s="223" t="str">
        <f t="shared" ca="1" si="50"/>
        <v>3,15505015183228+1,49222758798722i</v>
      </c>
      <c r="AA110" s="223" t="str">
        <f t="shared" ca="1" si="51"/>
        <v>3,42307898045925+0,680892743730698i</v>
      </c>
      <c r="AB110" s="223" t="str">
        <f t="shared" ca="1" si="52"/>
        <v>3,4859370345653-0,171253105002898i</v>
      </c>
      <c r="AC110" s="223" t="str">
        <f t="shared" ca="1" si="53"/>
        <v>3,33985675993405-1,01313447184957i</v>
      </c>
      <c r="AD110" s="223" t="str">
        <f t="shared" ca="1" si="54"/>
        <v>2,99359384209289-1,79429109776273i</v>
      </c>
      <c r="AE110" s="223" t="str">
        <f t="shared" ca="1" si="55"/>
        <v>2,46790241246763-2,46790241246762i</v>
      </c>
      <c r="AF110" s="223" t="str">
        <f t="shared" ca="1" si="56"/>
        <v>1,79429109776274-2,99359384209288i</v>
      </c>
      <c r="AG110" s="223" t="str">
        <f t="shared" ca="1" si="57"/>
        <v>1,01313447184955-3,33985675993405i</v>
      </c>
      <c r="AH110" s="223" t="str">
        <f t="shared" ca="1" si="58"/>
        <v>0,171253105002908-3,4859370345653i</v>
      </c>
      <c r="AI110" s="223" t="str">
        <f t="shared" ca="1" si="59"/>
        <v>-0,680892743730691-3,42307898045925i</v>
      </c>
      <c r="AJ110" s="223" t="str">
        <f t="shared" ca="1" si="60"/>
        <v>-1,49222758798721-3,15505015183228i</v>
      </c>
      <c r="AK110" s="223" t="str">
        <f t="shared" ca="1" si="61"/>
        <v>-2,21412205072276-2,69791552488774i</v>
      </c>
      <c r="AL110" s="223" t="str">
        <f t="shared" ca="1" si="62"/>
        <v>-2,8033075871893-2,07907460340748i</v>
      </c>
      <c r="AM110" s="223" t="str">
        <f t="shared" ca="1" si="63"/>
        <v>-3,22446989305926-1,33561916116888i</v>
      </c>
      <c r="AN110" s="223" t="str">
        <f t="shared" ca="1" si="64"/>
        <v>-3,45236555531542-0,51211005399107i</v>
      </c>
      <c r="AO110" s="223" t="str">
        <f t="shared" ca="1" si="65"/>
        <v>-3,47333507915731+0,342093646275878i</v>
      </c>
      <c r="AP110" s="223" t="str">
        <f t="shared" ca="1" si="66"/>
        <v>-3,28612160388366+1,17579311080483i</v>
      </c>
      <c r="AQ110" s="223" t="str">
        <f t="shared" ca="1" si="67"/>
        <v>-2,90194623597256+1,93901848326717i</v>
      </c>
      <c r="AR110" s="223" t="str">
        <f t="shared" ca="1" si="68"/>
        <v>-2,90194623597256+1,93901848326717i</v>
      </c>
      <c r="AS110" s="223" t="str">
        <f t="shared" ca="1" si="69"/>
        <v>-1,64524110784242+3,07802961843977i</v>
      </c>
      <c r="AT110" s="223" t="str">
        <f t="shared" ca="1" si="70"/>
        <v>-0,848035103211496+3,38554590851285i</v>
      </c>
      <c r="AU110" s="223" t="str">
        <f t="shared" ca="1" si="71"/>
        <v>-1,03685891522791E-14+3,49014106232499i</v>
      </c>
      <c r="AV110" s="223" t="str">
        <f t="shared" ca="1" si="72"/>
        <v>0,84803510321151+3,38554590851285i</v>
      </c>
      <c r="AW110" s="223" t="str">
        <f t="shared" ca="1" si="73"/>
        <v>1,64524110784243+3,07802961843977i</v>
      </c>
      <c r="AX110" s="223" t="str">
        <f t="shared" ca="1" si="74"/>
        <v>2,34383548408363+2,58602394777726i</v>
      </c>
      <c r="AY110" s="223" t="str">
        <f t="shared" ca="1" si="75"/>
        <v>2,90194623597255+1,93901848326719i</v>
      </c>
      <c r="AZ110" s="223" t="str">
        <f t="shared" ca="1" si="76"/>
        <v>3,28612160388367+1,17579311080482i</v>
      </c>
      <c r="BA110" s="223" t="str">
        <f t="shared" ca="1" si="77"/>
        <v>3,47333507915731+0,342093646275865i</v>
      </c>
      <c r="BB110" s="223" t="str">
        <f t="shared" ca="1" si="78"/>
        <v>3,45236555531541-0,512110053991084i</v>
      </c>
      <c r="BC110" s="223" t="str">
        <f t="shared" ca="1" si="79"/>
        <v>3,22446989305927-1,33561916116886i</v>
      </c>
      <c r="BD110" s="223" t="str">
        <f t="shared" ca="1" si="80"/>
        <v>2,80330758718931-2,07907460340746i</v>
      </c>
      <c r="BE110" s="223" t="str">
        <f t="shared" ca="1" si="81"/>
        <v>2,21412205072277-2,69791552488773i</v>
      </c>
      <c r="BF110" s="223" t="str">
        <f t="shared" ca="1" si="82"/>
        <v>1,49222758798726-3,15505015183226i</v>
      </c>
      <c r="BG110" s="223" t="str">
        <f t="shared" ca="1" si="83"/>
        <v>0,680892743730743-3,42307898045924i</v>
      </c>
      <c r="BH110" s="223" t="str">
        <f t="shared" ca="1" si="84"/>
        <v>-0,171253105002854-3,4859370345653i</v>
      </c>
      <c r="BI110" s="223" t="str">
        <f t="shared" ca="1" si="85"/>
        <v>-1,01313447184949-3,33985675993407i</v>
      </c>
      <c r="BJ110" s="223" t="str">
        <f t="shared" ca="1" si="86"/>
        <v>-1,79429109776266-2,99359384209293i</v>
      </c>
      <c r="BK110" s="223" t="str">
        <f t="shared" ca="1" si="87"/>
        <v>-2,46790241246756-2,46790241246769i</v>
      </c>
      <c r="BL110" s="223" t="str">
        <f t="shared" ca="1" si="88"/>
        <v>-2,99359384209284-1,79429109776281i</v>
      </c>
      <c r="BM110" s="223" t="str">
        <f t="shared" ca="1" si="89"/>
        <v>-3,33985675993402-1,01313447184966i</v>
      </c>
      <c r="BN110" s="223" t="str">
        <f t="shared" ca="1" si="90"/>
        <v>-3,48593703456529-0,171253105003024i</v>
      </c>
      <c r="BO110" s="223" t="str">
        <f t="shared" ca="1" si="91"/>
        <v>-3,42307898045927+0,680892743730576i</v>
      </c>
      <c r="BP110" s="223" t="str">
        <f t="shared" ca="1" si="92"/>
        <v>-3,15505015183233+1,49222758798711i</v>
      </c>
      <c r="BQ110" s="223" t="str">
        <f t="shared" ca="1" si="93"/>
        <v>-2,69791552488784+2,21412205072264i</v>
      </c>
      <c r="BR110" s="223" t="str">
        <f t="shared" ca="1" si="94"/>
        <v>-2,0790746034076+2,8033075871892i</v>
      </c>
      <c r="BS110" s="223" t="str">
        <f t="shared" ca="1" si="95"/>
        <v>-1,33561916116902+3,2244698930592i</v>
      </c>
      <c r="BT110" s="223" t="str">
        <f t="shared" ca="1" si="96"/>
        <v>-0,512110053991252+3,45236555531539i</v>
      </c>
      <c r="BU110" s="223" t="str">
        <f t="shared" ca="1" si="97"/>
        <v>0,34209364627604+3,47333507915729i</v>
      </c>
      <c r="BV110" s="223" t="str">
        <f t="shared" ca="1" si="98"/>
        <v>1,17579311080499+3,28612160388361i</v>
      </c>
      <c r="BW110" s="223" t="str">
        <f t="shared" ca="1" si="99"/>
        <v>1,9390184832673+2,90194623597247i</v>
      </c>
      <c r="BX110" s="223" t="str">
        <f t="shared" ca="1" si="100"/>
        <v>2,58602394777735+2,34383548408353i</v>
      </c>
      <c r="BY110" s="223" t="str">
        <f t="shared" ca="1" si="101"/>
        <v>3,07802961843983+1,64524110784231i</v>
      </c>
      <c r="BZ110" s="223" t="str">
        <f t="shared" ca="1" si="102"/>
        <v>3,38554590851288+0,848035103211374i</v>
      </c>
      <c r="CA110" s="223" t="str">
        <f t="shared" ca="1" si="103"/>
        <v>3,49014106232499-1,1565701251916E-13i</v>
      </c>
      <c r="CB110" s="223" t="str">
        <f t="shared" ca="1" si="104"/>
        <v>3,38554590851283-0,848035103211597i</v>
      </c>
      <c r="CC110" s="223" t="str">
        <f t="shared" ca="1" si="105"/>
        <v>3,07802961843972-1,64524110784252i</v>
      </c>
      <c r="CD110" s="223" t="str">
        <f t="shared" ca="1" si="106"/>
        <v>2,58602394777719-2,3438354840837i</v>
      </c>
      <c r="CE110" s="223" t="str">
        <f t="shared" ca="1" si="107"/>
        <v>1,93901848326711-2,9019462359726i</v>
      </c>
      <c r="CF110" s="223" t="str">
        <f t="shared" ca="1" si="108"/>
        <v>1,17579311080476-3,28612160388369i</v>
      </c>
      <c r="CG110" s="223" t="str">
        <f t="shared" ca="1" si="109"/>
        <v>0,342093646275804-3,47333507915732i</v>
      </c>
      <c r="CH110" s="223" t="str">
        <f t="shared" ca="1" si="110"/>
        <v>-0,512110053991144-3,4523655553154i</v>
      </c>
      <c r="CI110" s="223" t="str">
        <f t="shared" ca="1" si="111"/>
        <v>-1,33561916116892-3,22446989305924i</v>
      </c>
      <c r="CJ110" s="223" t="str">
        <f t="shared" ca="1" si="112"/>
        <v>-2,07907460340751-2,80330758718927i</v>
      </c>
      <c r="CK110" s="223" t="str">
        <f t="shared" ca="1" si="113"/>
        <v>-2,69791552488777-2,21412205072273i</v>
      </c>
      <c r="CL110" s="223" t="str">
        <f t="shared" ca="1" si="114"/>
        <v>-3,15505015183229-1,49222758798721i</v>
      </c>
      <c r="CM110" s="223" t="str">
        <f t="shared" ca="1" si="115"/>
        <v>-3,42307898045925-0,680892743730684i</v>
      </c>
      <c r="CN110" s="223" t="str">
        <f t="shared" ca="1" si="116"/>
        <v>-3,4859370345653+0,171253105002915i</v>
      </c>
      <c r="CO110" s="223" t="str">
        <f t="shared" ca="1" si="117"/>
        <v>-3,33985675993405+1,01313447184955i</v>
      </c>
      <c r="CP110" s="223" t="str">
        <f t="shared" ca="1" si="118"/>
        <v>-2,9935938420929+1,79429109776271i</v>
      </c>
      <c r="CQ110" s="223" t="str">
        <f t="shared" ca="1" si="119"/>
        <v>-2,46790241246764+2,46790241246761i</v>
      </c>
      <c r="CR110" s="223" t="str">
        <f t="shared" ca="1" si="120"/>
        <v>-1,79429109776275+2,99359384209287i</v>
      </c>
      <c r="CS110" s="223" t="str">
        <f t="shared" ca="1" si="121"/>
        <v>-1,0131344718496+3,33985675993404i</v>
      </c>
      <c r="CT110" s="223" t="str">
        <f t="shared" ca="1" si="122"/>
        <v>-0,171253105002963+3,4859370345653i</v>
      </c>
      <c r="CU110" s="223" t="str">
        <f t="shared" ca="1" si="123"/>
        <v>0,680892743730635+3,42307898045926i</v>
      </c>
      <c r="CV110" s="223" t="str">
        <f t="shared" ca="1" si="124"/>
        <v>1,49222758798716+3,15505015183231i</v>
      </c>
      <c r="CW110" s="223" t="str">
        <f t="shared" ca="1" si="125"/>
        <v>2,21412205072269+2,6979155248878i</v>
      </c>
      <c r="CX110" s="223" t="str">
        <f t="shared" ca="1" si="126"/>
        <v>2,80330758718924+2,07907460340755i</v>
      </c>
      <c r="CY110" s="223" t="str">
        <f t="shared" ca="1" si="127"/>
        <v>3,22446989305922+1,33561916116896i</v>
      </c>
      <c r="CZ110" s="223" t="str">
        <f t="shared" ca="1" si="128"/>
        <v>3,45236555531539+0,512110053991192i</v>
      </c>
      <c r="DA110" s="223" t="str">
        <f t="shared" ca="1" si="129"/>
        <v>3,47333507915732-0,342093646275756i</v>
      </c>
      <c r="DB110" s="223" t="str">
        <f t="shared" ca="1" si="130"/>
        <v>3,2861216038837-1,17579311080472i</v>
      </c>
      <c r="DC110" s="223" t="str">
        <f t="shared" ca="1" si="131"/>
        <v>2,90194623597263-1,93901848326707i</v>
      </c>
      <c r="DD110" s="223" t="str">
        <f t="shared" ca="1" si="132"/>
        <v>2,34383548408374-2,58602394777716i</v>
      </c>
      <c r="DE110" s="223" t="str">
        <f t="shared" ca="1" si="133"/>
        <v>1,64524110784256-3,0780296184397i</v>
      </c>
      <c r="DF110" s="223" t="str">
        <f t="shared" ca="1" si="134"/>
        <v>0,848035103211653-3,38554590851281i</v>
      </c>
      <c r="DG110" s="223" t="str">
        <f t="shared" ca="1" si="135"/>
        <v>1,70599826253822E-13-3,49014106232499i</v>
      </c>
      <c r="DH110" s="223" t="str">
        <f t="shared" ca="1" si="136"/>
        <v>-0,848035103211657-3,38554590851281i</v>
      </c>
      <c r="DI110" s="223" t="str">
        <f t="shared" ca="1" si="137"/>
        <v>-1,64524110784256-3,0780296184397i</v>
      </c>
      <c r="DJ110" s="223" t="str">
        <f t="shared" ca="1" si="138"/>
        <v>-2,34383548408375-2,58602394777716i</v>
      </c>
      <c r="DK110" s="223" t="str">
        <f t="shared" ca="1" si="139"/>
        <v>-2,90194623597264-1,93901848326706i</v>
      </c>
      <c r="DL110" s="223" t="str">
        <f t="shared" ca="1" si="140"/>
        <v>-3,2861216038837-1,17579311080471i</v>
      </c>
      <c r="DM110" s="223" t="str">
        <f t="shared" ca="1" si="141"/>
        <v>-3,47333507915732-0,34209364627575i</v>
      </c>
      <c r="DN110" s="223" t="str">
        <f t="shared" ca="1" si="142"/>
        <v>-3,45236555531539+0,512110053991199i</v>
      </c>
      <c r="DO110" s="223" t="str">
        <f t="shared" ca="1" si="143"/>
        <v>-3,22446989305922+1,33561916116896i</v>
      </c>
      <c r="DP110" s="223" t="str">
        <f t="shared" ca="1" si="144"/>
        <v>-2,80330758718924+2,07907460340756i</v>
      </c>
      <c r="DQ110" s="223" t="str">
        <f t="shared" ca="1" si="145"/>
        <v>-2,21412205072268+2,6979155248878i</v>
      </c>
      <c r="DR110" s="223" t="str">
        <f t="shared" ca="1" si="146"/>
        <v>-1,49222758798716+3,15505015183231i</v>
      </c>
      <c r="DS110" s="223" t="str">
        <f t="shared" ca="1" si="147"/>
        <v>-0,680892743730628+3,42307898045926i</v>
      </c>
      <c r="DT110" s="223" t="str">
        <f t="shared" ca="1" si="148"/>
        <v>0,171253105002969+3,4859370345653i</v>
      </c>
      <c r="DU110" s="223" t="str">
        <f t="shared" ca="1" si="149"/>
        <v>1,01313447184961+3,33985675993404i</v>
      </c>
      <c r="DV110" s="223" t="str">
        <f t="shared" ca="1" si="150"/>
        <v>1,79429109776276+2,99359384209287i</v>
      </c>
      <c r="DW110" s="223" t="str">
        <f t="shared" ca="1" si="151"/>
        <v>2,46790241246765+2,4679024124676i</v>
      </c>
      <c r="DX110" s="223" t="str">
        <f t="shared" ca="1" si="152"/>
        <v>2,9935938420929+1,79429109776271i</v>
      </c>
      <c r="DY110" s="223" t="str">
        <f t="shared" ca="1" si="153"/>
        <v>3,33985675993405+1,01313447184955i</v>
      </c>
      <c r="DZ110" s="223" t="str">
        <f t="shared" ca="1" si="154"/>
        <v>3,4859370345653+0,171253105002909i</v>
      </c>
      <c r="EA110" s="223" t="str">
        <f t="shared" ca="1" si="155"/>
        <v>3,42307898045925-0,680892743730691i</v>
      </c>
      <c r="EB110" s="223" t="str">
        <f t="shared" ca="1" si="156"/>
        <v>3,15505015183228-1,49222758798721i</v>
      </c>
      <c r="EC110" s="223" t="str">
        <f t="shared" ca="1" si="157"/>
        <v>2,69791552488776-2,21412205072273i</v>
      </c>
      <c r="ED110" s="223" t="str">
        <f t="shared" ca="1" si="158"/>
        <v>2,07907460340751-2,80330758718927i</v>
      </c>
      <c r="EE110" s="223" t="str">
        <f t="shared" ca="1" si="159"/>
        <v>1,33561916116891-3,22446989305925i</v>
      </c>
      <c r="EF110" s="223" t="str">
        <f t="shared" ca="1" si="160"/>
        <v>0,512110053991137-3,4523655553154i</v>
      </c>
      <c r="EG110" s="223" t="str">
        <f t="shared" ca="1" si="161"/>
        <v>-0,34209364627581-3,47333507915732i</v>
      </c>
      <c r="EH110" s="223" t="str">
        <f t="shared" ca="1" si="162"/>
        <v>-1,17579311080477-3,28612160388369i</v>
      </c>
      <c r="EI110" s="223" t="str">
        <f t="shared" ca="1" si="163"/>
        <v>-1,93901848326711-2,9019462359726i</v>
      </c>
      <c r="EJ110" s="223" t="str">
        <f t="shared" ca="1" si="164"/>
        <v>-2,5860239477772-2,3438354840837i</v>
      </c>
      <c r="EK110" s="223" t="str">
        <f t="shared" ca="1" si="165"/>
        <v>-3,07802961843972-1,64524110784251i</v>
      </c>
      <c r="EL110" s="223" t="str">
        <f t="shared" ca="1" si="166"/>
        <v>-3,38554590851283-0,848035103211601i</v>
      </c>
      <c r="EM110" s="223" t="str">
        <f t="shared" ca="1" si="167"/>
        <v>-3,49014106232499-1,15871187967508E-13i</v>
      </c>
      <c r="EN110" s="223"/>
      <c r="EO110" s="223"/>
      <c r="EP110" s="223"/>
    </row>
    <row r="111" spans="1:146" ht="15.75" thickBot="1">
      <c r="A111" s="257">
        <f t="shared" si="168"/>
        <v>2.1484374999999997E-4</v>
      </c>
      <c r="B111" s="256">
        <v>11</v>
      </c>
      <c r="C111" s="230">
        <f t="shared" si="169"/>
        <v>2200</v>
      </c>
      <c r="D111" s="229">
        <f t="shared" si="170"/>
        <v>13823.00767579509</v>
      </c>
      <c r="E111" s="229" t="str">
        <f t="shared" si="171"/>
        <v>13823.0076757951i</v>
      </c>
      <c r="F111" s="229" t="str">
        <f t="shared" si="172"/>
        <v>-6,84063113964617E-30+1,54647525080814E-27i</v>
      </c>
      <c r="G111" s="229" t="str">
        <f t="shared" si="173"/>
        <v>-2,41714042629555+0,354513929197192i</v>
      </c>
      <c r="H111" s="229" t="str">
        <f t="shared" si="38"/>
        <v>1,0000000028017E-13-2,2607236234643E-11i</v>
      </c>
      <c r="I111" s="229" t="str">
        <f t="shared" si="174"/>
        <v>-1,0000000028017E-13+2,2607236234643E-11i</v>
      </c>
      <c r="J111" s="255" t="str">
        <f ca="1">IMPRODUCT(1/N_FFT2,Z100)</f>
        <v>0,207167696453939+0,000976680042557137i</v>
      </c>
      <c r="K111" s="254" t="str">
        <f t="shared" ca="1" si="175"/>
        <v>-4,27968061511864E-14+4,68339138591648E-12i</v>
      </c>
      <c r="N111" s="246">
        <f t="shared" ca="1" si="176"/>
        <v>4.5099152323219389</v>
      </c>
      <c r="O111" s="223">
        <f t="shared" ca="1" si="39"/>
        <v>-3.4900847676780606</v>
      </c>
      <c r="P111" s="223" t="str">
        <f t="shared" ca="1" si="40"/>
        <v>-3,36366016668535+0,930850132208558i</v>
      </c>
      <c r="Q111" s="223" t="str">
        <f t="shared" ca="1" si="41"/>
        <v>-2,99354555656363+1,79426215653025i</v>
      </c>
      <c r="R111" s="223" t="str">
        <f t="shared" ca="1" si="42"/>
        <v>-2,40655495188327+2,52768371224418i</v>
      </c>
      <c r="S111" s="223" t="str">
        <f t="shared" ca="1" si="43"/>
        <v>-1,64521457072956+3,07797997099357i</v>
      </c>
      <c r="T111" s="223" t="str">
        <f t="shared" ca="1" si="44"/>
        <v>-0,764681900850879+3,4052831418385i</v>
      </c>
      <c r="U111" s="223" t="str">
        <f t="shared" ca="1" si="45"/>
        <v>0,17125034275552+3,48588080772773i</v>
      </c>
      <c r="V111" s="223" t="str">
        <f t="shared" ca="1" si="46"/>
        <v>1,09477586406491+3,31393383956882i</v>
      </c>
      <c r="W111" s="223" t="str">
        <f t="shared" ca="1" si="47"/>
        <v>1,93898720763706+2,9018994286843i</v>
      </c>
      <c r="X111" s="223" t="str">
        <f t="shared" ca="1" si="48"/>
        <v>2,64272306114337+2,27962858985394i</v>
      </c>
      <c r="Y111" s="223" t="str">
        <f t="shared" ca="1" si="49"/>
        <v>3,15499926207419+1,49220351892419i</v>
      </c>
      <c r="Z111" s="223" t="str">
        <f t="shared" ca="1" si="50"/>
        <v>3,43870249163539+0,596671483815804i</v>
      </c>
      <c r="AA111" s="223" t="str">
        <f t="shared" ca="1" si="51"/>
        <v>3,47327905558449-0,342088128435547i</v>
      </c>
      <c r="AB111" s="223" t="str">
        <f t="shared" ca="1" si="52"/>
        <v>3,25622395556644-1,25606418497371i</v>
      </c>
      <c r="AC111" s="223" t="str">
        <f t="shared" ca="1" si="53"/>
        <v>2,8032623709049-2,07904106872546i</v>
      </c>
      <c r="AD111" s="223" t="str">
        <f t="shared" ca="1" si="54"/>
        <v>2,1472104028798-2,75139585871303i</v>
      </c>
      <c r="AE111" s="223" t="str">
        <f t="shared" ca="1" si="55"/>
        <v>1,33559761814014-3,22441788358718i</v>
      </c>
      <c r="AF111" s="223" t="str">
        <f t="shared" ca="1" si="56"/>
        <v>0,427223632913967-3,46383770593517i</v>
      </c>
      <c r="AG111" s="223" t="str">
        <f t="shared" ca="1" si="57"/>
        <v>-0,512101793850827-3,45230986997303i</v>
      </c>
      <c r="AH111" s="223" t="str">
        <f t="shared" ca="1" si="58"/>
        <v>-1,41432653724264-3,19066954284358i</v>
      </c>
      <c r="AI111" s="223" t="str">
        <f t="shared" ca="1" si="59"/>
        <v>-2,21408633777681-2,69787200853719i</v>
      </c>
      <c r="AJ111" s="223" t="str">
        <f t="shared" ca="1" si="60"/>
        <v>-2,85344030266526-2,00961939797167i</v>
      </c>
      <c r="AK111" s="223" t="str">
        <f t="shared" ca="1" si="61"/>
        <v>-3,28606859999294-1,17577414570949i</v>
      </c>
      <c r="AL111" s="223" t="str">
        <f t="shared" ca="1" si="62"/>
        <v>-3,48062823180499-0,256746562860102i</v>
      </c>
      <c r="AM111" s="223" t="str">
        <f t="shared" ca="1" si="63"/>
        <v>-3,42302376749817+0,680881761189903i</v>
      </c>
      <c r="AN111" s="223" t="str">
        <f t="shared" ca="1" si="64"/>
        <v>-3,11742852772235+1,56918165300302i</v>
      </c>
      <c r="AO111" s="223" t="str">
        <f t="shared" ca="1" si="65"/>
        <v>-2,58598223619525+2,34379767890939i</v>
      </c>
      <c r="AP111" s="223" t="str">
        <f t="shared" ca="1" si="66"/>
        <v>-1,86718704391197+2,94861055899651i</v>
      </c>
      <c r="AQ111" s="223" t="str">
        <f t="shared" ca="1" si="67"/>
        <v>-1,01311813037614+3,33980288931571i</v>
      </c>
      <c r="AR111" s="223" t="str">
        <f t="shared" ca="1" si="68"/>
        <v>-1,01311813037614+3,33980288931571i</v>
      </c>
      <c r="AS111" s="223" t="str">
        <f t="shared" ca="1" si="69"/>
        <v>0,848021424728036+3,38549130094595i</v>
      </c>
      <c r="AT111" s="223" t="str">
        <f t="shared" ca="1" si="70"/>
        <v>1,72025647271723+3,03667735422335i</v>
      </c>
      <c r="AU111" s="223" t="str">
        <f t="shared" ca="1" si="71"/>
        <v>2,46786260614103+2,46786260614103i</v>
      </c>
      <c r="AV111" s="223" t="str">
        <f t="shared" ca="1" si="72"/>
        <v>3,03667735422334+1,72025647271724i</v>
      </c>
      <c r="AW111" s="223" t="str">
        <f t="shared" ca="1" si="73"/>
        <v>3,38549130094594+0,84802142472805i</v>
      </c>
      <c r="AX111" s="223" t="str">
        <f t="shared" ca="1" si="74"/>
        <v>3,48903361939737-0,085650967847924i</v>
      </c>
      <c r="AY111" s="223" t="str">
        <f t="shared" ca="1" si="75"/>
        <v>3,33980288931572-1,01311813037613i</v>
      </c>
      <c r="AZ111" s="223" t="str">
        <f t="shared" ca="1" si="76"/>
        <v>2,9486105589965-1,86718704391198i</v>
      </c>
      <c r="BA111" s="223" t="str">
        <f t="shared" ca="1" si="77"/>
        <v>2,34379767890929-2,58598223619534i</v>
      </c>
      <c r="BB111" s="223" t="str">
        <f t="shared" ca="1" si="78"/>
        <v>1,56918165300315-3,11742852772228i</v>
      </c>
      <c r="BC111" s="223" t="str">
        <f t="shared" ca="1" si="79"/>
        <v>0,680881761189945-3,42302376749816i</v>
      </c>
      <c r="BD111" s="223" t="str">
        <f t="shared" ca="1" si="80"/>
        <v>-0,256746562860127-3,48062823180499i</v>
      </c>
      <c r="BE111" s="223" t="str">
        <f t="shared" ca="1" si="81"/>
        <v>-1,17577414570961-3,2860685999929i</v>
      </c>
      <c r="BF111" s="223" t="str">
        <f t="shared" ca="1" si="82"/>
        <v>-2,00961939797158-2,85344030266532i</v>
      </c>
      <c r="BG111" s="223" t="str">
        <f t="shared" ca="1" si="83"/>
        <v>-2,69787200853719-2,21408633777681i</v>
      </c>
      <c r="BH111" s="223" t="str">
        <f t="shared" ca="1" si="84"/>
        <v>-3,1906695428436-1,41432653724259i</v>
      </c>
      <c r="BI111" s="223" t="str">
        <f t="shared" ca="1" si="85"/>
        <v>-3,452309869973-0,512101793851012i</v>
      </c>
      <c r="BJ111" s="223" t="str">
        <f t="shared" ca="1" si="86"/>
        <v>-3,46383770593518+0,427223632913883i</v>
      </c>
      <c r="BK111" s="223" t="str">
        <f t="shared" ca="1" si="87"/>
        <v>-3,22441788358716+1,33559761814017i</v>
      </c>
      <c r="BL111" s="223" t="str">
        <f t="shared" ca="1" si="88"/>
        <v>-2,75139585871297+2,14721040287988i</v>
      </c>
      <c r="BM111" s="223" t="str">
        <f t="shared" ca="1" si="89"/>
        <v>-2,07904106872558+2,8032623709048i</v>
      </c>
      <c r="BN111" s="223" t="str">
        <f t="shared" ca="1" si="90"/>
        <v>-1,25606418497375+3,25622395556642i</v>
      </c>
      <c r="BO111" s="223" t="str">
        <f t="shared" ca="1" si="91"/>
        <v>-0,34208812843552+3,47327905558449i</v>
      </c>
      <c r="BP111" s="223" t="str">
        <f t="shared" ca="1" si="92"/>
        <v>0,59667148381593+3,43870249163537i</v>
      </c>
      <c r="BQ111" s="223" t="str">
        <f t="shared" ca="1" si="93"/>
        <v>1,49220351892409+3,15499926207424i</v>
      </c>
      <c r="BR111" s="223" t="str">
        <f t="shared" ca="1" si="94"/>
        <v>2,27962858985393+2,64272306114337i</v>
      </c>
      <c r="BS111" s="223" t="str">
        <f t="shared" ca="1" si="95"/>
        <v>2,90189942868433+1,93898720763701i</v>
      </c>
      <c r="BT111" s="223" t="str">
        <f t="shared" ca="1" si="96"/>
        <v>3,31393383956887+1,09477586406476i</v>
      </c>
      <c r="BU111" s="223" t="str">
        <f t="shared" ca="1" si="97"/>
        <v>3,48588080772773+0,171250342755598i</v>
      </c>
      <c r="BV111" s="223" t="str">
        <f t="shared" ca="1" si="98"/>
        <v>3,4052831418385-0,764681900850868i</v>
      </c>
      <c r="BW111" s="223" t="str">
        <f t="shared" ca="1" si="99"/>
        <v>3,07797997099352-1,64521457072965i</v>
      </c>
      <c r="BX111" s="223" t="str">
        <f t="shared" ca="1" si="100"/>
        <v>2,52768371224429-2,40655495188315i</v>
      </c>
      <c r="BY111" s="223" t="str">
        <f t="shared" ca="1" si="101"/>
        <v>1,7942621565303-2,9935455565636i</v>
      </c>
      <c r="BZ111" s="223" t="str">
        <f t="shared" ca="1" si="102"/>
        <v>0,930850132208516-3,36366016668536i</v>
      </c>
      <c r="CA111" s="223" t="str">
        <f t="shared" ca="1" si="103"/>
        <v>-1,27840625311841E-13-3,49008476767806i</v>
      </c>
      <c r="CB111" s="223" t="str">
        <f t="shared" ca="1" si="104"/>
        <v>-0,930850132208439-3,36366016668538i</v>
      </c>
      <c r="CC111" s="223" t="str">
        <f t="shared" ca="1" si="105"/>
        <v>-1,79426215653022-2,99354555656364i</v>
      </c>
      <c r="CD111" s="223" t="str">
        <f t="shared" ca="1" si="106"/>
        <v>-2,52768371224423-2,40655495188322i</v>
      </c>
      <c r="CE111" s="223" t="str">
        <f t="shared" ca="1" si="107"/>
        <v>-3,07797997099365-1,64521457072941i</v>
      </c>
      <c r="CF111" s="223" t="str">
        <f t="shared" ca="1" si="108"/>
        <v>-3,40528314183848-0,764681900850959i</v>
      </c>
      <c r="CG111" s="223" t="str">
        <f t="shared" ca="1" si="109"/>
        <v>-3,48588080772773+0,171250342755513i</v>
      </c>
      <c r="CH111" s="223" t="str">
        <f t="shared" ca="1" si="110"/>
        <v>-3,31393383956879+1,094775864065i</v>
      </c>
      <c r="CI111" s="223" t="str">
        <f t="shared" ca="1" si="111"/>
        <v>-2,90189942868438+1,93898720763693i</v>
      </c>
      <c r="CJ111" s="223" t="str">
        <f t="shared" ca="1" si="112"/>
        <v>-2,279628589854+2,64272306114332i</v>
      </c>
      <c r="CK111" s="223" t="str">
        <f t="shared" ca="1" si="113"/>
        <v>-1,49220351892417+3,1549992620742i</v>
      </c>
      <c r="CL111" s="223" t="str">
        <f t="shared" ca="1" si="114"/>
        <v>-0,596671483815675+3,43870249163542i</v>
      </c>
      <c r="CM111" s="223" t="str">
        <f t="shared" ca="1" si="115"/>
        <v>0,342088128435429+3,4732790555845i</v>
      </c>
      <c r="CN111" s="223" t="str">
        <f t="shared" ca="1" si="116"/>
        <v>1,25606418497367+3,25622395556646i</v>
      </c>
      <c r="CO111" s="223" t="str">
        <f t="shared" ca="1" si="117"/>
        <v>2,07904106872551+2,80326237090486i</v>
      </c>
      <c r="CP111" s="223" t="str">
        <f t="shared" ca="1" si="118"/>
        <v>2,75139585871313+2,14721040287967i</v>
      </c>
      <c r="CQ111" s="223" t="str">
        <f t="shared" ca="1" si="119"/>
        <v>3,22441788358713+1,33559761814025i</v>
      </c>
      <c r="CR111" s="223" t="str">
        <f t="shared" ca="1" si="120"/>
        <v>3,46383770593517+0,427223632913981i</v>
      </c>
      <c r="CS111" s="223" t="str">
        <f t="shared" ca="1" si="121"/>
        <v>3,45230986997301-0,512101793850921i</v>
      </c>
      <c r="CT111" s="223" t="str">
        <f t="shared" ca="1" si="122"/>
        <v>3,19066954284364-1,41432653724251i</v>
      </c>
      <c r="CU111" s="223" t="str">
        <f t="shared" ca="1" si="123"/>
        <v>2,69787200853725-2,21408633777674i</v>
      </c>
      <c r="CV111" s="223" t="str">
        <f t="shared" ca="1" si="124"/>
        <v>2,00961939797165-2,85344030266527i</v>
      </c>
      <c r="CW111" s="223" t="str">
        <f t="shared" ca="1" si="125"/>
        <v>1,17577414570936-3,28606859999298i</v>
      </c>
      <c r="CX111" s="223" t="str">
        <f t="shared" ca="1" si="126"/>
        <v>0,256746562860219-3,48062823180498i</v>
      </c>
      <c r="CY111" s="223" t="str">
        <f t="shared" ca="1" si="127"/>
        <v>-0,680881761189861-3,42302376749818i</v>
      </c>
      <c r="CZ111" s="223" t="str">
        <f t="shared" ca="1" si="128"/>
        <v>-1,56918165300306-3,11742852772233i</v>
      </c>
      <c r="DA111" s="223" t="str">
        <f t="shared" ca="1" si="129"/>
        <v>-2,34379767890949-2,58598223619516i</v>
      </c>
      <c r="DB111" s="223" t="str">
        <f t="shared" ca="1" si="130"/>
        <v>-2,94861055899645-1,86718704391206i</v>
      </c>
      <c r="DC111" s="223" t="str">
        <f t="shared" ca="1" si="131"/>
        <v>-3,33980288931571-1,01311813037615i</v>
      </c>
      <c r="DD111" s="223" t="str">
        <f t="shared" ca="1" si="132"/>
        <v>-3,48903361939738-0,0856509678478357i</v>
      </c>
      <c r="DE111" s="223" t="str">
        <f t="shared" ca="1" si="133"/>
        <v>-3,38549130094598+0,848021424727889i</v>
      </c>
      <c r="DF111" s="223" t="str">
        <f t="shared" ca="1" si="134"/>
        <v>-3,03667735422339+1,72025647271716i</v>
      </c>
      <c r="DG111" s="223" t="str">
        <f t="shared" ca="1" si="135"/>
        <v>-2,46786260614102+2,46786260614105i</v>
      </c>
      <c r="DH111" s="223" t="str">
        <f t="shared" ca="1" si="136"/>
        <v>-1,72025647271712+3,0366773542234i</v>
      </c>
      <c r="DI111" s="223" t="str">
        <f t="shared" ca="1" si="137"/>
        <v>-0,848021424728189+3,3854913009459i</v>
      </c>
      <c r="DJ111" s="223" t="str">
        <f t="shared" ca="1" si="138"/>
        <v>0,085650967847872+3,48903361939738i</v>
      </c>
      <c r="DK111" s="223" t="str">
        <f t="shared" ca="1" si="139"/>
        <v>1,01311813037619+3,3398028893157i</v>
      </c>
      <c r="DL111" s="223" t="str">
        <f t="shared" ca="1" si="140"/>
        <v>1,8671870439121+2,94861055899642i</v>
      </c>
      <c r="DM111" s="223" t="str">
        <f t="shared" ca="1" si="141"/>
        <v>2,58598223619518+2,34379767890946i</v>
      </c>
      <c r="DN111" s="223" t="str">
        <f t="shared" ca="1" si="142"/>
        <v>3,11742852772234+1,56918165300303i</v>
      </c>
      <c r="DO111" s="223" t="str">
        <f t="shared" ca="1" si="143"/>
        <v>3,42302376749819+0,680881761189812i</v>
      </c>
      <c r="DP111" s="223" t="str">
        <f t="shared" ca="1" si="144"/>
        <v>3,48062823180501-0,256746562859909i</v>
      </c>
      <c r="DQ111" s="223" t="str">
        <f t="shared" ca="1" si="145"/>
        <v>3,28606859999297-1,17577414570941i</v>
      </c>
      <c r="DR111" s="223" t="str">
        <f t="shared" ca="1" si="146"/>
        <v>2,85344030266525-2,00961939797168i</v>
      </c>
      <c r="DS111" s="223" t="str">
        <f t="shared" ca="1" si="147"/>
        <v>2,21408633777671-2,69787200853727i</v>
      </c>
      <c r="DT111" s="223" t="str">
        <f t="shared" ca="1" si="148"/>
        <v>1,41432653724278-3,19066954284352i</v>
      </c>
      <c r="DU111" s="223" t="str">
        <f t="shared" ca="1" si="149"/>
        <v>0,512101793850883-3,45230986997302i</v>
      </c>
      <c r="DV111" s="223" t="str">
        <f t="shared" ca="1" si="150"/>
        <v>-0,427223632914019-3,46383770593516i</v>
      </c>
      <c r="DW111" s="223" t="str">
        <f t="shared" ca="1" si="151"/>
        <v>-1,33559761814028-3,22441788358712i</v>
      </c>
      <c r="DX111" s="223" t="str">
        <f t="shared" ca="1" si="152"/>
        <v>-2,1472104028797-2,7513958587131i</v>
      </c>
      <c r="DY111" s="223" t="str">
        <f t="shared" ca="1" si="153"/>
        <v>-2,80326237090488-2,07904106872547i</v>
      </c>
      <c r="DZ111" s="223" t="str">
        <f t="shared" ca="1" si="154"/>
        <v>-3,25622395556647-1,25606418497363i</v>
      </c>
      <c r="EA111" s="223" t="str">
        <f t="shared" ca="1" si="155"/>
        <v>-3,47327905558451-0,342088128435393i</v>
      </c>
      <c r="EB111" s="223" t="str">
        <f t="shared" ca="1" si="156"/>
        <v>-3,43870249163541+0,59667148381571i</v>
      </c>
      <c r="EC111" s="223" t="str">
        <f t="shared" ca="1" si="157"/>
        <v>-3,15499926207418+1,4922035189242i</v>
      </c>
      <c r="ED111" s="223" t="str">
        <f t="shared" ca="1" si="158"/>
        <v>-2,64272306114328+2,27962858985403i</v>
      </c>
      <c r="EE111" s="223" t="str">
        <f t="shared" ca="1" si="159"/>
        <v>-1,93898720763718+2,90189942868422i</v>
      </c>
      <c r="EF111" s="223" t="str">
        <f t="shared" ca="1" si="160"/>
        <v>-1,09477586406498+3,3139338395688i</v>
      </c>
      <c r="EG111" s="223" t="str">
        <f t="shared" ca="1" si="161"/>
        <v>-0,171250342755476+3,48588080772773i</v>
      </c>
      <c r="EH111" s="223" t="str">
        <f t="shared" ca="1" si="162"/>
        <v>0,764681900850994+3,40528314183848i</v>
      </c>
      <c r="EI111" s="223" t="str">
        <f t="shared" ca="1" si="163"/>
        <v>1,64521457072945+3,07797997099363i</v>
      </c>
      <c r="EJ111" s="223" t="str">
        <f t="shared" ca="1" si="164"/>
        <v>2,40655495188326+2,52768371224419i</v>
      </c>
      <c r="EK111" s="223" t="str">
        <f t="shared" ca="1" si="165"/>
        <v>2,99354555656367+1,79426215653018i</v>
      </c>
      <c r="EL111" s="223" t="str">
        <f t="shared" ca="1" si="166"/>
        <v>3,3636601666854+0,930850132208404i</v>
      </c>
      <c r="EM111" s="223" t="str">
        <f t="shared" ca="1" si="167"/>
        <v>3,49008476767806+9,14983624168048E-14i</v>
      </c>
      <c r="EN111" s="223"/>
      <c r="EO111" s="223"/>
      <c r="EP111" s="223"/>
    </row>
    <row r="112" spans="1:146" ht="15.75" thickBot="1">
      <c r="A112" s="257">
        <f t="shared" si="168"/>
        <v>2.3437499999999996E-4</v>
      </c>
      <c r="B112" s="256">
        <v>12</v>
      </c>
      <c r="C112" s="230">
        <f t="shared" si="169"/>
        <v>2400</v>
      </c>
      <c r="D112" s="229">
        <f t="shared" si="170"/>
        <v>15079.644737231007</v>
      </c>
      <c r="E112" s="229" t="str">
        <f t="shared" si="171"/>
        <v>15079.644737231i</v>
      </c>
      <c r="F112" s="229" t="str">
        <f t="shared" si="172"/>
        <v>-5,74809611627487E-27+1,19117972121833E-24i</v>
      </c>
      <c r="G112" s="229" t="str">
        <f t="shared" si="173"/>
        <v>-2,40750370860242+0,385200593453702i</v>
      </c>
      <c r="H112" s="229" t="str">
        <f t="shared" si="38"/>
        <v>1,00000002354212E-12-2,07232998817459E-10i</v>
      </c>
      <c r="I112" s="229" t="str">
        <f t="shared" si="174"/>
        <v>-1,00000002354212E-12+2,07232998817459E-10i</v>
      </c>
      <c r="J112" s="255" t="str">
        <f ca="1">IMPRODUCT(1/N_FFT2,AA100)</f>
        <v>0,0155905856155427-0,0000498478629890988i</v>
      </c>
      <c r="K112" s="254" t="str">
        <f t="shared" ca="1" si="175"/>
        <v>-5,26046385070537E-15+3,23093365829342E-12i</v>
      </c>
      <c r="N112" s="246">
        <f t="shared" ca="1" si="176"/>
        <v>4.5099777290387255</v>
      </c>
      <c r="O112" s="223">
        <f t="shared" ca="1" si="39"/>
        <v>-3.490022270961274</v>
      </c>
      <c r="P112" s="223" t="str">
        <f t="shared" ca="1" si="40"/>
        <v>-3,33974308368657+1,01309998853688i</v>
      </c>
      <c r="Q112" s="223" t="str">
        <f t="shared" ca="1" si="41"/>
        <v>-2,90184746456342+1,93895248632156i</v>
      </c>
      <c r="R112" s="223" t="str">
        <f t="shared" ca="1" si="42"/>
        <v>-2,21404669027939+2,69782369792182i</v>
      </c>
      <c r="S112" s="223" t="str">
        <f t="shared" ca="1" si="43"/>
        <v>-1,33557370168207+3,22436014414968i</v>
      </c>
      <c r="T112" s="223" t="str">
        <f t="shared" ca="1" si="44"/>
        <v>-0,342082002686087+3,47321685980648i</v>
      </c>
      <c r="U112" s="223" t="str">
        <f t="shared" ca="1" si="45"/>
        <v>0,680869568685297+3,42296247163827i</v>
      </c>
      <c r="V112" s="223" t="str">
        <f t="shared" ca="1" si="46"/>
        <v>1,6451851099812+3,07792485381009i</v>
      </c>
      <c r="W112" s="223" t="str">
        <f t="shared" ca="1" si="47"/>
        <v>2,46781841428878+2,4678184142888i</v>
      </c>
      <c r="X112" s="223" t="str">
        <f t="shared" ca="1" si="48"/>
        <v>3,07792485381009+1,6451851099812i</v>
      </c>
      <c r="Y112" s="223" t="str">
        <f t="shared" ca="1" si="49"/>
        <v>3,42296247163827+0,680869568685297i</v>
      </c>
      <c r="Z112" s="223" t="str">
        <f t="shared" ca="1" si="50"/>
        <v>3,47321685980648-0,342082002686088i</v>
      </c>
      <c r="AA112" s="223" t="str">
        <f t="shared" ca="1" si="51"/>
        <v>3,22436014414968-1,33557370168207i</v>
      </c>
      <c r="AB112" s="223" t="str">
        <f t="shared" ca="1" si="52"/>
        <v>2,69782369792182-2,21404669027939i</v>
      </c>
      <c r="AC112" s="223" t="str">
        <f t="shared" ca="1" si="53"/>
        <v>1,93895248632157-2,90184746456341i</v>
      </c>
      <c r="AD112" s="223" t="str">
        <f t="shared" ca="1" si="54"/>
        <v>1,01309998853687-3,33974308368657i</v>
      </c>
      <c r="AE112" s="223" t="str">
        <f t="shared" ca="1" si="55"/>
        <v>6,41369308929732E-16-3,49002227096127i</v>
      </c>
      <c r="AF112" s="223" t="str">
        <f t="shared" ca="1" si="56"/>
        <v>-1,01309998853687-3,33974308368657i</v>
      </c>
      <c r="AG112" s="223" t="str">
        <f t="shared" ca="1" si="57"/>
        <v>-1,93895248632157-2,90184746456341i</v>
      </c>
      <c r="AH112" s="223" t="str">
        <f t="shared" ca="1" si="58"/>
        <v>-2,69782369792183-2,21404669027939i</v>
      </c>
      <c r="AI112" s="223" t="str">
        <f t="shared" ca="1" si="59"/>
        <v>-3,22436014414968-1,33557370168207i</v>
      </c>
      <c r="AJ112" s="223" t="str">
        <f t="shared" ca="1" si="60"/>
        <v>-3,47321685980648-0,342082002686087i</v>
      </c>
      <c r="AK112" s="223" t="str">
        <f t="shared" ca="1" si="61"/>
        <v>-3,42296247163827+0,6808695686853i</v>
      </c>
      <c r="AL112" s="223" t="str">
        <f t="shared" ca="1" si="62"/>
        <v>-3,07792485381009+1,6451851099812i</v>
      </c>
      <c r="AM112" s="223" t="str">
        <f t="shared" ca="1" si="63"/>
        <v>-2,4678184142888+2,46781841428878i</v>
      </c>
      <c r="AN112" s="223" t="str">
        <f t="shared" ca="1" si="64"/>
        <v>-1,6451851099812+3,07792485381009i</v>
      </c>
      <c r="AO112" s="223" t="str">
        <f t="shared" ca="1" si="65"/>
        <v>-0,6808695686853+3,42296247163827i</v>
      </c>
      <c r="AP112" s="223" t="str">
        <f t="shared" ca="1" si="66"/>
        <v>0,342082002686088+3,47321685980648i</v>
      </c>
      <c r="AQ112" s="223" t="str">
        <f t="shared" ca="1" si="67"/>
        <v>1,33557370168207+3,22436014414968i</v>
      </c>
      <c r="AR112" s="223" t="str">
        <f t="shared" ca="1" si="68"/>
        <v>1,33557370168207+3,22436014414968i</v>
      </c>
      <c r="AS112" s="223" t="str">
        <f t="shared" ca="1" si="69"/>
        <v>2,90184746456341+1,93895248632157i</v>
      </c>
      <c r="AT112" s="223" t="str">
        <f t="shared" ca="1" si="70"/>
        <v>3,33974308368657+1,01309998853686i</v>
      </c>
      <c r="AU112" s="223" t="str">
        <f t="shared" ca="1" si="71"/>
        <v>3,49002227096127+1,28273861785946E-15i</v>
      </c>
      <c r="AV112" s="223" t="str">
        <f t="shared" ca="1" si="72"/>
        <v>3,33974308368657-1,01309998853687i</v>
      </c>
      <c r="AW112" s="223" t="str">
        <f t="shared" ca="1" si="73"/>
        <v>2,90184746456335-1,93895248632166i</v>
      </c>
      <c r="AX112" s="223" t="str">
        <f t="shared" ca="1" si="74"/>
        <v>2,21404669027941-2,6978236979218i</v>
      </c>
      <c r="AY112" s="223" t="str">
        <f t="shared" ca="1" si="75"/>
        <v>1,33557370168191-3,22436014414974i</v>
      </c>
      <c r="AZ112" s="223" t="str">
        <f t="shared" ca="1" si="76"/>
        <v>0,342082002686085-3,47321685980648i</v>
      </c>
      <c r="BA112" s="223" t="str">
        <f t="shared" ca="1" si="77"/>
        <v>-0,680869568685164-3,4229624716383i</v>
      </c>
      <c r="BB112" s="223" t="str">
        <f t="shared" ca="1" si="78"/>
        <v>-1,64518510998126-3,07792485381005i</v>
      </c>
      <c r="BC112" s="223" t="str">
        <f t="shared" ca="1" si="79"/>
        <v>-2,46781841428873-2,46781841428885i</v>
      </c>
      <c r="BD112" s="223" t="str">
        <f t="shared" ca="1" si="80"/>
        <v>-3,07792485381014-1,64518510998111i</v>
      </c>
      <c r="BE112" s="223" t="str">
        <f t="shared" ca="1" si="81"/>
        <v>-3,42296247163826-0,680869568685332i</v>
      </c>
      <c r="BF112" s="223" t="str">
        <f t="shared" ca="1" si="82"/>
        <v>-3,47321685980646+0,34208200268626i</v>
      </c>
      <c r="BG112" s="223" t="str">
        <f t="shared" ca="1" si="83"/>
        <v>-3,22436014414967+1,33557370168208i</v>
      </c>
      <c r="BH112" s="223" t="str">
        <f t="shared" ca="1" si="84"/>
        <v>-2,69782369792191+2,21404669027928i</v>
      </c>
      <c r="BI112" s="223" t="str">
        <f t="shared" ca="1" si="85"/>
        <v>-1,93895248632151+2,90184746456345i</v>
      </c>
      <c r="BJ112" s="223" t="str">
        <f t="shared" ca="1" si="86"/>
        <v>-1,01309998853697+3,33974308368654i</v>
      </c>
      <c r="BK112" s="223" t="str">
        <f t="shared" ca="1" si="87"/>
        <v>1,03467815894792E-13+3,49002227096127i</v>
      </c>
      <c r="BL112" s="223" t="str">
        <f t="shared" ca="1" si="88"/>
        <v>1,01309998853684+3,33974308368658i</v>
      </c>
      <c r="BM112" s="223" t="str">
        <f t="shared" ca="1" si="89"/>
        <v>1,93895248632168+2,90184746456333i</v>
      </c>
      <c r="BN112" s="223" t="str">
        <f t="shared" ca="1" si="90"/>
        <v>2,69782369792183+2,21404669027938i</v>
      </c>
      <c r="BO112" s="223" t="str">
        <f t="shared" ca="1" si="91"/>
        <v>3,22436014414963+1,3355737016822i</v>
      </c>
      <c r="BP112" s="223" t="str">
        <f t="shared" ca="1" si="92"/>
        <v>3,47321685980648+0,342082002686049i</v>
      </c>
      <c r="BQ112" s="223" t="str">
        <f t="shared" ca="1" si="93"/>
        <v>3,42296247163829-0,680869568685199i</v>
      </c>
      <c r="BR112" s="223" t="str">
        <f t="shared" ca="1" si="94"/>
        <v>3,07792485381003-1,64518510998129i</v>
      </c>
      <c r="BS112" s="223" t="str">
        <f t="shared" ca="1" si="95"/>
        <v>2,46781841428882-2,46781841428876i</v>
      </c>
      <c r="BT112" s="223" t="str">
        <f t="shared" ca="1" si="96"/>
        <v>1,64518510998107-3,07792485381015i</v>
      </c>
      <c r="BU112" s="223" t="str">
        <f t="shared" ca="1" si="97"/>
        <v>0,6808695686853-3,42296247163827i</v>
      </c>
      <c r="BV112" s="223" t="str">
        <f t="shared" ca="1" si="98"/>
        <v>-0,342082002685945-3,47321685980649i</v>
      </c>
      <c r="BW112" s="223" t="str">
        <f t="shared" ca="1" si="99"/>
        <v>-1,33557370168211-3,22436014414966i</v>
      </c>
      <c r="BX112" s="223" t="str">
        <f t="shared" ca="1" si="100"/>
        <v>-2,21404669027931-2,69782369792189i</v>
      </c>
      <c r="BY112" s="223" t="str">
        <f t="shared" ca="1" si="101"/>
        <v>-2,90184746456347-1,93895248632148i</v>
      </c>
      <c r="BZ112" s="223" t="str">
        <f t="shared" ca="1" si="102"/>
        <v>-3,33974308368655-1,01309998853694i</v>
      </c>
      <c r="CA112" s="223" t="str">
        <f t="shared" ca="1" si="103"/>
        <v>-3,49002227096127+1,46223121100631E-13i</v>
      </c>
      <c r="CB112" s="223" t="str">
        <f t="shared" ca="1" si="104"/>
        <v>-3,33974308368657+1,01309998853687i</v>
      </c>
      <c r="CC112" s="223" t="str">
        <f t="shared" ca="1" si="105"/>
        <v>-2,90184746456351+1,93895248632142i</v>
      </c>
      <c r="CD112" s="223" t="str">
        <f t="shared" ca="1" si="106"/>
        <v>-2,21404669027936+2,69782369792185i</v>
      </c>
      <c r="CE112" s="223" t="str">
        <f t="shared" ca="1" si="107"/>
        <v>-1,33557370168217+3,22436014414964i</v>
      </c>
      <c r="CF112" s="223" t="str">
        <f t="shared" ca="1" si="108"/>
        <v>-0,342082002686012+3,47321685980648i</v>
      </c>
      <c r="CG112" s="223" t="str">
        <f t="shared" ca="1" si="109"/>
        <v>0,680869568685234+3,42296247163828i</v>
      </c>
      <c r="CH112" s="223" t="str">
        <f t="shared" ca="1" si="110"/>
        <v>1,64518510998132+3,07792485381002i</v>
      </c>
      <c r="CI112" s="223" t="str">
        <f t="shared" ca="1" si="111"/>
        <v>2,46781841428878+2,4678184142888i</v>
      </c>
      <c r="CJ112" s="223" t="str">
        <f t="shared" ca="1" si="112"/>
        <v>3,07792485381+1,64518510998135i</v>
      </c>
      <c r="CK112" s="223" t="str">
        <f t="shared" ca="1" si="113"/>
        <v>3,42296247163828+0,680869568685258i</v>
      </c>
      <c r="CL112" s="223" t="str">
        <f t="shared" ca="1" si="114"/>
        <v>3,47321685980649-0,342082002685988i</v>
      </c>
      <c r="CM112" s="223" t="str">
        <f t="shared" ca="1" si="115"/>
        <v>3,22436014414965-1,33557370168214i</v>
      </c>
      <c r="CN112" s="223" t="str">
        <f t="shared" ca="1" si="116"/>
        <v>2,69782369792187-2,21404669027933i</v>
      </c>
      <c r="CO112" s="223" t="str">
        <f t="shared" ca="1" si="117"/>
        <v>1,93895248632144-2,90184746456349i</v>
      </c>
      <c r="CP112" s="223" t="str">
        <f t="shared" ca="1" si="118"/>
        <v>1,0130999885369-3,33974308368656i</v>
      </c>
      <c r="CQ112" s="223" t="str">
        <f t="shared" ca="1" si="119"/>
        <v>1,70594019673042E-13-3,49002227096127i</v>
      </c>
      <c r="CR112" s="223" t="str">
        <f t="shared" ca="1" si="120"/>
        <v>-1,0130999885369-3,33974308368656i</v>
      </c>
      <c r="CS112" s="223" t="str">
        <f t="shared" ca="1" si="121"/>
        <v>-1,93895248632145-2,90184746456349i</v>
      </c>
      <c r="CT112" s="223" t="str">
        <f t="shared" ca="1" si="122"/>
        <v>-2,69782369792187-2,21404669027933i</v>
      </c>
      <c r="CU112" s="223" t="str">
        <f t="shared" ca="1" si="123"/>
        <v>-3,22436014414965-1,33557370168213i</v>
      </c>
      <c r="CV112" s="223" t="str">
        <f t="shared" ca="1" si="124"/>
        <v>-3,47321685980649-0,342082002685982i</v>
      </c>
      <c r="CW112" s="223" t="str">
        <f t="shared" ca="1" si="125"/>
        <v>-3,42296247163828+0,680869568685265i</v>
      </c>
      <c r="CX112" s="223" t="str">
        <f t="shared" ca="1" si="126"/>
        <v>-3,07792485381017+1,64518510998104i</v>
      </c>
      <c r="CY112" s="223" t="str">
        <f t="shared" ca="1" si="127"/>
        <v>-2,46781841428878+2,46781841428881i</v>
      </c>
      <c r="CZ112" s="223" t="str">
        <f t="shared" ca="1" si="128"/>
        <v>-1,64518510998132+3,07792485381002i</v>
      </c>
      <c r="DA112" s="223" t="str">
        <f t="shared" ca="1" si="129"/>
        <v>-0,680869568685227+3,42296247163828i</v>
      </c>
      <c r="DB112" s="223" t="str">
        <f t="shared" ca="1" si="130"/>
        <v>0,342082002686018+3,47321685980648i</v>
      </c>
      <c r="DC112" s="223" t="str">
        <f t="shared" ca="1" si="131"/>
        <v>1,33557370168218+3,22436014414963i</v>
      </c>
      <c r="DD112" s="223" t="str">
        <f t="shared" ca="1" si="132"/>
        <v>2,21404669027936+2,69782369792184i</v>
      </c>
      <c r="DE112" s="223" t="str">
        <f t="shared" ca="1" si="133"/>
        <v>2,90184746456351+1,93895248632142i</v>
      </c>
      <c r="DF112" s="223" t="str">
        <f t="shared" ca="1" si="134"/>
        <v>3,33974308368657+1,01309998853687i</v>
      </c>
      <c r="DG112" s="223" t="str">
        <f t="shared" ca="1" si="135"/>
        <v>3,49002227096127+1,40237764328566E-13i</v>
      </c>
      <c r="DH112" s="223" t="str">
        <f t="shared" ca="1" si="136"/>
        <v>3,33974308368655-1,01309998853694i</v>
      </c>
      <c r="DI112" s="223" t="str">
        <f t="shared" ca="1" si="137"/>
        <v>2,90184746456347-1,93895248632149i</v>
      </c>
      <c r="DJ112" s="223" t="str">
        <f t="shared" ca="1" si="138"/>
        <v>2,2140466902793-2,69782369792189i</v>
      </c>
      <c r="DK112" s="223" t="str">
        <f t="shared" ca="1" si="139"/>
        <v>1,3355737016821-3,22436014414966i</v>
      </c>
      <c r="DL112" s="223" t="str">
        <f t="shared" ca="1" si="140"/>
        <v>0,342082002685951-3,47321685980649i</v>
      </c>
      <c r="DM112" s="223" t="str">
        <f t="shared" ca="1" si="141"/>
        <v>-0,680869568685307-3,42296247163827i</v>
      </c>
      <c r="DN112" s="223" t="str">
        <f t="shared" ca="1" si="142"/>
        <v>-1,64518510998108-3,07792485381015i</v>
      </c>
      <c r="DO112" s="223" t="str">
        <f t="shared" ca="1" si="143"/>
        <v>-2,46781841428883-2,46781841428875i</v>
      </c>
      <c r="DP112" s="223" t="str">
        <f t="shared" ca="1" si="144"/>
        <v>-3,07792485381004-1,64518510998129i</v>
      </c>
      <c r="DQ112" s="223" t="str">
        <f t="shared" ca="1" si="145"/>
        <v>-3,4229624716383-0,680869568685185i</v>
      </c>
      <c r="DR112" s="223" t="str">
        <f t="shared" ca="1" si="146"/>
        <v>-3,47321685980648+0,34208200268606i</v>
      </c>
      <c r="DS112" s="223" t="str">
        <f t="shared" ca="1" si="147"/>
        <v>-3,22436014414962+1,33557370168221i</v>
      </c>
      <c r="DT112" s="223" t="str">
        <f t="shared" ca="1" si="148"/>
        <v>-2,69782369792182+2,21404669027939i</v>
      </c>
      <c r="DU112" s="223" t="str">
        <f t="shared" ca="1" si="149"/>
        <v>-1,93895248632167+2,90184746456334i</v>
      </c>
      <c r="DV112" s="223" t="str">
        <f t="shared" ca="1" si="150"/>
        <v>-1,01309998853684+3,33974308368658i</v>
      </c>
      <c r="DW112" s="223" t="str">
        <f t="shared" ca="1" si="151"/>
        <v>-9,74824591227269E-14+3,49002227096127i</v>
      </c>
      <c r="DX112" s="223" t="str">
        <f t="shared" ca="1" si="152"/>
        <v>1,01309998853696+3,33974308368654i</v>
      </c>
      <c r="DY112" s="223" t="str">
        <f t="shared" ca="1" si="153"/>
        <v>1,93895248632151+2,90184746456345i</v>
      </c>
      <c r="DZ112" s="223" t="str">
        <f t="shared" ca="1" si="154"/>
        <v>2,69782369792192+2,21404669027927i</v>
      </c>
      <c r="EA112" s="223" t="str">
        <f t="shared" ca="1" si="155"/>
        <v>3,22436014414967+1,33557370168208i</v>
      </c>
      <c r="EB112" s="223" t="str">
        <f t="shared" ca="1" si="156"/>
        <v>3,47321685980646+0,342082002686254i</v>
      </c>
      <c r="EC112" s="223" t="str">
        <f t="shared" ca="1" si="157"/>
        <v>3,42296247163826-0,680869568685349i</v>
      </c>
      <c r="ED112" s="223" t="str">
        <f t="shared" ca="1" si="158"/>
        <v>3,07792485381014-1,64518510998111i</v>
      </c>
      <c r="EE112" s="223" t="str">
        <f t="shared" ca="1" si="159"/>
        <v>2,46781841428872-2,46781841428886i</v>
      </c>
      <c r="EF112" s="223" t="str">
        <f t="shared" ca="1" si="160"/>
        <v>1,64518510998126-3,07792485381005i</v>
      </c>
      <c r="EG112" s="223" t="str">
        <f t="shared" ca="1" si="161"/>
        <v>0,680869568685157-3,4229624716383i</v>
      </c>
      <c r="EH112" s="223" t="str">
        <f t="shared" ca="1" si="162"/>
        <v>-0,342082002686103-3,47321685980648i</v>
      </c>
      <c r="EI112" s="223" t="str">
        <f t="shared" ca="1" si="163"/>
        <v>-1,33557370168191-3,22436014414974i</v>
      </c>
      <c r="EJ112" s="223" t="str">
        <f t="shared" ca="1" si="164"/>
        <v>-2,21404669027942-2,6978236979218i</v>
      </c>
      <c r="EK112" s="223" t="str">
        <f t="shared" ca="1" si="165"/>
        <v>-2,90184746456335-1,93895248632166i</v>
      </c>
      <c r="EL112" s="223" t="str">
        <f t="shared" ca="1" si="166"/>
        <v>-3,33974308368659-1,0130999885368i</v>
      </c>
      <c r="EM112" s="223" t="str">
        <f t="shared" ca="1" si="167"/>
        <v>-3,49002227096127-5,47271539168877E-14i</v>
      </c>
      <c r="EN112" s="223"/>
      <c r="EO112" s="223"/>
      <c r="EP112" s="223"/>
    </row>
    <row r="113" spans="1:146" ht="15.75" thickBot="1">
      <c r="A113" s="257">
        <f t="shared" si="168"/>
        <v>2.5390624999999995E-4</v>
      </c>
      <c r="B113" s="256">
        <v>13</v>
      </c>
      <c r="C113" s="230">
        <f t="shared" si="169"/>
        <v>2600</v>
      </c>
      <c r="D113" s="229">
        <f t="shared" si="170"/>
        <v>16336.281798666923</v>
      </c>
      <c r="E113" s="229" t="str">
        <f t="shared" si="171"/>
        <v>16336.2817986669i</v>
      </c>
      <c r="F113" s="229" t="str">
        <f t="shared" si="172"/>
        <v>-4,89772783698722E-30+9,36895110981177E-28i</v>
      </c>
      <c r="G113" s="229" t="str">
        <f t="shared" si="173"/>
        <v>-2,39711579038506+0,4155000703417i</v>
      </c>
      <c r="H113" s="229" t="str">
        <f t="shared" si="38"/>
        <v>1,00000000200596E-13-1,91291998908518E-11i</v>
      </c>
      <c r="I113" s="229" t="str">
        <f t="shared" si="174"/>
        <v>-1,00000000200596E-13+1,91291998908518E-11i</v>
      </c>
      <c r="J113" s="255" t="str">
        <f ca="1">IMPRODUCT(1/N_FFT2,AB100)</f>
        <v>-0,148659790712325-0,000976731171039516i</v>
      </c>
      <c r="K113" s="254" t="str">
        <f t="shared" ca="1" si="175"/>
        <v>3,35500649114937E-14-2,84364517915096E-12i</v>
      </c>
      <c r="N113" s="246">
        <f t="shared" ca="1" si="176"/>
        <v>4.5100466378674202</v>
      </c>
      <c r="O113" s="223">
        <f t="shared" ca="1" si="39"/>
        <v>-3.4899533621325798</v>
      </c>
      <c r="P113" s="223" t="str">
        <f t="shared" ca="1" si="40"/>
        <v>-3,3138090663003+1,09473464454471i</v>
      </c>
      <c r="Q113" s="223" t="str">
        <f t="shared" ca="1" si="41"/>
        <v>-2,80315682498109+2,07896279053341i</v>
      </c>
      <c r="R113" s="223" t="str">
        <f t="shared" ca="1" si="42"/>
        <v>-2,00954373358219+2,85333286748691i</v>
      </c>
      <c r="S113" s="223" t="str">
        <f t="shared" ca="1" si="43"/>
        <v>-1,01307998535979+3,3396771420489i</v>
      </c>
      <c r="T113" s="223" t="str">
        <f t="shared" ca="1" si="44"/>
        <v>0,0856477429944129+3,48890225342879i</v>
      </c>
      <c r="U113" s="223" t="str">
        <f t="shared" ca="1" si="45"/>
        <v>1,17572987651453+3,28594487588146i</v>
      </c>
      <c r="V113" s="223" t="str">
        <f t="shared" ca="1" si="46"/>
        <v>2,14712955803702+2,75129226562069i</v>
      </c>
      <c r="W113" s="223" t="str">
        <f t="shared" ca="1" si="47"/>
        <v>2,90179016896635+1,93891420262753i</v>
      </c>
      <c r="X113" s="223" t="str">
        <f t="shared" ca="1" si="48"/>
        <v>3,36353352116571+0,930815084673175i</v>
      </c>
      <c r="Y113" s="223" t="str">
        <f t="shared" ca="1" si="49"/>
        <v>3,48574956046599-0,171243894990986i</v>
      </c>
      <c r="Z113" s="223" t="str">
        <f t="shared" ca="1" si="50"/>
        <v>3,25610135513878-1,25601689277012i</v>
      </c>
      <c r="AA113" s="223" t="str">
        <f t="shared" ca="1" si="51"/>
        <v>2,69777043067691-2,21400297498124i</v>
      </c>
      <c r="AB113" s="223" t="str">
        <f t="shared" ca="1" si="52"/>
        <v>1,86711674225791-2,94849954055291i</v>
      </c>
      <c r="AC113" s="223" t="str">
        <f t="shared" ca="1" si="53"/>
        <v>0,847989495784968-3,38536383345998i</v>
      </c>
      <c r="AD113" s="223" t="str">
        <f t="shared" ca="1" si="54"/>
        <v>-0,256736896068474-3,48049718230853i</v>
      </c>
      <c r="AE113" s="223" t="str">
        <f t="shared" ca="1" si="55"/>
        <v>-1,33554733141497-3,22429648069325i</v>
      </c>
      <c r="AF113" s="223" t="str">
        <f t="shared" ca="1" si="56"/>
        <v>-2,27954275932024-2,64262355970183i</v>
      </c>
      <c r="AG113" s="223" t="str">
        <f t="shared" ca="1" si="57"/>
        <v>-2,99343284626775-1,79419460057872i</v>
      </c>
      <c r="AH113" s="223" t="str">
        <f t="shared" ca="1" si="58"/>
        <v>-3,40515492916788-0,7646531097329i</v>
      </c>
      <c r="AI113" s="223" t="str">
        <f t="shared" ca="1" si="59"/>
        <v>-3,47314828279263+0,342075248439778i</v>
      </c>
      <c r="AJ113" s="223" t="str">
        <f t="shared" ca="1" si="60"/>
        <v>-3,19054941061194+1,41427328628674i</v>
      </c>
      <c r="AK113" s="223" t="str">
        <f t="shared" ca="1" si="61"/>
        <v>-2,58588487110847+2,34370943233858i</v>
      </c>
      <c r="AL113" s="223" t="str">
        <f t="shared" ca="1" si="62"/>
        <v>-1,7201917031614+3,03656301996767i</v>
      </c>
      <c r="AM113" s="223" t="str">
        <f t="shared" ca="1" si="63"/>
        <v>-0,68085612523972+3,4228948868734i</v>
      </c>
      <c r="AN113" s="223" t="str">
        <f t="shared" ca="1" si="64"/>
        <v>0,427207547472409+3,46370728862055i</v>
      </c>
      <c r="AO113" s="223" t="str">
        <f t="shared" ca="1" si="65"/>
        <v>1,49214733581393+3,15488047286801i</v>
      </c>
      <c r="AP113" s="223" t="str">
        <f t="shared" ca="1" si="66"/>
        <v>2,40646434243185+2,52758854216119i</v>
      </c>
      <c r="AQ113" s="223" t="str">
        <f t="shared" ca="1" si="67"/>
        <v>3,07786408164875+1,64515262658423i</v>
      </c>
      <c r="AR113" s="223" t="str">
        <f t="shared" ca="1" si="68"/>
        <v>3,07786408164875+1,64515262658423i</v>
      </c>
      <c r="AS113" s="223" t="str">
        <f t="shared" ca="1" si="69"/>
        <v>3,45217988669416-0,512082512652796i</v>
      </c>
      <c r="AT113" s="223" t="str">
        <f t="shared" ca="1" si="70"/>
        <v>3,11731115309582-1,56912257158098i</v>
      </c>
      <c r="AU113" s="223" t="str">
        <f t="shared" ca="1" si="71"/>
        <v>2,46776968838881-2,46776968838867i</v>
      </c>
      <c r="AV113" s="223" t="str">
        <f t="shared" ca="1" si="72"/>
        <v>1,56912257158112-3,11731115309575i</v>
      </c>
      <c r="AW113" s="223" t="str">
        <f t="shared" ca="1" si="73"/>
        <v>0,512082512652646-3,45217988669418i</v>
      </c>
      <c r="AX113" s="223" t="str">
        <f t="shared" ca="1" si="74"/>
        <v>-0,59664901847566-3,43857302068933i</v>
      </c>
      <c r="AY113" s="223" t="str">
        <f t="shared" ca="1" si="75"/>
        <v>-1,64515262658428-3,07786408164873i</v>
      </c>
      <c r="AZ113" s="223" t="str">
        <f t="shared" ca="1" si="76"/>
        <v>-2,5275885421612-2,40646434243184i</v>
      </c>
      <c r="BA113" s="223" t="str">
        <f t="shared" ca="1" si="77"/>
        <v>-3,154880472868-1,49214733581395i</v>
      </c>
      <c r="BB113" s="223" t="str">
        <f t="shared" ca="1" si="78"/>
        <v>-3,46370728862054-0,4272075474725i</v>
      </c>
      <c r="BC113" s="223" t="str">
        <f t="shared" ca="1" si="79"/>
        <v>-3,42289488687342+0,680856125239595i</v>
      </c>
      <c r="BD113" s="223" t="str">
        <f t="shared" ca="1" si="80"/>
        <v>-3,03656301996775+1,72019170316126i</v>
      </c>
      <c r="BE113" s="223" t="str">
        <f t="shared" ca="1" si="81"/>
        <v>-2,3437094323385+2,58588487110854i</v>
      </c>
      <c r="BF113" s="223" t="str">
        <f t="shared" ca="1" si="82"/>
        <v>-1,41427328628666+3,19054941061198i</v>
      </c>
      <c r="BG113" s="223" t="str">
        <f t="shared" ca="1" si="83"/>
        <v>-0,342075248439728+3,47314828279263i</v>
      </c>
      <c r="BH113" s="223" t="str">
        <f t="shared" ca="1" si="84"/>
        <v>0,764653109732879+3,40515492916788i</v>
      </c>
      <c r="BI113" s="223" t="str">
        <f t="shared" ca="1" si="85"/>
        <v>1,79419460057868+2,99343284626778i</v>
      </c>
      <c r="BJ113" s="223" t="str">
        <f t="shared" ca="1" si="86"/>
        <v>2,64262355970177+2,27954275932031i</v>
      </c>
      <c r="BK113" s="223" t="str">
        <f t="shared" ca="1" si="87"/>
        <v>3,22429648069319+1,33554733141511i</v>
      </c>
      <c r="BL113" s="223" t="str">
        <f t="shared" ca="1" si="88"/>
        <v>3,48049718230854+0,256736896068319i</v>
      </c>
      <c r="BM113" s="223" t="str">
        <f t="shared" ca="1" si="89"/>
        <v>3,38536383345995-0,847989495785076i</v>
      </c>
      <c r="BN113" s="223" t="str">
        <f t="shared" ca="1" si="90"/>
        <v>2,94849954055288-1,86711674225795i</v>
      </c>
      <c r="BO113" s="223" t="str">
        <f t="shared" ca="1" si="91"/>
        <v>2,21400297498124-2,69777043067692i</v>
      </c>
      <c r="BP113" s="223" t="str">
        <f t="shared" ca="1" si="92"/>
        <v>1,25601689277014-3,25610135513877i</v>
      </c>
      <c r="BQ113" s="223" t="str">
        <f t="shared" ca="1" si="93"/>
        <v>0,171243894991075-3,48574956046598i</v>
      </c>
      <c r="BR113" s="223" t="str">
        <f t="shared" ca="1" si="94"/>
        <v>-0,930815084673057-3,36353352116574i</v>
      </c>
      <c r="BS113" s="223" t="str">
        <f t="shared" ca="1" si="95"/>
        <v>-1,93891420262739-2,90179016896644i</v>
      </c>
      <c r="BT113" s="223" t="str">
        <f t="shared" ca="1" si="96"/>
        <v>-2,75129226562076-2,14712955803693i</v>
      </c>
      <c r="BU113" s="223" t="str">
        <f t="shared" ca="1" si="97"/>
        <v>-3,28594487588149-1,17572987651445i</v>
      </c>
      <c r="BV113" s="223" t="str">
        <f t="shared" ca="1" si="98"/>
        <v>-3,48890225342879-0,0856477429943637i</v>
      </c>
      <c r="BW113" s="223" t="str">
        <f t="shared" ca="1" si="99"/>
        <v>-3,3396771420489+1,01307998535978i</v>
      </c>
      <c r="BX113" s="223" t="str">
        <f t="shared" ca="1" si="100"/>
        <v>-2,85333286748694+2,00954373358215i</v>
      </c>
      <c r="BY113" s="223" t="str">
        <f t="shared" ca="1" si="101"/>
        <v>-2,07896279053349+2,80315682498102i</v>
      </c>
      <c r="BZ113" s="223" t="str">
        <f t="shared" ca="1" si="102"/>
        <v>-1,09473464454486+3,31380906630025i</v>
      </c>
      <c r="CA113" s="223" t="str">
        <f t="shared" ca="1" si="103"/>
        <v>1,52205850970245E-13+3,48995336213258i</v>
      </c>
      <c r="CB113" s="223" t="str">
        <f t="shared" ca="1" si="104"/>
        <v>1,09473464454481+3,31380906630027i</v>
      </c>
      <c r="CC113" s="223" t="str">
        <f t="shared" ca="1" si="105"/>
        <v>2,07896279053346+2,80315682498105i</v>
      </c>
      <c r="CD113" s="223" t="str">
        <f t="shared" ca="1" si="106"/>
        <v>2,85333286748691+2,00954373358218i</v>
      </c>
      <c r="CE113" s="223" t="str">
        <f t="shared" ca="1" si="107"/>
        <v>3,33967714204889+1,01307998535982i</v>
      </c>
      <c r="CF113" s="223" t="str">
        <f t="shared" ca="1" si="108"/>
        <v>3,48890225342879-0,0856477429943211i</v>
      </c>
      <c r="CG113" s="223" t="str">
        <f t="shared" ca="1" si="109"/>
        <v>3,2859448758815-1,17572987651441i</v>
      </c>
      <c r="CH113" s="223" t="str">
        <f t="shared" ca="1" si="110"/>
        <v>2,75129226562057-2,14712955803717i</v>
      </c>
      <c r="CI113" s="223" t="str">
        <f t="shared" ca="1" si="111"/>
        <v>1,93891420262743-2,90179016896642i</v>
      </c>
      <c r="CJ113" s="223" t="str">
        <f t="shared" ca="1" si="112"/>
        <v>0,930815084673098-3,36353352116573i</v>
      </c>
      <c r="CK113" s="223" t="str">
        <f t="shared" ca="1" si="113"/>
        <v>-0,171243894991032-3,48574956046598i</v>
      </c>
      <c r="CL113" s="223" t="str">
        <f t="shared" ca="1" si="114"/>
        <v>-1,2560168927701-3,25610135513879i</v>
      </c>
      <c r="CM113" s="223" t="str">
        <f t="shared" ca="1" si="115"/>
        <v>-2,2140029749812-2,69777043067695i</v>
      </c>
      <c r="CN113" s="223" t="str">
        <f t="shared" ca="1" si="116"/>
        <v>-2,94849954055286-1,86711674225799i</v>
      </c>
      <c r="CO113" s="223" t="str">
        <f t="shared" ca="1" si="117"/>
        <v>-3,38536383345994-0,847989495785125i</v>
      </c>
      <c r="CP113" s="223" t="str">
        <f t="shared" ca="1" si="118"/>
        <v>-3,48049718230852+0,256736896068623i</v>
      </c>
      <c r="CQ113" s="223" t="str">
        <f t="shared" ca="1" si="119"/>
        <v>-3,2242964806932+1,33554733141508i</v>
      </c>
      <c r="CR113" s="223" t="str">
        <f t="shared" ca="1" si="120"/>
        <v>-2,6426235597018+2,27954275932027i</v>
      </c>
      <c r="CS113" s="223" t="str">
        <f t="shared" ca="1" si="121"/>
        <v>-1,79419460057871+2,99343284626776i</v>
      </c>
      <c r="CT113" s="223" t="str">
        <f t="shared" ca="1" si="122"/>
        <v>-0,764653109732925+3,40515492916787i</v>
      </c>
      <c r="CU113" s="223" t="str">
        <f t="shared" ca="1" si="123"/>
        <v>0,342075248439686+3,47314828279263i</v>
      </c>
      <c r="CV113" s="223" t="str">
        <f t="shared" ca="1" si="124"/>
        <v>1,41427328628662+3,19054941061199i</v>
      </c>
      <c r="CW113" s="223" t="str">
        <f t="shared" ca="1" si="125"/>
        <v>2,34370943233872+2,58588487110834i</v>
      </c>
      <c r="CX113" s="223" t="str">
        <f t="shared" ca="1" si="126"/>
        <v>3,03656301996773+1,72019170316129i</v>
      </c>
      <c r="CY113" s="223" t="str">
        <f t="shared" ca="1" si="127"/>
        <v>3,42289488687342+0,68085612523963i</v>
      </c>
      <c r="CZ113" s="223" t="str">
        <f t="shared" ca="1" si="128"/>
        <v>3,46370728862054-0,427207547472451i</v>
      </c>
      <c r="DA113" s="223" t="str">
        <f t="shared" ca="1" si="129"/>
        <v>3,15488047286802-1,49214733581391i</v>
      </c>
      <c r="DB113" s="223" t="str">
        <f t="shared" ca="1" si="130"/>
        <v>2,52758854216123-2,40646434243182i</v>
      </c>
      <c r="DC113" s="223" t="str">
        <f t="shared" ca="1" si="131"/>
        <v>1,64515262658431-3,07786408164871i</v>
      </c>
      <c r="DD113" s="223" t="str">
        <f t="shared" ca="1" si="132"/>
        <v>0,596649018475695-3,43857302068932i</v>
      </c>
      <c r="DE113" s="223" t="str">
        <f t="shared" ca="1" si="133"/>
        <v>-0,512082512652939-3,45217988669414i</v>
      </c>
      <c r="DF113" s="223" t="str">
        <f t="shared" ca="1" si="134"/>
        <v>-1,56912257158108-3,11731115309577i</v>
      </c>
      <c r="DG113" s="223" t="str">
        <f t="shared" ca="1" si="135"/>
        <v>-2,46776968838878-2,4677696883887i</v>
      </c>
      <c r="DH113" s="223" t="str">
        <f t="shared" ca="1" si="136"/>
        <v>-3,11731115309582-1,56912257158098i</v>
      </c>
      <c r="DI113" s="223" t="str">
        <f t="shared" ca="1" si="137"/>
        <v>-3,45217988669416-0,512082512652831i</v>
      </c>
      <c r="DJ113" s="223" t="str">
        <f t="shared" ca="1" si="138"/>
        <v>-3,43857302068936+0,596649018475461i</v>
      </c>
      <c r="DK113" s="223" t="str">
        <f t="shared" ca="1" si="139"/>
        <v>-3,07786408164882+1,6451526265841i</v>
      </c>
      <c r="DL113" s="223" t="str">
        <f t="shared" ca="1" si="140"/>
        <v>-2,40646434243199+2,52758854216106i</v>
      </c>
      <c r="DM113" s="223" t="str">
        <f t="shared" ca="1" si="141"/>
        <v>-1,49214733581382+3,15488047286806i</v>
      </c>
      <c r="DN113" s="223" t="str">
        <f t="shared" ca="1" si="142"/>
        <v>-0,427207547472343+3,46370728862056i</v>
      </c>
      <c r="DO113" s="223" t="str">
        <f t="shared" ca="1" si="143"/>
        <v>0,680856125239738+3,42289488687339i</v>
      </c>
      <c r="DP113" s="223" t="str">
        <f t="shared" ca="1" si="144"/>
        <v>1,7201917031614+3,03656301996767i</v>
      </c>
      <c r="DQ113" s="223" t="str">
        <f t="shared" ca="1" si="145"/>
        <v>2,58588487110842+2,34370943233864i</v>
      </c>
      <c r="DR113" s="223" t="str">
        <f t="shared" ca="1" si="146"/>
        <v>3,19054941061189+1,41427328628685i</v>
      </c>
      <c r="DS113" s="223" t="str">
        <f t="shared" ca="1" si="147"/>
        <v>3,47314828279261+0,342075248439922i</v>
      </c>
      <c r="DT113" s="223" t="str">
        <f t="shared" ca="1" si="148"/>
        <v>3,40515492916785-0,764653109733019i</v>
      </c>
      <c r="DU113" s="223" t="str">
        <f t="shared" ca="1" si="149"/>
        <v>2,9934328462677-1,79419460057881i</v>
      </c>
      <c r="DV113" s="223" t="str">
        <f t="shared" ca="1" si="150"/>
        <v>2,27954275932019-2,64262355970187i</v>
      </c>
      <c r="DW113" s="223" t="str">
        <f t="shared" ca="1" si="151"/>
        <v>1,33554733141496-3,22429648069325i</v>
      </c>
      <c r="DX113" s="223" t="str">
        <f t="shared" ca="1" si="152"/>
        <v>0,256736896068513-3,48049718230853i</v>
      </c>
      <c r="DY113" s="223" t="str">
        <f t="shared" ca="1" si="153"/>
        <v>-0,847989495784885-3,38536383346i</v>
      </c>
      <c r="DZ113" s="223" t="str">
        <f t="shared" ca="1" si="154"/>
        <v>-1,8671167422578-2,94849954055298i</v>
      </c>
      <c r="EA113" s="223" t="str">
        <f t="shared" ca="1" si="155"/>
        <v>-2,6977704306768-2,21400297498139i</v>
      </c>
      <c r="EB113" s="223" t="str">
        <f t="shared" ca="1" si="156"/>
        <v>-3,25610135513883-1,25601689276999i</v>
      </c>
      <c r="EC113" s="223" t="str">
        <f t="shared" ca="1" si="157"/>
        <v>-3,48574956046599-0,171243894990923i</v>
      </c>
      <c r="ED113" s="223" t="str">
        <f t="shared" ca="1" si="158"/>
        <v>-3,3635335211657+0,930815084673193i</v>
      </c>
      <c r="EE113" s="223" t="str">
        <f t="shared" ca="1" si="159"/>
        <v>-2,90179016896635+1,93891420262753i</v>
      </c>
      <c r="EF113" s="223" t="str">
        <f t="shared" ca="1" si="160"/>
        <v>-2,14712955803709+2,75129226562064i</v>
      </c>
      <c r="EG113" s="223" t="str">
        <f t="shared" ca="1" si="161"/>
        <v>-1,17572987651462+3,28594487588143i</v>
      </c>
      <c r="EH113" s="223" t="str">
        <f t="shared" ca="1" si="162"/>
        <v>-0,0856477429945584+3,48890225342878i</v>
      </c>
      <c r="EI113" s="223" t="str">
        <f t="shared" ca="1" si="163"/>
        <v>1,01307998535991+3,33967714204886i</v>
      </c>
      <c r="EJ113" s="223" t="str">
        <f t="shared" ca="1" si="164"/>
        <v>2,00954373358227+2,85333286748685i</v>
      </c>
      <c r="EK113" s="223" t="str">
        <f t="shared" ca="1" si="165"/>
        <v>2,80315682498111+2,07896279053337i</v>
      </c>
      <c r="EL113" s="223" t="str">
        <f t="shared" ca="1" si="166"/>
        <v>3,3138090663003+1,0947346445447i</v>
      </c>
      <c r="EM113" s="223" t="str">
        <f t="shared" ca="1" si="167"/>
        <v>3,48995336213258+4,27548394041884E-14i</v>
      </c>
      <c r="EN113" s="223"/>
      <c r="EO113" s="223"/>
      <c r="EP113" s="223"/>
    </row>
    <row r="114" spans="1:146" ht="15.75" thickBot="1">
      <c r="A114" s="257">
        <f t="shared" si="168"/>
        <v>2.7343749999999997E-4</v>
      </c>
      <c r="B114" s="256">
        <v>14</v>
      </c>
      <c r="C114" s="230">
        <f t="shared" si="169"/>
        <v>2800</v>
      </c>
      <c r="D114" s="229">
        <f t="shared" si="170"/>
        <v>17592.91886010284</v>
      </c>
      <c r="E114" s="229" t="str">
        <f t="shared" si="171"/>
        <v>17592.9188601028i</v>
      </c>
      <c r="F114" s="229" t="str">
        <f t="shared" si="172"/>
        <v>-4,22304019510875E-30+7,50130670125967E-28i</v>
      </c>
      <c r="G114" s="229" t="str">
        <f t="shared" si="173"/>
        <v>-2,38599706055479+0,445386117979082i</v>
      </c>
      <c r="H114" s="229" t="str">
        <f t="shared" si="38"/>
        <v>1,00000000172963E-13-1,77628284700767E-11i</v>
      </c>
      <c r="I114" s="229" t="str">
        <f t="shared" si="174"/>
        <v>-1,00000000172963E-13+1,77628284700767E-11i</v>
      </c>
      <c r="J114" s="255" t="str">
        <f ca="1">IMPRODUCT(1/N_FFT2,AC100)</f>
        <v>0,0116780586927555+0,0000489895061616684i</v>
      </c>
      <c r="K114" s="254" t="str">
        <f t="shared" ca="1" si="175"/>
        <v>-2,0379980660789E-15+2,07430454472279E-13i</v>
      </c>
      <c r="N114" s="246">
        <f t="shared" ca="1" si="176"/>
        <v>4.5101221942270211</v>
      </c>
      <c r="O114" s="223">
        <f t="shared" ca="1" si="39"/>
        <v>-3.4898778057729789</v>
      </c>
      <c r="P114" s="223" t="str">
        <f t="shared" ca="1" si="40"/>
        <v>-3,28587373623949+1,17570442234362i</v>
      </c>
      <c r="Q114" s="223" t="str">
        <f t="shared" ca="1" si="41"/>
        <v>-2,69771202482112+2,21395504253414i</v>
      </c>
      <c r="R114" s="223" t="str">
        <f t="shared" ca="1" si="42"/>
        <v>-1,79415575684691+2,99336803941646i</v>
      </c>
      <c r="S114" s="223" t="str">
        <f t="shared" ca="1" si="43"/>
        <v>-0,680841384925206+3,42282078230806i</v>
      </c>
      <c r="T114" s="223" t="str">
        <f t="shared" ca="1" si="44"/>
        <v>0,512071426232314+3,45210514811806i</v>
      </c>
      <c r="U114" s="223" t="str">
        <f t="shared" ca="1" si="45"/>
        <v>1,64511700956285+3,07779744688857i</v>
      </c>
      <c r="V114" s="223" t="str">
        <f t="shared" ca="1" si="46"/>
        <v>2,58582888753879+2,3436586917887i</v>
      </c>
      <c r="W114" s="223" t="str">
        <f t="shared" ca="1" si="47"/>
        <v>3,22422667571906+1,33551841724795i</v>
      </c>
      <c r="X114" s="223" t="str">
        <f t="shared" ca="1" si="48"/>
        <v>3,48567409511733+0,171240187616162i</v>
      </c>
      <c r="Y114" s="223" t="str">
        <f t="shared" ca="1" si="49"/>
        <v>3,33960483912078-1,01305805250633i</v>
      </c>
      <c r="Z114" s="223" t="str">
        <f t="shared" ca="1" si="50"/>
        <v>2,803096137544-2,07891778166254i</v>
      </c>
      <c r="AA114" s="223" t="str">
        <f t="shared" ca="1" si="51"/>
        <v>1,93887222576324-2,90172734614931i</v>
      </c>
      <c r="AB114" s="223" t="str">
        <f t="shared" ca="1" si="52"/>
        <v>0,84797113708712-3,38529054142979i</v>
      </c>
      <c r="AC114" s="223" t="str">
        <f t="shared" ca="1" si="53"/>
        <v>-0,342067842621467-3,47307309025755i</v>
      </c>
      <c r="AD114" s="223" t="str">
        <f t="shared" ca="1" si="54"/>
        <v>-1,49211503130752-3,15481217072791i</v>
      </c>
      <c r="AE114" s="223" t="str">
        <f t="shared" ca="1" si="55"/>
        <v>-2,46771626197451-2,4677162619745i</v>
      </c>
      <c r="AF114" s="223" t="str">
        <f t="shared" ca="1" si="56"/>
        <v>-3,15481217072791-1,49211503130754i</v>
      </c>
      <c r="AG114" s="223" t="str">
        <f t="shared" ca="1" si="57"/>
        <v>-3,47307309025755-0,342067842621453i</v>
      </c>
      <c r="AH114" s="223" t="str">
        <f t="shared" ca="1" si="58"/>
        <v>-3,38529054142979+0,84797113708713i</v>
      </c>
      <c r="AI114" s="223" t="str">
        <f t="shared" ca="1" si="59"/>
        <v>-2,90172734614932+1,93887222576322i</v>
      </c>
      <c r="AJ114" s="223" t="str">
        <f t="shared" ca="1" si="60"/>
        <v>-2,07891778166253+2,80309613754401i</v>
      </c>
      <c r="AK114" s="223" t="str">
        <f t="shared" ca="1" si="61"/>
        <v>-1,01305805250632+3,33960483912078i</v>
      </c>
      <c r="AL114" s="223" t="str">
        <f t="shared" ca="1" si="62"/>
        <v>0,171240187616139+3,48567409511733i</v>
      </c>
      <c r="AM114" s="223" t="str">
        <f t="shared" ca="1" si="63"/>
        <v>1,33551841724796+3,22422667571905i</v>
      </c>
      <c r="AN114" s="223" t="str">
        <f t="shared" ca="1" si="64"/>
        <v>2,34365869178871+2,58582888753879i</v>
      </c>
      <c r="AO114" s="223" t="str">
        <f t="shared" ca="1" si="65"/>
        <v>3,07779744688858+1,64511700956284i</v>
      </c>
      <c r="AP114" s="223" t="str">
        <f t="shared" ca="1" si="66"/>
        <v>3,45210514811806+0,5120714262323i</v>
      </c>
      <c r="AQ114" s="223" t="str">
        <f t="shared" ca="1" si="67"/>
        <v>3,42282078230806-0,680841384925185i</v>
      </c>
      <c r="AR114" s="223" t="str">
        <f t="shared" ca="1" si="68"/>
        <v>3,42282078230806-0,680841384925185i</v>
      </c>
      <c r="AS114" s="223" t="str">
        <f t="shared" ca="1" si="69"/>
        <v>2,21395504253416-2,6977120248211i</v>
      </c>
      <c r="AT114" s="223" t="str">
        <f t="shared" ca="1" si="70"/>
        <v>1,1757044223436-3,2858737362395i</v>
      </c>
      <c r="AU114" s="223" t="str">
        <f t="shared" ca="1" si="71"/>
        <v>-8,52932898848367E-14-3,48987780577298i</v>
      </c>
      <c r="AV114" s="223" t="str">
        <f t="shared" ca="1" si="72"/>
        <v>-1,17570442234375-3,28587373623945i</v>
      </c>
      <c r="AW114" s="223" t="str">
        <f t="shared" ca="1" si="73"/>
        <v>-2,21395504253402-2,69771202482122i</v>
      </c>
      <c r="AX114" s="223" t="str">
        <f t="shared" ca="1" si="74"/>
        <v>-2,99336803941641-1,79415575684699i</v>
      </c>
      <c r="AY114" s="223" t="str">
        <f t="shared" ca="1" si="75"/>
        <v>-3,42282078230805-0,680841384925227i</v>
      </c>
      <c r="AZ114" s="223" t="str">
        <f t="shared" ca="1" si="76"/>
        <v>-3,45210514811806+0,512071426232328i</v>
      </c>
      <c r="BA114" s="223" t="str">
        <f t="shared" ca="1" si="77"/>
        <v>-3,07779744688853+1,64511700956293i</v>
      </c>
      <c r="BB114" s="223" t="str">
        <f t="shared" ca="1" si="78"/>
        <v>-2,34365869178861+2,58582888753887i</v>
      </c>
      <c r="BC114" s="223" t="str">
        <f t="shared" ca="1" si="79"/>
        <v>-1,3355184172481+3,22422667571899i</v>
      </c>
      <c r="BD114" s="223" t="str">
        <f t="shared" ca="1" si="80"/>
        <v>-0,171240187616253+3,48567409511732i</v>
      </c>
      <c r="BE114" s="223" t="str">
        <f t="shared" ca="1" si="81"/>
        <v>1,01305805250628+3,33960483912079i</v>
      </c>
      <c r="BF114" s="223" t="str">
        <f t="shared" ca="1" si="82"/>
        <v>2,07891778166256+2,80309613754399i</v>
      </c>
      <c r="BG114" s="223" t="str">
        <f t="shared" ca="1" si="83"/>
        <v>2,90172734614935+1,93887222576318i</v>
      </c>
      <c r="BH114" s="223" t="str">
        <f t="shared" ca="1" si="84"/>
        <v>3,38529054142982+0,847971137087005i</v>
      </c>
      <c r="BI114" s="223" t="str">
        <f t="shared" ca="1" si="85"/>
        <v>3,47307309025756-0,342067842621305i</v>
      </c>
      <c r="BJ114" s="223" t="str">
        <f t="shared" ca="1" si="86"/>
        <v>3,15481217072796-1,49211503130743i</v>
      </c>
      <c r="BK114" s="223" t="str">
        <f t="shared" ca="1" si="87"/>
        <v>2,46771626197454-2,46771626197447i</v>
      </c>
      <c r="BL114" s="223" t="str">
        <f t="shared" ca="1" si="88"/>
        <v>1,49211503130753-3,15481217072791i</v>
      </c>
      <c r="BM114" s="223" t="str">
        <f t="shared" ca="1" si="89"/>
        <v>0,342067842621402-3,47307309025756i</v>
      </c>
      <c r="BN114" s="223" t="str">
        <f t="shared" ca="1" si="90"/>
        <v>-0,847971137087242-3,38529054142976i</v>
      </c>
      <c r="BO114" s="223" t="str">
        <f t="shared" ca="1" si="91"/>
        <v>-1,93887222576338-2,90172734614921i</v>
      </c>
      <c r="BP114" s="223" t="str">
        <f t="shared" ca="1" si="92"/>
        <v>-2,80309613754394-2,07891778166263i</v>
      </c>
      <c r="BQ114" s="223" t="str">
        <f t="shared" ca="1" si="93"/>
        <v>-3,33960483912076-1,01305805250638i</v>
      </c>
      <c r="BR114" s="223" t="str">
        <f t="shared" ca="1" si="94"/>
        <v>-3,48567409511733+0,171240187616156i</v>
      </c>
      <c r="BS114" s="223" t="str">
        <f t="shared" ca="1" si="95"/>
        <v>-3,22422667571903+1,335518417248i</v>
      </c>
      <c r="BT114" s="223" t="str">
        <f t="shared" ca="1" si="96"/>
        <v>-2,5858288875387+2,3436586917888i</v>
      </c>
      <c r="BU114" s="223" t="str">
        <f t="shared" ca="1" si="97"/>
        <v>-1,64511700956301+3,07779744688848i</v>
      </c>
      <c r="BV114" s="223" t="str">
        <f t="shared" ca="1" si="98"/>
        <v>-0,512071426232429+3,45210514811805i</v>
      </c>
      <c r="BW114" s="223" t="str">
        <f t="shared" ca="1" si="99"/>
        <v>0,680841384925129+3,42282078230807i</v>
      </c>
      <c r="BX114" s="223" t="str">
        <f t="shared" ca="1" si="100"/>
        <v>1,7941557568469+2,99336803941646i</v>
      </c>
      <c r="BY114" s="223" t="str">
        <f t="shared" ca="1" si="101"/>
        <v>2,69771202482116+2,21395504253409i</v>
      </c>
      <c r="BZ114" s="223" t="str">
        <f t="shared" ca="1" si="102"/>
        <v>3,28587373623953+1,17570442234352i</v>
      </c>
      <c r="CA114" s="223" t="str">
        <f t="shared" ca="1" si="103"/>
        <v>3,48987780577298-1,70586579769673E-13i</v>
      </c>
      <c r="CB114" s="223" t="str">
        <f t="shared" ca="1" si="104"/>
        <v>3,28587373623953-1,1757044223435i</v>
      </c>
      <c r="CC114" s="223" t="str">
        <f t="shared" ca="1" si="105"/>
        <v>2,69771202482117-2,21395504253408i</v>
      </c>
      <c r="CD114" s="223" t="str">
        <f t="shared" ca="1" si="106"/>
        <v>1,79415575684692-2,99336803941645i</v>
      </c>
      <c r="CE114" s="223" t="str">
        <f t="shared" ca="1" si="107"/>
        <v>0,680841384925147-3,42282078230807i</v>
      </c>
      <c r="CF114" s="223" t="str">
        <f t="shared" ca="1" si="108"/>
        <v>-0,512071426232412-3,45210514811805i</v>
      </c>
      <c r="CG114" s="223" t="str">
        <f t="shared" ca="1" si="109"/>
        <v>-1,645117009563-3,07779744688849i</v>
      </c>
      <c r="CH114" s="223" t="str">
        <f t="shared" ca="1" si="110"/>
        <v>-2,58582888753869-2,34365869178881i</v>
      </c>
      <c r="CI114" s="223" t="str">
        <f t="shared" ca="1" si="111"/>
        <v>-3,22422667571903-1,33551841724802i</v>
      </c>
      <c r="CJ114" s="223" t="str">
        <f t="shared" ca="1" si="112"/>
        <v>-3,48567409511733-0,171240187616174i</v>
      </c>
      <c r="CK114" s="223" t="str">
        <f t="shared" ca="1" si="113"/>
        <v>-3,33960483912077+1,01305805250636i</v>
      </c>
      <c r="CL114" s="223" t="str">
        <f t="shared" ca="1" si="114"/>
        <v>-2,80309613754395+2,07891778166262i</v>
      </c>
      <c r="CM114" s="223" t="str">
        <f t="shared" ca="1" si="115"/>
        <v>-1,9388722257631+2,9017273461494i</v>
      </c>
      <c r="CN114" s="223" t="str">
        <f t="shared" ca="1" si="116"/>
        <v>-0,847971137087259+3,38529054142975i</v>
      </c>
      <c r="CO114" s="223" t="str">
        <f t="shared" ca="1" si="117"/>
        <v>0,342067842621384+3,47307309025756i</v>
      </c>
      <c r="CP114" s="223" t="str">
        <f t="shared" ca="1" si="118"/>
        <v>1,49211503130752+3,15481217072792i</v>
      </c>
      <c r="CQ114" s="223" t="str">
        <f t="shared" ca="1" si="119"/>
        <v>2,46771626197452+2,46771626197448i</v>
      </c>
      <c r="CR114" s="223" t="str">
        <f t="shared" ca="1" si="120"/>
        <v>3,15481217072795+1,49211503130745i</v>
      </c>
      <c r="CS114" s="223" t="str">
        <f t="shared" ca="1" si="121"/>
        <v>3,47307309025756+0,342067842621324i</v>
      </c>
      <c r="CT114" s="223" t="str">
        <f t="shared" ca="1" si="122"/>
        <v>3,38529054142982-0,84797113708698i</v>
      </c>
      <c r="CU114" s="223" t="str">
        <f t="shared" ca="1" si="123"/>
        <v>2,90172734614936-1,93887222576316i</v>
      </c>
      <c r="CV114" s="223" t="str">
        <f t="shared" ca="1" si="124"/>
        <v>2,07891778166257-2,80309613754398i</v>
      </c>
      <c r="CW114" s="223" t="str">
        <f t="shared" ca="1" si="125"/>
        <v>1,01305805250629-3,33960483912079i</v>
      </c>
      <c r="CX114" s="223" t="str">
        <f t="shared" ca="1" si="126"/>
        <v>-0,171240187616235-3,48567409511732i</v>
      </c>
      <c r="CY114" s="223" t="str">
        <f t="shared" ca="1" si="127"/>
        <v>-1,33551841724807-3,224226675719i</v>
      </c>
      <c r="CZ114" s="223" t="str">
        <f t="shared" ca="1" si="128"/>
        <v>-2,3436586917886-2,58582888753888i</v>
      </c>
      <c r="DA114" s="223" t="str">
        <f t="shared" ca="1" si="129"/>
        <v>-3,07779744688852-1,64511700956294i</v>
      </c>
      <c r="DB114" s="223" t="str">
        <f t="shared" ca="1" si="130"/>
        <v>-3,45210514811806-0,512071426232338i</v>
      </c>
      <c r="DC114" s="223" t="str">
        <f t="shared" ca="1" si="131"/>
        <v>-3,42282078230806+0,680841384925206i</v>
      </c>
      <c r="DD114" s="223" t="str">
        <f t="shared" ca="1" si="132"/>
        <v>-2,99336803941641+1,79415575684698i</v>
      </c>
      <c r="DE114" s="223" t="str">
        <f t="shared" ca="1" si="133"/>
        <v>-2,21395504253404+2,6977120248212i</v>
      </c>
      <c r="DF114" s="223" t="str">
        <f t="shared" ca="1" si="134"/>
        <v>-1,17570442234376+3,28587373623944i</v>
      </c>
      <c r="DG114" s="223" t="str">
        <f t="shared" ca="1" si="135"/>
        <v>-9,74784239559803E-14+3,48987780577298i</v>
      </c>
      <c r="DH114" s="223" t="str">
        <f t="shared" ca="1" si="136"/>
        <v>1,17570442234358+3,28587373623951i</v>
      </c>
      <c r="DI114" s="223" t="str">
        <f t="shared" ca="1" si="137"/>
        <v>2,21395504253414+2,69771202482112i</v>
      </c>
      <c r="DJ114" s="223" t="str">
        <f t="shared" ca="1" si="138"/>
        <v>2,9933680394165+1,79415575684684i</v>
      </c>
      <c r="DK114" s="223" t="str">
        <f t="shared" ca="1" si="139"/>
        <v>3,42282078230809+0,68084138492506i</v>
      </c>
      <c r="DL114" s="223" t="str">
        <f t="shared" ca="1" si="140"/>
        <v>3,45210514811809-0,512071426232146i</v>
      </c>
      <c r="DM114" s="223" t="str">
        <f t="shared" ca="1" si="141"/>
        <v>3,07779744688862-1,64511700956276i</v>
      </c>
      <c r="DN114" s="223" t="str">
        <f t="shared" ca="1" si="142"/>
        <v>2,34365869178875-2,58582888753875i</v>
      </c>
      <c r="DO114" s="223" t="str">
        <f t="shared" ca="1" si="143"/>
        <v>1,33551841724794-3,22422667571906i</v>
      </c>
      <c r="DP114" s="223" t="str">
        <f t="shared" ca="1" si="144"/>
        <v>0,171240187616083-3,48567409511733i</v>
      </c>
      <c r="DQ114" s="223" t="str">
        <f t="shared" ca="1" si="145"/>
        <v>-1,01305805250644-3,33960483912074i</v>
      </c>
      <c r="DR114" s="223" t="str">
        <f t="shared" ca="1" si="146"/>
        <v>-2,0789177816624-2,80309613754411i</v>
      </c>
      <c r="DS114" s="223" t="str">
        <f t="shared" ca="1" si="147"/>
        <v>-2,90172734614925-1,93887222576333i</v>
      </c>
      <c r="DT114" s="223" t="str">
        <f t="shared" ca="1" si="148"/>
        <v>-3,38529054142978-0,847971137087172i</v>
      </c>
      <c r="DU114" s="223" t="str">
        <f t="shared" ca="1" si="149"/>
        <v>-3,47307309025755+0,342067842621475i</v>
      </c>
      <c r="DV114" s="223" t="str">
        <f t="shared" ca="1" si="150"/>
        <v>-3,15481217072788+1,49211503130759i</v>
      </c>
      <c r="DW114" s="223" t="str">
        <f t="shared" ca="1" si="151"/>
        <v>-2,46771626197442+2,46771626197458i</v>
      </c>
      <c r="DX114" s="223" t="str">
        <f t="shared" ca="1" si="152"/>
        <v>-1,4921150313077+3,15481217072783i</v>
      </c>
      <c r="DY114" s="223" t="str">
        <f t="shared" ca="1" si="153"/>
        <v>-0,342067842621578+3,47307309025754i</v>
      </c>
      <c r="DZ114" s="223" t="str">
        <f t="shared" ca="1" si="154"/>
        <v>0,847971137087071+3,3852905414298i</v>
      </c>
      <c r="EA114" s="223" t="str">
        <f t="shared" ca="1" si="155"/>
        <v>1,93887222576323+2,90172734614932i</v>
      </c>
      <c r="EB114" s="223" t="str">
        <f t="shared" ca="1" si="156"/>
        <v>2,80309613754403+2,07891778166251i</v>
      </c>
      <c r="EC114" s="223" t="str">
        <f t="shared" ca="1" si="157"/>
        <v>3,33960483912081+1,01305805250623i</v>
      </c>
      <c r="ED114" s="223" t="str">
        <f t="shared" ca="1" si="158"/>
        <v>3,48567409511734-0,17124018761598i</v>
      </c>
      <c r="EE114" s="223" t="str">
        <f t="shared" ca="1" si="159"/>
        <v>3,2242266757191-1,33551841724784i</v>
      </c>
      <c r="EF114" s="223" t="str">
        <f t="shared" ca="1" si="160"/>
        <v>2,58582888753883-2,34365869178865i</v>
      </c>
      <c r="EG114" s="223" t="str">
        <f t="shared" ca="1" si="161"/>
        <v>1,64511700956287-3,07779744688856i</v>
      </c>
      <c r="EH114" s="223" t="str">
        <f t="shared" ca="1" si="162"/>
        <v>0,512071426232272-3,45210514811807i</v>
      </c>
      <c r="EI114" s="223" t="str">
        <f t="shared" ca="1" si="163"/>
        <v>-0,680841384925297-3,42282078230804i</v>
      </c>
      <c r="EJ114" s="223" t="str">
        <f t="shared" ca="1" si="164"/>
        <v>-1,79415575684704-2,99336803941637i</v>
      </c>
      <c r="EK114" s="223" t="str">
        <f t="shared" ca="1" si="165"/>
        <v>-2,69771202482104-2,21395504253424i</v>
      </c>
      <c r="EL114" s="223" t="str">
        <f t="shared" ca="1" si="166"/>
        <v>-3,28587373623946-1,1757044223437i</v>
      </c>
      <c r="EM114" s="223" t="str">
        <f t="shared" ca="1" si="167"/>
        <v>-3,48987780577298-3,07829389980116E-14i</v>
      </c>
      <c r="EN114" s="223"/>
      <c r="EO114" s="223"/>
      <c r="EP114" s="223"/>
    </row>
    <row r="115" spans="1:146" ht="15.75" thickBot="1">
      <c r="A115" s="257">
        <f t="shared" si="168"/>
        <v>2.9296874999999999E-4</v>
      </c>
      <c r="B115" s="256">
        <v>15</v>
      </c>
      <c r="C115" s="230">
        <f t="shared" si="169"/>
        <v>3000</v>
      </c>
      <c r="D115" s="229">
        <f t="shared" si="170"/>
        <v>18849.555921538758</v>
      </c>
      <c r="E115" s="229" t="str">
        <f t="shared" si="171"/>
        <v>18849.5559215388i</v>
      </c>
      <c r="F115" s="229" t="str">
        <f t="shared" si="172"/>
        <v>-3,67873678409731E-30+6,09884017429815E-28i</v>
      </c>
      <c r="G115" s="229" t="str">
        <f t="shared" si="173"/>
        <v>-2,37416904093805+0,474833808197028i</v>
      </c>
      <c r="H115" s="229" t="str">
        <f t="shared" si="38"/>
        <v>1,00000000150669E-13-1,65786399054048E-11i</v>
      </c>
      <c r="I115" s="229" t="str">
        <f t="shared" si="174"/>
        <v>-1,00000000150669E-13+1,65786399054048E-11i</v>
      </c>
      <c r="J115" s="255" t="str">
        <f ca="1">IMPRODUCT(1/N_FFT2,AD100)</f>
        <v>0,152998235232445+0,000976781419321332i</v>
      </c>
      <c r="K115" s="254" t="str">
        <f t="shared" ca="1" si="175"/>
        <v>-3,14935309635152E-14+2,53640496993904E-12i</v>
      </c>
      <c r="N115" s="246">
        <f t="shared" ca="1" si="176"/>
        <v>4.51020466095407</v>
      </c>
      <c r="O115" s="223">
        <f t="shared" ca="1" si="39"/>
        <v>-3.48979533904593</v>
      </c>
      <c r="P115" s="223" t="str">
        <f t="shared" ca="1" si="40"/>
        <v>-3,25595392073689+1,25596002104557i</v>
      </c>
      <c r="Q115" s="223" t="str">
        <f t="shared" ca="1" si="41"/>
        <v>-2,58576778372457+2,34360331051968i</v>
      </c>
      <c r="R115" s="223" t="str">
        <f t="shared" ca="1" si="42"/>
        <v>-1,56905152261089+3,11717000303467i</v>
      </c>
      <c r="S115" s="223" t="str">
        <f t="shared" ca="1" si="43"/>
        <v>-0,342059759468696+3,47299102063033i</v>
      </c>
      <c r="T115" s="223" t="str">
        <f t="shared" ca="1" si="44"/>
        <v>0,93077293789999+3,36338122229695i</v>
      </c>
      <c r="U115" s="223" t="str">
        <f t="shared" ca="1" si="45"/>
        <v>2,07886865629058+2,80302989964775i</v>
      </c>
      <c r="V115" s="223" t="str">
        <f t="shared" ca="1" si="46"/>
        <v>2,94836603418477+1,86703220028265i</v>
      </c>
      <c r="W115" s="223" t="str">
        <f t="shared" ca="1" si="47"/>
        <v>3,42273990015605+0,680825296464857i</v>
      </c>
      <c r="X115" s="223" t="str">
        <f t="shared" ca="1" si="48"/>
        <v>3,43841732407509-0,59662200255017i</v>
      </c>
      <c r="Y115" s="223" t="str">
        <f t="shared" ca="1" si="49"/>
        <v>2,99329730534529-1,79411336047623i</v>
      </c>
      <c r="Z115" s="223" t="str">
        <f t="shared" ca="1" si="50"/>
        <v>2,14703233724209-2,75116768868483i</v>
      </c>
      <c r="AA115" s="223" t="str">
        <f t="shared" ca="1" si="51"/>
        <v>1,01303411367906-3,33952592338331i</v>
      </c>
      <c r="AB115" s="223" t="str">
        <f t="shared" ca="1" si="52"/>
        <v>-0,256725271169066-3,48033958739228i</v>
      </c>
      <c r="AC115" s="223" t="str">
        <f t="shared" ca="1" si="53"/>
        <v>-1,49207977223833-3,15473762168962i</v>
      </c>
      <c r="AD115" s="223" t="str">
        <f t="shared" ca="1" si="54"/>
        <v>-2,52747409440164-2,4063553791066i</v>
      </c>
      <c r="AE115" s="223" t="str">
        <f t="shared" ca="1" si="55"/>
        <v>-3,22415048639782-1,3354868585978i</v>
      </c>
      <c r="AF115" s="223" t="str">
        <f t="shared" ca="1" si="56"/>
        <v>-3,48874427793573-0,0856438649137085i</v>
      </c>
      <c r="AG115" s="223" t="str">
        <f t="shared" ca="1" si="57"/>
        <v>-3,28579609018206+1,17567664014004i</v>
      </c>
      <c r="AH115" s="223" t="str">
        <f t="shared" ca="1" si="58"/>
        <v>-2,64250390322268+2,27943954293146i</v>
      </c>
      <c r="AI115" s="223" t="str">
        <f t="shared" ca="1" si="59"/>
        <v>-1,64507813501682+3,07772471772839i</v>
      </c>
      <c r="AJ115" s="223" t="str">
        <f t="shared" ca="1" si="60"/>
        <v>-0,427188203759696+3,46355045394105i</v>
      </c>
      <c r="AK115" s="223" t="str">
        <f t="shared" ca="1" si="61"/>
        <v>0,847951099306931+3,38521054612721i</v>
      </c>
      <c r="AL115" s="223" t="str">
        <f t="shared" ca="1" si="62"/>
        <v>2,00945274259447+2,85320367021114i</v>
      </c>
      <c r="AM115" s="223" t="str">
        <f t="shared" ca="1" si="63"/>
        <v>2,90165877757174+1,93882640970448i</v>
      </c>
      <c r="AN115" s="223" t="str">
        <f t="shared" ca="1" si="64"/>
        <v>3,40500074570564+0,764618486678617i</v>
      </c>
      <c r="AO115" s="223" t="str">
        <f t="shared" ca="1" si="65"/>
        <v>3,45202357396881-0,512059325850317i</v>
      </c>
      <c r="AP115" s="223" t="str">
        <f t="shared" ca="1" si="66"/>
        <v>3,03642552613569-1,72011381386765i</v>
      </c>
      <c r="AQ115" s="223" t="str">
        <f t="shared" ca="1" si="67"/>
        <v>2,21390272619635-2,69764827717904i</v>
      </c>
      <c r="AR115" s="223" t="str">
        <f t="shared" ca="1" si="68"/>
        <v>2,21390272619635-2,69764827717904i</v>
      </c>
      <c r="AS115" s="223" t="str">
        <f t="shared" ca="1" si="69"/>
        <v>-0,171236141165589-3,48559172772507i</v>
      </c>
      <c r="AT115" s="223" t="str">
        <f t="shared" ca="1" si="70"/>
        <v>-1,41420924880356-3,19040494436446i</v>
      </c>
      <c r="AU115" s="223" t="str">
        <f t="shared" ca="1" si="71"/>
        <v>-2,46765794919252-2,46765794919264i</v>
      </c>
      <c r="AV115" s="223" t="str">
        <f t="shared" ca="1" si="72"/>
        <v>-3,19040494436453-1,41420924880339i</v>
      </c>
      <c r="AW115" s="223" t="str">
        <f t="shared" ca="1" si="73"/>
        <v>-3,48559172772506-0,17123614116576i</v>
      </c>
      <c r="AX115" s="223" t="str">
        <f t="shared" ca="1" si="74"/>
        <v>-3,31365901892633+1,09468507558791i</v>
      </c>
      <c r="AY115" s="223" t="str">
        <f t="shared" ca="1" si="75"/>
        <v>-2,69764827717915+2,21390272619622i</v>
      </c>
      <c r="AZ115" s="223" t="str">
        <f t="shared" ca="1" si="76"/>
        <v>-1,72011381386765+3,03642552613569i</v>
      </c>
      <c r="BA115" s="223" t="str">
        <f t="shared" ca="1" si="77"/>
        <v>-0,512059325850484+3,45202357396879i</v>
      </c>
      <c r="BB115" s="223" t="str">
        <f t="shared" ca="1" si="78"/>
        <v>0,764618486678621+3,40500074570564i</v>
      </c>
      <c r="BC115" s="223" t="str">
        <f t="shared" ca="1" si="79"/>
        <v>1,93882640970459+2,90165877757166i</v>
      </c>
      <c r="BD115" s="223" t="str">
        <f t="shared" ca="1" si="80"/>
        <v>2,85320367021111+2,00945274259449i</v>
      </c>
      <c r="BE115" s="223" t="str">
        <f t="shared" ca="1" si="81"/>
        <v>3,38521054612723+0,84795109930683i</v>
      </c>
      <c r="BF115" s="223" t="str">
        <f t="shared" ca="1" si="82"/>
        <v>3,46355045394106-0,427188203759626i</v>
      </c>
      <c r="BG115" s="223" t="str">
        <f t="shared" ca="1" si="83"/>
        <v>3,07772471772833-1,64507813501692i</v>
      </c>
      <c r="BH115" s="223" t="str">
        <f t="shared" ca="1" si="84"/>
        <v>2,27943954293153-2,64250390322262i</v>
      </c>
      <c r="BI115" s="223" t="str">
        <f t="shared" ca="1" si="85"/>
        <v>1,17567664013997-3,28579609018209i</v>
      </c>
      <c r="BJ115" s="223" t="str">
        <f t="shared" ca="1" si="86"/>
        <v>-0,0856438649136094-3,48874427793574i</v>
      </c>
      <c r="BK115" s="223" t="str">
        <f t="shared" ca="1" si="87"/>
        <v>-1,33548685859783-3,2241504863978i</v>
      </c>
      <c r="BL115" s="223" t="str">
        <f t="shared" ca="1" si="88"/>
        <v>-2,40635537910651-2,52747409440173i</v>
      </c>
      <c r="BM115" s="223" t="str">
        <f t="shared" ca="1" si="89"/>
        <v>-3,15473762168963-1,49207977223833i</v>
      </c>
      <c r="BN115" s="223" t="str">
        <f t="shared" ca="1" si="90"/>
        <v>-3,48033958739227-0,256725271169233i</v>
      </c>
      <c r="BO115" s="223" t="str">
        <f t="shared" ca="1" si="91"/>
        <v>-3,33952592338331+1,01303411367907i</v>
      </c>
      <c r="BP115" s="223" t="str">
        <f t="shared" ca="1" si="92"/>
        <v>-2,75116768868474+2,14703233724221i</v>
      </c>
      <c r="BQ115" s="223" t="str">
        <f t="shared" ca="1" si="93"/>
        <v>-1,79411336047626+2,99329730534528i</v>
      </c>
      <c r="BR115" s="223" t="str">
        <f t="shared" ca="1" si="94"/>
        <v>-0,596622002550065+3,43841732407511i</v>
      </c>
      <c r="BS115" s="223" t="str">
        <f t="shared" ca="1" si="95"/>
        <v>0,680825296464794+3,42273990015606i</v>
      </c>
      <c r="BT115" s="223" t="str">
        <f t="shared" ca="1" si="96"/>
        <v>1,86703220028274+2,94836603418471i</v>
      </c>
      <c r="BU115" s="223" t="str">
        <f t="shared" ca="1" si="97"/>
        <v>2,80302989964769+2,07886865629067i</v>
      </c>
      <c r="BV115" s="223" t="str">
        <f t="shared" ca="1" si="98"/>
        <v>3,36338122229697+0,93077293789992i</v>
      </c>
      <c r="BW115" s="223" t="str">
        <f t="shared" ca="1" si="99"/>
        <v>3,47299102063034-0,342059759468596i</v>
      </c>
      <c r="BX115" s="223" t="str">
        <f t="shared" ca="1" si="100"/>
        <v>3,11717000303465-1,56905152261093i</v>
      </c>
      <c r="BY115" s="223" t="str">
        <f t="shared" ca="1" si="101"/>
        <v>2,34360331051979-2,58576778372448i</v>
      </c>
      <c r="BZ115" s="223" t="str">
        <f t="shared" ca="1" si="102"/>
        <v>1,25596002104555-3,2559539207369i</v>
      </c>
      <c r="CA115" s="223" t="str">
        <f t="shared" ca="1" si="103"/>
        <v>1,70582927128461E-13-3,48979533904593i</v>
      </c>
      <c r="CB115" s="223" t="str">
        <f t="shared" ca="1" si="104"/>
        <v>-1,25596002104556-3,25595392073689i</v>
      </c>
      <c r="CC115" s="223" t="str">
        <f t="shared" ca="1" si="105"/>
        <v>-2,34360331051979-2,58576778372447i</v>
      </c>
      <c r="CD115" s="223" t="str">
        <f t="shared" ca="1" si="106"/>
        <v>-3,11717000303465-1,56905152261092i</v>
      </c>
      <c r="CE115" s="223" t="str">
        <f t="shared" ca="1" si="107"/>
        <v>-3,47299102063034-0,34205975946859i</v>
      </c>
      <c r="CF115" s="223" t="str">
        <f t="shared" ca="1" si="108"/>
        <v>-3,36338122229697+0,930772937899924i</v>
      </c>
      <c r="CG115" s="223" t="str">
        <f t="shared" ca="1" si="109"/>
        <v>-2,80302989964769+2,07886865629067i</v>
      </c>
      <c r="CH115" s="223" t="str">
        <f t="shared" ca="1" si="110"/>
        <v>-1,86703220028274+2,94836603418472i</v>
      </c>
      <c r="CI115" s="223" t="str">
        <f t="shared" ca="1" si="111"/>
        <v>-0,680825296464787+3,42273990015606i</v>
      </c>
      <c r="CJ115" s="223" t="str">
        <f t="shared" ca="1" si="112"/>
        <v>0,596622002550068+3,43841732407511i</v>
      </c>
      <c r="CK115" s="223" t="str">
        <f t="shared" ca="1" si="113"/>
        <v>1,79411336047626+2,99329730534527i</v>
      </c>
      <c r="CL115" s="223" t="str">
        <f t="shared" ca="1" si="114"/>
        <v>2,75116768868475+2,1470323372422i</v>
      </c>
      <c r="CM115" s="223" t="str">
        <f t="shared" ca="1" si="115"/>
        <v>3,33952592338331+1,01303411367906i</v>
      </c>
      <c r="CN115" s="223" t="str">
        <f t="shared" ca="1" si="116"/>
        <v>3,48033958739229-0,256725271168893i</v>
      </c>
      <c r="CO115" s="223" t="str">
        <f t="shared" ca="1" si="117"/>
        <v>3,15473762168962-1,49207977223833i</v>
      </c>
      <c r="CP115" s="223" t="str">
        <f t="shared" ca="1" si="118"/>
        <v>2,4063553791065-2,52747409440174i</v>
      </c>
      <c r="CQ115" s="223" t="str">
        <f t="shared" ca="1" si="119"/>
        <v>1,33548685859783-3,2241504863978i</v>
      </c>
      <c r="CR115" s="223" t="str">
        <f t="shared" ca="1" si="120"/>
        <v>0,0856438649136031-3,48874427793574i</v>
      </c>
      <c r="CS115" s="223" t="str">
        <f t="shared" ca="1" si="121"/>
        <v>-1,17567664013997-3,28579609018209i</v>
      </c>
      <c r="CT115" s="223" t="str">
        <f t="shared" ca="1" si="122"/>
        <v>-2,27943954293154-2,64250390322262i</v>
      </c>
      <c r="CU115" s="223" t="str">
        <f t="shared" ca="1" si="123"/>
        <v>-3,07772471772834-1,64507813501691i</v>
      </c>
      <c r="CV115" s="223" t="str">
        <f t="shared" ca="1" si="124"/>
        <v>-3,46355045394106-0,427188203759626i</v>
      </c>
      <c r="CW115" s="223" t="str">
        <f t="shared" ca="1" si="125"/>
        <v>-3,38521054612723+0,84795109930683i</v>
      </c>
      <c r="CX115" s="223" t="str">
        <f t="shared" ca="1" si="126"/>
        <v>-2,85320367021111+2,0094527425945i</v>
      </c>
      <c r="CY115" s="223" t="str">
        <f t="shared" ca="1" si="127"/>
        <v>-1,93882640970459+2,90165877757167i</v>
      </c>
      <c r="CZ115" s="223" t="str">
        <f t="shared" ca="1" si="128"/>
        <v>-0,764618486678607+3,40500074570565i</v>
      </c>
      <c r="DA115" s="223" t="str">
        <f t="shared" ca="1" si="129"/>
        <v>0,512059325850498+3,45202357396879i</v>
      </c>
      <c r="DB115" s="223" t="str">
        <f t="shared" ca="1" si="130"/>
        <v>1,72011381386766+3,03642552613568i</v>
      </c>
      <c r="DC115" s="223" t="str">
        <f t="shared" ca="1" si="131"/>
        <v>2,69764827717916+2,21390272619621i</v>
      </c>
      <c r="DD115" s="223" t="str">
        <f t="shared" ca="1" si="132"/>
        <v>3,31365901892633+1,0946850755879i</v>
      </c>
      <c r="DE115" s="223" t="str">
        <f t="shared" ca="1" si="133"/>
        <v>3,48559172772506-0,171236141165772i</v>
      </c>
      <c r="DF115" s="223" t="str">
        <f t="shared" ca="1" si="134"/>
        <v>3,19040494436453-1,41420924880341i</v>
      </c>
      <c r="DG115" s="223" t="str">
        <f t="shared" ca="1" si="135"/>
        <v>2,46765794919252-2,46765794919265i</v>
      </c>
      <c r="DH115" s="223" t="str">
        <f t="shared" ca="1" si="136"/>
        <v>1,41420924880354-3,19040494436446i</v>
      </c>
      <c r="DI115" s="223" t="str">
        <f t="shared" ca="1" si="137"/>
        <v>0,171236141165577-3,48559172772507i</v>
      </c>
      <c r="DJ115" s="223" t="str">
        <f t="shared" ca="1" si="138"/>
        <v>-1,09468507558776-3,31365901892638i</v>
      </c>
      <c r="DK115" s="223" t="str">
        <f t="shared" ca="1" si="139"/>
        <v>-2,21390272619636-2,69764827717903i</v>
      </c>
      <c r="DL115" s="223" t="str">
        <f t="shared" ca="1" si="140"/>
        <v>-3,03642552613561-1,72011381386779i</v>
      </c>
      <c r="DM115" s="223" t="str">
        <f t="shared" ca="1" si="141"/>
        <v>-3,45202357396882-0,512059325850303i</v>
      </c>
      <c r="DN115" s="223" t="str">
        <f t="shared" ca="1" si="142"/>
        <v>-3,40500074570568+0,76461848667846i</v>
      </c>
      <c r="DO115" s="223" t="str">
        <f t="shared" ca="1" si="143"/>
        <v>-2,90165877757175+1,93882640970446i</v>
      </c>
      <c r="DP115" s="223" t="str">
        <f t="shared" ca="1" si="144"/>
        <v>-2,00945274259434+2,85320367021122i</v>
      </c>
      <c r="DQ115" s="223" t="str">
        <f t="shared" ca="1" si="145"/>
        <v>-0,847951099306991+3,38521054612719i</v>
      </c>
      <c r="DR115" s="223" t="str">
        <f t="shared" ca="1" si="146"/>
        <v>0,427188203759808+3,46355045394104i</v>
      </c>
      <c r="DS115" s="223" t="str">
        <f t="shared" ca="1" si="147"/>
        <v>1,64507813501677+3,07772471772841i</v>
      </c>
      <c r="DT115" s="223" t="str">
        <f t="shared" ca="1" si="148"/>
        <v>2,64250390322274+2,2794395429314i</v>
      </c>
      <c r="DU115" s="223" t="str">
        <f t="shared" ca="1" si="149"/>
        <v>3,28579609018203+1,17567664014013i</v>
      </c>
      <c r="DV115" s="223" t="str">
        <f t="shared" ca="1" si="150"/>
        <v>3,48874427793573-0,0856438649137856i</v>
      </c>
      <c r="DW115" s="223" t="str">
        <f t="shared" ca="1" si="151"/>
        <v>3,22415048639787-1,33548685859768i</v>
      </c>
      <c r="DX115" s="223" t="str">
        <f t="shared" ca="1" si="152"/>
        <v>2,52747409440161-2,40635537910664i</v>
      </c>
      <c r="DY115" s="223" t="str">
        <f t="shared" ca="1" si="153"/>
        <v>1,49207977223848-3,15473762168955i</v>
      </c>
      <c r="DZ115" s="223" t="str">
        <f t="shared" ca="1" si="154"/>
        <v>0,256725271169057-3,48033958739228i</v>
      </c>
      <c r="EA115" s="223" t="str">
        <f t="shared" ca="1" si="155"/>
        <v>-1,01303411367924-3,33952592338326i</v>
      </c>
      <c r="EB115" s="223" t="str">
        <f t="shared" ca="1" si="156"/>
        <v>-2,14703233724207-2,75116768868485i</v>
      </c>
      <c r="EC115" s="223" t="str">
        <f t="shared" ca="1" si="157"/>
        <v>-2,99329730534537-1,79411336047611i</v>
      </c>
      <c r="ED115" s="223" t="str">
        <f t="shared" ca="1" si="158"/>
        <v>-3,43841732407508-0,596622002550233i</v>
      </c>
      <c r="EE115" s="223" t="str">
        <f t="shared" ca="1" si="159"/>
        <v>-3,42273990015603+0,680825296464968i</v>
      </c>
      <c r="EF115" s="223" t="str">
        <f t="shared" ca="1" si="160"/>
        <v>-2,9483660341848+1,8670322002826i</v>
      </c>
      <c r="EG115" s="223" t="str">
        <f t="shared" ca="1" si="161"/>
        <v>-2,07886865629053+2,80302989964779i</v>
      </c>
      <c r="EH115" s="223" t="str">
        <f t="shared" ca="1" si="162"/>
        <v>-0,930772937900084+3,36338122229692i</v>
      </c>
      <c r="EI115" s="223" t="str">
        <f t="shared" ca="1" si="163"/>
        <v>0,342059759468772+3,47299102063032i</v>
      </c>
      <c r="EJ115" s="223" t="str">
        <f t="shared" ca="1" si="164"/>
        <v>1,56905152261078+3,11717000303473i</v>
      </c>
      <c r="EK115" s="223" t="str">
        <f t="shared" ca="1" si="165"/>
        <v>2,5857677837246+2,34360331051966i</v>
      </c>
      <c r="EL115" s="223" t="str">
        <f t="shared" ca="1" si="166"/>
        <v>3,25595392073683+1,25596002104571i</v>
      </c>
      <c r="EM115" s="223" t="str">
        <f t="shared" ca="1" si="167"/>
        <v>3,48979533904593-5,98496758587357E-15i</v>
      </c>
      <c r="EN115" s="223"/>
      <c r="EO115" s="223"/>
      <c r="EP115" s="223"/>
    </row>
    <row r="116" spans="1:146" ht="15.75" thickBot="1">
      <c r="A116" s="257">
        <f t="shared" si="168"/>
        <v>3.1250000000000001E-4</v>
      </c>
      <c r="B116" s="256">
        <v>16</v>
      </c>
      <c r="C116" s="230">
        <f t="shared" si="169"/>
        <v>3200</v>
      </c>
      <c r="D116" s="229">
        <f t="shared" si="170"/>
        <v>20106.192982974677</v>
      </c>
      <c r="E116" s="229" t="str">
        <f t="shared" si="171"/>
        <v>20106.1929829747i</v>
      </c>
      <c r="F116" s="229" t="str">
        <f t="shared" si="172"/>
        <v>-3,2332644261335E-30+5,02528945025791E-28i</v>
      </c>
      <c r="G116" s="229" t="str">
        <f t="shared" si="173"/>
        <v>-2,36165429169965+0,503819582239244i</v>
      </c>
      <c r="H116" s="229" t="str">
        <f t="shared" si="38"/>
        <v>1,00000000132424E-13-1,5542474911317E-11i</v>
      </c>
      <c r="I116" s="229" t="str">
        <f t="shared" si="174"/>
        <v>-1,00000000132424E-13+1,5542474911317E-11i</v>
      </c>
      <c r="J116" s="255" t="str">
        <f ca="1">IMPRODUCT(1/N_FFT2,AE100)</f>
        <v>0,0155907005082666-0,0000481310925302344i</v>
      </c>
      <c r="K116" s="254" t="str">
        <f t="shared" ca="1" si="175"/>
        <v>-8,10993754785798E-16+2,4232288460885E-13i</v>
      </c>
      <c r="N116" s="246">
        <f t="shared" ca="1" si="176"/>
        <v>4.5102943306413401</v>
      </c>
      <c r="O116" s="223">
        <f t="shared" ca="1" si="39"/>
        <v>-3.4897056693586594</v>
      </c>
      <c r="P116" s="223" t="str">
        <f t="shared" ca="1" si="40"/>
        <v>-3,22406764240907+1,33545254349409i</v>
      </c>
      <c r="Q116" s="223" t="str">
        <f t="shared" ca="1" si="41"/>
        <v>-2,46759454314865+2,46759454314865i</v>
      </c>
      <c r="R116" s="223" t="str">
        <f t="shared" ca="1" si="42"/>
        <v>-1,33545254349409+3,22406764240906i</v>
      </c>
      <c r="S116" s="223" t="str">
        <f t="shared" ca="1" si="43"/>
        <v>1,21841546910731E-14+3,48970566935866i</v>
      </c>
      <c r="T116" s="223" t="str">
        <f t="shared" ca="1" si="44"/>
        <v>1,33545254349408+3,22406764240907i</v>
      </c>
      <c r="U116" s="223" t="str">
        <f t="shared" ca="1" si="45"/>
        <v>2,46759454314864+2,46759454314866i</v>
      </c>
      <c r="V116" s="223" t="str">
        <f t="shared" ca="1" si="46"/>
        <v>3,22406764240907+1,33545254349408i</v>
      </c>
      <c r="W116" s="223" t="str">
        <f t="shared" ca="1" si="47"/>
        <v>3,48970566935866+1,12757251840935E-14i</v>
      </c>
      <c r="X116" s="223" t="str">
        <f t="shared" ca="1" si="48"/>
        <v>3,22406764240906-1,33545254349409i</v>
      </c>
      <c r="Y116" s="223" t="str">
        <f t="shared" ca="1" si="49"/>
        <v>2,46759454314865-2,46759454314864i</v>
      </c>
      <c r="Z116" s="223" t="str">
        <f t="shared" ca="1" si="50"/>
        <v>1,33545254349407-3,22406764240907i</v>
      </c>
      <c r="AA116" s="223" t="str">
        <f t="shared" ca="1" si="51"/>
        <v>6,41311126335092E-16-3,48970566935866i</v>
      </c>
      <c r="AB116" s="223" t="str">
        <f t="shared" ca="1" si="52"/>
        <v>-1,33545254349407-3,22406764240907i</v>
      </c>
      <c r="AC116" s="223" t="str">
        <f t="shared" ca="1" si="53"/>
        <v>-2,46759454314865-2,46759454314864i</v>
      </c>
      <c r="AD116" s="223" t="str">
        <f t="shared" ca="1" si="54"/>
        <v>-3,22406764240906-1,33545254349409i</v>
      </c>
      <c r="AE116" s="223" t="str">
        <f t="shared" ca="1" si="55"/>
        <v>-3,48970566935866+1,15428435647381E-14i</v>
      </c>
      <c r="AF116" s="223" t="str">
        <f t="shared" ca="1" si="56"/>
        <v>-3,22406764240907+1,33545254349408i</v>
      </c>
      <c r="AG116" s="223" t="str">
        <f t="shared" ca="1" si="57"/>
        <v>-2,46759454314866+2,46759454314864i</v>
      </c>
      <c r="AH116" s="223" t="str">
        <f t="shared" ca="1" si="58"/>
        <v>-1,33545254349408+3,22406764240907i</v>
      </c>
      <c r="AI116" s="223" t="str">
        <f t="shared" ca="1" si="59"/>
        <v>-1,03672956771138E-14+3,48970566935866i</v>
      </c>
      <c r="AJ116" s="223" t="str">
        <f t="shared" ca="1" si="60"/>
        <v>1,33545254349409+3,22406764240906i</v>
      </c>
      <c r="AK116" s="223" t="str">
        <f t="shared" ca="1" si="61"/>
        <v>2,46759454314865+2,46759454314865i</v>
      </c>
      <c r="AL116" s="223" t="str">
        <f t="shared" ca="1" si="62"/>
        <v>3,22406764240906+1,3354525434941i</v>
      </c>
      <c r="AM116" s="223" t="str">
        <f t="shared" ca="1" si="63"/>
        <v>3,48970566935866+1,28262225267018E-15i</v>
      </c>
      <c r="AN116" s="223" t="str">
        <f t="shared" ca="1" si="64"/>
        <v>3,22406764240907-1,33545254349408i</v>
      </c>
      <c r="AO116" s="223" t="str">
        <f t="shared" ca="1" si="65"/>
        <v>2,46759454314872-2,46759454314858i</v>
      </c>
      <c r="AP116" s="223" t="str">
        <f t="shared" ca="1" si="66"/>
        <v>1,33545254349393-3,22406764240913i</v>
      </c>
      <c r="AQ116" s="223" t="str">
        <f t="shared" ca="1" si="67"/>
        <v>-8,5289082837512E-14-3,48970566935866i</v>
      </c>
      <c r="AR116" s="223" t="str">
        <f t="shared" ca="1" si="68"/>
        <v>-8,5289082837512E-14-3,48970566935866i</v>
      </c>
      <c r="AS116" s="223" t="str">
        <f t="shared" ca="1" si="69"/>
        <v>-2,46759454314859-2,46759454314871i</v>
      </c>
      <c r="AT116" s="223" t="str">
        <f t="shared" ca="1" si="70"/>
        <v>-3,224067642409-1,33545254349424i</v>
      </c>
      <c r="AU116" s="223" t="str">
        <f t="shared" ca="1" si="71"/>
        <v>-3,48970566935866+9,74732375285852E-14i</v>
      </c>
      <c r="AV116" s="223" t="str">
        <f t="shared" ca="1" si="72"/>
        <v>-3,22406764240906+1,3354525434941i</v>
      </c>
      <c r="AW116" s="223" t="str">
        <f t="shared" ca="1" si="73"/>
        <v>-2,4675945431487+2,4675945431486i</v>
      </c>
      <c r="AX116" s="223" t="str">
        <f t="shared" ca="1" si="74"/>
        <v>-1,33545254349423+3,224067642409i</v>
      </c>
      <c r="AY116" s="223" t="str">
        <f t="shared" ca="1" si="75"/>
        <v>1,03458429686399E-13+3,48970566935866i</v>
      </c>
      <c r="AZ116" s="223" t="str">
        <f t="shared" ca="1" si="76"/>
        <v>1,33545254349411+3,22406764240906i</v>
      </c>
      <c r="BA116" s="223" t="str">
        <f t="shared" ca="1" si="77"/>
        <v>2,4675945431486+2,46759454314869i</v>
      </c>
      <c r="BB116" s="223" t="str">
        <f t="shared" ca="1" si="78"/>
        <v>3,22406764240901+1,33545254349422i</v>
      </c>
      <c r="BC116" s="223" t="str">
        <f t="shared" ca="1" si="79"/>
        <v>3,48970566935866-1,15642584377472E-13i</v>
      </c>
      <c r="BD116" s="223" t="str">
        <f t="shared" ca="1" si="80"/>
        <v>3,22406764240905-1,33545254349411i</v>
      </c>
      <c r="BE116" s="223" t="str">
        <f t="shared" ca="1" si="81"/>
        <v>2,46759454314868-2,46759454314862i</v>
      </c>
      <c r="BF116" s="223" t="str">
        <f t="shared" ca="1" si="82"/>
        <v>1,33545254349421-3,22406764240901i</v>
      </c>
      <c r="BG116" s="223" t="str">
        <f t="shared" ca="1" si="83"/>
        <v>-1,27826739068545E-13-3,48970566935866i</v>
      </c>
      <c r="BH116" s="223" t="str">
        <f t="shared" ca="1" si="84"/>
        <v>-1,33545254349413-3,22406764240905i</v>
      </c>
      <c r="BI116" s="223" t="str">
        <f t="shared" ca="1" si="85"/>
        <v>-2,46759454314862-2,46759454314868i</v>
      </c>
      <c r="BJ116" s="223" t="str">
        <f t="shared" ca="1" si="86"/>
        <v>-3,22406764240902-1,3354525434942i</v>
      </c>
      <c r="BK116" s="223" t="str">
        <f t="shared" ca="1" si="87"/>
        <v>-3,48970566935866+1,46209856292878E-13i</v>
      </c>
      <c r="BL116" s="223" t="str">
        <f t="shared" ca="1" si="88"/>
        <v>-3,22406764240905+1,33545254349413i</v>
      </c>
      <c r="BM116" s="223" t="str">
        <f t="shared" ca="1" si="89"/>
        <v>-2,46759454314866+2,46759454314863i</v>
      </c>
      <c r="BN116" s="223" t="str">
        <f t="shared" ca="1" si="90"/>
        <v>-1,33545254349419+3,22406764240902i</v>
      </c>
      <c r="BO116" s="223" t="str">
        <f t="shared" ca="1" si="91"/>
        <v>1,52195048450692E-13+3,48970566935866i</v>
      </c>
      <c r="BP116" s="223" t="str">
        <f t="shared" ca="1" si="92"/>
        <v>1,33545254349415+3,22406764240904i</v>
      </c>
      <c r="BQ116" s="223" t="str">
        <f t="shared" ca="1" si="93"/>
        <v>2,46759454314864+2,46759454314866i</v>
      </c>
      <c r="BR116" s="223" t="str">
        <f t="shared" ca="1" si="94"/>
        <v>3,22406764240903+1,33545254349418i</v>
      </c>
      <c r="BS116" s="223" t="str">
        <f t="shared" ca="1" si="95"/>
        <v>3,48970566935866-1,70578165675024E-13i</v>
      </c>
      <c r="BT116" s="223" t="str">
        <f t="shared" ca="1" si="96"/>
        <v>3,22406764240903-1,33545254349416i</v>
      </c>
      <c r="BU116" s="223" t="str">
        <f t="shared" ca="1" si="97"/>
        <v>2,46759454314865-2,46759454314865i</v>
      </c>
      <c r="BV116" s="223" t="str">
        <f t="shared" ca="1" si="98"/>
        <v>1,33545254349417-3,22406764240903i</v>
      </c>
      <c r="BW116" s="223" t="str">
        <f t="shared" ca="1" si="99"/>
        <v>1,70578544029671E-13-3,48970566935866i</v>
      </c>
      <c r="BX116" s="223" t="str">
        <f t="shared" ca="1" si="100"/>
        <v>-1,33545254349418-3,22406764240903i</v>
      </c>
      <c r="BY116" s="223" t="str">
        <f t="shared" ca="1" si="101"/>
        <v>-2,46759454314865-2,46759454314864i</v>
      </c>
      <c r="BZ116" s="223" t="str">
        <f t="shared" ca="1" si="102"/>
        <v>-3,22406764240904-1,33545254349415i</v>
      </c>
      <c r="CA116" s="223" t="str">
        <f t="shared" ca="1" si="103"/>
        <v>-3,48970566935866-1,64593351871857E-13i</v>
      </c>
      <c r="CB116" s="223" t="str">
        <f t="shared" ca="1" si="104"/>
        <v>-3,22406764240902+1,33545254349418i</v>
      </c>
      <c r="CC116" s="223" t="str">
        <f t="shared" ca="1" si="105"/>
        <v>-2,46759454314863+2,46759454314866i</v>
      </c>
      <c r="CD116" s="223" t="str">
        <f t="shared" ca="1" si="106"/>
        <v>-1,33545254349415+3,22406764240904i</v>
      </c>
      <c r="CE116" s="223" t="str">
        <f t="shared" ca="1" si="107"/>
        <v>-1,46210234647524E-13+3,48970566935866i</v>
      </c>
      <c r="CF116" s="223" t="str">
        <f t="shared" ca="1" si="108"/>
        <v>1,3354525434942+3,22406764240902i</v>
      </c>
      <c r="CG116" s="223" t="str">
        <f t="shared" ca="1" si="109"/>
        <v>2,46759454314867+2,46759454314863i</v>
      </c>
      <c r="CH116" s="223" t="str">
        <f t="shared" ca="1" si="110"/>
        <v>3,22406764240905+1,33545254349413i</v>
      </c>
      <c r="CI116" s="223" t="str">
        <f t="shared" ca="1" si="111"/>
        <v>3,48970566935866+1,40225042489711E-13i</v>
      </c>
      <c r="CJ116" s="223" t="str">
        <f t="shared" ca="1" si="112"/>
        <v>3,22406764240902-1,3354525434942i</v>
      </c>
      <c r="CK116" s="223" t="str">
        <f t="shared" ca="1" si="113"/>
        <v>2,46759454314862-2,46759454314868i</v>
      </c>
      <c r="CL116" s="223" t="str">
        <f t="shared" ca="1" si="114"/>
        <v>1,33545254349412-3,22406764240905i</v>
      </c>
      <c r="CM116" s="223" t="str">
        <f t="shared" ca="1" si="115"/>
        <v>1,21841925265378E-13-3,48970566935866i</v>
      </c>
      <c r="CN116" s="223" t="str">
        <f t="shared" ca="1" si="116"/>
        <v>-1,33545254349421-3,22406764240901i</v>
      </c>
      <c r="CO116" s="223" t="str">
        <f t="shared" ca="1" si="117"/>
        <v>-2,46759454314869-2,46759454314861i</v>
      </c>
      <c r="CP116" s="223" t="str">
        <f t="shared" ca="1" si="118"/>
        <v>-3,22406764240906-1,33545254349411i</v>
      </c>
      <c r="CQ116" s="223" t="str">
        <f t="shared" ca="1" si="119"/>
        <v>-3,48970566935866-1,15856733107564E-13i</v>
      </c>
      <c r="CR116" s="223" t="str">
        <f t="shared" ca="1" si="120"/>
        <v>-3,22406764240901+1,33545254349423i</v>
      </c>
      <c r="CS116" s="223" t="str">
        <f t="shared" ca="1" si="121"/>
        <v>-2,4675945431486+2,46759454314869i</v>
      </c>
      <c r="CT116" s="223" t="str">
        <f t="shared" ca="1" si="122"/>
        <v>-1,3354525434941+3,22406764240906i</v>
      </c>
      <c r="CU116" s="223" t="str">
        <f t="shared" ca="1" si="123"/>
        <v>-9,74736158832319E-14+3,48970566935866i</v>
      </c>
      <c r="CV116" s="223" t="str">
        <f t="shared" ca="1" si="124"/>
        <v>1,33545254349424+3,224067642409i</v>
      </c>
      <c r="CW116" s="223" t="str">
        <f t="shared" ca="1" si="125"/>
        <v>2,46759454314871+2,46759454314858i</v>
      </c>
      <c r="CX116" s="223" t="str">
        <f t="shared" ca="1" si="126"/>
        <v>3,22406764240906+1,3354525434941i</v>
      </c>
      <c r="CY116" s="223" t="str">
        <f t="shared" ca="1" si="127"/>
        <v>3,48970566935866+9,14884237254179E-14i</v>
      </c>
      <c r="CZ116" s="223" t="str">
        <f t="shared" ca="1" si="128"/>
        <v>3,224067642409-1,33545254349425i</v>
      </c>
      <c r="DA116" s="223" t="str">
        <f t="shared" ca="1" si="129"/>
        <v>2,46759454314858-2,46759454314872i</v>
      </c>
      <c r="DB116" s="223" t="str">
        <f t="shared" ca="1" si="130"/>
        <v>1,33545254349407-3,22406764240907i</v>
      </c>
      <c r="DC116" s="223" t="str">
        <f t="shared" ca="1" si="131"/>
        <v>8,55032315676039E-14-3,48970566935866i</v>
      </c>
      <c r="DD116" s="223" t="str">
        <f t="shared" ca="1" si="132"/>
        <v>-1,33545254349393-3,22406764240913i</v>
      </c>
      <c r="DE116" s="223" t="str">
        <f t="shared" ca="1" si="133"/>
        <v>-2,46759454314872-2,46759454314858i</v>
      </c>
      <c r="DF116" s="223" t="str">
        <f t="shared" ca="1" si="134"/>
        <v>-3,22406764240907-1,33545254349406i</v>
      </c>
      <c r="DG116" s="223" t="str">
        <f t="shared" ca="1" si="135"/>
        <v>-3,48970566935866-5,47221892767532E-14i</v>
      </c>
      <c r="DH116" s="223" t="str">
        <f t="shared" ca="1" si="136"/>
        <v>-3,22406764240913+1,33545254349394i</v>
      </c>
      <c r="DI116" s="223" t="str">
        <f t="shared" ca="1" si="137"/>
        <v>-2,46759454314857+2,46759454314873i</v>
      </c>
      <c r="DJ116" s="223" t="str">
        <f t="shared" ca="1" si="138"/>
        <v>-1,33545254349406+3,22406764240908i</v>
      </c>
      <c r="DK116" s="223" t="str">
        <f t="shared" ca="1" si="139"/>
        <v>-4,87369971189393E-14+3,48970566935866i</v>
      </c>
      <c r="DL116" s="223" t="str">
        <f t="shared" ca="1" si="140"/>
        <v>1,33545254349397+3,22406764240912i</v>
      </c>
      <c r="DM116" s="223" t="str">
        <f t="shared" ca="1" si="141"/>
        <v>2,46759454314873+2,46759454314857i</v>
      </c>
      <c r="DN116" s="223" t="str">
        <f t="shared" ca="1" si="142"/>
        <v>3,22406764240908+1,33545254349405i</v>
      </c>
      <c r="DO116" s="223" t="str">
        <f t="shared" ca="1" si="143"/>
        <v>3,48970566935866+4,27518049611253E-14i</v>
      </c>
      <c r="DP116" s="223" t="str">
        <f t="shared" ca="1" si="144"/>
        <v>3,22406764240911-1,33545254349397i</v>
      </c>
      <c r="DQ116" s="223" t="str">
        <f t="shared" ca="1" si="145"/>
        <v>2,46759454314854-2,46759454314875i</v>
      </c>
      <c r="DR116" s="223" t="str">
        <f t="shared" ca="1" si="146"/>
        <v>1,33545254349405-3,22406764240908i</v>
      </c>
      <c r="DS116" s="223" t="str">
        <f t="shared" ca="1" si="147"/>
        <v>3,67666128033113E-14-3,48970566935866i</v>
      </c>
      <c r="DT116" s="223" t="str">
        <f t="shared" ca="1" si="148"/>
        <v>-1,33545254349398-3,22406764240911i</v>
      </c>
      <c r="DU116" s="223" t="str">
        <f t="shared" ca="1" si="149"/>
        <v>-2,46759454314875-2,46759454314854i</v>
      </c>
      <c r="DV116" s="223" t="str">
        <f t="shared" ca="1" si="150"/>
        <v>-3,22406764240909-1,33545254349402i</v>
      </c>
      <c r="DW116" s="223" t="str">
        <f t="shared" ca="1" si="151"/>
        <v>-3,48970566935866-3,07814206454972E-14i</v>
      </c>
      <c r="DX116" s="223" t="str">
        <f t="shared" ca="1" si="152"/>
        <v>-3,22406764240911+1,33545254349398i</v>
      </c>
      <c r="DY116" s="223" t="str">
        <f t="shared" ca="1" si="153"/>
        <v>-2,46759454314878+2,46759454314851i</v>
      </c>
      <c r="DZ116" s="223" t="str">
        <f t="shared" ca="1" si="154"/>
        <v>-1,33545254349401+3,22406764240909i</v>
      </c>
      <c r="EA116" s="223" t="str">
        <f t="shared" ca="1" si="155"/>
        <v>-3,78354646805362E-19+3,48970566935866i</v>
      </c>
      <c r="EB116" s="223" t="str">
        <f t="shared" ca="1" si="156"/>
        <v>1,33545254349401+3,22406764240909i</v>
      </c>
      <c r="EC116" s="223" t="str">
        <f t="shared" ca="1" si="157"/>
        <v>2,46759454314852+2,46759454314878i</v>
      </c>
      <c r="ED116" s="223" t="str">
        <f t="shared" ca="1" si="158"/>
        <v>3,2240676424091+1,33545254349401i</v>
      </c>
      <c r="EE116" s="223" t="str">
        <f t="shared" ca="1" si="159"/>
        <v>3,48970566935866-5,98481380316724E-15i</v>
      </c>
      <c r="EF116" s="223" t="str">
        <f t="shared" ca="1" si="160"/>
        <v>3,22406764240909-1,33545254349402i</v>
      </c>
      <c r="EG116" s="223" t="str">
        <f t="shared" ca="1" si="161"/>
        <v>2,46759454314875-2,46759454314854i</v>
      </c>
      <c r="EH116" s="223" t="str">
        <f t="shared" ca="1" si="162"/>
        <v>1,335452543494-3,2240676424091i</v>
      </c>
      <c r="EI116" s="223" t="str">
        <f t="shared" ca="1" si="163"/>
        <v>-1,19700059609813E-14-3,48970566935866i</v>
      </c>
      <c r="EJ116" s="223" t="str">
        <f t="shared" ca="1" si="164"/>
        <v>-1,33545254349402-3,22406764240909i</v>
      </c>
      <c r="EK116" s="223" t="str">
        <f t="shared" ca="1" si="165"/>
        <v>-2,46759454314854-2,46759454314875i</v>
      </c>
      <c r="EL116" s="223" t="str">
        <f t="shared" ca="1" si="166"/>
        <v>-3,22406764240911-1,33545254349397i</v>
      </c>
      <c r="EM116" s="223" t="str">
        <f t="shared" ca="1" si="167"/>
        <v>-3,48970566935866+1,79551981187954E-14i</v>
      </c>
      <c r="EN116" s="223"/>
      <c r="EO116" s="223"/>
      <c r="EP116" s="223"/>
    </row>
    <row r="117" spans="1:146" ht="15.75" thickBot="1">
      <c r="A117" s="257">
        <f t="shared" si="168"/>
        <v>3.3203125000000002E-4</v>
      </c>
      <c r="B117" s="256">
        <v>17</v>
      </c>
      <c r="C117" s="230">
        <f t="shared" si="169"/>
        <v>3400</v>
      </c>
      <c r="D117" s="229">
        <f t="shared" si="170"/>
        <v>21362.830044410592</v>
      </c>
      <c r="E117" s="229" t="str">
        <f t="shared" si="171"/>
        <v>21362.8300444106i</v>
      </c>
      <c r="F117" s="229" t="str">
        <f t="shared" si="172"/>
        <v>-2,86406790320721E-30+4,18961644377293E-28i</v>
      </c>
      <c r="G117" s="229" t="str">
        <f t="shared" si="173"/>
        <v>-2,34847630867154+0,532321296642771i</v>
      </c>
      <c r="H117" s="229" t="str">
        <f t="shared" si="38"/>
        <v>1,00000000117303E-13-1,46282116812395E-11i</v>
      </c>
      <c r="I117" s="229" t="str">
        <f t="shared" si="174"/>
        <v>-1,00000000117303E-13+1,46282116812395E-11i</v>
      </c>
      <c r="J117" s="255" t="str">
        <f ca="1">IMPRODUCT(1/N_FFT2,AF100)</f>
        <v>-0,108175182205036-0,000976830787347766i</v>
      </c>
      <c r="K117" s="254" t="str">
        <f t="shared" ca="1" si="175"/>
        <v>2,51068057672678E-14-1,58231178087307E-12i</v>
      </c>
      <c r="N117" s="246">
        <f t="shared" ca="1" si="176"/>
        <v>4.510391528314015</v>
      </c>
      <c r="O117" s="223">
        <f t="shared" ca="1" si="39"/>
        <v>-3.489608471685985</v>
      </c>
      <c r="P117" s="223" t="str">
        <f t="shared" ca="1" si="40"/>
        <v>-3,19023410840102+1,41413352242897i</v>
      </c>
      <c r="Q117" s="223" t="str">
        <f t="shared" ca="1" si="41"/>
        <v>-2,34347781807074+2,58562932414393i</v>
      </c>
      <c r="R117" s="223" t="str">
        <f t="shared" ca="1" si="42"/>
        <v>-1,09462645870919+3,31348158310204i</v>
      </c>
      <c r="S117" s="223" t="str">
        <f t="shared" ca="1" si="43"/>
        <v>0,342041443264477+3,4728050530878i</v>
      </c>
      <c r="T117" s="223" t="str">
        <f t="shared" ca="1" si="44"/>
        <v>1,72002170728375+3,03626293527673i</v>
      </c>
      <c r="U117" s="223" t="str">
        <f t="shared" ca="1" si="45"/>
        <v>2,80287980637685+2,07875733953424i</v>
      </c>
      <c r="V117" s="223" t="str">
        <f t="shared" ca="1" si="46"/>
        <v>3,40481841882451+0,764577543808319i</v>
      </c>
      <c r="W117" s="223" t="str">
        <f t="shared" ca="1" si="47"/>
        <v>3,42255662340003-0,680788840451444i</v>
      </c>
      <c r="X117" s="223" t="str">
        <f t="shared" ca="1" si="48"/>
        <v>2,85305089029557-2,0093451428379i</v>
      </c>
      <c r="Y117" s="223" t="str">
        <f t="shared" ca="1" si="49"/>
        <v>1,79401729145369-2,99313702386439i</v>
      </c>
      <c r="Z117" s="223" t="str">
        <f t="shared" ca="1" si="50"/>
        <v>0,427165329199982-3,46336499191062i</v>
      </c>
      <c r="AA117" s="223" t="str">
        <f t="shared" ca="1" si="51"/>
        <v>-1,01297986894779-3,33934710246915i</v>
      </c>
      <c r="AB117" s="223" t="str">
        <f t="shared" ca="1" si="52"/>
        <v>-2,27931748624673-2,6423624056046i</v>
      </c>
      <c r="AC117" s="223" t="str">
        <f t="shared" ca="1" si="53"/>
        <v>-3,15456869559699-1,49199987614681i</v>
      </c>
      <c r="AD117" s="223" t="str">
        <f t="shared" ca="1" si="54"/>
        <v>-3,48855746685674-0,0856392789591246i</v>
      </c>
      <c r="AE117" s="223" t="str">
        <f t="shared" ca="1" si="55"/>
        <v>-3,22397784346867+1,33541534755509i</v>
      </c>
      <c r="AF117" s="223" t="str">
        <f t="shared" ca="1" si="56"/>
        <v>-2,40622652648542+2,52733875626131i</v>
      </c>
      <c r="AG117" s="223" t="str">
        <f t="shared" ca="1" si="57"/>
        <v>-1,17561368642254+3,28562014632833i</v>
      </c>
      <c r="AH117" s="223" t="str">
        <f t="shared" ca="1" si="58"/>
        <v>0,256711524353267+3,48015322635754i</v>
      </c>
      <c r="AI117" s="223" t="str">
        <f t="shared" ca="1" si="59"/>
        <v>1,64499004635313+3,07755991543003i</v>
      </c>
      <c r="AJ117" s="223" t="str">
        <f t="shared" ca="1" si="60"/>
        <v>2,75102037246918+2,14691737053901i</v>
      </c>
      <c r="AK117" s="223" t="str">
        <f t="shared" ca="1" si="61"/>
        <v>3,38502927894786+0,847905694242208i</v>
      </c>
      <c r="AL117" s="223" t="str">
        <f t="shared" ca="1" si="62"/>
        <v>3,43823320784325-0,596590055353376i</v>
      </c>
      <c r="AM117" s="223" t="str">
        <f t="shared" ca="1" si="63"/>
        <v>2,90150340304036-1,93872259176186i</v>
      </c>
      <c r="AN117" s="223" t="str">
        <f t="shared" ca="1" si="64"/>
        <v>1,86693222668974-2,94820815862956i</v>
      </c>
      <c r="AO117" s="223" t="str">
        <f t="shared" ca="1" si="65"/>
        <v>0,512031906713782-3,4518387291659i</v>
      </c>
      <c r="AP117" s="223" t="str">
        <f t="shared" ca="1" si="66"/>
        <v>-0,930723097990973-3,363201124008i</v>
      </c>
      <c r="AQ117" s="223" t="str">
        <f t="shared" ca="1" si="67"/>
        <v>-2,21378417879803-2,69750382675653i</v>
      </c>
      <c r="AR117" s="223" t="str">
        <f t="shared" ca="1" si="68"/>
        <v>-2,21378417879803-2,69750382675653i</v>
      </c>
      <c r="AS117" s="223" t="str">
        <f t="shared" ca="1" si="69"/>
        <v>-3,48540508545503-0,171226972019i</v>
      </c>
      <c r="AT117" s="223" t="str">
        <f t="shared" ca="1" si="70"/>
        <v>-3,25577957483576+1,25589276841014i</v>
      </c>
      <c r="AU117" s="223" t="str">
        <f t="shared" ca="1" si="71"/>
        <v>-2,46752581401523+2,46752581401513i</v>
      </c>
      <c r="AV117" s="223" t="str">
        <f t="shared" ca="1" si="72"/>
        <v>-1,25589276841028+3,2557795748357i</v>
      </c>
      <c r="AW117" s="223" t="str">
        <f t="shared" ca="1" si="73"/>
        <v>0,171226972018853+3,48540508545504i</v>
      </c>
      <c r="AX117" s="223" t="str">
        <f t="shared" ca="1" si="74"/>
        <v>1,5689675049287+3,11700308856767i</v>
      </c>
      <c r="AY117" s="223" t="str">
        <f t="shared" ca="1" si="75"/>
        <v>2,69750382675643+2,21378417879815i</v>
      </c>
      <c r="AZ117" s="223" t="str">
        <f t="shared" ca="1" si="76"/>
        <v>3,36320112400796+0,930723097991113i</v>
      </c>
      <c r="BA117" s="223" t="str">
        <f t="shared" ca="1" si="77"/>
        <v>3,45183872916587-0,512031906713981i</v>
      </c>
      <c r="BB117" s="223" t="str">
        <f t="shared" ca="1" si="78"/>
        <v>2,94820815862945-1,8669322266899i</v>
      </c>
      <c r="BC117" s="223" t="str">
        <f t="shared" ca="1" si="79"/>
        <v>1,93872259176169-2,90150340304047i</v>
      </c>
      <c r="BD117" s="223" t="str">
        <f t="shared" ca="1" si="80"/>
        <v>0,596590055353282-3,43823320784326i</v>
      </c>
      <c r="BE117" s="223" t="str">
        <f t="shared" ca="1" si="81"/>
        <v>-0,84790569424233-3,38502927894783i</v>
      </c>
      <c r="BF117" s="223" t="str">
        <f t="shared" ca="1" si="82"/>
        <v>-2,1469173705391-2,7510203724691i</v>
      </c>
      <c r="BG117" s="223" t="str">
        <f t="shared" ca="1" si="83"/>
        <v>-3,07755991543011-1,64499004635298i</v>
      </c>
      <c r="BH117" s="223" t="str">
        <f t="shared" ca="1" si="84"/>
        <v>-3,48015322635753-0,256711524353447i</v>
      </c>
      <c r="BI117" s="223" t="str">
        <f t="shared" ca="1" si="85"/>
        <v>-3,28562014632838+1,1756136864224i</v>
      </c>
      <c r="BJ117" s="223" t="str">
        <f t="shared" ca="1" si="86"/>
        <v>-2,52733875626139+2,40622652648534i</v>
      </c>
      <c r="BK117" s="223" t="str">
        <f t="shared" ca="1" si="87"/>
        <v>-1,33541534755519+3,22397784346863i</v>
      </c>
      <c r="BL117" s="223" t="str">
        <f t="shared" ca="1" si="88"/>
        <v>0,0856392789590496+3,48855746685675i</v>
      </c>
      <c r="BM117" s="223" t="str">
        <f t="shared" ca="1" si="89"/>
        <v>1,49199987614674+3,15456869559702i</v>
      </c>
      <c r="BN117" s="223" t="str">
        <f t="shared" ca="1" si="90"/>
        <v>2,64236240560457+2,27931748624676i</v>
      </c>
      <c r="BO117" s="223" t="str">
        <f t="shared" ca="1" si="91"/>
        <v>3,33934710246914+1,01297986894784i</v>
      </c>
      <c r="BP117" s="223" t="str">
        <f t="shared" ca="1" si="92"/>
        <v>3,46336499191063-0,427165329199968i</v>
      </c>
      <c r="BQ117" s="223" t="str">
        <f t="shared" ca="1" si="93"/>
        <v>2,99313702386439-1,79401729145369i</v>
      </c>
      <c r="BR117" s="223" t="str">
        <f t="shared" ca="1" si="94"/>
        <v>2,00934514283788-2,85305089029558i</v>
      </c>
      <c r="BS117" s="223" t="str">
        <f t="shared" ca="1" si="95"/>
        <v>0,680788840451385-3,42255662340004i</v>
      </c>
      <c r="BT117" s="223" t="str">
        <f t="shared" ca="1" si="96"/>
        <v>-0,764577543808375-3,4048184188245i</v>
      </c>
      <c r="BU117" s="223" t="str">
        <f t="shared" ca="1" si="97"/>
        <v>-2,07875733953432-2,80287980637679i</v>
      </c>
      <c r="BV117" s="223" t="str">
        <f t="shared" ca="1" si="98"/>
        <v>-3,03626293527678-1,72002170728367i</v>
      </c>
      <c r="BW117" s="223" t="str">
        <f t="shared" ca="1" si="99"/>
        <v>-3,47280505308781-0,342041443264348i</v>
      </c>
      <c r="BX117" s="223" t="str">
        <f t="shared" ca="1" si="100"/>
        <v>-3,313481583102+1,09462645870931i</v>
      </c>
      <c r="BY117" s="223" t="str">
        <f t="shared" ca="1" si="101"/>
        <v>-2,58562932414382+2,34347781807087i</v>
      </c>
      <c r="BZ117" s="223" t="str">
        <f t="shared" ca="1" si="102"/>
        <v>-1,41413352242912+3,19023410840095i</v>
      </c>
      <c r="CA117" s="223" t="str">
        <f t="shared" ca="1" si="103"/>
        <v>-1,46206162299918E-13+3,48960847168598i</v>
      </c>
      <c r="CB117" s="223" t="str">
        <f t="shared" ca="1" si="104"/>
        <v>1,41413352242885+3,19023410840107i</v>
      </c>
      <c r="CC117" s="223" t="str">
        <f t="shared" ca="1" si="105"/>
        <v>2,58562932414385+2,34347781807082i</v>
      </c>
      <c r="CD117" s="223" t="str">
        <f t="shared" ca="1" si="106"/>
        <v>3,31348158310201+1,09462645870927i</v>
      </c>
      <c r="CE117" s="223" t="str">
        <f t="shared" ca="1" si="107"/>
        <v>3,47280505308781-0,342041443264402i</v>
      </c>
      <c r="CF117" s="223" t="str">
        <f t="shared" ca="1" si="108"/>
        <v>3,03626293527675-1,72002170728372i</v>
      </c>
      <c r="CG117" s="223" t="str">
        <f t="shared" ca="1" si="109"/>
        <v>2,07875733953427-2,80287980637683i</v>
      </c>
      <c r="CH117" s="223" t="str">
        <f t="shared" ca="1" si="110"/>
        <v>0,764577543808337-3,4048184188245i</v>
      </c>
      <c r="CI117" s="223" t="str">
        <f t="shared" ca="1" si="111"/>
        <v>-0,680788840451441-3,42255662340003i</v>
      </c>
      <c r="CJ117" s="223" t="str">
        <f t="shared" ca="1" si="112"/>
        <v>-2,00934514283792-2,85305089029555i</v>
      </c>
      <c r="CK117" s="223" t="str">
        <f t="shared" ca="1" si="113"/>
        <v>-2,99313702386442-1,79401729145364i</v>
      </c>
      <c r="CL117" s="223" t="str">
        <f t="shared" ca="1" si="114"/>
        <v>-3,46336499191063-0,427165329199923i</v>
      </c>
      <c r="CM117" s="223" t="str">
        <f t="shared" ca="1" si="115"/>
        <v>-3,33934710246912+1,01297986894789i</v>
      </c>
      <c r="CN117" s="223" t="str">
        <f t="shared" ca="1" si="116"/>
        <v>-2,64236240560453+2,2793174862468i</v>
      </c>
      <c r="CO117" s="223" t="str">
        <f t="shared" ca="1" si="117"/>
        <v>-1,4919998761467+3,15456869559704i</v>
      </c>
      <c r="CP117" s="223" t="str">
        <f t="shared" ca="1" si="118"/>
        <v>-0,0856392789589952+3,48855746685675i</v>
      </c>
      <c r="CQ117" s="223" t="str">
        <f t="shared" ca="1" si="119"/>
        <v>1,33541534755525+3,22397784346861i</v>
      </c>
      <c r="CR117" s="223" t="str">
        <f t="shared" ca="1" si="120"/>
        <v>2,52733875626118+2,40622652648556i</v>
      </c>
      <c r="CS117" s="223" t="str">
        <f t="shared" ca="1" si="121"/>
        <v>3,28562014632828+1,17561368642268i</v>
      </c>
      <c r="CT117" s="223" t="str">
        <f t="shared" ca="1" si="122"/>
        <v>3,48015322635755-0,256711524353143i</v>
      </c>
      <c r="CU117" s="223" t="str">
        <f t="shared" ca="1" si="123"/>
        <v>3,07755991543009-1,64499004635303i</v>
      </c>
      <c r="CV117" s="223" t="str">
        <f t="shared" ca="1" si="124"/>
        <v>2,14691737053906-2,75102037246914i</v>
      </c>
      <c r="CW117" s="223" t="str">
        <f t="shared" ca="1" si="125"/>
        <v>0,847905694242288-3,38502927894784i</v>
      </c>
      <c r="CX117" s="223" t="str">
        <f t="shared" ca="1" si="126"/>
        <v>-0,596590055353338-3,43823320784325i</v>
      </c>
      <c r="CY117" s="223" t="str">
        <f t="shared" ca="1" si="127"/>
        <v>-1,93872259176175-2,90150340304043i</v>
      </c>
      <c r="CZ117" s="223" t="str">
        <f t="shared" ca="1" si="128"/>
        <v>-2,94820815862948-1,86693222668987i</v>
      </c>
      <c r="DA117" s="223" t="str">
        <f t="shared" ca="1" si="129"/>
        <v>-3,45183872916588-0,512031906713918i</v>
      </c>
      <c r="DB117" s="223" t="str">
        <f t="shared" ca="1" si="130"/>
        <v>-3,36320112400795+0,930723097991155i</v>
      </c>
      <c r="DC117" s="223" t="str">
        <f t="shared" ca="1" si="131"/>
        <v>-2,6975038267564+2,21378417879819i</v>
      </c>
      <c r="DD117" s="223" t="str">
        <f t="shared" ca="1" si="132"/>
        <v>-1,56896750492865+3,1170030885677i</v>
      </c>
      <c r="DE117" s="223" t="str">
        <f t="shared" ca="1" si="133"/>
        <v>-0,171226972018805+3,48540508545504i</v>
      </c>
      <c r="DF117" s="223" t="str">
        <f t="shared" ca="1" si="134"/>
        <v>1,25589276841034+3,25577957483568i</v>
      </c>
      <c r="DG117" s="223" t="str">
        <f t="shared" ca="1" si="135"/>
        <v>2,46752581401527+2,4675258140151i</v>
      </c>
      <c r="DH117" s="223" t="str">
        <f t="shared" ca="1" si="136"/>
        <v>3,25577957483578+1,2558927684101i</v>
      </c>
      <c r="DI117" s="223" t="str">
        <f t="shared" ca="1" si="137"/>
        <v>3,48540508545505-0,171226972018714i</v>
      </c>
      <c r="DJ117" s="223" t="str">
        <f t="shared" ca="1" si="138"/>
        <v>3,11700308856774-1,56896750492856i</v>
      </c>
      <c r="DK117" s="223" t="str">
        <f t="shared" ca="1" si="139"/>
        <v>2,21378417879826-2,69750382675634i</v>
      </c>
      <c r="DL117" s="223" t="str">
        <f t="shared" ca="1" si="140"/>
        <v>0,930723097991266-3,36320112400792i</v>
      </c>
      <c r="DM117" s="223" t="str">
        <f t="shared" ca="1" si="141"/>
        <v>-0,512031906713827-3,45183872916589i</v>
      </c>
      <c r="DN117" s="223" t="str">
        <f t="shared" ca="1" si="142"/>
        <v>-1,86693222668979-2,94820815862953i</v>
      </c>
      <c r="DO117" s="223" t="str">
        <f t="shared" ca="1" si="143"/>
        <v>-2,90150340304038-1,93872259176182i</v>
      </c>
      <c r="DP117" s="223" t="str">
        <f t="shared" ca="1" si="144"/>
        <v>-3,43823320784324-0,596590055353429i</v>
      </c>
      <c r="DQ117" s="223" t="str">
        <f t="shared" ca="1" si="145"/>
        <v>-3,38502927894786+0,847905694242176i</v>
      </c>
      <c r="DR117" s="223" t="str">
        <f t="shared" ca="1" si="146"/>
        <v>-2,75102037246919+2,14691737053899i</v>
      </c>
      <c r="DS117" s="223" t="str">
        <f t="shared" ca="1" si="147"/>
        <v>-1,64499004635311+3,07755991543004i</v>
      </c>
      <c r="DT117" s="223" t="str">
        <f t="shared" ca="1" si="148"/>
        <v>-0,256711524353259+3,48015322635754i</v>
      </c>
      <c r="DU117" s="223" t="str">
        <f t="shared" ca="1" si="149"/>
        <v>1,17561368642259+3,28562014632831i</v>
      </c>
      <c r="DV117" s="223" t="str">
        <f t="shared" ca="1" si="150"/>
        <v>2,4062265264855+2,52733875626125i</v>
      </c>
      <c r="DW117" s="223" t="str">
        <f t="shared" ca="1" si="151"/>
        <v>3,22397784346871+1,33541534755501i</v>
      </c>
      <c r="DX117" s="223" t="str">
        <f t="shared" ca="1" si="152"/>
        <v>3,48855746685674-0,0856392789592506i</v>
      </c>
      <c r="DY117" s="223" t="str">
        <f t="shared" ca="1" si="153"/>
        <v>3,15456869559694-1,49199987614691i</v>
      </c>
      <c r="DZ117" s="223" t="str">
        <f t="shared" ca="1" si="154"/>
        <v>2,27931748624661-2,6423624056047i</v>
      </c>
      <c r="EA117" s="223" t="str">
        <f t="shared" ca="1" si="155"/>
        <v>1,01297986894764-3,3393471024692i</v>
      </c>
      <c r="EB117" s="223" t="str">
        <f t="shared" ca="1" si="156"/>
        <v>-0,427165329199822-3,46336499191064i</v>
      </c>
      <c r="EC117" s="223" t="str">
        <f t="shared" ca="1" si="157"/>
        <v>-1,79401729145356-2,99313702386446i</v>
      </c>
      <c r="ED117" s="223" t="str">
        <f t="shared" ca="1" si="158"/>
        <v>-2,85305089029549-2,00934514283801i</v>
      </c>
      <c r="EE117" s="223" t="str">
        <f t="shared" ca="1" si="159"/>
        <v>-3,42255662340001-0,680788840451528i</v>
      </c>
      <c r="EF117" s="223" t="str">
        <f t="shared" ca="1" si="160"/>
        <v>-3,40481841882453+0,764577543808246i</v>
      </c>
      <c r="EG117" s="223" t="str">
        <f t="shared" ca="1" si="161"/>
        <v>-2,80287980637689+2,07875733953419i</v>
      </c>
      <c r="EH117" s="223" t="str">
        <f t="shared" ca="1" si="162"/>
        <v>-1,7200217072838+3,03626293527671i</v>
      </c>
      <c r="EI117" s="223" t="str">
        <f t="shared" ca="1" si="163"/>
        <v>-0,342041443264505+3,4728050530878i</v>
      </c>
      <c r="EJ117" s="223" t="str">
        <f t="shared" ca="1" si="164"/>
        <v>1,09462645870917+3,31348158310204i</v>
      </c>
      <c r="EK117" s="223" t="str">
        <f t="shared" ca="1" si="165"/>
        <v>2,34347781807076+2,58562932414392i</v>
      </c>
      <c r="EL117" s="223" t="str">
        <f t="shared" ca="1" si="166"/>
        <v>3,19023410840103+1,41413352242895i</v>
      </c>
      <c r="EM117" s="223" t="str">
        <f t="shared" ca="1" si="167"/>
        <v>3,48960847168598-5,47199084286371E-14i</v>
      </c>
      <c r="EN117" s="223"/>
      <c r="EO117" s="223"/>
      <c r="EP117" s="223"/>
    </row>
    <row r="118" spans="1:146" ht="15.75" thickBot="1">
      <c r="A118" s="257">
        <f t="shared" si="168"/>
        <v>3.5156250000000004E-4</v>
      </c>
      <c r="B118" s="256">
        <v>18</v>
      </c>
      <c r="C118" s="230">
        <f t="shared" si="169"/>
        <v>3600</v>
      </c>
      <c r="D118" s="229">
        <f t="shared" si="170"/>
        <v>22619.46710584651</v>
      </c>
      <c r="E118" s="229" t="str">
        <f t="shared" si="171"/>
        <v>22619.4671058465i</v>
      </c>
      <c r="F118" s="229" t="str">
        <f t="shared" si="172"/>
        <v>-2,5546776733061E-30+3,52942139716332E-28i</v>
      </c>
      <c r="G118" s="229" t="str">
        <f t="shared" si="173"/>
        <v>-2,33465941998342+0,560318260807146i</v>
      </c>
      <c r="H118" s="229" t="str">
        <f t="shared" si="38"/>
        <v>1,00000000104631E-13-1,38155332545041E-11i</v>
      </c>
      <c r="I118" s="229" t="str">
        <f t="shared" si="174"/>
        <v>-1,00000000104631E-13+1,38155332545041E-11i</v>
      </c>
      <c r="J118" s="255" t="str">
        <f ca="1">IMPRODUCT(1/N_FFT2,AG100)</f>
        <v>0,0116779458131041+0,0000472726231267508i</v>
      </c>
      <c r="K118" s="254" t="str">
        <f t="shared" ca="1" si="175"/>
        <v>-1,82089107936755E-15+1,61332321462919E-13i</v>
      </c>
      <c r="N118" s="246">
        <f t="shared" ca="1" si="176"/>
        <v>4.51049661449251</v>
      </c>
      <c r="O118" s="223">
        <f t="shared" ca="1" si="39"/>
        <v>-3.4895033855074895</v>
      </c>
      <c r="P118" s="223" t="str">
        <f t="shared" ca="1" si="40"/>
        <v>-3,15447369881678+1,49195494601594i</v>
      </c>
      <c r="Q118" s="223" t="str">
        <f t="shared" ca="1" si="41"/>
        <v>-2,21371751283226+2,69742259404195i</v>
      </c>
      <c r="R118" s="223" t="str">
        <f t="shared" ca="1" si="42"/>
        <v>-0,847880160383673+3,38492734207043i</v>
      </c>
      <c r="S118" s="223" t="str">
        <f t="shared" ca="1" si="43"/>
        <v>0,680768339155028+3,42245355642298i</v>
      </c>
      <c r="T118" s="223" t="str">
        <f t="shared" ca="1" si="44"/>
        <v>2,07869473977079+2,80279540036683i</v>
      </c>
      <c r="U118" s="223" t="str">
        <f t="shared" ca="1" si="45"/>
        <v>3,07746723769463+1,6449405090715i</v>
      </c>
      <c r="V118" s="223" t="str">
        <f t="shared" ca="1" si="46"/>
        <v>3,48530012585744+0,171221815684513i</v>
      </c>
      <c r="W118" s="223" t="str">
        <f t="shared" ca="1" si="47"/>
        <v>3,22388075649921-1,33537513281561i</v>
      </c>
      <c r="X118" s="223" t="str">
        <f t="shared" ca="1" si="48"/>
        <v>2,34340724650655-2,58555146042171i</v>
      </c>
      <c r="Y118" s="223" t="str">
        <f t="shared" ca="1" si="49"/>
        <v>1,01294936404038-3,33924654126622i</v>
      </c>
      <c r="Z118" s="223" t="str">
        <f t="shared" ca="1" si="50"/>
        <v>-0,512016487369099-3,45173478038659i</v>
      </c>
      <c r="AA118" s="223" t="str">
        <f t="shared" ca="1" si="51"/>
        <v>-1,9386642090091-2,90141602707632i</v>
      </c>
      <c r="AB118" s="223" t="str">
        <f t="shared" ca="1" si="52"/>
        <v>-2,99304688844258-1,79396326636094i</v>
      </c>
      <c r="AC118" s="223" t="str">
        <f t="shared" ca="1" si="53"/>
        <v>-3,47270047292798-0,342031143017749i</v>
      </c>
      <c r="AD118" s="223" t="str">
        <f t="shared" ca="1" si="54"/>
        <v>-3,28552120306064+1,17557828395527i</v>
      </c>
      <c r="AE118" s="223" t="str">
        <f t="shared" ca="1" si="55"/>
        <v>-2,46745150686577+2,46745150686575i</v>
      </c>
      <c r="AF118" s="223" t="str">
        <f t="shared" ca="1" si="56"/>
        <v>-1,17557828395527+3,28552120306064i</v>
      </c>
      <c r="AG118" s="223" t="str">
        <f t="shared" ca="1" si="57"/>
        <v>0,34203114301775+3,47270047292798i</v>
      </c>
      <c r="AH118" s="223" t="str">
        <f t="shared" ca="1" si="58"/>
        <v>1,79396326636094+2,99304688844258i</v>
      </c>
      <c r="AI118" s="223" t="str">
        <f t="shared" ca="1" si="59"/>
        <v>2,90141602707632+1,9386642090091i</v>
      </c>
      <c r="AJ118" s="223" t="str">
        <f t="shared" ca="1" si="60"/>
        <v>3,45173478038659+0,512016487369099i</v>
      </c>
      <c r="AK118" s="223" t="str">
        <f t="shared" ca="1" si="61"/>
        <v>3,33924654126622-1,01294936404038i</v>
      </c>
      <c r="AL118" s="223" t="str">
        <f t="shared" ca="1" si="62"/>
        <v>2,58555146042168-2,34340724650658i</v>
      </c>
      <c r="AM118" s="223" t="str">
        <f t="shared" ca="1" si="63"/>
        <v>1,33537513281545-3,22388075649928i</v>
      </c>
      <c r="AN118" s="223" t="str">
        <f t="shared" ca="1" si="64"/>
        <v>-0,171221815684446-3,48530012585745i</v>
      </c>
      <c r="AO118" s="223" t="str">
        <f t="shared" ca="1" si="65"/>
        <v>-1,64494050907156-3,0774672376946i</v>
      </c>
      <c r="AP118" s="223" t="str">
        <f t="shared" ca="1" si="66"/>
        <v>-2,80279540036673-2,07869473977093i</v>
      </c>
      <c r="AQ118" s="223" t="str">
        <f t="shared" ca="1" si="67"/>
        <v>-3,42245355642298-0,680768339155063i</v>
      </c>
      <c r="AR118" s="223" t="str">
        <f t="shared" ca="1" si="68"/>
        <v>-3,42245355642298-0,680768339155063i</v>
      </c>
      <c r="AS118" s="223" t="str">
        <f t="shared" ca="1" si="69"/>
        <v>-2,69742259404204+2,21371751283215i</v>
      </c>
      <c r="AT118" s="223" t="str">
        <f t="shared" ca="1" si="70"/>
        <v>-1,49195494601595+3,15447369881677i</v>
      </c>
      <c r="AU118" s="223" t="str">
        <f t="shared" ca="1" si="71"/>
        <v>1,03452432627743E-13+3,48950338550749i</v>
      </c>
      <c r="AV118" s="223" t="str">
        <f t="shared" ca="1" si="72"/>
        <v>1,49195494601583+3,15447369881683i</v>
      </c>
      <c r="AW118" s="223" t="str">
        <f t="shared" ca="1" si="73"/>
        <v>2,69742259404195+2,21371751283225i</v>
      </c>
      <c r="AX118" s="223" t="str">
        <f t="shared" ca="1" si="74"/>
        <v>3,38492734207047+0,847880160383537i</v>
      </c>
      <c r="AY118" s="223" t="str">
        <f t="shared" ca="1" si="75"/>
        <v>3,422453556423-0,680768339154931i</v>
      </c>
      <c r="AZ118" s="223" t="str">
        <f t="shared" ca="1" si="76"/>
        <v>2,80279540036681-2,07869473977082i</v>
      </c>
      <c r="BA118" s="223" t="str">
        <f t="shared" ca="1" si="77"/>
        <v>1,64494050907137-3,0774672376947i</v>
      </c>
      <c r="BB118" s="223" t="str">
        <f t="shared" ca="1" si="78"/>
        <v>0,17122181568458-3,48530012585744i</v>
      </c>
      <c r="BC118" s="223" t="str">
        <f t="shared" ca="1" si="79"/>
        <v>-1,33537513281565-3,22388075649919i</v>
      </c>
      <c r="BD118" s="223" t="str">
        <f t="shared" ca="1" si="80"/>
        <v>-2,58555146042159-2,34340724650668i</v>
      </c>
      <c r="BE118" s="223" t="str">
        <f t="shared" ca="1" si="81"/>
        <v>-3,3392465412662-1,01294936404045i</v>
      </c>
      <c r="BF118" s="223" t="str">
        <f t="shared" ca="1" si="82"/>
        <v>-3,45173478038658+0,512016487369169i</v>
      </c>
      <c r="BG118" s="223" t="str">
        <f t="shared" ca="1" si="83"/>
        <v>-2,90141602707642+1,93866420900895i</v>
      </c>
      <c r="BH118" s="223" t="str">
        <f t="shared" ca="1" si="84"/>
        <v>-1,79396326636097+2,99304688844256i</v>
      </c>
      <c r="BI118" s="223" t="str">
        <f t="shared" ca="1" si="85"/>
        <v>-0,342031143017673+3,47270047292798i</v>
      </c>
      <c r="BJ118" s="223" t="str">
        <f t="shared" ca="1" si="86"/>
        <v>1,17557828395514+3,28552120306069i</v>
      </c>
      <c r="BK118" s="223" t="str">
        <f t="shared" ca="1" si="87"/>
        <v>2,46745150686575+2,46745150686577i</v>
      </c>
      <c r="BL118" s="223" t="str">
        <f t="shared" ca="1" si="88"/>
        <v>3,28552120306067+1,17557828395517i</v>
      </c>
      <c r="BM118" s="223" t="str">
        <f t="shared" ca="1" si="89"/>
        <v>3,47270047292799-0,342031143017649i</v>
      </c>
      <c r="BN118" s="223" t="str">
        <f t="shared" ca="1" si="90"/>
        <v>2,99304688844258-1,79396326636095i</v>
      </c>
      <c r="BO118" s="223" t="str">
        <f t="shared" ca="1" si="91"/>
        <v>1,93866420900897-2,90141602707641i</v>
      </c>
      <c r="BP118" s="223" t="str">
        <f t="shared" ca="1" si="92"/>
        <v>0,512016487369204-3,45173478038657i</v>
      </c>
      <c r="BQ118" s="223" t="str">
        <f t="shared" ca="1" si="93"/>
        <v>-1,01294936404042-3,33924654126621i</v>
      </c>
      <c r="BR118" s="223" t="str">
        <f t="shared" ca="1" si="94"/>
        <v>-2,34340724650665-2,58555146042161i</v>
      </c>
      <c r="BS118" s="223" t="str">
        <f t="shared" ca="1" si="95"/>
        <v>-3,22388075649918-1,33537513281567i</v>
      </c>
      <c r="BT118" s="223" t="str">
        <f t="shared" ca="1" si="96"/>
        <v>-3,48530012585744+0,171221815684556i</v>
      </c>
      <c r="BU118" s="223" t="str">
        <f t="shared" ca="1" si="97"/>
        <v>-3,07746723769455+1,64494050907166i</v>
      </c>
      <c r="BV118" s="223" t="str">
        <f t="shared" ca="1" si="98"/>
        <v>-2,07869473977085+2,80279540036679i</v>
      </c>
      <c r="BW118" s="223" t="str">
        <f t="shared" ca="1" si="99"/>
        <v>-0,680768339154959+3,422453556423i</v>
      </c>
      <c r="BX118" s="223" t="str">
        <f t="shared" ca="1" si="100"/>
        <v>0,847880160383509+3,38492734207047i</v>
      </c>
      <c r="BY118" s="223" t="str">
        <f t="shared" ca="1" si="101"/>
        <v>2,21371751283223+2,69742259404197i</v>
      </c>
      <c r="BZ118" s="223" t="str">
        <f t="shared" ca="1" si="102"/>
        <v>3,15447369881682+1,49195494601586i</v>
      </c>
      <c r="CA118" s="223" t="str">
        <f t="shared" ca="1" si="103"/>
        <v>3,48950338550749+1,40216914222082E-13i</v>
      </c>
      <c r="CB118" s="223" t="str">
        <f t="shared" ca="1" si="104"/>
        <v>3,15447369881678-1,49195494601593i</v>
      </c>
      <c r="CC118" s="223" t="str">
        <f t="shared" ca="1" si="105"/>
        <v>2,21371751283217-2,69742259404202i</v>
      </c>
      <c r="CD118" s="223" t="str">
        <f t="shared" ca="1" si="106"/>
        <v>0,847880160383767-3,38492734207041i</v>
      </c>
      <c r="CE118" s="223" t="str">
        <f t="shared" ca="1" si="107"/>
        <v>-0,680768339155039-3,42245355642298i</v>
      </c>
      <c r="CF118" s="223" t="str">
        <f t="shared" ca="1" si="108"/>
        <v>-2,0786947397709-2,80279540036675i</v>
      </c>
      <c r="CG118" s="223" t="str">
        <f t="shared" ca="1" si="109"/>
        <v>-3,07746723769458-1,64494050907159i</v>
      </c>
      <c r="CH118" s="223" t="str">
        <f t="shared" ca="1" si="110"/>
        <v>-3,48530012585745-0,171221815684477i</v>
      </c>
      <c r="CI118" s="223" t="str">
        <f t="shared" ca="1" si="111"/>
        <v>-3,22388075649915+1,33537513281575i</v>
      </c>
      <c r="CJ118" s="223" t="str">
        <f t="shared" ca="1" si="112"/>
        <v>-2,34340724650659+2,58555146042167i</v>
      </c>
      <c r="CK118" s="223" t="str">
        <f t="shared" ca="1" si="113"/>
        <v>-1,01294936404036+3,33924654126623i</v>
      </c>
      <c r="CL118" s="223" t="str">
        <f t="shared" ca="1" si="114"/>
        <v>0,512016487369284+3,45173478038656i</v>
      </c>
      <c r="CM118" s="223" t="str">
        <f t="shared" ca="1" si="115"/>
        <v>1,93866420900904+2,90141602707636i</v>
      </c>
      <c r="CN118" s="223" t="str">
        <f t="shared" ca="1" si="116"/>
        <v>2,99304688844262+1,79396326636087i</v>
      </c>
      <c r="CO118" s="223" t="str">
        <f t="shared" ca="1" si="117"/>
        <v>3,47270047292796+0,342031143017916i</v>
      </c>
      <c r="CP118" s="223" t="str">
        <f t="shared" ca="1" si="118"/>
        <v>3,28552120306065-1,17557828395524i</v>
      </c>
      <c r="CQ118" s="223" t="str">
        <f t="shared" ca="1" si="119"/>
        <v>2,46745150686569-2,46745150686583i</v>
      </c>
      <c r="CR118" s="223" t="str">
        <f t="shared" ca="1" si="120"/>
        <v>1,1755782839554-3,28552120306059i</v>
      </c>
      <c r="CS118" s="223" t="str">
        <f t="shared" ca="1" si="121"/>
        <v>-0,342031143017764-3,47270047292798i</v>
      </c>
      <c r="CT118" s="223" t="str">
        <f t="shared" ca="1" si="122"/>
        <v>-1,79396326636103-2,99304688844252i</v>
      </c>
      <c r="CU118" s="223" t="str">
        <f t="shared" ca="1" si="123"/>
        <v>-2,90141602707626-1,93866420900919i</v>
      </c>
      <c r="CV118" s="223" t="str">
        <f t="shared" ca="1" si="124"/>
        <v>-3,45173478038659-0,512016487369088i</v>
      </c>
      <c r="CW118" s="223" t="str">
        <f t="shared" ca="1" si="125"/>
        <v>-3,33924654126618+1,01294936404052i</v>
      </c>
      <c r="CX118" s="223" t="str">
        <f t="shared" ca="1" si="126"/>
        <v>-2,58555146042177+2,34340724650648i</v>
      </c>
      <c r="CY118" s="223" t="str">
        <f t="shared" ca="1" si="127"/>
        <v>-1,33537513281558+3,22388075649922i</v>
      </c>
      <c r="CZ118" s="223" t="str">
        <f t="shared" ca="1" si="128"/>
        <v>0,171221815684647+3,48530012585744i</v>
      </c>
      <c r="DA118" s="223" t="str">
        <f t="shared" ca="1" si="129"/>
        <v>1,64494050907144+3,07746723769466i</v>
      </c>
      <c r="DB118" s="223" t="str">
        <f t="shared" ca="1" si="130"/>
        <v>2,80279540036685+2,07869473977077i</v>
      </c>
      <c r="DC118" s="223" t="str">
        <f t="shared" ca="1" si="131"/>
        <v>3,42245355642295+0,680768339155185i</v>
      </c>
      <c r="DD118" s="223" t="str">
        <f t="shared" ca="1" si="132"/>
        <v>3,38492734207045-0,847880160383606i</v>
      </c>
      <c r="DE118" s="223" t="str">
        <f t="shared" ca="1" si="133"/>
        <v>2,69742259404191-2,2137175128323i</v>
      </c>
      <c r="DF118" s="223" t="str">
        <f t="shared" ca="1" si="134"/>
        <v>1,49195494601608-3,15447369881671i</v>
      </c>
      <c r="DG118" s="223" t="str">
        <f t="shared" ca="1" si="135"/>
        <v>3,67644815943392E-14-3,48950338550749i</v>
      </c>
      <c r="DH118" s="223" t="str">
        <f t="shared" ca="1" si="136"/>
        <v>-1,49195494601603-3,15447369881674i</v>
      </c>
      <c r="DI118" s="223" t="str">
        <f t="shared" ca="1" si="137"/>
        <v>-2,69742259404187-2,21371751283236i</v>
      </c>
      <c r="DJ118" s="223" t="str">
        <f t="shared" ca="1" si="138"/>
        <v>-3,38492734207043-0,84788016038368i</v>
      </c>
      <c r="DK118" s="223" t="str">
        <f t="shared" ca="1" si="139"/>
        <v>-3,42245355642296+0,68076833915514i</v>
      </c>
      <c r="DL118" s="223" t="str">
        <f t="shared" ca="1" si="140"/>
        <v>-2,80279540036689+2,07869473977071i</v>
      </c>
      <c r="DM118" s="223" t="str">
        <f t="shared" ca="1" si="141"/>
        <v>-1,64494050907149+3,07746723769464i</v>
      </c>
      <c r="DN118" s="223" t="str">
        <f t="shared" ca="1" si="142"/>
        <v>-0,171221815684374+3,48530012585745i</v>
      </c>
      <c r="DO118" s="223" t="str">
        <f t="shared" ca="1" si="143"/>
        <v>1,33537513281553+3,22388075649924i</v>
      </c>
      <c r="DP118" s="223" t="str">
        <f t="shared" ca="1" si="144"/>
        <v>2,58555146042174+2,34340724650652i</v>
      </c>
      <c r="DQ118" s="223" t="str">
        <f t="shared" ca="1" si="145"/>
        <v>3,33924654126626+1,01294936404025i</v>
      </c>
      <c r="DR118" s="223" t="str">
        <f t="shared" ca="1" si="146"/>
        <v>3,4517347803866-0,512016487369043i</v>
      </c>
      <c r="DS118" s="223" t="str">
        <f t="shared" ca="1" si="147"/>
        <v>2,9014160270763-1,93866420900913i</v>
      </c>
      <c r="DT118" s="223" t="str">
        <f t="shared" ca="1" si="148"/>
        <v>1,79396326636107-2,9930468884425i</v>
      </c>
      <c r="DU118" s="223" t="str">
        <f t="shared" ca="1" si="149"/>
        <v>0,342031143017813-3,47270047292797i</v>
      </c>
      <c r="DV118" s="223" t="str">
        <f t="shared" ca="1" si="150"/>
        <v>-1,17557828395533-3,28552120306062i</v>
      </c>
      <c r="DW118" s="223" t="str">
        <f t="shared" ca="1" si="151"/>
        <v>-2,46745150686566-2,46745150686586i</v>
      </c>
      <c r="DX118" s="223" t="str">
        <f t="shared" ca="1" si="152"/>
        <v>-3,28552120306062-1,1755782839553i</v>
      </c>
      <c r="DY118" s="223" t="str">
        <f t="shared" ca="1" si="153"/>
        <v>-3,47270047292797+0,342031143017867i</v>
      </c>
      <c r="DZ118" s="223" t="str">
        <f t="shared" ca="1" si="154"/>
        <v>-2,99304688844265+1,79396326636082i</v>
      </c>
      <c r="EA118" s="223" t="str">
        <f t="shared" ca="1" si="155"/>
        <v>-1,9386642090091+2,90141602707632i</v>
      </c>
      <c r="EB118" s="223" t="str">
        <f t="shared" ca="1" si="156"/>
        <v>-0,512016487368987+3,4517347803866i</v>
      </c>
      <c r="EC118" s="223" t="str">
        <f t="shared" ca="1" si="157"/>
        <v>1,01294936404029+3,33924654126625i</v>
      </c>
      <c r="ED118" s="223" t="str">
        <f t="shared" ca="1" si="158"/>
        <v>2,34340724650656+2,5855514604217i</v>
      </c>
      <c r="EE118" s="223" t="str">
        <f t="shared" ca="1" si="159"/>
        <v>3,22388075649926+1,33537513281548i</v>
      </c>
      <c r="EF118" s="223" t="str">
        <f t="shared" ca="1" si="160"/>
        <v>3,48530012585745-0,171221815684403i</v>
      </c>
      <c r="EG118" s="223" t="str">
        <f t="shared" ca="1" si="161"/>
        <v>3,07746723769461-1,64494050907153i</v>
      </c>
      <c r="EH118" s="223" t="str">
        <f t="shared" ca="1" si="162"/>
        <v>2,07869473977068-2,80279540036691i</v>
      </c>
      <c r="EI118" s="223" t="str">
        <f t="shared" ca="1" si="163"/>
        <v>0,680768339155084-3,42245355642297i</v>
      </c>
      <c r="EJ118" s="223" t="str">
        <f t="shared" ca="1" si="164"/>
        <v>-0,847880160383707-3,38492734207042i</v>
      </c>
      <c r="EK118" s="223" t="str">
        <f t="shared" ca="1" si="165"/>
        <v>-2,21371751283211-2,69742259404207i</v>
      </c>
      <c r="EL118" s="223" t="str">
        <f t="shared" ca="1" si="166"/>
        <v>-3,15447369881676-1,49195494601598i</v>
      </c>
      <c r="EM118" s="223" t="str">
        <f t="shared" ca="1" si="167"/>
        <v>-3,48950338550749+6,66879510334035E-14i</v>
      </c>
      <c r="EN118" s="223"/>
      <c r="EO118" s="223"/>
      <c r="EP118" s="223"/>
    </row>
    <row r="119" spans="1:146" ht="15.75" thickBot="1">
      <c r="A119" s="257">
        <f t="shared" si="168"/>
        <v>3.7109375000000006E-4</v>
      </c>
      <c r="B119" s="256">
        <v>19</v>
      </c>
      <c r="C119" s="230">
        <f t="shared" si="169"/>
        <v>3800</v>
      </c>
      <c r="D119" s="229">
        <f t="shared" si="170"/>
        <v>23876.104167282429</v>
      </c>
      <c r="E119" s="229" t="str">
        <f t="shared" si="171"/>
        <v>23876.1041672824i</v>
      </c>
      <c r="F119" s="229" t="str">
        <f t="shared" si="172"/>
        <v>-2,29284076778661E-30+3,00096013824995E-28i</v>
      </c>
      <c r="G119" s="229" t="str">
        <f t="shared" si="173"/>
        <v>-2,32022868183746+0,587791266077183i</v>
      </c>
      <c r="H119" s="229" t="str">
        <f t="shared" si="38"/>
        <v>1,00000000093908E-13-1,30883999253196E-11i</v>
      </c>
      <c r="I119" s="229" t="str">
        <f t="shared" si="174"/>
        <v>-1,00000000093908E-13+1,30883999253196E-11i</v>
      </c>
      <c r="J119" s="255" t="str">
        <f ca="1">IMPRODUCT(1/N_FFT2,AH100)</f>
        <v>0,121567351395283+0,000976879275011672i</v>
      </c>
      <c r="K119" s="254" t="str">
        <f t="shared" ca="1" si="175"/>
        <v>-2,49425217810535E-14+1,59102442499573E-12i</v>
      </c>
      <c r="N119" s="246">
        <f t="shared" ca="1" si="176"/>
        <v>4.5106099886978015</v>
      </c>
      <c r="O119" s="223">
        <f t="shared" ca="1" si="39"/>
        <v>-3.4893900113021989</v>
      </c>
      <c r="P119" s="223" t="str">
        <f t="shared" ca="1" si="40"/>
        <v>-3,11680795444402+1,56886928266509i</v>
      </c>
      <c r="Q119" s="223" t="str">
        <f t="shared" ca="1" si="41"/>
        <v>-2,07862720283556+2,80270433735126i</v>
      </c>
      <c r="R119" s="223" t="str">
        <f t="shared" ca="1" si="42"/>
        <v>-0,596552706953569+3,43801796371135i</v>
      </c>
      <c r="S119" s="223" t="str">
        <f t="shared" ca="1" si="43"/>
        <v>1,01291645324581+3,33913804891614i</v>
      </c>
      <c r="T119" s="223" t="str">
        <f t="shared" ca="1" si="44"/>
        <v>2,40607588919339+2,52718053696561i</v>
      </c>
      <c r="U119" s="223" t="str">
        <f t="shared" ca="1" si="45"/>
        <v>3,2854144562505+1,17554008933587i</v>
      </c>
      <c r="V119" s="223" t="str">
        <f t="shared" ca="1" si="46"/>
        <v>3,4631481744506-0,427138587316888i</v>
      </c>
      <c r="W119" s="223" t="str">
        <f t="shared" ca="1" si="47"/>
        <v>2,90132175986981-1,93860122167544i</v>
      </c>
      <c r="X119" s="223" t="str">
        <f t="shared" ca="1" si="48"/>
        <v>1,71991402855553-3,03607285573871i</v>
      </c>
      <c r="Y119" s="223" t="str">
        <f t="shared" ca="1" si="49"/>
        <v>0,171216252675919-3,48518688821635i</v>
      </c>
      <c r="Z119" s="223" t="str">
        <f t="shared" ca="1" si="50"/>
        <v>-1,41404499325598-3,19003438978693i</v>
      </c>
      <c r="AA119" s="223" t="str">
        <f t="shared" ca="1" si="51"/>
        <v>-2,69733495459612-2,21364558899782i</v>
      </c>
      <c r="AB119" s="223" t="str">
        <f t="shared" ca="1" si="52"/>
        <v>-3,40460526656272-0,76452967886732i</v>
      </c>
      <c r="AC119" s="223" t="str">
        <f t="shared" ca="1" si="53"/>
        <v>-3,384817365548+0,847852612698864i</v>
      </c>
      <c r="AD119" s="223" t="str">
        <f t="shared" ca="1" si="54"/>
        <v>-2,6421969854694+2,27917479385676i</v>
      </c>
      <c r="AE119" s="223" t="str">
        <f t="shared" ca="1" si="55"/>
        <v>-1,33533174638558+3,22377601239143i</v>
      </c>
      <c r="AF119" s="223" t="str">
        <f t="shared" ca="1" si="56"/>
        <v>0,25669545341047+3,47993535790163i</v>
      </c>
      <c r="AG119" s="223" t="str">
        <f t="shared" ca="1" si="57"/>
        <v>1,79390498037088+2,99294964414306i</v>
      </c>
      <c r="AH119" s="223" t="str">
        <f t="shared" ca="1" si="58"/>
        <v>2,94802359159537+1,8668153509045i</v>
      </c>
      <c r="AI119" s="223" t="str">
        <f t="shared" ca="1" si="59"/>
        <v>3,47258764465047+0,342020030402369i</v>
      </c>
      <c r="AJ119" s="223" t="str">
        <f t="shared" ca="1" si="60"/>
        <v>3,25557575287082-1,25581414560241i</v>
      </c>
      <c r="AK119" s="223" t="str">
        <f t="shared" ca="1" si="61"/>
        <v>2,34333110904365-2,58546745567679i</v>
      </c>
      <c r="AL119" s="223" t="str">
        <f t="shared" ca="1" si="62"/>
        <v>0,930664831819789-3,36299057711874i</v>
      </c>
      <c r="AM119" s="223" t="str">
        <f t="shared" ca="1" si="63"/>
        <v>-0,680746220944677-3,42234236067128i</v>
      </c>
      <c r="AN119" s="223" t="str">
        <f t="shared" ca="1" si="64"/>
        <v>-2,14678296680968-2,750848150006i</v>
      </c>
      <c r="AO119" s="223" t="str">
        <f t="shared" ca="1" si="65"/>
        <v>-3,15437120974907-1,49190647229703i</v>
      </c>
      <c r="AP119" s="223" t="str">
        <f t="shared" ca="1" si="66"/>
        <v>-3,48833907226915+0,0856339176727809i</v>
      </c>
      <c r="AQ119" s="223" t="str">
        <f t="shared" ca="1" si="67"/>
        <v>-3,07736725057212+1,64488706484116i</v>
      </c>
      <c r="AR119" s="223" t="str">
        <f t="shared" ca="1" si="68"/>
        <v>-3,07736725057212+1,64488706484116i</v>
      </c>
      <c r="AS119" s="223" t="str">
        <f t="shared" ca="1" si="69"/>
        <v>-0,511999851918337+3,45162263328585i</v>
      </c>
      <c r="AT119" s="223" t="str">
        <f t="shared" ca="1" si="70"/>
        <v>1,09455793167584+3,31327414881127i</v>
      </c>
      <c r="AU119" s="223" t="str">
        <f t="shared" ca="1" si="71"/>
        <v>2,46737133919634+2,46737133919643i</v>
      </c>
      <c r="AV119" s="223" t="str">
        <f t="shared" ca="1" si="72"/>
        <v>3,31327414881135+1,09455793167562i</v>
      </c>
      <c r="AW119" s="223" t="str">
        <f t="shared" ca="1" si="73"/>
        <v>3,45162263328587-0,511999851918218i</v>
      </c>
      <c r="AX119" s="223" t="str">
        <f t="shared" ca="1" si="74"/>
        <v>2,85287228040355-2,00921935155935i</v>
      </c>
      <c r="AY119" s="223" t="str">
        <f t="shared" ca="1" si="75"/>
        <v>1,64488706484096-3,07736725057223i</v>
      </c>
      <c r="AZ119" s="223" t="str">
        <f t="shared" ca="1" si="76"/>
        <v>0,0856339176729027-3,48833907226914i</v>
      </c>
      <c r="BA119" s="223" t="str">
        <f t="shared" ca="1" si="77"/>
        <v>-1,49190647229692-3,15437120974912i</v>
      </c>
      <c r="BB119" s="223" t="str">
        <f t="shared" ca="1" si="78"/>
        <v>-2,75084815000613-2,1467829668095i</v>
      </c>
      <c r="BC119" s="223" t="str">
        <f t="shared" ca="1" si="79"/>
        <v>-3,42234236067126-0,680746220944796i</v>
      </c>
      <c r="BD119" s="223" t="str">
        <f t="shared" ca="1" si="80"/>
        <v>-3,36299057711877+0,930664831819667i</v>
      </c>
      <c r="BE119" s="223" t="str">
        <f t="shared" ca="1" si="81"/>
        <v>-2,58546745567664+2,34333110904382i</v>
      </c>
      <c r="BF119" s="223" t="str">
        <f t="shared" ca="1" si="82"/>
        <v>-1,25581414560243+3,25557575287082i</v>
      </c>
      <c r="BG119" s="223" t="str">
        <f t="shared" ca="1" si="83"/>
        <v>0,342020030402241+3,47258764465049i</v>
      </c>
      <c r="BH119" s="223" t="str">
        <f t="shared" ca="1" si="84"/>
        <v>1,86681535090457+2,94802359159533i</v>
      </c>
      <c r="BI119" s="223" t="str">
        <f t="shared" ca="1" si="85"/>
        <v>2,99294964414305+1,7939049803709i</v>
      </c>
      <c r="BJ119" s="223" t="str">
        <f t="shared" ca="1" si="86"/>
        <v>3,47993535790162+0,256695453410626i</v>
      </c>
      <c r="BK119" s="223" t="str">
        <f t="shared" ca="1" si="87"/>
        <v>3,2237760123914-1,33533174638566i</v>
      </c>
      <c r="BL119" s="223" t="str">
        <f t="shared" ca="1" si="88"/>
        <v>2,27917479385679-2,64219698546936i</v>
      </c>
      <c r="BM119" s="223" t="str">
        <f t="shared" ca="1" si="89"/>
        <v>0,847852612699018-3,38481736554796i</v>
      </c>
      <c r="BN119" s="223" t="str">
        <f t="shared" ca="1" si="90"/>
        <v>-0,764529678867362-3,40460526656271i</v>
      </c>
      <c r="BO119" s="223" t="str">
        <f t="shared" ca="1" si="91"/>
        <v>-2,21364558899778-2,69733495459615i</v>
      </c>
      <c r="BP119" s="223" t="str">
        <f t="shared" ca="1" si="92"/>
        <v>-3,19003438978685-1,41404499325615i</v>
      </c>
      <c r="BQ119" s="223" t="str">
        <f t="shared" ca="1" si="93"/>
        <v>-3,48518688821635+0,171216252675973i</v>
      </c>
      <c r="BR119" s="223" t="str">
        <f t="shared" ca="1" si="94"/>
        <v>-3,03607285573876+1,71991402855545i</v>
      </c>
      <c r="BS119" s="223" t="str">
        <f t="shared" ca="1" si="95"/>
        <v>-1,9386012216753+2,9013217598699i</v>
      </c>
      <c r="BT119" s="223" t="str">
        <f t="shared" ca="1" si="96"/>
        <v>-0,427138587316871+3,4631481744506i</v>
      </c>
      <c r="BU119" s="223" t="str">
        <f t="shared" ca="1" si="97"/>
        <v>1,17554008933579+3,28541445625053i</v>
      </c>
      <c r="BV119" s="223" t="str">
        <f t="shared" ca="1" si="98"/>
        <v>2,5271805369657+2,4060758891933i</v>
      </c>
      <c r="BW119" s="223" t="str">
        <f t="shared" ca="1" si="99"/>
        <v>3,33913804891615+1,01291645324579i</v>
      </c>
      <c r="BX119" s="223" t="str">
        <f t="shared" ca="1" si="100"/>
        <v>3,43801796371137-0,596552706953451i</v>
      </c>
      <c r="BY119" s="223" t="str">
        <f t="shared" ca="1" si="101"/>
        <v>2,80270433735119-2,07862720283566i</v>
      </c>
      <c r="BZ119" s="223" t="str">
        <f t="shared" ca="1" si="102"/>
        <v>1,56886928266509-3,11680795444401i</v>
      </c>
      <c r="CA119" s="223" t="str">
        <f t="shared" ca="1" si="103"/>
        <v>1,21830904168194E-13-3,4893900113022i</v>
      </c>
      <c r="CB119" s="223" t="str">
        <f t="shared" ca="1" si="104"/>
        <v>-1,56886928266517-3,11680795444398i</v>
      </c>
      <c r="CC119" s="223" t="str">
        <f t="shared" ca="1" si="105"/>
        <v>-2,80270433735125-2,07862720283558i</v>
      </c>
      <c r="CD119" s="223" t="str">
        <f t="shared" ca="1" si="106"/>
        <v>-3,43801796371133-0,596552706953692i</v>
      </c>
      <c r="CE119" s="223" t="str">
        <f t="shared" ca="1" si="107"/>
        <v>-3,33913804891611+1,01291645324589i</v>
      </c>
      <c r="CF119" s="223" t="str">
        <f t="shared" ca="1" si="108"/>
        <v>-2,52718053696564+2,40607588919336i</v>
      </c>
      <c r="CG119" s="223" t="str">
        <f t="shared" ca="1" si="109"/>
        <v>-1,17554008933601+3,28541445625045i</v>
      </c>
      <c r="CH119" s="223" t="str">
        <f t="shared" ca="1" si="110"/>
        <v>0,427138587316975+3,46314817445059i</v>
      </c>
      <c r="CI119" s="223" t="str">
        <f t="shared" ca="1" si="111"/>
        <v>1,93860122167539+2,90132175986984i</v>
      </c>
      <c r="CJ119" s="223" t="str">
        <f t="shared" ca="1" si="112"/>
        <v>3,03607285573863+1,71991402855568i</v>
      </c>
      <c r="CK119" s="223" t="str">
        <f t="shared" ca="1" si="113"/>
        <v>3,48518688821635+0,171216252675858i</v>
      </c>
      <c r="CL119" s="223" t="str">
        <f t="shared" ca="1" si="114"/>
        <v>3,19003438978695-1,41404499325593i</v>
      </c>
      <c r="CM119" s="223" t="str">
        <f t="shared" ca="1" si="115"/>
        <v>2,2136455889977-2,69733495459622i</v>
      </c>
      <c r="CN119" s="223" t="str">
        <f t="shared" ca="1" si="116"/>
        <v>0,764529678867275-3,40460526656273i</v>
      </c>
      <c r="CO119" s="223" t="str">
        <f t="shared" ca="1" si="117"/>
        <v>-0,84785261269877-3,38481736554802i</v>
      </c>
      <c r="CP119" s="223" t="str">
        <f t="shared" ca="1" si="118"/>
        <v>-2,27917479385688-2,64219698546929i</v>
      </c>
      <c r="CQ119" s="223" t="str">
        <f t="shared" ca="1" si="119"/>
        <v>-3,22377601239144-1,33533174638556i</v>
      </c>
      <c r="CR119" s="223" t="str">
        <f t="shared" ca="1" si="120"/>
        <v>-3,47993535790164+0,256695453410383i</v>
      </c>
      <c r="CS119" s="223" t="str">
        <f t="shared" ca="1" si="121"/>
        <v>-2,99294964414301+1,79390498037098i</v>
      </c>
      <c r="CT119" s="223" t="str">
        <f t="shared" ca="1" si="122"/>
        <v>-1,86681535090449+2,94802359159537i</v>
      </c>
      <c r="CU119" s="223" t="str">
        <f t="shared" ca="1" si="123"/>
        <v>-0,342020030402484+3,47258764465046i</v>
      </c>
      <c r="CV119" s="223" t="str">
        <f t="shared" ca="1" si="124"/>
        <v>1,25581414560253+3,25557575287078i</v>
      </c>
      <c r="CW119" s="223" t="str">
        <f t="shared" ca="1" si="125"/>
        <v>2,58546745567671+2,34333110904374i</v>
      </c>
      <c r="CX119" s="223" t="str">
        <f t="shared" ca="1" si="126"/>
        <v>3,3629905771187+0,930664831819915i</v>
      </c>
      <c r="CY119" s="223" t="str">
        <f t="shared" ca="1" si="127"/>
        <v>3,42234236067124-0,680746220944883i</v>
      </c>
      <c r="CZ119" s="223" t="str">
        <f t="shared" ca="1" si="128"/>
        <v>2,75084815000606-2,14678296680959i</v>
      </c>
      <c r="DA119" s="223" t="str">
        <f t="shared" ca="1" si="129"/>
        <v>1,49190647229714-3,15437120974901i</v>
      </c>
      <c r="DB119" s="223" t="str">
        <f t="shared" ca="1" si="130"/>
        <v>-0,085633917673006-3,48833907226914i</v>
      </c>
      <c r="DC119" s="223" t="str">
        <f t="shared" ca="1" si="131"/>
        <v>-1,64488706484104-3,07736725057218i</v>
      </c>
      <c r="DD119" s="223" t="str">
        <f t="shared" ca="1" si="132"/>
        <v>-2,85287228040341-2,00921935155956i</v>
      </c>
      <c r="DE119" s="223" t="str">
        <f t="shared" ca="1" si="133"/>
        <v>-3,45162263328589-0,51199985191811i</v>
      </c>
      <c r="DF119" s="223" t="str">
        <f t="shared" ca="1" si="134"/>
        <v>-3,31327414881131+1,09455793167572i</v>
      </c>
      <c r="DG119" s="223" t="str">
        <f t="shared" ca="1" si="135"/>
        <v>-2,46737133919652+2,46737133919625i</v>
      </c>
      <c r="DH119" s="223" t="str">
        <f t="shared" ca="1" si="136"/>
        <v>-1,09455793167575+3,3132741488113i</v>
      </c>
      <c r="DI119" s="223" t="str">
        <f t="shared" ca="1" si="137"/>
        <v>0,511999851918103+3,45162263328589i</v>
      </c>
      <c r="DJ119" s="223" t="str">
        <f t="shared" ca="1" si="138"/>
        <v>2,00921935155954+2,85287228040342i</v>
      </c>
      <c r="DK119" s="223" t="str">
        <f t="shared" ca="1" si="139"/>
        <v>3,07736725057217+1,64488706484107i</v>
      </c>
      <c r="DL119" s="223" t="str">
        <f t="shared" ca="1" si="140"/>
        <v>3,48833907226914+0,085633917673037i</v>
      </c>
      <c r="DM119" s="223" t="str">
        <f t="shared" ca="1" si="141"/>
        <v>3,15437120974903-1,49190647229711i</v>
      </c>
      <c r="DN119" s="223" t="str">
        <f t="shared" ca="1" si="142"/>
        <v>2,14678296680959-2,75084815000606i</v>
      </c>
      <c r="DO119" s="223" t="str">
        <f t="shared" ca="1" si="143"/>
        <v>0,680746220944915-3,42234236067124i</v>
      </c>
      <c r="DP119" s="223" t="str">
        <f t="shared" ca="1" si="144"/>
        <v>-0,930664831819883-3,36299057711871i</v>
      </c>
      <c r="DQ119" s="223" t="str">
        <f t="shared" ca="1" si="145"/>
        <v>-2,34333110904372-2,58546745567673i</v>
      </c>
      <c r="DR119" s="223" t="str">
        <f t="shared" ca="1" si="146"/>
        <v>-3,25557575287077-1,25581414560256i</v>
      </c>
      <c r="DS119" s="223" t="str">
        <f t="shared" ca="1" si="147"/>
        <v>-3,47258764465046+0,342020030402478i</v>
      </c>
      <c r="DT119" s="223" t="str">
        <f t="shared" ca="1" si="148"/>
        <v>-2,94802359159539+1,86681535090447i</v>
      </c>
      <c r="DU119" s="223" t="str">
        <f t="shared" ca="1" si="149"/>
        <v>-1,793904980371+2,99294964414299i</v>
      </c>
      <c r="DV119" s="223" t="str">
        <f t="shared" ca="1" si="150"/>
        <v>-0,256695453410414+3,47993535790164i</v>
      </c>
      <c r="DW119" s="223" t="str">
        <f t="shared" ca="1" si="151"/>
        <v>1,33533174638553+3,22377601239145i</v>
      </c>
      <c r="DX119" s="223" t="str">
        <f t="shared" ca="1" si="152"/>
        <v>2,64219698546928+2,27917479385689i</v>
      </c>
      <c r="DY119" s="223" t="str">
        <f t="shared" ca="1" si="153"/>
        <v>3,38481736554801+0,847852612698798i</v>
      </c>
      <c r="DZ119" s="223" t="str">
        <f t="shared" ca="1" si="154"/>
        <v>3,40460526656273-0,764529678867244i</v>
      </c>
      <c r="EA119" s="223" t="str">
        <f t="shared" ca="1" si="155"/>
        <v>2,69733495459602-2,21364558899794i</v>
      </c>
      <c r="EB119" s="223" t="str">
        <f t="shared" ca="1" si="156"/>
        <v>1,41404499325594-3,19003438978695i</v>
      </c>
      <c r="EC119" s="223" t="str">
        <f t="shared" ca="1" si="157"/>
        <v>-0,171216252675852-3,48518688821635i</v>
      </c>
      <c r="ED119" s="223" t="str">
        <f t="shared" ca="1" si="158"/>
        <v>-1,71991402855565-3,03607285573865i</v>
      </c>
      <c r="EE119" s="223" t="str">
        <f t="shared" ca="1" si="159"/>
        <v>-2,90132175986983-1,93860122167542i</v>
      </c>
      <c r="EF119" s="223" t="str">
        <f t="shared" ca="1" si="160"/>
        <v>-3,46314817445058-0,427138587317003i</v>
      </c>
      <c r="EG119" s="223" t="str">
        <f t="shared" ca="1" si="161"/>
        <v>-3,28541445625045+1,17554008933601i</v>
      </c>
      <c r="EH119" s="223" t="str">
        <f t="shared" ca="1" si="162"/>
        <v>-2,40607588919338+2,52718053696561i</v>
      </c>
      <c r="EI119" s="223" t="str">
        <f t="shared" ca="1" si="163"/>
        <v>-1,01291645324591+3,33913804891611i</v>
      </c>
      <c r="EJ119" s="223" t="str">
        <f t="shared" ca="1" si="164"/>
        <v>0,596552706953664+3,43801796371133i</v>
      </c>
      <c r="EK119" s="223" t="str">
        <f t="shared" ca="1" si="165"/>
        <v>2,07862720283555+2,80270433735127i</v>
      </c>
      <c r="EL119" s="223" t="str">
        <f t="shared" ca="1" si="166"/>
        <v>3,11680795444396+1,56886928266519i</v>
      </c>
      <c r="EM119" s="223" t="str">
        <f t="shared" ca="1" si="167"/>
        <v>3,4893900113022-1,03448693130659E-13i</v>
      </c>
      <c r="EN119" s="223"/>
      <c r="EO119" s="223"/>
      <c r="EP119" s="223"/>
    </row>
    <row r="120" spans="1:146" ht="15.75" thickBot="1">
      <c r="A120" s="257">
        <f t="shared" si="168"/>
        <v>3.9062500000000008E-4</v>
      </c>
      <c r="B120" s="256">
        <v>20</v>
      </c>
      <c r="C120" s="230">
        <f t="shared" si="169"/>
        <v>4000</v>
      </c>
      <c r="D120" s="229">
        <f t="shared" si="170"/>
        <v>25132.741228718343</v>
      </c>
      <c r="E120" s="229" t="str">
        <f t="shared" si="171"/>
        <v>25132.7412287183i</v>
      </c>
      <c r="F120" s="229" t="str">
        <f t="shared" si="172"/>
        <v>-2,06928868838115E-30+2,57294819853207E-28i</v>
      </c>
      <c r="G120" s="229" t="str">
        <f t="shared" si="173"/>
        <v>-2,30520977418699+0,614722606462127i</v>
      </c>
      <c r="H120" s="229" t="str">
        <f t="shared" si="38"/>
        <v>1,00000000084752E-13-1,24339799290537E-11i</v>
      </c>
      <c r="I120" s="229" t="str">
        <f t="shared" si="174"/>
        <v>-1,00000000084752E-13+1,24339799290537E-11i</v>
      </c>
      <c r="J120" s="255" t="str">
        <f ca="1">IMPRODUCT(1/N_FFT2,AI100)</f>
        <v>0,0155908113747768-0,0000464140988338332i</v>
      </c>
      <c r="K120" s="254" t="str">
        <f t="shared" ca="1" si="175"/>
        <v>-9,81969165474035E-16+1,93860477121524E-13i</v>
      </c>
      <c r="N120" s="246">
        <f t="shared" ca="1" si="176"/>
        <v>4.5107320934674719</v>
      </c>
      <c r="O120" s="223">
        <f t="shared" ca="1" si="39"/>
        <v>-3.4892679065325281</v>
      </c>
      <c r="P120" s="223" t="str">
        <f t="shared" ca="1" si="40"/>
        <v>-3,07725956377931+1,64482950505111i</v>
      </c>
      <c r="Q120" s="223" t="str">
        <f t="shared" ca="1" si="41"/>
        <v>-1,9385333839001+2,90122023346431i</v>
      </c>
      <c r="R120" s="223" t="str">
        <f t="shared" ca="1" si="42"/>
        <v>-0,342008062042015+3,47246612784864i</v>
      </c>
      <c r="S120" s="223" t="str">
        <f t="shared" ca="1" si="43"/>
        <v>1,33528501891322+3,22366320229391i</v>
      </c>
      <c r="T120" s="223" t="str">
        <f t="shared" ca="1" si="44"/>
        <v>2,69724056633277+2,21356812655197i</v>
      </c>
      <c r="U120" s="223" t="str">
        <f t="shared" ca="1" si="45"/>
        <v>3,4222226021105+0,680722399485975i</v>
      </c>
      <c r="V120" s="223" t="str">
        <f t="shared" ca="1" si="46"/>
        <v>3,33902120193686-1,01288100810216i</v>
      </c>
      <c r="W120" s="223" t="str">
        <f t="shared" ca="1" si="47"/>
        <v>2,46728499808574-2,46728499808573i</v>
      </c>
      <c r="X120" s="223" t="str">
        <f t="shared" ca="1" si="48"/>
        <v>1,01288100810214-3,33902120193686i</v>
      </c>
      <c r="Y120" s="223" t="str">
        <f t="shared" ca="1" si="49"/>
        <v>-0,680722399485968-3,4222226021105i</v>
      </c>
      <c r="Z120" s="223" t="str">
        <f t="shared" ca="1" si="50"/>
        <v>-2,21356812655199-2,69724056633275i</v>
      </c>
      <c r="AA120" s="223" t="str">
        <f t="shared" ca="1" si="51"/>
        <v>-3,22366320229391-1,33528501891323i</v>
      </c>
      <c r="AB120" s="223" t="str">
        <f t="shared" ca="1" si="52"/>
        <v>-3,47246612784864+0,342008062042038i</v>
      </c>
      <c r="AC120" s="223" t="str">
        <f t="shared" ca="1" si="53"/>
        <v>-2,90122023346432+1,93853338390009i</v>
      </c>
      <c r="AD120" s="223" t="str">
        <f t="shared" ca="1" si="54"/>
        <v>-1,64482950505111+3,07725956377931i</v>
      </c>
      <c r="AE120" s="223" t="str">
        <f t="shared" ca="1" si="55"/>
        <v>-1,03659951615159E-14+3,48926790653253i</v>
      </c>
      <c r="AF120" s="223" t="str">
        <f t="shared" ca="1" si="56"/>
        <v>1,64482950505112+3,0772595637793i</v>
      </c>
      <c r="AG120" s="223" t="str">
        <f t="shared" ca="1" si="57"/>
        <v>2,90122023346431+1,93853338390011i</v>
      </c>
      <c r="AH120" s="223" t="str">
        <f t="shared" ca="1" si="58"/>
        <v>3,47246612784864+0,342008062042025i</v>
      </c>
      <c r="AI120" s="223" t="str">
        <f t="shared" ca="1" si="59"/>
        <v>3,22366320229391-1,33528501891321i</v>
      </c>
      <c r="AJ120" s="223" t="str">
        <f t="shared" ca="1" si="60"/>
        <v>2,213568126552-2,69724056633274i</v>
      </c>
      <c r="AK120" s="223" t="str">
        <f t="shared" ca="1" si="61"/>
        <v>0,680722399486021-3,42222260211049i</v>
      </c>
      <c r="AL120" s="223" t="str">
        <f t="shared" ca="1" si="62"/>
        <v>-1,01288100810208-3,33902120193688i</v>
      </c>
      <c r="AM120" s="223" t="str">
        <f t="shared" ca="1" si="63"/>
        <v>-2,46728499808568-2,4672849980858i</v>
      </c>
      <c r="AN120" s="223" t="str">
        <f t="shared" ca="1" si="64"/>
        <v>-3,33902120193683-1,01288100810225i</v>
      </c>
      <c r="AO120" s="223" t="str">
        <f t="shared" ca="1" si="65"/>
        <v>-3,42222260211052+0,680722399485853i</v>
      </c>
      <c r="AP120" s="223" t="str">
        <f t="shared" ca="1" si="66"/>
        <v>-2,69724056633284+2,21356812655187i</v>
      </c>
      <c r="AQ120" s="223" t="str">
        <f t="shared" ca="1" si="67"/>
        <v>-1,33528501891337+3,22366320229385i</v>
      </c>
      <c r="AR120" s="223" t="str">
        <f t="shared" ca="1" si="68"/>
        <v>-1,33528501891337+3,22366320229385i</v>
      </c>
      <c r="AS120" s="223" t="str">
        <f t="shared" ca="1" si="69"/>
        <v>1,93853338390022+2,90122023346423i</v>
      </c>
      <c r="AT120" s="223" t="str">
        <f t="shared" ca="1" si="70"/>
        <v>3,07725956377937+1,644829505051i</v>
      </c>
      <c r="AU120" s="223" t="str">
        <f t="shared" ca="1" si="71"/>
        <v>3,48926790653253-1,15628077702883E-13i</v>
      </c>
      <c r="AV120" s="223" t="str">
        <f t="shared" ca="1" si="72"/>
        <v>3,07725956377926-1,64482950505121i</v>
      </c>
      <c r="AW120" s="223" t="str">
        <f t="shared" ca="1" si="73"/>
        <v>1,93853338390003-2,90122023346436i</v>
      </c>
      <c r="AX120" s="223" t="str">
        <f t="shared" ca="1" si="74"/>
        <v>0,342008062041964-3,47246612784865i</v>
      </c>
      <c r="AY120" s="223" t="str">
        <f t="shared" ca="1" si="75"/>
        <v>-1,33528501891327-3,22366320229389i</v>
      </c>
      <c r="AZ120" s="223" t="str">
        <f t="shared" ca="1" si="76"/>
        <v>-2,69724056633278-2,21356812655196i</v>
      </c>
      <c r="BA120" s="223" t="str">
        <f t="shared" ca="1" si="77"/>
        <v>-3,4222226021105-0,680722399485961i</v>
      </c>
      <c r="BB120" s="223" t="str">
        <f t="shared" ca="1" si="78"/>
        <v>-3,33902120193686+1,01288100810214i</v>
      </c>
      <c r="BC120" s="223" t="str">
        <f t="shared" ca="1" si="79"/>
        <v>-2,46728499808575+2,46728499808572i</v>
      </c>
      <c r="BD120" s="223" t="str">
        <f t="shared" ca="1" si="80"/>
        <v>-1,01288100810219+3,33902120193685i</v>
      </c>
      <c r="BE120" s="223" t="str">
        <f t="shared" ca="1" si="81"/>
        <v>0,680722399485912+3,42222260211051i</v>
      </c>
      <c r="BF120" s="223" t="str">
        <f t="shared" ca="1" si="82"/>
        <v>2,21356812655192+2,69724056633281i</v>
      </c>
      <c r="BG120" s="223" t="str">
        <f t="shared" ca="1" si="83"/>
        <v>3,22366320229387+1,33528501891331i</v>
      </c>
      <c r="BH120" s="223" t="str">
        <f t="shared" ca="1" si="84"/>
        <v>3,47246612784865-0,342008062041916i</v>
      </c>
      <c r="BI120" s="223" t="str">
        <f t="shared" ca="1" si="85"/>
        <v>2,90122023346439-1,93853338389998i</v>
      </c>
      <c r="BJ120" s="223" t="str">
        <f t="shared" ca="1" si="86"/>
        <v>1,64482950505125-3,07725956377924i</v>
      </c>
      <c r="BK120" s="223" t="str">
        <f t="shared" ca="1" si="87"/>
        <v>1,70557145965597E-13-3,48926790653253i</v>
      </c>
      <c r="BL120" s="223" t="str">
        <f t="shared" ca="1" si="88"/>
        <v>-1,64482950505125-3,07725956377923i</v>
      </c>
      <c r="BM120" s="223" t="str">
        <f t="shared" ca="1" si="89"/>
        <v>-2,90122023346439-1,93853338389998i</v>
      </c>
      <c r="BN120" s="223" t="str">
        <f t="shared" ca="1" si="90"/>
        <v>-3,47246612784865-0,34200806204191i</v>
      </c>
      <c r="BO120" s="223" t="str">
        <f t="shared" ca="1" si="91"/>
        <v>-3,22366320229387+1,33528501891331i</v>
      </c>
      <c r="BP120" s="223" t="str">
        <f t="shared" ca="1" si="92"/>
        <v>-2,21356812655191+2,69724056633281i</v>
      </c>
      <c r="BQ120" s="223" t="str">
        <f t="shared" ca="1" si="93"/>
        <v>-0,680722399485906+3,42222260211051i</v>
      </c>
      <c r="BR120" s="223" t="str">
        <f t="shared" ca="1" si="94"/>
        <v>1,0128810081022+3,33902120193685i</v>
      </c>
      <c r="BS120" s="223" t="str">
        <f t="shared" ca="1" si="95"/>
        <v>2,46728499808576+2,46728499808572i</v>
      </c>
      <c r="BT120" s="223" t="str">
        <f t="shared" ca="1" si="96"/>
        <v>3,33902120193686+1,01288100810214i</v>
      </c>
      <c r="BU120" s="223" t="str">
        <f t="shared" ca="1" si="97"/>
        <v>3,4222226021105-0,680722399485968i</v>
      </c>
      <c r="BV120" s="223" t="str">
        <f t="shared" ca="1" si="98"/>
        <v>2,69724056633277-2,21356812655196i</v>
      </c>
      <c r="BW120" s="223" t="str">
        <f t="shared" ca="1" si="99"/>
        <v>1,33528501891326-3,22366320229389i</v>
      </c>
      <c r="BX120" s="223" t="str">
        <f t="shared" ca="1" si="100"/>
        <v>-0,34200806204197-3,47246612784865i</v>
      </c>
      <c r="BY120" s="223" t="str">
        <f t="shared" ca="1" si="101"/>
        <v>-1,93853338390003-2,90122023346436i</v>
      </c>
      <c r="BZ120" s="223" t="str">
        <f t="shared" ca="1" si="102"/>
        <v>-3,07725956377926-1,6448295050512i</v>
      </c>
      <c r="CA120" s="223" t="str">
        <f t="shared" ca="1" si="103"/>
        <v>-3,48926790653253-1,1584219956929E-13i</v>
      </c>
      <c r="CB120" s="223" t="str">
        <f t="shared" ca="1" si="104"/>
        <v>-3,07725956377937+1,644829505051i</v>
      </c>
      <c r="CC120" s="223" t="str">
        <f t="shared" ca="1" si="105"/>
        <v>-1,93853338390021+2,90122023346424i</v>
      </c>
      <c r="CD120" s="223" t="str">
        <f t="shared" ca="1" si="106"/>
        <v>-0,342008062042188+3,47246612784863i</v>
      </c>
      <c r="CE120" s="223" t="str">
        <f t="shared" ca="1" si="107"/>
        <v>1,33528501891338+3,22366320229384i</v>
      </c>
      <c r="CF120" s="223" t="str">
        <f t="shared" ca="1" si="108"/>
        <v>2,69724056633286+2,21356812655186i</v>
      </c>
      <c r="CG120" s="223" t="str">
        <f t="shared" ca="1" si="109"/>
        <v>3,42222260211052+0,680722399485843i</v>
      </c>
      <c r="CH120" s="223" t="str">
        <f t="shared" ca="1" si="110"/>
        <v>3,33902120193682-1,01288100810226i</v>
      </c>
      <c r="CI120" s="223" t="str">
        <f t="shared" ca="1" si="111"/>
        <v>2,46728499808567-2,46728499808581i</v>
      </c>
      <c r="CJ120" s="223" t="str">
        <f t="shared" ca="1" si="112"/>
        <v>1,01288100810207-3,33902120193688i</v>
      </c>
      <c r="CK120" s="223" t="str">
        <f t="shared" ca="1" si="113"/>
        <v>-0,680722399486031-3,42222260211049i</v>
      </c>
      <c r="CL120" s="223" t="str">
        <f t="shared" ca="1" si="114"/>
        <v>-2,21356812655201-2,69724056633273i</v>
      </c>
      <c r="CM120" s="223" t="str">
        <f t="shared" ca="1" si="115"/>
        <v>-3,22366320229392-1,3352850189132i</v>
      </c>
      <c r="CN120" s="223" t="str">
        <f t="shared" ca="1" si="116"/>
        <v>-3,47246612784864+0,342008062042037i</v>
      </c>
      <c r="CO120" s="223" t="str">
        <f t="shared" ca="1" si="117"/>
        <v>-2,90122023346432+1,93853338390008i</v>
      </c>
      <c r="CP120" s="223" t="str">
        <f t="shared" ca="1" si="118"/>
        <v>-1,64482950505114+3,07725956377929i</v>
      </c>
      <c r="CQ120" s="223" t="str">
        <f t="shared" ca="1" si="119"/>
        <v>-4,87308833524451E-14+3,48926790653253i</v>
      </c>
      <c r="CR120" s="223" t="str">
        <f t="shared" ca="1" si="120"/>
        <v>1,64482950505106+3,07725956377934i</v>
      </c>
      <c r="CS120" s="223" t="str">
        <f t="shared" ca="1" si="121"/>
        <v>2,90122023346427+1,93853338390017i</v>
      </c>
      <c r="CT120" s="223" t="str">
        <f t="shared" ca="1" si="122"/>
        <v>3,47246612784863+0,342008062042134i</v>
      </c>
      <c r="CU120" s="223" t="str">
        <f t="shared" ca="1" si="123"/>
        <v>3,22366320229395-1,33528501891311i</v>
      </c>
      <c r="CV120" s="223" t="str">
        <f t="shared" ca="1" si="124"/>
        <v>2,21356812655209-2,69724056633267i</v>
      </c>
      <c r="CW120" s="223" t="str">
        <f t="shared" ca="1" si="125"/>
        <v>0,680722399486129-3,42222260211047i</v>
      </c>
      <c r="CX120" s="223" t="str">
        <f t="shared" ca="1" si="126"/>
        <v>-1,01288100810231-3,33902120193681i</v>
      </c>
      <c r="CY120" s="223" t="str">
        <f t="shared" ca="1" si="127"/>
        <v>-2,46728499808585-2,46728499808563i</v>
      </c>
      <c r="CZ120" s="223" t="str">
        <f t="shared" ca="1" si="128"/>
        <v>-3,3390212019369-1,01288100810202i</v>
      </c>
      <c r="DA120" s="223" t="str">
        <f t="shared" ca="1" si="129"/>
        <v>-3,42222260211048+0,680722399486087i</v>
      </c>
      <c r="DB120" s="223" t="str">
        <f t="shared" ca="1" si="130"/>
        <v>-2,69724056633269+2,21356812655205i</v>
      </c>
      <c r="DC120" s="223" t="str">
        <f t="shared" ca="1" si="131"/>
        <v>-1,33528501891315+3,22366320229394i</v>
      </c>
      <c r="DD120" s="223" t="str">
        <f t="shared" ca="1" si="132"/>
        <v>0,342008062042092+3,47246612784864i</v>
      </c>
      <c r="DE120" s="223" t="str">
        <f t="shared" ca="1" si="133"/>
        <v>1,93853338390013+2,90122023346429i</v>
      </c>
      <c r="DF120" s="223" t="str">
        <f t="shared" ca="1" si="134"/>
        <v>3,07725956377932+1,64482950505109i</v>
      </c>
      <c r="DG120" s="223" t="str">
        <f t="shared" ca="1" si="135"/>
        <v>3,48926790653253-5,98406304386185E-15i</v>
      </c>
      <c r="DH120" s="223" t="str">
        <f t="shared" ca="1" si="136"/>
        <v>3,07725956377931-1,6448295050511i</v>
      </c>
      <c r="DI120" s="223" t="str">
        <f t="shared" ca="1" si="137"/>
        <v>1,93853338390012-2,9012202334643i</v>
      </c>
      <c r="DJ120" s="223" t="str">
        <f t="shared" ca="1" si="138"/>
        <v>0,342008062042079-3,47246612784864i</v>
      </c>
      <c r="DK120" s="223" t="str">
        <f t="shared" ca="1" si="139"/>
        <v>-1,33528501891316-3,22366320229393i</v>
      </c>
      <c r="DL120" s="223" t="str">
        <f t="shared" ca="1" si="140"/>
        <v>-2,6972405663327-2,21356812655204i</v>
      </c>
      <c r="DM120" s="223" t="str">
        <f t="shared" ca="1" si="141"/>
        <v>-3,42222260211048-0,680722399486073i</v>
      </c>
      <c r="DN120" s="223" t="str">
        <f t="shared" ca="1" si="142"/>
        <v>-3,33902120193689+1,01288100810203i</v>
      </c>
      <c r="DO120" s="223" t="str">
        <f t="shared" ca="1" si="143"/>
        <v>-2,46728499808584+2,46728499808564i</v>
      </c>
      <c r="DP120" s="223" t="str">
        <f t="shared" ca="1" si="144"/>
        <v>-1,0128810081023+3,33902120193681i</v>
      </c>
      <c r="DQ120" s="223" t="str">
        <f t="shared" ca="1" si="145"/>
        <v>0,680722399485801+3,42222260211053i</v>
      </c>
      <c r="DR120" s="223" t="str">
        <f t="shared" ca="1" si="146"/>
        <v>2,21356812655183+2,69724056633288i</v>
      </c>
      <c r="DS120" s="223" t="str">
        <f t="shared" ca="1" si="147"/>
        <v>3,22366320229396+1,33528501891309i</v>
      </c>
      <c r="DT120" s="223" t="str">
        <f t="shared" ca="1" si="148"/>
        <v>3,47246612784863-0,342008062042146i</v>
      </c>
      <c r="DU120" s="223" t="str">
        <f t="shared" ca="1" si="149"/>
        <v>2,90122023346426-1,93853338390018i</v>
      </c>
      <c r="DV120" s="223" t="str">
        <f t="shared" ca="1" si="150"/>
        <v>1,64482950505105-3,07725956377934i</v>
      </c>
      <c r="DW120" s="223" t="str">
        <f t="shared" ca="1" si="151"/>
        <v>-6,0699009440169E-14-3,48926790653253i</v>
      </c>
      <c r="DX120" s="223" t="str">
        <f t="shared" ca="1" si="152"/>
        <v>-1,64482950505115-3,07725956377928i</v>
      </c>
      <c r="DY120" s="223" t="str">
        <f t="shared" ca="1" si="153"/>
        <v>-2,90122023346433-1,93853338390008i</v>
      </c>
      <c r="DZ120" s="223" t="str">
        <f t="shared" ca="1" si="154"/>
        <v>-3,47246612784864-0,342008062042025i</v>
      </c>
      <c r="EA120" s="223" t="str">
        <f t="shared" ca="1" si="155"/>
        <v>-3,22366320229391+1,33528501891321i</v>
      </c>
      <c r="EB120" s="223" t="str">
        <f t="shared" ca="1" si="156"/>
        <v>-2,213568126552+2,69724056633274i</v>
      </c>
      <c r="EC120" s="223" t="str">
        <f t="shared" ca="1" si="157"/>
        <v>-0,680722399486021+3,42222260211049i</v>
      </c>
      <c r="ED120" s="223" t="str">
        <f t="shared" ca="1" si="158"/>
        <v>1,01288100810208+3,33902120193688i</v>
      </c>
      <c r="EE120" s="223" t="str">
        <f t="shared" ca="1" si="159"/>
        <v>2,46728499808568+2,4672849980858i</v>
      </c>
      <c r="EF120" s="223" t="str">
        <f t="shared" ca="1" si="160"/>
        <v>3,33902120193683+1,01288100810225i</v>
      </c>
      <c r="EG120" s="223" t="str">
        <f t="shared" ca="1" si="161"/>
        <v>3,42222260211052-0,680722399485853i</v>
      </c>
      <c r="EH120" s="223" t="str">
        <f t="shared" ca="1" si="162"/>
        <v>2,69724056633284-2,21356812655187i</v>
      </c>
      <c r="EI120" s="223" t="str">
        <f t="shared" ca="1" si="163"/>
        <v>1,33528501891337-3,22366320229385i</v>
      </c>
      <c r="EJ120" s="223" t="str">
        <f t="shared" ca="1" si="164"/>
        <v>-0,342008062041855-3,47246612784866i</v>
      </c>
      <c r="EK120" s="223" t="str">
        <f t="shared" ca="1" si="165"/>
        <v>-1,93853338390022-2,90122023346423i</v>
      </c>
      <c r="EL120" s="223" t="str">
        <f t="shared" ca="1" si="166"/>
        <v>-3,07725956377937-1,644829505051i</v>
      </c>
      <c r="EM120" s="223" t="str">
        <f t="shared" ca="1" si="167"/>
        <v>-3,48926790653253+1,15413955836476E-13i</v>
      </c>
      <c r="EN120" s="223"/>
      <c r="EO120" s="223"/>
      <c r="EP120" s="223"/>
    </row>
    <row r="121" spans="1:146" ht="15.75" thickBot="1">
      <c r="A121" s="257">
        <f t="shared" si="168"/>
        <v>4.1015625000000009E-4</v>
      </c>
      <c r="B121" s="256">
        <v>21</v>
      </c>
      <c r="C121" s="230">
        <f t="shared" si="169"/>
        <v>4200</v>
      </c>
      <c r="D121" s="229">
        <f t="shared" si="170"/>
        <v>26389.378290154262</v>
      </c>
      <c r="E121" s="229" t="str">
        <f t="shared" si="171"/>
        <v>26389.3782901543i</v>
      </c>
      <c r="F121" s="229" t="str">
        <f t="shared" si="172"/>
        <v>-1,87690575819627E-30+2,22260939296581E-28i</v>
      </c>
      <c r="G121" s="229" t="str">
        <f t="shared" si="173"/>
        <v>-2,28962889704483+0,641096091185385i</v>
      </c>
      <c r="H121" s="229" t="str">
        <f t="shared" si="38"/>
        <v>1,00000000076872E-13-1,18418856467178E-11i</v>
      </c>
      <c r="I121" s="229" t="str">
        <f t="shared" si="174"/>
        <v>-1,00000000076872E-13+1,18418856467178E-11i</v>
      </c>
      <c r="J121" s="255" t="str">
        <f ca="1">IMPRODUCT(1/N_FFT2,AJ100)</f>
        <v>-0,0830487222745449-0,000976926882233211i</v>
      </c>
      <c r="K121" s="254" t="str">
        <f t="shared" ca="1" si="175"/>
        <v>1,98735286584488E-14-9,83355779592888E-13i</v>
      </c>
      <c r="N121" s="246">
        <f t="shared" ca="1" si="176"/>
        <v>4.5108634189624857</v>
      </c>
      <c r="O121" s="223">
        <f t="shared" ca="1" si="39"/>
        <v>-3.4891365810375143</v>
      </c>
      <c r="P121" s="223" t="str">
        <f t="shared" ca="1" si="40"/>
        <v>-3,03585234936227+1,7197891132362i</v>
      </c>
      <c r="Q121" s="223" t="str">
        <f t="shared" ca="1" si="41"/>
        <v>-1,79377469117634+2,99273226975441i</v>
      </c>
      <c r="R121" s="223" t="str">
        <f t="shared" ca="1" si="42"/>
        <v>-0,085627698182882+3,48808571833292i</v>
      </c>
      <c r="S121" s="223" t="str">
        <f t="shared" ca="1" si="43"/>
        <v>1,6447675986413+3,0771437450327i</v>
      </c>
      <c r="T121" s="223" t="str">
        <f t="shared" ca="1" si="44"/>
        <v>2,94780948013272+1,86667976631607i</v>
      </c>
      <c r="U121" s="223" t="str">
        <f t="shared" ca="1" si="45"/>
        <v>3,48493376321952+0,171203817442239i</v>
      </c>
      <c r="V121" s="223" t="str">
        <f t="shared" ca="1" si="46"/>
        <v>3,11658158437294-1,56875533754681i</v>
      </c>
      <c r="W121" s="223" t="str">
        <f t="shared" ca="1" si="47"/>
        <v>1,93846042336424-2,90111104030588i</v>
      </c>
      <c r="X121" s="223" t="str">
        <f t="shared" ca="1" si="48"/>
        <v>0,256676809923657-3,47968261431723i</v>
      </c>
      <c r="Y121" s="223" t="str">
        <f t="shared" ca="1" si="49"/>
        <v>-1,4917981168965-3,15414211150326i</v>
      </c>
      <c r="Z121" s="223" t="str">
        <f t="shared" ca="1" si="50"/>
        <v>-2,85266507966791-2,00907342433705i</v>
      </c>
      <c r="AA121" s="223" t="str">
        <f t="shared" ca="1" si="51"/>
        <v>-3,47233543472178-0,341995189892542i</v>
      </c>
      <c r="AB121" s="223" t="str">
        <f t="shared" ca="1" si="52"/>
        <v>-3,18980270136656+1,41394229284252i</v>
      </c>
      <c r="AC121" s="223" t="str">
        <f t="shared" ca="1" si="53"/>
        <v>-2,07847623460314+2,80250078025397i</v>
      </c>
      <c r="AD121" s="223" t="str">
        <f t="shared" ca="1" si="54"/>
        <v>-0,427107564747093+3,46289665009945i</v>
      </c>
      <c r="AE121" s="223" t="str">
        <f t="shared" ca="1" si="55"/>
        <v>1,33523476282204+3,22354187335697i</v>
      </c>
      <c r="AF121" s="223" t="str">
        <f t="shared" ca="1" si="56"/>
        <v>2,75064835916223+2,14662704850477i</v>
      </c>
      <c r="AG121" s="223" t="str">
        <f t="shared" ca="1" si="57"/>
        <v>3,45137194602114+0,511962665975187i</v>
      </c>
      <c r="AH121" s="223" t="str">
        <f t="shared" ca="1" si="58"/>
        <v>3,25533930425887-1,25572293730805i</v>
      </c>
      <c r="AI121" s="223" t="str">
        <f t="shared" ca="1" si="59"/>
        <v>2,21348481453993-2,6971390503523i</v>
      </c>
      <c r="AJ121" s="223" t="str">
        <f t="shared" ca="1" si="60"/>
        <v>0,59650938003678-3,43776826453766i</v>
      </c>
      <c r="AK121" s="223" t="str">
        <f t="shared" ca="1" si="61"/>
        <v>-1,17545471125129-3,2851758404888i</v>
      </c>
      <c r="AL121" s="223" t="str">
        <f t="shared" ca="1" si="62"/>
        <v>-2,64200508583091-2,27900926009039i</v>
      </c>
      <c r="AM121" s="223" t="str">
        <f t="shared" ca="1" si="63"/>
        <v>-3,42209379999804-0,680696779152899i</v>
      </c>
      <c r="AN121" s="223" t="str">
        <f t="shared" ca="1" si="64"/>
        <v>-3,31303350963314+1,09447843522933i</v>
      </c>
      <c r="AO121" s="223" t="str">
        <f t="shared" ca="1" si="65"/>
        <v>-2,34316091567996+2,58527967623699i</v>
      </c>
      <c r="AP121" s="223" t="str">
        <f t="shared" ca="1" si="66"/>
        <v>-0,76447415198215+3,40435799411362i</v>
      </c>
      <c r="AQ121" s="223" t="str">
        <f t="shared" ca="1" si="67"/>
        <v>1,01284288632317+3,33889553127358i</v>
      </c>
      <c r="AR121" s="223" t="str">
        <f t="shared" ca="1" si="68"/>
        <v>1,01284288632317+3,33889553127358i</v>
      </c>
      <c r="AS121" s="223" t="str">
        <f t="shared" ca="1" si="69"/>
        <v>3,38457153027078+0,847791034167433i</v>
      </c>
      <c r="AT121" s="223" t="str">
        <f t="shared" ca="1" si="70"/>
        <v>3,36274632709532-0,930597238734921i</v>
      </c>
      <c r="AU121" s="223" t="str">
        <f t="shared" ca="1" si="71"/>
        <v>2,46719213693771-2,46719213693764i</v>
      </c>
      <c r="AV121" s="223" t="str">
        <f t="shared" ca="1" si="72"/>
        <v>0,930597238735015-3,3627463270953i</v>
      </c>
      <c r="AW121" s="223" t="str">
        <f t="shared" ca="1" si="73"/>
        <v>-0,84779103416767-3,38457153027072i</v>
      </c>
      <c r="AX121" s="223" t="str">
        <f t="shared" ca="1" si="74"/>
        <v>-2,40590113875053-2,52699699083577i</v>
      </c>
      <c r="AY121" s="223" t="str">
        <f t="shared" ca="1" si="75"/>
        <v>-3,33889553127355-1,01284288632327i</v>
      </c>
      <c r="AZ121" s="223" t="str">
        <f t="shared" ca="1" si="76"/>
        <v>-3,40435799411365+0,764474151982049i</v>
      </c>
      <c r="BA121" s="223" t="str">
        <f t="shared" ca="1" si="77"/>
        <v>-2,58527967623682+2,34316091568014i</v>
      </c>
      <c r="BB121" s="223" t="str">
        <f t="shared" ca="1" si="78"/>
        <v>-1,09447843522943+3,31303350963311i</v>
      </c>
      <c r="BC121" s="223" t="str">
        <f t="shared" ca="1" si="79"/>
        <v>0,680696779152801+3,42209379999806i</v>
      </c>
      <c r="BD121" s="223" t="str">
        <f t="shared" ca="1" si="80"/>
        <v>2,27900926009031+2,64200508583098i</v>
      </c>
      <c r="BE121" s="223" t="str">
        <f t="shared" ca="1" si="81"/>
        <v>3,28517584048888+1,17545471125106i</v>
      </c>
      <c r="BF121" s="223" t="str">
        <f t="shared" ca="1" si="82"/>
        <v>3,43776826453768-0,596509380036686i</v>
      </c>
      <c r="BG121" s="223" t="str">
        <f t="shared" ca="1" si="83"/>
        <v>2,69713905035236-2,21348481453984i</v>
      </c>
      <c r="BH121" s="223" t="str">
        <f t="shared" ca="1" si="84"/>
        <v>1,25572293730805-3,25533930425887i</v>
      </c>
      <c r="BI121" s="223" t="str">
        <f t="shared" ca="1" si="85"/>
        <v>-0,511962665975299-3,45137194602112i</v>
      </c>
      <c r="BJ121" s="223" t="str">
        <f t="shared" ca="1" si="86"/>
        <v>-2,14662704850463-2,75064835916234i</v>
      </c>
      <c r="BK121" s="223" t="str">
        <f t="shared" ca="1" si="87"/>
        <v>-3,22354187335694-1,3352347628221i</v>
      </c>
      <c r="BL121" s="223" t="str">
        <f t="shared" ca="1" si="88"/>
        <v>-3,46289665009945+0,42710756474709i</v>
      </c>
      <c r="BM121" s="223" t="str">
        <f t="shared" ca="1" si="89"/>
        <v>-2,8025007802539+2,07847623460323i</v>
      </c>
      <c r="BN121" s="223" t="str">
        <f t="shared" ca="1" si="90"/>
        <v>-1,41394229284267+3,18980270136649i</v>
      </c>
      <c r="BO121" s="223" t="str">
        <f t="shared" ca="1" si="91"/>
        <v>0,341995189892472+3,47233543472179i</v>
      </c>
      <c r="BP121" s="223" t="str">
        <f t="shared" ca="1" si="92"/>
        <v>2,00907342433706+2,85266507966791i</v>
      </c>
      <c r="BQ121" s="223" t="str">
        <f t="shared" ca="1" si="93"/>
        <v>3,15414211150329+1,49179811689643i</v>
      </c>
      <c r="BR121" s="223" t="str">
        <f t="shared" ca="1" si="94"/>
        <v>3,47968261431724-0,256676809923486i</v>
      </c>
      <c r="BS121" s="223" t="str">
        <f t="shared" ca="1" si="95"/>
        <v>2,90111104030594-1,93846042336416i</v>
      </c>
      <c r="BT121" s="223" t="str">
        <f t="shared" ca="1" si="96"/>
        <v>1,56875533754681-3,11658158437294i</v>
      </c>
      <c r="BU121" s="223" t="str">
        <f t="shared" ca="1" si="97"/>
        <v>-0,171203817442311-3,48493376321951i</v>
      </c>
      <c r="BV121" s="223" t="str">
        <f t="shared" ca="1" si="98"/>
        <v>-1,86667976631622-2,94780948013263i</v>
      </c>
      <c r="BW121" s="223" t="str">
        <f t="shared" ca="1" si="99"/>
        <v>-3,07714374503266-1,64476759864139i</v>
      </c>
      <c r="BX121" s="223" t="str">
        <f t="shared" ca="1" si="100"/>
        <v>-3,48808571833292+0,0856276981828869i</v>
      </c>
      <c r="BY121" s="223" t="str">
        <f t="shared" ca="1" si="101"/>
        <v>-2,99273226975437+1,79377469117641i</v>
      </c>
      <c r="BZ121" s="223" t="str">
        <f t="shared" ca="1" si="102"/>
        <v>-1,71978911323606+3,03585234936235i</v>
      </c>
      <c r="CA121" s="223" t="str">
        <f t="shared" ca="1" si="103"/>
        <v>-9,74577202456983E-14+3,48913658103751i</v>
      </c>
      <c r="CB121" s="223" t="str">
        <f t="shared" ca="1" si="104"/>
        <v>1,71978911323619+3,03585234936227i</v>
      </c>
      <c r="CC121" s="223" t="str">
        <f t="shared" ca="1" si="105"/>
        <v>2,99273226975445+1,79377469117627i</v>
      </c>
      <c r="CD121" s="223" t="str">
        <f t="shared" ca="1" si="106"/>
        <v>3,48808571833292+0,085627698182747i</v>
      </c>
      <c r="CE121" s="223" t="str">
        <f t="shared" ca="1" si="107"/>
        <v>3,07714374503275-1,64476759864121i</v>
      </c>
      <c r="CF121" s="223" t="str">
        <f t="shared" ca="1" si="108"/>
        <v>1,86667976631609-2,94780948013271i</v>
      </c>
      <c r="CG121" s="223" t="str">
        <f t="shared" ca="1" si="109"/>
        <v>0,17120381744216-3,48493376321952i</v>
      </c>
      <c r="CH121" s="223" t="str">
        <f t="shared" ca="1" si="110"/>
        <v>-1,56875533754695-3,11658158437287i</v>
      </c>
      <c r="CI121" s="223" t="str">
        <f t="shared" ca="1" si="111"/>
        <v>-2,90111104030582-1,93846042336433i</v>
      </c>
      <c r="CJ121" s="223" t="str">
        <f t="shared" ca="1" si="112"/>
        <v>-3,47968261431723-0,256676809923692i</v>
      </c>
      <c r="CK121" s="223" t="str">
        <f t="shared" ca="1" si="113"/>
        <v>-3,15414211150323+1,49179811689656i</v>
      </c>
      <c r="CL121" s="223" t="str">
        <f t="shared" ca="1" si="114"/>
        <v>-2,00907342433694+2,852665079668i</v>
      </c>
      <c r="CM121" s="223" t="str">
        <f t="shared" ca="1" si="115"/>
        <v>-0,341995189892666+3,47233543472177i</v>
      </c>
      <c r="CN121" s="223" t="str">
        <f t="shared" ca="1" si="116"/>
        <v>1,41394229284248+3,18980270136658i</v>
      </c>
      <c r="CO121" s="223" t="str">
        <f t="shared" ca="1" si="117"/>
        <v>2,80250078025399+2,07847623460312i</v>
      </c>
      <c r="CP121" s="223" t="str">
        <f t="shared" ca="1" si="118"/>
        <v>3,46289665009946+0,427107564746954i</v>
      </c>
      <c r="CQ121" s="223" t="str">
        <f t="shared" ca="1" si="119"/>
        <v>3,22354187335701-1,33523476282192i</v>
      </c>
      <c r="CR121" s="223" t="str">
        <f t="shared" ca="1" si="120"/>
        <v>2,14662704850479-2,75064835916222i</v>
      </c>
      <c r="CS121" s="223" t="str">
        <f t="shared" ca="1" si="121"/>
        <v>0,511962665975159-3,45137194602114i</v>
      </c>
      <c r="CT121" s="223" t="str">
        <f t="shared" ca="1" si="122"/>
        <v>-1,25572293730817-3,25533930425882i</v>
      </c>
      <c r="CU121" s="223" t="str">
        <f t="shared" ca="1" si="123"/>
        <v>-2,69713905035224-2,21348481454001i</v>
      </c>
      <c r="CV121" s="223" t="str">
        <f t="shared" ca="1" si="124"/>
        <v>-3,43776826453765-0,596509380036878i</v>
      </c>
      <c r="CW121" s="223" t="str">
        <f t="shared" ca="1" si="125"/>
        <v>-3,28517584048883+1,1754547112512i</v>
      </c>
      <c r="CX121" s="223" t="str">
        <f t="shared" ca="1" si="126"/>
        <v>-2,27900926009019+2,64200508583108i</v>
      </c>
      <c r="CY121" s="223" t="str">
        <f t="shared" ca="1" si="127"/>
        <v>-0,680696779153004+3,42209379999802i</v>
      </c>
      <c r="CZ121" s="223" t="str">
        <f t="shared" ca="1" si="128"/>
        <v>1,09447843522923+3,31303350963318i</v>
      </c>
      <c r="DA121" s="223" t="str">
        <f t="shared" ca="1" si="129"/>
        <v>2,58527967623692+2,34316091568003i</v>
      </c>
      <c r="DB121" s="223" t="str">
        <f t="shared" ca="1" si="130"/>
        <v>3,40435799411368+0,764474151981899i</v>
      </c>
      <c r="DC121" s="223" t="str">
        <f t="shared" ca="1" si="131"/>
        <v>3,33889553127361-1,01284288632309i</v>
      </c>
      <c r="DD121" s="223" t="str">
        <f t="shared" ca="1" si="132"/>
        <v>2,40590113875068-2,52699699083563i</v>
      </c>
      <c r="DE121" s="223" t="str">
        <f t="shared" ca="1" si="133"/>
        <v>0,847791034167534-3,38457153027075i</v>
      </c>
      <c r="DF121" s="223" t="str">
        <f t="shared" ca="1" si="134"/>
        <v>-0,930597238735162-3,36274632709526i</v>
      </c>
      <c r="DG121" s="223" t="str">
        <f t="shared" ca="1" si="135"/>
        <v>-2,46719213693757-2,46719213693778i</v>
      </c>
      <c r="DH121" s="223" t="str">
        <f t="shared" ca="1" si="136"/>
        <v>-3,36274632709527-0,930597238735109i</v>
      </c>
      <c r="DI121" s="223" t="str">
        <f t="shared" ca="1" si="137"/>
        <v>-3,38457153027074+0,847791034167562i</v>
      </c>
      <c r="DJ121" s="223" t="str">
        <f t="shared" ca="1" si="138"/>
        <v>-2,5269969908356+2,40590113875071i</v>
      </c>
      <c r="DK121" s="223" t="str">
        <f t="shared" ca="1" si="139"/>
        <v>-1,01284288632337+3,33889553127353i</v>
      </c>
      <c r="DL121" s="223" t="str">
        <f t="shared" ca="1" si="140"/>
        <v>0,764474151981954+3,40435799411367i</v>
      </c>
      <c r="DM121" s="223" t="str">
        <f t="shared" ca="1" si="141"/>
        <v>2,34316091568007+2,58527967623689i</v>
      </c>
      <c r="DN121" s="223" t="str">
        <f t="shared" ca="1" si="142"/>
        <v>3,31303350963318+1,0944784352292i</v>
      </c>
      <c r="DO121" s="223" t="str">
        <f t="shared" ca="1" si="143"/>
        <v>3,42209379999808-0,680696779152693i</v>
      </c>
      <c r="DP121" s="223" t="str">
        <f t="shared" ca="1" si="144"/>
        <v>2,64200508583105-2,27900926009023i</v>
      </c>
      <c r="DQ121" s="223" t="str">
        <f t="shared" ca="1" si="145"/>
        <v>1,17545471125115-3,28517584048885i</v>
      </c>
      <c r="DR121" s="223" t="str">
        <f t="shared" ca="1" si="146"/>
        <v>-0,59650938003693-3,43776826453764i</v>
      </c>
      <c r="DS121" s="223" t="str">
        <f t="shared" ca="1" si="147"/>
        <v>-2,21348481453976-2,69713905035243i</v>
      </c>
      <c r="DT121" s="223" t="str">
        <f t="shared" ca="1" si="148"/>
        <v>-3,25533930425883-1,25572293730815i</v>
      </c>
      <c r="DU121" s="223" t="str">
        <f t="shared" ca="1" si="149"/>
        <v>-3,45137194602114+0,511962665975191i</v>
      </c>
      <c r="DV121" s="223" t="str">
        <f t="shared" ca="1" si="150"/>
        <v>-2,75064835916218+2,14662704850483i</v>
      </c>
      <c r="DW121" s="223" t="str">
        <f t="shared" ca="1" si="151"/>
        <v>-1,33523476282187+3,22354187335704i</v>
      </c>
      <c r="DX121" s="223" t="str">
        <f t="shared" ca="1" si="152"/>
        <v>0,427107564747006+3,46289665009946i</v>
      </c>
      <c r="DY121" s="223" t="str">
        <f t="shared" ca="1" si="153"/>
        <v>2,07847623460314+2,80250078025397i</v>
      </c>
      <c r="DZ121" s="223" t="str">
        <f t="shared" ca="1" si="154"/>
        <v>3,18980270136659+1,41394229284245i</v>
      </c>
      <c r="EA121" s="223" t="str">
        <f t="shared" ca="1" si="155"/>
        <v>3,4723354347218-0,341995189892376i</v>
      </c>
      <c r="EB121" s="223" t="str">
        <f t="shared" ca="1" si="156"/>
        <v>2,85266507966797-2,00907342433698i</v>
      </c>
      <c r="EC121" s="223" t="str">
        <f t="shared" ca="1" si="157"/>
        <v>1,49179811689651-3,15414211150325i</v>
      </c>
      <c r="ED121" s="223" t="str">
        <f t="shared" ca="1" si="158"/>
        <v>-0,256676809923722-3,47968261431722i</v>
      </c>
      <c r="EE121" s="223" t="str">
        <f t="shared" ca="1" si="159"/>
        <v>-1,93846042336407-2,901111040306i</v>
      </c>
      <c r="EF121" s="223" t="str">
        <f t="shared" ca="1" si="160"/>
        <v>-3,1165815843729-1,5687553375469i</v>
      </c>
      <c r="EG121" s="223" t="str">
        <f t="shared" ca="1" si="161"/>
        <v>-3,48493376321952+0,171203817442214i</v>
      </c>
      <c r="EH121" s="223" t="str">
        <f t="shared" ca="1" si="162"/>
        <v>-2,94780948013268+1,86667976631614i</v>
      </c>
      <c r="EI121" s="223" t="str">
        <f t="shared" ca="1" si="163"/>
        <v>-1,64476759864116+3,07714374503278i</v>
      </c>
      <c r="EJ121" s="223" t="str">
        <f t="shared" ca="1" si="164"/>
        <v>0,085627698182777+3,48808571833292i</v>
      </c>
      <c r="EK121" s="223" t="str">
        <f t="shared" ca="1" si="165"/>
        <v>1,79377469117632+2,99273226975442i</v>
      </c>
      <c r="EL121" s="223" t="str">
        <f t="shared" ca="1" si="166"/>
        <v>3,0358523493623+1,71978911323614i</v>
      </c>
      <c r="EM121" s="223" t="str">
        <f t="shared" ca="1" si="167"/>
        <v>3,48913658103751-1,52169850750949E-13i</v>
      </c>
      <c r="EN121" s="223"/>
      <c r="EO121" s="223"/>
      <c r="EP121" s="223"/>
    </row>
    <row r="122" spans="1:146" ht="15.75" thickBot="1">
      <c r="A122" s="257">
        <f t="shared" si="168"/>
        <v>4.2968750000000011E-4</v>
      </c>
      <c r="B122" s="256">
        <v>22</v>
      </c>
      <c r="C122" s="230">
        <f t="shared" si="169"/>
        <v>4400</v>
      </c>
      <c r="D122" s="229">
        <f t="shared" si="170"/>
        <v>27646.01535159018</v>
      </c>
      <c r="E122" s="229" t="str">
        <f t="shared" si="171"/>
        <v>27646.0153515902i</v>
      </c>
      <c r="F122" s="229" t="str">
        <f t="shared" si="172"/>
        <v>-1,71015580200757E-30+1,93309406351018E-28i</v>
      </c>
      <c r="G122" s="229" t="str">
        <f t="shared" si="173"/>
        <v>-2,27351266810791+0,666897049325051i</v>
      </c>
      <c r="H122" s="229" t="str">
        <f t="shared" si="38"/>
        <v>1,00000000070043E-13-1,13036181173215E-11i</v>
      </c>
      <c r="I122" s="229" t="str">
        <f t="shared" si="174"/>
        <v>-1,00000000070043E-13+1,13036181173215E-11i</v>
      </c>
      <c r="J122" s="255" t="str">
        <f ca="1">IMPRODUCT(1/N_FFT2,AK100)</f>
        <v>0,0116778369598637+0,0000455555207721262i</v>
      </c>
      <c r="K122" s="254" t="str">
        <f t="shared" ca="1" si="175"/>
        <v>-1,68272590674814E-15+1,31997253878562E-13i</v>
      </c>
      <c r="N122" s="246">
        <f t="shared" ca="1" si="176"/>
        <v>4.5110045082607062</v>
      </c>
      <c r="O122" s="223">
        <f t="shared" ca="1" si="39"/>
        <v>-3.4889954917392942</v>
      </c>
      <c r="P122" s="223" t="str">
        <f t="shared" ca="1" si="40"/>
        <v>-2,99261125342676+1,79370215678095i</v>
      </c>
      <c r="Q122" s="223" t="str">
        <f t="shared" ca="1" si="41"/>
        <v>-1,64470108960653+3,07701931538043i</v>
      </c>
      <c r="R122" s="223" t="str">
        <f t="shared" ca="1" si="42"/>
        <v>0,171196894518503+3,48479284386954i</v>
      </c>
      <c r="S122" s="223" t="str">
        <f t="shared" ca="1" si="43"/>
        <v>1,93838203834993+2,90099372884181i</v>
      </c>
      <c r="T122" s="223" t="str">
        <f t="shared" ca="1" si="44"/>
        <v>3,15401456828829+1,49173779344842i</v>
      </c>
      <c r="U122" s="223" t="str">
        <f t="shared" ca="1" si="45"/>
        <v>3,4721950248071-0,341981360722999i</v>
      </c>
      <c r="V122" s="223" t="str">
        <f t="shared" ca="1" si="46"/>
        <v>2,80238745626702-2,07839218780633i</v>
      </c>
      <c r="W122" s="223" t="str">
        <f t="shared" ca="1" si="47"/>
        <v>1,3351807702851-3,22341152384209i</v>
      </c>
      <c r="X122" s="223" t="str">
        <f t="shared" ca="1" si="48"/>
        <v>-0,511941963875519-3,45123238380153i</v>
      </c>
      <c r="Y122" s="223" t="str">
        <f t="shared" ca="1" si="49"/>
        <v>-2,21339530843665-2,69702998684993i</v>
      </c>
      <c r="Z122" s="223" t="str">
        <f t="shared" ca="1" si="50"/>
        <v>-3,28504299869744-1,17540717969817i</v>
      </c>
      <c r="AA122" s="223" t="str">
        <f t="shared" ca="1" si="51"/>
        <v>-3,42195542169113+0,680669253996245i</v>
      </c>
      <c r="AB122" s="223" t="str">
        <f t="shared" ca="1" si="52"/>
        <v>-2,58517513596259+2,34306616589842i</v>
      </c>
      <c r="AC122" s="223" t="str">
        <f t="shared" ca="1" si="53"/>
        <v>-1,01280193026182+3,33876051723316i</v>
      </c>
      <c r="AD122" s="223" t="str">
        <f t="shared" ca="1" si="54"/>
        <v>0,84775675226447+3,38443466924199i</v>
      </c>
      <c r="AE122" s="223" t="str">
        <f t="shared" ca="1" si="55"/>
        <v>2,46709237173815+2,46709237173815i</v>
      </c>
      <c r="AF122" s="223" t="str">
        <f t="shared" ca="1" si="56"/>
        <v>3,38443466924199+0,847756752264484i</v>
      </c>
      <c r="AG122" s="223" t="str">
        <f t="shared" ca="1" si="57"/>
        <v>3,33876051723317-1,0128019302618i</v>
      </c>
      <c r="AH122" s="223" t="str">
        <f t="shared" ca="1" si="58"/>
        <v>2,34306616589831-2,58517513596269i</v>
      </c>
      <c r="AI122" s="223" t="str">
        <f t="shared" ca="1" si="59"/>
        <v>0,680669253996287-3,42195542169112i</v>
      </c>
      <c r="AJ122" s="223" t="str">
        <f t="shared" ca="1" si="60"/>
        <v>-1,1754071796983-3,2850429986974i</v>
      </c>
      <c r="AK122" s="223" t="str">
        <f t="shared" ca="1" si="61"/>
        <v>-2,69702998684993-2,21339530843666i</v>
      </c>
      <c r="AL122" s="223" t="str">
        <f t="shared" ca="1" si="62"/>
        <v>-3,4512323838015-0,511941963875704i</v>
      </c>
      <c r="AM122" s="223" t="str">
        <f t="shared" ca="1" si="63"/>
        <v>-3,22341152384208+1,33518077028513i</v>
      </c>
      <c r="AN122" s="223" t="str">
        <f t="shared" ca="1" si="64"/>
        <v>-2,07839218780645+2,80238745626693i</v>
      </c>
      <c r="AO122" s="223" t="str">
        <f t="shared" ca="1" si="65"/>
        <v>-0,341981360722972+3,4721950248071i</v>
      </c>
      <c r="AP122" s="223" t="str">
        <f t="shared" ca="1" si="66"/>
        <v>1,49173779344832+3,15401456828834i</v>
      </c>
      <c r="AQ122" s="223" t="str">
        <f t="shared" ca="1" si="67"/>
        <v>2,90099372884184+1,93838203834988i</v>
      </c>
      <c r="AR122" s="223" t="str">
        <f t="shared" ca="1" si="68"/>
        <v>2,90099372884184+1,93838203834988i</v>
      </c>
      <c r="AS122" s="223" t="str">
        <f t="shared" ca="1" si="69"/>
        <v>3,07701931538038-1,64470108960661i</v>
      </c>
      <c r="AT122" s="223" t="str">
        <f t="shared" ca="1" si="70"/>
        <v>1,793702156781-2,99261125342673i</v>
      </c>
      <c r="AU122" s="223" t="str">
        <f t="shared" ca="1" si="71"/>
        <v>-1,27800725502404E-13-3,48899549173929i</v>
      </c>
      <c r="AV122" s="223" t="str">
        <f t="shared" ca="1" si="72"/>
        <v>-1,79370215678092-2,99261125342678i</v>
      </c>
      <c r="AW122" s="223" t="str">
        <f t="shared" ca="1" si="73"/>
        <v>-3,07701931538051-1,64470108960637i</v>
      </c>
      <c r="AX122" s="223" t="str">
        <f t="shared" ca="1" si="74"/>
        <v>-3,48479284386954+0,171196894518496i</v>
      </c>
      <c r="AY122" s="223" t="str">
        <f t="shared" ca="1" si="75"/>
        <v>-2,90099372884189+1,93838203834981i</v>
      </c>
      <c r="AZ122" s="223" t="str">
        <f t="shared" ca="1" si="76"/>
        <v>-1,4917377934484+3,1540145682883i</v>
      </c>
      <c r="BA122" s="223" t="str">
        <f t="shared" ca="1" si="77"/>
        <v>0,341981360722881+3,47219502480711i</v>
      </c>
      <c r="BB122" s="223" t="str">
        <f t="shared" ca="1" si="78"/>
        <v>2,07839218780638+2,80238745626698i</v>
      </c>
      <c r="BC122" s="223" t="str">
        <f t="shared" ca="1" si="79"/>
        <v>3,22341152384205+1,33518077028521i</v>
      </c>
      <c r="BD122" s="223" t="str">
        <f t="shared" ca="1" si="80"/>
        <v>3,45123238380152-0,511941963875613i</v>
      </c>
      <c r="BE122" s="223" t="str">
        <f t="shared" ca="1" si="81"/>
        <v>2,69702998684998-2,21339530843659i</v>
      </c>
      <c r="BF122" s="223" t="str">
        <f t="shared" ca="1" si="82"/>
        <v>1,17540717969805-3,28504299869749i</v>
      </c>
      <c r="BG122" s="223" t="str">
        <f t="shared" ca="1" si="83"/>
        <v>-0,680669253996203-3,42195542169114i</v>
      </c>
      <c r="BH122" s="223" t="str">
        <f t="shared" ca="1" si="84"/>
        <v>-2,34306616589851-2,58517513596251i</v>
      </c>
      <c r="BI122" s="223" t="str">
        <f t="shared" ca="1" si="85"/>
        <v>-3,33876051723316-1,01280193026183i</v>
      </c>
      <c r="BJ122" s="223" t="str">
        <f t="shared" ca="1" si="86"/>
        <v>-3,38443466924202+0,847756752264323i</v>
      </c>
      <c r="BK122" s="223" t="str">
        <f t="shared" ca="1" si="87"/>
        <v>-2,46709237173813+2,46709237173816i</v>
      </c>
      <c r="BL122" s="223" t="str">
        <f t="shared" ca="1" si="88"/>
        <v>-0,847756752264623+3,38443466924195i</v>
      </c>
      <c r="BM122" s="223" t="str">
        <f t="shared" ca="1" si="89"/>
        <v>1,01280193026186+3,33876051723315i</v>
      </c>
      <c r="BN122" s="223" t="str">
        <f t="shared" ca="1" si="90"/>
        <v>2,58517513596253+2,34306616589848i</v>
      </c>
      <c r="BO122" s="223" t="str">
        <f t="shared" ca="1" si="91"/>
        <v>3,42195542169115+0,680669253996154i</v>
      </c>
      <c r="BP122" s="223" t="str">
        <f t="shared" ca="1" si="92"/>
        <v>3,28504299869747-1,1754071796981i</v>
      </c>
      <c r="BQ122" s="223" t="str">
        <f t="shared" ca="1" si="93"/>
        <v>2,21339530843656-2,69702998685001i</v>
      </c>
      <c r="BR122" s="223" t="str">
        <f t="shared" ca="1" si="94"/>
        <v>0,511941963875574-3,45123238380152i</v>
      </c>
      <c r="BS122" s="223" t="str">
        <f t="shared" ca="1" si="95"/>
        <v>-1,33518077028524-3,22341152384203i</v>
      </c>
      <c r="BT122" s="223" t="str">
        <f t="shared" ca="1" si="96"/>
        <v>-2,80238745626701-2,07839218780635i</v>
      </c>
      <c r="BU122" s="223" t="str">
        <f t="shared" ca="1" si="97"/>
        <v>-3,47219502480711-0,341981360722845i</v>
      </c>
      <c r="BV122" s="223" t="str">
        <f t="shared" ca="1" si="98"/>
        <v>-3,15401456828828+1,49173779344843i</v>
      </c>
      <c r="BW122" s="223" t="str">
        <f t="shared" ca="1" si="99"/>
        <v>-1,93838203835006+2,90099372884172i</v>
      </c>
      <c r="BX122" s="223" t="str">
        <f t="shared" ca="1" si="100"/>
        <v>-0,17119689451846+3,48479284386954i</v>
      </c>
      <c r="BY122" s="223" t="str">
        <f t="shared" ca="1" si="101"/>
        <v>1,64470108960642+3,07701931538048i</v>
      </c>
      <c r="BZ122" s="223" t="str">
        <f t="shared" ca="1" si="102"/>
        <v>2,9926112534268+1,79370215678088i</v>
      </c>
      <c r="CA122" s="223" t="str">
        <f t="shared" ca="1" si="103"/>
        <v>3,48899549173929+9,14698052409046E-14i</v>
      </c>
      <c r="CB122" s="223" t="str">
        <f t="shared" ca="1" si="104"/>
        <v>2,9926112534267-1,79370215678104i</v>
      </c>
      <c r="CC122" s="223" t="str">
        <f t="shared" ca="1" si="105"/>
        <v>1,64470108960658-3,0770193153804i</v>
      </c>
      <c r="CD122" s="223" t="str">
        <f t="shared" ca="1" si="106"/>
        <v>-0,171196894518624-3,48479284386953i</v>
      </c>
      <c r="CE122" s="223" t="str">
        <f t="shared" ca="1" si="107"/>
        <v>-1,93838203834993-2,90099372884181i</v>
      </c>
      <c r="CF122" s="223" t="str">
        <f t="shared" ca="1" si="108"/>
        <v>-3,15401456828835-1,49173779344829i</v>
      </c>
      <c r="CG122" s="223" t="str">
        <f t="shared" ca="1" si="109"/>
        <v>-3,4721950248071+0,341981360723021i</v>
      </c>
      <c r="CH122" s="223" t="str">
        <f t="shared" ca="1" si="110"/>
        <v>-2,80238745626712+2,0783921878062i</v>
      </c>
      <c r="CI122" s="223" t="str">
        <f t="shared" ca="1" si="111"/>
        <v>-1,33518077028509+3,2234115238421i</v>
      </c>
      <c r="CJ122" s="223" t="str">
        <f t="shared" ca="1" si="112"/>
        <v>0,511941963875407+3,45123238380155i</v>
      </c>
      <c r="CK122" s="223" t="str">
        <f t="shared" ca="1" si="113"/>
        <v>2,21339530843669+2,6970299868499i</v>
      </c>
      <c r="CL122" s="223" t="str">
        <f t="shared" ca="1" si="114"/>
        <v>3,28504299869742+1,17540717969826i</v>
      </c>
      <c r="CM122" s="223" t="str">
        <f t="shared" ca="1" si="115"/>
        <v>3,42195542169111-0,680669253996315i</v>
      </c>
      <c r="CN122" s="223" t="str">
        <f t="shared" ca="1" si="116"/>
        <v>2,58517513596266-2,34306616589835i</v>
      </c>
      <c r="CO122" s="223" t="str">
        <f t="shared" ca="1" si="117"/>
        <v>1,01280193026169-3,3387605172332i</v>
      </c>
      <c r="CP122" s="223" t="str">
        <f t="shared" ca="1" si="118"/>
        <v>-0,847756752264445-3,38443466924199i</v>
      </c>
      <c r="CQ122" s="223" t="str">
        <f t="shared" ca="1" si="119"/>
        <v>-2,46709237173825-2,46709237173804i</v>
      </c>
      <c r="CR122" s="223" t="str">
        <f t="shared" ca="1" si="120"/>
        <v>-3,38443466924198-0,847756752264512i</v>
      </c>
      <c r="CS122" s="223" t="str">
        <f t="shared" ca="1" si="121"/>
        <v>-3,33876051723321+1,01280193026165i</v>
      </c>
      <c r="CT122" s="223" t="str">
        <f t="shared" ca="1" si="122"/>
        <v>-2,34306616589838+2,58517513596263i</v>
      </c>
      <c r="CU122" s="223" t="str">
        <f t="shared" ca="1" si="123"/>
        <v>-0,680669253996381+3,4219554216911i</v>
      </c>
      <c r="CV122" s="223" t="str">
        <f t="shared" ca="1" si="124"/>
        <v>1,17540717969822+3,28504299869743i</v>
      </c>
      <c r="CW122" s="223" t="str">
        <f t="shared" ca="1" si="125"/>
        <v>2,69702998684987+2,21339530843672i</v>
      </c>
      <c r="CX122" s="223" t="str">
        <f t="shared" ca="1" si="126"/>
        <v>3,45123238380154+0,511941963875449i</v>
      </c>
      <c r="CY122" s="223" t="str">
        <f t="shared" ca="1" si="127"/>
        <v>3,22341152384211-1,33518077028505i</v>
      </c>
      <c r="CZ122" s="223" t="str">
        <f t="shared" ca="1" si="128"/>
        <v>2,07839218780625-2,80238745626708i</v>
      </c>
      <c r="DA122" s="223" t="str">
        <f t="shared" ca="1" si="129"/>
        <v>0,341981360723063-3,47219502480709i</v>
      </c>
      <c r="DB122" s="223" t="str">
        <f t="shared" ca="1" si="130"/>
        <v>-1,49173779344856-3,15401456828822i</v>
      </c>
      <c r="DC122" s="223" t="str">
        <f t="shared" ca="1" si="131"/>
        <v>-2,90099372884178-1,93838203834996i</v>
      </c>
      <c r="DD122" s="223" t="str">
        <f t="shared" ca="1" si="132"/>
        <v>-3,48479284386953-0,171196894518667i</v>
      </c>
      <c r="DE122" s="223" t="str">
        <f t="shared" ca="1" si="133"/>
        <v>-3,07701931538043+1,64470108960652i</v>
      </c>
      <c r="DF122" s="223" t="str">
        <f t="shared" ca="1" si="134"/>
        <v>-1,79370215678108+2,99261125342668i</v>
      </c>
      <c r="DG122" s="223" t="str">
        <f t="shared" ca="1" si="135"/>
        <v>4,87263222702751E-14+3,48899549173929i</v>
      </c>
      <c r="DH122" s="223" t="str">
        <f t="shared" ca="1" si="136"/>
        <v>1,79370215678084+2,99261125342683i</v>
      </c>
      <c r="DI122" s="223" t="str">
        <f t="shared" ca="1" si="137"/>
        <v>3,07701931538046+1,64470108960646i</v>
      </c>
      <c r="DJ122" s="223" t="str">
        <f t="shared" ca="1" si="138"/>
        <v>3,48479284386954-0,171196894518392i</v>
      </c>
      <c r="DK122" s="223" t="str">
        <f t="shared" ca="1" si="139"/>
        <v>2,90099372884175-1,93838203835002i</v>
      </c>
      <c r="DL122" s="223" t="str">
        <f t="shared" ca="1" si="140"/>
        <v>1,49173779344848-3,15401456828826i</v>
      </c>
      <c r="DM122" s="223" t="str">
        <f t="shared" ca="1" si="141"/>
        <v>-0,341981360723136-3,47219502480708i</v>
      </c>
      <c r="DN122" s="223" t="str">
        <f t="shared" ca="1" si="142"/>
        <v>-2,07839218780631-2,80238745626704i</v>
      </c>
      <c r="DO122" s="223" t="str">
        <f t="shared" ca="1" si="143"/>
        <v>-3,22341152384215-1,33518077028496i</v>
      </c>
      <c r="DP122" s="223" t="str">
        <f t="shared" ca="1" si="144"/>
        <v>-3,45123238380153+0,511941963875522i</v>
      </c>
      <c r="DQ122" s="223" t="str">
        <f t="shared" ca="1" si="145"/>
        <v>-2,69702998685004+2,21339530843653i</v>
      </c>
      <c r="DR122" s="223" t="str">
        <f t="shared" ca="1" si="146"/>
        <v>-1,17540717969815+3,28504299869746i</v>
      </c>
      <c r="DS122" s="223" t="str">
        <f t="shared" ca="1" si="147"/>
        <v>0,680669253996112+3,42195542169116i</v>
      </c>
      <c r="DT122" s="223" t="str">
        <f t="shared" ca="1" si="148"/>
        <v>2,34306616589845+2,58517513596256i</v>
      </c>
      <c r="DU122" s="223" t="str">
        <f t="shared" ca="1" si="149"/>
        <v>3,33876051723313+1,01280193026192i</v>
      </c>
      <c r="DV122" s="223" t="str">
        <f t="shared" ca="1" si="150"/>
        <v>3,38443466924196-0,847756752264581i</v>
      </c>
      <c r="DW122" s="223" t="str">
        <f t="shared" ca="1" si="151"/>
        <v>2,46709237173821-2,46709237173809i</v>
      </c>
      <c r="DX122" s="223" t="str">
        <f t="shared" ca="1" si="152"/>
        <v>0,847756752264376-3,38443466924201i</v>
      </c>
      <c r="DY122" s="223" t="str">
        <f t="shared" ca="1" si="153"/>
        <v>-1,01280193026179-3,33876051723317i</v>
      </c>
      <c r="DZ122" s="223" t="str">
        <f t="shared" ca="1" si="154"/>
        <v>-2,58517513596271-2,34306616589829i</v>
      </c>
      <c r="EA122" s="223" t="str">
        <f t="shared" ca="1" si="155"/>
        <v>-3,42195542169113-0,680669253996245i</v>
      </c>
      <c r="EB122" s="223" t="str">
        <f t="shared" ca="1" si="156"/>
        <v>-3,28504299869751+1,175407179698i</v>
      </c>
      <c r="EC122" s="223" t="str">
        <f t="shared" ca="1" si="157"/>
        <v>-2,21339530843663+2,69702998684995i</v>
      </c>
      <c r="ED122" s="223" t="str">
        <f t="shared" ca="1" si="158"/>
        <v>-0,511941963875655+3,45123238380151i</v>
      </c>
      <c r="EE122" s="223" t="str">
        <f t="shared" ca="1" si="159"/>
        <v>1,33518077028518+3,22341152384206i</v>
      </c>
      <c r="EF122" s="223" t="str">
        <f t="shared" ca="1" si="160"/>
        <v>2,80238745626694+2,07839218780644i</v>
      </c>
      <c r="EG122" s="223" t="str">
        <f t="shared" ca="1" si="161"/>
        <v>3,4721950248071+0,341981360722948i</v>
      </c>
      <c r="EH122" s="223" t="str">
        <f t="shared" ca="1" si="162"/>
        <v>3,15401456828832-1,49173779344835i</v>
      </c>
      <c r="EI122" s="223" t="str">
        <f t="shared" ca="1" si="163"/>
        <v>1,93838203834985-2,90099372884186i</v>
      </c>
      <c r="EJ122" s="223" t="str">
        <f t="shared" ca="1" si="164"/>
        <v>0,171196894518527-3,48479284386954i</v>
      </c>
      <c r="EK122" s="223" t="str">
        <f t="shared" ca="1" si="165"/>
        <v>-1,64470108960666-3,07701931538035i</v>
      </c>
      <c r="EL122" s="223" t="str">
        <f t="shared" ca="1" si="166"/>
        <v>-2,99261125342674-1,79370215678098i</v>
      </c>
      <c r="EM122" s="223" t="str">
        <f t="shared" ca="1" si="167"/>
        <v>-3,48899549173929-1,82939610481809E-13i</v>
      </c>
      <c r="EN122" s="223"/>
      <c r="EO122" s="223"/>
      <c r="EP122" s="223"/>
    </row>
    <row r="123" spans="1:146" ht="15.75" thickBot="1">
      <c r="A123" s="257">
        <f t="shared" si="168"/>
        <v>4.4921875000000013E-4</v>
      </c>
      <c r="B123" s="256">
        <v>23</v>
      </c>
      <c r="C123" s="230">
        <f t="shared" si="169"/>
        <v>4600</v>
      </c>
      <c r="D123" s="229">
        <f t="shared" si="170"/>
        <v>28902.652413026095</v>
      </c>
      <c r="E123" s="229" t="str">
        <f t="shared" si="171"/>
        <v>28902.6524130261i</v>
      </c>
      <c r="F123" s="229" t="str">
        <f t="shared" si="172"/>
        <v>-1,56467935908936E-30+1,69175520574146E-28i</v>
      </c>
      <c r="G123" s="229" t="str">
        <f t="shared" si="173"/>
        <v>-2,25688802233806+0,692112326864302i</v>
      </c>
      <c r="H123" s="229" t="str">
        <f t="shared" si="38"/>
        <v>1,00000000064084E-13-1,08121564600466E-11i</v>
      </c>
      <c r="I123" s="229" t="str">
        <f t="shared" si="174"/>
        <v>-1,00000000064084E-13+1,08121564600466E-11i</v>
      </c>
      <c r="J123" s="255" t="str">
        <f ca="1">IMPRODUCT(1/N_FFT2,AL100)</f>
        <v>0,101008518418211+0,000976973608922562i</v>
      </c>
      <c r="K123" s="254" t="str">
        <f t="shared" ca="1" si="175"/>
        <v>-2,06640433653012E-14+1,09202220757424E-12i</v>
      </c>
      <c r="N123" s="246">
        <f t="shared" ca="1" si="176"/>
        <v>4.511155963451932</v>
      </c>
      <c r="O123" s="223">
        <f t="shared" ca="1" si="39"/>
        <v>-3.488844036548068</v>
      </c>
      <c r="P123" s="223" t="str">
        <f t="shared" ca="1" si="40"/>
        <v>-2,94756232287781+1,86652325571051i</v>
      </c>
      <c r="Q123" s="223" t="str">
        <f t="shared" ca="1" si="41"/>
        <v>-1,49167303801+3,15387765441703i</v>
      </c>
      <c r="R123" s="223" t="str">
        <f t="shared" ca="1" si="42"/>
        <v>0,427071754178614+3,46260630568071i</v>
      </c>
      <c r="S123" s="223" t="str">
        <f t="shared" ca="1" si="43"/>
        <v>2,21329922628047+2,69691291040391i</v>
      </c>
      <c r="T123" s="223" t="str">
        <f t="shared" ca="1" si="44"/>
        <v>3,31275573039635+1,09438666936469i</v>
      </c>
      <c r="U123" s="223" t="str">
        <f t="shared" ca="1" si="45"/>
        <v>3,38428775297303-0,847719951654893i</v>
      </c>
      <c r="V123" s="223" t="str">
        <f t="shared" ca="1" si="46"/>
        <v>2,40569941746403-2,52678511634256i</v>
      </c>
      <c r="W123" s="223" t="str">
        <f t="shared" ca="1" si="47"/>
        <v>0,680639706554203-3,42180687666894i</v>
      </c>
      <c r="X123" s="223" t="str">
        <f t="shared" ca="1" si="48"/>
        <v>-1,25561765199833-3,25506636235687i</v>
      </c>
      <c r="Y123" s="223" t="str">
        <f t="shared" ca="1" si="49"/>
        <v>-2,80226580631674-2,07830196605426i</v>
      </c>
      <c r="Z123" s="223" t="str">
        <f t="shared" ca="1" si="50"/>
        <v>-3,47939086248975-0,256655289015979i</v>
      </c>
      <c r="AA123" s="223" t="str">
        <f t="shared" ca="1" si="51"/>
        <v>-3,07688574382669+1,6446296941236i</v>
      </c>
      <c r="AB123" s="223" t="str">
        <f t="shared" ca="1" si="52"/>
        <v>-1,7196449185862+3,03559781020769i</v>
      </c>
      <c r="AC123" s="223" t="str">
        <f t="shared" ca="1" si="53"/>
        <v>0,171189462964481+3,48464157111272i</v>
      </c>
      <c r="AD123" s="223" t="str">
        <f t="shared" ca="1" si="54"/>
        <v>2,00890497482368+2,85242589973617i</v>
      </c>
      <c r="AE123" s="223" t="str">
        <f t="shared" ca="1" si="55"/>
        <v>3,22327159749081+1,33512281089271i</v>
      </c>
      <c r="AF123" s="223" t="str">
        <f t="shared" ca="1" si="56"/>
        <v>3,4374800269928-0,596459366078363i</v>
      </c>
      <c r="AG123" s="223" t="str">
        <f t="shared" ca="1" si="57"/>
        <v>2,5850629150682-2,34296445480851i</v>
      </c>
      <c r="AH123" s="223" t="str">
        <f t="shared" ca="1" si="58"/>
        <v>0,930519213387603-3,36246437971818i</v>
      </c>
      <c r="AI123" s="223" t="str">
        <f t="shared" ca="1" si="59"/>
        <v>-1,01275796514045-3,33861558365164i</v>
      </c>
      <c r="AJ123" s="223" t="str">
        <f t="shared" ca="1" si="60"/>
        <v>-2,64178356855551-2,27881817797453i</v>
      </c>
      <c r="AK123" s="223" t="str">
        <f t="shared" ca="1" si="61"/>
        <v>-3,45108256788403-0,511919740783636i</v>
      </c>
      <c r="AL123" s="223" t="str">
        <f t="shared" ca="1" si="62"/>
        <v>-3,18953525434028+1,41382374172932i</v>
      </c>
      <c r="AM123" s="223" t="str">
        <f t="shared" ca="1" si="63"/>
        <v>-1,93829789435401+2,9008677984527i</v>
      </c>
      <c r="AN123" s="223" t="str">
        <f t="shared" ca="1" si="64"/>
        <v>-0,0856205187817245+3,4877932619524i</v>
      </c>
      <c r="AO123" s="223" t="str">
        <f t="shared" ca="1" si="65"/>
        <v>1,79362429325147+2,99248134597614i</v>
      </c>
      <c r="AP123" s="223" t="str">
        <f t="shared" ca="1" si="66"/>
        <v>3,11632027652574+1,56862380623002i</v>
      </c>
      <c r="AQ123" s="223" t="str">
        <f t="shared" ca="1" si="67"/>
        <v>3,47204429891403-0,341966515518119i</v>
      </c>
      <c r="AR123" s="223" t="str">
        <f t="shared" ca="1" si="68"/>
        <v>3,47204429891403-0,341966515518119i</v>
      </c>
      <c r="AS123" s="223" t="str">
        <f t="shared" ca="1" si="69"/>
        <v>1,17535615598093-3,28490039696103i</v>
      </c>
      <c r="AT123" s="223" t="str">
        <f t="shared" ca="1" si="70"/>
        <v>-0,764410055121603-3,40407255783216i</v>
      </c>
      <c r="AU123" s="223" t="str">
        <f t="shared" ca="1" si="71"/>
        <v>-2,46698527674536-2,46698527674542i</v>
      </c>
      <c r="AV123" s="223" t="str">
        <f t="shared" ca="1" si="72"/>
        <v>-3,40407255783215-0,764410055121676i</v>
      </c>
      <c r="AW123" s="223" t="str">
        <f t="shared" ca="1" si="73"/>
        <v>-3,28490039696106+1,17535615598086i</v>
      </c>
      <c r="AX123" s="223" t="str">
        <f t="shared" ca="1" si="74"/>
        <v>-2,14644706589309+2,75041773275915i</v>
      </c>
      <c r="AY123" s="223" t="str">
        <f t="shared" ca="1" si="75"/>
        <v>-0,341966515518192+3,47204429891402i</v>
      </c>
      <c r="AZ123" s="223" t="str">
        <f t="shared" ca="1" si="76"/>
        <v>1,56862380622994+3,11632027652578i</v>
      </c>
      <c r="BA123" s="223" t="str">
        <f t="shared" ca="1" si="77"/>
        <v>2,9924813459761+1,79362429325154i</v>
      </c>
      <c r="BB123" s="223" t="str">
        <f t="shared" ca="1" si="78"/>
        <v>3,4877932619524-0,0856205187816453i</v>
      </c>
      <c r="BC123" s="223" t="str">
        <f t="shared" ca="1" si="79"/>
        <v>2,90086779845275-1,93829789435395i</v>
      </c>
      <c r="BD123" s="223" t="str">
        <f t="shared" ca="1" si="80"/>
        <v>1,41382374172907-3,18953525434039i</v>
      </c>
      <c r="BE123" s="223" t="str">
        <f t="shared" ca="1" si="81"/>
        <v>-0,511919740783563-3,45108256788404i</v>
      </c>
      <c r="BF123" s="223" t="str">
        <f t="shared" ca="1" si="82"/>
        <v>-2,27881817797446-2,64178356855556i</v>
      </c>
      <c r="BG123" s="223" t="str">
        <f t="shared" ca="1" si="83"/>
        <v>-3,33861558365162-1,01275796514052i</v>
      </c>
      <c r="BH123" s="223" t="str">
        <f t="shared" ca="1" si="84"/>
        <v>-3,3624643797182+0,930519213387526i</v>
      </c>
      <c r="BI123" s="223" t="str">
        <f t="shared" ca="1" si="85"/>
        <v>-2,34296445480856+2,58506291506815i</v>
      </c>
      <c r="BJ123" s="223" t="str">
        <f t="shared" ca="1" si="86"/>
        <v>-0,596459366078199+3,43748002699283i</v>
      </c>
      <c r="BK123" s="223" t="str">
        <f t="shared" ca="1" si="87"/>
        <v>1,3351228108928+3,22327159749077i</v>
      </c>
      <c r="BL123" s="223" t="str">
        <f t="shared" ca="1" si="88"/>
        <v>2,8524258997362+2,00890497482363i</v>
      </c>
      <c r="BM123" s="223" t="str">
        <f t="shared" ca="1" si="89"/>
        <v>3,48464157111272+0,171189462964492i</v>
      </c>
      <c r="BN123" s="223" t="str">
        <f t="shared" ca="1" si="90"/>
        <v>3,03559781020771-1,71964491858616i</v>
      </c>
      <c r="BO123" s="223" t="str">
        <f t="shared" ca="1" si="91"/>
        <v>1,64462969412369-3,07688574382664i</v>
      </c>
      <c r="BP123" s="223" t="str">
        <f t="shared" ca="1" si="92"/>
        <v>-0,256655289015804-3,47939086248976i</v>
      </c>
      <c r="BQ123" s="223" t="str">
        <f t="shared" ca="1" si="93"/>
        <v>-2,07830196605436-2,80226580631667i</v>
      </c>
      <c r="BR123" s="223" t="str">
        <f t="shared" ca="1" si="94"/>
        <v>-3,25506636235689-1,25561765199828i</v>
      </c>
      <c r="BS123" s="223" t="str">
        <f t="shared" ca="1" si="95"/>
        <v>-3,42180687666893+0,680639706554228i</v>
      </c>
      <c r="BT123" s="223" t="str">
        <f t="shared" ca="1" si="96"/>
        <v>-2,52678511634259+2,40569941746399i</v>
      </c>
      <c r="BU123" s="223" t="str">
        <f t="shared" ca="1" si="97"/>
        <v>-0,847719951654963+3,38428775297301i</v>
      </c>
      <c r="BV123" s="223" t="str">
        <f t="shared" ca="1" si="98"/>
        <v>1,09438666936455+3,3127557303964i</v>
      </c>
      <c r="BW123" s="223" t="str">
        <f t="shared" ca="1" si="99"/>
        <v>2,696912910404+2,21329922628036i</v>
      </c>
      <c r="BX123" s="223" t="str">
        <f t="shared" ca="1" si="100"/>
        <v>3,46260630568072+0,427071754178523i</v>
      </c>
      <c r="BY123" s="223" t="str">
        <f t="shared" ca="1" si="101"/>
        <v>3,15387765441701-1,49167303801003i</v>
      </c>
      <c r="BZ123" s="223" t="str">
        <f t="shared" ca="1" si="102"/>
        <v>1,86652325571053-2,9475623228778i</v>
      </c>
      <c r="CA123" s="223" t="str">
        <f t="shared" ca="1" si="103"/>
        <v>8,54821202199114E-14-3,48884403654807i</v>
      </c>
      <c r="CB123" s="223" t="str">
        <f t="shared" ca="1" si="104"/>
        <v>-1,8665232557104-2,94756232287788i</v>
      </c>
      <c r="CC123" s="223" t="str">
        <f t="shared" ca="1" si="105"/>
        <v>-3,15387765441709-1,49167303800985i</v>
      </c>
      <c r="CD123" s="223" t="str">
        <f t="shared" ca="1" si="106"/>
        <v>-3,4626063056807+0,427071754178722i</v>
      </c>
      <c r="CE123" s="223" t="str">
        <f t="shared" ca="1" si="107"/>
        <v>-2,69691291040387+2,21329922628052i</v>
      </c>
      <c r="CF123" s="223" t="str">
        <f t="shared" ca="1" si="108"/>
        <v>-1,09438666936471+3,31275573039635i</v>
      </c>
      <c r="CG123" s="223" t="str">
        <f t="shared" ca="1" si="109"/>
        <v>0,847719951654824+3,38428775297305i</v>
      </c>
      <c r="CH123" s="223" t="str">
        <f t="shared" ca="1" si="110"/>
        <v>2,52678511634247+2,40569941746411i</v>
      </c>
      <c r="CI123" s="223" t="str">
        <f t="shared" ca="1" si="111"/>
        <v>3,4218068766689+0,680639706554371i</v>
      </c>
      <c r="CJ123" s="223" t="str">
        <f t="shared" ca="1" si="112"/>
        <v>3,25506636235683-1,25561765199845i</v>
      </c>
      <c r="CK123" s="223" t="str">
        <f t="shared" ca="1" si="113"/>
        <v>2,07830196605422-2,80226580631677i</v>
      </c>
      <c r="CL123" s="223" t="str">
        <f t="shared" ca="1" si="114"/>
        <v>0,25665528901595-3,47939086248975i</v>
      </c>
      <c r="CM123" s="223" t="str">
        <f t="shared" ca="1" si="115"/>
        <v>-1,64462969412355-3,07688574382672i</v>
      </c>
      <c r="CN123" s="223" t="str">
        <f t="shared" ca="1" si="116"/>
        <v>-3,03559781020763-1,71964491858629i</v>
      </c>
      <c r="CO123" s="223" t="str">
        <f t="shared" ca="1" si="117"/>
        <v>-3,48464157111273+0,171189462964334i</v>
      </c>
      <c r="CP123" s="223" t="str">
        <f t="shared" ca="1" si="118"/>
        <v>-2,85242589973609+2,0089049748238i</v>
      </c>
      <c r="CQ123" s="223" t="str">
        <f t="shared" ca="1" si="119"/>
        <v>-1,33512281089262+3,22327159749085i</v>
      </c>
      <c r="CR123" s="223" t="str">
        <f t="shared" ca="1" si="120"/>
        <v>0,596459366078384+3,4374800269928i</v>
      </c>
      <c r="CS123" s="223" t="str">
        <f t="shared" ca="1" si="121"/>
        <v>2,34296445480845+2,58506291506825i</v>
      </c>
      <c r="CT123" s="223" t="str">
        <f t="shared" ca="1" si="122"/>
        <v>3,36246437971815+0,93051921338768i</v>
      </c>
      <c r="CU123" s="223" t="str">
        <f t="shared" ca="1" si="123"/>
        <v>3,33861558365166-1,01275796514038i</v>
      </c>
      <c r="CV123" s="223" t="str">
        <f t="shared" ca="1" si="124"/>
        <v>2,27881817797432-2,64178356855569i</v>
      </c>
      <c r="CW123" s="223" t="str">
        <f t="shared" ca="1" si="125"/>
        <v>0,511919740783378-3,45108256788407i</v>
      </c>
      <c r="CX123" s="223" t="str">
        <f t="shared" ca="1" si="126"/>
        <v>-1,41382374172925-3,18953525434031i</v>
      </c>
      <c r="CY123" s="223" t="str">
        <f t="shared" ca="1" si="127"/>
        <v>-2,90086779845265-1,93829789435408i</v>
      </c>
      <c r="CZ123" s="223" t="str">
        <f t="shared" ca="1" si="128"/>
        <v>-3,4877932619524-0,0856205187817912i</v>
      </c>
      <c r="DA123" s="223" t="str">
        <f t="shared" ca="1" si="129"/>
        <v>-2,99248134597618+1,7936242932514i</v>
      </c>
      <c r="DB123" s="223" t="str">
        <f t="shared" ca="1" si="130"/>
        <v>-1,56862380622979+3,11632027652586i</v>
      </c>
      <c r="DC123" s="223" t="str">
        <f t="shared" ca="1" si="131"/>
        <v>0,341966515518391+3,472044298914i</v>
      </c>
      <c r="DD123" s="223" t="str">
        <f t="shared" ca="1" si="132"/>
        <v>2,14644706589324+2,75041773275903i</v>
      </c>
      <c r="DE123" s="223" t="str">
        <f t="shared" ca="1" si="133"/>
        <v>3,28490039696101+1,175356155981i</v>
      </c>
      <c r="DF123" s="223" t="str">
        <f t="shared" ca="1" si="134"/>
        <v>3,40407255783218-0,764410055121519i</v>
      </c>
      <c r="DG123" s="223" t="str">
        <f t="shared" ca="1" si="135"/>
        <v>2,46698527674548-2,46698527674529i</v>
      </c>
      <c r="DH123" s="223" t="str">
        <f t="shared" ca="1" si="136"/>
        <v>0,764410055121746-3,40407255783213i</v>
      </c>
      <c r="DI123" s="223" t="str">
        <f t="shared" ca="1" si="137"/>
        <v>-1,1753561559811-3,28490039696097i</v>
      </c>
      <c r="DJ123" s="223" t="str">
        <f t="shared" ca="1" si="138"/>
        <v>-2,7504177327591-2,14644706589315i</v>
      </c>
      <c r="DK123" s="223" t="str">
        <f t="shared" ca="1" si="139"/>
        <v>-3,47204429891401-0,341966515518277i</v>
      </c>
      <c r="DL123" s="223" t="str">
        <f t="shared" ca="1" si="140"/>
        <v>-3,11632027652581+1,56862380622989i</v>
      </c>
      <c r="DM123" s="223" t="str">
        <f t="shared" ca="1" si="141"/>
        <v>-1,7936242932516+2,99248134597606i</v>
      </c>
      <c r="DN123" s="223" t="str">
        <f t="shared" ca="1" si="142"/>
        <v>0,0856205187815599+3,4877932619524i</v>
      </c>
      <c r="DO123" s="223" t="str">
        <f t="shared" ca="1" si="143"/>
        <v>1,93829789435418+2,90086779845259i</v>
      </c>
      <c r="DP123" s="223" t="str">
        <f t="shared" ca="1" si="144"/>
        <v>3,18953525434036+1,41382374172914i</v>
      </c>
      <c r="DQ123" s="223" t="str">
        <f t="shared" ca="1" si="145"/>
        <v>3,45108256788405-0,51191974078349i</v>
      </c>
      <c r="DR123" s="223" t="str">
        <f t="shared" ca="1" si="146"/>
        <v>2,64178356855561-2,27881817797441i</v>
      </c>
      <c r="DS123" s="223" t="str">
        <f t="shared" ca="1" si="147"/>
        <v>1,0127579651406-3,3386155836516i</v>
      </c>
      <c r="DT123" s="223" t="str">
        <f t="shared" ca="1" si="148"/>
        <v>-0,930519213387456-3,36246437971821i</v>
      </c>
      <c r="DU123" s="223" t="str">
        <f t="shared" ca="1" si="149"/>
        <v>-2,58506291506833-2,34296445480837i</v>
      </c>
      <c r="DV123" s="223" t="str">
        <f t="shared" ca="1" si="150"/>
        <v>-3,43748002699281-0,596459366078269i</v>
      </c>
      <c r="DW123" s="223" t="str">
        <f t="shared" ca="1" si="151"/>
        <v>-3,22327159749081+1,33512281089272i</v>
      </c>
      <c r="DX123" s="223" t="str">
        <f t="shared" ca="1" si="152"/>
        <v>-2,0089049748237+2,85242589973615i</v>
      </c>
      <c r="DY123" s="223" t="str">
        <f t="shared" ca="1" si="153"/>
        <v>-0,17118946296459+3,48464157111272i</v>
      </c>
      <c r="DZ123" s="223" t="str">
        <f t="shared" ca="1" si="154"/>
        <v>1,71964491858609+3,03559781020775i</v>
      </c>
      <c r="EA123" s="223" t="str">
        <f t="shared" ca="1" si="155"/>
        <v>3,07688574382677+1,64462969412345i</v>
      </c>
      <c r="EB123" s="223" t="str">
        <f t="shared" ca="1" si="156"/>
        <v>3,47939086248974-0,25665528901609i</v>
      </c>
      <c r="EC123" s="223" t="str">
        <f t="shared" ca="1" si="157"/>
        <v>2,80226580631672-2,07830196605429i</v>
      </c>
      <c r="ED123" s="223" t="str">
        <f t="shared" ca="1" si="158"/>
        <v>1,25561765199835-3,25506636235687i</v>
      </c>
      <c r="EE123" s="223" t="str">
        <f t="shared" ca="1" si="159"/>
        <v>-0,680639706554169-3,42180687666894i</v>
      </c>
      <c r="EF123" s="223" t="str">
        <f t="shared" ca="1" si="160"/>
        <v>-2,40569941746392-2,52678511634265i</v>
      </c>
      <c r="EG123" s="223" t="str">
        <f t="shared" ca="1" si="161"/>
        <v>-3,38428775297299-0,847719951655047i</v>
      </c>
      <c r="EH123" s="223" t="str">
        <f t="shared" ca="1" si="162"/>
        <v>-3,31275573039631+1,09438666936482i</v>
      </c>
      <c r="EI123" s="223" t="str">
        <f t="shared" ca="1" si="163"/>
        <v>-2,21329922628041+2,69691291040396i</v>
      </c>
      <c r="EJ123" s="223" t="str">
        <f t="shared" ca="1" si="164"/>
        <v>-0,427071754178607+3,46260630568071i</v>
      </c>
      <c r="EK123" s="223" t="str">
        <f t="shared" ca="1" si="165"/>
        <v>1,49167303800996+3,15387765441705i</v>
      </c>
      <c r="EL123" s="223" t="str">
        <f t="shared" ca="1" si="166"/>
        <v>2,94756232287777+1,86652325571058i</v>
      </c>
      <c r="EM123" s="223" t="str">
        <f t="shared" ca="1" si="167"/>
        <v>3,48884403654807+1,70964240439822E-13i</v>
      </c>
      <c r="EN123" s="223"/>
      <c r="EO123" s="223"/>
      <c r="EP123" s="223"/>
    </row>
    <row r="124" spans="1:146" ht="15.75" thickBot="1">
      <c r="A124" s="257">
        <f t="shared" si="168"/>
        <v>4.6875000000000015E-4</v>
      </c>
      <c r="B124" s="256">
        <v>24</v>
      </c>
      <c r="C124" s="230">
        <f t="shared" si="169"/>
        <v>4800</v>
      </c>
      <c r="D124" s="229">
        <f t="shared" si="170"/>
        <v>30159.289474462013</v>
      </c>
      <c r="E124" s="229" t="str">
        <f t="shared" si="171"/>
        <v>30159.289474462i</v>
      </c>
      <c r="F124" s="229" t="str">
        <f t="shared" si="172"/>
        <v>-1,43701002844317E-27+1,48897465152291E-25i</v>
      </c>
      <c r="G124" s="229" t="str">
        <f t="shared" si="173"/>
        <v>-2,23978211492588+0,716730276921577i</v>
      </c>
      <c r="H124" s="229" t="str">
        <f t="shared" si="38"/>
        <v>1,00000000588553E-12-1,03616499408729E-10i</v>
      </c>
      <c r="I124" s="229" t="str">
        <f t="shared" si="174"/>
        <v>-1,00000000588553E-12+1,03616499408729E-10i</v>
      </c>
      <c r="J124" s="255" t="str">
        <f ca="1">IMPRODUCT(1/N_FFT2,AM100)</f>
        <v>0,0155909182145607-0,0000446968900034609i</v>
      </c>
      <c r="K124" s="254" t="str">
        <f t="shared" ca="1" si="175"/>
        <v>-1,09595830297059E-14+1,61552106485084E-12i</v>
      </c>
      <c r="N124" s="246">
        <f t="shared" ca="1" si="176"/>
        <v>4.5113184526727554</v>
      </c>
      <c r="O124" s="223">
        <f t="shared" ca="1" si="39"/>
        <v>-3.488681547327245</v>
      </c>
      <c r="P124" s="223" t="str">
        <f t="shared" ca="1" si="40"/>
        <v>-2,90073269360323+1,93820762017978i</v>
      </c>
      <c r="Q124" s="223" t="str">
        <f t="shared" ca="1" si="41"/>
        <v>-1,33506062895995+3,22312147702544i</v>
      </c>
      <c r="R124" s="223" t="str">
        <f t="shared" ca="1" si="42"/>
        <v>0,680608006479799+3,42164750963293i</v>
      </c>
      <c r="S124" s="223" t="str">
        <f t="shared" ca="1" si="43"/>
        <v>2,46687037951546+2,46687037951548i</v>
      </c>
      <c r="T124" s="223" t="str">
        <f t="shared" ca="1" si="44"/>
        <v>3,42164750963293+0,680608006479799i</v>
      </c>
      <c r="U124" s="223" t="str">
        <f t="shared" ca="1" si="45"/>
        <v>3,22312147702544-1,33506062895995i</v>
      </c>
      <c r="V124" s="223" t="str">
        <f t="shared" ca="1" si="46"/>
        <v>1,93820762017979-2,90073269360322i</v>
      </c>
      <c r="W124" s="223" t="str">
        <f t="shared" ca="1" si="47"/>
        <v>6,41122921106428E-16-3,48868154732725i</v>
      </c>
      <c r="X124" s="223" t="str">
        <f t="shared" ca="1" si="48"/>
        <v>-1,9382076201798-2,90073269360322i</v>
      </c>
      <c r="Y124" s="223" t="str">
        <f t="shared" ca="1" si="49"/>
        <v>-3,22312147702544-1,33506062895995i</v>
      </c>
      <c r="Z124" s="223" t="str">
        <f t="shared" ca="1" si="50"/>
        <v>-3,42164750963293+0,680608006479803i</v>
      </c>
      <c r="AA124" s="223" t="str">
        <f t="shared" ca="1" si="51"/>
        <v>-2,46687037951548+2,46687037951546i</v>
      </c>
      <c r="AB124" s="223" t="str">
        <f t="shared" ca="1" si="52"/>
        <v>-0,680608006479803+3,42164750963293i</v>
      </c>
      <c r="AC124" s="223" t="str">
        <f t="shared" ca="1" si="53"/>
        <v>1,33506062895995+3,22312147702544i</v>
      </c>
      <c r="AD124" s="223" t="str">
        <f t="shared" ca="1" si="54"/>
        <v>2,90073269360322+1,93820762017979i</v>
      </c>
      <c r="AE124" s="223" t="str">
        <f t="shared" ca="1" si="55"/>
        <v>3,48868154732725+1,28224584221286E-15i</v>
      </c>
      <c r="AF124" s="223" t="str">
        <f t="shared" ca="1" si="56"/>
        <v>2,90073269360316-1,93820762017988i</v>
      </c>
      <c r="AG124" s="223" t="str">
        <f t="shared" ca="1" si="57"/>
        <v>1,33506062895979-3,22312147702551i</v>
      </c>
      <c r="AH124" s="223" t="str">
        <f t="shared" ca="1" si="58"/>
        <v>-0,680608006479667-3,42164750963295i</v>
      </c>
      <c r="AI124" s="223" t="str">
        <f t="shared" ca="1" si="59"/>
        <v>-2,46687037951541-2,46687037951553i</v>
      </c>
      <c r="AJ124" s="223" t="str">
        <f t="shared" ca="1" si="60"/>
        <v>-3,42164750963292-0,680608006479834i</v>
      </c>
      <c r="AK124" s="223" t="str">
        <f t="shared" ca="1" si="61"/>
        <v>-3,22312147702544+1,33506062895995i</v>
      </c>
      <c r="AL124" s="223" t="str">
        <f t="shared" ca="1" si="62"/>
        <v>-1,93820762017973+2,90073269360326i</v>
      </c>
      <c r="AM124" s="223" t="str">
        <f t="shared" ca="1" si="63"/>
        <v>1,03428067797112E-13+3,48868154732725i</v>
      </c>
      <c r="AN124" s="223" t="str">
        <f t="shared" ca="1" si="64"/>
        <v>1,93820762017991+2,90073269360314i</v>
      </c>
      <c r="AO124" s="223" t="str">
        <f t="shared" ca="1" si="65"/>
        <v>3,22312147702539+1,33506062896008i</v>
      </c>
      <c r="AP124" s="223" t="str">
        <f t="shared" ca="1" si="66"/>
        <v>3,42164750963295-0,680608006479702i</v>
      </c>
      <c r="AQ124" s="223" t="str">
        <f t="shared" ca="1" si="67"/>
        <v>2,46687037951551-2,46687037951544i</v>
      </c>
      <c r="AR124" s="223" t="str">
        <f t="shared" ca="1" si="68"/>
        <v>2,46687037951551-2,46687037951544i</v>
      </c>
      <c r="AS124" s="223" t="str">
        <f t="shared" ca="1" si="69"/>
        <v>-1,33506062895999-3,22312147702543i</v>
      </c>
      <c r="AT124" s="223" t="str">
        <f t="shared" ca="1" si="70"/>
        <v>-2,90073269360328-1,93820762017971i</v>
      </c>
      <c r="AU124" s="223" t="str">
        <f t="shared" ca="1" si="71"/>
        <v>-3,48868154732725+1,46166948165595E-13i</v>
      </c>
      <c r="AV124" s="223" t="str">
        <f t="shared" ca="1" si="72"/>
        <v>-2,90073269360331+1,93820762017965i</v>
      </c>
      <c r="AW124" s="223" t="str">
        <f t="shared" ca="1" si="73"/>
        <v>-1,33506062896005+3,2231214770254i</v>
      </c>
      <c r="AX124" s="223" t="str">
        <f t="shared" ca="1" si="74"/>
        <v>0,680608006479737+3,42164750963294i</v>
      </c>
      <c r="AY124" s="223" t="str">
        <f t="shared" ca="1" si="75"/>
        <v>2,46687037951546+2,46687037951548i</v>
      </c>
      <c r="AZ124" s="223" t="str">
        <f t="shared" ca="1" si="76"/>
        <v>3,42164750963294+0,680608006479761i</v>
      </c>
      <c r="BA124" s="223" t="str">
        <f t="shared" ca="1" si="77"/>
        <v>3,22312147702542-1,33506062896002i</v>
      </c>
      <c r="BB124" s="223" t="str">
        <f t="shared" ca="1" si="78"/>
        <v>1,93820762017967-2,9007326936033i</v>
      </c>
      <c r="BC124" s="223" t="str">
        <f t="shared" ca="1" si="79"/>
        <v>1,70528484436805E-13-3,48868154732725i</v>
      </c>
      <c r="BD124" s="223" t="str">
        <f t="shared" ca="1" si="80"/>
        <v>-1,93820762017968-2,9007326936033i</v>
      </c>
      <c r="BE124" s="223" t="str">
        <f t="shared" ca="1" si="81"/>
        <v>-3,22312147702542-1,33506062896001i</v>
      </c>
      <c r="BF124" s="223" t="str">
        <f t="shared" ca="1" si="82"/>
        <v>-3,42164750963293+0,680608006479768i</v>
      </c>
      <c r="BG124" s="223" t="str">
        <f t="shared" ca="1" si="83"/>
        <v>-2,46687037951546+2,46687037951549i</v>
      </c>
      <c r="BH124" s="223" t="str">
        <f t="shared" ca="1" si="84"/>
        <v>-0,68060800647973+3,42164750963294i</v>
      </c>
      <c r="BI124" s="223" t="str">
        <f t="shared" ca="1" si="85"/>
        <v>1,33506062896005+3,2231214770254i</v>
      </c>
      <c r="BJ124" s="223" t="str">
        <f t="shared" ca="1" si="86"/>
        <v>2,90073269360332+1,93820762017965i</v>
      </c>
      <c r="BK124" s="223" t="str">
        <f t="shared" ca="1" si="87"/>
        <v>3,48868154732725+1,40183890722491E-13i</v>
      </c>
      <c r="BL124" s="223" t="str">
        <f t="shared" ca="1" si="88"/>
        <v>2,90073269360328-1,93820762017971i</v>
      </c>
      <c r="BM124" s="223" t="str">
        <f t="shared" ca="1" si="89"/>
        <v>1,33506062895998-3,22312147702543i</v>
      </c>
      <c r="BN124" s="223" t="str">
        <f t="shared" ca="1" si="90"/>
        <v>-0,68060800647981-3,42164750963293i</v>
      </c>
      <c r="BO124" s="223" t="str">
        <f t="shared" ca="1" si="91"/>
        <v>-2,46687037951551-2,46687037951543i</v>
      </c>
      <c r="BP124" s="223" t="str">
        <f t="shared" ca="1" si="92"/>
        <v>-3,42164750963295-0,680608006479688i</v>
      </c>
      <c r="BQ124" s="223" t="str">
        <f t="shared" ca="1" si="93"/>
        <v>-3,22312147702539+1,33506062896008i</v>
      </c>
      <c r="BR124" s="223" t="str">
        <f t="shared" ca="1" si="94"/>
        <v>-1,9382076201799+2,90073269360315i</v>
      </c>
      <c r="BS124" s="223" t="str">
        <f t="shared" ca="1" si="95"/>
        <v>-9,7445010354008E-14+3,48868154732725i</v>
      </c>
      <c r="BT124" s="223" t="str">
        <f t="shared" ca="1" si="96"/>
        <v>1,93820762017974+2,90073269360326i</v>
      </c>
      <c r="BU124" s="223" t="str">
        <f t="shared" ca="1" si="97"/>
        <v>3,22312147702544+1,33506062895995i</v>
      </c>
      <c r="BV124" s="223" t="str">
        <f t="shared" ca="1" si="98"/>
        <v>3,42164750963292-0,680608006479852i</v>
      </c>
      <c r="BW124" s="223" t="str">
        <f t="shared" ca="1" si="99"/>
        <v>2,4668703795154-2,46687037951554i</v>
      </c>
      <c r="BX124" s="223" t="str">
        <f t="shared" ca="1" si="100"/>
        <v>0,68060800647966-3,42164750963295i</v>
      </c>
      <c r="BY124" s="223" t="str">
        <f t="shared" ca="1" si="101"/>
        <v>-1,33506062895979-3,22312147702551i</v>
      </c>
      <c r="BZ124" s="223" t="str">
        <f t="shared" ca="1" si="102"/>
        <v>-2,90073269360316-1,93820762017988i</v>
      </c>
      <c r="CA124" s="223" t="str">
        <f t="shared" ca="1" si="103"/>
        <v>-3,48868154732725-5,47061299855249E-14i</v>
      </c>
      <c r="CB124" s="223" t="str">
        <f t="shared" ca="1" si="104"/>
        <v>-2,90073269360323+1,93820762017977i</v>
      </c>
      <c r="CC124" s="223" t="str">
        <f t="shared" ca="1" si="105"/>
        <v>-1,33506062895992+3,22312147702546i</v>
      </c>
      <c r="CD124" s="223" t="str">
        <f t="shared" ca="1" si="106"/>
        <v>0,680608006479869+3,42164750963291i</v>
      </c>
      <c r="CE124" s="223" t="str">
        <f t="shared" ca="1" si="107"/>
        <v>2,46687037951555+2,46687037951539i</v>
      </c>
      <c r="CF124" s="223" t="str">
        <f t="shared" ca="1" si="108"/>
        <v>3,4216475096329+0,680608006479956i</v>
      </c>
      <c r="CG124" s="223" t="str">
        <f t="shared" ca="1" si="109"/>
        <v>3,22312147702549-1,33506062895983i</v>
      </c>
      <c r="CH124" s="223" t="str">
        <f t="shared" ca="1" si="110"/>
        <v>1,93820762017985-2,90073269360319i</v>
      </c>
      <c r="CI124" s="223" t="str">
        <f t="shared" ca="1" si="111"/>
        <v>3,67558229253789E-14-3,48868154732725i</v>
      </c>
      <c r="CJ124" s="223" t="str">
        <f t="shared" ca="1" si="112"/>
        <v>-1,93820762017979-2,90073269360322i</v>
      </c>
      <c r="CK124" s="223" t="str">
        <f t="shared" ca="1" si="113"/>
        <v>-3,22312147702548-1,33506062895987i</v>
      </c>
      <c r="CL124" s="223" t="str">
        <f t="shared" ca="1" si="114"/>
        <v>-3,42164750963291+0,680608006479911i</v>
      </c>
      <c r="CM124" s="223" t="str">
        <f t="shared" ca="1" si="115"/>
        <v>-2,46687037951561+2,46687037951534i</v>
      </c>
      <c r="CN124" s="223" t="str">
        <f t="shared" ca="1" si="116"/>
        <v>-0,680608006479939+3,4216475096329i</v>
      </c>
      <c r="CO124" s="223" t="str">
        <f t="shared" ca="1" si="117"/>
        <v>1,33506062895987+3,22312147702548i</v>
      </c>
      <c r="CP124" s="223" t="str">
        <f t="shared" ca="1" si="118"/>
        <v>2,90073269360321+1,93820762017981i</v>
      </c>
      <c r="CQ124" s="223" t="str">
        <f t="shared" ca="1" si="119"/>
        <v>3,48868154732725-5,98305744310412E-15i</v>
      </c>
      <c r="CR124" s="223" t="str">
        <f t="shared" ca="1" si="120"/>
        <v>2,9007326936032-1,93820762017982i</v>
      </c>
      <c r="CS124" s="223" t="str">
        <f t="shared" ca="1" si="121"/>
        <v>1,33506062895986-3,22312147702548i</v>
      </c>
      <c r="CT124" s="223" t="str">
        <f t="shared" ca="1" si="122"/>
        <v>-0,680608006479953-3,4216475096329i</v>
      </c>
      <c r="CU124" s="223" t="str">
        <f t="shared" ca="1" si="123"/>
        <v>-2,46687037951537-2,46687037951558i</v>
      </c>
      <c r="CV124" s="223" t="str">
        <f t="shared" ca="1" si="124"/>
        <v>-3,42164750963291-0,680608006479897i</v>
      </c>
      <c r="CW124" s="223" t="str">
        <f t="shared" ca="1" si="125"/>
        <v>-3,22312147702547+1,33506062895989i</v>
      </c>
      <c r="CX124" s="223" t="str">
        <f t="shared" ca="1" si="126"/>
        <v>-1,9382076201798+2,90073269360322i</v>
      </c>
      <c r="CY124" s="223" t="str">
        <f t="shared" ca="1" si="127"/>
        <v>4,8721937811587E-14+3,48868154732725i</v>
      </c>
      <c r="CZ124" s="223" t="str">
        <f t="shared" ca="1" si="128"/>
        <v>1,93820762017986+2,90073269360318i</v>
      </c>
      <c r="DA124" s="223" t="str">
        <f t="shared" ca="1" si="129"/>
        <v>3,2231214770255+1,33506062895982i</v>
      </c>
      <c r="DB124" s="223" t="str">
        <f t="shared" ca="1" si="130"/>
        <v>3,42164750963296-0,680608006479628i</v>
      </c>
      <c r="DC124" s="223" t="str">
        <f t="shared" ca="1" si="131"/>
        <v>2,46687037951556-2,46687037951538i</v>
      </c>
      <c r="DD124" s="223" t="str">
        <f t="shared" ca="1" si="132"/>
        <v>0,680608006479855-3,42164750963292i</v>
      </c>
      <c r="DE124" s="223" t="str">
        <f t="shared" ca="1" si="133"/>
        <v>-1,33506062895993-3,22312147702546i</v>
      </c>
      <c r="DF124" s="223" t="str">
        <f t="shared" ca="1" si="134"/>
        <v>-2,90073269360324-1,93820762017977i</v>
      </c>
      <c r="DG124" s="223" t="str">
        <f t="shared" ca="1" si="135"/>
        <v>-3,48868154732725+6,66722448717333E-14i</v>
      </c>
      <c r="DH124" s="223" t="str">
        <f t="shared" ca="1" si="136"/>
        <v>-2,90073269360315+1,9382076201799i</v>
      </c>
      <c r="DI124" s="223" t="str">
        <f t="shared" ca="1" si="137"/>
        <v>-1,3350606289601+3,22312147702538i</v>
      </c>
      <c r="DJ124" s="223" t="str">
        <f t="shared" ca="1" si="138"/>
        <v>0,68060800647967+3,42164750963295i</v>
      </c>
      <c r="DK124" s="223" t="str">
        <f t="shared" ca="1" si="139"/>
        <v>2,46687037951541+2,46687037951553i</v>
      </c>
      <c r="DL124" s="223" t="str">
        <f t="shared" ca="1" si="140"/>
        <v>3,42164750963292+0,680608006479838i</v>
      </c>
      <c r="DM124" s="223" t="str">
        <f t="shared" ca="1" si="141"/>
        <v>3,22312147702544-1,33506062895996i</v>
      </c>
      <c r="DN124" s="223" t="str">
        <f t="shared" ca="1" si="142"/>
        <v>1,93820762017973-2,90073269360327i</v>
      </c>
      <c r="DO124" s="223" t="str">
        <f t="shared" ca="1" si="143"/>
        <v>-1,09411125240216E-13-3,48868154732725i</v>
      </c>
      <c r="DP124" s="223" t="str">
        <f t="shared" ca="1" si="144"/>
        <v>-1,93820762017991-2,90073269360314i</v>
      </c>
      <c r="DQ124" s="223" t="str">
        <f t="shared" ca="1" si="145"/>
        <v>-3,22312147702539-1,33506062896008i</v>
      </c>
      <c r="DR124" s="223" t="str">
        <f t="shared" ca="1" si="146"/>
        <v>-3,42164750963294+0,680608006479712i</v>
      </c>
      <c r="DS124" s="223" t="str">
        <f t="shared" ca="1" si="147"/>
        <v>-2,4668703795155+2,46687037951544i</v>
      </c>
      <c r="DT124" s="223" t="str">
        <f t="shared" ca="1" si="148"/>
        <v>-0,680608006479796+3,42164750963293i</v>
      </c>
      <c r="DU124" s="223" t="str">
        <f t="shared" ca="1" si="149"/>
        <v>1,33506062896001+3,22312147702542i</v>
      </c>
      <c r="DV124" s="223" t="str">
        <f t="shared" ca="1" si="150"/>
        <v>2,90073269360328+1,93820762017971i</v>
      </c>
      <c r="DW124" s="223" t="str">
        <f t="shared" ca="1" si="151"/>
        <v>3,48868154732725-1,52150005608699E-13i</v>
      </c>
      <c r="DX124" s="223" t="str">
        <f t="shared" ca="1" si="152"/>
        <v>2,90073269360332-1,93820762017964i</v>
      </c>
      <c r="DY124" s="223" t="str">
        <f t="shared" ca="1" si="153"/>
        <v>1,33506062896004-3,22312147702541i</v>
      </c>
      <c r="DZ124" s="223" t="str">
        <f t="shared" ca="1" si="154"/>
        <v>-0,680608006479754-3,42164750963294i</v>
      </c>
      <c r="EA124" s="223" t="str">
        <f t="shared" ca="1" si="155"/>
        <v>-2,46687037951545-2,46687037951549i</v>
      </c>
      <c r="EB124" s="223" t="str">
        <f t="shared" ca="1" si="156"/>
        <v>-3,42164750963294-0,680608006479754i</v>
      </c>
      <c r="EC124" s="223" t="str">
        <f t="shared" ca="1" si="157"/>
        <v>-3,22312147702541+1,33506062896004i</v>
      </c>
      <c r="ED124" s="223" t="str">
        <f t="shared" ca="1" si="158"/>
        <v>-1,93820762017968+2,9007326936033i</v>
      </c>
      <c r="EE124" s="223" t="str">
        <f t="shared" ca="1" si="159"/>
        <v>-1,52151140339533E-13+3,48868154732725i</v>
      </c>
      <c r="EF124" s="223" t="str">
        <f t="shared" ca="1" si="160"/>
        <v>1,93820762017967+2,9007326936033i</v>
      </c>
      <c r="EG124" s="223" t="str">
        <f t="shared" ca="1" si="161"/>
        <v>3,22312147702542+1,33506062896001i</v>
      </c>
      <c r="EH124" s="223" t="str">
        <f t="shared" ca="1" si="162"/>
        <v>3,42164750963293-0,680608006479796i</v>
      </c>
      <c r="EI124" s="223" t="str">
        <f t="shared" ca="1" si="163"/>
        <v>2,46687037951546-2,46687037951548i</v>
      </c>
      <c r="EJ124" s="223" t="str">
        <f t="shared" ca="1" si="164"/>
        <v>0,680608006479712-3,42164750963294i</v>
      </c>
      <c r="EK124" s="223" t="str">
        <f t="shared" ca="1" si="165"/>
        <v>-1,33506062896004-3,22312147702541i</v>
      </c>
      <c r="EL124" s="223" t="str">
        <f t="shared" ca="1" si="166"/>
        <v>-2,90073269360313-1,93820762017993i</v>
      </c>
      <c r="EM124" s="223" t="str">
        <f t="shared" ca="1" si="167"/>
        <v>-3,48868154732725-1,0941225997105E-13i</v>
      </c>
      <c r="EN124" s="223"/>
      <c r="EO124" s="223"/>
      <c r="EP124" s="223"/>
    </row>
    <row r="125" spans="1:146" ht="15.75" thickBot="1">
      <c r="A125" s="257">
        <f t="shared" si="168"/>
        <v>4.8828125000000011E-4</v>
      </c>
      <c r="B125" s="256">
        <v>25</v>
      </c>
      <c r="C125" s="230">
        <f t="shared" si="169"/>
        <v>5000</v>
      </c>
      <c r="D125" s="229">
        <f t="shared" si="170"/>
        <v>31415.926535897932</v>
      </c>
      <c r="E125" s="229" t="str">
        <f t="shared" si="171"/>
        <v>31415.9265358979i</v>
      </c>
      <c r="F125" s="229" t="str">
        <f t="shared" si="172"/>
        <v>-1,32434453760049E-30+1,31734947764841E-28i</v>
      </c>
      <c r="G125" s="229" t="str">
        <f t="shared" si="173"/>
        <v>-2,222222222314+0,740740740786428i</v>
      </c>
      <c r="H125" s="229" t="str">
        <f t="shared" si="38"/>
        <v>1,00000000054241E-13-9,94718394324292E-12i</v>
      </c>
      <c r="I125" s="229" t="str">
        <f t="shared" si="174"/>
        <v>-1,00000000054241E-13+9,94718394324292E-12i</v>
      </c>
      <c r="J125" s="255" t="str">
        <f ca="1">IMPRODUCT(1/N_FFT2,AN100)</f>
        <v>-0,0659057204557855-0,000977019455261687i</v>
      </c>
      <c r="K125" s="254" t="str">
        <f t="shared" ca="1" si="175"/>
        <v>1,63091642867683E-14-6,55478622340067E-13i</v>
      </c>
      <c r="N125" s="246">
        <f t="shared" ca="1" si="176"/>
        <v>4.5114927182474602</v>
      </c>
      <c r="O125" s="223">
        <f t="shared" ca="1" si="39"/>
        <v>-3.4885072817525402</v>
      </c>
      <c r="P125" s="223" t="str">
        <f t="shared" ca="1" si="40"/>
        <v>-2,85215057412959+2,00871106865391i</v>
      </c>
      <c r="Q125" s="223" t="str">
        <f t="shared" ca="1" si="41"/>
        <v>-1,17524270670732+3,28458332748185i</v>
      </c>
      <c r="R125" s="223" t="str">
        <f t="shared" ca="1" si="42"/>
        <v>0,930429396587484+3,36213982350621i</v>
      </c>
      <c r="S125" s="223" t="str">
        <f t="shared" ca="1" si="43"/>
        <v>2,69665259542675+2,21308559129977i</v>
      </c>
      <c r="T125" s="223" t="str">
        <f t="shared" ca="1" si="44"/>
        <v>3,47905502014593+0,256630515796397i</v>
      </c>
      <c r="U125" s="223" t="str">
        <f t="shared" ca="1" si="45"/>
        <v>2,99219250175343-1,79345116668702i</v>
      </c>
      <c r="V125" s="223" t="str">
        <f t="shared" ca="1" si="46"/>
        <v>1,41368727477339-3,18922738982097i</v>
      </c>
      <c r="W125" s="223" t="str">
        <f t="shared" ca="1" si="47"/>
        <v>-0,680574008952707-3,42147659252238i</v>
      </c>
      <c r="X125" s="223" t="str">
        <f t="shared" ca="1" si="48"/>
        <v>-2,52654122266423-2,40546721137887i</v>
      </c>
      <c r="Y125" s="223" t="str">
        <f t="shared" ca="1" si="49"/>
        <v>-3,4507494579507-0,511870328592553i</v>
      </c>
      <c r="Z125" s="223" t="str">
        <f t="shared" ca="1" si="50"/>
        <v>-3,11601947895888+1,56847239745853i</v>
      </c>
      <c r="AA125" s="223" t="str">
        <f t="shared" ca="1" si="51"/>
        <v>-1,64447094901187+3,07658875261165i</v>
      </c>
      <c r="AB125" s="223" t="str">
        <f t="shared" ca="1" si="52"/>
        <v>0,427030531796696+3,46227208343798i</v>
      </c>
      <c r="AC125" s="223" t="str">
        <f t="shared" ca="1" si="53"/>
        <v>2,34273830410995+2,58481339622352i</v>
      </c>
      <c r="AD125" s="223" t="str">
        <f t="shared" ca="1" si="54"/>
        <v>3,40374398546087+0,764336271728243i</v>
      </c>
      <c r="AE125" s="223" t="str">
        <f t="shared" ca="1" si="55"/>
        <v>3,22296047662776-1,33499394041166i</v>
      </c>
      <c r="AF125" s="223" t="str">
        <f t="shared" ca="1" si="56"/>
        <v>1,8663430926963-2,94727781438827i</v>
      </c>
      <c r="AG125" s="223" t="str">
        <f t="shared" ca="1" si="57"/>
        <v>-0,171172939189802-3,4843052219531i</v>
      </c>
      <c r="AH125" s="223" t="str">
        <f t="shared" ca="1" si="58"/>
        <v>-2,14623988370479-2,75015225331896i</v>
      </c>
      <c r="AI125" s="223" t="str">
        <f t="shared" ca="1" si="59"/>
        <v>-3,3382933294045-1,01266021038348i</v>
      </c>
      <c r="AJ125" s="223" t="str">
        <f t="shared" ca="1" si="60"/>
        <v>-3,31243597222803+1,09428103553439i</v>
      </c>
      <c r="AK125" s="223" t="str">
        <f t="shared" ca="1" si="61"/>
        <v>-2,0781013614569+2,80199532232862i</v>
      </c>
      <c r="AL125" s="223" t="str">
        <f t="shared" ca="1" si="62"/>
        <v>-0,0856122544053313+3,48745660858112i</v>
      </c>
      <c r="AM125" s="223" t="str">
        <f t="shared" ca="1" si="63"/>
        <v>1,93811080341396+2,90058779707331i</v>
      </c>
      <c r="AN125" s="223" t="str">
        <f t="shared" ca="1" si="64"/>
        <v>3,25475217255765+1,25549645561894i</v>
      </c>
      <c r="AO125" s="223" t="str">
        <f t="shared" ca="1" si="65"/>
        <v>3,38396109029668-0,84763812691418i</v>
      </c>
      <c r="AP125" s="223" t="str">
        <f t="shared" ca="1" si="66"/>
        <v>2,27859821888732-2,64152857484526i</v>
      </c>
      <c r="AQ125" s="223" t="str">
        <f t="shared" ca="1" si="67"/>
        <v>0,341933507776166-3,47170916568488i</v>
      </c>
      <c r="AR125" s="223" t="str">
        <f t="shared" ca="1" si="68"/>
        <v>0,341933507776166-3,47170916568488i</v>
      </c>
      <c r="AS125" s="223" t="str">
        <f t="shared" ca="1" si="69"/>
        <v>-3,15357323168747-1,49152905678191i</v>
      </c>
      <c r="AT125" s="223" t="str">
        <f t="shared" ca="1" si="70"/>
        <v>-3,43714823002177+0,596401793842649i</v>
      </c>
      <c r="AU125" s="223" t="str">
        <f t="shared" ca="1" si="71"/>
        <v>-2,46674715514589+2,46674715514586i</v>
      </c>
      <c r="AV125" s="223" t="str">
        <f t="shared" ca="1" si="72"/>
        <v>-0,596401793842356+3,43714823002182i</v>
      </c>
      <c r="AW125" s="223" t="str">
        <f t="shared" ca="1" si="73"/>
        <v>1,49152905678186+3,15357323168749i</v>
      </c>
      <c r="AX125" s="223" t="str">
        <f t="shared" ca="1" si="74"/>
        <v>3,03530480424094+1,7194789327562i</v>
      </c>
      <c r="AY125" s="223" t="str">
        <f t="shared" ca="1" si="75"/>
        <v>3,47170916568488-0,341933507776118i</v>
      </c>
      <c r="AZ125" s="223" t="str">
        <f t="shared" ca="1" si="76"/>
        <v>2,64152857484529-2,27859821888728i</v>
      </c>
      <c r="BA125" s="223" t="str">
        <f t="shared" ca="1" si="77"/>
        <v>0,847638126914236-3,38396109029667i</v>
      </c>
      <c r="BB125" s="223" t="str">
        <f t="shared" ca="1" si="78"/>
        <v>-1,25549645561889-3,25475217255767i</v>
      </c>
      <c r="BC125" s="223" t="str">
        <f t="shared" ca="1" si="79"/>
        <v>-2,90058779707347-1,93811080341372i</v>
      </c>
      <c r="BD125" s="223" t="str">
        <f t="shared" ca="1" si="80"/>
        <v>-3,48745660858112+0,0856122544052762i</v>
      </c>
      <c r="BE125" s="223" t="str">
        <f t="shared" ca="1" si="81"/>
        <v>-2,80199532232866+2,07810136145685i</v>
      </c>
      <c r="BF125" s="223" t="str">
        <f t="shared" ca="1" si="82"/>
        <v>-1,09428103553444+3,31243597222802i</v>
      </c>
      <c r="BG125" s="223" t="str">
        <f t="shared" ca="1" si="83"/>
        <v>1,01266021038343+3,33829332940452i</v>
      </c>
      <c r="BH125" s="223" t="str">
        <f t="shared" ca="1" si="84"/>
        <v>2,75015225331893+2,14623988370483i</v>
      </c>
      <c r="BI125" s="223" t="str">
        <f t="shared" ca="1" si="85"/>
        <v>3,48430522195309+0,171172939189857i</v>
      </c>
      <c r="BJ125" s="223" t="str">
        <f t="shared" ca="1" si="86"/>
        <v>2,94727781438811-1,86634309269654i</v>
      </c>
      <c r="BK125" s="223" t="str">
        <f t="shared" ca="1" si="87"/>
        <v>1,33499394041171-3,22296047662774i</v>
      </c>
      <c r="BL125" s="223" t="str">
        <f t="shared" ca="1" si="88"/>
        <v>-0,764336271728358-3,40374398546085i</v>
      </c>
      <c r="BM125" s="223" t="str">
        <f t="shared" ca="1" si="89"/>
        <v>-2,58481339622345-2,34273830411001i</v>
      </c>
      <c r="BN125" s="223" t="str">
        <f t="shared" ca="1" si="90"/>
        <v>-3,46227208343798-0,427030531796647i</v>
      </c>
      <c r="BO125" s="223" t="str">
        <f t="shared" ca="1" si="91"/>
        <v>-3,07658875261171+1,64447094901176i</v>
      </c>
      <c r="BP125" s="223" t="str">
        <f t="shared" ca="1" si="92"/>
        <v>-1,56847239745851+3,11601947895889i</v>
      </c>
      <c r="BQ125" s="223" t="str">
        <f t="shared" ca="1" si="93"/>
        <v>0,511870328592368+3,45074945795073i</v>
      </c>
      <c r="BR125" s="223" t="str">
        <f t="shared" ca="1" si="94"/>
        <v>2,40546721137886+2,52654122266424i</v>
      </c>
      <c r="BS125" s="223" t="str">
        <f t="shared" ca="1" si="95"/>
        <v>3,4214765925224+0,680574008952581i</v>
      </c>
      <c r="BT125" s="223" t="str">
        <f t="shared" ca="1" si="96"/>
        <v>3,189227389821-1,41368727477332i</v>
      </c>
      <c r="BU125" s="223" t="str">
        <f t="shared" ca="1" si="97"/>
        <v>1,79345116668694-2,99219250175348i</v>
      </c>
      <c r="BV125" s="223" t="str">
        <f t="shared" ca="1" si="98"/>
        <v>-0,25663051579628-3,47905502014594i</v>
      </c>
      <c r="BW125" s="223" t="str">
        <f t="shared" ca="1" si="99"/>
        <v>-2,21308559129982-2,69665259542671i</v>
      </c>
      <c r="BX125" s="223" t="str">
        <f t="shared" ca="1" si="100"/>
        <v>-3,36213982350617-0,930429396587631i</v>
      </c>
      <c r="BY125" s="223" t="str">
        <f t="shared" ca="1" si="101"/>
        <v>-3,28458332748186+1,1752427067073i</v>
      </c>
      <c r="BZ125" s="223" t="str">
        <f t="shared" ca="1" si="102"/>
        <v>-2,00871106865379+2,85215057412967i</v>
      </c>
      <c r="CA125" s="223" t="str">
        <f t="shared" ca="1" si="103"/>
        <v>-4,87202605173916E-14+3,48850728175254i</v>
      </c>
      <c r="CB125" s="223" t="str">
        <f t="shared" ca="1" si="104"/>
        <v>2,008711068654+2,85215057412953i</v>
      </c>
      <c r="CC125" s="223" t="str">
        <f t="shared" ca="1" si="105"/>
        <v>3,28458332748183+1,1752427067074i</v>
      </c>
      <c r="CD125" s="223" t="str">
        <f t="shared" ca="1" si="106"/>
        <v>3,36213982350619-0,930429396587537i</v>
      </c>
      <c r="CE125" s="223" t="str">
        <f t="shared" ca="1" si="107"/>
        <v>2,2130855912999-2,69665259542665i</v>
      </c>
      <c r="CF125" s="223" t="str">
        <f t="shared" ca="1" si="108"/>
        <v>0,256630515796377-3,47905502014593i</v>
      </c>
      <c r="CG125" s="223" t="str">
        <f t="shared" ca="1" si="109"/>
        <v>-1,79345116668715-2,99219250175335i</v>
      </c>
      <c r="CH125" s="223" t="str">
        <f t="shared" ca="1" si="110"/>
        <v>-3,18922738982097-1,41368727477341i</v>
      </c>
      <c r="CI125" s="223" t="str">
        <f t="shared" ca="1" si="111"/>
        <v>-3,42147659252235+0,680574008952826i</v>
      </c>
      <c r="CJ125" s="223" t="str">
        <f t="shared" ca="1" si="112"/>
        <v>-2,40546721137893+2,52654122266417i</v>
      </c>
      <c r="CK125" s="223" t="str">
        <f t="shared" ca="1" si="113"/>
        <v>-0,511870328592466+3,45074945795071i</v>
      </c>
      <c r="CL125" s="223" t="str">
        <f t="shared" ca="1" si="114"/>
        <v>1,56847239745842+3,11601947895894i</v>
      </c>
      <c r="CM125" s="223" t="str">
        <f t="shared" ca="1" si="115"/>
        <v>3,07658875261165+1,64447094901186i</v>
      </c>
      <c r="CN125" s="223" t="str">
        <f t="shared" ca="1" si="116"/>
        <v>3,46227208343795-0,427030531796885i</v>
      </c>
      <c r="CO125" s="223" t="str">
        <f t="shared" ca="1" si="117"/>
        <v>2,58481339622353-2,34273830410993i</v>
      </c>
      <c r="CP125" s="223" t="str">
        <f t="shared" ca="1" si="118"/>
        <v>0,764336271728127-3,4037439854609i</v>
      </c>
      <c r="CQ125" s="223" t="str">
        <f t="shared" ca="1" si="119"/>
        <v>-1,33499394041161-3,22296047662778i</v>
      </c>
      <c r="CR125" s="223" t="str">
        <f t="shared" ca="1" si="120"/>
        <v>-2,94727781438824-1,86634309269635i</v>
      </c>
      <c r="CS125" s="223" t="str">
        <f t="shared" ca="1" si="121"/>
        <v>-3,4843052219531+0,171172939189747i</v>
      </c>
      <c r="CT125" s="223" t="str">
        <f t="shared" ca="1" si="122"/>
        <v>-2,750152253319+2,14623988370474i</v>
      </c>
      <c r="CU125" s="223" t="str">
        <f t="shared" ca="1" si="123"/>
        <v>-1,01266021038353+3,33829332940449i</v>
      </c>
      <c r="CV125" s="223" t="str">
        <f t="shared" ca="1" si="124"/>
        <v>1,09428103553433+3,31243597222805i</v>
      </c>
      <c r="CW125" s="223" t="str">
        <f t="shared" ca="1" si="125"/>
        <v>2,8019953223288+2,07810136145666i</v>
      </c>
      <c r="CX125" s="223" t="str">
        <f t="shared" ca="1" si="126"/>
        <v>3,48745660858112+0,0856122544053861i</v>
      </c>
      <c r="CY125" s="223" t="str">
        <f t="shared" ca="1" si="127"/>
        <v>2,90058779707334-1,93811080341392i</v>
      </c>
      <c r="CZ125" s="223" t="str">
        <f t="shared" ca="1" si="128"/>
        <v>1,255496455619-3,25475217255763i</v>
      </c>
      <c r="DA125" s="223" t="str">
        <f t="shared" ca="1" si="129"/>
        <v>-0,847638126914128-3,38396109029669i</v>
      </c>
      <c r="DB125" s="223" t="str">
        <f t="shared" ca="1" si="130"/>
        <v>-2,64152857484522-2,27859821888737i</v>
      </c>
      <c r="DC125" s="223" t="str">
        <f t="shared" ca="1" si="131"/>
        <v>-3,47170916568487-0,341933507776227i</v>
      </c>
      <c r="DD125" s="223" t="str">
        <f t="shared" ca="1" si="132"/>
        <v>-3,03530480424099+1,7194789327561i</v>
      </c>
      <c r="DE125" s="223" t="str">
        <f t="shared" ca="1" si="133"/>
        <v>-1,49152905678196+3,15357323168744i</v>
      </c>
      <c r="DF125" s="223" t="str">
        <f t="shared" ca="1" si="134"/>
        <v>0,596401793842589+3,43714823002178i</v>
      </c>
      <c r="DG125" s="223" t="str">
        <f t="shared" ca="1" si="135"/>
        <v>2,46674715514581+2,46674715514593i</v>
      </c>
      <c r="DH125" s="223" t="str">
        <f t="shared" ca="1" si="136"/>
        <v>3,43714823002181+0,596401793842415i</v>
      </c>
      <c r="DI125" s="223" t="str">
        <f t="shared" ca="1" si="137"/>
        <v>3,15357323168752-1,49152905678181i</v>
      </c>
      <c r="DJ125" s="223" t="str">
        <f t="shared" ca="1" si="138"/>
        <v>1,71947893275625-3,03530480424091i</v>
      </c>
      <c r="DK125" s="223" t="str">
        <f t="shared" ca="1" si="139"/>
        <v>-0,341933507776057-3,47170916568489i</v>
      </c>
      <c r="DL125" s="223" t="str">
        <f t="shared" ca="1" si="140"/>
        <v>-2,27859821888724-2,64152857484533i</v>
      </c>
      <c r="DM125" s="223" t="str">
        <f t="shared" ca="1" si="141"/>
        <v>-3,38396109029674-0,847638126913957i</v>
      </c>
      <c r="DN125" s="223" t="str">
        <f t="shared" ca="1" si="142"/>
        <v>-3,25475217255769+1,25549645561884i</v>
      </c>
      <c r="DO125" s="223" t="str">
        <f t="shared" ca="1" si="143"/>
        <v>-1,93811080341377+2,90058779707344i</v>
      </c>
      <c r="DP125" s="223" t="str">
        <f t="shared" ca="1" si="144"/>
        <v>0,0856122544052151+3,48745660858112i</v>
      </c>
      <c r="DQ125" s="223" t="str">
        <f t="shared" ca="1" si="145"/>
        <v>2,07810136145683+2,80199532232868i</v>
      </c>
      <c r="DR125" s="223" t="str">
        <f t="shared" ca="1" si="146"/>
        <v>3,312435972228+1,0942810355345i</v>
      </c>
      <c r="DS125" s="223" t="str">
        <f t="shared" ca="1" si="147"/>
        <v>3,33829332940453-1,01266021038339i</v>
      </c>
      <c r="DT125" s="223" t="str">
        <f t="shared" ca="1" si="148"/>
        <v>2,14623988370461-2,7501522533191i</v>
      </c>
      <c r="DU125" s="223" t="str">
        <f t="shared" ca="1" si="149"/>
        <v>0,171172939189893-3,48430522195309i</v>
      </c>
      <c r="DV125" s="223" t="str">
        <f t="shared" ca="1" si="150"/>
        <v>-1,8663430926965-2,94727781438815i</v>
      </c>
      <c r="DW125" s="223" t="str">
        <f t="shared" ca="1" si="151"/>
        <v>-3,22296047662773-1,33499394041175i</v>
      </c>
      <c r="DX125" s="223" t="str">
        <f t="shared" ca="1" si="152"/>
        <v>-3,40374398546086+0,764336271728298i</v>
      </c>
      <c r="DY125" s="223" t="str">
        <f t="shared" ca="1" si="153"/>
        <v>-2,34273830411004+2,58481339622343i</v>
      </c>
      <c r="DZ125" s="223" t="str">
        <f t="shared" ca="1" si="154"/>
        <v>-0,42703053179671+3,46227208343797i</v>
      </c>
      <c r="EA125" s="223" t="str">
        <f t="shared" ca="1" si="155"/>
        <v>1,64447094901173+3,07658875261172i</v>
      </c>
      <c r="EB125" s="223" t="str">
        <f t="shared" ca="1" si="156"/>
        <v>3,11601947895886+1,56847239745858i</v>
      </c>
      <c r="EC125" s="223" t="str">
        <f t="shared" ca="1" si="157"/>
        <v>3,45074945795068-0,511870328592664i</v>
      </c>
      <c r="ED125" s="223" t="str">
        <f t="shared" ca="1" si="158"/>
        <v>2,52654122266429-2,4054672113788i</v>
      </c>
      <c r="EE125" s="223" t="str">
        <f t="shared" ca="1" si="159"/>
        <v>0,680574008952627-3,42147659252239i</v>
      </c>
      <c r="EF125" s="223" t="str">
        <f t="shared" ca="1" si="160"/>
        <v>-1,41368727477325-3,18922738982103i</v>
      </c>
      <c r="EG125" s="223" t="str">
        <f t="shared" ca="1" si="161"/>
        <v>-2,99219250175345-1,79345116668698i</v>
      </c>
      <c r="EH125" s="223" t="str">
        <f t="shared" ca="1" si="162"/>
        <v>-3,47905502014594+0,256630515796206i</v>
      </c>
      <c r="EI125" s="223" t="str">
        <f t="shared" ca="1" si="163"/>
        <v>-2,69665259542674+2,21308559129978i</v>
      </c>
      <c r="EJ125" s="223" t="str">
        <f t="shared" ca="1" si="164"/>
        <v>-0,930429396587366+3,36213982350624i</v>
      </c>
      <c r="EK125" s="223" t="str">
        <f t="shared" ca="1" si="165"/>
        <v>1,17524270670726+3,28458332748187i</v>
      </c>
      <c r="EL125" s="223" t="str">
        <f t="shared" ca="1" si="166"/>
        <v>2,85215057412963+2,00871106865385i</v>
      </c>
      <c r="EM125" s="223" t="str">
        <f t="shared" ca="1" si="167"/>
        <v>3,48850728175254+9,74405210347835E-14i</v>
      </c>
      <c r="EN125" s="223"/>
      <c r="EO125" s="223"/>
      <c r="EP125" s="223"/>
    </row>
    <row r="126" spans="1:146" ht="15.75" thickBot="1">
      <c r="A126" s="257">
        <f t="shared" si="168"/>
        <v>5.0781250000000013E-4</v>
      </c>
      <c r="B126" s="256">
        <v>26</v>
      </c>
      <c r="C126" s="230">
        <f t="shared" si="169"/>
        <v>5200</v>
      </c>
      <c r="D126" s="229">
        <f t="shared" si="170"/>
        <v>32672.563597333847</v>
      </c>
      <c r="E126" s="229" t="str">
        <f t="shared" si="171"/>
        <v>32672.5635973338i</v>
      </c>
      <c r="F126" s="229" t="str">
        <f t="shared" si="172"/>
        <v>-1,22443094276639E-30+1,17111888872647E-28i</v>
      </c>
      <c r="G126" s="229" t="str">
        <f t="shared" si="173"/>
        <v>-2,20423565933333+0,764135028584545i</v>
      </c>
      <c r="H126" s="229" t="str">
        <f t="shared" si="38"/>
        <v>1,00000000050149E-13-9,56459994542588E-12i</v>
      </c>
      <c r="I126" s="229" t="str">
        <f t="shared" si="174"/>
        <v>-1,00000000050149E-13+9,56459994542588E-12i</v>
      </c>
      <c r="J126" s="255" t="str">
        <f ca="1">IMPRODUCT(1/N_FFT2,AO100)</f>
        <v>0,0116777321336554+0,0000438382071769832i</v>
      </c>
      <c r="K126" s="254" t="str">
        <f t="shared" ca="1" si="175"/>
        <v>-1,58706812792371E-15+1,11688452307539E-13i</v>
      </c>
      <c r="N126" s="246">
        <f t="shared" ca="1" si="176"/>
        <v>4.51167958613701</v>
      </c>
      <c r="O126" s="223">
        <f t="shared" ca="1" si="39"/>
        <v>-3.4883204138629895</v>
      </c>
      <c r="P126" s="223" t="str">
        <f t="shared" ca="1" si="40"/>
        <v>-2,80184522863243+2,07799004438494i</v>
      </c>
      <c r="Q126" s="223" t="str">
        <f t="shared" ca="1" si="41"/>
        <v>-1,01260596549838+3,33811450798356i</v>
      </c>
      <c r="R126" s="223" t="str">
        <f t="shared" ca="1" si="42"/>
        <v>1,17517975281139+3,28440738312948i</v>
      </c>
      <c r="S126" s="223" t="str">
        <f t="shared" ca="1" si="43"/>
        <v>2,90043242210172+1,93800698517689i</v>
      </c>
      <c r="T126" s="223" t="str">
        <f t="shared" ca="1" si="44"/>
        <v>3,4841185791541-0,1711637700171i</v>
      </c>
      <c r="U126" s="223" t="str">
        <f t="shared" ca="1" si="45"/>
        <v>2,69650814459472-2,21296704356563i</v>
      </c>
      <c r="V126" s="223" t="str">
        <f t="shared" ca="1" si="46"/>
        <v>0,847592721720651-3,38377982260363i</v>
      </c>
      <c r="W126" s="223" t="str">
        <f t="shared" ca="1" si="47"/>
        <v>-1,33492242916629-3,22278783320932i</v>
      </c>
      <c r="X126" s="223" t="str">
        <f t="shared" ca="1" si="48"/>
        <v>-2,99203221981828-1,7933550973922i</v>
      </c>
      <c r="Y126" s="223" t="str">
        <f t="shared" ca="1" si="49"/>
        <v>-3,47152319761528+0,341915191520087i</v>
      </c>
      <c r="Z126" s="223" t="str">
        <f t="shared" ca="1" si="50"/>
        <v>-2,58467493625047+2,34261281130534i</v>
      </c>
      <c r="AA126" s="223" t="str">
        <f t="shared" ca="1" si="51"/>
        <v>-0,680537552835971+3,42129331524692i</v>
      </c>
      <c r="AB126" s="223" t="str">
        <f t="shared" ca="1" si="52"/>
        <v>1,49144916046396+3,15340430511608i</v>
      </c>
      <c r="AC126" s="223" t="str">
        <f t="shared" ca="1" si="53"/>
        <v>3,07642394984622+1,64438286009854i</v>
      </c>
      <c r="AD126" s="223" t="str">
        <f t="shared" ca="1" si="54"/>
        <v>3,45056461262389-0,511842909378438i</v>
      </c>
      <c r="AE126" s="223" t="str">
        <f t="shared" ca="1" si="55"/>
        <v>2,46661501959405-2,46661501959392i</v>
      </c>
      <c r="AF126" s="223" t="str">
        <f t="shared" ca="1" si="56"/>
        <v>0,511842909378288-3,45056461262391i</v>
      </c>
      <c r="AG126" s="223" t="str">
        <f t="shared" ca="1" si="57"/>
        <v>-1,64438286009859-3,07642394984619i</v>
      </c>
      <c r="AH126" s="223" t="str">
        <f t="shared" ca="1" si="58"/>
        <v>-3,15340430511607-1,49144916046398i</v>
      </c>
      <c r="AI126" s="223" t="str">
        <f t="shared" ca="1" si="59"/>
        <v>-3,42129331524695+0,680537552835845i</v>
      </c>
      <c r="AJ126" s="223" t="str">
        <f t="shared" ca="1" si="60"/>
        <v>-2,34261281130525+2,58467493625055i</v>
      </c>
      <c r="AK126" s="223" t="str">
        <f t="shared" ca="1" si="61"/>
        <v>-0,341915191520037+3,47152319761529i</v>
      </c>
      <c r="AL126" s="223" t="str">
        <f t="shared" ca="1" si="62"/>
        <v>1,79335509739215+2,9920322198183i</v>
      </c>
      <c r="AM126" s="223" t="str">
        <f t="shared" ca="1" si="63"/>
        <v>3,22278783320926+1,33492242916643i</v>
      </c>
      <c r="AN126" s="223" t="str">
        <f t="shared" ca="1" si="64"/>
        <v>3,3837798226036-0,847592721720759i</v>
      </c>
      <c r="AO126" s="223" t="str">
        <f t="shared" ca="1" si="65"/>
        <v>2,21296704356562-2,69650814459473i</v>
      </c>
      <c r="AP126" s="223" t="str">
        <f t="shared" ca="1" si="66"/>
        <v>0,171163770017189-3,4841185791541i</v>
      </c>
      <c r="AQ126" s="223" t="str">
        <f t="shared" ca="1" si="67"/>
        <v>-1,93800698517675-2,90043242210181i</v>
      </c>
      <c r="AR126" s="223" t="str">
        <f t="shared" ca="1" si="68"/>
        <v>-1,93800698517675-2,90043242210181i</v>
      </c>
      <c r="AS126" s="223" t="str">
        <f t="shared" ca="1" si="69"/>
        <v>-3,33811450798357+1,01260596549837i</v>
      </c>
      <c r="AT126" s="223" t="str">
        <f t="shared" ca="1" si="70"/>
        <v>-2,07799004438503+2,80184522863237i</v>
      </c>
      <c r="AU126" s="223" t="str">
        <f t="shared" ca="1" si="71"/>
        <v>1,521346338922E-13+3,48832041386299i</v>
      </c>
      <c r="AV126" s="223" t="str">
        <f t="shared" ca="1" si="72"/>
        <v>2,07799004438499+2,8018452286324i</v>
      </c>
      <c r="AW126" s="223" t="str">
        <f t="shared" ca="1" si="73"/>
        <v>3,33811450798356+1,0126059654984i</v>
      </c>
      <c r="AX126" s="223" t="str">
        <f t="shared" ca="1" si="74"/>
        <v>3,28440738312952-1,17517975281127i</v>
      </c>
      <c r="AY126" s="223" t="str">
        <f t="shared" ca="1" si="75"/>
        <v>1,93800698517678-2,90043242210179i</v>
      </c>
      <c r="AZ126" s="223" t="str">
        <f t="shared" ca="1" si="76"/>
        <v>-0,171163770017147-3,4841185791541i</v>
      </c>
      <c r="BA126" s="223" t="str">
        <f t="shared" ca="1" si="77"/>
        <v>-2,21296704356559-2,69650814459475i</v>
      </c>
      <c r="BB126" s="223" t="str">
        <f t="shared" ca="1" si="78"/>
        <v>-3,38377982260359-0,847592721720808i</v>
      </c>
      <c r="BC126" s="223" t="str">
        <f t="shared" ca="1" si="79"/>
        <v>-3,22278783320928+1,33492242916639i</v>
      </c>
      <c r="BD126" s="223" t="str">
        <f t="shared" ca="1" si="80"/>
        <v>-1,79335509739218+2,99203221981828i</v>
      </c>
      <c r="BE126" s="223" t="str">
        <f t="shared" ca="1" si="81"/>
        <v>0,341915191519994+3,47152319761529i</v>
      </c>
      <c r="BF126" s="223" t="str">
        <f t="shared" ca="1" si="82"/>
        <v>2,34261281130548+2,58467493625034i</v>
      </c>
      <c r="BG126" s="223" t="str">
        <f t="shared" ca="1" si="83"/>
        <v>3,42129331524694+0,68053755283588i</v>
      </c>
      <c r="BH126" s="223" t="str">
        <f t="shared" ca="1" si="84"/>
        <v>3,15340430511609-1,49144916046394i</v>
      </c>
      <c r="BI126" s="223" t="str">
        <f t="shared" ca="1" si="85"/>
        <v>1,64438286009862-3,07642394984618i</v>
      </c>
      <c r="BJ126" s="223" t="str">
        <f t="shared" ca="1" si="86"/>
        <v>-0,511842909378581-3,45056461262387i</v>
      </c>
      <c r="BK126" s="223" t="str">
        <f t="shared" ca="1" si="87"/>
        <v>-2,46661501959402-2,46661501959394i</v>
      </c>
      <c r="BL126" s="223" t="str">
        <f t="shared" ca="1" si="88"/>
        <v>-3,45056461262389-0,511842909378473i</v>
      </c>
      <c r="BM126" s="223" t="str">
        <f t="shared" ca="1" si="89"/>
        <v>-3,07642394984629+1,64438286009841i</v>
      </c>
      <c r="BN126" s="223" t="str">
        <f t="shared" ca="1" si="90"/>
        <v>-1,49144916046385+3,15340430511613i</v>
      </c>
      <c r="BO126" s="223" t="str">
        <f t="shared" ca="1" si="91"/>
        <v>0,680537552835988+3,42129331524692i</v>
      </c>
      <c r="BP126" s="223" t="str">
        <f t="shared" ca="1" si="92"/>
        <v>2,58467493625042+2,3426128113054i</v>
      </c>
      <c r="BQ126" s="223" t="str">
        <f t="shared" ca="1" si="93"/>
        <v>3,47152319761527+0,341915191520231i</v>
      </c>
      <c r="BR126" s="223" t="str">
        <f t="shared" ca="1" si="94"/>
        <v>2,99203221981822-1,79335509739229i</v>
      </c>
      <c r="BS126" s="223" t="str">
        <f t="shared" ca="1" si="95"/>
        <v>1,33492242916628-3,22278783320932i</v>
      </c>
      <c r="BT126" s="223" t="str">
        <f t="shared" ca="1" si="96"/>
        <v>-0,847592721720567-3,38377982260365i</v>
      </c>
      <c r="BU126" s="223" t="str">
        <f t="shared" ca="1" si="97"/>
        <v>-2,6965081445946-2,21296704356577i</v>
      </c>
      <c r="BV126" s="223" t="str">
        <f t="shared" ca="1" si="98"/>
        <v>-3,48411857915411-0,171163770017037i</v>
      </c>
      <c r="BW126" s="223" t="str">
        <f t="shared" ca="1" si="99"/>
        <v>-2,90043242210172+1,93800698517688i</v>
      </c>
      <c r="BX126" s="223" t="str">
        <f t="shared" ca="1" si="100"/>
        <v>-1,17517975281148+3,28440738312944i</v>
      </c>
      <c r="BY126" s="223" t="str">
        <f t="shared" ca="1" si="101"/>
        <v>1,0126059654985+3,33811450798353i</v>
      </c>
      <c r="BZ126" s="223" t="str">
        <f t="shared" ca="1" si="102"/>
        <v>2,80184522863246+2,0779900443849i</v>
      </c>
      <c r="CA126" s="223" t="str">
        <f t="shared" ca="1" si="103"/>
        <v>3,48832041386299+4,27348344259617E-14i</v>
      </c>
      <c r="CB126" s="223" t="str">
        <f t="shared" ca="1" si="104"/>
        <v>2,80184522863251-2,07799004438483i</v>
      </c>
      <c r="CC126" s="223" t="str">
        <f t="shared" ca="1" si="105"/>
        <v>1,01260596549825-3,3381145079836i</v>
      </c>
      <c r="CD126" s="223" t="str">
        <f t="shared" ca="1" si="106"/>
        <v>-1,1751797528114-3,28440738312947i</v>
      </c>
      <c r="CE126" s="223" t="str">
        <f t="shared" ca="1" si="107"/>
        <v>-2,90043242210167-1,93800698517696i</v>
      </c>
      <c r="CF126" s="223" t="str">
        <f t="shared" ca="1" si="108"/>
        <v>-3,48411857915411+0,171163770016952i</v>
      </c>
      <c r="CG126" s="223" t="str">
        <f t="shared" ca="1" si="109"/>
        <v>-2,69650814459466+2,2129670435657i</v>
      </c>
      <c r="CH126" s="223" t="str">
        <f t="shared" ca="1" si="110"/>
        <v>-0,847592721720647+3,38377982260363i</v>
      </c>
      <c r="CI126" s="223" t="str">
        <f t="shared" ca="1" si="111"/>
        <v>1,33492242916623+3,22278783320935i</v>
      </c>
      <c r="CJ126" s="223" t="str">
        <f t="shared" ca="1" si="112"/>
        <v>2,99203221981818+1,79335509739236i</v>
      </c>
      <c r="CK126" s="223" t="str">
        <f t="shared" ca="1" si="113"/>
        <v>3,47152319761528-0,341915191520146i</v>
      </c>
      <c r="CL126" s="223" t="str">
        <f t="shared" ca="1" si="114"/>
        <v>2,58467493625047-2,34261281130533i</v>
      </c>
      <c r="CM126" s="223" t="str">
        <f t="shared" ca="1" si="115"/>
        <v>0,680537552836072-3,4212933152469i</v>
      </c>
      <c r="CN126" s="223" t="str">
        <f t="shared" ca="1" si="116"/>
        <v>-1,49144916046409-3,15340430511602i</v>
      </c>
      <c r="CO126" s="223" t="str">
        <f t="shared" ca="1" si="117"/>
        <v>-3,07642394984624-1,64438286009849i</v>
      </c>
      <c r="CP126" s="223" t="str">
        <f t="shared" ca="1" si="118"/>
        <v>-3,4505646126239+0,511842909378389i</v>
      </c>
      <c r="CQ126" s="223" t="str">
        <f t="shared" ca="1" si="119"/>
        <v>-2,46661501959408+2,46661501959388i</v>
      </c>
      <c r="CR126" s="223" t="str">
        <f t="shared" ca="1" si="120"/>
        <v>-0,511842909378323+3,45056461262391i</v>
      </c>
      <c r="CS126" s="223" t="str">
        <f t="shared" ca="1" si="121"/>
        <v>1,64438286009855+3,07642394984621i</v>
      </c>
      <c r="CT126" s="223" t="str">
        <f t="shared" ca="1" si="122"/>
        <v>3,15340430511605+1,49144916046402i</v>
      </c>
      <c r="CU126" s="223" t="str">
        <f t="shared" ca="1" si="123"/>
        <v>3,42129331524696-0,680537552835796i</v>
      </c>
      <c r="CV126" s="223" t="str">
        <f t="shared" ca="1" si="124"/>
        <v>2,34261281130528-2,58467493625052i</v>
      </c>
      <c r="CW126" s="223" t="str">
        <f t="shared" ca="1" si="125"/>
        <v>0,34191519152008-3,47152319761528i</v>
      </c>
      <c r="CX126" s="223" t="str">
        <f t="shared" ca="1" si="126"/>
        <v>-1,79335509739212-2,99203221981832i</v>
      </c>
      <c r="CY126" s="223" t="str">
        <f t="shared" ca="1" si="127"/>
        <v>-3,22278783320925-1,33492242916646i</v>
      </c>
      <c r="CZ126" s="223" t="str">
        <f t="shared" ca="1" si="128"/>
        <v>-3,38377982260361+0,847592721720713i</v>
      </c>
      <c r="DA126" s="223" t="str">
        <f t="shared" ca="1" si="129"/>
        <v>-2,21296704356565+2,6965081445947i</v>
      </c>
      <c r="DB126" s="223" t="str">
        <f t="shared" ca="1" si="130"/>
        <v>-0,171163770017232+3,4841185791541i</v>
      </c>
      <c r="DC126" s="223" t="str">
        <f t="shared" ca="1" si="131"/>
        <v>1,93800698517701+2,90043242210164i</v>
      </c>
      <c r="DD126" s="223" t="str">
        <f t="shared" ca="1" si="132"/>
        <v>3,2844073831295+1,17517975281134i</v>
      </c>
      <c r="DE126" s="223" t="str">
        <f t="shared" ca="1" si="133"/>
        <v>3,33811450798358-1,01260596549831i</v>
      </c>
      <c r="DF126" s="223" t="str">
        <f t="shared" ca="1" si="134"/>
        <v>2,07799004438506-2,80184522863234i</v>
      </c>
      <c r="DG126" s="223" t="str">
        <f t="shared" ca="1" si="135"/>
        <v>-1,09399799466238E-13-3,48832041386299i</v>
      </c>
      <c r="DH126" s="223" t="str">
        <f t="shared" ca="1" si="136"/>
        <v>-2,07799004438496-2,80184522863242i</v>
      </c>
      <c r="DI126" s="223" t="str">
        <f t="shared" ca="1" si="137"/>
        <v>-3,33811450798355-1,01260596549844i</v>
      </c>
      <c r="DJ126" s="223" t="str">
        <f t="shared" ca="1" si="138"/>
        <v>-3,28440738312941+1,17517975281157i</v>
      </c>
      <c r="DK126" s="223" t="str">
        <f t="shared" ca="1" si="139"/>
        <v>-1,93800698517683+2,90043242210176i</v>
      </c>
      <c r="DL126" s="223" t="str">
        <f t="shared" ca="1" si="140"/>
        <v>0,171163770017104+3,4841185791541i</v>
      </c>
      <c r="DM126" s="223" t="str">
        <f t="shared" ca="1" si="141"/>
        <v>2,21296704356553+2,6965081445948i</v>
      </c>
      <c r="DN126" s="223" t="str">
        <f t="shared" ca="1" si="142"/>
        <v>3,38377982260358+0,847592721720839i</v>
      </c>
      <c r="DO126" s="223" t="str">
        <f t="shared" ca="1" si="143"/>
        <v>3,2227878332093-1,33492242916635i</v>
      </c>
      <c r="DP126" s="223" t="str">
        <f t="shared" ca="1" si="144"/>
        <v>1,79335509739221-2,99203221981827i</v>
      </c>
      <c r="DQ126" s="223" t="str">
        <f t="shared" ca="1" si="145"/>
        <v>-0,341915191519952-3,4715231976153i</v>
      </c>
      <c r="DR126" s="223" t="str">
        <f t="shared" ca="1" si="146"/>
        <v>-2,34261281130546-2,58467493625035i</v>
      </c>
      <c r="DS126" s="223" t="str">
        <f t="shared" ca="1" si="147"/>
        <v>-3,42129331524693-0,680537552835922i</v>
      </c>
      <c r="DT126" s="223" t="str">
        <f t="shared" ca="1" si="148"/>
        <v>-3,15340430511611+1,49144916046389i</v>
      </c>
      <c r="DU126" s="223" t="str">
        <f t="shared" ca="1" si="149"/>
        <v>-1,64438286009865+3,07642394984616i</v>
      </c>
      <c r="DV126" s="223" t="str">
        <f t="shared" ca="1" si="150"/>
        <v>0,511842909378539+3,45056461262388i</v>
      </c>
      <c r="DW126" s="223" t="str">
        <f t="shared" ca="1" si="151"/>
        <v>2,46661501959401+2,46661501959396i</v>
      </c>
      <c r="DX126" s="223" t="str">
        <f t="shared" ca="1" si="152"/>
        <v>3,45056461262388+0,511842909378515i</v>
      </c>
      <c r="DY126" s="223" t="str">
        <f t="shared" ca="1" si="153"/>
        <v>3,07642394984632-1,64438286009836i</v>
      </c>
      <c r="DZ126" s="223" t="str">
        <f t="shared" ca="1" si="154"/>
        <v>1,49144916046387-3,15340430511612i</v>
      </c>
      <c r="EA126" s="223" t="str">
        <f t="shared" ca="1" si="155"/>
        <v>-0,680537552835946-3,42129331524693i</v>
      </c>
      <c r="EB126" s="223" t="str">
        <f t="shared" ca="1" si="156"/>
        <v>-2,5846749362504-2,34261281130541i</v>
      </c>
      <c r="EC126" s="223" t="str">
        <f t="shared" ca="1" si="157"/>
        <v>-3,4715231976153-0,341915191519928i</v>
      </c>
      <c r="ED126" s="223" t="str">
        <f t="shared" ca="1" si="158"/>
        <v>-2,99203221981825+1,79335509739223i</v>
      </c>
      <c r="EE126" s="223" t="str">
        <f t="shared" ca="1" si="159"/>
        <v>-1,33492242916632+3,22278783320931i</v>
      </c>
      <c r="EF126" s="223" t="str">
        <f t="shared" ca="1" si="160"/>
        <v>0,847592721720525+3,38377982260366i</v>
      </c>
      <c r="EG126" s="223" t="str">
        <f t="shared" ca="1" si="161"/>
        <v>2,69650814459481+2,21296704356552i</v>
      </c>
      <c r="EH126" s="223" t="str">
        <f t="shared" ca="1" si="162"/>
        <v>3,4841185791541+0,17116377001708i</v>
      </c>
      <c r="EI126" s="223" t="str">
        <f t="shared" ca="1" si="163"/>
        <v>2,90043242210176-1,93800698517683i</v>
      </c>
      <c r="EJ126" s="223" t="str">
        <f t="shared" ca="1" si="164"/>
        <v>1,17517975281153-3,28440738312943i</v>
      </c>
      <c r="EK126" s="223" t="str">
        <f t="shared" ca="1" si="165"/>
        <v>-1,01260596549846-3,33811450798354i</v>
      </c>
      <c r="EL126" s="223" t="str">
        <f t="shared" ca="1" si="166"/>
        <v>-2,80184522863245-2,07799004438492i</v>
      </c>
      <c r="EM126" s="223" t="str">
        <f t="shared" ca="1" si="167"/>
        <v>-3,48832041386299-8,54696688519235E-14i</v>
      </c>
      <c r="EN126" s="223"/>
      <c r="EO126" s="223"/>
      <c r="EP126" s="223"/>
    </row>
    <row r="127" spans="1:146" ht="15.75" thickBot="1">
      <c r="A127" s="257">
        <f t="shared" si="168"/>
        <v>5.2734375000000014E-4</v>
      </c>
      <c r="B127" s="256">
        <v>27</v>
      </c>
      <c r="C127" s="230">
        <f t="shared" si="169"/>
        <v>5400</v>
      </c>
      <c r="D127" s="229">
        <f t="shared" si="170"/>
        <v>33929.200658769769</v>
      </c>
      <c r="E127" s="229" t="str">
        <f t="shared" si="171"/>
        <v>33929.2006587698i</v>
      </c>
      <c r="F127" s="229" t="str">
        <f t="shared" si="172"/>
        <v>-1,13541193505874E-30+1,04575448804838E-28i</v>
      </c>
      <c r="G127" s="229" t="str">
        <f t="shared" si="173"/>
        <v>-2,18584968357823+0,786905886104374i</v>
      </c>
      <c r="H127" s="229" t="str">
        <f t="shared" si="38"/>
        <v>1,00000000046503E-13-9,21035550300269E-12i</v>
      </c>
      <c r="I127" s="229" t="str">
        <f t="shared" si="174"/>
        <v>-1,00000000046503E-13+9,21035550300269E-12i</v>
      </c>
      <c r="J127" s="255" t="str">
        <f ca="1">IMPRODUCT(1/N_FFT2,AP100)</f>
        <v>0,0864870516590211+0,000977064420912582i</v>
      </c>
      <c r="K127" s="254" t="str">
        <f t="shared" ca="1" si="175"/>
        <v>-1,76478158358644E-14+7,96478785744006E-13i</v>
      </c>
      <c r="N127" s="246">
        <f t="shared" ca="1" si="176"/>
        <v>4.5118799769417635</v>
      </c>
      <c r="O127" s="223">
        <f t="shared" ca="1" si="39"/>
        <v>-3.4881200230582365</v>
      </c>
      <c r="P127" s="223" t="str">
        <f t="shared" ca="1" si="40"/>
        <v>-2,7498469593108+2,14600162992225i</v>
      </c>
      <c r="Q127" s="223" t="str">
        <f t="shared" ca="1" si="41"/>
        <v>-0,847544030726882+3,38358543726016i</v>
      </c>
      <c r="R127" s="223" t="str">
        <f t="shared" ca="1" si="42"/>
        <v>1,41353034155123+3,18887335414467i</v>
      </c>
      <c r="S127" s="223" t="str">
        <f t="shared" ca="1" si="43"/>
        <v>3,07624722093434+1,64428839652707i</v>
      </c>
      <c r="T127" s="223" t="str">
        <f t="shared" ca="1" si="44"/>
        <v>3,43676667268848-0,596335587364643i</v>
      </c>
      <c r="U127" s="223" t="str">
        <f t="shared" ca="1" si="45"/>
        <v>2,34247823706595-2,58452645645816i</v>
      </c>
      <c r="V127" s="223" t="str">
        <f t="shared" ca="1" si="46"/>
        <v>0,256602027279538-3,47866881074583i</v>
      </c>
      <c r="W127" s="223" t="str">
        <f t="shared" ca="1" si="47"/>
        <v>-1,93789565401082-2,90026580323697i</v>
      </c>
      <c r="X127" s="223" t="str">
        <f t="shared" ca="1" si="48"/>
        <v>-3,31206825918463-1,09415955955314i</v>
      </c>
      <c r="Y127" s="223" t="str">
        <f t="shared" ca="1" si="49"/>
        <v>-3,28421870635654+1,17511224318256i</v>
      </c>
      <c r="Z127" s="223" t="str">
        <f t="shared" ca="1" si="50"/>
        <v>-1,86613591021668+2,94695063749964i</v>
      </c>
      <c r="AA127" s="223" t="str">
        <f t="shared" ca="1" si="51"/>
        <v>0,341895549786435+3,47132377174703i</v>
      </c>
      <c r="AB127" s="223" t="str">
        <f t="shared" ca="1" si="52"/>
        <v>2,40520018080784+2,52626075168454i</v>
      </c>
      <c r="AC127" s="223" t="str">
        <f t="shared" ca="1" si="53"/>
        <v>3,45036639074702+0,511813505940576i</v>
      </c>
      <c r="AD127" s="223" t="str">
        <f t="shared" ca="1" si="54"/>
        <v>3,0349678554888-1,7192880536459i</v>
      </c>
      <c r="AE127" s="223" t="str">
        <f t="shared" ca="1" si="55"/>
        <v>1,33484574292517-3,22260269624637i</v>
      </c>
      <c r="AF127" s="223" t="str">
        <f t="shared" ca="1" si="56"/>
        <v>-0,930326109753107-3,36176659284541i</v>
      </c>
      <c r="AG127" s="223" t="str">
        <f t="shared" ca="1" si="57"/>
        <v>-2,80168427322872-2,07787067172205i</v>
      </c>
      <c r="AH127" s="223" t="str">
        <f t="shared" ca="1" si="58"/>
        <v>-3,4870694665219+0,0856027506010645i</v>
      </c>
      <c r="AI127" s="223" t="str">
        <f t="shared" ca="1" si="59"/>
        <v>-2,69635324040798+2,21283991698478i</v>
      </c>
      <c r="AJ127" s="223" t="str">
        <f t="shared" ca="1" si="60"/>
        <v>-0,764251422868199+3,40336613632793i</v>
      </c>
      <c r="AK127" s="223" t="str">
        <f t="shared" ca="1" si="61"/>
        <v>1,49136348235459+3,1532231539742i</v>
      </c>
      <c r="AL127" s="223" t="str">
        <f t="shared" ca="1" si="62"/>
        <v>3,11567357008223+1,56829828156217i</v>
      </c>
      <c r="AM127" s="223" t="str">
        <f t="shared" ca="1" si="63"/>
        <v>3,42109677489531-0,680498458529241i</v>
      </c>
      <c r="AN127" s="223" t="str">
        <f t="shared" ca="1" si="64"/>
        <v>2,27834527202501-2,64123533913605i</v>
      </c>
      <c r="AO127" s="223" t="str">
        <f t="shared" ca="1" si="65"/>
        <v>0,171153937306443-3,48391842972884i</v>
      </c>
      <c r="AP127" s="223" t="str">
        <f t="shared" ca="1" si="66"/>
        <v>-2,00848808192548-2,85183395730241i</v>
      </c>
      <c r="AQ127" s="223" t="str">
        <f t="shared" ca="1" si="67"/>
        <v>-3,33792274593957-1,01254779511835i</v>
      </c>
      <c r="AR127" s="223" t="str">
        <f t="shared" ca="1" si="68"/>
        <v>-3,33792274593957-1,01254779511835i</v>
      </c>
      <c r="AS127" s="223" t="str">
        <f t="shared" ca="1" si="69"/>
        <v>-1,79325207592959+2,99186033889184i</v>
      </c>
      <c r="AT127" s="223" t="str">
        <f t="shared" ca="1" si="70"/>
        <v>0,426983127198439+3,46188773710928i</v>
      </c>
      <c r="AU127" s="223" t="str">
        <f t="shared" ca="1" si="71"/>
        <v>2,46647332189704+2,46647332189707i</v>
      </c>
      <c r="AV127" s="223" t="str">
        <f t="shared" ca="1" si="72"/>
        <v>3,46188773710928+0,426983127198474i</v>
      </c>
      <c r="AW127" s="223" t="str">
        <f t="shared" ca="1" si="73"/>
        <v>2,99186033889185-1,79325207592957i</v>
      </c>
      <c r="AX127" s="223" t="str">
        <f t="shared" ca="1" si="74"/>
        <v>1,25535708313695-3,25439086298461i</v>
      </c>
      <c r="AY127" s="223" t="str">
        <f t="shared" ca="1" si="75"/>
        <v>-1,01254779511831-3,33792274593958i</v>
      </c>
      <c r="AZ127" s="223" t="str">
        <f t="shared" ca="1" si="76"/>
        <v>-2,85183395730238-2,00848808192551i</v>
      </c>
      <c r="BA127" s="223" t="str">
        <f t="shared" ca="1" si="77"/>
        <v>-3,48391842972885+0,171153937306419i</v>
      </c>
      <c r="BB127" s="223" t="str">
        <f t="shared" ca="1" si="78"/>
        <v>-2,64123533913606+2,27834527202499i</v>
      </c>
      <c r="BC127" s="223" t="str">
        <f t="shared" ca="1" si="79"/>
        <v>-0,680498458529269+3,42109677489531i</v>
      </c>
      <c r="BD127" s="223" t="str">
        <f t="shared" ca="1" si="80"/>
        <v>1,56829828156214+3,11567357008225i</v>
      </c>
      <c r="BE127" s="223" t="str">
        <f t="shared" ca="1" si="81"/>
        <v>3,15322315397418+1,49136348235462i</v>
      </c>
      <c r="BF127" s="223" t="str">
        <f t="shared" ca="1" si="82"/>
        <v>3,40336613632794-0,764251422868167i</v>
      </c>
      <c r="BG127" s="223" t="str">
        <f t="shared" ca="1" si="83"/>
        <v>2,2128399169848-2,69635324040796i</v>
      </c>
      <c r="BH127" s="223" t="str">
        <f t="shared" ca="1" si="84"/>
        <v>0,0856027506011011-3,4870694665219i</v>
      </c>
      <c r="BI127" s="223" t="str">
        <f t="shared" ca="1" si="85"/>
        <v>-2,07787067172202-2,80168427322874i</v>
      </c>
      <c r="BJ127" s="223" t="str">
        <f t="shared" ca="1" si="86"/>
        <v>-3,36176659284541-0,930326109753128i</v>
      </c>
      <c r="BK127" s="223" t="str">
        <f t="shared" ca="1" si="87"/>
        <v>-3,22260269624624+1,33484574292546i</v>
      </c>
      <c r="BL127" s="223" t="str">
        <f t="shared" ca="1" si="88"/>
        <v>-1,71928805364608+3,0349678554887i</v>
      </c>
      <c r="BM127" s="223" t="str">
        <f t="shared" ca="1" si="89"/>
        <v>0,511813505940761+3,45036639074699i</v>
      </c>
      <c r="BN127" s="223" t="str">
        <f t="shared" ca="1" si="90"/>
        <v>2,52626075168441+2,40520018080797i</v>
      </c>
      <c r="BO127" s="223" t="str">
        <f t="shared" ca="1" si="91"/>
        <v>3,47132377174701+0,341895549786601i</v>
      </c>
      <c r="BP127" s="223" t="str">
        <f t="shared" ca="1" si="92"/>
        <v>2,94695063749973-1,86613591021655i</v>
      </c>
      <c r="BQ127" s="223" t="str">
        <f t="shared" ca="1" si="93"/>
        <v>1,17511224318269-3,2842187063565i</v>
      </c>
      <c r="BR127" s="223" t="str">
        <f t="shared" ca="1" si="94"/>
        <v>-1,09415955955302-3,31206825918466i</v>
      </c>
      <c r="BS127" s="223" t="str">
        <f t="shared" ca="1" si="95"/>
        <v>-2,90026580323691-1,93789565401091i</v>
      </c>
      <c r="BT127" s="223" t="str">
        <f t="shared" ca="1" si="96"/>
        <v>-3,47866881074584+0,256602027279439i</v>
      </c>
      <c r="BU127" s="223" t="str">
        <f t="shared" ca="1" si="97"/>
        <v>-2,58452645645822+2,34247823706589i</v>
      </c>
      <c r="BV127" s="223" t="str">
        <f t="shared" ca="1" si="98"/>
        <v>-0,596335587364748+3,43676667268846i</v>
      </c>
      <c r="BW127" s="223" t="str">
        <f t="shared" ca="1" si="99"/>
        <v>1,64428839652702+3,07624722093436i</v>
      </c>
      <c r="BX127" s="223" t="str">
        <f t="shared" ca="1" si="100"/>
        <v>3,18887335414463+1,4135303415513i</v>
      </c>
      <c r="BY127" s="223" t="str">
        <f t="shared" ca="1" si="101"/>
        <v>3,38358543726018-0,847544030726815i</v>
      </c>
      <c r="BZ127" s="223" t="str">
        <f t="shared" ca="1" si="102"/>
        <v>2,14600162992228-2,74984695931078i</v>
      </c>
      <c r="CA127" s="223" t="str">
        <f t="shared" ca="1" si="103"/>
        <v>3,67499068547029E-14-3,48812002305824i</v>
      </c>
      <c r="CB127" s="223" t="str">
        <f t="shared" ca="1" si="104"/>
        <v>-2,14600162992224-2,74984695931081i</v>
      </c>
      <c r="CC127" s="223" t="str">
        <f t="shared" ca="1" si="105"/>
        <v>-3,38358543726016-0,847544030726889i</v>
      </c>
      <c r="CD127" s="223" t="str">
        <f t="shared" ca="1" si="106"/>
        <v>-3,18887335414467+1,41353034155123i</v>
      </c>
      <c r="CE127" s="223" t="str">
        <f t="shared" ca="1" si="107"/>
        <v>-1,64428839652706+3,07624722093434i</v>
      </c>
      <c r="CF127" s="223" t="str">
        <f t="shared" ca="1" si="108"/>
        <v>0,596335587364675+3,43676667268848i</v>
      </c>
      <c r="CG127" s="223" t="str">
        <f t="shared" ca="1" si="109"/>
        <v>2,58452645645819+2,34247823706592i</v>
      </c>
      <c r="CH127" s="223" t="str">
        <f t="shared" ca="1" si="110"/>
        <v>3,47866881074583+0,256602027279488i</v>
      </c>
      <c r="CI127" s="223" t="str">
        <f t="shared" ca="1" si="111"/>
        <v>2,90026580323695-1,93789565401085i</v>
      </c>
      <c r="CJ127" s="223" t="str">
        <f t="shared" ca="1" si="112"/>
        <v>1,09415955955306-3,31206825918465i</v>
      </c>
      <c r="CK127" s="223" t="str">
        <f t="shared" ca="1" si="113"/>
        <v>-1,17511224318262-3,28421870635652i</v>
      </c>
      <c r="CL127" s="223" t="str">
        <f t="shared" ca="1" si="114"/>
        <v>-2,94695063749969-1,86613591021661i</v>
      </c>
      <c r="CM127" s="223" t="str">
        <f t="shared" ca="1" si="115"/>
        <v>-3,47132377174702+0,341895549786552i</v>
      </c>
      <c r="CN127" s="223" t="str">
        <f t="shared" ca="1" si="116"/>
        <v>-2,52626075168446+2,40520018080792i</v>
      </c>
      <c r="CO127" s="223" t="str">
        <f t="shared" ca="1" si="117"/>
        <v>-0,511813505940465+3,45036639074704i</v>
      </c>
      <c r="CP127" s="223" t="str">
        <f t="shared" ca="1" si="118"/>
        <v>1,71928805364601+3,03496785548873i</v>
      </c>
      <c r="CQ127" s="223" t="str">
        <f t="shared" ca="1" si="119"/>
        <v>3,22260269624635+1,3348457429252i</v>
      </c>
      <c r="CR127" s="223" t="str">
        <f t="shared" ca="1" si="120"/>
        <v>3,36176659284532-0,930326109753417i</v>
      </c>
      <c r="CS127" s="223" t="str">
        <f t="shared" ca="1" si="121"/>
        <v>2,07787067172208-2,8016842732287i</v>
      </c>
      <c r="CT127" s="223" t="str">
        <f t="shared" ca="1" si="122"/>
        <v>-0,0856027506013871-3,48706946652189i</v>
      </c>
      <c r="CU127" s="223" t="str">
        <f t="shared" ca="1" si="123"/>
        <v>-2,21283991698474-2,696353240408i</v>
      </c>
      <c r="CV127" s="223" t="str">
        <f t="shared" ca="1" si="124"/>
        <v>-3,40336613632793-0,764251422868227i</v>
      </c>
      <c r="CW127" s="223" t="str">
        <f t="shared" ca="1" si="125"/>
        <v>-3,15322315397421+1,49136348235457i</v>
      </c>
      <c r="CX127" s="223" t="str">
        <f t="shared" ca="1" si="126"/>
        <v>-1,5682982815622+3,11567357008221i</v>
      </c>
      <c r="CY127" s="223" t="str">
        <f t="shared" ca="1" si="127"/>
        <v>0,68049845852921+3,42109677489532i</v>
      </c>
      <c r="CZ127" s="223" t="str">
        <f t="shared" ca="1" si="128"/>
        <v>2,64123533913603+2,27834527202502i</v>
      </c>
      <c r="DA127" s="223" t="str">
        <f t="shared" ca="1" si="129"/>
        <v>3,48391842972884+0,17115393730648i</v>
      </c>
      <c r="DB127" s="223" t="str">
        <f t="shared" ca="1" si="130"/>
        <v>2,85183395730242-2,00848808192546i</v>
      </c>
      <c r="DC127" s="223" t="str">
        <f t="shared" ca="1" si="131"/>
        <v>1,01254779511838-3,33792274593956i</v>
      </c>
      <c r="DD127" s="223" t="str">
        <f t="shared" ca="1" si="132"/>
        <v>-1,25535708313689-3,25439086298463i</v>
      </c>
      <c r="DE127" s="223" t="str">
        <f t="shared" ca="1" si="133"/>
        <v>-2,99186033889183-1,79325207592961i</v>
      </c>
      <c r="DF127" s="223" t="str">
        <f t="shared" ca="1" si="134"/>
        <v>-3,46188773710929+0,426983127198401i</v>
      </c>
      <c r="DG127" s="223" t="str">
        <f t="shared" ca="1" si="135"/>
        <v>-2,46647332189709+2,46647332189703i</v>
      </c>
      <c r="DH127" s="223" t="str">
        <f t="shared" ca="1" si="136"/>
        <v>-0,426983127198488+3,46188773710928i</v>
      </c>
      <c r="DI127" s="223" t="str">
        <f t="shared" ca="1" si="137"/>
        <v>1,79325207592954+2,99186033889187i</v>
      </c>
      <c r="DJ127" s="223" t="str">
        <f t="shared" ca="1" si="138"/>
        <v>3,25439086298459+1,255357083137i</v>
      </c>
      <c r="DK127" s="223" t="str">
        <f t="shared" ca="1" si="139"/>
        <v>3,33792274593959-1,0125477951183i</v>
      </c>
      <c r="DL127" s="223" t="str">
        <f t="shared" ca="1" si="140"/>
        <v>2,00848808192553-2,85183395730237i</v>
      </c>
      <c r="DM127" s="223" t="str">
        <f t="shared" ca="1" si="141"/>
        <v>-0,17115393730637-3,48391842972885i</v>
      </c>
      <c r="DN127" s="223" t="str">
        <f t="shared" ca="1" si="142"/>
        <v>-2,27834527202498-2,64123533913607i</v>
      </c>
      <c r="DO127" s="223" t="str">
        <f t="shared" ca="1" si="143"/>
        <v>-3,4210967748953-0,680498458529293i</v>
      </c>
      <c r="DP127" s="223" t="str">
        <f t="shared" ca="1" si="144"/>
        <v>-3,11567357008226+1,5682982815621i</v>
      </c>
      <c r="DQ127" s="223" t="str">
        <f t="shared" ca="1" si="145"/>
        <v>-1,49136348235463+3,15322315397418i</v>
      </c>
      <c r="DR127" s="223" t="str">
        <f t="shared" ca="1" si="146"/>
        <v>0,764251422868146+3,40336613632795i</v>
      </c>
      <c r="DS127" s="223" t="str">
        <f t="shared" ca="1" si="147"/>
        <v>2,69635324040793+2,21283991698483i</v>
      </c>
      <c r="DT127" s="223" t="str">
        <f t="shared" ca="1" si="148"/>
        <v>3,4870694665219+0,0856027506011503i</v>
      </c>
      <c r="DU127" s="223" t="str">
        <f t="shared" ca="1" si="149"/>
        <v>2,80168427322875-2,07787067172201i</v>
      </c>
      <c r="DV127" s="223" t="str">
        <f t="shared" ca="1" si="150"/>
        <v>0,930326109753166-3,36176659284539i</v>
      </c>
      <c r="DW127" s="223" t="str">
        <f t="shared" ca="1" si="151"/>
        <v>-1,33484574292542-3,22260269624626i</v>
      </c>
      <c r="DX127" s="223" t="str">
        <f t="shared" ca="1" si="152"/>
        <v>-3,03496785548886-1,71928805364579i</v>
      </c>
      <c r="DY127" s="223" t="str">
        <f t="shared" ca="1" si="153"/>
        <v>-3,450366390747+0,511813505940723i</v>
      </c>
      <c r="DZ127" s="223" t="str">
        <f t="shared" ca="1" si="154"/>
        <v>-2,40520018080775+2,52626075168463i</v>
      </c>
      <c r="EA127" s="223" t="str">
        <f t="shared" ca="1" si="155"/>
        <v>-0,341895549786613+3,47132377174701i</v>
      </c>
      <c r="EB127" s="223" t="str">
        <f t="shared" ca="1" si="156"/>
        <v>1,86613591021654+2,94695063749973i</v>
      </c>
      <c r="EC127" s="223" t="str">
        <f t="shared" ca="1" si="157"/>
        <v>3,28421870635649+1,17511224318272i</v>
      </c>
      <c r="ED127" s="223" t="str">
        <f t="shared" ca="1" si="158"/>
        <v>3,31206825918469-1,09415955955296i</v>
      </c>
      <c r="EE127" s="223" t="str">
        <f t="shared" ca="1" si="159"/>
        <v>1,93789565401092-2,9002658032369i</v>
      </c>
      <c r="EF127" s="223" t="str">
        <f t="shared" ca="1" si="160"/>
        <v>-0,256602027279402-3,47866881074584i</v>
      </c>
      <c r="EG127" s="223" t="str">
        <f t="shared" ca="1" si="161"/>
        <v>-2,34247823706584-2,58452645645826i</v>
      </c>
      <c r="EH127" s="223" t="str">
        <f t="shared" ca="1" si="162"/>
        <v>-3,43676667268846-0,596335587364758i</v>
      </c>
      <c r="EI127" s="223" t="str">
        <f t="shared" ca="1" si="163"/>
        <v>-3,07624722093438+1,64428839652698i</v>
      </c>
      <c r="EJ127" s="223" t="str">
        <f t="shared" ca="1" si="164"/>
        <v>-1,41353034155133+3,18887335414462i</v>
      </c>
      <c r="EK127" s="223" t="str">
        <f t="shared" ca="1" si="165"/>
        <v>0,847544030726805+3,38358543726018i</v>
      </c>
      <c r="EL127" s="223" t="str">
        <f t="shared" ca="1" si="166"/>
        <v>2,74984695931075+2,1460016299223i</v>
      </c>
      <c r="EM127" s="223" t="str">
        <f t="shared" ca="1" si="167"/>
        <v>3,48812002305824+7,34998137094058E-14i</v>
      </c>
      <c r="EN127" s="223"/>
      <c r="EO127" s="223"/>
      <c r="EP127" s="223"/>
    </row>
    <row r="128" spans="1:146" ht="15.75" thickBot="1">
      <c r="A128" s="257">
        <f t="shared" si="168"/>
        <v>5.4687500000000016E-4</v>
      </c>
      <c r="B128" s="256">
        <v>28</v>
      </c>
      <c r="C128" s="230">
        <f t="shared" si="169"/>
        <v>5600</v>
      </c>
      <c r="D128" s="229">
        <f t="shared" si="170"/>
        <v>35185.83772020568</v>
      </c>
      <c r="E128" s="229" t="str">
        <f t="shared" si="171"/>
        <v>35185.8377202057i</v>
      </c>
      <c r="F128" s="229" t="str">
        <f t="shared" si="172"/>
        <v>-1,05575929305828E-30+9,3766333765745E-29i</v>
      </c>
      <c r="G128" s="229" t="str">
        <f t="shared" si="173"/>
        <v>-2,16709141667229+0,809047462241092i</v>
      </c>
      <c r="H128" s="229" t="str">
        <f t="shared" si="38"/>
        <v>1,0000000004324E-13-8,88141423503831E-12i</v>
      </c>
      <c r="I128" s="229" t="str">
        <f t="shared" si="174"/>
        <v>-1,0000000004324E-13+8,88141423503831E-12i</v>
      </c>
      <c r="J128" s="255" t="str">
        <f ca="1">IMPRODUCT(1/N_FFT2,AQ100)</f>
        <v>0,0155910210270671-0,0000429794736037035i</v>
      </c>
      <c r="K128" s="254" t="str">
        <f t="shared" ca="1" si="175"/>
        <v>-1,17738359470248E-15+1,38474614035938E-13i</v>
      </c>
      <c r="N128" s="246">
        <f t="shared" ca="1" si="176"/>
        <v>4.5120949187579438</v>
      </c>
      <c r="O128" s="223">
        <f t="shared" ca="1" si="39"/>
        <v>-3.4879050812420567</v>
      </c>
      <c r="P128" s="223" t="str">
        <f t="shared" ca="1" si="40"/>
        <v>-2,69618708813712+2,21270355934021i</v>
      </c>
      <c r="Q128" s="223" t="str">
        <f t="shared" ca="1" si="41"/>
        <v>-0,680456525461219+3,42088596312584i</v>
      </c>
      <c r="R128" s="223" t="str">
        <f t="shared" ca="1" si="42"/>
        <v>1,64418707365632+3,07605765917605i</v>
      </c>
      <c r="S128" s="223" t="str">
        <f t="shared" ca="1" si="43"/>
        <v>3,22240411590165+1,33476348825334i</v>
      </c>
      <c r="T128" s="223" t="str">
        <f t="shared" ca="1" si="44"/>
        <v>3,33771705944585-1,01248540080256i</v>
      </c>
      <c r="U128" s="223" t="str">
        <f t="shared" ca="1" si="45"/>
        <v>1,93777623873591-2,9000870856484i</v>
      </c>
      <c r="V128" s="223" t="str">
        <f t="shared" ca="1" si="46"/>
        <v>-0,341874481804288-3,47110986493444i</v>
      </c>
      <c r="W128" s="223" t="str">
        <f t="shared" ca="1" si="47"/>
        <v>-2,46632133508128-2,46632133508127i</v>
      </c>
      <c r="X128" s="223" t="str">
        <f t="shared" ca="1" si="48"/>
        <v>-3,47110986493444-0,341874481804274i</v>
      </c>
      <c r="Y128" s="223" t="str">
        <f t="shared" ca="1" si="49"/>
        <v>-2,90008708564841+1,9377762387359i</v>
      </c>
      <c r="Z128" s="223" t="str">
        <f t="shared" ca="1" si="50"/>
        <v>-1,01248540080255+3,33771705944585i</v>
      </c>
      <c r="AA128" s="223" t="str">
        <f t="shared" ca="1" si="51"/>
        <v>1,33476348825336+3,22240411590165i</v>
      </c>
      <c r="AB128" s="223" t="str">
        <f t="shared" ca="1" si="52"/>
        <v>3,07605765917605+1,64418707365631i</v>
      </c>
      <c r="AC128" s="223" t="str">
        <f t="shared" ca="1" si="53"/>
        <v>3,42088596312584-0,680456525461198i</v>
      </c>
      <c r="AD128" s="223" t="str">
        <f t="shared" ca="1" si="54"/>
        <v>2,21270355934024-2,6961870881371i</v>
      </c>
      <c r="AE128" s="223" t="str">
        <f t="shared" ca="1" si="55"/>
        <v>-8,5245076115002E-14-3,48790508124206i</v>
      </c>
      <c r="AF128" s="223" t="str">
        <f t="shared" ca="1" si="56"/>
        <v>-2,2127035593401-2,69618708813721i</v>
      </c>
      <c r="AG128" s="223" t="str">
        <f t="shared" ca="1" si="57"/>
        <v>-3,42088596312583-0,68045652546124i</v>
      </c>
      <c r="AH128" s="223" t="str">
        <f t="shared" ca="1" si="58"/>
        <v>-3,07605765917601+1,64418707365639i</v>
      </c>
      <c r="AI128" s="223" t="str">
        <f t="shared" ca="1" si="59"/>
        <v>-1,33476348825349+3,22240411590159i</v>
      </c>
      <c r="AJ128" s="223" t="str">
        <f t="shared" ca="1" si="60"/>
        <v>1,01248540080251+3,33771705944586i</v>
      </c>
      <c r="AK128" s="223" t="str">
        <f t="shared" ca="1" si="61"/>
        <v>2,90008708564845+1,93777623873585i</v>
      </c>
      <c r="AL128" s="223" t="str">
        <f t="shared" ca="1" si="62"/>
        <v>3,47110986493446-0,341874481804127i</v>
      </c>
      <c r="AM128" s="223" t="str">
        <f t="shared" ca="1" si="63"/>
        <v>2,46632133508131-2,46632133508124i</v>
      </c>
      <c r="AN128" s="223" t="str">
        <f t="shared" ca="1" si="64"/>
        <v>0,341874481804223-3,47110986493445i</v>
      </c>
      <c r="AO128" s="223" t="str">
        <f t="shared" ca="1" si="65"/>
        <v>-1,93777623873606-2,90008708564831i</v>
      </c>
      <c r="AP128" s="223" t="str">
        <f t="shared" ca="1" si="66"/>
        <v>-3,33771705944583-1,01248540080261i</v>
      </c>
      <c r="AQ128" s="223" t="str">
        <f t="shared" ca="1" si="67"/>
        <v>-3,22240411590163+1,3347634882534i</v>
      </c>
      <c r="AR128" s="223" t="str">
        <f t="shared" ca="1" si="68"/>
        <v>-3,22240411590163+1,3347634882534i</v>
      </c>
      <c r="AS128" s="223" t="str">
        <f t="shared" ca="1" si="69"/>
        <v>0,680456525461143+3,42088596312586i</v>
      </c>
      <c r="AT128" s="223" t="str">
        <f t="shared" ca="1" si="70"/>
        <v>2,69618708813715+2,21270355934017i</v>
      </c>
      <c r="AU128" s="223" t="str">
        <f t="shared" ca="1" si="71"/>
        <v>3,48790508124206-1,70490152230004E-13i</v>
      </c>
      <c r="AV128" s="223" t="str">
        <f t="shared" ca="1" si="72"/>
        <v>2,69618708813716-2,21270355934016i</v>
      </c>
      <c r="AW128" s="223" t="str">
        <f t="shared" ca="1" si="73"/>
        <v>0,68045652546116-3,42088596312585i</v>
      </c>
      <c r="AX128" s="223" t="str">
        <f t="shared" ca="1" si="74"/>
        <v>-1,64418707365646-3,07605765917597i</v>
      </c>
      <c r="AY128" s="223" t="str">
        <f t="shared" ca="1" si="75"/>
        <v>-3,22240411590163-1,33476348825341i</v>
      </c>
      <c r="AZ128" s="223" t="str">
        <f t="shared" ca="1" si="76"/>
        <v>-3,33771705944584+1,01248540080259i</v>
      </c>
      <c r="BA128" s="223" t="str">
        <f t="shared" ca="1" si="77"/>
        <v>-1,93777623873577+2,9000870856485i</v>
      </c>
      <c r="BB128" s="223" t="str">
        <f t="shared" ca="1" si="78"/>
        <v>0,341874481804205+3,47110986493445i</v>
      </c>
      <c r="BC128" s="223" t="str">
        <f t="shared" ca="1" si="79"/>
        <v>2,4663213350813+2,46632133508125i</v>
      </c>
      <c r="BD128" s="223" t="str">
        <f t="shared" ca="1" si="80"/>
        <v>3,47110986493446+0,341874481804145i</v>
      </c>
      <c r="BE128" s="223" t="str">
        <f t="shared" ca="1" si="81"/>
        <v>2,90008708564846-1,93777623873583i</v>
      </c>
      <c r="BF128" s="223" t="str">
        <f t="shared" ca="1" si="82"/>
        <v>1,01248540080252-3,33771705944586i</v>
      </c>
      <c r="BG128" s="223" t="str">
        <f t="shared" ca="1" si="83"/>
        <v>-1,33476348825347-3,2224041159016i</v>
      </c>
      <c r="BH128" s="223" t="str">
        <f t="shared" ca="1" si="84"/>
        <v>-3,076057659176-1,64418707365641i</v>
      </c>
      <c r="BI128" s="223" t="str">
        <f t="shared" ca="1" si="85"/>
        <v>-3,42088596312584+0,680456525461219i</v>
      </c>
      <c r="BJ128" s="223" t="str">
        <f t="shared" ca="1" si="86"/>
        <v>-2,21270355934012+2,69618708813719i</v>
      </c>
      <c r="BK128" s="223" t="str">
        <f t="shared" ca="1" si="87"/>
        <v>-9,74233222908574E-14+3,48790508124206i</v>
      </c>
      <c r="BL128" s="223" t="str">
        <f t="shared" ca="1" si="88"/>
        <v>2,21270355934022+2,69618708813711i</v>
      </c>
      <c r="BM128" s="223" t="str">
        <f t="shared" ca="1" si="89"/>
        <v>3,42088596312587+0,680456525461073i</v>
      </c>
      <c r="BN128" s="223" t="str">
        <f t="shared" ca="1" si="90"/>
        <v>3,0760576591761-1,64418707365623i</v>
      </c>
      <c r="BO128" s="223" t="str">
        <f t="shared" ca="1" si="91"/>
        <v>1,33476348825333-3,22240411590166i</v>
      </c>
      <c r="BP128" s="223" t="str">
        <f t="shared" ca="1" si="92"/>
        <v>-1,01248540080267-3,33771705944582i</v>
      </c>
      <c r="BQ128" s="223" t="str">
        <f t="shared" ca="1" si="93"/>
        <v>-2,90008708564834-1,937776238736i</v>
      </c>
      <c r="BR128" s="223" t="str">
        <f t="shared" ca="1" si="94"/>
        <v>-3,47110986493444+0,341874481804296i</v>
      </c>
      <c r="BS128" s="223" t="str">
        <f t="shared" ca="1" si="95"/>
        <v>-2,4663213350812+2,46632133508135i</v>
      </c>
      <c r="BT128" s="223" t="str">
        <f t="shared" ca="1" si="96"/>
        <v>-0,341874481804399+3,47110986493443i</v>
      </c>
      <c r="BU128" s="223" t="str">
        <f t="shared" ca="1" si="97"/>
        <v>1,9377762387359+2,90008708564841i</v>
      </c>
      <c r="BV128" s="223" t="str">
        <f t="shared" ca="1" si="98"/>
        <v>3,33771705944588+1,01248540080246i</v>
      </c>
      <c r="BW128" s="223" t="str">
        <f t="shared" ca="1" si="99"/>
        <v>3,2224041159017-1,33476348825324i</v>
      </c>
      <c r="BX128" s="223" t="str">
        <f t="shared" ca="1" si="100"/>
        <v>1,64418707365634-3,07605765917604i</v>
      </c>
      <c r="BY128" s="223" t="str">
        <f t="shared" ca="1" si="101"/>
        <v>-0,68045652546131-3,42088596312582i</v>
      </c>
      <c r="BZ128" s="223" t="str">
        <f t="shared" ca="1" si="102"/>
        <v>-2,69618708813703-2,21270355934032i</v>
      </c>
      <c r="CA128" s="223" t="str">
        <f t="shared" ca="1" si="103"/>
        <v>-3,48790508124206-3,07655383145851E-14i</v>
      </c>
      <c r="CB128" s="223" t="str">
        <f t="shared" ca="1" si="104"/>
        <v>-2,69618708813705+2,21270355934029i</v>
      </c>
      <c r="CC128" s="223" t="str">
        <f t="shared" ca="1" si="105"/>
        <v>-0,680456525461345+3,42088596312581i</v>
      </c>
      <c r="CD128" s="223" t="str">
        <f t="shared" ca="1" si="106"/>
        <v>1,64418707365631+3,07605765917605i</v>
      </c>
      <c r="CE128" s="223" t="str">
        <f t="shared" ca="1" si="107"/>
        <v>3,22240411590169+1,33476348825327i</v>
      </c>
      <c r="CF128" s="223" t="str">
        <f t="shared" ca="1" si="108"/>
        <v>3,33771705944589-1,01248540080242i</v>
      </c>
      <c r="CG128" s="223" t="str">
        <f t="shared" ca="1" si="109"/>
        <v>1,93777623873593-2,90008708564839i</v>
      </c>
      <c r="CH128" s="223" t="str">
        <f t="shared" ca="1" si="110"/>
        <v>-0,341874481804363-3,47110986493444i</v>
      </c>
      <c r="CI128" s="223" t="str">
        <f t="shared" ca="1" si="111"/>
        <v>-2,46632133508117-2,46632133508138i</v>
      </c>
      <c r="CJ128" s="223" t="str">
        <f t="shared" ca="1" si="112"/>
        <v>-3,47110986493444-0,341874481804333i</v>
      </c>
      <c r="CK128" s="223" t="str">
        <f t="shared" ca="1" si="113"/>
        <v>-2,90008708564836+1,93777623873597i</v>
      </c>
      <c r="CL128" s="223" t="str">
        <f t="shared" ca="1" si="114"/>
        <v>-1,0124854008027+3,33771705944581i</v>
      </c>
      <c r="CM128" s="223" t="str">
        <f t="shared" ca="1" si="115"/>
        <v>1,3347634882533+3,22240411590167i</v>
      </c>
      <c r="CN128" s="223" t="str">
        <f t="shared" ca="1" si="116"/>
        <v>3,07605765917608+1,64418707365626i</v>
      </c>
      <c r="CO128" s="223" t="str">
        <f t="shared" ca="1" si="117"/>
        <v>3,42088596312588-0,680456525461035i</v>
      </c>
      <c r="CP128" s="223" t="str">
        <f t="shared" ca="1" si="118"/>
        <v>2,21270355934025-2,69618708813709i</v>
      </c>
      <c r="CQ128" s="223" t="str">
        <f t="shared" ca="1" si="119"/>
        <v>-6,06753018466601E-14-3,48790508124206i</v>
      </c>
      <c r="CR128" s="223" t="str">
        <f t="shared" ca="1" si="120"/>
        <v>-2,21270355934007-2,69618708813723i</v>
      </c>
      <c r="CS128" s="223" t="str">
        <f t="shared" ca="1" si="121"/>
        <v>-3,42088596312583-0,680456525461258i</v>
      </c>
      <c r="CT128" s="223" t="str">
        <f t="shared" ca="1" si="122"/>
        <v>-3,07605765917602+1,64418707365636i</v>
      </c>
      <c r="CU128" s="223" t="str">
        <f t="shared" ca="1" si="123"/>
        <v>-1,33476348825318+3,22240411590172i</v>
      </c>
      <c r="CV128" s="223" t="str">
        <f t="shared" ca="1" si="124"/>
        <v>1,01248540080249+3,33771705944587i</v>
      </c>
      <c r="CW128" s="223" t="str">
        <f t="shared" ca="1" si="125"/>
        <v>2,90008708564844+1,93777623873585i</v>
      </c>
      <c r="CX128" s="223" t="str">
        <f t="shared" ca="1" si="126"/>
        <v>3,47110986493446-0,341874481804108i</v>
      </c>
      <c r="CY128" s="223" t="str">
        <f t="shared" ca="1" si="127"/>
        <v>2,46632133508133-2,46632133508122i</v>
      </c>
      <c r="CZ128" s="223" t="str">
        <f t="shared" ca="1" si="128"/>
        <v>0,341874481804242-3,47110986493445i</v>
      </c>
      <c r="DA128" s="223" t="str">
        <f t="shared" ca="1" si="129"/>
        <v>-1,93777623873603-2,90008708564833i</v>
      </c>
      <c r="DB128" s="223" t="str">
        <f t="shared" ca="1" si="130"/>
        <v>-3,33771705944583-1,01248540080261i</v>
      </c>
      <c r="DC128" s="223" t="str">
        <f t="shared" ca="1" si="131"/>
        <v>-3,22240411590164+1,33476348825338i</v>
      </c>
      <c r="DD128" s="223" t="str">
        <f t="shared" ca="1" si="132"/>
        <v>-1,6441870736565+3,07605765917595i</v>
      </c>
      <c r="DE128" s="223" t="str">
        <f t="shared" ca="1" si="133"/>
        <v>0,680456525461101+3,42088596312586i</v>
      </c>
      <c r="DF128" s="223" t="str">
        <f t="shared" ca="1" si="134"/>
        <v>2,69618708813715+2,21270355934018i</v>
      </c>
      <c r="DG128" s="223" t="str">
        <f t="shared" ca="1" si="135"/>
        <v>3,48790508124206-1,52116142007905E-13i</v>
      </c>
      <c r="DH128" s="223" t="str">
        <f t="shared" ca="1" si="136"/>
        <v>2,69618708813718-2,21270355934014i</v>
      </c>
      <c r="DI128" s="223" t="str">
        <f t="shared" ca="1" si="137"/>
        <v>0,680456525461192-3,42088596312584i</v>
      </c>
      <c r="DJ128" s="223" t="str">
        <f t="shared" ca="1" si="138"/>
        <v>-1,64418707365647-3,07605765917597i</v>
      </c>
      <c r="DK128" s="223" t="str">
        <f t="shared" ca="1" si="139"/>
        <v>-3,22240411590162-1,33476348825342i</v>
      </c>
      <c r="DL128" s="223" t="str">
        <f t="shared" ca="1" si="140"/>
        <v>-3,33771705944584+1,01248540080257i</v>
      </c>
      <c r="DM128" s="223" t="str">
        <f t="shared" ca="1" si="141"/>
        <v>-1,9377762387358+2,90008708564848i</v>
      </c>
      <c r="DN128" s="223" t="str">
        <f t="shared" ca="1" si="142"/>
        <v>0,341874481804175+3,47110986493445i</v>
      </c>
      <c r="DO128" s="223" t="str">
        <f t="shared" ca="1" si="143"/>
        <v>2,4663213350813+2,46632133508125i</v>
      </c>
      <c r="DP128" s="223" t="str">
        <f t="shared" ca="1" si="144"/>
        <v>3,47110986493446+0,341874481804151i</v>
      </c>
      <c r="DQ128" s="223" t="str">
        <f t="shared" ca="1" si="145"/>
        <v>2,90008708564847-1,93777623873582i</v>
      </c>
      <c r="DR128" s="223" t="str">
        <f t="shared" ca="1" si="146"/>
        <v>1,01248540080255-3,33771705944585i</v>
      </c>
      <c r="DS128" s="223" t="str">
        <f t="shared" ca="1" si="147"/>
        <v>-1,33476348825344-3,22240411590161i</v>
      </c>
      <c r="DT128" s="223" t="str">
        <f t="shared" ca="1" si="148"/>
        <v>-3,076057659176-1,6441870736564i</v>
      </c>
      <c r="DU128" s="223" t="str">
        <f t="shared" ca="1" si="149"/>
        <v>-3,42088596312584+0,680456525461216i</v>
      </c>
      <c r="DV128" s="223" t="str">
        <f t="shared" ca="1" si="150"/>
        <v>-2,21270355934013+2,69618708813719i</v>
      </c>
      <c r="DW128" s="223" t="str">
        <f t="shared" ca="1" si="151"/>
        <v>-1,28188860605443E-13+3,48790508124206i</v>
      </c>
      <c r="DX128" s="223" t="str">
        <f t="shared" ca="1" si="152"/>
        <v>2,2127035593402+2,69618708813713i</v>
      </c>
      <c r="DY128" s="223" t="str">
        <f t="shared" ca="1" si="153"/>
        <v>3,42088596312587+0,680456525461076i</v>
      </c>
      <c r="DZ128" s="223" t="str">
        <f t="shared" ca="1" si="154"/>
        <v>3,0760576591761-1,64418707365622i</v>
      </c>
      <c r="EA128" s="223" t="str">
        <f t="shared" ca="1" si="155"/>
        <v>1,33476348825336-3,22240411590165i</v>
      </c>
      <c r="EB128" s="223" t="str">
        <f t="shared" ca="1" si="156"/>
        <v>-1,01248540080264-3,33771705944582i</v>
      </c>
      <c r="EC128" s="223" t="str">
        <f t="shared" ca="1" si="157"/>
        <v>-2,90008708564833-1,93777623873603i</v>
      </c>
      <c r="ED128" s="223" t="str">
        <f t="shared" ca="1" si="158"/>
        <v>-3,47110986493444+0,34187448180429i</v>
      </c>
      <c r="EE128" s="223" t="str">
        <f t="shared" ca="1" si="159"/>
        <v>-2,4663213350812+2,46632133508135i</v>
      </c>
      <c r="EF128" s="223" t="str">
        <f t="shared" ca="1" si="160"/>
        <v>-0,34187448180443+3,47110986493443i</v>
      </c>
      <c r="EG128" s="223" t="str">
        <f t="shared" ca="1" si="161"/>
        <v>1,93777623873587+2,90008708564843i</v>
      </c>
      <c r="EH128" s="223" t="str">
        <f t="shared" ca="1" si="162"/>
        <v>3,33771705944587+1,01248540080249i</v>
      </c>
      <c r="EI128" s="223" t="str">
        <f t="shared" ca="1" si="163"/>
        <v>3,2224041159017-1,33476348825323i</v>
      </c>
      <c r="EJ128" s="223" t="str">
        <f t="shared" ca="1" si="164"/>
        <v>1,64418707365634-3,07605765917604i</v>
      </c>
      <c r="EK128" s="223" t="str">
        <f t="shared" ca="1" si="165"/>
        <v>-0,680456525461279-3,42088596312583i</v>
      </c>
      <c r="EL128" s="223" t="str">
        <f t="shared" ca="1" si="166"/>
        <v>-2,69618708813701-2,21270355934034i</v>
      </c>
      <c r="EM128" s="223" t="str">
        <f t="shared" ca="1" si="167"/>
        <v>-3,48790508124206-6,15310766291701E-14i</v>
      </c>
      <c r="EN128" s="223"/>
      <c r="EO128" s="223"/>
      <c r="EP128" s="223"/>
    </row>
    <row r="129" spans="1:146" ht="15.75" thickBot="1">
      <c r="A129" s="257">
        <f t="shared" si="168"/>
        <v>5.6640625000000018E-4</v>
      </c>
      <c r="B129" s="256">
        <v>29</v>
      </c>
      <c r="C129" s="230">
        <f t="shared" si="169"/>
        <v>5800</v>
      </c>
      <c r="D129" s="229">
        <f t="shared" si="170"/>
        <v>36442.474781641598</v>
      </c>
      <c r="E129" s="229" t="str">
        <f t="shared" si="171"/>
        <v>36442.4747816416i</v>
      </c>
      <c r="F129" s="229" t="str">
        <f t="shared" si="172"/>
        <v>-9,84203653236878E-31+8,43970051591142E-29i</v>
      </c>
      <c r="G129" s="229" t="str">
        <f t="shared" si="173"/>
        <v>-2,14798776514835+0,830555269208023i</v>
      </c>
      <c r="H129" s="229" t="str">
        <f t="shared" si="38"/>
        <v>1,0000000004031E-13-8,57515857176109E-12i</v>
      </c>
      <c r="I129" s="229" t="str">
        <f t="shared" si="174"/>
        <v>-1,0000000004031E-13+8,57515857176109E-12i</v>
      </c>
      <c r="J129" s="255" t="str">
        <f ca="1">IMPRODUCT(1/N_FFT2,AR100)</f>
        <v>0,0155910210270671-0,0000429794736037035i</v>
      </c>
      <c r="K129" s="254" t="str">
        <f t="shared" ca="1" si="175"/>
        <v>-1,19054630185261E-15+1,33699775550124E-13i</v>
      </c>
      <c r="N129" s="246">
        <f t="shared" ca="1" si="176"/>
        <v>4.5123255622574661</v>
      </c>
      <c r="O129" s="223">
        <f t="shared" ca="1" si="39"/>
        <v>-3.4876744377425335</v>
      </c>
      <c r="P129" s="223" t="str">
        <f t="shared" ca="1" si="40"/>
        <v>-2,64089793799317+2,27805422779751i</v>
      </c>
      <c r="Q129" s="223" t="str">
        <f t="shared" ca="1" si="41"/>
        <v>-0,511748124995782+3,44992562821954i</v>
      </c>
      <c r="R129" s="223" t="str">
        <f t="shared" ca="1" si="42"/>
        <v>1,86589752313332+2,94657418315705i</v>
      </c>
      <c r="S129" s="223" t="str">
        <f t="shared" ca="1" si="43"/>
        <v>3,33749634737798+1,01241844852873i</v>
      </c>
      <c r="T129" s="223" t="str">
        <f t="shared" ca="1" si="44"/>
        <v>3,18846599570205-1,41334977197241i</v>
      </c>
      <c r="U129" s="223" t="str">
        <f t="shared" ca="1" si="45"/>
        <v>1,49117297008343-3,15282034961957i</v>
      </c>
      <c r="V129" s="223" t="str">
        <f t="shared" ca="1" si="46"/>
        <v>-0,930207266465019-3,36133714838283i</v>
      </c>
      <c r="W129" s="223" t="str">
        <f t="shared" ca="1" si="47"/>
        <v>-2,89989531258728-1,93764810007313i</v>
      </c>
      <c r="X129" s="223" t="str">
        <f t="shared" ca="1" si="48"/>
        <v>-3,46144550280253+0,426928582799117i</v>
      </c>
      <c r="Y129" s="223" t="str">
        <f t="shared" ca="1" si="49"/>
        <v>-2,34217900025705+2,58419629951704i</v>
      </c>
      <c r="Z129" s="223" t="str">
        <f t="shared" ca="1" si="50"/>
        <v>-0,0855918153901693+3,48662401540816i</v>
      </c>
      <c r="AA129" s="223" t="str">
        <f t="shared" ca="1" si="51"/>
        <v>2,21255724065308+2,69600879830099i</v>
      </c>
      <c r="AB129" s="223" t="str">
        <f t="shared" ca="1" si="52"/>
        <v>3,43632764743914+0,596259409257474i</v>
      </c>
      <c r="AC129" s="223" t="str">
        <f t="shared" ca="1" si="53"/>
        <v>2,99147814761839-1,79302299929597i</v>
      </c>
      <c r="AD129" s="223" t="str">
        <f t="shared" ca="1" si="54"/>
        <v>1,09401978757568-3,31164516337055i</v>
      </c>
      <c r="AE129" s="223" t="str">
        <f t="shared" ca="1" si="55"/>
        <v>-1,3346752248073-3,22219102909314i</v>
      </c>
      <c r="AF129" s="223" t="str">
        <f t="shared" ca="1" si="56"/>
        <v>-3,11527556244998-1,56809794135592i</v>
      </c>
      <c r="AG129" s="223" t="str">
        <f t="shared" ca="1" si="57"/>
        <v>-3,38315320557795+0,84743576232678i</v>
      </c>
      <c r="AH129" s="223" t="str">
        <f t="shared" ca="1" si="58"/>
        <v>-2,00823151025082+2,85146965351526i</v>
      </c>
      <c r="AI129" s="223" t="str">
        <f t="shared" ca="1" si="59"/>
        <v>0,341851874787856+3,47088033204643i</v>
      </c>
      <c r="AJ129" s="223" t="str">
        <f t="shared" ca="1" si="60"/>
        <v>2,52593803781946+2,4048929316665i</v>
      </c>
      <c r="AK129" s="223" t="str">
        <f t="shared" ca="1" si="61"/>
        <v>3,48347338114017+0,1711320734713i</v>
      </c>
      <c r="AL129" s="223" t="str">
        <f t="shared" ca="1" si="62"/>
        <v>2,74949568371888-2,14572749175983i</v>
      </c>
      <c r="AM129" s="223" t="str">
        <f t="shared" ca="1" si="63"/>
        <v>0,680411529146616-3,42065975137649i</v>
      </c>
      <c r="AN129" s="223" t="str">
        <f t="shared" ca="1" si="64"/>
        <v>-1,71906842544921-3,03458015750223i</v>
      </c>
      <c r="AO129" s="223" t="str">
        <f t="shared" ca="1" si="65"/>
        <v>-3,28379916814704-1,1749621300108i</v>
      </c>
      <c r="AP129" s="223" t="str">
        <f t="shared" ca="1" si="66"/>
        <v>-3,25397513509379+1,25519671919345i</v>
      </c>
      <c r="AQ129" s="223" t="str">
        <f t="shared" ca="1" si="67"/>
        <v>-1,64407834906343+3,07585424976925i</v>
      </c>
      <c r="AR129" s="223" t="str">
        <f t="shared" ca="1" si="68"/>
        <v>-1,64407834906343+3,07585424976925i</v>
      </c>
      <c r="AS129" s="223" t="str">
        <f t="shared" ca="1" si="69"/>
        <v>2,80132637574727+2,07760523685934i</v>
      </c>
      <c r="AT129" s="223" t="str">
        <f t="shared" ca="1" si="70"/>
        <v>3,47822443276284-0,256569247990368i</v>
      </c>
      <c r="AU129" s="223" t="str">
        <f t="shared" ca="1" si="71"/>
        <v>2,46615824549873-2,46615824549873i</v>
      </c>
      <c r="AV129" s="223" t="str">
        <f t="shared" ca="1" si="72"/>
        <v>0,25656924799038-3,47822443276283i</v>
      </c>
      <c r="AW129" s="223" t="str">
        <f t="shared" ca="1" si="73"/>
        <v>-2,07760523685934-2,80132637574727i</v>
      </c>
      <c r="AX129" s="223" t="str">
        <f t="shared" ca="1" si="74"/>
        <v>-3,40293137778631-0,764153794572849i</v>
      </c>
      <c r="AY129" s="223" t="str">
        <f t="shared" ca="1" si="75"/>
        <v>-3,07585424976942+1,64407834906311i</v>
      </c>
      <c r="AZ129" s="223" t="str">
        <f t="shared" ca="1" si="76"/>
        <v>-1,25519671919345+3,25397513509379i</v>
      </c>
      <c r="BA129" s="223" t="str">
        <f t="shared" ca="1" si="77"/>
        <v>1,17496213001079+3,28379916814704i</v>
      </c>
      <c r="BB129" s="223" t="str">
        <f t="shared" ca="1" si="78"/>
        <v>3,03458015750223+1,71906842544921i</v>
      </c>
      <c r="BC129" s="223" t="str">
        <f t="shared" ca="1" si="79"/>
        <v>3,42065975137649-0,680411529146606i</v>
      </c>
      <c r="BD129" s="223" t="str">
        <f t="shared" ca="1" si="80"/>
        <v>2,14572749175983-2,74949568371888i</v>
      </c>
      <c r="BE129" s="223" t="str">
        <f t="shared" ca="1" si="81"/>
        <v>-0,171132073471293-3,48347338114017i</v>
      </c>
      <c r="BF129" s="223" t="str">
        <f t="shared" ca="1" si="82"/>
        <v>-2,40489293166649-2,52593803781946i</v>
      </c>
      <c r="BG129" s="223" t="str">
        <f t="shared" ca="1" si="83"/>
        <v>-3,47088033204639-0,341851874788207i</v>
      </c>
      <c r="BH129" s="223" t="str">
        <f t="shared" ca="1" si="84"/>
        <v>-2,85146965351526+2,00823151025082i</v>
      </c>
      <c r="BI129" s="223" t="str">
        <f t="shared" ca="1" si="85"/>
        <v>-0,84743576232678+3,38315320557795i</v>
      </c>
      <c r="BJ129" s="223" t="str">
        <f t="shared" ca="1" si="86"/>
        <v>1,56809794135591+3,11527556244998i</v>
      </c>
      <c r="BK129" s="223" t="str">
        <f t="shared" ca="1" si="87"/>
        <v>3,22219102909313+1,33467522480731i</v>
      </c>
      <c r="BL129" s="223" t="str">
        <f t="shared" ca="1" si="88"/>
        <v>3,31164516337056-1,09401978757566i</v>
      </c>
      <c r="BM129" s="223" t="str">
        <f t="shared" ca="1" si="89"/>
        <v>1,79302299929591-2,99147814761843i</v>
      </c>
      <c r="BN129" s="223" t="str">
        <f t="shared" ca="1" si="90"/>
        <v>-0,596259409257439-3,43632764743915i</v>
      </c>
      <c r="BO129" s="223" t="str">
        <f t="shared" ca="1" si="91"/>
        <v>-2,69600879830109-2,21255724065295i</v>
      </c>
      <c r="BP129" s="223" t="str">
        <f t="shared" ca="1" si="92"/>
        <v>-3,48662401540816+0,0855918153901878i</v>
      </c>
      <c r="BQ129" s="223" t="str">
        <f t="shared" ca="1" si="93"/>
        <v>-2,58419629951711+2,34217900025698i</v>
      </c>
      <c r="BR129" s="223" t="str">
        <f t="shared" ca="1" si="94"/>
        <v>-0,42692858279898+3,46144550280254i</v>
      </c>
      <c r="BS129" s="223" t="str">
        <f t="shared" ca="1" si="95"/>
        <v>1,93764810007313+2,89989531258728i</v>
      </c>
      <c r="BT129" s="223" t="str">
        <f t="shared" ca="1" si="96"/>
        <v>3,36133714838278+0,930207266465165i</v>
      </c>
      <c r="BU129" s="223" t="str">
        <f t="shared" ca="1" si="97"/>
        <v>3,15282034961955-1,49117297008348i</v>
      </c>
      <c r="BV129" s="223" t="str">
        <f t="shared" ca="1" si="98"/>
        <v>1,41334977197244-3,18846599570203i</v>
      </c>
      <c r="BW129" s="223" t="str">
        <f t="shared" ca="1" si="99"/>
        <v>-1,01241844852856-3,33749634737804i</v>
      </c>
      <c r="BX129" s="223" t="str">
        <f t="shared" ca="1" si="100"/>
        <v>-2,94657418315706-1,8658975231333i</v>
      </c>
      <c r="BY129" s="223" t="str">
        <f t="shared" ca="1" si="101"/>
        <v>-3,44992562821955+0,511748124995699i</v>
      </c>
      <c r="BZ129" s="223" t="str">
        <f t="shared" ca="1" si="102"/>
        <v>-2,2780542277974+2,64089793799326i</v>
      </c>
      <c r="CA129" s="223" t="str">
        <f t="shared" ca="1" si="103"/>
        <v>-3,7813442023226E-19+3,48767443774253i</v>
      </c>
      <c r="CB129" s="223" t="str">
        <f t="shared" ca="1" si="104"/>
        <v>2,2780542277974+2,64089793799326i</v>
      </c>
      <c r="CC129" s="223" t="str">
        <f t="shared" ca="1" si="105"/>
        <v>3,44992562821955+0,511748124995723i</v>
      </c>
      <c r="CD129" s="223" t="str">
        <f t="shared" ca="1" si="106"/>
        <v>2,94657418315708-1,86589752313328i</v>
      </c>
      <c r="CE129" s="223" t="str">
        <f t="shared" ca="1" si="107"/>
        <v>1,01241844852856-3,33749634737804i</v>
      </c>
      <c r="CF129" s="223" t="str">
        <f t="shared" ca="1" si="108"/>
        <v>-1,41334977197244-3,18846599570203i</v>
      </c>
      <c r="CG129" s="223" t="str">
        <f t="shared" ca="1" si="109"/>
        <v>-3,15282034961954-1,4911729700835i</v>
      </c>
      <c r="CH129" s="223" t="str">
        <f t="shared" ca="1" si="110"/>
        <v>-3,36133714838279+0,930207266465141i</v>
      </c>
      <c r="CI129" s="223" t="str">
        <f t="shared" ca="1" si="111"/>
        <v>-1,93764810007315+2,89989531258727i</v>
      </c>
      <c r="CJ129" s="223" t="str">
        <f t="shared" ca="1" si="112"/>
        <v>0,42692858279898+3,46144550280254i</v>
      </c>
      <c r="CK129" s="223" t="str">
        <f t="shared" ca="1" si="113"/>
        <v>2,58419629951711+2,34217900025698i</v>
      </c>
      <c r="CL129" s="223" t="str">
        <f t="shared" ca="1" si="114"/>
        <v>3,48662401540816+0,0855918153902125i</v>
      </c>
      <c r="CM129" s="223" t="str">
        <f t="shared" ca="1" si="115"/>
        <v>2,6960087983011-2,21255724065294i</v>
      </c>
      <c r="CN129" s="223" t="str">
        <f t="shared" ca="1" si="116"/>
        <v>0,596259409257439-3,43632764743915i</v>
      </c>
      <c r="CO129" s="223" t="str">
        <f t="shared" ca="1" si="117"/>
        <v>-1,79302299929591-2,99147814761843i</v>
      </c>
      <c r="CP129" s="223" t="str">
        <f t="shared" ca="1" si="118"/>
        <v>-3,31164516337055-1,09401978757569i</v>
      </c>
      <c r="CQ129" s="223" t="str">
        <f t="shared" ca="1" si="119"/>
        <v>-3,22219102909314+1,33467522480729i</v>
      </c>
      <c r="CR129" s="223" t="str">
        <f t="shared" ca="1" si="120"/>
        <v>-1,56809794135594+3,11527556244997i</v>
      </c>
      <c r="CS129" s="223" t="str">
        <f t="shared" ca="1" si="121"/>
        <v>0,84743576232678+3,38315320557795i</v>
      </c>
      <c r="CT129" s="223" t="str">
        <f t="shared" ca="1" si="122"/>
        <v>2,85146965351526+2,00823151025082i</v>
      </c>
      <c r="CU129" s="223" t="str">
        <f t="shared" ca="1" si="123"/>
        <v>3,47088033204639-0,341851874788195i</v>
      </c>
      <c r="CV129" s="223" t="str">
        <f t="shared" ca="1" si="124"/>
        <v>2,40489293166651-2,52593803781945i</v>
      </c>
      <c r="CW129" s="223" t="str">
        <f t="shared" ca="1" si="125"/>
        <v>0,171132073471318-3,48347338114017i</v>
      </c>
      <c r="CX129" s="223" t="str">
        <f t="shared" ca="1" si="126"/>
        <v>-2,14572749175983-2,74949568371888i</v>
      </c>
      <c r="CY129" s="223" t="str">
        <f t="shared" ca="1" si="127"/>
        <v>-3,42065975137649-0,680411529146616i</v>
      </c>
      <c r="CZ129" s="223" t="str">
        <f t="shared" ca="1" si="128"/>
        <v>-3,03458015750224+1,7190684254492i</v>
      </c>
      <c r="DA129" s="223" t="str">
        <f t="shared" ca="1" si="129"/>
        <v>-1,17496213001079+3,28379916814704i</v>
      </c>
      <c r="DB129" s="223" t="str">
        <f t="shared" ca="1" si="130"/>
        <v>1,25519671919345+3,25397513509379i</v>
      </c>
      <c r="DC129" s="223" t="str">
        <f t="shared" ca="1" si="131"/>
        <v>3,07585424976925+1,64407834906343i</v>
      </c>
      <c r="DD129" s="223" t="str">
        <f t="shared" ca="1" si="132"/>
        <v>3,40293137778631-0,764153794572838i</v>
      </c>
      <c r="DE129" s="223" t="str">
        <f t="shared" ca="1" si="133"/>
        <v>2,07760523685935-2,80132637574727i</v>
      </c>
      <c r="DF129" s="223" t="str">
        <f t="shared" ca="1" si="134"/>
        <v>-0,256569247990355-3,47822443276284i</v>
      </c>
      <c r="DG129" s="223" t="str">
        <f t="shared" ca="1" si="135"/>
        <v>-2,46615824549871-2,46615824549874i</v>
      </c>
      <c r="DH129" s="223" t="str">
        <f t="shared" ca="1" si="136"/>
        <v>-3,47822443276283-0,256569247990405i</v>
      </c>
      <c r="DI129" s="223" t="str">
        <f t="shared" ca="1" si="137"/>
        <v>-2,80132637574727+2,07760523685935i</v>
      </c>
      <c r="DJ129" s="223" t="str">
        <f t="shared" ca="1" si="138"/>
        <v>-0,764153794572838+3,40293137778631i</v>
      </c>
      <c r="DK129" s="223" t="str">
        <f t="shared" ca="1" si="139"/>
        <v>1,64407834906313+3,07585424976941i</v>
      </c>
      <c r="DL129" s="223" t="str">
        <f t="shared" ca="1" si="140"/>
        <v>3,25397513509379+1,25519671919345i</v>
      </c>
      <c r="DM129" s="223" t="str">
        <f t="shared" ca="1" si="141"/>
        <v>3,28379916814704-1,17496213001079i</v>
      </c>
      <c r="DN129" s="223" t="str">
        <f t="shared" ca="1" si="142"/>
        <v>1,71906842544922-3,03458015750223i</v>
      </c>
      <c r="DO129" s="223" t="str">
        <f t="shared" ca="1" si="143"/>
        <v>-0,680411529146592-3,4206597513765i</v>
      </c>
      <c r="DP129" s="223" t="str">
        <f t="shared" ca="1" si="144"/>
        <v>-2,74949568371886-2,14572749175985i</v>
      </c>
      <c r="DQ129" s="223" t="str">
        <f t="shared" ca="1" si="145"/>
        <v>-3,48347338114017+0,171132073471269i</v>
      </c>
      <c r="DR129" s="223" t="str">
        <f t="shared" ca="1" si="146"/>
        <v>-2,52593803781948+2,40489293166647i</v>
      </c>
      <c r="DS129" s="223" t="str">
        <f t="shared" ca="1" si="147"/>
        <v>-0,341851874788195+3,47088033204639i</v>
      </c>
      <c r="DT129" s="223" t="str">
        <f t="shared" ca="1" si="148"/>
        <v>2,00823151025082+2,85146965351526i</v>
      </c>
      <c r="DU129" s="223" t="str">
        <f t="shared" ca="1" si="149"/>
        <v>3,38315320557795+0,84743576232678i</v>
      </c>
      <c r="DV129" s="223" t="str">
        <f t="shared" ca="1" si="150"/>
        <v>3,11527556244998-1,56809794135591i</v>
      </c>
      <c r="DW129" s="223" t="str">
        <f t="shared" ca="1" si="151"/>
        <v>1,33467522480731-3,22219102909313i</v>
      </c>
      <c r="DX129" s="223" t="str">
        <f t="shared" ca="1" si="152"/>
        <v>-1,09401978757566-3,31164516337056i</v>
      </c>
      <c r="DY129" s="223" t="str">
        <f t="shared" ca="1" si="153"/>
        <v>-2,99147814761841-1,79302299929593i</v>
      </c>
      <c r="DZ129" s="223" t="str">
        <f t="shared" ca="1" si="154"/>
        <v>-3,43632764743915+0,596259409257415i</v>
      </c>
      <c r="EA129" s="223" t="str">
        <f t="shared" ca="1" si="155"/>
        <v>-2,21255724065298+2,69600879830107i</v>
      </c>
      <c r="EB129" s="223" t="str">
        <f t="shared" ca="1" si="156"/>
        <v>0,0855918153902125+3,48662401540816i</v>
      </c>
      <c r="EC129" s="223" t="str">
        <f t="shared" ca="1" si="157"/>
        <v>2,34217900025698+2,58419629951711i</v>
      </c>
      <c r="ED129" s="223" t="str">
        <f t="shared" ca="1" si="158"/>
        <v>3,46144550280254+0,42692858279898i</v>
      </c>
      <c r="EE129" s="223" t="str">
        <f t="shared" ca="1" si="159"/>
        <v>2,89989531258728-1,93764810007313i</v>
      </c>
      <c r="EF129" s="223" t="str">
        <f t="shared" ca="1" si="160"/>
        <v>0,930207266465165-3,36133714838278i</v>
      </c>
      <c r="EG129" s="223" t="str">
        <f t="shared" ca="1" si="161"/>
        <v>-1,49117297008348-3,15282034961955i</v>
      </c>
      <c r="EH129" s="223" t="str">
        <f t="shared" ca="1" si="162"/>
        <v>-3,18846599570202-1,41334977197246i</v>
      </c>
      <c r="EI129" s="223" t="str">
        <f t="shared" ca="1" si="163"/>
        <v>-3,33749634737794+1,01241844852887i</v>
      </c>
      <c r="EJ129" s="223" t="str">
        <f t="shared" ca="1" si="164"/>
        <v>-1,86589752313332+2,94657418315705i</v>
      </c>
      <c r="EK129" s="223" t="str">
        <f t="shared" ca="1" si="165"/>
        <v>0,511748124995723+3,44992562821955i</v>
      </c>
      <c r="EL129" s="223" t="str">
        <f t="shared" ca="1" si="166"/>
        <v>2,64089793799326+2,2780542277974i</v>
      </c>
      <c r="EM129" s="223" t="str">
        <f t="shared" ca="1" si="167"/>
        <v>3,48767443774253+7,56268840464523E-19i</v>
      </c>
      <c r="EN129" s="223"/>
      <c r="EO129" s="223"/>
      <c r="EP129" s="223"/>
    </row>
    <row r="130" spans="1:146" ht="15.75" thickBot="1">
      <c r="A130" s="257">
        <f t="shared" si="168"/>
        <v>5.859375000000002E-4</v>
      </c>
      <c r="B130" s="256">
        <v>30</v>
      </c>
      <c r="C130" s="230">
        <f t="shared" si="169"/>
        <v>6000</v>
      </c>
      <c r="D130" s="229">
        <f t="shared" si="170"/>
        <v>37699.111843077517</v>
      </c>
      <c r="E130" s="229" t="str">
        <f t="shared" si="171"/>
        <v>37699.1118430775i</v>
      </c>
      <c r="F130" s="229" t="str">
        <f t="shared" si="172"/>
        <v>-9,19683622558715E-31+7,62355021787274E-29i</v>
      </c>
      <c r="G130" s="229" t="str">
        <f t="shared" si="173"/>
        <v>-2,12856534704147+0,851426138834467i</v>
      </c>
      <c r="H130" s="229" t="str">
        <f t="shared" si="38"/>
        <v>1,00000000037668E-13-8,28931995270247E-12i</v>
      </c>
      <c r="I130" s="229" t="str">
        <f t="shared" si="174"/>
        <v>-1,00000000037668E-13+8,28931995270247E-12i</v>
      </c>
      <c r="J130" s="255" t="str">
        <f ca="1">IMPRODUCT(1/N_FFT2,AS100)</f>
        <v>0,0116776313349012+0,0000421206902732375i</v>
      </c>
      <c r="K130" s="254" t="str">
        <f t="shared" ca="1" si="175"/>
        <v>-1,51691501223354E-15+9,67954103556712E-14i</v>
      </c>
      <c r="N130" s="246">
        <f t="shared" ca="1" si="176"/>
        <v>4.5125731984465602</v>
      </c>
      <c r="O130" s="223">
        <f t="shared" ca="1" si="39"/>
        <v>-3.4874268015534402</v>
      </c>
      <c r="P130" s="223" t="str">
        <f t="shared" ca="1" si="40"/>
        <v>-2,58401281320407+2,34201269795671i</v>
      </c>
      <c r="Q130" s="223" t="str">
        <f t="shared" ca="1" si="41"/>
        <v>-0,341827602196919+3,47063388829325i</v>
      </c>
      <c r="R130" s="223" t="str">
        <f t="shared" ca="1" si="42"/>
        <v>2,07745772015364+2,80112747249519i</v>
      </c>
      <c r="S130" s="223" t="str">
        <f t="shared" ca="1" si="43"/>
        <v>3,42041687344733+0,680363217722739i</v>
      </c>
      <c r="T130" s="223" t="str">
        <f t="shared" ca="1" si="44"/>
        <v>2,99126574297412-1,79289568885162i</v>
      </c>
      <c r="U130" s="223" t="str">
        <f t="shared" ca="1" si="45"/>
        <v>1,01234656353749-3,33725937432006i</v>
      </c>
      <c r="V130" s="223" t="str">
        <f t="shared" ca="1" si="46"/>
        <v>-1,49106709196944-3,15259648915605i</v>
      </c>
      <c r="W130" s="223" t="str">
        <f t="shared" ca="1" si="47"/>
        <v>-3,22196224308652-1,33458045854049i</v>
      </c>
      <c r="X130" s="223" t="str">
        <f t="shared" ca="1" si="48"/>
        <v>-3,28356600776285+1,17487870389144i</v>
      </c>
      <c r="Y130" s="223" t="str">
        <f t="shared" ca="1" si="49"/>
        <v>-1,64396161417181+3,07563585414835i</v>
      </c>
      <c r="Z130" s="223" t="str">
        <f t="shared" ca="1" si="50"/>
        <v>0,847375591640898+3,38291299073513i</v>
      </c>
      <c r="AA130" s="223" t="str">
        <f t="shared" ca="1" si="51"/>
        <v>2,89968941062114+1,93751052077786i</v>
      </c>
      <c r="AB130" s="223" t="str">
        <f t="shared" ca="1" si="52"/>
        <v>3,44968067231827-0,511711789220278i</v>
      </c>
      <c r="AC130" s="223" t="str">
        <f t="shared" ca="1" si="53"/>
        <v>2,21240014191783-2,69581737293816i</v>
      </c>
      <c r="AD130" s="223" t="str">
        <f t="shared" ca="1" si="54"/>
        <v>-0,171119922539276-3,48322604323972i</v>
      </c>
      <c r="AE130" s="223" t="str">
        <f t="shared" ca="1" si="55"/>
        <v>-2,46598314027009-2,46598314027021i</v>
      </c>
      <c r="AF130" s="223" t="str">
        <f t="shared" ca="1" si="56"/>
        <v>-3,48322604323971-0,171119922539446i</v>
      </c>
      <c r="AG130" s="223" t="str">
        <f t="shared" ca="1" si="57"/>
        <v>-2,69581737293827+2,2124001419177i</v>
      </c>
      <c r="AH130" s="223" t="str">
        <f t="shared" ca="1" si="58"/>
        <v>-0,511711789220446+3,44968067231825i</v>
      </c>
      <c r="AI130" s="223" t="str">
        <f t="shared" ca="1" si="59"/>
        <v>1,93751052077798+2,89968941062106i</v>
      </c>
      <c r="AJ130" s="223" t="str">
        <f t="shared" ca="1" si="60"/>
        <v>3,38291299073516+0,847375591640797i</v>
      </c>
      <c r="AK130" s="223" t="str">
        <f t="shared" ca="1" si="61"/>
        <v>3,0756358541483-1,64396161417191i</v>
      </c>
      <c r="AL130" s="223" t="str">
        <f t="shared" ca="1" si="62"/>
        <v>1,17487870389137-3,28356600776287i</v>
      </c>
      <c r="AM130" s="223" t="str">
        <f t="shared" ca="1" si="63"/>
        <v>-1,33458045854052-3,2219622430865i</v>
      </c>
      <c r="AN130" s="223" t="str">
        <f t="shared" ca="1" si="64"/>
        <v>-3,15259648915605-1,49106709196943i</v>
      </c>
      <c r="AO130" s="223" t="str">
        <f t="shared" ca="1" si="65"/>
        <v>-3,33725937432005+1,0123465635375i</v>
      </c>
      <c r="AP130" s="223" t="str">
        <f t="shared" ca="1" si="66"/>
        <v>-1,79289568885164+2,99126574297411i</v>
      </c>
      <c r="AQ130" s="223" t="str">
        <f t="shared" ca="1" si="67"/>
        <v>0,680363217722677+3,42041687344734i</v>
      </c>
      <c r="AR130" s="223" t="str">
        <f t="shared" ca="1" si="68"/>
        <v>0,680363217722677+3,42041687344734i</v>
      </c>
      <c r="AS130" s="223" t="str">
        <f t="shared" ca="1" si="69"/>
        <v>3,47063388829327-0,341827602196819i</v>
      </c>
      <c r="AT130" s="223" t="str">
        <f t="shared" ca="1" si="70"/>
        <v>2,34201269795681-2,58401281320397i</v>
      </c>
      <c r="AU130" s="223" t="str">
        <f t="shared" ca="1" si="71"/>
        <v>1,70467151841022E-13-3,48742680155344i</v>
      </c>
      <c r="AV130" s="223" t="str">
        <f t="shared" ca="1" si="72"/>
        <v>-2,34201269795682-2,58401281320397i</v>
      </c>
      <c r="AW130" s="223" t="str">
        <f t="shared" ca="1" si="73"/>
        <v>-3,47063388829327-0,341827602196813i</v>
      </c>
      <c r="AX130" s="223" t="str">
        <f t="shared" ca="1" si="74"/>
        <v>-2,80112747249512+2,07745772015373i</v>
      </c>
      <c r="AY130" s="223" t="str">
        <f t="shared" ca="1" si="75"/>
        <v>-0,68036321772267+3,42041687344734i</v>
      </c>
      <c r="AZ130" s="223" t="str">
        <f t="shared" ca="1" si="76"/>
        <v>1,79289568885165+2,99126574297411i</v>
      </c>
      <c r="BA130" s="223" t="str">
        <f t="shared" ca="1" si="77"/>
        <v>3,33725937432006+1,01234656353749i</v>
      </c>
      <c r="BB130" s="223" t="str">
        <f t="shared" ca="1" si="78"/>
        <v>3,15259648915605-1,49106709196944i</v>
      </c>
      <c r="BC130" s="223" t="str">
        <f t="shared" ca="1" si="79"/>
        <v>1,33458045854052-3,22196224308651i</v>
      </c>
      <c r="BD130" s="223" t="str">
        <f t="shared" ca="1" si="80"/>
        <v>-1,17487870389137-3,28356600776287i</v>
      </c>
      <c r="BE130" s="223" t="str">
        <f t="shared" ca="1" si="81"/>
        <v>-3,0756358541483-1,6439616141719i</v>
      </c>
      <c r="BF130" s="223" t="str">
        <f t="shared" ca="1" si="82"/>
        <v>-3,38291299073516+0,847375591640797i</v>
      </c>
      <c r="BG130" s="223" t="str">
        <f t="shared" ca="1" si="83"/>
        <v>-1,93751052077797+2,89968941062107i</v>
      </c>
      <c r="BH130" s="223" t="str">
        <f t="shared" ca="1" si="84"/>
        <v>0,51171178922046+3,44968067231824i</v>
      </c>
      <c r="BI130" s="223" t="str">
        <f t="shared" ca="1" si="85"/>
        <v>2,69581737293828+2,21240014191769i</v>
      </c>
      <c r="BJ130" s="223" t="str">
        <f t="shared" ca="1" si="86"/>
        <v>3,48322604323971-0,171119922539458i</v>
      </c>
      <c r="BK130" s="223" t="str">
        <f t="shared" ca="1" si="87"/>
        <v>2,46598314027008-2,46598314027022i</v>
      </c>
      <c r="BL130" s="223" t="str">
        <f t="shared" ca="1" si="88"/>
        <v>0,171119922539263-3,48322604323972i</v>
      </c>
      <c r="BM130" s="223" t="str">
        <f t="shared" ca="1" si="89"/>
        <v>-2,21240014191784-2,69581737293816i</v>
      </c>
      <c r="BN130" s="223" t="str">
        <f t="shared" ca="1" si="90"/>
        <v>-3,44968067231827-0,511711789220264i</v>
      </c>
      <c r="BO130" s="223" t="str">
        <f t="shared" ca="1" si="91"/>
        <v>-2,89968941062115+1,93751052077784i</v>
      </c>
      <c r="BP130" s="223" t="str">
        <f t="shared" ca="1" si="92"/>
        <v>-0,847375591640958+3,38291299073511i</v>
      </c>
      <c r="BQ130" s="223" t="str">
        <f t="shared" ca="1" si="93"/>
        <v>1,64396161417176+3,07563585414838i</v>
      </c>
      <c r="BR130" s="223" t="str">
        <f t="shared" ca="1" si="94"/>
        <v>3,28356600776282+1,17487870389153i</v>
      </c>
      <c r="BS130" s="223" t="str">
        <f t="shared" ca="1" si="95"/>
        <v>3,22196224308657-1,33458045854037i</v>
      </c>
      <c r="BT130" s="223" t="str">
        <f t="shared" ca="1" si="96"/>
        <v>1,49106709196959-3,15259648915598i</v>
      </c>
      <c r="BU130" s="223" t="str">
        <f t="shared" ca="1" si="97"/>
        <v>-1,01234656353766-3,33725937432i</v>
      </c>
      <c r="BV130" s="223" t="str">
        <f t="shared" ca="1" si="98"/>
        <v>-2,9912657429742-1,79289568885149i</v>
      </c>
      <c r="BW130" s="223" t="str">
        <f t="shared" ca="1" si="99"/>
        <v>-3,42041687344731+0,680363217722851i</v>
      </c>
      <c r="BX130" s="223" t="str">
        <f t="shared" ca="1" si="100"/>
        <v>-2,07745772015359+2,80112747249523i</v>
      </c>
      <c r="BY130" s="223" t="str">
        <f t="shared" ca="1" si="101"/>
        <v>0,341827602196995+3,47063388829325i</v>
      </c>
      <c r="BZ130" s="223" t="str">
        <f t="shared" ca="1" si="102"/>
        <v>2,58401281320409+2,34201269795668i</v>
      </c>
      <c r="CA130" s="223" t="str">
        <f t="shared" ca="1" si="103"/>
        <v>3,48742680155344-5,98090556539922E-15i</v>
      </c>
      <c r="CB130" s="223" t="str">
        <f t="shared" ca="1" si="104"/>
        <v>2,58401281320408-2,34201269795669i</v>
      </c>
      <c r="CC130" s="223" t="str">
        <f t="shared" ca="1" si="105"/>
        <v>0,341827602196983-3,47063388829325i</v>
      </c>
      <c r="CD130" s="223" t="str">
        <f t="shared" ca="1" si="106"/>
        <v>-2,0774577201536-2,80112747249523i</v>
      </c>
      <c r="CE130" s="223" t="str">
        <f t="shared" ca="1" si="107"/>
        <v>-3,42041687344731-0,680363217722837i</v>
      </c>
      <c r="CF130" s="223" t="str">
        <f t="shared" ca="1" si="108"/>
        <v>-2,99126574297419+1,7928956888515i</v>
      </c>
      <c r="CG130" s="223" t="str">
        <f t="shared" ca="1" si="109"/>
        <v>-1,01234656353765+3,33725937432001i</v>
      </c>
      <c r="CH130" s="223" t="str">
        <f t="shared" ca="1" si="110"/>
        <v>1,4910670919696+3,15259648915598i</v>
      </c>
      <c r="CI130" s="223" t="str">
        <f t="shared" ca="1" si="111"/>
        <v>3,22196224308657+1,33458045854035i</v>
      </c>
      <c r="CJ130" s="223" t="str">
        <f t="shared" ca="1" si="112"/>
        <v>3,28356600776281-1,17487870389154i</v>
      </c>
      <c r="CK130" s="223" t="str">
        <f t="shared" ca="1" si="113"/>
        <v>1,64396161417175-3,07563585414839i</v>
      </c>
      <c r="CL130" s="223" t="str">
        <f t="shared" ca="1" si="114"/>
        <v>-0,847375591640968-3,38291299073511i</v>
      </c>
      <c r="CM130" s="223" t="str">
        <f t="shared" ca="1" si="115"/>
        <v>-2,89968941062116-1,93751052077783i</v>
      </c>
      <c r="CN130" s="223" t="str">
        <f t="shared" ca="1" si="116"/>
        <v>-3,44968067231827+0,511711789220278i</v>
      </c>
      <c r="CO130" s="223" t="str">
        <f t="shared" ca="1" si="117"/>
        <v>-2,21240014191783+2,69581737293816i</v>
      </c>
      <c r="CP130" s="223" t="str">
        <f t="shared" ca="1" si="118"/>
        <v>0,171119922539275+3,48322604323972i</v>
      </c>
      <c r="CQ130" s="223" t="str">
        <f t="shared" ca="1" si="119"/>
        <v>2,46598314027009+2,46598314027021i</v>
      </c>
      <c r="CR130" s="223" t="str">
        <f t="shared" ca="1" si="120"/>
        <v>3,48322604323971+0,171119922539446i</v>
      </c>
      <c r="CS130" s="223" t="str">
        <f t="shared" ca="1" si="121"/>
        <v>2,69581737293827-2,2124001419177i</v>
      </c>
      <c r="CT130" s="223" t="str">
        <f t="shared" ca="1" si="122"/>
        <v>0,511711789220446-3,44968067231825i</v>
      </c>
      <c r="CU130" s="223" t="str">
        <f t="shared" ca="1" si="123"/>
        <v>-1,93751052077798-2,89968941062106i</v>
      </c>
      <c r="CV130" s="223" t="str">
        <f t="shared" ca="1" si="124"/>
        <v>-3,38291299073516-0,847375591640797i</v>
      </c>
      <c r="CW130" s="223" t="str">
        <f t="shared" ca="1" si="125"/>
        <v>-3,0756358541483+1,6439616141719i</v>
      </c>
      <c r="CX130" s="223" t="str">
        <f t="shared" ca="1" si="126"/>
        <v>-1,17487870389135+3,28356600776288i</v>
      </c>
      <c r="CY130" s="223" t="str">
        <f t="shared" ca="1" si="127"/>
        <v>1,33458045854054+3,2219622430865i</v>
      </c>
      <c r="CZ130" s="223" t="str">
        <f t="shared" ca="1" si="128"/>
        <v>3,15259648915606+1,49106709196942i</v>
      </c>
      <c r="DA130" s="223" t="str">
        <f t="shared" ca="1" si="129"/>
        <v>3,33725937432005-1,01234656353752i</v>
      </c>
      <c r="DB130" s="223" t="str">
        <f t="shared" ca="1" si="130"/>
        <v>1,79289568885162-2,99126574297412i</v>
      </c>
      <c r="DC130" s="223" t="str">
        <f t="shared" ca="1" si="131"/>
        <v>-0,680363217722694-3,42041687344734i</v>
      </c>
      <c r="DD130" s="223" t="str">
        <f t="shared" ca="1" si="132"/>
        <v>-2,80112747249514-2,07745772015371i</v>
      </c>
      <c r="DE130" s="223" t="str">
        <f t="shared" ca="1" si="133"/>
        <v>-3,47063388829327+0,341827602196837i</v>
      </c>
      <c r="DF130" s="223" t="str">
        <f t="shared" ca="1" si="134"/>
        <v>-2,3420126979568+2,58401281320398i</v>
      </c>
      <c r="DG130" s="223" t="str">
        <f t="shared" ca="1" si="135"/>
        <v>-1,52096417373928E-13+3,48742680155344i</v>
      </c>
      <c r="DH130" s="223" t="str">
        <f t="shared" ca="1" si="136"/>
        <v>2,34201269795657+2,58401281320419i</v>
      </c>
      <c r="DI130" s="223" t="str">
        <f t="shared" ca="1" si="137"/>
        <v>3,47063388829327+0,341827602196795i</v>
      </c>
      <c r="DJ130" s="223" t="str">
        <f t="shared" ca="1" si="138"/>
        <v>2,80112747249511-2,07745772015374i</v>
      </c>
      <c r="DK130" s="223" t="str">
        <f t="shared" ca="1" si="139"/>
        <v>0,680363217722652-3,42041687344735i</v>
      </c>
      <c r="DL130" s="223" t="str">
        <f t="shared" ca="1" si="140"/>
        <v>-1,79289568885166-2,9912657429741i</v>
      </c>
      <c r="DM130" s="223" t="str">
        <f t="shared" ca="1" si="141"/>
        <v>-3,33725937432006-1,01234656353747i</v>
      </c>
      <c r="DN130" s="223" t="str">
        <f t="shared" ca="1" si="142"/>
        <v>-3,15259648915604+1,49106709196945i</v>
      </c>
      <c r="DO130" s="223" t="str">
        <f t="shared" ca="1" si="143"/>
        <v>-1,3345804585405+3,22196224308651i</v>
      </c>
      <c r="DP130" s="223" t="str">
        <f t="shared" ca="1" si="144"/>
        <v>1,17487870389139+3,28356600776286i</v>
      </c>
      <c r="DQ130" s="223" t="str">
        <f t="shared" ca="1" si="145"/>
        <v>3,07563585414831+1,64396161417189i</v>
      </c>
      <c r="DR130" s="223" t="str">
        <f t="shared" ca="1" si="146"/>
        <v>3,38291299073515-0,847375591640815i</v>
      </c>
      <c r="DS130" s="223" t="str">
        <f t="shared" ca="1" si="147"/>
        <v>1,93751052077796-2,89968941062107i</v>
      </c>
      <c r="DT130" s="223" t="str">
        <f t="shared" ca="1" si="148"/>
        <v>-0,511711789220122-3,4496806723183i</v>
      </c>
      <c r="DU130" s="223" t="str">
        <f t="shared" ca="1" si="149"/>
        <v>-2,69581737293829-2,21240014191768i</v>
      </c>
      <c r="DV130" s="223" t="str">
        <f t="shared" ca="1" si="150"/>
        <v>-3,48322604323971+0,171119922539464i</v>
      </c>
      <c r="DW130" s="223" t="str">
        <f t="shared" ca="1" si="151"/>
        <v>-2,46598314027008+2,46598314027022i</v>
      </c>
      <c r="DX130" s="223" t="str">
        <f t="shared" ca="1" si="152"/>
        <v>-0,171119922539257+3,48322604323972i</v>
      </c>
      <c r="DY130" s="223" t="str">
        <f t="shared" ca="1" si="153"/>
        <v>2,21240014191784+2,69581737293815i</v>
      </c>
      <c r="DZ130" s="223" t="str">
        <f t="shared" ca="1" si="154"/>
        <v>3,44968067231827+0,511711789220261i</v>
      </c>
      <c r="EA130" s="223" t="str">
        <f t="shared" ca="1" si="155"/>
        <v>2,89968941062115-1,93751052077785i</v>
      </c>
      <c r="EB130" s="223" t="str">
        <f t="shared" ca="1" si="156"/>
        <v>0,847375591640951-3,38291299073512i</v>
      </c>
      <c r="EC130" s="223" t="str">
        <f t="shared" ca="1" si="157"/>
        <v>-1,64396161417176-3,07563585414838i</v>
      </c>
      <c r="ED130" s="223" t="str">
        <f t="shared" ca="1" si="158"/>
        <v>-3,28356600776282-1,17487870389152i</v>
      </c>
      <c r="EE130" s="223" t="str">
        <f t="shared" ca="1" si="159"/>
        <v>-3,22196224308657+1,33458045854037i</v>
      </c>
      <c r="EF130" s="223" t="str">
        <f t="shared" ca="1" si="160"/>
        <v>-1,49106709196958+3,15259648915599i</v>
      </c>
      <c r="EG130" s="223" t="str">
        <f t="shared" ca="1" si="161"/>
        <v>1,01234656353734+3,3372593743201i</v>
      </c>
      <c r="EH130" s="223" t="str">
        <f t="shared" ca="1" si="162"/>
        <v>2,9912657429742+1,79289568885149i</v>
      </c>
      <c r="EI130" s="223" t="str">
        <f t="shared" ca="1" si="163"/>
        <v>3,42041687344731-0,680363217722855i</v>
      </c>
      <c r="EJ130" s="223" t="str">
        <f t="shared" ca="1" si="164"/>
        <v>2,07745772015358-2,80112747249524i</v>
      </c>
      <c r="EK130" s="223" t="str">
        <f t="shared" ca="1" si="165"/>
        <v>-0,341827602197001-3,47063388829325i</v>
      </c>
      <c r="EL130" s="223" t="str">
        <f t="shared" ca="1" si="166"/>
        <v>-2,58401281320409-2,34201269795668i</v>
      </c>
      <c r="EM130" s="223" t="str">
        <f t="shared" ca="1" si="167"/>
        <v>-3,48742680155344+1,19618111307984E-14i</v>
      </c>
      <c r="EN130" s="223"/>
      <c r="EO130" s="223"/>
      <c r="EP130" s="223"/>
    </row>
    <row r="131" spans="1:146" ht="15.75" thickBot="1">
      <c r="A131" s="257">
        <f t="shared" si="168"/>
        <v>6.0546875000000021E-4</v>
      </c>
      <c r="B131" s="256">
        <v>31</v>
      </c>
      <c r="C131" s="230">
        <f t="shared" si="169"/>
        <v>6200</v>
      </c>
      <c r="D131" s="229">
        <f t="shared" si="170"/>
        <v>38955.748904513435</v>
      </c>
      <c r="E131" s="229" t="str">
        <f t="shared" si="171"/>
        <v>38955.7489045134i</v>
      </c>
      <c r="F131" s="229" t="str">
        <f t="shared" si="172"/>
        <v>-8,61306190824695E-31+6,90933019645411E-29i</v>
      </c>
      <c r="G131" s="229" t="str">
        <f t="shared" si="173"/>
        <v>-2,10885042354113+0,871658175082093i</v>
      </c>
      <c r="H131" s="229" t="str">
        <f t="shared" si="38"/>
        <v>1,00000000035277E-13-8,0219225348733E-12i</v>
      </c>
      <c r="I131" s="229" t="str">
        <f t="shared" si="174"/>
        <v>-1,00000000035277E-13+8,0219225348733E-12i</v>
      </c>
      <c r="J131" s="255" t="str">
        <f ca="1">IMPRODUCT(1/N_FFT2,AT100)</f>
        <v>0,0756634227166781+0,000977151710125152i</v>
      </c>
      <c r="K131" s="254" t="str">
        <f t="shared" ca="1" si="175"/>
        <v>-1,54049775977799E-14+6,06868400585517E-13i</v>
      </c>
      <c r="N131" s="246">
        <f t="shared" ca="1" si="176"/>
        <v>4.5128392796705743</v>
      </c>
      <c r="O131" s="223">
        <f t="shared" ca="1" si="39"/>
        <v>-3.4871607203294253</v>
      </c>
      <c r="P131" s="223" t="str">
        <f t="shared" ca="1" si="40"/>
        <v>-2,52556597948152+2,40453870268166i</v>
      </c>
      <c r="Q131" s="223" t="str">
        <f t="shared" ca="1" si="41"/>
        <v>-0,171106866552475+3,48296028252219i</v>
      </c>
      <c r="R131" s="223" t="str">
        <f t="shared" ca="1" si="42"/>
        <v>2,2777186815343+2,64050894662337i</v>
      </c>
      <c r="S131" s="223" t="str">
        <f t="shared" ca="1" si="43"/>
        <v>3,47036908832306+0,341801521676268i</v>
      </c>
      <c r="T131" s="223" t="str">
        <f t="shared" ca="1" si="44"/>
        <v>2,74909069643152-2,14541143657856i</v>
      </c>
      <c r="U131" s="223" t="str">
        <f t="shared" ca="1" si="45"/>
        <v>0,511672746996031-3,44941747102173i</v>
      </c>
      <c r="V131" s="223" t="str">
        <f t="shared" ca="1" si="46"/>
        <v>-2,00793570755625-2,85104964596007i</v>
      </c>
      <c r="W131" s="223" t="str">
        <f t="shared" ca="1" si="47"/>
        <v>-3,42015590489943-0,680311307851074i</v>
      </c>
      <c r="X131" s="223" t="str">
        <f t="shared" ca="1" si="48"/>
        <v>-2,94614016716905+1,86562268554001i</v>
      </c>
      <c r="Y131" s="223" t="str">
        <f t="shared" ca="1" si="49"/>
        <v>-0,847310939177239+3,38265488363194i</v>
      </c>
      <c r="Z131" s="223" t="str">
        <f t="shared" ca="1" si="50"/>
        <v>1,71881521506509+3,03413317866391i</v>
      </c>
      <c r="AA131" s="223" t="str">
        <f t="shared" ca="1" si="51"/>
        <v>3,33700475046422+1,01226932423525i</v>
      </c>
      <c r="AB131" s="223" t="str">
        <f t="shared" ca="1" si="52"/>
        <v>3,11481669757269-1,56786696818665i</v>
      </c>
      <c r="AC131" s="223" t="str">
        <f t="shared" ca="1" si="53"/>
        <v>1,17478906382686-3,28331548056553i</v>
      </c>
      <c r="AD131" s="223" t="str">
        <f t="shared" ca="1" si="54"/>
        <v>-1,41314159245298-3,18799635023127i</v>
      </c>
      <c r="AE131" s="223" t="str">
        <f t="shared" ca="1" si="55"/>
        <v>-3,22171641608961-1,33447863366454i</v>
      </c>
      <c r="AF131" s="223" t="str">
        <f t="shared" ca="1" si="56"/>
        <v>-3,25349584044675+1,25501183484624i</v>
      </c>
      <c r="AG131" s="223" t="str">
        <f t="shared" ca="1" si="57"/>
        <v>-1,49095332758687+3,15235595457843i</v>
      </c>
      <c r="AH131" s="223" t="str">
        <f t="shared" ca="1" si="58"/>
        <v>1,09385864380364+3,31115737420988i</v>
      </c>
      <c r="AI131" s="223" t="str">
        <f t="shared" ca="1" si="59"/>
        <v>3,07540119145891+1,64383618435097i</v>
      </c>
      <c r="AJ131" s="223" t="str">
        <f t="shared" ca="1" si="60"/>
        <v>3,36084203983552-0,93007025147708i</v>
      </c>
      <c r="AK131" s="223" t="str">
        <f t="shared" ca="1" si="61"/>
        <v>1,79275889576422-2,99103751749568i</v>
      </c>
      <c r="AL131" s="223" t="str">
        <f t="shared" ca="1" si="62"/>
        <v>-0,764041238450522-3,4024301426121i</v>
      </c>
      <c r="AM131" s="223" t="str">
        <f t="shared" ca="1" si="63"/>
        <v>-2,89946817216902-1,93736269397015i</v>
      </c>
      <c r="AN131" s="223" t="str">
        <f t="shared" ca="1" si="64"/>
        <v>-3,43582149315747+0,596171583158421i</v>
      </c>
      <c r="AO131" s="223" t="str">
        <f t="shared" ca="1" si="65"/>
        <v>-2,07729921575366+2,800913754052i</v>
      </c>
      <c r="AP131" s="223" t="str">
        <f t="shared" ca="1" si="66"/>
        <v>0,426865698303685+3,46093564878345i</v>
      </c>
      <c r="AQ131" s="223" t="str">
        <f t="shared" ca="1" si="67"/>
        <v>2,69561168937061+2,2122313417762i</v>
      </c>
      <c r="AR131" s="223" t="str">
        <f t="shared" ca="1" si="68"/>
        <v>2,69561168937061+2,2122313417762i</v>
      </c>
      <c r="AS131" s="223" t="str">
        <f t="shared" ca="1" si="69"/>
        <v>2,34183400872811-2,5838156600216i</v>
      </c>
      <c r="AT131" s="223" t="str">
        <f t="shared" ca="1" si="70"/>
        <v>-0,0855792081336655-3,48611045271713i</v>
      </c>
      <c r="AU131" s="223" t="str">
        <f t="shared" ca="1" si="71"/>
        <v>-2,46579499243231-2,4657949924323i</v>
      </c>
      <c r="AV131" s="223" t="str">
        <f t="shared" ca="1" si="72"/>
        <v>-3,48611045271713-0,0855792081336411i</v>
      </c>
      <c r="AW131" s="223" t="str">
        <f t="shared" ca="1" si="73"/>
        <v>-2,58381566002159+2,34183400872813i</v>
      </c>
      <c r="AX131" s="223" t="str">
        <f t="shared" ca="1" si="74"/>
        <v>-0,256531456593047+3,47771210728932i</v>
      </c>
      <c r="AY131" s="223" t="str">
        <f t="shared" ca="1" si="75"/>
        <v>2,21223134177623+2,6956116893706i</v>
      </c>
      <c r="AZ131" s="223" t="str">
        <f t="shared" ca="1" si="76"/>
        <v>3,46093564878345+0,426865698303671i</v>
      </c>
      <c r="BA131" s="223" t="str">
        <f t="shared" ca="1" si="77"/>
        <v>2,800913754052-2,07729921575367i</v>
      </c>
      <c r="BB131" s="223" t="str">
        <f t="shared" ca="1" si="78"/>
        <v>0,596171583158397-3,43582149315747i</v>
      </c>
      <c r="BC131" s="223" t="str">
        <f t="shared" ca="1" si="79"/>
        <v>-1,93736269397016-2,89946817216902i</v>
      </c>
      <c r="BD131" s="223" t="str">
        <f t="shared" ca="1" si="80"/>
        <v>-3,40243014261211-0,764041238450498i</v>
      </c>
      <c r="BE131" s="223" t="str">
        <f t="shared" ca="1" si="81"/>
        <v>-2,99103751749566+1,79275889576424i</v>
      </c>
      <c r="BF131" s="223" t="str">
        <f t="shared" ca="1" si="82"/>
        <v>-0,93007025147707+3,36084203983552i</v>
      </c>
      <c r="BG131" s="223" t="str">
        <f t="shared" ca="1" si="83"/>
        <v>1,64383618435098+3,0754011914589i</v>
      </c>
      <c r="BH131" s="223" t="str">
        <f t="shared" ca="1" si="84"/>
        <v>3,31115737420989+1,09385864380362i</v>
      </c>
      <c r="BI131" s="223" t="str">
        <f t="shared" ca="1" si="85"/>
        <v>3,15235595457842-1,4909533275869i</v>
      </c>
      <c r="BJ131" s="223" t="str">
        <f t="shared" ca="1" si="86"/>
        <v>1,25501183484624-3,25349584044675i</v>
      </c>
      <c r="BK131" s="223" t="str">
        <f t="shared" ca="1" si="87"/>
        <v>-1,33447863366423-3,22171641608973i</v>
      </c>
      <c r="BL131" s="223" t="str">
        <f t="shared" ca="1" si="88"/>
        <v>-3,18799635023128-1,41314159245296i</v>
      </c>
      <c r="BM131" s="223" t="str">
        <f t="shared" ca="1" si="89"/>
        <v>-3,28331548056552+1,17478906382688i</v>
      </c>
      <c r="BN131" s="223" t="str">
        <f t="shared" ca="1" si="90"/>
        <v>-1,56786696818656+3,11481669757273i</v>
      </c>
      <c r="BO131" s="223" t="str">
        <f t="shared" ca="1" si="91"/>
        <v>1,01226932423539+3,33700475046417i</v>
      </c>
      <c r="BP131" s="223" t="str">
        <f t="shared" ca="1" si="92"/>
        <v>3,03413317866385+1,7188152150652i</v>
      </c>
      <c r="BQ131" s="223" t="str">
        <f t="shared" ca="1" si="93"/>
        <v>3,38265488363196-0,847310939177187i</v>
      </c>
      <c r="BR131" s="223" t="str">
        <f t="shared" ca="1" si="94"/>
        <v>1,86562268553999-2,94614016716907i</v>
      </c>
      <c r="BS131" s="223" t="str">
        <f t="shared" ca="1" si="95"/>
        <v>-0,680311307851169-3,4201559048994i</v>
      </c>
      <c r="BT131" s="223" t="str">
        <f t="shared" ca="1" si="96"/>
        <v>-2,85104964595997-2,00793570755639i</v>
      </c>
      <c r="BU131" s="223" t="str">
        <f t="shared" ca="1" si="97"/>
        <v>-3,44941747102175+0,511672746995937i</v>
      </c>
      <c r="BV131" s="223" t="str">
        <f t="shared" ca="1" si="98"/>
        <v>-2,14541143657857+2,74909069643151i</v>
      </c>
      <c r="BW131" s="223" t="str">
        <f t="shared" ca="1" si="99"/>
        <v>0,341801521676322+3,47036908832305i</v>
      </c>
      <c r="BX131" s="223" t="str">
        <f t="shared" ca="1" si="100"/>
        <v>2,64050894662346+2,2777186815342i</v>
      </c>
      <c r="BY131" s="223" t="str">
        <f t="shared" ca="1" si="101"/>
        <v>3,48296028252219-0,171106866552364i</v>
      </c>
      <c r="BZ131" s="223" t="str">
        <f t="shared" ca="1" si="102"/>
        <v>2,4045387026817-2,52556597948147i</v>
      </c>
      <c r="CA131" s="223" t="str">
        <f t="shared" ca="1" si="103"/>
        <v>-1,19612765557143E-14-3,48716072032943i</v>
      </c>
      <c r="CB131" s="223" t="str">
        <f t="shared" ca="1" si="104"/>
        <v>-2,40453870268172-2,52556597948146i</v>
      </c>
      <c r="CC131" s="223" t="str">
        <f t="shared" ca="1" si="105"/>
        <v>-3,48296028252219-0,171106866552316i</v>
      </c>
      <c r="CD131" s="223" t="str">
        <f t="shared" ca="1" si="106"/>
        <v>-2,64050894662343+2,27771868153424i</v>
      </c>
      <c r="CE131" s="223" t="str">
        <f t="shared" ca="1" si="107"/>
        <v>-0,341801521676298+3,47036908832306i</v>
      </c>
      <c r="CF131" s="223" t="str">
        <f t="shared" ca="1" si="108"/>
        <v>2,14541143657859+2,7490906964315i</v>
      </c>
      <c r="CG131" s="223" t="str">
        <f t="shared" ca="1" si="109"/>
        <v>3,44941747102175+0,511672746995913i</v>
      </c>
      <c r="CH131" s="223" t="str">
        <f t="shared" ca="1" si="110"/>
        <v>2,85104964596016-2,00793570755612i</v>
      </c>
      <c r="CI131" s="223" t="str">
        <f t="shared" ca="1" si="111"/>
        <v>0,68031130785112-3,42015590489941i</v>
      </c>
      <c r="CJ131" s="223" t="str">
        <f t="shared" ca="1" si="112"/>
        <v>-1,86562268554003-2,94614016716904i</v>
      </c>
      <c r="CK131" s="223" t="str">
        <f t="shared" ca="1" si="113"/>
        <v>-3,38265488363196-0,847310939177166i</v>
      </c>
      <c r="CL131" s="223" t="str">
        <f t="shared" ca="1" si="114"/>
        <v>-3,03413317866401+1,71881521506492i</v>
      </c>
      <c r="CM131" s="223" t="str">
        <f t="shared" ca="1" si="115"/>
        <v>-1,01226932423537+3,33700475046418i</v>
      </c>
      <c r="CN131" s="223" t="str">
        <f t="shared" ca="1" si="116"/>
        <v>1,5678669681866+3,11481669757271i</v>
      </c>
      <c r="CO131" s="223" t="str">
        <f t="shared" ca="1" si="117"/>
        <v>3,28331548056554+1,17478906382684i</v>
      </c>
      <c r="CP131" s="223" t="str">
        <f t="shared" ca="1" si="118"/>
        <v>3,18799635023127-1,41314159245298i</v>
      </c>
      <c r="CQ131" s="223" t="str">
        <f t="shared" ca="1" si="119"/>
        <v>1,33447863366453-3,22171641608961i</v>
      </c>
      <c r="CR131" s="223" t="str">
        <f t="shared" ca="1" si="120"/>
        <v>-1,25501183484626-3,25349584044674i</v>
      </c>
      <c r="CS131" s="223" t="str">
        <f t="shared" ca="1" si="121"/>
        <v>-3,15235595457844-1,49095332758685i</v>
      </c>
      <c r="CT131" s="223" t="str">
        <f t="shared" ca="1" si="122"/>
        <v>-3,31115737420988+1,09385864380366i</v>
      </c>
      <c r="CU131" s="223" t="str">
        <f t="shared" ca="1" si="123"/>
        <v>-1,64383618435094+3,07540119145892i</v>
      </c>
      <c r="CV131" s="223" t="str">
        <f t="shared" ca="1" si="124"/>
        <v>0,930070251477091+3,36084203983552i</v>
      </c>
      <c r="CW131" s="223" t="str">
        <f t="shared" ca="1" si="125"/>
        <v>2,99103751749568+1,79275889576421i</v>
      </c>
      <c r="CX131" s="223" t="str">
        <f t="shared" ca="1" si="126"/>
        <v>3,4024301426121-0,764041238450536i</v>
      </c>
      <c r="CY131" s="223" t="str">
        <f t="shared" ca="1" si="127"/>
        <v>1,93736269397013-2,89946817216904i</v>
      </c>
      <c r="CZ131" s="223" t="str">
        <f t="shared" ca="1" si="128"/>
        <v>-0,596171583158104-3,43582149315753i</v>
      </c>
      <c r="DA131" s="223" t="str">
        <f t="shared" ca="1" si="129"/>
        <v>-2,80091375405202-2,07729921575363i</v>
      </c>
      <c r="DB131" s="223" t="str">
        <f t="shared" ca="1" si="130"/>
        <v>-3,46093564878345+0,42686569830372i</v>
      </c>
      <c r="DC131" s="223" t="str">
        <f t="shared" ca="1" si="131"/>
        <v>-2,21223134177618+2,69561168937064i</v>
      </c>
      <c r="DD131" s="223" t="str">
        <f t="shared" ca="1" si="132"/>
        <v>0,256531456593058+3,47771210728932i</v>
      </c>
      <c r="DE131" s="223" t="str">
        <f t="shared" ca="1" si="133"/>
        <v>2,5838156600216+2,34183400872811i</v>
      </c>
      <c r="DF131" s="223" t="str">
        <f t="shared" ca="1" si="134"/>
        <v>3,48611045271713-0,0855792081336651i</v>
      </c>
      <c r="DG131" s="223" t="str">
        <f t="shared" ca="1" si="135"/>
        <v>2,46579499243229-2,46579499243231i</v>
      </c>
      <c r="DH131" s="223" t="str">
        <f t="shared" ca="1" si="136"/>
        <v>0,0855792081336292-3,48611045271713i</v>
      </c>
      <c r="DI131" s="223" t="str">
        <f t="shared" ca="1" si="137"/>
        <v>-2,34183400872788-2,58381566002181i</v>
      </c>
      <c r="DJ131" s="223" t="str">
        <f t="shared" ca="1" si="138"/>
        <v>-3,47771210728932-0,256531456593023i</v>
      </c>
      <c r="DK131" s="223" t="str">
        <f t="shared" ca="1" si="139"/>
        <v>-2,69561168937058+2,21223134177624i</v>
      </c>
      <c r="DL131" s="223" t="str">
        <f t="shared" ca="1" si="140"/>
        <v>-0,426865698303636+3,46093564878346i</v>
      </c>
      <c r="DM131" s="223" t="str">
        <f t="shared" ca="1" si="141"/>
        <v>2,0772992157537+2,80091375405197i</v>
      </c>
      <c r="DN131" s="223" t="str">
        <f t="shared" ca="1" si="142"/>
        <v>3,43582149315747+0,596171583158411i</v>
      </c>
      <c r="DO131" s="223" t="str">
        <f t="shared" ca="1" si="143"/>
        <v>2,89946817216902-1,93736269397016i</v>
      </c>
      <c r="DP131" s="223" t="str">
        <f t="shared" ca="1" si="144"/>
        <v>0,764041238450498-3,40243014261211i</v>
      </c>
      <c r="DQ131" s="223" t="str">
        <f t="shared" ca="1" si="145"/>
        <v>-1,79275889576424-2,99103751749566i</v>
      </c>
      <c r="DR131" s="223" t="str">
        <f t="shared" ca="1" si="146"/>
        <v>-3,36084203983544-0,93007025147739i</v>
      </c>
      <c r="DS131" s="223" t="str">
        <f t="shared" ca="1" si="147"/>
        <v>-3,0754011914589+1,64383618435099i</v>
      </c>
      <c r="DT131" s="223" t="str">
        <f t="shared" ca="1" si="148"/>
        <v>-1,09385864380361+3,3111573742099i</v>
      </c>
      <c r="DU131" s="223" t="str">
        <f t="shared" ca="1" si="149"/>
        <v>1,49095332758691+3,15235595457841i</v>
      </c>
      <c r="DV131" s="223" t="str">
        <f t="shared" ca="1" si="150"/>
        <v>3,25349584044676+1,2550118348462i</v>
      </c>
      <c r="DW131" s="223" t="str">
        <f t="shared" ca="1" si="151"/>
        <v>3,22171641608972-1,33447863366427i</v>
      </c>
      <c r="DX131" s="223" t="str">
        <f t="shared" ca="1" si="152"/>
        <v>1,41314159245293-3,18799635023129i</v>
      </c>
      <c r="DY131" s="223" t="str">
        <f t="shared" ca="1" si="153"/>
        <v>-1,17478906382687-3,28331548056552i</v>
      </c>
      <c r="DZ131" s="223" t="str">
        <f t="shared" ca="1" si="154"/>
        <v>-3,11481669757273-1,56786696818657i</v>
      </c>
      <c r="EA131" s="223" t="str">
        <f t="shared" ca="1" si="155"/>
        <v>-3,33700475046417+1,0122693242354i</v>
      </c>
      <c r="EB131" s="223" t="str">
        <f t="shared" ca="1" si="156"/>
        <v>-1,71881521506519+3,03413317866386i</v>
      </c>
      <c r="EC131" s="223" t="str">
        <f t="shared" ca="1" si="157"/>
        <v>0,847310939177201+3,38265488363195i</v>
      </c>
      <c r="ED131" s="223" t="str">
        <f t="shared" ca="1" si="158"/>
        <v>2,94614016716907+1,86562268553998i</v>
      </c>
      <c r="EE131" s="223" t="str">
        <f t="shared" ca="1" si="159"/>
        <v>3,4201559048994-0,680311307851179i</v>
      </c>
      <c r="EF131" s="223" t="str">
        <f t="shared" ca="1" si="160"/>
        <v>2,00793570755635-2,85104964595999i</v>
      </c>
      <c r="EG131" s="223" t="str">
        <f t="shared" ca="1" si="161"/>
        <v>-0,511672746995976-3,44941747102174i</v>
      </c>
      <c r="EH131" s="223" t="str">
        <f t="shared" ca="1" si="162"/>
        <v>-2,74909069643153-2,14541143657854i</v>
      </c>
      <c r="EI131" s="223" t="str">
        <f t="shared" ca="1" si="163"/>
        <v>-3,47036908832305+0,341801521676358i</v>
      </c>
      <c r="EJ131" s="223" t="str">
        <f t="shared" ca="1" si="164"/>
        <v>-2,27771868153421+2,64050894662345i</v>
      </c>
      <c r="EK131" s="223" t="str">
        <f t="shared" ca="1" si="165"/>
        <v>0,171106866552351+3,48296028252219i</v>
      </c>
      <c r="EL131" s="223" t="str">
        <f t="shared" ca="1" si="166"/>
        <v>2,52556597948148+2,4045387026817i</v>
      </c>
      <c r="EM131" s="223" t="str">
        <f t="shared" ca="1" si="167"/>
        <v>3,48716072032943-2,39225531114286E-14i</v>
      </c>
      <c r="EN131" s="223"/>
      <c r="EO131" s="223"/>
      <c r="EP131" s="223"/>
    </row>
    <row r="132" spans="1:146" ht="15.75" thickBot="1">
      <c r="A132" s="257">
        <f t="shared" si="168"/>
        <v>6.2500000000000023E-4</v>
      </c>
      <c r="B132" s="256">
        <v>32</v>
      </c>
      <c r="C132" s="230">
        <f t="shared" si="169"/>
        <v>6400</v>
      </c>
      <c r="D132" s="229">
        <f t="shared" si="170"/>
        <v>40212.385965949354</v>
      </c>
      <c r="E132" s="229" t="str">
        <f t="shared" si="171"/>
        <v>40212.3859659494i</v>
      </c>
      <c r="F132" s="229" t="str">
        <f t="shared" si="172"/>
        <v>-8,08315663544834E-31+6,28161181282236E-29i</v>
      </c>
      <c r="G132" s="229" t="str">
        <f t="shared" si="173"/>
        <v>-2,08886883583066+0,891250703306723i</v>
      </c>
      <c r="H132" s="229" t="str">
        <f t="shared" si="38"/>
        <v>1,00000000033106E-13-7,77123745565849E-12i</v>
      </c>
      <c r="I132" s="229" t="str">
        <f t="shared" si="174"/>
        <v>-1,00000000033106E-13+7,77123745565849E-12i</v>
      </c>
      <c r="J132" s="255" t="str">
        <f ca="1">IMPRODUCT(1/N_FFT2,AU100)</f>
        <v>0,0155911198117771-0,0000412618579576363i</v>
      </c>
      <c r="K132" s="254" t="str">
        <f t="shared" ca="1" si="175"/>
        <v>-1,23845628564343E-15+1,21166420442738E-13i</v>
      </c>
      <c r="N132" s="246">
        <f t="shared" ca="1" si="176"/>
        <v>4.5131254445726707</v>
      </c>
      <c r="O132" s="223">
        <f t="shared" ca="1" si="39"/>
        <v>-3.4868745554273293</v>
      </c>
      <c r="P132" s="223" t="str">
        <f t="shared" ca="1" si="40"/>
        <v>-2,46559264328949+2,46559264328949i</v>
      </c>
      <c r="Q132" s="223" t="str">
        <f t="shared" ca="1" si="41"/>
        <v>1,2174269980626E-14+3,48687455542733i</v>
      </c>
      <c r="R132" s="223" t="str">
        <f t="shared" ca="1" si="42"/>
        <v>2,46559264328948+2,4655926432895i</v>
      </c>
      <c r="S132" s="223" t="str">
        <f t="shared" ca="1" si="43"/>
        <v>3,48687455542733+1,12665774605663E-14i</v>
      </c>
      <c r="T132" s="223" t="str">
        <f t="shared" ca="1" si="44"/>
        <v>2,4655926432895-2,46559264328949i</v>
      </c>
      <c r="U132" s="223" t="str">
        <f t="shared" ca="1" si="45"/>
        <v>6,40790846106296E-16-3,48687455542733i</v>
      </c>
      <c r="V132" s="223" t="str">
        <f t="shared" ca="1" si="46"/>
        <v>-2,4655926432895-2,46559264328949i</v>
      </c>
      <c r="W132" s="223" t="str">
        <f t="shared" ca="1" si="47"/>
        <v>-3,48687455542733+1,15334791345197E-14i</v>
      </c>
      <c r="X132" s="223" t="str">
        <f t="shared" ca="1" si="48"/>
        <v>-2,4655926432895+2,46559264328948i</v>
      </c>
      <c r="Y132" s="223" t="str">
        <f t="shared" ca="1" si="49"/>
        <v>-1,03588849405066E-14+3,48687455542733i</v>
      </c>
      <c r="Z132" s="223" t="str">
        <f t="shared" ca="1" si="50"/>
        <v>2,46559264328949+2,46559264328949i</v>
      </c>
      <c r="AA132" s="223" t="str">
        <f t="shared" ca="1" si="51"/>
        <v>3,48687455542733+1,28158169221259E-15i</v>
      </c>
      <c r="AB132" s="223" t="str">
        <f t="shared" ca="1" si="52"/>
        <v>2,46559264328956-2,46559264328942i</v>
      </c>
      <c r="AC132" s="223" t="str">
        <f t="shared" ca="1" si="53"/>
        <v>-8,5219889864382E-14-3,48687455542733i</v>
      </c>
      <c r="AD132" s="223" t="str">
        <f t="shared" ca="1" si="54"/>
        <v>-2,46559264328943-2,46559264328955i</v>
      </c>
      <c r="AE132" s="223" t="str">
        <f t="shared" ca="1" si="55"/>
        <v>-3,48687455542733+9,73941598450081E-14i</v>
      </c>
      <c r="AF132" s="223" t="str">
        <f t="shared" ca="1" si="56"/>
        <v>-2,46559264328954+2,46559264328944i</v>
      </c>
      <c r="AG132" s="223" t="str">
        <f t="shared" ca="1" si="57"/>
        <v>1,0337449636097E-13+3,48687455542733i</v>
      </c>
      <c r="AH132" s="223" t="str">
        <f t="shared" ca="1" si="58"/>
        <v>2,46559264328945+2,46559264328954i</v>
      </c>
      <c r="AI132" s="223" t="str">
        <f t="shared" ca="1" si="59"/>
        <v>3,48687455542733-1,15548766341596E-13i</v>
      </c>
      <c r="AJ132" s="223" t="str">
        <f t="shared" ca="1" si="60"/>
        <v>2,46559264328953-2,46559264328946i</v>
      </c>
      <c r="AK132" s="223" t="str">
        <f t="shared" ca="1" si="61"/>
        <v>-1,27723036322222E-13-3,48687455542733i</v>
      </c>
      <c r="AL132" s="223" t="str">
        <f t="shared" ca="1" si="62"/>
        <v>-2,46559264328946-2,46559264328952i</v>
      </c>
      <c r="AM132" s="223" t="str">
        <f t="shared" ca="1" si="63"/>
        <v>-3,48687455542733+1,46091239767512E-13i</v>
      </c>
      <c r="AN132" s="223" t="str">
        <f t="shared" ca="1" si="64"/>
        <v>-2,46559264328951+2,46559264328948i</v>
      </c>
      <c r="AO132" s="223" t="str">
        <f t="shared" ca="1" si="65"/>
        <v>1,52071576283474E-13+3,48687455542733i</v>
      </c>
      <c r="AP132" s="223" t="str">
        <f t="shared" ca="1" si="66"/>
        <v>2,46559264328948+2,4655926432895i</v>
      </c>
      <c r="AQ132" s="223" t="str">
        <f t="shared" ca="1" si="67"/>
        <v>3,48687455542733-1,70439779728764E-13i</v>
      </c>
      <c r="AR132" s="223" t="str">
        <f t="shared" ca="1" si="68"/>
        <v>3,48687455542733-1,70439779728764E-13i</v>
      </c>
      <c r="AS132" s="223" t="str">
        <f t="shared" ca="1" si="69"/>
        <v>1,70440157776461E-13-3,48687455542733i</v>
      </c>
      <c r="AT132" s="223" t="str">
        <f t="shared" ca="1" si="70"/>
        <v>-2,4655926432895-2,46559264328949i</v>
      </c>
      <c r="AU132" s="223" t="str">
        <f t="shared" ca="1" si="71"/>
        <v>-3,48687455542733-1,64459821260499E-13i</v>
      </c>
      <c r="AV132" s="223" t="str">
        <f t="shared" ca="1" si="72"/>
        <v>-2,46559264328948+2,46559264328951i</v>
      </c>
      <c r="AW132" s="223" t="str">
        <f t="shared" ca="1" si="73"/>
        <v>-1,46091617815209E-13+3,48687455542733i</v>
      </c>
      <c r="AX132" s="223" t="str">
        <f t="shared" ca="1" si="74"/>
        <v>2,46559264328952+2,46559264328947i</v>
      </c>
      <c r="AY132" s="223" t="str">
        <f t="shared" ca="1" si="75"/>
        <v>3,48687455542733+1,40111281299247E-13i</v>
      </c>
      <c r="AZ132" s="223" t="str">
        <f t="shared" ca="1" si="76"/>
        <v>2,46559264328946-2,46559264328953i</v>
      </c>
      <c r="BA132" s="223" t="str">
        <f t="shared" ca="1" si="77"/>
        <v>1,21743077853957E-13-3,48687455542733i</v>
      </c>
      <c r="BB132" s="223" t="str">
        <f t="shared" ca="1" si="78"/>
        <v>-2,46559264328953-2,46559264328945i</v>
      </c>
      <c r="BC132" s="223" t="str">
        <f t="shared" ca="1" si="79"/>
        <v>-3,48687455542733-1,15762741337995E-13i</v>
      </c>
      <c r="BD132" s="223" t="str">
        <f t="shared" ca="1" si="80"/>
        <v>-2,46559264328945+2,46559264328954i</v>
      </c>
      <c r="BE132" s="223" t="str">
        <f t="shared" ca="1" si="81"/>
        <v>-9,73945378927047E-14+3,48687455542733i</v>
      </c>
      <c r="BF132" s="223" t="str">
        <f t="shared" ca="1" si="82"/>
        <v>2,46559264328956+2,46559264328943i</v>
      </c>
      <c r="BG132" s="223" t="str">
        <f t="shared" ca="1" si="83"/>
        <v>3,48687455542733+9,14142013767428E-14i</v>
      </c>
      <c r="BH132" s="223" t="str">
        <f t="shared" ca="1" si="84"/>
        <v>2,46559264328942-2,46559264328956i</v>
      </c>
      <c r="BI132" s="223" t="str">
        <f t="shared" ca="1" si="85"/>
        <v>8,5433864860781E-14-3,48687455542733i</v>
      </c>
      <c r="BJ132" s="223" t="str">
        <f t="shared" ca="1" si="86"/>
        <v>-2,46559264328956-2,46559264328942i</v>
      </c>
      <c r="BK132" s="223" t="str">
        <f t="shared" ca="1" si="87"/>
        <v>-3,48687455542733-5,46777944861626E-14i</v>
      </c>
      <c r="BL132" s="223" t="str">
        <f t="shared" ca="1" si="88"/>
        <v>-2,46559264328941+2,46559264328957i</v>
      </c>
      <c r="BM132" s="223" t="str">
        <f t="shared" ca="1" si="89"/>
        <v>-4,86974579702007E-14+3,48687455542733i</v>
      </c>
      <c r="BN132" s="223" t="str">
        <f t="shared" ca="1" si="90"/>
        <v>2,46559264328957+2,46559264328941i</v>
      </c>
      <c r="BO132" s="223" t="str">
        <f t="shared" ca="1" si="91"/>
        <v>3,48687455542733+4,27171214542388E-14i</v>
      </c>
      <c r="BP132" s="223" t="str">
        <f t="shared" ca="1" si="92"/>
        <v>2,46559264328939-2,4655926432896i</v>
      </c>
      <c r="BQ132" s="223" t="str">
        <f t="shared" ca="1" si="93"/>
        <v>3,67367849382769E-14-3,48687455542733i</v>
      </c>
      <c r="BR132" s="223" t="str">
        <f t="shared" ca="1" si="94"/>
        <v>-2,4655926432896-2,46559264328939i</v>
      </c>
      <c r="BS132" s="223" t="str">
        <f t="shared" ca="1" si="95"/>
        <v>-3,48687455542733-3,07564484223149E-14i</v>
      </c>
      <c r="BT132" s="223" t="str">
        <f t="shared" ca="1" si="96"/>
        <v>-2,46559264328963+2,46559264328936i</v>
      </c>
      <c r="BU132" s="223" t="str">
        <f t="shared" ca="1" si="97"/>
        <v>-3,78047696817872E-19+3,48687455542733i</v>
      </c>
      <c r="BV132" s="223" t="str">
        <f t="shared" ca="1" si="98"/>
        <v>2,46559264328936+2,46559264328962i</v>
      </c>
      <c r="BW132" s="223" t="str">
        <f t="shared" ca="1" si="99"/>
        <v>3,48687455542733-5,97995846826512E-15i</v>
      </c>
      <c r="BX132" s="223" t="str">
        <f t="shared" ca="1" si="100"/>
        <v>2,4655926432896-2,46559264328939i</v>
      </c>
      <c r="BY132" s="223" t="str">
        <f t="shared" ca="1" si="101"/>
        <v>-1,19602949842271E-14-3,48687455542733i</v>
      </c>
      <c r="BZ132" s="223" t="str">
        <f t="shared" ca="1" si="102"/>
        <v>-2,46559264328939-2,4655926432896i</v>
      </c>
      <c r="CA132" s="223" t="str">
        <f t="shared" ca="1" si="103"/>
        <v>-3,48687455542733+1,7940631500189E-14i</v>
      </c>
      <c r="CB132" s="223" t="str">
        <f t="shared" ca="1" si="104"/>
        <v>-2,46559264328959+2,46559264328939i</v>
      </c>
      <c r="CC132" s="223" t="str">
        <f t="shared" ca="1" si="105"/>
        <v>4,8696701874807E-14+3,48687455542733i</v>
      </c>
      <c r="CD132" s="223" t="str">
        <f t="shared" ca="1" si="106"/>
        <v>2,4655926432894+2,46559264328959i</v>
      </c>
      <c r="CE132" s="223" t="str">
        <f t="shared" ca="1" si="107"/>
        <v>3,48687455542733-5,46770383907693E-14i</v>
      </c>
      <c r="CF132" s="223" t="str">
        <f t="shared" ca="1" si="108"/>
        <v>2,46559264328959-2,4655926432894i</v>
      </c>
      <c r="CG132" s="223" t="str">
        <f t="shared" ca="1" si="109"/>
        <v>-6,06573749067311E-14-3,48687455542733i</v>
      </c>
      <c r="CH132" s="223" t="str">
        <f t="shared" ca="1" si="110"/>
        <v>-2,46559264328942-2,46559264328956i</v>
      </c>
      <c r="CI132" s="223" t="str">
        <f t="shared" ca="1" si="111"/>
        <v>-3,48687455542733+6,6637711422693E-14i</v>
      </c>
      <c r="CJ132" s="223" t="str">
        <f t="shared" ca="1" si="112"/>
        <v>-2,46559264328956+2,46559264328943i</v>
      </c>
      <c r="CK132" s="223" t="str">
        <f t="shared" ca="1" si="113"/>
        <v>9,73937817973111E-14+3,48687455542733i</v>
      </c>
      <c r="CL132" s="223" t="str">
        <f t="shared" ca="1" si="114"/>
        <v>2,46559264328943+2,46559264328955i</v>
      </c>
      <c r="CM132" s="223" t="str">
        <f t="shared" ca="1" si="115"/>
        <v>3,48687455542733-1,03374118313273E-13i</v>
      </c>
      <c r="CN132" s="223" t="str">
        <f t="shared" ca="1" si="116"/>
        <v>2,46559264328955-2,46559264328944i</v>
      </c>
      <c r="CO132" s="223" t="str">
        <f t="shared" ca="1" si="117"/>
        <v>-1,09354454829235E-13-3,48687455542733i</v>
      </c>
      <c r="CP132" s="223" t="str">
        <f t="shared" ca="1" si="118"/>
        <v>-2,46559264328946-2,46559264328953i</v>
      </c>
      <c r="CQ132" s="223" t="str">
        <f t="shared" ca="1" si="119"/>
        <v>-3,48687455542733+1,15334791345197E-13i</v>
      </c>
      <c r="CR132" s="223" t="str">
        <f t="shared" ca="1" si="120"/>
        <v>-2,46559264328952+2,46559264328946i</v>
      </c>
      <c r="CS132" s="223" t="str">
        <f t="shared" ca="1" si="121"/>
        <v>1,21315127861159E-13+3,48687455542733i</v>
      </c>
      <c r="CT132" s="223" t="str">
        <f t="shared" ca="1" si="122"/>
        <v>2,46559264328947+2,46559264328952i</v>
      </c>
      <c r="CU132" s="223" t="str">
        <f t="shared" ca="1" si="123"/>
        <v>3,48687455542733-1,52071198235777E-13i</v>
      </c>
      <c r="CV132" s="223" t="str">
        <f t="shared" ca="1" si="124"/>
        <v>2,4655926432895-2,46559264328949i</v>
      </c>
      <c r="CW132" s="223" t="str">
        <f t="shared" ca="1" si="125"/>
        <v>-1,82827268610395E-13-3,48687455542733i</v>
      </c>
      <c r="CX132" s="223" t="str">
        <f t="shared" ca="1" si="126"/>
        <v>-2,46559264328947-2,46559264328951i</v>
      </c>
      <c r="CY132" s="223" t="str">
        <f t="shared" ca="1" si="127"/>
        <v>-3,48687455542733-1,82828402753486E-13i</v>
      </c>
      <c r="CZ132" s="223" t="str">
        <f t="shared" ca="1" si="128"/>
        <v>-2,46559264328949+2,4655926432895i</v>
      </c>
      <c r="DA132" s="223" t="str">
        <f t="shared" ca="1" si="129"/>
        <v>-1,52072332378868E-13+3,48687455542733i</v>
      </c>
      <c r="DB132" s="223" t="str">
        <f t="shared" ca="1" si="130"/>
        <v>2,46559264328952+2,46559264328947i</v>
      </c>
      <c r="DC132" s="223" t="str">
        <f t="shared" ca="1" si="131"/>
        <v>3,48687455542733+1,70867729721562E-13i</v>
      </c>
      <c r="DD132" s="223" t="str">
        <f t="shared" ca="1" si="132"/>
        <v>2,46559264328948-2,4655926432895i</v>
      </c>
      <c r="DE132" s="223" t="str">
        <f t="shared" ca="1" si="133"/>
        <v>1,40111659346944E-13-3,48687455542733i</v>
      </c>
      <c r="DF132" s="223" t="str">
        <f t="shared" ca="1" si="134"/>
        <v>-2,46559264328953-2,46559264328946i</v>
      </c>
      <c r="DG132" s="223" t="str">
        <f t="shared" ca="1" si="135"/>
        <v>-3,48687455542733-1,09355588972325E-13i</v>
      </c>
      <c r="DH132" s="223" t="str">
        <f t="shared" ca="1" si="136"/>
        <v>-2,46559264328947+2,46559264328952i</v>
      </c>
      <c r="DI132" s="223" t="str">
        <f t="shared" ca="1" si="137"/>
        <v>-1,2815098631502E-13+3,48687455542733i</v>
      </c>
      <c r="DJ132" s="223" t="str">
        <f t="shared" ca="1" si="138"/>
        <v>2,46559264328954+2,46559264328945i</v>
      </c>
      <c r="DK132" s="223" t="str">
        <f t="shared" ca="1" si="139"/>
        <v>3,48687455542733+9,73949159404017E-14i</v>
      </c>
      <c r="DL132" s="223" t="str">
        <f t="shared" ca="1" si="140"/>
        <v>2,46559264328943-2,46559264328956i</v>
      </c>
      <c r="DM132" s="223" t="str">
        <f t="shared" ca="1" si="141"/>
        <v>1,16190313283096E-13-3,48687455542733i</v>
      </c>
      <c r="DN132" s="223" t="str">
        <f t="shared" ca="1" si="142"/>
        <v>-2,46559264328954-2,46559264328944i</v>
      </c>
      <c r="DO132" s="223" t="str">
        <f t="shared" ca="1" si="143"/>
        <v>-3,48687455542733-8,54342429084776E-14i</v>
      </c>
      <c r="DP132" s="223" t="str">
        <f t="shared" ca="1" si="144"/>
        <v>-2,46559264328942+2,46559264328956i</v>
      </c>
      <c r="DQ132" s="223" t="str">
        <f t="shared" ca="1" si="145"/>
        <v>-5,46781725338595E-14+3,48687455542733i</v>
      </c>
      <c r="DR132" s="223" t="str">
        <f t="shared" ca="1" si="146"/>
        <v>2,46559264328955+2,46559264328943i</v>
      </c>
      <c r="DS132" s="223" t="str">
        <f t="shared" ca="1" si="147"/>
        <v>3,48687455542733+7,34735698765538E-14i</v>
      </c>
      <c r="DT132" s="223" t="str">
        <f t="shared" ca="1" si="148"/>
        <v>2,46559264328941-2,46559264328957i</v>
      </c>
      <c r="DU132" s="223" t="str">
        <f t="shared" ca="1" si="149"/>
        <v>4,27174995019358E-14-3,48687455542733i</v>
      </c>
      <c r="DV132" s="223" t="str">
        <f t="shared" ca="1" si="150"/>
        <v>-2,4655926432896-2,46559264328939i</v>
      </c>
      <c r="DW132" s="223" t="str">
        <f t="shared" ca="1" si="151"/>
        <v>-3,48687455542733-6,15128968446297E-14i</v>
      </c>
      <c r="DX132" s="223" t="str">
        <f t="shared" ca="1" si="152"/>
        <v>-2,4655926432894+2,46559264328958i</v>
      </c>
      <c r="DY132" s="223" t="str">
        <f t="shared" ca="1" si="153"/>
        <v>-3,07568264700118E-14+3,48687455542733i</v>
      </c>
      <c r="DZ132" s="223" t="str">
        <f t="shared" ca="1" si="154"/>
        <v>2,46559264328961+2,46559264328938i</v>
      </c>
      <c r="EA132" s="223" t="str">
        <f t="shared" ca="1" si="155"/>
        <v>3,48687455542733+7,56095393635748E-19i</v>
      </c>
      <c r="EB132" s="223" t="str">
        <f t="shared" ca="1" si="156"/>
        <v>2,46559264328961-2,46559264328938i</v>
      </c>
      <c r="EC132" s="223" t="str">
        <f t="shared" ca="1" si="157"/>
        <v>1,87961534380879E-14-3,48687455542733i</v>
      </c>
      <c r="ED132" s="223" t="str">
        <f t="shared" ca="1" si="158"/>
        <v>-2,46559264328937-2,46559264328962i</v>
      </c>
      <c r="EE132" s="223" t="str">
        <f t="shared" ca="1" si="159"/>
        <v>-3,48687455542733+1,19599169365302E-14i</v>
      </c>
      <c r="EF132" s="223" t="str">
        <f t="shared" ca="1" si="160"/>
        <v>-2,4655926432896+2,46559264328939i</v>
      </c>
      <c r="EG132" s="223" t="str">
        <f t="shared" ca="1" si="161"/>
        <v>4,27159873111485E-14+3,48687455542733i</v>
      </c>
      <c r="EH132" s="223" t="str">
        <f t="shared" ca="1" si="162"/>
        <v>2,46559264328938+2,46559264328961i</v>
      </c>
      <c r="EI132" s="223" t="str">
        <f t="shared" ca="1" si="163"/>
        <v>3,48687455542733-2,39205899684541E-14i</v>
      </c>
      <c r="EJ132" s="223" t="str">
        <f t="shared" ca="1" si="164"/>
        <v>2,46559264328959-2,4655926432894i</v>
      </c>
      <c r="EK132" s="223" t="str">
        <f t="shared" ca="1" si="165"/>
        <v>-5,46766603430723E-14-3,48687455542733i</v>
      </c>
      <c r="EL132" s="223" t="str">
        <f t="shared" ca="1" si="166"/>
        <v>-2,46559264328942-2,46559264328956i</v>
      </c>
      <c r="EM132" s="223" t="str">
        <f t="shared" ca="1" si="167"/>
        <v>-3,48687455542733-1,35155983308437E-12i</v>
      </c>
      <c r="EN132" s="223"/>
      <c r="EO132" s="223"/>
      <c r="EP132" s="223"/>
    </row>
    <row r="133" spans="1:146" ht="15.75" thickBot="1">
      <c r="A133" s="257">
        <f t="shared" si="168"/>
        <v>6.4453125000000025E-4</v>
      </c>
      <c r="B133" s="256">
        <v>33</v>
      </c>
      <c r="C133" s="230">
        <f t="shared" si="169"/>
        <v>6600</v>
      </c>
      <c r="D133" s="229">
        <f t="shared" si="170"/>
        <v>41469.023027385272</v>
      </c>
      <c r="E133" s="229" t="str">
        <f t="shared" si="171"/>
        <v>41469.0230273853i</v>
      </c>
      <c r="F133" s="229" t="str">
        <f t="shared" ref="F133:F164" si="177">IF(freq_ratio2&gt;1,IMPRODUCT(Kth_2/(2/rload2-Kfeed2/Gdc_ccm2),IMDIV(COMPLEX(1,Rc_2*Coutput2*microF2*miliOhm2*D133),IMSUM(1,IMPRODUCT(E133,1/omega1_2),IMPRODUCT(E133,E133,1/omega2_2),IMPRODUCT(E133,E133,E133,1/omega3_2)))),IMPRODUCT(Kth_2/(2/rload2-Kfeed2/Gdc_dcm2),(IMDIV(COMPLEX(1,Rc_2*Coutput2*microF2*miliOhm2*D133),IMSUM(1,IMDIV(E133,omegat2),IMDIV(IMPRODUCT(E133,E133),omegapole0^2*(1-2*Gdc_dcm2/(Kfeed2*rload2))))))))</f>
        <v>-7,60069082134725E-31+5,72768611410422E-29i</v>
      </c>
      <c r="G133" s="229" t="str">
        <f t="shared" ref="G133:G164" si="178">IMPRODUCT(IMPRODUCT(-currentransferratio2*RFB_2/(Rfeedforward2),IMDIV(COMPLEX(1,(Rfeedforward2*kiliOhm2+q_Rz_Cz_2*Rzero2)*q_Rz_Cz_2*Czero2*nanoF2*D133),IMPRODUCT(COMPLEX(1,q_Rz_Cz_2*Rzero2*Czero2*nanoF2*D133),COMPLEX(1,D133/(2*PI()*F_roll2*kilihertz2))))),IMSUM(feedtype2,IMDIV(COMPLEX(1,Rvolt2*Cvolt2*nanoF2*kiliOhm2*D133),IMPRODUCT(Rupper2*kiliOhm2*(Cvolt2*nanoF2+Cforward2*picoF2),COMPLEX(1,Rvolt2*Cvolt2*Cforward2*picoF2*nanoF2*kiliOhm2*D133/(Cvolt2*nanoF2+Cforward2*picoF2)),E133))))</f>
        <v>-2,06864594719008+0,910204216783152i</v>
      </c>
      <c r="H133" s="229" t="str">
        <f t="shared" ref="H133:H160" si="179">IF(freq_ratio2&gt;1,IMPRODUCT(M67,IMDIV((IMPRODUCT(COMPLEX(1,Rc_2*Coutput2*microF2*miliOhm2*D133),IMSUM(1,IMDIV(E133,omega4_2),IMDIV(IMPRODUCT(E133,E133),omega5_2)))),IMSUM(1,IMPRODUCT(E133,1/omega1_2),IMPRODUCT(E133,E133,1/omega2_2),IMPRODUCT(E133,E133,E133,1/omega3_2)))),IMPRODUCT(M67,(IMDIV(IMPRODUCT(COMPLEX(1,Rc_2*Coutput2*microF2*miliOhm2*D133),COMPLEX(1,-Kfeed2*effectiveL2*PI()^2*D133/(8*ratio2^2*Gdc_dcm2))),IMSUM(1,IMDIV(E133,omegat2),IMDIV(IMPRODUCT(E133,E133),omegapole0^2*(1-2*Gdc_dcm2/(Kfeed2*rload2))))))))</f>
        <v>1,0000000003113E-13-7,53574541154762E-12i</v>
      </c>
      <c r="I133" s="229" t="str">
        <f t="shared" si="174"/>
        <v>-1,0000000003113E-13+7,53574541154762E-12i</v>
      </c>
      <c r="J133" s="255" t="str">
        <f ca="1">IMPRODUCT(1/N_FFT2,AV100)</f>
        <v>-0,0439486115273672-0,000977194033573445i</v>
      </c>
      <c r="K133" s="254" t="str">
        <f t="shared" ca="1" si="175"/>
        <v>1,17587466087976E-14-3,31087828257858E-13i</v>
      </c>
      <c r="N133" s="246">
        <f t="shared" ca="1" si="176"/>
        <v>4.5134335478983516</v>
      </c>
      <c r="O133" s="223">
        <f t="shared" ca="1" si="39"/>
        <v>-3.486566452101648</v>
      </c>
      <c r="P133" s="223" t="str">
        <f t="shared" ca="1" si="40"/>
        <v>-2,40412893064415+2,52513558245106i</v>
      </c>
      <c r="Q133" s="223" t="str">
        <f t="shared" ca="1" si="41"/>
        <v>0,171077707192635+3,48236673011651i</v>
      </c>
      <c r="R133" s="223" t="str">
        <f t="shared" ca="1" si="42"/>
        <v>2,6400589614641+2,27733052166649i</v>
      </c>
      <c r="S133" s="223" t="str">
        <f t="shared" ca="1" si="43"/>
        <v>3,46977768165923-0,34174327320397i</v>
      </c>
      <c r="T133" s="223" t="str">
        <f t="shared" ca="1" si="44"/>
        <v>2,14504582399156-2,7486222071971i</v>
      </c>
      <c r="U133" s="223" t="str">
        <f t="shared" ca="1" si="45"/>
        <v>-0,511585549737016-3,4488296348502i</v>
      </c>
      <c r="V133" s="223" t="str">
        <f t="shared" ca="1" si="46"/>
        <v>-2,85056378128211-2,00759352304278i</v>
      </c>
      <c r="W133" s="223" t="str">
        <f t="shared" ca="1" si="47"/>
        <v>-3,41957305536901+0,680195371871146i</v>
      </c>
      <c r="X133" s="223" t="str">
        <f t="shared" ca="1" si="48"/>
        <v>-1,86530475345258+2,9456380975381i</v>
      </c>
      <c r="Y133" s="223" t="str">
        <f t="shared" ca="1" si="49"/>
        <v>0,847166543776322+3,38207842487822i</v>
      </c>
      <c r="Z133" s="223" t="str">
        <f t="shared" ca="1" si="50"/>
        <v>3,03361611360969+1,71852230132993i</v>
      </c>
      <c r="AA133" s="223" t="str">
        <f t="shared" ca="1" si="51"/>
        <v>3,33643607122681-1,01209681727455i</v>
      </c>
      <c r="AB133" s="223" t="str">
        <f t="shared" ca="1" si="52"/>
        <v>1,56759977845869-3,11428588275016i</v>
      </c>
      <c r="AC133" s="223" t="str">
        <f t="shared" ca="1" si="53"/>
        <v>-1,17458886089089-3,28275595084248i</v>
      </c>
      <c r="AD133" s="223" t="str">
        <f t="shared" ca="1" si="54"/>
        <v>-3,18745306442-1,41290077041532i</v>
      </c>
      <c r="AE133" s="223" t="str">
        <f t="shared" ca="1" si="55"/>
        <v>-3,2211673838372+1,33425121705924i</v>
      </c>
      <c r="AF133" s="223" t="str">
        <f t="shared" ca="1" si="56"/>
        <v>-1,25479796066084+3,2529413924696i</v>
      </c>
      <c r="AG133" s="223" t="str">
        <f t="shared" ca="1" si="57"/>
        <v>1,4906992451791+3,15181874246333i</v>
      </c>
      <c r="AH133" s="223" t="str">
        <f t="shared" ca="1" si="58"/>
        <v>3,31059309978085+1,09367223271147i</v>
      </c>
      <c r="AI133" s="223" t="str">
        <f t="shared" ca="1" si="59"/>
        <v>3,07487709367199-1,6435560482478i</v>
      </c>
      <c r="AJ133" s="223" t="str">
        <f t="shared" ca="1" si="60"/>
        <v>0,929911752559464-3,3602692983409i</v>
      </c>
      <c r="AK133" s="223" t="str">
        <f t="shared" ca="1" si="61"/>
        <v>-1,79245338083745-2,99052779663474i</v>
      </c>
      <c r="AL133" s="223" t="str">
        <f t="shared" ca="1" si="62"/>
        <v>-3,40185031383643-0,763911033544904i</v>
      </c>
      <c r="AM133" s="223" t="str">
        <f t="shared" ca="1" si="63"/>
        <v>-2,8989740561961+1,93703253623231i</v>
      </c>
      <c r="AN133" s="223" t="str">
        <f t="shared" ca="1" si="64"/>
        <v>-0,596069985939477+3,43523597395911i</v>
      </c>
      <c r="AO133" s="223" t="str">
        <f t="shared" ca="1" si="65"/>
        <v>2,07694521058365+2,80043643333576i</v>
      </c>
      <c r="AP133" s="223" t="str">
        <f t="shared" ca="1" si="66"/>
        <v>3,46034584972932+0,426792953528708i</v>
      </c>
      <c r="AQ133" s="223" t="str">
        <f t="shared" ca="1" si="67"/>
        <v>2,69515231381845-2,2118543420035i</v>
      </c>
      <c r="AR133" s="223" t="str">
        <f t="shared" ca="1" si="68"/>
        <v>2,69515231381845-2,2118543420035i</v>
      </c>
      <c r="AS133" s="223" t="str">
        <f t="shared" ca="1" si="69"/>
        <v>-2,34143492257817-2,58337533630946i</v>
      </c>
      <c r="AT133" s="223" t="str">
        <f t="shared" ca="1" si="70"/>
        <v>-3,48551636347184-0,0855646240612593i</v>
      </c>
      <c r="AU133" s="223" t="str">
        <f t="shared" ca="1" si="71"/>
        <v>-2,46537478133858+2,46537478133861i</v>
      </c>
      <c r="AV133" s="223" t="str">
        <f t="shared" ca="1" si="72"/>
        <v>0,0855646240612955+3,48551636347184i</v>
      </c>
      <c r="AW133" s="223" t="str">
        <f t="shared" ca="1" si="73"/>
        <v>2,58337533630949+2,34143492257814i</v>
      </c>
      <c r="AX133" s="223" t="str">
        <f t="shared" ca="1" si="74"/>
        <v>3,47711944925707-0,256487739509924i</v>
      </c>
      <c r="AY133" s="223" t="str">
        <f t="shared" ca="1" si="75"/>
        <v>2,21185434200347-2,69515231381847i</v>
      </c>
      <c r="AZ133" s="223" t="str">
        <f t="shared" ca="1" si="76"/>
        <v>-0,426792953528747-3,46034584972931i</v>
      </c>
      <c r="BA133" s="223" t="str">
        <f t="shared" ca="1" si="77"/>
        <v>-2,80043643333578-2,07694521058362i</v>
      </c>
      <c r="BB133" s="223" t="str">
        <f t="shared" ca="1" si="78"/>
        <v>-3,4352359739591+0,596069985939512i</v>
      </c>
      <c r="BC133" s="223" t="str">
        <f t="shared" ca="1" si="79"/>
        <v>-1,93703253623256+2,89897405619594i</v>
      </c>
      <c r="BD133" s="223" t="str">
        <f t="shared" ca="1" si="80"/>
        <v>0,763911033544938+3,40185031383642i</v>
      </c>
      <c r="BE133" s="223" t="str">
        <f t="shared" ca="1" si="81"/>
        <v>2,99052779663477+1,79245338083741i</v>
      </c>
      <c r="BF133" s="223" t="str">
        <f t="shared" ca="1" si="82"/>
        <v>3,36026929834089-0,929911752559509i</v>
      </c>
      <c r="BG133" s="223" t="str">
        <f t="shared" ca="1" si="83"/>
        <v>1,64355604824777-3,07487709367201i</v>
      </c>
      <c r="BH133" s="223" t="str">
        <f t="shared" ca="1" si="84"/>
        <v>-1,09367223271152-3,31059309978083i</v>
      </c>
      <c r="BI133" s="223" t="str">
        <f t="shared" ca="1" si="85"/>
        <v>-3,1518187424632-1,49069924517938i</v>
      </c>
      <c r="BJ133" s="223" t="str">
        <f t="shared" ca="1" si="86"/>
        <v>-3,25294139246958+1,25479796066088i</v>
      </c>
      <c r="BK133" s="223" t="str">
        <f t="shared" ca="1" si="87"/>
        <v>-1,3342512170592+3,22116738383722i</v>
      </c>
      <c r="BL133" s="223" t="str">
        <f t="shared" ca="1" si="88"/>
        <v>1,41290077041535+3,18745306441999i</v>
      </c>
      <c r="BM133" s="223" t="str">
        <f t="shared" ca="1" si="89"/>
        <v>3,2827559508425+1,17458886089085i</v>
      </c>
      <c r="BN133" s="223" t="str">
        <f t="shared" ca="1" si="90"/>
        <v>3,1142858827503-1,56759977845841i</v>
      </c>
      <c r="BO133" s="223" t="str">
        <f t="shared" ca="1" si="91"/>
        <v>1,01209681727444-3,33643607122684i</v>
      </c>
      <c r="BP133" s="223" t="str">
        <f t="shared" ca="1" si="92"/>
        <v>-1,71852230132996-3,03361611360967i</v>
      </c>
      <c r="BQ133" s="223" t="str">
        <f t="shared" ca="1" si="93"/>
        <v>-3,38207842487821-0,847166543776364i</v>
      </c>
      <c r="BR133" s="223" t="str">
        <f t="shared" ca="1" si="94"/>
        <v>-2,94563809753814+1,86530475345252i</v>
      </c>
      <c r="BS133" s="223" t="str">
        <f t="shared" ca="1" si="95"/>
        <v>-0,680195371871282+3,41957305536898i</v>
      </c>
      <c r="BT133" s="223" t="str">
        <f t="shared" ca="1" si="96"/>
        <v>2,00759352304291+2,85056378128202i</v>
      </c>
      <c r="BU133" s="223" t="str">
        <f t="shared" ca="1" si="97"/>
        <v>3,44882963485021+0,511585549736946i</v>
      </c>
      <c r="BV133" s="223" t="str">
        <f t="shared" ca="1" si="98"/>
        <v>2,74862220719709-2,14504582399157i</v>
      </c>
      <c r="BW133" s="223" t="str">
        <f t="shared" ca="1" si="99"/>
        <v>0,341743273204034-3,46977768165922i</v>
      </c>
      <c r="BX133" s="223" t="str">
        <f t="shared" ca="1" si="100"/>
        <v>-2,2773305216664-2,64005896146418i</v>
      </c>
      <c r="BY133" s="223" t="str">
        <f t="shared" ca="1" si="101"/>
        <v>-3,48236673011651-0,171077707192798i</v>
      </c>
      <c r="BZ133" s="223" t="str">
        <f t="shared" ca="1" si="102"/>
        <v>-2,52513558245099+2,40412893064422i</v>
      </c>
      <c r="CA133" s="223" t="str">
        <f t="shared" ca="1" si="103"/>
        <v>4,86923989910758E-14+3,48656645210165i</v>
      </c>
      <c r="CB133" s="223" t="str">
        <f t="shared" ca="1" si="104"/>
        <v>2,52513558245105+2,40412893064417i</v>
      </c>
      <c r="CC133" s="223" t="str">
        <f t="shared" ca="1" si="105"/>
        <v>3,48236673011652-0,171077707192524i</v>
      </c>
      <c r="CD133" s="223" t="str">
        <f t="shared" ca="1" si="106"/>
        <v>2,27733052166661-2,640058961464i</v>
      </c>
      <c r="CE133" s="223" t="str">
        <f t="shared" ca="1" si="107"/>
        <v>-0,341743273204106-3,46977768165922i</v>
      </c>
      <c r="CF133" s="223" t="str">
        <f t="shared" ca="1" si="108"/>
        <v>-2,74862220719715-2,14504582399149i</v>
      </c>
      <c r="CG133" s="223" t="str">
        <f t="shared" ca="1" si="109"/>
        <v>-3,4488296348502+0,51158554973702i</v>
      </c>
      <c r="CH133" s="223" t="str">
        <f t="shared" ca="1" si="110"/>
        <v>-2,00759352304283+2,85056378128208i</v>
      </c>
      <c r="CI133" s="223" t="str">
        <f t="shared" ca="1" si="111"/>
        <v>0,680195371871014+3,41957305536904i</v>
      </c>
      <c r="CJ133" s="223" t="str">
        <f t="shared" ca="1" si="112"/>
        <v>2,94563809753799+1,86530475345275i</v>
      </c>
      <c r="CK133" s="223" t="str">
        <f t="shared" ca="1" si="113"/>
        <v>3,38207842487819-0,847166543776434i</v>
      </c>
      <c r="CL133" s="223" t="str">
        <f t="shared" ca="1" si="114"/>
        <v>1,7185223013299-3,03361611360971i</v>
      </c>
      <c r="CM133" s="223" t="str">
        <f t="shared" ca="1" si="115"/>
        <v>-1,01209681727453-3,33643607122682i</v>
      </c>
      <c r="CN133" s="223" t="str">
        <f t="shared" ca="1" si="116"/>
        <v>-3,11428588275018-1,56759977845866i</v>
      </c>
      <c r="CO133" s="223" t="str">
        <f t="shared" ca="1" si="117"/>
        <v>-3,28275595084259+1,17458886089059i</v>
      </c>
      <c r="CP133" s="223" t="str">
        <f t="shared" ca="1" si="118"/>
        <v>-1,41290077041528+3,18745306442002i</v>
      </c>
      <c r="CQ133" s="223" t="str">
        <f t="shared" ca="1" si="119"/>
        <v>1,3342512170593+3,22116738383718i</v>
      </c>
      <c r="CR133" s="223" t="str">
        <f t="shared" ca="1" si="120"/>
        <v>3,25294139246961+1,25479796066082i</v>
      </c>
      <c r="CS133" s="223" t="str">
        <f t="shared" ca="1" si="121"/>
        <v>3,15181874246331-1,49069924517913i</v>
      </c>
      <c r="CT133" s="223" t="str">
        <f t="shared" ca="1" si="122"/>
        <v>1,09367223271176-3,31059309978076i</v>
      </c>
      <c r="CU133" s="223" t="str">
        <f t="shared" ca="1" si="123"/>
        <v>-1,64355604824786-3,07487709367197i</v>
      </c>
      <c r="CV133" s="223" t="str">
        <f t="shared" ca="1" si="124"/>
        <v>-3,36026929834091-0,92991175255944i</v>
      </c>
      <c r="CW133" s="223" t="str">
        <f t="shared" ca="1" si="125"/>
        <v>-2,99052779663472+1,79245338083749i</v>
      </c>
      <c r="CX133" s="223" t="str">
        <f t="shared" ca="1" si="126"/>
        <v>-0,763911033544844+3,40185031383644i</v>
      </c>
      <c r="CY133" s="223" t="str">
        <f t="shared" ca="1" si="127"/>
        <v>1,93703253623233+2,89897405619609i</v>
      </c>
      <c r="CZ133" s="223" t="str">
        <f t="shared" ca="1" si="128"/>
        <v>3,43523597395911+0,596069985939439i</v>
      </c>
      <c r="DA133" s="223" t="str">
        <f t="shared" ca="1" si="129"/>
        <v>2,80043643333573-2,07694521058369i</v>
      </c>
      <c r="DB133" s="223" t="str">
        <f t="shared" ca="1" si="130"/>
        <v>0,426792953528684-3,46034584972932i</v>
      </c>
      <c r="DC133" s="223" t="str">
        <f t="shared" ca="1" si="131"/>
        <v>-2,21185434200352-2,69515231381843i</v>
      </c>
      <c r="DD133" s="223" t="str">
        <f t="shared" ca="1" si="132"/>
        <v>-3,47711944925705-0,256487739510185i</v>
      </c>
      <c r="DE133" s="223" t="str">
        <f t="shared" ca="1" si="133"/>
        <v>-2,58337533630965+2,34143492257796i</v>
      </c>
      <c r="DF133" s="223" t="str">
        <f t="shared" ca="1" si="134"/>
        <v>-0,0855646240612356+3,48551636347184i</v>
      </c>
      <c r="DG133" s="223" t="str">
        <f t="shared" ca="1" si="135"/>
        <v>2,46537478133864+2,46537478133855i</v>
      </c>
      <c r="DH133" s="223" t="str">
        <f t="shared" ca="1" si="136"/>
        <v>3,48551636347183-0,0855646240613569i</v>
      </c>
      <c r="DI133" s="223" t="str">
        <f t="shared" ca="1" si="137"/>
        <v>2,34143492257812-2,5833753363095i</v>
      </c>
      <c r="DJ133" s="223" t="str">
        <f t="shared" ca="1" si="138"/>
        <v>-0,25648773950996-3,47711944925706i</v>
      </c>
      <c r="DK133" s="223" t="str">
        <f t="shared" ca="1" si="139"/>
        <v>-2,69515231381851-2,21185434200343i</v>
      </c>
      <c r="DL133" s="223" t="str">
        <f t="shared" ca="1" si="140"/>
        <v>-3,4603458497293+0,426792953528806i</v>
      </c>
      <c r="DM133" s="223" t="str">
        <f t="shared" ca="1" si="141"/>
        <v>-2,07694521058359+2,8004364333358i</v>
      </c>
      <c r="DN133" s="223" t="str">
        <f t="shared" ca="1" si="142"/>
        <v>0,596069985939561+3,43523597395909i</v>
      </c>
      <c r="DO133" s="223" t="str">
        <f t="shared" ca="1" si="143"/>
        <v>2,89897405619597+1,93703253623252i</v>
      </c>
      <c r="DP133" s="223" t="str">
        <f t="shared" ca="1" si="144"/>
        <v>3,40185031383642-0,763911033544959i</v>
      </c>
      <c r="DQ133" s="223" t="str">
        <f t="shared" ca="1" si="145"/>
        <v>1,79245338083739-2,99052779663478i</v>
      </c>
      <c r="DR133" s="223" t="str">
        <f t="shared" ca="1" si="146"/>
        <v>-0,929911752559558-3,36026929834088i</v>
      </c>
      <c r="DS133" s="223" t="str">
        <f t="shared" ca="1" si="147"/>
        <v>-3,07487709367202-1,64355604824775i</v>
      </c>
      <c r="DT133" s="223" t="str">
        <f t="shared" ca="1" si="148"/>
        <v>-3,31059309978083+1,09367223271154i</v>
      </c>
      <c r="DU133" s="223" t="str">
        <f t="shared" ca="1" si="149"/>
        <v>-1,49069924517934+3,15181874246322i</v>
      </c>
      <c r="DV133" s="223" t="str">
        <f t="shared" ca="1" si="150"/>
        <v>1,25479796066093+3,25294139246957i</v>
      </c>
      <c r="DW133" s="223" t="str">
        <f t="shared" ca="1" si="151"/>
        <v>3,22116738383723+1,33425121705918i</v>
      </c>
      <c r="DX133" s="223" t="str">
        <f t="shared" ca="1" si="152"/>
        <v>3,18745306441997-1,41290077041539i</v>
      </c>
      <c r="DY133" s="223" t="str">
        <f t="shared" ca="1" si="153"/>
        <v>1,1745888608908-3,28275595084251i</v>
      </c>
      <c r="DZ133" s="223" t="str">
        <f t="shared" ca="1" si="154"/>
        <v>-1,56759977845844-3,11428588275029i</v>
      </c>
      <c r="EA133" s="223" t="str">
        <f t="shared" ca="1" si="155"/>
        <v>-3,33643607122685-1,01209681727442i</v>
      </c>
      <c r="EB133" s="223" t="str">
        <f t="shared" ca="1" si="156"/>
        <v>-3,03361611360965+1,71852230133i</v>
      </c>
      <c r="EC133" s="223" t="str">
        <f t="shared" ca="1" si="157"/>
        <v>-0,847166543776291+3,38207842487823i</v>
      </c>
      <c r="ED133" s="223" t="str">
        <f t="shared" ca="1" si="158"/>
        <v>1,86530475345254+2,94563809753812i</v>
      </c>
      <c r="EE133" s="223" t="str">
        <f t="shared" ca="1" si="159"/>
        <v>3,41957305536899+0,680195371871237i</v>
      </c>
      <c r="EF133" s="223" t="str">
        <f t="shared" ca="1" si="160"/>
        <v>2,85056378128219-2,00759352304266i</v>
      </c>
      <c r="EG133" s="223" t="str">
        <f t="shared" ca="1" si="161"/>
        <v>0,511585549736922-3,44882963485021i</v>
      </c>
      <c r="EH133" s="223" t="str">
        <f t="shared" ca="1" si="162"/>
        <v>-2,14504582399159-2,74862220719707i</v>
      </c>
      <c r="EI133" s="223" t="str">
        <f t="shared" ca="1" si="163"/>
        <v>-3,46977768165933-0,34174327320295i</v>
      </c>
      <c r="EJ133" s="223" t="str">
        <f t="shared" ca="1" si="164"/>
        <v>-2,64005896146484+2,27733052166563i</v>
      </c>
      <c r="EK133" s="223" t="str">
        <f t="shared" ca="1" si="165"/>
        <v>-0,171077707192428+3,48236673011652i</v>
      </c>
      <c r="EL133" s="223" t="str">
        <f t="shared" ca="1" si="166"/>
        <v>2,40412893064527+2,52513558245i</v>
      </c>
      <c r="EM133" s="223" t="str">
        <f t="shared" ca="1" si="167"/>
        <v>3,48656645210165+5,96274452297842E-13i</v>
      </c>
      <c r="EN133" s="223"/>
      <c r="EO133" s="223"/>
      <c r="EP133" s="223"/>
    </row>
    <row r="134" spans="1:146" ht="15.75" thickBot="1">
      <c r="A134" s="257">
        <f t="shared" si="168"/>
        <v>6.6406250000000026E-4</v>
      </c>
      <c r="B134" s="256">
        <v>34</v>
      </c>
      <c r="C134" s="230">
        <f t="shared" si="169"/>
        <v>6800</v>
      </c>
      <c r="D134" s="229">
        <f t="shared" si="170"/>
        <v>42725.660088821183</v>
      </c>
      <c r="E134" s="229" t="str">
        <f t="shared" si="171"/>
        <v>42725.6600888212i</v>
      </c>
      <c r="F134" s="229" t="str">
        <f t="shared" si="177"/>
        <v>-7,16016628204231E-31+5,23702055471616E-29i</v>
      </c>
      <c r="G134" s="229" t="str">
        <f t="shared" si="178"/>
        <v>-2,04820659038934+0,928520320996559i</v>
      </c>
      <c r="H134" s="229" t="str">
        <f t="shared" si="179"/>
        <v>1,00000000029326E-13-7,31410584061978E-12i</v>
      </c>
      <c r="I134" s="229" t="str">
        <f t="shared" si="174"/>
        <v>-1,00000000029326E-13+7,31410584061978E-12i</v>
      </c>
      <c r="J134" s="255" t="str">
        <f ca="1">IMPRODUCT(1/N_FFT2,AW100)</f>
        <v>0,0116775345643577+0,0000404029779204234i</v>
      </c>
      <c r="K134" s="254" t="str">
        <f t="shared" ca="1" si="175"/>
        <v>-1,46326511356443E-15+8,54066834634148E-14i</v>
      </c>
      <c r="N134" s="246">
        <f t="shared" ca="1" si="176"/>
        <v>4.5137656962745591</v>
      </c>
      <c r="O134" s="223">
        <f t="shared" ca="1" si="39"/>
        <v>-3.4862343037254409</v>
      </c>
      <c r="P134" s="223" t="str">
        <f t="shared" ca="1" si="40"/>
        <v>-2,34121186536168+2,58312923059643i</v>
      </c>
      <c r="Q134" s="223" t="str">
        <f t="shared" ca="1" si="41"/>
        <v>0,341710716969993+3,46944713266824i</v>
      </c>
      <c r="R134" s="223" t="str">
        <f t="shared" ca="1" si="42"/>
        <v>2,80016964925846+2,0767473500269i</v>
      </c>
      <c r="S134" s="223" t="str">
        <f t="shared" ca="1" si="43"/>
        <v>3,41924728913072-0,680130572937485i</v>
      </c>
      <c r="T134" s="223" t="str">
        <f t="shared" ca="1" si="44"/>
        <v>1,79228262244581-2,99024290346968i</v>
      </c>
      <c r="U134" s="223" t="str">
        <f t="shared" ca="1" si="45"/>
        <v>-1,01200039969036-3,33611822504817i</v>
      </c>
      <c r="V134" s="223" t="str">
        <f t="shared" ca="1" si="46"/>
        <v>-3,15151848388746-1,49055723344919i</v>
      </c>
      <c r="W134" s="223" t="str">
        <f t="shared" ca="1" si="47"/>
        <v>-3,22086051875067+1,33412410937857i</v>
      </c>
      <c r="X134" s="223" t="str">
        <f t="shared" ca="1" si="48"/>
        <v>-1,17447696347299+3,28244321851015i</v>
      </c>
      <c r="Y134" s="223" t="str">
        <f t="shared" ca="1" si="49"/>
        <v>1,64339947458703+3,07458416495614i</v>
      </c>
      <c r="Z134" s="223" t="str">
        <f t="shared" ca="1" si="50"/>
        <v>3,3817562305726+0,847085838304131i</v>
      </c>
      <c r="AA134" s="223" t="str">
        <f t="shared" ca="1" si="51"/>
        <v>2,89869788491436-1,93684800448177i</v>
      </c>
      <c r="AB134" s="223" t="str">
        <f t="shared" ca="1" si="52"/>
        <v>0,511536813448039-3,44850108147865i</v>
      </c>
      <c r="AC134" s="223" t="str">
        <f t="shared" ca="1" si="53"/>
        <v>-2,21164362930423-2,69489555965163i</v>
      </c>
      <c r="AD134" s="223" t="str">
        <f t="shared" ca="1" si="54"/>
        <v>-3,48203498182757-0,171061409444385i</v>
      </c>
      <c r="AE134" s="223" t="str">
        <f t="shared" ca="1" si="55"/>
        <v>-2,46513991696947+2,46513991696937i</v>
      </c>
      <c r="AF134" s="223" t="str">
        <f t="shared" ca="1" si="56"/>
        <v>0,171061409444239+3,48203498182758i</v>
      </c>
      <c r="AG134" s="223" t="str">
        <f t="shared" ca="1" si="57"/>
        <v>2,69489555965153+2,21164362930434i</v>
      </c>
      <c r="AH134" s="223" t="str">
        <f t="shared" ca="1" si="58"/>
        <v>3,44850108147862-0,511536813448238i</v>
      </c>
      <c r="AI134" s="223" t="str">
        <f t="shared" ca="1" si="59"/>
        <v>1,9368480044816-2,89869788491447i</v>
      </c>
      <c r="AJ134" s="223" t="str">
        <f t="shared" ca="1" si="60"/>
        <v>-0,847085838304253-3,38175623057257i</v>
      </c>
      <c r="AK134" s="223" t="str">
        <f t="shared" ca="1" si="61"/>
        <v>-3,07458416495622-1,64339947458688i</v>
      </c>
      <c r="AL134" s="223" t="str">
        <f t="shared" ca="1" si="62"/>
        <v>-3,2824432185102+1,17447696347285i</v>
      </c>
      <c r="AM134" s="223" t="str">
        <f t="shared" ca="1" si="63"/>
        <v>-1,33412410937868+3,22086051875063i</v>
      </c>
      <c r="AN134" s="223" t="str">
        <f t="shared" ca="1" si="64"/>
        <v>1,49055723344912+3,15151848388749i</v>
      </c>
      <c r="AO134" s="223" t="str">
        <f t="shared" ca="1" si="65"/>
        <v>3,33611822504816+1,01200039969041i</v>
      </c>
      <c r="AP134" s="223" t="str">
        <f t="shared" ca="1" si="66"/>
        <v>2,99024290346969-1,7922826224458i</v>
      </c>
      <c r="AQ134" s="223" t="str">
        <f t="shared" ca="1" si="67"/>
        <v>0,680130572937426-3,41924728913073i</v>
      </c>
      <c r="AR134" s="223" t="str">
        <f t="shared" ca="1" si="68"/>
        <v>0,680130572937426-3,41924728913073i</v>
      </c>
      <c r="AS134" s="223" t="str">
        <f t="shared" ca="1" si="69"/>
        <v>-3,46944713266825-0,341710716969864i</v>
      </c>
      <c r="AT134" s="223" t="str">
        <f t="shared" ca="1" si="70"/>
        <v>-2,58312923059632+2,3412118653618i</v>
      </c>
      <c r="AU134" s="223" t="str">
        <f t="shared" ca="1" si="71"/>
        <v>-1,46064792816072E-13+3,48623430372544i</v>
      </c>
      <c r="AV134" s="223" t="str">
        <f t="shared" ca="1" si="72"/>
        <v>2,58312923059635+2,34121186536176i</v>
      </c>
      <c r="AW134" s="223" t="str">
        <f t="shared" ca="1" si="73"/>
        <v>3,46944713266825-0,341710716969918i</v>
      </c>
      <c r="AX134" s="223" t="str">
        <f t="shared" ca="1" si="74"/>
        <v>2,07674735002693-2,80016964925844i</v>
      </c>
      <c r="AY134" s="223" t="str">
        <f t="shared" ca="1" si="75"/>
        <v>-0,680130572937482-3,41924728913072i</v>
      </c>
      <c r="AZ134" s="223" t="str">
        <f t="shared" ca="1" si="76"/>
        <v>-2,99024290346971-1,79228262244576i</v>
      </c>
      <c r="BA134" s="223" t="str">
        <f t="shared" ca="1" si="77"/>
        <v>-3,33611822504814+1,01200039969046i</v>
      </c>
      <c r="BB134" s="223" t="str">
        <f t="shared" ca="1" si="78"/>
        <v>-1,49055723344908+3,15151848388751i</v>
      </c>
      <c r="BC134" s="223" t="str">
        <f t="shared" ca="1" si="79"/>
        <v>1,33412410937873+3,22086051875061i</v>
      </c>
      <c r="BD134" s="223" t="str">
        <f t="shared" ca="1" si="80"/>
        <v>3,2824432185101+1,17447696347313i</v>
      </c>
      <c r="BE134" s="223" t="str">
        <f t="shared" ca="1" si="81"/>
        <v>3,0745841649562-1,64339947458693i</v>
      </c>
      <c r="BF134" s="223" t="str">
        <f t="shared" ca="1" si="82"/>
        <v>0,847085838304211-3,38175623057258i</v>
      </c>
      <c r="BG134" s="223" t="str">
        <f t="shared" ca="1" si="83"/>
        <v>-1,93684800448166-2,89869788491444i</v>
      </c>
      <c r="BH134" s="223" t="str">
        <f t="shared" ca="1" si="84"/>
        <v>-3,44850108147863-0,511536813448175i</v>
      </c>
      <c r="BI134" s="223" t="str">
        <f t="shared" ca="1" si="85"/>
        <v>-2,6948955596515+2,21164362930438i</v>
      </c>
      <c r="BJ134" s="223" t="str">
        <f t="shared" ca="1" si="86"/>
        <v>-0,171061409444191+3,48203498182758i</v>
      </c>
      <c r="BK134" s="223" t="str">
        <f t="shared" ca="1" si="87"/>
        <v>2,4651399169695+2,46513991696934i</v>
      </c>
      <c r="BL134" s="223" t="str">
        <f t="shared" ca="1" si="88"/>
        <v>3,48203498182758-0,1710614094441i</v>
      </c>
      <c r="BM134" s="223" t="str">
        <f t="shared" ca="1" si="89"/>
        <v>2,21164362930445-2,69489555965144i</v>
      </c>
      <c r="BN134" s="223" t="str">
        <f t="shared" ca="1" si="90"/>
        <v>-0,511536813448084-3,44850108147864i</v>
      </c>
      <c r="BO134" s="223" t="str">
        <f t="shared" ca="1" si="91"/>
        <v>-2,89869788491439-1,93684800448174i</v>
      </c>
      <c r="BP134" s="223" t="str">
        <f t="shared" ca="1" si="92"/>
        <v>-3,38175623057261+0,8470858383041i</v>
      </c>
      <c r="BQ134" s="223" t="str">
        <f t="shared" ca="1" si="93"/>
        <v>-1,64339947458701+3,07458416495616i</v>
      </c>
      <c r="BR134" s="223" t="str">
        <f t="shared" ca="1" si="94"/>
        <v>1,17447696347304+3,28244321851013i</v>
      </c>
      <c r="BS134" s="223" t="str">
        <f t="shared" ca="1" si="95"/>
        <v>3,2208605187507+1,33412410937849i</v>
      </c>
      <c r="BT134" s="223" t="str">
        <f t="shared" ca="1" si="96"/>
        <v>3,15151848388741-1,49055723344929i</v>
      </c>
      <c r="BU134" s="223" t="str">
        <f t="shared" ca="1" si="97"/>
        <v>1,01200039969021-3,33611822504822i</v>
      </c>
      <c r="BV134" s="223" t="str">
        <f t="shared" ca="1" si="98"/>
        <v>-1,79228262244568-2,99024290346976i</v>
      </c>
      <c r="BW134" s="223" t="str">
        <f t="shared" ca="1" si="99"/>
        <v>-3,4192472891307-0,680130572937569i</v>
      </c>
      <c r="BX134" s="223" t="str">
        <f t="shared" ca="1" si="100"/>
        <v>-2,8001696492585+2,07674735002685i</v>
      </c>
      <c r="BY134" s="223" t="str">
        <f t="shared" ca="1" si="101"/>
        <v>-0,341710716970021+3,46944713266824i</v>
      </c>
      <c r="BZ134" s="223" t="str">
        <f t="shared" ca="1" si="102"/>
        <v>2,3412118653617+2,58312923059641i</v>
      </c>
      <c r="CA134" s="223" t="str">
        <f t="shared" ca="1" si="103"/>
        <v>3,48623430372544-5,4666998721625E-14i</v>
      </c>
      <c r="CB134" s="223" t="str">
        <f t="shared" ca="1" si="104"/>
        <v>2,34121186536162-2,58312923059649i</v>
      </c>
      <c r="CC134" s="223" t="str">
        <f t="shared" ca="1" si="105"/>
        <v>-0,341710716970105-3,46944713266823i</v>
      </c>
      <c r="CD134" s="223" t="str">
        <f t="shared" ca="1" si="106"/>
        <v>-2,80016964925834-2,07674735002706i</v>
      </c>
      <c r="CE134" s="223" t="str">
        <f t="shared" ca="1" si="107"/>
        <v>-3,41924728913074+0,680130572937339i</v>
      </c>
      <c r="CF134" s="223" t="str">
        <f t="shared" ca="1" si="108"/>
        <v>-1,79228262244588+2,99024290346964i</v>
      </c>
      <c r="CG134" s="223" t="str">
        <f t="shared" ca="1" si="109"/>
        <v>1,01200039969031+3,33611822504818i</v>
      </c>
      <c r="CH134" s="223" t="str">
        <f t="shared" ca="1" si="110"/>
        <v>3,15151848388745+1,49055723344922i</v>
      </c>
      <c r="CI134" s="223" t="str">
        <f t="shared" ca="1" si="111"/>
        <v>3,22086051875066-1,33412410937859i</v>
      </c>
      <c r="CJ134" s="223" t="str">
        <f t="shared" ca="1" si="112"/>
        <v>1,17447696347294-3,28244321851017i</v>
      </c>
      <c r="CK134" s="223" t="str">
        <f t="shared" ca="1" si="113"/>
        <v>-1,64339947458711-3,07458416495611i</v>
      </c>
      <c r="CL134" s="223" t="str">
        <f t="shared" ca="1" si="114"/>
        <v>-3,38175623057263-0,847085838304016i</v>
      </c>
      <c r="CM134" s="223" t="str">
        <f t="shared" ca="1" si="115"/>
        <v>-2,89869788491453+1,93684800448152i</v>
      </c>
      <c r="CN134" s="223" t="str">
        <f t="shared" ca="1" si="116"/>
        <v>-0,511536813448321+3,44850108147861i</v>
      </c>
      <c r="CO134" s="223" t="str">
        <f t="shared" ca="1" si="117"/>
        <v>2,21164362930425+2,69489555965161i</v>
      </c>
      <c r="CP134" s="223" t="str">
        <f t="shared" ca="1" si="118"/>
        <v>3,48203498182757+0,171061409444337i</v>
      </c>
      <c r="CQ134" s="223" t="str">
        <f t="shared" ca="1" si="119"/>
        <v>2,46513991696943-2,46513991696942i</v>
      </c>
      <c r="CR134" s="223" t="str">
        <f t="shared" ca="1" si="120"/>
        <v>-0,171061409444276-3,48203498182757i</v>
      </c>
      <c r="CS134" s="223" t="str">
        <f t="shared" ca="1" si="121"/>
        <v>-2,69489555965157-2,2116436293043i</v>
      </c>
      <c r="CT134" s="223" t="str">
        <f t="shared" ca="1" si="122"/>
        <v>-3,44850108147861+0,511536813448308i</v>
      </c>
      <c r="CU134" s="223" t="str">
        <f t="shared" ca="1" si="123"/>
        <v>-1,93684800448157+2,8986978849145i</v>
      </c>
      <c r="CV134" s="223" t="str">
        <f t="shared" ca="1" si="124"/>
        <v>0,847085838303981+3,38175623057264i</v>
      </c>
      <c r="CW134" s="223" t="str">
        <f t="shared" ca="1" si="125"/>
        <v>3,07458416495607+1,64339947458716i</v>
      </c>
      <c r="CX134" s="223" t="str">
        <f t="shared" ca="1" si="126"/>
        <v>3,28244321851018-1,1744769634729i</v>
      </c>
      <c r="CY134" s="223" t="str">
        <f t="shared" ca="1" si="127"/>
        <v>1,3341241093786-3,22086051875066i</v>
      </c>
      <c r="CZ134" s="223" t="str">
        <f t="shared" ca="1" si="128"/>
        <v>-1,49055723344916-3,15151848388747i</v>
      </c>
      <c r="DA134" s="223" t="str">
        <f t="shared" ca="1" si="129"/>
        <v>-3,33611822504817-1,01200039969035i</v>
      </c>
      <c r="DB134" s="223" t="str">
        <f t="shared" ca="1" si="130"/>
        <v>-2,99024290346967+1,79228262244583i</v>
      </c>
      <c r="DC134" s="223" t="str">
        <f t="shared" ca="1" si="131"/>
        <v>-0,680130572937374+3,41924728913074i</v>
      </c>
      <c r="DD134" s="223" t="str">
        <f t="shared" ca="1" si="132"/>
        <v>2,07674735002675+2,80016964925857i</v>
      </c>
      <c r="DE134" s="223" t="str">
        <f t="shared" ca="1" si="133"/>
        <v>3,46944713266825+0,341710716969821i</v>
      </c>
      <c r="DF134" s="223" t="str">
        <f t="shared" ca="1" si="134"/>
        <v>2,58312923059651-2,34121186536159i</v>
      </c>
      <c r="DG134" s="223" t="str">
        <f t="shared" ca="1" si="135"/>
        <v>1,16168978691145E-13-3,48623430372544i</v>
      </c>
      <c r="DH134" s="223" t="str">
        <f t="shared" ca="1" si="136"/>
        <v>-2,58312923059639-2,34121186536172i</v>
      </c>
      <c r="DI134" s="223" t="str">
        <f t="shared" ca="1" si="137"/>
        <v>-3,46944713266824+0,341710716969985i</v>
      </c>
      <c r="DJ134" s="223" t="str">
        <f t="shared" ca="1" si="138"/>
        <v>-2,0767473500269+2,80016964925846i</v>
      </c>
      <c r="DK134" s="223" t="str">
        <f t="shared" ca="1" si="139"/>
        <v>0,680130572937534+3,41924728913071i</v>
      </c>
      <c r="DL134" s="223" t="str">
        <f t="shared" ca="1" si="140"/>
        <v>2,99024290346973+1,79228262244573i</v>
      </c>
      <c r="DM134" s="223" t="str">
        <f t="shared" ca="1" si="141"/>
        <v>3,33611822504813-1,0120003996905i</v>
      </c>
      <c r="DN134" s="223" t="str">
        <f t="shared" ca="1" si="142"/>
        <v>1,49055723344932-3,15151848388739i</v>
      </c>
      <c r="DO134" s="223" t="str">
        <f t="shared" ca="1" si="143"/>
        <v>-1,33412410937844-3,22086051875073i</v>
      </c>
      <c r="DP134" s="223" t="str">
        <f t="shared" ca="1" si="144"/>
        <v>-3,28244321851012-1,17447696347308i</v>
      </c>
      <c r="DQ134" s="223" t="str">
        <f t="shared" ca="1" si="145"/>
        <v>-3,07458416495619+1,64339947458695i</v>
      </c>
      <c r="DR134" s="223" t="str">
        <f t="shared" ca="1" si="146"/>
        <v>-0,847085838304159+3,38175623057259i</v>
      </c>
      <c r="DS134" s="223" t="str">
        <f t="shared" ca="1" si="147"/>
        <v>1,9368480044817+2,8986978849144i</v>
      </c>
      <c r="DT134" s="223" t="str">
        <f t="shared" ca="1" si="148"/>
        <v>3,44850108147864+0,511536813448147i</v>
      </c>
      <c r="DU134" s="223" t="str">
        <f t="shared" ca="1" si="149"/>
        <v>2,69489555965146-2,21164362930442i</v>
      </c>
      <c r="DV134" s="223" t="str">
        <f t="shared" ca="1" si="150"/>
        <v>0,171061409444112-3,48203498182758i</v>
      </c>
      <c r="DW134" s="223" t="str">
        <f t="shared" ca="1" si="151"/>
        <v>-2,4651399169693-2,46513991696954i</v>
      </c>
      <c r="DX134" s="223" t="str">
        <f t="shared" ca="1" si="152"/>
        <v>-3,48203498182758+0,171061409444154i</v>
      </c>
      <c r="DY134" s="223" t="str">
        <f t="shared" ca="1" si="153"/>
        <v>-2,21164362930443+2,69489555965146i</v>
      </c>
      <c r="DZ134" s="223" t="str">
        <f t="shared" ca="1" si="154"/>
        <v>0,51153681344814+3,44850108147864i</v>
      </c>
      <c r="EA134" s="223" t="str">
        <f t="shared" ca="1" si="155"/>
        <v>2,89869788491443+1,93684800448167i</v>
      </c>
      <c r="EB134" s="223" t="str">
        <f t="shared" ca="1" si="156"/>
        <v>3,38175623057259-0,847085838304152i</v>
      </c>
      <c r="EC134" s="223" t="str">
        <f t="shared" ca="1" si="157"/>
        <v>1,64339947458696-3,07458416495618i</v>
      </c>
      <c r="ED134" s="223" t="str">
        <f t="shared" ca="1" si="158"/>
        <v>-1,17447696347307-3,28244321851012i</v>
      </c>
      <c r="EE134" s="223" t="str">
        <f t="shared" ca="1" si="159"/>
        <v>-3,22086051875112-1,33412410937748i</v>
      </c>
      <c r="EF134" s="223" t="str">
        <f t="shared" ca="1" si="160"/>
        <v>-3,15151848388814+1,49055723344775i</v>
      </c>
      <c r="EG134" s="223" t="str">
        <f t="shared" ca="1" si="161"/>
        <v>-1,01200039969117+3,33611822504792i</v>
      </c>
      <c r="EH134" s="223" t="str">
        <f t="shared" ca="1" si="162"/>
        <v>1,79228262244572+2,99024290346973i</v>
      </c>
      <c r="EI134" s="223" t="str">
        <f t="shared" ca="1" si="163"/>
        <v>3,41924728913085+0,680130572936813i</v>
      </c>
      <c r="EJ134" s="223" t="str">
        <f t="shared" ca="1" si="164"/>
        <v>2,80016964925764-2,07674735002801i</v>
      </c>
      <c r="EK134" s="223" t="str">
        <f t="shared" ca="1" si="165"/>
        <v>0,341710716971323-3,46944713266811i</v>
      </c>
      <c r="EL134" s="223" t="str">
        <f t="shared" ca="1" si="166"/>
        <v>-2,3412118653612-2,58312923059686i</v>
      </c>
      <c r="EM134" s="223" t="str">
        <f t="shared" ca="1" si="167"/>
        <v>-3,48623430372544+1,0933399744325E-13i</v>
      </c>
      <c r="EN134" s="223"/>
      <c r="EO134" s="223"/>
      <c r="EP134" s="223"/>
    </row>
    <row r="135" spans="1:146" ht="15.75" thickBot="1">
      <c r="A135" s="257">
        <f t="shared" si="168"/>
        <v>6.8359375000000028E-4</v>
      </c>
      <c r="B135" s="256">
        <v>35</v>
      </c>
      <c r="C135" s="230">
        <f t="shared" si="169"/>
        <v>7000</v>
      </c>
      <c r="D135" s="229">
        <f t="shared" si="170"/>
        <v>43982.297150257102</v>
      </c>
      <c r="E135" s="229" t="str">
        <f t="shared" si="171"/>
        <v>43982.2971502571i</v>
      </c>
      <c r="F135" s="229" t="str">
        <f t="shared" si="177"/>
        <v>-6,75685889518092E-31+4,80083628880616E-29i</v>
      </c>
      <c r="G135" s="229" t="str">
        <f t="shared" si="178"/>
        <v>-2,02757502035417+0,946201676185876i</v>
      </c>
      <c r="H135" s="229" t="str">
        <f t="shared" si="179"/>
        <v>1,00000000027675E-13-7,10513138803066E-12i</v>
      </c>
      <c r="I135" s="229" t="str">
        <f t="shared" si="174"/>
        <v>-1,00000000027675E-13+7,10513138803066E-12i</v>
      </c>
      <c r="J135" s="255" t="str">
        <f ca="1">IMPRODUCT(1/N_FFT2,AX100)</f>
        <v>0,0672674426498684+0,000977235476237027i</v>
      </c>
      <c r="K135" s="254" t="str">
        <f t="shared" ca="1" si="175"/>
        <v>-1,36701307225573E-14+4,77846294616482E-13i</v>
      </c>
      <c r="N135" s="246">
        <f t="shared" ca="1" si="176"/>
        <v>4.5141242914035331</v>
      </c>
      <c r="O135" s="223">
        <f t="shared" ca="1" si="39"/>
        <v>-3.4858757085964673</v>
      </c>
      <c r="P135" s="223" t="str">
        <f t="shared" ca="1" si="40"/>
        <v>-2,27687934676747+2,6395359243713i</v>
      </c>
      <c r="Q135" s="223" t="str">
        <f t="shared" ca="1" si="41"/>
        <v>0,511484196614788+3,44814636760046i</v>
      </c>
      <c r="R135" s="223" t="str">
        <f t="shared" ca="1" si="42"/>
        <v>2,94505452042508+1,86493520732135i</v>
      </c>
      <c r="S135" s="223" t="str">
        <f t="shared" ca="1" si="43"/>
        <v>3,33577507090505-1,01189630501911i</v>
      </c>
      <c r="T135" s="223" t="str">
        <f t="shared" ca="1" si="44"/>
        <v>1,41262085260973-3,18682157996884i</v>
      </c>
      <c r="U135" s="223" t="str">
        <f t="shared" ca="1" si="45"/>
        <v>-1,4904039142753-3,15119431773031i</v>
      </c>
      <c r="V135" s="223" t="str">
        <f t="shared" ca="1" si="46"/>
        <v>-3,35960357628299-0,929727522454542i</v>
      </c>
      <c r="W135" s="223" t="str">
        <f t="shared" ca="1" si="47"/>
        <v>-2,89839972396157+1,9366487797023i</v>
      </c>
      <c r="X135" s="223" t="str">
        <f t="shared" ca="1" si="48"/>
        <v>-0,426708399149846+3,45966030093677i</v>
      </c>
      <c r="Y135" s="223" t="str">
        <f t="shared" ca="1" si="49"/>
        <v>2,34097104759165+2,58286352913207i</v>
      </c>
      <c r="Z135" s="223" t="str">
        <f t="shared" ca="1" si="50"/>
        <v>3,48482582800568-0,0855476723671361i</v>
      </c>
      <c r="AA135" s="223" t="str">
        <f t="shared" ca="1" si="51"/>
        <v>2,21141613896281-2,69461836186829i</v>
      </c>
      <c r="AB135" s="223" t="str">
        <f t="shared" ca="1" si="52"/>
        <v>-0,595951895125416-3,43455539982679i</v>
      </c>
      <c r="AC135" s="223" t="str">
        <f t="shared" ca="1" si="53"/>
        <v>-2,98993532616811-1,79209826770602i</v>
      </c>
      <c r="AD135" s="223" t="str">
        <f t="shared" ca="1" si="54"/>
        <v>-3,30993721935705+1,0934555590868i</v>
      </c>
      <c r="AE135" s="223" t="str">
        <f t="shared" ca="1" si="55"/>
        <v>-1,33398688096393+3,22052922005049i</v>
      </c>
      <c r="AF135" s="223" t="str">
        <f t="shared" ca="1" si="56"/>
        <v>1,56728921235274+3,11366889386551i</v>
      </c>
      <c r="AG135" s="223" t="str">
        <f t="shared" ca="1" si="57"/>
        <v>3,38140838209028+0,846998706795066i</v>
      </c>
      <c r="AH135" s="223" t="str">
        <f t="shared" ca="1" si="58"/>
        <v>2,84999903988253-2,00719578727427i</v>
      </c>
      <c r="AI135" s="223" t="str">
        <f t="shared" ca="1" si="59"/>
        <v>0,34167556850084-3,46909026427283i</v>
      </c>
      <c r="AJ135" s="223" t="str">
        <f t="shared" ca="1" si="60"/>
        <v>-2,40365263499122-2,52463531348246i</v>
      </c>
      <c r="AK135" s="223" t="str">
        <f t="shared" ca="1" si="61"/>
        <v>-3,48167681864214+0,171043814015272i</v>
      </c>
      <c r="AL135" s="223" t="str">
        <f t="shared" ca="1" si="62"/>
        <v>-2,14462085676606+2,74807766202248i</v>
      </c>
      <c r="AM135" s="223" t="str">
        <f t="shared" ca="1" si="63"/>
        <v>0,680060614498224+3,41889558430661i</v>
      </c>
      <c r="AN135" s="223" t="str">
        <f t="shared" ca="1" si="64"/>
        <v>3,03301510667169+1,71818183510485i</v>
      </c>
      <c r="AO135" s="223" t="str">
        <f t="shared" ca="1" si="65"/>
        <v>3,2821055853947-1,17435615641245i</v>
      </c>
      <c r="AP135" s="223" t="str">
        <f t="shared" ca="1" si="66"/>
        <v>1,25454936550174-3,25229693375345i</v>
      </c>
      <c r="AQ135" s="223" t="str">
        <f t="shared" ca="1" si="67"/>
        <v>-1,64323043401353-3,07426791228654i</v>
      </c>
      <c r="AR135" s="223" t="str">
        <f t="shared" ca="1" si="68"/>
        <v>-1,64323043401353-3,07426791228654i</v>
      </c>
      <c r="AS135" s="223" t="str">
        <f t="shared" ca="1" si="69"/>
        <v>-2,79988162295006+2,07653373515806i</v>
      </c>
      <c r="AT135" s="223" t="str">
        <f t="shared" ca="1" si="70"/>
        <v>-0,256436925265691+3,47643057735132i</v>
      </c>
      <c r="AU135" s="223" t="str">
        <f t="shared" ca="1" si="71"/>
        <v>2,46488635192205+2,464886351922i</v>
      </c>
      <c r="AV135" s="223" t="str">
        <f t="shared" ca="1" si="72"/>
        <v>3,47643057735134-0,256436925265406i</v>
      </c>
      <c r="AW135" s="223" t="str">
        <f t="shared" ca="1" si="73"/>
        <v>2,07653373515801-2,79988162295009i</v>
      </c>
      <c r="AX135" s="223" t="str">
        <f t="shared" ca="1" si="74"/>
        <v>-0,763759690786299-3,40117635392712i</v>
      </c>
      <c r="AY135" s="223" t="str">
        <f t="shared" ca="1" si="75"/>
        <v>-3,07426791228657-1,64323043401347i</v>
      </c>
      <c r="AZ135" s="223" t="str">
        <f t="shared" ca="1" si="76"/>
        <v>-3,25229693375343+1,25454936550179i</v>
      </c>
      <c r="BA135" s="223" t="str">
        <f t="shared" ca="1" si="77"/>
        <v>-1,1743561564127+3,28210558539461i</v>
      </c>
      <c r="BB135" s="223" t="str">
        <f t="shared" ca="1" si="78"/>
        <v>1,71818183510491+3,03301510667165i</v>
      </c>
      <c r="BC135" s="223" t="str">
        <f t="shared" ca="1" si="79"/>
        <v>3,41889558430662+0,680060614498154i</v>
      </c>
      <c r="BD135" s="223" t="str">
        <f t="shared" ca="1" si="80"/>
        <v>2,74807766202243-2,14462085676612i</v>
      </c>
      <c r="BE135" s="223" t="str">
        <f t="shared" ca="1" si="81"/>
        <v>0,171043814015199-3,48167681864214i</v>
      </c>
      <c r="BF135" s="223" t="str">
        <f t="shared" ca="1" si="82"/>
        <v>-2,52463531348228-2,40365263499142i</v>
      </c>
      <c r="BG135" s="223" t="str">
        <f t="shared" ca="1" si="83"/>
        <v>-3,46909026427283+0,341675568500912i</v>
      </c>
      <c r="BH135" s="223" t="str">
        <f t="shared" ca="1" si="84"/>
        <v>-2,00719578727421+2,84999903988257i</v>
      </c>
      <c r="BI135" s="223" t="str">
        <f t="shared" ca="1" si="85"/>
        <v>0,846998706795132+3,38140838209026i</v>
      </c>
      <c r="BJ135" s="223" t="str">
        <f t="shared" ca="1" si="86"/>
        <v>3,11366889386554+1,56728921235268i</v>
      </c>
      <c r="BK135" s="223" t="str">
        <f t="shared" ca="1" si="87"/>
        <v>3,2205292200506-1,33398688096367i</v>
      </c>
      <c r="BL135" s="223" t="str">
        <f t="shared" ca="1" si="88"/>
        <v>1,09345555908674-3,30993721935707i</v>
      </c>
      <c r="BM135" s="223" t="str">
        <f t="shared" ca="1" si="89"/>
        <v>-1,79209826770607-2,98993532616808i</v>
      </c>
      <c r="BN135" s="223" t="str">
        <f t="shared" ca="1" si="90"/>
        <v>-3,4345553998268-0,59595189512535i</v>
      </c>
      <c r="BO135" s="223" t="str">
        <f t="shared" ca="1" si="91"/>
        <v>-2,69461836186824+2,21141613896286i</v>
      </c>
      <c r="BP135" s="223" t="str">
        <f t="shared" ca="1" si="92"/>
        <v>-0,0855476723672428+3,48482582800568i</v>
      </c>
      <c r="BQ135" s="223" t="str">
        <f t="shared" ca="1" si="93"/>
        <v>2,58286352913209+2,34097104759163i</v>
      </c>
      <c r="BR135" s="223" t="str">
        <f t="shared" ca="1" si="94"/>
        <v>3,45966030093675-0,426708399150013i</v>
      </c>
      <c r="BS135" s="223" t="str">
        <f t="shared" ca="1" si="95"/>
        <v>1,93664877970234-2,89839972396155i</v>
      </c>
      <c r="BT135" s="223" t="str">
        <f t="shared" ca="1" si="96"/>
        <v>-0,929727522454636-3,35960357628296i</v>
      </c>
      <c r="BU135" s="223" t="str">
        <f t="shared" ca="1" si="97"/>
        <v>-3,15119431773026-1,4904039142754i</v>
      </c>
      <c r="BV135" s="223" t="str">
        <f t="shared" ca="1" si="98"/>
        <v>-3,18682157996883+1,41262085260975i</v>
      </c>
      <c r="BW135" s="223" t="str">
        <f t="shared" ca="1" si="99"/>
        <v>-1,01189630501925+3,33577507090501i</v>
      </c>
      <c r="BX135" s="223" t="str">
        <f t="shared" ca="1" si="100"/>
        <v>1,86493520732134+2,94505452042508i</v>
      </c>
      <c r="BY135" s="223" t="str">
        <f t="shared" ca="1" si="101"/>
        <v>3,44814636760048+0,511484196614655i</v>
      </c>
      <c r="BZ135" s="223" t="str">
        <f t="shared" ca="1" si="102"/>
        <v>2,63953592437136-2,2768793467674i</v>
      </c>
      <c r="CA135" s="223" t="str">
        <f t="shared" ca="1" si="103"/>
        <v>-6,06399990517266E-14-3,48587570859647i</v>
      </c>
      <c r="CB135" s="223" t="str">
        <f t="shared" ca="1" si="104"/>
        <v>-2,63953592437121-2,27687934676757i</v>
      </c>
      <c r="CC135" s="223" t="str">
        <f t="shared" ca="1" si="105"/>
        <v>-3,44814636760046+0,511484196614777i</v>
      </c>
      <c r="CD135" s="223" t="str">
        <f t="shared" ca="1" si="106"/>
        <v>-1,86493520732124+2,94505452042515i</v>
      </c>
      <c r="CE135" s="223" t="str">
        <f t="shared" ca="1" si="107"/>
        <v>1,01189630501903+3,33577507090507i</v>
      </c>
      <c r="CF135" s="223" t="str">
        <f t="shared" ca="1" si="108"/>
        <v>3,18682157996888+1,41262085260964i</v>
      </c>
      <c r="CG135" s="223" t="str">
        <f t="shared" ca="1" si="109"/>
        <v>3,15119431773036-1,49040391427519i</v>
      </c>
      <c r="CH135" s="223" t="str">
        <f t="shared" ca="1" si="110"/>
        <v>0,929727522454521-3,359603576283i</v>
      </c>
      <c r="CI135" s="223" t="str">
        <f t="shared" ca="1" si="111"/>
        <v>-1,93664877970244-2,89839972396148i</v>
      </c>
      <c r="CJ135" s="223" t="str">
        <f t="shared" ca="1" si="112"/>
        <v>-3,45966030093676-0,426708399149891i</v>
      </c>
      <c r="CK135" s="223" t="str">
        <f t="shared" ca="1" si="113"/>
        <v>-2,58286352913201+2,34097104759172i</v>
      </c>
      <c r="CL135" s="223" t="str">
        <f t="shared" ca="1" si="114"/>
        <v>0,0855476723670173+3,48482582800569i</v>
      </c>
      <c r="CM135" s="223" t="str">
        <f t="shared" ca="1" si="115"/>
        <v>2,69461836186834+2,21141613896275i</v>
      </c>
      <c r="CN135" s="223" t="str">
        <f t="shared" ca="1" si="116"/>
        <v>3,43455539982678-0,595951895125469i</v>
      </c>
      <c r="CO135" s="223" t="str">
        <f t="shared" ca="1" si="117"/>
        <v>1,79209826770595-2,98993532616815i</v>
      </c>
      <c r="CP135" s="223" t="str">
        <f t="shared" ca="1" si="118"/>
        <v>-1,09345555908685-3,30993721935704i</v>
      </c>
      <c r="CQ135" s="223" t="str">
        <f t="shared" ca="1" si="119"/>
        <v>-3,22052922005052-1,33398688096386i</v>
      </c>
      <c r="CR135" s="223" t="str">
        <f t="shared" ca="1" si="120"/>
        <v>-3,11366889386548+1,56728921235278i</v>
      </c>
      <c r="CS135" s="223" t="str">
        <f t="shared" ca="1" si="121"/>
        <v>-0,846998706795327+3,38140838209022i</v>
      </c>
      <c r="CT135" s="223" t="str">
        <f t="shared" ca="1" si="122"/>
        <v>2,00719578727431+2,8499990398825i</v>
      </c>
      <c r="CU135" s="223" t="str">
        <f t="shared" ca="1" si="123"/>
        <v>3,46909026427284+0,341675568500767i</v>
      </c>
      <c r="CV135" s="223" t="str">
        <f t="shared" ca="1" si="124"/>
        <v>2,52463531348243-2,40365263499125i</v>
      </c>
      <c r="CW135" s="223" t="str">
        <f t="shared" ca="1" si="125"/>
        <v>-0,171043814015345-3,48167681864213i</v>
      </c>
      <c r="CX135" s="223" t="str">
        <f t="shared" ca="1" si="126"/>
        <v>-2,74807766202229-2,1446208567663i</v>
      </c>
      <c r="CY135" s="223" t="str">
        <f t="shared" ca="1" si="127"/>
        <v>-3,41889558430659+0,680060614498297i</v>
      </c>
      <c r="CZ135" s="223" t="str">
        <f t="shared" ca="1" si="128"/>
        <v>-1,7181818351048+3,03301510667171i</v>
      </c>
      <c r="DA135" s="223" t="str">
        <f t="shared" ca="1" si="129"/>
        <v>1,17435615641252+3,28210558539468i</v>
      </c>
      <c r="DB135" s="223" t="str">
        <f t="shared" ca="1" si="130"/>
        <v>3,25229693375347+1,25454936550169i</v>
      </c>
      <c r="DC135" s="223" t="str">
        <f t="shared" ca="1" si="131"/>
        <v>3,07426791228667-1,64323043401328i</v>
      </c>
      <c r="DD135" s="223" t="str">
        <f t="shared" ca="1" si="132"/>
        <v>0,76375969078619-3,40117635392714i</v>
      </c>
      <c r="DE135" s="223" t="str">
        <f t="shared" ca="1" si="133"/>
        <v>-2,07653373515812-2,79988162295001i</v>
      </c>
      <c r="DF135" s="223" t="str">
        <f t="shared" ca="1" si="134"/>
        <v>-3,47643057735132-0,256436925265643i</v>
      </c>
      <c r="DG135" s="223" t="str">
        <f t="shared" ca="1" si="135"/>
        <v>-2,46488635192195+2,46488635192209i</v>
      </c>
      <c r="DH135" s="223" t="str">
        <f t="shared" ca="1" si="136"/>
        <v>0,256436925265454+3,47643057735133i</v>
      </c>
      <c r="DI135" s="223" t="str">
        <f t="shared" ca="1" si="137"/>
        <v>2,79988162295014+2,07653373515795i</v>
      </c>
      <c r="DJ135" s="223" t="str">
        <f t="shared" ca="1" si="138"/>
        <v>3,4011763539271-0,763759690786344i</v>
      </c>
      <c r="DK135" s="223" t="str">
        <f t="shared" ca="1" si="139"/>
        <v>1,64323043401341-3,0742679122866i</v>
      </c>
      <c r="DL135" s="223" t="str">
        <f t="shared" ca="1" si="140"/>
        <v>-1,25454936550184-3,25229693375341i</v>
      </c>
      <c r="DM135" s="223" t="str">
        <f t="shared" ca="1" si="141"/>
        <v>-3,28210558539463-1,17435615641265i</v>
      </c>
      <c r="DN135" s="223" t="str">
        <f t="shared" ca="1" si="142"/>
        <v>-3,03301510667163+1,71818183510494i</v>
      </c>
      <c r="DO135" s="223" t="str">
        <f t="shared" ca="1" si="143"/>
        <v>-0,680060614498433+3,41889558430657i</v>
      </c>
      <c r="DP135" s="223" t="str">
        <f t="shared" ca="1" si="144"/>
        <v>2,14462085676615+2,74807766202241i</v>
      </c>
      <c r="DQ135" s="223" t="str">
        <f t="shared" ca="1" si="145"/>
        <v>3,48167681864214+0,171043814015139i</v>
      </c>
      <c r="DR135" s="223" t="str">
        <f t="shared" ca="1" si="146"/>
        <v>2,40365263499139-2,5246353134823i</v>
      </c>
      <c r="DS135" s="223" t="str">
        <f t="shared" ca="1" si="147"/>
        <v>-0,341675568500973-3,46909026427282i</v>
      </c>
      <c r="DT135" s="223" t="str">
        <f t="shared" ca="1" si="148"/>
        <v>-2,84999903988239-2,00719578727447i</v>
      </c>
      <c r="DU135" s="223" t="str">
        <f t="shared" ca="1" si="149"/>
        <v>-3,38140838209025+0,846998706795191i</v>
      </c>
      <c r="DV135" s="223" t="str">
        <f t="shared" ca="1" si="150"/>
        <v>-1,56728921235264+3,11366889386556i</v>
      </c>
      <c r="DW135" s="223" t="str">
        <f t="shared" ca="1" si="151"/>
        <v>1,33398688096373+3,22052922005058i</v>
      </c>
      <c r="DX135" s="223" t="str">
        <f t="shared" ca="1" si="152"/>
        <v>3,30993721935708+1,0934555590867i</v>
      </c>
      <c r="DY135" s="223" t="str">
        <f t="shared" ca="1" si="153"/>
        <v>2,98993532616823-1,79209826770583i</v>
      </c>
      <c r="DZ135" s="223" t="str">
        <f t="shared" ca="1" si="154"/>
        <v>0,595951895125266-3,43455539982681i</v>
      </c>
      <c r="EA135" s="223" t="str">
        <f t="shared" ca="1" si="155"/>
        <v>-2,21141613896291-2,69461836186821i</v>
      </c>
      <c r="EB135" s="223" t="str">
        <f t="shared" ca="1" si="156"/>
        <v>-3,48482582800566-0,0855476723679002i</v>
      </c>
      <c r="EC135" s="223" t="str">
        <f t="shared" ca="1" si="157"/>
        <v>-2,3409710475921+2,58286352913167i</v>
      </c>
      <c r="ED135" s="223" t="str">
        <f t="shared" ca="1" si="158"/>
        <v>0,426708399149362+3,45966030093683i</v>
      </c>
      <c r="EE135" s="223" t="str">
        <f t="shared" ca="1" si="159"/>
        <v>2,89839972396139+1,93664877970257i</v>
      </c>
      <c r="EF135" s="223" t="str">
        <f t="shared" ca="1" si="160"/>
        <v>3,35960357628303-0,929727522454385i</v>
      </c>
      <c r="EG135" s="223" t="str">
        <f t="shared" ca="1" si="161"/>
        <v>1,49040391427534-3,15119431773029i</v>
      </c>
      <c r="EH135" s="223" t="str">
        <f t="shared" ca="1" si="162"/>
        <v>-1,41262085260983-3,18682157996879i</v>
      </c>
      <c r="EI135" s="223" t="str">
        <f t="shared" ca="1" si="163"/>
        <v>-3,33577507090513-1,01189630501886i</v>
      </c>
      <c r="EJ135" s="223" t="str">
        <f t="shared" ca="1" si="164"/>
        <v>-2,94505452042485+1,86493520732171i</v>
      </c>
      <c r="EK135" s="223" t="str">
        <f t="shared" ca="1" si="165"/>
        <v>-0,511484196614254+3,44814636760054i</v>
      </c>
      <c r="EL135" s="223" t="str">
        <f t="shared" ca="1" si="166"/>
        <v>2,27687934676799+2,63953592437085i</v>
      </c>
      <c r="EM135" s="223" t="str">
        <f t="shared" ca="1" si="167"/>
        <v>3,48587570859647-8,14801823605079E-13i</v>
      </c>
      <c r="EN135" s="223"/>
      <c r="EO135" s="223"/>
      <c r="EP135" s="223"/>
    </row>
    <row r="136" spans="1:146" ht="15.75" thickBot="1">
      <c r="A136" s="257">
        <f t="shared" si="168"/>
        <v>7.031250000000003E-4</v>
      </c>
      <c r="B136" s="256">
        <v>36</v>
      </c>
      <c r="C136" s="230">
        <f t="shared" si="169"/>
        <v>7200</v>
      </c>
      <c r="D136" s="229">
        <f t="shared" si="170"/>
        <v>45238.93421169302</v>
      </c>
      <c r="E136" s="229" t="str">
        <f t="shared" si="171"/>
        <v>45238.934211693i</v>
      </c>
      <c r="F136" s="229" t="str">
        <f t="shared" si="177"/>
        <v>-6,3866997143766E-28+4,41177674525308E-26i</v>
      </c>
      <c r="G136" s="229" t="str">
        <f t="shared" si="178"/>
        <v>-2,00677487273773+0,963251939125411i</v>
      </c>
      <c r="H136" s="229" t="str">
        <f t="shared" si="179"/>
        <v>1,0000000026158E-12-6,90776662724865E-11i</v>
      </c>
      <c r="I136" s="229" t="str">
        <f t="shared" si="174"/>
        <v>-1,0000000026158E-12+6,90776662724865E-11i</v>
      </c>
      <c r="J136" s="255" t="str">
        <f ca="1">IMPRODUCT(1/N_FFT2,AY100)</f>
        <v>0,0155912145682245-0,0000395440509677254i</v>
      </c>
      <c r="K136" s="254" t="str">
        <f t="shared" ca="1" si="175"/>
        <v>-1,28596038531973E-14+1,07704426077761E-12i</v>
      </c>
      <c r="N136" s="246">
        <f t="shared" ca="1" si="176"/>
        <v>4.5145120825234812</v>
      </c>
      <c r="O136" s="223">
        <f t="shared" ca="1" si="39"/>
        <v>-3.4854879174765192</v>
      </c>
      <c r="P136" s="223" t="str">
        <f t="shared" ca="1" si="40"/>
        <v>-2,21117012688064+2,69431859527887i</v>
      </c>
      <c r="Q136" s="223" t="str">
        <f t="shared" ca="1" si="41"/>
        <v>0,679984960203821+3,41851524448428i</v>
      </c>
      <c r="R136" s="223" t="str">
        <f t="shared" ca="1" si="42"/>
        <v>3,07392591105181+1,64304763054487i</v>
      </c>
      <c r="S136" s="223" t="str">
        <f t="shared" ca="1" si="43"/>
        <v>3,22017094777194-1,33383847972697i</v>
      </c>
      <c r="T136" s="223" t="str">
        <f t="shared" ca="1" si="44"/>
        <v>1,01178373519899-3,33540397794054i</v>
      </c>
      <c r="U136" s="223" t="str">
        <f t="shared" ca="1" si="45"/>
        <v>-1,93643333449945-2,8980772874294i</v>
      </c>
      <c r="V136" s="223" t="str">
        <f t="shared" ca="1" si="46"/>
        <v>-3,46870434047311-0,341637558324268i</v>
      </c>
      <c r="W136" s="223" t="str">
        <f t="shared" ca="1" si="47"/>
        <v>-2,46461214219144+2,46461214219141i</v>
      </c>
      <c r="X136" s="223" t="str">
        <f t="shared" ca="1" si="48"/>
        <v>0,341637558324269+3,46870434047311i</v>
      </c>
      <c r="Y136" s="223" t="str">
        <f t="shared" ca="1" si="49"/>
        <v>2,8980772874294+1,93643333449945i</v>
      </c>
      <c r="Z136" s="223" t="str">
        <f t="shared" ca="1" si="50"/>
        <v>3,33540397794054-1,01178373519899i</v>
      </c>
      <c r="AA136" s="223" t="str">
        <f t="shared" ca="1" si="51"/>
        <v>1,33383847972681-3,22017094777201i</v>
      </c>
      <c r="AB136" s="223" t="str">
        <f t="shared" ca="1" si="52"/>
        <v>-1,64304763054493-3,07392591105177i</v>
      </c>
      <c r="AC136" s="223" t="str">
        <f t="shared" ca="1" si="53"/>
        <v>-3,41851524448427-0,679984960203856i</v>
      </c>
      <c r="AD136" s="223" t="str">
        <f t="shared" ca="1" si="54"/>
        <v>-2,69431859527895+2,21117012688053i</v>
      </c>
      <c r="AE136" s="223" t="str">
        <f t="shared" ca="1" si="55"/>
        <v>1,03333387053043E-13+3,48548791747652i</v>
      </c>
      <c r="AF136" s="223" t="str">
        <f t="shared" ca="1" si="56"/>
        <v>2,69431859527887+2,21117012688063i</v>
      </c>
      <c r="AG136" s="223" t="str">
        <f t="shared" ca="1" si="57"/>
        <v>3,4185152444843-0,679984960203723i</v>
      </c>
      <c r="AH136" s="223" t="str">
        <f t="shared" ca="1" si="58"/>
        <v>1,64304763054475-3,07392591105188i</v>
      </c>
      <c r="AI136" s="223" t="str">
        <f t="shared" ca="1" si="59"/>
        <v>-1,33383847972701-3,22017094777192i</v>
      </c>
      <c r="AJ136" s="223" t="str">
        <f t="shared" ca="1" si="60"/>
        <v>-3,33540397794052-1,01178373519906i</v>
      </c>
      <c r="AK136" s="223" t="str">
        <f t="shared" ca="1" si="61"/>
        <v>-2,89807728742949+1,9364333344993i</v>
      </c>
      <c r="AL136" s="223" t="str">
        <f t="shared" ca="1" si="62"/>
        <v>-0,341637558324193+3,46870434047312i</v>
      </c>
      <c r="AM136" s="223" t="str">
        <f t="shared" ca="1" si="63"/>
        <v>2,46461214219141+2,46461214219144i</v>
      </c>
      <c r="AN136" s="223" t="str">
        <f t="shared" ca="1" si="64"/>
        <v>3,46870434047313-0,341637558324169i</v>
      </c>
      <c r="AO136" s="223" t="str">
        <f t="shared" ca="1" si="65"/>
        <v>1,93643333449933-2,89807728742948i</v>
      </c>
      <c r="AP136" s="223" t="str">
        <f t="shared" ca="1" si="66"/>
        <v>-1,01178373519902-3,33540397794053i</v>
      </c>
      <c r="AQ136" s="223" t="str">
        <f t="shared" ca="1" si="67"/>
        <v>-3,22017094777192-1,33383847972703i</v>
      </c>
      <c r="AR136" s="223" t="str">
        <f t="shared" ca="1" si="68"/>
        <v>-3,22017094777192-1,33383847972703i</v>
      </c>
      <c r="AS136" s="223" t="str">
        <f t="shared" ca="1" si="69"/>
        <v>-0,679984960203751+3,41851524448429i</v>
      </c>
      <c r="AT136" s="223" t="str">
        <f t="shared" ca="1" si="70"/>
        <v>2,21117012688061+2,69431859527889i</v>
      </c>
      <c r="AU136" s="223" t="str">
        <f t="shared" ca="1" si="71"/>
        <v>3,48548791747652+1,40055562741869E-13i</v>
      </c>
      <c r="AV136" s="223" t="str">
        <f t="shared" ca="1" si="72"/>
        <v>2,21117012688055-2,69431859527894i</v>
      </c>
      <c r="AW136" s="223" t="str">
        <f t="shared" ca="1" si="73"/>
        <v>-0,679984960203831-3,41851524448428i</v>
      </c>
      <c r="AX136" s="223" t="str">
        <f t="shared" ca="1" si="74"/>
        <v>-3,07392591105176-1,64304763054496i</v>
      </c>
      <c r="AY136" s="223" t="str">
        <f t="shared" ca="1" si="75"/>
        <v>-3,22017094777189+1,3338384797271i</v>
      </c>
      <c r="AZ136" s="223" t="str">
        <f t="shared" ca="1" si="76"/>
        <v>-1,01178373519896+3,33540397794055i</v>
      </c>
      <c r="BA136" s="223" t="str">
        <f t="shared" ca="1" si="77"/>
        <v>1,93643333449939+2,89807728742944i</v>
      </c>
      <c r="BB136" s="223" t="str">
        <f t="shared" ca="1" si="78"/>
        <v>3,4687043404731+0,341637558324435i</v>
      </c>
      <c r="BC136" s="223" t="str">
        <f t="shared" ca="1" si="79"/>
        <v>2,46461214219136-2,46461214219149i</v>
      </c>
      <c r="BD136" s="223" t="str">
        <f t="shared" ca="1" si="80"/>
        <v>-0,341637558324284-3,46870434047311i</v>
      </c>
      <c r="BE136" s="223" t="str">
        <f t="shared" ca="1" si="81"/>
        <v>-2,89807728742934-1,93643333449954i</v>
      </c>
      <c r="BF136" s="223" t="str">
        <f t="shared" ca="1" si="82"/>
        <v>-3,3354039779405+1,01178373519912i</v>
      </c>
      <c r="BG136" s="223" t="str">
        <f t="shared" ca="1" si="83"/>
        <v>-1,33383847972694+3,22017094777196i</v>
      </c>
      <c r="BH136" s="223" t="str">
        <f t="shared" ca="1" si="84"/>
        <v>1,64304763054482+3,07392591105184i</v>
      </c>
      <c r="BI136" s="223" t="str">
        <f t="shared" ca="1" si="85"/>
        <v>3,41851524448425+0,679984960203978i</v>
      </c>
      <c r="BJ136" s="223" t="str">
        <f t="shared" ca="1" si="86"/>
        <v>2,69431859527883-2,21117012688068i</v>
      </c>
      <c r="BK136" s="223" t="str">
        <f t="shared" ca="1" si="87"/>
        <v>3,67221756888255E-14-3,48548791747652i</v>
      </c>
      <c r="BL136" s="223" t="str">
        <f t="shared" ca="1" si="88"/>
        <v>-2,69431859527878-2,21117012688074i</v>
      </c>
      <c r="BM136" s="223" t="str">
        <f t="shared" ca="1" si="89"/>
        <v>-3,41851524448426+0,679984960203933i</v>
      </c>
      <c r="BN136" s="223" t="str">
        <f t="shared" ca="1" si="90"/>
        <v>-1,64304763054486+3,07392591105181i</v>
      </c>
      <c r="BO136" s="223" t="str">
        <f t="shared" ca="1" si="91"/>
        <v>1,33383847972689+3,22017094777197i</v>
      </c>
      <c r="BP136" s="223" t="str">
        <f t="shared" ca="1" si="92"/>
        <v>3,33540397794058+1,01178373519886i</v>
      </c>
      <c r="BQ136" s="223" t="str">
        <f t="shared" ca="1" si="93"/>
        <v>2,89807728742938-1,93643333449948i</v>
      </c>
      <c r="BR136" s="223" t="str">
        <f t="shared" ca="1" si="94"/>
        <v>0,341637558324332-3,46870434047311i</v>
      </c>
      <c r="BS136" s="223" t="str">
        <f t="shared" ca="1" si="95"/>
        <v>-2,46461214219132-2,46461214219153i</v>
      </c>
      <c r="BT136" s="223" t="str">
        <f t="shared" ca="1" si="96"/>
        <v>-3,4687043404731+0,341637558324387i</v>
      </c>
      <c r="BU136" s="223" t="str">
        <f t="shared" ca="1" si="97"/>
        <v>-1,93643333449945+2,8980772874294i</v>
      </c>
      <c r="BV136" s="223" t="str">
        <f t="shared" ca="1" si="98"/>
        <v>1,01178373519889+3,33540397794057i</v>
      </c>
      <c r="BW136" s="223" t="str">
        <f t="shared" ca="1" si="99"/>
        <v>3,22017094777199+1,33383847972684i</v>
      </c>
      <c r="BX136" s="223" t="str">
        <f t="shared" ca="1" si="100"/>
        <v>3,07392591105179-1,64304763054491i</v>
      </c>
      <c r="BY136" s="223" t="str">
        <f t="shared" ca="1" si="101"/>
        <v>0,679984960203877-3,41851524448427i</v>
      </c>
      <c r="BZ136" s="223" t="str">
        <f t="shared" ca="1" si="102"/>
        <v>-2,21117012688049-2,69431859527898i</v>
      </c>
      <c r="CA136" s="223" t="str">
        <f t="shared" ca="1" si="103"/>
        <v>-3,48548791747652+6,6611211364218E-14i</v>
      </c>
      <c r="CB136" s="223" t="str">
        <f t="shared" ca="1" si="104"/>
        <v>-2,21117012688066+2,69431859527885i</v>
      </c>
      <c r="CC136" s="223" t="str">
        <f t="shared" ca="1" si="105"/>
        <v>0,679984960203692+3,41851524448431i</v>
      </c>
      <c r="CD136" s="223" t="str">
        <f t="shared" ca="1" si="106"/>
        <v>3,07392591105186+1,64304763054477i</v>
      </c>
      <c r="CE136" s="223" t="str">
        <f t="shared" ca="1" si="107"/>
        <v>3,22017094777194-1,33383847972698i</v>
      </c>
      <c r="CF136" s="223" t="str">
        <f t="shared" ca="1" si="108"/>
        <v>1,01178373519909-3,33540397794051i</v>
      </c>
      <c r="CG136" s="223" t="str">
        <f t="shared" ca="1" si="109"/>
        <v>-1,93643333449928-2,89807728742951i</v>
      </c>
      <c r="CH136" s="223" t="str">
        <f t="shared" ca="1" si="110"/>
        <v>-3,46870434047312-0,34163755832423i</v>
      </c>
      <c r="CI136" s="223" t="str">
        <f t="shared" ca="1" si="111"/>
        <v>-2,46461214219145+2,46461214219139i</v>
      </c>
      <c r="CJ136" s="223" t="str">
        <f t="shared" ca="1" si="112"/>
        <v>0,341637558324144+3,46870434047313i</v>
      </c>
      <c r="CK136" s="223" t="str">
        <f t="shared" ca="1" si="113"/>
        <v>2,89807728742946+1,93643333449937i</v>
      </c>
      <c r="CL136" s="223" t="str">
        <f t="shared" ca="1" si="114"/>
        <v>3,33540397794054-1,01178373519901i</v>
      </c>
      <c r="CM136" s="223" t="str">
        <f t="shared" ca="1" si="115"/>
        <v>1,33383847972707-3,2201709477719i</v>
      </c>
      <c r="CN136" s="223" t="str">
        <f t="shared" ca="1" si="116"/>
        <v>-1,64304763054502-3,07392591105173i</v>
      </c>
      <c r="CO136" s="223" t="str">
        <f t="shared" ca="1" si="117"/>
        <v>-3,41851524448429-0,679984960203776i</v>
      </c>
      <c r="CP136" s="223" t="str">
        <f t="shared" ca="1" si="118"/>
        <v>-2,69431859527892+2,21117012688057i</v>
      </c>
      <c r="CQ136" s="223" t="str">
        <f t="shared" ca="1" si="119"/>
        <v>-1,52011857227269E-13+3,48548791747652i</v>
      </c>
      <c r="CR136" s="223" t="str">
        <f t="shared" ca="1" si="120"/>
        <v>2,69431859527891+2,21117012688058i</v>
      </c>
      <c r="CS136" s="223" t="str">
        <f t="shared" ca="1" si="121"/>
        <v>3,41851524448428-0,679984960203817i</v>
      </c>
      <c r="CT136" s="223" t="str">
        <f t="shared" ca="1" si="122"/>
        <v>1,64304763054498-3,07392591105175i</v>
      </c>
      <c r="CU136" s="223" t="str">
        <f t="shared" ca="1" si="123"/>
        <v>-1,33383847972706-3,2201709477719i</v>
      </c>
      <c r="CV136" s="223" t="str">
        <f t="shared" ca="1" si="124"/>
        <v>-3,33540397794055-1,01178373519897i</v>
      </c>
      <c r="CW136" s="223" t="str">
        <f t="shared" ca="1" si="125"/>
        <v>-2,89807728742946+1,93643333449936i</v>
      </c>
      <c r="CX136" s="223" t="str">
        <f t="shared" ca="1" si="126"/>
        <v>-0,341637558324447+3,4687043404731i</v>
      </c>
      <c r="CY136" s="223" t="str">
        <f t="shared" ca="1" si="127"/>
        <v>2,46461214219147+2,46461214219138i</v>
      </c>
      <c r="CZ136" s="223" t="str">
        <f t="shared" ca="1" si="128"/>
        <v>3,46870434047312-0,341637558324223i</v>
      </c>
      <c r="DA136" s="223" t="str">
        <f t="shared" ca="1" si="129"/>
        <v>1,93643333449955-2,89807728742933i</v>
      </c>
      <c r="DB136" s="223" t="str">
        <f t="shared" ca="1" si="130"/>
        <v>-1,01178373519909-3,33540397794051i</v>
      </c>
      <c r="DC136" s="223" t="str">
        <f t="shared" ca="1" si="131"/>
        <v>-3,22017094777195-1,33383847972695i</v>
      </c>
      <c r="DD136" s="223" t="str">
        <f t="shared" ca="1" si="132"/>
        <v>-3,07392591105186+1,64304763054478i</v>
      </c>
      <c r="DE136" s="223" t="str">
        <f t="shared" ca="1" si="133"/>
        <v>-0,679984960203699+3,4185152444843i</v>
      </c>
      <c r="DF136" s="223" t="str">
        <f t="shared" ca="1" si="134"/>
        <v>2,21117012688067+2,69431859527883i</v>
      </c>
      <c r="DG136" s="223" t="str">
        <f t="shared" ca="1" si="135"/>
        <v>3,48548791747652+7,34443513776509E-14i</v>
      </c>
      <c r="DH136" s="223" t="str">
        <f t="shared" ca="1" si="136"/>
        <v>2,21117012688075-2,69431859527877i</v>
      </c>
      <c r="DI136" s="223" t="str">
        <f t="shared" ca="1" si="137"/>
        <v>-0,679984960203894-3,41851524448426i</v>
      </c>
      <c r="DJ136" s="223" t="str">
        <f t="shared" ca="1" si="138"/>
        <v>-3,07392591105179-1,64304763054491i</v>
      </c>
      <c r="DK136" s="223" t="str">
        <f t="shared" ca="1" si="139"/>
        <v>-3,22017094777199+1,33383847972686i</v>
      </c>
      <c r="DL136" s="223" t="str">
        <f t="shared" ca="1" si="140"/>
        <v>-1,01178373519889+3,33540397794057i</v>
      </c>
      <c r="DM136" s="223" t="str">
        <f t="shared" ca="1" si="141"/>
        <v>1,93643333449947+2,89807728742939i</v>
      </c>
      <c r="DN136" s="223" t="str">
        <f t="shared" ca="1" si="142"/>
        <v>3,4687043404731+0,341637558324369i</v>
      </c>
      <c r="DO136" s="223" t="str">
        <f t="shared" ca="1" si="143"/>
        <v>2,46461214219154-2,46461214219131i</v>
      </c>
      <c r="DP136" s="223" t="str">
        <f t="shared" ca="1" si="144"/>
        <v>-0,34163755832435-3,46870434047311i</v>
      </c>
      <c r="DQ136" s="223" t="str">
        <f t="shared" ca="1" si="145"/>
        <v>-2,89807728742938-1,93643333449948i</v>
      </c>
      <c r="DR136" s="223" t="str">
        <f t="shared" ca="1" si="146"/>
        <v>-3,33540397794057+1,01178373519888i</v>
      </c>
      <c r="DS136" s="223" t="str">
        <f t="shared" ca="1" si="147"/>
        <v>-1,33383847972687+3,22017094777198i</v>
      </c>
      <c r="DT136" s="223" t="str">
        <f t="shared" ca="1" si="148"/>
        <v>1,6430476305449+3,0739259110518i</v>
      </c>
      <c r="DU136" s="223" t="str">
        <f t="shared" ca="1" si="149"/>
        <v>3,41851524448426+0,679984960203915i</v>
      </c>
      <c r="DV136" s="223" t="str">
        <f t="shared" ca="1" si="150"/>
        <v>2,69431859527879-2,21117012688073i</v>
      </c>
      <c r="DW136" s="223" t="str">
        <f t="shared" ca="1" si="151"/>
        <v>-5,46549168788179E-14-3,48548791747652i</v>
      </c>
      <c r="DX136" s="223" t="str">
        <f t="shared" ca="1" si="152"/>
        <v>-2,69431859527882-2,21117012688069i</v>
      </c>
      <c r="DY136" s="223" t="str">
        <f t="shared" ca="1" si="153"/>
        <v>-3,4185152444841+0,679984960204703i</v>
      </c>
      <c r="DZ136" s="223" t="str">
        <f t="shared" ca="1" si="154"/>
        <v>-1,64304763054449+3,07392591105201i</v>
      </c>
      <c r="EA136" s="223" t="str">
        <f t="shared" ca="1" si="155"/>
        <v>1,33383847972693+3,22017094777196i</v>
      </c>
      <c r="EB136" s="223" t="str">
        <f t="shared" ca="1" si="156"/>
        <v>3,33540397794041+1,01178373519944i</v>
      </c>
      <c r="EC136" s="223" t="str">
        <f t="shared" ca="1" si="157"/>
        <v>2,89807728742992-1,93643333449867i</v>
      </c>
      <c r="ED136" s="223" t="str">
        <f t="shared" ca="1" si="158"/>
        <v>0,341637558325622-3,46870434047298i</v>
      </c>
      <c r="EE136" s="223" t="str">
        <f t="shared" ca="1" si="159"/>
        <v>-2,46461214219259-2,46461214219025i</v>
      </c>
      <c r="EF136" s="223" t="str">
        <f t="shared" ca="1" si="160"/>
        <v>-3,46870434047299+0,341637558325513i</v>
      </c>
      <c r="EG136" s="223" t="str">
        <f t="shared" ca="1" si="161"/>
        <v>-1,9364333344988+2,89807728742983i</v>
      </c>
      <c r="EH136" s="223" t="str">
        <f t="shared" ca="1" si="162"/>
        <v>1,01178373519928+3,33540397794045i</v>
      </c>
      <c r="EI136" s="223" t="str">
        <f t="shared" ca="1" si="163"/>
        <v>3,2201709477719+1,33383847972708i</v>
      </c>
      <c r="EJ136" s="223" t="str">
        <f t="shared" ca="1" si="164"/>
        <v>3,07392591105209-1,64304763054435i</v>
      </c>
      <c r="EK136" s="223" t="str">
        <f t="shared" ca="1" si="165"/>
        <v>0,679984960204856-3,41851524448407i</v>
      </c>
      <c r="EL136" s="223" t="str">
        <f t="shared" ca="1" si="166"/>
        <v>-2,21117012687949-2,6943185952798i</v>
      </c>
      <c r="EM136" s="223" t="str">
        <f t="shared" ca="1" si="167"/>
        <v>-3,48548791747652+1,56964353252711E-12i</v>
      </c>
      <c r="EN136" s="223"/>
      <c r="EO136" s="223"/>
      <c r="EP136" s="223"/>
    </row>
    <row r="137" spans="1:146" ht="15.75" thickBot="1">
      <c r="A137" s="257">
        <f t="shared" si="168"/>
        <v>7.2265625000000032E-4</v>
      </c>
      <c r="B137" s="256">
        <v>37</v>
      </c>
      <c r="C137" s="230">
        <f t="shared" si="169"/>
        <v>7400</v>
      </c>
      <c r="D137" s="229">
        <f t="shared" si="170"/>
        <v>46495.571273128939</v>
      </c>
      <c r="E137" s="229" t="str">
        <f t="shared" si="171"/>
        <v>46495.5712731289i</v>
      </c>
      <c r="F137" s="229" t="str">
        <f t="shared" si="177"/>
        <v>-6,04613003188085E-31+4,06364590216897E-29i</v>
      </c>
      <c r="G137" s="229" t="str">
        <f t="shared" si="178"/>
        <v>-1,98582912345115+0,979675700924231i</v>
      </c>
      <c r="H137" s="229" t="str">
        <f t="shared" si="179"/>
        <v>1,00000000024763E-13-6,72107023192091E-12i</v>
      </c>
      <c r="I137" s="229" t="str">
        <f t="shared" si="174"/>
        <v>-1,00000000024763E-13+6,72107023192091E-12i</v>
      </c>
      <c r="J137" s="255" t="str">
        <f ca="1">IMPRODUCT(1/N_FFT2,AZ100)</f>
        <v>-0,0364643313294011-0,000977276037963945i</v>
      </c>
      <c r="K137" s="254" t="str">
        <f t="shared" ca="1" si="175"/>
        <v>1,02147740209722E-14-2,44981604221118E-13i</v>
      </c>
      <c r="N137" s="246">
        <f t="shared" ca="1" si="176"/>
        <v>4.514932230536064</v>
      </c>
      <c r="O137" s="223">
        <f t="shared" ca="1" si="39"/>
        <v>-3.485067769463936</v>
      </c>
      <c r="P137" s="223" t="str">
        <f t="shared" ca="1" si="40"/>
        <v>-2,14412378708857+2,74744072609352i</v>
      </c>
      <c r="Q137" s="223" t="str">
        <f t="shared" ca="1" si="41"/>
        <v>0,846802393599418+3,38062465588102i</v>
      </c>
      <c r="R137" s="223" t="str">
        <f t="shared" ca="1" si="42"/>
        <v>3,18608295413187+1,412293442294i</v>
      </c>
      <c r="S137" s="223" t="str">
        <f t="shared" ca="1" si="43"/>
        <v>3,07355537358533-1,64284957414276i</v>
      </c>
      <c r="T137" s="223" t="str">
        <f t="shared" ca="1" si="44"/>
        <v>0,595813768325197-3,43375935546312i</v>
      </c>
      <c r="U137" s="223" t="str">
        <f t="shared" ca="1" si="45"/>
        <v>-2,34042846883224-2,58226488572259i</v>
      </c>
      <c r="V137" s="223" t="str">
        <f t="shared" ca="1" si="46"/>
        <v>-3,47562482736487+0,256377489575892i</v>
      </c>
      <c r="W137" s="223" t="str">
        <f t="shared" ca="1" si="47"/>
        <v>-1,93619991277017+2,89772794712428i</v>
      </c>
      <c r="X137" s="223" t="str">
        <f t="shared" ca="1" si="48"/>
        <v>1,09320212333354+3,30917005838252i</v>
      </c>
      <c r="Y137" s="223" t="str">
        <f t="shared" ca="1" si="49"/>
        <v>3,2813448750994+1,17408396991664i</v>
      </c>
      <c r="Z137" s="223" t="str">
        <f t="shared" ca="1" si="50"/>
        <v>2,94437193016846-1,86450296180843i</v>
      </c>
      <c r="AA137" s="223" t="str">
        <f t="shared" ca="1" si="51"/>
        <v>0,341596376617557-3,46828621558805i</v>
      </c>
      <c r="AB137" s="223" t="str">
        <f t="shared" ca="1" si="52"/>
        <v>-2,52405016592244-2,40309552820174i</v>
      </c>
      <c r="AC137" s="223" t="str">
        <f t="shared" ca="1" si="53"/>
        <v>-3,44734717318908+0,511365647322554i</v>
      </c>
      <c r="AD137" s="223" t="str">
        <f t="shared" ca="1" si="54"/>
        <v>-1,71778360336704+3,03231212934283i</v>
      </c>
      <c r="AE137" s="223" t="str">
        <f t="shared" ca="1" si="55"/>
        <v>1,33367769604343+3,21978278162248i</v>
      </c>
      <c r="AF137" s="223" t="str">
        <f t="shared" ca="1" si="56"/>
        <v>3,35882490388445+0,929512034780598i</v>
      </c>
      <c r="AG137" s="223" t="str">
        <f t="shared" ca="1" si="57"/>
        <v>2,79923268015387-2,07605244637868i</v>
      </c>
      <c r="AH137" s="223" t="str">
        <f t="shared" ca="1" si="58"/>
        <v>0,0855278445482186-3,48401813220931i</v>
      </c>
      <c r="AI137" s="223" t="str">
        <f t="shared" ca="1" si="59"/>
        <v>-2,6939938164732-2,21090358780307i</v>
      </c>
      <c r="AJ137" s="223" t="str">
        <f t="shared" ca="1" si="60"/>
        <v>-3,40038804599458+0,763582670320313i</v>
      </c>
      <c r="AK137" s="223" t="str">
        <f t="shared" ca="1" si="61"/>
        <v>-1,49005847578399+3,15046394940501i</v>
      </c>
      <c r="AL137" s="223" t="str">
        <f t="shared" ca="1" si="62"/>
        <v>1,56692595376512+3,11294722299843i</v>
      </c>
      <c r="AM137" s="223" t="str">
        <f t="shared" ca="1" si="63"/>
        <v>3,41810316949796+0,679902993392713i</v>
      </c>
      <c r="AN137" s="223" t="str">
        <f t="shared" ca="1" si="64"/>
        <v>2,63892414571269-2,27635162286736i</v>
      </c>
      <c r="AO137" s="223" t="str">
        <f t="shared" ca="1" si="65"/>
        <v>-0,171004170321071-3,48086985270767i</v>
      </c>
      <c r="AP137" s="223" t="str">
        <f t="shared" ca="1" si="66"/>
        <v>-2,8493384811178-2,00673056930363i</v>
      </c>
      <c r="AQ137" s="223" t="str">
        <f t="shared" ca="1" si="67"/>
        <v>-3,33500192136031+1,01166177266881i</v>
      </c>
      <c r="AR137" s="223" t="str">
        <f t="shared" ca="1" si="68"/>
        <v>-3,33500192136031+1,01166177266881i</v>
      </c>
      <c r="AS137" s="223" t="str">
        <f t="shared" ca="1" si="69"/>
        <v>1,79168290398079+2,98924233365903i</v>
      </c>
      <c r="AT137" s="223" t="str">
        <f t="shared" ca="1" si="70"/>
        <v>3,45885843788253+0,426609498775068i</v>
      </c>
      <c r="AU137" s="223" t="str">
        <f t="shared" ca="1" si="71"/>
        <v>2,46431505268259-2,46431505268266i</v>
      </c>
      <c r="AV137" s="223" t="str">
        <f t="shared" ca="1" si="72"/>
        <v>-0,426609498775155-3,45885843788252i</v>
      </c>
      <c r="AW137" s="223" t="str">
        <f t="shared" ca="1" si="73"/>
        <v>-2,98924233365907-1,79168290398072i</v>
      </c>
      <c r="AX137" s="223" t="str">
        <f t="shared" ca="1" si="74"/>
        <v>-3,25154313236088+1,25425859221817i</v>
      </c>
      <c r="AY137" s="223" t="str">
        <f t="shared" ca="1" si="75"/>
        <v>-1,01166177266873+3,33500192136033i</v>
      </c>
      <c r="AZ137" s="223" t="str">
        <f t="shared" ca="1" si="76"/>
        <v>2,0067305693037+2,84933848111775i</v>
      </c>
      <c r="BA137" s="223" t="str">
        <f t="shared" ca="1" si="77"/>
        <v>3,48086985270768+0,171004170320974i</v>
      </c>
      <c r="BB137" s="223" t="str">
        <f t="shared" ca="1" si="78"/>
        <v>2,2763516228673-2,63892414571275i</v>
      </c>
      <c r="BC137" s="223" t="str">
        <f t="shared" ca="1" si="79"/>
        <v>-0,679902993392807-3,41810316949794i</v>
      </c>
      <c r="BD137" s="223" t="str">
        <f t="shared" ca="1" si="80"/>
        <v>-3,11294722299846-1,56692595376505i</v>
      </c>
      <c r="BE137" s="223" t="str">
        <f t="shared" ca="1" si="81"/>
        <v>-3,15046394940497+1,49005847578407i</v>
      </c>
      <c r="BF137" s="223" t="str">
        <f t="shared" ca="1" si="82"/>
        <v>-0,763582670320219+3,4003880459946i</v>
      </c>
      <c r="BG137" s="223" t="str">
        <f t="shared" ca="1" si="83"/>
        <v>2,21090358780314+2,69399381647314i</v>
      </c>
      <c r="BH137" s="223" t="str">
        <f t="shared" ca="1" si="84"/>
        <v>3,48401813220931-0,0855278445483159i</v>
      </c>
      <c r="BI137" s="223" t="str">
        <f t="shared" ca="1" si="85"/>
        <v>2,07605244637862-2,79923268015392i</v>
      </c>
      <c r="BJ137" s="223" t="str">
        <f t="shared" ca="1" si="86"/>
        <v>-0,929512034780681-3,35882490388442i</v>
      </c>
      <c r="BK137" s="223" t="str">
        <f t="shared" ca="1" si="87"/>
        <v>-3,21978278162252-1,33367769604334i</v>
      </c>
      <c r="BL137" s="223" t="str">
        <f t="shared" ca="1" si="88"/>
        <v>-3,0323121293428+1,71778360336711i</v>
      </c>
      <c r="BM137" s="223" t="str">
        <f t="shared" ca="1" si="89"/>
        <v>-0,511365647322464+3,44734717318909i</v>
      </c>
      <c r="BN137" s="223" t="str">
        <f t="shared" ca="1" si="90"/>
        <v>2,40309552820182+2,52405016592238i</v>
      </c>
      <c r="BO137" s="223" t="str">
        <f t="shared" ca="1" si="91"/>
        <v>3,46828621558804-0,341596376617642i</v>
      </c>
      <c r="BP137" s="223" t="str">
        <f t="shared" ca="1" si="92"/>
        <v>1,86450296180837-2,94437193016849i</v>
      </c>
      <c r="BQ137" s="223" t="str">
        <f t="shared" ca="1" si="93"/>
        <v>-1,17408396991672-3,28134487509938i</v>
      </c>
      <c r="BR137" s="223" t="str">
        <f t="shared" ca="1" si="94"/>
        <v>-3,30917005838255-1,09320212333346i</v>
      </c>
      <c r="BS137" s="223" t="str">
        <f t="shared" ca="1" si="95"/>
        <v>-2,89772794712423+1,93619991277025i</v>
      </c>
      <c r="BT137" s="223" t="str">
        <f t="shared" ca="1" si="96"/>
        <v>-0,25637748957581+3,47562482736488i</v>
      </c>
      <c r="BU137" s="223" t="str">
        <f t="shared" ca="1" si="97"/>
        <v>2,58226488572266+2,34042846883217i</v>
      </c>
      <c r="BV137" s="223" t="str">
        <f t="shared" ca="1" si="98"/>
        <v>3,4337593554631-0,595813768325294i</v>
      </c>
      <c r="BW137" s="223" t="str">
        <f t="shared" ca="1" si="99"/>
        <v>1,64284957414269-3,07355537358537i</v>
      </c>
      <c r="BX137" s="223" t="str">
        <f t="shared" ca="1" si="100"/>
        <v>-1,41229344229409-3,18608295413184i</v>
      </c>
      <c r="BY137" s="223" t="str">
        <f t="shared" ca="1" si="101"/>
        <v>-3,38062465588103-0,846802393599341i</v>
      </c>
      <c r="BZ137" s="223" t="str">
        <f t="shared" ca="1" si="102"/>
        <v>-2,74744072609347+2,14412378708864i</v>
      </c>
      <c r="CA137" s="223" t="str">
        <f t="shared" ca="1" si="103"/>
        <v>9,73433154799613E-14+3,48506776946394i</v>
      </c>
      <c r="CB137" s="223" t="str">
        <f t="shared" ca="1" si="104"/>
        <v>2,74744072609357+2,14412378708851i</v>
      </c>
      <c r="CC137" s="223" t="str">
        <f t="shared" ca="1" si="105"/>
        <v>3,38062465588099-0,846802393599505i</v>
      </c>
      <c r="CD137" s="223" t="str">
        <f t="shared" ca="1" si="106"/>
        <v>1,41229344229393-3,18608295413191i</v>
      </c>
      <c r="CE137" s="223" t="str">
        <f t="shared" ca="1" si="107"/>
        <v>-1,64284957414284-3,07355537358529i</v>
      </c>
      <c r="CF137" s="223" t="str">
        <f t="shared" ca="1" si="108"/>
        <v>-3,43375935546313-0,595813768325103i</v>
      </c>
      <c r="CG137" s="223" t="str">
        <f t="shared" ca="1" si="109"/>
        <v>-2,58226488572254+2,3404284688323i</v>
      </c>
      <c r="CH137" s="223" t="str">
        <f t="shared" ca="1" si="110"/>
        <v>0,256377489575979+3,47562482736487i</v>
      </c>
      <c r="CI137" s="223" t="str">
        <f t="shared" ca="1" si="111"/>
        <v>2,89772794712432+1,93619991277011i</v>
      </c>
      <c r="CJ137" s="223" t="str">
        <f t="shared" ca="1" si="112"/>
        <v>3,30917005838249-1,09320212333364i</v>
      </c>
      <c r="CK137" s="223" t="str">
        <f t="shared" ca="1" si="113"/>
        <v>1,17408396991656-3,28134487509943i</v>
      </c>
      <c r="CL137" s="223" t="str">
        <f t="shared" ca="1" si="114"/>
        <v>-1,86450296180852-2,9443719301684i</v>
      </c>
      <c r="CM137" s="223" t="str">
        <f t="shared" ca="1" si="115"/>
        <v>-3,46828621558806-0,341596376617448i</v>
      </c>
      <c r="CN137" s="223" t="str">
        <f t="shared" ca="1" si="116"/>
        <v>-2,40309552820167+2,52405016592251i</v>
      </c>
      <c r="CO137" s="223" t="str">
        <f t="shared" ca="1" si="117"/>
        <v>0,511365647322631+3,44734717318907i</v>
      </c>
      <c r="CP137" s="223" t="str">
        <f t="shared" ca="1" si="118"/>
        <v>3,03231212934287+1,71778360336699i</v>
      </c>
      <c r="CQ137" s="223" t="str">
        <f t="shared" ca="1" si="119"/>
        <v>3,21978278162245-1,33367769604352i</v>
      </c>
      <c r="CR137" s="223" t="str">
        <f t="shared" ca="1" si="120"/>
        <v>0,929512034780517-3,35882490388447i</v>
      </c>
      <c r="CS137" s="223" t="str">
        <f t="shared" ca="1" si="121"/>
        <v>-2,07605244637874-2,79923268015383i</v>
      </c>
      <c r="CT137" s="223" t="str">
        <f t="shared" ca="1" si="122"/>
        <v>-3,48401813220931-0,0855278445481214i</v>
      </c>
      <c r="CU137" s="223" t="str">
        <f t="shared" ca="1" si="123"/>
        <v>-2,21090358780301+2,69399381647325i</v>
      </c>
      <c r="CV137" s="223" t="str">
        <f t="shared" ca="1" si="124"/>
        <v>0,763582670320383+3,40038804599456i</v>
      </c>
      <c r="CW137" s="223" t="str">
        <f t="shared" ca="1" si="125"/>
        <v>3,15046394940506+1,4900584757839i</v>
      </c>
      <c r="CX137" s="223" t="str">
        <f t="shared" ca="1" si="126"/>
        <v>3,11294722299838-1,5669259537652i</v>
      </c>
      <c r="CY137" s="223" t="str">
        <f t="shared" ca="1" si="127"/>
        <v>0,679902993392644-3,41810316949797i</v>
      </c>
      <c r="CZ137" s="223" t="str">
        <f t="shared" ca="1" si="128"/>
        <v>-2,27635162286745-2,63892414571262i</v>
      </c>
      <c r="DA137" s="223" t="str">
        <f t="shared" ca="1" si="129"/>
        <v>-3,48086985270767+0,171004170321168i</v>
      </c>
      <c r="DB137" s="223" t="str">
        <f t="shared" ca="1" si="130"/>
        <v>-2,00673056930356+2,84933848111785i</v>
      </c>
      <c r="DC137" s="223" t="str">
        <f t="shared" ca="1" si="131"/>
        <v>1,01166177266887+3,33500192136029i</v>
      </c>
      <c r="DD137" s="223" t="str">
        <f t="shared" ca="1" si="132"/>
        <v>3,25154313236082+1,25425859221833i</v>
      </c>
      <c r="DE137" s="223" t="str">
        <f t="shared" ca="1" si="133"/>
        <v>2,98924233365899-1,79168290398087i</v>
      </c>
      <c r="DF137" s="223" t="str">
        <f t="shared" ca="1" si="134"/>
        <v>0,426609498774998-3,45885843788255i</v>
      </c>
      <c r="DG137" s="223" t="str">
        <f t="shared" ca="1" si="135"/>
        <v>-2,46431505268273-2,46431505268252i</v>
      </c>
      <c r="DH137" s="223" t="str">
        <f t="shared" ca="1" si="136"/>
        <v>-3,45885843788251+0,426609498775238i</v>
      </c>
      <c r="DI137" s="223" t="str">
        <f t="shared" ca="1" si="137"/>
        <v>-1,79168290398066+2,98924233365911i</v>
      </c>
      <c r="DJ137" s="223" t="str">
        <f t="shared" ca="1" si="138"/>
        <v>1,25425859221828+3,25154313236084i</v>
      </c>
      <c r="DK137" s="223" t="str">
        <f t="shared" ca="1" si="139"/>
        <v>3,33500192136036+1,01166177266863i</v>
      </c>
      <c r="DL137" s="223" t="str">
        <f t="shared" ca="1" si="140"/>
        <v>2,84933848111771-2,00673056930376i</v>
      </c>
      <c r="DM137" s="223" t="str">
        <f t="shared" ca="1" si="141"/>
        <v>0,171004170321223-3,48086985270767i</v>
      </c>
      <c r="DN137" s="223" t="str">
        <f t="shared" ca="1" si="142"/>
        <v>-2,63892414571258-2,27635162286749i</v>
      </c>
      <c r="DO137" s="223" t="str">
        <f t="shared" ca="1" si="143"/>
        <v>-3,41810316949792+0,679902993392881i</v>
      </c>
      <c r="DP137" s="223" t="str">
        <f t="shared" ca="1" si="144"/>
        <v>-1,56692595376499+3,11294722299849i</v>
      </c>
      <c r="DQ137" s="223" t="str">
        <f t="shared" ca="1" si="145"/>
        <v>1,49005847578416+3,15046394940493i</v>
      </c>
      <c r="DR137" s="223" t="str">
        <f t="shared" ca="1" si="146"/>
        <v>3,40038804599462+0,763582670320146i</v>
      </c>
      <c r="DS137" s="223" t="str">
        <f t="shared" ca="1" si="147"/>
        <v>2,6939938164731-2,2109035878032i</v>
      </c>
      <c r="DT137" s="223" t="str">
        <f t="shared" ca="1" si="148"/>
        <v>-0,0855278445480667-3,48401813220931i</v>
      </c>
      <c r="DU137" s="223" t="str">
        <f t="shared" ca="1" si="149"/>
        <v>-2,79923268015397-2,07605244637854i</v>
      </c>
      <c r="DV137" s="223" t="str">
        <f t="shared" ca="1" si="150"/>
        <v>-3,35882490388468+0,929512034779747i</v>
      </c>
      <c r="DW137" s="223" t="str">
        <f t="shared" ca="1" si="151"/>
        <v>-1,33367769604197+3,21978278162309i</v>
      </c>
      <c r="DX137" s="223" t="str">
        <f t="shared" ca="1" si="152"/>
        <v>1,7177836033675+3,03231212934258i</v>
      </c>
      <c r="DY137" s="223" t="str">
        <f t="shared" ca="1" si="153"/>
        <v>3,447347173189+0,511365647323077i</v>
      </c>
      <c r="DZ137" s="223" t="str">
        <f t="shared" ca="1" si="154"/>
        <v>2,52405016592354-2,40309552820059i</v>
      </c>
      <c r="EA137" s="223" t="str">
        <f t="shared" ca="1" si="155"/>
        <v>-0,341596376618429-3,46828621558797i</v>
      </c>
      <c r="EB137" s="223" t="str">
        <f t="shared" ca="1" si="156"/>
        <v>-2,94437193016835-1,86450296180861i</v>
      </c>
      <c r="EC137" s="223" t="str">
        <f t="shared" ca="1" si="157"/>
        <v>-3,28134487509982+1,17408396991548i</v>
      </c>
      <c r="ED137" s="223" t="str">
        <f t="shared" ca="1" si="158"/>
        <v>-1,09320212333238+3,3091700583829i</v>
      </c>
      <c r="EE137" s="223" t="str">
        <f t="shared" ca="1" si="159"/>
        <v>1,93619991277032+2,89772794712419i</v>
      </c>
      <c r="EF137" s="223" t="str">
        <f t="shared" ca="1" si="160"/>
        <v>3,47562482736481+0,256377489576775i</v>
      </c>
      <c r="EG137" s="223" t="str">
        <f t="shared" ca="1" si="161"/>
        <v>2,34042846883107-2,58226488572365i</v>
      </c>
      <c r="EH137" s="223" t="str">
        <f t="shared" ca="1" si="162"/>
        <v>-0,595813768325709-3,43375935546303i</v>
      </c>
      <c r="EI137" s="223" t="str">
        <f t="shared" ca="1" si="163"/>
        <v>-3,07355537358508-1,64284957414324i</v>
      </c>
      <c r="EJ137" s="223" t="str">
        <f t="shared" ca="1" si="164"/>
        <v>-3,18608295413252+1,41229344229254i</v>
      </c>
      <c r="EK137" s="223" t="str">
        <f t="shared" ca="1" si="165"/>
        <v>-0,846802393598574+3,38062465588123i</v>
      </c>
      <c r="EL137" s="223" t="str">
        <f t="shared" ca="1" si="166"/>
        <v>2,14412378708843+2,74744072609363i</v>
      </c>
      <c r="EM137" s="223" t="str">
        <f t="shared" ca="1" si="167"/>
        <v>3,48506776946394+1,24156132963014E-12i</v>
      </c>
      <c r="EN137" s="223"/>
      <c r="EO137" s="223"/>
      <c r="EP137" s="223"/>
    </row>
    <row r="138" spans="1:146" ht="15.75" thickBot="1">
      <c r="A138" s="257">
        <f t="shared" si="168"/>
        <v>7.4218750000000033E-4</v>
      </c>
      <c r="B138" s="256">
        <v>38</v>
      </c>
      <c r="C138" s="230">
        <f t="shared" si="169"/>
        <v>7600</v>
      </c>
      <c r="D138" s="229">
        <f t="shared" si="170"/>
        <v>47752.208334564857</v>
      </c>
      <c r="E138" s="229" t="str">
        <f t="shared" si="171"/>
        <v>47752.2083345649i</v>
      </c>
      <c r="F138" s="229" t="str">
        <f t="shared" si="177"/>
        <v>-5,73209969175974E-31+3,75120017281243E-29i</v>
      </c>
      <c r="G138" s="229" t="str">
        <f t="shared" si="178"/>
        <v>-1,96476006357518+0,99547843223362i</v>
      </c>
      <c r="H138" s="229" t="str">
        <f t="shared" si="179"/>
        <v>1,00000000023477E-13-6,54419996265981E-12i</v>
      </c>
      <c r="I138" s="229" t="str">
        <f t="shared" si="174"/>
        <v>-1,00000000023477E-13+6,54419996265981E-12i</v>
      </c>
      <c r="J138" s="255" t="str">
        <f ca="1">IMPRODUCT(1/N_FFT2,BA100)</f>
        <v>0,0116774418222707+0,0000386850781879527i</v>
      </c>
      <c r="K138" s="254" t="str">
        <f t="shared" ca="1" si="175"/>
        <v>-1,42090706973431E-15+7,64156458294463E-14i</v>
      </c>
      <c r="N138" s="246">
        <f t="shared" ca="1" si="176"/>
        <v>4.5153883869394225</v>
      </c>
      <c r="O138" s="223">
        <f t="shared" ca="1" si="39"/>
        <v>-3.4846116130605771</v>
      </c>
      <c r="P138" s="223" t="str">
        <f t="shared" ca="1" si="40"/>
        <v>-2,07578071432644+2,79886629189517i</v>
      </c>
      <c r="Q138" s="223" t="str">
        <f t="shared" ca="1" si="41"/>
        <v>1,01152935745444+3,33456540689854i</v>
      </c>
      <c r="R138" s="223" t="str">
        <f t="shared" ca="1" si="42"/>
        <v>3,28091538374502+1,1739302954528i</v>
      </c>
      <c r="S138" s="223" t="str">
        <f t="shared" ca="1" si="43"/>
        <v>2,89734866693642-1,93594648585088i</v>
      </c>
      <c r="T138" s="223" t="str">
        <f t="shared" ca="1" si="44"/>
        <v>0,170981787787192-3,48041424576468i</v>
      </c>
      <c r="U138" s="223" t="str">
        <f t="shared" ca="1" si="45"/>
        <v>-2,69364120280502-2,21061420524428i</v>
      </c>
      <c r="V138" s="223" t="str">
        <f t="shared" ca="1" si="46"/>
        <v>-3,38018216991341+0,846691556634465i</v>
      </c>
      <c r="W138" s="223" t="str">
        <f t="shared" ca="1" si="47"/>
        <v>-1,33350313254527+3,21936134805781i</v>
      </c>
      <c r="X138" s="223" t="str">
        <f t="shared" ca="1" si="48"/>
        <v>1,79144839272202+2,98885107526125i</v>
      </c>
      <c r="Y138" s="223" t="str">
        <f t="shared" ca="1" si="49"/>
        <v>3,46783225570245+0,341551665471369i</v>
      </c>
      <c r="Z138" s="223" t="str">
        <f t="shared" ca="1" si="50"/>
        <v>2,34012213291466-2,58192689612227i</v>
      </c>
      <c r="AA138" s="223" t="str">
        <f t="shared" ca="1" si="51"/>
        <v>-0,679814001692998-3,417655778012i</v>
      </c>
      <c r="AB138" s="223" t="str">
        <f t="shared" ca="1" si="52"/>
        <v>-3,15005158890036-1,48986344379039i</v>
      </c>
      <c r="AC138" s="223" t="str">
        <f t="shared" ca="1" si="53"/>
        <v>-3,07315307955331+1,6426345435028i</v>
      </c>
      <c r="AD138" s="223" t="str">
        <f t="shared" ca="1" si="54"/>
        <v>-0,511298715277206+3,44689595398998i</v>
      </c>
      <c r="AE138" s="223" t="str">
        <f t="shared" ca="1" si="55"/>
        <v>2,46399250139648+2,46399250139657i</v>
      </c>
      <c r="AF138" s="223" t="str">
        <f t="shared" ca="1" si="56"/>
        <v>3,44689595399-0,511298715277088i</v>
      </c>
      <c r="AG138" s="223" t="str">
        <f t="shared" ca="1" si="57"/>
        <v>1,6426345435026-3,07315307955341i</v>
      </c>
      <c r="AH138" s="223" t="str">
        <f t="shared" ca="1" si="58"/>
        <v>-1,48986344379028-3,15005158890041i</v>
      </c>
      <c r="AI138" s="223" t="str">
        <f t="shared" ca="1" si="59"/>
        <v>-3,41765577801197-0,679814001693117i</v>
      </c>
      <c r="AJ138" s="223" t="str">
        <f t="shared" ca="1" si="60"/>
        <v>-2,58192689612211+2,34012213291483i</v>
      </c>
      <c r="AK138" s="223" t="str">
        <f t="shared" ca="1" si="61"/>
        <v>0,341551665471242+3,46783225570247i</v>
      </c>
      <c r="AL138" s="223" t="str">
        <f t="shared" ca="1" si="62"/>
        <v>2,98885107526124+1,79144839272204i</v>
      </c>
      <c r="AM138" s="223" t="str">
        <f t="shared" ca="1" si="63"/>
        <v>3,21936134805778-1,33350313254535i</v>
      </c>
      <c r="AN138" s="223" t="str">
        <f t="shared" ca="1" si="64"/>
        <v>0,846691556634619-3,38018216991337i</v>
      </c>
      <c r="AO138" s="223" t="str">
        <f t="shared" ca="1" si="65"/>
        <v>-2,21061420524423-2,69364120280505i</v>
      </c>
      <c r="AP138" s="223" t="str">
        <f t="shared" ca="1" si="66"/>
        <v>-3,48041424576468+0,170981787787247i</v>
      </c>
      <c r="AQ138" s="223" t="str">
        <f t="shared" ca="1" si="67"/>
        <v>-1,93594648585074+2,89734866693651i</v>
      </c>
      <c r="AR138" s="223" t="str">
        <f t="shared" ca="1" si="68"/>
        <v>-1,93594648585074+2,89734866693651i</v>
      </c>
      <c r="AS138" s="223" t="str">
        <f t="shared" ca="1" si="69"/>
        <v>3,33456540689855+1,01152935745443i</v>
      </c>
      <c r="AT138" s="223" t="str">
        <f t="shared" ca="1" si="70"/>
        <v>2,7988662918951-2,07578071432654i</v>
      </c>
      <c r="AU138" s="223" t="str">
        <f t="shared" ca="1" si="71"/>
        <v>1,21664067965773E-13-3,48461161306058i</v>
      </c>
      <c r="AV138" s="223" t="str">
        <f t="shared" ca="1" si="72"/>
        <v>-2,79886629189516-2,07578071432645i</v>
      </c>
      <c r="AW138" s="223" t="str">
        <f t="shared" ca="1" si="73"/>
        <v>-3,33456540689852+1,01152935745453i</v>
      </c>
      <c r="AX138" s="223" t="str">
        <f t="shared" ca="1" si="74"/>
        <v>-1,17393029545294+3,28091538374497i</v>
      </c>
      <c r="AY138" s="223" t="str">
        <f t="shared" ca="1" si="75"/>
        <v>1,93594648585083+2,89734866693646i</v>
      </c>
      <c r="AZ138" s="223" t="str">
        <f t="shared" ca="1" si="76"/>
        <v>3,48041424576468+0,170981787787131i</v>
      </c>
      <c r="BA138" s="223" t="str">
        <f t="shared" ca="1" si="77"/>
        <v>2,21061420524415-2,69364120280512i</v>
      </c>
      <c r="BB138" s="223" t="str">
        <f t="shared" ca="1" si="78"/>
        <v>-0,846691556634371-3,38018216991344i</v>
      </c>
      <c r="BC138" s="223" t="str">
        <f t="shared" ca="1" si="79"/>
        <v>-3,21936134805781-1,33350313254525i</v>
      </c>
      <c r="BD138" s="223" t="str">
        <f t="shared" ca="1" si="80"/>
        <v>-2,9888510752612+1,79144839272211i</v>
      </c>
      <c r="BE138" s="223" t="str">
        <f t="shared" ca="1" si="81"/>
        <v>-0,341551665471484+3,46783225570244i</v>
      </c>
      <c r="BF138" s="223" t="str">
        <f t="shared" ca="1" si="82"/>
        <v>2,58192689612218+2,34012213291476i</v>
      </c>
      <c r="BG138" s="223" t="str">
        <f t="shared" ca="1" si="83"/>
        <v>3,41765577801196-0,679814001693204i</v>
      </c>
      <c r="BH138" s="223" t="str">
        <f t="shared" ca="1" si="84"/>
        <v>1,4898634437905-3,15005158890031i</v>
      </c>
      <c r="BI138" s="223" t="str">
        <f t="shared" ca="1" si="85"/>
        <v>-1,64263454350268-3,07315307955337i</v>
      </c>
      <c r="BJ138" s="223" t="str">
        <f t="shared" ca="1" si="86"/>
        <v>-3,44689595399002-0,51129871527698i</v>
      </c>
      <c r="BK138" s="223" t="str">
        <f t="shared" ca="1" si="87"/>
        <v>-2,46399250139666+2,46399250139639i</v>
      </c>
      <c r="BL138" s="223" t="str">
        <f t="shared" ca="1" si="88"/>
        <v>0,511298715276973+3,44689595399002i</v>
      </c>
      <c r="BM138" s="223" t="str">
        <f t="shared" ca="1" si="89"/>
        <v>3,07315307955336+1,64263454350271i</v>
      </c>
      <c r="BN138" s="223" t="str">
        <f t="shared" ca="1" si="90"/>
        <v>3,15005158890032-1,48986344379047i</v>
      </c>
      <c r="BO138" s="223" t="str">
        <f t="shared" ca="1" si="91"/>
        <v>0,679814001693235-3,41765577801195i</v>
      </c>
      <c r="BP138" s="223" t="str">
        <f t="shared" ca="1" si="92"/>
        <v>-2,34012213291473-2,5819268961222i</v>
      </c>
      <c r="BQ138" s="223" t="str">
        <f t="shared" ca="1" si="93"/>
        <v>-3,46783225570244+0,341551665471478i</v>
      </c>
      <c r="BR138" s="223" t="str">
        <f t="shared" ca="1" si="94"/>
        <v>-1,79144839272214+2,98885107526118i</v>
      </c>
      <c r="BS138" s="223" t="str">
        <f t="shared" ca="1" si="95"/>
        <v>1,33350313254522+3,21936134805783i</v>
      </c>
      <c r="BT138" s="223" t="str">
        <f t="shared" ca="1" si="96"/>
        <v>3,38018216991343+0,846691556634399i</v>
      </c>
      <c r="BU138" s="223" t="str">
        <f t="shared" ca="1" si="97"/>
        <v>2,69364120280491-2,2106142052444i</v>
      </c>
      <c r="BV138" s="223" t="str">
        <f t="shared" ca="1" si="98"/>
        <v>-0,170981787787125-3,48041424576468i</v>
      </c>
      <c r="BW138" s="223" t="str">
        <f t="shared" ca="1" si="99"/>
        <v>-2,89734866693644-1,93594648585086i</v>
      </c>
      <c r="BX138" s="223" t="str">
        <f t="shared" ca="1" si="100"/>
        <v>-3,28091538374497+1,17393029545294i</v>
      </c>
      <c r="BY138" s="223" t="str">
        <f t="shared" ca="1" si="101"/>
        <v>-1,01152935745454+3,33456540689851i</v>
      </c>
      <c r="BZ138" s="223" t="str">
        <f t="shared" ca="1" si="102"/>
        <v>2,07578071432643+2,79886629189519i</v>
      </c>
      <c r="CA138" s="223" t="str">
        <f t="shared" ca="1" si="103"/>
        <v>3,48461161306058-1,03307029673221E-13i</v>
      </c>
      <c r="CB138" s="223" t="str">
        <f t="shared" ca="1" si="104"/>
        <v>2,07578071432656-2,79886629189508i</v>
      </c>
      <c r="CC138" s="223" t="str">
        <f t="shared" ca="1" si="105"/>
        <v>-1,01152935745441-3,33456540689855i</v>
      </c>
      <c r="CD138" s="223" t="str">
        <f t="shared" ca="1" si="106"/>
        <v>-3,28091538374504-1,17393029545275i</v>
      </c>
      <c r="CE138" s="223" t="str">
        <f t="shared" ca="1" si="107"/>
        <v>-2,89734866693632+1,93594648585103i</v>
      </c>
      <c r="CF138" s="223" t="str">
        <f t="shared" ca="1" si="108"/>
        <v>-0,17098178778729+3,48041424576468i</v>
      </c>
      <c r="CG138" s="223" t="str">
        <f t="shared" ca="1" si="109"/>
        <v>2,69364120280505+2,21061420524424i</v>
      </c>
      <c r="CH138" s="223" t="str">
        <f t="shared" ca="1" si="110"/>
        <v>3,38018216991338-0,846691556634601i</v>
      </c>
      <c r="CI138" s="223" t="str">
        <f t="shared" ca="1" si="111"/>
        <v>1,33350313254538-3,21936134805777i</v>
      </c>
      <c r="CJ138" s="223" t="str">
        <f t="shared" ca="1" si="112"/>
        <v>-1,791448392722-2,98885107526126i</v>
      </c>
      <c r="CK138" s="223" t="str">
        <f t="shared" ca="1" si="113"/>
        <v>-3,46783225570246-0,341551665471248i</v>
      </c>
      <c r="CL138" s="223" t="str">
        <f t="shared" ca="1" si="114"/>
        <v>-2,34012213291484+2,58192689612211i</v>
      </c>
      <c r="CM138" s="223" t="str">
        <f t="shared" ca="1" si="115"/>
        <v>0,679814001693099+3,41765577801198i</v>
      </c>
      <c r="CN138" s="223" t="str">
        <f t="shared" ca="1" si="116"/>
        <v>3,1500515889004+1,4898634437903i</v>
      </c>
      <c r="CO138" s="223" t="str">
        <f t="shared" ca="1" si="117"/>
        <v>3,07315307955344-1,64263454350257i</v>
      </c>
      <c r="CP138" s="223" t="str">
        <f t="shared" ca="1" si="118"/>
        <v>0,511298715277088-3,44689595399i</v>
      </c>
      <c r="CQ138" s="223" t="str">
        <f t="shared" ca="1" si="119"/>
        <v>-2,46399250139656-2,46399250139649i</v>
      </c>
      <c r="CR138" s="223" t="str">
        <f t="shared" ca="1" si="120"/>
        <v>-3,44689595398999+0,511298715277182i</v>
      </c>
      <c r="CS138" s="223" t="str">
        <f t="shared" ca="1" si="121"/>
        <v>-1,64263454350283+3,07315307955329i</v>
      </c>
      <c r="CT138" s="223" t="str">
        <f t="shared" ca="1" si="122"/>
        <v>1,48986344379035+3,15005158890038i</v>
      </c>
      <c r="CU138" s="223" t="str">
        <f t="shared" ca="1" si="123"/>
        <v>3,417655778012+0,679814001693002i</v>
      </c>
      <c r="CV138" s="223" t="str">
        <f t="shared" ca="1" si="124"/>
        <v>2,58192689612228-2,34012213291465i</v>
      </c>
      <c r="CW138" s="223" t="str">
        <f t="shared" ca="1" si="125"/>
        <v>-0,341551665471345-3,46783225570246i</v>
      </c>
      <c r="CX138" s="223" t="str">
        <f t="shared" ca="1" si="126"/>
        <v>-2,98885107526129-1,79144839272196i</v>
      </c>
      <c r="CY138" s="223" t="str">
        <f t="shared" ca="1" si="127"/>
        <v>-3,21936134805788+1,3335031325451i</v>
      </c>
      <c r="CZ138" s="223" t="str">
        <f t="shared" ca="1" si="128"/>
        <v>-0,846691556634507+3,3801821699134i</v>
      </c>
      <c r="DA138" s="223" t="str">
        <f t="shared" ca="1" si="129"/>
        <v>2,21061420524431+2,69364120280498i</v>
      </c>
      <c r="DB138" s="223" t="str">
        <f t="shared" ca="1" si="130"/>
        <v>3,48041424576467-0,170981787787338i</v>
      </c>
      <c r="DC138" s="223" t="str">
        <f t="shared" ca="1" si="131"/>
        <v>1,93594648585097-2,89734866693636i</v>
      </c>
      <c r="DD138" s="223" t="str">
        <f t="shared" ca="1" si="132"/>
        <v>-1,17393029545279-3,28091538374502i</v>
      </c>
      <c r="DE138" s="223" t="str">
        <f t="shared" ca="1" si="133"/>
        <v>-3,33456540689858-1,01152935745432i</v>
      </c>
      <c r="DF138" s="223" t="str">
        <f t="shared" ca="1" si="134"/>
        <v>-2,79886629189525+2,07578071432634i</v>
      </c>
      <c r="DG138" s="223" t="str">
        <f t="shared" ca="1" si="135"/>
        <v>-3,07368656355798E-14+3,48461161306058i</v>
      </c>
      <c r="DH138" s="223" t="str">
        <f t="shared" ca="1" si="136"/>
        <v>2,79886629189521+2,07578071432639i</v>
      </c>
      <c r="DI138" s="223" t="str">
        <f t="shared" ca="1" si="137"/>
        <v>3,33456540689858-1,01152935745431i</v>
      </c>
      <c r="DJ138" s="223" t="str">
        <f t="shared" ca="1" si="138"/>
        <v>1,17393029545285-3,280915383745i</v>
      </c>
      <c r="DK138" s="223" t="str">
        <f t="shared" ca="1" si="139"/>
        <v>-1,93594648585092-2,8973486669364i</v>
      </c>
      <c r="DL138" s="223" t="str">
        <f t="shared" ca="1" si="140"/>
        <v>-3,48041424576469-0,170981787787053i</v>
      </c>
      <c r="DM138" s="223" t="str">
        <f t="shared" ca="1" si="141"/>
        <v>-2,21061420524436+2,69364120280495i</v>
      </c>
      <c r="DN138" s="223" t="str">
        <f t="shared" ca="1" si="142"/>
        <v>0,846691556634493+3,38018216991341i</v>
      </c>
      <c r="DO138" s="223" t="str">
        <f t="shared" ca="1" si="143"/>
        <v>3,21936134805786+1,33350313254516i</v>
      </c>
      <c r="DP138" s="223" t="str">
        <f t="shared" ca="1" si="144"/>
        <v>2,98885107526132-1,7914483927219i</v>
      </c>
      <c r="DQ138" s="223" t="str">
        <f t="shared" ca="1" si="145"/>
        <v>0,341551665471406-3,46783225570245i</v>
      </c>
      <c r="DR138" s="223" t="str">
        <f t="shared" ca="1" si="146"/>
        <v>-2,58192689612224-2,3401221329147i</v>
      </c>
      <c r="DS138" s="223" t="str">
        <f t="shared" ca="1" si="147"/>
        <v>-3,4176557780118+0,679814001694012i</v>
      </c>
      <c r="DT138" s="223" t="str">
        <f t="shared" ca="1" si="148"/>
        <v>-1,48986344379103+3,15005158890006i</v>
      </c>
      <c r="DU138" s="223" t="str">
        <f t="shared" ca="1" si="149"/>
        <v>1,64263454350369+3,07315307955283i</v>
      </c>
      <c r="DV138" s="223" t="str">
        <f t="shared" ca="1" si="150"/>
        <v>3,44689595398993+0,511298715277586i</v>
      </c>
      <c r="DW138" s="223" t="str">
        <f t="shared" ca="1" si="151"/>
        <v>2,46399250139559-2,46399250139747i</v>
      </c>
      <c r="DX138" s="223" t="str">
        <f t="shared" ca="1" si="152"/>
        <v>-0,511298715276733-3,44689595399005i</v>
      </c>
      <c r="DY138" s="223" t="str">
        <f t="shared" ca="1" si="153"/>
        <v>-3,07315307955406-1,6426345435014i</v>
      </c>
      <c r="DZ138" s="223" t="str">
        <f t="shared" ca="1" si="154"/>
        <v>-3,15005158890043+1,48986344379025i</v>
      </c>
      <c r="EA138" s="223" t="str">
        <f t="shared" ca="1" si="155"/>
        <v>-0,679814001691458+3,4176557780123i</v>
      </c>
      <c r="EB138" s="223" t="str">
        <f t="shared" ca="1" si="156"/>
        <v>2,34012213291483+2,58192689612212i</v>
      </c>
      <c r="EC138" s="223" t="str">
        <f t="shared" ca="1" si="157"/>
        <v>3,4678322557026-0,341551665469856i</v>
      </c>
      <c r="ED138" s="223" t="str">
        <f t="shared" ca="1" si="158"/>
        <v>1,79144839272175-2,98885107526141i</v>
      </c>
      <c r="EE138" s="223" t="str">
        <f t="shared" ca="1" si="159"/>
        <v>-1,33350313254404-3,21936134805832i</v>
      </c>
      <c r="EF138" s="223" t="str">
        <f t="shared" ca="1" si="160"/>
        <v>-3,38018216991353-0,846691556633988i</v>
      </c>
      <c r="EG138" s="223" t="str">
        <f t="shared" ca="1" si="161"/>
        <v>-2,69364120280574+2,21061420524339i</v>
      </c>
      <c r="EH138" s="223" t="str">
        <f t="shared" ca="1" si="162"/>
        <v>0,170981787787921+3,48041424576464i</v>
      </c>
      <c r="EI138" s="223" t="str">
        <f t="shared" ca="1" si="163"/>
        <v>2,89734866693592+1,93594648585164i</v>
      </c>
      <c r="EJ138" s="223" t="str">
        <f t="shared" ca="1" si="164"/>
        <v>3,28091538374471-1,17393029545367i</v>
      </c>
      <c r="EK138" s="223" t="str">
        <f t="shared" ca="1" si="165"/>
        <v>1,01152935745513-3,33456540689833i</v>
      </c>
      <c r="EL138" s="223" t="str">
        <f t="shared" ca="1" si="166"/>
        <v>-2,07578071432737-2,79886629189449i</v>
      </c>
      <c r="EM138" s="223" t="str">
        <f t="shared" ca="1" si="167"/>
        <v>-3,48461161306058-4,86656271863093E-13i</v>
      </c>
      <c r="EN138" s="223"/>
      <c r="EO138" s="223"/>
      <c r="EP138" s="223"/>
    </row>
    <row r="139" spans="1:146" ht="15.75" thickBot="1">
      <c r="A139" s="257">
        <f t="shared" si="168"/>
        <v>7.6171875000000035E-4</v>
      </c>
      <c r="B139" s="256">
        <v>39</v>
      </c>
      <c r="C139" s="230">
        <f t="shared" si="169"/>
        <v>7800</v>
      </c>
      <c r="D139" s="229">
        <f t="shared" si="170"/>
        <v>49008.845396000776</v>
      </c>
      <c r="E139" s="229" t="str">
        <f t="shared" si="171"/>
        <v>49008.8453960008i</v>
      </c>
      <c r="F139" s="229" t="str">
        <f t="shared" si="177"/>
        <v>-5,44191446457451E-31+3,46998189252287E-29i</v>
      </c>
      <c r="G139" s="229" t="str">
        <f t="shared" si="178"/>
        <v>-1,94358926524047+1,01066641794776i</v>
      </c>
      <c r="H139" s="229" t="str">
        <f t="shared" si="179"/>
        <v>1,00000000022288E-13-6,37639996361727E-12i</v>
      </c>
      <c r="I139" s="229" t="str">
        <f t="shared" si="174"/>
        <v>-1,00000000022288E-13+6,37639996361727E-12i</v>
      </c>
      <c r="J139" s="255" t="str">
        <f ca="1">IMPRODUCT(1/N_FFT2,BB100)</f>
        <v>0,0605498695958813+0,000977315718774816i</v>
      </c>
      <c r="K139" s="254" t="str">
        <f t="shared" ca="1" si="175"/>
        <v>-1,2286742874576E-14+3,85992454716309E-13i</v>
      </c>
      <c r="N139" s="246">
        <f t="shared" ca="1" si="176"/>
        <v>4.5158847917084382</v>
      </c>
      <c r="O139" s="223">
        <f t="shared" ca="1" si="39"/>
        <v>-3.4841152082915618</v>
      </c>
      <c r="P139" s="223" t="str">
        <f t="shared" ca="1" si="40"/>
        <v>-2,00618207677777+2,84855968156965i</v>
      </c>
      <c r="Q139" s="223" t="str">
        <f t="shared" ca="1" si="41"/>
        <v>1,17376306172295+3,28044799678083i</v>
      </c>
      <c r="R139" s="223" t="str">
        <f t="shared" ca="1" si="42"/>
        <v>3,3579068482253+0,929257974563674i</v>
      </c>
      <c r="S139" s="223" t="str">
        <f t="shared" ca="1" si="43"/>
        <v>2,69325747672947-2,21029928939259i</v>
      </c>
      <c r="T139" s="223" t="str">
        <f t="shared" ca="1" si="44"/>
        <v>-0,256307414828932-3,47467484719826i</v>
      </c>
      <c r="U139" s="223" t="str">
        <f t="shared" ca="1" si="45"/>
        <v>-2,98842529468873-1,79119318966803i</v>
      </c>
      <c r="V139" s="223" t="str">
        <f t="shared" ca="1" si="46"/>
        <v>-3,18521211341519+1,41190742515284i</v>
      </c>
      <c r="W139" s="223" t="str">
        <f t="shared" ca="1" si="47"/>
        <v>-0,679717157926897+3,4171689115214i</v>
      </c>
      <c r="X139" s="223" t="str">
        <f t="shared" ca="1" si="48"/>
        <v>2,40243869865206+2,52336027627201i</v>
      </c>
      <c r="Y139" s="223" t="str">
        <f t="shared" ca="1" si="49"/>
        <v>3,44640492205306-0,51122587756976i</v>
      </c>
      <c r="Z139" s="223" t="str">
        <f t="shared" ca="1" si="50"/>
        <v>1,56649767146993-3,11209637221083i</v>
      </c>
      <c r="AA139" s="223" t="str">
        <f t="shared" ca="1" si="51"/>
        <v>-1,64240053991453-3,0727152896318i</v>
      </c>
      <c r="AB139" s="223" t="str">
        <f t="shared" ca="1" si="52"/>
        <v>-3,45791304041349-0,426492895118904i</v>
      </c>
      <c r="AC139" s="223" t="str">
        <f t="shared" ca="1" si="53"/>
        <v>-2,33978876784679+2,58155908445005i</v>
      </c>
      <c r="AD139" s="223" t="str">
        <f t="shared" ca="1" si="54"/>
        <v>0,763373962986086+3,39945863002971i</v>
      </c>
      <c r="AE139" s="223" t="str">
        <f t="shared" ca="1" si="55"/>
        <v>3,21890272985182+1,33331316666456i</v>
      </c>
      <c r="AF139" s="223" t="str">
        <f t="shared" ca="1" si="56"/>
        <v>2,94356715546582-1,86399334384847i</v>
      </c>
      <c r="AG139" s="223" t="str">
        <f t="shared" ca="1" si="57"/>
        <v>0,17095743035973-3,47991843893694i</v>
      </c>
      <c r="AH139" s="223" t="str">
        <f t="shared" ca="1" si="58"/>
        <v>-2,74668977789626-2,14353774136327i</v>
      </c>
      <c r="AI139" s="223" t="str">
        <f t="shared" ca="1" si="59"/>
        <v>-3,33409037715222+1,01138525875628i</v>
      </c>
      <c r="AJ139" s="223" t="str">
        <f t="shared" ca="1" si="60"/>
        <v>-1,09290332228729+3,30826557470557i</v>
      </c>
      <c r="AK139" s="223" t="str">
        <f t="shared" ca="1" si="61"/>
        <v>2,07548500635084+2,798467575846i</v>
      </c>
      <c r="AL139" s="223" t="str">
        <f t="shared" ca="1" si="62"/>
        <v>3,48306585793056-0,0855044675267569i</v>
      </c>
      <c r="AM139" s="223" t="str">
        <f t="shared" ca="1" si="63"/>
        <v>1,93567069813757-2,89693592145566i</v>
      </c>
      <c r="AN139" s="223" t="str">
        <f t="shared" ca="1" si="64"/>
        <v>-1,25391577018019-3,25065439964663i</v>
      </c>
      <c r="AO139" s="223" t="str">
        <f t="shared" ca="1" si="65"/>
        <v>-3,3797006417732-0,846570940114532i</v>
      </c>
      <c r="AP139" s="223" t="str">
        <f t="shared" ca="1" si="66"/>
        <v>-2,63820285796611+2,27572943577834i</v>
      </c>
      <c r="AQ139" s="223" t="str">
        <f t="shared" ca="1" si="67"/>
        <v>0,341503009295385+3,46733824125809i</v>
      </c>
      <c r="AR139" s="223" t="str">
        <f t="shared" ca="1" si="68"/>
        <v>0,341503009295385+3,46733824125809i</v>
      </c>
      <c r="AS139" s="223" t="str">
        <f t="shared" ca="1" si="69"/>
        <v>3,14960284430413-1,48965120340295i</v>
      </c>
      <c r="AT139" s="223" t="str">
        <f t="shared" ca="1" si="70"/>
        <v>0,595650916668161-3,43282081823694i</v>
      </c>
      <c r="AU139" s="223" t="str">
        <f t="shared" ca="1" si="71"/>
        <v>-2,46364149021818-2,4636414902181i</v>
      </c>
      <c r="AV139" s="223" t="str">
        <f t="shared" ca="1" si="72"/>
        <v>-3,43282081823698+0,595650916667928i</v>
      </c>
      <c r="AW139" s="223" t="str">
        <f t="shared" ca="1" si="73"/>
        <v>-1,48965120340286+3,14960284430418i</v>
      </c>
      <c r="AX139" s="223" t="str">
        <f t="shared" ca="1" si="74"/>
        <v>1,7173140876872+3,03148331825851i</v>
      </c>
      <c r="AY139" s="223" t="str">
        <f t="shared" ca="1" si="75"/>
        <v>3,46733824125807+0,341503009295621i</v>
      </c>
      <c r="AZ139" s="223" t="str">
        <f t="shared" ca="1" si="76"/>
        <v>2,27572943577825-2,63820285796619i</v>
      </c>
      <c r="BA139" s="223" t="str">
        <f t="shared" ca="1" si="77"/>
        <v>-0,846570940114291-3,37970064177326i</v>
      </c>
      <c r="BB139" s="223" t="str">
        <f t="shared" ca="1" si="78"/>
        <v>-3,25065439964667-1,25391577018008i</v>
      </c>
      <c r="BC139" s="223" t="str">
        <f t="shared" ca="1" si="79"/>
        <v>-2,89693592145559+1,93567069813767i</v>
      </c>
      <c r="BD139" s="223" t="str">
        <f t="shared" ca="1" si="80"/>
        <v>-0,0855044675269938+3,48306585793055i</v>
      </c>
      <c r="BE139" s="223" t="str">
        <f t="shared" ca="1" si="81"/>
        <v>2,79846757584607+2,07548500635076i</v>
      </c>
      <c r="BF139" s="223" t="str">
        <f t="shared" ca="1" si="82"/>
        <v>3,30826557470565-1,09290332228705i</v>
      </c>
      <c r="BG139" s="223" t="str">
        <f t="shared" ca="1" si="83"/>
        <v>1,01138525875616-3,33409037715226i</v>
      </c>
      <c r="BH139" s="223" t="str">
        <f t="shared" ca="1" si="84"/>
        <v>-2,14353774136336-2,74668977789619i</v>
      </c>
      <c r="BI139" s="223" t="str">
        <f t="shared" ca="1" si="85"/>
        <v>-3,47991843893696+0,170957430359494i</v>
      </c>
      <c r="BJ139" s="223" t="str">
        <f t="shared" ca="1" si="86"/>
        <v>-1,86399334384839+2,94356715546587i</v>
      </c>
      <c r="BK139" s="223" t="str">
        <f t="shared" ca="1" si="87"/>
        <v>1,33331316666435+3,2189027298519i</v>
      </c>
      <c r="BL139" s="223" t="str">
        <f t="shared" ca="1" si="88"/>
        <v>3,39945863002973+0,763373962985971i</v>
      </c>
      <c r="BM139" s="223" t="str">
        <f t="shared" ca="1" si="89"/>
        <v>2,58155908444997-2,33978876784687i</v>
      </c>
      <c r="BN139" s="223" t="str">
        <f t="shared" ca="1" si="90"/>
        <v>-0,426492895118663-3,45791304041352i</v>
      </c>
      <c r="BO139" s="223" t="str">
        <f t="shared" ca="1" si="91"/>
        <v>-3,07271528963184-1,64240053991444i</v>
      </c>
      <c r="BP139" s="223" t="str">
        <f t="shared" ca="1" si="92"/>
        <v>-3,11209637221093+1,56649767146973i</v>
      </c>
      <c r="BQ139" s="223" t="str">
        <f t="shared" ca="1" si="93"/>
        <v>-0,511225877569645+3,44640492205308i</v>
      </c>
      <c r="BR139" s="223" t="str">
        <f t="shared" ca="1" si="94"/>
        <v>2,52336027627199+2,40243869865208i</v>
      </c>
      <c r="BS139" s="223" t="str">
        <f t="shared" ca="1" si="95"/>
        <v>3,41716891152143-0,679717157926722i</v>
      </c>
      <c r="BT139" s="223" t="str">
        <f t="shared" ca="1" si="96"/>
        <v>1,41190742515279-3,18521211341521i</v>
      </c>
      <c r="BU139" s="223" t="str">
        <f t="shared" ca="1" si="97"/>
        <v>-1,79119318966795-2,98842529468877i</v>
      </c>
      <c r="BV139" s="223" t="str">
        <f t="shared" ca="1" si="98"/>
        <v>-3,47467484719827-0,256307414828819i</v>
      </c>
      <c r="BW139" s="223" t="str">
        <f t="shared" ca="1" si="99"/>
        <v>-2,21029928939261+2,69325747672945i</v>
      </c>
      <c r="BX139" s="223" t="str">
        <f t="shared" ca="1" si="100"/>
        <v>0,929257974563504+3,35790684822535i</v>
      </c>
      <c r="BY139" s="223" t="str">
        <f t="shared" ca="1" si="101"/>
        <v>3,28044799678084+1,1737630617229i</v>
      </c>
      <c r="BZ139" s="223" t="str">
        <f t="shared" ca="1" si="102"/>
        <v>2,8485596815697-2,0061820767777i</v>
      </c>
      <c r="CA139" s="223" t="str">
        <f t="shared" ca="1" si="103"/>
        <v>-1,0926791690052E-13-3,48411520829156i</v>
      </c>
      <c r="CB139" s="223" t="str">
        <f t="shared" ca="1" si="104"/>
        <v>-2,84855968156963-2,0061820767778i</v>
      </c>
      <c r="CC139" s="223" t="str">
        <f t="shared" ca="1" si="105"/>
        <v>-3,28044799678088+1,17376306172278i</v>
      </c>
      <c r="CD139" s="223" t="str">
        <f t="shared" ca="1" si="106"/>
        <v>-0,92925797456365+3,35790684822531i</v>
      </c>
      <c r="CE139" s="223" t="str">
        <f t="shared" ca="1" si="107"/>
        <v>2,21029928939249+2,69325747672954i</v>
      </c>
      <c r="CF139" s="223" t="str">
        <f t="shared" ca="1" si="108"/>
        <v>3,47467484719825-0,256307414829062i</v>
      </c>
      <c r="CG139" s="223" t="str">
        <f t="shared" ca="1" si="109"/>
        <v>1,79119318966804-2,98842529468872i</v>
      </c>
      <c r="CH139" s="223" t="str">
        <f t="shared" ca="1" si="110"/>
        <v>-1,4119074251527-3,18521211341525i</v>
      </c>
      <c r="CI139" s="223" t="str">
        <f t="shared" ca="1" si="111"/>
        <v>-3,41716891152141-0,679717157926848i</v>
      </c>
      <c r="CJ139" s="223" t="str">
        <f t="shared" ca="1" si="112"/>
        <v>-2,52336027627208+2,40243869865199i</v>
      </c>
      <c r="CK139" s="223" t="str">
        <f t="shared" ca="1" si="113"/>
        <v>0,511225877569861+3,44640492205305i</v>
      </c>
      <c r="CL139" s="223" t="str">
        <f t="shared" ca="1" si="114"/>
        <v>3,11209637221088+1,56649767146985i</v>
      </c>
      <c r="CM139" s="223" t="str">
        <f t="shared" ca="1" si="115"/>
        <v>3,07271528963192-1,64240053991431i</v>
      </c>
      <c r="CN139" s="223" t="str">
        <f t="shared" ca="1" si="116"/>
        <v>0,426492895118813-3,4579130404135i</v>
      </c>
      <c r="CO139" s="223" t="str">
        <f t="shared" ca="1" si="117"/>
        <v>-2,5815590844499-2,33978876784694i</v>
      </c>
      <c r="CP139" s="223" t="str">
        <f t="shared" ca="1" si="118"/>
        <v>-3,39945863002968+0,763373962986208i</v>
      </c>
      <c r="CQ139" s="223" t="str">
        <f t="shared" ca="1" si="119"/>
        <v>-1,33331316666445+3,21890272985186i</v>
      </c>
      <c r="CR139" s="223" t="str">
        <f t="shared" ca="1" si="120"/>
        <v>1,86399334384828+2,94356715546594i</v>
      </c>
      <c r="CS139" s="223" t="str">
        <f t="shared" ca="1" si="121"/>
        <v>3,47991843893695+0,170957430359621i</v>
      </c>
      <c r="CT139" s="223" t="str">
        <f t="shared" ca="1" si="122"/>
        <v>2,14353774136346-2,74668977789612i</v>
      </c>
      <c r="CU139" s="223" t="str">
        <f t="shared" ca="1" si="123"/>
        <v>-1,01138525875637-3,33409037715219i</v>
      </c>
      <c r="CV139" s="223" t="str">
        <f t="shared" ca="1" si="124"/>
        <v>-3,3082655747056-1,09290332228719i</v>
      </c>
      <c r="CW139" s="223" t="str">
        <f t="shared" ca="1" si="125"/>
        <v>-2,79846757584595+2,07548500635091i</v>
      </c>
      <c r="CX139" s="223" t="str">
        <f t="shared" ca="1" si="126"/>
        <v>0,0855044675268907+3,48306585793055i</v>
      </c>
      <c r="CY139" s="223" t="str">
        <f t="shared" ca="1" si="127"/>
        <v>2,89693592145554+1,93567069813776i</v>
      </c>
      <c r="CZ139" s="223" t="str">
        <f t="shared" ca="1" si="128"/>
        <v>3,25065439964658-1,2539157701803i</v>
      </c>
      <c r="DA139" s="223" t="str">
        <f t="shared" ca="1" si="129"/>
        <v>0,846570940114413-3,37970064177323i</v>
      </c>
      <c r="DB139" s="223" t="str">
        <f t="shared" ca="1" si="130"/>
        <v>-2,27572943577815-2,63820285796627i</v>
      </c>
      <c r="DC139" s="223" t="str">
        <f t="shared" ca="1" si="131"/>
        <v>-3,46733824125808+0,341503009295494i</v>
      </c>
      <c r="DD139" s="223" t="str">
        <f t="shared" ca="1" si="132"/>
        <v>-1,71731408768731+3,03148331825845i</v>
      </c>
      <c r="DE139" s="223" t="str">
        <f t="shared" ca="1" si="133"/>
        <v>1,48965120340304+3,14960284430409i</v>
      </c>
      <c r="DF139" s="223" t="str">
        <f t="shared" ca="1" si="134"/>
        <v>3,43282081823695+0,595650916668078i</v>
      </c>
      <c r="DG139" s="223" t="str">
        <f t="shared" ca="1" si="135"/>
        <v>2,46364149021826-2,46364149021803i</v>
      </c>
      <c r="DH139" s="223" t="str">
        <f t="shared" ca="1" si="136"/>
        <v>-0,59565091666806-3,43282081823696i</v>
      </c>
      <c r="DI139" s="223" t="str">
        <f t="shared" ca="1" si="137"/>
        <v>-3,14960284430408-1,48965120340306i</v>
      </c>
      <c r="DJ139" s="223" t="str">
        <f t="shared" ca="1" si="138"/>
        <v>-3,03148331825846+1,7173140876873i</v>
      </c>
      <c r="DK139" s="223" t="str">
        <f t="shared" ca="1" si="139"/>
        <v>-0,341503009295513+3,46733824125808i</v>
      </c>
      <c r="DL139" s="223" t="str">
        <f t="shared" ca="1" si="140"/>
        <v>2,63820285796626+2,27572943577817i</v>
      </c>
      <c r="DM139" s="223" t="str">
        <f t="shared" ca="1" si="141"/>
        <v>3,37970064177323-0,846570940114396i</v>
      </c>
      <c r="DN139" s="223" t="str">
        <f t="shared" ca="1" si="142"/>
        <v>1,25391577018032-3,25065439964658i</v>
      </c>
      <c r="DO139" s="223" t="str">
        <f t="shared" ca="1" si="143"/>
        <v>-1,93567069813774-2,89693592145555i</v>
      </c>
      <c r="DP139" s="223" t="str">
        <f t="shared" ca="1" si="144"/>
        <v>-3,48306585793054-0,0855044675276025i</v>
      </c>
      <c r="DQ139" s="223" t="str">
        <f t="shared" ca="1" si="145"/>
        <v>-2,07548500635037+2,79846757584635i</v>
      </c>
      <c r="DR139" s="223" t="str">
        <f t="shared" ca="1" si="146"/>
        <v>1,09290332228553+3,30826557470615i</v>
      </c>
      <c r="DS139" s="223" t="str">
        <f t="shared" ca="1" si="147"/>
        <v>3,33409037715209+1,01138525875672i</v>
      </c>
      <c r="DT139" s="223" t="str">
        <f t="shared" ca="1" si="148"/>
        <v>2,7466897778957-2,14353774136399i</v>
      </c>
      <c r="DU139" s="223" t="str">
        <f t="shared" ca="1" si="149"/>
        <v>-0,170957430358218-3,47991843893702i</v>
      </c>
      <c r="DV139" s="223" t="str">
        <f t="shared" ca="1" si="150"/>
        <v>-2,94356715546575-1,86399334384859i</v>
      </c>
      <c r="DW139" s="223" t="str">
        <f t="shared" ca="1" si="151"/>
        <v>-3,21890272985147+1,33331316666539i</v>
      </c>
      <c r="DX139" s="223" t="str">
        <f t="shared" ca="1" si="152"/>
        <v>-0,763373962987242+3,39945863002945i</v>
      </c>
      <c r="DY139" s="223" t="str">
        <f t="shared" ca="1" si="153"/>
        <v>2,33978876784697+2,58155908444988i</v>
      </c>
      <c r="DZ139" s="223" t="str">
        <f t="shared" ca="1" si="154"/>
        <v>3,45791304041333-0,426492895120172i</v>
      </c>
      <c r="EA139" s="223" t="str">
        <f t="shared" ca="1" si="155"/>
        <v>1,64240053991524-3,07271528963142i</v>
      </c>
      <c r="EB139" s="223" t="str">
        <f t="shared" ca="1" si="156"/>
        <v>-1,56649767147014-3,11209637221073i</v>
      </c>
      <c r="EC139" s="223" t="str">
        <f t="shared" ca="1" si="157"/>
        <v>-3,4464049220533-0,511225877568164i</v>
      </c>
      <c r="ED139" s="223" t="str">
        <f t="shared" ca="1" si="158"/>
        <v>-2,40243869865251+2,52336027627158i</v>
      </c>
      <c r="EE139" s="223" t="str">
        <f t="shared" ca="1" si="159"/>
        <v>0,67971715792751+3,41716891152128i</v>
      </c>
      <c r="EF139" s="223" t="str">
        <f t="shared" ca="1" si="160"/>
        <v>3,18521211341454+1,4119074251543i</v>
      </c>
      <c r="EG139" s="223" t="str">
        <f t="shared" ca="1" si="161"/>
        <v>2,98842529468891-1,79119318966773i</v>
      </c>
      <c r="EH139" s="223" t="str">
        <f t="shared" ca="1" si="162"/>
        <v>0,256307414827994-3,47467484719833i</v>
      </c>
      <c r="EI139" s="223" t="str">
        <f t="shared" ca="1" si="163"/>
        <v>-2,69325747672862-2,21029928939362i</v>
      </c>
      <c r="EJ139" s="223" t="str">
        <f t="shared" ca="1" si="164"/>
        <v>-3,35790684822531+0,929257974563633i</v>
      </c>
      <c r="EK139" s="223" t="str">
        <f t="shared" ca="1" si="165"/>
        <v>-1,17376306172182+3,28044799678123i</v>
      </c>
      <c r="EL139" s="223" t="str">
        <f t="shared" ca="1" si="166"/>
        <v>2,00618207677694+2,84855968157024i</v>
      </c>
      <c r="EM139" s="223" t="str">
        <f t="shared" ca="1" si="167"/>
        <v>3,48411520829156-2,1853583380104E-13i</v>
      </c>
      <c r="EN139" s="223"/>
      <c r="EO139" s="223"/>
      <c r="EP139" s="223"/>
    </row>
    <row r="140" spans="1:146" ht="15.75" thickBot="1">
      <c r="A140" s="257">
        <f t="shared" si="168"/>
        <v>7.8125000000000037E-4</v>
      </c>
      <c r="B140" s="256">
        <v>40</v>
      </c>
      <c r="C140" s="230">
        <f t="shared" si="169"/>
        <v>8000</v>
      </c>
      <c r="D140" s="229">
        <f t="shared" si="170"/>
        <v>50265.482457436687</v>
      </c>
      <c r="E140" s="229" t="str">
        <f t="shared" si="171"/>
        <v>50265.4824574367i</v>
      </c>
      <c r="F140" s="229" t="str">
        <f t="shared" si="177"/>
        <v>-5,17321990647174E-31+3,21618524816507E-29i</v>
      </c>
      <c r="G140" s="229" t="str">
        <f t="shared" si="178"/>
        <v>-1,92233756254725+1,02524670004844i</v>
      </c>
      <c r="H140" s="229" t="str">
        <f t="shared" si="179"/>
        <v>1,00000000021188E-13-6,21698996452681E-12i</v>
      </c>
      <c r="I140" s="229" t="str">
        <f t="shared" si="174"/>
        <v>-1,00000000021188E-13+6,21698996452681E-12i</v>
      </c>
      <c r="J140" s="255" t="str">
        <f ca="1">IMPRODUCT(1/N_FFT2,BC100)</f>
        <v>0,0155913052958379-0,0000378260605570172i</v>
      </c>
      <c r="K140" s="254" t="str">
        <f t="shared" ca="1" si="175"/>
        <v>-1,32396629103358E-15+9,69347711641544E-14i</v>
      </c>
      <c r="N140" s="246">
        <f t="shared" ca="1" si="176"/>
        <v>4.5164263956446131</v>
      </c>
      <c r="O140" s="223">
        <f t="shared" ca="1" si="39"/>
        <v>-3.4835736043553869</v>
      </c>
      <c r="P140" s="223" t="str">
        <f t="shared" ca="1" si="40"/>
        <v>-1,93536979911266+2,89648559424075i</v>
      </c>
      <c r="Q140" s="223" t="str">
        <f t="shared" ca="1" si="41"/>
        <v>1,33310590381114+3,21840235306051i</v>
      </c>
      <c r="R140" s="223" t="str">
        <f t="shared" ca="1" si="42"/>
        <v>3,41663771435299+0,67961149624058i</v>
      </c>
      <c r="S140" s="223" t="str">
        <f t="shared" ca="1" si="43"/>
        <v>2,46325851840216-2,46325851840215i</v>
      </c>
      <c r="T140" s="223" t="str">
        <f t="shared" ca="1" si="44"/>
        <v>-0,679611496240573-3,41663771435299i</v>
      </c>
      <c r="U140" s="223" t="str">
        <f t="shared" ca="1" si="45"/>
        <v>-3,21840235306051-1,33310590381115i</v>
      </c>
      <c r="V140" s="223" t="str">
        <f t="shared" ca="1" si="46"/>
        <v>-2,89648559424076+1,93536979911265i</v>
      </c>
      <c r="W140" s="223" t="str">
        <f t="shared" ca="1" si="47"/>
        <v>-1,03490784012104E-14+3,48357360435539i</v>
      </c>
      <c r="X140" s="223" t="str">
        <f t="shared" ca="1" si="48"/>
        <v>2,89648559424075+1,93536979911267i</v>
      </c>
      <c r="Y140" s="223" t="str">
        <f t="shared" ca="1" si="49"/>
        <v>3,21840235306052-1,33310590381114i</v>
      </c>
      <c r="Z140" s="223" t="str">
        <f t="shared" ca="1" si="50"/>
        <v>0,679611496240625-3,41663771435298i</v>
      </c>
      <c r="AA140" s="223" t="str">
        <f t="shared" ca="1" si="51"/>
        <v>-2,4632585184021-2,46325851840222i</v>
      </c>
      <c r="AB140" s="223" t="str">
        <f t="shared" ca="1" si="52"/>
        <v>-3,41663771435301+0,679611496240458i</v>
      </c>
      <c r="AC140" s="223" t="str">
        <f t="shared" ca="1" si="53"/>
        <v>-1,33310590381129+3,21840235306045i</v>
      </c>
      <c r="AD140" s="223" t="str">
        <f t="shared" ca="1" si="54"/>
        <v>1,93536979911278+2,89648559424067i</v>
      </c>
      <c r="AE140" s="223" t="str">
        <f t="shared" ca="1" si="55"/>
        <v>3,48357360435539-1,15439378745898E-13i</v>
      </c>
      <c r="AF140" s="223" t="str">
        <f t="shared" ca="1" si="56"/>
        <v>1,93536979911259-2,8964855942408i</v>
      </c>
      <c r="AG140" s="223" t="str">
        <f t="shared" ca="1" si="57"/>
        <v>-1,33310590381119-3,21840235306049i</v>
      </c>
      <c r="AH140" s="223" t="str">
        <f t="shared" ca="1" si="58"/>
        <v>-3,41663771435299-0,679611496240566i</v>
      </c>
      <c r="AI140" s="223" t="str">
        <f t="shared" ca="1" si="59"/>
        <v>-2,46325851840217+2,46325851840214i</v>
      </c>
      <c r="AJ140" s="223" t="str">
        <f t="shared" ca="1" si="60"/>
        <v>0,679611496240517+3,416637714353i</v>
      </c>
      <c r="AK140" s="223" t="str">
        <f t="shared" ca="1" si="61"/>
        <v>3,21840235306048+1,33310590381124i</v>
      </c>
      <c r="AL140" s="223" t="str">
        <f t="shared" ca="1" si="62"/>
        <v>2,89648559424083-1,93536979911255i</v>
      </c>
      <c r="AM140" s="223" t="str">
        <f t="shared" ca="1" si="63"/>
        <v>1,70278805650776E-13-3,48357360435539i</v>
      </c>
      <c r="AN140" s="223" t="str">
        <f t="shared" ca="1" si="64"/>
        <v>-2,89648559424083-1,93536979911254i</v>
      </c>
      <c r="AO140" s="223" t="str">
        <f t="shared" ca="1" si="65"/>
        <v>-3,21840235306047+1,33310590381124i</v>
      </c>
      <c r="AP140" s="223" t="str">
        <f t="shared" ca="1" si="66"/>
        <v>-0,67961149624051+3,416637714353i</v>
      </c>
      <c r="AQ140" s="223" t="str">
        <f t="shared" ca="1" si="67"/>
        <v>2,46325851840218+2,46325851840213i</v>
      </c>
      <c r="AR140" s="223" t="str">
        <f t="shared" ca="1" si="68"/>
        <v>2,46325851840218+2,46325851840213i</v>
      </c>
      <c r="AS140" s="223" t="str">
        <f t="shared" ca="1" si="69"/>
        <v>1,33310590381119-3,2184023530605i</v>
      </c>
      <c r="AT140" s="223" t="str">
        <f t="shared" ca="1" si="70"/>
        <v>-1,93536979911259-2,8964855942408i</v>
      </c>
      <c r="AU140" s="223" t="str">
        <f t="shared" ca="1" si="71"/>
        <v>-3,48357360435539-1,15653151176652E-13i</v>
      </c>
      <c r="AV140" s="223" t="str">
        <f t="shared" ca="1" si="72"/>
        <v>-1,93536979911278+2,89648559424068i</v>
      </c>
      <c r="AW140" s="223" t="str">
        <f t="shared" ca="1" si="73"/>
        <v>1,3331059038113+3,21840235306045i</v>
      </c>
      <c r="AX140" s="223" t="str">
        <f t="shared" ca="1" si="74"/>
        <v>3,41663771435302+0,679611496240447i</v>
      </c>
      <c r="AY140" s="223" t="str">
        <f t="shared" ca="1" si="75"/>
        <v>2,46325851840209-2,46325851840222i</v>
      </c>
      <c r="AZ140" s="223" t="str">
        <f t="shared" ca="1" si="76"/>
        <v>-0,679611496240635-3,41663771435298i</v>
      </c>
      <c r="BA140" s="223" t="str">
        <f t="shared" ca="1" si="77"/>
        <v>-3,21840235306052-1,33310590381112i</v>
      </c>
      <c r="BB140" s="223" t="str">
        <f t="shared" ca="1" si="78"/>
        <v>-2,89648559424076+1,93536979911265i</v>
      </c>
      <c r="BC140" s="223" t="str">
        <f t="shared" ca="1" si="79"/>
        <v>-4,86513571072266E-14+3,48357360435539i</v>
      </c>
      <c r="BD140" s="223" t="str">
        <f t="shared" ca="1" si="80"/>
        <v>2,89648559424071+1,93536979911273i</v>
      </c>
      <c r="BE140" s="223" t="str">
        <f t="shared" ca="1" si="81"/>
        <v>3,21840235306056-1,33310590381104i</v>
      </c>
      <c r="BF140" s="223" t="str">
        <f t="shared" ca="1" si="82"/>
        <v>0,679611496240733-3,41663771435296i</v>
      </c>
      <c r="BG140" s="223" t="str">
        <f t="shared" ca="1" si="83"/>
        <v>-2,46325851840226-2,46325851840205i</v>
      </c>
      <c r="BH140" s="223" t="str">
        <f t="shared" ca="1" si="84"/>
        <v>-3,41663771435297+0,679611496240691i</v>
      </c>
      <c r="BI140" s="223" t="str">
        <f t="shared" ca="1" si="85"/>
        <v>-1,33310590381107+3,21840235306054i</v>
      </c>
      <c r="BJ140" s="223" t="str">
        <f t="shared" ca="1" si="86"/>
        <v>1,93536979911269+2,89648559424073i</v>
      </c>
      <c r="BK140" s="223" t="str">
        <f t="shared" ca="1" si="87"/>
        <v>3,48357360435539-5,97429736689706E-15i</v>
      </c>
      <c r="BL140" s="223" t="str">
        <f t="shared" ca="1" si="88"/>
        <v>1,93536979911268-2,89648559424074i</v>
      </c>
      <c r="BM140" s="223" t="str">
        <f t="shared" ca="1" si="89"/>
        <v>-1,33310590381108-3,21840235306054i</v>
      </c>
      <c r="BN140" s="223" t="str">
        <f t="shared" ca="1" si="90"/>
        <v>-3,41663771435297-0,679611496240677i</v>
      </c>
      <c r="BO140" s="223" t="str">
        <f t="shared" ca="1" si="91"/>
        <v>-2,46325851840226+2,46325851840206i</v>
      </c>
      <c r="BP140" s="223" t="str">
        <f t="shared" ca="1" si="92"/>
        <v>0,679611496240405+3,41663771435302i</v>
      </c>
      <c r="BQ140" s="223" t="str">
        <f t="shared" ca="1" si="93"/>
        <v>3,21840235306056+1,33310590381102i</v>
      </c>
      <c r="BR140" s="223" t="str">
        <f t="shared" ca="1" si="94"/>
        <v>2,8964855942407-1,93536979911274i</v>
      </c>
      <c r="BS140" s="223" t="str">
        <f t="shared" ca="1" si="95"/>
        <v>-6,05999518410209E-14-3,48357360435539i</v>
      </c>
      <c r="BT140" s="223" t="str">
        <f t="shared" ca="1" si="96"/>
        <v>-2,89648559424077-1,93536979911264i</v>
      </c>
      <c r="BU140" s="223" t="str">
        <f t="shared" ca="1" si="97"/>
        <v>-3,21840235306052+1,33310590381114i</v>
      </c>
      <c r="BV140" s="223" t="str">
        <f t="shared" ca="1" si="98"/>
        <v>-0,679611496240625+3,41663771435298i</v>
      </c>
      <c r="BW140" s="223" t="str">
        <f t="shared" ca="1" si="99"/>
        <v>2,4632585184021+2,46325851840222i</v>
      </c>
      <c r="BX140" s="223" t="str">
        <f t="shared" ca="1" si="100"/>
        <v>3,41663771435301-0,679611496240458i</v>
      </c>
      <c r="BY140" s="223" t="str">
        <f t="shared" ca="1" si="101"/>
        <v>1,33310590381129-3,21840235306045i</v>
      </c>
      <c r="BZ140" s="223" t="str">
        <f t="shared" ca="1" si="102"/>
        <v>-1,93536979911278-2,89648559424067i</v>
      </c>
      <c r="CA140" s="223" t="str">
        <f t="shared" ca="1" si="103"/>
        <v>-3,48357360435539+1,15225606315145E-13i</v>
      </c>
      <c r="CB140" s="223" t="str">
        <f t="shared" ca="1" si="104"/>
        <v>-1,93536979911259+2,8964855942408i</v>
      </c>
      <c r="CC140" s="223" t="str">
        <f t="shared" ca="1" si="105"/>
        <v>1,33310590381121+3,21840235306049i</v>
      </c>
      <c r="CD140" s="223" t="str">
        <f t="shared" ca="1" si="106"/>
        <v>3,416637714353+0,679611496240548i</v>
      </c>
      <c r="CE140" s="223" t="str">
        <f t="shared" ca="1" si="107"/>
        <v>2,46325851840216-2,46325851840215i</v>
      </c>
      <c r="CF140" s="223" t="str">
        <f t="shared" ca="1" si="108"/>
        <v>-0,679611496240534-3,416637714353i</v>
      </c>
      <c r="CG140" s="223" t="str">
        <f t="shared" ca="1" si="109"/>
        <v>-3,21840235306048-1,33310590381122i</v>
      </c>
      <c r="CH140" s="223" t="str">
        <f t="shared" ca="1" si="110"/>
        <v>-2,89648559424082+1,93536979911256i</v>
      </c>
      <c r="CI140" s="223" t="str">
        <f t="shared" ca="1" si="111"/>
        <v>-1,51928368688577E-13+3,48357360435539i</v>
      </c>
      <c r="CJ140" s="223" t="str">
        <f t="shared" ca="1" si="112"/>
        <v>2,89648559424065+1,93536979911281i</v>
      </c>
      <c r="CK140" s="223" t="str">
        <f t="shared" ca="1" si="113"/>
        <v>3,21840235306047-1,33310590381126i</v>
      </c>
      <c r="CL140" s="223" t="str">
        <f t="shared" ca="1" si="114"/>
        <v>0,679611496240492-3,41663771435301i</v>
      </c>
      <c r="CM140" s="223" t="str">
        <f t="shared" ca="1" si="115"/>
        <v>-2,46325851840219-2,46325851840212i</v>
      </c>
      <c r="CN140" s="223" t="str">
        <f t="shared" ca="1" si="116"/>
        <v>-3,41663771435299+0,67961149624059i</v>
      </c>
      <c r="CO140" s="223" t="str">
        <f t="shared" ca="1" si="117"/>
        <v>-1,33310590381117+3,2184023530605i</v>
      </c>
      <c r="CP140" s="223" t="str">
        <f t="shared" ca="1" si="118"/>
        <v>1,93536979911261+2,89648559424079i</v>
      </c>
      <c r="CQ140" s="223" t="str">
        <f t="shared" ca="1" si="119"/>
        <v>3,48357360435539+9,73027142144535E-14i</v>
      </c>
      <c r="CR140" s="223" t="str">
        <f t="shared" ca="1" si="120"/>
        <v>1,93536979911277-2,89648559424068i</v>
      </c>
      <c r="CS140" s="223" t="str">
        <f t="shared" ca="1" si="121"/>
        <v>-1,33310590381099-3,21840235306058i</v>
      </c>
      <c r="CT140" s="223" t="str">
        <f t="shared" ca="1" si="122"/>
        <v>-3,41663771435302-0,67961149624044i</v>
      </c>
      <c r="CU140" s="223" t="str">
        <f t="shared" ca="1" si="123"/>
        <v>-2,46325851840209+2,46325851840223i</v>
      </c>
      <c r="CV140" s="223" t="str">
        <f t="shared" ca="1" si="124"/>
        <v>0,679611496240642+3,41663771435298i</v>
      </c>
      <c r="CW140" s="223" t="str">
        <f t="shared" ca="1" si="125"/>
        <v>3,21840235306052+1,33310590381112i</v>
      </c>
      <c r="CX140" s="223" t="str">
        <f t="shared" ca="1" si="126"/>
        <v>2,89648559424076-1,93536979911265i</v>
      </c>
      <c r="CY140" s="223" t="str">
        <f t="shared" ca="1" si="127"/>
        <v>4,26770597403298E-14-3,48357360435539i</v>
      </c>
      <c r="CZ140" s="223" t="str">
        <f t="shared" ca="1" si="128"/>
        <v>-2,89648559424071-1,93536979911272i</v>
      </c>
      <c r="DA140" s="223" t="str">
        <f t="shared" ca="1" si="129"/>
        <v>-3,21840235306056+1,33310590381104i</v>
      </c>
      <c r="DB140" s="223" t="str">
        <f t="shared" ca="1" si="130"/>
        <v>-0,679611496240726+3,41663771435296i</v>
      </c>
      <c r="DC140" s="223" t="str">
        <f t="shared" ca="1" si="131"/>
        <v>2,46325851840202+2,46325851840229i</v>
      </c>
      <c r="DD140" s="223" t="str">
        <f t="shared" ca="1" si="132"/>
        <v>3,41663771435297-0,679611496240695i</v>
      </c>
      <c r="DE140" s="223" t="str">
        <f t="shared" ca="1" si="133"/>
        <v>1,33310590381107-3,21840235306055i</v>
      </c>
      <c r="DF140" s="223" t="str">
        <f t="shared" ca="1" si="134"/>
        <v>-1,9353697991127-2,89648559424072i</v>
      </c>
      <c r="DG140" s="223" t="str">
        <f t="shared" ca="1" si="135"/>
        <v>-3,48357360435539+1,19485947337941E-14i</v>
      </c>
      <c r="DH140" s="223" t="str">
        <f t="shared" ca="1" si="136"/>
        <v>-1,93536979911268+2,89648559424074i</v>
      </c>
      <c r="DI140" s="223" t="str">
        <f t="shared" ca="1" si="137"/>
        <v>1,33310590381109+3,21840235306054i</v>
      </c>
      <c r="DJ140" s="223" t="str">
        <f t="shared" ca="1" si="138"/>
        <v>3,41663771435297+0,679611496240674i</v>
      </c>
      <c r="DK140" s="223" t="str">
        <f t="shared" ca="1" si="139"/>
        <v>2,46325851840225-2,46325851840206i</v>
      </c>
      <c r="DL140" s="223" t="str">
        <f t="shared" ca="1" si="140"/>
        <v>-0,679611496240409-3,41663771435302i</v>
      </c>
      <c r="DM140" s="223" t="str">
        <f t="shared" ca="1" si="141"/>
        <v>-3,21840235306096-1,33310590381006i</v>
      </c>
      <c r="DN140" s="223" t="str">
        <f t="shared" ca="1" si="142"/>
        <v>-2,89648559424166+1,9353697991113i</v>
      </c>
      <c r="DO140" s="223" t="str">
        <f t="shared" ca="1" si="143"/>
        <v>-9,73021476797429E-13+3,48357360435539i</v>
      </c>
      <c r="DP140" s="223" t="str">
        <f t="shared" ca="1" si="144"/>
        <v>2,89648559424058+1,93536979911292i</v>
      </c>
      <c r="DQ140" s="223" t="str">
        <f t="shared" ca="1" si="145"/>
        <v>3,21840235306038-1,33310590381146i</v>
      </c>
      <c r="DR140" s="223" t="str">
        <f t="shared" ca="1" si="146"/>
        <v>0,679611496239601-3,41663771435318i</v>
      </c>
      <c r="DS140" s="223" t="str">
        <f t="shared" ca="1" si="147"/>
        <v>-2,46325851840333-2,46325851840099i</v>
      </c>
      <c r="DT140" s="223" t="str">
        <f t="shared" ca="1" si="148"/>
        <v>-3,41663771435322+0,679611496239444i</v>
      </c>
      <c r="DU140" s="223" t="str">
        <f t="shared" ca="1" si="149"/>
        <v>-1,33310590381161+3,21840235306032i</v>
      </c>
      <c r="DV140" s="223" t="str">
        <f t="shared" ca="1" si="150"/>
        <v>1,93536979911279+2,89648559424067i</v>
      </c>
      <c r="DW140" s="223" t="str">
        <f t="shared" ca="1" si="151"/>
        <v>3,48357360435539-8,14263721018938E-13i</v>
      </c>
      <c r="DX140" s="223" t="str">
        <f t="shared" ca="1" si="152"/>
        <v>1,93536979911143-2,89648559424157i</v>
      </c>
      <c r="DY140" s="223" t="str">
        <f t="shared" ca="1" si="153"/>
        <v>-1,33310590380991-3,21840235306103i</v>
      </c>
      <c r="DZ140" s="223" t="str">
        <f t="shared" ca="1" si="154"/>
        <v>-3,41663771435286-0,679611496241245i</v>
      </c>
      <c r="EA140" s="223" t="str">
        <f t="shared" ca="1" si="155"/>
        <v>-2,46325851840218+2,46325851840214i</v>
      </c>
      <c r="EB140" s="223" t="str">
        <f t="shared" ca="1" si="156"/>
        <v>0,679611496241196+3,41663771435287i</v>
      </c>
      <c r="EC140" s="223" t="str">
        <f t="shared" ca="1" si="157"/>
        <v>3,21840235306101+1,33310590380996i</v>
      </c>
      <c r="ED140" s="223" t="str">
        <f t="shared" ca="1" si="158"/>
        <v>2,8964855942416-1,93536979911139i</v>
      </c>
      <c r="EE140" s="223" t="str">
        <f t="shared" ca="1" si="159"/>
        <v>8,63770167849183E-13-3,48357360435539i</v>
      </c>
      <c r="EF140" s="223" t="str">
        <f t="shared" ca="1" si="160"/>
        <v>-2,89648559424064-1,93536979911283i</v>
      </c>
      <c r="EG140" s="223" t="str">
        <f t="shared" ca="1" si="161"/>
        <v>-3,21840235306034+1,33310590381156i</v>
      </c>
      <c r="EH140" s="223" t="str">
        <f t="shared" ca="1" si="162"/>
        <v>-0,679611496239493+3,4166377143532i</v>
      </c>
      <c r="EI140" s="223" t="str">
        <f t="shared" ca="1" si="163"/>
        <v>2,46325851840095+2,46325851840336i</v>
      </c>
      <c r="EJ140" s="223" t="str">
        <f t="shared" ca="1" si="164"/>
        <v>3,41663771435319-0,679611496239552i</v>
      </c>
      <c r="EK140" s="223" t="str">
        <f t="shared" ca="1" si="165"/>
        <v>1,33310590381151-3,21840235306036i</v>
      </c>
      <c r="EL140" s="223" t="str">
        <f t="shared" ca="1" si="166"/>
        <v>-1,93536979911288-2,89648559424061i</v>
      </c>
      <c r="EM140" s="223" t="str">
        <f t="shared" ca="1" si="167"/>
        <v>-3,48357360435539+9,23515029967188E-13i</v>
      </c>
      <c r="EN140" s="223"/>
      <c r="EO140" s="223"/>
      <c r="EP140" s="223"/>
    </row>
    <row r="141" spans="1:146" ht="15.75" thickBot="1">
      <c r="A141" s="257">
        <f t="shared" si="168"/>
        <v>8.0078125000000039E-4</v>
      </c>
      <c r="B141" s="256">
        <v>41</v>
      </c>
      <c r="C141" s="230">
        <f t="shared" si="169"/>
        <v>8200</v>
      </c>
      <c r="D141" s="229">
        <f t="shared" si="170"/>
        <v>51522.119518872605</v>
      </c>
      <c r="E141" s="229" t="str">
        <f t="shared" si="171"/>
        <v>51522.1195188726i</v>
      </c>
      <c r="F141" s="229" t="str">
        <f t="shared" si="177"/>
        <v>-4,92394515391104E-31+2,98654772685487E-29i</v>
      </c>
      <c r="G141" s="229" t="str">
        <f t="shared" si="178"/>
        <v>-1,90102503276748+1,03922701793664i</v>
      </c>
      <c r="H141" s="229" t="str">
        <f t="shared" si="179"/>
        <v>1,00000000020167E-13-6,065356062953E-12i</v>
      </c>
      <c r="I141" s="229" t="str">
        <f t="shared" si="174"/>
        <v>-1,00000000020167E-13+6,065356062953E-12i</v>
      </c>
      <c r="J141" s="255" t="str">
        <f ca="1">IMPRODUCT(1/N_FFT2,BD100)</f>
        <v>-0,0303975509533696-0,000977354518515371i</v>
      </c>
      <c r="K141" s="254" t="str">
        <f t="shared" ca="1" si="175"/>
        <v>8,9677582504817E-15-1,84274234522072E-13i</v>
      </c>
      <c r="N141" s="246">
        <f t="shared" ca="1" si="176"/>
        <v>4.517019014636495</v>
      </c>
      <c r="O141" s="223">
        <f t="shared" ca="1" si="39"/>
        <v>-3.482980985363505</v>
      </c>
      <c r="P141" s="223" t="str">
        <f t="shared" ca="1" si="40"/>
        <v>-1,86338653728149+2,94260890318129i</v>
      </c>
      <c r="Q141" s="223" t="str">
        <f t="shared" ca="1" si="41"/>
        <v>1,48916626061299+3,14857751892115i</v>
      </c>
      <c r="R141" s="223" t="str">
        <f t="shared" ca="1" si="42"/>
        <v>3,45678734736973+0,426354054124384i</v>
      </c>
      <c r="S141" s="223" t="str">
        <f t="shared" ca="1" si="43"/>
        <v>2,20957974598429-2,69238071054963i</v>
      </c>
      <c r="T141" s="223" t="str">
        <f t="shared" ca="1" si="44"/>
        <v>-1,09254753726506-3,30718859807236i</v>
      </c>
      <c r="U141" s="223" t="str">
        <f t="shared" ca="1" si="45"/>
        <v>-3,37860041008492-0,846295346423286i</v>
      </c>
      <c r="V141" s="223" t="str">
        <f t="shared" ca="1" si="46"/>
        <v>-2,52253881862496+2,40165660595639i</v>
      </c>
      <c r="W141" s="223" t="str">
        <f t="shared" ca="1" si="47"/>
        <v>0,679495882010603+3,41605648236887i</v>
      </c>
      <c r="X141" s="223" t="str">
        <f t="shared" ca="1" si="48"/>
        <v>3,24959617782248+1,25350756897806i</v>
      </c>
      <c r="Y141" s="223" t="str">
        <f t="shared" ca="1" si="49"/>
        <v>2,79755655944786-2,07480935054139i</v>
      </c>
      <c r="Z141" s="223" t="str">
        <f t="shared" ca="1" si="50"/>
        <v>-0,25622397621425-3,47354369749636i</v>
      </c>
      <c r="AA141" s="223" t="str">
        <f t="shared" ca="1" si="51"/>
        <v>-3,07171499431311-1,64186587092726i</v>
      </c>
      <c r="AB141" s="223" t="str">
        <f t="shared" ca="1" si="52"/>
        <v>-3,03049644564387+1,71675503125624i</v>
      </c>
      <c r="AC141" s="223" t="str">
        <f t="shared" ca="1" si="53"/>
        <v>-0,170901776678506+3,47878558223008i</v>
      </c>
      <c r="AD141" s="223" t="str">
        <f t="shared" ca="1" si="54"/>
        <v>2,84763235812892+2,00552898192493i</v>
      </c>
      <c r="AE141" s="223" t="str">
        <f t="shared" ca="1" si="55"/>
        <v>3,21785484450332-1,33287911834128i</v>
      </c>
      <c r="AF141" s="223" t="str">
        <f t="shared" ca="1" si="56"/>
        <v>0,595457007773858-3,43170329374448i</v>
      </c>
      <c r="AG141" s="223" t="str">
        <f t="shared" ca="1" si="57"/>
        <v>-2,58071868069513-2,33902707028263i</v>
      </c>
      <c r="AH141" s="223" t="str">
        <f t="shared" ca="1" si="58"/>
        <v>-3,356813711314+0,92895546283883i</v>
      </c>
      <c r="AI141" s="223" t="str">
        <f t="shared" ca="1" si="59"/>
        <v>-1,01105601121971+3,33300499348264i</v>
      </c>
      <c r="AJ141" s="223" t="str">
        <f t="shared" ca="1" si="60"/>
        <v>2,27498859216384+2,63734401433111i</v>
      </c>
      <c r="AK141" s="223" t="str">
        <f t="shared" ca="1" si="61"/>
        <v>3,44528297537555-0,511059452501478i</v>
      </c>
      <c r="AL141" s="223" t="str">
        <f t="shared" ca="1" si="62"/>
        <v>1,41144779116296-3,18417519574928i</v>
      </c>
      <c r="AM141" s="223" t="str">
        <f t="shared" ca="1" si="63"/>
        <v>-1,93504055764114-2,8959928495574i</v>
      </c>
      <c r="AN141" s="223" t="str">
        <f t="shared" ca="1" si="64"/>
        <v>-3,48193197660924+0,0854766323027076i</v>
      </c>
      <c r="AO141" s="223" t="str">
        <f t="shared" ca="1" si="65"/>
        <v>-1,79061008254818+2,98745243923322i</v>
      </c>
      <c r="AP141" s="223" t="str">
        <f t="shared" ca="1" si="66"/>
        <v>1,56598771199107+3,11108325672855i</v>
      </c>
      <c r="AQ141" s="223" t="str">
        <f t="shared" ca="1" si="67"/>
        <v>3,46620947992345+0,341391836007421i</v>
      </c>
      <c r="AR141" s="223" t="str">
        <f t="shared" ca="1" si="68"/>
        <v>3,46620947992345+0,341391836007421i</v>
      </c>
      <c r="AS141" s="223" t="str">
        <f t="shared" ca="1" si="69"/>
        <v>-1,17338095352694-3,27938007591434i</v>
      </c>
      <c r="AT141" s="223" t="str">
        <f t="shared" ca="1" si="70"/>
        <v>-3,39835196630287-0,763125453335938i</v>
      </c>
      <c r="AU141" s="223" t="str">
        <f t="shared" ca="1" si="71"/>
        <v>-2,46283947349429+2,46283947349438i</v>
      </c>
      <c r="AV141" s="223" t="str">
        <f t="shared" ca="1" si="72"/>
        <v>0,76312545333607+3,39835196630283i</v>
      </c>
      <c r="AW141" s="223" t="str">
        <f t="shared" ca="1" si="73"/>
        <v>3,27938007591427+1,17338095352714i</v>
      </c>
      <c r="AX141" s="223" t="str">
        <f t="shared" ca="1" si="74"/>
        <v>2,74579561730276-2,14283993158721i</v>
      </c>
      <c r="AY141" s="223" t="str">
        <f t="shared" ca="1" si="75"/>
        <v>-0,341391836007566-3,46620947992344i</v>
      </c>
      <c r="AZ141" s="223" t="str">
        <f t="shared" ca="1" si="76"/>
        <v>-3,1110832567286-1,56598771199096i</v>
      </c>
      <c r="BA141" s="223" t="str">
        <f t="shared" ca="1" si="77"/>
        <v>-2,98745243923316+1,79061008254829i</v>
      </c>
      <c r="BB141" s="223" t="str">
        <f t="shared" ca="1" si="78"/>
        <v>-0,0854766323029204+3,48193197660923i</v>
      </c>
      <c r="BC141" s="223" t="str">
        <f t="shared" ca="1" si="79"/>
        <v>2,89599284955728+1,93504055764132i</v>
      </c>
      <c r="BD141" s="223" t="str">
        <f t="shared" ca="1" si="80"/>
        <v>3,18417519574922-1,41144779116309i</v>
      </c>
      <c r="BE141" s="223" t="str">
        <f t="shared" ca="1" si="81"/>
        <v>0,511059452501357-3,44528297537557i</v>
      </c>
      <c r="BF141" s="223" t="str">
        <f t="shared" ca="1" si="82"/>
        <v>-2,63734401433119-2,27498859216375i</v>
      </c>
      <c r="BG141" s="223" t="str">
        <f t="shared" ca="1" si="83"/>
        <v>-3,3330049934827+1,01105601121951i</v>
      </c>
      <c r="BH141" s="223" t="str">
        <f t="shared" ca="1" si="84"/>
        <v>-0,928955462839035+3,35681371131394i</v>
      </c>
      <c r="BI141" s="223" t="str">
        <f t="shared" ca="1" si="85"/>
        <v>2,33902707028273+2,58071868069503i</v>
      </c>
      <c r="BJ141" s="223" t="str">
        <f t="shared" ca="1" si="86"/>
        <v>3,43170329374446-0,595457007774004i</v>
      </c>
      <c r="BK141" s="223" t="str">
        <f t="shared" ca="1" si="87"/>
        <v>1,33287911834117-3,21785484450337i</v>
      </c>
      <c r="BL141" s="223" t="str">
        <f t="shared" ca="1" si="88"/>
        <v>-2,00552898192475-2,84763235812905i</v>
      </c>
      <c r="BM141" s="223" t="str">
        <f t="shared" ca="1" si="89"/>
        <v>-3,47878558223009+0,170901776678293i</v>
      </c>
      <c r="BN141" s="223" t="str">
        <f t="shared" ca="1" si="90"/>
        <v>-1,71675503125642+3,03049644564377i</v>
      </c>
      <c r="BO141" s="223" t="str">
        <f t="shared" ca="1" si="91"/>
        <v>1,64186587092738+3,07171499431305i</v>
      </c>
      <c r="BP141" s="223" t="str">
        <f t="shared" ca="1" si="92"/>
        <v>3,47354369749637+0,256223976214104i</v>
      </c>
      <c r="BQ141" s="223" t="str">
        <f t="shared" ca="1" si="93"/>
        <v>2,07480935054157-2,79755655944773i</v>
      </c>
      <c r="BR141" s="223" t="str">
        <f t="shared" ca="1" si="94"/>
        <v>-1,25350756897795-3,24959617782252i</v>
      </c>
      <c r="BS141" s="223" t="str">
        <f t="shared" ca="1" si="95"/>
        <v>-3,41605648236885-0,679495882010673i</v>
      </c>
      <c r="BT141" s="223" t="str">
        <f t="shared" ca="1" si="96"/>
        <v>-2,40165660595638+2,52253881862496i</v>
      </c>
      <c r="BU141" s="223" t="str">
        <f t="shared" ca="1" si="97"/>
        <v>0,846295346423356+3,37860041008491i</v>
      </c>
      <c r="BV141" s="223" t="str">
        <f t="shared" ca="1" si="98"/>
        <v>3,30718859807239+1,09254753726494i</v>
      </c>
      <c r="BW141" s="223" t="str">
        <f t="shared" ca="1" si="99"/>
        <v>2,69238071054972-2,20957974598417i</v>
      </c>
      <c r="BX141" s="223" t="str">
        <f t="shared" ca="1" si="100"/>
        <v>-0,426354054124311-3,45678734736973i</v>
      </c>
      <c r="BY141" s="223" t="str">
        <f t="shared" ca="1" si="101"/>
        <v>-3,14857751892115-1,48916626061299i</v>
      </c>
      <c r="BZ141" s="223" t="str">
        <f t="shared" ca="1" si="102"/>
        <v>-2,94260890318126+1,86338653728155i</v>
      </c>
      <c r="CA141" s="223" t="str">
        <f t="shared" ca="1" si="103"/>
        <v>1,21179663007858E-13+3,4829809853635i</v>
      </c>
      <c r="CB141" s="223" t="str">
        <f t="shared" ca="1" si="104"/>
        <v>2,94260890318121+1,86338653728162i</v>
      </c>
      <c r="CC141" s="223" t="str">
        <f t="shared" ca="1" si="105"/>
        <v>3,14857751892118-1,48916626061292i</v>
      </c>
      <c r="CD141" s="223" t="str">
        <f t="shared" ca="1" si="106"/>
        <v>0,426354054124388-3,45678734736973i</v>
      </c>
      <c r="CE141" s="223" t="str">
        <f t="shared" ca="1" si="107"/>
        <v>-2,69238071054967-2,20957974598424i</v>
      </c>
      <c r="CF141" s="223" t="str">
        <f t="shared" ca="1" si="108"/>
        <v>-3,30718859807231+1,09254753726519i</v>
      </c>
      <c r="CG141" s="223" t="str">
        <f t="shared" ca="1" si="109"/>
        <v>-0,846295346423412+3,37860041008489i</v>
      </c>
      <c r="CH141" s="223" t="str">
        <f t="shared" ca="1" si="110"/>
        <v>2,40165660595635+2,52253881862499i</v>
      </c>
      <c r="CI141" s="223" t="str">
        <f t="shared" ca="1" si="111"/>
        <v>3,41605648236886-0,679495882010617i</v>
      </c>
      <c r="CJ141" s="223" t="str">
        <f t="shared" ca="1" si="112"/>
        <v>1,25350756897805-3,24959617782248i</v>
      </c>
      <c r="CK141" s="223" t="str">
        <f t="shared" ca="1" si="113"/>
        <v>-2,07480935054149-2,79755655944779i</v>
      </c>
      <c r="CL141" s="223" t="str">
        <f t="shared" ca="1" si="114"/>
        <v>-3,47354369749638+0,256223976214025i</v>
      </c>
      <c r="CM141" s="223" t="str">
        <f t="shared" ca="1" si="115"/>
        <v>-1,64186587092745+3,07171499431301i</v>
      </c>
      <c r="CN141" s="223" t="str">
        <f t="shared" ca="1" si="116"/>
        <v>1,71675503125635+3,03049644564381i</v>
      </c>
      <c r="CO141" s="223" t="str">
        <f t="shared" ca="1" si="117"/>
        <v>3,47878558223008+0,170901776678373i</v>
      </c>
      <c r="CP141" s="223" t="str">
        <f t="shared" ca="1" si="118"/>
        <v>2,00552898192482-2,847632358129i</v>
      </c>
      <c r="CQ141" s="223" t="str">
        <f t="shared" ca="1" si="119"/>
        <v>-1,33287911834109-3,2178548445034i</v>
      </c>
      <c r="CR141" s="223" t="str">
        <f t="shared" ca="1" si="120"/>
        <v>-3,43170329374445-0,595457007774057i</v>
      </c>
      <c r="CS141" s="223" t="str">
        <f t="shared" ca="1" si="121"/>
        <v>-2,33902707028277+2,580718680695i</v>
      </c>
      <c r="CT141" s="223" t="str">
        <f t="shared" ca="1" si="122"/>
        <v>0,928955462838983+3,35681371131395i</v>
      </c>
      <c r="CU141" s="223" t="str">
        <f t="shared" ca="1" si="123"/>
        <v>3,33300499348267+1,01105601121961i</v>
      </c>
      <c r="CV141" s="223" t="str">
        <f t="shared" ca="1" si="124"/>
        <v>2,63734401433103-2,27498859216393i</v>
      </c>
      <c r="CW141" s="223" t="str">
        <f t="shared" ca="1" si="125"/>
        <v>-0,511059452501256-3,44528297537559i</v>
      </c>
      <c r="CX141" s="223" t="str">
        <f t="shared" ca="1" si="126"/>
        <v>-3,18417519574919-1,41144779116316i</v>
      </c>
      <c r="CY141" s="223" t="str">
        <f t="shared" ca="1" si="127"/>
        <v>-2,89599284955733+1,93504055764125i</v>
      </c>
      <c r="CZ141" s="223" t="str">
        <f t="shared" ca="1" si="128"/>
        <v>0,0854766323028414+3,48193197660924i</v>
      </c>
      <c r="DA141" s="223" t="str">
        <f t="shared" ca="1" si="129"/>
        <v>2,98745243923329+1,79061008254806i</v>
      </c>
      <c r="DB141" s="223" t="str">
        <f t="shared" ca="1" si="130"/>
        <v>3,11108325672864-1,56598771199088i</v>
      </c>
      <c r="DC141" s="223" t="str">
        <f t="shared" ca="1" si="131"/>
        <v>0,34139183600762-3,46620947992343i</v>
      </c>
      <c r="DD141" s="223" t="str">
        <f t="shared" ca="1" si="132"/>
        <v>-2,74579561730273-2,14283993158725i</v>
      </c>
      <c r="DE141" s="223" t="str">
        <f t="shared" ca="1" si="133"/>
        <v>-3,27938007591429+1,17338095352708i</v>
      </c>
      <c r="DF141" s="223" t="str">
        <f t="shared" ca="1" si="134"/>
        <v>-0,763125453335833+3,39835196630289i</v>
      </c>
      <c r="DG141" s="223" t="str">
        <f t="shared" ca="1" si="135"/>
        <v>2,46283947349422+2,46283947349445i</v>
      </c>
      <c r="DH141" s="223" t="str">
        <f t="shared" ca="1" si="136"/>
        <v>3,39835196630288-0,76312545333585i</v>
      </c>
      <c r="DI141" s="223" t="str">
        <f t="shared" ca="1" si="137"/>
        <v>1,17338095352702-3,27938007591431i</v>
      </c>
      <c r="DJ141" s="223" t="str">
        <f t="shared" ca="1" si="138"/>
        <v>-2,14283993158731-2,74579561730268i</v>
      </c>
      <c r="DK141" s="223" t="str">
        <f t="shared" ca="1" si="139"/>
        <v>-3,46620947992346+0,341391836007342i</v>
      </c>
      <c r="DL141" s="223" t="str">
        <f t="shared" ca="1" si="140"/>
        <v>-1,56598771199113+3,11108325672851i</v>
      </c>
      <c r="DM141" s="223" t="str">
        <f t="shared" ca="1" si="141"/>
        <v>1,79061008254812+2,98745243923326i</v>
      </c>
      <c r="DN141" s="223" t="str">
        <f t="shared" ca="1" si="142"/>
        <v>3,48193197660924+0,0854766323027748i</v>
      </c>
      <c r="DO141" s="223" t="str">
        <f t="shared" ca="1" si="143"/>
        <v>1,9350405576412-2,89599284955736i</v>
      </c>
      <c r="DP141" s="223" t="str">
        <f t="shared" ca="1" si="144"/>
        <v>-1,41144779116322-3,18417519574916i</v>
      </c>
      <c r="DQ141" s="223" t="str">
        <f t="shared" ca="1" si="145"/>
        <v>-3,4452829753756-0,511059452501189i</v>
      </c>
      <c r="DR141" s="223" t="str">
        <f t="shared" ca="1" si="146"/>
        <v>-2,27498859216366+2,63734401433127i</v>
      </c>
      <c r="DS141" s="223" t="str">
        <f t="shared" ca="1" si="147"/>
        <v>1,01105601121996+3,33300499348257i</v>
      </c>
      <c r="DT141" s="223" t="str">
        <f t="shared" ca="1" si="148"/>
        <v>3,35681371131406+0,928955462838583i</v>
      </c>
      <c r="DU141" s="223" t="str">
        <f t="shared" ca="1" si="149"/>
        <v>2,58071868069472-2,33902707028308i</v>
      </c>
      <c r="DV141" s="223" t="str">
        <f t="shared" ca="1" si="150"/>
        <v>-0,595457007774464-3,43170329374438i</v>
      </c>
      <c r="DW141" s="223" t="str">
        <f t="shared" ca="1" si="151"/>
        <v>-3,21785484450356-1,33287911834071i</v>
      </c>
      <c r="DX141" s="223" t="str">
        <f t="shared" ca="1" si="152"/>
        <v>-2,84763235812856+2,00552898192544i</v>
      </c>
      <c r="DY141" s="223" t="str">
        <f t="shared" ca="1" si="153"/>
        <v>0,170901776679131+3,47878558223005i</v>
      </c>
      <c r="DZ141" s="223" t="str">
        <f t="shared" ca="1" si="154"/>
        <v>3,03049644564418+1,71675503125569i</v>
      </c>
      <c r="EA141" s="223" t="str">
        <f t="shared" ca="1" si="155"/>
        <v>3,07171499431265-1,64186587092812i</v>
      </c>
      <c r="EB141" s="223" t="str">
        <f t="shared" ca="1" si="156"/>
        <v>0,256223976213267-3,47354369749643i</v>
      </c>
      <c r="EC141" s="223" t="str">
        <f t="shared" ca="1" si="157"/>
        <v>-2,79755655944845-2,0748093505406i</v>
      </c>
      <c r="ED141" s="223" t="str">
        <f t="shared" ca="1" si="158"/>
        <v>-3,2495961778221+1,25350756897903i</v>
      </c>
      <c r="EE141" s="223" t="str">
        <f t="shared" ca="1" si="159"/>
        <v>-0,679495882009534+3,41605648236908i</v>
      </c>
      <c r="EF141" s="223" t="str">
        <f t="shared" ca="1" si="160"/>
        <v>2,52253881862576+2,40165660595554i</v>
      </c>
      <c r="EG141" s="223" t="str">
        <f t="shared" ca="1" si="161"/>
        <v>3,37860041008463-0,846295346424484i</v>
      </c>
      <c r="EH141" s="223" t="str">
        <f t="shared" ca="1" si="162"/>
        <v>1,09254753726382-3,30718859807277i</v>
      </c>
      <c r="EI141" s="223" t="str">
        <f t="shared" ca="1" si="163"/>
        <v>-2,20957974598536-2,69238071054875i</v>
      </c>
      <c r="EJ141" s="223" t="str">
        <f t="shared" ca="1" si="164"/>
        <v>-3,45678734736955+0,42635405412583i</v>
      </c>
      <c r="EK141" s="223" t="str">
        <f t="shared" ca="1" si="165"/>
        <v>-1,4891662606116+3,14857751892181i</v>
      </c>
      <c r="EL141" s="223" t="str">
        <f t="shared" ca="1" si="166"/>
        <v>1,86338653728285+2,94260890318043i</v>
      </c>
      <c r="EM141" s="223" t="str">
        <f t="shared" ca="1" si="167"/>
        <v>3,4829809853635-1,62825115526245E-12i</v>
      </c>
      <c r="EN141" s="223"/>
      <c r="EO141" s="223"/>
      <c r="EP141" s="223"/>
    </row>
    <row r="142" spans="1:146" ht="15.75" thickBot="1">
      <c r="A142" s="257">
        <f t="shared" si="168"/>
        <v>8.203125000000004E-4</v>
      </c>
      <c r="B142" s="256">
        <v>42</v>
      </c>
      <c r="C142" s="230">
        <f t="shared" si="169"/>
        <v>8400</v>
      </c>
      <c r="D142" s="229">
        <f t="shared" si="170"/>
        <v>52778.756580308524</v>
      </c>
      <c r="E142" s="229" t="str">
        <f t="shared" si="171"/>
        <v>52778.7565803085i</v>
      </c>
      <c r="F142" s="229" t="str">
        <f t="shared" si="177"/>
        <v>-4,69226290271263E-31+2,77826174120728E-29i</v>
      </c>
      <c r="G142" s="229" t="str">
        <f t="shared" si="178"/>
        <v>-1,87967098245963+1,05261575020167i</v>
      </c>
      <c r="H142" s="229" t="str">
        <f t="shared" si="179"/>
        <v>1,00000000019218E-13-5,92094282335888E-12i</v>
      </c>
      <c r="I142" s="229" t="str">
        <f t="shared" si="174"/>
        <v>-1,00000000019218E-13+5,92094282335888E-12i</v>
      </c>
      <c r="J142" s="255" t="str">
        <f ca="1">IMPRODUCT(1/N_FFT2,BE100)</f>
        <v>0,0116773531090886+0,0000369669989884261i</v>
      </c>
      <c r="K142" s="254" t="str">
        <f t="shared" ca="1" si="175"/>
        <v>-1,38661479849491E-15+6,91372433871861E-14i</v>
      </c>
      <c r="N142" s="246">
        <f t="shared" ca="1" si="176"/>
        <v>4.5176695259755677</v>
      </c>
      <c r="O142" s="223">
        <f t="shared" ca="1" si="39"/>
        <v>-3.4823304740244323</v>
      </c>
      <c r="P142" s="223" t="str">
        <f t="shared" ca="1" si="40"/>
        <v>-1,79027565288364+2,98689447704656i</v>
      </c>
      <c r="Q142" s="223" t="str">
        <f t="shared" ca="1" si="41"/>
        <v>1,64155922200484+3,07114129453044i</v>
      </c>
      <c r="R142" s="223" t="str">
        <f t="shared" ca="1" si="42"/>
        <v>3,47813585446041+0,170869857599883i</v>
      </c>
      <c r="S142" s="223" t="str">
        <f t="shared" ca="1" si="43"/>
        <v>1,93467915290503-2,89545196914643i</v>
      </c>
      <c r="T142" s="223" t="str">
        <f t="shared" ca="1" si="44"/>
        <v>-1,48888813117662-3,14798946363558i</v>
      </c>
      <c r="U142" s="223" t="str">
        <f t="shared" ca="1" si="45"/>
        <v>-3,46556210097427-0,341328074746342i</v>
      </c>
      <c r="V142" s="223" t="str">
        <f t="shared" ca="1" si="46"/>
        <v>-2,07442184138915+2,797034063841i</v>
      </c>
      <c r="W142" s="223" t="str">
        <f t="shared" ca="1" si="47"/>
        <v>1,33263017842923+3,2172538503915i</v>
      </c>
      <c r="X142" s="223" t="str">
        <f t="shared" ca="1" si="48"/>
        <v>3,44463950483949+0,510964002663964i</v>
      </c>
      <c r="Y142" s="223" t="str">
        <f t="shared" ca="1" si="49"/>
        <v>2,20916706595953-2,69187785848448i</v>
      </c>
      <c r="Z142" s="223" t="str">
        <f t="shared" ca="1" si="50"/>
        <v>-1,17316180285748-3,27876759082364i</v>
      </c>
      <c r="AA142" s="223" t="str">
        <f t="shared" ca="1" si="51"/>
        <v>-3,41541847042276-0,67936897354404i</v>
      </c>
      <c r="AB142" s="223" t="str">
        <f t="shared" ca="1" si="52"/>
        <v>-2,33859021356767+2,58023668358636i</v>
      </c>
      <c r="AC142" s="223" t="str">
        <f t="shared" ca="1" si="53"/>
        <v>1,01086717774552+3,33238249294345i</v>
      </c>
      <c r="AD142" s="223" t="str">
        <f t="shared" ca="1" si="54"/>
        <v>3,3779693937555+0,846137285060953i</v>
      </c>
      <c r="AE142" s="223" t="str">
        <f t="shared" ca="1" si="55"/>
        <v>2,46237949251527-2,46237949251521i</v>
      </c>
      <c r="AF142" s="223" t="str">
        <f t="shared" ca="1" si="56"/>
        <v>-0,84613728506119-3,37796939375544i</v>
      </c>
      <c r="AG142" s="223" t="str">
        <f t="shared" ca="1" si="57"/>
        <v>-3,33238249294343-1,01086717774562i</v>
      </c>
      <c r="AH142" s="223" t="str">
        <f t="shared" ca="1" si="58"/>
        <v>-2,58023668358619+2,33859021356786i</v>
      </c>
      <c r="AI142" s="223" t="str">
        <f t="shared" ca="1" si="59"/>
        <v>0,679368973543943+3,41541847042278i</v>
      </c>
      <c r="AJ142" s="223" t="str">
        <f t="shared" ca="1" si="60"/>
        <v>3,27876759082372+1,17316180285725i</v>
      </c>
      <c r="AK142" s="223" t="str">
        <f t="shared" ca="1" si="61"/>
        <v>2,69187785848455-2,20916706595945i</v>
      </c>
      <c r="AL142" s="223" t="str">
        <f t="shared" ca="1" si="62"/>
        <v>-0,510964002664075-3,44463950483947i</v>
      </c>
      <c r="AM142" s="223" t="str">
        <f t="shared" ca="1" si="63"/>
        <v>-3,21725385039147-1,33263017842929i</v>
      </c>
      <c r="AN142" s="223" t="str">
        <f t="shared" ca="1" si="64"/>
        <v>-2,79703406384093+2,07442184138924i</v>
      </c>
      <c r="AO142" s="223" t="str">
        <f t="shared" ca="1" si="65"/>
        <v>0,341328074746273+3,46556210097427i</v>
      </c>
      <c r="AP142" s="223" t="str">
        <f t="shared" ca="1" si="66"/>
        <v>3,14798946363561+1,48888813117655i</v>
      </c>
      <c r="AQ142" s="223" t="str">
        <f t="shared" ca="1" si="67"/>
        <v>2,89545196914648-1,93467915290495i</v>
      </c>
      <c r="AR142" s="223" t="str">
        <f t="shared" ca="1" si="68"/>
        <v>2,89545196914648-1,93467915290495i</v>
      </c>
      <c r="AS142" s="223" t="str">
        <f t="shared" ca="1" si="69"/>
        <v>-3,07114129453039-1,64155922200493i</v>
      </c>
      <c r="AT142" s="223" t="str">
        <f t="shared" ca="1" si="70"/>
        <v>-2,98689447704652+1,79027565288371i</v>
      </c>
      <c r="AU142" s="223" t="str">
        <f t="shared" ca="1" si="71"/>
        <v>-9,72676137084971E-14+3,48233047402443i</v>
      </c>
      <c r="AV142" s="223" t="str">
        <f t="shared" ca="1" si="72"/>
        <v>2,98689447704661+1,79027565288357i</v>
      </c>
      <c r="AW142" s="223" t="str">
        <f t="shared" ca="1" si="73"/>
        <v>3,07114129453049-1,64155922200475i</v>
      </c>
      <c r="AX142" s="223" t="str">
        <f t="shared" ca="1" si="74"/>
        <v>0,170869857599804-3,47813585446041i</v>
      </c>
      <c r="AY142" s="223" t="str">
        <f t="shared" ca="1" si="75"/>
        <v>-2,89545196914637-1,93467915290512i</v>
      </c>
      <c r="AZ142" s="223" t="str">
        <f t="shared" ca="1" si="76"/>
        <v>-3,14798946363555+1,48888813117669i</v>
      </c>
      <c r="BA142" s="223" t="str">
        <f t="shared" ca="1" si="77"/>
        <v>-0,341328074746467+3,46556210097426i</v>
      </c>
      <c r="BB142" s="223" t="str">
        <f t="shared" ca="1" si="78"/>
        <v>2,79703406384102+2,07442184138912i</v>
      </c>
      <c r="BC142" s="223" t="str">
        <f t="shared" ca="1" si="79"/>
        <v>3,21725385039155-1,33263017842911i</v>
      </c>
      <c r="BD142" s="223" t="str">
        <f t="shared" ca="1" si="80"/>
        <v>0,510964002663936-3,44463950483949i</v>
      </c>
      <c r="BE142" s="223" t="str">
        <f t="shared" ca="1" si="81"/>
        <v>-2,69187785848442-2,20916706595961i</v>
      </c>
      <c r="BF142" s="223" t="str">
        <f t="shared" ca="1" si="82"/>
        <v>-3,27876759082366+1,17316180285739i</v>
      </c>
      <c r="BG142" s="223" t="str">
        <f t="shared" ca="1" si="83"/>
        <v>-0,679368973544145+3,41541847042274i</v>
      </c>
      <c r="BH142" s="223" t="str">
        <f t="shared" ca="1" si="84"/>
        <v>2,5802366835863+2,33859021356774i</v>
      </c>
      <c r="BI142" s="223" t="str">
        <f t="shared" ca="1" si="85"/>
        <v>3,33238249294348-1,01086717774543i</v>
      </c>
      <c r="BJ142" s="223" t="str">
        <f t="shared" ca="1" si="86"/>
        <v>0,846137285061054-3,37796939375547i</v>
      </c>
      <c r="BK142" s="223" t="str">
        <f t="shared" ca="1" si="87"/>
        <v>-2,46237949251514-2,46237949251534i</v>
      </c>
      <c r="BL142" s="223" t="str">
        <f t="shared" ca="1" si="88"/>
        <v>-3,37796939375547+0,846137285061082i</v>
      </c>
      <c r="BM142" s="223" t="str">
        <f t="shared" ca="1" si="89"/>
        <v>-1,01086717774571+3,3323824929434i</v>
      </c>
      <c r="BN142" s="223" t="str">
        <f t="shared" ca="1" si="90"/>
        <v>2,33859021356779+2,58023668358626i</v>
      </c>
      <c r="BO142" s="223" t="str">
        <f t="shared" ca="1" si="91"/>
        <v>3,4154184704228-0,679368973543835i</v>
      </c>
      <c r="BP142" s="223" t="str">
        <f t="shared" ca="1" si="92"/>
        <v>1,17316180285734-3,27876759082368i</v>
      </c>
      <c r="BQ142" s="223" t="str">
        <f t="shared" ca="1" si="93"/>
        <v>-2,20916706595936-2,69187785848462i</v>
      </c>
      <c r="BR142" s="223" t="str">
        <f t="shared" ca="1" si="94"/>
        <v>-3,44463950483949+0,510964002663967i</v>
      </c>
      <c r="BS142" s="223" t="str">
        <f t="shared" ca="1" si="95"/>
        <v>-1,33263017842906+3,21725385039157i</v>
      </c>
      <c r="BT142" s="223" t="str">
        <f t="shared" ca="1" si="96"/>
        <v>2,07442184138915+2,797034063841i</v>
      </c>
      <c r="BU142" s="223" t="str">
        <f t="shared" ca="1" si="97"/>
        <v>3,46556210097428-0,341328074746177i</v>
      </c>
      <c r="BV142" s="223" t="str">
        <f t="shared" ca="1" si="98"/>
        <v>1,48888813117664-3,14798946363557i</v>
      </c>
      <c r="BW142" s="223" t="str">
        <f t="shared" ca="1" si="99"/>
        <v>-1,93467915290485-2,89545196914654i</v>
      </c>
      <c r="BX142" s="223" t="str">
        <f t="shared" ca="1" si="100"/>
        <v>-3,47813585446041+0,170869857599859i</v>
      </c>
      <c r="BY142" s="223" t="str">
        <f t="shared" ca="1" si="101"/>
        <v>-1,6415592220047+3,07114129453051i</v>
      </c>
      <c r="BZ142" s="223" t="str">
        <f t="shared" ca="1" si="102"/>
        <v>1,79027565288362+2,98689447704658i</v>
      </c>
      <c r="CA142" s="223" t="str">
        <f t="shared" ca="1" si="103"/>
        <v>3,48233047402443-1,51873019639778E-13i</v>
      </c>
      <c r="CB142" s="223" t="str">
        <f t="shared" ca="1" si="104"/>
        <v>1,79027565288365-2,98689447704656i</v>
      </c>
      <c r="CC142" s="223" t="str">
        <f t="shared" ca="1" si="105"/>
        <v>-1,64155922200499-3,07114129453036i</v>
      </c>
      <c r="CD142" s="223" t="str">
        <f t="shared" ca="1" si="106"/>
        <v>-3,47813585446041-0,170869857599926i</v>
      </c>
      <c r="CE142" s="223" t="str">
        <f t="shared" ca="1" si="107"/>
        <v>-1,93467915290491+2,89545196914651i</v>
      </c>
      <c r="CF142" s="223" t="str">
        <f t="shared" ca="1" si="108"/>
        <v>1,4888881311766+3,14798946363559i</v>
      </c>
      <c r="CG142" s="223" t="str">
        <f t="shared" ca="1" si="109"/>
        <v>3,46556210097428+0,341328074746219i</v>
      </c>
      <c r="CH142" s="223" t="str">
        <f t="shared" ca="1" si="110"/>
        <v>2,07442184138918-2,79703406384097i</v>
      </c>
      <c r="CI142" s="223" t="str">
        <f t="shared" ca="1" si="111"/>
        <v>-1,33263017842931-3,21725385039146i</v>
      </c>
      <c r="CJ142" s="223" t="str">
        <f t="shared" ca="1" si="112"/>
        <v>-3,44463950483948-0,510964002664033i</v>
      </c>
      <c r="CK142" s="223" t="str">
        <f t="shared" ca="1" si="113"/>
        <v>-2,20916706595942+2,69187785848457i</v>
      </c>
      <c r="CL142" s="223" t="str">
        <f t="shared" ca="1" si="114"/>
        <v>1,1731618028573+3,2787675908237i</v>
      </c>
      <c r="CM142" s="223" t="str">
        <f t="shared" ca="1" si="115"/>
        <v>3,41541847042279+0,679368973543877i</v>
      </c>
      <c r="CN142" s="223" t="str">
        <f t="shared" ca="1" si="116"/>
        <v>2,33859021356783-2,58023668358621i</v>
      </c>
      <c r="CO142" s="223" t="str">
        <f t="shared" ca="1" si="117"/>
        <v>-1,01086717774565-3,33238249294341i</v>
      </c>
      <c r="CP142" s="223" t="str">
        <f t="shared" ca="1" si="118"/>
        <v>-3,37796939375545-0,846137285061148i</v>
      </c>
      <c r="CQ142" s="223" t="str">
        <f t="shared" ca="1" si="119"/>
        <v>-2,46237949251517+2,46237949251531i</v>
      </c>
      <c r="CR142" s="223" t="str">
        <f t="shared" ca="1" si="120"/>
        <v>0,846137285061012+3,37796939375548i</v>
      </c>
      <c r="CS142" s="223" t="str">
        <f t="shared" ca="1" si="121"/>
        <v>3,33238249294346+1,0108671777455i</v>
      </c>
      <c r="CT142" s="223" t="str">
        <f t="shared" ca="1" si="122"/>
        <v>2,58023668358634-2,3385902135677i</v>
      </c>
      <c r="CU142" s="223" t="str">
        <f t="shared" ca="1" si="123"/>
        <v>-0,679368973544079-3,41541847042275i</v>
      </c>
      <c r="CV142" s="223" t="str">
        <f t="shared" ca="1" si="124"/>
        <v>-3,27876759082365-1,17316180285743i</v>
      </c>
      <c r="CW142" s="223" t="str">
        <f t="shared" ca="1" si="125"/>
        <v>-2,69187785848444+2,20916706595958i</v>
      </c>
      <c r="CX142" s="223" t="str">
        <f t="shared" ca="1" si="126"/>
        <v>0,510964002663894+3,4446395048395i</v>
      </c>
      <c r="CY142" s="223" t="str">
        <f t="shared" ca="1" si="127"/>
        <v>3,21725385039152+1,33263017842917i</v>
      </c>
      <c r="CZ142" s="223" t="str">
        <f t="shared" ca="1" si="128"/>
        <v>2,79703406384106-2,07442184138907i</v>
      </c>
      <c r="DA142" s="223" t="str">
        <f t="shared" ca="1" si="129"/>
        <v>-0,341328074746425-3,46556210097426i</v>
      </c>
      <c r="DB142" s="223" t="str">
        <f t="shared" ca="1" si="130"/>
        <v>-3,14798946363553-1,48888813117673i</v>
      </c>
      <c r="DC142" s="223" t="str">
        <f t="shared" ca="1" si="131"/>
        <v>-2,89545196914639+1,93467915290508i</v>
      </c>
      <c r="DD142" s="223" t="str">
        <f t="shared" ca="1" si="132"/>
        <v>0,170869857599737+3,47813585446041i</v>
      </c>
      <c r="DE142" s="223" t="str">
        <f t="shared" ca="1" si="133"/>
        <v>3,07114129453045+1,64155922200481i</v>
      </c>
      <c r="DF142" s="223" t="str">
        <f t="shared" ca="1" si="134"/>
        <v>2,98689447704663-1,79027565288354i</v>
      </c>
      <c r="DG142" s="223" t="str">
        <f t="shared" ca="1" si="135"/>
        <v>-5,46054059312808E-14-3,48233047402443i</v>
      </c>
      <c r="DH142" s="223" t="str">
        <f t="shared" ca="1" si="136"/>
        <v>-2,98689447704651-1,79027565288374i</v>
      </c>
      <c r="DI142" s="223" t="str">
        <f t="shared" ca="1" si="137"/>
        <v>-3,07114129453008+1,64155922200552i</v>
      </c>
      <c r="DJ142" s="223" t="str">
        <f t="shared" ca="1" si="138"/>
        <v>-0,170869857599677+3,47813585446042i</v>
      </c>
      <c r="DK142" s="223" t="str">
        <f t="shared" ca="1" si="139"/>
        <v>2,89545196914626+1,93467915290528i</v>
      </c>
      <c r="DL142" s="223" t="str">
        <f t="shared" ca="1" si="140"/>
        <v>3,14798946363593-1,48888813117589i</v>
      </c>
      <c r="DM142" s="223" t="str">
        <f t="shared" ca="1" si="141"/>
        <v>0,341328074747695-3,46556210097413i</v>
      </c>
      <c r="DN142" s="223" t="str">
        <f t="shared" ca="1" si="142"/>
        <v>-2,79703406384195-2,07442184138787i</v>
      </c>
      <c r="DO142" s="223" t="str">
        <f t="shared" ca="1" si="143"/>
        <v>-3,2172538503911+1,33263017843019i</v>
      </c>
      <c r="DP142" s="223" t="str">
        <f t="shared" ca="1" si="144"/>
        <v>-0,510964002663445+3,44463950483957i</v>
      </c>
      <c r="DQ142" s="223" t="str">
        <f t="shared" ca="1" si="145"/>
        <v>2,69187785848451+2,20916706595949i</v>
      </c>
      <c r="DR142" s="223" t="str">
        <f t="shared" ca="1" si="146"/>
        <v>3,27876759082385-1,17316180285688i</v>
      </c>
      <c r="DS142" s="223" t="str">
        <f t="shared" ca="1" si="147"/>
        <v>0,67936897354504-3,41541847042256i</v>
      </c>
      <c r="DT142" s="223" t="str">
        <f t="shared" ca="1" si="148"/>
        <v>-2,58023668358522-2,33859021356893i</v>
      </c>
      <c r="DU142" s="223" t="str">
        <f t="shared" ca="1" si="149"/>
        <v>-3,33238249294304+1,01086717774688i</v>
      </c>
      <c r="DV142" s="223" t="str">
        <f t="shared" ca="1" si="150"/>
        <v>-0,846137285060236+3,37796939375568i</v>
      </c>
      <c r="DW142" s="223" t="str">
        <f t="shared" ca="1" si="151"/>
        <v>2,46237949251549+2,46237949251499i</v>
      </c>
      <c r="DX142" s="223" t="str">
        <f t="shared" ca="1" si="152"/>
        <v>3,37796939375551-0,846137285060918i</v>
      </c>
      <c r="DY142" s="223" t="str">
        <f t="shared" ca="1" si="153"/>
        <v>1,01086717774625-3,33238249294323i</v>
      </c>
      <c r="DZ142" s="223" t="str">
        <f t="shared" ca="1" si="154"/>
        <v>-2,33859021356685-2,5802366835871i</v>
      </c>
      <c r="EA142" s="223" t="str">
        <f t="shared" ca="1" si="155"/>
        <v>-3,41541847042311+0,679368973542285i</v>
      </c>
      <c r="EB142" s="223" t="str">
        <f t="shared" ca="1" si="156"/>
        <v>-1,17316180285622+3,27876759082408i</v>
      </c>
      <c r="EC142" s="223" t="str">
        <f t="shared" ca="1" si="157"/>
        <v>2,20916706596004+2,69187785848407i</v>
      </c>
      <c r="ED142" s="223" t="str">
        <f t="shared" ca="1" si="158"/>
        <v>3,44463950483947-0,510964002664092i</v>
      </c>
      <c r="EE142" s="223" t="str">
        <f t="shared" ca="1" si="159"/>
        <v>1,33263017842958-3,21725385039135i</v>
      </c>
      <c r="EF142" s="223" t="str">
        <f t="shared" ca="1" si="160"/>
        <v>-2,07442184138843-2,79703406384152i</v>
      </c>
      <c r="EG142" s="223" t="str">
        <f t="shared" ca="1" si="161"/>
        <v>-3,46556210097441+0,341328074744949i</v>
      </c>
      <c r="EH142" s="223" t="str">
        <f t="shared" ca="1" si="162"/>
        <v>-1,48888813117525+3,14798946363623i</v>
      </c>
      <c r="EI142" s="223" t="str">
        <f t="shared" ca="1" si="163"/>
        <v>1,93467915290586+2,89545196914586i</v>
      </c>
      <c r="EJ142" s="223" t="str">
        <f t="shared" ca="1" si="164"/>
        <v>3,47813585446038-0,170869857600332i</v>
      </c>
      <c r="EK142" s="223" t="str">
        <f t="shared" ca="1" si="165"/>
        <v>1,6415592220049-3,07114129453041i</v>
      </c>
      <c r="EL142" s="223" t="str">
        <f t="shared" ca="1" si="166"/>
        <v>-1,79027565288316-2,98689447704686i</v>
      </c>
      <c r="EM142" s="223" t="str">
        <f t="shared" ca="1" si="167"/>
        <v>-3,48233047402443-1,08188694894753E-12i</v>
      </c>
      <c r="EN142" s="223"/>
      <c r="EO142" s="223"/>
      <c r="EP142" s="223"/>
    </row>
    <row r="143" spans="1:146" ht="15.75" thickBot="1">
      <c r="A143" s="257">
        <f t="shared" si="168"/>
        <v>8.3984375000000042E-4</v>
      </c>
      <c r="B143" s="256">
        <v>43</v>
      </c>
      <c r="C143" s="230">
        <f t="shared" si="169"/>
        <v>8600</v>
      </c>
      <c r="D143" s="229">
        <f t="shared" si="170"/>
        <v>54035.393641744442</v>
      </c>
      <c r="E143" s="229" t="str">
        <f t="shared" si="171"/>
        <v>54035.3936417444i</v>
      </c>
      <c r="F143" s="229" t="str">
        <f t="shared" si="177"/>
        <v>-4,47655582478855E-31+2,58890230901134E-29i</v>
      </c>
      <c r="G143" s="229" t="str">
        <f t="shared" si="178"/>
        <v>-1,85829393756883+1,06542185756423i</v>
      </c>
      <c r="H143" s="229" t="str">
        <f t="shared" si="179"/>
        <v>1,00000000018335E-13-5,78324647862961E-12i</v>
      </c>
      <c r="I143" s="229" t="str">
        <f t="shared" si="174"/>
        <v>-1,00000000018335E-13+5,78324647862961E-12i</v>
      </c>
      <c r="J143" s="255" t="str">
        <f ca="1">IMPRODUCT(1/N_FFT2,BF100)</f>
        <v>0,0550400945112223+0,000977392437229082i</v>
      </c>
      <c r="K143" s="254" t="str">
        <f t="shared" ca="1" si="175"/>
        <v>-1,11565108229757E-14+3,18212693521726E-13i</v>
      </c>
      <c r="N143" s="246">
        <f t="shared" ca="1" si="176"/>
        <v>4.5183861207342275</v>
      </c>
      <c r="O143" s="223">
        <f t="shared" ca="1" si="39"/>
        <v>-3.4816138792657725</v>
      </c>
      <c r="P143" s="223" t="str">
        <f t="shared" ca="1" si="40"/>
        <v>-1,71608118713223+3,02930694441268i</v>
      </c>
      <c r="Q143" s="223" t="str">
        <f t="shared" ca="1" si="41"/>
        <v>1,78990724955174+2,98627983322029i</v>
      </c>
      <c r="R143" s="223" t="str">
        <f t="shared" ca="1" si="42"/>
        <v>3,4805652822583-0,085443081839593i</v>
      </c>
      <c r="S143" s="223" t="str">
        <f t="shared" ca="1" si="43"/>
        <v>1,641221421574-3,07050931437484i</v>
      </c>
      <c r="T143" s="223" t="str">
        <f t="shared" ca="1" si="44"/>
        <v>-1,86265513877308-2,94145389872054i</v>
      </c>
      <c r="U143" s="223" t="str">
        <f t="shared" ca="1" si="45"/>
        <v>-3,47742012287152+0,170834695961642i</v>
      </c>
      <c r="V143" s="223" t="str">
        <f t="shared" ca="1" si="46"/>
        <v>-1,56537304560061+3,10986212433978i</v>
      </c>
      <c r="W143" s="223" t="str">
        <f t="shared" ca="1" si="47"/>
        <v>1,93428103418797+2,89485614238027i</v>
      </c>
      <c r="X143" s="223" t="str">
        <f t="shared" ca="1" si="48"/>
        <v>3,47218029563183-0,256123405650733i</v>
      </c>
      <c r="Y143" s="223" t="str">
        <f t="shared" ca="1" si="49"/>
        <v>1,48858174743768-3,14734166964622i</v>
      </c>
      <c r="Z143" s="223" t="str">
        <f t="shared" ca="1" si="50"/>
        <v>-2,0047417910352-2,84651463294553i</v>
      </c>
      <c r="AA143" s="223" t="str">
        <f t="shared" ca="1" si="51"/>
        <v>-3,46484895681522+0,341257836177496i</v>
      </c>
      <c r="AB143" s="223" t="str">
        <f t="shared" ca="1" si="52"/>
        <v>-1,41089378329159+3,18292537401762i</v>
      </c>
      <c r="AC143" s="223" t="str">
        <f t="shared" ca="1" si="53"/>
        <v>2,07399496638984+2,7964584895338i</v>
      </c>
      <c r="AD143" s="223" t="str">
        <f t="shared" ca="1" si="54"/>
        <v>3,45543052254611-0,426186705743822i</v>
      </c>
      <c r="AE143" s="223" t="str">
        <f t="shared" ca="1" si="55"/>
        <v>1,33235594948749-3,21659180316081i</v>
      </c>
      <c r="AF143" s="223" t="str">
        <f t="shared" ca="1" si="56"/>
        <v>-2,14199884472837-2,7447178640943i</v>
      </c>
      <c r="AG143" s="223" t="str">
        <f t="shared" ca="1" si="57"/>
        <v>-3,44393066613705+0,510858856375103i</v>
      </c>
      <c r="AH143" s="223" t="str">
        <f t="shared" ca="1" si="58"/>
        <v>-1,25301555427908+3,24832067767804i</v>
      </c>
      <c r="AI143" s="223" t="str">
        <f t="shared" ca="1" si="59"/>
        <v>2,20871246305708+2,69132392324528i</v>
      </c>
      <c r="AJ143" s="223" t="str">
        <f t="shared" ca="1" si="60"/>
        <v>3,43035631467162-0,595223284733209i</v>
      </c>
      <c r="AK143" s="223" t="str">
        <f t="shared" ca="1" si="61"/>
        <v>1,17292038935405-3,27809288528156i</v>
      </c>
      <c r="AL143" s="223" t="str">
        <f t="shared" ca="1" si="62"/>
        <v>-2,27409563558738-2,63630882949978i</v>
      </c>
      <c r="AM143" s="223" t="str">
        <f t="shared" ca="1" si="63"/>
        <v>-3,41471564483146+0,679229172841752i</v>
      </c>
      <c r="AN143" s="223" t="str">
        <f t="shared" ca="1" si="64"/>
        <v>-1,09211870104512+3,30589049230666i</v>
      </c>
      <c r="AO143" s="223" t="str">
        <f t="shared" ca="1" si="65"/>
        <v>2,33810897794072+2,5797057218933i</v>
      </c>
      <c r="AP143" s="223" t="str">
        <f t="shared" ca="1" si="66"/>
        <v>3,3970180779713-0,762825918694599i</v>
      </c>
      <c r="AQ143" s="223" t="str">
        <f t="shared" ca="1" si="67"/>
        <v>1,01065916126729-3,33169675451451i</v>
      </c>
      <c r="AR143" s="223" t="str">
        <f t="shared" ca="1" si="68"/>
        <v>1,01065916126729-3,33169675451451i</v>
      </c>
      <c r="AS143" s="223" t="str">
        <f t="shared" ca="1" si="69"/>
        <v>-3,37727427444373+0,845963166737576i</v>
      </c>
      <c r="AT143" s="223" t="str">
        <f t="shared" ca="1" si="70"/>
        <v>-0,928590838201708+3,3554961271776i</v>
      </c>
      <c r="AU143" s="223" t="str">
        <f t="shared" ca="1" si="71"/>
        <v>2,46187278350209+2,46187278350197i</v>
      </c>
      <c r="AV143" s="223" t="str">
        <f t="shared" ca="1" si="72"/>
        <v>3,35549612717756-0,928590838201858i</v>
      </c>
      <c r="AW143" s="223" t="str">
        <f t="shared" ca="1" si="73"/>
        <v>0,845963166737771-3,37727427444368i</v>
      </c>
      <c r="AX143" s="223" t="str">
        <f t="shared" ca="1" si="74"/>
        <v>-2,52154869602148-2,40071393087315i</v>
      </c>
      <c r="AY143" s="223" t="str">
        <f t="shared" ca="1" si="75"/>
        <v>-3,33169675451447+1,01065916126744i</v>
      </c>
      <c r="AZ143" s="223" t="str">
        <f t="shared" ca="1" si="76"/>
        <v>-0,762825918694436+3,39701807797133i</v>
      </c>
      <c r="BA143" s="223" t="str">
        <f t="shared" ca="1" si="77"/>
        <v>2,57970572189341+2,33810897794061i</v>
      </c>
      <c r="BB143" s="223" t="str">
        <f t="shared" ca="1" si="78"/>
        <v>3,30589049230673-1,09211870104493i</v>
      </c>
      <c r="BC143" s="223" t="str">
        <f t="shared" ca="1" si="79"/>
        <v>0,679229172841937-3,41471564483143i</v>
      </c>
      <c r="BD143" s="223" t="str">
        <f t="shared" ca="1" si="80"/>
        <v>-2,63630882949987-2,27409563558727i</v>
      </c>
      <c r="BE143" s="223" t="str">
        <f t="shared" ca="1" si="81"/>
        <v>-3,27809288528151+1,17292038935421i</v>
      </c>
      <c r="BF143" s="223" t="str">
        <f t="shared" ca="1" si="82"/>
        <v>-0,595223284733393+3,43035631467159i</v>
      </c>
      <c r="BG143" s="223" t="str">
        <f t="shared" ca="1" si="83"/>
        <v>2,69132392324517+2,20871246305722i</v>
      </c>
      <c r="BH143" s="223" t="str">
        <f t="shared" ca="1" si="84"/>
        <v>3,24832067767799-1,25301555427923i</v>
      </c>
      <c r="BI143" s="223" t="str">
        <f t="shared" ca="1" si="85"/>
        <v>0,51085885637496-3,44393066613707i</v>
      </c>
      <c r="BJ143" s="223" t="str">
        <f t="shared" ca="1" si="86"/>
        <v>-2,7447178640944-2,14199884472825i</v>
      </c>
      <c r="BK143" s="223" t="str">
        <f t="shared" ca="1" si="87"/>
        <v>-3,21659180316089+1,33235594948731i</v>
      </c>
      <c r="BL143" s="223" t="str">
        <f t="shared" ca="1" si="88"/>
        <v>-0,426186705744003+3,45543052254609i</v>
      </c>
      <c r="BM143" s="223" t="str">
        <f t="shared" ca="1" si="89"/>
        <v>2,7964584895339+2,07399496638971i</v>
      </c>
      <c r="BN143" s="223" t="str">
        <f t="shared" ca="1" si="90"/>
        <v>3,18292537401755-1,41089378329175i</v>
      </c>
      <c r="BO143" s="223" t="str">
        <f t="shared" ca="1" si="91"/>
        <v>0,341257836177339-3,46484895681524i</v>
      </c>
      <c r="BP143" s="223" t="str">
        <f t="shared" ca="1" si="92"/>
        <v>-2,84651463294542-2,00474179103536i</v>
      </c>
      <c r="BQ143" s="223" t="str">
        <f t="shared" ca="1" si="93"/>
        <v>-3,1473416696463+1,48858174743752i</v>
      </c>
      <c r="BR143" s="223" t="str">
        <f t="shared" ca="1" si="94"/>
        <v>-0,256123405650612+3,47218029563184i</v>
      </c>
      <c r="BS143" s="223" t="str">
        <f t="shared" ca="1" si="95"/>
        <v>2,89485614238031+1,93428103418792i</v>
      </c>
      <c r="BT143" s="223" t="str">
        <f t="shared" ca="1" si="96"/>
        <v>3,10986212433979-1,5653730456006i</v>
      </c>
      <c r="BU143" s="223" t="str">
        <f t="shared" ca="1" si="97"/>
        <v>0,170834695961738-3,47742012287151i</v>
      </c>
      <c r="BV143" s="223" t="str">
        <f t="shared" ca="1" si="98"/>
        <v>-2,94145389872046-1,86265513877321i</v>
      </c>
      <c r="BW143" s="223" t="str">
        <f t="shared" ca="1" si="99"/>
        <v>-3,07050931437481+1,64122142157407i</v>
      </c>
      <c r="BX143" s="223" t="str">
        <f t="shared" ca="1" si="100"/>
        <v>-0,0854430818395913+3,4805652822583i</v>
      </c>
      <c r="BY143" s="223" t="str">
        <f t="shared" ca="1" si="101"/>
        <v>2,98627983322026+1,78990724955178i</v>
      </c>
      <c r="BZ143" s="223" t="str">
        <f t="shared" ca="1" si="102"/>
        <v>3,02930694441274-1,71608118713213i</v>
      </c>
      <c r="CA143" s="223" t="str">
        <f t="shared" ca="1" si="103"/>
        <v>-1,82551435614865E-13-3,48161387926577i</v>
      </c>
      <c r="CB143" s="223" t="str">
        <f t="shared" ca="1" si="104"/>
        <v>-3,02930694441272-1,71608118713216i</v>
      </c>
      <c r="CC143" s="223" t="str">
        <f t="shared" ca="1" si="105"/>
        <v>-2,98627983322028+1,78990724955175i</v>
      </c>
      <c r="CD143" s="223" t="str">
        <f t="shared" ca="1" si="106"/>
        <v>0,0854430818395606+3,4805652822583i</v>
      </c>
      <c r="CE143" s="223" t="str">
        <f t="shared" ca="1" si="107"/>
        <v>3,07050931437478+1,64122142157412i</v>
      </c>
      <c r="CF143" s="223" t="str">
        <f t="shared" ca="1" si="108"/>
        <v>2,94145389872048-1,86265513877319i</v>
      </c>
      <c r="CG143" s="223" t="str">
        <f t="shared" ca="1" si="109"/>
        <v>-0,170834695961707-3,47742012287151i</v>
      </c>
      <c r="CH143" s="223" t="str">
        <f t="shared" ca="1" si="110"/>
        <v>-3,10986212433976-1,56537304560065i</v>
      </c>
      <c r="CI143" s="223" t="str">
        <f t="shared" ca="1" si="111"/>
        <v>-2,89485614238032+1,93428103418789i</v>
      </c>
      <c r="CJ143" s="223" t="str">
        <f t="shared" ca="1" si="112"/>
        <v>0,256123405650582+3,47218029563184i</v>
      </c>
      <c r="CK143" s="223" t="str">
        <f t="shared" ca="1" si="113"/>
        <v>3,14734166964629+1,48858174743752i</v>
      </c>
      <c r="CL143" s="223" t="str">
        <f t="shared" ca="1" si="114"/>
        <v>2,84651463294545-2,00474179103532i</v>
      </c>
      <c r="CM143" s="223" t="str">
        <f t="shared" ca="1" si="115"/>
        <v>-0,341257836177309-3,46484895681524i</v>
      </c>
      <c r="CN143" s="223" t="str">
        <f t="shared" ca="1" si="116"/>
        <v>-3,18292537401755-1,41089378329175i</v>
      </c>
      <c r="CO143" s="223" t="str">
        <f t="shared" ca="1" si="117"/>
        <v>-2,79645848953373+2,07399496638994i</v>
      </c>
      <c r="CP143" s="223" t="str">
        <f t="shared" ca="1" si="118"/>
        <v>0,426186705743975+3,45543052254609i</v>
      </c>
      <c r="CQ143" s="223" t="str">
        <f t="shared" ca="1" si="119"/>
        <v>3,21659180316088+1,33235594948733i</v>
      </c>
      <c r="CR143" s="223" t="str">
        <f t="shared" ca="1" si="120"/>
        <v>2,7447178640944-2,14199884472824i</v>
      </c>
      <c r="CS143" s="223" t="str">
        <f t="shared" ca="1" si="121"/>
        <v>-0,510858856374904-3,44393066613708i</v>
      </c>
      <c r="CT143" s="223" t="str">
        <f t="shared" ca="1" si="122"/>
        <v>-3,2483206776781-1,25301555427894i</v>
      </c>
      <c r="CU143" s="223" t="str">
        <f t="shared" ca="1" si="123"/>
        <v>-2,69132392324517+2,20871246305722i</v>
      </c>
      <c r="CV143" s="223" t="str">
        <f t="shared" ca="1" si="124"/>
        <v>0,595223284733338+3,4303563146716i</v>
      </c>
      <c r="CW143" s="223" t="str">
        <f t="shared" ca="1" si="125"/>
        <v>3,2780928852815+1,17292038935424i</v>
      </c>
      <c r="CX143" s="223" t="str">
        <f t="shared" ca="1" si="126"/>
        <v>2,63630882949989-2,27409563558725i</v>
      </c>
      <c r="CY143" s="223" t="str">
        <f t="shared" ca="1" si="127"/>
        <v>-0,679229172841592-3,4147156448315i</v>
      </c>
      <c r="CZ143" s="223" t="str">
        <f t="shared" ca="1" si="128"/>
        <v>-3,30589049230671-1,09211870104498i</v>
      </c>
      <c r="DA143" s="223" t="str">
        <f t="shared" ca="1" si="129"/>
        <v>-2,57970572189343+2,33810897794058i</v>
      </c>
      <c r="DB143" s="223" t="str">
        <f t="shared" ca="1" si="130"/>
        <v>0,762825918694429+3,39701807797133i</v>
      </c>
      <c r="DC143" s="223" t="str">
        <f t="shared" ca="1" si="131"/>
        <v>3,33169675451445+1,0106591612675i</v>
      </c>
      <c r="DD143" s="223" t="str">
        <f t="shared" ca="1" si="132"/>
        <v>2,5215486960215-2,40071393087313i</v>
      </c>
      <c r="DE143" s="223" t="str">
        <f t="shared" ca="1" si="133"/>
        <v>-0,845963166737744-3,37727427444368i</v>
      </c>
      <c r="DF143" s="223" t="str">
        <f t="shared" ca="1" si="134"/>
        <v>-3,35549612717803-0,928590838200197i</v>
      </c>
      <c r="DG143" s="223" t="str">
        <f t="shared" ca="1" si="135"/>
        <v>-2,46187278350163+2,46187278350243i</v>
      </c>
      <c r="DH143" s="223" t="str">
        <f t="shared" ca="1" si="136"/>
        <v>0,928590838201342+3,35549612717771i</v>
      </c>
      <c r="DI143" s="223" t="str">
        <f t="shared" ca="1" si="137"/>
        <v>3,37727427444329+0,845963166739324i</v>
      </c>
      <c r="DJ143" s="223" t="str">
        <f t="shared" ca="1" si="138"/>
        <v>2,40071393087255-2,52154869602205i</v>
      </c>
      <c r="DK143" s="223" t="str">
        <f t="shared" ca="1" si="139"/>
        <v>-1,01065916126693-3,33169675451463i</v>
      </c>
      <c r="DL143" s="223" t="str">
        <f t="shared" ca="1" si="140"/>
        <v>-3,39701807797099-0,762825918695971i</v>
      </c>
      <c r="DM143" s="223" t="str">
        <f t="shared" ca="1" si="141"/>
        <v>-2,33810897793996+2,579705721894i</v>
      </c>
      <c r="DN143" s="223" t="str">
        <f t="shared" ca="1" si="142"/>
        <v>1,09211870104475+3,30589049230678i</v>
      </c>
      <c r="DO143" s="223" t="str">
        <f t="shared" ca="1" si="143"/>
        <v>3,41471564483119+0,679229172843141i</v>
      </c>
      <c r="DP143" s="223" t="str">
        <f t="shared" ca="1" si="144"/>
        <v>2,27409563558661-2,63630882950044i</v>
      </c>
      <c r="DQ143" s="223" t="str">
        <f t="shared" ca="1" si="145"/>
        <v>-1,17292038935401-3,27809288528158i</v>
      </c>
      <c r="DR143" s="223" t="str">
        <f t="shared" ca="1" si="146"/>
        <v>-3,43035631467138-0,595223284734601i</v>
      </c>
      <c r="DS143" s="223" t="str">
        <f t="shared" ca="1" si="147"/>
        <v>-2,20871246305629+2,69132392324593i</v>
      </c>
      <c r="DT143" s="223" t="str">
        <f t="shared" ca="1" si="148"/>
        <v>1,25301555427903+3,24832067767806i</v>
      </c>
      <c r="DU143" s="223" t="str">
        <f t="shared" ca="1" si="149"/>
        <v>3,44393066613689+0,510858856376172i</v>
      </c>
      <c r="DV143" s="223" t="str">
        <f t="shared" ca="1" si="150"/>
        <v>2,14199884472731-2,74471786409513i</v>
      </c>
      <c r="DW143" s="223" t="str">
        <f t="shared" ca="1" si="151"/>
        <v>-1,33235594948747-3,21659180316082i</v>
      </c>
      <c r="DX143" s="223" t="str">
        <f t="shared" ca="1" si="152"/>
        <v>-3,45543052254598-0,426186705744905i</v>
      </c>
      <c r="DY143" s="223" t="str">
        <f t="shared" ca="1" si="153"/>
        <v>-2,07399496638875+2,79645848953461i</v>
      </c>
      <c r="DZ143" s="223" t="str">
        <f t="shared" ca="1" si="154"/>
        <v>1,41089378329189+3,18292537401749i</v>
      </c>
      <c r="EA143" s="223" t="str">
        <f t="shared" ca="1" si="155"/>
        <v>3,46484895681514+0,341257836178241i</v>
      </c>
      <c r="EB143" s="223" t="str">
        <f t="shared" ca="1" si="156"/>
        <v>2,0047417910341-2,84651463294631i</v>
      </c>
      <c r="EC143" s="223" t="str">
        <f t="shared" ca="1" si="157"/>
        <v>-1,48858174743797-3,14734166964608i</v>
      </c>
      <c r="ED143" s="223" t="str">
        <f t="shared" ca="1" si="158"/>
        <v>-3,47218029563177-0,256123405651516i</v>
      </c>
      <c r="EE143" s="223" t="str">
        <f t="shared" ca="1" si="159"/>
        <v>-1,93428103418665+2,89485614238115i</v>
      </c>
      <c r="EF143" s="223" t="str">
        <f t="shared" ca="1" si="160"/>
        <v>1,56537304560105+3,10986212433956i</v>
      </c>
      <c r="EG143" s="223" t="str">
        <f t="shared" ca="1" si="161"/>
        <v>3,47742012287148+0,170834695962297i</v>
      </c>
      <c r="EH143" s="223" t="str">
        <f t="shared" ca="1" si="162"/>
        <v>1,86265513877452-2,94145389871964i</v>
      </c>
      <c r="EI143" s="223" t="str">
        <f t="shared" ca="1" si="163"/>
        <v>-1,64122142157452-3,07050931437457i</v>
      </c>
      <c r="EJ143" s="223" t="str">
        <f t="shared" ca="1" si="164"/>
        <v>-3,48056528225829-0,0854430818401508i</v>
      </c>
      <c r="EK143" s="223" t="str">
        <f t="shared" ca="1" si="165"/>
        <v>-1,78990724955311+2,98627983321947i</v>
      </c>
      <c r="EL143" s="223" t="str">
        <f t="shared" ca="1" si="166"/>
        <v>1,71608118713285+3,02930694441233i</v>
      </c>
      <c r="EM143" s="223" t="str">
        <f t="shared" ca="1" si="167"/>
        <v>3,48161387926577+4,26524472973099E-13i</v>
      </c>
      <c r="EN143" s="223"/>
      <c r="EO143" s="223"/>
      <c r="EP143" s="223"/>
    </row>
    <row r="144" spans="1:146" ht="15.75" thickBot="1">
      <c r="A144" s="257">
        <f t="shared" si="168"/>
        <v>8.5937500000000044E-4</v>
      </c>
      <c r="B144" s="256">
        <v>44</v>
      </c>
      <c r="C144" s="230">
        <f t="shared" si="169"/>
        <v>8800</v>
      </c>
      <c r="D144" s="229">
        <f t="shared" si="170"/>
        <v>55292.03070318036</v>
      </c>
      <c r="E144" s="229" t="str">
        <f t="shared" si="171"/>
        <v>55292.0307031804i</v>
      </c>
      <c r="F144" s="229" t="str">
        <f t="shared" si="177"/>
        <v>-4,27538826570393E-31+2,41636757938772E-29i</v>
      </c>
      <c r="G144" s="229" t="str">
        <f t="shared" si="178"/>
        <v>-1,83691163726815+1,0776548272226i</v>
      </c>
      <c r="H144" s="229" t="str">
        <f t="shared" si="179"/>
        <v>1,0000000001751E-13-5,65180905866072E-12i</v>
      </c>
      <c r="I144" s="229" t="str">
        <f t="shared" si="174"/>
        <v>-1,0000000001751E-13+5,65180905866072E-12i</v>
      </c>
      <c r="J144" s="255" t="str">
        <f ca="1">IMPRODUCT(1/N_FFT2,BG100)</f>
        <v>0,0155913919943246-0,000036107894671988i</v>
      </c>
      <c r="K144" s="254" t="str">
        <f t="shared" ca="1" si="175"/>
        <v>-1,35506427350916E-15+8,81231813001218E-14i</v>
      </c>
      <c r="N144" s="246">
        <f t="shared" ca="1" si="176"/>
        <v>4.5191786318089964</v>
      </c>
      <c r="O144" s="223">
        <f t="shared" ca="1" si="39"/>
        <v>-3.4808213681910032</v>
      </c>
      <c r="P144" s="223" t="str">
        <f t="shared" ca="1" si="40"/>
        <v>-1,64084783443945+3,06981038200578i</v>
      </c>
      <c r="Q144" s="223" t="str">
        <f t="shared" ca="1" si="41"/>
        <v>1,93384073862548+2,89419719350419i</v>
      </c>
      <c r="R144" s="223" t="str">
        <f t="shared" ca="1" si="42"/>
        <v>3,46406026189791-0,341180156508095i</v>
      </c>
      <c r="S144" s="223" t="str">
        <f t="shared" ca="1" si="43"/>
        <v>1,33205266862906-3,21585961839961i</v>
      </c>
      <c r="T144" s="223" t="str">
        <f t="shared" ca="1" si="44"/>
        <v>-2,20820969935369-2,69071130390002i</v>
      </c>
      <c r="U144" s="223" t="str">
        <f t="shared" ca="1" si="45"/>
        <v>-3,41393836163477+0,679074561601009i</v>
      </c>
      <c r="V144" s="223" t="str">
        <f t="shared" ca="1" si="46"/>
        <v>-1,01042910744576+3,33093836870055i</v>
      </c>
      <c r="W144" s="223" t="str">
        <f t="shared" ca="1" si="47"/>
        <v>2,46131239354689+2,4613123935469i</v>
      </c>
      <c r="X144" s="223" t="str">
        <f t="shared" ca="1" si="48"/>
        <v>3,33093836870055-1,01042910744575i</v>
      </c>
      <c r="Y144" s="223" t="str">
        <f t="shared" ca="1" si="49"/>
        <v>0,679074561601051-3,41393836163476i</v>
      </c>
      <c r="Z144" s="223" t="str">
        <f t="shared" ca="1" si="50"/>
        <v>-2,69071130390002-2,2082096993537i</v>
      </c>
      <c r="AA144" s="223" t="str">
        <f t="shared" ca="1" si="51"/>
        <v>-3,2158596183996+1,33205266862909i</v>
      </c>
      <c r="AB144" s="223" t="str">
        <f t="shared" ca="1" si="52"/>
        <v>-0,341180156508068+3,46406026189791i</v>
      </c>
      <c r="AC144" s="223" t="str">
        <f t="shared" ca="1" si="53"/>
        <v>2,89419719350423+1,93384073862543i</v>
      </c>
      <c r="AD144" s="223" t="str">
        <f t="shared" ca="1" si="54"/>
        <v>3,06981038200573-1,64084783443954i</v>
      </c>
      <c r="AE144" s="223" t="str">
        <f t="shared" ca="1" si="55"/>
        <v>-1,2750131011987E-13-3,480821368191i</v>
      </c>
      <c r="AF144" s="223" t="str">
        <f t="shared" ca="1" si="56"/>
        <v>-3,06981038200586-1,6408478344393i</v>
      </c>
      <c r="AG144" s="223" t="str">
        <f t="shared" ca="1" si="57"/>
        <v>-2,89419719350427+1,93384073862535i</v>
      </c>
      <c r="AH144" s="223" t="str">
        <f t="shared" ca="1" si="58"/>
        <v>0,341180156507978+3,46406026189792i</v>
      </c>
      <c r="AI144" s="223" t="str">
        <f t="shared" ca="1" si="59"/>
        <v>3,21585961839956+1,33205266862917i</v>
      </c>
      <c r="AJ144" s="223" t="str">
        <f t="shared" ca="1" si="60"/>
        <v>2,69071130390008-2,20820969935363i</v>
      </c>
      <c r="AK144" s="223" t="str">
        <f t="shared" ca="1" si="61"/>
        <v>-0,679074561600967-3,41393836163478i</v>
      </c>
      <c r="AL144" s="223" t="str">
        <f t="shared" ca="1" si="62"/>
        <v>-3,33093836870054-1,01042910744577i</v>
      </c>
      <c r="AM144" s="223" t="str">
        <f t="shared" ca="1" si="63"/>
        <v>-2,46131239354688+2,46131239354691i</v>
      </c>
      <c r="AN144" s="223" t="str">
        <f t="shared" ca="1" si="64"/>
        <v>1,01042910744581+3,33093836870053i</v>
      </c>
      <c r="AO144" s="223" t="str">
        <f t="shared" ca="1" si="65"/>
        <v>3,41393836163479+0,679074561600919i</v>
      </c>
      <c r="AP144" s="223" t="str">
        <f t="shared" ca="1" si="66"/>
        <v>2,2082096993536-2,6907113039001i</v>
      </c>
      <c r="AQ144" s="223" t="str">
        <f t="shared" ca="1" si="67"/>
        <v>-1,3320526686292-3,21585961839955i</v>
      </c>
      <c r="AR144" s="223" t="str">
        <f t="shared" ca="1" si="68"/>
        <v>-1,3320526686292-3,21585961839955i</v>
      </c>
      <c r="AS144" s="223" t="str">
        <f t="shared" ca="1" si="69"/>
        <v>-1,9338407386256+2,89419719350411i</v>
      </c>
      <c r="AT144" s="223" t="str">
        <f t="shared" ca="1" si="70"/>
        <v>1,64084783443934+3,06981038200584i</v>
      </c>
      <c r="AU144" s="223" t="str">
        <f t="shared" ca="1" si="71"/>
        <v>3,480821368191+9,12555070307901E-14i</v>
      </c>
      <c r="AV144" s="223" t="str">
        <f t="shared" ca="1" si="72"/>
        <v>1,6408478344395-3,06981038200575i</v>
      </c>
      <c r="AW144" s="223" t="str">
        <f t="shared" ca="1" si="73"/>
        <v>-1,93384073862547-2,8941971935042i</v>
      </c>
      <c r="AX144" s="223" t="str">
        <f t="shared" ca="1" si="74"/>
        <v>-3,46406026189791+0,341180156508117i</v>
      </c>
      <c r="AY144" s="223" t="str">
        <f t="shared" ca="1" si="75"/>
        <v>-1,33205266862905+3,21585961839961i</v>
      </c>
      <c r="AZ144" s="223" t="str">
        <f t="shared" ca="1" si="76"/>
        <v>2,20820969935373+2,6907113039i</v>
      </c>
      <c r="BA144" s="223" t="str">
        <f t="shared" ca="1" si="77"/>
        <v>3,41393836163475-0,679074561601079i</v>
      </c>
      <c r="BB144" s="223" t="str">
        <f t="shared" ca="1" si="78"/>
        <v>1,01042910744564-3,33093836870058i</v>
      </c>
      <c r="BC144" s="223" t="str">
        <f t="shared" ca="1" si="79"/>
        <v>-2,461312393547-2,46131239354679i</v>
      </c>
      <c r="BD144" s="223" t="str">
        <f t="shared" ca="1" si="80"/>
        <v>-3,33093836870059+1,0104291074456i</v>
      </c>
      <c r="BE144" s="223" t="str">
        <f t="shared" ca="1" si="81"/>
        <v>-0,679074561601145+3,41393836163474i</v>
      </c>
      <c r="BF144" s="223" t="str">
        <f t="shared" ca="1" si="82"/>
        <v>2,69071130389997+2,20820969935376i</v>
      </c>
      <c r="BG144" s="223" t="str">
        <f t="shared" ca="1" si="83"/>
        <v>3,21585961839963-1,33205266862901i</v>
      </c>
      <c r="BH144" s="223" t="str">
        <f t="shared" ca="1" si="84"/>
        <v>0,341180156508159-3,4640602618979i</v>
      </c>
      <c r="BI144" s="223" t="str">
        <f t="shared" ca="1" si="85"/>
        <v>-2,89419719350417-1,93384073862551i</v>
      </c>
      <c r="BJ144" s="223" t="str">
        <f t="shared" ca="1" si="86"/>
        <v>-3,06981038200578+1,64084783443944i</v>
      </c>
      <c r="BK144" s="223" t="str">
        <f t="shared" ca="1" si="87"/>
        <v>4,86121647773135E-14+3,480821368191i</v>
      </c>
      <c r="BL144" s="223" t="str">
        <f t="shared" ca="1" si="88"/>
        <v>3,06981038200582+1,64084783443938i</v>
      </c>
      <c r="BM144" s="223" t="str">
        <f t="shared" ca="1" si="89"/>
        <v>2,89419719350414-1,93384073862557i</v>
      </c>
      <c r="BN144" s="223" t="str">
        <f t="shared" ca="1" si="90"/>
        <v>-0,341180156508231-3,46406026189789i</v>
      </c>
      <c r="BO144" s="223" t="str">
        <f t="shared" ca="1" si="91"/>
        <v>-3,21585961839967-1,33205266862893i</v>
      </c>
      <c r="BP144" s="223" t="str">
        <f t="shared" ca="1" si="92"/>
        <v>-2,69071130390013+2,20820969935357i</v>
      </c>
      <c r="BQ144" s="223" t="str">
        <f t="shared" ca="1" si="93"/>
        <v>0,679074561600877+3,4139383616348i</v>
      </c>
      <c r="BR144" s="223" t="str">
        <f t="shared" ca="1" si="94"/>
        <v>3,33093836870051+1,01042910744586i</v>
      </c>
      <c r="BS144" s="223" t="str">
        <f t="shared" ca="1" si="95"/>
        <v>2,46131239354695-2,46131239354684i</v>
      </c>
      <c r="BT144" s="223" t="str">
        <f t="shared" ca="1" si="96"/>
        <v>-1,01042910744573-3,33093836870055i</v>
      </c>
      <c r="BU144" s="223" t="str">
        <f t="shared" ca="1" si="97"/>
        <v>-3,41393836163477-0,679074561601009i</v>
      </c>
      <c r="BV144" s="223" t="str">
        <f t="shared" ca="1" si="98"/>
        <v>-2,20820969935367+2,69071130390004i</v>
      </c>
      <c r="BW144" s="223" t="str">
        <f t="shared" ca="1" si="99"/>
        <v>1,33205266862914+3,21585961839957i</v>
      </c>
      <c r="BX144" s="223" t="str">
        <f t="shared" ca="1" si="100"/>
        <v>3,46406026189791+0,341180156508045i</v>
      </c>
      <c r="BY144" s="223" t="str">
        <f t="shared" ca="1" si="101"/>
        <v>1,93384073862539-2,89419719350425i</v>
      </c>
      <c r="BZ144" s="223" t="str">
        <f t="shared" ca="1" si="102"/>
        <v>-1,64084783443959-3,0698103820057i</v>
      </c>
      <c r="CA144" s="223" t="str">
        <f t="shared" ca="1" si="103"/>
        <v>-3,480821368191-1,8251101406158E-13i</v>
      </c>
      <c r="CB144" s="223" t="str">
        <f t="shared" ca="1" si="104"/>
        <v>-1,64084783443956+3,06981038200572i</v>
      </c>
      <c r="CC144" s="223" t="str">
        <f t="shared" ca="1" si="105"/>
        <v>1,93384073862537+2,89419719350426i</v>
      </c>
      <c r="CD144" s="223" t="str">
        <f t="shared" ca="1" si="106"/>
        <v>3,46406026189791-0,341180156508026i</v>
      </c>
      <c r="CE144" s="223" t="str">
        <f t="shared" ca="1" si="107"/>
        <v>1,33205266862911-3,21585961839959i</v>
      </c>
      <c r="CF144" s="223" t="str">
        <f t="shared" ca="1" si="108"/>
        <v>-2,20820969935366-2,69071130390005i</v>
      </c>
      <c r="CG144" s="223" t="str">
        <f t="shared" ca="1" si="109"/>
        <v>-3,41393836163477+0,679074561601016i</v>
      </c>
      <c r="CH144" s="223" t="str">
        <f t="shared" ca="1" si="110"/>
        <v>-1,01042910744575+3,33093836870055i</v>
      </c>
      <c r="CI144" s="223" t="str">
        <f t="shared" ca="1" si="111"/>
        <v>2,46131239354694+2,46131239354685i</v>
      </c>
      <c r="CJ144" s="223" t="str">
        <f t="shared" ca="1" si="112"/>
        <v>3,33093836870051-1,01042910744586i</v>
      </c>
      <c r="CK144" s="223" t="str">
        <f t="shared" ca="1" si="113"/>
        <v>0,679074561600898-3,41393836163479i</v>
      </c>
      <c r="CL144" s="223" t="str">
        <f t="shared" ca="1" si="114"/>
        <v>-2,69071130389991-2,20820969935383i</v>
      </c>
      <c r="CM144" s="223" t="str">
        <f t="shared" ca="1" si="115"/>
        <v>-3,21585961839967+1,33205266862891i</v>
      </c>
      <c r="CN144" s="223" t="str">
        <f t="shared" ca="1" si="116"/>
        <v>-0,34118015650825+3,46406026189789i</v>
      </c>
      <c r="CO144" s="223" t="str">
        <f t="shared" ca="1" si="117"/>
        <v>2,89419719350414+1,93384073862556i</v>
      </c>
      <c r="CP144" s="223" t="str">
        <f t="shared" ca="1" si="118"/>
        <v>3,06981038200582-1,64084783443936i</v>
      </c>
      <c r="CQ144" s="223" t="str">
        <f t="shared" ca="1" si="119"/>
        <v>4,26433422534766E-14-3,480821368191i</v>
      </c>
      <c r="CR144" s="223" t="str">
        <f t="shared" ca="1" si="120"/>
        <v>-3,06981038200576-1,64084783443948i</v>
      </c>
      <c r="CS144" s="223" t="str">
        <f t="shared" ca="1" si="121"/>
        <v>-2,89419719350418+1,93384073862549i</v>
      </c>
      <c r="CT144" s="223" t="str">
        <f t="shared" ca="1" si="122"/>
        <v>0,341180156508165+3,4640602618979i</v>
      </c>
      <c r="CU144" s="223" t="str">
        <f t="shared" ca="1" si="123"/>
        <v>3,21585961839962+1,33205266862903i</v>
      </c>
      <c r="CV144" s="223" t="str">
        <f t="shared" ca="1" si="124"/>
        <v>2,69071130389996-2,20820969935376i</v>
      </c>
      <c r="CW144" s="223" t="str">
        <f t="shared" ca="1" si="125"/>
        <v>-0,679074561600814-3,41393836163481i</v>
      </c>
      <c r="CX144" s="223" t="str">
        <f t="shared" ca="1" si="126"/>
        <v>-3,33093836870049-1,01042910744595i</v>
      </c>
      <c r="CY144" s="223" t="str">
        <f t="shared" ca="1" si="127"/>
        <v>-2,461312393547+2,46131239354679i</v>
      </c>
      <c r="CZ144" s="223" t="str">
        <f t="shared" ca="1" si="128"/>
        <v>1,01042910744562+3,33093836870059i</v>
      </c>
      <c r="DA144" s="223" t="str">
        <f t="shared" ca="1" si="129"/>
        <v>3,41393836163475+0,6790745616011i</v>
      </c>
      <c r="DB144" s="223" t="str">
        <f t="shared" ca="1" si="130"/>
        <v>2,20820969935372-2,6907113039i</v>
      </c>
      <c r="DC144" s="223" t="str">
        <f t="shared" ca="1" si="131"/>
        <v>-1,33205266862904-3,21585961839962i</v>
      </c>
      <c r="DD144" s="223" t="str">
        <f t="shared" ca="1" si="132"/>
        <v>-3,46406026189801-0,341180156507077i</v>
      </c>
      <c r="DE144" s="223" t="str">
        <f t="shared" ca="1" si="133"/>
        <v>-1,93384073862606+2,8941971935038i</v>
      </c>
      <c r="DF144" s="223" t="str">
        <f t="shared" ca="1" si="134"/>
        <v>1,6408478344404+3,06981038200527i</v>
      </c>
      <c r="DG144" s="223" t="str">
        <f t="shared" ca="1" si="135"/>
        <v>3,480821368191+5,95291924986435E-13i</v>
      </c>
      <c r="DH144" s="223" t="str">
        <f t="shared" ca="1" si="136"/>
        <v>1,64084783443844-3,06981038200632i</v>
      </c>
      <c r="DI144" s="223" t="str">
        <f t="shared" ca="1" si="137"/>
        <v>-1,93384073862503-2,89419719350449i</v>
      </c>
      <c r="DJ144" s="223" t="str">
        <f t="shared" ca="1" si="138"/>
        <v>-3,46406026189778+0,341180156509338i</v>
      </c>
      <c r="DK144" s="223" t="str">
        <f t="shared" ca="1" si="139"/>
        <v>-1,33205266862954+3,21585961839941i</v>
      </c>
      <c r="DL144" s="223" t="str">
        <f t="shared" ca="1" si="140"/>
        <v>2,20820969935467+2,69071130389922i</v>
      </c>
      <c r="DM144" s="223" t="str">
        <f t="shared" ca="1" si="141"/>
        <v>3,41393836163486-0,67907456160056i</v>
      </c>
      <c r="DN144" s="223" t="str">
        <f t="shared" ca="1" si="142"/>
        <v>1,01042910744449-3,33093836870093i</v>
      </c>
      <c r="DO144" s="223" t="str">
        <f t="shared" ca="1" si="143"/>
        <v>-2,46131239354665-2,46131239354714i</v>
      </c>
      <c r="DP144" s="223" t="str">
        <f t="shared" ca="1" si="144"/>
        <v>-3,33093836870015+1,01042910744708i</v>
      </c>
      <c r="DQ144" s="223" t="str">
        <f t="shared" ca="1" si="145"/>
        <v>-0,679074561601301+3,41393836163471i</v>
      </c>
      <c r="DR144" s="223" t="str">
        <f t="shared" ca="1" si="146"/>
        <v>2,69071130390097+2,20820969935254i</v>
      </c>
      <c r="DS144" s="223" t="str">
        <f t="shared" ca="1" si="147"/>
        <v>3,2158596183997-1,33205266862885i</v>
      </c>
      <c r="DT144" s="223" t="str">
        <f t="shared" ca="1" si="148"/>
        <v>0,341180156506593-3,46406026189806i</v>
      </c>
      <c r="DU144" s="223" t="str">
        <f t="shared" ca="1" si="149"/>
        <v>-2,89419719350407-1,93384073862566i</v>
      </c>
      <c r="DV144" s="223" t="str">
        <f t="shared" ca="1" si="150"/>
        <v>-3,06981038200504+1,64084783444083i</v>
      </c>
      <c r="DW144" s="223" t="str">
        <f t="shared" ca="1" si="151"/>
        <v>-1,58631572660733E-13+3,480821368191i</v>
      </c>
      <c r="DX144" s="223" t="str">
        <f t="shared" ca="1" si="152"/>
        <v>3,06981038200655+1,64084783443801i</v>
      </c>
      <c r="DY144" s="223" t="str">
        <f t="shared" ca="1" si="153"/>
        <v>2,89419719350422-1,93384073862544i</v>
      </c>
      <c r="DZ144" s="223" t="str">
        <f t="shared" ca="1" si="154"/>
        <v>-0,341180156509773-3,46406026189774i</v>
      </c>
      <c r="EA144" s="223" t="str">
        <f t="shared" ca="1" si="155"/>
        <v>-3,2158596183996-1,33205266862909i</v>
      </c>
      <c r="EB144" s="223" t="str">
        <f t="shared" ca="1" si="156"/>
        <v>-2,69071130390114+2,20820969935234i</v>
      </c>
      <c r="EC144" s="223" t="str">
        <f t="shared" ca="1" si="157"/>
        <v>0,679074561601037+3,41393836163476i</v>
      </c>
      <c r="ED144" s="223" t="str">
        <f t="shared" ca="1" si="158"/>
        <v>3,33093836870007+1,01042910744734i</v>
      </c>
      <c r="EE144" s="223" t="str">
        <f t="shared" ca="1" si="159"/>
        <v>2,4613123935468-2,46131239354699i</v>
      </c>
      <c r="EF144" s="223" t="str">
        <f t="shared" ca="1" si="160"/>
        <v>-1,01042910744418-3,33093836870102i</v>
      </c>
      <c r="EG144" s="223" t="str">
        <f t="shared" ca="1" si="161"/>
        <v>-3,4139383616348-0,679074561600873i</v>
      </c>
      <c r="EH144" s="223" t="str">
        <f t="shared" ca="1" si="162"/>
        <v>-2,20820969935488+2,69071130389905i</v>
      </c>
      <c r="EI144" s="223" t="str">
        <f t="shared" ca="1" si="163"/>
        <v>1,33205266862929+3,21585961839951i</v>
      </c>
      <c r="EJ144" s="223" t="str">
        <f t="shared" ca="1" si="164"/>
        <v>3,46406026189776+0,341180156509555i</v>
      </c>
      <c r="EK144" s="223" t="str">
        <f t="shared" ca="1" si="165"/>
        <v>1,93384073862521-2,89419719350437i</v>
      </c>
      <c r="EL144" s="223" t="str">
        <f t="shared" ca="1" si="166"/>
        <v>-1,64084783443816-3,06981038200647i</v>
      </c>
      <c r="EM144" s="223" t="str">
        <f t="shared" ca="1" si="167"/>
        <v>-3,480821368191+3,27494226417902E-13i</v>
      </c>
      <c r="EN144" s="223"/>
      <c r="EO144" s="223"/>
      <c r="EP144" s="223"/>
    </row>
    <row r="145" spans="1:146" ht="15.75" thickBot="1">
      <c r="A145" s="257">
        <f t="shared" si="168"/>
        <v>8.7890625000000046E-4</v>
      </c>
      <c r="B145" s="256">
        <v>45</v>
      </c>
      <c r="C145" s="230">
        <f t="shared" si="169"/>
        <v>9000</v>
      </c>
      <c r="D145" s="229">
        <f t="shared" si="170"/>
        <v>56548.667764616279</v>
      </c>
      <c r="E145" s="229" t="str">
        <f t="shared" si="171"/>
        <v>56548.6677646163i</v>
      </c>
      <c r="F145" s="229" t="str">
        <f t="shared" si="177"/>
        <v>-4,08748229493944E-31+2,25882969418451E-29i</v>
      </c>
      <c r="G145" s="229" t="str">
        <f t="shared" si="178"/>
        <v>-1,81554103129142+1,08932461880063i</v>
      </c>
      <c r="H145" s="229" t="str">
        <f t="shared" si="179"/>
        <v>1,00000000016741E-13-5,52621330180161E-12i</v>
      </c>
      <c r="I145" s="229" t="str">
        <f t="shared" si="174"/>
        <v>-1,00000000016741E-13+5,52621330180161E-12i</v>
      </c>
      <c r="J145" s="255" t="str">
        <f ca="1">IMPRODUCT(1/N_FFT2,BH100)</f>
        <v>-0,0253680733687575-0,000977429474842102i</v>
      </c>
      <c r="K145" s="254" t="str">
        <f t="shared" ca="1" si="175"/>
        <v>7,93829110274582E-15-1,40091641544006E-13i</v>
      </c>
      <c r="N145" s="246">
        <f t="shared" ca="1" si="176"/>
        <v>4.5200589654773822</v>
      </c>
      <c r="O145" s="223">
        <f t="shared" ca="1" si="39"/>
        <v>-3.4799410345226183</v>
      </c>
      <c r="P145" s="223" t="str">
        <f t="shared" ca="1" si="40"/>
        <v>-1,56462091565135+3,10836789876306i</v>
      </c>
      <c r="Q145" s="223" t="str">
        <f t="shared" ca="1" si="41"/>
        <v>2,07299845393979+2,79511484803712i</v>
      </c>
      <c r="R145" s="223" t="str">
        <f t="shared" ca="1" si="42"/>
        <v>3,42870809814698-0,594937292036445i</v>
      </c>
      <c r="S145" s="223" t="str">
        <f t="shared" ca="1" si="43"/>
        <v>1,01017356007095-3,33009594190437i</v>
      </c>
      <c r="T145" s="223" t="str">
        <f t="shared" ca="1" si="44"/>
        <v>-2,52033714309612-2,3995604365976i</v>
      </c>
      <c r="U145" s="223" t="str">
        <f t="shared" ca="1" si="45"/>
        <v>-3,27651782824163+1,1723568249339i</v>
      </c>
      <c r="V145" s="223" t="str">
        <f t="shared" ca="1" si="46"/>
        <v>-0,425981931689379+3,45377025837396i</v>
      </c>
      <c r="W145" s="223" t="str">
        <f t="shared" ca="1" si="47"/>
        <v>2,89346522281023+1,93335165144422i</v>
      </c>
      <c r="X145" s="223" t="str">
        <f t="shared" ca="1" si="48"/>
        <v>3,02785142396353-1,71525664498243i</v>
      </c>
      <c r="Y145" s="223" t="str">
        <f t="shared" ca="1" si="49"/>
        <v>-0,170752613360517-3,47574929314312i</v>
      </c>
      <c r="Z145" s="223" t="str">
        <f t="shared" ca="1" si="50"/>
        <v>-3,18139604303364-1,41021587748976i</v>
      </c>
      <c r="AA145" s="223" t="str">
        <f t="shared" ca="1" si="51"/>
        <v>-2,69003079677201+2,20765122158653i</v>
      </c>
      <c r="AB145" s="223" t="str">
        <f t="shared" ca="1" si="52"/>
        <v>0,76245939633668+3,3953858797922i</v>
      </c>
      <c r="AC145" s="223" t="str">
        <f t="shared" ca="1" si="53"/>
        <v>3,37565156276112+0,845556698620935i</v>
      </c>
      <c r="AD145" s="223" t="str">
        <f t="shared" ca="1" si="54"/>
        <v>2,27300297883071-2,6350421366614i</v>
      </c>
      <c r="AE145" s="223" t="str">
        <f t="shared" ca="1" si="55"/>
        <v>-1,33171577951928-3,21504629614158i</v>
      </c>
      <c r="AF145" s="223" t="str">
        <f t="shared" ca="1" si="56"/>
        <v>-3,47051198353399-0,256000343557051i</v>
      </c>
      <c r="AG145" s="223" t="str">
        <f t="shared" ca="1" si="57"/>
        <v>-1,78904723547871+2,98484498642398i</v>
      </c>
      <c r="AH145" s="223" t="str">
        <f t="shared" ca="1" si="58"/>
        <v>1,86176017081713+2,94004058987514i</v>
      </c>
      <c r="AI145" s="223" t="str">
        <f t="shared" ca="1" si="59"/>
        <v>3,46318416727676-0,341093868719285i</v>
      </c>
      <c r="AJ145" s="223" t="str">
        <f t="shared" ca="1" si="60"/>
        <v>1,25241350575911-3,24675992557912i</v>
      </c>
      <c r="AK145" s="223" t="str">
        <f t="shared" ca="1" si="61"/>
        <v>-2,33698556407337-2,57846622569833i</v>
      </c>
      <c r="AL145" s="223" t="str">
        <f t="shared" ca="1" si="62"/>
        <v>-3,35388387945234+0,928144669167514i</v>
      </c>
      <c r="AM145" s="223" t="str">
        <f t="shared" ca="1" si="63"/>
        <v>-0,678902817022089+3,41307494333099i</v>
      </c>
      <c r="AN145" s="223" t="str">
        <f t="shared" ca="1" si="64"/>
        <v>2,74339908291705+2,14096965779626i</v>
      </c>
      <c r="AO145" s="223" t="str">
        <f t="shared" ca="1" si="65"/>
        <v>3,14582943590937-1,48786651414718i</v>
      </c>
      <c r="AP145" s="223" t="str">
        <f t="shared" ca="1" si="66"/>
        <v>0,0854020281743625-3,47889294134471i</v>
      </c>
      <c r="AQ145" s="223" t="str">
        <f t="shared" ca="1" si="67"/>
        <v>-3,06903399702386-1,64043284802093i</v>
      </c>
      <c r="AR145" s="223" t="str">
        <f t="shared" ca="1" si="68"/>
        <v>-3,06903399702386-1,64043284802093i</v>
      </c>
      <c r="AS145" s="223" t="str">
        <f t="shared" ca="1" si="69"/>
        <v>0,51061339907202+3,44227592741234i</v>
      </c>
      <c r="AT145" s="223" t="str">
        <f t="shared" ca="1" si="70"/>
        <v>3,3043020790813+1,09159396019461i</v>
      </c>
      <c r="AU145" s="223" t="str">
        <f t="shared" ca="1" si="71"/>
        <v>2,46068990364021-2,46068990364034i</v>
      </c>
      <c r="AV145" s="223" t="str">
        <f t="shared" ca="1" si="72"/>
        <v>-1,09159396019446-3,30430207908135i</v>
      </c>
      <c r="AW145" s="223" t="str">
        <f t="shared" ca="1" si="73"/>
        <v>-3,44227592741232-0,51061339907217i</v>
      </c>
      <c r="AX145" s="223" t="str">
        <f t="shared" ca="1" si="74"/>
        <v>-2,0037785533291+2,84514694048879i</v>
      </c>
      <c r="AY145" s="223" t="str">
        <f t="shared" ca="1" si="75"/>
        <v>1,64043284802079+3,06903399702394i</v>
      </c>
      <c r="AZ145" s="223" t="str">
        <f t="shared" ca="1" si="76"/>
        <v>3,47889294134471-0,0854020281745445i</v>
      </c>
      <c r="BA145" s="223" t="str">
        <f t="shared" ca="1" si="77"/>
        <v>1,48786651414733-3,1458294359093i</v>
      </c>
      <c r="BB145" s="223" t="str">
        <f t="shared" ca="1" si="78"/>
        <v>-2,14096965779613-2,74339908291715i</v>
      </c>
      <c r="BC145" s="223" t="str">
        <f t="shared" ca="1" si="79"/>
        <v>-3,41307494333095+0,67890281702227i</v>
      </c>
      <c r="BD145" s="223" t="str">
        <f t="shared" ca="1" si="80"/>
        <v>-0,928144669167674+3,35388387945229i</v>
      </c>
      <c r="BE145" s="223" t="str">
        <f t="shared" ca="1" si="81"/>
        <v>2,57846622569846+2,33698556407324i</v>
      </c>
      <c r="BF145" s="223" t="str">
        <f t="shared" ca="1" si="82"/>
        <v>3,24675992557906-1,25241350575927i</v>
      </c>
      <c r="BG145" s="223" t="str">
        <f t="shared" ca="1" si="83"/>
        <v>0,341093868719448-3,46318416727675i</v>
      </c>
      <c r="BH145" s="223" t="str">
        <f t="shared" ca="1" si="84"/>
        <v>-2,94004058987523-1,86176017081697i</v>
      </c>
      <c r="BI145" s="223" t="str">
        <f t="shared" ca="1" si="85"/>
        <v>-2,98484498642406+1,78904723547856i</v>
      </c>
      <c r="BJ145" s="223" t="str">
        <f t="shared" ca="1" si="86"/>
        <v>0,256000343557233+3,47051198353397i</v>
      </c>
      <c r="BK145" s="223" t="str">
        <f t="shared" ca="1" si="87"/>
        <v>3,21504629614165+1,33171577951911i</v>
      </c>
      <c r="BL145" s="223" t="str">
        <f t="shared" ca="1" si="88"/>
        <v>2,63504213666151-2,27300297883058i</v>
      </c>
      <c r="BM145" s="223" t="str">
        <f t="shared" ca="1" si="89"/>
        <v>-0,845556698621105-3,37565156276108i</v>
      </c>
      <c r="BN145" s="223" t="str">
        <f t="shared" ca="1" si="90"/>
        <v>-3,39538587979216-0,762459396336843i</v>
      </c>
      <c r="BO145" s="223" t="str">
        <f t="shared" ca="1" si="91"/>
        <v>-2,20765122158666+2,6900307967719i</v>
      </c>
      <c r="BP145" s="223" t="str">
        <f t="shared" ca="1" si="92"/>
        <v>1,41021587748992+3,18139604303357i</v>
      </c>
      <c r="BQ145" s="223" t="str">
        <f t="shared" ca="1" si="93"/>
        <v>3,47574929314311+0,170752613360686i</v>
      </c>
      <c r="BR145" s="223" t="str">
        <f t="shared" ca="1" si="94"/>
        <v>1,71525664498243-3,02785142396353i</v>
      </c>
      <c r="BS145" s="223" t="str">
        <f t="shared" ca="1" si="95"/>
        <v>-1,93335165144433-2,89346522281016i</v>
      </c>
      <c r="BT145" s="223" t="str">
        <f t="shared" ca="1" si="96"/>
        <v>-3,45377025837397+0,425981931689309i</v>
      </c>
      <c r="BU145" s="223" t="str">
        <f t="shared" ca="1" si="97"/>
        <v>-1,17235682493381+3,27651782824167i</v>
      </c>
      <c r="BV145" s="223" t="str">
        <f t="shared" ca="1" si="98"/>
        <v>2,39956043659749+2,52033714309622i</v>
      </c>
      <c r="BW145" s="223" t="str">
        <f t="shared" ca="1" si="99"/>
        <v>3,33009594190436-1,01017356007097i</v>
      </c>
      <c r="BX145" s="223" t="str">
        <f t="shared" ca="1" si="100"/>
        <v>0,594937292036344-3,428708098147i</v>
      </c>
      <c r="BY145" s="223" t="str">
        <f t="shared" ca="1" si="101"/>
        <v>-2,79511484803707-2,07299845393986i</v>
      </c>
      <c r="BZ145" s="223" t="str">
        <f t="shared" ca="1" si="102"/>
        <v>-3,10836789876305+1,56462091565137i</v>
      </c>
      <c r="CA145" s="223" t="str">
        <f t="shared" ca="1" si="103"/>
        <v>-1,5176994217847E-13+3,47994103452262i</v>
      </c>
      <c r="CB145" s="223" t="str">
        <f t="shared" ca="1" si="104"/>
        <v>3,10836789876305+1,56462091565138i</v>
      </c>
      <c r="CC145" s="223" t="str">
        <f t="shared" ca="1" si="105"/>
        <v>2,79511484803705-2,07299845393989i</v>
      </c>
      <c r="CD145" s="223" t="str">
        <f t="shared" ca="1" si="106"/>
        <v>-0,594937292036337-3,428708098147i</v>
      </c>
      <c r="CE145" s="223" t="str">
        <f t="shared" ca="1" si="107"/>
        <v>-3,33009594190437-1,01017356007093i</v>
      </c>
      <c r="CF145" s="223" t="str">
        <f t="shared" ca="1" si="108"/>
        <v>-2,3995604365975+2,52033714309621i</v>
      </c>
      <c r="CG145" s="223" t="str">
        <f t="shared" ca="1" si="109"/>
        <v>1,17235682493385+3,27651782824165i</v>
      </c>
      <c r="CH145" s="223" t="str">
        <f t="shared" ca="1" si="110"/>
        <v>3,45377025837397+0,425981931689316i</v>
      </c>
      <c r="CI145" s="223" t="str">
        <f t="shared" ca="1" si="111"/>
        <v>1,93335165144432-2,89346522281017i</v>
      </c>
      <c r="CJ145" s="223" t="str">
        <f t="shared" ca="1" si="112"/>
        <v>-1,71525664498242-3,02785142396353i</v>
      </c>
      <c r="CK145" s="223" t="str">
        <f t="shared" ca="1" si="113"/>
        <v>-3,47574929314311+0,170752613360704i</v>
      </c>
      <c r="CL145" s="223" t="str">
        <f t="shared" ca="1" si="114"/>
        <v>-1,41021587748993+3,18139604303357i</v>
      </c>
      <c r="CM145" s="223" t="str">
        <f t="shared" ca="1" si="115"/>
        <v>2,20765122158667+2,69003079677189i</v>
      </c>
      <c r="CN145" s="223" t="str">
        <f t="shared" ca="1" si="116"/>
        <v>3,39538587979217-0,762459396336836i</v>
      </c>
      <c r="CO145" s="223" t="str">
        <f t="shared" ca="1" si="117"/>
        <v>0,845556698621088-3,37565156276109i</v>
      </c>
      <c r="CP145" s="223" t="str">
        <f t="shared" ca="1" si="118"/>
        <v>-2,6350421366615-2,27300297883059i</v>
      </c>
      <c r="CQ145" s="223" t="str">
        <f t="shared" ca="1" si="119"/>
        <v>-3,21504629614165+1,33171577951913i</v>
      </c>
      <c r="CR145" s="223" t="str">
        <f t="shared" ca="1" si="120"/>
        <v>-0,25600034355724+3,47051198353397i</v>
      </c>
      <c r="CS145" s="223" t="str">
        <f t="shared" ca="1" si="121"/>
        <v>2,98484498642389+1,78904723547884i</v>
      </c>
      <c r="CT145" s="223" t="str">
        <f t="shared" ca="1" si="122"/>
        <v>2,94004058987524-1,86176017081697i</v>
      </c>
      <c r="CU145" s="223" t="str">
        <f t="shared" ca="1" si="123"/>
        <v>-0,341093868719466-3,46318416727675i</v>
      </c>
      <c r="CV145" s="223" t="str">
        <f t="shared" ca="1" si="124"/>
        <v>-3,24675992557905-1,25241350575928i</v>
      </c>
      <c r="CW145" s="223" t="str">
        <f t="shared" ca="1" si="125"/>
        <v>-2,57846622569844+2,33698556407325i</v>
      </c>
      <c r="CX145" s="223" t="str">
        <f t="shared" ca="1" si="126"/>
        <v>0,928144669167667+3,3538838794523i</v>
      </c>
      <c r="CY145" s="223" t="str">
        <f t="shared" ca="1" si="127"/>
        <v>3,41307494333096+0,678902817022253i</v>
      </c>
      <c r="CZ145" s="223" t="str">
        <f t="shared" ca="1" si="128"/>
        <v>2,14096965779609-2,74339908291718i</v>
      </c>
      <c r="DA145" s="223" t="str">
        <f t="shared" ca="1" si="129"/>
        <v>-1,48786651414734-3,1458294359093i</v>
      </c>
      <c r="DB145" s="223" t="str">
        <f t="shared" ca="1" si="130"/>
        <v>-3,47889294134469-0,0854020281752436i</v>
      </c>
      <c r="DC145" s="223" t="str">
        <f t="shared" ca="1" si="131"/>
        <v>-1,64043284802047+3,06903399702411i</v>
      </c>
      <c r="DD145" s="223" t="str">
        <f t="shared" ca="1" si="132"/>
        <v>2,00377855333054+2,84514694048777i</v>
      </c>
      <c r="DE145" s="223" t="str">
        <f t="shared" ca="1" si="133"/>
        <v>3,44227592741241-0,510613399071505i</v>
      </c>
      <c r="DF145" s="223" t="str">
        <f t="shared" ca="1" si="134"/>
        <v>1,0915939601941-3,30430207908147i</v>
      </c>
      <c r="DG145" s="223" t="str">
        <f t="shared" ca="1" si="135"/>
        <v>-2,46068990364144-2,46068990363911i</v>
      </c>
      <c r="DH145" s="223" t="str">
        <f t="shared" ca="1" si="136"/>
        <v>-3,3043020790815+1,09159396019399i</v>
      </c>
      <c r="DI145" s="223" t="str">
        <f t="shared" ca="1" si="137"/>
        <v>-0,510613399071662+3,44227592741239i</v>
      </c>
      <c r="DJ145" s="223" t="str">
        <f t="shared" ca="1" si="138"/>
        <v>2,8451469404897+2,0037785533278i</v>
      </c>
      <c r="DK145" s="223" t="str">
        <f t="shared" ca="1" si="139"/>
        <v>3,06903399702419-1,64043284802033i</v>
      </c>
      <c r="DL145" s="223" t="str">
        <f t="shared" ca="1" si="140"/>
        <v>-0,0854020281750849-3,47889294134469i</v>
      </c>
      <c r="DM145" s="223" t="str">
        <f t="shared" ca="1" si="141"/>
        <v>-3,14582943590863-1,48786651414874i</v>
      </c>
      <c r="DN145" s="223" t="str">
        <f t="shared" ca="1" si="142"/>
        <v>-2,74339908291746+2,14096965779574i</v>
      </c>
      <c r="DO145" s="223" t="str">
        <f t="shared" ca="1" si="143"/>
        <v>0,678902817022775+3,41307494333085i</v>
      </c>
      <c r="DP145" s="223" t="str">
        <f t="shared" ca="1" si="144"/>
        <v>3,35388387945188+0,928144669169153i</v>
      </c>
      <c r="DQ145" s="223" t="str">
        <f t="shared" ca="1" si="145"/>
        <v>2,33698556407363-2,57846622569811i</v>
      </c>
      <c r="DR145" s="223" t="str">
        <f t="shared" ca="1" si="146"/>
        <v>-1,25241350575978-3,24675992557886i</v>
      </c>
      <c r="DS145" s="223" t="str">
        <f t="shared" ca="1" si="147"/>
        <v>-3,4631841672766-0,341093868721002i</v>
      </c>
      <c r="DT145" s="223" t="str">
        <f t="shared" ca="1" si="148"/>
        <v>-1,86176017081739+2,94004058987496i</v>
      </c>
      <c r="DU145" s="223" t="str">
        <f t="shared" ca="1" si="149"/>
        <v>1,7890472354793+2,98484498642362i</v>
      </c>
      <c r="DV145" s="223" t="str">
        <f t="shared" ca="1" si="150"/>
        <v>3,47051198353409-0,256000343555701i</v>
      </c>
      <c r="DW145" s="223" t="str">
        <f t="shared" ca="1" si="151"/>
        <v>1,3317157795196-3,21504629614145i</v>
      </c>
      <c r="DX145" s="223" t="str">
        <f t="shared" ca="1" si="152"/>
        <v>-2,27300297883126-2,63504213666093i</v>
      </c>
      <c r="DY145" s="223" t="str">
        <f t="shared" ca="1" si="153"/>
        <v>-3,37565156276146+0,845556698619591i</v>
      </c>
      <c r="DZ145" s="223" t="str">
        <f t="shared" ca="1" si="154"/>
        <v>-0,762459396336993+3,39538587979213i</v>
      </c>
      <c r="EA145" s="223" t="str">
        <f t="shared" ca="1" si="155"/>
        <v>2,69003079677248+2,20765122158596i</v>
      </c>
      <c r="EB145" s="223" t="str">
        <f t="shared" ca="1" si="156"/>
        <v>3,1813960430342-1,41021587748852i</v>
      </c>
      <c r="EC145" s="223" t="str">
        <f t="shared" ca="1" si="157"/>
        <v>0,170752613360863-3,4757492931431i</v>
      </c>
      <c r="ED145" s="223" t="str">
        <f t="shared" ca="1" si="158"/>
        <v>-3,02785142396394-1,7152566449817i</v>
      </c>
      <c r="EE145" s="223" t="str">
        <f t="shared" ca="1" si="159"/>
        <v>-2,89346522281099+1,93335165144307i</v>
      </c>
      <c r="EF145" s="223" t="str">
        <f t="shared" ca="1" si="160"/>
        <v>0,42598193168916+3,45377025837399i</v>
      </c>
      <c r="EG145" s="223" t="str">
        <f t="shared" ca="1" si="161"/>
        <v>3,27651782824195+1,17235682493302i</v>
      </c>
      <c r="EH145" s="223" t="str">
        <f t="shared" ca="1" si="162"/>
        <v>2,52033714309707-2,3995604365966i</v>
      </c>
      <c r="EI145" s="223" t="str">
        <f t="shared" ca="1" si="163"/>
        <v>-1,01017356007082-3,3300959419044i</v>
      </c>
      <c r="EJ145" s="223" t="str">
        <f t="shared" ca="1" si="164"/>
        <v>-3,42870809814715-0,594937292035471i</v>
      </c>
      <c r="EK145" s="223" t="str">
        <f t="shared" ca="1" si="165"/>
        <v>-2,07299845394086+2,79511484803633i</v>
      </c>
      <c r="EL145" s="223" t="str">
        <f t="shared" ca="1" si="166"/>
        <v>1,5646209156512+3,10836789876314i</v>
      </c>
      <c r="EM145" s="223" t="str">
        <f t="shared" ca="1" si="167"/>
        <v>3,47994103452262-1,08114233649704E-12i</v>
      </c>
      <c r="EN145" s="223"/>
      <c r="EO145" s="223"/>
      <c r="EP145" s="223"/>
    </row>
    <row r="146" spans="1:146" ht="15.75" thickBot="1">
      <c r="A146" s="257">
        <f t="shared" si="168"/>
        <v>8.9843750000000047E-4</v>
      </c>
      <c r="B146" s="256">
        <v>46</v>
      </c>
      <c r="C146" s="230">
        <f t="shared" si="169"/>
        <v>9200</v>
      </c>
      <c r="D146" s="229">
        <f t="shared" si="170"/>
        <v>57805.30482605219</v>
      </c>
      <c r="E146" s="229" t="str">
        <f t="shared" si="171"/>
        <v>57805.3048260522i</v>
      </c>
      <c r="F146" s="229" t="str">
        <f t="shared" si="177"/>
        <v>-3,91169736028799E-31+2,11469400717683E-29i</v>
      </c>
      <c r="G146" s="229" t="str">
        <f t="shared" si="178"/>
        <v>-1,79419828050306+1,10044161206815i</v>
      </c>
      <c r="H146" s="229" t="str">
        <f t="shared" si="179"/>
        <v>1,00000000016021E-13-5,4060782300233E-12i</v>
      </c>
      <c r="I146" s="229" t="str">
        <f t="shared" si="174"/>
        <v>-1,00000000016021E-13+5,4060782300233E-12i</v>
      </c>
      <c r="J146" s="255" t="str">
        <f ca="1">IMPRODUCT(1/N_FFT2,BI100)</f>
        <v>0,011677268425332+0,0000352487485120473i</v>
      </c>
      <c r="K146" s="254" t="str">
        <f t="shared" ca="1" si="175"/>
        <v>-1,35828433468683E-15+6,3124701745474E-14i</v>
      </c>
      <c r="N146" s="246">
        <f t="shared" ca="1" si="176"/>
        <v>4.521041676679932</v>
      </c>
      <c r="O146" s="223">
        <f t="shared" ca="1" si="39"/>
        <v>-3.4789583233200685</v>
      </c>
      <c r="P146" s="223" t="str">
        <f t="shared" ca="1" si="40"/>
        <v>-1,48744635096718+3,14494107550403i</v>
      </c>
      <c r="Q146" s="223" t="str">
        <f t="shared" ca="1" si="41"/>
        <v>2,20702779619946+2,68927115073972i</v>
      </c>
      <c r="R146" s="223" t="str">
        <f t="shared" ca="1" si="42"/>
        <v>3,37469830218175-0,845317919276282i</v>
      </c>
      <c r="S146" s="223" t="str">
        <f t="shared" ca="1" si="43"/>
        <v>0,678711099577194-3,41211111464863i</v>
      </c>
      <c r="T146" s="223" t="str">
        <f t="shared" ca="1" si="44"/>
        <v>-2,79432552699796-2,07241305355993i</v>
      </c>
      <c r="U146" s="223" t="str">
        <f t="shared" ca="1" si="45"/>
        <v>-3,06816732311767+1,63996960116672i</v>
      </c>
      <c r="V146" s="223" t="str">
        <f t="shared" ca="1" si="46"/>
        <v>0,170704394007315+3,47476776565925i</v>
      </c>
      <c r="W146" s="223" t="str">
        <f t="shared" ca="1" si="47"/>
        <v>3,21413838937519+1,33133971222324i</v>
      </c>
      <c r="X146" s="223" t="str">
        <f t="shared" ca="1" si="48"/>
        <v>2,57773808472697-2,33632561556519i</v>
      </c>
      <c r="Y146" s="223" t="str">
        <f t="shared" ca="1" si="49"/>
        <v>-1,00988829406663-3,32915554591629i</v>
      </c>
      <c r="Z146" s="223" t="str">
        <f t="shared" ca="1" si="50"/>
        <v>-3,44130385257464-0,510469205391362i</v>
      </c>
      <c r="AA146" s="223" t="str">
        <f t="shared" ca="1" si="51"/>
        <v>-1,93280568635237+2,89264812830768i</v>
      </c>
      <c r="AB146" s="223" t="str">
        <f t="shared" ca="1" si="52"/>
        <v>1,78854202095265+2,98400208691023i</v>
      </c>
      <c r="AC146" s="223" t="str">
        <f t="shared" ca="1" si="53"/>
        <v>3,46220618809726-0,340997546177393i</v>
      </c>
      <c r="AD146" s="223" t="str">
        <f t="shared" ca="1" si="54"/>
        <v>1,17202575950087-3,27559256234111i</v>
      </c>
      <c r="AE146" s="223" t="str">
        <f t="shared" ca="1" si="55"/>
        <v>-2,45999502188497-2,45999502188503i</v>
      </c>
      <c r="AF146" s="223" t="str">
        <f t="shared" ca="1" si="56"/>
        <v>-3,27559256234113+1,1720257595008i</v>
      </c>
      <c r="AG146" s="223" t="str">
        <f t="shared" ca="1" si="57"/>
        <v>-0,340997546177465+3,46220618809725i</v>
      </c>
      <c r="AH146" s="223" t="str">
        <f t="shared" ca="1" si="58"/>
        <v>2,98400208691019+1,78854202095272i</v>
      </c>
      <c r="AI146" s="223" t="str">
        <f t="shared" ca="1" si="59"/>
        <v>2,89264812830773-1,9328056863523i</v>
      </c>
      <c r="AJ146" s="223" t="str">
        <f t="shared" ca="1" si="60"/>
        <v>-0,510469205391289-3,44130385257465i</v>
      </c>
      <c r="AK146" s="223" t="str">
        <f t="shared" ca="1" si="61"/>
        <v>-3,32915554591627-1,0098882940667i</v>
      </c>
      <c r="AL146" s="223" t="str">
        <f t="shared" ca="1" si="62"/>
        <v>-2,33632561556525+2,57773808472693i</v>
      </c>
      <c r="AM146" s="223" t="str">
        <f t="shared" ca="1" si="63"/>
        <v>1,33133971222333+3,21413838937515i</v>
      </c>
      <c r="AN146" s="223" t="str">
        <f t="shared" ca="1" si="64"/>
        <v>3,47476776565925+0,170704394007327i</v>
      </c>
      <c r="AO146" s="223" t="str">
        <f t="shared" ca="1" si="65"/>
        <v>1,63996960116682-3,06816732311762i</v>
      </c>
      <c r="AP146" s="223" t="str">
        <f t="shared" ca="1" si="66"/>
        <v>-2,07241305356003-2,79432552699788i</v>
      </c>
      <c r="AQ146" s="223" t="str">
        <f t="shared" ca="1" si="67"/>
        <v>-3,41211111464862+0,678711099577218i</v>
      </c>
      <c r="AR146" s="223" t="str">
        <f t="shared" ca="1" si="68"/>
        <v>-3,41211111464862+0,678711099577218i</v>
      </c>
      <c r="AS146" s="223" t="str">
        <f t="shared" ca="1" si="69"/>
        <v>2,68927115073981+2,20702779619935i</v>
      </c>
      <c r="AT146" s="223" t="str">
        <f t="shared" ca="1" si="70"/>
        <v>3,14494107550401-1,48744635096721i</v>
      </c>
      <c r="AU146" s="223" t="str">
        <f t="shared" ca="1" si="71"/>
        <v>8,52399048277176E-14-3,47895832332007i</v>
      </c>
      <c r="AV146" s="223" t="str">
        <f t="shared" ca="1" si="72"/>
        <v>-3,14494107550409-1,48744635096703i</v>
      </c>
      <c r="AW146" s="223" t="str">
        <f t="shared" ca="1" si="73"/>
        <v>-2,68927115073968+2,2070277961995i</v>
      </c>
      <c r="AX146" s="223" t="str">
        <f t="shared" ca="1" si="74"/>
        <v>0,845317919276212+3,37469830218177i</v>
      </c>
      <c r="AY146" s="223" t="str">
        <f t="shared" ca="1" si="75"/>
        <v>3,41211111464859+0,678711099577361i</v>
      </c>
      <c r="AZ146" s="223" t="str">
        <f t="shared" ca="1" si="76"/>
        <v>2,07241305355988-2,79432552699799i</v>
      </c>
      <c r="BA146" s="223" t="str">
        <f t="shared" ca="1" si="77"/>
        <v>-1,63996960116668-3,06816732311769i</v>
      </c>
      <c r="BB146" s="223" t="str">
        <f t="shared" ca="1" si="78"/>
        <v>-3,47476776565926+0,170704394007169i</v>
      </c>
      <c r="BC146" s="223" t="str">
        <f t="shared" ca="1" si="79"/>
        <v>-1,33133971222315+3,21413838937522i</v>
      </c>
      <c r="BD146" s="223" t="str">
        <f t="shared" ca="1" si="80"/>
        <v>2,33632561556514+2,57773808472702i</v>
      </c>
      <c r="BE146" s="223" t="str">
        <f t="shared" ca="1" si="81"/>
        <v>3,32915554591631-1,00988829406657i</v>
      </c>
      <c r="BF146" s="223" t="str">
        <f t="shared" ca="1" si="82"/>
        <v>0,510469205391104-3,44130385257468i</v>
      </c>
      <c r="BG146" s="223" t="str">
        <f t="shared" ca="1" si="83"/>
        <v>-2,89264812830764-1,93280568635243i</v>
      </c>
      <c r="BH146" s="223" t="str">
        <f t="shared" ca="1" si="84"/>
        <v>-2,98400208691027+1,78854202095258i</v>
      </c>
      <c r="BI146" s="223" t="str">
        <f t="shared" ca="1" si="85"/>
        <v>0,340997546177665+3,46220618809724i</v>
      </c>
      <c r="BJ146" s="223" t="str">
        <f t="shared" ca="1" si="86"/>
        <v>3,27559256234108+1,17202575950094i</v>
      </c>
      <c r="BK146" s="223" t="str">
        <f t="shared" ca="1" si="87"/>
        <v>2,45999502188509-2,45999502188491i</v>
      </c>
      <c r="BL146" s="223" t="str">
        <f t="shared" ca="1" si="88"/>
        <v>-1,17202575950105-3,27559256234105i</v>
      </c>
      <c r="BM146" s="223" t="str">
        <f t="shared" ca="1" si="89"/>
        <v>-3,46220618809725-0,34099754617755i</v>
      </c>
      <c r="BN146" s="223" t="str">
        <f t="shared" ca="1" si="90"/>
        <v>-1,78854202095278+2,98400208691015i</v>
      </c>
      <c r="BO146" s="223" t="str">
        <f t="shared" ca="1" si="91"/>
        <v>1,93280568635253+2,89264812830757i</v>
      </c>
      <c r="BP146" s="223" t="str">
        <f t="shared" ca="1" si="92"/>
        <v>3,44130385257467-0,510469205391216i</v>
      </c>
      <c r="BQ146" s="223" t="str">
        <f t="shared" ca="1" si="93"/>
        <v>1,00988829406678-3,32915554591624i</v>
      </c>
      <c r="BR146" s="223" t="str">
        <f t="shared" ca="1" si="94"/>
        <v>-2,5777380847271-2,33632561556505i</v>
      </c>
      <c r="BS146" s="223" t="str">
        <f t="shared" ca="1" si="95"/>
        <v>-3,21413838937518+1,33133971222325i</v>
      </c>
      <c r="BT146" s="223" t="str">
        <f t="shared" ca="1" si="96"/>
        <v>-0,170704394007424+3,47476776565924i</v>
      </c>
      <c r="BU146" s="223" t="str">
        <f t="shared" ca="1" si="97"/>
        <v>3,06816732311775+1,63996960116658i</v>
      </c>
      <c r="BV146" s="223" t="str">
        <f t="shared" ca="1" si="98"/>
        <v>2,79432552699793-2,07241305355996i</v>
      </c>
      <c r="BW146" s="223" t="str">
        <f t="shared" ca="1" si="99"/>
        <v>-0,678711099577159-3,41211111464863i</v>
      </c>
      <c r="BX146" s="223" t="str">
        <f t="shared" ca="1" si="100"/>
        <v>-3,37469830218171-0,845317919276435i</v>
      </c>
      <c r="BY146" s="223" t="str">
        <f t="shared" ca="1" si="101"/>
        <v>-2,2070277961994+2,68927115073977i</v>
      </c>
      <c r="BZ146" s="223" t="str">
        <f t="shared" ca="1" si="102"/>
        <v>1,48744635096713+3,14494107550404i</v>
      </c>
      <c r="CA146" s="223" t="str">
        <f t="shared" ca="1" si="103"/>
        <v>3,47895832332007+1,70479809655435E-13i</v>
      </c>
      <c r="CB146" s="223" t="str">
        <f t="shared" ca="1" si="104"/>
        <v>1,48744635096709-3,14494107550407i</v>
      </c>
      <c r="CC146" s="223" t="str">
        <f t="shared" ca="1" si="105"/>
        <v>-2,20702779619944-2,68927115073974i</v>
      </c>
      <c r="CD146" s="223" t="str">
        <f t="shared" ca="1" si="106"/>
        <v>-3,37469830218178+0,845317919276153i</v>
      </c>
      <c r="CE146" s="223" t="str">
        <f t="shared" ca="1" si="107"/>
        <v>-0,678711099577107+3,41211111464865i</v>
      </c>
      <c r="CF146" s="223" t="str">
        <f t="shared" ca="1" si="108"/>
        <v>2,79432552699793+2,07241305355995i</v>
      </c>
      <c r="CG146" s="223" t="str">
        <f t="shared" ca="1" si="109"/>
        <v>3,06816732311772-1,63996960116662i</v>
      </c>
      <c r="CH146" s="223" t="str">
        <f t="shared" ca="1" si="110"/>
        <v>-0,170704394007429-3,47476776565924i</v>
      </c>
      <c r="CI146" s="223" t="str">
        <f t="shared" ca="1" si="111"/>
        <v>-3,2141383893752-1,3313397122232i</v>
      </c>
      <c r="CJ146" s="223" t="str">
        <f t="shared" ca="1" si="112"/>
        <v>-2,57773808472708+2,33632561556508i</v>
      </c>
      <c r="CK146" s="223" t="str">
        <f t="shared" ca="1" si="113"/>
        <v>1,00988829406679+3,32915554591624i</v>
      </c>
      <c r="CL146" s="223" t="str">
        <f t="shared" ca="1" si="114"/>
        <v>3,44130385257467+0,510469205391163i</v>
      </c>
      <c r="CM146" s="223" t="str">
        <f t="shared" ca="1" si="115"/>
        <v>1,9328056863525-2,89264812830759i</v>
      </c>
      <c r="CN146" s="223" t="str">
        <f t="shared" ca="1" si="116"/>
        <v>-1,78854202095283-2,98400208691012i</v>
      </c>
      <c r="CO146" s="223" t="str">
        <f t="shared" ca="1" si="117"/>
        <v>-3,46220618809724+0,34099754617758i</v>
      </c>
      <c r="CP146" s="223" t="str">
        <f t="shared" ca="1" si="118"/>
        <v>-1,17202575950104+3,27559256234105i</v>
      </c>
      <c r="CQ146" s="223" t="str">
        <f t="shared" ca="1" si="119"/>
        <v>2,45999502188511+2,45999502188489i</v>
      </c>
      <c r="CR146" s="223" t="str">
        <f t="shared" ca="1" si="120"/>
        <v>3,27559256234107-1,17202575950097i</v>
      </c>
      <c r="CS146" s="223" t="str">
        <f t="shared" ca="1" si="121"/>
        <v>0,34099754617761-3,46220618809724i</v>
      </c>
      <c r="CT146" s="223" t="str">
        <f t="shared" ca="1" si="122"/>
        <v>-2,98400208691028-1,78854202095256i</v>
      </c>
      <c r="CU146" s="223" t="str">
        <f t="shared" ca="1" si="123"/>
        <v>-2,89264812830761+1,93280568635248i</v>
      </c>
      <c r="CV146" s="223" t="str">
        <f t="shared" ca="1" si="124"/>
        <v>0,510469205391132+3,44130385257468i</v>
      </c>
      <c r="CW146" s="223" t="str">
        <f t="shared" ca="1" si="125"/>
        <v>3,32915554591622+1,00988829406687i</v>
      </c>
      <c r="CX146" s="223" t="str">
        <f t="shared" ca="1" si="126"/>
        <v>2,3363256155651-2,57773808472706i</v>
      </c>
      <c r="CY146" s="223" t="str">
        <f t="shared" ca="1" si="127"/>
        <v>-1,33133971222318-3,21413838937521i</v>
      </c>
      <c r="CZ146" s="223" t="str">
        <f t="shared" ca="1" si="128"/>
        <v>-3,47476776565924-0,17070439400746i</v>
      </c>
      <c r="DA146" s="223" t="str">
        <f t="shared" ca="1" si="129"/>
        <v>-1,63996960116634+3,06816732311787i</v>
      </c>
      <c r="DB146" s="223" t="str">
        <f t="shared" ca="1" si="130"/>
        <v>2,07241305356076+2,79432552699734i</v>
      </c>
      <c r="DC146" s="223" t="str">
        <f t="shared" ca="1" si="131"/>
        <v>3,41211111464831-0,678711099578773i</v>
      </c>
      <c r="DD146" s="223" t="str">
        <f t="shared" ca="1" si="132"/>
        <v>0,845317919277524-3,37469830218144i</v>
      </c>
      <c r="DE146" s="223" t="str">
        <f t="shared" ca="1" si="133"/>
        <v>-2,68927115073928-2,2070277962i</v>
      </c>
      <c r="DF146" s="223" t="str">
        <f t="shared" ca="1" si="134"/>
        <v>-3,14494107550408+1,48744635096706i</v>
      </c>
      <c r="DG146" s="223" t="str">
        <f t="shared" ca="1" si="135"/>
        <v>4,85864854911013E-13+3,47895832332007i</v>
      </c>
      <c r="DH146" s="223" t="str">
        <f t="shared" ca="1" si="136"/>
        <v>3,14494107550448+1,48744635096622i</v>
      </c>
      <c r="DI146" s="223" t="str">
        <f t="shared" ca="1" si="137"/>
        <v>2,68927115073869-2,20702779620071i</v>
      </c>
      <c r="DJ146" s="223" t="str">
        <f t="shared" ca="1" si="138"/>
        <v>-0,845317919275064-3,37469830218206i</v>
      </c>
      <c r="DK146" s="223" t="str">
        <f t="shared" ca="1" si="139"/>
        <v>-3,41211111464849-0,678711099577869i</v>
      </c>
      <c r="DL146" s="223" t="str">
        <f t="shared" ca="1" si="140"/>
        <v>-2,07241305355998+2,79432552699791i</v>
      </c>
      <c r="DM146" s="223" t="str">
        <f t="shared" ca="1" si="141"/>
        <v>1,63996960116716+3,06816732311743i</v>
      </c>
      <c r="DN146" s="223" t="str">
        <f t="shared" ca="1" si="142"/>
        <v>3,4747677656592-0,170704394008381i</v>
      </c>
      <c r="DO146" s="223" t="str">
        <f t="shared" ca="1" si="143"/>
        <v>1,33133971222168-3,21413838937583i</v>
      </c>
      <c r="DP146" s="223" t="str">
        <f t="shared" ca="1" si="144"/>
        <v>-2,33632561556424-2,57773808472784i</v>
      </c>
      <c r="DQ146" s="223" t="str">
        <f t="shared" ca="1" si="145"/>
        <v>-3,32915554591645+1,00988829406609i</v>
      </c>
      <c r="DR146" s="223" t="str">
        <f t="shared" ca="1" si="146"/>
        <v>-0,510469205391247+3,44130385257466i</v>
      </c>
      <c r="DS146" s="223" t="str">
        <f t="shared" ca="1" si="147"/>
        <v>2,89264812830793+1,932805686352i</v>
      </c>
      <c r="DT146" s="223" t="str">
        <f t="shared" ca="1" si="148"/>
        <v>2,98400208690963-1,78854202095365i</v>
      </c>
      <c r="DU146" s="223" t="str">
        <f t="shared" ca="1" si="149"/>
        <v>-0,340997546179217-3,46220618809708i</v>
      </c>
      <c r="DV146" s="223" t="str">
        <f t="shared" ca="1" si="150"/>
        <v>-3,27559256234068-1,17202575950205i</v>
      </c>
      <c r="DW146" s="223" t="str">
        <f t="shared" ca="1" si="151"/>
        <v>-2,45999502188544+2,45999502188457i</v>
      </c>
      <c r="DX146" s="223" t="str">
        <f t="shared" ca="1" si="152"/>
        <v>1,17202575950089+3,2755925623411i</v>
      </c>
      <c r="DY146" s="223" t="str">
        <f t="shared" ca="1" si="153"/>
        <v>3,4622061880973+0,340997546177056i</v>
      </c>
      <c r="DZ146" s="223" t="str">
        <f t="shared" ca="1" si="154"/>
        <v>1,78854202095174-2,98400208691077i</v>
      </c>
      <c r="EA146" s="223" t="str">
        <f t="shared" ca="1" si="155"/>
        <v>-1,93280568635385-2,89264812830669i</v>
      </c>
      <c r="EB146" s="223" t="str">
        <f t="shared" ca="1" si="156"/>
        <v>-3,44130385257484+0,510469205390071i</v>
      </c>
      <c r="EC146" s="223" t="str">
        <f t="shared" ca="1" si="157"/>
        <v>-1,00988829406728+3,32915554591609i</v>
      </c>
      <c r="ED146" s="223" t="str">
        <f t="shared" ca="1" si="158"/>
        <v>2,577738084727+2,33632561556516i</v>
      </c>
      <c r="EE146" s="223" t="str">
        <f t="shared" ca="1" si="159"/>
        <v>3,21413838937496-1,33133971222378i</v>
      </c>
      <c r="EF146" s="223" t="str">
        <f t="shared" ca="1" si="160"/>
        <v>0,170704394006212-3,4747677656593i</v>
      </c>
      <c r="EG146" s="223" t="str">
        <f t="shared" ca="1" si="161"/>
        <v>-3,06816732311685-1,63996960116825i</v>
      </c>
      <c r="EH146" s="223" t="str">
        <f t="shared" ca="1" si="162"/>
        <v>-2,79432552699862+2,07241305355903i</v>
      </c>
      <c r="EI146" s="223" t="str">
        <f t="shared" ca="1" si="163"/>
        <v>0,678711099576606+3,41211111464875i</v>
      </c>
      <c r="EJ146" s="223" t="str">
        <f t="shared" ca="1" si="164"/>
        <v>3,37469830218176+0,845317919276265i</v>
      </c>
      <c r="EK146" s="223" t="str">
        <f t="shared" ca="1" si="165"/>
        <v>2,20702779619899-2,6892711507401i</v>
      </c>
      <c r="EL146" s="223" t="str">
        <f t="shared" ca="1" si="166"/>
        <v>-1,48744635096828-3,14494107550351i</v>
      </c>
      <c r="EM146" s="223" t="str">
        <f t="shared" ca="1" si="167"/>
        <v>-3,47895832332007-1,72525081551331E-12i</v>
      </c>
      <c r="EN146" s="223"/>
      <c r="EO146" s="223"/>
      <c r="EP146" s="223"/>
    </row>
    <row r="147" spans="1:146" ht="15.75" thickBot="1">
      <c r="A147" s="257">
        <f t="shared" si="168"/>
        <v>9.1796875000000049E-4</v>
      </c>
      <c r="B147" s="256">
        <v>47</v>
      </c>
      <c r="C147" s="230">
        <f t="shared" si="169"/>
        <v>9400</v>
      </c>
      <c r="D147" s="229">
        <f t="shared" si="170"/>
        <v>59061.941887488108</v>
      </c>
      <c r="E147" s="229" t="str">
        <f t="shared" si="171"/>
        <v>59061.9418874881i</v>
      </c>
      <c r="F147" s="229" t="str">
        <f t="shared" si="177"/>
        <v>-3,74701293959385E-31+1,98256509523481E-29i</v>
      </c>
      <c r="G147" s="229" t="str">
        <f t="shared" si="178"/>
        <v>-1,77289876045047+1,11101655657574i</v>
      </c>
      <c r="H147" s="229" t="str">
        <f t="shared" si="179"/>
        <v>1,00000000015346E-13-5,29105528895897E-12i</v>
      </c>
      <c r="I147" s="229" t="str">
        <f t="shared" si="174"/>
        <v>-1,00000000015346E-13+5,29105528895897E-12i</v>
      </c>
      <c r="J147" s="255" t="str">
        <f ca="1">IMPRODUCT(1/N_FFT2,BJ100)</f>
        <v>0,0504275604573914+0,000977465631282039i</v>
      </c>
      <c r="K147" s="254" t="str">
        <f t="shared" ca="1" si="175"/>
        <v>-1,02145807446835E-14+2,66717263904236E-13i</v>
      </c>
      <c r="N147" s="246">
        <f t="shared" ca="1" si="176"/>
        <v>4.5221447471360197</v>
      </c>
      <c r="O147" s="223">
        <f t="shared" ca="1" si="39"/>
        <v>-3.4778552528639808</v>
      </c>
      <c r="P147" s="223" t="str">
        <f t="shared" ca="1" si="40"/>
        <v>-1,40937063258976+3,17948920109302i</v>
      </c>
      <c r="Q147" s="223" t="str">
        <f t="shared" ca="1" si="41"/>
        <v>2,33558483872254+2,57692076343123i</v>
      </c>
      <c r="R147" s="223" t="str">
        <f t="shared" ca="1" si="42"/>
        <v>3,30232157061787-1,09093968857381i</v>
      </c>
      <c r="S147" s="223" t="str">
        <f t="shared" ca="1" si="43"/>
        <v>0,340889426365865-3,46110842922691i</v>
      </c>
      <c r="T147" s="223" t="str">
        <f t="shared" ca="1" si="44"/>
        <v>-3,02603661247605-1,71422856697352i</v>
      </c>
      <c r="U147" s="223" t="str">
        <f t="shared" ca="1" si="45"/>
        <v>-2,79343953249988+2,07175595525642i</v>
      </c>
      <c r="V147" s="223" t="str">
        <f t="shared" ca="1" si="46"/>
        <v>0,7620023989886+3,39335077818507i</v>
      </c>
      <c r="W147" s="223" t="str">
        <f t="shared" ca="1" si="47"/>
        <v>3,41102923938205+0,678495901206709i</v>
      </c>
      <c r="X147" s="223" t="str">
        <f t="shared" ca="1" si="48"/>
        <v>2,00257754316472-2,84344163708101i</v>
      </c>
      <c r="Y147" s="223" t="str">
        <f t="shared" ca="1" si="49"/>
        <v>-1,78797492940412-2,98305595182121i</v>
      </c>
      <c r="Z147" s="223" t="str">
        <f t="shared" ca="1" si="50"/>
        <v>-3,45170016276413+0,425726609748133i</v>
      </c>
      <c r="AA147" s="223" t="str">
        <f t="shared" ca="1" si="51"/>
        <v>-1,00956808961544+3,32809997330366i</v>
      </c>
      <c r="AB147" s="223" t="str">
        <f t="shared" ca="1" si="52"/>
        <v>2,63346276433758+2,27164060289497i</v>
      </c>
      <c r="AC147" s="223" t="str">
        <f t="shared" ca="1" si="53"/>
        <v>3,14394391162221-1,48697472757516i</v>
      </c>
      <c r="AD147" s="223" t="str">
        <f t="shared" ca="1" si="54"/>
        <v>-0,0853508405300353-3,47680778788451i</v>
      </c>
      <c r="AE147" s="223" t="str">
        <f t="shared" ca="1" si="55"/>
        <v>-3,21311928515785-1,33091758543506i</v>
      </c>
      <c r="AF147" s="223" t="str">
        <f t="shared" ca="1" si="56"/>
        <v>-2,51882652181426+2,3981222055764i</v>
      </c>
      <c r="AG147" s="223" t="str">
        <f t="shared" ca="1" si="57"/>
        <v>1,17165414625657+3,27455397289972i</v>
      </c>
      <c r="AH147" s="223" t="str">
        <f t="shared" ca="1" si="58"/>
        <v>3,46843185339109+0,255846903939891i</v>
      </c>
      <c r="AI147" s="223" t="str">
        <f t="shared" ca="1" si="59"/>
        <v>1,63944961735337-3,0671945018263i</v>
      </c>
      <c r="AJ147" s="223" t="str">
        <f t="shared" ca="1" si="60"/>
        <v>-2,13968641902857-2,74175476439785i</v>
      </c>
      <c r="AK147" s="223" t="str">
        <f t="shared" ca="1" si="61"/>
        <v>-3,37362828936492+0,845049895018235i</v>
      </c>
      <c r="AL147" s="223" t="str">
        <f t="shared" ca="1" si="62"/>
        <v>-0,594580702864731+3,42665302411179i</v>
      </c>
      <c r="AM147" s="223" t="str">
        <f t="shared" ca="1" si="63"/>
        <v>2,89173095874327+1,93219285324195i</v>
      </c>
      <c r="AN147" s="223" t="str">
        <f t="shared" ca="1" si="64"/>
        <v>2,93827840980447-1,8606442825942i</v>
      </c>
      <c r="AO147" s="223" t="str">
        <f t="shared" ca="1" si="65"/>
        <v>-0,510307351339944-3,44021272119065i</v>
      </c>
      <c r="AP147" s="223" t="str">
        <f t="shared" ca="1" si="66"/>
        <v>-3,35187365301129-0,927588364589772i</v>
      </c>
      <c r="AQ147" s="223" t="str">
        <f t="shared" ca="1" si="67"/>
        <v>-2,20632801571007+2,68841846574644i</v>
      </c>
      <c r="AR147" s="223" t="str">
        <f t="shared" ca="1" si="68"/>
        <v>-2,20632801571007+2,68841846574644i</v>
      </c>
      <c r="AS147" s="223" t="str">
        <f t="shared" ca="1" si="69"/>
        <v>3,47366602389983-0,170650268905554i</v>
      </c>
      <c r="AT147" s="223" t="str">
        <f t="shared" ca="1" si="70"/>
        <v>1,25166284329279-3,2448139063117i</v>
      </c>
      <c r="AU147" s="223" t="str">
        <f t="shared" ca="1" si="71"/>
        <v>-2,45921503328545-2,4592150332853i</v>
      </c>
      <c r="AV147" s="223" t="str">
        <f t="shared" ca="1" si="72"/>
        <v>-3,24481390631163+1,25166284329298i</v>
      </c>
      <c r="AW147" s="223" t="str">
        <f t="shared" ca="1" si="73"/>
        <v>-0,170650268905348+3,47366602389984i</v>
      </c>
      <c r="AX147" s="223" t="str">
        <f t="shared" ca="1" si="74"/>
        <v>3,10650482789862+1,56368312458636i</v>
      </c>
      <c r="AY147" s="223" t="str">
        <f t="shared" ca="1" si="75"/>
        <v>2,68841846574632-2,20632801571021i</v>
      </c>
      <c r="AZ147" s="223" t="str">
        <f t="shared" ca="1" si="76"/>
        <v>-0,927588364589974-3,35187365301124i</v>
      </c>
      <c r="BA147" s="223" t="str">
        <f t="shared" ca="1" si="77"/>
        <v>-3,44021272119068-0,510307351339742i</v>
      </c>
      <c r="BB147" s="223" t="str">
        <f t="shared" ca="1" si="78"/>
        <v>-1,86064428259403+2,93827840980458i</v>
      </c>
      <c r="BC147" s="223" t="str">
        <f t="shared" ca="1" si="79"/>
        <v>1,93219285324212+2,89173095874316i</v>
      </c>
      <c r="BD147" s="223" t="str">
        <f t="shared" ca="1" si="80"/>
        <v>3,42665302411181-0,594580702864606i</v>
      </c>
      <c r="BE147" s="223" t="str">
        <f t="shared" ca="1" si="81"/>
        <v>0,845049895018381-3,37362828936488i</v>
      </c>
      <c r="BF147" s="223" t="str">
        <f t="shared" ca="1" si="82"/>
        <v>-2,74175476439776-2,13968641902868i</v>
      </c>
      <c r="BG147" s="223" t="str">
        <f t="shared" ca="1" si="83"/>
        <v>-3,06719450182637+1,63944961735324i</v>
      </c>
      <c r="BH147" s="223" t="str">
        <f t="shared" ca="1" si="84"/>
        <v>0,255846903939751+3,4684318533911i</v>
      </c>
      <c r="BI147" s="223" t="str">
        <f t="shared" ca="1" si="85"/>
        <v>3,27455397289968+1,17165414625671i</v>
      </c>
      <c r="BJ147" s="223" t="str">
        <f t="shared" ca="1" si="86"/>
        <v>2,39812220557651-2,51882652181416i</v>
      </c>
      <c r="BK147" s="223" t="str">
        <f t="shared" ca="1" si="87"/>
        <v>-1,33091758543493-3,21311928515791i</v>
      </c>
      <c r="BL147" s="223" t="str">
        <f t="shared" ca="1" si="88"/>
        <v>-3,47680778788451-0,0853508405301626i</v>
      </c>
      <c r="BM147" s="223" t="str">
        <f t="shared" ca="1" si="89"/>
        <v>-1,48697472757529+3,14394391162215i</v>
      </c>
      <c r="BN147" s="223" t="str">
        <f t="shared" ca="1" si="90"/>
        <v>2,27164060289487+2,63346276433768i</v>
      </c>
      <c r="BO147" s="223" t="str">
        <f t="shared" ca="1" si="91"/>
        <v>3,3280999733037-1,0095680896153i</v>
      </c>
      <c r="BP147" s="223" t="str">
        <f t="shared" ca="1" si="92"/>
        <v>0,425726609748279-3,45170016276412i</v>
      </c>
      <c r="BQ147" s="223" t="str">
        <f t="shared" ca="1" si="93"/>
        <v>-2,98305595182114-1,78797492940423i</v>
      </c>
      <c r="BR147" s="223" t="str">
        <f t="shared" ca="1" si="94"/>
        <v>-2,8434416370811+2,00257754316459i</v>
      </c>
      <c r="BS147" s="223" t="str">
        <f t="shared" ca="1" si="95"/>
        <v>0,678495901206615+3,41102923938207i</v>
      </c>
      <c r="BT147" s="223" t="str">
        <f t="shared" ca="1" si="96"/>
        <v>3,39335077818506+0,762002398988659i</v>
      </c>
      <c r="BU147" s="223" t="str">
        <f t="shared" ca="1" si="97"/>
        <v>2,07175595525651-2,79343953249981i</v>
      </c>
      <c r="BV147" s="223" t="str">
        <f t="shared" ca="1" si="98"/>
        <v>-1,71422856697341-3,02603661247611i</v>
      </c>
      <c r="BW147" s="223" t="str">
        <f t="shared" ca="1" si="99"/>
        <v>-3,46110842922692+0,340889426365772i</v>
      </c>
      <c r="BX147" s="223" t="str">
        <f t="shared" ca="1" si="100"/>
        <v>-1,09093968857391+3,30232157061783i</v>
      </c>
      <c r="BY147" s="223" t="str">
        <f t="shared" ca="1" si="101"/>
        <v>2,57692076343112+2,33558483872265i</v>
      </c>
      <c r="BZ147" s="223" t="str">
        <f t="shared" ca="1" si="102"/>
        <v>3,17948920109307-1,40937063258965i</v>
      </c>
      <c r="CA147" s="223" t="str">
        <f t="shared" ca="1" si="103"/>
        <v>1,39749240387438E-13-3,47785525286398i</v>
      </c>
      <c r="CB147" s="223" t="str">
        <f t="shared" ca="1" si="104"/>
        <v>-3,17948920109296-1,40937063258991i</v>
      </c>
      <c r="CC147" s="223" t="str">
        <f t="shared" ca="1" si="105"/>
        <v>-2,57692076343131+2,33558483872245i</v>
      </c>
      <c r="CD147" s="223" t="str">
        <f t="shared" ca="1" si="106"/>
        <v>1,09093968857365+3,30232157061792i</v>
      </c>
      <c r="CE147" s="223" t="str">
        <f t="shared" ca="1" si="107"/>
        <v>3,46110842922692+0,340889426365705i</v>
      </c>
      <c r="CF147" s="223" t="str">
        <f t="shared" ca="1" si="108"/>
        <v>1,71422856697369-3,02603661247595i</v>
      </c>
      <c r="CG147" s="223" t="str">
        <f t="shared" ca="1" si="109"/>
        <v>-2,07175595525629-2,79343953249998i</v>
      </c>
      <c r="CH147" s="223" t="str">
        <f t="shared" ca="1" si="110"/>
        <v>-3,39335077818504+0,762002398988722i</v>
      </c>
      <c r="CI147" s="223" t="str">
        <f t="shared" ca="1" si="111"/>
        <v>-0,678495901206598+3,41102923938207i</v>
      </c>
      <c r="CJ147" s="223" t="str">
        <f t="shared" ca="1" si="112"/>
        <v>2,84344163708114+2,00257754316454i</v>
      </c>
      <c r="CK147" s="223" t="str">
        <f t="shared" ca="1" si="113"/>
        <v>2,9830559518211-1,78797492940429i</v>
      </c>
      <c r="CL147" s="223" t="str">
        <f t="shared" ca="1" si="114"/>
        <v>-0,425726609748321-3,45170016276411i</v>
      </c>
      <c r="CM147" s="223" t="str">
        <f t="shared" ca="1" si="115"/>
        <v>-3,32809997330372-1,00956808961523i</v>
      </c>
      <c r="CN147" s="223" t="str">
        <f t="shared" ca="1" si="116"/>
        <v>-2,27164060289481+2,63346276433772i</v>
      </c>
      <c r="CO147" s="223" t="str">
        <f t="shared" ca="1" si="117"/>
        <v>1,48697472757533+3,14394391162213i</v>
      </c>
      <c r="CP147" s="223" t="str">
        <f t="shared" ca="1" si="118"/>
        <v>3,47680778788451-0,0853508405302537i</v>
      </c>
      <c r="CQ147" s="223" t="str">
        <f t="shared" ca="1" si="119"/>
        <v>1,33091758543487-3,21311928515793i</v>
      </c>
      <c r="CR147" s="223" t="str">
        <f t="shared" ca="1" si="120"/>
        <v>-2,39812220557654-2,51882652181413i</v>
      </c>
      <c r="CS147" s="223" t="str">
        <f t="shared" ca="1" si="121"/>
        <v>-3,27455397289964+1,17165414625679i</v>
      </c>
      <c r="CT147" s="223" t="str">
        <f t="shared" ca="1" si="122"/>
        <v>-0,255846903939685+3,46843185339111i</v>
      </c>
      <c r="CU147" s="223" t="str">
        <f t="shared" ca="1" si="123"/>
        <v>3,06719450182639+1,6394496173532i</v>
      </c>
      <c r="CV147" s="223" t="str">
        <f t="shared" ca="1" si="124"/>
        <v>2,7417547643977-2,13968641902875i</v>
      </c>
      <c r="CW147" s="223" t="str">
        <f t="shared" ca="1" si="125"/>
        <v>-0,845049895018447-3,37362828936486i</v>
      </c>
      <c r="CX147" s="223" t="str">
        <f t="shared" ca="1" si="126"/>
        <v>-3,4266530241117-0,594580702865221i</v>
      </c>
      <c r="CY147" s="223" t="str">
        <f t="shared" ca="1" si="127"/>
        <v>-1,93219285324267+2,8917309587428i</v>
      </c>
      <c r="CZ147" s="223" t="str">
        <f t="shared" ca="1" si="128"/>
        <v>1,8606442825935+2,93827840980491i</v>
      </c>
      <c r="DA147" s="223" t="str">
        <f t="shared" ca="1" si="129"/>
        <v>3,44021272119077-0,510307351339123i</v>
      </c>
      <c r="DB147" s="223" t="str">
        <f t="shared" ca="1" si="130"/>
        <v>0,9275883645906-3,35187365301106i</v>
      </c>
      <c r="DC147" s="223" t="str">
        <f t="shared" ca="1" si="131"/>
        <v>-2,68841846574593-2,2063280157107i</v>
      </c>
      <c r="DD147" s="223" t="str">
        <f t="shared" ca="1" si="132"/>
        <v>-3,1065048278989+1,5636831245858i</v>
      </c>
      <c r="DE147" s="223" t="str">
        <f t="shared" ca="1" si="133"/>
        <v>0,170650268904699+3,47366602389987i</v>
      </c>
      <c r="DF147" s="223" t="str">
        <f t="shared" ca="1" si="134"/>
        <v>3,24481390631141+1,25166284329354i</v>
      </c>
      <c r="DG147" s="223" t="str">
        <f t="shared" ca="1" si="135"/>
        <v>2,45921503328589-2,45921503328486i</v>
      </c>
      <c r="DH147" s="223" t="str">
        <f t="shared" ca="1" si="136"/>
        <v>-1,25166284329218-3,24481390631194i</v>
      </c>
      <c r="DI147" s="223" t="str">
        <f t="shared" ca="1" si="137"/>
        <v>-3,4736660238998-0,170650268906204i</v>
      </c>
      <c r="DJ147" s="223" t="str">
        <f t="shared" ca="1" si="138"/>
        <v>-1,5636831245871+3,10650482789825i</v>
      </c>
      <c r="DK147" s="223" t="str">
        <f t="shared" ca="1" si="139"/>
        <v>2,20632801570957+2,68841846574685i</v>
      </c>
      <c r="DL147" s="223" t="str">
        <f t="shared" ca="1" si="140"/>
        <v>3,35187365301146-0,927588364589146i</v>
      </c>
      <c r="DM147" s="223" t="str">
        <f t="shared" ca="1" si="141"/>
        <v>0,510307351340563-3,44021272119056i</v>
      </c>
      <c r="DN147" s="223" t="str">
        <f t="shared" ca="1" si="142"/>
        <v>-2,93827840980413-1,86064428259474i</v>
      </c>
      <c r="DO147" s="223" t="str">
        <f t="shared" ca="1" si="143"/>
        <v>-2,89173095874364+1,93219285324141i</v>
      </c>
      <c r="DP147" s="223" t="str">
        <f t="shared" ca="1" si="144"/>
        <v>0,594580702863785+3,42665302411195i</v>
      </c>
      <c r="DQ147" s="223" t="str">
        <f t="shared" ca="1" si="145"/>
        <v>3,37362828936468+0,845049895019188i</v>
      </c>
      <c r="DR147" s="223" t="str">
        <f t="shared" ca="1" si="146"/>
        <v>2,13968641902935-2,74175476439723i</v>
      </c>
      <c r="DS147" s="223" t="str">
        <f t="shared" ca="1" si="147"/>
        <v>-1,63944961735252-3,06719450182675i</v>
      </c>
      <c r="DT147" s="223" t="str">
        <f t="shared" ca="1" si="148"/>
        <v>-3,46843185339116+0,255846903938922i</v>
      </c>
      <c r="DU147" s="223" t="str">
        <f t="shared" ca="1" si="149"/>
        <v>-1,17165414625751+3,27455397289939i</v>
      </c>
      <c r="DV147" s="223" t="str">
        <f t="shared" ca="1" si="150"/>
        <v>2,51882652181357+2,39812220557713i</v>
      </c>
      <c r="DW147" s="223" t="str">
        <f t="shared" ca="1" si="151"/>
        <v>3,21311928515824-1,33091758543411i</v>
      </c>
      <c r="DX147" s="223" t="str">
        <f t="shared" ca="1" si="152"/>
        <v>0,0853508405309691-3,47680778788449i</v>
      </c>
      <c r="DY147" s="223" t="str">
        <f t="shared" ca="1" si="153"/>
        <v>-3,1439439116218-1,48697472757602i</v>
      </c>
      <c r="DZ147" s="223" t="str">
        <f t="shared" ca="1" si="154"/>
        <v>-2,63346276433822+2,27164060289423i</v>
      </c>
      <c r="EA147" s="223" t="str">
        <f t="shared" ca="1" si="155"/>
        <v>1,0095680896145+3,32809997330394i</v>
      </c>
      <c r="EB147" s="223" t="str">
        <f t="shared" ca="1" si="156"/>
        <v>3,45170016276401+0,425726609749131i</v>
      </c>
      <c r="EC147" s="223" t="str">
        <f t="shared" ca="1" si="157"/>
        <v>1,78797492940499-2,98305595182068i</v>
      </c>
      <c r="ED147" s="223" t="str">
        <f t="shared" ca="1" si="158"/>
        <v>-2,00257754316387-2,84344163708161i</v>
      </c>
      <c r="EE147" s="223" t="str">
        <f t="shared" ca="1" si="159"/>
        <v>-3,41102923938222+0,678495901205847i</v>
      </c>
      <c r="EF147" s="223" t="str">
        <f t="shared" ca="1" si="160"/>
        <v>-0,76200239898947+3,39335077818487i</v>
      </c>
      <c r="EG147" s="223" t="str">
        <f t="shared" ca="1" si="161"/>
        <v>2,79343953249932+2,07175595525718i</v>
      </c>
      <c r="EH147" s="223" t="str">
        <f t="shared" ca="1" si="162"/>
        <v>3,02603661247652-1,71422856697268i</v>
      </c>
      <c r="EI147" s="223" t="str">
        <f t="shared" ca="1" si="163"/>
        <v>-0,340889426364895-3,461108429227i</v>
      </c>
      <c r="EJ147" s="223" t="str">
        <f t="shared" ca="1" si="164"/>
        <v>-3,30232157061756-1,09093968857475i</v>
      </c>
      <c r="EK147" s="223" t="str">
        <f t="shared" ca="1" si="165"/>
        <v>-2,33558483872323+2,5769207634306i</v>
      </c>
      <c r="EL147" s="223" t="str">
        <f t="shared" ca="1" si="166"/>
        <v>1,40937063258889+3,1794892010934i</v>
      </c>
      <c r="EM147" s="223" t="str">
        <f t="shared" ca="1" si="167"/>
        <v>3,47785525286398+9,71424620840207E-13i</v>
      </c>
      <c r="EN147" s="223"/>
      <c r="EO147" s="223"/>
      <c r="EP147" s="223"/>
    </row>
    <row r="148" spans="1:146" ht="15.75" thickBot="1">
      <c r="A148" s="257">
        <f t="shared" si="168"/>
        <v>9.3750000000000051E-4</v>
      </c>
      <c r="B148" s="256">
        <v>48</v>
      </c>
      <c r="C148" s="230">
        <f t="shared" si="169"/>
        <v>9600</v>
      </c>
      <c r="D148" s="229">
        <f t="shared" si="170"/>
        <v>60318.578948924027</v>
      </c>
      <c r="E148" s="229" t="str">
        <f t="shared" si="171"/>
        <v>60318.578948924i</v>
      </c>
      <c r="F148" s="229" t="str">
        <f t="shared" si="177"/>
        <v>-3,59251632071695E-28+1,86121831440365E-26i</v>
      </c>
      <c r="G148" s="229" t="str">
        <f t="shared" si="178"/>
        <v>-1,75165706818458+1,12106052391079i</v>
      </c>
      <c r="H148" s="229" t="str">
        <f t="shared" si="179"/>
        <v>1,00000000147139E-12-5,18082497043647E-11i</v>
      </c>
      <c r="I148" s="229" t="str">
        <f t="shared" si="174"/>
        <v>-1,00000000147139E-12+5,18082497043647E-11i</v>
      </c>
      <c r="J148" s="255" t="str">
        <f ca="1">IMPRODUCT(1/N_FFT2,BK100)</f>
        <v>0,0155914746631599-0,0000343895612777041i</v>
      </c>
      <c r="K148" s="254" t="str">
        <f t="shared" ca="1" si="175"/>
        <v>-1,38098117082022E-14+8,07801402169592E-13i</v>
      </c>
      <c r="N148" s="246">
        <f t="shared" ca="1" si="176"/>
        <v>4.5233906549130038</v>
      </c>
      <c r="O148" s="223">
        <f t="shared" ca="1" si="39"/>
        <v>-3.4766093450869962</v>
      </c>
      <c r="P148" s="223" t="str">
        <f t="shared" ca="1" si="40"/>
        <v>-1,33044079717045+3,21196821646334i</v>
      </c>
      <c r="Q148" s="223" t="str">
        <f t="shared" ca="1" si="41"/>
        <v>2,45833404344752+2,45833404344755i</v>
      </c>
      <c r="R148" s="223" t="str">
        <f t="shared" ca="1" si="42"/>
        <v>3,21196821646334-1,33044079717045i</v>
      </c>
      <c r="S148" s="223" t="str">
        <f t="shared" ca="1" si="43"/>
        <v>6,3890438511813E-16-3,476609345087i</v>
      </c>
      <c r="T148" s="223" t="str">
        <f t="shared" ca="1" si="44"/>
        <v>-3,21196821646334-1,33044079717045i</v>
      </c>
      <c r="U148" s="223" t="str">
        <f t="shared" ca="1" si="45"/>
        <v>-2,45833404344755+2,45833404344752i</v>
      </c>
      <c r="V148" s="223" t="str">
        <f t="shared" ca="1" si="46"/>
        <v>1,33044079717045+3,21196821646334i</v>
      </c>
      <c r="W148" s="223" t="str">
        <f t="shared" ca="1" si="47"/>
        <v>3,476609345087+1,27780877023626E-15i</v>
      </c>
      <c r="X148" s="223" t="str">
        <f t="shared" ca="1" si="48"/>
        <v>1,33044079717029-3,21196821646341i</v>
      </c>
      <c r="Y148" s="223" t="str">
        <f t="shared" ca="1" si="49"/>
        <v>-2,45833404344748-2,4583340434476i</v>
      </c>
      <c r="Z148" s="223" t="str">
        <f t="shared" ca="1" si="50"/>
        <v>-3,21196821646334+1,33044079717045i</v>
      </c>
      <c r="AA148" s="223" t="str">
        <f t="shared" ca="1" si="51"/>
        <v>1,03070166241804E-13+3,476609345087i</v>
      </c>
      <c r="AB148" s="223" t="str">
        <f t="shared" ca="1" si="52"/>
        <v>3,21196821646329+1,33044079717057i</v>
      </c>
      <c r="AC148" s="223" t="str">
        <f t="shared" ca="1" si="53"/>
        <v>2,45833404344757-2,4583340434475i</v>
      </c>
      <c r="AD148" s="223" t="str">
        <f t="shared" ca="1" si="54"/>
        <v>-1,33044079717048-3,21196821646332i</v>
      </c>
      <c r="AE148" s="223" t="str">
        <f t="shared" ca="1" si="55"/>
        <v>-3,476609345087+1,45661153373162E-13i</v>
      </c>
      <c r="AF148" s="223" t="str">
        <f t="shared" ca="1" si="56"/>
        <v>-1,33044079717054+3,2119682164633i</v>
      </c>
      <c r="AG148" s="223" t="str">
        <f t="shared" ca="1" si="57"/>
        <v>2,45833404344752+2,45833404344755i</v>
      </c>
      <c r="AH148" s="223" t="str">
        <f t="shared" ca="1" si="58"/>
        <v>3,21196821646331-1,33044079717051i</v>
      </c>
      <c r="AI148" s="223" t="str">
        <f t="shared" ca="1" si="59"/>
        <v>1,6993838920343E-13-3,476609345087i</v>
      </c>
      <c r="AJ148" s="223" t="str">
        <f t="shared" ca="1" si="60"/>
        <v>-3,21196821646332-1,33044079717051i</v>
      </c>
      <c r="AK148" s="223" t="str">
        <f t="shared" ca="1" si="61"/>
        <v>-2,45833404344752+2,45833404344755i</v>
      </c>
      <c r="AL148" s="223" t="str">
        <f t="shared" ca="1" si="62"/>
        <v>1,33044079717055+3,2119682164633i</v>
      </c>
      <c r="AM148" s="223" t="str">
        <f t="shared" ca="1" si="63"/>
        <v>3,476609345087+1,39698799648207E-13i</v>
      </c>
      <c r="AN148" s="223" t="str">
        <f t="shared" ca="1" si="64"/>
        <v>1,33044079717048-3,21196821646333i</v>
      </c>
      <c r="AO148" s="223" t="str">
        <f t="shared" ca="1" si="65"/>
        <v>-2,45833404344758-2,4583340434475i</v>
      </c>
      <c r="AP148" s="223" t="str">
        <f t="shared" ca="1" si="66"/>
        <v>-3,21196821646329+1,33044079717058i</v>
      </c>
      <c r="AQ148" s="223" t="str">
        <f t="shared" ca="1" si="67"/>
        <v>-9,71078125168485E-14+3,476609345087i</v>
      </c>
      <c r="AR148" s="223" t="str">
        <f t="shared" ca="1" si="68"/>
        <v>-9,71078125168485E-14+3,476609345087i</v>
      </c>
      <c r="AS148" s="223" t="str">
        <f t="shared" ca="1" si="69"/>
        <v>2,45833404344747-2,4583340434476i</v>
      </c>
      <c r="AT148" s="223" t="str">
        <f t="shared" ca="1" si="70"/>
        <v>-1,33044079717029-3,21196821646341i</v>
      </c>
      <c r="AU148" s="223" t="str">
        <f t="shared" ca="1" si="71"/>
        <v>-3,476609345087-5,45168253854898E-14i</v>
      </c>
      <c r="AV148" s="223" t="str">
        <f t="shared" ca="1" si="72"/>
        <v>-1,33044079717041+3,21196821646336i</v>
      </c>
      <c r="AW148" s="223" t="str">
        <f t="shared" ca="1" si="73"/>
        <v>2,45833404344762+2,45833404344746i</v>
      </c>
      <c r="AX148" s="223" t="str">
        <f t="shared" ca="1" si="74"/>
        <v>3,21196821646339-1,33044079717033i</v>
      </c>
      <c r="AY148" s="223" t="str">
        <f t="shared" ca="1" si="75"/>
        <v>3,66286334064038E-14-3,476609345087i</v>
      </c>
      <c r="AZ148" s="223" t="str">
        <f t="shared" ca="1" si="76"/>
        <v>-3,21196821646337-1,33044079717037i</v>
      </c>
      <c r="BA148" s="223" t="str">
        <f t="shared" ca="1" si="77"/>
        <v>-2,45833404344767+2,4583340434474i</v>
      </c>
      <c r="BB148" s="223" t="str">
        <f t="shared" ca="1" si="78"/>
        <v>1,33044079717037+3,21196821646337i</v>
      </c>
      <c r="BC148" s="223" t="str">
        <f t="shared" ca="1" si="79"/>
        <v>3,476609345087-5,96235372495491E-15i</v>
      </c>
      <c r="BD148" s="223" t="str">
        <f t="shared" ca="1" si="80"/>
        <v>1,33044079717036-3,21196821646338i</v>
      </c>
      <c r="BE148" s="223" t="str">
        <f t="shared" ca="1" si="81"/>
        <v>-2,45833404344743-2,45833404344764i</v>
      </c>
      <c r="BF148" s="223" t="str">
        <f t="shared" ca="1" si="82"/>
        <v>-3,21196821646337+1,33044079717038i</v>
      </c>
      <c r="BG148" s="223" t="str">
        <f t="shared" ca="1" si="83"/>
        <v>4,85533408563135E-14+3,476609345087i</v>
      </c>
      <c r="BH148" s="223" t="str">
        <f t="shared" ca="1" si="84"/>
        <v>3,21196821646339+1,33044079717031i</v>
      </c>
      <c r="BI148" s="223" t="str">
        <f t="shared" ca="1" si="85"/>
        <v>2,45833404344763-2,45833404344744i</v>
      </c>
      <c r="BJ148" s="223" t="str">
        <f t="shared" ca="1" si="86"/>
        <v>-1,33044079717042-3,21196821646335i</v>
      </c>
      <c r="BK148" s="223" t="str">
        <f t="shared" ca="1" si="87"/>
        <v>-3,476609345087+6,64415328353998E-14i</v>
      </c>
      <c r="BL148" s="223" t="str">
        <f t="shared" ca="1" si="88"/>
        <v>-1,3304407971706+3,21196821646328i</v>
      </c>
      <c r="BM148" s="223" t="str">
        <f t="shared" ca="1" si="89"/>
        <v>2,45833404344748+2,4583340434476i</v>
      </c>
      <c r="BN148" s="223" t="str">
        <f t="shared" ca="1" si="90"/>
        <v>3,21196821646333-1,33044079717046i</v>
      </c>
      <c r="BO148" s="223" t="str">
        <f t="shared" ca="1" si="91"/>
        <v>-1,09032519966758E-13-3,476609345087i</v>
      </c>
      <c r="BP148" s="223" t="str">
        <f t="shared" ca="1" si="92"/>
        <v>-3,21196821646329-1,33044079717058i</v>
      </c>
      <c r="BQ148" s="223" t="str">
        <f t="shared" ca="1" si="93"/>
        <v>-2,45833404344757+2,45833404344751i</v>
      </c>
      <c r="BR148" s="223" t="str">
        <f t="shared" ca="1" si="94"/>
        <v>1,3304407971705+3,21196821646332i</v>
      </c>
      <c r="BS148" s="223" t="str">
        <f t="shared" ca="1" si="95"/>
        <v>3,476609345087-1,51623507098117E-13i</v>
      </c>
      <c r="BT148" s="223" t="str">
        <f t="shared" ca="1" si="96"/>
        <v>1,33044079717054-3,2119682164633i</v>
      </c>
      <c r="BU148" s="223" t="str">
        <f t="shared" ca="1" si="97"/>
        <v>-2,45833404344752-2,45833404344756i</v>
      </c>
      <c r="BV148" s="223" t="str">
        <f t="shared" ca="1" si="98"/>
        <v>-3,2119682164633+1,33044079717054i</v>
      </c>
      <c r="BW148" s="223" t="str">
        <f t="shared" ca="1" si="99"/>
        <v>-1,51624637902339E-13+3,476609345087i</v>
      </c>
      <c r="BX148" s="223" t="str">
        <f t="shared" ca="1" si="100"/>
        <v>3,21196821646332+1,3304407971705i</v>
      </c>
      <c r="BY148" s="223" t="str">
        <f t="shared" ca="1" si="101"/>
        <v>2,45833404344752-2,45833404344755i</v>
      </c>
      <c r="BZ148" s="223" t="str">
        <f t="shared" ca="1" si="102"/>
        <v>-1,33044079717053-3,2119682164633i</v>
      </c>
      <c r="CA148" s="223" t="str">
        <f t="shared" ca="1" si="103"/>
        <v>-3,476609345087-1,0903365077098E-13i</v>
      </c>
      <c r="CB148" s="223" t="str">
        <f t="shared" ca="1" si="104"/>
        <v>-1,33044079717046+3,21196821646333i</v>
      </c>
      <c r="CC148" s="223" t="str">
        <f t="shared" ca="1" si="105"/>
        <v>2,45833404344758+2,45833404344749i</v>
      </c>
      <c r="CD148" s="223" t="str">
        <f t="shared" ca="1" si="106"/>
        <v>3,21196821646329-1,33044079717057i</v>
      </c>
      <c r="CE148" s="223" t="str">
        <f t="shared" ca="1" si="107"/>
        <v>1,15848253944166E-13-3,476609345087i</v>
      </c>
      <c r="CF148" s="223" t="str">
        <f t="shared" ca="1" si="108"/>
        <v>-3,21196821646335-1,33044079717042i</v>
      </c>
      <c r="CG148" s="223" t="str">
        <f t="shared" ca="1" si="109"/>
        <v>-2,45833404344747+2,45833404344761i</v>
      </c>
      <c r="CH148" s="223" t="str">
        <f t="shared" ca="1" si="110"/>
        <v>1,33044079717029+3,2119682164634i</v>
      </c>
      <c r="CI148" s="223" t="str">
        <f t="shared" ca="1" si="111"/>
        <v>3,476609345087+7,32572668128075E-14i</v>
      </c>
      <c r="CJ148" s="223" t="str">
        <f t="shared" ca="1" si="112"/>
        <v>1,33044079717043-3,21196821646335i</v>
      </c>
      <c r="CK148" s="223" t="str">
        <f t="shared" ca="1" si="113"/>
        <v>-2,45833404344764-2,45833404344743i</v>
      </c>
      <c r="CL148" s="223" t="str">
        <f t="shared" ca="1" si="114"/>
        <v>-3,21196821646339+1,33044079717033i</v>
      </c>
      <c r="CM148" s="223" t="str">
        <f t="shared" ca="1" si="115"/>
        <v>-3,06662796814488E-14+3,476609345087i</v>
      </c>
      <c r="CN148" s="223" t="str">
        <f t="shared" ca="1" si="116"/>
        <v>3,21196821646337+1,33044079717039i</v>
      </c>
      <c r="CO148" s="223" t="str">
        <f t="shared" ca="1" si="117"/>
        <v>2,45833404344765-2,45833404344742i</v>
      </c>
      <c r="CP148" s="223" t="str">
        <f t="shared" ca="1" si="118"/>
        <v>-1,33044079717037-3,21196821646337i</v>
      </c>
      <c r="CQ148" s="223" t="str">
        <f t="shared" ca="1" si="119"/>
        <v>-3,476609345087+1,19247074499098E-14i</v>
      </c>
      <c r="CR148" s="223" t="str">
        <f t="shared" ca="1" si="120"/>
        <v>-1,33044079717035+3,21196821646338i</v>
      </c>
      <c r="CS148" s="223" t="str">
        <f t="shared" ca="1" si="121"/>
        <v>2,45833404344742+2,45833404344765i</v>
      </c>
      <c r="CT148" s="223" t="str">
        <f t="shared" ca="1" si="122"/>
        <v>3,21196821646336-1,33044079717041i</v>
      </c>
      <c r="CU148" s="223" t="str">
        <f t="shared" ca="1" si="123"/>
        <v>-5,45156945812685E-14-3,476609345087i</v>
      </c>
      <c r="CV148" s="223" t="str">
        <f t="shared" ca="1" si="124"/>
        <v>-3,21196821646379-1,33044079716935i</v>
      </c>
      <c r="CW148" s="223" t="str">
        <f t="shared" ca="1" si="125"/>
        <v>-2,45833404344714+2,45833404344794i</v>
      </c>
      <c r="CX148" s="223" t="str">
        <f t="shared" ca="1" si="126"/>
        <v>1,3304407971704+3,21196821646336i</v>
      </c>
      <c r="CY148" s="223" t="str">
        <f t="shared" ca="1" si="127"/>
        <v>3,476609345087+5,94571582551001E-13i</v>
      </c>
      <c r="CZ148" s="223" t="str">
        <f t="shared" ca="1" si="128"/>
        <v>1,33044079717155-3,21196821646289i</v>
      </c>
      <c r="DA148" s="223" t="str">
        <f t="shared" ca="1" si="129"/>
        <v>-2,4583340434487-2,45833404344637i</v>
      </c>
      <c r="DB148" s="223" t="str">
        <f t="shared" ca="1" si="130"/>
        <v>-3,21196821646295+1,3304407971714i</v>
      </c>
      <c r="DC148" s="223" t="str">
        <f t="shared" ca="1" si="131"/>
        <v>4,85536800975802E-13+3,476609345087i</v>
      </c>
      <c r="DD148" s="223" t="str">
        <f t="shared" ca="1" si="132"/>
        <v>3,2119682164633+1,33044079717055i</v>
      </c>
      <c r="DE148" s="223" t="str">
        <f t="shared" ca="1" si="133"/>
        <v>2,45833404344805-2,45833404344702i</v>
      </c>
      <c r="DF148" s="223" t="str">
        <f t="shared" ca="1" si="134"/>
        <v>-1,33044079716921-3,21196821646386i</v>
      </c>
      <c r="DG148" s="223" t="str">
        <f t="shared" ca="1" si="135"/>
        <v>-3,476609345087+1,5656451845026E-12i</v>
      </c>
      <c r="DH148" s="223" t="str">
        <f t="shared" ca="1" si="136"/>
        <v>-1,33044079716955+3,21196821646371i</v>
      </c>
      <c r="DI148" s="223" t="str">
        <f t="shared" ca="1" si="137"/>
        <v>2,45833404344779+2,45833404344729i</v>
      </c>
      <c r="DJ148" s="223" t="str">
        <f t="shared" ca="1" si="138"/>
        <v>3,21196821646344-1,3304407971702i</v>
      </c>
      <c r="DK148" s="223" t="str">
        <f t="shared" ca="1" si="139"/>
        <v>8,62043343593286E-13-3,476609345087i</v>
      </c>
      <c r="DL148" s="223" t="str">
        <f t="shared" ca="1" si="140"/>
        <v>-3,21196821646278-1,3304407971718i</v>
      </c>
      <c r="DM148" s="223" t="str">
        <f t="shared" ca="1" si="141"/>
        <v>-2,45833404344652+2,45833404344855i</v>
      </c>
      <c r="DN148" s="223" t="str">
        <f t="shared" ca="1" si="142"/>
        <v>1,3304407971712+3,21196821646303i</v>
      </c>
      <c r="DO148" s="223" t="str">
        <f t="shared" ca="1" si="143"/>
        <v>3,476609345087-2,18065039933517E-13i</v>
      </c>
      <c r="DP148" s="223" t="str">
        <f t="shared" ca="1" si="144"/>
        <v>1,3304407971708-3,2119682164632i</v>
      </c>
      <c r="DQ148" s="223" t="str">
        <f t="shared" ca="1" si="145"/>
        <v>-2,45833404344683-2,45833404344824i</v>
      </c>
      <c r="DR148" s="223" t="str">
        <f t="shared" ca="1" si="146"/>
        <v>-3,21196821646394+1,330440797169i</v>
      </c>
      <c r="DS148" s="223" t="str">
        <f t="shared" ca="1" si="147"/>
        <v>1,29817342346032E-12+3,476609345087i</v>
      </c>
      <c r="DT148" s="223" t="str">
        <f t="shared" ca="1" si="148"/>
        <v>3,21196821646361+1,3304407971698i</v>
      </c>
      <c r="DU148" s="223" t="str">
        <f t="shared" ca="1" si="149"/>
        <v>2,45833404344744-2,45833404344763i</v>
      </c>
      <c r="DV148" s="223" t="str">
        <f t="shared" ca="1" si="150"/>
        <v>-1,33044079716996-3,21196821646354i</v>
      </c>
      <c r="DW148" s="223" t="str">
        <f t="shared" ca="1" si="151"/>
        <v>-3,476609345087-1,08010951433102E-12i</v>
      </c>
      <c r="DX148" s="223" t="str">
        <f t="shared" ca="1" si="152"/>
        <v>-1,33044079717204+3,21196821646268i</v>
      </c>
      <c r="DY148" s="223" t="str">
        <f t="shared" ca="1" si="153"/>
        <v>2,45833404344836+2,45833404344671i</v>
      </c>
      <c r="DZ148" s="223" t="str">
        <f t="shared" ca="1" si="154"/>
        <v>3,21196821646311-1,330440797171i</v>
      </c>
      <c r="EA148" s="223" t="str">
        <f t="shared" ca="1" si="155"/>
        <v>4,94067211087662E-14-3,476609345087i</v>
      </c>
      <c r="EB148" s="223" t="str">
        <f t="shared" ca="1" si="156"/>
        <v>-3,21196821646311-1,330440797171i</v>
      </c>
      <c r="EC148" s="223" t="str">
        <f t="shared" ca="1" si="157"/>
        <v>-2,45833404344843+2,45833404344665i</v>
      </c>
      <c r="ED148" s="223" t="str">
        <f t="shared" ca="1" si="158"/>
        <v>1,33044079717195+3,21196821646272i</v>
      </c>
      <c r="EE148" s="223" t="str">
        <f t="shared" ca="1" si="159"/>
        <v>3,476609345087-1,08010725272258E-12i</v>
      </c>
      <c r="EF148" s="223" t="str">
        <f t="shared" ca="1" si="160"/>
        <v>1,33044079717005-3,21196821646351i</v>
      </c>
      <c r="EG148" s="223" t="str">
        <f t="shared" ca="1" si="161"/>
        <v>-2,45833404344744-2,45833404344763i</v>
      </c>
      <c r="EH148" s="223" t="str">
        <f t="shared" ca="1" si="162"/>
        <v>-3,21196821646365+1,33044079716971i</v>
      </c>
      <c r="EI148" s="223" t="str">
        <f t="shared" ca="1" si="163"/>
        <v>-1,34758127537331E-12+3,476609345087i</v>
      </c>
      <c r="EJ148" s="223" t="str">
        <f t="shared" ca="1" si="164"/>
        <v>3,21196821646394+1,330440797169i</v>
      </c>
      <c r="EK148" s="223" t="str">
        <f t="shared" ca="1" si="165"/>
        <v>2,4583340434469-2,45833404344817i</v>
      </c>
      <c r="EL148" s="223" t="str">
        <f t="shared" ca="1" si="166"/>
        <v>-1,33044079717075-3,21196821646321i</v>
      </c>
      <c r="EM148" s="223" t="str">
        <f t="shared" ca="1" si="167"/>
        <v>-3,476609345087-2,1806730154196E-13i</v>
      </c>
      <c r="EN148" s="223"/>
      <c r="EO148" s="223"/>
      <c r="EP148" s="223"/>
    </row>
    <row r="149" spans="1:146" ht="15.75" thickBot="1">
      <c r="A149" s="257">
        <f t="shared" si="168"/>
        <v>9.5703125000000052E-4</v>
      </c>
      <c r="B149" s="256">
        <v>49</v>
      </c>
      <c r="C149" s="230">
        <f t="shared" si="169"/>
        <v>9800</v>
      </c>
      <c r="D149" s="229">
        <f t="shared" si="170"/>
        <v>61575.216010359945</v>
      </c>
      <c r="E149" s="229" t="str">
        <f t="shared" si="171"/>
        <v>61575.2160103599i</v>
      </c>
      <c r="F149" s="229" t="str">
        <f t="shared" si="177"/>
        <v>-3,44737672949258E-31+1,74957590699933E-29i</v>
      </c>
      <c r="G149" s="229" t="str">
        <f t="shared" si="178"/>
        <v>-1,73048702832771+1,13058485853518i</v>
      </c>
      <c r="H149" s="229" t="str">
        <f t="shared" si="179"/>
        <v>1,0000000001412E-13-5,07509384859333E-12i</v>
      </c>
      <c r="I149" s="229" t="str">
        <f t="shared" si="174"/>
        <v>-1,0000000001412E-13+5,07509384859333E-12i</v>
      </c>
      <c r="J149" s="255" t="str">
        <f ca="1">IMPRODUCT(1/N_FFT2,BL100)</f>
        <v>-0,0211196915606522-0,000977500906531992i</v>
      </c>
      <c r="K149" s="254" t="str">
        <f t="shared" ca="1" si="175"/>
        <v>7,07287799409835E-15-1,07086666632987E-13i</v>
      </c>
      <c r="N149" s="246">
        <f t="shared" ca="1" si="176"/>
        <v>4.5248078712551996</v>
      </c>
      <c r="O149" s="223">
        <f t="shared" ca="1" si="39"/>
        <v>-3.4751921287448004</v>
      </c>
      <c r="P149" s="223" t="str">
        <f t="shared" ca="1" si="40"/>
        <v>-1,25070439814072+3,24232923068606i</v>
      </c>
      <c r="Q149" s="223" t="str">
        <f t="shared" ca="1" si="41"/>
        <v>2,57494751861817+2,33379639387243i</v>
      </c>
      <c r="R149" s="223" t="str">
        <f t="shared" ca="1" si="42"/>
        <v>3,10412606071823-1,56248575381018i</v>
      </c>
      <c r="S149" s="223" t="str">
        <f t="shared" ca="1" si="43"/>
        <v>-0,340628394555362-3,45845812877826i</v>
      </c>
      <c r="T149" s="223" t="str">
        <f t="shared" ca="1" si="44"/>
        <v>-3,34930699772494-0,9268780754126i</v>
      </c>
      <c r="U149" s="223" t="str">
        <f t="shared" ca="1" si="45"/>
        <v>-2,07016953407084+2,79130049115009i</v>
      </c>
      <c r="V149" s="223" t="str">
        <f t="shared" ca="1" si="46"/>
        <v>1,85921951752885+2,93602845989776i</v>
      </c>
      <c r="W149" s="223" t="str">
        <f t="shared" ca="1" si="47"/>
        <v>3,40841728644607-0,677976351464733i</v>
      </c>
      <c r="X149" s="223" t="str">
        <f t="shared" ca="1" si="48"/>
        <v>0,59412541013509-3,42402910745829i</v>
      </c>
      <c r="Y149" s="223" t="str">
        <f t="shared" ca="1" si="49"/>
        <v>-2,98077171407212-1,78660580998647i</v>
      </c>
      <c r="Z149" s="223" t="str">
        <f t="shared" ca="1" si="50"/>
        <v>-2,739655300012+2,13804798094102i</v>
      </c>
      <c r="AA149" s="223" t="str">
        <f t="shared" ca="1" si="51"/>
        <v>1,00879502548989+3,32555152241499i</v>
      </c>
      <c r="AB149" s="223" t="str">
        <f t="shared" ca="1" si="52"/>
        <v>3,4657759451221+0,255650992375955i</v>
      </c>
      <c r="AC149" s="223" t="str">
        <f t="shared" ca="1" si="53"/>
        <v>1,48583609529366-3,14153647593217i</v>
      </c>
      <c r="AD149" s="223" t="str">
        <f t="shared" ca="1" si="54"/>
        <v>-2,39628587352056-2,51689776193941i</v>
      </c>
      <c r="AE149" s="223" t="str">
        <f t="shared" ca="1" si="55"/>
        <v>-3,21065887929163+1,32989845195625i</v>
      </c>
      <c r="AF149" s="223" t="str">
        <f t="shared" ca="1" si="56"/>
        <v>0,0852854841924657+3,47414546584853i</v>
      </c>
      <c r="AG149" s="223" t="str">
        <f t="shared" ca="1" si="57"/>
        <v>3,27204652419045+1,17075696676253i</v>
      </c>
      <c r="AH149" s="223" t="str">
        <f t="shared" ca="1" si="58"/>
        <v>2,26990112254285-2,63144622319524i</v>
      </c>
      <c r="AI149" s="223" t="str">
        <f t="shared" ca="1" si="59"/>
        <v>-1,63819422933383-3,06484583603599i</v>
      </c>
      <c r="AJ149" s="223" t="str">
        <f t="shared" ca="1" si="60"/>
        <v>-3,44905706657774+0,425400614926655i</v>
      </c>
      <c r="AK149" s="223" t="str">
        <f t="shared" ca="1" si="61"/>
        <v>-0,844402808640951+3,3710449757381i</v>
      </c>
      <c r="AL149" s="223" t="str">
        <f t="shared" ca="1" si="62"/>
        <v>2,8412643072457+2,00104409448203i</v>
      </c>
      <c r="AM149" s="223" t="str">
        <f t="shared" ca="1" si="63"/>
        <v>2,88951665196434-1,93071330075457i</v>
      </c>
      <c r="AN149" s="223" t="str">
        <f t="shared" ca="1" si="64"/>
        <v>-0,761418905191483-3,39075236230941i</v>
      </c>
      <c r="AO149" s="223" t="str">
        <f t="shared" ca="1" si="65"/>
        <v>-3,43757842136886-0,509916589874295i</v>
      </c>
      <c r="AP149" s="223" t="str">
        <f t="shared" ca="1" si="66"/>
        <v>-1,71291591790965+3,02371946282415i</v>
      </c>
      <c r="AQ149" s="223" t="str">
        <f t="shared" ca="1" si="67"/>
        <v>2,20463854765407+2,68635984296363i</v>
      </c>
      <c r="AR149" s="223" t="str">
        <f t="shared" ca="1" si="68"/>
        <v>2,20463854765407+2,68635984296363i</v>
      </c>
      <c r="AS149" s="223" t="str">
        <f t="shared" ca="1" si="69"/>
        <v>0,170519595598387-3,47100610763029i</v>
      </c>
      <c r="AT149" s="223" t="str">
        <f t="shared" ca="1" si="70"/>
        <v>-3,17705454704258-1,40829142467242i</v>
      </c>
      <c r="AU149" s="223" t="str">
        <f t="shared" ca="1" si="71"/>
        <v>-2,45733192016148+2,45733192016164i</v>
      </c>
      <c r="AV149" s="223" t="str">
        <f t="shared" ca="1" si="72"/>
        <v>1,4082914246723+3,17705454704264i</v>
      </c>
      <c r="AW149" s="223" t="str">
        <f t="shared" ca="1" si="73"/>
        <v>3,47100610763028-0,170519595598629i</v>
      </c>
      <c r="AX149" s="223" t="str">
        <f t="shared" ca="1" si="74"/>
        <v>1,09010431516518-3,2997928592183i</v>
      </c>
      <c r="AY149" s="223" t="str">
        <f t="shared" ca="1" si="75"/>
        <v>-2,68635984296355-2,20463854765417i</v>
      </c>
      <c r="AZ149" s="223" t="str">
        <f t="shared" ca="1" si="76"/>
        <v>-3,02371946282421+1,71291591790954i</v>
      </c>
      <c r="BA149" s="223" t="str">
        <f t="shared" ca="1" si="77"/>
        <v>0,509916589874195+3,43757842136887i</v>
      </c>
      <c r="BB149" s="223" t="str">
        <f t="shared" ca="1" si="78"/>
        <v>3,39075236230946+0,761418905191257i</v>
      </c>
      <c r="BC149" s="223" t="str">
        <f t="shared" ca="1" si="79"/>
        <v>1,93071330075466-2,88951665196428i</v>
      </c>
      <c r="BD149" s="223" t="str">
        <f t="shared" ca="1" si="80"/>
        <v>-2,00104409448193-2,84126430724578i</v>
      </c>
      <c r="BE149" s="223" t="str">
        <f t="shared" ca="1" si="81"/>
        <v>-3,37104497573813+0,844402808640826i</v>
      </c>
      <c r="BF149" s="223" t="str">
        <f t="shared" ca="1" si="82"/>
        <v>-0,42540061492677+3,44905706657773i</v>
      </c>
      <c r="BG149" s="223" t="str">
        <f t="shared" ca="1" si="83"/>
        <v>3,0648458360361+1,63819422933363i</v>
      </c>
      <c r="BH149" s="223" t="str">
        <f t="shared" ca="1" si="84"/>
        <v>2,63144622319532-2,26990112254277i</v>
      </c>
      <c r="BI149" s="223" t="str">
        <f t="shared" ca="1" si="85"/>
        <v>-1,17075696676274-3,27204652419038i</v>
      </c>
      <c r="BJ149" s="223" t="str">
        <f t="shared" ca="1" si="86"/>
        <v>-3,47414546584852-0,0852854841925689i</v>
      </c>
      <c r="BK149" s="223" t="str">
        <f t="shared" ca="1" si="87"/>
        <v>-1,32989845195604+3,21065887929172i</v>
      </c>
      <c r="BL149" s="223" t="str">
        <f t="shared" ca="1" si="88"/>
        <v>2,51689776193933+2,39628587352064i</v>
      </c>
      <c r="BM149" s="223" t="str">
        <f t="shared" ca="1" si="89"/>
        <v>3,14153647593222-1,48583609529355i</v>
      </c>
      <c r="BN149" s="223" t="str">
        <f t="shared" ca="1" si="90"/>
        <v>-0,255650992376172-3,46577594512209i</v>
      </c>
      <c r="BO149" s="223" t="str">
        <f t="shared" ca="1" si="91"/>
        <v>-3,32555152241496-1,00879502549i</v>
      </c>
      <c r="BP149" s="223" t="str">
        <f t="shared" ca="1" si="92"/>
        <v>-2,13804798094084+2,73965530001214i</v>
      </c>
      <c r="BQ149" s="223" t="str">
        <f t="shared" ca="1" si="93"/>
        <v>1,78660580998636+2,98077171407218i</v>
      </c>
      <c r="BR149" s="223" t="str">
        <f t="shared" ca="1" si="94"/>
        <v>3,42402910745825-0,594125410135306i</v>
      </c>
      <c r="BS149" s="223" t="str">
        <f t="shared" ca="1" si="95"/>
        <v>0,677976351464726-3,40841728644607i</v>
      </c>
      <c r="BT149" s="223" t="str">
        <f t="shared" ca="1" si="96"/>
        <v>-2,93602845989769-1,85921951752896i</v>
      </c>
      <c r="BU149" s="223" t="str">
        <f t="shared" ca="1" si="97"/>
        <v>-2,79130049115002+2,07016953407094i</v>
      </c>
      <c r="BV149" s="223" t="str">
        <f t="shared" ca="1" si="98"/>
        <v>0,926878075412538+3,34930699772496i</v>
      </c>
      <c r="BW149" s="223" t="str">
        <f t="shared" ca="1" si="99"/>
        <v>3,45845812877828+0,340628394555224i</v>
      </c>
      <c r="BX149" s="223" t="str">
        <f t="shared" ca="1" si="100"/>
        <v>1,56248575381018-3,10412606071823i</v>
      </c>
      <c r="BY149" s="223" t="str">
        <f t="shared" ca="1" si="101"/>
        <v>-2,33379639387232-2,57494751861827i</v>
      </c>
      <c r="BZ149" s="223" t="str">
        <f t="shared" ca="1" si="102"/>
        <v>-3,24232923068606+1,25070439814074i</v>
      </c>
      <c r="CA149" s="223" t="str">
        <f t="shared" ca="1" si="103"/>
        <v>-1,27721629170643E-13+3,4751921287448i</v>
      </c>
      <c r="CB149" s="223" t="str">
        <f t="shared" ca="1" si="104"/>
        <v>3,24232923068609+1,25070439814065i</v>
      </c>
      <c r="CC149" s="223" t="str">
        <f t="shared" ca="1" si="105"/>
        <v>2,33379639387251-2,5749475186181i</v>
      </c>
      <c r="CD149" s="223" t="str">
        <f t="shared" ca="1" si="106"/>
        <v>-1,56248575381031-3,10412606071816i</v>
      </c>
      <c r="CE149" s="223" t="str">
        <f t="shared" ca="1" si="107"/>
        <v>-3,45845812877826+0,340628394555364i</v>
      </c>
      <c r="CF149" s="223" t="str">
        <f t="shared" ca="1" si="108"/>
        <v>-0,926878075412736+3,3493069977249i</v>
      </c>
      <c r="CG149" s="223" t="str">
        <f t="shared" ca="1" si="109"/>
        <v>2,7913004911501+2,07016953407082i</v>
      </c>
      <c r="CH149" s="223" t="str">
        <f t="shared" ca="1" si="110"/>
        <v>2,93602845989783-1,85921951752875i</v>
      </c>
      <c r="CI149" s="223" t="str">
        <f t="shared" ca="1" si="111"/>
        <v>-0,677976351464813-3,40841728644605i</v>
      </c>
      <c r="CJ149" s="223" t="str">
        <f t="shared" ca="1" si="112"/>
        <v>-3,42402910745827-0,594125410135215i</v>
      </c>
      <c r="CK149" s="223" t="str">
        <f t="shared" ca="1" si="113"/>
        <v>-1,78660580998629+2,98077171407222i</v>
      </c>
      <c r="CL149" s="223" t="str">
        <f t="shared" ca="1" si="114"/>
        <v>2,13804798094091+2,73965530001209i</v>
      </c>
      <c r="CM149" s="223" t="str">
        <f t="shared" ca="1" si="115"/>
        <v>3,32555152241502-1,0087950254898i</v>
      </c>
      <c r="CN149" s="223" t="str">
        <f t="shared" ca="1" si="116"/>
        <v>0,255650992376058-3,46577594512209i</v>
      </c>
      <c r="CO149" s="223" t="str">
        <f t="shared" ca="1" si="117"/>
        <v>-3,14153647593212-1,48583609529375i</v>
      </c>
      <c r="CP149" s="223" t="str">
        <f t="shared" ca="1" si="118"/>
        <v>-2,51689776193926+2,39628587352072i</v>
      </c>
      <c r="CQ149" s="223" t="str">
        <f t="shared" ca="1" si="119"/>
        <v>1,32989845195615+3,21065887929167i</v>
      </c>
      <c r="CR149" s="223" t="str">
        <f t="shared" ca="1" si="120"/>
        <v>3,47414546584852-0,0852854841926836i</v>
      </c>
      <c r="CS149" s="223" t="str">
        <f t="shared" ca="1" si="121"/>
        <v>1,17075696676265-3,27204652419041i</v>
      </c>
      <c r="CT149" s="223" t="str">
        <f t="shared" ca="1" si="122"/>
        <v>-2,63144622319538-2,2699011225427i</v>
      </c>
      <c r="CU149" s="223" t="str">
        <f t="shared" ca="1" si="123"/>
        <v>-3,06484583603571+1,63819422933436i</v>
      </c>
      <c r="CV149" s="223" t="str">
        <f t="shared" ca="1" si="124"/>
        <v>0,425400614926176+3,4490570665778i</v>
      </c>
      <c r="CW149" s="223" t="str">
        <f t="shared" ca="1" si="125"/>
        <v>3,37104497573773+0,844402808642442i</v>
      </c>
      <c r="CX149" s="223" t="str">
        <f t="shared" ca="1" si="126"/>
        <v>2,00104409448155-2,84126430724604i</v>
      </c>
      <c r="CY149" s="223" t="str">
        <f t="shared" ca="1" si="127"/>
        <v>-1,93071330075418-2,8895166519646i</v>
      </c>
      <c r="CZ149" s="223" t="str">
        <f t="shared" ca="1" si="128"/>
        <v>-3,39075236230905+0,761418905193057i</v>
      </c>
      <c r="DA149" s="223" t="str">
        <f t="shared" ca="1" si="129"/>
        <v>-0,509916589873739+3,43757842136894i</v>
      </c>
      <c r="DB149" s="223" t="str">
        <f t="shared" ca="1" si="130"/>
        <v>3,02371946282392+1,71291591791006i</v>
      </c>
      <c r="DC149" s="223" t="str">
        <f t="shared" ca="1" si="131"/>
        <v>2,68635984296262-2,20463854765531i</v>
      </c>
      <c r="DD149" s="223" t="str">
        <f t="shared" ca="1" si="132"/>
        <v>-1,09010431516559-3,29979285921816i</v>
      </c>
      <c r="DE149" s="223" t="str">
        <f t="shared" ca="1" si="133"/>
        <v>-3,47100610763025-0,17051959559923i</v>
      </c>
      <c r="DF149" s="223" t="str">
        <f t="shared" ca="1" si="134"/>
        <v>-1,40829142467093+3,17705454704324i</v>
      </c>
      <c r="DG149" s="223" t="str">
        <f t="shared" ca="1" si="135"/>
        <v>2,45733192016181+2,45733192016131i</v>
      </c>
      <c r="DH149" s="223" t="str">
        <f t="shared" ca="1" si="136"/>
        <v>3,17705454704296-1,40829142467157i</v>
      </c>
      <c r="DI149" s="223" t="str">
        <f t="shared" ca="1" si="137"/>
        <v>-0,170519595599883-3,47100610763022i</v>
      </c>
      <c r="DJ149" s="223" t="str">
        <f t="shared" ca="1" si="138"/>
        <v>-3,29979285921837-1,09010431516497i</v>
      </c>
      <c r="DK149" s="223" t="str">
        <f t="shared" ca="1" si="139"/>
        <v>-2,2046385476548+2,68635984296303i</v>
      </c>
      <c r="DL149" s="223" t="str">
        <f t="shared" ca="1" si="140"/>
        <v>1,71291591791063+3,02371946282359i</v>
      </c>
      <c r="DM149" s="223" t="str">
        <f t="shared" ca="1" si="141"/>
        <v>3,43757842136884-0,509916589874386i</v>
      </c>
      <c r="DN149" s="223" t="str">
        <f t="shared" ca="1" si="142"/>
        <v>0,761418905192418-3,3907523623092i</v>
      </c>
      <c r="DO149" s="223" t="str">
        <f t="shared" ca="1" si="143"/>
        <v>-2,88951665196499-1,9307133007536i</v>
      </c>
      <c r="DP149" s="223" t="str">
        <f t="shared" ca="1" si="144"/>
        <v>-2,84126430724564+2,00104409448212i</v>
      </c>
      <c r="DQ149" s="223" t="str">
        <f t="shared" ca="1" si="145"/>
        <v>0,844402808639721+3,37104497573841i</v>
      </c>
      <c r="DR149" s="223" t="str">
        <f t="shared" ca="1" si="146"/>
        <v>3,44905706657788+0,425400614925526i</v>
      </c>
      <c r="DS149" s="223" t="str">
        <f t="shared" ca="1" si="147"/>
        <v>1,63819422933374-3,06484583603604i</v>
      </c>
      <c r="DT149" s="223" t="str">
        <f t="shared" ca="1" si="148"/>
        <v>-2,26990112254188-2,63144622319608i</v>
      </c>
      <c r="DU149" s="223" t="str">
        <f t="shared" ca="1" si="149"/>
        <v>-3,27204652419007+1,1707569667636i</v>
      </c>
      <c r="DV149" s="223" t="str">
        <f t="shared" ca="1" si="150"/>
        <v>-0,0852854841927211+3,47414546584852i</v>
      </c>
      <c r="DW149" s="223" t="str">
        <f t="shared" ca="1" si="151"/>
        <v>3,21065887929113+1,32989845195746i</v>
      </c>
      <c r="DX149" s="223" t="str">
        <f t="shared" ca="1" si="152"/>
        <v>2,39628587352-2,51689776193995i</v>
      </c>
      <c r="DY149" s="223" t="str">
        <f t="shared" ca="1" si="153"/>
        <v>-1,48583609529341-3,14153647593229i</v>
      </c>
      <c r="DZ149" s="223" t="str">
        <f t="shared" ca="1" si="154"/>
        <v>-3,4657759451222+0,255650992374641i</v>
      </c>
      <c r="EA149" s="223" t="str">
        <f t="shared" ca="1" si="155"/>
        <v>-1,00879502548908+3,32555152241524i</v>
      </c>
      <c r="EB149" s="223" t="str">
        <f t="shared" ca="1" si="156"/>
        <v>2,73965530001188+2,13804798094117i</v>
      </c>
      <c r="EC149" s="223" t="str">
        <f t="shared" ca="1" si="157"/>
        <v>2,98077171407293-1,78660580998511i</v>
      </c>
      <c r="ED149" s="223" t="str">
        <f t="shared" ca="1" si="158"/>
        <v>-0,59412541013591-3,42402910745815i</v>
      </c>
      <c r="EE149" s="223" t="str">
        <f t="shared" ca="1" si="159"/>
        <v>-3,40841728644599-0,677976351465143i</v>
      </c>
      <c r="EF149" s="223" t="str">
        <f t="shared" ca="1" si="160"/>
        <v>-1,8592195175302+2,9360284598969i</v>
      </c>
      <c r="EG149" s="223" t="str">
        <f t="shared" ca="1" si="161"/>
        <v>2,07016953407139+2,79130049114968i</v>
      </c>
      <c r="EH149" s="223" t="str">
        <f t="shared" ca="1" si="162"/>
        <v>3,34930699772508-0,926878075412079i</v>
      </c>
      <c r="EI149" s="223" t="str">
        <f t="shared" ca="1" si="163"/>
        <v>0,340628394557072-3,4584581287781i</v>
      </c>
      <c r="EJ149" s="223" t="str">
        <f t="shared" ca="1" si="164"/>
        <v>-3,10412606071848-1,56248575380968i</v>
      </c>
      <c r="EK149" s="223" t="str">
        <f t="shared" ca="1" si="165"/>
        <v>-2,57494751861859+2,33379639387197i</v>
      </c>
      <c r="EL149" s="223" t="str">
        <f t="shared" ca="1" si="166"/>
        <v>1,25070439814223+3,24232923068548i</v>
      </c>
      <c r="EM149" s="223" t="str">
        <f t="shared" ca="1" si="167"/>
        <v>3,4751921287448-4,35953047944797E-13i</v>
      </c>
      <c r="EN149" s="223"/>
      <c r="EO149" s="223"/>
      <c r="EP149" s="223"/>
    </row>
    <row r="150" spans="1:146" ht="15.75" thickBot="1">
      <c r="A150" s="257">
        <f t="shared" si="168"/>
        <v>9.7656250000000043E-4</v>
      </c>
      <c r="B150" s="256">
        <v>50</v>
      </c>
      <c r="C150" s="230">
        <f t="shared" si="169"/>
        <v>10000</v>
      </c>
      <c r="D150" s="229">
        <f t="shared" si="170"/>
        <v>62831.853071795864</v>
      </c>
      <c r="E150" s="229" t="str">
        <f t="shared" si="171"/>
        <v>62831.8530717959i</v>
      </c>
      <c r="F150" s="229" t="str">
        <f t="shared" si="177"/>
        <v>-3,31086060078977E-31+1,64668684706051E-29i</v>
      </c>
      <c r="G150" s="229" t="str">
        <f t="shared" si="178"/>
        <v>-1,70940170945878+1,13960113966742i</v>
      </c>
      <c r="H150" s="229" t="str">
        <f t="shared" si="179"/>
        <v>1,0000000001356E-13-4,97359197162144E-12i</v>
      </c>
      <c r="I150" s="229" t="str">
        <f t="shared" si="174"/>
        <v>-1,0000000001356E-13+4,97359197162144E-12i</v>
      </c>
      <c r="J150" s="255" t="str">
        <f ca="1">IMPRODUCT(1/N_FFT2,BM100)</f>
        <v>0,0116771877715146+0,000033530334292528i</v>
      </c>
      <c r="K150" s="254" t="str">
        <f t="shared" ca="1" si="175"/>
        <v>-1,3344849787529E-15+5,80742143180914E-14i</v>
      </c>
      <c r="N150" s="246">
        <f t="shared" ca="1" si="176"/>
        <v>4.5264329979347906</v>
      </c>
      <c r="O150" s="223">
        <f t="shared" ca="1" si="39"/>
        <v>-3.473567002065209</v>
      </c>
      <c r="P150" s="223" t="str">
        <f t="shared" ca="1" si="40"/>
        <v>-1,17020947807381+3,27051639581007i</v>
      </c>
      <c r="Q150" s="223" t="str">
        <f t="shared" ca="1" si="41"/>
        <v>2,68510360305228+2,2036075782026i</v>
      </c>
      <c r="R150" s="223" t="str">
        <f t="shared" ca="1" si="42"/>
        <v>2,9793777964242-1,78577032790075i</v>
      </c>
      <c r="S150" s="223" t="str">
        <f t="shared" ca="1" si="43"/>
        <v>-0,677659304977494-3,40682338611994i</v>
      </c>
      <c r="T150" s="223" t="str">
        <f t="shared" ca="1" si="44"/>
        <v>-3,43597088423169-0,509678134265535i</v>
      </c>
      <c r="U150" s="223" t="str">
        <f t="shared" ca="1" si="45"/>
        <v>-1,63742814992+3,06341260226008i</v>
      </c>
      <c r="V150" s="223" t="str">
        <f t="shared" ca="1" si="46"/>
        <v>2,332705025498+2,57374337917607i</v>
      </c>
      <c r="W150" s="223" t="str">
        <f t="shared" ca="1" si="47"/>
        <v>3,20915745801464-1,32927654290042i</v>
      </c>
      <c r="X150" s="223" t="str">
        <f t="shared" ca="1" si="48"/>
        <v>-0,170439854411744-3,46938293848696i</v>
      </c>
      <c r="Y150" s="223" t="str">
        <f t="shared" ca="1" si="49"/>
        <v>-3,32399637314457-1,00832327611635i</v>
      </c>
      <c r="Z150" s="223" t="str">
        <f t="shared" ca="1" si="50"/>
        <v>-2,06920144723823+2,78999517716133i</v>
      </c>
      <c r="AA150" s="223" t="str">
        <f t="shared" ca="1" si="51"/>
        <v>1,92981042874669+2,88816540851399i</v>
      </c>
      <c r="AB150" s="223" t="str">
        <f t="shared" ca="1" si="52"/>
        <v>3,36946855206851-0,844007935067947i</v>
      </c>
      <c r="AC150" s="223" t="str">
        <f t="shared" ca="1" si="53"/>
        <v>0,34046910428549-3,45684082752783i</v>
      </c>
      <c r="AD150" s="223" t="str">
        <f t="shared" ca="1" si="54"/>
        <v>-3,14006737881386-1,48514126410432i</v>
      </c>
      <c r="AE150" s="223" t="str">
        <f t="shared" ca="1" si="55"/>
        <v>-2,45618278206615+2,45618278206612i</v>
      </c>
      <c r="AF150" s="223" t="str">
        <f t="shared" ca="1" si="56"/>
        <v>1,48514126410427+3,14006737881388i</v>
      </c>
      <c r="AG150" s="223" t="str">
        <f t="shared" ca="1" si="57"/>
        <v>3,45684082752784-0,340469104285442i</v>
      </c>
      <c r="AH150" s="223" t="str">
        <f t="shared" ca="1" si="58"/>
        <v>0,844007935068002-3,36946855206849i</v>
      </c>
      <c r="AI150" s="223" t="str">
        <f t="shared" ca="1" si="59"/>
        <v>-2,88816540851415-1,92981042874645i</v>
      </c>
      <c r="AJ150" s="223" t="str">
        <f t="shared" ca="1" si="60"/>
        <v>-2,78999517716137+2,06920144723819i</v>
      </c>
      <c r="AK150" s="223" t="str">
        <f t="shared" ca="1" si="61"/>
        <v>1,0083232761163+3,32399637314459i</v>
      </c>
      <c r="AL150" s="223" t="str">
        <f t="shared" ca="1" si="62"/>
        <v>3,46938293848695+0,170439854411799i</v>
      </c>
      <c r="AM150" s="223" t="str">
        <f t="shared" ca="1" si="63"/>
        <v>1,32927654290047-3,20915745801462i</v>
      </c>
      <c r="AN150" s="223" t="str">
        <f t="shared" ca="1" si="64"/>
        <v>-2,57374337917601-2,33270502549807i</v>
      </c>
      <c r="AO150" s="223" t="str">
        <f t="shared" ca="1" si="65"/>
        <v>-3,06341260226014+1,63742814991989i</v>
      </c>
      <c r="AP150" s="223" t="str">
        <f t="shared" ca="1" si="66"/>
        <v>0,509678134265351+3,43597088423172i</v>
      </c>
      <c r="AQ150" s="223" t="str">
        <f t="shared" ca="1" si="67"/>
        <v>3,40682338611996+0,677659304977369i</v>
      </c>
      <c r="AR150" s="223" t="str">
        <f t="shared" ca="1" si="68"/>
        <v>3,40682338611996+0,677659304977369i</v>
      </c>
      <c r="AS150" s="223" t="str">
        <f t="shared" ca="1" si="69"/>
        <v>-2,20360757820265-2,68510360305224i</v>
      </c>
      <c r="AT150" s="223" t="str">
        <f t="shared" ca="1" si="70"/>
        <v>-3,27051639581008+1,1702094780738i</v>
      </c>
      <c r="AU150" s="223" t="str">
        <f t="shared" ca="1" si="71"/>
        <v>-4,8511605565637E-14+3,47356700206521i</v>
      </c>
      <c r="AV150" s="223" t="str">
        <f t="shared" ca="1" si="72"/>
        <v>3,27051639581004+1,17020947807389i</v>
      </c>
      <c r="AW150" s="223" t="str">
        <f t="shared" ca="1" si="73"/>
        <v>2,20360757820273-2,68510360305218i</v>
      </c>
      <c r="AX150" s="223" t="str">
        <f t="shared" ca="1" si="74"/>
        <v>-1,78577032790088-2,97937779642412i</v>
      </c>
      <c r="AY150" s="223" t="str">
        <f t="shared" ca="1" si="75"/>
        <v>-3,40682338611991+0,677659304977613i</v>
      </c>
      <c r="AZ150" s="223" t="str">
        <f t="shared" ca="1" si="76"/>
        <v>-0,509678134265448+3,4359708842317i</v>
      </c>
      <c r="BA150" s="223" t="str">
        <f t="shared" ca="1" si="77"/>
        <v>3,06341260226008+1,63742814991998i</v>
      </c>
      <c r="BB150" s="223" t="str">
        <f t="shared" ca="1" si="78"/>
        <v>2,57374337917608-2,33270502549799i</v>
      </c>
      <c r="BC150" s="223" t="str">
        <f t="shared" ca="1" si="79"/>
        <v>-1,32927654290037-3,20915745801466i</v>
      </c>
      <c r="BD150" s="223" t="str">
        <f t="shared" ca="1" si="80"/>
        <v>-3,46938293848696+0,170439854411689i</v>
      </c>
      <c r="BE150" s="223" t="str">
        <f t="shared" ca="1" si="81"/>
        <v>-1,0083232761164+3,32399637314456i</v>
      </c>
      <c r="BF150" s="223" t="str">
        <f t="shared" ca="1" si="82"/>
        <v>2,7899951771615+2,069201447238i</v>
      </c>
      <c r="BG150" s="223" t="str">
        <f t="shared" ca="1" si="83"/>
        <v>2,88816540851402-1,92981042874665i</v>
      </c>
      <c r="BH150" s="223" t="str">
        <f t="shared" ca="1" si="84"/>
        <v>-0,844007935067895-3,36946855206852i</v>
      </c>
      <c r="BI150" s="223" t="str">
        <f t="shared" ca="1" si="85"/>
        <v>-3,45684082752783-0,340469104285551i</v>
      </c>
      <c r="BJ150" s="223" t="str">
        <f t="shared" ca="1" si="86"/>
        <v>-1,48514126410437+3,14006737881383i</v>
      </c>
      <c r="BK150" s="223" t="str">
        <f t="shared" ca="1" si="87"/>
        <v>2,45618278206607+2,4561827820662i</v>
      </c>
      <c r="BL150" s="223" t="str">
        <f t="shared" ca="1" si="88"/>
        <v>3,1400673788139-1,48514126410422i</v>
      </c>
      <c r="BM150" s="223" t="str">
        <f t="shared" ca="1" si="89"/>
        <v>-0,340469104285382-3,45684082752785i</v>
      </c>
      <c r="BN150" s="223" t="str">
        <f t="shared" ca="1" si="90"/>
        <v>-3,36946855206856-0,844007935067724i</v>
      </c>
      <c r="BO150" s="223" t="str">
        <f t="shared" ca="1" si="91"/>
        <v>-1,9298104287465+2,88816540851412i</v>
      </c>
      <c r="BP150" s="223" t="str">
        <f t="shared" ca="1" si="92"/>
        <v>2,06920144723816+2,78999517716139i</v>
      </c>
      <c r="BQ150" s="223" t="str">
        <f t="shared" ca="1" si="93"/>
        <v>3,3239963731446-1,00832327611626i</v>
      </c>
      <c r="BR150" s="223" t="str">
        <f t="shared" ca="1" si="94"/>
        <v>0,170439854411835-3,46938293848695i</v>
      </c>
      <c r="BS150" s="223" t="str">
        <f t="shared" ca="1" si="95"/>
        <v>-3,20915745801461-1,3292765429005i</v>
      </c>
      <c r="BT150" s="223" t="str">
        <f t="shared" ca="1" si="96"/>
        <v>-2,33270502549809+2,57374337917598i</v>
      </c>
      <c r="BU150" s="223" t="str">
        <f t="shared" ca="1" si="97"/>
        <v>1,63742814991985+3,06341260226015i</v>
      </c>
      <c r="BV150" s="223" t="str">
        <f t="shared" ca="1" si="98"/>
        <v>3,43597088423167-0,509678134265646i</v>
      </c>
      <c r="BW150" s="223" t="str">
        <f t="shared" ca="1" si="99"/>
        <v>0,677659304977415-3,40682338611995i</v>
      </c>
      <c r="BX150" s="223" t="str">
        <f t="shared" ca="1" si="100"/>
        <v>-2,97937779642422-1,78577032790071i</v>
      </c>
      <c r="BY150" s="223" t="str">
        <f t="shared" ca="1" si="101"/>
        <v>-2,68510360305227+2,20360757820261i</v>
      </c>
      <c r="BZ150" s="223" t="str">
        <f t="shared" ca="1" si="102"/>
        <v>1,17020947807375+3,27051639581009i</v>
      </c>
      <c r="CA150" s="223" t="str">
        <f t="shared" ca="1" si="103"/>
        <v>3,47356700206521+9,70232111312744E-14i</v>
      </c>
      <c r="CB150" s="223" t="str">
        <f t="shared" ca="1" si="104"/>
        <v>1,17020947807394-3,27051639581003i</v>
      </c>
      <c r="CC150" s="223" t="str">
        <f t="shared" ca="1" si="105"/>
        <v>-2,68510360305237-2,20360757820249i</v>
      </c>
      <c r="CD150" s="223" t="str">
        <f t="shared" ca="1" si="106"/>
        <v>-2,97937779642414+1,78577032790084i</v>
      </c>
      <c r="CE150" s="223" t="str">
        <f t="shared" ca="1" si="107"/>
        <v>0,677659304977564+3,40682338611992i</v>
      </c>
      <c r="CF150" s="223" t="str">
        <f t="shared" ca="1" si="108"/>
        <v>3,43597088423169+0,509678134265497i</v>
      </c>
      <c r="CG150" s="223" t="str">
        <f t="shared" ca="1" si="109"/>
        <v>1,63742814992003-3,06341260226006i</v>
      </c>
      <c r="CH150" s="223" t="str">
        <f t="shared" ca="1" si="110"/>
        <v>-2,33270502549795-2,57374337917612i</v>
      </c>
      <c r="CI150" s="223" t="str">
        <f t="shared" ca="1" si="111"/>
        <v>-3,20915745801468+1,32927654290032i</v>
      </c>
      <c r="CJ150" s="223" t="str">
        <f t="shared" ca="1" si="112"/>
        <v>0,170439854411641+3,46938293848696i</v>
      </c>
      <c r="CK150" s="223" t="str">
        <f t="shared" ca="1" si="113"/>
        <v>3,32399637314464+1,00832327611612i</v>
      </c>
      <c r="CL150" s="223" t="str">
        <f t="shared" ca="1" si="114"/>
        <v>2,06920144723804-2,78999517716148i</v>
      </c>
      <c r="CM150" s="223" t="str">
        <f t="shared" ca="1" si="115"/>
        <v>-1,92981042874661-2,88816540851405i</v>
      </c>
      <c r="CN150" s="223" t="str">
        <f t="shared" ca="1" si="116"/>
        <v>-3,36946855206853+0,844007935067849i</v>
      </c>
      <c r="CO150" s="223" t="str">
        <f t="shared" ca="1" si="117"/>
        <v>-0,340469104285599+3,45684082752782i</v>
      </c>
      <c r="CP150" s="223" t="str">
        <f t="shared" ca="1" si="118"/>
        <v>3,14006737881381+1,48514126410441i</v>
      </c>
      <c r="CQ150" s="223" t="str">
        <f t="shared" ca="1" si="119"/>
        <v>2,45618278206623-2,45618278206604i</v>
      </c>
      <c r="CR150" s="223" t="str">
        <f t="shared" ca="1" si="120"/>
        <v>-1,48514126410418-3,14006737881392i</v>
      </c>
      <c r="CS150" s="223" t="str">
        <f t="shared" ca="1" si="121"/>
        <v>-3,45684082752785+0,340469104285333i</v>
      </c>
      <c r="CT150" s="223" t="str">
        <f t="shared" ca="1" si="122"/>
        <v>-0,844007935066432+3,36946855206888i</v>
      </c>
      <c r="CU150" s="223" t="str">
        <f t="shared" ca="1" si="123"/>
        <v>2,8881654085139+1,92981042874683i</v>
      </c>
      <c r="CV150" s="223" t="str">
        <f t="shared" ca="1" si="124"/>
        <v>2,78999517716061-2,06920144723921i</v>
      </c>
      <c r="CW150" s="223" t="str">
        <f t="shared" ca="1" si="125"/>
        <v>-1,00832327611586-3,32399637314472i</v>
      </c>
      <c r="CX150" s="223" t="str">
        <f t="shared" ca="1" si="126"/>
        <v>-3,46938293848701-0,170439854410527i</v>
      </c>
      <c r="CY150" s="223" t="str">
        <f t="shared" ca="1" si="127"/>
        <v>-1,32927654290089+3,20915745801445i</v>
      </c>
      <c r="CZ150" s="223" t="str">
        <f t="shared" ca="1" si="128"/>
        <v>2,57374337917686+2,33270502549713i</v>
      </c>
      <c r="DA150" s="223" t="str">
        <f t="shared" ca="1" si="129"/>
        <v>3,06341260226035-1,63742814991948i</v>
      </c>
      <c r="DB150" s="223" t="str">
        <f t="shared" ca="1" si="130"/>
        <v>-0,509678134266598-3,43597088423153i</v>
      </c>
      <c r="DC150" s="223" t="str">
        <f t="shared" ca="1" si="131"/>
        <v>-3,4068233861198-0,677659304978165i</v>
      </c>
      <c r="DD150" s="223" t="str">
        <f t="shared" ca="1" si="132"/>
        <v>-1,78577032789989+2,97937779642472i</v>
      </c>
      <c r="DE150" s="223" t="str">
        <f t="shared" ca="1" si="133"/>
        <v>2,20360757820202+2,68510360305276i</v>
      </c>
      <c r="DF150" s="223" t="str">
        <f t="shared" ca="1" si="134"/>
        <v>3,27051639580977-1,17020947807466i</v>
      </c>
      <c r="DG150" s="223" t="str">
        <f t="shared" ca="1" si="135"/>
        <v>8,61288978840005E-13-3,47356700206521i</v>
      </c>
      <c r="DH150" s="223" t="str">
        <f t="shared" ca="1" si="136"/>
        <v>-3,27051639581035-1,17020947807303i</v>
      </c>
      <c r="DI150" s="223" t="str">
        <f t="shared" ca="1" si="137"/>
        <v>-2,20360757820335+2,68510360305167i</v>
      </c>
      <c r="DJ150" s="223" t="str">
        <f t="shared" ca="1" si="138"/>
        <v>1,78577032790137+2,97937779642383i</v>
      </c>
      <c r="DK150" s="223" t="str">
        <f t="shared" ca="1" si="139"/>
        <v>3,40682338612014-0,677659304976477i</v>
      </c>
      <c r="DL150" s="223" t="str">
        <f t="shared" ca="1" si="140"/>
        <v>0,509678134264885-3,43597088423178i</v>
      </c>
      <c r="DM150" s="223" t="str">
        <f t="shared" ca="1" si="141"/>
        <v>-3,06341260225954-1,637428149921i</v>
      </c>
      <c r="DN150" s="223" t="str">
        <f t="shared" ca="1" si="142"/>
        <v>-2,5737433791757+2,33270502549841i</v>
      </c>
      <c r="DO150" s="223" t="str">
        <f t="shared" ca="1" si="143"/>
        <v>1,3292765428993+3,20915745801511i</v>
      </c>
      <c r="DP150" s="223" t="str">
        <f t="shared" ca="1" si="144"/>
        <v>3,46938293848693-0,170439854412258i</v>
      </c>
      <c r="DQ150" s="223" t="str">
        <f t="shared" ca="1" si="145"/>
        <v>1,00832327611746-3,32399637314424i</v>
      </c>
      <c r="DR150" s="223" t="str">
        <f t="shared" ca="1" si="146"/>
        <v>-2,78999517716164-2,06920144723782i</v>
      </c>
      <c r="DS150" s="223" t="str">
        <f t="shared" ca="1" si="147"/>
        <v>-2,88816540851483+1,92981042874544i</v>
      </c>
      <c r="DT150" s="223" t="str">
        <f t="shared" ca="1" si="148"/>
        <v>0,844007935068113+3,36946855206846i</v>
      </c>
      <c r="DU150" s="223" t="str">
        <f t="shared" ca="1" si="149"/>
        <v>3,45684082752769+0,340469104286998i</v>
      </c>
      <c r="DV150" s="223" t="str">
        <f t="shared" ca="1" si="150"/>
        <v>1,48514126410417-3,14006737881393i</v>
      </c>
      <c r="DW150" s="223" t="str">
        <f t="shared" ca="1" si="151"/>
        <v>-2,45618278206505-2,45618278206722i</v>
      </c>
      <c r="DX150" s="223" t="str">
        <f t="shared" ca="1" si="152"/>
        <v>-3,14006737881381+1,48514126410442i</v>
      </c>
      <c r="DY150" s="223" t="str">
        <f t="shared" ca="1" si="153"/>
        <v>0,340469104283934+3,45684082752799i</v>
      </c>
      <c r="DZ150" s="223" t="str">
        <f t="shared" ca="1" si="154"/>
        <v>3,36946855206853+0,844007935067842i</v>
      </c>
      <c r="EA150" s="223" t="str">
        <f t="shared" ca="1" si="155"/>
        <v>1,929810428748-2,88816540851312i</v>
      </c>
      <c r="EB150" s="223" t="str">
        <f t="shared" ca="1" si="156"/>
        <v>-2,06920144723804-2,78999517716147i</v>
      </c>
      <c r="EC150" s="223" t="str">
        <f t="shared" ca="1" si="157"/>
        <v>-3,32399637314413+1,00832327611782i</v>
      </c>
      <c r="ED150" s="223" t="str">
        <f t="shared" ca="1" si="158"/>
        <v>-0,170439854411981+3,46938293848695i</v>
      </c>
      <c r="EE150" s="223" t="str">
        <f t="shared" ca="1" si="159"/>
        <v>3,20915745801523+1,329276542899i</v>
      </c>
      <c r="EF150" s="223" t="str">
        <f t="shared" ca="1" si="160"/>
        <v>2,3327050254982-2,57374337917589i</v>
      </c>
      <c r="EG150" s="223" t="str">
        <f t="shared" ca="1" si="161"/>
        <v>-1,63742814992129-3,06341260225939i</v>
      </c>
      <c r="EH150" s="223" t="str">
        <f t="shared" ca="1" si="162"/>
        <v>-3,43597088423174+0,50967813426516i</v>
      </c>
      <c r="EI150" s="223" t="str">
        <f t="shared" ca="1" si="163"/>
        <v>-0,677659304976154+3,4068233861202i</v>
      </c>
      <c r="EJ150" s="223" t="str">
        <f t="shared" ca="1" si="164"/>
        <v>2,97937779642397+1,78577032790113i</v>
      </c>
      <c r="EK150" s="223" t="str">
        <f t="shared" ca="1" si="165"/>
        <v>2,68510360305146-2,2036075782036i</v>
      </c>
      <c r="EL150" s="223" t="str">
        <f t="shared" ca="1" si="166"/>
        <v>-1,17020947807329-3,27051639581026i</v>
      </c>
      <c r="EM150" s="223" t="str">
        <f t="shared" ca="1" si="167"/>
        <v>-3,47356700206521+1,18809954601377E-12i</v>
      </c>
      <c r="EN150" s="223"/>
      <c r="EO150" s="223"/>
      <c r="EP150" s="223"/>
    </row>
    <row r="151" spans="1:146" ht="15.75" thickBot="1">
      <c r="A151" s="257">
        <f t="shared" si="168"/>
        <v>9.9609375000000045E-4</v>
      </c>
      <c r="B151" s="256">
        <v>51</v>
      </c>
      <c r="C151" s="230">
        <f t="shared" si="169"/>
        <v>10200</v>
      </c>
      <c r="D151" s="229">
        <f t="shared" si="170"/>
        <v>64088.490133231782</v>
      </c>
      <c r="E151" s="229" t="str">
        <f t="shared" si="171"/>
        <v>64088.4901332318i</v>
      </c>
      <c r="F151" s="229" t="str">
        <f t="shared" si="177"/>
        <v>-3,18229583926358E-31+1,55170979398997E-29i</v>
      </c>
      <c r="G151" s="229" t="str">
        <f t="shared" si="178"/>
        <v>-1,68841343172222+1,14812113359982i</v>
      </c>
      <c r="H151" s="229" t="str">
        <f t="shared" si="179"/>
        <v>1,00000000013033E-13-4,87607056041318E-12i</v>
      </c>
      <c r="I151" s="229" t="str">
        <f t="shared" si="174"/>
        <v>-1,00000000013033E-13+4,87607056041318E-12i</v>
      </c>
      <c r="J151" s="255" t="str">
        <f ca="1">IMPRODUCT(1/N_FFT2,BN100)</f>
        <v>0,0464989831126844+0,000977535300487035i</v>
      </c>
      <c r="K151" s="254" t="str">
        <f t="shared" ca="1" si="175"/>
        <v>-9,41642941234394E-15+2,26634569114849E-13i</v>
      </c>
      <c r="N151" s="246">
        <f t="shared" ca="1" si="176"/>
        <v>4.5283138893479418</v>
      </c>
      <c r="O151" s="223">
        <f t="shared" ca="1" si="39"/>
        <v>-3.4716861106520578</v>
      </c>
      <c r="P151" s="223" t="str">
        <f t="shared" ca="1" si="40"/>
        <v>-1,08900454130801+3,29646379623756i</v>
      </c>
      <c r="Q151" s="223" t="str">
        <f t="shared" ca="1" si="41"/>
        <v>2,78848443101249+2,06808100153146i</v>
      </c>
      <c r="R151" s="223" t="str">
        <f t="shared" ca="1" si="42"/>
        <v>2,83839784009841-1,99902530054502i</v>
      </c>
      <c r="S151" s="223" t="str">
        <f t="shared" ca="1" si="43"/>
        <v>-1,00777728215942-3,32219647228423i</v>
      </c>
      <c r="T151" s="223" t="str">
        <f t="shared" ca="1" si="44"/>
        <v>-3,47064050370288-0,0851994422013209i</v>
      </c>
      <c r="U151" s="223" t="str">
        <f t="shared" ca="1" si="45"/>
        <v>-1,16957582484137+3,26874545366277i</v>
      </c>
      <c r="V151" s="223" t="str">
        <f t="shared" ca="1" si="46"/>
        <v>2,73689134317345+2,13589096785314i</v>
      </c>
      <c r="W151" s="223" t="str">
        <f t="shared" ca="1" si="47"/>
        <v>2,88660150445993-1,92876546146598i</v>
      </c>
      <c r="X151" s="223" t="str">
        <f t="shared" ca="1" si="48"/>
        <v>-0,925942975659155-3,34592798140096i</v>
      </c>
      <c r="Y151" s="223" t="str">
        <f t="shared" ca="1" si="49"/>
        <v>-3,46750431268988-0,170347563444608i</v>
      </c>
      <c r="Z151" s="223" t="str">
        <f t="shared" ca="1" si="50"/>
        <v>-1,24944259963118+3,23905814105293i</v>
      </c>
      <c r="AA151" s="223" t="str">
        <f t="shared" ca="1" si="51"/>
        <v>2,68364965432827+2,20241435332187i</v>
      </c>
      <c r="AB151" s="223" t="str">
        <f t="shared" ca="1" si="52"/>
        <v>2,93306638801225-1,85734380619399i</v>
      </c>
      <c r="AC151" s="223" t="str">
        <f t="shared" ca="1" si="53"/>
        <v>-0,843550915734015-3,36764402861388i</v>
      </c>
      <c r="AD151" s="223" t="str">
        <f t="shared" ca="1" si="54"/>
        <v>-3,46227942673725-0,25539307368531i</v>
      </c>
      <c r="AE151" s="223" t="str">
        <f t="shared" ca="1" si="55"/>
        <v>-1,32855675691864+3,20741974093511i</v>
      </c>
      <c r="AF151" s="223" t="str">
        <f t="shared" ca="1" si="56"/>
        <v>2,6287914352794+2,26761108673778i</v>
      </c>
      <c r="AG151" s="223" t="str">
        <f t="shared" ca="1" si="57"/>
        <v>2,97776450204684-1,78480335646372i</v>
      </c>
      <c r="AH151" s="223" t="str">
        <f t="shared" ca="1" si="58"/>
        <v>-0,760650732279302-3,38733153298838i</v>
      </c>
      <c r="AI151" s="223" t="str">
        <f t="shared" ca="1" si="59"/>
        <v>-3,45496899312094-0,340284744687849i</v>
      </c>
      <c r="AJ151" s="223" t="str">
        <f t="shared" ca="1" si="60"/>
        <v>-1,40687064129366+3,17384931109849i</v>
      </c>
      <c r="AK151" s="223" t="str">
        <f t="shared" ca="1" si="61"/>
        <v>2,57234973056675+2,33144189602649i</v>
      </c>
      <c r="AL151" s="223" t="str">
        <f t="shared" ca="1" si="62"/>
        <v>3,02066892209118-1,7111878079296i</v>
      </c>
      <c r="AM151" s="223" t="str">
        <f t="shared" ca="1" si="63"/>
        <v>-0,677292361266043-3,40497863550788i</v>
      </c>
      <c r="AN151" s="223" t="str">
        <f t="shared" ca="1" si="64"/>
        <v>-3,44557741537277-0,424971440884596i</v>
      </c>
      <c r="AO151" s="223" t="str">
        <f t="shared" ca="1" si="65"/>
        <v>-1,48433707940035+3,13836707311488i</v>
      </c>
      <c r="AP151" s="223" t="str">
        <f t="shared" ca="1" si="66"/>
        <v>2,51435853856276+2,39386833189525i</v>
      </c>
      <c r="AQ151" s="223" t="str">
        <f t="shared" ca="1" si="67"/>
        <v>3,06175380412694-1,63654150384542i</v>
      </c>
      <c r="AR151" s="223" t="str">
        <f t="shared" ca="1" si="68"/>
        <v>3,06175380412694-1,63654150384542i</v>
      </c>
      <c r="AS151" s="223" t="str">
        <f t="shared" ca="1" si="69"/>
        <v>-3,43411035062801-0,50940215017605i</v>
      </c>
      <c r="AT151" s="223" t="str">
        <f t="shared" ca="1" si="70"/>
        <v>-1,56090940835363+3,10099440015739i</v>
      </c>
      <c r="AU151" s="223" t="str">
        <f t="shared" ca="1" si="71"/>
        <v>2,4548527909933+2,45485279099314i</v>
      </c>
      <c r="AV151" s="223" t="str">
        <f t="shared" ca="1" si="72"/>
        <v>3,10099440015744-1,56090940835355i</v>
      </c>
      <c r="AW151" s="223" t="str">
        <f t="shared" ca="1" si="73"/>
        <v>-0,509402150175959-3,43411035062802i</v>
      </c>
      <c r="AX151" s="223" t="str">
        <f t="shared" ca="1" si="74"/>
        <v>-3,42057470621768-0,593526014660024i</v>
      </c>
      <c r="AY151" s="223" t="str">
        <f t="shared" ca="1" si="75"/>
        <v>-1,6365415038455+3,06175380412689i</v>
      </c>
      <c r="AZ151" s="223" t="str">
        <f t="shared" ca="1" si="76"/>
        <v>2,39386833189519+2,51435853856282i</v>
      </c>
      <c r="BA151" s="223" t="str">
        <f t="shared" ca="1" si="77"/>
        <v>3,13836707311478-1,48433707940056i</v>
      </c>
      <c r="BB151" s="223" t="str">
        <f t="shared" ca="1" si="78"/>
        <v>-0,424971440884495-3,44557741537278i</v>
      </c>
      <c r="BC151" s="223" t="str">
        <f t="shared" ca="1" si="79"/>
        <v>-3,40497863550786-0,67729236126613i</v>
      </c>
      <c r="BD151" s="223" t="str">
        <f t="shared" ca="1" si="80"/>
        <v>-1,71118780792968+3,02066892209114i</v>
      </c>
      <c r="BE151" s="223" t="str">
        <f t="shared" ca="1" si="81"/>
        <v>2,33144189602642+2,57234973056681i</v>
      </c>
      <c r="BF151" s="223" t="str">
        <f t="shared" ca="1" si="82"/>
        <v>3,17384931109852-1,40687064129359i</v>
      </c>
      <c r="BG151" s="223" t="str">
        <f t="shared" ca="1" si="83"/>
        <v>-0,34028474468809-3,45496899312092i</v>
      </c>
      <c r="BH151" s="223" t="str">
        <f t="shared" ca="1" si="84"/>
        <v>-3,38733153298835-0,760650732279403i</v>
      </c>
      <c r="BI151" s="223" t="str">
        <f t="shared" ca="1" si="85"/>
        <v>-1,7848033564638+2,97776450204679i</v>
      </c>
      <c r="BJ151" s="223" t="str">
        <f t="shared" ca="1" si="86"/>
        <v>2,26761108673772+2,62879143527945i</v>
      </c>
      <c r="BK151" s="223" t="str">
        <f t="shared" ca="1" si="87"/>
        <v>3,20741974093514-1,32855675691856i</v>
      </c>
      <c r="BL151" s="223" t="str">
        <f t="shared" ca="1" si="88"/>
        <v>-0,255393073685207-3,46227942673725i</v>
      </c>
      <c r="BM151" s="223" t="str">
        <f t="shared" ca="1" si="89"/>
        <v>-3,36764402861394-0,843550915733778i</v>
      </c>
      <c r="BN151" s="223" t="str">
        <f t="shared" ca="1" si="90"/>
        <v>-1,85734380619408+2,9330663880122i</v>
      </c>
      <c r="BO151" s="223" t="str">
        <f t="shared" ca="1" si="91"/>
        <v>2,20241435332178+2,68364965432834i</v>
      </c>
      <c r="BP151" s="223" t="str">
        <f t="shared" ca="1" si="92"/>
        <v>3,23905814105297-1,24944259963108i</v>
      </c>
      <c r="BQ151" s="223" t="str">
        <f t="shared" ca="1" si="93"/>
        <v>-0,170347563444498-3,46750431268988i</v>
      </c>
      <c r="BR151" s="223" t="str">
        <f t="shared" ca="1" si="94"/>
        <v>-3,34592798140093-0,925942975659252i</v>
      </c>
      <c r="BS151" s="223" t="str">
        <f t="shared" ca="1" si="95"/>
        <v>-1,92876546146578+2,88660150446007i</v>
      </c>
      <c r="BT151" s="223" t="str">
        <f t="shared" ca="1" si="96"/>
        <v>2,13589096785301+2,73689134317355i</v>
      </c>
      <c r="BU151" s="223" t="str">
        <f t="shared" ca="1" si="97"/>
        <v>3,2687454536628-1,16957582484129i</v>
      </c>
      <c r="BV151" s="223" t="str">
        <f t="shared" ca="1" si="98"/>
        <v>-0,0851994422013008-3,47064050370288i</v>
      </c>
      <c r="BW151" s="223" t="str">
        <f t="shared" ca="1" si="99"/>
        <v>-3,32219647228423-1,0077772821594i</v>
      </c>
      <c r="BX151" s="223" t="str">
        <f t="shared" ca="1" si="100"/>
        <v>-1,99902530054494+2,83839784009846i</v>
      </c>
      <c r="BY151" s="223" t="str">
        <f t="shared" ca="1" si="101"/>
        <v>2,06808100153132+2,7884844310126i</v>
      </c>
      <c r="BZ151" s="223" t="str">
        <f t="shared" ca="1" si="102"/>
        <v>3,29646379623762-1,08900454130783i</v>
      </c>
      <c r="CA151" s="223" t="str">
        <f t="shared" ca="1" si="103"/>
        <v>1,15684200967132E-13-3,47168611065206i</v>
      </c>
      <c r="CB151" s="223" t="str">
        <f t="shared" ca="1" si="104"/>
        <v>-3,29646379623755-1,08900454130805i</v>
      </c>
      <c r="CC151" s="223" t="str">
        <f t="shared" ca="1" si="105"/>
        <v>-2,06808100153146+2,78848443101248i</v>
      </c>
      <c r="CD151" s="223" t="str">
        <f t="shared" ca="1" si="106"/>
        <v>1,99902530054507+2,83839784009837i</v>
      </c>
      <c r="CE151" s="223" t="str">
        <f t="shared" ca="1" si="107"/>
        <v>3,32219647228419-1,00777728215956i</v>
      </c>
      <c r="CF151" s="223" t="str">
        <f t="shared" ca="1" si="108"/>
        <v>0,0851994422014827-3,47064050370288i</v>
      </c>
      <c r="CG151" s="223" t="str">
        <f t="shared" ca="1" si="109"/>
        <v>-3,26874545366274-1,16957582484146i</v>
      </c>
      <c r="CH151" s="223" t="str">
        <f t="shared" ca="1" si="110"/>
        <v>-2,13589096785316+2,73689134317344i</v>
      </c>
      <c r="CI151" s="223" t="str">
        <f t="shared" ca="1" si="111"/>
        <v>1,92876546146591+2,88660150445998i</v>
      </c>
      <c r="CJ151" s="223" t="str">
        <f t="shared" ca="1" si="112"/>
        <v>3,34592798140089-0,925942975659411i</v>
      </c>
      <c r="CK151" s="223" t="str">
        <f t="shared" ca="1" si="113"/>
        <v>0,170347563444335-3,46750431268989i</v>
      </c>
      <c r="CL151" s="223" t="str">
        <f t="shared" ca="1" si="114"/>
        <v>-3,23905814105289-1,24944259963129i</v>
      </c>
      <c r="CM151" s="223" t="str">
        <f t="shared" ca="1" si="115"/>
        <v>-2,20241435332196+2,6836496543282i</v>
      </c>
      <c r="CN151" s="223" t="str">
        <f t="shared" ca="1" si="116"/>
        <v>1,85734380619391+2,9330663880123i</v>
      </c>
      <c r="CO151" s="223" t="str">
        <f t="shared" ca="1" si="117"/>
        <v>3,3676440286139-0,843550915733914i</v>
      </c>
      <c r="CP151" s="223" t="str">
        <f t="shared" ca="1" si="118"/>
        <v>0,255393073685069-3,46227942673726i</v>
      </c>
      <c r="CQ151" s="223" t="str">
        <f t="shared" ca="1" si="119"/>
        <v>-3,2074197409356-1,32855675691745i</v>
      </c>
      <c r="CR151" s="223" t="str">
        <f t="shared" ca="1" si="120"/>
        <v>-2,26761108673864+2,62879143527866i</v>
      </c>
      <c r="CS151" s="223" t="str">
        <f t="shared" ca="1" si="121"/>
        <v>1,78480335646364+2,97776450204688i</v>
      </c>
      <c r="CT151" s="223" t="str">
        <f t="shared" ca="1" si="122"/>
        <v>3,38733153298816-0,760650732280236i</v>
      </c>
      <c r="CU151" s="223" t="str">
        <f t="shared" ca="1" si="123"/>
        <v>0,340284744689302-3,4549689931208i</v>
      </c>
      <c r="CV151" s="223" t="str">
        <f t="shared" ca="1" si="124"/>
        <v>-3,17384931109846-1,40687064129373i</v>
      </c>
      <c r="CW151" s="223" t="str">
        <f t="shared" ca="1" si="125"/>
        <v>-2,33144189602577+2,5723497305674i</v>
      </c>
      <c r="CX151" s="223" t="str">
        <f t="shared" ca="1" si="126"/>
        <v>1,7111878079283+3,02066892209192i</v>
      </c>
      <c r="CY151" s="223" t="str">
        <f t="shared" ca="1" si="127"/>
        <v>3,40497863550797-0,677292361265588i</v>
      </c>
      <c r="CZ151" s="223" t="str">
        <f t="shared" ca="1" si="128"/>
        <v>0,424971440884016-3,44557741537284i</v>
      </c>
      <c r="DA151" s="223" t="str">
        <f t="shared" ca="1" si="129"/>
        <v>-3,1383670731141-1,48433707940199i</v>
      </c>
      <c r="DB151" s="223" t="str">
        <f t="shared" ca="1" si="130"/>
        <v>-2,39386833189557+2,51435853856246i</v>
      </c>
      <c r="DC151" s="223" t="str">
        <f t="shared" ca="1" si="131"/>
        <v>1,63654150384595+3,06175380412665i</v>
      </c>
      <c r="DD151" s="223" t="str">
        <f t="shared" ca="1" si="132"/>
        <v>3,42057470621742-0,593526014661545i</v>
      </c>
      <c r="DE151" s="223" t="str">
        <f t="shared" ca="1" si="133"/>
        <v>0,509402150176824-3,4341103506279i</v>
      </c>
      <c r="DF151" s="223" t="str">
        <f t="shared" ca="1" si="134"/>
        <v>-3,10099440015751-1,5609094083534i</v>
      </c>
      <c r="DG151" s="223" t="str">
        <f t="shared" ca="1" si="135"/>
        <v>-2,45485279099221+2,45485279099423i</v>
      </c>
      <c r="DH151" s="223" t="str">
        <f t="shared" ca="1" si="136"/>
        <v>1,56090940835283+3,1009944001578i</v>
      </c>
      <c r="DI151" s="223" t="str">
        <f t="shared" ca="1" si="137"/>
        <v>3,43411035062799-0,509402150176188i</v>
      </c>
      <c r="DJ151" s="223" t="str">
        <f t="shared" ca="1" si="138"/>
        <v>0,593526014658774-3,4205747062179i</v>
      </c>
      <c r="DK151" s="223" t="str">
        <f t="shared" ca="1" si="139"/>
        <v>-3,06175380412635-1,63654150384652i</v>
      </c>
      <c r="DL151" s="223" t="str">
        <f t="shared" ca="1" si="140"/>
        <v>-2,5143585385629+2,39386833189511i</v>
      </c>
      <c r="DM151" s="223" t="str">
        <f t="shared" ca="1" si="141"/>
        <v>1,48433707940141+3,13836707311437i</v>
      </c>
      <c r="DN151" s="223" t="str">
        <f t="shared" ca="1" si="142"/>
        <v>3,44557741537292-0,424971440883329i</v>
      </c>
      <c r="DO151" s="223" t="str">
        <f t="shared" ca="1" si="143"/>
        <v>0,677292361266268-3,40497863550783i</v>
      </c>
      <c r="DP151" s="223" t="str">
        <f t="shared" ca="1" si="144"/>
        <v>-3,02066892209158-1,71118780792891i</v>
      </c>
      <c r="DQ151" s="223" t="str">
        <f t="shared" ca="1" si="145"/>
        <v>-2,57234973056783+2,33144189602529i</v>
      </c>
      <c r="DR151" s="223" t="str">
        <f t="shared" ca="1" si="146"/>
        <v>1,40687064129315+3,17384931109872i</v>
      </c>
      <c r="DS151" s="223" t="str">
        <f t="shared" ca="1" si="147"/>
        <v>3,45496899312086-0,340284744688662i</v>
      </c>
      <c r="DT151" s="223" t="str">
        <f t="shared" ca="1" si="148"/>
        <v>0,760650732280864-3,38733153298802i</v>
      </c>
      <c r="DU151" s="223" t="str">
        <f t="shared" ca="1" si="149"/>
        <v>-2,97776450204655-1,7848033564642i</v>
      </c>
      <c r="DV151" s="223" t="str">
        <f t="shared" ca="1" si="150"/>
        <v>-2,62879143527908+2,26761108673815i</v>
      </c>
      <c r="DW151" s="223" t="str">
        <f t="shared" ca="1" si="151"/>
        <v>1,32855675692005+3,20741974093453i</v>
      </c>
      <c r="DX151" s="223" t="str">
        <f t="shared" ca="1" si="152"/>
        <v>3,46227942673731-0,255393073684427i</v>
      </c>
      <c r="DY151" s="223" t="str">
        <f t="shared" ca="1" si="153"/>
        <v>0,843550915733532-3,367644028614i</v>
      </c>
      <c r="DZ151" s="223" t="str">
        <f t="shared" ca="1" si="154"/>
        <v>-2,93306638801307-1,8573438061927i</v>
      </c>
      <c r="EA151" s="223" t="str">
        <f t="shared" ca="1" si="155"/>
        <v>-2,68364965432882+2,20241435332119i</v>
      </c>
      <c r="EB151" s="223" t="str">
        <f t="shared" ca="1" si="156"/>
        <v>1,24944259963134+3,23905814105287i</v>
      </c>
      <c r="EC151" s="223" t="str">
        <f t="shared" ca="1" si="157"/>
        <v>3,46750431268982-0,170347563445812i</v>
      </c>
      <c r="ED151" s="223" t="str">
        <f t="shared" ca="1" si="158"/>
        <v>0,925942975660314-3,34592798140064i</v>
      </c>
      <c r="EE151" s="223" t="str">
        <f t="shared" ca="1" si="159"/>
        <v>-2,88660150446003-1,92876546146583i</v>
      </c>
      <c r="EF151" s="223" t="str">
        <f t="shared" ca="1" si="160"/>
        <v>-2,73689134317274+2,13589096785405i</v>
      </c>
      <c r="EG151" s="223" t="str">
        <f t="shared" ca="1" si="161"/>
        <v>1,16957582484025+3,26874545366317i</v>
      </c>
      <c r="EH151" s="223" t="str">
        <f t="shared" ca="1" si="162"/>
        <v>3,47064050370288-0,0851994422012345i</v>
      </c>
      <c r="EI151" s="223" t="str">
        <f t="shared" ca="1" si="163"/>
        <v>1,00777728215848-3,32219647228452i</v>
      </c>
      <c r="EJ151" s="223" t="str">
        <f t="shared" ca="1" si="164"/>
        <v>-2,83839784009758-1,9990253005462i</v>
      </c>
      <c r="EK151" s="223" t="str">
        <f t="shared" ca="1" si="165"/>
        <v>-2,78848443101269+2,06808100153119i</v>
      </c>
      <c r="EL151" s="223" t="str">
        <f t="shared" ca="1" si="166"/>
        <v>1,0890045413088+3,2964637962373i</v>
      </c>
      <c r="EM151" s="223" t="str">
        <f t="shared" ca="1" si="167"/>
        <v>3,47168611065206+1,61276595612158E-12i</v>
      </c>
      <c r="EN151" s="223"/>
      <c r="EO151" s="223"/>
      <c r="EP151" s="223"/>
    </row>
    <row r="152" spans="1:146" ht="15.75" thickBot="1">
      <c r="A152" s="257">
        <f t="shared" si="168"/>
        <v>1.0156250000000005E-3</v>
      </c>
      <c r="B152" s="256">
        <v>52</v>
      </c>
      <c r="C152" s="230">
        <f t="shared" si="169"/>
        <v>10400</v>
      </c>
      <c r="D152" s="229">
        <f t="shared" si="170"/>
        <v>65345.127194667693</v>
      </c>
      <c r="E152" s="229" t="str">
        <f t="shared" si="171"/>
        <v>65345.1271946677i</v>
      </c>
      <c r="F152" s="229" t="str">
        <f t="shared" si="177"/>
        <v>-3,06107672161572E-31+1,46389861090809E-29i</v>
      </c>
      <c r="G152" s="229" t="str">
        <f t="shared" si="178"/>
        <v>-1,66753378428879+1,15615675713608i</v>
      </c>
      <c r="H152" s="229" t="str">
        <f t="shared" si="179"/>
        <v>1,00000000012538E-13-4,78229997271296E-12i</v>
      </c>
      <c r="I152" s="229" t="str">
        <f t="shared" si="174"/>
        <v>-1,00000000012538E-13+4,78229997271296E-12i</v>
      </c>
      <c r="J152" s="255" t="str">
        <f ca="1">IMPRODUCT(1/N_FFT2,BO100)</f>
        <v>0,0155915533020102-0,000032671068451744i</v>
      </c>
      <c r="K152" s="254" t="str">
        <f t="shared" ca="1" si="175"/>
        <v>-1,40291248063123E-15+7,45667520376016E-14i</v>
      </c>
      <c r="N152" s="246">
        <f t="shared" ca="1" si="176"/>
        <v>4.530514332493274</v>
      </c>
      <c r="O152" s="223">
        <f t="shared" ca="1" si="39"/>
        <v>-3.4694856675067256</v>
      </c>
      <c r="P152" s="223" t="str">
        <f t="shared" ca="1" si="40"/>
        <v>-1,00713852723119+3,32009077948197i</v>
      </c>
      <c r="Q152" s="223" t="str">
        <f t="shared" ca="1" si="41"/>
        <v>2,88477190285106+1,92754296075487i</v>
      </c>
      <c r="R152" s="223" t="str">
        <f t="shared" ca="1" si="42"/>
        <v>2,68194868877489-2,20101840696829i</v>
      </c>
      <c r="S152" s="223" t="str">
        <f t="shared" ca="1" si="43"/>
        <v>-1,32771468378295-3,20538679655073i</v>
      </c>
      <c r="T152" s="223" t="str">
        <f t="shared" ca="1" si="44"/>
        <v>-3,45277914571079+0,340069063543413i</v>
      </c>
      <c r="U152" s="223" t="str">
        <f t="shared" ca="1" si="45"/>
        <v>-0,676863076104235+3,40282047326057i</v>
      </c>
      <c r="V152" s="223" t="str">
        <f t="shared" ca="1" si="46"/>
        <v>3,05981318652602+1,63550422212725i</v>
      </c>
      <c r="W152" s="223" t="str">
        <f t="shared" ca="1" si="47"/>
        <v>2,45329684272361-2,45329684272347i</v>
      </c>
      <c r="X152" s="223" t="str">
        <f t="shared" ca="1" si="48"/>
        <v>-1,6355042221273-3,059813186526i</v>
      </c>
      <c r="Y152" s="223" t="str">
        <f t="shared" ca="1" si="49"/>
        <v>-3,4028204732606+0,67686307610411i</v>
      </c>
      <c r="Z152" s="223" t="str">
        <f t="shared" ca="1" si="50"/>
        <v>-0,340069063543364+3,45277914571079i</v>
      </c>
      <c r="AA152" s="223" t="str">
        <f t="shared" ca="1" si="51"/>
        <v>3,20538679655067+1,32771468378309i</v>
      </c>
      <c r="AB152" s="223" t="str">
        <f t="shared" ca="1" si="52"/>
        <v>2,20101840696828-2,6819486887749i</v>
      </c>
      <c r="AC152" s="223" t="str">
        <f t="shared" ca="1" si="53"/>
        <v>-1,92754296075474-2,88477190285115i</v>
      </c>
      <c r="AD152" s="223" t="str">
        <f t="shared" ca="1" si="54"/>
        <v>-3,32009077948197+1,00713852723117i</v>
      </c>
      <c r="AE152" s="223" t="str">
        <f t="shared" ca="1" si="55"/>
        <v>1,5131320211375E-13+3,46948566750673i</v>
      </c>
      <c r="AF152" s="223" t="str">
        <f t="shared" ca="1" si="56"/>
        <v>3,32009077948196+1,00713852723121i</v>
      </c>
      <c r="AG152" s="223" t="str">
        <f t="shared" ca="1" si="57"/>
        <v>1,92754296075477-2,88477190285113i</v>
      </c>
      <c r="AH152" s="223" t="str">
        <f t="shared" ca="1" si="58"/>
        <v>-2,20101840696825-2,68194868877493i</v>
      </c>
      <c r="AI152" s="223" t="str">
        <f t="shared" ca="1" si="59"/>
        <v>-3,20538679655068+1,32771468378305i</v>
      </c>
      <c r="AJ152" s="223" t="str">
        <f t="shared" ca="1" si="60"/>
        <v>0,340069063543321+3,45277914571079i</v>
      </c>
      <c r="AK152" s="223" t="str">
        <f t="shared" ca="1" si="61"/>
        <v>3,40282047326059+0,676863076104145i</v>
      </c>
      <c r="AL152" s="223" t="str">
        <f t="shared" ca="1" si="62"/>
        <v>1,63550422212733-3,05981318652598i</v>
      </c>
      <c r="AM152" s="223" t="str">
        <f t="shared" ca="1" si="63"/>
        <v>-2,45329684272358-2,4532968427235i</v>
      </c>
      <c r="AN152" s="223" t="str">
        <f t="shared" ca="1" si="64"/>
        <v>-3,05981318652609+1,63550422212712i</v>
      </c>
      <c r="AO152" s="223" t="str">
        <f t="shared" ca="1" si="65"/>
        <v>0,676863076104252+3,40282047326057i</v>
      </c>
      <c r="AP152" s="223" t="str">
        <f t="shared" ca="1" si="66"/>
        <v>3,45277914571077+0,340069063543557i</v>
      </c>
      <c r="AQ152" s="223" t="str">
        <f t="shared" ca="1" si="67"/>
        <v>1,32771468378294-3,20538679655073i</v>
      </c>
      <c r="AR152" s="223" t="str">
        <f t="shared" ca="1" si="68"/>
        <v>1,32771468378294-3,20538679655073i</v>
      </c>
      <c r="AS152" s="223" t="str">
        <f t="shared" ca="1" si="69"/>
        <v>-2,88477190285106+1,92754296075487i</v>
      </c>
      <c r="AT152" s="223" t="str">
        <f t="shared" ca="1" si="70"/>
        <v>1,0071385272313+3,32009077948194i</v>
      </c>
      <c r="AU152" s="223" t="str">
        <f t="shared" ca="1" si="71"/>
        <v>3,46948566750673+4,25040930743958E-14i</v>
      </c>
      <c r="AV152" s="223" t="str">
        <f t="shared" ca="1" si="72"/>
        <v>1,00713852723105-3,32009077948201i</v>
      </c>
      <c r="AW152" s="223" t="str">
        <f t="shared" ca="1" si="73"/>
        <v>-2,88477190285102-1,92754296075494i</v>
      </c>
      <c r="AX152" s="223" t="str">
        <f t="shared" ca="1" si="74"/>
        <v>-2,68194868877483+2,20101840696836i</v>
      </c>
      <c r="AY152" s="223" t="str">
        <f t="shared" ca="1" si="75"/>
        <v>1,32771468378289+3,20538679655075i</v>
      </c>
      <c r="AZ152" s="223" t="str">
        <f t="shared" ca="1" si="76"/>
        <v>3,45277914571078-0,340069063543472i</v>
      </c>
      <c r="BA152" s="223" t="str">
        <f t="shared" ca="1" si="77"/>
        <v>0,676863076104335-3,40282047326055i</v>
      </c>
      <c r="BB152" s="223" t="str">
        <f t="shared" ca="1" si="78"/>
        <v>-3,05981318652605-1,63550422212721i</v>
      </c>
      <c r="BC152" s="223" t="str">
        <f t="shared" ca="1" si="79"/>
        <v>-2,45329684272364+2,45329684272344i</v>
      </c>
      <c r="BD152" s="223" t="str">
        <f t="shared" ca="1" si="80"/>
        <v>1,63550422212726+3,05981318652601i</v>
      </c>
      <c r="BE152" s="223" t="str">
        <f t="shared" ca="1" si="81"/>
        <v>3,40282047326061-0,676863076104061i</v>
      </c>
      <c r="BF152" s="223" t="str">
        <f t="shared" ca="1" si="82"/>
        <v>0,340069063543406-3,45277914571079i</v>
      </c>
      <c r="BG152" s="223" t="str">
        <f t="shared" ca="1" si="83"/>
        <v>-3,20538679655065-1,32771468378312i</v>
      </c>
      <c r="BH152" s="223" t="str">
        <f t="shared" ca="1" si="84"/>
        <v>-2,20101840696831+2,68194868877487i</v>
      </c>
      <c r="BI152" s="223" t="str">
        <f t="shared" ca="1" si="85"/>
        <v>1,927542960755+2,88477190285098i</v>
      </c>
      <c r="BJ152" s="223" t="str">
        <f t="shared" ca="1" si="86"/>
        <v>3,32009077948199-1,00713852723112i</v>
      </c>
      <c r="BK152" s="223" t="str">
        <f t="shared" ca="1" si="87"/>
        <v>-1,08809109039354E-13-3,46948566750673i</v>
      </c>
      <c r="BL152" s="223" t="str">
        <f t="shared" ca="1" si="88"/>
        <v>-3,32009077948195-1,00713852723124i</v>
      </c>
      <c r="BM152" s="223" t="str">
        <f t="shared" ca="1" si="89"/>
        <v>-1,92754296075481+2,8847719028511i</v>
      </c>
      <c r="BN152" s="223" t="str">
        <f t="shared" ca="1" si="90"/>
        <v>2,20101840696819+2,68194868877497i</v>
      </c>
      <c r="BO152" s="223" t="str">
        <f t="shared" ca="1" si="91"/>
        <v>3,2053867965507-1,327714683783i</v>
      </c>
      <c r="BP152" s="223" t="str">
        <f t="shared" ca="1" si="92"/>
        <v>-0,340069063543279-3,4527791457108i</v>
      </c>
      <c r="BQ152" s="223" t="str">
        <f t="shared" ca="1" si="93"/>
        <v>-3,40282047326058-0,676863076104186i</v>
      </c>
      <c r="BR152" s="223" t="str">
        <f t="shared" ca="1" si="94"/>
        <v>-1,63550422212736+3,05981318652597i</v>
      </c>
      <c r="BS152" s="223" t="str">
        <f t="shared" ca="1" si="95"/>
        <v>2,45329684272357+2,45329684272351i</v>
      </c>
      <c r="BT152" s="223" t="str">
        <f t="shared" ca="1" si="96"/>
        <v>3,05981318652612-1,63550422212707i</v>
      </c>
      <c r="BU152" s="223" t="str">
        <f t="shared" ca="1" si="97"/>
        <v>-0,676863076104211-3,40282047326058i</v>
      </c>
      <c r="BV152" s="223" t="str">
        <f t="shared" ca="1" si="98"/>
        <v>-3,4527791457108-0,340069063543255i</v>
      </c>
      <c r="BW152" s="223" t="str">
        <f t="shared" ca="1" si="99"/>
        <v>-1,32771468378298+3,20538679655071i</v>
      </c>
      <c r="BX152" s="223" t="str">
        <f t="shared" ca="1" si="100"/>
        <v>2,68194868877499+2,20101840696818i</v>
      </c>
      <c r="BY152" s="223" t="str">
        <f t="shared" ca="1" si="101"/>
        <v>2,8847719028511-1,92754296075481i</v>
      </c>
      <c r="BZ152" s="223" t="str">
        <f t="shared" ca="1" si="102"/>
        <v>-1,00713852723126-3,32009077948195i</v>
      </c>
      <c r="CA152" s="223" t="str">
        <f t="shared" ca="1" si="103"/>
        <v>-3,46948566750673-8,50081861487915E-14i</v>
      </c>
      <c r="CB152" s="223" t="str">
        <f t="shared" ca="1" si="104"/>
        <v>-1,00713852723109+3,320090779482i</v>
      </c>
      <c r="CC152" s="223" t="str">
        <f t="shared" ca="1" si="105"/>
        <v>2,88477190285101+1,92754296075496i</v>
      </c>
      <c r="CD152" s="223" t="str">
        <f t="shared" ca="1" si="106"/>
        <v>2,68194868877487-2,20101840696831i</v>
      </c>
      <c r="CE152" s="223" t="str">
        <f t="shared" ca="1" si="107"/>
        <v>-1,32771468378282-3,20538679655078i</v>
      </c>
      <c r="CF152" s="223" t="str">
        <f t="shared" ca="1" si="108"/>
        <v>-3,45277914571078+0,34006906354343i</v>
      </c>
      <c r="CG152" s="223" t="str">
        <f t="shared" ca="1" si="109"/>
        <v>-0,676863076104377+3,40282047326054i</v>
      </c>
      <c r="CH152" s="223" t="str">
        <f t="shared" ca="1" si="110"/>
        <v>3,05981318652603+1,63550422212722i</v>
      </c>
      <c r="CI152" s="223" t="str">
        <f t="shared" ca="1" si="111"/>
        <v>2,45329684272365-2,45329684272343i</v>
      </c>
      <c r="CJ152" s="223" t="str">
        <f t="shared" ca="1" si="112"/>
        <v>-1,63550422212721-3,05981318652605i</v>
      </c>
      <c r="CK152" s="223" t="str">
        <f t="shared" ca="1" si="113"/>
        <v>-3,40282047326055+0,67686307610436i</v>
      </c>
      <c r="CL152" s="223" t="str">
        <f t="shared" ca="1" si="114"/>
        <v>-0,340069063543448+3,45277914571078i</v>
      </c>
      <c r="CM152" s="223" t="str">
        <f t="shared" ca="1" si="115"/>
        <v>3,20538679655077+1,32771468378284i</v>
      </c>
      <c r="CN152" s="223" t="str">
        <f t="shared" ca="1" si="116"/>
        <v>2,20101840696833-2,68194868877486i</v>
      </c>
      <c r="CO152" s="223" t="str">
        <f t="shared" ca="1" si="117"/>
        <v>-1,92754296075494-2,88477190285102i</v>
      </c>
      <c r="CP152" s="223" t="str">
        <f t="shared" ca="1" si="118"/>
        <v>-3,3200907794824+1,00713852722975i</v>
      </c>
      <c r="CQ152" s="223" t="str">
        <f t="shared" ca="1" si="119"/>
        <v>-9,6908647594073E-13+3,46948566750673i</v>
      </c>
      <c r="CR152" s="223" t="str">
        <f t="shared" ca="1" si="120"/>
        <v>3,32009077948184+1,00713852723161i</v>
      </c>
      <c r="CS152" s="223" t="str">
        <f t="shared" ca="1" si="121"/>
        <v>1,92754296075483-2,88477190285109i</v>
      </c>
      <c r="CT152" s="223" t="str">
        <f t="shared" ca="1" si="122"/>
        <v>-2,20101840696874-2,68194868877453i</v>
      </c>
      <c r="CU152" s="223" t="str">
        <f t="shared" ca="1" si="123"/>
        <v>-3,20538679655033+1,32771468378392i</v>
      </c>
      <c r="CV152" s="223" t="str">
        <f t="shared" ca="1" si="124"/>
        <v>0,340069063544954+3,45277914571063i</v>
      </c>
      <c r="CW152" s="223" t="str">
        <f t="shared" ca="1" si="125"/>
        <v>3,4028204732603+0,676863076105584i</v>
      </c>
      <c r="CX152" s="223" t="str">
        <f t="shared" ca="1" si="126"/>
        <v>1,635504222128-3,05981318652562i</v>
      </c>
      <c r="CY152" s="223" t="str">
        <f t="shared" ca="1" si="127"/>
        <v>-2,45329684272329-2,45329684272379i</v>
      </c>
      <c r="CZ152" s="223" t="str">
        <f t="shared" ca="1" si="128"/>
        <v>-3,05981318652598+1,63550422212734i</v>
      </c>
      <c r="DA152" s="223" t="str">
        <f t="shared" ca="1" si="129"/>
        <v>0,676863076104845+3,40282047326045i</v>
      </c>
      <c r="DB152" s="223" t="str">
        <f t="shared" ca="1" si="130"/>
        <v>3,4527791457109+0,340069063542267i</v>
      </c>
      <c r="DC152" s="223" t="str">
        <f t="shared" ca="1" si="131"/>
        <v>1,32771468378143-3,20538679655136i</v>
      </c>
      <c r="DD152" s="223" t="str">
        <f t="shared" ca="1" si="132"/>
        <v>-2,68194868877405-2,20101840696931i</v>
      </c>
      <c r="DE152" s="223" t="str">
        <f t="shared" ca="1" si="133"/>
        <v>-2,8847719028515+1,92754296075421i</v>
      </c>
      <c r="DF152" s="223" t="str">
        <f t="shared" ca="1" si="134"/>
        <v>1,00713852723089+3,32009077948206i</v>
      </c>
      <c r="DG152" s="223" t="str">
        <f t="shared" ca="1" si="135"/>
        <v>3,46948566750673-2,17618218078709E-13i</v>
      </c>
      <c r="DH152" s="223" t="str">
        <f t="shared" ca="1" si="136"/>
        <v>1,00713852723047-3,32009077948219i</v>
      </c>
      <c r="DI152" s="223" t="str">
        <f t="shared" ca="1" si="137"/>
        <v>-2,88477190285175-1,92754296075384i</v>
      </c>
      <c r="DJ152" s="223" t="str">
        <f t="shared" ca="1" si="138"/>
        <v>-2,68194868877378+2,20101840696965i</v>
      </c>
      <c r="DK152" s="223" t="str">
        <f t="shared" ca="1" si="139"/>
        <v>1,32771468378183+3,20538679655119i</v>
      </c>
      <c r="DL152" s="223" t="str">
        <f t="shared" ca="1" si="140"/>
        <v>3,45277914571085-0,340069063542701i</v>
      </c>
      <c r="DM152" s="223" t="str">
        <f t="shared" ca="1" si="141"/>
        <v>0,676863076104467-3,40282047326053i</v>
      </c>
      <c r="DN152" s="223" t="str">
        <f t="shared" ca="1" si="142"/>
        <v>-3,05981318652618-1,63550422212696i</v>
      </c>
      <c r="DO152" s="223" t="str">
        <f t="shared" ca="1" si="143"/>
        <v>-2,45329684272298+2,4532968427241i</v>
      </c>
      <c r="DP152" s="223" t="str">
        <f t="shared" ca="1" si="144"/>
        <v>1,63550422212843+3,05981318652539i</v>
      </c>
      <c r="DQ152" s="223" t="str">
        <f t="shared" ca="1" si="145"/>
        <v>3,40282047326089-0,676863076102625i</v>
      </c>
      <c r="DR152" s="223" t="str">
        <f t="shared" ca="1" si="146"/>
        <v>0,34006906354457-3,45277914571067i</v>
      </c>
      <c r="DS152" s="223" t="str">
        <f t="shared" ca="1" si="147"/>
        <v>-3,20538679655049-1,32771468378352i</v>
      </c>
      <c r="DT152" s="223" t="str">
        <f t="shared" ca="1" si="148"/>
        <v>-2,2010184069684+2,6819486887748i</v>
      </c>
      <c r="DU152" s="223" t="str">
        <f t="shared" ca="1" si="149"/>
        <v>1,92754296075523+2,88477190285082i</v>
      </c>
      <c r="DV152" s="223" t="str">
        <f t="shared" ca="1" si="150"/>
        <v>3,32009077948171-1,00713852723203i</v>
      </c>
      <c r="DW152" s="223" t="str">
        <f t="shared" ca="1" si="151"/>
        <v>-1,45362726885556E-12-3,46948566750673i</v>
      </c>
      <c r="DX152" s="223" t="str">
        <f t="shared" ca="1" si="152"/>
        <v>-3,32009077948153-1,00713852723264i</v>
      </c>
      <c r="DY152" s="223" t="str">
        <f t="shared" ca="1" si="153"/>
        <v>-1,92754296075577+2,88477190285046i</v>
      </c>
      <c r="DZ152" s="223" t="str">
        <f t="shared" ca="1" si="154"/>
        <v>2,2010184069679+2,68194868877521i</v>
      </c>
      <c r="EA152" s="223" t="str">
        <f t="shared" ca="1" si="155"/>
        <v>3,20538679655074-1,32771468378292i</v>
      </c>
      <c r="EB152" s="223" t="str">
        <f t="shared" ca="1" si="156"/>
        <v>-0,340069063543931-3,45277914571073i</v>
      </c>
      <c r="EC152" s="223" t="str">
        <f t="shared" ca="1" si="157"/>
        <v>-3,40282047326077-0,676863076103256i</v>
      </c>
      <c r="ED152" s="223" t="str">
        <f t="shared" ca="1" si="158"/>
        <v>-1,63550422212595+3,05981318652671i</v>
      </c>
      <c r="EE152" s="223" t="str">
        <f t="shared" ca="1" si="159"/>
        <v>2,45329684272253+2,45329684272455i</v>
      </c>
      <c r="EF152" s="223" t="str">
        <f t="shared" ca="1" si="160"/>
        <v>3,05981318652648-1,63550422212639i</v>
      </c>
      <c r="EG152" s="223" t="str">
        <f t="shared" ca="1" si="161"/>
        <v>-0,676863076103836-3,40282047326065i</v>
      </c>
      <c r="EH152" s="223" t="str">
        <f t="shared" ca="1" si="162"/>
        <v>-3,45277914571079-0,34006906354334i</v>
      </c>
      <c r="EI152" s="223" t="str">
        <f t="shared" ca="1" si="163"/>
        <v>-1,32771468378247+3,20538679655093i</v>
      </c>
      <c r="EJ152" s="223" t="str">
        <f t="shared" ca="1" si="164"/>
        <v>2,68194868877559+2,20101840696744i</v>
      </c>
      <c r="EK152" s="223" t="str">
        <f t="shared" ca="1" si="165"/>
        <v>2,88477190285019-1,92754296075618i</v>
      </c>
      <c r="EL152" s="223" t="str">
        <f t="shared" ca="1" si="166"/>
        <v>-1,00713852722991-3,32009077948236i</v>
      </c>
      <c r="EM152" s="223" t="str">
        <f t="shared" ca="1" si="167"/>
        <v>-3,46948566750673-8,60277366901376E-13i</v>
      </c>
      <c r="EN152" s="223"/>
      <c r="EO152" s="223"/>
      <c r="EP152" s="223"/>
    </row>
    <row r="153" spans="1:146" ht="15.75" thickBot="1">
      <c r="A153" s="257">
        <f t="shared" si="168"/>
        <v>1.0351562500000005E-3</v>
      </c>
      <c r="B153" s="256">
        <v>53</v>
      </c>
      <c r="C153" s="230">
        <f t="shared" si="169"/>
        <v>10600</v>
      </c>
      <c r="D153" s="229">
        <f t="shared" si="170"/>
        <v>66601.764256103619</v>
      </c>
      <c r="E153" s="229" t="str">
        <f t="shared" si="171"/>
        <v>66601.7642561036i</v>
      </c>
      <c r="F153" s="229" t="str">
        <f t="shared" si="177"/>
        <v>-2,94665412383217E-31+1,38259002990767E-29i</v>
      </c>
      <c r="G153" s="229" t="str">
        <f t="shared" si="178"/>
        <v>-1,64677364113536+1,1637200397653i</v>
      </c>
      <c r="H153" s="229" t="str">
        <f t="shared" si="179"/>
        <v>1,00000000012069E-13-4,69206789775611E-12i</v>
      </c>
      <c r="I153" s="229" t="str">
        <f t="shared" si="174"/>
        <v>-1,00000000012069E-13+4,69206789775611E-12i</v>
      </c>
      <c r="J153" s="255" t="str">
        <f ca="1">IMPRODUCT(1/N_FFT2,BP100)</f>
        <v>-0,0174733856390848-0,000977568813144598i</v>
      </c>
      <c r="K153" s="254" t="str">
        <f t="shared" ca="1" si="175"/>
        <v>6,33415781012267E-15-8,18885549409362E-14i</v>
      </c>
      <c r="N153" s="246">
        <f t="shared" ca="1" si="176"/>
        <v>4.5331212736042961</v>
      </c>
      <c r="O153" s="223">
        <f t="shared" ca="1" si="39"/>
        <v>-3.4668787263957035</v>
      </c>
      <c r="P153" s="223" t="str">
        <f t="shared" ca="1" si="40"/>
        <v>-0,924660784948074+3,34129473951555i</v>
      </c>
      <c r="Q153" s="223" t="str">
        <f t="shared" ca="1" si="41"/>
        <v>2,9736410710309+1,78233186702512i</v>
      </c>
      <c r="R153" s="223" t="str">
        <f t="shared" ca="1" si="42"/>
        <v>2,51087680453859-2,39055344553624i</v>
      </c>
      <c r="S153" s="223" t="str">
        <f t="shared" ca="1" si="43"/>
        <v>-1,63427531859439-3,05751406972532i</v>
      </c>
      <c r="T153" s="223" t="str">
        <f t="shared" ca="1" si="44"/>
        <v>-3,38264095792955+0,759597428426772i</v>
      </c>
      <c r="U153" s="223" t="str">
        <f t="shared" ca="1" si="45"/>
        <v>-0,170111676279448+3,4627027191384i</v>
      </c>
      <c r="V153" s="223" t="str">
        <f t="shared" ca="1" si="46"/>
        <v>3,29189904941122+1,08749655264768i</v>
      </c>
      <c r="W153" s="223" t="str">
        <f t="shared" ca="1" si="47"/>
        <v>1,92609462187433-2,8826043105362i</v>
      </c>
      <c r="X153" s="223" t="str">
        <f t="shared" ca="1" si="48"/>
        <v>-2,26447103389581-2,62515124139199i</v>
      </c>
      <c r="Y153" s="223" t="str">
        <f t="shared" ca="1" si="49"/>
        <v>-3,13402124921921+1,48228165777545i</v>
      </c>
      <c r="Z153" s="223" t="str">
        <f t="shared" ca="1" si="50"/>
        <v>0,592704135167648+3,41583809799151i</v>
      </c>
      <c r="AA153" s="223" t="str">
        <f t="shared" ca="1" si="51"/>
        <v>3,45018475773377+0,339813538630642i</v>
      </c>
      <c r="AB153" s="223" t="str">
        <f t="shared" ca="1" si="52"/>
        <v>1,24771244589859-3,23457288616053i</v>
      </c>
      <c r="AC153" s="223" t="str">
        <f t="shared" ca="1" si="53"/>
        <v>-2,78462310377099-2,06521724607362i</v>
      </c>
      <c r="AD153" s="223" t="str">
        <f t="shared" ca="1" si="54"/>
        <v>-2,73310145896864+2,13293331319069i</v>
      </c>
      <c r="AE153" s="223" t="str">
        <f t="shared" ca="1" si="55"/>
        <v>1,32671705061069+3,20297829701576i</v>
      </c>
      <c r="AF153" s="223" t="str">
        <f t="shared" ca="1" si="56"/>
        <v>3,44080618488338-0,424382965731879i</v>
      </c>
      <c r="AG153" s="223" t="str">
        <f t="shared" ca="1" si="57"/>
        <v>0,50869676040334-3,42935499904723i</v>
      </c>
      <c r="AH153" s="223" t="str">
        <f t="shared" ca="1" si="58"/>
        <v>-3,16945435351191-1,4049224905807i</v>
      </c>
      <c r="AI153" s="223" t="str">
        <f t="shared" ca="1" si="59"/>
        <v>-2,19936458103518+2,67993349604482i</v>
      </c>
      <c r="AJ153" s="223" t="str">
        <f t="shared" ca="1" si="60"/>
        <v>1,99625716931092+2,83446739573943i</v>
      </c>
      <c r="AK153" s="223" t="str">
        <f t="shared" ca="1" si="61"/>
        <v>3,26421908954717-1,16795626586399i</v>
      </c>
      <c r="AL153" s="223" t="str">
        <f t="shared" ca="1" si="62"/>
        <v>-0,255039420560115-3,45748506829682i</v>
      </c>
      <c r="AM153" s="223" t="str">
        <f t="shared" ca="1" si="63"/>
        <v>-3,40026362379203-0,676354487123294i</v>
      </c>
      <c r="AN153" s="223" t="str">
        <f t="shared" ca="1" si="64"/>
        <v>-1,55874795392601+3,09670032771441i</v>
      </c>
      <c r="AO153" s="223" t="str">
        <f t="shared" ca="1" si="65"/>
        <v>2,56878769379202+2,32821345407971i</v>
      </c>
      <c r="AP153" s="223" t="str">
        <f t="shared" ca="1" si="66"/>
        <v>2,92900485228386-1,85477186705878i</v>
      </c>
      <c r="AQ153" s="223" t="str">
        <f t="shared" ca="1" si="67"/>
        <v>-1,00638177217225-3,31759609237992i</v>
      </c>
      <c r="AR153" s="223" t="str">
        <f t="shared" ca="1" si="68"/>
        <v>-1,00638177217225-3,31759609237992i</v>
      </c>
      <c r="AS153" s="223" t="str">
        <f t="shared" ca="1" si="69"/>
        <v>-0,842382816642465+3,36298071563912i</v>
      </c>
      <c r="AT153" s="223" t="str">
        <f t="shared" ca="1" si="70"/>
        <v>3,01648607958838+1,70881825692045i</v>
      </c>
      <c r="AU153" s="223" t="str">
        <f t="shared" ca="1" si="71"/>
        <v>2,45145345698568-2,45145345698589i</v>
      </c>
      <c r="AV153" s="223" t="str">
        <f t="shared" ca="1" si="72"/>
        <v>-1,70881825692038-3,01648607958841i</v>
      </c>
      <c r="AW153" s="223" t="str">
        <f t="shared" ca="1" si="73"/>
        <v>-3,36298071563914+0,842382816642389i</v>
      </c>
      <c r="AX153" s="223" t="str">
        <f t="shared" ca="1" si="74"/>
        <v>-0,0850814630858076+3,46583456734078i</v>
      </c>
      <c r="AY153" s="223" t="str">
        <f t="shared" ca="1" si="75"/>
        <v>3,31759609238+1,006381772172i</v>
      </c>
      <c r="AZ153" s="223" t="str">
        <f t="shared" ca="1" si="76"/>
        <v>1,85477186705885-2,92900485228382i</v>
      </c>
      <c r="BA153" s="223" t="str">
        <f t="shared" ca="1" si="77"/>
        <v>-2,32821345407965-2,56878769379207i</v>
      </c>
      <c r="BB153" s="223" t="str">
        <f t="shared" ca="1" si="78"/>
        <v>-3,09670032771444+1,55874795392597i</v>
      </c>
      <c r="BC153" s="223" t="str">
        <f t="shared" ca="1" si="79"/>
        <v>0,676354487123232+3,40026362379204i</v>
      </c>
      <c r="BD153" s="223" t="str">
        <f t="shared" ca="1" si="80"/>
        <v>3,45748506829681+0,255039420560169i</v>
      </c>
      <c r="BE153" s="223" t="str">
        <f t="shared" ca="1" si="81"/>
        <v>1,16795626586405-3,26421908954715i</v>
      </c>
      <c r="BF153" s="223" t="str">
        <f t="shared" ca="1" si="82"/>
        <v>-2,83446739573938-1,99625716931098i</v>
      </c>
      <c r="BG153" s="223" t="str">
        <f t="shared" ca="1" si="83"/>
        <v>-2,67993349604487+2,19936458103513i</v>
      </c>
      <c r="BH153" s="223" t="str">
        <f t="shared" ca="1" si="84"/>
        <v>1,40492249058063+3,16945435351194i</v>
      </c>
      <c r="BI153" s="223" t="str">
        <f t="shared" ca="1" si="85"/>
        <v>3,42935499904724-0,508696760403274i</v>
      </c>
      <c r="BJ153" s="223" t="str">
        <f t="shared" ca="1" si="86"/>
        <v>0,424382965731955-3,44080618488337i</v>
      </c>
      <c r="BK153" s="223" t="str">
        <f t="shared" ca="1" si="87"/>
        <v>-3,20297829701573-1,32671705061076i</v>
      </c>
      <c r="BL153" s="223" t="str">
        <f t="shared" ca="1" si="88"/>
        <v>-2,13293331319047+2,73310145896881i</v>
      </c>
      <c r="BM153" s="223" t="str">
        <f t="shared" ca="1" si="89"/>
        <v>2,06521724607358+2,78462310377102i</v>
      </c>
      <c r="BN153" s="223" t="str">
        <f t="shared" ca="1" si="90"/>
        <v>3,23457288616056-1,2477124458985i</v>
      </c>
      <c r="BO153" s="223" t="str">
        <f t="shared" ca="1" si="91"/>
        <v>-0,339813538630569-3,45018475773377i</v>
      </c>
      <c r="BP153" s="223" t="str">
        <f t="shared" ca="1" si="92"/>
        <v>-3,41583809799156-0,592704135167371i</v>
      </c>
      <c r="BQ153" s="223" t="str">
        <f t="shared" ca="1" si="93"/>
        <v>-1,4822816577755+3,13402124921919i</v>
      </c>
      <c r="BR153" s="223" t="str">
        <f t="shared" ca="1" si="94"/>
        <v>2,62515124139194+2,26447103389588i</v>
      </c>
      <c r="BS153" s="223" t="str">
        <f t="shared" ca="1" si="95"/>
        <v>2,88260431053624-1,92609462187428i</v>
      </c>
      <c r="BT153" s="223" t="str">
        <f t="shared" ca="1" si="96"/>
        <v>-1,08749655264754-3,29189904941127i</v>
      </c>
      <c r="BU153" s="223" t="str">
        <f t="shared" ca="1" si="97"/>
        <v>-3,4627027191384+0,170111676279495i</v>
      </c>
      <c r="BV153" s="223" t="str">
        <f t="shared" ca="1" si="98"/>
        <v>-0,759597428426779+3,38264095792955i</v>
      </c>
      <c r="BW153" s="223" t="str">
        <f t="shared" ca="1" si="99"/>
        <v>3,05751406972528+1,63427531859448i</v>
      </c>
      <c r="BX153" s="223" t="str">
        <f t="shared" ca="1" si="100"/>
        <v>2,39055344553638-2,51087680453845i</v>
      </c>
      <c r="BY153" s="223" t="str">
        <f t="shared" ca="1" si="101"/>
        <v>-1,7823318670252-2,97364107103086i</v>
      </c>
      <c r="BZ153" s="223" t="str">
        <f t="shared" ca="1" si="102"/>
        <v>-3,34129473951555+0,924660784948074i</v>
      </c>
      <c r="CA153" s="223" t="str">
        <f t="shared" ca="1" si="103"/>
        <v>-5,43646151137777E-14+3,4668787263957i</v>
      </c>
      <c r="CB153" s="223" t="str">
        <f t="shared" ca="1" si="104"/>
        <v>3,34129473951551+0,924660784948227i</v>
      </c>
      <c r="CC153" s="223" t="str">
        <f t="shared" ca="1" si="105"/>
        <v>1,78233186702504-2,97364107103096i</v>
      </c>
      <c r="CD153" s="223" t="str">
        <f t="shared" ca="1" si="106"/>
        <v>-2,39055344553627-2,51087680453856i</v>
      </c>
      <c r="CE153" s="223" t="str">
        <f t="shared" ca="1" si="107"/>
        <v>-3,05751406972535+1,63427531859433i</v>
      </c>
      <c r="CF153" s="223" t="str">
        <f t="shared" ca="1" si="108"/>
        <v>0,759597428426623+3,38264095792958i</v>
      </c>
      <c r="CG153" s="223" t="str">
        <f t="shared" ca="1" si="109"/>
        <v>3,46270271913841+0,170111676279308i</v>
      </c>
      <c r="CH153" s="223" t="str">
        <f t="shared" ca="1" si="110"/>
        <v>1,08749655264764-3,29189904941124i</v>
      </c>
      <c r="CI153" s="223" t="str">
        <f t="shared" ca="1" si="111"/>
        <v>-2,88260431053615-1,92609462187441i</v>
      </c>
      <c r="CJ153" s="223" t="str">
        <f t="shared" ca="1" si="112"/>
        <v>-2,62515124139204+2,26447103389576i</v>
      </c>
      <c r="CK153" s="223" t="str">
        <f t="shared" ca="1" si="113"/>
        <v>1,48228165777571+3,13402124921909i</v>
      </c>
      <c r="CL153" s="223" t="str">
        <f t="shared" ca="1" si="114"/>
        <v>3,41583809799153-0,592704135167554i</v>
      </c>
      <c r="CM153" s="223" t="str">
        <f t="shared" ca="1" si="115"/>
        <v>0,339813538630726-3,45018475773376i</v>
      </c>
      <c r="CN153" s="223" t="str">
        <f t="shared" ca="1" si="116"/>
        <v>-3,23457288616075-1,247712445898i</v>
      </c>
      <c r="CO153" s="223" t="str">
        <f t="shared" ca="1" si="117"/>
        <v>-2,06521724607311+2,78462310377137i</v>
      </c>
      <c r="CP153" s="223" t="str">
        <f t="shared" ca="1" si="118"/>
        <v>2,13293331319089+2,73310145896848i</v>
      </c>
      <c r="CQ153" s="223" t="str">
        <f t="shared" ca="1" si="119"/>
        <v>3,20297829701566-1,32671705061093i</v>
      </c>
      <c r="CR153" s="223" t="str">
        <f t="shared" ca="1" si="120"/>
        <v>-0,424382965732166-3,44080618488334i</v>
      </c>
      <c r="CS153" s="223" t="str">
        <f t="shared" ca="1" si="121"/>
        <v>-3,42935499904728-0,508696760403042i</v>
      </c>
      <c r="CT153" s="223" t="str">
        <f t="shared" ca="1" si="122"/>
        <v>-1,40492249058046+3,16945435351202i</v>
      </c>
      <c r="CU153" s="223" t="str">
        <f t="shared" ca="1" si="123"/>
        <v>2,67993349604478+2,19936458103523i</v>
      </c>
      <c r="CV153" s="223" t="str">
        <f t="shared" ca="1" si="124"/>
        <v>2,83446739573946-1,99625716931087i</v>
      </c>
      <c r="CW153" s="223" t="str">
        <f t="shared" ca="1" si="125"/>
        <v>-1,1679562658639-3,2642190895472i</v>
      </c>
      <c r="CX153" s="223" t="str">
        <f t="shared" ca="1" si="126"/>
        <v>-3,45748506829682+0,255039420560037i</v>
      </c>
      <c r="CY153" s="223" t="str">
        <f t="shared" ca="1" si="127"/>
        <v>-0,6763544871237+3,40026362379194i</v>
      </c>
      <c r="CZ153" s="223" t="str">
        <f t="shared" ca="1" si="128"/>
        <v>3,09670032771421+1,55874795392642i</v>
      </c>
      <c r="DA153" s="223" t="str">
        <f t="shared" ca="1" si="129"/>
        <v>2,32821345408002-2,56878769379174i</v>
      </c>
      <c r="DB153" s="223" t="str">
        <f t="shared" ca="1" si="130"/>
        <v>-1,85477186705844-2,92900485228407i</v>
      </c>
      <c r="DC153" s="223" t="str">
        <f t="shared" ca="1" si="131"/>
        <v>-3,31759609238014+1,00638177217154i</v>
      </c>
      <c r="DD153" s="223" t="str">
        <f t="shared" ca="1" si="132"/>
        <v>0,0850814630849599+3,4658345673408i</v>
      </c>
      <c r="DE153" s="223" t="str">
        <f t="shared" ca="1" si="133"/>
        <v>3,36298071563893+0,84238281664321i</v>
      </c>
      <c r="DF153" s="223" t="str">
        <f t="shared" ca="1" si="134"/>
        <v>1,7088182569211-3,01648607958801i</v>
      </c>
      <c r="DG153" s="223" t="str">
        <f t="shared" ca="1" si="135"/>
        <v>-2,45145345698508-2,45145345698648i</v>
      </c>
      <c r="DH153" s="223" t="str">
        <f t="shared" ca="1" si="136"/>
        <v>-3,01648607958896+1,70881825691942i</v>
      </c>
      <c r="DI153" s="223" t="str">
        <f t="shared" ca="1" si="137"/>
        <v>0,842382816641331+3,3629807156394i</v>
      </c>
      <c r="DJ153" s="223" t="str">
        <f t="shared" ca="1" si="138"/>
        <v>3,46583456734076+0,0850814630868962i</v>
      </c>
      <c r="DK153" s="223" t="str">
        <f t="shared" ca="1" si="139"/>
        <v>1,00638177217335-3,31759609237959i</v>
      </c>
      <c r="DL153" s="223" t="str">
        <f t="shared" ca="1" si="140"/>
        <v>-2,92900485228301-1,85477186706012i</v>
      </c>
      <c r="DM153" s="223" t="str">
        <f t="shared" ca="1" si="141"/>
        <v>-2,56878769379307+2,32821345407855i</v>
      </c>
      <c r="DN153" s="223" t="str">
        <f t="shared" ca="1" si="142"/>
        <v>1,55874795392464+3,0967003277151i</v>
      </c>
      <c r="DO153" s="223" t="str">
        <f t="shared" ca="1" si="143"/>
        <v>3,40026362379232-0,6763544871218i</v>
      </c>
      <c r="DP153" s="223" t="str">
        <f t="shared" ca="1" si="144"/>
        <v>0,255039420561968-3,45748506829668i</v>
      </c>
      <c r="DQ153" s="223" t="str">
        <f t="shared" ca="1" si="145"/>
        <v>-3,26421908954771-1,16795626586247i</v>
      </c>
      <c r="DR153" s="223" t="str">
        <f t="shared" ca="1" si="146"/>
        <v>-1,99625716930959+2,83446739574036i</v>
      </c>
      <c r="DS153" s="223" t="str">
        <f t="shared" ca="1" si="147"/>
        <v>2,19936458103644+2,67993349604379i</v>
      </c>
      <c r="DT153" s="223" t="str">
        <f t="shared" ca="1" si="148"/>
        <v>3,16945435351143-1,4049224905818i</v>
      </c>
      <c r="DU153" s="223" t="str">
        <f t="shared" ca="1" si="149"/>
        <v>-0,508696760404536-3,42935499904706i</v>
      </c>
      <c r="DV153" s="223" t="str">
        <f t="shared" ca="1" si="150"/>
        <v>-3,44080618488353-0,424382965730665i</v>
      </c>
      <c r="DW153" s="223" t="str">
        <f t="shared" ca="1" si="151"/>
        <v>-1,32671705060953+3,20297829701624i</v>
      </c>
      <c r="DX153" s="223" t="str">
        <f t="shared" ca="1" si="152"/>
        <v>2,73310145896941+2,13293331318969i</v>
      </c>
      <c r="DY153" s="223" t="str">
        <f t="shared" ca="1" si="153"/>
        <v>2,78462310377044-2,06521724607437i</v>
      </c>
      <c r="DZ153" s="223" t="str">
        <f t="shared" ca="1" si="154"/>
        <v>-1,24771244589946-3,23457288616019i</v>
      </c>
      <c r="EA153" s="223" t="str">
        <f t="shared" ca="1" si="155"/>
        <v>-3,45018475773368+0,339813538631496i</v>
      </c>
      <c r="EB153" s="223" t="str">
        <f t="shared" ca="1" si="156"/>
        <v>-0,592704135166792+3,41583809799166i</v>
      </c>
      <c r="EC153" s="223" t="str">
        <f t="shared" ca="1" si="157"/>
        <v>3,13402124921944+1,48228165777497i</v>
      </c>
      <c r="ED153" s="223" t="str">
        <f t="shared" ca="1" si="158"/>
        <v>2,2644710338954-2,62515124139235i</v>
      </c>
      <c r="EE153" s="223" t="str">
        <f t="shared" ca="1" si="159"/>
        <v>-1,92609462187481-2,88260431053588i</v>
      </c>
      <c r="EF153" s="223" t="str">
        <f t="shared" ca="1" si="160"/>
        <v>-3,29189904941107+1,08749655264814i</v>
      </c>
      <c r="EG153" s="223" t="str">
        <f t="shared" ca="1" si="161"/>
        <v>0,170111676279834+3,46270271913839i</v>
      </c>
      <c r="EH153" s="223" t="str">
        <f t="shared" ca="1" si="162"/>
        <v>3,3826409579296+0,759597428426543i</v>
      </c>
      <c r="EI153" s="223" t="str">
        <f t="shared" ca="1" si="163"/>
        <v>1,63427531859426-3,05751406972539i</v>
      </c>
      <c r="EJ153" s="223" t="str">
        <f t="shared" ca="1" si="164"/>
        <v>-2,51087680453865-2,39055344553617i</v>
      </c>
      <c r="EK153" s="223" t="str">
        <f t="shared" ca="1" si="165"/>
        <v>-2,97364107103089+1,78233186702515i</v>
      </c>
      <c r="EL153" s="223" t="str">
        <f t="shared" ca="1" si="166"/>
        <v>0,924660784948022+3,34129473951557i</v>
      </c>
      <c r="EM153" s="223" t="str">
        <f t="shared" ca="1" si="167"/>
        <v>3,4668787263957+1,08729230227555E-13i</v>
      </c>
      <c r="EN153" s="223"/>
      <c r="EO153" s="223"/>
      <c r="EP153" s="223"/>
    </row>
    <row r="154" spans="1:146" ht="15.75" thickBot="1">
      <c r="A154" s="257">
        <f t="shared" si="168"/>
        <v>1.0546875000000005E-3</v>
      </c>
      <c r="B154" s="256">
        <v>54</v>
      </c>
      <c r="C154" s="230">
        <f t="shared" si="169"/>
        <v>10800</v>
      </c>
      <c r="D154" s="229">
        <f t="shared" si="170"/>
        <v>67858.401317539538</v>
      </c>
      <c r="E154" s="229" t="str">
        <f t="shared" si="171"/>
        <v>67858.4013175395i</v>
      </c>
      <c r="F154" s="229" t="str">
        <f t="shared" si="177"/>
        <v>-2,83852929136431E-31+1,30719311006049E-29i</v>
      </c>
      <c r="G154" s="229" t="str">
        <f t="shared" si="178"/>
        <v>-1,62614317870623+1,1708230886986i</v>
      </c>
      <c r="H154" s="229" t="str">
        <f t="shared" si="179"/>
        <v>1,00000000011626E-13-4,60517775150136E-12i</v>
      </c>
      <c r="I154" s="229" t="str">
        <f t="shared" si="174"/>
        <v>-1,00000000011626E-13+4,60517775150136E-12i</v>
      </c>
      <c r="J154" s="255" t="str">
        <f ca="1">IMPRODUCT(1/N_FFT2,BQ100)</f>
        <v>0,0116771111478642+0,0000318117646680473i</v>
      </c>
      <c r="K154" s="254" t="str">
        <f t="shared" ca="1" si="175"/>
        <v>-1,31420994580747E-15+5,37719912834855E-14i</v>
      </c>
      <c r="N154" s="246">
        <f t="shared" ca="1" si="176"/>
        <v>4.5362563685470114</v>
      </c>
      <c r="O154" s="223">
        <f t="shared" ca="1" si="39"/>
        <v>-3.463743631452989</v>
      </c>
      <c r="P154" s="223" t="str">
        <f t="shared" ca="1" si="40"/>
        <v>-0,841621050709246+3,35993957556296i</v>
      </c>
      <c r="Q154" s="223" t="str">
        <f t="shared" ca="1" si="41"/>
        <v>3,05474916282959+1,63279744506876i</v>
      </c>
      <c r="R154" s="223" t="str">
        <f t="shared" ca="1" si="42"/>
        <v>2,32610805299659-2,56646474166616i</v>
      </c>
      <c r="S154" s="223" t="str">
        <f t="shared" ca="1" si="43"/>
        <v>-1,92435285644651-2,87999757435962i</v>
      </c>
      <c r="T154" s="223" t="str">
        <f t="shared" ca="1" si="44"/>
        <v>-3,26126725951005+1,16690008418843i</v>
      </c>
      <c r="U154" s="223" t="str">
        <f t="shared" ca="1" si="45"/>
        <v>0,339506245589735+3,44706475913011i</v>
      </c>
      <c r="V154" s="223" t="str">
        <f t="shared" ca="1" si="46"/>
        <v>3,4262538367734+0,508236746434829i</v>
      </c>
      <c r="W154" s="223" t="str">
        <f t="shared" ca="1" si="47"/>
        <v>1,325517301717-3,2000818469658i</v>
      </c>
      <c r="X154" s="223" t="str">
        <f t="shared" ca="1" si="48"/>
        <v>-2,78210497190106-2,06334967219677i</v>
      </c>
      <c r="Y154" s="223" t="str">
        <f t="shared" ca="1" si="49"/>
        <v>-2,67751003488185+2,19737569785827i</v>
      </c>
      <c r="Z154" s="223" t="str">
        <f t="shared" ca="1" si="50"/>
        <v>1,48094123196432+3,13118715695807i</v>
      </c>
      <c r="AA154" s="223" t="str">
        <f t="shared" ca="1" si="51"/>
        <v>3,39718876881954-0,675742860441383i</v>
      </c>
      <c r="AB154" s="223" t="str">
        <f t="shared" ca="1" si="52"/>
        <v>0,169957844461879-3,45957140055484i</v>
      </c>
      <c r="AC154" s="223" t="str">
        <f t="shared" ca="1" si="53"/>
        <v>-3,31459599357291-1,00547170214859i</v>
      </c>
      <c r="AD154" s="223" t="str">
        <f t="shared" ca="1" si="54"/>
        <v>-1,78072010611181+2,97095201040345i</v>
      </c>
      <c r="AE154" s="223" t="str">
        <f t="shared" ca="1" si="55"/>
        <v>2,44923661009211+2,44923661009214i</v>
      </c>
      <c r="AF154" s="223" t="str">
        <f t="shared" ca="1" si="56"/>
        <v>2,97095201040346-1,78072010611178i</v>
      </c>
      <c r="AG154" s="223" t="str">
        <f t="shared" ca="1" si="57"/>
        <v>-1,00547170214855-3,31459599357292i</v>
      </c>
      <c r="AH154" s="223" t="str">
        <f t="shared" ca="1" si="58"/>
        <v>-3,45957140055485+0,169957844461855i</v>
      </c>
      <c r="AI154" s="223" t="str">
        <f t="shared" ca="1" si="59"/>
        <v>-0,67574286044141+3,39718876881954i</v>
      </c>
      <c r="AJ154" s="223" t="str">
        <f t="shared" ca="1" si="60"/>
        <v>3,13118715695806+1,48094123196434i</v>
      </c>
      <c r="AK154" s="223" t="str">
        <f t="shared" ca="1" si="61"/>
        <v>2,19737569785829-2,67751003488184i</v>
      </c>
      <c r="AL154" s="223" t="str">
        <f t="shared" ca="1" si="62"/>
        <v>-2,06334967219674-2,78210497190109i</v>
      </c>
      <c r="AM154" s="223" t="str">
        <f t="shared" ca="1" si="63"/>
        <v>-3,20008184696568+1,32551730171729i</v>
      </c>
      <c r="AN154" s="223" t="str">
        <f t="shared" ca="1" si="64"/>
        <v>0,508236746435012+3,42625383677338i</v>
      </c>
      <c r="AO154" s="223" t="str">
        <f t="shared" ca="1" si="65"/>
        <v>3,44706475913009+0,3395062455899i</v>
      </c>
      <c r="AP154" s="223" t="str">
        <f t="shared" ca="1" si="66"/>
        <v>1,16690008418856-3,26126725951i</v>
      </c>
      <c r="AQ154" s="223" t="str">
        <f t="shared" ca="1" si="67"/>
        <v>-2,87999757435956-1,9243528564466i</v>
      </c>
      <c r="AR154" s="223" t="str">
        <f t="shared" ca="1" si="68"/>
        <v>-2,87999757435956-1,9243528564466i</v>
      </c>
      <c r="AS154" s="223" t="str">
        <f t="shared" ca="1" si="69"/>
        <v>1,63279744506871+3,05474916282961i</v>
      </c>
      <c r="AT154" s="223" t="str">
        <f t="shared" ca="1" si="70"/>
        <v>3,35993957556298-0,84162105070918i</v>
      </c>
      <c r="AU154" s="223" t="str">
        <f t="shared" ca="1" si="71"/>
        <v>3,64930836619731E-14-3,46374363145299i</v>
      </c>
      <c r="AV154" s="223" t="str">
        <f t="shared" ca="1" si="72"/>
        <v>-3,35993957556296-0,841621050709253i</v>
      </c>
      <c r="AW154" s="223" t="str">
        <f t="shared" ca="1" si="73"/>
        <v>-1,63279744506875+3,05474916282959i</v>
      </c>
      <c r="AX154" s="223" t="str">
        <f t="shared" ca="1" si="74"/>
        <v>2,56646474166619+2,32610805299656i</v>
      </c>
      <c r="AY154" s="223" t="str">
        <f t="shared" ca="1" si="75"/>
        <v>2,8799975743596-1,92435285644654i</v>
      </c>
      <c r="AZ154" s="223" t="str">
        <f t="shared" ca="1" si="76"/>
        <v>-1,16690008418849-3,26126725951003i</v>
      </c>
      <c r="BA154" s="223" t="str">
        <f t="shared" ca="1" si="77"/>
        <v>-3,4470647591301+0,339506245589852i</v>
      </c>
      <c r="BB154" s="223" t="str">
        <f t="shared" ca="1" si="78"/>
        <v>-0,508236746434718+3,42625383677342i</v>
      </c>
      <c r="BC154" s="223" t="str">
        <f t="shared" ca="1" si="79"/>
        <v>3,20008184696578+1,32551730171703i</v>
      </c>
      <c r="BD154" s="223" t="str">
        <f t="shared" ca="1" si="80"/>
        <v>2,0633496721968-2,78210497190104i</v>
      </c>
      <c r="BE154" s="223" t="str">
        <f t="shared" ca="1" si="81"/>
        <v>-2,19737569785823-2,67751003488188i</v>
      </c>
      <c r="BF154" s="223" t="str">
        <f t="shared" ca="1" si="82"/>
        <v>-3,13118715695808+1,4809412319643i</v>
      </c>
      <c r="BG154" s="223" t="str">
        <f t="shared" ca="1" si="83"/>
        <v>0,675742860441352+3,39718876881955i</v>
      </c>
      <c r="BH154" s="223" t="str">
        <f t="shared" ca="1" si="84"/>
        <v>3,45957140055484+0,169957844461915i</v>
      </c>
      <c r="BI154" s="223" t="str">
        <f t="shared" ca="1" si="85"/>
        <v>1,00547170214862-3,3145959935729i</v>
      </c>
      <c r="BJ154" s="223" t="str">
        <f t="shared" ca="1" si="86"/>
        <v>-2,97095201040344-1,78072010611183i</v>
      </c>
      <c r="BK154" s="223" t="str">
        <f t="shared" ca="1" si="87"/>
        <v>-2,44923661009216+2,4492366100921i</v>
      </c>
      <c r="BL154" s="223" t="str">
        <f t="shared" ca="1" si="88"/>
        <v>1,78072010611175+2,97095201040348i</v>
      </c>
      <c r="BM154" s="223" t="str">
        <f t="shared" ca="1" si="89"/>
        <v>3,31459599357292-1,00547170214854i</v>
      </c>
      <c r="BN154" s="223" t="str">
        <f t="shared" ca="1" si="90"/>
        <v>-0,169957844461806-3,45957140055485i</v>
      </c>
      <c r="BO154" s="223" t="str">
        <f t="shared" ca="1" si="91"/>
        <v>-3,39718876881953-0,675742860441435i</v>
      </c>
      <c r="BP154" s="223" t="str">
        <f t="shared" ca="1" si="92"/>
        <v>-1,48094123196435+3,13118715695805i</v>
      </c>
      <c r="BQ154" s="223" t="str">
        <f t="shared" ca="1" si="93"/>
        <v>2,67751003488181+2,19737569785832i</v>
      </c>
      <c r="BR154" s="223" t="str">
        <f t="shared" ca="1" si="94"/>
        <v>2,78210497190109-2,06334967219673i</v>
      </c>
      <c r="BS154" s="223" t="str">
        <f t="shared" ca="1" si="95"/>
        <v>-1,32551730171724-3,20008184696569i</v>
      </c>
      <c r="BT154" s="223" t="str">
        <f t="shared" ca="1" si="96"/>
        <v>-3,42625383677338+0,508236746434974i</v>
      </c>
      <c r="BU154" s="223" t="str">
        <f t="shared" ca="1" si="97"/>
        <v>-0,339506245589912+3,44706475913009i</v>
      </c>
      <c r="BV154" s="223" t="str">
        <f t="shared" ca="1" si="98"/>
        <v>3,26126725950999+1,1669000841886i</v>
      </c>
      <c r="BW154" s="223" t="str">
        <f t="shared" ca="1" si="99"/>
        <v>1,92435285644661-2,87999757435955i</v>
      </c>
      <c r="BX154" s="223" t="str">
        <f t="shared" ca="1" si="100"/>
        <v>-2,32610805299648-2,56646474166626i</v>
      </c>
      <c r="BY154" s="223" t="str">
        <f t="shared" ca="1" si="101"/>
        <v>-3,05474916282963+1,63279744506868i</v>
      </c>
      <c r="BZ154" s="223" t="str">
        <f t="shared" ca="1" si="102"/>
        <v>0,84162105070917+3,35993957556298i</v>
      </c>
      <c r="CA154" s="223" t="str">
        <f t="shared" ca="1" si="103"/>
        <v>3,46374363145299+7,29861673239462E-14i</v>
      </c>
      <c r="CB154" s="223" t="str">
        <f t="shared" ca="1" si="104"/>
        <v>0,841621050709263-3,35993957556296i</v>
      </c>
      <c r="CC154" s="223" t="str">
        <f t="shared" ca="1" si="105"/>
        <v>-3,05474916282956-1,63279744506881i</v>
      </c>
      <c r="CD154" s="223" t="str">
        <f t="shared" ca="1" si="106"/>
        <v>-2,32610805299659+2,56646474166616i</v>
      </c>
      <c r="CE154" s="223" t="str">
        <f t="shared" ca="1" si="107"/>
        <v>1,92435285644653+2,87999757435961i</v>
      </c>
      <c r="CF154" s="223" t="str">
        <f t="shared" ca="1" si="108"/>
        <v>3,26126725951004-1,16690008418846i</v>
      </c>
      <c r="CG154" s="223" t="str">
        <f t="shared" ca="1" si="109"/>
        <v>-0,339506245589816-3,4470647591301i</v>
      </c>
      <c r="CH154" s="223" t="str">
        <f t="shared" ca="1" si="110"/>
        <v>-3,42625383677342-0,508236746434728i</v>
      </c>
      <c r="CI154" s="223" t="str">
        <f t="shared" ca="1" si="111"/>
        <v>-1,32551730171706+3,20008184696577i</v>
      </c>
      <c r="CJ154" s="223" t="str">
        <f t="shared" ca="1" si="112"/>
        <v>2,78210497190124+2,06334967219653i</v>
      </c>
      <c r="CK154" s="223" t="str">
        <f t="shared" ca="1" si="113"/>
        <v>2,67751003488169-2,19737569785847i</v>
      </c>
      <c r="CL154" s="223" t="str">
        <f t="shared" ca="1" si="114"/>
        <v>-1,48094123196427-3,13118715695809i</v>
      </c>
      <c r="CM154" s="223" t="str">
        <f t="shared" ca="1" si="115"/>
        <v>-3,39718876881935+0,675742860442356i</v>
      </c>
      <c r="CN154" s="223" t="str">
        <f t="shared" ca="1" si="116"/>
        <v>-0,169957844461608+3,45957140055486i</v>
      </c>
      <c r="CO154" s="223" t="str">
        <f t="shared" ca="1" si="117"/>
        <v>3,31459599357279+1,00547170214897i</v>
      </c>
      <c r="CP154" s="223" t="str">
        <f t="shared" ca="1" si="118"/>
        <v>1,78072010611276-2,97095201040287i</v>
      </c>
      <c r="CQ154" s="223" t="str">
        <f t="shared" ca="1" si="119"/>
        <v>-2,44923661009329-2,44923661009096i</v>
      </c>
      <c r="CR154" s="223" t="str">
        <f t="shared" ca="1" si="120"/>
        <v>-2,97095201040295+1,78072010611263i</v>
      </c>
      <c r="CS154" s="223" t="str">
        <f t="shared" ca="1" si="121"/>
        <v>1,00547170214881+3,31459599357284i</v>
      </c>
      <c r="CT154" s="223" t="str">
        <f t="shared" ca="1" si="122"/>
        <v>3,45957140055486-0,16995784446145i</v>
      </c>
      <c r="CU154" s="223" t="str">
        <f t="shared" ca="1" si="123"/>
        <v>0,675742860442508-3,39718876881932i</v>
      </c>
      <c r="CV154" s="223" t="str">
        <f t="shared" ca="1" si="124"/>
        <v>-3,13118715695729-1,48094123196596i</v>
      </c>
      <c r="CW154" s="223" t="str">
        <f t="shared" ca="1" si="125"/>
        <v>-2,19737569785753+2,67751003488246i</v>
      </c>
      <c r="CX154" s="223" t="str">
        <f t="shared" ca="1" si="126"/>
        <v>2,06334967219696+2,78210497190092i</v>
      </c>
      <c r="CY154" s="223" t="str">
        <f t="shared" ca="1" si="127"/>
        <v>3,20008184696583-1,32551730171692i</v>
      </c>
      <c r="CZ154" s="223" t="str">
        <f t="shared" ca="1" si="128"/>
        <v>-0,508236746433893-3,42625383677354i</v>
      </c>
      <c r="DA154" s="223" t="str">
        <f t="shared" ca="1" si="129"/>
        <v>-3,44706475912995-0,339506245591344i</v>
      </c>
      <c r="DB154" s="223" t="str">
        <f t="shared" ca="1" si="130"/>
        <v>-1,16690008418731+3,26126725951045i</v>
      </c>
      <c r="DC154" s="223" t="str">
        <f t="shared" ca="1" si="131"/>
        <v>2,8799975743599+1,92435285644609i</v>
      </c>
      <c r="DD154" s="223" t="str">
        <f t="shared" ca="1" si="132"/>
        <v>2,56646474166627-2,32610805299647i</v>
      </c>
      <c r="DE154" s="223" t="str">
        <f t="shared" ca="1" si="133"/>
        <v>-1,63279744506806-3,05474916282996i</v>
      </c>
      <c r="DF154" s="223" t="str">
        <f t="shared" ca="1" si="134"/>
        <v>-3,35993957556333+0,841621050707774i</v>
      </c>
      <c r="DG154" s="223" t="str">
        <f t="shared" ca="1" si="135"/>
        <v>1,29336933825669E-12+3,46374363145299i</v>
      </c>
      <c r="DH154" s="223" t="str">
        <f t="shared" ca="1" si="136"/>
        <v>3,35993957556312+0,841621050708609i</v>
      </c>
      <c r="DI154" s="223" t="str">
        <f t="shared" ca="1" si="137"/>
        <v>1,63279744506882-3,05474916282956i</v>
      </c>
      <c r="DJ154" s="223" t="str">
        <f t="shared" ca="1" si="138"/>
        <v>-2,56646474166566-2,32610805299714i</v>
      </c>
      <c r="DK154" s="223" t="str">
        <f t="shared" ca="1" si="139"/>
        <v>-2,87999757436038+1,92435285644537i</v>
      </c>
      <c r="DL154" s="223" t="str">
        <f t="shared" ca="1" si="140"/>
        <v>1,16690008418975+3,26126725950958i</v>
      </c>
      <c r="DM154" s="223" t="str">
        <f t="shared" ca="1" si="141"/>
        <v>3,44706475913004-0,33950624559044i</v>
      </c>
      <c r="DN154" s="223" t="str">
        <f t="shared" ca="1" si="142"/>
        <v>0,508236746434742-3,42625383677342i</v>
      </c>
      <c r="DO154" s="223" t="str">
        <f t="shared" ca="1" si="143"/>
        <v>-3,2000818469655-1,32551730171771i</v>
      </c>
      <c r="DP154" s="223" t="str">
        <f t="shared" ca="1" si="144"/>
        <v>-2,06334967219769+2,78210497190038i</v>
      </c>
      <c r="DQ154" s="223" t="str">
        <f t="shared" ca="1" si="145"/>
        <v>2,19737569785957+2,67751003488079i</v>
      </c>
      <c r="DR154" s="223" t="str">
        <f t="shared" ca="1" si="146"/>
        <v>3,13118715695765-1,48094123196519i</v>
      </c>
      <c r="DS154" s="223" t="str">
        <f t="shared" ca="1" si="147"/>
        <v>-0,675742860441618-3,39718876881949i</v>
      </c>
      <c r="DT154" s="223" t="str">
        <f t="shared" ca="1" si="148"/>
        <v>-3,45957140055482-0,169957844462357i</v>
      </c>
      <c r="DU154" s="223" t="str">
        <f t="shared" ca="1" si="149"/>
        <v>-1,00547170214963+3,31459599357259i</v>
      </c>
      <c r="DV154" s="223" t="str">
        <f t="shared" ca="1" si="150"/>
        <v>2,97095201040428+1,78072010611041i</v>
      </c>
      <c r="DW154" s="223" t="str">
        <f t="shared" ca="1" si="151"/>
        <v>2,44923661009149-2,44923661009276i</v>
      </c>
      <c r="DX154" s="223" t="str">
        <f t="shared" ca="1" si="152"/>
        <v>-1,78072010611203-2,97095201040331i</v>
      </c>
      <c r="DY154" s="223" t="str">
        <f t="shared" ca="1" si="153"/>
        <v>-3,31459599357304+1,00547170214814i</v>
      </c>
      <c r="DZ154" s="223" t="str">
        <f t="shared" ca="1" si="154"/>
        <v>0,169957844460701+3,4595714005549i</v>
      </c>
      <c r="EA154" s="223" t="str">
        <f t="shared" ca="1" si="155"/>
        <v>3,39718876881917+0,675742860443246i</v>
      </c>
      <c r="EB154" s="223" t="str">
        <f t="shared" ca="1" si="156"/>
        <v>1,48094123196348-3,13118715695846i</v>
      </c>
      <c r="EC154" s="223" t="str">
        <f t="shared" ca="1" si="157"/>
        <v>-2,67751003488199-2,19737569785811i</v>
      </c>
      <c r="ED154" s="223" t="str">
        <f t="shared" ca="1" si="158"/>
        <v>-2,78210497190137+2,06334967219636i</v>
      </c>
      <c r="EE154" s="223" t="str">
        <f t="shared" ca="1" si="159"/>
        <v>1,32551730171627+3,2000818469661i</v>
      </c>
      <c r="EF154" s="223" t="str">
        <f t="shared" ca="1" si="160"/>
        <v>3,42625383677365-0,508236746433197i</v>
      </c>
      <c r="EG154" s="223" t="str">
        <f t="shared" ca="1" si="161"/>
        <v>0,339506245588662-3,44706475913021i</v>
      </c>
      <c r="EH154" s="223" t="str">
        <f t="shared" ca="1" si="162"/>
        <v>-3,26126725951021-1,16690008418797i</v>
      </c>
      <c r="EI154" s="223" t="str">
        <f t="shared" ca="1" si="163"/>
        <v>-1,92435285644667+2,87999757435951i</v>
      </c>
      <c r="EJ154" s="223" t="str">
        <f t="shared" ca="1" si="164"/>
        <v>2,32610805299592+2,56646474166677i</v>
      </c>
      <c r="EK154" s="223" t="str">
        <f t="shared" ca="1" si="165"/>
        <v>3,05474916283029-1,63279744506744i</v>
      </c>
      <c r="EL154" s="223" t="str">
        <f t="shared" ca="1" si="166"/>
        <v>-0,841621050710438-3,35993957556266i</v>
      </c>
      <c r="EM154" s="223" t="str">
        <f t="shared" ca="1" si="167"/>
        <v>-3,46374363145299+5,43146270594091E-13i</v>
      </c>
      <c r="EN154" s="223"/>
      <c r="EO154" s="223"/>
      <c r="EP154" s="223"/>
    </row>
    <row r="155" spans="1:146" ht="15.75" thickBot="1">
      <c r="A155" s="257">
        <f t="shared" si="168"/>
        <v>1.0742187500000005E-3</v>
      </c>
      <c r="B155" s="256">
        <v>55</v>
      </c>
      <c r="C155" s="230">
        <f t="shared" si="169"/>
        <v>11000</v>
      </c>
      <c r="D155" s="229">
        <f t="shared" si="170"/>
        <v>69115.038378975441</v>
      </c>
      <c r="E155" s="229" t="str">
        <f t="shared" si="171"/>
        <v>69115.0383789754i</v>
      </c>
      <c r="F155" s="229" t="str">
        <f t="shared" si="177"/>
        <v>-2,73624839487113E-31+1,23718020064652E-29i</v>
      </c>
      <c r="G155" s="229" t="str">
        <f t="shared" si="178"/>
        <v>-1,60565189471953+1,17747805615822i</v>
      </c>
      <c r="H155" s="229" t="str">
        <f t="shared" si="179"/>
        <v>1,00000000011207E-13-4,5214472469286E-12i</v>
      </c>
      <c r="I155" s="229" t="str">
        <f t="shared" si="174"/>
        <v>-1,00000000011207E-13+4,5214472469286E-12i</v>
      </c>
      <c r="J155" s="255" t="str">
        <f ca="1">IMPRODUCT(1/N_FFT2,BR100)</f>
        <v>0,043102964424482+0,000977601444449351i</v>
      </c>
      <c r="K155" s="254" t="str">
        <f t="shared" ca="1" si="175"/>
        <v>-8,7304698025302E-15+1,9479001968708E-13i</v>
      </c>
      <c r="N155" s="246">
        <f t="shared" ca="1" si="176"/>
        <v>4.5400952073421816</v>
      </c>
      <c r="O155" s="223">
        <f t="shared" ca="1" si="39"/>
        <v>-3.4599047926578184</v>
      </c>
      <c r="P155" s="223" t="str">
        <f t="shared" ca="1" si="40"/>
        <v>-0,75806943089604+3,37583647592675i</v>
      </c>
      <c r="Q155" s="223" t="str">
        <f t="shared" ca="1" si="41"/>
        <v>3,12771688778916+1,47929991688469i</v>
      </c>
      <c r="R155" s="223" t="str">
        <f t="shared" ca="1" si="42"/>
        <v>2,12864272884441-2,72760358321996i</v>
      </c>
      <c r="S155" s="223" t="str">
        <f t="shared" ca="1" si="43"/>
        <v>-2,19494036430774-2,67454257236432i</v>
      </c>
      <c r="T155" s="223" t="str">
        <f t="shared" ca="1" si="44"/>
        <v>-3,0904710406248+1,55561239430522i</v>
      </c>
      <c r="U155" s="223" t="str">
        <f t="shared" ca="1" si="45"/>
        <v>0,840688288968141+3,35621578195568i</v>
      </c>
      <c r="V155" s="223" t="str">
        <f t="shared" ca="1" si="46"/>
        <v>3,45886273402136-0,0849103141841364i</v>
      </c>
      <c r="W155" s="223" t="str">
        <f t="shared" ca="1" si="47"/>
        <v>0,674993940144807-3,39342369223537i</v>
      </c>
      <c r="X155" s="223" t="str">
        <f t="shared" ca="1" si="48"/>
        <v>-3,16307871525321-1,40209636450875i</v>
      </c>
      <c r="Y155" s="223" t="str">
        <f t="shared" ca="1" si="49"/>
        <v>-2,06106287859642+2,77902158766865i</v>
      </c>
      <c r="Z155" s="223" t="str">
        <f t="shared" ca="1" si="50"/>
        <v>2,25991584976968+2,6198705170707i</v>
      </c>
      <c r="AA155" s="223" t="str">
        <f t="shared" ca="1" si="51"/>
        <v>3,05136360926567-1,63098782898762i</v>
      </c>
      <c r="AB155" s="223" t="str">
        <f t="shared" ca="1" si="52"/>
        <v>-0,922800747850268-3,33457342909457i</v>
      </c>
      <c r="AC155" s="223" t="str">
        <f t="shared" ca="1" si="53"/>
        <v>-3,45573718580913+0,16976948157001i</v>
      </c>
      <c r="AD155" s="223" t="str">
        <f t="shared" ca="1" si="54"/>
        <v>-0,591511858283477+3,40896683700011i</v>
      </c>
      <c r="AE155" s="223" t="str">
        <f t="shared" ca="1" si="55"/>
        <v>3,19653522237423+1,32404824171081i</v>
      </c>
      <c r="AF155" s="223" t="str">
        <f t="shared" ca="1" si="56"/>
        <v>1,99224152113821-2,82876561342743i</v>
      </c>
      <c r="AG155" s="223" t="str">
        <f t="shared" ca="1" si="57"/>
        <v>-2,32353004642758-2,56362034974073i</v>
      </c>
      <c r="AH155" s="223" t="str">
        <f t="shared" ca="1" si="58"/>
        <v>-3,01041815056629+1,70538081758814i</v>
      </c>
      <c r="AI155" s="223" t="str">
        <f t="shared" ca="1" si="59"/>
        <v>1,00435734606789+3,31092245388744i</v>
      </c>
      <c r="AJ155" s="223" t="str">
        <f t="shared" ca="1" si="60"/>
        <v>3,45053003073452-0,254526386168097i</v>
      </c>
      <c r="AK155" s="223" t="str">
        <f t="shared" ca="1" si="61"/>
        <v>0,507673471797111-3,42245654761167i</v>
      </c>
      <c r="AL155" s="223" t="str">
        <f t="shared" ca="1" si="62"/>
        <v>-3,22806625620357-1,2452025617611i</v>
      </c>
      <c r="AM155" s="223" t="str">
        <f t="shared" ca="1" si="63"/>
        <v>-1,92222011188266+2,87680569655484i</v>
      </c>
      <c r="AN155" s="223" t="str">
        <f t="shared" ca="1" si="64"/>
        <v>2,38574463546765+2,50582595337224i</v>
      </c>
      <c r="AO155" s="223" t="str">
        <f t="shared" ca="1" si="65"/>
        <v>2,96765932853961-1,77874654855276i</v>
      </c>
      <c r="AP155" s="223" t="str">
        <f t="shared" ca="1" si="66"/>
        <v>-1,08530895697526-3,28527710279754i</v>
      </c>
      <c r="AQ155" s="223" t="str">
        <f t="shared" ca="1" si="67"/>
        <v>-3,443244405393+0,339129973588867i</v>
      </c>
      <c r="AR155" s="223" t="str">
        <f t="shared" ca="1" si="68"/>
        <v>-3,443244405393+0,339129973588867i</v>
      </c>
      <c r="AS155" s="223" t="str">
        <f t="shared" ca="1" si="69"/>
        <v>3,25765282362523+1,16560681834962i</v>
      </c>
      <c r="AT155" s="223" t="str">
        <f t="shared" ca="1" si="70"/>
        <v>1,85104082910787-2,92311289950152i</v>
      </c>
      <c r="AU155" s="223" t="str">
        <f t="shared" ca="1" si="71"/>
        <v>-2,44652214114828-2,44652214114807i</v>
      </c>
      <c r="AV155" s="223" t="str">
        <f t="shared" ca="1" si="72"/>
        <v>-2,92311289950154+1,85104082910783i</v>
      </c>
      <c r="AW155" s="223" t="str">
        <f t="shared" ca="1" si="73"/>
        <v>1,16560681834958+3,25765282362524i</v>
      </c>
      <c r="AX155" s="223" t="str">
        <f t="shared" ca="1" si="74"/>
        <v>3,4338846983729-0,423529281794077i</v>
      </c>
      <c r="AY155" s="223" t="str">
        <f t="shared" ca="1" si="75"/>
        <v>0,339129973588909-3,44324440539299i</v>
      </c>
      <c r="AZ155" s="223" t="str">
        <f t="shared" ca="1" si="76"/>
        <v>-3,28527710279753-1,0853089569753i</v>
      </c>
      <c r="BA155" s="223" t="str">
        <f t="shared" ca="1" si="77"/>
        <v>-1,77874654855279+2,96765932853959i</v>
      </c>
      <c r="BB155" s="223" t="str">
        <f t="shared" ca="1" si="78"/>
        <v>2,50582595337221+2,38574463546768i</v>
      </c>
      <c r="BC155" s="223" t="str">
        <f t="shared" ca="1" si="79"/>
        <v>2,87680569655486-1,92222011188262i</v>
      </c>
      <c r="BD155" s="223" t="str">
        <f t="shared" ca="1" si="80"/>
        <v>-1,24520256176105-3,22806625620359i</v>
      </c>
      <c r="BE155" s="223" t="str">
        <f t="shared" ca="1" si="81"/>
        <v>-3,42245654761168+0,507673471797059i</v>
      </c>
      <c r="BF155" s="223" t="str">
        <f t="shared" ca="1" si="82"/>
        <v>-0,254526386168151+3,45053003073451i</v>
      </c>
      <c r="BG155" s="223" t="str">
        <f t="shared" ca="1" si="83"/>
        <v>3,31092245388742+1,00435734606794i</v>
      </c>
      <c r="BH155" s="223" t="str">
        <f t="shared" ca="1" si="84"/>
        <v>1,70538081758819-3,01041815056626i</v>
      </c>
      <c r="BI155" s="223" t="str">
        <f t="shared" ca="1" si="85"/>
        <v>-2,56362034974069-2,32353004642763i</v>
      </c>
      <c r="BJ155" s="223" t="str">
        <f t="shared" ca="1" si="86"/>
        <v>-2,82876561342746+1,99224152113817i</v>
      </c>
      <c r="BK155" s="223" t="str">
        <f t="shared" ca="1" si="87"/>
        <v>1,32404824171078+3,19653522237424i</v>
      </c>
      <c r="BL155" s="223" t="str">
        <f t="shared" ca="1" si="88"/>
        <v>3,40896683700012-0,591511858283422i</v>
      </c>
      <c r="BM155" s="223" t="str">
        <f t="shared" ca="1" si="89"/>
        <v>0,16976948157004-3,45573718580913i</v>
      </c>
      <c r="BN155" s="223" t="str">
        <f t="shared" ca="1" si="90"/>
        <v>-3,33457342909456-0,92280074785032i</v>
      </c>
      <c r="BO155" s="223" t="str">
        <f t="shared" ca="1" si="91"/>
        <v>-1,63098782898764+3,05136360926565i</v>
      </c>
      <c r="BP155" s="223" t="str">
        <f t="shared" ca="1" si="92"/>
        <v>2,61987051707066+2,25991584976973i</v>
      </c>
      <c r="BQ155" s="223" t="str">
        <f t="shared" ca="1" si="93"/>
        <v>2,77902158766867-2,06106287859639i</v>
      </c>
      <c r="BR155" s="223" t="str">
        <f t="shared" ca="1" si="94"/>
        <v>-1,40209636450869-3,16307871525323i</v>
      </c>
      <c r="BS155" s="223" t="str">
        <f t="shared" ca="1" si="95"/>
        <v>-3,39342369223538+0,674993940144772i</v>
      </c>
      <c r="BT155" s="223" t="str">
        <f t="shared" ca="1" si="96"/>
        <v>-0,0849103141840254+3,45886273402136i</v>
      </c>
      <c r="BU155" s="223" t="str">
        <f t="shared" ca="1" si="97"/>
        <v>3,35621578195565+0,840688288968245i</v>
      </c>
      <c r="BV155" s="223" t="str">
        <f t="shared" ca="1" si="98"/>
        <v>1,55561239430522-3,0904710406248i</v>
      </c>
      <c r="BW155" s="223" t="str">
        <f t="shared" ca="1" si="99"/>
        <v>-2,67454257236421-2,19494036430787i</v>
      </c>
      <c r="BX155" s="223" t="str">
        <f t="shared" ca="1" si="100"/>
        <v>-2,72760358322002+2,12864272884433i</v>
      </c>
      <c r="BY155" s="223" t="str">
        <f t="shared" ca="1" si="101"/>
        <v>1,47929991688475+3,12771688778913i</v>
      </c>
      <c r="BZ155" s="223" t="str">
        <f t="shared" ca="1" si="102"/>
        <v>3,37583647592671-0,758069430896175i</v>
      </c>
      <c r="CA155" s="223" t="str">
        <f t="shared" ca="1" si="103"/>
        <v>4,23870944904103E-14-3,45990479265782i</v>
      </c>
      <c r="CB155" s="223" t="str">
        <f t="shared" ca="1" si="104"/>
        <v>-3,37583647592676-0,758069430895971i</v>
      </c>
      <c r="CC155" s="223" t="str">
        <f t="shared" ca="1" si="105"/>
        <v>-1,47929991688482+3,1277168877891i</v>
      </c>
      <c r="CD155" s="223" t="str">
        <f t="shared" ca="1" si="106"/>
        <v>2,72760358321994+2,12864272884444i</v>
      </c>
      <c r="CE155" s="223" t="str">
        <f t="shared" ca="1" si="107"/>
        <v>2,67454257236426-2,19494036430781i</v>
      </c>
      <c r="CF155" s="223" t="str">
        <f t="shared" ca="1" si="108"/>
        <v>-1,5556123943051-3,09047104062486i</v>
      </c>
      <c r="CG155" s="223" t="str">
        <f t="shared" ca="1" si="109"/>
        <v>-3,35621578195567+0,840688288968165i</v>
      </c>
      <c r="CH155" s="223" t="str">
        <f t="shared" ca="1" si="110"/>
        <v>0,0849103141842353+3,45886273402135i</v>
      </c>
      <c r="CI155" s="223" t="str">
        <f t="shared" ca="1" si="111"/>
        <v>3,39342369223536+0,674993940144855i</v>
      </c>
      <c r="CJ155" s="223" t="str">
        <f t="shared" ca="1" si="112"/>
        <v>1,40209636450877-3,1630787152532i</v>
      </c>
      <c r="CK155" s="223" t="str">
        <f t="shared" ca="1" si="113"/>
        <v>-2,77902158766883-2,06106287859618i</v>
      </c>
      <c r="CL155" s="223" t="str">
        <f t="shared" ca="1" si="114"/>
        <v>-2,61987051707142+2,25991584976885i</v>
      </c>
      <c r="CM155" s="223" t="str">
        <f t="shared" ca="1" si="115"/>
        <v>1,63098782898848+3,05136360926521i</v>
      </c>
      <c r="CN155" s="223" t="str">
        <f t="shared" ca="1" si="116"/>
        <v>3,33457342909458-0,92280074785024i</v>
      </c>
      <c r="CO155" s="223" t="str">
        <f t="shared" ca="1" si="117"/>
        <v>-0,16976948156858-3,4557371858092i</v>
      </c>
      <c r="CP155" s="223" t="str">
        <f t="shared" ca="1" si="118"/>
        <v>-3,40896683700023-0,591511858282827i</v>
      </c>
      <c r="CQ155" s="223" t="str">
        <f t="shared" ca="1" si="119"/>
        <v>-1,32404824171118+3,19653522237408i</v>
      </c>
      <c r="CR155" s="223" t="str">
        <f t="shared" ca="1" si="120"/>
        <v>2,82876561342639+1,99224152113969i</v>
      </c>
      <c r="CS155" s="223" t="str">
        <f t="shared" ca="1" si="121"/>
        <v>2,56362034974053-2,3235300464278i</v>
      </c>
      <c r="CT155" s="223" t="str">
        <f t="shared" ca="1" si="122"/>
        <v>-1,70538081758752-3,01041815056664i</v>
      </c>
      <c r="CU155" s="223" t="str">
        <f t="shared" ca="1" si="123"/>
        <v>-3,31092245388705+1,00435734606915i</v>
      </c>
      <c r="CV155" s="223" t="str">
        <f t="shared" ca="1" si="124"/>
        <v>0,25452638616841+3,45053003073449i</v>
      </c>
      <c r="CW155" s="223" t="str">
        <f t="shared" ca="1" si="125"/>
        <v>3,42245654761151+0,507673471798187i</v>
      </c>
      <c r="CX155" s="223" t="str">
        <f t="shared" ca="1" si="126"/>
        <v>1,24520256176017-3,22806625620393i</v>
      </c>
      <c r="CY155" s="223" t="str">
        <f t="shared" ca="1" si="127"/>
        <v>-2,8768056965548-1,92222011188271i</v>
      </c>
      <c r="CZ155" s="223" t="str">
        <f t="shared" ca="1" si="128"/>
        <v>-2,50582595337321+2,38574463546662i</v>
      </c>
      <c r="DA155" s="223" t="str">
        <f t="shared" ca="1" si="129"/>
        <v>1,77874654855329+2,9676593285393i</v>
      </c>
      <c r="DB155" s="223" t="str">
        <f t="shared" ca="1" si="130"/>
        <v>3,28527710279766-1,08530895697489i</v>
      </c>
      <c r="DC155" s="223" t="str">
        <f t="shared" ca="1" si="131"/>
        <v>-0,339129973587087-3,44324440539317i</v>
      </c>
      <c r="DD155" s="223" t="str">
        <f t="shared" ca="1" si="132"/>
        <v>-3,43388469837293-0,423529281793821i</v>
      </c>
      <c r="DE155" s="223" t="str">
        <f t="shared" ca="1" si="133"/>
        <v>-1,16560681835033+3,25765282362497i</v>
      </c>
      <c r="DF155" s="223" t="str">
        <f t="shared" ca="1" si="134"/>
        <v>2,92311289950224+1,85104082910674i</v>
      </c>
      <c r="DG155" s="223" t="str">
        <f t="shared" ca="1" si="135"/>
        <v>2,44652214114808-2,44652214114827i</v>
      </c>
      <c r="DH155" s="223" t="str">
        <f t="shared" ca="1" si="136"/>
        <v>-1,85104082910688-2,92311289950215i</v>
      </c>
      <c r="DI155" s="223" t="str">
        <f t="shared" ca="1" si="137"/>
        <v>-3,25765282362492+1,16560681835049i</v>
      </c>
      <c r="DJ155" s="223" t="str">
        <f t="shared" ca="1" si="138"/>
        <v>0,423529281794036+3,43388469837291i</v>
      </c>
      <c r="DK155" s="223" t="str">
        <f t="shared" ca="1" si="139"/>
        <v>3,44324440539285+0,339129973590297i</v>
      </c>
      <c r="DL155" s="223" t="str">
        <f t="shared" ca="1" si="140"/>
        <v>1,08530895697473-3,28527710279772i</v>
      </c>
      <c r="DM155" s="223" t="str">
        <f t="shared" ca="1" si="141"/>
        <v>-2,96765932853938-1,77874654855314i</v>
      </c>
      <c r="DN155" s="223" t="str">
        <f t="shared" ca="1" si="142"/>
        <v>-2,38574463546646+2,50582595337336i</v>
      </c>
      <c r="DO155" s="223" t="str">
        <f t="shared" ca="1" si="143"/>
        <v>1,92222011188289+2,87680569655468i</v>
      </c>
      <c r="DP155" s="223" t="str">
        <f t="shared" ca="1" si="144"/>
        <v>3,22806625620387-1,24520256176032i</v>
      </c>
      <c r="DQ155" s="223" t="str">
        <f t="shared" ca="1" si="145"/>
        <v>-0,507673471798353-3,42245654761149i</v>
      </c>
      <c r="DR155" s="223" t="str">
        <f t="shared" ca="1" si="146"/>
        <v>-3,45053003073451-0,254526386168194i</v>
      </c>
      <c r="DS155" s="223" t="str">
        <f t="shared" ca="1" si="147"/>
        <v>-1,00435734606894+3,31092245388712i</v>
      </c>
      <c r="DT155" s="223" t="str">
        <f t="shared" ca="1" si="148"/>
        <v>3,01041815056677+1,70538081758728i</v>
      </c>
      <c r="DU155" s="223" t="str">
        <f t="shared" ca="1" si="149"/>
        <v>2,32353004642767-2,56362034974065i</v>
      </c>
      <c r="DV155" s="223" t="str">
        <f t="shared" ca="1" si="150"/>
        <v>-1,99224152113701-2,82876561342827i</v>
      </c>
      <c r="DW155" s="223" t="str">
        <f t="shared" ca="1" si="151"/>
        <v>-3,19653522237399+1,32404824171138i</v>
      </c>
      <c r="DX155" s="223" t="str">
        <f t="shared" ca="1" si="152"/>
        <v>0,591511858282993+3,4089668370002i</v>
      </c>
      <c r="DY155" s="223" t="str">
        <f t="shared" ca="1" si="153"/>
        <v>3,45573718580921+0,169769481568412i</v>
      </c>
      <c r="DZ155" s="223" t="str">
        <f t="shared" ca="1" si="154"/>
        <v>0,922800747850029-3,33457342909464i</v>
      </c>
      <c r="EA155" s="223" t="str">
        <f t="shared" ca="1" si="155"/>
        <v>-3,05136360926531-1,63098782898829i</v>
      </c>
      <c r="EB155" s="223" t="str">
        <f t="shared" ca="1" si="156"/>
        <v>-2,25991584976868+2,61987051707156i</v>
      </c>
      <c r="EC155" s="223" t="str">
        <f t="shared" ca="1" si="157"/>
        <v>2,06106287859632+2,77902158766872i</v>
      </c>
      <c r="ED155" s="223" t="str">
        <f t="shared" ca="1" si="158"/>
        <v>3,16307871525367-1,40209636450771i</v>
      </c>
      <c r="EE155" s="223" t="str">
        <f t="shared" ca="1" si="159"/>
        <v>-0,674993940145741-3,39342369223518i</v>
      </c>
      <c r="EF155" s="223" t="str">
        <f t="shared" ca="1" si="160"/>
        <v>-3,45886273402135-0,0849103141843627i</v>
      </c>
      <c r="EG155" s="223" t="str">
        <f t="shared" ca="1" si="161"/>
        <v>-0,840688288969671+3,3562157819553i</v>
      </c>
      <c r="EH155" s="223" t="str">
        <f t="shared" ca="1" si="162"/>
        <v>3,09047104062509+1,55561239430464i</v>
      </c>
      <c r="EI155" s="223" t="str">
        <f t="shared" ca="1" si="163"/>
        <v>2,19494036430818-2,67454257236396i</v>
      </c>
      <c r="EJ155" s="223" t="str">
        <f t="shared" ca="1" si="164"/>
        <v>-2,12864272884569-2,72760358321896i</v>
      </c>
      <c r="EK155" s="223" t="str">
        <f t="shared" ca="1" si="165"/>
        <v>-3,12771688778902+1,47929991688497i</v>
      </c>
      <c r="EL155" s="223" t="str">
        <f t="shared" ca="1" si="166"/>
        <v>0,758069430895127+3,37583647592695i</v>
      </c>
      <c r="EM155" s="223" t="str">
        <f t="shared" ca="1" si="167"/>
        <v>3,45990479265782-1,29193553245214E-12i</v>
      </c>
      <c r="EN155" s="223"/>
      <c r="EO155" s="223"/>
      <c r="EP155" s="223"/>
    </row>
    <row r="156" spans="1:146" ht="15.75" thickBot="1">
      <c r="A156" s="257">
        <f t="shared" si="168"/>
        <v>1.0937500000000005E-3</v>
      </c>
      <c r="B156" s="256">
        <v>56</v>
      </c>
      <c r="C156" s="230">
        <f t="shared" si="169"/>
        <v>11200</v>
      </c>
      <c r="D156" s="229">
        <f t="shared" si="170"/>
        <v>70371.67544041136</v>
      </c>
      <c r="E156" s="229" t="str">
        <f t="shared" si="171"/>
        <v>70371.6754404114i</v>
      </c>
      <c r="F156" s="229" t="str">
        <f t="shared" si="177"/>
        <v>-2,6393977603214E-31+1,17207917207181E-29i</v>
      </c>
      <c r="G156" s="229" t="str">
        <f t="shared" si="178"/>
        <v>-1,58530862793266+1,18369710888741i</v>
      </c>
      <c r="H156" s="229" t="str">
        <f t="shared" si="179"/>
        <v>1,0000000001081E-13-4,44070711751916E-12i</v>
      </c>
      <c r="I156" s="229" t="str">
        <f t="shared" si="174"/>
        <v>-1,0000000001081E-13+4,44070711751916E-12i</v>
      </c>
      <c r="J156" s="255" t="str">
        <f ca="1">IMPRODUCT(1/N_FFT2,BS100)</f>
        <v>0,0155916279104246-0,0000309524239877484i</v>
      </c>
      <c r="K156" s="254" t="str">
        <f t="shared" ca="1" si="175"/>
        <v>-1,42171214170414E-15+6,9240948277932E-14i</v>
      </c>
      <c r="N156" s="246">
        <f t="shared" ca="1" si="176"/>
        <v>4.5449008969356477</v>
      </c>
      <c r="O156" s="223">
        <f t="shared" ca="1" si="39"/>
        <v>-3.4550991030643519</v>
      </c>
      <c r="P156" s="223" t="str">
        <f t="shared" ca="1" si="40"/>
        <v>-0,674056396614477+3,38871034261992i</v>
      </c>
      <c r="Q156" s="223" t="str">
        <f t="shared" ca="1" si="41"/>
        <v>3,19209534411926+1,32220918392221i</v>
      </c>
      <c r="R156" s="223" t="str">
        <f t="shared" ca="1" si="42"/>
        <v>1,91955021379529-2,87280991169178i</v>
      </c>
      <c r="S156" s="223" t="str">
        <f t="shared" ca="1" si="43"/>
        <v>-2,44312400544837-2,44312400544836i</v>
      </c>
      <c r="T156" s="223" t="str">
        <f t="shared" ca="1" si="44"/>
        <v>-2,87280991169179+1,91955021379527i</v>
      </c>
      <c r="U156" s="223" t="str">
        <f t="shared" ca="1" si="45"/>
        <v>1,32220918392222+3,19209534411926i</v>
      </c>
      <c r="V156" s="223" t="str">
        <f t="shared" ca="1" si="46"/>
        <v>3,38871034261992-0,674056396614456i</v>
      </c>
      <c r="W156" s="223" t="str">
        <f t="shared" ca="1" si="47"/>
        <v>-8,44432916507901E-14-3,45509910306435i</v>
      </c>
      <c r="X156" s="223" t="str">
        <f t="shared" ca="1" si="48"/>
        <v>-3,38871034261991-0,674056396614497i</v>
      </c>
      <c r="Y156" s="223" t="str">
        <f t="shared" ca="1" si="49"/>
        <v>-1,32220918392236+3,1920953441192i</v>
      </c>
      <c r="Z156" s="223" t="str">
        <f t="shared" ca="1" si="50"/>
        <v>2,87280991169183+1,91955021379522i</v>
      </c>
      <c r="AA156" s="223" t="str">
        <f t="shared" ca="1" si="51"/>
        <v>2,44312400544839-2,44312400544833i</v>
      </c>
      <c r="AB156" s="223" t="str">
        <f t="shared" ca="1" si="52"/>
        <v>-1,91955021379543-2,87280991169169i</v>
      </c>
      <c r="AC156" s="223" t="str">
        <f t="shared" ca="1" si="53"/>
        <v>-3,19209534411924+1,32220918392226i</v>
      </c>
      <c r="AD156" s="223" t="str">
        <f t="shared" ca="1" si="54"/>
        <v>0,674056396614401+3,38871034261993i</v>
      </c>
      <c r="AE156" s="223" t="str">
        <f t="shared" ca="1" si="55"/>
        <v>3,45509910306435-1,6888658330158E-13i</v>
      </c>
      <c r="AF156" s="223" t="str">
        <f t="shared" ca="1" si="56"/>
        <v>0,674056396614418-3,38871034261993i</v>
      </c>
      <c r="AG156" s="223" t="str">
        <f t="shared" ca="1" si="57"/>
        <v>-3,19209534411923-1,32220918392228i</v>
      </c>
      <c r="AH156" s="223" t="str">
        <f t="shared" ca="1" si="58"/>
        <v>-1,91955021379515+2,87280991169187i</v>
      </c>
      <c r="AI156" s="223" t="str">
        <f t="shared" ca="1" si="59"/>
        <v>2,44312400544838+2,44312400544834i</v>
      </c>
      <c r="AJ156" s="223" t="str">
        <f t="shared" ca="1" si="60"/>
        <v>2,87280991169184-1,91955021379521i</v>
      </c>
      <c r="AK156" s="223" t="str">
        <f t="shared" ca="1" si="61"/>
        <v>-1,32220918392233-3,19209534411921i</v>
      </c>
      <c r="AL156" s="223" t="str">
        <f t="shared" ca="1" si="62"/>
        <v>-3,38871034261992+0,674056396614477i</v>
      </c>
      <c r="AM156" s="223" t="str">
        <f t="shared" ca="1" si="63"/>
        <v>-9,65069936320697E-14+3,45509910306435i</v>
      </c>
      <c r="AN156" s="223" t="str">
        <f t="shared" ca="1" si="64"/>
        <v>3,38871034261995+0,674056396614332i</v>
      </c>
      <c r="AO156" s="223" t="str">
        <f t="shared" ca="1" si="65"/>
        <v>1,32220918392219-3,19209534411927i</v>
      </c>
      <c r="AP156" s="223" t="str">
        <f t="shared" ca="1" si="66"/>
        <v>-2,87280991169172-1,91955021379538i</v>
      </c>
      <c r="AQ156" s="223" t="str">
        <f t="shared" ca="1" si="67"/>
        <v>-2,44312400544828+2,44312400544844i</v>
      </c>
      <c r="AR156" s="223" t="str">
        <f t="shared" ca="1" si="68"/>
        <v>-2,44312400544828+2,44312400544844i</v>
      </c>
      <c r="AS156" s="223" t="str">
        <f t="shared" ca="1" si="69"/>
        <v>3,19209534411931-1,3222091839221i</v>
      </c>
      <c r="AT156" s="223" t="str">
        <f t="shared" ca="1" si="70"/>
        <v>-0,674056396614567-3,3887103426199i</v>
      </c>
      <c r="AU156" s="223" t="str">
        <f t="shared" ca="1" si="71"/>
        <v>-3,45509910306435-3,04761687488818E-14i</v>
      </c>
      <c r="AV156" s="223" t="str">
        <f t="shared" ca="1" si="72"/>
        <v>-0,674056396614601+3,38871034261989i</v>
      </c>
      <c r="AW156" s="223" t="str">
        <f t="shared" ca="1" si="73"/>
        <v>3,19209534411929+1,32220918392213i</v>
      </c>
      <c r="AX156" s="223" t="str">
        <f t="shared" ca="1" si="74"/>
        <v>1,91955021379531-2,87280991169177i</v>
      </c>
      <c r="AY156" s="223" t="str">
        <f t="shared" ca="1" si="75"/>
        <v>-2,44312400544826-2,44312400544846i</v>
      </c>
      <c r="AZ156" s="223" t="str">
        <f t="shared" ca="1" si="76"/>
        <v>-2,87280991169174+1,91955021379535i</v>
      </c>
      <c r="BA156" s="223" t="str">
        <f t="shared" ca="1" si="77"/>
        <v>1,32220918392216+3,19209534411928i</v>
      </c>
      <c r="BB156" s="223" t="str">
        <f t="shared" ca="1" si="78"/>
        <v>3,38871034261995-0,674056396614294i</v>
      </c>
      <c r="BC156" s="223" t="str">
        <f t="shared" ca="1" si="79"/>
        <v>-6,01046118244424E-14-3,45509910306435i</v>
      </c>
      <c r="BD156" s="223" t="str">
        <f t="shared" ca="1" si="80"/>
        <v>-3,38871034261991-0,674056396614515i</v>
      </c>
      <c r="BE156" s="223" t="str">
        <f t="shared" ca="1" si="81"/>
        <v>-1,32220918392205+3,19209534411933i</v>
      </c>
      <c r="BF156" s="223" t="str">
        <f t="shared" ca="1" si="82"/>
        <v>2,87280991169182+1,91955021379523i</v>
      </c>
      <c r="BG156" s="223" t="str">
        <f t="shared" ca="1" si="83"/>
        <v>2,44312400544842-2,4431240054483i</v>
      </c>
      <c r="BH156" s="223" t="str">
        <f t="shared" ca="1" si="84"/>
        <v>-1,9195502137954-2,8728099116917i</v>
      </c>
      <c r="BI156" s="223" t="str">
        <f t="shared" ca="1" si="85"/>
        <v>-3,19209534411925+1,32220918392224i</v>
      </c>
      <c r="BJ156" s="223" t="str">
        <f t="shared" ca="1" si="86"/>
        <v>0,674056396614359+3,38871034261994i</v>
      </c>
      <c r="BK156" s="223" t="str">
        <f t="shared" ca="1" si="87"/>
        <v>3,45509910306435-1,50685392397766E-13i</v>
      </c>
      <c r="BL156" s="223" t="str">
        <f t="shared" ca="1" si="88"/>
        <v>0,674056396614449-3,38871034261992i</v>
      </c>
      <c r="BM156" s="223" t="str">
        <f t="shared" ca="1" si="89"/>
        <v>-3,19209534411923-1,32220918392228i</v>
      </c>
      <c r="BN156" s="223" t="str">
        <f t="shared" ca="1" si="90"/>
        <v>-1,91955021379518+2,87280991169186i</v>
      </c>
      <c r="BO156" s="223" t="str">
        <f t="shared" ca="1" si="91"/>
        <v>2,44312400544839+2,44312400544834i</v>
      </c>
      <c r="BP156" s="223" t="str">
        <f t="shared" ca="1" si="92"/>
        <v>2,87280991169185-1,9195502137952i</v>
      </c>
      <c r="BQ156" s="223" t="str">
        <f t="shared" ca="1" si="93"/>
        <v>-1,3222091839223-3,19209534411922i</v>
      </c>
      <c r="BR156" s="223" t="str">
        <f t="shared" ca="1" si="94"/>
        <v>-3,38871034261992+0,674056396614473i</v>
      </c>
      <c r="BS156" s="223" t="str">
        <f t="shared" ca="1" si="95"/>
        <v>-1,26983162380952E-13+3,45509910306435i</v>
      </c>
      <c r="BT156" s="223" t="str">
        <f t="shared" ca="1" si="96"/>
        <v>3,38871034261995+0,674056396614335i</v>
      </c>
      <c r="BU156" s="223" t="str">
        <f t="shared" ca="1" si="97"/>
        <v>1,32220918392222-3,19209534411925i</v>
      </c>
      <c r="BV156" s="223" t="str">
        <f t="shared" ca="1" si="98"/>
        <v>-2,8728099116917-1,91955021379541i</v>
      </c>
      <c r="BW156" s="223" t="str">
        <f t="shared" ca="1" si="99"/>
        <v>-2,44312400544829+2,44312400544843i</v>
      </c>
      <c r="BX156" s="223" t="str">
        <f t="shared" ca="1" si="100"/>
        <v>1,91955021379525+2,87280991169181i</v>
      </c>
      <c r="BY156" s="223" t="str">
        <f t="shared" ca="1" si="101"/>
        <v>3,19209534411931-1,32220918392209i</v>
      </c>
      <c r="BZ156" s="223" t="str">
        <f t="shared" ca="1" si="102"/>
        <v>-0,674056396614535-3,38871034261991i</v>
      </c>
      <c r="CA156" s="223" t="str">
        <f t="shared" ca="1" si="103"/>
        <v>-3,45509910306435-6,09523374977634E-14i</v>
      </c>
      <c r="CB156" s="223" t="str">
        <f t="shared" ca="1" si="104"/>
        <v>-0,674056396614608+3,38871034261989i</v>
      </c>
      <c r="CC156" s="223" t="str">
        <f t="shared" ca="1" si="105"/>
        <v>3,19209534411928+1,32220918392216i</v>
      </c>
      <c r="CD156" s="223" t="str">
        <f t="shared" ca="1" si="106"/>
        <v>1,91955021379531-2,87280991169177i</v>
      </c>
      <c r="CE156" s="223" t="str">
        <f t="shared" ca="1" si="107"/>
        <v>-2,44312400544848-2,44312400544824i</v>
      </c>
      <c r="CF156" s="223" t="str">
        <f t="shared" ca="1" si="108"/>
        <v>-2,87280991169175+1,91955021379535i</v>
      </c>
      <c r="CG156" s="223" t="str">
        <f t="shared" ca="1" si="109"/>
        <v>1,32220918392215+3,19209534411928i</v>
      </c>
      <c r="CH156" s="223" t="str">
        <f t="shared" ca="1" si="110"/>
        <v>3,38871034261989-0,674056396614601i</v>
      </c>
      <c r="CI156" s="223" t="str">
        <f t="shared" ca="1" si="111"/>
        <v>-5,41783987656967E-14-3,45509910306435i</v>
      </c>
      <c r="CJ156" s="223" t="str">
        <f t="shared" ca="1" si="112"/>
        <v>-3,38871034261991-0,674056396614542i</v>
      </c>
      <c r="CK156" s="223" t="str">
        <f t="shared" ca="1" si="113"/>
        <v>-1,32220918392078+3,19209534411985i</v>
      </c>
      <c r="CL156" s="223" t="str">
        <f t="shared" ca="1" si="114"/>
        <v>2,87280991169162+1,91955021379554i</v>
      </c>
      <c r="CM156" s="223" t="str">
        <f t="shared" ca="1" si="115"/>
        <v>2,44312400544743-2,44312400544929i</v>
      </c>
      <c r="CN156" s="223" t="str">
        <f t="shared" ca="1" si="116"/>
        <v>-1,91955021379483-2,87280991169209i</v>
      </c>
      <c r="CO156" s="223" t="str">
        <f t="shared" ca="1" si="117"/>
        <v>-3,19209534411886+1,32220918392317i</v>
      </c>
      <c r="CP156" s="223" t="str">
        <f t="shared" ca="1" si="118"/>
        <v>0,674056396613703+3,38871034262007i</v>
      </c>
      <c r="CQ156" s="223" t="str">
        <f t="shared" ca="1" si="119"/>
        <v>3,45509910306435-8,07607982972695E-13i</v>
      </c>
      <c r="CR156" s="223" t="str">
        <f t="shared" ca="1" si="120"/>
        <v>0,674056396615489-3,38871034261971i</v>
      </c>
      <c r="CS156" s="223" t="str">
        <f t="shared" ca="1" si="121"/>
        <v>-3,19209534411948-1,32220918392167i</v>
      </c>
      <c r="CT156" s="223" t="str">
        <f t="shared" ca="1" si="122"/>
        <v>-1,91955021379634+2,87280991169108i</v>
      </c>
      <c r="CU156" s="223" t="str">
        <f t="shared" ca="1" si="123"/>
        <v>2,44312400544861+2,44312400544811i</v>
      </c>
      <c r="CV156" s="223" t="str">
        <f t="shared" ca="1" si="124"/>
        <v>2,87280991169263-1,91955021379403i</v>
      </c>
      <c r="CW156" s="223" t="str">
        <f t="shared" ca="1" si="125"/>
        <v>-1,32220918392232-3,19209534411921i</v>
      </c>
      <c r="CX156" s="223" t="str">
        <f t="shared" ca="1" si="126"/>
        <v>-3,38871034262026+0,674056396612756i</v>
      </c>
      <c r="CY156" s="223" t="str">
        <f t="shared" ca="1" si="127"/>
        <v>-1,57459331129833E-13+3,45509910306435i</v>
      </c>
      <c r="CZ156" s="223" t="str">
        <f t="shared" ca="1" si="128"/>
        <v>3,38871034262021+0,674056396613019i</v>
      </c>
      <c r="DA156" s="223" t="str">
        <f t="shared" ca="1" si="129"/>
        <v>1,32220918392257-3,19209534411911i</v>
      </c>
      <c r="DB156" s="223" t="str">
        <f t="shared" ca="1" si="130"/>
        <v>-2,87280991169248-1,91955021379425i</v>
      </c>
      <c r="DC156" s="223" t="str">
        <f t="shared" ca="1" si="131"/>
        <v>-2,44312400544879+2,44312400544793i</v>
      </c>
      <c r="DD156" s="223" t="str">
        <f t="shared" ca="1" si="132"/>
        <v>1,91955021379612+2,87280991169122i</v>
      </c>
      <c r="DE156" s="223" t="str">
        <f t="shared" ca="1" si="133"/>
        <v>3,1920953441196-1,32220918392138i</v>
      </c>
      <c r="DF156" s="223" t="str">
        <f t="shared" ca="1" si="134"/>
        <v>-0,67405639661523-3,38871034261977i</v>
      </c>
      <c r="DG156" s="223" t="str">
        <f t="shared" ca="1" si="135"/>
        <v>-3,45509910306435-1,07342673385209E-12i</v>
      </c>
      <c r="DH156" s="223" t="str">
        <f t="shared" ca="1" si="136"/>
        <v>-0,674056396613965+3,38871034262002i</v>
      </c>
      <c r="DI156" s="223" t="str">
        <f t="shared" ca="1" si="137"/>
        <v>3,19209534411874+1,32220918392346i</v>
      </c>
      <c r="DJ156" s="223" t="str">
        <f t="shared" ca="1" si="138"/>
        <v>1,91955021379501-2,87280991169197i</v>
      </c>
      <c r="DK156" s="223" t="str">
        <f t="shared" ca="1" si="139"/>
        <v>-2,44312400544728-2,44312400544944i</v>
      </c>
      <c r="DL156" s="223" t="str">
        <f t="shared" ca="1" si="140"/>
        <v>-2,87280991169176+1,91955021379532i</v>
      </c>
      <c r="DM156" s="223" t="str">
        <f t="shared" ca="1" si="141"/>
        <v>1,32220918392371+3,19209534411864i</v>
      </c>
      <c r="DN156" s="223" t="str">
        <f t="shared" ca="1" si="142"/>
        <v>3,38871034261996-0,674056396614235i</v>
      </c>
      <c r="DO156" s="223" t="str">
        <f t="shared" ca="1" si="143"/>
        <v>-1,44759966004471E-12-3,45509910306435i</v>
      </c>
      <c r="DP156" s="223" t="str">
        <f t="shared" ca="1" si="144"/>
        <v>-3,38871034261984-0,674056396614864i</v>
      </c>
      <c r="DQ156" s="223" t="str">
        <f t="shared" ca="1" si="145"/>
        <v>-1,32220918392113+3,19209534411971i</v>
      </c>
      <c r="DR156" s="223" t="str">
        <f t="shared" ca="1" si="146"/>
        <v>2,87280991169141+1,91955021379585i</v>
      </c>
      <c r="DS156" s="223" t="str">
        <f t="shared" ca="1" si="147"/>
        <v>2,44312400544773-2,44312400544899i</v>
      </c>
      <c r="DT156" s="223" t="str">
        <f t="shared" ca="1" si="148"/>
        <v>-1,91955021379456-2,87280991169227i</v>
      </c>
      <c r="DU156" s="223" t="str">
        <f t="shared" ca="1" si="149"/>
        <v>-3,19209534411899+1,32220918392287i</v>
      </c>
      <c r="DV156" s="223" t="str">
        <f t="shared" ca="1" si="150"/>
        <v>0,674056396613337+3,38871034262014i</v>
      </c>
      <c r="DW156" s="223" t="str">
        <f t="shared" ca="1" si="151"/>
        <v>3,45509910306435-4,33432434561908E-13i</v>
      </c>
      <c r="DX156" s="223" t="str">
        <f t="shared" ca="1" si="152"/>
        <v>0,674056396615859-3,38871034261964i</v>
      </c>
      <c r="DY156" s="223" t="str">
        <f t="shared" ca="1" si="153"/>
        <v>-3,19209534411936-1,32220918392198i</v>
      </c>
      <c r="DZ156" s="223" t="str">
        <f t="shared" ca="1" si="154"/>
        <v>-1,91955021379661+2,8728099116909i</v>
      </c>
      <c r="EA156" s="223" t="str">
        <f t="shared" ca="1" si="155"/>
        <v>2,44312400544834+2,44312400544838i</v>
      </c>
      <c r="EB156" s="223" t="str">
        <f t="shared" ca="1" si="156"/>
        <v>2,87280991169092-1,91955021379657i</v>
      </c>
      <c r="EC156" s="223" t="str">
        <f t="shared" ca="1" si="157"/>
        <v>-1,32220918392193-3,19209534411937i</v>
      </c>
      <c r="ED156" s="223" t="str">
        <f t="shared" ca="1" si="158"/>
        <v>-3,38871034261965+0,67405639661581i</v>
      </c>
      <c r="EE156" s="223" t="str">
        <f t="shared" ca="1" si="159"/>
        <v>-4,82534968160348E-13+3,45509910306435i</v>
      </c>
      <c r="EF156" s="223" t="str">
        <f t="shared" ca="1" si="160"/>
        <v>3,38871034262013+0,674056396613385i</v>
      </c>
      <c r="EG156" s="223" t="str">
        <f t="shared" ca="1" si="161"/>
        <v>1,32220918392291-3,19209534411897i</v>
      </c>
      <c r="EH156" s="223" t="str">
        <f t="shared" ca="1" si="162"/>
        <v>-2,8728099116923-1,91955021379452i</v>
      </c>
      <c r="EI156" s="223" t="str">
        <f t="shared" ca="1" si="163"/>
        <v>-2,44312400544903+2,4431240054477i</v>
      </c>
      <c r="EJ156" s="223" t="str">
        <f t="shared" ca="1" si="164"/>
        <v>1,91955021379581+2,87280991169143i</v>
      </c>
      <c r="EK156" s="223" t="str">
        <f t="shared" ca="1" si="165"/>
        <v>3,19209534411973-1,32220918392108i</v>
      </c>
      <c r="EL156" s="223" t="str">
        <f t="shared" ca="1" si="166"/>
        <v>-0,674056396614815-3,38871034261985i</v>
      </c>
      <c r="EM156" s="223" t="str">
        <f t="shared" ca="1" si="167"/>
        <v>-3,45509910306435-1,49670219364315E-12i</v>
      </c>
      <c r="EN156" s="223"/>
      <c r="EO156" s="223"/>
      <c r="EP156" s="223"/>
    </row>
    <row r="157" spans="1:146" ht="15.75" thickBot="1">
      <c r="A157" s="257">
        <f t="shared" si="168"/>
        <v>1.1132812500000006E-3</v>
      </c>
      <c r="B157" s="256">
        <v>57</v>
      </c>
      <c r="C157" s="230">
        <f t="shared" si="169"/>
        <v>11400</v>
      </c>
      <c r="D157" s="229">
        <f t="shared" si="170"/>
        <v>71628.312501847278</v>
      </c>
      <c r="E157" s="229" t="str">
        <f t="shared" si="171"/>
        <v>71628.3125018473i</v>
      </c>
      <c r="F157" s="229" t="str">
        <f t="shared" si="177"/>
        <v>-2,54759967965397E-31+1,11146671787035E-29i</v>
      </c>
      <c r="G157" s="229" t="str">
        <f t="shared" si="178"/>
        <v>-1,5651215786919+1,18949239983732i</v>
      </c>
      <c r="H157" s="229" t="str">
        <f t="shared" si="179"/>
        <v>1,00000000010434E-13-4,36279997510651E-12i</v>
      </c>
      <c r="I157" s="229" t="str">
        <f t="shared" si="174"/>
        <v>-1,00000000010434E-13+4,36279997510651E-12i</v>
      </c>
      <c r="J157" s="255" t="str">
        <f ca="1">IMPRODUCT(1/N_FFT2,BT100)</f>
        <v>-0,0143002248356572-0,000977633194331973i</v>
      </c>
      <c r="K157" s="254" t="str">
        <f t="shared" ca="1" si="175"/>
        <v>5,69524055960976E-15-6,22912572375793E-14i</v>
      </c>
      <c r="N157" s="246">
        <f t="shared" ca="1" si="176"/>
        <v>4.5510862780183228</v>
      </c>
      <c r="O157" s="223">
        <f t="shared" ca="1" si="39"/>
        <v>-3.4489137219816777</v>
      </c>
      <c r="P157" s="223" t="str">
        <f t="shared" ca="1" si="40"/>
        <v>-0,589632804081324+3,39813758079697i</v>
      </c>
      <c r="Q157" s="223" t="str">
        <f t="shared" ca="1" si="41"/>
        <v>3,24730424626013+1,16190403816082i</v>
      </c>
      <c r="R157" s="223" t="str">
        <f t="shared" ca="1" si="42"/>
        <v>1,69996333872128-3,00085496295258i</v>
      </c>
      <c r="S157" s="223" t="str">
        <f t="shared" ca="1" si="43"/>
        <v>-2,66604635983802-2,18796770288502i</v>
      </c>
      <c r="T157" s="223" t="str">
        <f t="shared" ca="1" si="44"/>
        <v>-2,61154798112214+2,25273678088905i</v>
      </c>
      <c r="U157" s="223" t="str">
        <f t="shared" ca="1" si="45"/>
        <v>1,77309600895644+2,95823197276621i</v>
      </c>
      <c r="V157" s="223" t="str">
        <f t="shared" ca="1" si="46"/>
        <v>3,21781166641123-1,2412469299786i</v>
      </c>
      <c r="W157" s="223" t="str">
        <f t="shared" ca="1" si="47"/>
        <v>-0,67284968862712-3,38264381190037i</v>
      </c>
      <c r="X157" s="223" t="str">
        <f t="shared" ca="1" si="48"/>
        <v>-3,44787497365021+0,0846405798068083i</v>
      </c>
      <c r="Y157" s="223" t="str">
        <f t="shared" ca="1" si="49"/>
        <v>-0,506060746782142+3,41158443867945i</v>
      </c>
      <c r="Z157" s="223" t="str">
        <f t="shared" ca="1" si="50"/>
        <v>3,27484077145567+1,08186125879667i</v>
      </c>
      <c r="AA157" s="223" t="str">
        <f t="shared" ca="1" si="51"/>
        <v>1,62580667413644-3,04167035031854i</v>
      </c>
      <c r="AB157" s="223" t="str">
        <f t="shared" ca="1" si="52"/>
        <v>-2,71893881191672-2,12188067495004i</v>
      </c>
      <c r="AC157" s="223" t="str">
        <f t="shared" ca="1" si="53"/>
        <v>-2,5554765035544+2,31614889449164i</v>
      </c>
      <c r="AD157" s="223" t="str">
        <f t="shared" ca="1" si="54"/>
        <v>1,84516063245623+2,91382705425481i</v>
      </c>
      <c r="AE157" s="223" t="str">
        <f t="shared" ca="1" si="55"/>
        <v>3,18638079713616-1,31984214105908i</v>
      </c>
      <c r="AF157" s="223" t="str">
        <f t="shared" ca="1" si="56"/>
        <v>-0,755661273680287-3,36511246485662i</v>
      </c>
      <c r="AG157" s="223" t="str">
        <f t="shared" ca="1" si="57"/>
        <v>-3,44475935435897+0,169230175293611i</v>
      </c>
      <c r="AH157" s="223" t="str">
        <f t="shared" ca="1" si="58"/>
        <v>-0,422183857411587+3,42297628566348i</v>
      </c>
      <c r="AI157" s="223" t="str">
        <f t="shared" ca="1" si="59"/>
        <v>3,30040465502457+1,00116680666393i</v>
      </c>
      <c r="AJ157" s="223" t="str">
        <f t="shared" ca="1" si="60"/>
        <v>1,55067068440421-3,0806535492007i</v>
      </c>
      <c r="AK157" s="223" t="str">
        <f t="shared" ca="1" si="61"/>
        <v>-2,77019347692262-2,05451550543891i</v>
      </c>
      <c r="AL157" s="223" t="str">
        <f t="shared" ca="1" si="62"/>
        <v>-2,49786570249655+2,37816584660636i</v>
      </c>
      <c r="AM157" s="223" t="str">
        <f t="shared" ca="1" si="63"/>
        <v>1,91611380018582+2,86766695528106i</v>
      </c>
      <c r="AN157" s="223" t="str">
        <f t="shared" ca="1" si="64"/>
        <v>3,15303057121545-1,39764232858564i</v>
      </c>
      <c r="AO157" s="223" t="str">
        <f t="shared" ca="1" si="65"/>
        <v>-0,838017676637854-3,34555409989377i</v>
      </c>
      <c r="AP157" s="223" t="str">
        <f t="shared" ca="1" si="66"/>
        <v>-3,43956874084051+0,253717832850386i</v>
      </c>
      <c r="AQ157" s="223" t="str">
        <f t="shared" ca="1" si="67"/>
        <v>-0,338052660272133+3,43230625972632i</v>
      </c>
      <c r="AR157" s="223" t="str">
        <f t="shared" ca="1" si="68"/>
        <v>-0,338052660272133+3,43230625972632i</v>
      </c>
      <c r="AS157" s="223" t="str">
        <f t="shared" ca="1" si="69"/>
        <v>1,47460062863499-3,1177810775779i</v>
      </c>
      <c r="AT157" s="223" t="str">
        <f t="shared" ca="1" si="70"/>
        <v>-2,81977948096222-1,98591277261061i</v>
      </c>
      <c r="AU157" s="223" t="str">
        <f t="shared" ca="1" si="71"/>
        <v>-2,43875028054071+2,43875028054045i</v>
      </c>
      <c r="AV157" s="223" t="str">
        <f t="shared" ca="1" si="72"/>
        <v>1,98591277261058+2,81977948096224i</v>
      </c>
      <c r="AW157" s="223" t="str">
        <f t="shared" ca="1" si="73"/>
        <v>3,11778107757791-1,47460062863496i</v>
      </c>
      <c r="AX157" s="223" t="str">
        <f t="shared" ca="1" si="74"/>
        <v>-0,919869289082854-3,32398049823938i</v>
      </c>
      <c r="AY157" s="223" t="str">
        <f t="shared" ca="1" si="75"/>
        <v>-3,43230625972632+0,338052660272127i</v>
      </c>
      <c r="AZ157" s="223" t="str">
        <f t="shared" ca="1" si="76"/>
        <v>-0,253717832850416+3,43956874084051i</v>
      </c>
      <c r="BA157" s="223" t="str">
        <f t="shared" ca="1" si="77"/>
        <v>3,34555409989376+0,838017676637882i</v>
      </c>
      <c r="BB157" s="223" t="str">
        <f t="shared" ca="1" si="78"/>
        <v>1,39764232858564-3,15303057121545i</v>
      </c>
      <c r="BC157" s="223" t="str">
        <f t="shared" ca="1" si="79"/>
        <v>-2,86766695528105-1,91611380018585i</v>
      </c>
      <c r="BD157" s="223" t="str">
        <f t="shared" ca="1" si="80"/>
        <v>-2,37816584660638+2,49786570249653i</v>
      </c>
      <c r="BE157" s="223" t="str">
        <f t="shared" ca="1" si="81"/>
        <v>2,05451550543888+2,77019347692264i</v>
      </c>
      <c r="BF157" s="223" t="str">
        <f t="shared" ca="1" si="82"/>
        <v>3,08065354920072-1,55067068440418i</v>
      </c>
      <c r="BG157" s="223" t="str">
        <f t="shared" ca="1" si="83"/>
        <v>-1,00116680666391-3,30040465502458i</v>
      </c>
      <c r="BH157" s="223" t="str">
        <f t="shared" ca="1" si="84"/>
        <v>-3,42297628566349+0,422183857411556i</v>
      </c>
      <c r="BI157" s="223" t="str">
        <f t="shared" ca="1" si="85"/>
        <v>-0,169230175293654+3,44475935435896i</v>
      </c>
      <c r="BJ157" s="223" t="str">
        <f t="shared" ca="1" si="86"/>
        <v>3,36511246485662+0,755661273680308i</v>
      </c>
      <c r="BK157" s="223" t="str">
        <f t="shared" ca="1" si="87"/>
        <v>1,31984214105911-3,18638079713615i</v>
      </c>
      <c r="BL157" s="223" t="str">
        <f t="shared" ca="1" si="88"/>
        <v>-2,91382705425478-1,84516063245627i</v>
      </c>
      <c r="BM157" s="223" t="str">
        <f t="shared" ca="1" si="89"/>
        <v>-2,31614889449165+2,5554765035544i</v>
      </c>
      <c r="BN157" s="223" t="str">
        <f t="shared" ca="1" si="90"/>
        <v>2,12188067495001+2,71893881191673i</v>
      </c>
      <c r="BO157" s="223" t="str">
        <f t="shared" ca="1" si="91"/>
        <v>3,0416703503184-1,62580667413671i</v>
      </c>
      <c r="BP157" s="223" t="str">
        <f t="shared" ca="1" si="92"/>
        <v>-1,08186125879667-3,27484077145567i</v>
      </c>
      <c r="BQ157" s="223" t="str">
        <f t="shared" ca="1" si="93"/>
        <v>-3,41158443867946+0,506060746782118i</v>
      </c>
      <c r="BR157" s="223" t="str">
        <f t="shared" ca="1" si="94"/>
        <v>-0,0846405798068511+3,44787497365021i</v>
      </c>
      <c r="BS157" s="223" t="str">
        <f t="shared" ca="1" si="95"/>
        <v>3,38264381190037+0,672849688627124i</v>
      </c>
      <c r="BT157" s="223" t="str">
        <f t="shared" ca="1" si="96"/>
        <v>1,24124692997853-3,21781166641126i</v>
      </c>
      <c r="BU157" s="223" t="str">
        <f t="shared" ca="1" si="97"/>
        <v>-2,95823197276624-1,77309600895638i</v>
      </c>
      <c r="BV157" s="223" t="str">
        <f t="shared" ca="1" si="98"/>
        <v>-2,252736780889+2,61154798112219i</v>
      </c>
      <c r="BW157" s="223" t="str">
        <f t="shared" ca="1" si="99"/>
        <v>2,18796770288506+2,66604635983799i</v>
      </c>
      <c r="BX157" s="223" t="str">
        <f t="shared" ca="1" si="100"/>
        <v>3,00085496295258-1,69996333872128i</v>
      </c>
      <c r="BY157" s="223" t="str">
        <f t="shared" ca="1" si="101"/>
        <v>-1,16190403816081-3,24730424626014i</v>
      </c>
      <c r="BZ157" s="223" t="str">
        <f t="shared" ca="1" si="102"/>
        <v>-3,39813758079697+0,589632804081311i</v>
      </c>
      <c r="CA157" s="223" t="str">
        <f t="shared" ca="1" si="103"/>
        <v>-3,04219836907877E-14+3,44891372198168i</v>
      </c>
      <c r="CB157" s="223" t="str">
        <f t="shared" ca="1" si="104"/>
        <v>3,39813758079696+0,589632804081369i</v>
      </c>
      <c r="CC157" s="223" t="str">
        <f t="shared" ca="1" si="105"/>
        <v>1,16190403816086-3,24730424626012i</v>
      </c>
      <c r="CD157" s="223" t="str">
        <f t="shared" ca="1" si="106"/>
        <v>-3,00085496295255-1,69996333872133i</v>
      </c>
      <c r="CE157" s="223" t="str">
        <f t="shared" ca="1" si="107"/>
        <v>-2,1879677028851+2,66604635983795i</v>
      </c>
      <c r="CF157" s="223" t="str">
        <f t="shared" ca="1" si="108"/>
        <v>2,252736780889+2,61154798112219i</v>
      </c>
      <c r="CG157" s="223" t="str">
        <f t="shared" ca="1" si="109"/>
        <v>2,95823197276627-1,77309600895633i</v>
      </c>
      <c r="CH157" s="223" t="str">
        <f t="shared" ca="1" si="110"/>
        <v>-1,24124692997847-3,21781166641128i</v>
      </c>
      <c r="CI157" s="223" t="str">
        <f t="shared" ca="1" si="111"/>
        <v>-3,38264381190017+0,672849688628124i</v>
      </c>
      <c r="CJ157" s="223" t="str">
        <f t="shared" ca="1" si="112"/>
        <v>0,0846405798054184+3,44787497365025i</v>
      </c>
      <c r="CK157" s="223" t="str">
        <f t="shared" ca="1" si="113"/>
        <v>3,4115844386794+0,506060746782518i</v>
      </c>
      <c r="CL157" s="223" t="str">
        <f t="shared" ca="1" si="114"/>
        <v>1,08186125879636-3,27484077145578i</v>
      </c>
      <c r="CM157" s="223" t="str">
        <f t="shared" ca="1" si="115"/>
        <v>-3,04167035031918-1,62580667413525i</v>
      </c>
      <c r="CN157" s="223" t="str">
        <f t="shared" ca="1" si="116"/>
        <v>-2,12188067495088+2,71893881191606i</v>
      </c>
      <c r="CO157" s="223" t="str">
        <f t="shared" ca="1" si="117"/>
        <v>2,31614889449164+2,55547650355441i</v>
      </c>
      <c r="CP157" s="223" t="str">
        <f t="shared" ca="1" si="118"/>
        <v>2,91382705425426-1,84516063245708i</v>
      </c>
      <c r="CQ157" s="223" t="str">
        <f t="shared" ca="1" si="119"/>
        <v>-1,31984214105778-3,1863807971367i</v>
      </c>
      <c r="CR157" s="223" t="str">
        <f t="shared" ca="1" si="120"/>
        <v>-3,3651124648567+0,755661273679911i</v>
      </c>
      <c r="CS157" s="223" t="str">
        <f t="shared" ca="1" si="121"/>
        <v>0,169230175294278+3,44475935435893i</v>
      </c>
      <c r="CT157" s="223" t="str">
        <f t="shared" ca="1" si="122"/>
        <v>3,42297628566327+0,422183857413322i</v>
      </c>
      <c r="CU157" s="223" t="str">
        <f t="shared" ca="1" si="123"/>
        <v>1,00116680666462-3,30040465502436i</v>
      </c>
      <c r="CV157" s="223" t="str">
        <f t="shared" ca="1" si="124"/>
        <v>-3,08065354920085-1,55067068440391i</v>
      </c>
      <c r="CW157" s="223" t="str">
        <f t="shared" ca="1" si="125"/>
        <v>-2,05451550543783+2,77019347692342i</v>
      </c>
      <c r="CX157" s="223" t="str">
        <f t="shared" ca="1" si="126"/>
        <v>2,37816584660559+2,49786570249728i</v>
      </c>
      <c r="CY157" s="223" t="str">
        <f t="shared" ca="1" si="127"/>
        <v>2,86766695528107-1,91611380018582i</v>
      </c>
      <c r="CZ157" s="223" t="str">
        <f t="shared" ca="1" si="128"/>
        <v>-1,39764232858655-3,15303057121505i</v>
      </c>
      <c r="DA157" s="223" t="str">
        <f t="shared" ca="1" si="129"/>
        <v>-3,34555409989411+0,838017676636492i</v>
      </c>
      <c r="DB157" s="223" t="str">
        <f t="shared" ca="1" si="130"/>
        <v>0,253717832850038+3,43956874084054i</v>
      </c>
      <c r="DC157" s="223" t="str">
        <f t="shared" ca="1" si="131"/>
        <v>3,43230625972637+0,338052660271529i</v>
      </c>
      <c r="DD157" s="223" t="str">
        <f t="shared" ca="1" si="132"/>
        <v>0,91986928908126-3,32398049823982i</v>
      </c>
      <c r="DE157" s="223" t="str">
        <f t="shared" ca="1" si="133"/>
        <v>-3,1177810775776-1,47460062863562i</v>
      </c>
      <c r="DF157" s="223" t="str">
        <f t="shared" ca="1" si="134"/>
        <v>-1,98591277261037+2,81977948096239i</v>
      </c>
      <c r="DG157" s="223" t="str">
        <f t="shared" ca="1" si="135"/>
        <v>2,4387502805414+2,43875028053976i</v>
      </c>
      <c r="DH157" s="223" t="str">
        <f t="shared" ca="1" si="136"/>
        <v>2,81977948096303-1,98591277260945i</v>
      </c>
      <c r="DI157" s="223" t="str">
        <f t="shared" ca="1" si="137"/>
        <v>-1,4746006286346-3,11778107757808i</v>
      </c>
      <c r="DJ157" s="223" t="str">
        <f t="shared" ca="1" si="138"/>
        <v>-3,32398049823921+0,919869289083485i</v>
      </c>
      <c r="DK157" s="223" t="str">
        <f t="shared" ca="1" si="139"/>
        <v>0,338052660270414+3,43230625972648i</v>
      </c>
      <c r="DL157" s="223" t="str">
        <f t="shared" ca="1" si="140"/>
        <v>3,43956874084046+0,253717832851155i</v>
      </c>
      <c r="DM157" s="223" t="str">
        <f t="shared" ca="1" si="141"/>
        <v>0,838017676637578-3,34555409989384i</v>
      </c>
      <c r="DN157" s="223" t="str">
        <f t="shared" ca="1" si="142"/>
        <v>-3,153030571216-1,3976423285844i</v>
      </c>
      <c r="DO157" s="223" t="str">
        <f t="shared" ca="1" si="143"/>
        <v>-1,91611380018675+2,86766695528044i</v>
      </c>
      <c r="DP157" s="223" t="str">
        <f t="shared" ca="1" si="144"/>
        <v>2,49786570249651+2,3781658466064i</v>
      </c>
      <c r="DQ157" s="223" t="str">
        <f t="shared" ca="1" si="145"/>
        <v>2,77019347692201-2,05451550543973i</v>
      </c>
      <c r="DR157" s="223" t="str">
        <f t="shared" ca="1" si="146"/>
        <v>-1,55067068440291-3,08065354920136i</v>
      </c>
      <c r="DS157" s="223" t="str">
        <f t="shared" ca="1" si="147"/>
        <v>-3,30040465502469+1,00116680666355i</v>
      </c>
      <c r="DT157" s="223" t="str">
        <f t="shared" ca="1" si="148"/>
        <v>0,422183857412256+3,4229762856634i</v>
      </c>
      <c r="DU157" s="223" t="str">
        <f t="shared" ca="1" si="149"/>
        <v>3,44475935435905+0,169230175291971i</v>
      </c>
      <c r="DV157" s="223" t="str">
        <f t="shared" ca="1" si="150"/>
        <v>0,755661273681005-3,36511246485646i</v>
      </c>
      <c r="DW157" s="223" t="str">
        <f t="shared" ca="1" si="151"/>
        <v>-3,18638079713629-1,31984214105877i</v>
      </c>
      <c r="DX157" s="223" t="str">
        <f t="shared" ca="1" si="152"/>
        <v>-1,84516063245513+2,9138270542555i</v>
      </c>
      <c r="DY157" s="223" t="str">
        <f t="shared" ca="1" si="153"/>
        <v>2,55547650355369+2,31614889449243i</v>
      </c>
      <c r="DZ157" s="223" t="str">
        <f t="shared" ca="1" si="154"/>
        <v>2,71893881191672-2,12188067495003i</v>
      </c>
      <c r="EA157" s="223" t="str">
        <f t="shared" ca="1" si="155"/>
        <v>-1,62580667413728-3,04167035031809i</v>
      </c>
      <c r="EB157" s="223" t="str">
        <f t="shared" ca="1" si="156"/>
        <v>-3,27484077145612+1,08186125879534i</v>
      </c>
      <c r="EC157" s="223" t="str">
        <f t="shared" ca="1" si="157"/>
        <v>0,506060746781459+3,41158443867955i</v>
      </c>
      <c r="ED157" s="223" t="str">
        <f t="shared" ca="1" si="158"/>
        <v>3,44787497365022+0,0846405798065382i</v>
      </c>
      <c r="EE157" s="223" t="str">
        <f t="shared" ca="1" si="159"/>
        <v>0,67284968862581-3,38264381190063i</v>
      </c>
      <c r="EF157" s="223" t="str">
        <f t="shared" ca="1" si="160"/>
        <v>-3,21781166641086-1,24124692997956i</v>
      </c>
      <c r="EG157" s="223" t="str">
        <f t="shared" ca="1" si="161"/>
        <v>-1,77309600895641+2,95823197276623i</v>
      </c>
      <c r="EH157" s="223" t="str">
        <f t="shared" ca="1" si="162"/>
        <v>2,61154798112284+2,25273678088825i</v>
      </c>
      <c r="EI157" s="223" t="str">
        <f t="shared" ca="1" si="163"/>
        <v>2,66604635983891-2,18796770288393i</v>
      </c>
      <c r="EJ157" s="223" t="str">
        <f t="shared" ca="1" si="164"/>
        <v>-1,69996333872095-3,00085496295276i</v>
      </c>
      <c r="EK157" s="223" t="str">
        <f t="shared" ca="1" si="165"/>
        <v>-3,2473042462599+1,16190403816147i</v>
      </c>
      <c r="EL157" s="223" t="str">
        <f t="shared" ca="1" si="166"/>
        <v>0,589632804083018+3,39813758079668i</v>
      </c>
      <c r="EM157" s="223" t="str">
        <f t="shared" ca="1" si="167"/>
        <v>3,44891372198168+7,47012132978452E-13i</v>
      </c>
      <c r="EN157" s="223"/>
      <c r="EO157" s="223"/>
      <c r="EP157" s="223"/>
    </row>
    <row r="158" spans="1:146" ht="15.75" thickBot="1">
      <c r="A158" s="257">
        <f t="shared" si="168"/>
        <v>1.1328125000000006E-3</v>
      </c>
      <c r="B158" s="256">
        <v>58</v>
      </c>
      <c r="C158" s="230">
        <f t="shared" si="169"/>
        <v>11600</v>
      </c>
      <c r="D158" s="229">
        <f t="shared" si="170"/>
        <v>72884.949563283197</v>
      </c>
      <c r="E158" s="229" t="str">
        <f t="shared" si="171"/>
        <v>72884.9495632832i</v>
      </c>
      <c r="F158" s="229" t="str">
        <f t="shared" si="177"/>
        <v>-2,46050872262313E-31+1,05496256448893E-29i</v>
      </c>
      <c r="G158" s="229" t="str">
        <f t="shared" si="178"/>
        <v>-1,54509833010411+1,19487604197911i</v>
      </c>
      <c r="H158" s="229" t="str">
        <f t="shared" si="179"/>
        <v>1,00000000010078E-13-4,28757928588058E-12i</v>
      </c>
      <c r="I158" s="229" t="str">
        <f t="shared" si="174"/>
        <v>-1,00000000010078E-13+4,28757928588058E-12i</v>
      </c>
      <c r="J158" s="255" t="str">
        <f ca="1">IMPRODUCT(1/N_FFT2,BU100)</f>
        <v>0,0116770385548392+0,0000300930474628116i</v>
      </c>
      <c r="K158" s="254" t="str">
        <f t="shared" ca="1" si="175"/>
        <v>-1,29673018255217E-15+5,00632193234109E-14i</v>
      </c>
      <c r="N158" s="246">
        <f t="shared" ca="1" si="176"/>
        <v>4.5593379341685054</v>
      </c>
      <c r="O158" s="223">
        <f t="shared" ca="1" si="39"/>
        <v>-3.440662065831495</v>
      </c>
      <c r="P158" s="223" t="str">
        <f t="shared" ca="1" si="40"/>
        <v>-0,504849977360004+3,40342209424742i</v>
      </c>
      <c r="Q158" s="223" t="str">
        <f t="shared" ca="1" si="41"/>
        <v>3,29250831241787+0,998771477321566i</v>
      </c>
      <c r="R158" s="223" t="str">
        <f t="shared" ca="1" si="42"/>
        <v>1,47107259101863-3,11032166876765i</v>
      </c>
      <c r="S158" s="223" t="str">
        <f t="shared" ca="1" si="43"/>
        <v>-2,86080595394099-1,91152942565571i</v>
      </c>
      <c r="T158" s="223" t="str">
        <f t="shared" ca="1" si="44"/>
        <v>-2,31060742091159+2,54936242964395i</v>
      </c>
      <c r="U158" s="223" t="str">
        <f t="shared" ca="1" si="45"/>
        <v>2,18273290764011+2,65966774337638i</v>
      </c>
      <c r="V158" s="223" t="str">
        <f t="shared" ca="1" si="46"/>
        <v>2,95115429120632-1,76885380988547i</v>
      </c>
      <c r="W158" s="223" t="str">
        <f t="shared" ca="1" si="47"/>
        <v>-1,31668436896076-3,17875726090972i</v>
      </c>
      <c r="X158" s="223" t="str">
        <f t="shared" ca="1" si="48"/>
        <v>-3,33754973553743+0,836012687742155i</v>
      </c>
      <c r="Y158" s="223" t="str">
        <f t="shared" ca="1" si="49"/>
        <v>0,337243856533028+3,42409433755593i</v>
      </c>
      <c r="Z158" s="223" t="str">
        <f t="shared" ca="1" si="50"/>
        <v>3,43651763768999+0,168825285717008i</v>
      </c>
      <c r="AA158" s="223" t="str">
        <f t="shared" ca="1" si="51"/>
        <v>0,671239870371749-3,3745507090093i</v>
      </c>
      <c r="AB158" s="223" t="str">
        <f t="shared" ca="1" si="52"/>
        <v>-3,23953494838402-1,15912413893007i</v>
      </c>
      <c r="AC158" s="223" t="str">
        <f t="shared" ca="1" si="53"/>
        <v>-1,62191687035412+3,03439303929345i</v>
      </c>
      <c r="AD158" s="223" t="str">
        <f t="shared" ca="1" si="54"/>
        <v>2,76356568455556+2,04959999960939i</v>
      </c>
      <c r="AE158" s="223" t="str">
        <f t="shared" ca="1" si="55"/>
        <v>2,43291547852077-2,43291547852077i</v>
      </c>
      <c r="AF158" s="223" t="str">
        <f t="shared" ca="1" si="56"/>
        <v>-2,04959999960939-2,76356568455556i</v>
      </c>
      <c r="AG158" s="223" t="str">
        <f t="shared" ca="1" si="57"/>
        <v>-3,03439303929362+1,6219168703538i</v>
      </c>
      <c r="AH158" s="223" t="str">
        <f t="shared" ca="1" si="58"/>
        <v>1,15912413893006+3,23953494838403i</v>
      </c>
      <c r="AI158" s="223" t="str">
        <f t="shared" ca="1" si="59"/>
        <v>3,3745507090093-0,671239870371739i</v>
      </c>
      <c r="AJ158" s="223" t="str">
        <f t="shared" ca="1" si="60"/>
        <v>-0,168825285717002-3,43651763768999i</v>
      </c>
      <c r="AK158" s="223" t="str">
        <f t="shared" ca="1" si="61"/>
        <v>-3,4240943375559-0,337243856533375i</v>
      </c>
      <c r="AL158" s="223" t="str">
        <f t="shared" ca="1" si="62"/>
        <v>-0,836012687742155+3,33754973553743i</v>
      </c>
      <c r="AM158" s="223" t="str">
        <f t="shared" ca="1" si="63"/>
        <v>3,17875726090971+1,31668436896077i</v>
      </c>
      <c r="AN158" s="223" t="str">
        <f t="shared" ca="1" si="64"/>
        <v>1,76885380988542-2,95115429120636i</v>
      </c>
      <c r="AO158" s="223" t="str">
        <f t="shared" ca="1" si="65"/>
        <v>-2,65966774337648-2,18273290763999i</v>
      </c>
      <c r="AP158" s="223" t="str">
        <f t="shared" ca="1" si="66"/>
        <v>-2,54936242964402+2,31060742091152i</v>
      </c>
      <c r="AQ158" s="223" t="str">
        <f t="shared" ca="1" si="67"/>
        <v>1,91152942565571+2,86080595394099i</v>
      </c>
      <c r="AR158" s="223" t="str">
        <f t="shared" ca="1" si="68"/>
        <v>1,91152942565571+2,86080595394099i</v>
      </c>
      <c r="AS158" s="223" t="str">
        <f t="shared" ca="1" si="69"/>
        <v>-0,998771477321401-3,29250831241792i</v>
      </c>
      <c r="AT158" s="223" t="str">
        <f t="shared" ca="1" si="70"/>
        <v>-3,40342209424743+0,504849977359921i</v>
      </c>
      <c r="AU158" s="223" t="str">
        <f t="shared" ca="1" si="71"/>
        <v>-3,73037328656296E-19+3,4406620658315i</v>
      </c>
      <c r="AV158" s="223" t="str">
        <f t="shared" ca="1" si="72"/>
        <v>3,40342209424742+0,504849977359946i</v>
      </c>
      <c r="AW158" s="223" t="str">
        <f t="shared" ca="1" si="73"/>
        <v>0,998771477321401-3,29250831241792i</v>
      </c>
      <c r="AX158" s="223" t="str">
        <f t="shared" ca="1" si="74"/>
        <v>-3,11032166876762-1,4710725910187i</v>
      </c>
      <c r="AY158" s="223" t="str">
        <f t="shared" ca="1" si="75"/>
        <v>-1,91152942565573+2,86080595394098i</v>
      </c>
      <c r="AZ158" s="223" t="str">
        <f t="shared" ca="1" si="76"/>
        <v>2,54936242964402+2,31060742091152i</v>
      </c>
      <c r="BA158" s="223" t="str">
        <f t="shared" ca="1" si="77"/>
        <v>2,65966774337649-2,18273290763997i</v>
      </c>
      <c r="BB158" s="223" t="str">
        <f t="shared" ca="1" si="78"/>
        <v>-1,76885380988542-2,95115429120636i</v>
      </c>
      <c r="BC158" s="223" t="str">
        <f t="shared" ca="1" si="79"/>
        <v>-3,17875726090972+1,31668436896075i</v>
      </c>
      <c r="BD158" s="223" t="str">
        <f t="shared" ca="1" si="80"/>
        <v>0,836012687742155+3,33754973553743i</v>
      </c>
      <c r="BE158" s="223" t="str">
        <f t="shared" ca="1" si="81"/>
        <v>3,4240943375559-0,337243856533363i</v>
      </c>
      <c r="BF158" s="223" t="str">
        <f t="shared" ca="1" si="82"/>
        <v>0,168825285717026-3,43651763768999i</v>
      </c>
      <c r="BG158" s="223" t="str">
        <f t="shared" ca="1" si="83"/>
        <v>-3,3745507090093-0,671239870371749i</v>
      </c>
      <c r="BH158" s="223" t="str">
        <f t="shared" ca="1" si="84"/>
        <v>-1,15912413893006+3,23953494838403i</v>
      </c>
      <c r="BI158" s="223" t="str">
        <f t="shared" ca="1" si="85"/>
        <v>3,03439303929345+1,62191687035412i</v>
      </c>
      <c r="BJ158" s="223" t="str">
        <f t="shared" ca="1" si="86"/>
        <v>2,0495999996094-2,76356568455555i</v>
      </c>
      <c r="BK158" s="223" t="str">
        <f t="shared" ca="1" si="87"/>
        <v>-2,43291547852075-2,43291547852078i</v>
      </c>
      <c r="BL158" s="223" t="str">
        <f t="shared" ca="1" si="88"/>
        <v>-2,76356568455555+2,0495999996094i</v>
      </c>
      <c r="BM158" s="223" t="str">
        <f t="shared" ca="1" si="89"/>
        <v>1,62191687035382+3,03439303929361i</v>
      </c>
      <c r="BN158" s="223" t="str">
        <f t="shared" ca="1" si="90"/>
        <v>3,23953494838403-1,15912413893006i</v>
      </c>
      <c r="BO158" s="223" t="str">
        <f t="shared" ca="1" si="91"/>
        <v>-0,671239870371725-3,37455070900931i</v>
      </c>
      <c r="BP158" s="223" t="str">
        <f t="shared" ca="1" si="92"/>
        <v>-3,43651763769+0,168825285716977i</v>
      </c>
      <c r="BQ158" s="223" t="str">
        <f t="shared" ca="1" si="93"/>
        <v>-0,337243856533363+3,4240943375559i</v>
      </c>
      <c r="BR158" s="223" t="str">
        <f t="shared" ca="1" si="94"/>
        <v>3,33754973553743+0,836012687742155i</v>
      </c>
      <c r="BS158" s="223" t="str">
        <f t="shared" ca="1" si="95"/>
        <v>1,31668436896077-3,17875726090971i</v>
      </c>
      <c r="BT158" s="223" t="str">
        <f t="shared" ca="1" si="96"/>
        <v>-2,95115429120634-1,76885380988544i</v>
      </c>
      <c r="BU158" s="223" t="str">
        <f t="shared" ca="1" si="97"/>
        <v>-2,18273290764001+2,65966774337646i</v>
      </c>
      <c r="BV158" s="223" t="str">
        <f t="shared" ca="1" si="98"/>
        <v>2,31060742091152+2,54936242964402i</v>
      </c>
      <c r="BW158" s="223" t="str">
        <f t="shared" ca="1" si="99"/>
        <v>2,86080595394099-1,91152942565571i</v>
      </c>
      <c r="BX158" s="223" t="str">
        <f t="shared" ca="1" si="100"/>
        <v>-1,47107259101867-3,11032166876763i</v>
      </c>
      <c r="BY158" s="223" t="str">
        <f t="shared" ca="1" si="101"/>
        <v>-3,29250831241783+0,998771477321704i</v>
      </c>
      <c r="BZ158" s="223" t="str">
        <f t="shared" ca="1" si="102"/>
        <v>0,504849977359946+3,40342209424742i</v>
      </c>
      <c r="CA158" s="223" t="str">
        <f t="shared" ca="1" si="103"/>
        <v>3,4406620658315+7,46074657312594E-19i</v>
      </c>
      <c r="CB158" s="223" t="str">
        <f t="shared" ca="1" si="104"/>
        <v>0,504849977359946-3,40342209424742i</v>
      </c>
      <c r="CC158" s="223" t="str">
        <f t="shared" ca="1" si="105"/>
        <v>-3,29250831241791-0,998771477321425i</v>
      </c>
      <c r="CD158" s="223" t="str">
        <f t="shared" ca="1" si="106"/>
        <v>-1,47107259101872+3,11032166876761i</v>
      </c>
      <c r="CE158" s="223" t="str">
        <f t="shared" ca="1" si="107"/>
        <v>2,86080595394099+1,91152942565571i</v>
      </c>
      <c r="CF158" s="223" t="str">
        <f t="shared" ca="1" si="108"/>
        <v>2,31060742091152-2,54936242964402i</v>
      </c>
      <c r="CG158" s="223" t="str">
        <f t="shared" ca="1" si="109"/>
        <v>-2,18273290763997-2,65966774337649i</v>
      </c>
      <c r="CH158" s="223" t="str">
        <f t="shared" ca="1" si="110"/>
        <v>-2,95115429120655+1,7688538098851i</v>
      </c>
      <c r="CI158" s="223" t="str">
        <f t="shared" ca="1" si="111"/>
        <v>1,31668436896072+3,17875726090973i</v>
      </c>
      <c r="CJ158" s="223" t="str">
        <f t="shared" ca="1" si="112"/>
        <v>3,33754973553735-0,836012687742489i</v>
      </c>
      <c r="CK158" s="223" t="str">
        <f t="shared" ca="1" si="113"/>
        <v>-0,337243856534044-3,42409433755583i</v>
      </c>
      <c r="CL158" s="223" t="str">
        <f t="shared" ca="1" si="114"/>
        <v>-3,43651763769006-0,168825285715659i</v>
      </c>
      <c r="CM158" s="223" t="str">
        <f t="shared" ca="1" si="115"/>
        <v>-0,671239870373453+3,37455070900896i</v>
      </c>
      <c r="CN158" s="223" t="str">
        <f t="shared" ca="1" si="116"/>
        <v>3,23953494838355+1,15912413893139i</v>
      </c>
      <c r="CO158" s="223" t="str">
        <f t="shared" ca="1" si="117"/>
        <v>1,62191687035472-3,03439303929313i</v>
      </c>
      <c r="CP158" s="223" t="str">
        <f t="shared" ca="1" si="118"/>
        <v>-2,76356568455535-2,04959999960967i</v>
      </c>
      <c r="CQ158" s="223" t="str">
        <f t="shared" ca="1" si="119"/>
        <v>-2,43291547852078+2,43291547852075i</v>
      </c>
      <c r="CR158" s="223" t="str">
        <f t="shared" ca="1" si="120"/>
        <v>2,04959999960964+2,76356568455538i</v>
      </c>
      <c r="CS158" s="223" t="str">
        <f t="shared" ca="1" si="121"/>
        <v>3,03439303929313-1,62191687035472i</v>
      </c>
      <c r="CT158" s="223" t="str">
        <f t="shared" ca="1" si="122"/>
        <v>-1,15912413893135-3,23953494838357i</v>
      </c>
      <c r="CU158" s="223" t="str">
        <f t="shared" ca="1" si="123"/>
        <v>-3,37455070900897+0,671239870373404i</v>
      </c>
      <c r="CV158" s="223" t="str">
        <f t="shared" ca="1" si="124"/>
        <v>0,16882528571561+3,43651763769006i</v>
      </c>
      <c r="CW158" s="223" t="str">
        <f t="shared" ca="1" si="125"/>
        <v>3,42409433755582+0,337243856534093i</v>
      </c>
      <c r="CX158" s="223" t="str">
        <f t="shared" ca="1" si="126"/>
        <v>0,836012687742489-3,33754973553735i</v>
      </c>
      <c r="CY158" s="223" t="str">
        <f t="shared" ca="1" si="127"/>
        <v>-3,17875726090971-1,31668436896077i</v>
      </c>
      <c r="CZ158" s="223" t="str">
        <f t="shared" ca="1" si="128"/>
        <v>-1,76885380988514+2,95115429120652i</v>
      </c>
      <c r="DA158" s="223" t="str">
        <f t="shared" ca="1" si="129"/>
        <v>2,65966774337693+2,18273290763944i</v>
      </c>
      <c r="DB158" s="223" t="str">
        <f t="shared" ca="1" si="130"/>
        <v>2,5493624296431-2,31060742091254i</v>
      </c>
      <c r="DC158" s="223" t="str">
        <f t="shared" ca="1" si="131"/>
        <v>-1,91152942565428-2,86080595394194i</v>
      </c>
      <c r="DD158" s="223" t="str">
        <f t="shared" ca="1" si="132"/>
        <v>-3,11032166876822+1,47107259101744i</v>
      </c>
      <c r="DE158" s="223" t="str">
        <f t="shared" ca="1" si="133"/>
        <v>0,998771477320723+3,29250831241812i</v>
      </c>
      <c r="DF158" s="223" t="str">
        <f t="shared" ca="1" si="134"/>
        <v>3,40342209424748-0,50484997735956i</v>
      </c>
      <c r="DG158" s="223" t="str">
        <f t="shared" ca="1" si="135"/>
        <v>4,8895867853624E-14-3,4406620658315i</v>
      </c>
      <c r="DH158" s="223" t="str">
        <f t="shared" ca="1" si="136"/>
        <v>-3,40342209424747-0,504849977359657i</v>
      </c>
      <c r="DI158" s="223" t="str">
        <f t="shared" ca="1" si="137"/>
        <v>-0,998771477320723+3,29250831241812i</v>
      </c>
      <c r="DJ158" s="223" t="str">
        <f t="shared" ca="1" si="138"/>
        <v>3,11032166876822+1,47107259101744i</v>
      </c>
      <c r="DK158" s="223" t="str">
        <f t="shared" ca="1" si="139"/>
        <v>1,91152942565713-2,86080595394004i</v>
      </c>
      <c r="DL158" s="223" t="str">
        <f t="shared" ca="1" si="140"/>
        <v>-2,5493624296431-2,31060742091254i</v>
      </c>
      <c r="DM158" s="223" t="str">
        <f t="shared" ca="1" si="141"/>
        <v>-2,65966774337693+2,18273290763944i</v>
      </c>
      <c r="DN158" s="223" t="str">
        <f t="shared" ca="1" si="142"/>
        <v>1,7688538098851+2,95115429120655i</v>
      </c>
      <c r="DO158" s="223" t="str">
        <f t="shared" ca="1" si="143"/>
        <v>3,17875726090973-1,31668436896072i</v>
      </c>
      <c r="DP158" s="223" t="str">
        <f t="shared" ca="1" si="144"/>
        <v>-0,836012687742441-3,33754973553736i</v>
      </c>
      <c r="DQ158" s="223" t="str">
        <f t="shared" ca="1" si="145"/>
        <v>-3,42409433755583+0,337243856533995i</v>
      </c>
      <c r="DR158" s="223" t="str">
        <f t="shared" ca="1" si="146"/>
        <v>-0,16882528571561+3,43651763769006i</v>
      </c>
      <c r="DS158" s="223" t="str">
        <f t="shared" ca="1" si="147"/>
        <v>3,37455070900895+0,671239870373501i</v>
      </c>
      <c r="DT158" s="223" t="str">
        <f t="shared" ca="1" si="148"/>
        <v>1,15912413893135-3,23953494838357i</v>
      </c>
      <c r="DU158" s="223" t="str">
        <f t="shared" ca="1" si="149"/>
        <v>-3,03439303929313-1,62191687035472i</v>
      </c>
      <c r="DV158" s="223" t="str">
        <f t="shared" ca="1" si="150"/>
        <v>-2,04959999960967+2,76356568455535i</v>
      </c>
      <c r="DW158" s="223" t="str">
        <f t="shared" ca="1" si="151"/>
        <v>2,43291547852075+2,43291547852078i</v>
      </c>
      <c r="DX158" s="223" t="str">
        <f t="shared" ca="1" si="152"/>
        <v>2,76356568455538-2,04959999960964i</v>
      </c>
      <c r="DY158" s="223" t="str">
        <f t="shared" ca="1" si="153"/>
        <v>-1,62191687035468-3,03439303929315i</v>
      </c>
      <c r="DZ158" s="223" t="str">
        <f t="shared" ca="1" si="154"/>
        <v>-3,23953494838358+1,1591241389313i</v>
      </c>
      <c r="EA158" s="223" t="str">
        <f t="shared" ca="1" si="155"/>
        <v>0,671239870373453+3,37455070900896i</v>
      </c>
      <c r="EB158" s="223" t="str">
        <f t="shared" ca="1" si="156"/>
        <v>3,43651763769007-0,168825285715561i</v>
      </c>
      <c r="EC158" s="223" t="str">
        <f t="shared" ca="1" si="157"/>
        <v>0,337243856534044-3,42409433755583i</v>
      </c>
      <c r="ED158" s="223" t="str">
        <f t="shared" ca="1" si="158"/>
        <v>-3,33754973553735-0,836012687742489i</v>
      </c>
      <c r="EE158" s="223" t="str">
        <f t="shared" ca="1" si="159"/>
        <v>-1,31668436896077+3,17875726090971i</v>
      </c>
      <c r="EF158" s="223" t="str">
        <f t="shared" ca="1" si="160"/>
        <v>2,95115429120652+1,76885380988514i</v>
      </c>
      <c r="EG158" s="223" t="str">
        <f t="shared" ca="1" si="161"/>
        <v>2,18273290763948-2,6596677433769i</v>
      </c>
      <c r="EH158" s="223" t="str">
        <f t="shared" ca="1" si="162"/>
        <v>-2,3106074209125-2,54936242964313i</v>
      </c>
      <c r="EI158" s="223" t="str">
        <f t="shared" ca="1" si="163"/>
        <v>-2,86080595394007+1,91152942565709i</v>
      </c>
      <c r="EJ158" s="223" t="str">
        <f t="shared" ca="1" si="164"/>
        <v>1,47107259101739+3,11032166876824i</v>
      </c>
      <c r="EK158" s="223" t="str">
        <f t="shared" ca="1" si="165"/>
        <v>3,29250831241814-0,998771477320675i</v>
      </c>
      <c r="EL158" s="223" t="str">
        <f t="shared" ca="1" si="166"/>
        <v>-0,504849977359608-3,40342209424747i</v>
      </c>
      <c r="EM158" s="223" t="str">
        <f t="shared" ca="1" si="167"/>
        <v>-3,4406620658315-1,49214931462519E-18i</v>
      </c>
      <c r="EN158" s="223"/>
      <c r="EO158" s="223"/>
      <c r="EP158" s="223"/>
    </row>
    <row r="159" spans="1:146" ht="15.75" thickBot="1">
      <c r="A159" s="257">
        <f t="shared" si="168"/>
        <v>1.1523437500000006E-3</v>
      </c>
      <c r="B159" s="256">
        <v>59</v>
      </c>
      <c r="C159" s="230">
        <f t="shared" si="169"/>
        <v>11800</v>
      </c>
      <c r="D159" s="229">
        <f t="shared" si="170"/>
        <v>74141.586624719115</v>
      </c>
      <c r="E159" s="229" t="str">
        <f t="shared" si="171"/>
        <v>74141.5866247191i</v>
      </c>
      <c r="F159" s="229" t="str">
        <f t="shared" si="177"/>
        <v>-2,37780848245733E-31+1,00222445275595E-29i</v>
      </c>
      <c r="G159" s="229" t="str">
        <f t="shared" si="178"/>
        <v>-1,5252458696793+1,19986008418008i</v>
      </c>
      <c r="H159" s="229" t="str">
        <f t="shared" si="179"/>
        <v>1,00000000009739E-13-4,21490845052664E-12i</v>
      </c>
      <c r="I159" s="229" t="str">
        <f t="shared" si="174"/>
        <v>-1,00000000009739E-13+4,21490845052664E-12i</v>
      </c>
      <c r="J159" s="255" t="str">
        <f ca="1">IMPRODUCT(1/N_FFT2,BV100)</f>
        <v>0,0401289990628688+0,000977664062843242i</v>
      </c>
      <c r="K159" s="254" t="str">
        <f t="shared" ca="1" si="175"/>
        <v>-8,13366442693188E-15+1,69042290854967E-13i</v>
      </c>
      <c r="N159" s="246">
        <f t="shared" ca="1" si="176"/>
        <v>4.5708876370340583</v>
      </c>
      <c r="O159" s="223">
        <f t="shared" ca="1" si="39"/>
        <v>-3.4291123629659412</v>
      </c>
      <c r="P159" s="223" t="str">
        <f t="shared" ca="1" si="40"/>
        <v>-0,419759959684626+3,40332384208312i</v>
      </c>
      <c r="Q159" s="223" t="str">
        <f t="shared" ca="1" si="41"/>
        <v>3,32634616279276+0,833206338861971i</v>
      </c>
      <c r="R159" s="223" t="str">
        <f t="shared" ca="1" si="42"/>
        <v>1,2341205191522-3,1993371410424i</v>
      </c>
      <c r="S159" s="223" t="str">
        <f t="shared" ca="1" si="43"/>
        <v>-3,02420711073949-1,61647237811184i</v>
      </c>
      <c r="T159" s="223" t="str">
        <f t="shared" ca="1" si="44"/>
        <v>-1,97451098788798+2,8035901905513i</v>
      </c>
      <c r="U159" s="223" t="str">
        <f t="shared" ca="1" si="45"/>
        <v>2,54080466430821+2,3028511145264i</v>
      </c>
      <c r="V159" s="223" t="str">
        <f t="shared" ca="1" si="46"/>
        <v>2,59655421690261-2,23980307092636i</v>
      </c>
      <c r="W159" s="223" t="str">
        <f t="shared" ca="1" si="47"/>
        <v>-1,90511275454349-2,85120272697709i</v>
      </c>
      <c r="X159" s="223" t="str">
        <f t="shared" ca="1" si="48"/>
        <v>-3,06296649413117+1,54176776904814i</v>
      </c>
      <c r="Y159" s="223" t="str">
        <f t="shared" ca="1" si="49"/>
        <v>1,1552331612252+3,22866039419625i</v>
      </c>
      <c r="Z159" s="223" t="str">
        <f t="shared" ca="1" si="50"/>
        <v>3,34579223668732-0,751322771363096i</v>
      </c>
      <c r="AA159" s="223" t="str">
        <f t="shared" ca="1" si="51"/>
        <v>-0,336111787686509-3,41260024966653i</v>
      </c>
      <c r="AB159" s="223" t="str">
        <f t="shared" ca="1" si="52"/>
        <v>-3,4280795784336-0,0841546301302536i</v>
      </c>
      <c r="AC159" s="223" t="str">
        <f t="shared" ca="1" si="53"/>
        <v>-0,50315528397886+3,39199739947572i</v>
      </c>
      <c r="AD159" s="223" t="str">
        <f t="shared" ca="1" si="54"/>
        <v>3,30489642234984+0,914588014017844i</v>
      </c>
      <c r="AE159" s="223" t="str">
        <f t="shared" ca="1" si="55"/>
        <v>1,31226448902545-3,16808672682561i</v>
      </c>
      <c r="AF159" s="223" t="str">
        <f t="shared" ca="1" si="56"/>
        <v>-2,98362605806677-1,69020328465863i</v>
      </c>
      <c r="AG159" s="223" t="str">
        <f t="shared" ca="1" si="57"/>
        <v>-2,04271984964526+2,7542888762276i</v>
      </c>
      <c r="AH159" s="223" t="str">
        <f t="shared" ca="1" si="58"/>
        <v>2,48352462599099+2,36451200672405i</v>
      </c>
      <c r="AI159" s="223" t="str">
        <f t="shared" ca="1" si="59"/>
        <v>2,65073970232808-2,1754058537081i</v>
      </c>
      <c r="AJ159" s="223" t="str">
        <f t="shared" ca="1" si="60"/>
        <v>-1,83456695251234-2,89709780549353i</v>
      </c>
      <c r="AK159" s="223" t="str">
        <f t="shared" ca="1" si="61"/>
        <v>-3,09988086103844+1,46613445673084i</v>
      </c>
      <c r="AL159" s="223" t="str">
        <f t="shared" ca="1" si="62"/>
        <v>1,07564993403837+3,25603882305619i</v>
      </c>
      <c r="AM159" s="223" t="str">
        <f t="shared" ca="1" si="63"/>
        <v>3,36322293044572-0,668986635120566i</v>
      </c>
      <c r="AN159" s="223" t="str">
        <f t="shared" ca="1" si="64"/>
        <v>-0,252261154515708-3,41982103446486i</v>
      </c>
      <c r="AO159" s="223" t="str">
        <f t="shared" ca="1" si="65"/>
        <v>-3,42498184694737-0,168258568658061i</v>
      </c>
      <c r="AP159" s="223" t="str">
        <f t="shared" ca="1" si="66"/>
        <v>-0,586247526344042+3,37862774446984i</v>
      </c>
      <c r="AQ159" s="223" t="str">
        <f t="shared" ca="1" si="67"/>
        <v>3,28145593588012+0,995418775552765i</v>
      </c>
      <c r="AR159" s="223" t="str">
        <f t="shared" ca="1" si="68"/>
        <v>3,28145593588012+0,995418775552765i</v>
      </c>
      <c r="AS159" s="223" t="str">
        <f t="shared" ca="1" si="69"/>
        <v>-2,9412477806216-1,76291607594757i</v>
      </c>
      <c r="AT159" s="223" t="str">
        <f t="shared" ca="1" si="70"/>
        <v>-2,10969825334724+2,70332848127442i</v>
      </c>
      <c r="AU159" s="223" t="str">
        <f t="shared" ca="1" si="71"/>
        <v>2,42474860530371+2,42474860530397i</v>
      </c>
      <c r="AV159" s="223" t="str">
        <f t="shared" ca="1" si="72"/>
        <v>2,70332848127442-2,10969825334725i</v>
      </c>
      <c r="AW159" s="223" t="str">
        <f t="shared" ca="1" si="73"/>
        <v>-1,76291607594758-2,94124778062159i</v>
      </c>
      <c r="AX159" s="223" t="str">
        <f t="shared" ca="1" si="74"/>
        <v>-3,13492797562703+1,38961799983912i</v>
      </c>
      <c r="AY159" s="223" t="str">
        <f t="shared" ca="1" si="75"/>
        <v>0,995418775552748+3,28145593588013i</v>
      </c>
      <c r="AZ159" s="223" t="str">
        <f t="shared" ca="1" si="76"/>
        <v>3,37862774446984-0,586247526344045i</v>
      </c>
      <c r="BA159" s="223" t="str">
        <f t="shared" ca="1" si="77"/>
        <v>-0,168258568658067-3,42498184694737i</v>
      </c>
      <c r="BB159" s="223" t="str">
        <f t="shared" ca="1" si="78"/>
        <v>-3,41982103446486-0,252261154515702i</v>
      </c>
      <c r="BC159" s="223" t="str">
        <f t="shared" ca="1" si="79"/>
        <v>-0,668986635120559+3,36322293044573i</v>
      </c>
      <c r="BD159" s="223" t="str">
        <f t="shared" ca="1" si="80"/>
        <v>3,25603882305618+1,07564993403839i</v>
      </c>
      <c r="BE159" s="223" t="str">
        <f t="shared" ca="1" si="81"/>
        <v>1,46613445673084-3,09988086103844i</v>
      </c>
      <c r="BF159" s="223" t="str">
        <f t="shared" ca="1" si="82"/>
        <v>-2,89709780549354-1,83456695251233i</v>
      </c>
      <c r="BG159" s="223" t="str">
        <f t="shared" ca="1" si="83"/>
        <v>-2,17540585370811+2,65073970232808i</v>
      </c>
      <c r="BH159" s="223" t="str">
        <f t="shared" ca="1" si="84"/>
        <v>2,36451200672404+2,48352462599099i</v>
      </c>
      <c r="BI159" s="223" t="str">
        <f t="shared" ca="1" si="85"/>
        <v>2,75428887622761-2,04271984964525i</v>
      </c>
      <c r="BJ159" s="223" t="str">
        <f t="shared" ca="1" si="86"/>
        <v>-1,69020328465861-2,98362605806678i</v>
      </c>
      <c r="BK159" s="223" t="str">
        <f t="shared" ca="1" si="87"/>
        <v>-3,16808672682561+1,31226448902547i</v>
      </c>
      <c r="BL159" s="223" t="str">
        <f t="shared" ca="1" si="88"/>
        <v>0,914588014017861+3,30489642234983i</v>
      </c>
      <c r="BM159" s="223" t="str">
        <f t="shared" ca="1" si="89"/>
        <v>3,39199739947571-0,503155283978867i</v>
      </c>
      <c r="BN159" s="223" t="str">
        <f t="shared" ca="1" si="90"/>
        <v>-0,0841546301302594-3,4280795784336i</v>
      </c>
      <c r="BO159" s="223" t="str">
        <f t="shared" ca="1" si="91"/>
        <v>-3,41260024966653-0,336111787686515i</v>
      </c>
      <c r="BP159" s="223" t="str">
        <f t="shared" ca="1" si="92"/>
        <v>-0,751322771363103+3,34579223668732i</v>
      </c>
      <c r="BQ159" s="223" t="str">
        <f t="shared" ca="1" si="93"/>
        <v>3,22866039419625+1,15523316122521i</v>
      </c>
      <c r="BR159" s="223" t="str">
        <f t="shared" ca="1" si="94"/>
        <v>1,54176776904816-3,06296649413116i</v>
      </c>
      <c r="BS159" s="223" t="str">
        <f t="shared" ca="1" si="95"/>
        <v>-2,85120272697707-1,90511275454351i</v>
      </c>
      <c r="BT159" s="223" t="str">
        <f t="shared" ca="1" si="96"/>
        <v>-2,23980307092635+2,59655421690262i</v>
      </c>
      <c r="BU159" s="223" t="str">
        <f t="shared" ca="1" si="97"/>
        <v>2,30285111452634+2,54080466430827i</v>
      </c>
      <c r="BV159" s="223" t="str">
        <f t="shared" ca="1" si="98"/>
        <v>2,80359019055124-1,97451098788807i</v>
      </c>
      <c r="BW159" s="223" t="str">
        <f t="shared" ca="1" si="99"/>
        <v>-1,61647237811178-3,02420711073953i</v>
      </c>
      <c r="BX159" s="223" t="str">
        <f t="shared" ca="1" si="100"/>
        <v>-3,19933714104235+1,23412051915232i</v>
      </c>
      <c r="BY159" s="223" t="str">
        <f t="shared" ca="1" si="101"/>
        <v>0,833206338861933+3,32634616279277i</v>
      </c>
      <c r="BZ159" s="223" t="str">
        <f t="shared" ca="1" si="102"/>
        <v>3,4033238420831-0,419759959684781i</v>
      </c>
      <c r="CA159" s="223" t="str">
        <f t="shared" ca="1" si="103"/>
        <v>1,8484783752954E-14-3,42911236296594i</v>
      </c>
      <c r="CB159" s="223" t="str">
        <f t="shared" ca="1" si="104"/>
        <v>-3,4033238420831-0,419759959684818i</v>
      </c>
      <c r="CC159" s="223" t="str">
        <f t="shared" ca="1" si="105"/>
        <v>-0,83320633886192+3,32634616279277i</v>
      </c>
      <c r="CD159" s="223" t="str">
        <f t="shared" ca="1" si="106"/>
        <v>3,19933714104236+1,23412051915231i</v>
      </c>
      <c r="CE159" s="223" t="str">
        <f t="shared" ca="1" si="107"/>
        <v>1,61647237811177-3,02420711073953i</v>
      </c>
      <c r="CF159" s="223" t="str">
        <f t="shared" ca="1" si="108"/>
        <v>-2,80359019055124-1,97451098788806i</v>
      </c>
      <c r="CG159" s="223" t="str">
        <f t="shared" ca="1" si="109"/>
        <v>-2,30285111452683+2,54080466430782i</v>
      </c>
      <c r="CH159" s="223" t="str">
        <f t="shared" ca="1" si="110"/>
        <v>2,23980307092584+2,59655421690305i</v>
      </c>
      <c r="CI159" s="223" t="str">
        <f t="shared" ca="1" si="111"/>
        <v>2,85120272697766-1,90511275454263i</v>
      </c>
      <c r="CJ159" s="223" t="str">
        <f t="shared" ca="1" si="112"/>
        <v>-1,54176776904721-3,06296649413164i</v>
      </c>
      <c r="CK159" s="223" t="str">
        <f t="shared" ca="1" si="113"/>
        <v>-3,22866039419672+1,15523316122389i</v>
      </c>
      <c r="CL159" s="223" t="str">
        <f t="shared" ca="1" si="114"/>
        <v>0,751322771361735+3,34579223668762i</v>
      </c>
      <c r="CM159" s="223" t="str">
        <f t="shared" ca="1" si="115"/>
        <v>3,41260024966666-0,336111787685169i</v>
      </c>
      <c r="CN159" s="223" t="str">
        <f t="shared" ca="1" si="116"/>
        <v>0,0841546301319527-3,42807957843356i</v>
      </c>
      <c r="CO159" s="223" t="str">
        <f t="shared" ca="1" si="117"/>
        <v>-3,39199739947597-0,503155283977166i</v>
      </c>
      <c r="CP159" s="223" t="str">
        <f t="shared" ca="1" si="118"/>
        <v>-0,914588014016534+3,3048964223502i</v>
      </c>
      <c r="CQ159" s="223" t="str">
        <f t="shared" ca="1" si="119"/>
        <v>3,16808672682613+1,3122644890242i</v>
      </c>
      <c r="CR159" s="223" t="str">
        <f t="shared" ca="1" si="120"/>
        <v>1,69020328465775-2,98362605806727i</v>
      </c>
      <c r="CS159" s="223" t="str">
        <f t="shared" ca="1" si="121"/>
        <v>-2,75428887622823-2,04271984964442i</v>
      </c>
      <c r="CT159" s="223" t="str">
        <f t="shared" ca="1" si="122"/>
        <v>-2,36451200672354+2,48352462599147i</v>
      </c>
      <c r="CU159" s="223" t="str">
        <f t="shared" ca="1" si="123"/>
        <v>2,17540585370865+2,65073970232764i</v>
      </c>
      <c r="CV159" s="223" t="str">
        <f t="shared" ca="1" si="124"/>
        <v>2,89709780549335-1,83456695251263i</v>
      </c>
      <c r="CW159" s="223" t="str">
        <f t="shared" ca="1" si="125"/>
        <v>-1,46613445673116-3,09988086103829i</v>
      </c>
      <c r="CX159" s="223" t="str">
        <f t="shared" ca="1" si="126"/>
        <v>-3,25603882305608+1,0756499340387i</v>
      </c>
      <c r="CY159" s="223" t="str">
        <f t="shared" ca="1" si="127"/>
        <v>0,668986635120545+3,36322293044573i</v>
      </c>
      <c r="CZ159" s="223" t="str">
        <f t="shared" ca="1" si="128"/>
        <v>3,41982103446485-0,252261154515738i</v>
      </c>
      <c r="DA159" s="223" t="str">
        <f t="shared" ca="1" si="129"/>
        <v>0,16825856865842-3,42498184694735i</v>
      </c>
      <c r="DB159" s="223" t="str">
        <f t="shared" ca="1" si="130"/>
        <v>-3,37862774446978-0,586247526344347i</v>
      </c>
      <c r="DC159" s="223" t="str">
        <f t="shared" ca="1" si="131"/>
        <v>-0,995418775553433+3,28145593587992i</v>
      </c>
      <c r="DD159" s="223" t="str">
        <f t="shared" ca="1" si="132"/>
        <v>3,13492797562676+1,38961799983973i</v>
      </c>
      <c r="DE159" s="223" t="str">
        <f t="shared" ca="1" si="133"/>
        <v>1,76291607594849-2,94124778062105i</v>
      </c>
      <c r="DF159" s="223" t="str">
        <f t="shared" ca="1" si="134"/>
        <v>-2,70332848127379-2,10969825334804i</v>
      </c>
      <c r="DG159" s="223" t="str">
        <f t="shared" ca="1" si="135"/>
        <v>-2,42474860530472+2,42474860530296i</v>
      </c>
      <c r="DH159" s="223" t="str">
        <f t="shared" ca="1" si="136"/>
        <v>2,10969825334616+2,70332848127527i</v>
      </c>
      <c r="DI159" s="223" t="str">
        <f t="shared" ca="1" si="137"/>
        <v>2,94124778062228-1,76291607594643i</v>
      </c>
      <c r="DJ159" s="223" t="str">
        <f t="shared" ca="1" si="138"/>
        <v>-1,38961799983754-3,13492797562773i</v>
      </c>
      <c r="DK159" s="223" t="str">
        <f t="shared" ca="1" si="139"/>
        <v>-3,28145593587963+0,995418775554407i</v>
      </c>
      <c r="DL159" s="223" t="str">
        <f t="shared" ca="1" si="140"/>
        <v>0,586247526345348+3,37862774446961i</v>
      </c>
      <c r="DM159" s="223" t="str">
        <f t="shared" ca="1" si="141"/>
        <v>3,4249818469473-0,168258568659436i</v>
      </c>
      <c r="DN159" s="223" t="str">
        <f t="shared" ca="1" si="142"/>
        <v>0,252261154514724-3,41982103446493i</v>
      </c>
      <c r="DO159" s="223" t="str">
        <f t="shared" ca="1" si="143"/>
        <v>-3,36322293044593-0,668986635119551i</v>
      </c>
      <c r="DP159" s="223" t="str">
        <f t="shared" ca="1" si="144"/>
        <v>-1,07564993403769+3,25603882305641i</v>
      </c>
      <c r="DQ159" s="223" t="str">
        <f t="shared" ca="1" si="145"/>
        <v>3,09988086103873+1,46613445673024i</v>
      </c>
      <c r="DR159" s="223" t="str">
        <f t="shared" ca="1" si="146"/>
        <v>1,83456695251173-2,89709780549392i</v>
      </c>
      <c r="DS159" s="223" t="str">
        <f t="shared" ca="1" si="147"/>
        <v>-2,65073970232828-2,17540585370786i</v>
      </c>
      <c r="DT159" s="223" t="str">
        <f t="shared" ca="1" si="148"/>
        <v>-2,48352462599074+2,36451200672431i</v>
      </c>
      <c r="DU159" s="223" t="str">
        <f t="shared" ca="1" si="149"/>
        <v>2,04271984964523+2,75428887622762i</v>
      </c>
      <c r="DV159" s="223" t="str">
        <f t="shared" ca="1" si="150"/>
        <v>2,98362605806677-1,69020328465864i</v>
      </c>
      <c r="DW159" s="223" t="str">
        <f t="shared" ca="1" si="151"/>
        <v>-1,31226448902509-3,16808672682576i</v>
      </c>
      <c r="DX159" s="223" t="str">
        <f t="shared" ca="1" si="152"/>
        <v>-3,30489642234993+0,914588014017515i</v>
      </c>
      <c r="DY159" s="223" t="str">
        <f t="shared" ca="1" si="153"/>
        <v>0,503155283978222+3,39199739947581i</v>
      </c>
      <c r="DZ159" s="223" t="str">
        <f t="shared" ca="1" si="154"/>
        <v>3,42807957843362-0,0841546301295588i</v>
      </c>
      <c r="EA159" s="223" t="str">
        <f t="shared" ca="1" si="155"/>
        <v>0,336111787687503-3,41260024966643i</v>
      </c>
      <c r="EB159" s="223" t="str">
        <f t="shared" ca="1" si="156"/>
        <v>-3,34579223668709-0,751322771364118i</v>
      </c>
      <c r="EC159" s="223" t="str">
        <f t="shared" ca="1" si="157"/>
        <v>-1,15523316122614+3,22866039419591i</v>
      </c>
      <c r="ED159" s="223" t="str">
        <f t="shared" ca="1" si="158"/>
        <v>3,06296649413054+1,54176776904939i</v>
      </c>
      <c r="EE159" s="223" t="str">
        <f t="shared" ca="1" si="159"/>
        <v>1,90511275454462-2,85120272697633i</v>
      </c>
      <c r="EF159" s="223" t="str">
        <f t="shared" ca="1" si="160"/>
        <v>-2,59655421690146-2,23980307092769i</v>
      </c>
      <c r="EG159" s="223" t="str">
        <f t="shared" ca="1" si="161"/>
        <v>-2,54080466430714+2,30285111452759i</v>
      </c>
      <c r="EH159" s="223" t="str">
        <f t="shared" ca="1" si="162"/>
        <v>1,97451098788922+2,80359019055044i</v>
      </c>
      <c r="EI159" s="223" t="str">
        <f t="shared" ca="1" si="163"/>
        <v>3,02420711073889-1,61647237811296i</v>
      </c>
      <c r="EJ159" s="223" t="str">
        <f t="shared" ca="1" si="164"/>
        <v>-1,2341205191533-3,19933714104198i</v>
      </c>
      <c r="EK159" s="223" t="str">
        <f t="shared" ca="1" si="165"/>
        <v>-3,32634616279252+0,833206338862907i</v>
      </c>
      <c r="EL159" s="223" t="str">
        <f t="shared" ca="1" si="166"/>
        <v>0,419759959685487+3,40332384208302i</v>
      </c>
      <c r="EM159" s="223" t="str">
        <f t="shared" ca="1" si="167"/>
        <v>3,42911236296594-6,45259078785061E-13i</v>
      </c>
      <c r="EN159" s="223"/>
      <c r="EO159" s="223"/>
      <c r="EP159" s="223"/>
    </row>
    <row r="160" spans="1:146" ht="15.75" thickBot="1">
      <c r="A160" s="257">
        <f t="shared" si="168"/>
        <v>1.1718750000000006E-3</v>
      </c>
      <c r="B160" s="256">
        <v>60</v>
      </c>
      <c r="C160" s="230">
        <f t="shared" si="169"/>
        <v>12000</v>
      </c>
      <c r="D160" s="229">
        <f t="shared" si="170"/>
        <v>75398.223686155034</v>
      </c>
      <c r="E160" s="229" t="str">
        <f t="shared" si="171"/>
        <v>75398.223686155i</v>
      </c>
      <c r="F160" s="229" t="str">
        <f t="shared" si="177"/>
        <v>-2,29920977322882E-28+9,52943776974663E-27i</v>
      </c>
      <c r="G160" s="229" t="str">
        <f t="shared" si="178"/>
        <v>-1,50557061170025+1,20445648968826i</v>
      </c>
      <c r="H160" s="229" t="str">
        <f t="shared" si="179"/>
        <v>1,00000000094169E-12-4,14465997634919E-11i</v>
      </c>
      <c r="I160" s="229" t="str">
        <f t="shared" si="174"/>
        <v>-1,00000000094169E-12+4,14465997634919E-11i</v>
      </c>
      <c r="J160" s="255" t="str">
        <f ca="1">IMPRODUCT(1/N_FFT2,BW100)</f>
        <v>0,0155916984879938-0,0000292336360277878i</v>
      </c>
      <c r="K160" s="254" t="str">
        <f t="shared" ca="1" si="175"/>
        <v>-1,4380063690601E-14+6,46252120500976E-13i</v>
      </c>
      <c r="N160" s="246">
        <f t="shared" ca="1" si="176"/>
        <v>4.5881855607794453</v>
      </c>
      <c r="O160" s="223">
        <f t="shared" ca="1" si="39"/>
        <v>-3.4118144392205552</v>
      </c>
      <c r="P160" s="223" t="str">
        <f t="shared" ca="1" si="40"/>
        <v>-0,334416294667487+3,39538562015196i</v>
      </c>
      <c r="Q160" s="223" t="str">
        <f t="shared" ca="1" si="41"/>
        <v>3,34625738145472+0,665611977606817i</v>
      </c>
      <c r="R160" s="223" t="str">
        <f t="shared" ca="1" si="42"/>
        <v>0,990397453341242-3,26490285492372i</v>
      </c>
      <c r="S160" s="223" t="str">
        <f t="shared" ca="1" si="43"/>
        <v>-3,15210552912234-1,3056448601937i</v>
      </c>
      <c r="T160" s="223" t="str">
        <f t="shared" ca="1" si="44"/>
        <v>-1,60831819330439+3,00895170395937i</v>
      </c>
      <c r="U160" s="223" t="str">
        <f t="shared" ca="1" si="45"/>
        <v>2,83682002902693+1,89550254301742i</v>
      </c>
      <c r="V160" s="223" t="str">
        <f t="shared" ca="1" si="46"/>
        <v>2,1644321670541-2,63736822645139i</v>
      </c>
      <c r="W160" s="223" t="str">
        <f t="shared" ca="1" si="47"/>
        <v>-2,41251712612297-2,41251712612309i</v>
      </c>
      <c r="X160" s="223" t="str">
        <f t="shared" ca="1" si="48"/>
        <v>-2,6373682264515+2,16443216705397i</v>
      </c>
      <c r="Y160" s="223" t="str">
        <f t="shared" ca="1" si="49"/>
        <v>1,89550254301753+2,83682002902686i</v>
      </c>
      <c r="Z160" s="223" t="str">
        <f t="shared" ca="1" si="50"/>
        <v>3,00895170395932-1,60831819330448i</v>
      </c>
      <c r="AA160" s="223" t="str">
        <f t="shared" ca="1" si="51"/>
        <v>-1,30564486019374-3,15210552912232i</v>
      </c>
      <c r="AB160" s="223" t="str">
        <f t="shared" ca="1" si="52"/>
        <v>-3,26490285492372+0,990397453341249i</v>
      </c>
      <c r="AC160" s="223" t="str">
        <f t="shared" ca="1" si="53"/>
        <v>0,665611977606755+3,34625738145473i</v>
      </c>
      <c r="AD160" s="223" t="str">
        <f t="shared" ca="1" si="54"/>
        <v>3,39538562015197-0,33441629466739i</v>
      </c>
      <c r="AE160" s="223" t="str">
        <f t="shared" ca="1" si="55"/>
        <v>1,66771182066081E-13-3,41181443922056i</v>
      </c>
      <c r="AF160" s="223" t="str">
        <f t="shared" ca="1" si="56"/>
        <v>-3,39538562015197-0,334416294667384i</v>
      </c>
      <c r="AG160" s="223" t="str">
        <f t="shared" ca="1" si="57"/>
        <v>-0,665611977606749+3,34625738145473i</v>
      </c>
      <c r="AH160" s="223" t="str">
        <f t="shared" ca="1" si="58"/>
        <v>3,26490285492372+0,990397453341242i</v>
      </c>
      <c r="AI160" s="223" t="str">
        <f t="shared" ca="1" si="59"/>
        <v>1,30564486019373-3,15210552912233i</v>
      </c>
      <c r="AJ160" s="223" t="str">
        <f t="shared" ca="1" si="60"/>
        <v>-3,00895170395932-1,60831819330447i</v>
      </c>
      <c r="AK160" s="223" t="str">
        <f t="shared" ca="1" si="61"/>
        <v>-1,89550254301752+2,83682002902686i</v>
      </c>
      <c r="AL160" s="223" t="str">
        <f t="shared" ca="1" si="62"/>
        <v>2,63736822645151+2,16443216705396i</v>
      </c>
      <c r="AM160" s="223" t="str">
        <f t="shared" ca="1" si="63"/>
        <v>2,41251712612297-2,4125171261231i</v>
      </c>
      <c r="AN160" s="223" t="str">
        <f t="shared" ca="1" si="64"/>
        <v>-2,16443216705411-2,63736822645139i</v>
      </c>
      <c r="AO160" s="223" t="str">
        <f t="shared" ca="1" si="65"/>
        <v>-2,83682002902695+1,8955025430174i</v>
      </c>
      <c r="AP160" s="223" t="str">
        <f t="shared" ca="1" si="66"/>
        <v>1,60831819330433+3,0089517039594i</v>
      </c>
      <c r="AQ160" s="223" t="str">
        <f t="shared" ca="1" si="67"/>
        <v>3,15210552912239-1,30564486019359i</v>
      </c>
      <c r="AR160" s="223" t="str">
        <f t="shared" ca="1" si="68"/>
        <v>3,15210552912239-1,30564486019359i</v>
      </c>
      <c r="AS160" s="223" t="str">
        <f t="shared" ca="1" si="69"/>
        <v>-3,3462573814547+0,665611977606926i</v>
      </c>
      <c r="AT160" s="223" t="str">
        <f t="shared" ca="1" si="70"/>
        <v>0,334416294667562+3,39538562015196i</v>
      </c>
      <c r="AU160" s="223" t="str">
        <f t="shared" ca="1" si="71"/>
        <v>3,41181443922056-5,85123104477895E-15i</v>
      </c>
      <c r="AV160" s="223" t="str">
        <f t="shared" ca="1" si="72"/>
        <v>0,33441629466755-3,39538562015196i</v>
      </c>
      <c r="AW160" s="223" t="str">
        <f t="shared" ca="1" si="73"/>
        <v>-3,3462573814547-0,665611977606912i</v>
      </c>
      <c r="AX160" s="223" t="str">
        <f t="shared" ca="1" si="74"/>
        <v>-0,990397453341402+3,26490285492367i</v>
      </c>
      <c r="AY160" s="223" t="str">
        <f t="shared" ca="1" si="75"/>
        <v>3,15210552912239+1,30564486019357i</v>
      </c>
      <c r="AZ160" s="223" t="str">
        <f t="shared" ca="1" si="76"/>
        <v>1,60831819330432-3,0089517039594i</v>
      </c>
      <c r="BA160" s="223" t="str">
        <f t="shared" ca="1" si="77"/>
        <v>-2,83682002902695-1,89550254301739i</v>
      </c>
      <c r="BB160" s="223" t="str">
        <f t="shared" ca="1" si="78"/>
        <v>-2,1644321670541+2,63736822645139i</v>
      </c>
      <c r="BC160" s="223" t="str">
        <f t="shared" ca="1" si="79"/>
        <v>2,41251712612297+2,41251712612309i</v>
      </c>
      <c r="BD160" s="223" t="str">
        <f t="shared" ca="1" si="80"/>
        <v>2,6373682264515-2,16443216705397i</v>
      </c>
      <c r="BE160" s="223" t="str">
        <f t="shared" ca="1" si="81"/>
        <v>-1,89550254301753-2,83682002902686i</v>
      </c>
      <c r="BF160" s="223" t="str">
        <f t="shared" ca="1" si="82"/>
        <v>-3,00895170395932+1,60831819330447i</v>
      </c>
      <c r="BG160" s="223" t="str">
        <f t="shared" ca="1" si="83"/>
        <v>1,30564486019376+3,15210552912232i</v>
      </c>
      <c r="BH160" s="223" t="str">
        <f t="shared" ca="1" si="84"/>
        <v>3,26490285492371-0,990397453341266i</v>
      </c>
      <c r="BI160" s="223" t="str">
        <f t="shared" ca="1" si="85"/>
        <v>-0,665611977606772-3,34625738145473i</v>
      </c>
      <c r="BJ160" s="223" t="str">
        <f t="shared" ca="1" si="86"/>
        <v>-3,39538562015197+0,334416294667407i</v>
      </c>
      <c r="BK160" s="223" t="str">
        <f t="shared" ca="1" si="87"/>
        <v>-1,48798751193555E-13+3,41181443922056i</v>
      </c>
      <c r="BL160" s="223" t="str">
        <f t="shared" ca="1" si="88"/>
        <v>3,39538562015198+0,334416294667366i</v>
      </c>
      <c r="BM160" s="223" t="str">
        <f t="shared" ca="1" si="89"/>
        <v>0,665611977606731-3,34625738145474i</v>
      </c>
      <c r="BN160" s="223" t="str">
        <f t="shared" ca="1" si="90"/>
        <v>-3,26490285492372-0,990397453341225i</v>
      </c>
      <c r="BO160" s="223" t="str">
        <f t="shared" ca="1" si="91"/>
        <v>-1,30564486019372+3,15210552912233i</v>
      </c>
      <c r="BP160" s="223" t="str">
        <f t="shared" ca="1" si="92"/>
        <v>3,00895170395933+1,60831819330446i</v>
      </c>
      <c r="BQ160" s="223" t="str">
        <f t="shared" ca="1" si="93"/>
        <v>1,89550254301752-2,83682002902687i</v>
      </c>
      <c r="BR160" s="223" t="str">
        <f t="shared" ca="1" si="94"/>
        <v>-2,63736822645151-2,16443216705395i</v>
      </c>
      <c r="BS160" s="223" t="str">
        <f t="shared" ca="1" si="95"/>
        <v>-2,41251712612296+2,4125171261231i</v>
      </c>
      <c r="BT160" s="223" t="str">
        <f t="shared" ca="1" si="96"/>
        <v>2,16443216705411+2,63736822645138i</v>
      </c>
      <c r="BU160" s="223" t="str">
        <f t="shared" ca="1" si="97"/>
        <v>2,83682002902694-1,8955025430174i</v>
      </c>
      <c r="BV160" s="223" t="str">
        <f t="shared" ca="1" si="98"/>
        <v>-1,60831819330434-3,00895170395939i</v>
      </c>
      <c r="BW160" s="223" t="str">
        <f t="shared" ca="1" si="99"/>
        <v>-3,15210552912239+1,30564486019359i</v>
      </c>
      <c r="BX160" s="223" t="str">
        <f t="shared" ca="1" si="100"/>
        <v>0,990397453341095+3,26490285492376i</v>
      </c>
      <c r="BY160" s="223" t="str">
        <f t="shared" ca="1" si="101"/>
        <v>3,3462573814547-0,665611977606929i</v>
      </c>
      <c r="BZ160" s="223" t="str">
        <f t="shared" ca="1" si="102"/>
        <v>-0,334416294667567-3,39538562015196i</v>
      </c>
      <c r="CA160" s="223" t="str">
        <f t="shared" ca="1" si="103"/>
        <v>-3,41181443922056+1,17024620895579E-14i</v>
      </c>
      <c r="CB160" s="223" t="str">
        <f t="shared" ca="1" si="104"/>
        <v>-0,334416294667544+3,39538562015196i</v>
      </c>
      <c r="CC160" s="223" t="str">
        <f t="shared" ca="1" si="105"/>
        <v>3,3462573814547+0,665611977606909i</v>
      </c>
      <c r="CD160" s="223" t="str">
        <f t="shared" ca="1" si="106"/>
        <v>0,990397453341396-3,26490285492367i</v>
      </c>
      <c r="CE160" s="223" t="str">
        <f t="shared" ca="1" si="107"/>
        <v>-3,15210552912279-1,30564486019263i</v>
      </c>
      <c r="CF160" s="223" t="str">
        <f t="shared" ca="1" si="108"/>
        <v>-1,60831819330402+3,00895170395956i</v>
      </c>
      <c r="CG160" s="223" t="str">
        <f t="shared" ca="1" si="109"/>
        <v>2,83682002902677+1,89550254301767i</v>
      </c>
      <c r="CH160" s="223" t="str">
        <f t="shared" ca="1" si="110"/>
        <v>2,16443216705488-2,63736822645075i</v>
      </c>
      <c r="CI160" s="223" t="str">
        <f t="shared" ca="1" si="111"/>
        <v>-2,41251712612418-2,41251712612189i</v>
      </c>
      <c r="CJ160" s="223" t="str">
        <f t="shared" ca="1" si="112"/>
        <v>-2,63736822645085+2,16443216705476i</v>
      </c>
      <c r="CK160" s="223" t="str">
        <f t="shared" ca="1" si="113"/>
        <v>1,89550254301754+2,83682002902685i</v>
      </c>
      <c r="CL160" s="223" t="str">
        <f t="shared" ca="1" si="114"/>
        <v>3,00895170395964-1,60831819330388i</v>
      </c>
      <c r="CM160" s="223" t="str">
        <f t="shared" ca="1" si="115"/>
        <v>-1,30564486019249-3,15210552912285i</v>
      </c>
      <c r="CN160" s="223" t="str">
        <f t="shared" ca="1" si="116"/>
        <v>-3,26490285492332+0,990397453342545i</v>
      </c>
      <c r="CO160" s="223" t="str">
        <f t="shared" ca="1" si="117"/>
        <v>0,665611977607421+3,3462573814546i</v>
      </c>
      <c r="CP160" s="223" t="str">
        <f t="shared" ca="1" si="118"/>
        <v>3,39538562015197-0,334416294667389i</v>
      </c>
      <c r="CQ160" s="223" t="str">
        <f t="shared" ca="1" si="119"/>
        <v>8,45977110158157E-13-3,41181443922056i</v>
      </c>
      <c r="CR160" s="223" t="str">
        <f t="shared" ca="1" si="120"/>
        <v>-3,39538562015181-0,334416294669073i</v>
      </c>
      <c r="CS160" s="223" t="str">
        <f t="shared" ca="1" si="121"/>
        <v>-0,665611977605752+3,34625738145493i</v>
      </c>
      <c r="CT160" s="223" t="str">
        <f t="shared" ca="1" si="122"/>
        <v>3,26490285492382+0,990397453340918i</v>
      </c>
      <c r="CU160" s="223" t="str">
        <f t="shared" ca="1" si="123"/>
        <v>1,30564486019405-3,1521055291222i</v>
      </c>
      <c r="CV160" s="223" t="str">
        <f t="shared" ca="1" si="124"/>
        <v>-3,00895170395884-1,60831819330537i</v>
      </c>
      <c r="CW160" s="223" t="str">
        <f t="shared" ca="1" si="125"/>
        <v>-1,89550254301612+2,8368200290278i</v>
      </c>
      <c r="CX160" s="223" t="str">
        <f t="shared" ca="1" si="126"/>
        <v>2,63736822645196+2,16443216705341i</v>
      </c>
      <c r="CY160" s="223" t="str">
        <f t="shared" ca="1" si="127"/>
        <v>2,41251712612294-2,41251712612313i</v>
      </c>
      <c r="CZ160" s="223" t="str">
        <f t="shared" ca="1" si="128"/>
        <v>-2,16443216705361-2,6373682264518i</v>
      </c>
      <c r="DA160" s="223" t="str">
        <f t="shared" ca="1" si="129"/>
        <v>-2,83682002902768+1,8955025430163i</v>
      </c>
      <c r="DB160" s="223" t="str">
        <f t="shared" ca="1" si="130"/>
        <v>1,60831819330556+3,00895170395874i</v>
      </c>
      <c r="DC160" s="223" t="str">
        <f t="shared" ca="1" si="131"/>
        <v>3,15210552912212-1,30564486019425i</v>
      </c>
      <c r="DD160" s="223" t="str">
        <f t="shared" ca="1" si="132"/>
        <v>-0,990397453341122-3,26490285492375i</v>
      </c>
      <c r="DE160" s="223" t="str">
        <f t="shared" ca="1" si="133"/>
        <v>-3,34625738145489+0,66561197760596i</v>
      </c>
      <c r="DF160" s="223" t="str">
        <f t="shared" ca="1" si="134"/>
        <v>0,334416294665908+3,39538562015212i</v>
      </c>
      <c r="DG160" s="223" t="str">
        <f t="shared" ca="1" si="135"/>
        <v>3,41181443922056-1,05997687832066E-12i</v>
      </c>
      <c r="DH160" s="223" t="str">
        <f t="shared" ca="1" si="136"/>
        <v>0,334416294667176-3,39538562015199i</v>
      </c>
      <c r="DI160" s="223" t="str">
        <f t="shared" ca="1" si="137"/>
        <v>-3,34625738145464-0,665611977607212i</v>
      </c>
      <c r="DJ160" s="223" t="str">
        <f t="shared" ca="1" si="138"/>
        <v>-0,990397453342341+3,26490285492339i</v>
      </c>
      <c r="DK160" s="223" t="str">
        <f t="shared" ca="1" si="139"/>
        <v>3,15210552912293+1,30564486019229i</v>
      </c>
      <c r="DL160" s="223" t="str">
        <f t="shared" ca="1" si="140"/>
        <v>1,60831819330369-3,00895170395974i</v>
      </c>
      <c r="DM160" s="223" t="str">
        <f t="shared" ca="1" si="141"/>
        <v>-2,83682002902697-1,89550254301736i</v>
      </c>
      <c r="DN160" s="223" t="str">
        <f t="shared" ca="1" si="142"/>
        <v>-2,16443216705459+2,63736822645099i</v>
      </c>
      <c r="DO160" s="223" t="str">
        <f t="shared" ca="1" si="143"/>
        <v>2,41251712612204+2,41251712612403i</v>
      </c>
      <c r="DP160" s="223" t="str">
        <f t="shared" ca="1" si="144"/>
        <v>2,63736822645062-2,16443216705505i</v>
      </c>
      <c r="DQ160" s="223" t="str">
        <f t="shared" ca="1" si="145"/>
        <v>-1,89550254301784-2,83682002902665i</v>
      </c>
      <c r="DR160" s="223" t="str">
        <f t="shared" ca="1" si="146"/>
        <v>-3,00895170395946+1,60831819330421i</v>
      </c>
      <c r="DS160" s="223" t="str">
        <f t="shared" ca="1" si="147"/>
        <v>1,30564486019283+3,1521055291227i</v>
      </c>
      <c r="DT160" s="223" t="str">
        <f t="shared" ca="1" si="148"/>
        <v>3,2649028549242-0,990397453339652i</v>
      </c>
      <c r="DU160" s="223" t="str">
        <f t="shared" ca="1" si="149"/>
        <v>-0,665611977607782-3,34625738145453i</v>
      </c>
      <c r="DV160" s="223" t="str">
        <f t="shared" ca="1" si="150"/>
        <v>-3,39538562015194+0,334416294667757i</v>
      </c>
      <c r="DW160" s="223" t="str">
        <f t="shared" ca="1" si="151"/>
        <v>-4,76489884280938E-13+3,41181443922056i</v>
      </c>
      <c r="DX160" s="223" t="str">
        <f t="shared" ca="1" si="152"/>
        <v>3,39538562015184+0,334416294668705i</v>
      </c>
      <c r="DY160" s="223" t="str">
        <f t="shared" ca="1" si="153"/>
        <v>0,665611977605391-3,346257381455i</v>
      </c>
      <c r="DZ160" s="223" t="str">
        <f t="shared" ca="1" si="154"/>
        <v>-3,26490285492392-0,990397453340563i</v>
      </c>
      <c r="EA160" s="223" t="str">
        <f t="shared" ca="1" si="155"/>
        <v>-1,30564486019371+3,15210552912234i</v>
      </c>
      <c r="EB160" s="223" t="str">
        <f t="shared" ca="1" si="156"/>
        <v>3,00895170395901+1,60831819330505i</v>
      </c>
      <c r="EC160" s="223" t="str">
        <f t="shared" ca="1" si="157"/>
        <v>1,89550254301863-2,83682002902612i</v>
      </c>
      <c r="ED160" s="223" t="str">
        <f t="shared" ca="1" si="158"/>
        <v>-2,63736822645216-2,16443216705316i</v>
      </c>
      <c r="EE160" s="223" t="str">
        <f t="shared" ca="1" si="159"/>
        <v>-2,41251712612271+2,41251712612335i</v>
      </c>
      <c r="EF160" s="223" t="str">
        <f t="shared" ca="1" si="160"/>
        <v>2,16443216705386+2,63736822645159i</v>
      </c>
      <c r="EG160" s="223" t="str">
        <f t="shared" ca="1" si="161"/>
        <v>2,8368200290275-1,89550254301656i</v>
      </c>
      <c r="EH160" s="223" t="str">
        <f t="shared" ca="1" si="162"/>
        <v>-1,60831819330585-3,00895170395859i</v>
      </c>
      <c r="EI160" s="223" t="str">
        <f t="shared" ca="1" si="163"/>
        <v>-3,15210552912199+1,30564486019454i</v>
      </c>
      <c r="EJ160" s="223" t="str">
        <f t="shared" ca="1" si="164"/>
        <v>0,99039745334143+3,26490285492366i</v>
      </c>
      <c r="EK160" s="223" t="str">
        <f t="shared" ca="1" si="165"/>
        <v>3,34625738145483-0,665611977606278i</v>
      </c>
      <c r="EL160" s="223" t="str">
        <f t="shared" ca="1" si="166"/>
        <v>-0,334416294666228-3,39538562015209i</v>
      </c>
      <c r="EM160" s="223" t="str">
        <f t="shared" ca="1" si="167"/>
        <v>-3,41181443922056+1,38097930488688E-12i</v>
      </c>
      <c r="EN160" s="223"/>
      <c r="EO160" s="223"/>
      <c r="EP160" s="223"/>
    </row>
    <row r="161" spans="1:146" ht="15.75" thickBot="1">
      <c r="A161" s="257">
        <f t="shared" si="168"/>
        <v>1.1914062500000006E-3</v>
      </c>
      <c r="B161" s="256">
        <v>61</v>
      </c>
      <c r="C161" s="230">
        <f t="shared" si="169"/>
        <v>12200</v>
      </c>
      <c r="D161" s="229">
        <f t="shared" si="170"/>
        <v>76654.860747590952</v>
      </c>
      <c r="E161" s="229" t="str">
        <f t="shared" si="171"/>
        <v>76654.860747591i</v>
      </c>
      <c r="F161" s="229" t="str">
        <f t="shared" si="177"/>
        <v>-2,22444370969187E-28+9,06841787755481E-27i</v>
      </c>
      <c r="G161" s="229" t="str">
        <f t="shared" si="178"/>
        <v>-1,48607841781211+1,20867711348623i</v>
      </c>
      <c r="H161" s="229" t="str">
        <f t="shared" ref="H161:H192" si="180">IF(freq_ratio2&gt;1,IMPRODUCT(M35,IMDIV((IMPRODUCT(COMPLEX(1,Rc_2*Coutput2*microF2*miliOhm2*D161),IMSUM(1,IMDIV(E161,omega4_2),IMDIV(IMPRODUCT(E161,E161),omega5_2)))),IMSUM(1,IMPRODUCT(E161,1/omega1_2),IMPRODUCT(E161,E161,1/omega2_2),IMPRODUCT(E161,E161,E161,1/omega3_2)))),IMPRODUCT(M35,(IMDIV(IMPRODUCT(COMPLEX(1,Rc_2*Coutput2*microF2*miliOhm2*D161),COMPLEX(1,-Kfeed2*effectiveL2*PI()^2*D161/(8*ratio2^2*Gdc_dcm2))),IMSUM(1,IMDIV(E161,omegat2),IMDIV(IMPRODUCT(E161,E161),omegapole0^2*(1-2*Gdc_dcm2/(Kfeed2*rload2))))))))</f>
        <v>1,00000000091106E-12-4,07671473083526E-11i</v>
      </c>
      <c r="I161" s="229" t="str">
        <f t="shared" si="174"/>
        <v>-1,00000000091106E-12+4,07671473083526E-11i</v>
      </c>
      <c r="J161" s="255" t="str">
        <f ca="1">IMPRODUCT(1/N_FFT2,BX100)</f>
        <v>-0,0115049293073398-0,000977694049776156i</v>
      </c>
      <c r="K161" s="254" t="str">
        <f t="shared" ca="1" si="175"/>
        <v>5,13627266675459E-14-4,68045453793838E-13i</v>
      </c>
      <c r="N161" s="246">
        <f t="shared" ca="1" si="176"/>
        <v>4.6168919783988027</v>
      </c>
      <c r="O161" s="223">
        <f t="shared" ca="1" si="39"/>
        <v>-3.3831080216011968</v>
      </c>
      <c r="P161" s="223" t="str">
        <f t="shared" ca="1" si="40"/>
        <v>-0,248876865219612+3,373941343856i</v>
      </c>
      <c r="Q161" s="223" t="str">
        <f t="shared" ca="1" si="41"/>
        <v>3,34649098564133+0,496405045143291i</v>
      </c>
      <c r="R161" s="223" t="str">
        <f t="shared" ca="1" si="42"/>
        <v>0,741243163117467-3,30090570282672i</v>
      </c>
      <c r="S161" s="223" t="str">
        <f t="shared" ca="1" si="43"/>
        <v>-3,23743252600938-0,982064420167498i</v>
      </c>
      <c r="T161" s="223" t="str">
        <f t="shared" ca="1" si="44"/>
        <v>-1,21756378503597+3,15641542183396i</v>
      </c>
      <c r="U161" s="223" t="str">
        <f t="shared" ca="1" si="45"/>
        <v>3,05829342900751+1,44646506626045i</v>
      </c>
      <c r="V161" s="223" t="str">
        <f t="shared" ca="1" si="46"/>
        <v>1,66752782796531-2,94359827911073i</v>
      </c>
      <c r="W161" s="223" t="str">
        <f t="shared" ca="1" si="47"/>
        <v>-2,8129515150984-1,87955411189142i</v>
      </c>
      <c r="X161" s="223" t="str">
        <f t="shared" ca="1" si="48"/>
        <v>-2,08139492923571+2,66706112310428i</v>
      </c>
      <c r="Y161" s="223" t="str">
        <f t="shared" ca="1" si="49"/>
        <v>2,50671769580289+2,27195648712096i</v>
      </c>
      <c r="Z161" s="223" t="str">
        <f t="shared" ca="1" si="50"/>
        <v>2,45020611595448-2,33279014811912i</v>
      </c>
      <c r="AA161" s="223" t="str">
        <f t="shared" ca="1" si="51"/>
        <v>-2,14622100850388-2,61517786555312i</v>
      </c>
      <c r="AB161" s="223" t="str">
        <f t="shared" ca="1" si="52"/>
        <v>-2,76597773971247+1,94802131128935i</v>
      </c>
      <c r="AC161" s="223" t="str">
        <f t="shared" ca="1" si="53"/>
        <v>1,73926511780727+2,90178854084877i</v>
      </c>
      <c r="AD161" s="223" t="str">
        <f t="shared" ca="1" si="54"/>
        <v>3,02187429846365-1,52108369595732i</v>
      </c>
      <c r="AE161" s="223" t="str">
        <f t="shared" ca="1" si="55"/>
        <v>-1,2946593897683-3,12558425743206i</v>
      </c>
      <c r="AF161" s="223" t="str">
        <f t="shared" ca="1" si="56"/>
        <v>-3,21235640450065+1,06121921217344i</v>
      </c>
      <c r="AG161" s="223" t="str">
        <f t="shared" ca="1" si="57"/>
        <v>0,822028195720689+3,28172051388636i</v>
      </c>
      <c r="AH161" s="223" t="str">
        <f t="shared" ca="1" si="58"/>
        <v>3,33330069547036-0,578382537252968i</v>
      </c>
      <c r="AI161" s="223" t="str">
        <f t="shared" ca="1" si="59"/>
        <v>-0,331602573703288-3,36681743177971i</v>
      </c>
      <c r="AJ161" s="223" t="str">
        <f t="shared" ca="1" si="60"/>
        <v>-3,38208909271637+0,0830256270758052i</v>
      </c>
      <c r="AK161" s="223" t="str">
        <f t="shared" ca="1" si="61"/>
        <v>-0,166001242618371+3,37903291982655i</v>
      </c>
      <c r="AL161" s="223" t="str">
        <f t="shared" ca="1" si="62"/>
        <v>3,35766547477593+0,414128537196005i</v>
      </c>
      <c r="AM161" s="223" t="str">
        <f t="shared" ca="1" si="63"/>
        <v>0,660011633349391-3,31810254960057i</v>
      </c>
      <c r="AN161" s="223" t="str">
        <f t="shared" ca="1" si="64"/>
        <v>-3,26055853921976-0,902318069276847i</v>
      </c>
      <c r="AO161" s="223" t="str">
        <f t="shared" ca="1" si="65"/>
        <v>-1,13973476540736+3,18534527961164i</v>
      </c>
      <c r="AP161" s="223" t="str">
        <f t="shared" ca="1" si="66"/>
        <v>3,09287035794666+1,37097514009456i</v>
      </c>
      <c r="AQ161" s="223" t="str">
        <f t="shared" ca="1" si="67"/>
        <v>1,59478608171268-2,98363490383758i</v>
      </c>
      <c r="AR161" s="223" t="str">
        <f t="shared" ca="1" si="68"/>
        <v>1,59478608171268-2,98363490383758i</v>
      </c>
      <c r="AS161" s="223" t="str">
        <f t="shared" ca="1" si="69"/>
        <v>-2,01531509549054+2,71733784276272i</v>
      </c>
      <c r="AT161" s="223" t="str">
        <f t="shared" ca="1" si="70"/>
        <v>2,56171932264357+2,20975428448888i</v>
      </c>
      <c r="AU161" s="223" t="str">
        <f t="shared" ca="1" si="71"/>
        <v>2,39221862356091-2,39221862356071i</v>
      </c>
      <c r="AV161" s="223" t="str">
        <f t="shared" ca="1" si="72"/>
        <v>-2,20975428448889-2,56171932264356i</v>
      </c>
      <c r="AW161" s="223" t="str">
        <f t="shared" ca="1" si="73"/>
        <v>-2,71733784276271+2,01531509549055i</v>
      </c>
      <c r="AX161" s="223" t="str">
        <f t="shared" ca="1" si="74"/>
        <v>1,80995473937757+2,85823087367466i</v>
      </c>
      <c r="AY161" s="223" t="str">
        <f t="shared" ca="1" si="75"/>
        <v>2,98363490383757-1,59478608171269i</v>
      </c>
      <c r="AZ161" s="223" t="str">
        <f t="shared" ca="1" si="76"/>
        <v>-1,37097514009457-3,09287035794665i</v>
      </c>
      <c r="BA161" s="223" t="str">
        <f t="shared" ca="1" si="77"/>
        <v>-3,18534527961163+1,1397347654074i</v>
      </c>
      <c r="BB161" s="223" t="str">
        <f t="shared" ca="1" si="78"/>
        <v>0,90231806927654+3,26055853921984i</v>
      </c>
      <c r="BC161" s="223" t="str">
        <f t="shared" ca="1" si="79"/>
        <v>3,31810254960057-0,660011633349408i</v>
      </c>
      <c r="BD161" s="223" t="str">
        <f t="shared" ca="1" si="80"/>
        <v>-0,414128537196022-3,35766547477593i</v>
      </c>
      <c r="BE161" s="223" t="str">
        <f t="shared" ca="1" si="81"/>
        <v>-3,37903291982655+0,166001242618388i</v>
      </c>
      <c r="BF161" s="223" t="str">
        <f t="shared" ca="1" si="82"/>
        <v>-0,0830256270757998+3,38208909271637i</v>
      </c>
      <c r="BG161" s="223" t="str">
        <f t="shared" ca="1" si="83"/>
        <v>3,36681743177971+0,331602573703282i</v>
      </c>
      <c r="BH161" s="223" t="str">
        <f t="shared" ca="1" si="84"/>
        <v>0,578382537252951-3,33330069547036i</v>
      </c>
      <c r="BI161" s="223" t="str">
        <f t="shared" ca="1" si="85"/>
        <v>-3,28172051388628-0,822028195720997i</v>
      </c>
      <c r="BJ161" s="223" t="str">
        <f t="shared" ca="1" si="86"/>
        <v>-1,06121921217342+3,21235640450066i</v>
      </c>
      <c r="BK161" s="223" t="str">
        <f t="shared" ca="1" si="87"/>
        <v>3,12558425743207+1,29465938976828i</v>
      </c>
      <c r="BL161" s="223" t="str">
        <f t="shared" ca="1" si="88"/>
        <v>1,52108369595729-3,02187429846367i</v>
      </c>
      <c r="BM161" s="223" t="str">
        <f t="shared" ca="1" si="89"/>
        <v>-2,90178854084879-1,73926511780724i</v>
      </c>
      <c r="BN161" s="223" t="str">
        <f t="shared" ca="1" si="90"/>
        <v>-1,94802131128931+2,76597773971249i</v>
      </c>
      <c r="BO161" s="223" t="str">
        <f t="shared" ca="1" si="91"/>
        <v>2,61517786555314+2,14622100850385i</v>
      </c>
      <c r="BP161" s="223" t="str">
        <f t="shared" ca="1" si="92"/>
        <v>2,33279014811937-2,45020611595424i</v>
      </c>
      <c r="BQ161" s="223" t="str">
        <f t="shared" ca="1" si="93"/>
        <v>-2,27195648712096-2,50671769580289i</v>
      </c>
      <c r="BR161" s="223" t="str">
        <f t="shared" ca="1" si="94"/>
        <v>-2,66706112310427+2,08139492923571i</v>
      </c>
      <c r="BS161" s="223" t="str">
        <f t="shared" ca="1" si="95"/>
        <v>1,87955411189143+2,8129515150984i</v>
      </c>
      <c r="BT161" s="223" t="str">
        <f t="shared" ca="1" si="96"/>
        <v>2,94359827911072-1,66752782796532i</v>
      </c>
      <c r="BU161" s="223" t="str">
        <f t="shared" ca="1" si="97"/>
        <v>-1,4464650662605-3,05829342900749i</v>
      </c>
      <c r="BV161" s="223" t="str">
        <f t="shared" ca="1" si="98"/>
        <v>-3,15641542183391+1,21756378503609i</v>
      </c>
      <c r="BW161" s="223" t="str">
        <f t="shared" ca="1" si="99"/>
        <v>0,982064420167329+3,23743252600943i</v>
      </c>
      <c r="BX161" s="223" t="str">
        <f t="shared" ca="1" si="100"/>
        <v>3,30090570282675-0,741243163117365i</v>
      </c>
      <c r="BY161" s="223" t="str">
        <f t="shared" ca="1" si="101"/>
        <v>-0,496405045143224-3,34649098564134i</v>
      </c>
      <c r="BZ161" s="223" t="str">
        <f t="shared" ca="1" si="102"/>
        <v>-3,373941343856+0,248876865219616i</v>
      </c>
      <c r="CA161" s="223" t="str">
        <f t="shared" ca="1" si="103"/>
        <v>4,14447944787767E-14+3,3831080216012i</v>
      </c>
      <c r="CB161" s="223" t="str">
        <f t="shared" ca="1" si="104"/>
        <v>3,373941343856+0,248876865219581i</v>
      </c>
      <c r="CC161" s="223" t="str">
        <f t="shared" ca="1" si="105"/>
        <v>0,496405045143187-3,34649098564134i</v>
      </c>
      <c r="CD161" s="223" t="str">
        <f t="shared" ca="1" si="106"/>
        <v>-3,30090570282683-0,741243163117004i</v>
      </c>
      <c r="CE161" s="223" t="str">
        <f t="shared" ca="1" si="107"/>
        <v>-0,98206442016826+3,23743252600914i</v>
      </c>
      <c r="CF161" s="223" t="str">
        <f t="shared" ca="1" si="108"/>
        <v>3,15641542183441+1,2175637850348i</v>
      </c>
      <c r="CG161" s="223" t="str">
        <f t="shared" ca="1" si="109"/>
        <v>1,44646506626047-3,0582934290075i</v>
      </c>
      <c r="CH161" s="223" t="str">
        <f t="shared" ca="1" si="110"/>
        <v>-2,94359827911008-1,66752782796646i</v>
      </c>
      <c r="CI161" s="223" t="str">
        <f t="shared" ca="1" si="111"/>
        <v>-1,87955411189084+2,81295151509879i</v>
      </c>
      <c r="CJ161" s="223" t="str">
        <f t="shared" ca="1" si="112"/>
        <v>2,66706112310388+2,08139492923622i</v>
      </c>
      <c r="CK161" s="223" t="str">
        <f t="shared" ca="1" si="113"/>
        <v>2,27195648711994-2,50671769580382i</v>
      </c>
      <c r="CL161" s="223" t="str">
        <f t="shared" ca="1" si="114"/>
        <v>-2,33279014811939-2,45020611595422i</v>
      </c>
      <c r="CM161" s="223" t="str">
        <f t="shared" ca="1" si="115"/>
        <v>-2,61517786555376+2,14622100850309i</v>
      </c>
      <c r="CN161" s="223" t="str">
        <f t="shared" ca="1" si="116"/>
        <v>1,94802131129021+2,76597773971186i</v>
      </c>
      <c r="CO161" s="223" t="str">
        <f t="shared" ca="1" si="117"/>
        <v>2,90178854084894-1,73926511780699i</v>
      </c>
      <c r="CP161" s="223" t="str">
        <f t="shared" ca="1" si="118"/>
        <v>-1,52108369595582-3,02187429846441i</v>
      </c>
      <c r="CQ161" s="223" t="str">
        <f t="shared" ca="1" si="119"/>
        <v>-3,12558425743193+1,29465938976862i</v>
      </c>
      <c r="CR161" s="223" t="str">
        <f t="shared" ca="1" si="120"/>
        <v>1,0612192121725+3,21235640450096i</v>
      </c>
      <c r="CS161" s="223" t="str">
        <f t="shared" ca="1" si="121"/>
        <v>3,28172051388603-0,822028195722012i</v>
      </c>
      <c r="CT161" s="223" t="str">
        <f t="shared" ca="1" si="122"/>
        <v>-0,578382537252988-3,33330069547036i</v>
      </c>
      <c r="CU161" s="223" t="str">
        <f t="shared" ca="1" si="123"/>
        <v>-3,36681743177984+0,331602573701977i</v>
      </c>
      <c r="CV161" s="223" t="str">
        <f t="shared" ca="1" si="124"/>
        <v>0,0830256270765076+3,38208909271635i</v>
      </c>
      <c r="CW161" s="223" t="str">
        <f t="shared" ca="1" si="125"/>
        <v>3,37903291982651+0,16600124261905i</v>
      </c>
      <c r="CX161" s="223" t="str">
        <f t="shared" ca="1" si="126"/>
        <v>0,414128537194625-3,3576654747761i</v>
      </c>
      <c r="CY161" s="223" t="str">
        <f t="shared" ca="1" si="127"/>
        <v>-3,31810254960057-0,660011633349398i</v>
      </c>
      <c r="CZ161" s="223" t="str">
        <f t="shared" ca="1" si="128"/>
        <v>-0,902318069277781+3,2605585392195i</v>
      </c>
      <c r="DA161" s="223" t="str">
        <f t="shared" ca="1" si="129"/>
        <v>3,18534527961198+1,13973476540642i</v>
      </c>
      <c r="DB161" s="223" t="str">
        <f t="shared" ca="1" si="130"/>
        <v>1,3709751400948-3,09287035794655i</v>
      </c>
      <c r="DC161" s="223" t="str">
        <f t="shared" ca="1" si="131"/>
        <v>-2,98363490383679-1,59478608171414i</v>
      </c>
      <c r="DD161" s="223" t="str">
        <f t="shared" ca="1" si="132"/>
        <v>-1,80995473937722+2,85823087367489i</v>
      </c>
      <c r="DE161" s="223" t="str">
        <f t="shared" ca="1" si="133"/>
        <v>2,71733784276212+2,01531509549133i</v>
      </c>
      <c r="DF161" s="223" t="str">
        <f t="shared" ca="1" si="134"/>
        <v>2,20975428448806-2,56171932264427i</v>
      </c>
      <c r="DG161" s="223" t="str">
        <f t="shared" ca="1" si="135"/>
        <v>-2,39221862356072-2,3922186235609i</v>
      </c>
      <c r="DH161" s="223" t="str">
        <f t="shared" ca="1" si="136"/>
        <v>-2,56171932264444+2,20975428448787i</v>
      </c>
      <c r="DI161" s="223" t="str">
        <f t="shared" ca="1" si="137"/>
        <v>2,01531509549112+2,71733784276228i</v>
      </c>
      <c r="DJ161" s="223" t="str">
        <f t="shared" ca="1" si="138"/>
        <v>2,85823087367503-1,809954739377i</v>
      </c>
      <c r="DK161" s="223" t="str">
        <f t="shared" ca="1" si="139"/>
        <v>-1,59478608171392-2,98363490383692i</v>
      </c>
      <c r="DL161" s="223" t="str">
        <f t="shared" ca="1" si="140"/>
        <v>-3,09287035794665+1,37097514009457i</v>
      </c>
      <c r="DM161" s="223" t="str">
        <f t="shared" ca="1" si="141"/>
        <v>1,13973476540617+3,18534527961207i</v>
      </c>
      <c r="DN161" s="223" t="str">
        <f t="shared" ca="1" si="142"/>
        <v>3,26055853921957-0,902318069277531i</v>
      </c>
      <c r="DO161" s="223" t="str">
        <f t="shared" ca="1" si="143"/>
        <v>-0,660011633349141-3,31810254960062i</v>
      </c>
      <c r="DP161" s="223" t="str">
        <f t="shared" ca="1" si="144"/>
        <v>-3,35766547477572+0,414128537197707i</v>
      </c>
      <c r="DQ161" s="223" t="str">
        <f t="shared" ca="1" si="145"/>
        <v>0,16600124261879+3,37903291982653i</v>
      </c>
      <c r="DR161" s="223" t="str">
        <f t="shared" ca="1" si="146"/>
        <v>3,38208909271634+0,0830256270767677i</v>
      </c>
      <c r="DS161" s="223" t="str">
        <f t="shared" ca="1" si="147"/>
        <v>0,331602573702284-3,36681743177981i</v>
      </c>
      <c r="DT161" s="223" t="str">
        <f t="shared" ca="1" si="148"/>
        <v>-3,33330069547031-0,578382537253242i</v>
      </c>
      <c r="DU161" s="223" t="str">
        <f t="shared" ca="1" si="149"/>
        <v>-0,822028195722309+3,28172051388595i</v>
      </c>
      <c r="DV161" s="223" t="str">
        <f t="shared" ca="1" si="150"/>
        <v>3,21235640450088+1,06121921217275i</v>
      </c>
      <c r="DW161" s="223" t="str">
        <f t="shared" ca="1" si="151"/>
        <v>1,2946593897689-3,12558425743181i</v>
      </c>
      <c r="DX161" s="223" t="str">
        <f t="shared" ca="1" si="152"/>
        <v>-3,02187429846429-1,52108369595605i</v>
      </c>
      <c r="DY161" s="223" t="str">
        <f t="shared" ca="1" si="153"/>
        <v>-1,73926511780725+2,90178854084878i</v>
      </c>
      <c r="DZ161" s="223" t="str">
        <f t="shared" ca="1" si="154"/>
        <v>2,76597773971174+1,94802131129038i</v>
      </c>
      <c r="EA161" s="223" t="str">
        <f t="shared" ca="1" si="155"/>
        <v>2,14622100850333-2,61517786555357i</v>
      </c>
      <c r="EB161" s="223" t="str">
        <f t="shared" ca="1" si="156"/>
        <v>-2,45020611595407-2,33279014811955i</v>
      </c>
      <c r="EC161" s="223" t="str">
        <f t="shared" ca="1" si="157"/>
        <v>-2,50671769580173+2,27195648712224i</v>
      </c>
      <c r="ED161" s="223" t="str">
        <f t="shared" ca="1" si="158"/>
        <v>2,08139492923597+2,66706112310407i</v>
      </c>
      <c r="EE161" s="223" t="str">
        <f t="shared" ca="1" si="159"/>
        <v>2,81295151509894-1,87955411189063i</v>
      </c>
      <c r="EF161" s="223" t="str">
        <f t="shared" ca="1" si="160"/>
        <v>-1,6675278279662-2,94359827911023i</v>
      </c>
      <c r="EG161" s="223" t="str">
        <f t="shared" ca="1" si="161"/>
        <v>-3,05829342900761+1,44646506626023i</v>
      </c>
      <c r="EH161" s="223" t="str">
        <f t="shared" ca="1" si="162"/>
        <v>1,21756378503451+3,15641542183452i</v>
      </c>
      <c r="EI161" s="223" t="str">
        <f t="shared" ca="1" si="163"/>
        <v>3,23743252600922-0,982064420168013i</v>
      </c>
      <c r="EJ161" s="223" t="str">
        <f t="shared" ca="1" si="164"/>
        <v>-0,741243163116702-3,30090570282689i</v>
      </c>
      <c r="EK161" s="223" t="str">
        <f t="shared" ca="1" si="165"/>
        <v>-3,34649098564113+0,496405045144594i</v>
      </c>
      <c r="EL161" s="223" t="str">
        <f t="shared" ca="1" si="166"/>
        <v>0,248876865219609+3,373941343856i</v>
      </c>
      <c r="EM161" s="223" t="str">
        <f t="shared" ca="1" si="167"/>
        <v>3,3831080216012+1,2632623953051E-12i</v>
      </c>
      <c r="EN161" s="223"/>
      <c r="EO161" s="223"/>
      <c r="EP161" s="223"/>
    </row>
    <row r="162" spans="1:146" ht="15.75" thickBot="1">
      <c r="A162" s="257">
        <f t="shared" si="168"/>
        <v>1.2109375000000006E-3</v>
      </c>
      <c r="B162" s="256">
        <v>62</v>
      </c>
      <c r="C162" s="230">
        <f t="shared" si="169"/>
        <v>12400</v>
      </c>
      <c r="D162" s="229">
        <f t="shared" si="170"/>
        <v>77911.497809026871</v>
      </c>
      <c r="E162" s="229" t="str">
        <f t="shared" si="171"/>
        <v>77911.4978090269i</v>
      </c>
      <c r="F162" s="229" t="str">
        <f t="shared" si="177"/>
        <v>-2,15326516270291E-31+8,63666274556762E-30i</v>
      </c>
      <c r="G162" s="229" t="str">
        <f t="shared" si="178"/>
        <v>-1,46677462132018+1,21253368699168i</v>
      </c>
      <c r="H162" s="229" t="str">
        <f t="shared" si="180"/>
        <v>1,00000000008819E-13-4,01096126743665E-12i</v>
      </c>
      <c r="I162" s="229" t="str">
        <f t="shared" si="174"/>
        <v>-1,00000000008819E-13+4,01096126743665E-12i</v>
      </c>
      <c r="J162" s="255" t="str">
        <f ca="1">IMPRODUCT(1/N_FFT2,BY100)</f>
        <v>0,0116769699927143+0,0000283741906362944i</v>
      </c>
      <c r="K162" s="254" t="str">
        <f t="shared" ca="1" si="175"/>
        <v>-1,28150477901145E-15+4,68330369427332E-14i</v>
      </c>
      <c r="N162" s="246">
        <f t="shared" ca="1" si="176"/>
        <v>4.6736191484081733</v>
      </c>
      <c r="O162" s="223">
        <f t="shared" ca="1" si="39"/>
        <v>-3.3263808515918267</v>
      </c>
      <c r="P162" s="223" t="str">
        <f t="shared" ca="1" si="40"/>
        <v>-0,163217772314854+3,32237408017781i</v>
      </c>
      <c r="Q162" s="223" t="str">
        <f t="shared" ca="1" si="41"/>
        <v>3,31036341859904+0,326042338720046i</v>
      </c>
      <c r="R162" s="223" t="str">
        <f t="shared" ca="1" si="42"/>
        <v>0,488081440573293-3,29037780159128i</v>
      </c>
      <c r="S162" s="223" t="str">
        <f t="shared" ca="1" si="43"/>
        <v>-3,26246537625642-0,648944711485345i</v>
      </c>
      <c r="T162" s="223" t="str">
        <f t="shared" ca="1" si="44"/>
        <v>-0,808244617746555+3,22669338607195i</v>
      </c>
      <c r="U162" s="223" t="str">
        <f t="shared" ca="1" si="45"/>
        <v>3,18314800889548+0,965597391929743i</v>
      </c>
      <c r="V162" s="223" t="str">
        <f t="shared" ca="1" si="46"/>
        <v>1,12062395741944-3,13193414935473i</v>
      </c>
      <c r="W162" s="223" t="str">
        <f t="shared" ca="1" si="47"/>
        <v>-3,07317518612309-1,27295084164082i</v>
      </c>
      <c r="X162" s="223" t="str">
        <f t="shared" ca="1" si="48"/>
        <v>-1,42221107578706+3,00701267468985i</v>
      </c>
      <c r="Y162" s="223" t="str">
        <f t="shared" ca="1" si="49"/>
        <v>2,93360600634008+1,56804507888076i</v>
      </c>
      <c r="Z162" s="223" t="str">
        <f t="shared" ca="1" si="50"/>
        <v>1,71010152403519-2,85313202416735i</v>
      </c>
      <c r="AA162" s="223" t="str">
        <f t="shared" ca="1" si="51"/>
        <v>-2,76578459704372-1,84803818483074i</v>
      </c>
      <c r="AB162" s="223" t="str">
        <f t="shared" ca="1" si="52"/>
        <v>-1,98152275977028+2,6717741525715i</v>
      </c>
      <c r="AC162" s="223" t="str">
        <f t="shared" ca="1" si="53"/>
        <v>2,57132717014616+2,11023367282036i</v>
      </c>
      <c r="AD162" s="223" t="str">
        <f t="shared" ca="1" si="54"/>
        <v>2,23386084811824-2,46468563534606i</v>
      </c>
      <c r="AE162" s="223" t="str">
        <f t="shared" ca="1" si="55"/>
        <v>-2,35210645696967-2,35210645696966i</v>
      </c>
      <c r="AF162" s="223" t="str">
        <f t="shared" ca="1" si="56"/>
        <v>-2,46468563534604+2,23386084811826i</v>
      </c>
      <c r="AG162" s="223" t="str">
        <f t="shared" ca="1" si="57"/>
        <v>2,11023367282038+2,57132717014614i</v>
      </c>
      <c r="AH162" s="223" t="str">
        <f t="shared" ca="1" si="58"/>
        <v>2,67177415257149-1,98152275977029i</v>
      </c>
      <c r="AI162" s="223" t="str">
        <f t="shared" ca="1" si="59"/>
        <v>-1,84803818483075-2,76578459704371i</v>
      </c>
      <c r="AJ162" s="223" t="str">
        <f t="shared" ca="1" si="60"/>
        <v>-2,85313202416734+1,71010152403521i</v>
      </c>
      <c r="AK162" s="223" t="str">
        <f t="shared" ca="1" si="61"/>
        <v>1,56804507888077+2,93360600634007i</v>
      </c>
      <c r="AL162" s="223" t="str">
        <f t="shared" ca="1" si="62"/>
        <v>3,00701267468984-1,42221107578708i</v>
      </c>
      <c r="AM162" s="223" t="str">
        <f t="shared" ca="1" si="63"/>
        <v>-1,27295084164052-3,07317518612321i</v>
      </c>
      <c r="AN162" s="223" t="str">
        <f t="shared" ca="1" si="64"/>
        <v>-3,13193414935473+1,12062395741945i</v>
      </c>
      <c r="AO162" s="223" t="str">
        <f t="shared" ca="1" si="65"/>
        <v>0,965597391929879+3,18314800889544i</v>
      </c>
      <c r="AP162" s="223" t="str">
        <f t="shared" ca="1" si="66"/>
        <v>3,22669338607197-0,808244617746505i</v>
      </c>
      <c r="AQ162" s="223" t="str">
        <f t="shared" ca="1" si="67"/>
        <v>-0,648944711485435-3,2624653762564i</v>
      </c>
      <c r="AR162" s="223" t="str">
        <f t="shared" ca="1" si="68"/>
        <v>-0,648944711485435-3,2624653762564i</v>
      </c>
      <c r="AS162" s="223" t="str">
        <f t="shared" ca="1" si="69"/>
        <v>0,326042338720097+3,31036341859904i</v>
      </c>
      <c r="AT162" s="223" t="str">
        <f t="shared" ca="1" si="70"/>
        <v>3,32237408017781-0,163217772314748i</v>
      </c>
      <c r="AU162" s="223" t="str">
        <f t="shared" ca="1" si="71"/>
        <v>-1,14097870693392E-14-3,32638085159183i</v>
      </c>
      <c r="AV162" s="223" t="str">
        <f t="shared" ca="1" si="72"/>
        <v>-3,32237408017782-0,163217772314702i</v>
      </c>
      <c r="AW162" s="223" t="str">
        <f t="shared" ca="1" si="73"/>
        <v>-0,326042338720074+3,31036341859904i</v>
      </c>
      <c r="AX162" s="223" t="str">
        <f t="shared" ca="1" si="74"/>
        <v>3,2903778015913+0,48808144057318i</v>
      </c>
      <c r="AY162" s="223" t="str">
        <f t="shared" ca="1" si="75"/>
        <v>0,648944711485388-3,26246537625641i</v>
      </c>
      <c r="AZ162" s="223" t="str">
        <f t="shared" ca="1" si="76"/>
        <v>-3,22669338607197-0,808244617746485i</v>
      </c>
      <c r="BA162" s="223" t="str">
        <f t="shared" ca="1" si="77"/>
        <v>-0,965597391929856+3,18314800889544i</v>
      </c>
      <c r="BB162" s="223" t="str">
        <f t="shared" ca="1" si="78"/>
        <v>3,13193414935474+1,12062395741941i</v>
      </c>
      <c r="BC162" s="223" t="str">
        <f t="shared" ca="1" si="79"/>
        <v>1,27295084164081-3,07317518612309i</v>
      </c>
      <c r="BD162" s="223" t="str">
        <f t="shared" ca="1" si="80"/>
        <v>-3,00701267468986-1,42221107578704i</v>
      </c>
      <c r="BE162" s="223" t="str">
        <f t="shared" ca="1" si="81"/>
        <v>-1,56804507888073+2,93360600634009i</v>
      </c>
      <c r="BF162" s="223" t="str">
        <f t="shared" ca="1" si="82"/>
        <v>2,85313202416736+1,71010152403518i</v>
      </c>
      <c r="BG162" s="223" t="str">
        <f t="shared" ca="1" si="83"/>
        <v>1,84803818483072-2,76578459704373i</v>
      </c>
      <c r="BH162" s="223" t="str">
        <f t="shared" ca="1" si="84"/>
        <v>-2,67177415257152-1,98152275977025i</v>
      </c>
      <c r="BI162" s="223" t="str">
        <f t="shared" ca="1" si="85"/>
        <v>-2,11023367282033+2,57132717014618i</v>
      </c>
      <c r="BJ162" s="223" t="str">
        <f t="shared" ca="1" si="86"/>
        <v>2,46468563534606+2,23386084811824i</v>
      </c>
      <c r="BK162" s="223" t="str">
        <f t="shared" ca="1" si="87"/>
        <v>2,35210645696965-2,35210645696968i</v>
      </c>
      <c r="BL162" s="223" t="str">
        <f t="shared" ca="1" si="88"/>
        <v>-2,23386084811802-2,46468563534626i</v>
      </c>
      <c r="BM162" s="223" t="str">
        <f t="shared" ca="1" si="89"/>
        <v>-2,57132717014613+2,1102336728204i</v>
      </c>
      <c r="BN162" s="223" t="str">
        <f t="shared" ca="1" si="90"/>
        <v>1,98152275977032+2,67177415257147i</v>
      </c>
      <c r="BO162" s="223" t="str">
        <f t="shared" ca="1" si="91"/>
        <v>2,76578459704371-1,84803818483075i</v>
      </c>
      <c r="BP162" s="223" t="str">
        <f t="shared" ca="1" si="92"/>
        <v>-1,71010152403521-2,85313202416734i</v>
      </c>
      <c r="BQ162" s="223" t="str">
        <f t="shared" ca="1" si="93"/>
        <v>-2,93360600634007+1,56804507888078i</v>
      </c>
      <c r="BR162" s="223" t="str">
        <f t="shared" ca="1" si="94"/>
        <v>1,42221107578709+3,00701267468983i</v>
      </c>
      <c r="BS162" s="223" t="str">
        <f t="shared" ca="1" si="95"/>
        <v>3,0731751861232-1,27295084164056i</v>
      </c>
      <c r="BT162" s="223" t="str">
        <f t="shared" ca="1" si="96"/>
        <v>-1,12062395741945-3,13193414935473i</v>
      </c>
      <c r="BU162" s="223" t="str">
        <f t="shared" ca="1" si="97"/>
        <v>-3,18314800889543+0,965597391929889i</v>
      </c>
      <c r="BV162" s="223" t="str">
        <f t="shared" ca="1" si="98"/>
        <v>0,808244617746518+3,22669338607196i</v>
      </c>
      <c r="BW162" s="223" t="str">
        <f t="shared" ca="1" si="99"/>
        <v>3,2624653762564-0,648944711485445i</v>
      </c>
      <c r="BX162" s="223" t="str">
        <f t="shared" ca="1" si="100"/>
        <v>-0,48808144057324-3,29037780159129i</v>
      </c>
      <c r="BY162" s="223" t="str">
        <f t="shared" ca="1" si="101"/>
        <v>-3,31036341859903+0,326042338720132i</v>
      </c>
      <c r="BZ162" s="223" t="str">
        <f t="shared" ca="1" si="102"/>
        <v>0,163217772314736+3,32237408017781i</v>
      </c>
      <c r="CA162" s="223" t="str">
        <f t="shared" ca="1" si="103"/>
        <v>3,32638085159183-2,28195741386784E-14i</v>
      </c>
      <c r="CB162" s="223" t="str">
        <f t="shared" ca="1" si="104"/>
        <v>0,163217772315021-3,3223740801778i</v>
      </c>
      <c r="CC162" s="223" t="str">
        <f t="shared" ca="1" si="105"/>
        <v>-3,31036341859914-0,326042338719051i</v>
      </c>
      <c r="CD162" s="223" t="str">
        <f t="shared" ca="1" si="106"/>
        <v>-0,488081440574128+3,29037780159116i</v>
      </c>
      <c r="CE162" s="223" t="str">
        <f t="shared" ca="1" si="107"/>
        <v>3,26246537625655+0,648944711484706i</v>
      </c>
      <c r="CF162" s="223" t="str">
        <f t="shared" ca="1" si="108"/>
        <v>0,808244617747755-3,22669338607165i</v>
      </c>
      <c r="CG162" s="223" t="str">
        <f t="shared" ca="1" si="109"/>
        <v>-3,18314800889554-0,96559739192953i</v>
      </c>
      <c r="CH162" s="223" t="str">
        <f t="shared" ca="1" si="110"/>
        <v>-1,12062395742096+3,13193414935419i</v>
      </c>
      <c r="CI162" s="223" t="str">
        <f t="shared" ca="1" si="111"/>
        <v>3,07317518612311+1,27295084164078i</v>
      </c>
      <c r="CJ162" s="223" t="str">
        <f t="shared" ca="1" si="112"/>
        <v>1,42221107578581-3,00701267469043i</v>
      </c>
      <c r="CK162" s="223" t="str">
        <f t="shared" ca="1" si="113"/>
        <v>-2,93360600633978-1,56804507888133i</v>
      </c>
      <c r="CL162" s="223" t="str">
        <f t="shared" ca="1" si="114"/>
        <v>-1,71010152403432+2,85313202416787i</v>
      </c>
      <c r="CM162" s="223" t="str">
        <f t="shared" ca="1" si="115"/>
        <v>2,76578459704318+1,84803818483154i</v>
      </c>
      <c r="CN162" s="223" t="str">
        <f t="shared" ca="1" si="116"/>
        <v>1,98152275976971-2,67177415257192i</v>
      </c>
      <c r="CO162" s="223" t="str">
        <f t="shared" ca="1" si="117"/>
        <v>-2,57132717014532-2,11023367282139i</v>
      </c>
      <c r="CP162" s="223" t="str">
        <f t="shared" ca="1" si="118"/>
        <v>-2,23386084811799+2,46468563534629i</v>
      </c>
      <c r="CQ162" s="223" t="str">
        <f t="shared" ca="1" si="119"/>
        <v>2,35210645696851+2,35210645697081i</v>
      </c>
      <c r="CR162" s="223" t="str">
        <f t="shared" ca="1" si="120"/>
        <v>2,46468563534625-2,23386084811803i</v>
      </c>
      <c r="CS162" s="223" t="str">
        <f t="shared" ca="1" si="121"/>
        <v>-2,11023367282143-2,57132717014528i</v>
      </c>
      <c r="CT162" s="223" t="str">
        <f t="shared" ca="1" si="122"/>
        <v>-2,67177415257186+1,9815227597698i</v>
      </c>
      <c r="CU162" s="223" t="str">
        <f t="shared" ca="1" si="123"/>
        <v>1,84803818483162+2,76578459704312i</v>
      </c>
      <c r="CV162" s="223" t="str">
        <f t="shared" ca="1" si="124"/>
        <v>2,85313202416784-1,71010152403437i</v>
      </c>
      <c r="CW162" s="223" t="str">
        <f t="shared" ca="1" si="125"/>
        <v>-1,56804507888138-2,93360600633975i</v>
      </c>
      <c r="CX162" s="223" t="str">
        <f t="shared" ca="1" si="126"/>
        <v>-3,00701267469039+1,42221107578591i</v>
      </c>
      <c r="CY162" s="223" t="str">
        <f t="shared" ca="1" si="127"/>
        <v>1,27295084164087+3,07317518612307i</v>
      </c>
      <c r="CZ162" s="223" t="str">
        <f t="shared" ca="1" si="128"/>
        <v>3,13193414935527-1,12062395741794i</v>
      </c>
      <c r="DA162" s="223" t="str">
        <f t="shared" ca="1" si="129"/>
        <v>-0,965597391929629-3,18314800889551i</v>
      </c>
      <c r="DB162" s="223" t="str">
        <f t="shared" ca="1" si="130"/>
        <v>-3,22669338607163+0,808244617747858i</v>
      </c>
      <c r="DC162" s="223" t="str">
        <f t="shared" ca="1" si="131"/>
        <v>0,648944711484763+3,26246537625654i</v>
      </c>
      <c r="DD162" s="223" t="str">
        <f t="shared" ca="1" si="132"/>
        <v>3,29037780159115-0,488081440574185i</v>
      </c>
      <c r="DE162" s="223" t="str">
        <f t="shared" ca="1" si="133"/>
        <v>-0,326042338719108-3,31036341859913i</v>
      </c>
      <c r="DF162" s="223" t="str">
        <f t="shared" ca="1" si="134"/>
        <v>-3,32237408017778+0,163217772315409i</v>
      </c>
      <c r="DG162" s="223" t="str">
        <f t="shared" ca="1" si="135"/>
        <v>-1,28935065905522E-12+3,32638085159183i</v>
      </c>
      <c r="DH162" s="223" t="str">
        <f t="shared" ca="1" si="136"/>
        <v>3,32237408017782+0,163217772314679i</v>
      </c>
      <c r="DI162" s="223" t="str">
        <f t="shared" ca="1" si="137"/>
        <v>0,326042338721675-3,31036341859888i</v>
      </c>
      <c r="DJ162" s="223" t="str">
        <f t="shared" ca="1" si="138"/>
        <v>-3,29037780159126-0,488081440573463i</v>
      </c>
      <c r="DK162" s="223" t="str">
        <f t="shared" ca="1" si="139"/>
        <v>-0,648944711484044+3,26246537625668i</v>
      </c>
      <c r="DL162" s="223" t="str">
        <f t="shared" ca="1" si="140"/>
        <v>3,22669338607183+0,808244617747057i</v>
      </c>
      <c r="DM162" s="223" t="str">
        <f t="shared" ca="1" si="141"/>
        <v>0,965597391928841-3,18314800889575i</v>
      </c>
      <c r="DN162" s="223" t="str">
        <f t="shared" ca="1" si="142"/>
        <v>-3,1319341493544-1,12062395742037i</v>
      </c>
      <c r="DO162" s="223" t="str">
        <f t="shared" ca="1" si="143"/>
        <v>-1,2729508416402+3,07317518612335i</v>
      </c>
      <c r="DP162" s="223" t="str">
        <f t="shared" ca="1" si="144"/>
        <v>3,00701267468929+1,42221107578824i</v>
      </c>
      <c r="DQ162" s="223" t="str">
        <f t="shared" ca="1" si="145"/>
        <v>1,56804507888073-2,93360600634009i</v>
      </c>
      <c r="DR162" s="223" t="str">
        <f t="shared" ca="1" si="146"/>
        <v>-2,85313202416652-1,71010152403658i</v>
      </c>
      <c r="DS162" s="223" t="str">
        <f t="shared" ca="1" si="147"/>
        <v>-1,84803818483098+2,76578459704356i</v>
      </c>
      <c r="DT162" s="223" t="str">
        <f t="shared" ca="1" si="148"/>
        <v>2,67177415257232+1,98152275976917i</v>
      </c>
      <c r="DU162" s="223" t="str">
        <f t="shared" ca="1" si="149"/>
        <v>2,11023367282083-2,57132717014578i</v>
      </c>
      <c r="DV162" s="223" t="str">
        <f t="shared" ca="1" si="150"/>
        <v>-2,46468563534677-2,23386084811746i</v>
      </c>
      <c r="DW162" s="223" t="str">
        <f t="shared" ca="1" si="151"/>
        <v>-2,3521064569703+2,35210645696902i</v>
      </c>
      <c r="DX162" s="223" t="str">
        <f t="shared" ca="1" si="152"/>
        <v>2,23386084811857+2,46468563534577i</v>
      </c>
      <c r="DY162" s="223" t="str">
        <f t="shared" ca="1" si="153"/>
        <v>2,57132717014698-2,11023367281936i</v>
      </c>
      <c r="DZ162" s="223" t="str">
        <f t="shared" ca="1" si="154"/>
        <v>-1,9815227597703-2,67177415257148i</v>
      </c>
      <c r="EA162" s="223" t="str">
        <f t="shared" ca="1" si="155"/>
        <v>-2,76578459704278+1,84803818483215i</v>
      </c>
      <c r="EB162" s="223" t="str">
        <f t="shared" ca="1" si="156"/>
        <v>1,71010152403495+2,8531320241675i</v>
      </c>
      <c r="EC162" s="223" t="str">
        <f t="shared" ca="1" si="157"/>
        <v>2,93360600633943-1,56804507888197i</v>
      </c>
      <c r="ED162" s="223" t="str">
        <f t="shared" ca="1" si="158"/>
        <v>-1,42221107578652-3,0070126746901i</v>
      </c>
      <c r="EE162" s="223" t="str">
        <f t="shared" ca="1" si="159"/>
        <v>-3,07317518612281+1,2729508416415i</v>
      </c>
      <c r="EF162" s="223" t="str">
        <f t="shared" ca="1" si="160"/>
        <v>1,12062395741858+3,13193414935504i</v>
      </c>
      <c r="EG162" s="223" t="str">
        <f t="shared" ca="1" si="161"/>
        <v>3,18314800889532-0,965597391930275i</v>
      </c>
      <c r="EH162" s="223" t="str">
        <f t="shared" ca="1" si="162"/>
        <v>-0,808244617745301-3,22669338607227i</v>
      </c>
      <c r="EI162" s="223" t="str">
        <f t="shared" ca="1" si="163"/>
        <v>-3,26246537625639+0,648944711485515i</v>
      </c>
      <c r="EJ162" s="223" t="str">
        <f t="shared" ca="1" si="164"/>
        <v>0,488081440574943+3,29037780159104i</v>
      </c>
      <c r="EK162" s="223" t="str">
        <f t="shared" ca="1" si="165"/>
        <v>3,31036341859907-0,326042338719778i</v>
      </c>
      <c r="EL162" s="223" t="str">
        <f t="shared" ca="1" si="166"/>
        <v>-0,163217772316081-3,32237408017775i</v>
      </c>
      <c r="EM162" s="223" t="str">
        <f t="shared" ca="1" si="167"/>
        <v>-3,32638085159183-6,16150861854261E-13i</v>
      </c>
      <c r="EN162" s="223"/>
      <c r="EO162" s="223"/>
      <c r="EP162" s="223"/>
    </row>
    <row r="163" spans="1:146" ht="15.75" thickBot="1">
      <c r="A163" s="257">
        <f t="shared" si="168"/>
        <v>1.2304687500000007E-3</v>
      </c>
      <c r="B163" s="256">
        <v>63</v>
      </c>
      <c r="C163" s="230">
        <f t="shared" si="169"/>
        <v>12600</v>
      </c>
      <c r="D163" s="229">
        <f t="shared" si="170"/>
        <v>79168.134870462789</v>
      </c>
      <c r="E163" s="229" t="str">
        <f t="shared" si="171"/>
        <v>79168.1348704628i</v>
      </c>
      <c r="F163" s="229" t="str">
        <f t="shared" si="177"/>
        <v>-2,085450056121E-31+8,23188664061412E-30i</v>
      </c>
      <c r="G163" s="229" t="str">
        <f t="shared" si="178"/>
        <v>-1,44766404933026+1,2160378014715i</v>
      </c>
      <c r="H163" s="229" t="str">
        <f t="shared" si="180"/>
        <v>1,00000000008541E-13-3,9472952155726E-12i</v>
      </c>
      <c r="I163" s="229" t="str">
        <f t="shared" si="174"/>
        <v>-1,00000000008541E-13+3,9472952155726E-12i</v>
      </c>
      <c r="J163" s="255" t="str">
        <f ca="1">IMPRODUCT(1/N_FFT2,BZ100)</f>
        <v>0,0374944766514559+0,000977723155283289i</v>
      </c>
      <c r="K163" s="254" t="str">
        <f t="shared" ca="1" si="175"/>
        <v>-7,6088095984701E-15+1,47903995981154E-13i</v>
      </c>
      <c r="N163" s="246">
        <f t="shared" ca="1" si="176"/>
        <v>4.8357969566010972</v>
      </c>
      <c r="O163" s="223">
        <f t="shared" ca="1" si="39"/>
        <v>-3.1642030433989032</v>
      </c>
      <c r="P163" s="223" t="str">
        <f t="shared" ca="1" si="40"/>
        <v>-0,0776534299809357+3,16325004460082i</v>
      </c>
      <c r="Q163" s="223" t="str">
        <f t="shared" ca="1" si="41"/>
        <v>3,1603916222574+0,155260084439331i</v>
      </c>
      <c r="R163" s="223" t="str">
        <f t="shared" ca="1" si="42"/>
        <v>0,232773216028377-3,15562949817539i</v>
      </c>
      <c r="S163" s="223" t="str">
        <f t="shared" ca="1" si="43"/>
        <v>-3,14896654088027-0,310146133736039i</v>
      </c>
      <c r="T163" s="223" t="str">
        <f t="shared" ca="1" si="44"/>
        <v>-0,38733223100988+3,14040676388837i</v>
      </c>
      <c r="U163" s="223" t="str">
        <f t="shared" ca="1" si="45"/>
        <v>3,12995532328927+0,464285013831015i</v>
      </c>
      <c r="V163" s="223" t="str">
        <f t="shared" ca="1" si="46"/>
        <v>0,540958128720522-3,11761851463999i</v>
      </c>
      <c r="W163" s="223" t="str">
        <f t="shared" ca="1" si="47"/>
        <v>-3,10340376917274-0,617305390661139i</v>
      </c>
      <c r="X163" s="223" t="str">
        <f t="shared" ca="1" si="48"/>
        <v>-0,693280810916959+3,08731964931868i</v>
      </c>
      <c r="Y163" s="223" t="str">
        <f t="shared" ca="1" si="49"/>
        <v>3,06937584355026+0,76883862473541i</v>
      </c>
      <c r="Z163" s="223" t="str">
        <f t="shared" ca="1" si="50"/>
        <v>0,843933318915351-3,04958316054496i</v>
      </c>
      <c r="AA163" s="223" t="str">
        <f t="shared" ca="1" si="51"/>
        <v>-3,02795352267501-0,918519659220691i</v>
      </c>
      <c r="AB163" s="223" t="str">
        <f t="shared" ca="1" si="52"/>
        <v>-0,992552717628968+3,00449995882547i</v>
      </c>
      <c r="AC163" s="223" t="str">
        <f t="shared" ca="1" si="53"/>
        <v>2,97923659654632+1,06598789939378i</v>
      </c>
      <c r="AD163" s="223" t="str">
        <f t="shared" ca="1" si="54"/>
        <v>1,13878096990816-2,95217865354215i</v>
      </c>
      <c r="AE163" s="223" t="str">
        <f t="shared" ca="1" si="55"/>
        <v>-2,92334242850614-1,21088808134802i</v>
      </c>
      <c r="AF163" s="223" t="str">
        <f t="shared" ca="1" si="56"/>
        <v>-1,2822657990857+2,89274529130202i</v>
      </c>
      <c r="AG163" s="223" t="str">
        <f t="shared" ca="1" si="57"/>
        <v>2,86040567250126+1,35287112785272i</v>
      </c>
      <c r="AH163" s="223" t="str">
        <f t="shared" ca="1" si="58"/>
        <v>1,42266153763974-2,8263430522807i</v>
      </c>
      <c r="AI163" s="223" t="str">
        <f t="shared" ca="1" si="59"/>
        <v>-2,79057794868923-1,49159498931321i</v>
      </c>
      <c r="AJ163" s="223" t="str">
        <f t="shared" ca="1" si="60"/>
        <v>-1,55962995993917+2,75313190528805i</v>
      </c>
      <c r="AK163" s="223" t="str">
        <f t="shared" ca="1" si="61"/>
        <v>2,71402747817321+1,62672546779585i</v>
      </c>
      <c r="AL163" s="223" t="str">
        <f t="shared" ca="1" si="62"/>
        <v>1,69284109705794-2,67328822238953i</v>
      </c>
      <c r="AM163" s="223" t="str">
        <f t="shared" ca="1" si="63"/>
        <v>-2,63093867774136-1,75793702214255i</v>
      </c>
      <c r="AN163" s="223" t="str">
        <f t="shared" ca="1" si="64"/>
        <v>-1,82197403169826+2,58700435401104i</v>
      </c>
      <c r="AO163" s="223" t="str">
        <f t="shared" ca="1" si="65"/>
        <v>2,541511715592+1,88491355222553i</v>
      </c>
      <c r="AP163" s="223" t="str">
        <f t="shared" ca="1" si="66"/>
        <v>1,94671767131039-2,49448816554874i</v>
      </c>
      <c r="AQ163" s="223" t="str">
        <f t="shared" ca="1" si="67"/>
        <v>-2,44596202910946-2,00734916046253i</v>
      </c>
      <c r="AR163" s="223" t="str">
        <f t="shared" ca="1" si="68"/>
        <v>-2,44596202910946-2,00734916046253i</v>
      </c>
      <c r="AS163" s="223" t="str">
        <f t="shared" ca="1" si="69"/>
        <v>2,34451980585803+2,1249488887487i</v>
      </c>
      <c r="AT163" s="223" t="str">
        <f t="shared" ca="1" si="70"/>
        <v>2,18184629020401-2,29166482404777i</v>
      </c>
      <c r="AU163" s="223" t="str">
        <f t="shared" ca="1" si="71"/>
        <v>-2,23742942903838-2,23742942903857i</v>
      </c>
      <c r="AV163" s="223" t="str">
        <f t="shared" ca="1" si="72"/>
        <v>-2,29166482404775+2,18184629020403i</v>
      </c>
      <c r="AW163" s="223" t="str">
        <f t="shared" ca="1" si="73"/>
        <v>2,12494888874874+2,34451980585799i</v>
      </c>
      <c r="AX163" s="223" t="str">
        <f t="shared" ca="1" si="74"/>
        <v>2,39596253660444-2,0667714975398i</v>
      </c>
      <c r="AY163" s="223" t="str">
        <f t="shared" ca="1" si="75"/>
        <v>-2,0073491604623-2,44596202910964i</v>
      </c>
      <c r="AZ163" s="223" t="str">
        <f t="shared" ca="1" si="76"/>
        <v>-2,49448816554871+1,94671767131043i</v>
      </c>
      <c r="BA163" s="223" t="str">
        <f t="shared" ca="1" si="77"/>
        <v>1,88491355222556+2,54151171559199i</v>
      </c>
      <c r="BB163" s="223" t="str">
        <f t="shared" ca="1" si="78"/>
        <v>2,58700435401101-1,82197403169829i</v>
      </c>
      <c r="BC163" s="223" t="str">
        <f t="shared" ca="1" si="79"/>
        <v>-1,75793702214258-2,63093867774134i</v>
      </c>
      <c r="BD163" s="223" t="str">
        <f t="shared" ca="1" si="80"/>
        <v>-2,6732882223895+1,69284109705798i</v>
      </c>
      <c r="BE163" s="223" t="str">
        <f t="shared" ca="1" si="81"/>
        <v>1,6267254677959+2,71402747817318i</v>
      </c>
      <c r="BF163" s="223" t="str">
        <f t="shared" ca="1" si="82"/>
        <v>2,75313190528803-1,55962995993922i</v>
      </c>
      <c r="BG163" s="223" t="str">
        <f t="shared" ca="1" si="83"/>
        <v>-1,49159498931326-2,7905779486892i</v>
      </c>
      <c r="BH163" s="223" t="str">
        <f t="shared" ca="1" si="84"/>
        <v>-2,82634305228069+1,42266153763976i</v>
      </c>
      <c r="BI163" s="223" t="str">
        <f t="shared" ca="1" si="85"/>
        <v>1,35287112785277+2,86040567250124i</v>
      </c>
      <c r="BJ163" s="223" t="str">
        <f t="shared" ca="1" si="86"/>
        <v>2,89274529130212-1,28226579908546i</v>
      </c>
      <c r="BK163" s="223" t="str">
        <f t="shared" ca="1" si="87"/>
        <v>-1,21088808134804-2,92334242850613i</v>
      </c>
      <c r="BL163" s="223" t="str">
        <f t="shared" ca="1" si="88"/>
        <v>-2,95217865354213+1,13878096990819i</v>
      </c>
      <c r="BM163" s="223" t="str">
        <f t="shared" ca="1" si="89"/>
        <v>1,06598789939383+2,97923659654631i</v>
      </c>
      <c r="BN163" s="223" t="str">
        <f t="shared" ca="1" si="90"/>
        <v>3,00449995882556-0,992552717628684i</v>
      </c>
      <c r="BO163" s="223" t="str">
        <f t="shared" ca="1" si="91"/>
        <v>-0,918519659220716-3,027953522675i</v>
      </c>
      <c r="BP163" s="223" t="str">
        <f t="shared" ca="1" si="92"/>
        <v>-3,04958316054495+0,843933318915398i</v>
      </c>
      <c r="BQ163" s="223" t="str">
        <f t="shared" ca="1" si="93"/>
        <v>0,768838624735464+3,06937584355024i</v>
      </c>
      <c r="BR163" s="223" t="str">
        <f t="shared" ca="1" si="94"/>
        <v>3,08731964931867-0,693280810916978i</v>
      </c>
      <c r="BS163" s="223" t="str">
        <f t="shared" ca="1" si="95"/>
        <v>-0,617305390661174-3,10340376917273i</v>
      </c>
      <c r="BT163" s="223" t="str">
        <f t="shared" ca="1" si="96"/>
        <v>-3,11761851463998+0,540958128720572i</v>
      </c>
      <c r="BU163" s="223" t="str">
        <f t="shared" ca="1" si="97"/>
        <v>0,464285013830952+3,12995532328928i</v>
      </c>
      <c r="BV163" s="223" t="str">
        <f t="shared" ca="1" si="98"/>
        <v>3,14040676388835-0,387332231010004i</v>
      </c>
      <c r="BW163" s="223" t="str">
        <f t="shared" ca="1" si="99"/>
        <v>-0,310146133736113-3,14896654088027i</v>
      </c>
      <c r="BX163" s="223" t="str">
        <f t="shared" ca="1" si="100"/>
        <v>-3,15562949817539+0,23277321602837i</v>
      </c>
      <c r="BY163" s="223" t="str">
        <f t="shared" ca="1" si="101"/>
        <v>0,155260084439198+3,16039162225741i</v>
      </c>
      <c r="BZ163" s="223" t="str">
        <f t="shared" ca="1" si="102"/>
        <v>3,16325004460081-0,0776534299810667i</v>
      </c>
      <c r="CA163" s="223" t="str">
        <f t="shared" ca="1" si="103"/>
        <v>-4,96169427119625E-14-3,1642030433989i</v>
      </c>
      <c r="CB163" s="223" t="str">
        <f t="shared" ca="1" si="104"/>
        <v>-3,1632500446008-0,0776534299816419i</v>
      </c>
      <c r="CC163" s="223" t="str">
        <f t="shared" ca="1" si="105"/>
        <v>-0,155260084439143+3,16039162225741i</v>
      </c>
      <c r="CD163" s="223" t="str">
        <f t="shared" ca="1" si="106"/>
        <v>3,15562949817547+0,23277321602733i</v>
      </c>
      <c r="CE163" s="223" t="str">
        <f t="shared" ca="1" si="107"/>
        <v>0,310146133737267-3,14896654088015i</v>
      </c>
      <c r="CF163" s="223" t="str">
        <f t="shared" ca="1" si="108"/>
        <v>-3,14040676388832-0,387332231010263i</v>
      </c>
      <c r="CG163" s="223" t="str">
        <f t="shared" ca="1" si="109"/>
        <v>-0,464285013830544+3,12995532328934i</v>
      </c>
      <c r="CH163" s="223" t="str">
        <f t="shared" ca="1" si="110"/>
        <v>3,11761851464022+0,540958128719234i</v>
      </c>
      <c r="CI163" s="223" t="str">
        <f t="shared" ca="1" si="111"/>
        <v>0,617305390662047-3,10340376917256i</v>
      </c>
      <c r="CJ163" s="223" t="str">
        <f t="shared" ca="1" si="112"/>
        <v>-3,08731964931868-0,693280810916928i</v>
      </c>
      <c r="CK163" s="223" t="str">
        <f t="shared" ca="1" si="113"/>
        <v>-0,768838624734758+3,06937584355042i</v>
      </c>
      <c r="CL163" s="223" t="str">
        <f t="shared" ca="1" si="114"/>
        <v>3,04958316054455+0,843933318916819i</v>
      </c>
      <c r="CM163" s="223" t="str">
        <f t="shared" ca="1" si="115"/>
        <v>0,918519659221267-3,02795352267483i</v>
      </c>
      <c r="CN163" s="223" t="str">
        <f t="shared" ca="1" si="116"/>
        <v>-3,00449995882558-0,992552717628633i</v>
      </c>
      <c r="CO163" s="223" t="str">
        <f t="shared" ca="1" si="117"/>
        <v>-1,06598789939285+2,97923659654666i</v>
      </c>
      <c r="CP163" s="223" t="str">
        <f t="shared" ca="1" si="118"/>
        <v>2,9521786535417+1,13878096990931i</v>
      </c>
      <c r="CQ163" s="223" t="str">
        <f t="shared" ca="1" si="119"/>
        <v>1,21088808134828-2,92334242850603i</v>
      </c>
      <c r="CR163" s="223" t="str">
        <f t="shared" ca="1" si="120"/>
        <v>-2,89274529130229-1,28226579908509i</v>
      </c>
      <c r="CS163" s="223" t="str">
        <f t="shared" ca="1" si="121"/>
        <v>-1,35287112785154+2,86040567250182i</v>
      </c>
      <c r="CT163" s="223" t="str">
        <f t="shared" ca="1" si="122"/>
        <v>2,82634305228031+1,42266153764052i</v>
      </c>
      <c r="CU163" s="223" t="str">
        <f t="shared" ca="1" si="123"/>
        <v>1,49159498931318-2,79057794868925i</v>
      </c>
      <c r="CV163" s="223" t="str">
        <f t="shared" ca="1" si="124"/>
        <v>-2,75313190528836-1,55962995993862i</v>
      </c>
      <c r="CW163" s="223" t="str">
        <f t="shared" ca="1" si="125"/>
        <v>-1,62672546779716+2,71402747817243i</v>
      </c>
      <c r="CX163" s="223" t="str">
        <f t="shared" ca="1" si="126"/>
        <v>2,6732882223892+1,69284109705845i</v>
      </c>
      <c r="CY163" s="223" t="str">
        <f t="shared" ca="1" si="127"/>
        <v>1,75793702214222-2,63093867774159i</v>
      </c>
      <c r="CZ163" s="223" t="str">
        <f t="shared" ca="1" si="128"/>
        <v>-2,58700435401161-1,82197403169744i</v>
      </c>
      <c r="DA163" s="223" t="str">
        <f t="shared" ca="1" si="129"/>
        <v>-1,88491355222653+2,54151171559127i</v>
      </c>
      <c r="DB163" s="223" t="str">
        <f t="shared" ca="1" si="130"/>
        <v>2,49448816554859+1,94671767131058i</v>
      </c>
      <c r="DC163" s="223" t="str">
        <f t="shared" ca="1" si="131"/>
        <v>2,007349160462-2,44596202910989i</v>
      </c>
      <c r="DD163" s="223" t="str">
        <f t="shared" ca="1" si="132"/>
        <v>-2,3959625366053-2,0667714975388i</v>
      </c>
      <c r="DE163" s="223" t="str">
        <f t="shared" ca="1" si="133"/>
        <v>-2,12494888874935+2,34451980585744i</v>
      </c>
      <c r="DF163" s="223" t="str">
        <f t="shared" ca="1" si="134"/>
        <v>2,2916648240478+2,18184629020397i</v>
      </c>
      <c r="DG163" s="223" t="str">
        <f t="shared" ca="1" si="135"/>
        <v>2,2374294290379-2,23742942903905i</v>
      </c>
      <c r="DH163" s="223" t="str">
        <f t="shared" ca="1" si="136"/>
        <v>-2,18184629020294-2,29166482404878i</v>
      </c>
      <c r="DI163" s="223" t="str">
        <f t="shared" ca="1" si="137"/>
        <v>-2,3445198058584+2,12494888874829i</v>
      </c>
      <c r="DJ163" s="223" t="str">
        <f t="shared" ca="1" si="138"/>
        <v>2,06677149754004+2,39596253660423i</v>
      </c>
      <c r="DK163" s="223" t="str">
        <f t="shared" ca="1" si="139"/>
        <v>2,4459620291088-2,00734916046333i</v>
      </c>
      <c r="DL163" s="223" t="str">
        <f t="shared" ca="1" si="140"/>
        <v>-1,94671767130946-2,49448816554947i</v>
      </c>
      <c r="DM163" s="223" t="str">
        <f t="shared" ca="1" si="141"/>
        <v>-2,54151171559217+1,88491355222531i</v>
      </c>
      <c r="DN163" s="223" t="str">
        <f t="shared" ca="1" si="142"/>
        <v>1,82197403169885+2,58700435401062i</v>
      </c>
      <c r="DO163" s="223" t="str">
        <f t="shared" ca="1" si="143"/>
        <v>2,63093867774063-1,75793702214365i</v>
      </c>
      <c r="DP163" s="223" t="str">
        <f t="shared" ca="1" si="144"/>
        <v>-1,69284109705724-2,67328822238997i</v>
      </c>
      <c r="DQ163" s="223" t="str">
        <f t="shared" ca="1" si="145"/>
        <v>-2,71402747817316+1,62672546779594i</v>
      </c>
      <c r="DR163" s="223" t="str">
        <f t="shared" ca="1" si="146"/>
        <v>1,55962995994004+2,75313190528756i</v>
      </c>
      <c r="DS163" s="223" t="str">
        <f t="shared" ca="1" si="147"/>
        <v>2,79057794868992-1,49159498931192i</v>
      </c>
      <c r="DT163" s="223" t="str">
        <f t="shared" ca="1" si="148"/>
        <v>-1,42266153763925-2,82634305228095i</v>
      </c>
      <c r="DU163" s="223" t="str">
        <f t="shared" ca="1" si="149"/>
        <v>-2,8604056725011+1,35287112785306i</v>
      </c>
      <c r="DV163" s="223" t="str">
        <f t="shared" ca="1" si="150"/>
        <v>1,28226579908666+2,89274529130159i</v>
      </c>
      <c r="DW163" s="223" t="str">
        <f t="shared" ca="1" si="151"/>
        <v>2,9233424285066-1,21088808134692i</v>
      </c>
      <c r="DX163" s="223" t="str">
        <f t="shared" ca="1" si="152"/>
        <v>-1,1387809699079-2,95217865354224i</v>
      </c>
      <c r="DY163" s="223" t="str">
        <f t="shared" ca="1" si="153"/>
        <v>-2,97923659654607+1,06598789939447i</v>
      </c>
      <c r="DZ163" s="223" t="str">
        <f t="shared" ca="1" si="154"/>
        <v>0,992552717630225+3,00449995882505i</v>
      </c>
      <c r="EA163" s="223" t="str">
        <f t="shared" ca="1" si="155"/>
        <v>3,02795352267527-0,918519659219817i</v>
      </c>
      <c r="EB163" s="223" t="str">
        <f t="shared" ca="1" si="156"/>
        <v>-0,843933318915446-3,04958316054494i</v>
      </c>
      <c r="EC163" s="223" t="str">
        <f t="shared" ca="1" si="157"/>
        <v>-3,06937584355001+0,768838624736385i</v>
      </c>
      <c r="ED163" s="223" t="str">
        <f t="shared" ca="1" si="158"/>
        <v>0,693280810915535+3,087319649319i</v>
      </c>
      <c r="EE163" s="223" t="str">
        <f t="shared" ca="1" si="159"/>
        <v>3,10340376917285-0,617305390660608i</v>
      </c>
      <c r="EF163" s="223" t="str">
        <f t="shared" ca="1" si="160"/>
        <v>-0,540958128720886-3,11761851463993i</v>
      </c>
      <c r="EG163" s="223" t="str">
        <f t="shared" ca="1" si="161"/>
        <v>-3,12995532328909+0,464285013832246i</v>
      </c>
      <c r="EH163" s="223" t="str">
        <f t="shared" ca="1" si="162"/>
        <v>0,387332231008804+3,1404067638885i</v>
      </c>
      <c r="EI163" s="223" t="str">
        <f t="shared" ca="1" si="163"/>
        <v>3,1489665408803-0,310146133735805i</v>
      </c>
      <c r="EJ163" s="223" t="str">
        <f t="shared" ca="1" si="164"/>
        <v>-0,232773216029047-3,15562949817535i</v>
      </c>
      <c r="EK163" s="223" t="str">
        <f t="shared" ca="1" si="165"/>
        <v>-3,16039162225733+0,155260084440819i</v>
      </c>
      <c r="EL163" s="223" t="str">
        <f t="shared" ca="1" si="166"/>
        <v>0,0776534299801275+3,16325004460084i</v>
      </c>
      <c r="EM163" s="223" t="str">
        <f t="shared" ca="1" si="167"/>
        <v>3,1642030433989-9,92338854239249E-14i</v>
      </c>
      <c r="EN163" s="223"/>
      <c r="EO163" s="223"/>
      <c r="EP163" s="223"/>
    </row>
    <row r="164" spans="1:146" ht="15.75" thickBot="1">
      <c r="A164" s="257">
        <f t="shared" si="168"/>
        <v>1.2500000000000007E-3</v>
      </c>
      <c r="B164" s="256">
        <v>64</v>
      </c>
      <c r="C164" s="230">
        <f t="shared" si="169"/>
        <v>12800</v>
      </c>
      <c r="D164" s="229">
        <f t="shared" si="170"/>
        <v>80424.771931898707</v>
      </c>
      <c r="E164" s="229" t="str">
        <f t="shared" si="171"/>
        <v>80424.7719318987i</v>
      </c>
      <c r="F164" s="229" t="str">
        <f t="shared" si="177"/>
        <v>-2,02078888199425E-31+7,85201476602796E-30i</v>
      </c>
      <c r="G164" s="229" t="str">
        <f t="shared" si="178"/>
        <v>-1,42875104302726+1,21920089008443i</v>
      </c>
      <c r="H164" s="229" t="str">
        <f t="shared" si="180"/>
        <v>1,00000000008276E-13-3,88561872782926E-12i</v>
      </c>
      <c r="I164" s="229" t="str">
        <f t="shared" si="174"/>
        <v>-1,00000000008276E-13+3,88561872782926E-12i</v>
      </c>
      <c r="J164" s="255" t="str">
        <f ca="1">IMPRODUCT(1/N_FFT2,CA100)</f>
        <v>0,0155917650345023-0,000027514712403566i</v>
      </c>
      <c r="K164" s="254" t="str">
        <f t="shared" ca="1" si="175"/>
        <v>-1,45226482177314E-15+6,05864056892161E-14i</v>
      </c>
      <c r="N164" s="246">
        <f t="shared" ca="1" si="176"/>
        <v>8.3766339508616703</v>
      </c>
      <c r="O164" s="223">
        <f t="shared" ca="1" si="39"/>
        <v>0.37663395086166995</v>
      </c>
      <c r="P164" s="223" t="str">
        <f t="shared" ca="1" si="40"/>
        <v>-1,31500096397872E-15-0,37663395086167i</v>
      </c>
      <c r="Q164" s="223" t="str">
        <f t="shared" ca="1" si="41"/>
        <v>-0,37663395086167-1,21695676578249E-15i</v>
      </c>
      <c r="R164" s="223" t="str">
        <f t="shared" ca="1" si="42"/>
        <v>-6,92148754446456E-17+0,37663395086167i</v>
      </c>
      <c r="S164" s="223" t="str">
        <f t="shared" ca="1" si="43"/>
        <v>0,37663395086167-1,24578608853407E-15i</v>
      </c>
      <c r="T164" s="223" t="str">
        <f t="shared" ca="1" si="44"/>
        <v>1,11891256758627E-15-0,37663395086167i</v>
      </c>
      <c r="U164" s="223" t="str">
        <f t="shared" ca="1" si="45"/>
        <v>-0,37663395086167-1,38429750889291E-16i</v>
      </c>
      <c r="V164" s="223" t="str">
        <f t="shared" ca="1" si="46"/>
        <v>9,20500674785101E-15+0,37663395086167i</v>
      </c>
      <c r="W164" s="223" t="str">
        <f t="shared" ca="1" si="47"/>
        <v>0,37663395086167-1,05200077118297E-14i</v>
      </c>
      <c r="X164" s="223" t="str">
        <f t="shared" ca="1" si="48"/>
        <v>-1,1165972381245E-14-0,37663395086167i</v>
      </c>
      <c r="Y164" s="223" t="str">
        <f t="shared" ca="1" si="49"/>
        <v>-0,37663395086167+1,24809733452237E-14i</v>
      </c>
      <c r="Z164" s="223" t="str">
        <f t="shared" ca="1" si="50"/>
        <v>1,37959743092024E-14+0,37663395086167i</v>
      </c>
      <c r="AA164" s="223" t="str">
        <f t="shared" ca="1" si="51"/>
        <v>0,37663395086167-1,57800115677446E-14i</v>
      </c>
      <c r="AB164" s="223" t="str">
        <f t="shared" ca="1" si="52"/>
        <v>-1,64259762371599E-14-0,37663395086167i</v>
      </c>
      <c r="AC164" s="223" t="str">
        <f t="shared" ca="1" si="53"/>
        <v>-0,37663395086167+1,8410013495702E-14i</v>
      </c>
      <c r="AD164" s="223" t="str">
        <f t="shared" ca="1" si="54"/>
        <v>-1,84100543304368E-14+0,37663395086167i</v>
      </c>
      <c r="AE164" s="223" t="str">
        <f t="shared" ca="1" si="55"/>
        <v>0,37663395086167+1,77640896610215E-14i</v>
      </c>
      <c r="AF164" s="223" t="str">
        <f t="shared" ca="1" si="56"/>
        <v>1,57800524024794E-14-0,37663395086167i</v>
      </c>
      <c r="AG164" s="223" t="str">
        <f t="shared" ca="1" si="57"/>
        <v>-0,37663395086167-1,51340877330641E-14i</v>
      </c>
      <c r="AH164" s="223" t="str">
        <f t="shared" ca="1" si="58"/>
        <v>-1,31500504745219E-14+0,37663395086167i</v>
      </c>
      <c r="AI164" s="223" t="str">
        <f t="shared" ca="1" si="59"/>
        <v>0,37663395086167+1,25040858051067E-14i</v>
      </c>
      <c r="AJ164" s="223" t="str">
        <f t="shared" ca="1" si="60"/>
        <v>1,05200485465645E-14-0,37663395086167i</v>
      </c>
      <c r="AK164" s="223" t="str">
        <f t="shared" ca="1" si="61"/>
        <v>-0,37663395086167-9,87408387714925E-15i</v>
      </c>
      <c r="AL164" s="223" t="str">
        <f t="shared" ca="1" si="62"/>
        <v>-9,22811920773401E-15+0,37663395086167i</v>
      </c>
      <c r="AM164" s="223" t="str">
        <f t="shared" ca="1" si="63"/>
        <v>0,37663395086167+5,90600936006487E-15i</v>
      </c>
      <c r="AN164" s="223" t="str">
        <f t="shared" ca="1" si="64"/>
        <v>5,26004469064963E-15-0,37663395086167i</v>
      </c>
      <c r="AO164" s="223" t="str">
        <f t="shared" ca="1" si="65"/>
        <v>-0,37663395086167-4,61408002123438E-15i</v>
      </c>
      <c r="AP164" s="223" t="str">
        <f t="shared" ca="1" si="66"/>
        <v>-3,96811535181914E-15+0,37663395086167i</v>
      </c>
      <c r="AQ164" s="223" t="str">
        <f t="shared" ca="1" si="67"/>
        <v>0,37663395086167+3,32215068240389E-15i</v>
      </c>
      <c r="AR164" s="223" t="str">
        <f t="shared" ca="1" si="68"/>
        <v>0,37663395086167+3,32215068240389E-15i</v>
      </c>
      <c r="AS164" s="223" t="str">
        <f t="shared" ca="1" si="69"/>
        <v>-0,37663395086167+6,45923834680474E-16i</v>
      </c>
      <c r="AT164" s="223" t="str">
        <f t="shared" ca="1" si="70"/>
        <v>1,29188850409572E-15+0,37663395086167i</v>
      </c>
      <c r="AU164" s="223" t="str">
        <f t="shared" ca="1" si="71"/>
        <v>0,37663395086167-1,93785317351097E-15i</v>
      </c>
      <c r="AV164" s="223" t="str">
        <f t="shared" ca="1" si="72"/>
        <v>-5,25996302118007E-15-0,37663395086167i</v>
      </c>
      <c r="AW164" s="223" t="str">
        <f t="shared" ca="1" si="73"/>
        <v>-0,37663395086167+5,90592769059535E-15i</v>
      </c>
      <c r="AX164" s="223" t="str">
        <f t="shared" ca="1" si="74"/>
        <v>6,5518923600106E-15+0,37663395086167i</v>
      </c>
      <c r="AY164" s="223" t="str">
        <f t="shared" ca="1" si="75"/>
        <v>0,37663395086167-7,19785702942584E-15i</v>
      </c>
      <c r="AZ164" s="223" t="str">
        <f t="shared" ca="1" si="76"/>
        <v>-1,05199668770949E-14-0,37663395086167i</v>
      </c>
      <c r="BA164" s="223" t="str">
        <f t="shared" ca="1" si="77"/>
        <v>-0,37663395086167+1,11659315465102E-14i</v>
      </c>
      <c r="BB164" s="223" t="str">
        <f t="shared" ca="1" si="78"/>
        <v>1,18118962159254E-14+0,37663395086167i</v>
      </c>
      <c r="BC164" s="223" t="str">
        <f t="shared" ca="1" si="79"/>
        <v>0,37663395086167-1,24578608853407E-14i</v>
      </c>
      <c r="BD164" s="223" t="str">
        <f t="shared" ca="1" si="80"/>
        <v>-1,3103825554756E-14-0,37663395086167i</v>
      </c>
      <c r="BE164" s="223" t="str">
        <f t="shared" ca="1" si="81"/>
        <v>-0,37663395086167+1,64259354024251E-14i</v>
      </c>
      <c r="BF164" s="223" t="str">
        <f t="shared" ca="1" si="82"/>
        <v>1,97480452500942E-14+0,37663395086167i</v>
      </c>
      <c r="BG164" s="223" t="str">
        <f t="shared" ca="1" si="83"/>
        <v>0,37663395086167+1,97481677542985E-14i</v>
      </c>
      <c r="BH164" s="223" t="str">
        <f t="shared" ca="1" si="84"/>
        <v>1,64260579066294E-14-0,37663395086167i</v>
      </c>
      <c r="BI164" s="223" t="str">
        <f t="shared" ca="1" si="85"/>
        <v>-0,37663395086167-1,8456238415468E-14i</v>
      </c>
      <c r="BJ164" s="223" t="str">
        <f t="shared" ca="1" si="86"/>
        <v>-1,51341285677989E-14+0,37663395086167i</v>
      </c>
      <c r="BK164" s="223" t="str">
        <f t="shared" ca="1" si="87"/>
        <v>0,37663395086167+1,18120187201298E-14i</v>
      </c>
      <c r="BL164" s="223" t="str">
        <f t="shared" ca="1" si="88"/>
        <v>1,38421992289684E-14-0,37663395086167i</v>
      </c>
      <c r="BM164" s="223" t="str">
        <f t="shared" ca="1" si="89"/>
        <v>-0,37663395086167-1,05200893812993E-14i</v>
      </c>
      <c r="BN164" s="223" t="str">
        <f t="shared" ca="1" si="90"/>
        <v>-1,25502698901379E-14+0,37663395086167i</v>
      </c>
      <c r="BO164" s="223" t="str">
        <f t="shared" ca="1" si="91"/>
        <v>0,37663395086167+9,22816004246877E-15i</v>
      </c>
      <c r="BP164" s="223" t="str">
        <f t="shared" ca="1" si="92"/>
        <v>5,90605019479966E-15-0,37663395086167i</v>
      </c>
      <c r="BQ164" s="223" t="str">
        <f t="shared" ca="1" si="93"/>
        <v>-0,37663395086167-7,93623070363828E-15i</v>
      </c>
      <c r="BR164" s="223" t="str">
        <f t="shared" ca="1" si="94"/>
        <v>-4,61412085596918E-15+0,37663395086167i</v>
      </c>
      <c r="BS164" s="223" t="str">
        <f t="shared" ca="1" si="95"/>
        <v>0,37663395086167+6,64430136480776E-15i</v>
      </c>
      <c r="BT164" s="223" t="str">
        <f t="shared" ca="1" si="96"/>
        <v>3,32219151713866E-15-0,37663395086167i</v>
      </c>
      <c r="BU164" s="223" t="str">
        <f t="shared" ca="1" si="97"/>
        <v>-0,37663395086167-8,16694695512043E-20i</v>
      </c>
      <c r="BV164" s="223" t="str">
        <f t="shared" ca="1" si="98"/>
        <v>-2,03026217830816E-15+0,37663395086167i</v>
      </c>
      <c r="BW164" s="223" t="str">
        <f t="shared" ca="1" si="99"/>
        <v>0,37663395086167-1,29184766936095E-15i</v>
      </c>
      <c r="BX164" s="223" t="str">
        <f t="shared" ca="1" si="100"/>
        <v>-4,61395751703007E-15-0,37663395086167i</v>
      </c>
      <c r="BY164" s="223" t="str">
        <f t="shared" ca="1" si="101"/>
        <v>-0,37663395086167+2,58377700819145E-15i</v>
      </c>
      <c r="BZ164" s="223" t="str">
        <f t="shared" ca="1" si="102"/>
        <v>5,90588685586056E-15+0,37663395086167i</v>
      </c>
      <c r="CA164" s="223" t="str">
        <f t="shared" ca="1" si="103"/>
        <v>0,37663395086167+1,45988423635194E-13i</v>
      </c>
      <c r="CB164" s="223" t="str">
        <f t="shared" ca="1" si="104"/>
        <v>1,05200281291971E-13-0,37663395086167i</v>
      </c>
      <c r="CC164" s="223" t="str">
        <f t="shared" ca="1" si="105"/>
        <v>-0,37663395086167-6,44121389487479E-14i</v>
      </c>
      <c r="CD164" s="223" t="str">
        <f t="shared" ca="1" si="106"/>
        <v>-2,89762869620325E-14+0,37663395086167i</v>
      </c>
      <c r="CE164" s="223" t="str">
        <f t="shared" ca="1" si="107"/>
        <v>0,37663395086167-1,18118553811907E-14i</v>
      </c>
      <c r="CF164" s="223" t="str">
        <f t="shared" ca="1" si="108"/>
        <v>-5,2599997724414E-14-0,37663395086167i</v>
      </c>
      <c r="CG164" s="223" t="str">
        <f t="shared" ca="1" si="109"/>
        <v>-0,37663395086167+8,80358497111291E-14i</v>
      </c>
      <c r="CH164" s="223" t="str">
        <f t="shared" ca="1" si="110"/>
        <v>1,28823992054352E-13+0,37663395086167i</v>
      </c>
      <c r="CI164" s="223" t="str">
        <f t="shared" ca="1" si="111"/>
        <v>0,37663395086167-1,69612134397576E-13i</v>
      </c>
      <c r="CJ164" s="223" t="str">
        <f t="shared" ca="1" si="112"/>
        <v>1,69612338571249E-13-0,37663395086167i</v>
      </c>
      <c r="CK164" s="223" t="str">
        <f t="shared" ca="1" si="113"/>
        <v>-0,37663395086167-1,34176486584534E-13i</v>
      </c>
      <c r="CL164" s="223" t="str">
        <f t="shared" ca="1" si="114"/>
        <v>-9,3388344241311E-14+0,37663395086167i</v>
      </c>
      <c r="CM164" s="223" t="str">
        <f t="shared" ca="1" si="115"/>
        <v>0,37663395086167+5,26002018980878E-14i</v>
      </c>
      <c r="CN164" s="223" t="str">
        <f t="shared" ca="1" si="116"/>
        <v>1,71643499113723E-14-0,37663395086167i</v>
      </c>
      <c r="CO164" s="223" t="str">
        <f t="shared" ca="1" si="117"/>
        <v>-0,37663395086167+2,36237924318509E-14i</v>
      </c>
      <c r="CP164" s="223" t="str">
        <f t="shared" ca="1" si="118"/>
        <v>6,44119347750742E-14+0,37663395086167i</v>
      </c>
      <c r="CQ164" s="223" t="str">
        <f t="shared" ca="1" si="119"/>
        <v>0,37663395086167-9,98477867617897E-14i</v>
      </c>
      <c r="CR164" s="223" t="str">
        <f t="shared" ca="1" si="120"/>
        <v>-1,40635929105012E-13-0,37663395086167i</v>
      </c>
      <c r="CS164" s="223" t="str">
        <f t="shared" ca="1" si="121"/>
        <v>-0,37663395086167+1,76071781091728E-13i</v>
      </c>
      <c r="CT164" s="223" t="str">
        <f t="shared" ca="1" si="122"/>
        <v>-1,57800401520589E-13+0,37663395086167i</v>
      </c>
      <c r="CU164" s="223" t="str">
        <f t="shared" ca="1" si="123"/>
        <v>0,37663395086167+1,17012259177366E-13i</v>
      </c>
      <c r="CV164" s="223" t="str">
        <f t="shared" ca="1" si="124"/>
        <v>7,62241168341428E-14-0,37663395086167i</v>
      </c>
      <c r="CW164" s="223" t="str">
        <f t="shared" ca="1" si="125"/>
        <v>-0,37663395086167-4,61405552039354E-14i</v>
      </c>
      <c r="CX164" s="223" t="str">
        <f t="shared" ca="1" si="126"/>
        <v>-5,35241286071203E-15+0,37663395086167i</v>
      </c>
      <c r="CY164" s="223" t="str">
        <f t="shared" ca="1" si="127"/>
        <v>0,37663395086167-3,54357294825111E-14i</v>
      </c>
      <c r="CZ164" s="223" t="str">
        <f t="shared" ca="1" si="128"/>
        <v>-7,62238718257343E-14-0,37663395086167i</v>
      </c>
      <c r="DA164" s="223" t="str">
        <f t="shared" ca="1" si="129"/>
        <v>-0,37663395086167+1,17012014168958E-13i</v>
      </c>
      <c r="DB164" s="223" t="str">
        <f t="shared" ca="1" si="130"/>
        <v>1,57800156512181E-13+0,37663395086167i</v>
      </c>
      <c r="DC164" s="223" t="str">
        <f t="shared" ca="1" si="131"/>
        <v>0,37663395086167+1,86776606813152E-13i</v>
      </c>
      <c r="DD164" s="223" t="str">
        <f t="shared" ca="1" si="132"/>
        <v>1,45988464469929E-13-0,37663395086167i</v>
      </c>
      <c r="DE164" s="223" t="str">
        <f t="shared" ca="1" si="133"/>
        <v>-0,37663395086167-1,05200322126706E-13i</v>
      </c>
      <c r="DF164" s="223" t="str">
        <f t="shared" ca="1" si="134"/>
        <v>-6,44121797834826E-14+0,37663395086167i</v>
      </c>
      <c r="DG164" s="223" t="str">
        <f t="shared" ca="1" si="135"/>
        <v>0,37663395086167+2,36240374402596E-14i</v>
      </c>
      <c r="DH164" s="223" t="str">
        <f t="shared" ca="1" si="136"/>
        <v>-6,45952418994816E-15-0,37663395086167i</v>
      </c>
      <c r="DI164" s="223" t="str">
        <f t="shared" ca="1" si="137"/>
        <v>-0,37663395086167+4,72476665331712E-14i</v>
      </c>
      <c r="DJ164" s="223" t="str">
        <f t="shared" ca="1" si="138"/>
        <v>8,80358088763944E-14+0,37663395086167i</v>
      </c>
      <c r="DK164" s="223" t="str">
        <f t="shared" ca="1" si="139"/>
        <v>0,37663395086167-1,28823951219618E-13i</v>
      </c>
      <c r="DL164" s="223" t="str">
        <f t="shared" ca="1" si="140"/>
        <v>-1,69612093562841E-13-0,37663395086167i</v>
      </c>
      <c r="DM164" s="223" t="str">
        <f t="shared" ca="1" si="141"/>
        <v>-0,37663395086167-1,74964669762492E-13i</v>
      </c>
      <c r="DN164" s="223" t="str">
        <f t="shared" ca="1" si="142"/>
        <v>-1,34176527419269E-13+0,37663395086167i</v>
      </c>
      <c r="DO164" s="223" t="str">
        <f t="shared" ca="1" si="143"/>
        <v>0,37663395086167+9,33883850760457E-14i</v>
      </c>
      <c r="DP164" s="223" t="str">
        <f t="shared" ca="1" si="144"/>
        <v>5,26002427328225E-14-0,37663395086167i</v>
      </c>
      <c r="DQ164" s="223" t="str">
        <f t="shared" ca="1" si="145"/>
        <v>-0,37663395086167-1,18121003895993E-14i</v>
      </c>
      <c r="DR164" s="223" t="str">
        <f t="shared" ca="1" si="146"/>
        <v>1,82714612406084E-14+0,37663395086167i</v>
      </c>
      <c r="DS164" s="223" t="str">
        <f t="shared" ca="1" si="147"/>
        <v>0,37663395086167-5,90596035838314E-14i</v>
      </c>
      <c r="DT164" s="223" t="str">
        <f t="shared" ca="1" si="148"/>
        <v>-9,98477459270546E-14-0,37663395086167i</v>
      </c>
      <c r="DU164" s="223" t="str">
        <f t="shared" ca="1" si="149"/>
        <v>-0,37663395086167+1,40635888270278E-13i</v>
      </c>
      <c r="DV164" s="223" t="str">
        <f t="shared" ca="1" si="150"/>
        <v>1,81424030613501E-13+0,37663395086167i</v>
      </c>
      <c r="DW164" s="223" t="str">
        <f t="shared" ca="1" si="151"/>
        <v>0,37663395086167+1,63152732711832E-13i</v>
      </c>
      <c r="DX164" s="223" t="str">
        <f t="shared" ca="1" si="152"/>
        <v>1,22364590368609E-13-0,37663395086167i</v>
      </c>
      <c r="DY164" s="223" t="str">
        <f t="shared" ca="1" si="153"/>
        <v>-0,37663395086167-8,15764480253855E-14i</v>
      </c>
      <c r="DZ164" s="223" t="str">
        <f t="shared" ca="1" si="154"/>
        <v>-4,07883056821623E-14+0,37663395086167i</v>
      </c>
      <c r="EA164" s="223" t="str">
        <f t="shared" ca="1" si="155"/>
        <v>0,37663395086167+1,63338939102409E-19i</v>
      </c>
      <c r="EB164" s="223" t="str">
        <f t="shared" ca="1" si="156"/>
        <v>-4,07879790042841E-14-0,37663395086167i</v>
      </c>
      <c r="EC164" s="223" t="str">
        <f t="shared" ca="1" si="157"/>
        <v>-0,37663395086167+7,08715406344919E-14i</v>
      </c>
      <c r="ED164" s="223" t="str">
        <f t="shared" ca="1" si="158"/>
        <v>1,11659682977715E-13+0,37663395086167i</v>
      </c>
      <c r="EE164" s="223" t="str">
        <f t="shared" ca="1" si="159"/>
        <v>0,37663395086167-1,52447825320938E-13i</v>
      </c>
      <c r="EF164" s="223" t="str">
        <f t="shared" ca="1" si="160"/>
        <v>1,81424357291379E-13-0,37663395086167i</v>
      </c>
      <c r="EG164" s="223" t="str">
        <f t="shared" ca="1" si="161"/>
        <v>-0,37663395086167-1,40636214948156E-13i</v>
      </c>
      <c r="EH164" s="223" t="str">
        <f t="shared" ca="1" si="162"/>
        <v>-1,10552653317948E-13+0,37663395086167i</v>
      </c>
      <c r="EI164" s="223" t="str">
        <f t="shared" ca="1" si="163"/>
        <v>0,37663395086167+6,9764510974725E-14i</v>
      </c>
      <c r="EJ164" s="223" t="str">
        <f t="shared" ca="1" si="164"/>
        <v>2,8976368631502E-14-0,37663395086167i</v>
      </c>
      <c r="EK164" s="223" t="str">
        <f t="shared" ca="1" si="165"/>
        <v>-0,37663395086167+1,18117737117211E-14i</v>
      </c>
      <c r="EL164" s="223" t="str">
        <f t="shared" ca="1" si="166"/>
        <v>5,25999160549443E-14+0,37663395086167i</v>
      </c>
      <c r="EM164" s="223" t="str">
        <f t="shared" ca="1" si="167"/>
        <v>0,37663395086167-8,2683477685152E-14i</v>
      </c>
      <c r="EN164" s="223"/>
      <c r="EO164" s="223"/>
      <c r="EP164" s="223"/>
    </row>
    <row r="165" spans="1:146" ht="15.75" thickBot="1">
      <c r="A165" s="257">
        <f t="shared" ref="A165:A228" si="181">A164+Div_Nt_load2</f>
        <v>1.2695312500000007E-3</v>
      </c>
      <c r="B165" s="256">
        <v>65</v>
      </c>
      <c r="C165" s="230">
        <f t="shared" ref="C165:C228" si="182">C164+1/time_load2</f>
        <v>13000</v>
      </c>
      <c r="D165" s="229">
        <f t="shared" si="170"/>
        <v>81681.408993334626</v>
      </c>
      <c r="E165" s="229" t="str">
        <f t="shared" si="171"/>
        <v>81681.4089933346i</v>
      </c>
      <c r="F165" s="229" t="str">
        <f t="shared" ref="F165:F196" si="183">IF(freq_ratio2&gt;1,IMPRODUCT(Kth_2/(2/rload2-Kfeed2/Gdc_ccm2),IMDIV(COMPLEX(1,Rc_2*Coutput2*microF2*miliOhm2*D165),IMSUM(1,IMPRODUCT(E165,1/omega1_2),IMPRODUCT(E165,E165,1/omega2_2),IMPRODUCT(E165,E165,E165,1/omega3_2)))),IMPRODUCT(Kth_2/(2/rload2-Kfeed2/Gdc_dcm2),(IMDIV(COMPLEX(1,Rc_2*Coutput2*microF2*miliOhm2*D165),IMSUM(1,IMDIV(E165,omegat2),IMDIV(IMPRODUCT(E165,E165),omegapole0^2*(1-2*Gdc_dcm2/(Kfeed2*rload2))))))))</f>
        <v>-1,95908905304299E-31+7,49516088784939E-30i</v>
      </c>
      <c r="G165" s="229" t="str">
        <f t="shared" ref="G165:G196" si="184">IMPRODUCT(IMPRODUCT(-currentransferratio2*RFB_2/(Rfeedforward2),IMDIV(COMPLEX(1,(Rfeedforward2*kiliOhm2+q_Rz_Cz_2*Rzero2)*q_Rz_Cz_2*Czero2*nanoF2*D165),IMPRODUCT(COMPLEX(1,q_Rz_Cz_2*Rzero2*Czero2*nanoF2*D165),COMPLEX(1,D165/(2*PI()*F_roll2*kilihertz2))))),IMSUM(feedtype2,IMDIV(COMPLEX(1,Rvolt2*Cvolt2*nanoF2*kiliOhm2*D165),IMPRODUCT(Rupper2*kiliOhm2*(Cvolt2*nanoF2+Cforward2*picoF2),COMPLEX(1,Rvolt2*Cvolt2*Cforward2*picoF2*nanoF2*kiliOhm2*D165/(Cvolt2*nanoF2+Cforward2*picoF2)),E165))))</f>
        <v>-1,41003948114329+1,22203421702577i</v>
      </c>
      <c r="H165" s="229" t="str">
        <f t="shared" si="180"/>
        <v>1,00000000008023E-13-3,82583997817036E-12i</v>
      </c>
      <c r="I165" s="229" t="str">
        <f t="shared" si="174"/>
        <v>-1,00000000008023E-13+3,82583997817036E-12i</v>
      </c>
      <c r="J165" s="255" t="str">
        <f ca="1">IMPRODUCT(1/N_FFT2,CB100)</f>
        <v>-0,00901549959654012-0,000977751379200812i</v>
      </c>
      <c r="K165" s="254" t="str">
        <f t="shared" ca="1" si="175"/>
        <v>4,64227027498402E-15-3,4394083641694E-14i</v>
      </c>
      <c r="N165" s="246">
        <f t="shared" ref="N165:N228" ca="1" si="185">Ioutput2+O165</f>
        <v>11.165953957869549</v>
      </c>
      <c r="O165" s="223">
        <f t="shared" ref="O165:O228" ca="1" si="186">I_step2*(th_2/time_load2-0.5)+2*I_step2*(th_2/time_load2)*SUMPRODUCT((SIN(ROW(INDIRECT(1&amp;":"&amp;N_FFT2))*PI()*th_2/time_load2)/(ROW(INDIRECT(1&amp;":"&amp;N_FFT2))*PI()*th_2/time_load2))*(SIN(ROW(INDIRECT(1&amp;":"&amp;N_FFT2))*PI()*transient2/time_load2)/(ROW(INDIRECT(1&amp;":"&amp;N_FFT2))*PI()*transient2/time_load2))*COS(ROW(INDIRECT(1&amp;":"&amp;N_FFT2))*2*PI()*Div_Nt_load2*B165/time_load2-ROW(INDIRECT(1&amp;":"&amp;N_FFT2))*PI()*(time_load2-transient2)/time_load2))</f>
        <v>3.1659539578695495</v>
      </c>
      <c r="P165" s="223" t="str">
        <f t="shared" ref="P165:P228" ca="1" si="187">IMPRODUCT(O165,IMEXP(COMPLEX(0,-2*PI()*1*B165/Nt_load2)))</f>
        <v>-0,0776963995731054-3,16500043172876i</v>
      </c>
      <c r="Q165" s="223" t="str">
        <f t="shared" ref="Q165:Q228" ca="1" si="188">IMPRODUCT(O165,IMEXP(COMPLEX(0,-2*PI()*2*B165/Nt_load2)))</f>
        <v>-3,16214042767489+0,155345997740331i</v>
      </c>
      <c r="R165" s="223" t="str">
        <f t="shared" ref="R165:R228" ca="1" si="189">IMPRODUCT(O165,IMEXP(COMPLEX(0,-2*PI()*3*B165/Nt_load2)))</f>
        <v>0,232902021287312+3,15737566846743i</v>
      </c>
      <c r="S165" s="223" t="str">
        <f t="shared" ref="S165:S228" ca="1" si="190">IMPRODUCT(O165,IMEXP(COMPLEX(0,-2*PI()*4*B165/Nt_load2)))</f>
        <v>3,15070902421917-0,310317753365434i</v>
      </c>
      <c r="T165" s="223" t="str">
        <f t="shared" ref="T165:T228" ca="1" si="191">IMPRODUCT(O165,IMEXP(COMPLEX(0,-2*PI()*5*B165/Nt_load2)))</f>
        <v>-0,387546561632429-3,14214451066732i</v>
      </c>
      <c r="U165" s="223" t="str">
        <f t="shared" ref="U165:U228" ca="1" si="192">IMPRODUCT(O165,IMEXP(COMPLEX(0,-2*PI()*6*B165/Nt_load2)))</f>
        <v>-3,13168728675459+0,464541926342027i</v>
      </c>
      <c r="V165" s="223" t="str">
        <f t="shared" ref="V165:V228" ca="1" si="193">IMPRODUCT(O165,IMEXP(COMPLEX(0,-2*PI()*7*B165/Nt_load2)))</f>
        <v>0,54125746836563+3,11934365152163i</v>
      </c>
      <c r="W165" s="223" t="str">
        <f t="shared" ref="W165:W228" ca="1" si="194">IMPRODUCT(O165,IMEXP(COMPLEX(0,-2*PI()*8*B165/Nt_load2)))</f>
        <v>3,10512104031282-0,617646977128898i</v>
      </c>
      <c r="X165" s="223" t="str">
        <f t="shared" ref="X165:X228" ca="1" si="195">IMPRODUCT(O165,IMEXP(COMPLEX(0,-2*PI()*9*B165/Nt_load2)))</f>
        <v>-0,693664438448763-3,08902802029723i</v>
      </c>
      <c r="Y165" s="223" t="str">
        <f t="shared" ref="Y165:Y228" ca="1" si="196">IMPRODUCT(O165,IMEXP(COMPLEX(0,-2*PI()*10*B165/Nt_load2)))</f>
        <v>-3,0710742853084+0,769264062248686i</v>
      </c>
      <c r="Z165" s="223" t="str">
        <f t="shared" ref="Z165:Z228" ca="1" si="197">IMPRODUCT(O165,IMEXP(COMPLEX(0,-2*PI()*11*B165/Nt_load2)))</f>
        <v>0,84440031014185+3,05127065000505i</v>
      </c>
      <c r="AA165" s="223" t="str">
        <f t="shared" ref="AA165:AA228" ca="1" si="198">IMPRODUCT(O165,IMEXP(COMPLEX(0,-2*PI()*12*B165/Nt_load2)))</f>
        <v>3,0296290433564-0,919027922862646i</v>
      </c>
      <c r="AB165" s="223" t="str">
        <f t="shared" ref="AB165:AB228" ca="1" si="199">IMPRODUCT(O165,IMEXP(COMPLEX(0,-2*PI()*13*B165/Nt_load2)))</f>
        <v>-0,993101947527372-3,00616250145717i</v>
      </c>
      <c r="AC165" s="223" t="str">
        <f t="shared" ref="AC165:AC228" ca="1" si="200">IMPRODUCT(O165,IMEXP(COMPLEX(0,-2*PI()*14*B165/Nt_load2)))</f>
        <v>-2,98088515967481+1,06657776471308i</v>
      </c>
      <c r="AD165" s="223" t="str">
        <f t="shared" ref="AD165:AD228" ca="1" si="201">IMPRODUCT(O165,IMEXP(COMPLEX(0,-2*PI()*15*B165/Nt_load2)))</f>
        <v>1,13941111533554+2,95381224413463i</v>
      </c>
      <c r="AE165" s="223" t="str">
        <f t="shared" ref="AE165:AE228" ca="1" si="202">IMPRODUCT(O165,IMEXP(COMPLEX(0,-2*PI()*16*B165/Nt_load2)))</f>
        <v>2,92496006254874-1,21155812730745i</v>
      </c>
      <c r="AF165" s="223" t="str">
        <f t="shared" ref="AF165:AF228" ca="1" si="203">IMPRODUCT(O165,IMEXP(COMPLEX(0,-2*PI()*17*B165/Nt_load2)))</f>
        <v>-1,28297534196625-2,8943459943926i</v>
      </c>
      <c r="AG165" s="223" t="str">
        <f t="shared" ref="AG165:AG228" ca="1" si="204">IMPRODUCT(O165,IMEXP(COMPLEX(0,-2*PI()*18*B165/Nt_load2)))</f>
        <v>-2,86198848043587+1,35361974025287i</v>
      </c>
      <c r="AH165" s="223" t="str">
        <f t="shared" ref="AH165:AH228" ca="1" si="205">IMPRODUCT(O165,IMEXP(COMPLEX(0,-2*PI()*19*B165/Nt_load2)))</f>
        <v>1,42344876862307+2,82790701163517i</v>
      </c>
      <c r="AI165" s="223" t="str">
        <f t="shared" ref="AI165:AI228" ca="1" si="206">IMPRODUCT(O165,IMEXP(COMPLEX(0,-2*PI()*20*B165/Nt_load2)))</f>
        <v>2,79212211739305-1,49242036468095i</v>
      </c>
      <c r="AJ165" s="223" t="str">
        <f t="shared" ref="AJ165:AJ228" ca="1" si="207">IMPRODUCT(O165,IMEXP(COMPLEX(0,-2*PI()*21*B165/Nt_load2)))</f>
        <v>-1,56049298251662-2,75465535319143i</v>
      </c>
      <c r="AK165" s="223" t="str">
        <f t="shared" ref="AK165:AK228" ca="1" si="208">IMPRODUCT(O165,IMEXP(COMPLEX(0,-2*PI()*22*B165/Nt_load2)))</f>
        <v>-2,71552928760826+1,62762561773021i</v>
      </c>
      <c r="AL165" s="223" t="str">
        <f t="shared" ref="AL165:AL228" ca="1" si="209">IMPRODUCT(O165,IMEXP(COMPLEX(0,-2*PI()*23*B165/Nt_load2)))</f>
        <v>1,69377783213225+2,67476748872257i</v>
      </c>
      <c r="AM165" s="223" t="str">
        <f t="shared" ref="AM165:AM228" ca="1" si="210">IMPRODUCT(O165,IMEXP(COMPLEX(0,-2*PI()*24*B165/Nt_load2)))</f>
        <v>2,63239450991751-1,75890977810291i</v>
      </c>
      <c r="AN165" s="223" t="str">
        <f t="shared" ref="AN165:AN228" ca="1" si="211">IMPRODUCT(O165,IMEXP(COMPLEX(0,-2*PI()*25*B165/Nt_load2)))</f>
        <v>-1,82298222259311-2,58843587509124i</v>
      </c>
      <c r="AO165" s="223" t="str">
        <f t="shared" ref="AO165:AO228" ca="1" si="212">IMPRODUCT(O165,IMEXP(COMPLEX(0,-2*PI()*26*B165/Nt_load2)))</f>
        <v>-2,54291806328185+1,88595657075786i</v>
      </c>
      <c r="AP165" s="223" t="str">
        <f t="shared" ref="AP165:AP228" ca="1" si="213">IMPRODUCT(O165,IMEXP(COMPLEX(0,-2*PI()*27*B165/Nt_load2)))</f>
        <v>1,9477948892051+2,49586849271678i</v>
      </c>
      <c r="AQ165" s="223" t="str">
        <f t="shared" ref="AQ165:AQ228" ca="1" si="214">IMPRODUCT(O165,IMEXP(COMPLEX(0,-2*PI()*28*B165/Nt_load2)))</f>
        <v>2,44731550429823-2,00845992884382i</v>
      </c>
      <c r="AR165" s="223" t="str">
        <f t="shared" ref="AR165:AR228" ca="1" si="215">IMPRODUCT(O165,IMEXP(COMPLEX(0,-2*PI()*28*B165/Nt_load2)))</f>
        <v>2,44731550429823-2,00845992884382i</v>
      </c>
      <c r="AS165" s="223" t="str">
        <f t="shared" ref="AS165:AS228" ca="1" si="216">IMPRODUCT(O165,IMEXP(COMPLEX(0,-2*PI()*30*B165/Nt_load2)))</f>
        <v>-2,34581714790544+2,12612473104064i</v>
      </c>
      <c r="AT165" s="223" t="str">
        <f t="shared" ref="AT165:AT228" ca="1" si="217">IMPRODUCT(O165,IMEXP(COMPLEX(0,-2*PI()*31*B165/Nt_load2)))</f>
        <v>2,1830536167219+2,29293291874562i</v>
      </c>
      <c r="AU165" s="223" t="str">
        <f t="shared" ref="AU165:AU228" ca="1" si="218">IMPRODUCT(O165,IMEXP(COMPLEX(0,-2*PI()*32*B165/Nt_load2)))</f>
        <v>2,23866751253404-2,23866751253386i</v>
      </c>
      <c r="AV165" s="223" t="str">
        <f t="shared" ref="AV165:AV228" ca="1" si="219">IMPRODUCT(O165,IMEXP(COMPLEX(0,-2*PI()*33*B165/Nt_load2)))</f>
        <v>-2,29293291874566-2,18305361672186i</v>
      </c>
      <c r="AW165" s="223" t="str">
        <f t="shared" ref="AW165:AW228" ca="1" si="220">IMPRODUCT(O165,IMEXP(COMPLEX(0,-2*PI()*34*B165/Nt_load2)))</f>
        <v>-2,1261247310406+2,34581714790548i</v>
      </c>
      <c r="AX165" s="223" t="str">
        <f t="shared" ref="AX165:AX228" ca="1" si="221">IMPRODUCT(O165,IMEXP(COMPLEX(0,-2*PI()*35*B165/Nt_load2)))</f>
        <v>2,39728834453095+2,06791514732251i</v>
      </c>
      <c r="AY165" s="223" t="str">
        <f t="shared" ref="AY165:AY228" ca="1" si="222">IMPRODUCT(O165,IMEXP(COMPLEX(0,-2*PI()*36*B165/Nt_load2)))</f>
        <v>2,00845992884378-2,44731550429827i</v>
      </c>
      <c r="AZ165" s="223" t="str">
        <f t="shared" ref="AZ165:AZ228" ca="1" si="223">IMPRODUCT(O165,IMEXP(COMPLEX(0,-2*PI()*37*B165/Nt_load2)))</f>
        <v>-2,49586849271682-1,94779488920505i</v>
      </c>
      <c r="BA165" s="223" t="str">
        <f t="shared" ref="BA165:BA228" ca="1" si="224">IMPRODUCT(O165,IMEXP(COMPLEX(0,-2*PI()*38*B165/Nt_load2)))</f>
        <v>-1,88595657075807+2,5429180632817i</v>
      </c>
      <c r="BB165" s="223" t="str">
        <f t="shared" ref="BB165:BB228" ca="1" si="225">IMPRODUCT(O165,IMEXP(COMPLEX(0,-2*PI()*39*B165/Nt_load2)))</f>
        <v>2,58843587509127+1,82298222259306i</v>
      </c>
      <c r="BC165" s="223" t="str">
        <f t="shared" ref="BC165:BC228" ca="1" si="226">IMPRODUCT(O165,IMEXP(COMPLEX(0,-2*PI()*40*B165/Nt_load2)))</f>
        <v>1,75890977810286-2,63239450991754i</v>
      </c>
      <c r="BD165" s="223" t="str">
        <f t="shared" ref="BD165:BD228" ca="1" si="227">IMPRODUCT(O165,IMEXP(COMPLEX(0,-2*PI()*41*B165/Nt_load2)))</f>
        <v>-2,67476748872243-1,69377783213246i</v>
      </c>
      <c r="BE165" s="223" t="str">
        <f t="shared" ref="BE165:BE228" ca="1" si="228">IMPRODUCT(O165,IMEXP(COMPLEX(0,-2*PI()*42*B165/Nt_load2)))</f>
        <v>-1,62762561773014+2,7155292876083i</v>
      </c>
      <c r="BF165" s="223" t="str">
        <f t="shared" ref="BF165:BF228" ca="1" si="229">IMPRODUCT(O165,IMEXP(COMPLEX(0,-2*PI()*43*B165/Nt_load2)))</f>
        <v>2,75465535319147+1,56049298251657i</v>
      </c>
      <c r="BG165" s="223" t="str">
        <f t="shared" ref="BG165:BG228" ca="1" si="230">IMPRODUCT(O165,IMEXP(COMPLEX(0,-2*PI()*44*B165/Nt_load2)))</f>
        <v>1,49242036468117-2,79212211739293i</v>
      </c>
      <c r="BH165" s="223" t="str">
        <f t="shared" ref="BH165:BH228" ca="1" si="231">IMPRODUCT(O165,IMEXP(COMPLEX(0,-2*PI()*45*B165/Nt_load2)))</f>
        <v>-2,82790701163519-1,42344876862303i</v>
      </c>
      <c r="BI165" s="223" t="str">
        <f t="shared" ref="BI165:BI228" ca="1" si="232">IMPRODUCT(O165,IMEXP(COMPLEX(0,-2*PI()*46*B165/Nt_load2)))</f>
        <v>-1,35361974025281+2,8619884804359i</v>
      </c>
      <c r="BJ165" s="223" t="str">
        <f t="shared" ref="BJ165:BJ228" ca="1" si="233">IMPRODUCT(O165,IMEXP(COMPLEX(0,-2*PI()*47*B165/Nt_load2)))</f>
        <v>2,89434599439249+1,28297534196649i</v>
      </c>
      <c r="BK165" s="223" t="str">
        <f t="shared" ref="BK165:BK228" ca="1" si="234">IMPRODUCT(O165,IMEXP(COMPLEX(0,-2*PI()*48*B165/Nt_load2)))</f>
        <v>1,21155812730738-2,92496006254877i</v>
      </c>
      <c r="BL165" s="223" t="str">
        <f t="shared" ref="BL165:BL228" ca="1" si="235">IMPRODUCT(O165,IMEXP(COMPLEX(0,-2*PI()*49*B165/Nt_load2)))</f>
        <v>-2,95381224413465-1,1394111153355i</v>
      </c>
      <c r="BM165" s="223" t="str">
        <f t="shared" ref="BM165:BM228" ca="1" si="236">IMPRODUCT(O165,IMEXP(COMPLEX(0,-2*PI()*50*B165/Nt_load2)))</f>
        <v>-1,06657776471331+2,98088515967473i</v>
      </c>
      <c r="BN165" s="223" t="str">
        <f t="shared" ref="BN165:BN228" ca="1" si="237">IMPRODUCT(O165,IMEXP(COMPLEX(0,-2*PI()*51*B165/Nt_load2)))</f>
        <v>3,00616250145718+0,993101947527325i</v>
      </c>
      <c r="BO165" s="223" t="str">
        <f t="shared" ref="BO165:BO228" ca="1" si="238">IMPRODUCT(O165,IMEXP(COMPLEX(0,-2*PI()*52*B165/Nt_load2)))</f>
        <v>0,919027922862576-3,02962904335643i</v>
      </c>
      <c r="BP165" s="223" t="str">
        <f t="shared" ref="BP165:BP228" ca="1" si="239">IMPRODUCT(O165,IMEXP(COMPLEX(0,-2*PI()*53*B165/Nt_load2)))</f>
        <v>-3,05127065000498-0,844400310142106i</v>
      </c>
      <c r="BQ165" s="223" t="str">
        <f t="shared" ref="BQ165:BQ228" ca="1" si="240">IMPRODUCT(O165,IMEXP(COMPLEX(0,-2*PI()*54*B165/Nt_load2)))</f>
        <v>-0,769264062248622+3,07107428530842i</v>
      </c>
      <c r="BR165" s="223" t="str">
        <f t="shared" ref="BR165:BR228" ca="1" si="241">IMPRODUCT(O165,IMEXP(COMPLEX(0,-2*PI()*55*B165/Nt_load2)))</f>
        <v>3,08902802029724+0,693664438448719i</v>
      </c>
      <c r="BS165" s="223" t="str">
        <f t="shared" ref="BS165:BS228" ca="1" si="242">IMPRODUCT(O165,IMEXP(COMPLEX(0,-2*PI()*56*B165/Nt_load2)))</f>
        <v>0,617646977129141-3,10512104031278i</v>
      </c>
      <c r="BT165" s="223" t="str">
        <f t="shared" ref="BT165:BT228" ca="1" si="243">IMPRODUCT(O165,IMEXP(COMPLEX(0,-2*PI()*57*B165/Nt_load2)))</f>
        <v>-3,11934365152164-0,541257468365586i</v>
      </c>
      <c r="BU165" s="223" t="str">
        <f t="shared" ref="BU165:BU228" ca="1" si="244">IMPRODUCT(O165,IMEXP(COMPLEX(0,-2*PI()*58*B165/Nt_load2)))</f>
        <v>-0,46454192634196+3,1316872867546i</v>
      </c>
      <c r="BV165" s="223" t="str">
        <f t="shared" ref="BV165:BV228" ca="1" si="245">IMPRODUCT(O165,IMEXP(COMPLEX(0,-2*PI()*59*B165/Nt_load2)))</f>
        <v>3,1421445106673+0,387546561632606i</v>
      </c>
      <c r="BW165" s="223" t="str">
        <f t="shared" ref="BW165:BW228" ca="1" si="246">IMPRODUCT(O165,IMEXP(COMPLEX(0,-2*PI()*60*B165/Nt_load2)))</f>
        <v>0,310317753365466-3,15070902421916i</v>
      </c>
      <c r="BX165" s="223" t="str">
        <f t="shared" ref="BX165:BX228" ca="1" si="247">IMPRODUCT(O165,IMEXP(COMPLEX(0,-2*PI()*61*B165/Nt_load2)))</f>
        <v>-3,15737566846743-0,232902021287271i</v>
      </c>
      <c r="BY165" s="223" t="str">
        <f t="shared" ref="BY165:BY228" ca="1" si="248">IMPRODUCT(O165,IMEXP(COMPLEX(0,-2*PI()*62*B165/Nt_load2)))</f>
        <v>-0,15534599774049+3,16214042767488i</v>
      </c>
      <c r="BZ165" s="223" t="str">
        <f t="shared" ref="BZ165:BZ228" ca="1" si="249">IMPRODUCT(O165,IMEXP(COMPLEX(0,-2*PI()*63*B165/Nt_load2)))</f>
        <v>3,16500043172874+0,0776963995737905i</v>
      </c>
      <c r="CA165" s="223" t="str">
        <f t="shared" ref="CA165:CA228" ca="1" si="250">IMPRODUCT(O165,IMEXP(COMPLEX(0,-2*PI()*64*B165/Nt_load2)))</f>
        <v>8,84304896473956E-13-3,16595395786955i</v>
      </c>
      <c r="CB165" s="223" t="str">
        <f t="shared" ref="CB165:CB228" ca="1" si="251">IMPRODUCT(O165,IMEXP(COMPLEX(0,-2*PI()*65*B165/Nt_load2)))</f>
        <v>-3,16500043172879+0,0776963995719774i</v>
      </c>
      <c r="CC165" s="223" t="str">
        <f t="shared" ref="CC165:CC228" ca="1" si="252">IMPRODUCT(O165,IMEXP(COMPLEX(0,-2*PI()*66*B165/Nt_load2)))</f>
        <v>0,155345997739038+3,16214042767495i</v>
      </c>
      <c r="CD165" s="223" t="str">
        <f t="shared" ref="CD165:CD228" ca="1" si="253">IMPRODUCT(O165,IMEXP(COMPLEX(0,-2*PI()*67*B165/Nt_load2)))</f>
        <v>3,15737566846754-0,232902021285776i</v>
      </c>
      <c r="CE165" s="223" t="str">
        <f t="shared" ref="CE165:CE228" ca="1" si="254">IMPRODUCT(O165,IMEXP(COMPLEX(0,-2*PI()*68*B165/Nt_load2)))</f>
        <v>-0,31031775336684-3,15070902421903i</v>
      </c>
      <c r="CF165" s="223" t="str">
        <f t="shared" ref="CF165:CF228" ca="1" si="255">IMPRODUCT(O165,IMEXP(COMPLEX(0,-2*PI()*69*B165/Nt_load2)))</f>
        <v>-3,14214451066716+0,387546561633664i</v>
      </c>
      <c r="CG165" s="223" t="str">
        <f t="shared" ref="CG165:CG228" ca="1" si="256">IMPRODUCT(O165,IMEXP(COMPLEX(0,-2*PI()*70*B165/Nt_load2)))</f>
        <v>0,464541926343015+3,13168728675444i</v>
      </c>
      <c r="CH165" s="223" t="str">
        <f t="shared" ref="CH165:CH228" ca="1" si="257">IMPRODUCT(O165,IMEXP(COMPLEX(0,-2*PI()*71*B165/Nt_load2)))</f>
        <v>3,11934365152151-0,541257468366326i</v>
      </c>
      <c r="CI165" s="223" t="str">
        <f t="shared" ref="CI165:CI228" ca="1" si="258">IMPRODUCT(O165,IMEXP(COMPLEX(0,-2*PI()*72*B165/Nt_load2)))</f>
        <v>-0,617646977129569-3,10512104031269i</v>
      </c>
      <c r="CJ165" s="223" t="str">
        <f t="shared" ref="CJ165:CJ228" ca="1" si="259">IMPRODUCT(O165,IMEXP(COMPLEX(0,-2*PI()*73*B165/Nt_load2)))</f>
        <v>-3,08902802029715+0,693664438449146i</v>
      </c>
      <c r="CK165" s="223" t="str">
        <f t="shared" ref="CK165:CK228" ca="1" si="260">IMPRODUCT(O165,IMEXP(COMPLEX(0,-2*PI()*74*B165/Nt_load2)))</f>
        <v>0,769264062248739+3,07107428530839i</v>
      </c>
      <c r="CL165" s="223" t="str">
        <f t="shared" ref="CL165:CL228" ca="1" si="261">IMPRODUCT(O165,IMEXP(COMPLEX(0,-2*PI()*75*B165/Nt_load2)))</f>
        <v>3,05127065000503-0,84440031014192i</v>
      </c>
      <c r="CM165" s="223" t="str">
        <f t="shared" ref="CM165:CM228" ca="1" si="262">IMPRODUCT(O165,IMEXP(COMPLEX(0,-2*PI()*76*B165/Nt_load2)))</f>
        <v>-0,919027922862389-3,02962904335648i</v>
      </c>
      <c r="CN165" s="223" t="str">
        <f t="shared" ref="CN165:CN228" ca="1" si="263">IMPRODUCT(O165,IMEXP(COMPLEX(0,-2*PI()*77*B165/Nt_load2)))</f>
        <v>-3,00616250145734+0,993101947526844i</v>
      </c>
      <c r="CO165" s="223" t="str">
        <f t="shared" ref="CO165:CO228" ca="1" si="264">IMPRODUCT(O165,IMEXP(COMPLEX(0,-2*PI()*78*B165/Nt_load2)))</f>
        <v>1,06657776471254+2,980885159675i</v>
      </c>
      <c r="CP165" s="223" t="str">
        <f t="shared" ref="CP165:CP228" ca="1" si="265">IMPRODUCT(O165,IMEXP(COMPLEX(0,-2*PI()*79*B165/Nt_load2)))</f>
        <v>2,95381224413495-1,13941111533473i</v>
      </c>
      <c r="CQ165" s="223" t="str">
        <f t="shared" ref="CQ165:CQ228" ca="1" si="266">IMPRODUCT(O165,IMEXP(COMPLEX(0,-2*PI()*80*B165/Nt_load2)))</f>
        <v>-1,21155812730633-2,92496006254921i</v>
      </c>
      <c r="CR165" s="223" t="str">
        <f t="shared" ref="CR165:CR228" ca="1" si="267">IMPRODUCT(O165,IMEXP(COMPLEX(0,-2*PI()*81*B165/Nt_load2)))</f>
        <v>-2,89434599439308+1,28297534196516i</v>
      </c>
      <c r="CS165" s="223" t="str">
        <f t="shared" ref="CS165:CS228" ca="1" si="268">IMPRODUCT(O165,IMEXP(COMPLEX(0,-2*PI()*82*B165/Nt_load2)))</f>
        <v>1,3536197402515+2,86198848043652i</v>
      </c>
      <c r="CT165" s="223" t="str">
        <f t="shared" ref="CT165:CT228" ca="1" si="269">IMPRODUCT(O165,IMEXP(COMPLEX(0,-2*PI()*83*B165/Nt_load2)))</f>
        <v>2,82790701163455-1,4234487686243i</v>
      </c>
      <c r="CU165" s="223" t="str">
        <f t="shared" ref="CU165:CU228" ca="1" si="270">IMPRODUCT(O165,IMEXP(COMPLEX(0,-2*PI()*84*B165/Nt_load2)))</f>
        <v>-1,49242036468214-2,79212211739241i</v>
      </c>
      <c r="CV165" s="223" t="str">
        <f t="shared" ref="CV165:CV228" ca="1" si="271">IMPRODUCT(O165,IMEXP(COMPLEX(0,-2*PI()*85*B165/Nt_load2)))</f>
        <v>-2,75465535319094+1,5604929825175i</v>
      </c>
      <c r="CW165" s="223" t="str">
        <f t="shared" ref="CW165:CW228" ca="1" si="272">IMPRODUCT(O165,IMEXP(COMPLEX(0,-2*PI()*86*B165/Nt_load2)))</f>
        <v>1,62762561773078+2,71552928760792i</v>
      </c>
      <c r="CX165" s="223" t="str">
        <f t="shared" ref="CX165:CX228" ca="1" si="273">IMPRODUCT(O165,IMEXP(COMPLEX(0,-2*PI()*87*B165/Nt_load2)))</f>
        <v>2,67476748872222-1,69377783213279i</v>
      </c>
      <c r="CY165" s="223" t="str">
        <f t="shared" ref="CY165:CY228" ca="1" si="274">IMPRODUCT(O165,IMEXP(COMPLEX(0,-2*PI()*88*B165/Nt_load2)))</f>
        <v>-1,75890977810324-2,63239450991729i</v>
      </c>
      <c r="CZ165" s="223" t="str">
        <f t="shared" ref="CZ165:CZ228" ca="1" si="275">IMPRODUCT(O165,IMEXP(COMPLEX(0,-2*PI()*89*B165/Nt_load2)))</f>
        <v>-2,5884358750912+1,82298222259316i</v>
      </c>
      <c r="DA165" s="223" t="str">
        <f t="shared" ref="DA165:DA228" ca="1" si="276">IMPRODUCT(O165,IMEXP(COMPLEX(0,-2*PI()*90*B165/Nt_load2)))</f>
        <v>1,88595657075789+2,54291806328183i</v>
      </c>
      <c r="DB165" s="223" t="str">
        <f t="shared" ref="DB165:DB228" ca="1" si="277">IMPRODUCT(O165,IMEXP(COMPLEX(0,-2*PI()*91*B165/Nt_load2)))</f>
        <v>2,49586849271697-1,94779488920486i</v>
      </c>
      <c r="DC165" s="223" t="str">
        <f t="shared" ref="DC165:DC228" ca="1" si="278">IMPRODUCT(O165,IMEXP(COMPLEX(0,-2*PI()*92*B165/Nt_load2)))</f>
        <v>-2,0084599288434-2,44731550429858i</v>
      </c>
      <c r="DD165" s="223" t="str">
        <f t="shared" ref="DD165:DD228" ca="1" si="279">IMPRODUCT(O165,IMEXP(COMPLEX(0,-2*PI()*93*B165/Nt_load2)))</f>
        <v>-2,39728834453149+2,06791514732189i</v>
      </c>
      <c r="DE165" s="223" t="str">
        <f t="shared" ref="DE165:DE228" ca="1" si="280">IMPRODUCT(O165,IMEXP(COMPLEX(0,-2*PI()*94*B165/Nt_load2)))</f>
        <v>2,12612473103997+2,34581714790605i</v>
      </c>
      <c r="DF165" s="223" t="str">
        <f t="shared" ref="DF165:DF228" ca="1" si="281">IMPRODUCT(O165,IMEXP(COMPLEX(0,-2*PI()*95*B165/Nt_load2)))</f>
        <v>2,29293291874647-2,183053616721i</v>
      </c>
      <c r="DG165" s="223" t="str">
        <f t="shared" ref="DG165:DG228" ca="1" si="282">IMPRODUCT(O165,IMEXP(COMPLEX(0,-2*PI()*96*B165/Nt_load2)))</f>
        <v>-2,23866751253302-2,23866751253487i</v>
      </c>
      <c r="DH165" s="223" t="str">
        <f t="shared" ref="DH165:DH228" ca="1" si="283">IMPRODUCT(O165,IMEXP(COMPLEX(0,-2*PI()*97*B165/Nt_load2)))</f>
        <v>-2,18305361672296+2,29293291874461i</v>
      </c>
      <c r="DI165" s="223" t="str">
        <f t="shared" ref="DI165:DI228" ca="1" si="284">IMPRODUCT(O165,IMEXP(COMPLEX(0,-2*PI()*98*B165/Nt_load2)))</f>
        <v>2,34581714790635+2,12612473103964i</v>
      </c>
      <c r="DJ165" s="223" t="str">
        <f t="shared" ref="DJ165:DJ228" ca="1" si="285">IMPRODUCT(O165,IMEXP(COMPLEX(0,-2*PI()*99*B165/Nt_load2)))</f>
        <v>2,06791514732148-2,39728834453185i</v>
      </c>
      <c r="DK165" s="223" t="str">
        <f t="shared" ref="DK165:DK228" ca="1" si="286">IMPRODUCT(O165,IMEXP(COMPLEX(0,-2*PI()*100*B165/Nt_load2)))</f>
        <v>-2,44731550429892-2,00845992884298i</v>
      </c>
      <c r="DL165" s="223" t="str">
        <f t="shared" ref="DL165:DL228" ca="1" si="287">IMPRODUCT(O165,IMEXP(COMPLEX(0,-2*PI()*101*B165/Nt_load2)))</f>
        <v>-1,94779488920451+2,49586849271725i</v>
      </c>
      <c r="DM165" s="223" t="str">
        <f t="shared" ref="DM165:DM228" ca="1" si="288">IMPRODUCT(O165,IMEXP(COMPLEX(0,-2*PI()*102*B165/Nt_load2)))</f>
        <v>2,5429180632821+1,88595657075753i</v>
      </c>
      <c r="DN165" s="223" t="str">
        <f t="shared" ref="DN165:DN228" ca="1" si="289">IMPRODUCT(O165,IMEXP(COMPLEX(0,-2*PI()*103*B165/Nt_load2)))</f>
        <v>1,82298222259272-2,58843587509151i</v>
      </c>
      <c r="DO165" s="223" t="str">
        <f t="shared" ref="DO165:DO228" ca="1" si="290">IMPRODUCT(O165,IMEXP(COMPLEX(0,-2*PI()*104*B165/Nt_load2)))</f>
        <v>-2,63239450991759-1,75890977810279i</v>
      </c>
      <c r="DP165" s="223" t="str">
        <f t="shared" ref="DP165:DP228" ca="1" si="291">IMPRODUCT(O165,IMEXP(COMPLEX(0,-2*PI()*105*B165/Nt_load2)))</f>
        <v>-1,69377783213241+2,67476748872247i</v>
      </c>
      <c r="DQ165" s="223" t="str">
        <f t="shared" ref="DQ165:DQ228" ca="1" si="292">IMPRODUCT(O165,IMEXP(COMPLEX(0,-2*PI()*106*B165/Nt_load2)))</f>
        <v>2,71552928760815+1,6276256177304i</v>
      </c>
      <c r="DR165" s="223" t="str">
        <f t="shared" ref="DR165:DR228" ca="1" si="293">IMPRODUCT(O165,IMEXP(COMPLEX(0,-2*PI()*107*B165/Nt_load2)))</f>
        <v>1,56049298251703-2,75465535319121i</v>
      </c>
      <c r="DS165" s="223" t="str">
        <f t="shared" ref="DS165:DS228" ca="1" si="294">IMPRODUCT(O165,IMEXP(COMPLEX(0,-2*PI()*108*B165/Nt_load2)))</f>
        <v>-2,79212211739267-1,49242036468167i</v>
      </c>
      <c r="DT165" s="223" t="str">
        <f t="shared" ref="DT165:DT228" ca="1" si="295">IMPRODUCT(O165,IMEXP(COMPLEX(0,-2*PI()*109*B165/Nt_load2)))</f>
        <v>-1,42344876862382+2,82790701163479i</v>
      </c>
      <c r="DU165" s="223" t="str">
        <f t="shared" ref="DU165:DU228" ca="1" si="296">IMPRODUCT(O165,IMEXP(COMPLEX(0,-2*PI()*110*B165/Nt_load2)))</f>
        <v>2,86198848043537+1,35361974025393i</v>
      </c>
      <c r="DV165" s="223" t="str">
        <f t="shared" ref="DV165:DV228" ca="1" si="297">IMPRODUCT(O165,IMEXP(COMPLEX(0,-2*PI()*111*B165/Nt_load2)))</f>
        <v>1,28297534196755-2,89434599439202i</v>
      </c>
      <c r="DW165" s="223" t="str">
        <f t="shared" ref="DW165:DW228" ca="1" si="298">IMPRODUCT(O165,IMEXP(COMPLEX(0,-2*PI()*112*B165/Nt_load2)))</f>
        <v>-2,92496006254819-1,21155812730878i</v>
      </c>
      <c r="DX165" s="223" t="str">
        <f t="shared" ref="DX165:DX228" ca="1" si="299">IMPRODUCT(O165,IMEXP(COMPLEX(0,-2*PI()*113*B165/Nt_load2)))</f>
        <v>-1,13941111533427+2,95381224413513i</v>
      </c>
      <c r="DY165" s="223" t="str">
        <f t="shared" ref="DY165:DY228" ca="1" si="300">IMPRODUCT(O165,IMEXP(COMPLEX(0,-2*PI()*114*B165/Nt_load2)))</f>
        <v>2,98088515967516+1,06657776471211i</v>
      </c>
      <c r="DZ165" s="223" t="str">
        <f t="shared" ref="DZ165:DZ228" ca="1" si="301">IMPRODUCT(O165,IMEXP(COMPLEX(0,-2*PI()*115*B165/Nt_load2)))</f>
        <v>0,993101947526328-3,00616250145751i</v>
      </c>
      <c r="EA165" s="223" t="str">
        <f t="shared" ref="EA165:EA228" ca="1" si="302">IMPRODUCT(O165,IMEXP(COMPLEX(0,-2*PI()*116*B165/Nt_load2)))</f>
        <v>-3,02962904335662-0,919027922861914i</v>
      </c>
      <c r="EB165" s="223" t="str">
        <f t="shared" ref="EB165:EB228" ca="1" si="303">IMPRODUCT(O165,IMEXP(COMPLEX(0,-2*PI()*117*B165/Nt_load2)))</f>
        <v>-0,844400310141442+3,05127065000516i</v>
      </c>
      <c r="EC165" s="223" t="str">
        <f t="shared" ref="EC165:EC228" ca="1" si="304">IMPRODUCT(O165,IMEXP(COMPLEX(0,-2*PI()*118*B165/Nt_load2)))</f>
        <v>3,0710742853085+0,769264062248303i</v>
      </c>
      <c r="ED165" s="223" t="str">
        <f t="shared" ref="ED165:ED228" ca="1" si="305">IMPRODUCT(O165,IMEXP(COMPLEX(0,-2*PI()*119*B165/Nt_load2)))</f>
        <v>0,693664438448617-3,08902802029726i</v>
      </c>
      <c r="EE165" s="223" t="str">
        <f t="shared" ref="EE165:EE228" ca="1" si="306">IMPRODUCT(O165,IMEXP(COMPLEX(0,-2*PI()*120*B165/Nt_load2)))</f>
        <v>-3,10512104031279-0,617646977129081i</v>
      </c>
      <c r="EF165" s="223" t="str">
        <f t="shared" ref="EF165:EF228" ca="1" si="307">IMPRODUCT(O165,IMEXP(COMPLEX(0,-2*PI()*121*B165/Nt_load2)))</f>
        <v>-0,541257468365836+3,11934365152159i</v>
      </c>
      <c r="EG165" s="223" t="str">
        <f t="shared" ref="EG165:EG228" ca="1" si="308">IMPRODUCT(O165,IMEXP(COMPLEX(0,-2*PI()*122*B165/Nt_load2)))</f>
        <v>3,13168728675451+0,464541926342568i</v>
      </c>
      <c r="EH165" s="223" t="str">
        <f t="shared" ref="EH165:EH228" ca="1" si="309">IMPRODUCT(O165,IMEXP(COMPLEX(0,-2*PI()*123*B165/Nt_load2)))</f>
        <v>0,387546561633126-3,14214451066723i</v>
      </c>
      <c r="EI165" s="223" t="str">
        <f t="shared" ref="EI165:EI228" ca="1" si="310">IMPRODUCT(O165,IMEXP(COMPLEX(0,-2*PI()*124*B165/Nt_load2)))</f>
        <v>-3,15070902421908-0,310317753366346i</v>
      </c>
      <c r="EJ165" s="223" t="str">
        <f t="shared" ref="EJ165:EJ228" ca="1" si="311">IMPRODUCT(O165,IMEXP(COMPLEX(0,-2*PI()*125*B165/Nt_load2)))</f>
        <v>-0,232902021288467+3,15737566846734i</v>
      </c>
      <c r="EK165" s="223" t="str">
        <f t="shared" ref="EK165:EK228" ca="1" si="312">IMPRODUCT(O165,IMEXP(COMPLEX(0,-2*PI()*126*B165/Nt_load2)))</f>
        <v>3,16214042767482+0,155345997741732i</v>
      </c>
      <c r="EL165" s="223" t="str">
        <f t="shared" ref="EL165:EL228" ca="1" si="313">IMPRODUCT(O165,IMEXP(COMPLEX(0,-2*PI()*127*B165/Nt_load2)))</f>
        <v>0,0776963995746295-3,16500043172872i</v>
      </c>
      <c r="EM165" s="223" t="str">
        <f t="shared" ref="EM165:EM228" ca="1" si="314">IMPRODUCT(O165,IMEXP(COMPLEX(0,-2*PI()*128*B165/Nt_load2)))</f>
        <v>-3,16595395786955+1,3807540281733E-12i</v>
      </c>
      <c r="EN165" s="223"/>
      <c r="EO165" s="223"/>
      <c r="EP165" s="223"/>
    </row>
    <row r="166" spans="1:146" ht="15.75" thickBot="1">
      <c r="A166" s="257">
        <f t="shared" si="181"/>
        <v>1.2890625000000007E-3</v>
      </c>
      <c r="B166" s="256">
        <v>66</v>
      </c>
      <c r="C166" s="230">
        <f t="shared" si="182"/>
        <v>13200</v>
      </c>
      <c r="D166" s="229">
        <f t="shared" ref="D166:D229" si="315">2*PI()*C166</f>
        <v>82938.046054770544</v>
      </c>
      <c r="E166" s="229" t="str">
        <f t="shared" ref="E166:E229" si="316">COMPLEX(0,D166)</f>
        <v>82938.0460547705i</v>
      </c>
      <c r="F166" s="229" t="str">
        <f t="shared" si="183"/>
        <v>-1,90017246053385E-31+7,1596076426303E-30i</v>
      </c>
      <c r="G166" s="229" t="str">
        <f t="shared" si="184"/>
        <v>-1,39153280124786+1,22454886513344i</v>
      </c>
      <c r="H166" s="229" t="str">
        <f t="shared" si="180"/>
        <v>1,00000000007782E-13-3,76787270577381E-12i</v>
      </c>
      <c r="I166" s="229" t="str">
        <f t="shared" ref="I166:I229" si="317">IMDIV(IMPRODUCT(-1,H166),IMSUM(1,IMPRODUCT(F166,G166,-1)))</f>
        <v>-1,00000000007782E-13+3,76787270577381E-12i</v>
      </c>
      <c r="J166" s="255" t="str">
        <f ca="1">IMPRODUCT(1/N_FFT2,CC100)</f>
        <v>0,0116769054619414+0,0000266552022818046i</v>
      </c>
      <c r="K166" s="254" t="str">
        <f t="shared" ref="K166:K229" ca="1" si="318">IMPRODUCT(I166,J166)</f>
        <v>-1,2681239554295E-15+4,39944278577217E-14i</v>
      </c>
      <c r="N166" s="246">
        <f t="shared" ca="1" si="185"/>
        <v>11.32828238991933</v>
      </c>
      <c r="O166" s="223">
        <f t="shared" ca="1" si="186"/>
        <v>3.3282823899193299</v>
      </c>
      <c r="P166" s="223" t="str">
        <f t="shared" ca="1" si="187"/>
        <v>-0,163311076378252-3,32427332801912i</v>
      </c>
      <c r="Q166" s="223" t="str">
        <f t="shared" ca="1" si="188"/>
        <v>-3,31225580049975+0,326228722069114i</v>
      </c>
      <c r="R166" s="223" t="str">
        <f t="shared" ca="1" si="189"/>
        <v>0,488360454194283+3,29225875863764i</v>
      </c>
      <c r="S166" s="223" t="str">
        <f t="shared" ca="1" si="190"/>
        <v>3,26433037705816-0,649315683209977i</v>
      </c>
      <c r="T166" s="223" t="str">
        <f t="shared" ca="1" si="191"/>
        <v>-0,808706653871444-3,22853793767879i</v>
      </c>
      <c r="U166" s="223" t="str">
        <f t="shared" ca="1" si="192"/>
        <v>-3,18496766762101+0,966149379369432i</v>
      </c>
      <c r="V166" s="223" t="str">
        <f t="shared" ca="1" si="193"/>
        <v>1,12126456638795+3,13372453148166i</v>
      </c>
      <c r="W166" s="223" t="str">
        <f t="shared" ca="1" si="194"/>
        <v>3,07493197846421-1,27367852885462i</v>
      </c>
      <c r="X166" s="223" t="str">
        <f t="shared" ca="1" si="195"/>
        <v>-1,42302408818422-3,00873164497843i</v>
      </c>
      <c r="Y166" s="223" t="str">
        <f t="shared" ca="1" si="196"/>
        <v>-2,93528301342597+1,56894145784349i</v>
      </c>
      <c r="Z166" s="223" t="str">
        <f t="shared" ca="1" si="197"/>
        <v>1,71107911010747+2,85476302799391i</v>
      </c>
      <c r="AA166" s="223" t="str">
        <f t="shared" ca="1" si="198"/>
        <v>2,7673656683797-1,84909462292239i</v>
      </c>
      <c r="AB166" s="223" t="str">
        <f t="shared" ca="1" si="199"/>
        <v>-1,98265550482941-2,67330148247757i</v>
      </c>
      <c r="AC166" s="223" t="str">
        <f t="shared" ca="1" si="200"/>
        <v>-2,5727970791508+2,1114399959649i</v>
      </c>
      <c r="AD166" s="223" t="str">
        <f t="shared" ca="1" si="201"/>
        <v>2,23513784321007+2,46609458230972i</v>
      </c>
      <c r="AE166" s="223" t="str">
        <f t="shared" ca="1" si="202"/>
        <v>2,35345104761571-2,35345104761574i</v>
      </c>
      <c r="AF166" s="223" t="str">
        <f t="shared" ca="1" si="203"/>
        <v>-2,46609458230975-2,23513784321004i</v>
      </c>
      <c r="AG166" s="223" t="str">
        <f t="shared" ca="1" si="204"/>
        <v>-2,11143999596487+2,57279707915082i</v>
      </c>
      <c r="AH166" s="223" t="str">
        <f t="shared" ca="1" si="205"/>
        <v>2,6733014824776+1,98265550482937i</v>
      </c>
      <c r="AI166" s="223" t="str">
        <f t="shared" ca="1" si="206"/>
        <v>1,84909462292263-2,76736566837954i</v>
      </c>
      <c r="AJ166" s="223" t="str">
        <f t="shared" ca="1" si="207"/>
        <v>-2,85476302799393-1,71107911010743i</v>
      </c>
      <c r="AK166" s="223" t="str">
        <f t="shared" ca="1" si="208"/>
        <v>-1,56894145784346+2,93528301342599i</v>
      </c>
      <c r="AL166" s="223" t="str">
        <f t="shared" ca="1" si="209"/>
        <v>3,0087316449783+1,42302408818449i</v>
      </c>
      <c r="AM166" s="223" t="str">
        <f t="shared" ca="1" si="210"/>
        <v>1,27367852885459-3,07493197846423i</v>
      </c>
      <c r="AN166" s="223" t="str">
        <f t="shared" ca="1" si="211"/>
        <v>-3,13372453148168-1,12126456638792i</v>
      </c>
      <c r="AO166" s="223" t="str">
        <f t="shared" ca="1" si="212"/>
        <v>-0,966149379369326+3,18496766762104i</v>
      </c>
      <c r="AP166" s="223" t="str">
        <f t="shared" ca="1" si="213"/>
        <v>3,22853793767878+0,808706653871484i</v>
      </c>
      <c r="AQ166" s="223" t="str">
        <f t="shared" ca="1" si="214"/>
        <v>0,649315683210107-3,26433037705814i</v>
      </c>
      <c r="AR166" s="223" t="str">
        <f t="shared" ca="1" si="215"/>
        <v>0,649315683210107-3,26433037705814i</v>
      </c>
      <c r="AS166" s="223" t="str">
        <f t="shared" ca="1" si="216"/>
        <v>-0,326228722069175+3,31225580049975i</v>
      </c>
      <c r="AT166" s="223" t="str">
        <f t="shared" ca="1" si="217"/>
        <v>3,32427332801911+0,163311076378408i</v>
      </c>
      <c r="AU166" s="223" t="str">
        <f t="shared" ca="1" si="218"/>
        <v>-4,64818486357072E-14-3,32828238991933i</v>
      </c>
      <c r="AV166" s="223" t="str">
        <f t="shared" ca="1" si="219"/>
        <v>-3,32427332801912+0,163311076378146i</v>
      </c>
      <c r="AW166" s="223" t="str">
        <f t="shared" ca="1" si="220"/>
        <v>0,326228722069244+3,31225580049974i</v>
      </c>
      <c r="AX166" s="223" t="str">
        <f t="shared" ca="1" si="221"/>
        <v>3,29225875863764-0,488360454194286i</v>
      </c>
      <c r="AY166" s="223" t="str">
        <f t="shared" ca="1" si="222"/>
        <v>-0,64931568320985-3,26433037705819i</v>
      </c>
      <c r="AZ166" s="223" t="str">
        <f t="shared" ca="1" si="223"/>
        <v>-3,22853793767876+0,808706653871551i</v>
      </c>
      <c r="BA166" s="223" t="str">
        <f t="shared" ca="1" si="224"/>
        <v>0,966149379369415+3,18496766762101i</v>
      </c>
      <c r="BB166" s="223" t="str">
        <f t="shared" ca="1" si="225"/>
        <v>3,13372453148176-1,12126456638767i</v>
      </c>
      <c r="BC166" s="223" t="str">
        <f t="shared" ca="1" si="226"/>
        <v>-1,27367852885467-3,07493197846419i</v>
      </c>
      <c r="BD166" s="223" t="str">
        <f t="shared" ca="1" si="227"/>
        <v>-3,00873164497841+1,42302408818425i</v>
      </c>
      <c r="BE166" s="223" t="str">
        <f t="shared" ca="1" si="228"/>
        <v>1,56894145784354+2,93528301342595i</v>
      </c>
      <c r="BF166" s="223" t="str">
        <f t="shared" ca="1" si="229"/>
        <v>2,85476302799388-1,71107911010751i</v>
      </c>
      <c r="BG166" s="223" t="str">
        <f t="shared" ca="1" si="230"/>
        <v>-1,84909462292241-2,76736566837969i</v>
      </c>
      <c r="BH166" s="223" t="str">
        <f t="shared" ca="1" si="231"/>
        <v>-2,67330148247754+1,98265550482944i</v>
      </c>
      <c r="BI166" s="223" t="str">
        <f t="shared" ca="1" si="232"/>
        <v>2,11143999596492+2,57279707915078i</v>
      </c>
      <c r="BJ166" s="223" t="str">
        <f t="shared" ca="1" si="233"/>
        <v>2,46609458230991-2,23513784320986i</v>
      </c>
      <c r="BK166" s="223" t="str">
        <f t="shared" ca="1" si="234"/>
        <v>-2,35345104761577-2,35345104761569i</v>
      </c>
      <c r="BL166" s="223" t="str">
        <f t="shared" ca="1" si="235"/>
        <v>-2,23513784321002+2,46609458230976i</v>
      </c>
      <c r="BM166" s="223" t="str">
        <f t="shared" ca="1" si="236"/>
        <v>2,57279707915085+2,11143999596483i</v>
      </c>
      <c r="BN166" s="223" t="str">
        <f t="shared" ca="1" si="237"/>
        <v>1,98265550482935-2,67330148247761i</v>
      </c>
      <c r="BO166" s="223" t="str">
        <f t="shared" ca="1" si="238"/>
        <v>-2,76736566837957-1,84909462292259i</v>
      </c>
      <c r="BP166" s="223" t="str">
        <f t="shared" ca="1" si="239"/>
        <v>-1,71107911010742+2,85476302799394i</v>
      </c>
      <c r="BQ166" s="223" t="str">
        <f t="shared" ca="1" si="240"/>
        <v>2,935283013426+1,56894145784344i</v>
      </c>
      <c r="BR166" s="223" t="str">
        <f t="shared" ca="1" si="241"/>
        <v>1,42302408818444-3,00873164497832i</v>
      </c>
      <c r="BS166" s="223" t="str">
        <f t="shared" ca="1" si="242"/>
        <v>-3,07493197846424-1,27367852885456i</v>
      </c>
      <c r="BT166" s="223" t="str">
        <f t="shared" ca="1" si="243"/>
        <v>-1,12126456638787+3,13372453148169i</v>
      </c>
      <c r="BU166" s="223" t="str">
        <f t="shared" ca="1" si="244"/>
        <v>3,18496766762104+0,966149379369306i</v>
      </c>
      <c r="BV166" s="223" t="str">
        <f t="shared" ca="1" si="245"/>
        <v>0,808706653871414-3,22853793767879i</v>
      </c>
      <c r="BW166" s="223" t="str">
        <f t="shared" ca="1" si="246"/>
        <v>-3,26433037705815-0,649315683210063i</v>
      </c>
      <c r="BX166" s="223" t="str">
        <f t="shared" ca="1" si="247"/>
        <v>-0,488360454194193+3,29225875863766i</v>
      </c>
      <c r="BY166" s="223" t="str">
        <f t="shared" ca="1" si="248"/>
        <v>3,31225580049985+0,32622872206814i</v>
      </c>
      <c r="BZ166" s="223" t="str">
        <f t="shared" ca="1" si="249"/>
        <v>0,163311076378054-3,32427332801913i</v>
      </c>
      <c r="CA166" s="223" t="str">
        <f t="shared" ca="1" si="250"/>
        <v>-3,32828238991933-5,6920462764891E-13i</v>
      </c>
      <c r="CB166" s="223" t="str">
        <f t="shared" ca="1" si="251"/>
        <v>0,16331107637687+3,32427332801919i</v>
      </c>
      <c r="CC166" s="223" t="str">
        <f t="shared" ca="1" si="252"/>
        <v>3,31225580049964-0,326228722070302i</v>
      </c>
      <c r="CD166" s="223" t="str">
        <f t="shared" ca="1" si="253"/>
        <v>-0,488360454194659-3,29225875863759i</v>
      </c>
      <c r="CE166" s="223" t="str">
        <f t="shared" ca="1" si="254"/>
        <v>-3,26433037705825+0,649315683209547i</v>
      </c>
      <c r="CF166" s="223" t="str">
        <f t="shared" ca="1" si="255"/>
        <v>0,808706653870313+3,22853793767907i</v>
      </c>
      <c r="CG166" s="223" t="str">
        <f t="shared" ca="1" si="256"/>
        <v>3,18496766762062-0,966149379370703i</v>
      </c>
      <c r="CH166" s="223" t="str">
        <f t="shared" ca="1" si="257"/>
        <v>-1,12126456638836-3,13372453148152i</v>
      </c>
      <c r="CI166" s="223" t="str">
        <f t="shared" ca="1" si="258"/>
        <v>-3,07493197846431+1,27367852885439i</v>
      </c>
      <c r="CJ166" s="223" t="str">
        <f t="shared" ca="1" si="259"/>
        <v>1,42302408818337+3,00873164497883i</v>
      </c>
      <c r="CK166" s="223" t="str">
        <f t="shared" ca="1" si="260"/>
        <v>2,93528301342531-1,56894145784473i</v>
      </c>
      <c r="CL166" s="223" t="str">
        <f t="shared" ca="1" si="261"/>
        <v>-1,7110791101081-2,85476302799353i</v>
      </c>
      <c r="CM166" s="223" t="str">
        <f t="shared" ca="1" si="262"/>
        <v>-2,76736566837965+1,84909462292247i</v>
      </c>
      <c r="CN166" s="223" t="str">
        <f t="shared" ca="1" si="263"/>
        <v>1,98265550482867+2,67330148247812i</v>
      </c>
      <c r="CO166" s="223" t="str">
        <f t="shared" ca="1" si="264"/>
        <v>2,57279707915181-2,11143999596366i</v>
      </c>
      <c r="CP166" s="223" t="str">
        <f t="shared" ca="1" si="265"/>
        <v>-2,23513784321062-2,46609458230922i</v>
      </c>
      <c r="CQ166" s="223" t="str">
        <f t="shared" ca="1" si="266"/>
        <v>-2,35345104761564+2,35345104761582i</v>
      </c>
      <c r="CR166" s="223" t="str">
        <f t="shared" ca="1" si="267"/>
        <v>2,46609458230933+2,2351378432105i</v>
      </c>
      <c r="CS166" s="223" t="str">
        <f t="shared" ca="1" si="268"/>
        <v>2,1114399959661-2,57279707914982i</v>
      </c>
      <c r="CT166" s="223" t="str">
        <f t="shared" ca="1" si="269"/>
        <v>-2,67330148247825-1,9826555048285i</v>
      </c>
      <c r="CU166" s="223" t="str">
        <f t="shared" ca="1" si="270"/>
        <v>-1,84909462292226+2,76736566837979i</v>
      </c>
      <c r="CV166" s="223" t="str">
        <f t="shared" ca="1" si="271"/>
        <v>2,85476302799361+1,71107911010796i</v>
      </c>
      <c r="CW166" s="223" t="str">
        <f t="shared" ca="1" si="272"/>
        <v>1,56894145784455-2,93528301342541i</v>
      </c>
      <c r="CX166" s="223" t="str">
        <f t="shared" ca="1" si="273"/>
        <v>-3,00873164497892-1,42302408818318i</v>
      </c>
      <c r="CY166" s="223" t="str">
        <f t="shared" ca="1" si="274"/>
        <v>-1,27367852885424+3,07493197846437i</v>
      </c>
      <c r="CZ166" s="223" t="str">
        <f t="shared" ca="1" si="275"/>
        <v>3,13372453148159+1,12126456638816i</v>
      </c>
      <c r="DA166" s="223" t="str">
        <f t="shared" ca="1" si="276"/>
        <v>0,966149379370504-3,18496766762068i</v>
      </c>
      <c r="DB166" s="223" t="str">
        <f t="shared" ca="1" si="277"/>
        <v>-3,22853793767913-0,808706653870063i</v>
      </c>
      <c r="DC166" s="223" t="str">
        <f t="shared" ca="1" si="278"/>
        <v>-0,649315683209391+3,26433037705828i</v>
      </c>
      <c r="DD166" s="223" t="str">
        <f t="shared" ca="1" si="279"/>
        <v>3,29225875863762+0,488360454194452i</v>
      </c>
      <c r="DE166" s="223" t="str">
        <f t="shared" ca="1" si="280"/>
        <v>0,326228722070047-3,31225580049966i</v>
      </c>
      <c r="DF166" s="223" t="str">
        <f t="shared" ca="1" si="281"/>
        <v>-3,32427332801919-0,163311076376708i</v>
      </c>
      <c r="DG166" s="223" t="str">
        <f t="shared" ca="1" si="282"/>
        <v>7,77965002080291E-13+3,32828238991933i</v>
      </c>
      <c r="DH166" s="223" t="str">
        <f t="shared" ca="1" si="283"/>
        <v>3,32427332801912-0,163311076378262i</v>
      </c>
      <c r="DI166" s="223" t="str">
        <f t="shared" ca="1" si="284"/>
        <v>-0,326228722068301-3,31225580049983i</v>
      </c>
      <c r="DJ166" s="223" t="str">
        <f t="shared" ca="1" si="285"/>
        <v>-3,29225875863788+0,488360454192715i</v>
      </c>
      <c r="DK166" s="223" t="str">
        <f t="shared" ca="1" si="286"/>
        <v>0,649315683210915+3,26433037705798i</v>
      </c>
      <c r="DL166" s="223" t="str">
        <f t="shared" ca="1" si="287"/>
        <v>3,22853793767873-0,808706653871664i</v>
      </c>
      <c r="DM166" s="223" t="str">
        <f t="shared" ca="1" si="288"/>
        <v>-0,966149379368826-3,18496766762119i</v>
      </c>
      <c r="DN166" s="223" t="str">
        <f t="shared" ca="1" si="289"/>
        <v>-3,13372453148218+1,12126456638651i</v>
      </c>
      <c r="DO166" s="223" t="str">
        <f t="shared" ca="1" si="290"/>
        <v>1,27367852885568+3,07493197846378i</v>
      </c>
      <c r="DP166" s="223" t="str">
        <f t="shared" ca="1" si="291"/>
        <v>3,00873164497825-1,42302408818459i</v>
      </c>
      <c r="DQ166" s="223" t="str">
        <f t="shared" ca="1" si="292"/>
        <v>-1,568941457843-2,93528301342624i</v>
      </c>
      <c r="DR166" s="223" t="str">
        <f t="shared" ca="1" si="293"/>
        <v>-2,85476302799452+1,71107911010646i</v>
      </c>
      <c r="DS166" s="223" t="str">
        <f t="shared" ca="1" si="294"/>
        <v>1,84909462292363+2,76736566837887i</v>
      </c>
      <c r="DT166" s="223" t="str">
        <f t="shared" ca="1" si="295"/>
        <v>2,67330148247732-1,98265550482975i</v>
      </c>
      <c r="DU166" s="223" t="str">
        <f t="shared" ca="1" si="296"/>
        <v>-2,11143999596474-2,57279707915093i</v>
      </c>
      <c r="DV166" s="223" t="str">
        <f t="shared" ca="1" si="297"/>
        <v>-2,46609458231051+2,2351378432092i</v>
      </c>
      <c r="DW166" s="223" t="str">
        <f t="shared" ca="1" si="298"/>
        <v>2,35345104761674+2,35345104761472i</v>
      </c>
      <c r="DX166" s="223" t="str">
        <f t="shared" ca="1" si="299"/>
        <v>2,23513784320946-2,46609458231027i</v>
      </c>
      <c r="DY166" s="223" t="str">
        <f t="shared" ca="1" si="300"/>
        <v>-2,5727970791507-2,11143999596502i</v>
      </c>
      <c r="DZ166" s="223" t="str">
        <f t="shared" ca="1" si="301"/>
        <v>-1,98265550483011+2,67330148247705i</v>
      </c>
      <c r="EA166" s="223" t="str">
        <f t="shared" ca="1" si="302"/>
        <v>2,76736566838051+1,84909462292118i</v>
      </c>
      <c r="EB166" s="223" t="str">
        <f t="shared" ca="1" si="303"/>
        <v>1,71107911010677-2,85476302799433i</v>
      </c>
      <c r="EC166" s="223" t="str">
        <f t="shared" ca="1" si="304"/>
        <v>-2,93528301342607-1,56894145784332i</v>
      </c>
      <c r="ED166" s="223" t="str">
        <f t="shared" ca="1" si="305"/>
        <v>-1,423024088185+3,00873164497806i</v>
      </c>
      <c r="EE166" s="223" t="str">
        <f t="shared" ca="1" si="306"/>
        <v>3,07493197846364+1,27367852885601i</v>
      </c>
      <c r="EF166" s="223" t="str">
        <f t="shared" ca="1" si="307"/>
        <v>1,12126456638685-3,13372453148206i</v>
      </c>
      <c r="EG166" s="223" t="str">
        <f t="shared" ca="1" si="308"/>
        <v>-3,18496766762106-0,966149379369262i</v>
      </c>
      <c r="EH166" s="223" t="str">
        <f t="shared" ca="1" si="309"/>
        <v>-0,808706653872013+3,22853793767864i</v>
      </c>
      <c r="EI166" s="223" t="str">
        <f t="shared" ca="1" si="310"/>
        <v>3,26433037705791+0,649315683211272i</v>
      </c>
      <c r="EJ166" s="223" t="str">
        <f t="shared" ca="1" si="311"/>
        <v>0,488360454193075-3,29225875863782i</v>
      </c>
      <c r="EK166" s="223" t="str">
        <f t="shared" ca="1" si="312"/>
        <v>-3,31225580049979-0,326228722068754i</v>
      </c>
      <c r="EL166" s="223" t="str">
        <f t="shared" ca="1" si="313"/>
        <v>-0,163311076378623+3,3242733280191i</v>
      </c>
      <c r="EM166" s="223" t="str">
        <f t="shared" ca="1" si="314"/>
        <v>3,32828238991933+1,13840925529782E-12i</v>
      </c>
      <c r="EN166" s="223"/>
      <c r="EO166" s="223"/>
      <c r="EP166" s="223"/>
    </row>
    <row r="167" spans="1:146" ht="15.75" thickBot="1">
      <c r="A167" s="257">
        <f t="shared" si="181"/>
        <v>1.3085937500000007E-3</v>
      </c>
      <c r="B167" s="256">
        <v>67</v>
      </c>
      <c r="C167" s="230">
        <f t="shared" si="182"/>
        <v>13400</v>
      </c>
      <c r="D167" s="229">
        <f t="shared" si="315"/>
        <v>84194.683116206463</v>
      </c>
      <c r="E167" s="229" t="str">
        <f t="shared" si="316"/>
        <v>84194.6831162065i</v>
      </c>
      <c r="F167" s="229" t="str">
        <f t="shared" si="183"/>
        <v>-1,84387418747028E-31+6,84378915899108E-30i</v>
      </c>
      <c r="G167" s="229" t="str">
        <f t="shared" si="184"/>
        <v>-1,37323402108446+1,22675572553785i</v>
      </c>
      <c r="H167" s="229" t="str">
        <f t="shared" si="180"/>
        <v>1,00000000007552E-13-3,71163579971749E-12i</v>
      </c>
      <c r="I167" s="229" t="str">
        <f t="shared" si="317"/>
        <v>-1,00000000007552E-13+3,71163579971749E-12i</v>
      </c>
      <c r="J167" s="255" t="str">
        <f ca="1">IMPRODUCT(1/N_FFT2,CD100)</f>
        <v>0,0351363380105892+0,000977778721496594i</v>
      </c>
      <c r="K167" s="254" t="str">
        <f t="shared" ca="1" si="318"/>
        <v>-7,14279230823302E-15+1,3031551215892E-13i</v>
      </c>
      <c r="N167" s="246">
        <f t="shared" ca="1" si="185"/>
        <v>11.385037439866771</v>
      </c>
      <c r="O167" s="223">
        <f t="shared" ca="1" si="186"/>
        <v>3.385037439866772</v>
      </c>
      <c r="P167" s="223" t="str">
        <f t="shared" ca="1" si="187"/>
        <v>-0,249018802032343-3,3758655342792i</v>
      </c>
      <c r="Q167" s="223" t="str">
        <f t="shared" ca="1" si="188"/>
        <v>-3,34839952086753+0,496688149600798i</v>
      </c>
      <c r="R167" s="223" t="str">
        <f t="shared" ca="1" si="189"/>
        <v>0,741665901052239+3,30278824033818i</v>
      </c>
      <c r="S167" s="223" t="str">
        <f t="shared" ca="1" si="190"/>
        <v>3,23927886417221-0,982624500726i</v>
      </c>
      <c r="T167" s="223" t="str">
        <f t="shared" ca="1" si="191"/>
        <v>-1,21825817309316-3,15821555518168i</v>
      </c>
      <c r="U167" s="223" t="str">
        <f t="shared" ca="1" si="192"/>
        <v>-3,06003760246156+1,44728999886723i</v>
      </c>
      <c r="V167" s="223" t="str">
        <f t="shared" ca="1" si="193"/>
        <v>1,66847883474061+2,94527704084394i</v>
      </c>
      <c r="W167" s="223" t="str">
        <f t="shared" ca="1" si="194"/>
        <v>2,81455576775555-1,88062603924697i</v>
      </c>
      <c r="X167" s="223" t="str">
        <f t="shared" ca="1" si="195"/>
        <v>-2,0825819683043-2,66858217310121i</v>
      </c>
      <c r="Y167" s="223" t="str">
        <f t="shared" ca="1" si="196"/>
        <v>-2,50814730043789+2,27325220523502i</v>
      </c>
      <c r="Z167" s="223" t="str">
        <f t="shared" ca="1" si="197"/>
        <v>2,45160349150506+2,33412056024105i</v>
      </c>
      <c r="AA167" s="223" t="str">
        <f t="shared" ca="1" si="198"/>
        <v>2,14744501849395-2,61666932604128i</v>
      </c>
      <c r="AB167" s="223" t="str">
        <f t="shared" ca="1" si="199"/>
        <v>-2,76755520278459-1,94913228613137i</v>
      </c>
      <c r="AC167" s="223" t="str">
        <f t="shared" ca="1" si="200"/>
        <v>-1,74025703703231+2,9034434580958i</v>
      </c>
      <c r="AD167" s="223" t="str">
        <f t="shared" ca="1" si="201"/>
        <v>3,02359770174564+1,52195118426916i</v>
      </c>
      <c r="AE167" s="223" t="str">
        <f t="shared" ca="1" si="202"/>
        <v>1,29539774617261-3,12736680747729i</v>
      </c>
      <c r="AF167" s="223" t="str">
        <f t="shared" ca="1" si="203"/>
        <v>-3,21418844151598-1,06182443545291i</v>
      </c>
      <c r="AG167" s="223" t="str">
        <f t="shared" ca="1" si="204"/>
        <v>-0,822497006118217+3,28359210990439i</v>
      </c>
      <c r="AH167" s="223" t="str">
        <f t="shared" ca="1" si="205"/>
        <v>3,33520170815021+0,578712394244092i</v>
      </c>
      <c r="AI167" s="223" t="str">
        <f t="shared" ca="1" si="206"/>
        <v>0,331791689764391-3,36873755936895i</v>
      </c>
      <c r="AJ167" s="223" t="str">
        <f t="shared" ca="1" si="207"/>
        <v>-3,38401792987724-0,0830729773702413i</v>
      </c>
      <c r="AK167" s="223" t="str">
        <f t="shared" ca="1" si="208"/>
        <v>0,166095914685626+3,38096001402332i</v>
      </c>
      <c r="AL167" s="223" t="str">
        <f t="shared" ca="1" si="209"/>
        <v>3,35958038291817-0,414364718588829i</v>
      </c>
      <c r="AM167" s="223" t="str">
        <f t="shared" ca="1" si="210"/>
        <v>-0,660388044180329-3,31999489463515i</v>
      </c>
      <c r="AN167" s="223" t="str">
        <f t="shared" ca="1" si="211"/>
        <v>-3,26241806636505+0,90283266974269i</v>
      </c>
      <c r="AO167" s="223" t="str">
        <f t="shared" ca="1" si="212"/>
        <v>1,14038476684391+3,18716191192888i</v>
      </c>
      <c r="AP167" s="223" t="str">
        <f t="shared" ca="1" si="213"/>
        <v>3,09463425094791-1,37175702008769i</v>
      </c>
      <c r="AQ167" s="223" t="str">
        <f t="shared" ca="1" si="214"/>
        <v>-1,59569560318701-2,98533649883383i</v>
      </c>
      <c r="AR167" s="223" t="str">
        <f t="shared" ca="1" si="215"/>
        <v>-1,59569560318701-2,98533649883383i</v>
      </c>
      <c r="AS167" s="223" t="str">
        <f t="shared" ca="1" si="216"/>
        <v>2,01646444860942+2,718887566045i</v>
      </c>
      <c r="AT167" s="223" t="str">
        <f t="shared" ca="1" si="217"/>
        <v>2,56318029522284-2,21101452810269i</v>
      </c>
      <c r="AU167" s="223" t="str">
        <f t="shared" ca="1" si="218"/>
        <v>-2,39358292830005-2,39358292830024i</v>
      </c>
      <c r="AV167" s="223" t="str">
        <f t="shared" ca="1" si="219"/>
        <v>-2,21101452810287+2,56318029522269i</v>
      </c>
      <c r="AW167" s="223" t="str">
        <f t="shared" ca="1" si="220"/>
        <v>2,71888756604506+2,01646444860934i</v>
      </c>
      <c r="AX167" s="223" t="str">
        <f t="shared" ca="1" si="221"/>
        <v>1,81098697355732-2,85986094957525i</v>
      </c>
      <c r="AY167" s="223" t="str">
        <f t="shared" ca="1" si="222"/>
        <v>-2,98533649883388-1,59569560318692i</v>
      </c>
      <c r="AZ167" s="223" t="str">
        <f t="shared" ca="1" si="223"/>
        <v>-1,37175702008763+3,09463425094794i</v>
      </c>
      <c r="BA167" s="223" t="str">
        <f t="shared" ca="1" si="224"/>
        <v>3,18716191192891+1,14038476684383i</v>
      </c>
      <c r="BB167" s="223" t="str">
        <f t="shared" ca="1" si="225"/>
        <v>0,902832669742616-3,26241806636507i</v>
      </c>
      <c r="BC167" s="223" t="str">
        <f t="shared" ca="1" si="226"/>
        <v>-3,31999489463517-0,660388044180231i</v>
      </c>
      <c r="BD167" s="223" t="str">
        <f t="shared" ca="1" si="227"/>
        <v>-0,414364718588727+3,35958038291818i</v>
      </c>
      <c r="BE167" s="223" t="str">
        <f t="shared" ca="1" si="228"/>
        <v>3,38096001402332+0,16609591468555i</v>
      </c>
      <c r="BF167" s="223" t="str">
        <f t="shared" ca="1" si="229"/>
        <v>-0,0830729773703418-3,38401792987724i</v>
      </c>
      <c r="BG167" s="223" t="str">
        <f t="shared" ca="1" si="230"/>
        <v>-3,36873755936897+0,331791689764155i</v>
      </c>
      <c r="BH167" s="223" t="str">
        <f t="shared" ca="1" si="231"/>
        <v>0,578712394243835+3,33520170815025i</v>
      </c>
      <c r="BI167" s="223" t="str">
        <f t="shared" ca="1" si="232"/>
        <v>3,28359210990444-0,822497006118001i</v>
      </c>
      <c r="BJ167" s="223" t="str">
        <f t="shared" ca="1" si="233"/>
        <v>-1,06182443545267-3,21418844151606i</v>
      </c>
      <c r="BK167" s="223" t="str">
        <f t="shared" ca="1" si="234"/>
        <v>-3,12736680747726+1,29539774617268i</v>
      </c>
      <c r="BL167" s="223" t="str">
        <f t="shared" ca="1" si="235"/>
        <v>1,52195118426891+3,02359770174576i</v>
      </c>
      <c r="BM167" s="223" t="str">
        <f t="shared" ca="1" si="236"/>
        <v>2,90344345809575-1,7402570370324i</v>
      </c>
      <c r="BN167" s="223" t="str">
        <f t="shared" ca="1" si="237"/>
        <v>-1,94913228613144-2,76755520278455i</v>
      </c>
      <c r="BO167" s="223" t="str">
        <f t="shared" ca="1" si="238"/>
        <v>-2,61666932604124+2,147445018494i</v>
      </c>
      <c r="BP167" s="223" t="str">
        <f t="shared" ca="1" si="239"/>
        <v>2,33412056024113+2,45160349150498i</v>
      </c>
      <c r="BQ167" s="223" t="str">
        <f t="shared" ca="1" si="240"/>
        <v>2,27325220523496-2,50814730043795i</v>
      </c>
      <c r="BR167" s="223" t="str">
        <f t="shared" ca="1" si="241"/>
        <v>-2,66858217310125-2,08258196830424i</v>
      </c>
      <c r="BS167" s="223" t="str">
        <f t="shared" ca="1" si="242"/>
        <v>-1,88062603924689+2,8145557677556i</v>
      </c>
      <c r="BT167" s="223" t="str">
        <f t="shared" ca="1" si="243"/>
        <v>2,94527704084398+1,66847883474053i</v>
      </c>
      <c r="BU167" s="223" t="str">
        <f t="shared" ca="1" si="244"/>
        <v>1,44728999886735-3,06003760246151i</v>
      </c>
      <c r="BV167" s="223" t="str">
        <f t="shared" ca="1" si="245"/>
        <v>-3,15821555518164-1,21825817309326i</v>
      </c>
      <c r="BW167" s="223" t="str">
        <f t="shared" ca="1" si="246"/>
        <v>-0,982624500726138+3,23927886417216i</v>
      </c>
      <c r="BX167" s="223" t="str">
        <f t="shared" ca="1" si="247"/>
        <v>3,30278824033828+0,741665901051772i</v>
      </c>
      <c r="BY167" s="223" t="str">
        <f t="shared" ca="1" si="248"/>
        <v>0,496688149601658-3,34839952086741i</v>
      </c>
      <c r="BZ167" s="223" t="str">
        <f t="shared" ca="1" si="249"/>
        <v>-3,37586553427928-0,249018802031211i</v>
      </c>
      <c r="CA167" s="223" t="str">
        <f t="shared" ca="1" si="250"/>
        <v>-2,60427441579286E-13+3,38503743986677i</v>
      </c>
      <c r="CB167" s="223" t="str">
        <f t="shared" ca="1" si="251"/>
        <v>3,37586553427932-0,249018802030691i</v>
      </c>
      <c r="CC167" s="223" t="str">
        <f t="shared" ca="1" si="252"/>
        <v>-0,496688149601191-3,34839952086747i</v>
      </c>
      <c r="CD167" s="223" t="str">
        <f t="shared" ca="1" si="253"/>
        <v>-3,3027882403384+0,741665901051264i</v>
      </c>
      <c r="CE167" s="223" t="str">
        <f t="shared" ca="1" si="254"/>
        <v>0,982624500726974+3,23927886417191i</v>
      </c>
      <c r="CF167" s="223" t="str">
        <f t="shared" ca="1" si="255"/>
        <v>3,15821555518181-1,21825817309282i</v>
      </c>
      <c r="CG167" s="223" t="str">
        <f t="shared" ca="1" si="256"/>
        <v>-1,4472899988687-3,06003760246086i</v>
      </c>
      <c r="CH167" s="223" t="str">
        <f t="shared" ca="1" si="257"/>
        <v>-2,94527704084388+1,66847883474071i</v>
      </c>
      <c r="CI167" s="223" t="str">
        <f t="shared" ca="1" si="258"/>
        <v>1,88062603924594+2,81455576775624i</v>
      </c>
      <c r="CJ167" s="223" t="str">
        <f t="shared" ca="1" si="259"/>
        <v>2,66858217310075-2,08258196830489i</v>
      </c>
      <c r="CK167" s="223" t="str">
        <f t="shared" ca="1" si="260"/>
        <v>-2,27325220523457-2,5081473004383i</v>
      </c>
      <c r="CL167" s="223" t="str">
        <f t="shared" ca="1" si="261"/>
        <v>-2,33412056024001+2,45160349150605i</v>
      </c>
      <c r="CM167" s="223" t="str">
        <f t="shared" ca="1" si="262"/>
        <v>2,61666932604133+2,14744501849388i</v>
      </c>
      <c r="CN167" s="223" t="str">
        <f t="shared" ca="1" si="263"/>
        <v>1,94913228613241-2,76755520278386i</v>
      </c>
      <c r="CO167" s="223" t="str">
        <f t="shared" ca="1" si="264"/>
        <v>-2,90344345809617-1,74025703703169i</v>
      </c>
      <c r="CP167" s="223" t="str">
        <f t="shared" ca="1" si="265"/>
        <v>-1,52195118426972+3,02359770174535i</v>
      </c>
      <c r="CQ167" s="223" t="str">
        <f t="shared" ca="1" si="266"/>
        <v>3,12736680747786+1,29539774617125i</v>
      </c>
      <c r="CR167" s="223" t="str">
        <f t="shared" ca="1" si="267"/>
        <v>1,0618244354528-3,21418844151601i</v>
      </c>
      <c r="CS167" s="223" t="str">
        <f t="shared" ca="1" si="268"/>
        <v>-3,28359210990408-0,822497006119439i</v>
      </c>
      <c r="CT167" s="223" t="str">
        <f t="shared" ca="1" si="269"/>
        <v>-0,578712394243355+3,33520170815033i</v>
      </c>
      <c r="CU167" s="223" t="str">
        <f t="shared" ca="1" si="270"/>
        <v>3,36873755936889+0,331791689765009i</v>
      </c>
      <c r="CV167" s="223" t="str">
        <f t="shared" ca="1" si="271"/>
        <v>0,0830729773690832-3,38401792987727i</v>
      </c>
      <c r="CW167" s="223" t="str">
        <f t="shared" ca="1" si="272"/>
        <v>-3,38096001402333+0,166095914685414i</v>
      </c>
      <c r="CX167" s="223" t="str">
        <f t="shared" ca="1" si="273"/>
        <v>0,414364718587255+3,35958038291836i</v>
      </c>
      <c r="CY167" s="223" t="str">
        <f t="shared" ca="1" si="274"/>
        <v>3,31999489463507-0,660388044180756i</v>
      </c>
      <c r="CZ167" s="223" t="str">
        <f t="shared" ca="1" si="275"/>
        <v>-0,90283266974179-3,2624180663653i</v>
      </c>
      <c r="DA167" s="223" t="str">
        <f t="shared" ca="1" si="276"/>
        <v>-3,18716191192851+1,14038476684493i</v>
      </c>
      <c r="DB167" s="223" t="str">
        <f t="shared" ca="1" si="277"/>
        <v>1,37175702008744+3,09463425094802i</v>
      </c>
      <c r="DC167" s="223" t="str">
        <f t="shared" ca="1" si="278"/>
        <v>2,98533649883461-1,59569560318555i</v>
      </c>
      <c r="DD167" s="223" t="str">
        <f t="shared" ca="1" si="279"/>
        <v>-1,81098697355778-2,85986094957497i</v>
      </c>
      <c r="DE167" s="223" t="str">
        <f t="shared" ca="1" si="280"/>
        <v>-2,71888756604554+2,01646444860869i</v>
      </c>
      <c r="DF167" s="223" t="str">
        <f t="shared" ca="1" si="281"/>
        <v>2,21101452810351+2,56318029522213i</v>
      </c>
      <c r="DG167" s="223" t="str">
        <f t="shared" ca="1" si="282"/>
        <v>2,39358292830042-2,39358292829987i</v>
      </c>
      <c r="DH167" s="223" t="str">
        <f t="shared" ca="1" si="283"/>
        <v>-2,56318029522382-2,21101452810155i</v>
      </c>
      <c r="DI167" s="223" t="str">
        <f t="shared" ca="1" si="284"/>
        <v>-2,01646444860924+2,71888756604513i</v>
      </c>
      <c r="DJ167" s="223" t="str">
        <f t="shared" ca="1" si="285"/>
        <v>2,8598609495746+1,81098697355836i</v>
      </c>
      <c r="DK167" s="223" t="str">
        <f t="shared" ca="1" si="286"/>
        <v>1,59569560318624-2,98533649883424i</v>
      </c>
      <c r="DL167" s="223" t="str">
        <f t="shared" ca="1" si="287"/>
        <v>-3,0946342509477-1,37175702008815i</v>
      </c>
      <c r="DM167" s="223" t="str">
        <f t="shared" ca="1" si="288"/>
        <v>-1,14038476684249+3,18716191192939i</v>
      </c>
      <c r="DN167" s="223" t="str">
        <f t="shared" ca="1" si="289"/>
        <v>3,26241806636509+0,902832669742541i</v>
      </c>
      <c r="DO167" s="223" t="str">
        <f t="shared" ca="1" si="290"/>
        <v>0,660388044181524-3,31999489463491i</v>
      </c>
      <c r="DP167" s="223" t="str">
        <f t="shared" ca="1" si="291"/>
        <v>-3,35958038291828-0,414364718587935i</v>
      </c>
      <c r="DQ167" s="223" t="str">
        <f t="shared" ca="1" si="292"/>
        <v>-0,166095914686099+3,38096001402329i</v>
      </c>
      <c r="DR167" s="223" t="str">
        <f t="shared" ca="1" si="293"/>
        <v>3,3840179298772-0,0830729773717645i</v>
      </c>
      <c r="DS167" s="223" t="str">
        <f t="shared" ca="1" si="294"/>
        <v>-0,331791689764232-3,36873755936897i</v>
      </c>
      <c r="DT167" s="223" t="str">
        <f t="shared" ca="1" si="295"/>
        <v>-3,33520170815047+0,578712394242586i</v>
      </c>
      <c r="DU167" s="223" t="str">
        <f t="shared" ca="1" si="296"/>
        <v>0,822497006118681+3,28359210990427i</v>
      </c>
      <c r="DV167" s="223" t="str">
        <f t="shared" ca="1" si="297"/>
        <v>3,21418844151623-1,06182443545215i</v>
      </c>
      <c r="DW167" s="223" t="str">
        <f t="shared" ca="1" si="298"/>
        <v>-1,29539774617373-3,12736680747683i</v>
      </c>
      <c r="DX167" s="223" t="str">
        <f t="shared" ca="1" si="299"/>
        <v>-3,0235977017457+1,52195118426902i</v>
      </c>
      <c r="DY167" s="223" t="str">
        <f t="shared" ca="1" si="300"/>
        <v>1,74025703703102+2,90344345809658i</v>
      </c>
      <c r="DZ167" s="223" t="str">
        <f t="shared" ca="1" si="301"/>
        <v>2,76755520278431-1,94913228613177i</v>
      </c>
      <c r="EA167" s="223" t="str">
        <f t="shared" ca="1" si="302"/>
        <v>-2,14744501849328-2,61666932604183i</v>
      </c>
      <c r="EB167" s="223" t="str">
        <f t="shared" ca="1" si="303"/>
        <v>-2,4516034915042+2,33412056024195i</v>
      </c>
      <c r="EC167" s="223" t="str">
        <f t="shared" ca="1" si="304"/>
        <v>2,50814730043781+2,27325220523512i</v>
      </c>
      <c r="ED167" s="223" t="str">
        <f t="shared" ca="1" si="305"/>
        <v>2,08258196830547-2,6685821731003i</v>
      </c>
      <c r="EE167" s="223" t="str">
        <f t="shared" ca="1" si="306"/>
        <v>-2,81455576775583-1,88062603924654i</v>
      </c>
      <c r="EF167" s="223" t="str">
        <f t="shared" ca="1" si="307"/>
        <v>-1,66847883474134+2,94527704084352i</v>
      </c>
      <c r="EG167" s="223" t="str">
        <f t="shared" ca="1" si="308"/>
        <v>3,06003760246197+1,44728999886636i</v>
      </c>
      <c r="EH167" s="223" t="str">
        <f t="shared" ca="1" si="309"/>
        <v>1,21825817309354-3,15821555518153i</v>
      </c>
      <c r="EI167" s="223" t="str">
        <f t="shared" ca="1" si="310"/>
        <v>-3,23927886417171-0,982624500727631i</v>
      </c>
      <c r="EJ167" s="223" t="str">
        <f t="shared" ca="1" si="311"/>
        <v>-0,741665901051979+3,30278824033824i</v>
      </c>
      <c r="EK167" s="223" t="str">
        <f t="shared" ca="1" si="312"/>
        <v>3,34839952086737+0,496688149601915i</v>
      </c>
      <c r="EL167" s="223" t="str">
        <f t="shared" ca="1" si="313"/>
        <v>0,249018802031471-3,37586553427926i</v>
      </c>
      <c r="EM167" s="223" t="str">
        <f t="shared" ca="1" si="314"/>
        <v>-3,38503743986677-5,20854883158572E-13i</v>
      </c>
      <c r="EN167" s="223"/>
      <c r="EO167" s="223"/>
      <c r="EP167" s="223"/>
    </row>
    <row r="168" spans="1:146" ht="15.75" thickBot="1">
      <c r="A168" s="257">
        <f t="shared" si="181"/>
        <v>1.3281250000000007E-3</v>
      </c>
      <c r="B168" s="256">
        <v>68</v>
      </c>
      <c r="C168" s="230">
        <f t="shared" si="182"/>
        <v>13600</v>
      </c>
      <c r="D168" s="229">
        <f t="shared" si="315"/>
        <v>85451.320177642367</v>
      </c>
      <c r="E168" s="229" t="str">
        <f t="shared" si="316"/>
        <v>85451.3201776424i</v>
      </c>
      <c r="F168" s="229" t="str">
        <f t="shared" si="183"/>
        <v>-1,79004135326209E-31+6,54627569339518E-30i</v>
      </c>
      <c r="G168" s="229" t="str">
        <f t="shared" si="184"/>
        <v>-1,3551457595123+1,22866548866062i</v>
      </c>
      <c r="H168" s="229" t="str">
        <f t="shared" si="180"/>
        <v>1,00000000007332E-13-3,65705292030988E-12i</v>
      </c>
      <c r="I168" s="229" t="str">
        <f t="shared" si="317"/>
        <v>-1,00000000007332E-13+3,65705292030988E-12i</v>
      </c>
      <c r="J168" s="255" t="str">
        <f ca="1">IMPRODUCT(1/N_FFT2,CE100)</f>
        <v>0,015591827549449-0,0000257956611875287i</v>
      </c>
      <c r="K168" s="254" t="str">
        <f t="shared" ca="1" si="318"/>
        <v>-1,46484665698204E-15+5,70227180387995E-14i</v>
      </c>
      <c r="N168" s="246">
        <f t="shared" ca="1" si="185"/>
        <v>11.413753614475119</v>
      </c>
      <c r="O168" s="223">
        <f t="shared" ca="1" si="186"/>
        <v>3.4137536144751199</v>
      </c>
      <c r="P168" s="223" t="str">
        <f t="shared" ca="1" si="187"/>
        <v>-0,33460636708056-3,39731545774765i</v>
      </c>
      <c r="Q168" s="223" t="str">
        <f t="shared" ca="1" si="188"/>
        <v>-3,34815929600052+0,665990291931689i</v>
      </c>
      <c r="R168" s="223" t="str">
        <f t="shared" ca="1" si="189"/>
        <v>0,990960366204153+3,26675852994287i</v>
      </c>
      <c r="S168" s="223" t="str">
        <f t="shared" ca="1" si="190"/>
        <v>3,15389709344999-1,30638695043607i</v>
      </c>
      <c r="T168" s="223" t="str">
        <f t="shared" ca="1" si="191"/>
        <v>-1,60923231419153-3,01066190385166i</v>
      </c>
      <c r="U168" s="223" t="str">
        <f t="shared" ca="1" si="192"/>
        <v>-2,83843239432397+1,89657989106555i</v>
      </c>
      <c r="V168" s="223" t="str">
        <f t="shared" ca="1" si="193"/>
        <v>2,16566236681227+2,63886722919419i</v>
      </c>
      <c r="W168" s="223" t="str">
        <f t="shared" ca="1" si="194"/>
        <v>2,41388833009549-2,4138883300954i</v>
      </c>
      <c r="X168" s="223" t="str">
        <f t="shared" ca="1" si="195"/>
        <v>-2,6388672291941-2,16566236681238i</v>
      </c>
      <c r="Y168" s="223" t="str">
        <f t="shared" ca="1" si="196"/>
        <v>-1,89657989106538+2,83843239432409i</v>
      </c>
      <c r="Z168" s="223" t="str">
        <f t="shared" ca="1" si="197"/>
        <v>3,01066190385174+1,60923231419138i</v>
      </c>
      <c r="AA168" s="223" t="str">
        <f t="shared" ca="1" si="198"/>
        <v>1,30638695043617-3,15389709344995i</v>
      </c>
      <c r="AB168" s="223" t="str">
        <f t="shared" ca="1" si="199"/>
        <v>-3,26675852994285-0,990960366204197i</v>
      </c>
      <c r="AC168" s="223" t="str">
        <f t="shared" ca="1" si="200"/>
        <v>-0,665990291931631+3,34815929600053i</v>
      </c>
      <c r="AD168" s="223" t="str">
        <f t="shared" ca="1" si="201"/>
        <v>3,39731545774766+0,334606367080434i</v>
      </c>
      <c r="AE168" s="223" t="str">
        <f t="shared" ca="1" si="202"/>
        <v>1,43028027086586E-13-3,41375361447512i</v>
      </c>
      <c r="AF168" s="223" t="str">
        <f t="shared" ca="1" si="203"/>
        <v>-3,39731545774765+0,334606367080487i</v>
      </c>
      <c r="AG168" s="223" t="str">
        <f t="shared" ca="1" si="204"/>
        <v>0,665990291931686+3,34815929600052i</v>
      </c>
      <c r="AH168" s="223" t="str">
        <f t="shared" ca="1" si="205"/>
        <v>3,26675852994284-0,990960366204249i</v>
      </c>
      <c r="AI168" s="223" t="str">
        <f t="shared" ca="1" si="206"/>
        <v>-1,30638695043622-3,15389709344993i</v>
      </c>
      <c r="AJ168" s="223" t="str">
        <f t="shared" ca="1" si="207"/>
        <v>-3,01066190385172+1,60923231419143i</v>
      </c>
      <c r="AK168" s="223" t="str">
        <f t="shared" ca="1" si="208"/>
        <v>1,89657989106544+2,83843239432405i</v>
      </c>
      <c r="AL168" s="223" t="str">
        <f t="shared" ca="1" si="209"/>
        <v>2,63886722919406-2,16566236681242i</v>
      </c>
      <c r="AM168" s="223" t="str">
        <f t="shared" ca="1" si="210"/>
        <v>-2,41388833009552-2,41388833009536i</v>
      </c>
      <c r="AN168" s="223" t="str">
        <f t="shared" ca="1" si="211"/>
        <v>-2,16566236681249+2,63886722919401i</v>
      </c>
      <c r="AO168" s="223" t="str">
        <f t="shared" ca="1" si="212"/>
        <v>2,838432394324+1,89657989106551i</v>
      </c>
      <c r="AP168" s="223" t="str">
        <f t="shared" ca="1" si="213"/>
        <v>1,60923231419151-3,01066190385167i</v>
      </c>
      <c r="AQ168" s="223" t="str">
        <f t="shared" ca="1" si="214"/>
        <v>-3,15389709345002-1,30638695043599i</v>
      </c>
      <c r="AR168" s="223" t="str">
        <f t="shared" ca="1" si="215"/>
        <v>-3,15389709345002-1,30638695043599i</v>
      </c>
      <c r="AS168" s="223" t="str">
        <f t="shared" ca="1" si="216"/>
        <v>3,3481592960005+0,665990291931771i</v>
      </c>
      <c r="AT168" s="223" t="str">
        <f t="shared" ca="1" si="217"/>
        <v>0,334606367080588-3,39731545774764i</v>
      </c>
      <c r="AU168" s="223" t="str">
        <f t="shared" ca="1" si="218"/>
        <v>-3,41375361447512+5,35304423684403E-14i</v>
      </c>
      <c r="AV168" s="223" t="str">
        <f t="shared" ca="1" si="219"/>
        <v>0,334606367080671+3,39731545774763i</v>
      </c>
      <c r="AW168" s="223" t="str">
        <f t="shared" ca="1" si="220"/>
        <v>3,34815929600055-0,665990291931546i</v>
      </c>
      <c r="AX168" s="223" t="str">
        <f t="shared" ca="1" si="221"/>
        <v>-0,990960366204102-3,26675852994288i</v>
      </c>
      <c r="AY168" s="223" t="str">
        <f t="shared" ca="1" si="222"/>
        <v>-3,15389709344998+1,30638695043609i</v>
      </c>
      <c r="AZ168" s="223" t="str">
        <f t="shared" ca="1" si="223"/>
        <v>1,60923231419161+3,01066190385162i</v>
      </c>
      <c r="BA168" s="223" t="str">
        <f t="shared" ca="1" si="224"/>
        <v>2,83843239432414-1,8965798910653i</v>
      </c>
      <c r="BB168" s="223" t="str">
        <f t="shared" ca="1" si="225"/>
        <v>-2,16566236681229-2,63886722919417i</v>
      </c>
      <c r="BC168" s="223" t="str">
        <f t="shared" ca="1" si="226"/>
        <v>-2,41388833009545+2,41388833009544i</v>
      </c>
      <c r="BD168" s="223" t="str">
        <f t="shared" ca="1" si="227"/>
        <v>2,63886722919413+2,16566236681234i</v>
      </c>
      <c r="BE168" s="223" t="str">
        <f t="shared" ca="1" si="228"/>
        <v>1,89657989106535-2,83843239432411i</v>
      </c>
      <c r="BF168" s="223" t="str">
        <f t="shared" ca="1" si="229"/>
        <v>-3,01066190385159-1,60923231419166i</v>
      </c>
      <c r="BG168" s="223" t="str">
        <f t="shared" ca="1" si="230"/>
        <v>-1,3063869504361+3,15389709344998i</v>
      </c>
      <c r="BH168" s="223" t="str">
        <f t="shared" ca="1" si="231"/>
        <v>3,26675852994287+0,990960366204136i</v>
      </c>
      <c r="BI168" s="223" t="str">
        <f t="shared" ca="1" si="232"/>
        <v>0,66599029193158-3,34815929600054i</v>
      </c>
      <c r="BJ168" s="223" t="str">
        <f t="shared" ca="1" si="233"/>
        <v>-3,39731545774766-0,334606367080393i</v>
      </c>
      <c r="BK168" s="223" t="str">
        <f t="shared" ca="1" si="234"/>
        <v>-1,13753763042546E-13+3,41375361447512i</v>
      </c>
      <c r="BL168" s="223" t="str">
        <f t="shared" ca="1" si="235"/>
        <v>3,39731545774765-0,334606367080553i</v>
      </c>
      <c r="BM168" s="223" t="str">
        <f t="shared" ca="1" si="236"/>
        <v>-0,665990291931737-3,34815929600051i</v>
      </c>
      <c r="BN168" s="223" t="str">
        <f t="shared" ca="1" si="237"/>
        <v>-3,26675852994283+0,99096036620429i</v>
      </c>
      <c r="BO168" s="223" t="str">
        <f t="shared" ca="1" si="238"/>
        <v>1,30638695043594+3,15389709345004i</v>
      </c>
      <c r="BP168" s="223" t="str">
        <f t="shared" ca="1" si="239"/>
        <v>3,0106619038517-1,60923231419146i</v>
      </c>
      <c r="BQ168" s="223" t="str">
        <f t="shared" ca="1" si="240"/>
        <v>-1,89657989106548-2,83843239432402i</v>
      </c>
      <c r="BR168" s="223" t="str">
        <f t="shared" ca="1" si="241"/>
        <v>-2,63886722919403+2,16566236681246i</v>
      </c>
      <c r="BS168" s="223" t="str">
        <f t="shared" ca="1" si="242"/>
        <v>2,41388833009532+2,41388833009557i</v>
      </c>
      <c r="BT168" s="223" t="str">
        <f t="shared" ca="1" si="243"/>
        <v>2,16566236681247-2,63886722919403i</v>
      </c>
      <c r="BU168" s="223" t="str">
        <f t="shared" ca="1" si="244"/>
        <v>-2,83843239432404-1,89657989106545i</v>
      </c>
      <c r="BV168" s="223" t="str">
        <f t="shared" ca="1" si="245"/>
        <v>-1,60923231419146+3,0106619038517i</v>
      </c>
      <c r="BW168" s="223" t="str">
        <f t="shared" ca="1" si="246"/>
        <v>3,15389709345043+1,306386950435i</v>
      </c>
      <c r="BX168" s="223" t="str">
        <f t="shared" ca="1" si="247"/>
        <v>0,990960366204945-3,26675852994262i</v>
      </c>
      <c r="BY168" s="223" t="str">
        <f t="shared" ca="1" si="248"/>
        <v>-3,34815929600065-0,66599029193103i</v>
      </c>
      <c r="BZ168" s="223" t="str">
        <f t="shared" ca="1" si="249"/>
        <v>-0,334606367081863+3,39731545774752i</v>
      </c>
      <c r="CA168" s="223" t="str">
        <f t="shared" ca="1" si="250"/>
        <v>3,41375361447512-1,0706088473688E-13i</v>
      </c>
      <c r="CB168" s="223" t="str">
        <f t="shared" ca="1" si="251"/>
        <v>-0,334606367082076-3,3973154577475i</v>
      </c>
      <c r="CC168" s="223" t="str">
        <f t="shared" ca="1" si="252"/>
        <v>-3,34815929600061+0,665990291931238i</v>
      </c>
      <c r="CD168" s="223" t="str">
        <f t="shared" ca="1" si="253"/>
        <v>0,99096036620515+3,26675852994256i</v>
      </c>
      <c r="CE168" s="223" t="str">
        <f t="shared" ca="1" si="254"/>
        <v>3,15389709345035-1,3063869504352i</v>
      </c>
      <c r="CF168" s="223" t="str">
        <f t="shared" ca="1" si="255"/>
        <v>-1,60923231419195-3,01066190385144i</v>
      </c>
      <c r="CG168" s="223" t="str">
        <f t="shared" ca="1" si="256"/>
        <v>-2,83843239432487+1,89657989106421i</v>
      </c>
      <c r="CH168" s="223" t="str">
        <f t="shared" ca="1" si="257"/>
        <v>2,16566236681233+2,63886722919414i</v>
      </c>
      <c r="CI168" s="223" t="str">
        <f t="shared" ca="1" si="258"/>
        <v>2,41388833009445-2,41388833009644i</v>
      </c>
      <c r="CJ168" s="223" t="str">
        <f t="shared" ca="1" si="259"/>
        <v>-2,63886722919374-2,16566236681283i</v>
      </c>
      <c r="CK168" s="223" t="str">
        <f t="shared" ca="1" si="260"/>
        <v>-1,89657989106474+2,83843239432452i</v>
      </c>
      <c r="CL168" s="223" t="str">
        <f t="shared" ca="1" si="261"/>
        <v>3,01066190385114+1,60923231419251i</v>
      </c>
      <c r="CM168" s="223" t="str">
        <f t="shared" ca="1" si="262"/>
        <v>1,30638695043574-3,15389709345013i</v>
      </c>
      <c r="CN168" s="223" t="str">
        <f t="shared" ca="1" si="263"/>
        <v>-3,2667585299424-0,99096036620571i</v>
      </c>
      <c r="CO168" s="223" t="str">
        <f t="shared" ca="1" si="264"/>
        <v>-0,665990291931908+3,34815929600048i</v>
      </c>
      <c r="CP168" s="223" t="str">
        <f t="shared" ca="1" si="265"/>
        <v>3,39731545774777+0,334606367079326i</v>
      </c>
      <c r="CQ168" s="223" t="str">
        <f t="shared" ca="1" si="266"/>
        <v>6,90883957108526E-13-3,41375361447512i</v>
      </c>
      <c r="CR168" s="223" t="str">
        <f t="shared" ca="1" si="267"/>
        <v>-3,39731545774758+0,334606367081234i</v>
      </c>
      <c r="CS168" s="223" t="str">
        <f t="shared" ca="1" si="268"/>
        <v>0,665990291930457+3,34815929600076i</v>
      </c>
      <c r="CT168" s="223" t="str">
        <f t="shared" ca="1" si="269"/>
        <v>3,26675852994279-0,990960366204389i</v>
      </c>
      <c r="CU168" s="223" t="str">
        <f t="shared" ca="1" si="270"/>
        <v>-1,30638695043756-3,15389709344938i</v>
      </c>
      <c r="CV168" s="223" t="str">
        <f t="shared" ca="1" si="271"/>
        <v>-3,01066190385181+1,60923231419125i</v>
      </c>
      <c r="CW168" s="223" t="str">
        <f t="shared" ca="1" si="272"/>
        <v>1,89657989106633+2,83843239432345i</v>
      </c>
      <c r="CX168" s="223" t="str">
        <f t="shared" ca="1" si="273"/>
        <v>2,63886722919464-2,16566236681172i</v>
      </c>
      <c r="CY168" s="223" t="str">
        <f t="shared" ca="1" si="274"/>
        <v>-2,41388833009587-2,41388833009502i</v>
      </c>
      <c r="CZ168" s="223" t="str">
        <f t="shared" ca="1" si="275"/>
        <v>-2,16566236681348+2,6388672291932i</v>
      </c>
      <c r="DA168" s="223" t="str">
        <f t="shared" ca="1" si="276"/>
        <v>2,83843239432407+1,8965798910654i</v>
      </c>
      <c r="DB168" s="223" t="str">
        <f t="shared" ca="1" si="277"/>
        <v>1,60923231419026-3,01066190385234i</v>
      </c>
      <c r="DC168" s="223" t="str">
        <f t="shared" ca="1" si="278"/>
        <v>-3,1538970934498-1,30638695043652i</v>
      </c>
      <c r="DD168" s="223" t="str">
        <f t="shared" ca="1" si="279"/>
        <v>-0,990960366203224+3,26675852994315i</v>
      </c>
      <c r="DE168" s="223" t="str">
        <f t="shared" ca="1" si="280"/>
        <v>3,34815929600032+0,665990291932689i</v>
      </c>
      <c r="DF168" s="223" t="str">
        <f t="shared" ca="1" si="281"/>
        <v>0,33460636708012-3,39731545774769i</v>
      </c>
      <c r="DG168" s="223" t="str">
        <f t="shared" ca="1" si="282"/>
        <v>-3,41375361447512-1,58585351225154E-12i</v>
      </c>
      <c r="DH168" s="223" t="str">
        <f t="shared" ca="1" si="283"/>
        <v>0,33460636708044+3,39731545774766i</v>
      </c>
      <c r="DI168" s="223" t="str">
        <f t="shared" ca="1" si="284"/>
        <v>3,34815929600026-0,665990291933007i</v>
      </c>
      <c r="DJ168" s="223" t="str">
        <f t="shared" ca="1" si="285"/>
        <v>-0,990960366203532-3,26675852994305i</v>
      </c>
      <c r="DK168" s="223" t="str">
        <f t="shared" ca="1" si="286"/>
        <v>-3,15389709344968+1,30638695043682i</v>
      </c>
      <c r="DL168" s="223" t="str">
        <f t="shared" ca="1" si="287"/>
        <v>1,60923231419046+3,01066190385223i</v>
      </c>
      <c r="DM168" s="223" t="str">
        <f t="shared" ca="1" si="288"/>
        <v>2,8384323943239-1,89657989106567i</v>
      </c>
      <c r="DN168" s="223" t="str">
        <f t="shared" ca="1" si="289"/>
        <v>-2,1656623668111-2,63886722919515i</v>
      </c>
      <c r="DO168" s="223" t="str">
        <f t="shared" ca="1" si="290"/>
        <v>-2,41388833009565+2,41388833009524i</v>
      </c>
      <c r="DP168" s="223" t="str">
        <f t="shared" ca="1" si="291"/>
        <v>2,63886722919485+2,16566236681147i</v>
      </c>
      <c r="DQ168" s="223" t="str">
        <f t="shared" ca="1" si="292"/>
        <v>1,89657989106615-2,83843239432358i</v>
      </c>
      <c r="DR168" s="223" t="str">
        <f t="shared" ca="1" si="293"/>
        <v>-3,01066190385197-1,60923231419096i</v>
      </c>
      <c r="DS168" s="223" t="str">
        <f t="shared" ca="1" si="294"/>
        <v>-1,30638695043726+3,1538970934495i</v>
      </c>
      <c r="DT168" s="223" t="str">
        <f t="shared" ca="1" si="295"/>
        <v>3,26675852994289+0,990960366204081i</v>
      </c>
      <c r="DU168" s="223" t="str">
        <f t="shared" ca="1" si="296"/>
        <v>0,665990291930143-3,34815929600083i</v>
      </c>
      <c r="DV168" s="223" t="str">
        <f t="shared" ca="1" si="297"/>
        <v>-3,39731545774761-0,334606367080914i</v>
      </c>
      <c r="DW168" s="223" t="str">
        <f t="shared" ca="1" si="298"/>
        <v>1,01206661131917E-12+3,41375361447512i</v>
      </c>
      <c r="DX168" s="223" t="str">
        <f t="shared" ca="1" si="299"/>
        <v>3,39731545774774-0,334606367079646i</v>
      </c>
      <c r="DY168" s="223" t="str">
        <f t="shared" ca="1" si="300"/>
        <v>-0,665990291932126-3,34815929600043i</v>
      </c>
      <c r="DZ168" s="223" t="str">
        <f t="shared" ca="1" si="301"/>
        <v>-3,26675852994329+0,990960366202767i</v>
      </c>
      <c r="EA168" s="223" t="str">
        <f t="shared" ca="1" si="302"/>
        <v>1,30638695043608+3,15389709344998i</v>
      </c>
      <c r="EB168" s="223" t="str">
        <f t="shared" ca="1" si="303"/>
        <v>3,01066190385101-1,60923231419275i</v>
      </c>
      <c r="EC168" s="223" t="str">
        <f t="shared" ca="1" si="304"/>
        <v>-1,89657989106501-2,83843239432434i</v>
      </c>
      <c r="ED168" s="223" t="str">
        <f t="shared" ca="1" si="305"/>
        <v>-2,63886722919356+2,16566236681303i</v>
      </c>
      <c r="EE168" s="223" t="str">
        <f t="shared" ca="1" si="306"/>
        <v>2,41388833009468+2,41388833009621i</v>
      </c>
      <c r="EF168" s="223" t="str">
        <f t="shared" ca="1" si="307"/>
        <v>2,16566236681209-2,63886722919434i</v>
      </c>
      <c r="EG168" s="223" t="str">
        <f t="shared" ca="1" si="308"/>
        <v>-2,83843239432313-1,89657989106681i</v>
      </c>
      <c r="EH168" s="223" t="str">
        <f t="shared" ca="1" si="309"/>
        <v>-1,60923231419167+3,01066190385159i</v>
      </c>
      <c r="EI168" s="223" t="str">
        <f t="shared" ca="1" si="310"/>
        <v>3,15389709345049+1,30638695043486i</v>
      </c>
      <c r="EJ168" s="223" t="str">
        <f t="shared" ca="1" si="311"/>
        <v>0,990960366204843-3,26675852994266i</v>
      </c>
      <c r="EK168" s="223" t="str">
        <f t="shared" ca="1" si="312"/>
        <v>-3,34815929600067-0,665990291930924i</v>
      </c>
      <c r="EL168" s="223" t="str">
        <f t="shared" ca="1" si="313"/>
        <v>-0,334606367081805+3,39731545774752i</v>
      </c>
      <c r="EM168" s="223" t="str">
        <f t="shared" ca="1" si="314"/>
        <v>3,41375361447512-2,1412176947376E-13i</v>
      </c>
      <c r="EN168" s="223"/>
      <c r="EO168" s="223"/>
      <c r="EP168" s="223"/>
    </row>
    <row r="169" spans="1:146" ht="15.75" thickBot="1">
      <c r="A169" s="257">
        <f t="shared" si="181"/>
        <v>1.3476562500000008E-3</v>
      </c>
      <c r="B169" s="256">
        <v>69</v>
      </c>
      <c r="C169" s="230">
        <f t="shared" si="182"/>
        <v>13800</v>
      </c>
      <c r="D169" s="229">
        <f t="shared" si="315"/>
        <v>86707.957239078285</v>
      </c>
      <c r="E169" s="229" t="str">
        <f t="shared" si="316"/>
        <v>86707.9572390783i</v>
      </c>
      <c r="F169" s="229" t="str">
        <f t="shared" si="183"/>
        <v>-1,73853207474235E-31+6,26576002126467E-30i</v>
      </c>
      <c r="G169" s="229" t="str">
        <f t="shared" si="184"/>
        <v>-1,33727025700316+1,23028863647943i</v>
      </c>
      <c r="H169" s="229" t="str">
        <f t="shared" si="180"/>
        <v>1,0000000000712E-13-3,60405215334888E-12i</v>
      </c>
      <c r="I169" s="229" t="str">
        <f t="shared" si="317"/>
        <v>-1,0000000000712E-13+3,60405215334888E-12i</v>
      </c>
      <c r="J169" s="255" t="str">
        <f ca="1">IMPRODUCT(1/N_FFT2,CF100)</f>
        <v>-0,00677645125140715-0,00097780518212027i</v>
      </c>
      <c r="K169" s="254" t="str">
        <f t="shared" ca="1" si="318"/>
        <v>4,20170599736522E-15-2,43249032064787E-14i</v>
      </c>
      <c r="N169" s="246">
        <f t="shared" ca="1" si="185"/>
        <v>11.431056054135958</v>
      </c>
      <c r="O169" s="223">
        <f t="shared" ca="1" si="186"/>
        <v>3.4310560541359569</v>
      </c>
      <c r="P169" s="223" t="str">
        <f t="shared" ca="1" si="187"/>
        <v>-0,419997888233147-3,40525291579094i</v>
      </c>
      <c r="Q169" s="223" t="str">
        <f t="shared" ca="1" si="188"/>
        <v>-3,32823160397423+0,833678617292152i</v>
      </c>
      <c r="R169" s="223" t="str">
        <f t="shared" ca="1" si="189"/>
        <v>1,23482004395684+3,20115059090719i</v>
      </c>
      <c r="S169" s="223" t="str">
        <f t="shared" ca="1" si="190"/>
        <v>3,02592129331366-1,61738862778677i</v>
      </c>
      <c r="T169" s="223" t="str">
        <f t="shared" ca="1" si="191"/>
        <v>-1,97563018118528-2,80517932293336i</v>
      </c>
      <c r="U169" s="223" t="str">
        <f t="shared" ca="1" si="192"/>
        <v>-2,54224484446795+2,30415641773711i</v>
      </c>
      <c r="V169" s="223" t="str">
        <f t="shared" ca="1" si="193"/>
        <v>2,5980259970513+2,24107263721384i</v>
      </c>
      <c r="W169" s="223" t="str">
        <f t="shared" ca="1" si="194"/>
        <v>1,90619261149958-2,85281884712076i</v>
      </c>
      <c r="X169" s="223" t="str">
        <f t="shared" ca="1" si="195"/>
        <v>-3,06470264631818-1,54264167461965i</v>
      </c>
      <c r="Y169" s="223" t="str">
        <f t="shared" ca="1" si="196"/>
        <v>-1,15588797105828+3,23049046508201i</v>
      </c>
      <c r="Z169" s="223" t="str">
        <f t="shared" ca="1" si="197"/>
        <v>3,34768870030202+0,751748636509018i</v>
      </c>
      <c r="AA169" s="223" t="str">
        <f t="shared" ca="1" si="198"/>
        <v>0,336302302736743-3,41453458143229i</v>
      </c>
      <c r="AB169" s="223" t="str">
        <f t="shared" ca="1" si="199"/>
        <v>-3,43002268420018+0,084202330699393i</v>
      </c>
      <c r="AC169" s="223" t="str">
        <f t="shared" ca="1" si="200"/>
        <v>0,503440482706414+3,39392005312372i</v>
      </c>
      <c r="AD169" s="223" t="str">
        <f t="shared" ca="1" si="201"/>
        <v>3,3067697053788-0,915106421249482i</v>
      </c>
      <c r="AE169" s="223" t="str">
        <f t="shared" ca="1" si="202"/>
        <v>-1,31300830743388-3,1698824633151i</v>
      </c>
      <c r="AF169" s="223" t="str">
        <f t="shared" ca="1" si="203"/>
        <v>-2,98531723846851+1,69116132652262i</v>
      </c>
      <c r="AG169" s="223" t="str">
        <f t="shared" ca="1" si="204"/>
        <v>2,04387770512344+2,75585006361419i</v>
      </c>
      <c r="AH169" s="223" t="str">
        <f t="shared" ca="1" si="205"/>
        <v>2,48493233865097-2,36585226059228i</v>
      </c>
      <c r="AI169" s="223" t="str">
        <f t="shared" ca="1" si="206"/>
        <v>-2,6522421959207-2,17663891833275i</v>
      </c>
      <c r="AJ169" s="223" t="str">
        <f t="shared" ca="1" si="207"/>
        <v>-1,83560682266197+2,89873993990834i</v>
      </c>
      <c r="AK169" s="223" t="str">
        <f t="shared" ca="1" si="208"/>
        <v>3,10163793704519+1,46696549179081i</v>
      </c>
      <c r="AL169" s="223" t="str">
        <f t="shared" ca="1" si="209"/>
        <v>1,07625963446754-3,25788441259643i</v>
      </c>
      <c r="AM169" s="223" t="str">
        <f t="shared" ca="1" si="210"/>
        <v>-3,3651292741349-0,669365830456927i</v>
      </c>
      <c r="AN169" s="223" t="str">
        <f t="shared" ca="1" si="211"/>
        <v>-0,252404141308498+3,42175945911943i</v>
      </c>
      <c r="AO169" s="223" t="str">
        <f t="shared" ca="1" si="212"/>
        <v>3,42692319685625-0,1683539410633i</v>
      </c>
      <c r="AP169" s="223" t="str">
        <f t="shared" ca="1" si="213"/>
        <v>-0,586579823457562-3,38054281992338i</v>
      </c>
      <c r="AQ169" s="223" t="str">
        <f t="shared" ca="1" si="214"/>
        <v>-3,28331593236093+0,995982999316701i</v>
      </c>
      <c r="AR169" s="223" t="str">
        <f t="shared" ca="1" si="215"/>
        <v>-3,28331593236093+0,995982999316701i</v>
      </c>
      <c r="AS169" s="223" t="str">
        <f t="shared" ca="1" si="216"/>
        <v>2,94291494014712-1,76391533291195i</v>
      </c>
      <c r="AT169" s="223" t="str">
        <f t="shared" ca="1" si="217"/>
        <v>-2,11089407355739-2,7048607832647i</v>
      </c>
      <c r="AU169" s="223" t="str">
        <f t="shared" ca="1" si="218"/>
        <v>-2,42612300251078+2,4261230025106i</v>
      </c>
      <c r="AV169" s="223" t="str">
        <f t="shared" ca="1" si="219"/>
        <v>2,70486078326477+2,1108940735573i</v>
      </c>
      <c r="AW169" s="223" t="str">
        <f t="shared" ca="1" si="220"/>
        <v>1,76391533291215-2,942914940147i</v>
      </c>
      <c r="AX169" s="223" t="str">
        <f t="shared" ca="1" si="221"/>
        <v>-3,13670491705678-1,39040566380276i</v>
      </c>
      <c r="AY169" s="223" t="str">
        <f t="shared" ca="1" si="222"/>
        <v>-0,995982999316917+3,28331593236086i</v>
      </c>
      <c r="AZ169" s="223" t="str">
        <f t="shared" ca="1" si="223"/>
        <v>3,3805428199234+0,586579823457449i</v>
      </c>
      <c r="BA169" s="223" t="str">
        <f t="shared" ca="1" si="224"/>
        <v>0,168353941063552-3,42692319685624i</v>
      </c>
      <c r="BB169" s="223" t="str">
        <f t="shared" ca="1" si="225"/>
        <v>-3,42175945911942+0,252404141308636i</v>
      </c>
      <c r="BC169" s="223" t="str">
        <f t="shared" ca="1" si="226"/>
        <v>0,669365830456728+3,36512927413494i</v>
      </c>
      <c r="BD169" s="223" t="str">
        <f t="shared" ca="1" si="227"/>
        <v>3,2578844125964-1,07625963446764i</v>
      </c>
      <c r="BE169" s="223" t="str">
        <f t="shared" ca="1" si="228"/>
        <v>-1,4669654917906-3,10163793704529i</v>
      </c>
      <c r="BF169" s="223" t="str">
        <f t="shared" ca="1" si="229"/>
        <v>-2,89873993990828+1,83560682266206i</v>
      </c>
      <c r="BG169" s="223" t="str">
        <f t="shared" ca="1" si="230"/>
        <v>2,17663891833284+2,65224219592062i</v>
      </c>
      <c r="BH169" s="223" t="str">
        <f t="shared" ca="1" si="231"/>
        <v>2,36585226059222-2,48493233865103i</v>
      </c>
      <c r="BI169" s="223" t="str">
        <f t="shared" ca="1" si="232"/>
        <v>-2,75585006361424-2,04387770512337i</v>
      </c>
      <c r="BJ169" s="223" t="str">
        <f t="shared" ca="1" si="233"/>
        <v>-1,69116132652284+2,98531723846838i</v>
      </c>
      <c r="BK169" s="223" t="str">
        <f t="shared" ca="1" si="234"/>
        <v>3,16988246331516+1,31300830743375i</v>
      </c>
      <c r="BL169" s="223" t="str">
        <f t="shared" ca="1" si="235"/>
        <v>0,915106421249692-3,30676970537874i</v>
      </c>
      <c r="BM169" s="223" t="str">
        <f t="shared" ca="1" si="236"/>
        <v>-3,39392005312374-0,503440482706291i</v>
      </c>
      <c r="BN169" s="223" t="str">
        <f t="shared" ca="1" si="237"/>
        <v>-0,0842023306996205+3,43002268420017i</v>
      </c>
      <c r="BO169" s="223" t="str">
        <f t="shared" ca="1" si="238"/>
        <v>3,41453458143228-0,336302302736856i</v>
      </c>
      <c r="BP169" s="223" t="str">
        <f t="shared" ca="1" si="239"/>
        <v>-0,751748636508781-3,34768870030207i</v>
      </c>
      <c r="BQ169" s="223" t="str">
        <f t="shared" ca="1" si="240"/>
        <v>-3,23049046508197+1,15588797105838i</v>
      </c>
      <c r="BR169" s="223" t="str">
        <f t="shared" ca="1" si="241"/>
        <v>1,54264167461943+3,0647026463183i</v>
      </c>
      <c r="BS169" s="223" t="str">
        <f t="shared" ca="1" si="242"/>
        <v>2,85281884712068-1,9061926114997i</v>
      </c>
      <c r="BT169" s="223" t="str">
        <f t="shared" ca="1" si="243"/>
        <v>-2,24107263721368-2,59802599705144i</v>
      </c>
      <c r="BU169" s="223" t="str">
        <f t="shared" ca="1" si="244"/>
        <v>-2,30415641773702+2,54224484446804i</v>
      </c>
      <c r="BV169" s="223" t="str">
        <f t="shared" ca="1" si="245"/>
        <v>2,80517932293331+1,97563018118535i</v>
      </c>
      <c r="BW169" s="223" t="str">
        <f t="shared" ca="1" si="246"/>
        <v>1,6173886277864-3,02592129331386i</v>
      </c>
      <c r="BX169" s="223" t="str">
        <f t="shared" ca="1" si="247"/>
        <v>-3,20115059090764-1,23482004395566i</v>
      </c>
      <c r="BY169" s="223" t="str">
        <f t="shared" ca="1" si="248"/>
        <v>-0,833678617293377+3,32823160397392i</v>
      </c>
      <c r="BZ169" s="223" t="str">
        <f t="shared" ca="1" si="249"/>
        <v>3,40525291579089+0,419997888233562i</v>
      </c>
      <c r="CA169" s="223" t="str">
        <f t="shared" ca="1" si="250"/>
        <v>-4,79174913007703E-13-3,43105605413596i</v>
      </c>
      <c r="CB169" s="223" t="str">
        <f t="shared" ca="1" si="251"/>
        <v>-3,40525291579078+0,419997888234465i</v>
      </c>
      <c r="CC169" s="223" t="str">
        <f t="shared" ca="1" si="252"/>
        <v>0,833678617290951+3,32823160397453i</v>
      </c>
      <c r="CD169" s="223" t="str">
        <f t="shared" ca="1" si="253"/>
        <v>3,20115059090732-1,23482004395651i</v>
      </c>
      <c r="CE169" s="223" t="str">
        <f t="shared" ca="1" si="254"/>
        <v>-1,6173886277872-3,02592129331343i</v>
      </c>
      <c r="CF169" s="223" t="str">
        <f t="shared" ca="1" si="255"/>
        <v>-2,80517932293259+1,97563018118637i</v>
      </c>
      <c r="CG169" s="223" t="str">
        <f t="shared" ca="1" si="256"/>
        <v>2,30415641773617+2,5422448444688i</v>
      </c>
      <c r="CH169" s="223" t="str">
        <f t="shared" ca="1" si="257"/>
        <v>2,24107263721403-2,59802599705114i</v>
      </c>
      <c r="CI169" s="223" t="str">
        <f t="shared" ca="1" si="258"/>
        <v>-2,852818847121-1,90619261149922i</v>
      </c>
      <c r="CJ169" s="223" t="str">
        <f t="shared" ca="1" si="259"/>
        <v>-1,54264167461831+3,06470264631886i</v>
      </c>
      <c r="CK169" s="223" t="str">
        <f t="shared" ca="1" si="260"/>
        <v>3,23049046508159+1,15588797105945i</v>
      </c>
      <c r="CL169" s="223" t="str">
        <f t="shared" ca="1" si="261"/>
        <v>0,751748636509227-3,34768870030198i</v>
      </c>
      <c r="CM169" s="223" t="str">
        <f t="shared" ca="1" si="262"/>
        <v>-3,41453458143233-0,336302302736339i</v>
      </c>
      <c r="CN169" s="223" t="str">
        <f t="shared" ca="1" si="263"/>
        <v>0,0842023307009198+3,43002268420014i</v>
      </c>
      <c r="CO169" s="223" t="str">
        <f t="shared" ca="1" si="264"/>
        <v>3,3939200531239-0,503440482705213i</v>
      </c>
      <c r="CP169" s="223" t="str">
        <f t="shared" ca="1" si="265"/>
        <v>-0,9151064212493-3,30676970537885i</v>
      </c>
      <c r="CQ169" s="223" t="str">
        <f t="shared" ca="1" si="266"/>
        <v>-3,16988246331492+1,31300830743432i</v>
      </c>
      <c r="CR169" s="223" t="str">
        <f t="shared" ca="1" si="267"/>
        <v>1,69116132652394+2,98531723846777i</v>
      </c>
      <c r="CS169" s="223" t="str">
        <f t="shared" ca="1" si="268"/>
        <v>2,75585006361492-2,04387770512246i</v>
      </c>
      <c r="CT169" s="223" t="str">
        <f t="shared" ca="1" si="269"/>
        <v>-2,36585226059214-2,48493233865111i</v>
      </c>
      <c r="CU169" s="223" t="str">
        <f t="shared" ca="1" si="270"/>
        <v>-2,1766389183324+2,65224219592098i</v>
      </c>
      <c r="CV169" s="223" t="str">
        <f t="shared" ca="1" si="271"/>
        <v>2,89873993990914+1,83560682266072i</v>
      </c>
      <c r="CW169" s="223" t="str">
        <f t="shared" ca="1" si="272"/>
        <v>1,46696549179163-3,1016379370448i</v>
      </c>
      <c r="CX169" s="223" t="str">
        <f t="shared" ca="1" si="273"/>
        <v>-3,25788441259636-1,07625963446775i</v>
      </c>
      <c r="CY169" s="223" t="str">
        <f t="shared" ca="1" si="274"/>
        <v>-0,669365830456172+3,36512927413505i</v>
      </c>
      <c r="CZ169" s="223" t="str">
        <f t="shared" ca="1" si="275"/>
        <v>3,42175945911954+0,252404141307048i</v>
      </c>
      <c r="DA169" s="223" t="str">
        <f t="shared" ca="1" si="276"/>
        <v>-0,168353941062367-3,4269231968563i</v>
      </c>
      <c r="DB169" s="223" t="str">
        <f t="shared" ca="1" si="277"/>
        <v>-3,38054281992342+0,586579823457315i</v>
      </c>
      <c r="DC169" s="223" t="str">
        <f t="shared" ca="1" si="278"/>
        <v>0,995982999317414+3,28331593236071i</v>
      </c>
      <c r="DD169" s="223" t="str">
        <f t="shared" ca="1" si="279"/>
        <v>3,13670491705612-1,39040566380427i</v>
      </c>
      <c r="DE169" s="223" t="str">
        <f t="shared" ca="1" si="280"/>
        <v>-1,76391533291113-2,94291494014761i</v>
      </c>
      <c r="DF169" s="223" t="str">
        <f t="shared" ca="1" si="281"/>
        <v>-2,70486078326481+2,11089407355725i</v>
      </c>
      <c r="DG169" s="223" t="str">
        <f t="shared" ca="1" si="282"/>
        <v>2,4261230025112+2,42612300251018i</v>
      </c>
      <c r="DH169" s="223" t="str">
        <f t="shared" ca="1" si="283"/>
        <v>2,11089407355611-2,70486078326569i</v>
      </c>
      <c r="DI169" s="223" t="str">
        <f t="shared" ca="1" si="284"/>
        <v>-2,94291494014654-1,76391533291291i</v>
      </c>
      <c r="DJ169" s="223" t="str">
        <f t="shared" ca="1" si="285"/>
        <v>-1,39040566380295+3,1367049170567i</v>
      </c>
      <c r="DK169" s="223" t="str">
        <f t="shared" ca="1" si="286"/>
        <v>3,2833159323611+0,995982999316131i</v>
      </c>
      <c r="DL169" s="223" t="str">
        <f t="shared" ca="1" si="287"/>
        <v>0,586579823455994-3,38054281992365i</v>
      </c>
      <c r="DM169" s="223" t="str">
        <f t="shared" ca="1" si="288"/>
        <v>-3,42692319685619-0,168353941064437i</v>
      </c>
      <c r="DN169" s="223" t="str">
        <f t="shared" ca="1" si="289"/>
        <v>0,252404141308384+3,42175945911944i</v>
      </c>
      <c r="DO169" s="223" t="str">
        <f t="shared" ca="1" si="290"/>
        <v>3,36512927413479-0,669365830457486i</v>
      </c>
      <c r="DP169" s="223" t="str">
        <f t="shared" ca="1" si="291"/>
        <v>-1,07625963446902-3,25788441259594i</v>
      </c>
      <c r="DQ169" s="223" t="str">
        <f t="shared" ca="1" si="292"/>
        <v>-3,10163793704569+1,46696549178976i</v>
      </c>
      <c r="DR169" s="223" t="str">
        <f t="shared" ca="1" si="293"/>
        <v>1,83560682266185+2,89873993990842i</v>
      </c>
      <c r="DS169" s="223" t="str">
        <f t="shared" ca="1" si="294"/>
        <v>2,65224219592013-2,17663891833344i</v>
      </c>
      <c r="DT169" s="223" t="str">
        <f t="shared" ca="1" si="295"/>
        <v>-2,48493233865204-2,36585226059117i</v>
      </c>
      <c r="DU169" s="223" t="str">
        <f t="shared" ca="1" si="296"/>
        <v>-2,04387770512412+2,75585006361369i</v>
      </c>
      <c r="DV169" s="223" t="str">
        <f t="shared" ca="1" si="297"/>
        <v>2,98531723846847+1,69116132652268i</v>
      </c>
      <c r="DW169" s="223" t="str">
        <f t="shared" ca="1" si="298"/>
        <v>1,31300830743299-3,16988246331547i</v>
      </c>
      <c r="DX169" s="223" t="str">
        <f t="shared" ca="1" si="299"/>
        <v>-3,30676970537832-0,915106421251201i</v>
      </c>
      <c r="DY169" s="223" t="str">
        <f t="shared" ca="1" si="300"/>
        <v>-0,503440482707165+3,39392005312361i</v>
      </c>
      <c r="DZ169" s="223" t="str">
        <f t="shared" ca="1" si="301"/>
        <v>3,43002268420018+0,0842023306994829i</v>
      </c>
      <c r="EA169" s="223" t="str">
        <f t="shared" ca="1" si="302"/>
        <v>-0,336302302737672-3,4145345814322i</v>
      </c>
      <c r="EB169" s="223" t="str">
        <f t="shared" ca="1" si="303"/>
        <v>-3,34768870030242+0,751748636507251i</v>
      </c>
      <c r="EC169" s="223" t="str">
        <f t="shared" ca="1" si="304"/>
        <v>1,15588797105754+3,23049046508227i</v>
      </c>
      <c r="ED169" s="223" t="str">
        <f t="shared" ca="1" si="305"/>
        <v>3,06470264631823-1,54264167461955i</v>
      </c>
      <c r="EE169" s="223" t="str">
        <f t="shared" ca="1" si="306"/>
        <v>-1,90619261150034-2,85281884712025i</v>
      </c>
      <c r="EF169" s="223" t="str">
        <f t="shared" ca="1" si="307"/>
        <v>-2,59802599705026+2,24107263721504i</v>
      </c>
      <c r="EG169" s="223" t="str">
        <f t="shared" ca="1" si="308"/>
        <v>2,54224484446741+2,30415641773771i</v>
      </c>
      <c r="EH169" s="223" t="str">
        <f t="shared" ca="1" si="309"/>
        <v>1,97563018118527-2,80517932293336i</v>
      </c>
      <c r="EI169" s="223" t="str">
        <f t="shared" ca="1" si="310"/>
        <v>-3,02592129331407-1,61738862778602i</v>
      </c>
      <c r="EJ169" s="223" t="str">
        <f t="shared" ca="1" si="311"/>
        <v>-1,23482004395844+3,20115059090657i</v>
      </c>
      <c r="EK169" s="223" t="str">
        <f t="shared" ca="1" si="312"/>
        <v>3,32823160397402+0,833678617292961i</v>
      </c>
      <c r="EL169" s="223" t="str">
        <f t="shared" ca="1" si="313"/>
        <v>0,419997888233133-3,40525291579094i</v>
      </c>
      <c r="EM169" s="223" t="str">
        <f t="shared" ca="1" si="314"/>
        <v>-3,43105605413596+9,58349826015403E-13i</v>
      </c>
      <c r="EN169" s="223"/>
      <c r="EO169" s="223"/>
      <c r="EP169" s="223"/>
    </row>
    <row r="170" spans="1:146" ht="15.75" thickBot="1">
      <c r="A170" s="257">
        <f t="shared" si="181"/>
        <v>1.3671875000000008E-3</v>
      </c>
      <c r="B170" s="256">
        <v>70</v>
      </c>
      <c r="C170" s="230">
        <f t="shared" si="182"/>
        <v>14000</v>
      </c>
      <c r="D170" s="229">
        <f t="shared" si="315"/>
        <v>87964.594300514203</v>
      </c>
      <c r="E170" s="229" t="str">
        <f t="shared" si="316"/>
        <v>87964.5943005142i</v>
      </c>
      <c r="F170" s="229" t="str">
        <f t="shared" si="183"/>
        <v>-1,68921453033119E-31+6,00104536100771E-30i</v>
      </c>
      <c r="G170" s="229" t="str">
        <f t="shared" si="184"/>
        <v>-1,31960939565113+1,23163543597797i</v>
      </c>
      <c r="H170" s="229" t="str">
        <f t="shared" si="180"/>
        <v>1,00000000006919E-13-3,55256569401533E-12i</v>
      </c>
      <c r="I170" s="229" t="str">
        <f t="shared" si="317"/>
        <v>-1,00000000006919E-13+3,55256569401533E-12i</v>
      </c>
      <c r="J170" s="255" t="str">
        <f ca="1">IMPRODUCT(1/N_FFT2,CG100)</f>
        <v>0,0116768449627997+0,0000249360901712539i</v>
      </c>
      <c r="K170" s="254" t="str">
        <f t="shared" ca="1" si="318"/>
        <v>-1,25627159484603E-15+4,14802652201606E-14i</v>
      </c>
      <c r="N170" s="246">
        <f t="shared" ca="1" si="185"/>
        <v>11.442608210041763</v>
      </c>
      <c r="O170" s="223">
        <f t="shared" ca="1" si="186"/>
        <v>3.442608210041763</v>
      </c>
      <c r="P170" s="223" t="str">
        <f t="shared" ca="1" si="187"/>
        <v>-0,505135536023359-3,40534717438521i</v>
      </c>
      <c r="Q170" s="223" t="str">
        <f t="shared" ca="1" si="188"/>
        <v>-3,29437065631182+0,999336413165548i</v>
      </c>
      <c r="R170" s="223" t="str">
        <f t="shared" ca="1" si="189"/>
        <v>1,47190467488825+3,11208096229662i</v>
      </c>
      <c r="S170" s="223" t="str">
        <f t="shared" ca="1" si="190"/>
        <v>2,86242411371299-1,91261064544809i</v>
      </c>
      <c r="T170" s="223" t="str">
        <f t="shared" ca="1" si="191"/>
        <v>-2,31191437148341-2,55080442738667i</v>
      </c>
      <c r="U170" s="223" t="str">
        <f t="shared" ca="1" si="192"/>
        <v>-2,18396752845715+2,66117213319464i</v>
      </c>
      <c r="V170" s="223" t="str">
        <f t="shared" ca="1" si="193"/>
        <v>2,9528235547746+1,76985432796467i</v>
      </c>
      <c r="W170" s="223" t="str">
        <f t="shared" ca="1" si="194"/>
        <v>1,31742912610717-3,18055526371284i</v>
      </c>
      <c r="X170" s="223" t="str">
        <f t="shared" ca="1" si="195"/>
        <v>-3,33943755624467-0,836485562212281i</v>
      </c>
      <c r="Y170" s="223" t="str">
        <f t="shared" ca="1" si="196"/>
        <v>-0,337434612023295+3,42603111054988i</v>
      </c>
      <c r="Z170" s="223" t="str">
        <f t="shared" ca="1" si="197"/>
        <v>3,43846143768433-0,168920778487228i</v>
      </c>
      <c r="AA170" s="223" t="str">
        <f t="shared" ca="1" si="198"/>
        <v>-0,671619544272355-3,37645945860429i</v>
      </c>
      <c r="AB170" s="223" t="str">
        <f t="shared" ca="1" si="199"/>
        <v>-3,24136732891521+1,15977977516771i</v>
      </c>
      <c r="AC170" s="223" t="str">
        <f t="shared" ca="1" si="200"/>
        <v>1,62283427638421+3,03610938525599i</v>
      </c>
      <c r="AD170" s="223" t="str">
        <f t="shared" ca="1" si="201"/>
        <v>2,76512884224259-2,05075931636189i</v>
      </c>
      <c r="AE170" s="223" t="str">
        <f t="shared" ca="1" si="202"/>
        <v>-2,43429161028904-2,43429161028899i</v>
      </c>
      <c r="AF170" s="223" t="str">
        <f t="shared" ca="1" si="203"/>
        <v>-2,05075931636185+2,76512884224263i</v>
      </c>
      <c r="AG170" s="223" t="str">
        <f t="shared" ca="1" si="204"/>
        <v>3,03610938525601+1,62283427638416i</v>
      </c>
      <c r="AH170" s="223" t="str">
        <f t="shared" ca="1" si="205"/>
        <v>1,15977977516796-3,24136732891511i</v>
      </c>
      <c r="AI170" s="223" t="str">
        <f t="shared" ca="1" si="206"/>
        <v>-3,3764594586043-0,671619544272286i</v>
      </c>
      <c r="AJ170" s="223" t="str">
        <f t="shared" ca="1" si="207"/>
        <v>-0,168920778487156+3,43846143768434i</v>
      </c>
      <c r="AK170" s="223" t="str">
        <f t="shared" ca="1" si="208"/>
        <v>3,42603111054987-0,337434612023367i</v>
      </c>
      <c r="AL170" s="223" t="str">
        <f t="shared" ca="1" si="209"/>
        <v>-0,836485562212346-3,33943755624465i</v>
      </c>
      <c r="AM170" s="223" t="str">
        <f t="shared" ca="1" si="210"/>
        <v>-3,18055526371295+1,31742912610691i</v>
      </c>
      <c r="AN170" s="223" t="str">
        <f t="shared" ca="1" si="211"/>
        <v>1,76985432796472+2,95282355477456i</v>
      </c>
      <c r="AO170" s="223" t="str">
        <f t="shared" ca="1" si="212"/>
        <v>2,6611721331946-2,1839675284572i</v>
      </c>
      <c r="AP170" s="223" t="str">
        <f t="shared" ca="1" si="213"/>
        <v>-2,55080442738669-2,31191437148339i</v>
      </c>
      <c r="AQ170" s="223" t="str">
        <f t="shared" ca="1" si="214"/>
        <v>-1,91261064544812+2,86242411371297i</v>
      </c>
      <c r="AR170" s="223" t="str">
        <f t="shared" ca="1" si="215"/>
        <v>-1,91261064544812+2,86242411371297i</v>
      </c>
      <c r="AS170" s="223" t="str">
        <f t="shared" ca="1" si="216"/>
        <v>0,999336413165686-3,29437065631178i</v>
      </c>
      <c r="AT170" s="223" t="str">
        <f t="shared" ca="1" si="217"/>
        <v>-3,40534717438523-0,505135536023228i</v>
      </c>
      <c r="AU170" s="223" t="str">
        <f t="shared" ca="1" si="218"/>
        <v>5,98873213056849E-14+3,44260821004176i</v>
      </c>
      <c r="AV170" s="223" t="str">
        <f t="shared" ca="1" si="219"/>
        <v>3,40534717438521-0,505135536023349i</v>
      </c>
      <c r="AW170" s="223" t="str">
        <f t="shared" ca="1" si="220"/>
        <v>-0,999336413165472-3,29437065631184i</v>
      </c>
      <c r="AX170" s="223" t="str">
        <f t="shared" ca="1" si="221"/>
        <v>-3,11208096229667+1,47190467488814i</v>
      </c>
      <c r="AY170" s="223" t="str">
        <f t="shared" ca="1" si="222"/>
        <v>1,91261064544822+2,8624241137129i</v>
      </c>
      <c r="AZ170" s="223" t="str">
        <f t="shared" ca="1" si="223"/>
        <v>2,55080442738661-2,31191437148347i</v>
      </c>
      <c r="BA170" s="223" t="str">
        <f t="shared" ca="1" si="224"/>
        <v>-2,66117213319469-2,18396752845709i</v>
      </c>
      <c r="BB170" s="223" t="str">
        <f t="shared" ca="1" si="225"/>
        <v>-1,7698543279646+2,95282355477464i</v>
      </c>
      <c r="BC170" s="223" t="str">
        <f t="shared" ca="1" si="226"/>
        <v>3,18055526371287+1,31742912610709i</v>
      </c>
      <c r="BD170" s="223" t="str">
        <f t="shared" ca="1" si="227"/>
        <v>0,836485562212539-3,3394375562446i</v>
      </c>
      <c r="BE170" s="223" t="str">
        <f t="shared" ca="1" si="228"/>
        <v>-3,42603111054989-0,337434612023223i</v>
      </c>
      <c r="BF170" s="223" t="str">
        <f t="shared" ca="1" si="229"/>
        <v>0,1689207784873+3,43846143768433i</v>
      </c>
      <c r="BG170" s="223" t="str">
        <f t="shared" ca="1" si="230"/>
        <v>3,37645945860427-0,671619544272427i</v>
      </c>
      <c r="BH170" s="223" t="str">
        <f t="shared" ca="1" si="231"/>
        <v>-1,15977977516777-3,24136732891518i</v>
      </c>
      <c r="BI170" s="223" t="str">
        <f t="shared" ca="1" si="232"/>
        <v>-3,03610938525611+1,62283427638397i</v>
      </c>
      <c r="BJ170" s="223" t="str">
        <f t="shared" ca="1" si="233"/>
        <v>2,05075931636195+2,76512884224255i</v>
      </c>
      <c r="BK170" s="223" t="str">
        <f t="shared" ca="1" si="234"/>
        <v>2,43429161028894-2,43429161028908i</v>
      </c>
      <c r="BL170" s="223" t="str">
        <f t="shared" ca="1" si="235"/>
        <v>-2,76512884224267-2,05075931636179i</v>
      </c>
      <c r="BM170" s="223" t="str">
        <f t="shared" ca="1" si="236"/>
        <v>-1,6228342763841+3,03610938525605i</v>
      </c>
      <c r="BN170" s="223" t="str">
        <f t="shared" ca="1" si="237"/>
        <v>3,24136732891513+1,15977977516791i</v>
      </c>
      <c r="BO170" s="223" t="str">
        <f t="shared" ca="1" si="238"/>
        <v>0,671619544272562-3,37645945860424i</v>
      </c>
      <c r="BP170" s="223" t="str">
        <f t="shared" ca="1" si="239"/>
        <v>-3,43846143768434-0,168920778487096i</v>
      </c>
      <c r="BQ170" s="223" t="str">
        <f t="shared" ca="1" si="240"/>
        <v>0,337434612023427+3,42603111054987i</v>
      </c>
      <c r="BR170" s="223" t="str">
        <f t="shared" ca="1" si="241"/>
        <v>3,33943755624464-0,836485562212405i</v>
      </c>
      <c r="BS170" s="223" t="str">
        <f t="shared" ca="1" si="242"/>
        <v>-1,31742912610697-3,18055526371293i</v>
      </c>
      <c r="BT170" s="223" t="str">
        <f t="shared" ca="1" si="243"/>
        <v>-2,95282355477471+1,76985432796448i</v>
      </c>
      <c r="BU170" s="223" t="str">
        <f t="shared" ca="1" si="244"/>
        <v>2,18396752845724+2,66117213319456i</v>
      </c>
      <c r="BV170" s="223" t="str">
        <f t="shared" ca="1" si="245"/>
        <v>2,31191437148385-2,55080442738627i</v>
      </c>
      <c r="BW170" s="223" t="str">
        <f t="shared" ca="1" si="246"/>
        <v>-2,86242411371281-1,91261064544836i</v>
      </c>
      <c r="BX170" s="223" t="str">
        <f t="shared" ca="1" si="247"/>
        <v>-1,47190467488829+3,1120809622966i</v>
      </c>
      <c r="BY170" s="223" t="str">
        <f t="shared" ca="1" si="248"/>
        <v>3,2943706563119+0,9993364131653i</v>
      </c>
      <c r="BZ170" s="223" t="str">
        <f t="shared" ca="1" si="249"/>
        <v>0,505135536022833-3,40534717438529i</v>
      </c>
      <c r="CA170" s="223" t="str">
        <f t="shared" ca="1" si="250"/>
        <v>-3,44260821004176+8,0468831421108E-13i</v>
      </c>
      <c r="CB170" s="223" t="str">
        <f t="shared" ca="1" si="251"/>
        <v>0,505135536024423+3,40534717438505i</v>
      </c>
      <c r="CC170" s="223" t="str">
        <f t="shared" ca="1" si="252"/>
        <v>3,29437065631143-0,999336413166839i</v>
      </c>
      <c r="CD170" s="223" t="str">
        <f t="shared" ca="1" si="253"/>
        <v>-1,47190467488975-3,11208096229591i</v>
      </c>
      <c r="CE170" s="223" t="str">
        <f t="shared" ca="1" si="254"/>
        <v>-2,86242411371382+1,91261064544685i</v>
      </c>
      <c r="CF170" s="223" t="str">
        <f t="shared" ca="1" si="255"/>
        <v>2,3119143714825+2,55080442738749i</v>
      </c>
      <c r="CG170" s="223" t="str">
        <f t="shared" ca="1" si="256"/>
        <v>2,18396752845785-2,66117213319406i</v>
      </c>
      <c r="CH170" s="223" t="str">
        <f t="shared" ca="1" si="257"/>
        <v>-2,9528235547743-1,76985432796515i</v>
      </c>
      <c r="CI170" s="223" t="str">
        <f t="shared" ca="1" si="258"/>
        <v>-1,31742912610738+3,18055526371275i</v>
      </c>
      <c r="CJ170" s="223" t="str">
        <f t="shared" ca="1" si="259"/>
        <v>3,33943755624461+0,836485562212505i</v>
      </c>
      <c r="CK170" s="223" t="str">
        <f t="shared" ca="1" si="260"/>
        <v>0,337434612023188-3,42603111054989i</v>
      </c>
      <c r="CL170" s="223" t="str">
        <f t="shared" ca="1" si="261"/>
        <v>-3,43846143768431+0,168920778487677i</v>
      </c>
      <c r="CM170" s="223" t="str">
        <f t="shared" ca="1" si="262"/>
        <v>0,671619544273181+3,37645945860412i</v>
      </c>
      <c r="CN170" s="223" t="str">
        <f t="shared" ca="1" si="263"/>
        <v>3,24136732891482-1,15977977516878i</v>
      </c>
      <c r="CO170" s="223" t="str">
        <f t="shared" ca="1" si="264"/>
        <v>-1,62283427638526-3,03610938525543i</v>
      </c>
      <c r="CP170" s="223" t="str">
        <f t="shared" ca="1" si="265"/>
        <v>-2,76512884224171+2,05075931636308i</v>
      </c>
      <c r="CQ170" s="223" t="str">
        <f t="shared" ca="1" si="266"/>
        <v>2,43429161028793+2,43429161029009i</v>
      </c>
      <c r="CR170" s="223" t="str">
        <f t="shared" ca="1" si="267"/>
        <v>2,05075931636286-2,76512884224188i</v>
      </c>
      <c r="CS170" s="223" t="str">
        <f t="shared" ca="1" si="268"/>
        <v>-3,0361093852556-1,62283427638493i</v>
      </c>
      <c r="CT170" s="223" t="str">
        <f t="shared" ca="1" si="269"/>
        <v>-1,15977977516852+3,24136732891492i</v>
      </c>
      <c r="CU170" s="223" t="str">
        <f t="shared" ca="1" si="270"/>
        <v>3,37645945860419+0,671619544272816i</v>
      </c>
      <c r="CV170" s="223" t="str">
        <f t="shared" ca="1" si="271"/>
        <v>0,168920778487403-3,43846143768433i</v>
      </c>
      <c r="CW170" s="223" t="str">
        <f t="shared" ca="1" si="272"/>
        <v>-3,42603111054986+0,33743461202351i</v>
      </c>
      <c r="CX170" s="223" t="str">
        <f t="shared" ca="1" si="273"/>
        <v>0,83648556221277+3,33943755624454i</v>
      </c>
      <c r="CY170" s="223" t="str">
        <f t="shared" ca="1" si="274"/>
        <v>3,18055526371263-1,31742912610767i</v>
      </c>
      <c r="CZ170" s="223" t="str">
        <f t="shared" ca="1" si="275"/>
        <v>-1,76985432796539-2,95282355477416i</v>
      </c>
      <c r="DA170" s="223" t="str">
        <f t="shared" ca="1" si="276"/>
        <v>-2,66117213319386+2,1839675284581i</v>
      </c>
      <c r="DB170" s="223" t="str">
        <f t="shared" ca="1" si="277"/>
        <v>2,55080442738767+2,3119143714823i</v>
      </c>
      <c r="DC170" s="223" t="str">
        <f t="shared" ca="1" si="278"/>
        <v>1,91261064544943-2,86242411371209i</v>
      </c>
      <c r="DD170" s="223" t="str">
        <f t="shared" ca="1" si="279"/>
        <v>-3,11208096229603-1,4719046748895i</v>
      </c>
      <c r="DE170" s="223" t="str">
        <f t="shared" ca="1" si="280"/>
        <v>-0,999336413166529+3,29437065631152i</v>
      </c>
      <c r="DF170" s="223" t="str">
        <f t="shared" ca="1" si="281"/>
        <v>3,40534717438509+0,505135536024151i</v>
      </c>
      <c r="DG170" s="223" t="str">
        <f t="shared" ca="1" si="282"/>
        <v>4,80790505125524E-13-3,44260821004176i</v>
      </c>
      <c r="DH170" s="223" t="str">
        <f t="shared" ca="1" si="283"/>
        <v>-3,40534717438525+0,505135536023105i</v>
      </c>
      <c r="DI170" s="223" t="str">
        <f t="shared" ca="1" si="284"/>
        <v>0,99933641316561+3,2943706563118i</v>
      </c>
      <c r="DJ170" s="223" t="str">
        <f t="shared" ca="1" si="285"/>
        <v>3,11208096229648-1,47190467488854i</v>
      </c>
      <c r="DK170" s="223" t="str">
        <f t="shared" ca="1" si="286"/>
        <v>-1,91261064544863-2,86242411371263i</v>
      </c>
      <c r="DL170" s="223" t="str">
        <f t="shared" ca="1" si="287"/>
        <v>-2,55080442738608+2,31191437148405i</v>
      </c>
      <c r="DM170" s="223" t="str">
        <f t="shared" ca="1" si="288"/>
        <v>2,66117213319542+2,1839675284562i</v>
      </c>
      <c r="DN170" s="223" t="str">
        <f t="shared" ca="1" si="289"/>
        <v>1,76985432796336-2,95282355477538i</v>
      </c>
      <c r="DO170" s="223" t="str">
        <f t="shared" ca="1" si="290"/>
        <v>-3,18055526371226-1,31742912610856i</v>
      </c>
      <c r="DP170" s="223" t="str">
        <f t="shared" ca="1" si="291"/>
        <v>-0,836485562213799+3,33943755624429i</v>
      </c>
      <c r="DQ170" s="223" t="str">
        <f t="shared" ca="1" si="292"/>
        <v>3,42603111054976+0,337434612024467i</v>
      </c>
      <c r="DR170" s="223" t="str">
        <f t="shared" ca="1" si="293"/>
        <v>-0,168920778486344-3,43846143768438i</v>
      </c>
      <c r="DS170" s="223" t="str">
        <f t="shared" ca="1" si="294"/>
        <v>-3,37645945860438+0,671619544271873i</v>
      </c>
      <c r="DT170" s="223" t="str">
        <f t="shared" ca="1" si="295"/>
        <v>1,15977977516752+3,24136732891527i</v>
      </c>
      <c r="DU170" s="223" t="str">
        <f t="shared" ca="1" si="296"/>
        <v>3,03610938525606-1,62283427638408i</v>
      </c>
      <c r="DV170" s="223" t="str">
        <f t="shared" ca="1" si="297"/>
        <v>-2,05075931636201-2,7651288422425i</v>
      </c>
      <c r="DW170" s="223" t="str">
        <f t="shared" ca="1" si="298"/>
        <v>-2,43429161028862+2,43429161028941i</v>
      </c>
      <c r="DX170" s="223" t="str">
        <f t="shared" ca="1" si="299"/>
        <v>2,76512884224318+2,0507593163611i</v>
      </c>
      <c r="DY170" s="223" t="str">
        <f t="shared" ca="1" si="300"/>
        <v>1,62283427638309-3,03610938525659i</v>
      </c>
      <c r="DZ170" s="223" t="str">
        <f t="shared" ca="1" si="301"/>
        <v>-3,24136732891565-1,15977977516646i</v>
      </c>
      <c r="EA170" s="223" t="str">
        <f t="shared" ca="1" si="302"/>
        <v>-0,671619544270765+3,3764594586046i</v>
      </c>
      <c r="EB170" s="223" t="str">
        <f t="shared" ca="1" si="303"/>
        <v>3,43846143768426+0,168920778488735i</v>
      </c>
      <c r="EC170" s="223" t="str">
        <f t="shared" ca="1" si="304"/>
        <v>-0,337434612022183-3,42603111054999i</v>
      </c>
      <c r="ED170" s="223" t="str">
        <f t="shared" ca="1" si="305"/>
        <v>-3,33943755624487+0,836485562211475i</v>
      </c>
      <c r="EE170" s="223" t="str">
        <f t="shared" ca="1" si="306"/>
        <v>1,31742912610644+3,18055526371314i</v>
      </c>
      <c r="EF170" s="223" t="str">
        <f t="shared" ca="1" si="307"/>
        <v>2,9528235547748-1,76985432796433i</v>
      </c>
      <c r="EG170" s="223" t="str">
        <f t="shared" ca="1" si="308"/>
        <v>-2,18396752845707-2,66117213319471i</v>
      </c>
      <c r="EH170" s="223" t="str">
        <f t="shared" ca="1" si="309"/>
        <v>-2,31191437148322+2,55080442738684i</v>
      </c>
      <c r="EI170" s="223" t="str">
        <f t="shared" ca="1" si="310"/>
        <v>2,86242411371326+1,91261064544769i</v>
      </c>
      <c r="EJ170" s="223" t="str">
        <f t="shared" ca="1" si="311"/>
        <v>1,47190467488752-3,11208096229697i</v>
      </c>
      <c r="EK170" s="223" t="str">
        <f t="shared" ca="1" si="312"/>
        <v>-3,29437065631213-0,999336413164529i</v>
      </c>
      <c r="EL170" s="223" t="str">
        <f t="shared" ca="1" si="313"/>
        <v>-0,505135536021989+3,40534717438542i</v>
      </c>
      <c r="EM170" s="223" t="str">
        <f t="shared" ca="1" si="314"/>
        <v>3,44260821004176-1,60937662842216E-12i</v>
      </c>
      <c r="EN170" s="223"/>
      <c r="EO170" s="223"/>
      <c r="EP170" s="223"/>
    </row>
    <row r="171" spans="1:146" ht="15.75" thickBot="1">
      <c r="A171" s="257">
        <f t="shared" si="181"/>
        <v>1.3867187500000008E-3</v>
      </c>
      <c r="B171" s="256">
        <v>71</v>
      </c>
      <c r="C171" s="230">
        <f t="shared" si="182"/>
        <v>14200</v>
      </c>
      <c r="D171" s="229">
        <f t="shared" si="315"/>
        <v>89221.231361950122</v>
      </c>
      <c r="E171" s="229" t="str">
        <f t="shared" si="316"/>
        <v>89221.2313619501i</v>
      </c>
      <c r="F171" s="229" t="str">
        <f t="shared" si="183"/>
        <v>-1,64196611580725E-31+5,75103463940935E-30i</v>
      </c>
      <c r="G171" s="229" t="str">
        <f t="shared" si="184"/>
        <v>-1,30216471865941+1,23271593370154i</v>
      </c>
      <c r="H171" s="229" t="str">
        <f t="shared" si="180"/>
        <v>1,00000000006725E-13-3,5025295574799E-12i</v>
      </c>
      <c r="I171" s="229" t="str">
        <f t="shared" si="317"/>
        <v>-1,00000000006725E-13+3,5025295574799E-12i</v>
      </c>
      <c r="J171" s="255" t="str">
        <f ca="1">IMPRODUCT(1/N_FFT2,CH100)</f>
        <v>0,0330055497558596+0,000977830761057277i</v>
      </c>
      <c r="K171" s="254" t="str">
        <f t="shared" ca="1" si="318"/>
        <v>-6,7254361186241E-15+1,15505130504659E-13i</v>
      </c>
      <c r="N171" s="246">
        <f t="shared" ca="1" si="185"/>
        <v>11.4508613452783</v>
      </c>
      <c r="O171" s="223">
        <f t="shared" ca="1" si="186"/>
        <v>3.4508613452782999</v>
      </c>
      <c r="P171" s="223" t="str">
        <f t="shared" ca="1" si="187"/>
        <v>-0,589965773438698-3,40005653048693i</v>
      </c>
      <c r="Q171" s="223" t="str">
        <f t="shared" ca="1" si="188"/>
        <v>-3,24913801941628+1,1625601726877i</v>
      </c>
      <c r="R171" s="223" t="str">
        <f t="shared" ca="1" si="189"/>
        <v>1,70092331872333+3,00254956464655i</v>
      </c>
      <c r="S171" s="223" t="str">
        <f t="shared" ca="1" si="190"/>
        <v>2,66755189300553-2,18920326202447i</v>
      </c>
      <c r="T171" s="223" t="str">
        <f t="shared" ca="1" si="191"/>
        <v>-2,61302273871199-2,25400891553473i</v>
      </c>
      <c r="U171" s="223" t="str">
        <f t="shared" ca="1" si="192"/>
        <v>-1,77409728743798+2,95990250498917i</v>
      </c>
      <c r="V171" s="223" t="str">
        <f t="shared" ca="1" si="193"/>
        <v>3,21962878492179+1,24194786993617i</v>
      </c>
      <c r="W171" s="223" t="str">
        <f t="shared" ca="1" si="194"/>
        <v>0,673229651083376-3,38455401216144i</v>
      </c>
      <c r="X171" s="223" t="str">
        <f t="shared" ca="1" si="195"/>
        <v>-3,44982201035911-0,0846883768753459i</v>
      </c>
      <c r="Y171" s="223" t="str">
        <f t="shared" ca="1" si="196"/>
        <v>0,506346522472409+3,41351098189475i</v>
      </c>
      <c r="Z171" s="223" t="str">
        <f t="shared" ca="1" si="197"/>
        <v>3,27669009466092-1,08247219266224i</v>
      </c>
      <c r="AA171" s="223" t="str">
        <f t="shared" ca="1" si="198"/>
        <v>-1,62672477740328-3,04338800071864i</v>
      </c>
      <c r="AB171" s="223" t="str">
        <f t="shared" ca="1" si="199"/>
        <v>-2,72047421378478+2,12307891432891i</v>
      </c>
      <c r="AC171" s="223" t="str">
        <f t="shared" ca="1" si="200"/>
        <v>2,55691959722779+2,31745683835717i</v>
      </c>
      <c r="AD171" s="223" t="str">
        <f t="shared" ca="1" si="201"/>
        <v>1,84620260628436-2,91547251074072i</v>
      </c>
      <c r="AE171" s="223" t="str">
        <f t="shared" ca="1" si="202"/>
        <v>-3,18818016643697-1,32058746422716i</v>
      </c>
      <c r="AF171" s="223" t="str">
        <f t="shared" ca="1" si="203"/>
        <v>-0,756088000359898+3,36701276505565i</v>
      </c>
      <c r="AG171" s="223" t="str">
        <f t="shared" ca="1" si="204"/>
        <v>3,44670463165804+0,169325740639164i</v>
      </c>
      <c r="AH171" s="223" t="str">
        <f t="shared" ca="1" si="205"/>
        <v>-0,422422267294464-3,42490926192648i</v>
      </c>
      <c r="AI171" s="223" t="str">
        <f t="shared" ca="1" si="206"/>
        <v>-3,30226841431588+1,00173217186412i</v>
      </c>
      <c r="AJ171" s="223" t="str">
        <f t="shared" ca="1" si="207"/>
        <v>1,5515463579044+3,08239321365876i</v>
      </c>
      <c r="AK171" s="223" t="str">
        <f t="shared" ca="1" si="208"/>
        <v>2,77175782262306-2,05567570328197i</v>
      </c>
      <c r="AL171" s="223" t="str">
        <f t="shared" ca="1" si="209"/>
        <v>-2,4992762629877-2,37950881183538i</v>
      </c>
      <c r="AM171" s="223" t="str">
        <f t="shared" ca="1" si="210"/>
        <v>-1,91719584171467+2,86928634486835i</v>
      </c>
      <c r="AN171" s="223" t="str">
        <f t="shared" ca="1" si="211"/>
        <v>3,15481110743362+1,39843158600964i</v>
      </c>
      <c r="AO171" s="223" t="str">
        <f t="shared" ca="1" si="212"/>
        <v>0,838490910496931-3,34744335536092i</v>
      </c>
      <c r="AP171" s="223" t="str">
        <f t="shared" ca="1" si="213"/>
        <v>-3,44151108696744-0,253861108908307i</v>
      </c>
      <c r="AQ171" s="223" t="str">
        <f t="shared" ca="1" si="214"/>
        <v>0,338243560738071+3,43424450468443i</v>
      </c>
      <c r="AR171" s="223" t="str">
        <f t="shared" ca="1" si="215"/>
        <v>0,338243560738071+3,43424450468443i</v>
      </c>
      <c r="AS171" s="223" t="str">
        <f t="shared" ca="1" si="216"/>
        <v>-1,47543334489525-3,11954170818522i</v>
      </c>
      <c r="AT171" s="223" t="str">
        <f t="shared" ca="1" si="217"/>
        <v>-2,82137182819146+1,98703423005834i</v>
      </c>
      <c r="AU171" s="223" t="str">
        <f t="shared" ca="1" si="218"/>
        <v>2,44012745818075+2,44012745818089i</v>
      </c>
      <c r="AV171" s="223" t="str">
        <f t="shared" ca="1" si="219"/>
        <v>1,98703423005849-2,82137182819135i</v>
      </c>
      <c r="AW171" s="223" t="str">
        <f t="shared" ca="1" si="220"/>
        <v>-3,11954170818513-1,47543334489544i</v>
      </c>
      <c r="AX171" s="223" t="str">
        <f t="shared" ca="1" si="221"/>
        <v>-0,920388745062705+3,32585757095788i</v>
      </c>
      <c r="AY171" s="223" t="str">
        <f t="shared" ca="1" si="222"/>
        <v>3,43424450468444+0,338243560737946i</v>
      </c>
      <c r="AZ171" s="223" t="str">
        <f t="shared" ca="1" si="223"/>
        <v>-0,253861108908457-3,44151108696743i</v>
      </c>
      <c r="BA171" s="223" t="str">
        <f t="shared" ca="1" si="224"/>
        <v>-3,34744335536088+0,838490910497079i</v>
      </c>
      <c r="BB171" s="223" t="str">
        <f t="shared" ca="1" si="225"/>
        <v>1,39843158600946+3,15481110743369i</v>
      </c>
      <c r="BC171" s="223" t="str">
        <f t="shared" ca="1" si="226"/>
        <v>2,86928634486845-1,91719584171451i</v>
      </c>
      <c r="BD171" s="223" t="str">
        <f t="shared" ca="1" si="227"/>
        <v>-2,37950881183523-2,49927626298783i</v>
      </c>
      <c r="BE171" s="223" t="str">
        <f t="shared" ca="1" si="228"/>
        <v>-2,05567570328213+2,77175782262294i</v>
      </c>
      <c r="BF171" s="223" t="str">
        <f t="shared" ca="1" si="229"/>
        <v>3,08239321365881+1,55154635790429i</v>
      </c>
      <c r="BG171" s="223" t="str">
        <f t="shared" ca="1" si="230"/>
        <v>1,001732171864-3,30226841431592i</v>
      </c>
      <c r="BH171" s="223" t="str">
        <f t="shared" ca="1" si="231"/>
        <v>-3,42490926192649-0,422422267294336i</v>
      </c>
      <c r="BI171" s="223" t="str">
        <f t="shared" ca="1" si="232"/>
        <v>0,16932574063929+3,44670463165803i</v>
      </c>
      <c r="BJ171" s="223" t="str">
        <f t="shared" ca="1" si="233"/>
        <v>3,36701276505563-0,756088000360018i</v>
      </c>
      <c r="BK171" s="223" t="str">
        <f t="shared" ca="1" si="234"/>
        <v>-1,32058746422697-3,18818016643705i</v>
      </c>
      <c r="BL171" s="223" t="str">
        <f t="shared" ca="1" si="235"/>
        <v>-2,91547251074083+1,84620260628418i</v>
      </c>
      <c r="BM171" s="223" t="str">
        <f t="shared" ca="1" si="236"/>
        <v>2,31745683835702+2,55691959722793i</v>
      </c>
      <c r="BN171" s="223" t="str">
        <f t="shared" ca="1" si="237"/>
        <v>2,12307891432879-2,72047421378488i</v>
      </c>
      <c r="BO171" s="223" t="str">
        <f t="shared" ca="1" si="238"/>
        <v>-3,04338800071871-1,62672477740315i</v>
      </c>
      <c r="BP171" s="223" t="str">
        <f t="shared" ca="1" si="239"/>
        <v>-1,0824721926621+3,27669009466096i</v>
      </c>
      <c r="BQ171" s="223" t="str">
        <f t="shared" ca="1" si="240"/>
        <v>3,41351098189477+0,506346522472247i</v>
      </c>
      <c r="BR171" s="223" t="str">
        <f t="shared" ca="1" si="241"/>
        <v>-0,0846883768754594-3,44982201035911i</v>
      </c>
      <c r="BS171" s="223" t="str">
        <f t="shared" ca="1" si="242"/>
        <v>-3,38455401216142+0,673229651083494i</v>
      </c>
      <c r="BT171" s="223" t="str">
        <f t="shared" ca="1" si="243"/>
        <v>1,24194786993597+3,21962878492187i</v>
      </c>
      <c r="BU171" s="223" t="str">
        <f t="shared" ca="1" si="244"/>
        <v>2,95990250498946-1,7740972874375i</v>
      </c>
      <c r="BV171" s="223" t="str">
        <f t="shared" ca="1" si="245"/>
        <v>-2,25400891553415-2,61302273871249i</v>
      </c>
      <c r="BW171" s="223" t="str">
        <f t="shared" ca="1" si="246"/>
        <v>-2,18920326202529+2,66755189300485i</v>
      </c>
      <c r="BX171" s="223" t="str">
        <f t="shared" ca="1" si="247"/>
        <v>3,00254956464589+1,70092331872449i</v>
      </c>
      <c r="BY171" s="223" t="str">
        <f t="shared" ca="1" si="248"/>
        <v>1,16256017268924-3,24913801941572i</v>
      </c>
      <c r="BZ171" s="223" t="str">
        <f t="shared" ca="1" si="249"/>
        <v>-3,40005653048719-0,589965773437235i</v>
      </c>
      <c r="CA171" s="223" t="str">
        <f t="shared" ca="1" si="250"/>
        <v>1,18033367280816E-12+3,4508613452783i</v>
      </c>
      <c r="CB171" s="223" t="str">
        <f t="shared" ca="1" si="251"/>
        <v>3,40005653048678-0,589965773439561i</v>
      </c>
      <c r="CC171" s="223" t="str">
        <f t="shared" ca="1" si="252"/>
        <v>-1,16256017268823-3,24913801941608i</v>
      </c>
      <c r="CD171" s="223" t="str">
        <f t="shared" ca="1" si="253"/>
        <v>-3,00254956464642+1,70092331872356i</v>
      </c>
      <c r="CE171" s="223" t="str">
        <f t="shared" ca="1" si="254"/>
        <v>2,18920326202442+2,66755189300556i</v>
      </c>
      <c r="CF171" s="223" t="str">
        <f t="shared" ca="1" si="255"/>
        <v>2,254008915535-2,61302273871176i</v>
      </c>
      <c r="CG171" s="223" t="str">
        <f t="shared" ca="1" si="256"/>
        <v>-2,95990250498888-1,77409728743846i</v>
      </c>
      <c r="CH171" s="223" t="str">
        <f t="shared" ca="1" si="257"/>
        <v>-1,24194786993701+3,21962878492147i</v>
      </c>
      <c r="CI171" s="223" t="str">
        <f t="shared" ca="1" si="258"/>
        <v>3,3845540121612+0,673229651084594i</v>
      </c>
      <c r="CJ171" s="223" t="str">
        <f t="shared" ca="1" si="259"/>
        <v>0,0846883768769236-3,44982201035907i</v>
      </c>
      <c r="CK171" s="223" t="str">
        <f t="shared" ca="1" si="260"/>
        <v>-3,41351098189453+0,506346522473903i</v>
      </c>
      <c r="CL171" s="223" t="str">
        <f t="shared" ca="1" si="261"/>
        <v>1,08247219266336+3,27669009466054i</v>
      </c>
      <c r="CM171" s="223" t="str">
        <f t="shared" ca="1" si="262"/>
        <v>3,04338800071825-1,62672477740402i</v>
      </c>
      <c r="CN171" s="223" t="str">
        <f t="shared" ca="1" si="263"/>
        <v>-2,1230789143293-2,72047421378448i</v>
      </c>
      <c r="CO171" s="223" t="str">
        <f t="shared" ca="1" si="264"/>
        <v>-2,3174568383568+2,55691959722813i</v>
      </c>
      <c r="CP171" s="223" t="str">
        <f t="shared" ca="1" si="265"/>
        <v>2,91547251074081+1,84620260628422i</v>
      </c>
      <c r="CQ171" s="223" t="str">
        <f t="shared" ca="1" si="266"/>
        <v>1,32058746422732-3,1881801664369i</v>
      </c>
      <c r="CR171" s="223" t="str">
        <f t="shared" ca="1" si="267"/>
        <v>-3,36701276505554-0,756088000360394i</v>
      </c>
      <c r="CS171" s="223" t="str">
        <f t="shared" ca="1" si="268"/>
        <v>-0,169325740640018+3,446704631658i</v>
      </c>
      <c r="CT171" s="223" t="str">
        <f t="shared" ca="1" si="269"/>
        <v>3,42490926192662-0,422422267293273i</v>
      </c>
      <c r="CU171" s="223" t="str">
        <f t="shared" ca="1" si="270"/>
        <v>-1,00173217186255-3,30226841431636i</v>
      </c>
      <c r="CV171" s="223" t="str">
        <f t="shared" ca="1" si="271"/>
        <v>-3,08239321365806+1,55154635790578i</v>
      </c>
      <c r="CW171" s="223" t="str">
        <f t="shared" ca="1" si="272"/>
        <v>2,05567570328324+2,77175782262212i</v>
      </c>
      <c r="CX171" s="223" t="str">
        <f t="shared" ca="1" si="273"/>
        <v>2,37950881183456-2,49927626298848i</v>
      </c>
      <c r="CY171" s="223" t="str">
        <f t="shared" ca="1" si="274"/>
        <v>-2,86928634486878-1,91719584171401i</v>
      </c>
      <c r="CZ171" s="223" t="str">
        <f t="shared" ca="1" si="275"/>
        <v>-1,39843158600923+3,1548111074338i</v>
      </c>
      <c r="DA171" s="223" t="str">
        <f t="shared" ca="1" si="276"/>
        <v>3,34744335536095+0,838490910496834i</v>
      </c>
      <c r="DB171" s="223" t="str">
        <f t="shared" ca="1" si="277"/>
        <v>0,253861108908548-3,44151108696742i</v>
      </c>
      <c r="DC171" s="223" t="str">
        <f t="shared" ca="1" si="278"/>
        <v>-3,43424450468448+0,338243560737513i</v>
      </c>
      <c r="DD171" s="223" t="str">
        <f t="shared" ca="1" si="279"/>
        <v>0,920388745061952+3,32585757095809i</v>
      </c>
      <c r="DE171" s="223" t="str">
        <f t="shared" ca="1" si="280"/>
        <v>3,11954170818561-1,47543334489443i</v>
      </c>
      <c r="DF171" s="223" t="str">
        <f t="shared" ca="1" si="281"/>
        <v>-1,98703423005732-2,82137182819218i</v>
      </c>
      <c r="DG171" s="223" t="str">
        <f t="shared" ca="1" si="282"/>
        <v>-2,44012745818201+2,44012745817963i</v>
      </c>
      <c r="DH171" s="223" t="str">
        <f t="shared" ca="1" si="283"/>
        <v>2,82137182819221+1,98703423005727i</v>
      </c>
      <c r="DI171" s="223" t="str">
        <f t="shared" ca="1" si="284"/>
        <v>1,47543334489438-3,11954170818563i</v>
      </c>
      <c r="DJ171" s="223" t="str">
        <f t="shared" ca="1" si="285"/>
        <v>-3,3258575709581-0,920388745061897i</v>
      </c>
      <c r="DK171" s="223" t="str">
        <f t="shared" ca="1" si="286"/>
        <v>-0,338243560737454+3,43424450468449i</v>
      </c>
      <c r="DL171" s="223" t="str">
        <f t="shared" ca="1" si="287"/>
        <v>3,44151108696742-0,253861108908607i</v>
      </c>
      <c r="DM171" s="223" t="str">
        <f t="shared" ca="1" si="288"/>
        <v>-0,838490910496889-3,34744335536093i</v>
      </c>
      <c r="DN171" s="223" t="str">
        <f t="shared" ca="1" si="289"/>
        <v>-3,15481110743377+1,39843158600928i</v>
      </c>
      <c r="DO171" s="223" t="str">
        <f t="shared" ca="1" si="290"/>
        <v>1,91719584171406+2,86928634486875i</v>
      </c>
      <c r="DP171" s="223" t="str">
        <f t="shared" ca="1" si="291"/>
        <v>2,49927626298844-2,3795088118346i</v>
      </c>
      <c r="DQ171" s="223" t="str">
        <f t="shared" ca="1" si="292"/>
        <v>-2,77175782262222-2,05567570328311i</v>
      </c>
      <c r="DR171" s="223" t="str">
        <f t="shared" ca="1" si="293"/>
        <v>-1,55154635790565+3,08239321365813i</v>
      </c>
      <c r="DS171" s="223" t="str">
        <f t="shared" ca="1" si="294"/>
        <v>3,30226841431638+1,00173217186249i</v>
      </c>
      <c r="DT171" s="223" t="str">
        <f t="shared" ca="1" si="295"/>
        <v>0,422422267293118-3,42490926192664i</v>
      </c>
      <c r="DU171" s="223" t="str">
        <f t="shared" ca="1" si="296"/>
        <v>-3,44670463165798+0,169325740640175i</v>
      </c>
      <c r="DV171" s="223" t="str">
        <f t="shared" ca="1" si="297"/>
        <v>0,756088000360453+3,36701276505553i</v>
      </c>
      <c r="DW171" s="223" t="str">
        <f t="shared" ca="1" si="298"/>
        <v>3,18818016643688-1,32058746422738i</v>
      </c>
      <c r="DX171" s="223" t="str">
        <f t="shared" ca="1" si="299"/>
        <v>-1,84620260628427-2,91547251074078i</v>
      </c>
      <c r="DY171" s="223" t="str">
        <f t="shared" ca="1" si="300"/>
        <v>-2,55691959722809+2,31745683835684i</v>
      </c>
      <c r="DZ171" s="223" t="str">
        <f t="shared" ca="1" si="301"/>
        <v>2,72047421378452+2,12307891432925i</v>
      </c>
      <c r="EA171" s="223" t="str">
        <f t="shared" ca="1" si="302"/>
        <v>1,62672477740396-3,04338800071828i</v>
      </c>
      <c r="EB171" s="223" t="str">
        <f t="shared" ca="1" si="303"/>
        <v>-3,27669009466056-1,0824721926633i</v>
      </c>
      <c r="EC171" s="223" t="str">
        <f t="shared" ca="1" si="304"/>
        <v>-0,506346522473845+3,41351098189454i</v>
      </c>
      <c r="ED171" s="223" t="str">
        <f t="shared" ca="1" si="305"/>
        <v>3,44982201035907-0,0846883768769826i</v>
      </c>
      <c r="EE171" s="223" t="str">
        <f t="shared" ca="1" si="306"/>
        <v>-0,673229651084653-3,38455401216119i</v>
      </c>
      <c r="EF171" s="223" t="str">
        <f t="shared" ca="1" si="307"/>
        <v>-3,21962878492144+1,24194786993707i</v>
      </c>
      <c r="EG171" s="223" t="str">
        <f t="shared" ca="1" si="308"/>
        <v>1,77409728743851+2,95990250498885i</v>
      </c>
      <c r="EH171" s="223" t="str">
        <f t="shared" ca="1" si="309"/>
        <v>2,61302273871172-2,25400891553504i</v>
      </c>
      <c r="EI171" s="223" t="str">
        <f t="shared" ca="1" si="310"/>
        <v>-2,6675518930056-2,18920326202438i</v>
      </c>
      <c r="EJ171" s="223" t="str">
        <f t="shared" ca="1" si="311"/>
        <v>-1,70092331872347+3,00254956464647i</v>
      </c>
      <c r="EK171" s="223" t="str">
        <f t="shared" ca="1" si="312"/>
        <v>3,24913801941612+1,16256017268813i</v>
      </c>
      <c r="EL171" s="223" t="str">
        <f t="shared" ca="1" si="313"/>
        <v>0,589965773439454-3,4000565304868i</v>
      </c>
      <c r="EM171" s="223" t="str">
        <f t="shared" ca="1" si="314"/>
        <v>-3,4508613452783-1,07211089978763E-12i</v>
      </c>
      <c r="EN171" s="223"/>
      <c r="EO171" s="223"/>
      <c r="EP171" s="223"/>
    </row>
    <row r="172" spans="1:146" ht="15.75" thickBot="1">
      <c r="A172" s="257">
        <f t="shared" si="181"/>
        <v>1.4062500000000008E-3</v>
      </c>
      <c r="B172" s="256">
        <v>72</v>
      </c>
      <c r="C172" s="230">
        <f t="shared" si="182"/>
        <v>14400</v>
      </c>
      <c r="D172" s="229">
        <f t="shared" si="315"/>
        <v>90477.86842338604</v>
      </c>
      <c r="E172" s="229" t="str">
        <f t="shared" si="316"/>
        <v>90477.868423386i</v>
      </c>
      <c r="F172" s="229" t="str">
        <f t="shared" si="183"/>
        <v>-1,59667320012185E-28+5,51472093156635E-27i</v>
      </c>
      <c r="G172" s="229" t="str">
        <f t="shared" si="184"/>
        <v>-1,28493744954611+1,23353995194106i</v>
      </c>
      <c r="H172" s="229" t="str">
        <f t="shared" si="180"/>
        <v>1,00000000065395E-12-3,45388331362433E-11i</v>
      </c>
      <c r="I172" s="229" t="str">
        <f t="shared" si="317"/>
        <v>-1,00000000065395E-12+3,45388331362433E-11i</v>
      </c>
      <c r="J172" s="255" t="str">
        <f ca="1">IMPRODUCT(1/N_FFT2,CI100)</f>
        <v>0,015591886032766-0,0000240764902459129i</v>
      </c>
      <c r="K172" s="254" t="str">
        <f t="shared" ca="1" si="318"/>
        <v>-1,47603121638523E-14+5,38549626455289E-13i</v>
      </c>
      <c r="N172" s="246">
        <f t="shared" ca="1" si="185"/>
        <v>11.457047686334619</v>
      </c>
      <c r="O172" s="223">
        <f t="shared" ca="1" si="186"/>
        <v>3.4570476863346191</v>
      </c>
      <c r="P172" s="223" t="str">
        <f t="shared" ca="1" si="187"/>
        <v>-0,674436546352135-3,39062148440904i</v>
      </c>
      <c r="Q172" s="223" t="str">
        <f t="shared" ca="1" si="188"/>
        <v>-3,19389560032005+1,32295487445633i</v>
      </c>
      <c r="R172" s="223" t="str">
        <f t="shared" ca="1" si="189"/>
        <v>1,92063278865681+2,87443009946805i</v>
      </c>
      <c r="S172" s="223" t="str">
        <f t="shared" ca="1" si="190"/>
        <v>2,44450186189249-2,44450186189246i</v>
      </c>
      <c r="T172" s="223" t="str">
        <f t="shared" ca="1" si="191"/>
        <v>-2,87443009946805-1,92063278865681i</v>
      </c>
      <c r="U172" s="223" t="str">
        <f t="shared" ca="1" si="192"/>
        <v>-1,32295487445617+3,19389560032012i</v>
      </c>
      <c r="V172" s="223" t="str">
        <f t="shared" ca="1" si="193"/>
        <v>3,39062148440903+0,674436546352169i</v>
      </c>
      <c r="W172" s="223" t="str">
        <f t="shared" ca="1" si="194"/>
        <v>-1,0249022664565E-13-3,45704768633462i</v>
      </c>
      <c r="X172" s="223" t="str">
        <f t="shared" ca="1" si="195"/>
        <v>-3,39062148440906+0,674436546352038i</v>
      </c>
      <c r="Y172" s="223" t="str">
        <f t="shared" ca="1" si="196"/>
        <v>1,32295487445637+3,19389560032003i</v>
      </c>
      <c r="Z172" s="223" t="str">
        <f t="shared" ca="1" si="197"/>
        <v>2,87443009946814-1,92063278865667i</v>
      </c>
      <c r="AA172" s="223" t="str">
        <f t="shared" ca="1" si="198"/>
        <v>-2,44450186189246-2,44450186189249i</v>
      </c>
      <c r="AB172" s="223" t="str">
        <f t="shared" ca="1" si="199"/>
        <v>-1,92063278865669+2,87443009946813i</v>
      </c>
      <c r="AC172" s="223" t="str">
        <f t="shared" ca="1" si="200"/>
        <v>3,19389560032003+1,32295487445639i</v>
      </c>
      <c r="AD172" s="223" t="str">
        <f t="shared" ca="1" si="201"/>
        <v>0,674436546352066-3,39062148440905i</v>
      </c>
      <c r="AE172" s="223" t="str">
        <f t="shared" ca="1" si="202"/>
        <v>-3,45704768633462-1,38912763606885E-13i</v>
      </c>
      <c r="AF172" s="223" t="str">
        <f t="shared" ca="1" si="203"/>
        <v>0,674436546352145+3,39062148440904i</v>
      </c>
      <c r="AG172" s="223" t="str">
        <f t="shared" ca="1" si="204"/>
        <v>3,19389560032-1,32295487445646i</v>
      </c>
      <c r="AH172" s="223" t="str">
        <f t="shared" ca="1" si="205"/>
        <v>-1,92063278865676-2,87443009946809i</v>
      </c>
      <c r="AI172" s="223" t="str">
        <f t="shared" ca="1" si="206"/>
        <v>-2,44450186189241+2,44450186189254i</v>
      </c>
      <c r="AJ172" s="223" t="str">
        <f t="shared" ca="1" si="207"/>
        <v>2,87443009946799+1,9206327886569i</v>
      </c>
      <c r="AK172" s="223" t="str">
        <f t="shared" ca="1" si="208"/>
        <v>1,3229548744563-3,19389560032006i</v>
      </c>
      <c r="AL172" s="223" t="str">
        <f t="shared" ca="1" si="209"/>
        <v>-3,39062148440901-0,67443654635229i</v>
      </c>
      <c r="AM172" s="223" t="str">
        <f t="shared" ca="1" si="210"/>
        <v>-3,64225369612353E-14+3,45704768633462i</v>
      </c>
      <c r="AN172" s="223" t="str">
        <f t="shared" ca="1" si="211"/>
        <v>3,39062148440902-0,674436546352245i</v>
      </c>
      <c r="AO172" s="223" t="str">
        <f t="shared" ca="1" si="212"/>
        <v>-1,32295487445625-3,19389560032008i</v>
      </c>
      <c r="AP172" s="223" t="str">
        <f t="shared" ca="1" si="213"/>
        <v>-2,87443009946803+1,92063278865684i</v>
      </c>
      <c r="AQ172" s="223" t="str">
        <f t="shared" ca="1" si="214"/>
        <v>2,44450186189237+2,44450186189258i</v>
      </c>
      <c r="AR172" s="223" t="str">
        <f t="shared" ca="1" si="215"/>
        <v>2,44450186189237+2,44450186189258i</v>
      </c>
      <c r="AS172" s="223" t="str">
        <f t="shared" ca="1" si="216"/>
        <v>-3,1938956003201-1,3229548744562i</v>
      </c>
      <c r="AT172" s="223" t="str">
        <f t="shared" ca="1" si="217"/>
        <v>-0,67443654635219+3,39062148440903i</v>
      </c>
      <c r="AU172" s="223" t="str">
        <f t="shared" ca="1" si="218"/>
        <v>3,45704768633462-6,60676896844149E-14i</v>
      </c>
      <c r="AV172" s="223" t="str">
        <f t="shared" ca="1" si="219"/>
        <v>-0,674436546352007-3,39062148440906i</v>
      </c>
      <c r="AW172" s="223" t="str">
        <f t="shared" ca="1" si="220"/>
        <v>-3,19389560032004+1,32295487445635i</v>
      </c>
      <c r="AX172" s="223" t="str">
        <f t="shared" ca="1" si="221"/>
        <v>1,92063278865664+2,87443009946816i</v>
      </c>
      <c r="AY172" s="223" t="str">
        <f t="shared" ca="1" si="222"/>
        <v>2,4445018618925-2,44450186189244i</v>
      </c>
      <c r="AZ172" s="223" t="str">
        <f t="shared" ca="1" si="223"/>
        <v>-2,8744300994681-1,92063278865673i</v>
      </c>
      <c r="BA172" s="223" t="str">
        <f t="shared" ca="1" si="224"/>
        <v>-1,32295487445643+3,19389560032001i</v>
      </c>
      <c r="BB172" s="223" t="str">
        <f t="shared" ca="1" si="225"/>
        <v>3,39062148440905+0,67443654635209i</v>
      </c>
      <c r="BC172" s="223" t="str">
        <f t="shared" ca="1" si="226"/>
        <v>1,50771499361107E-13-3,45704768633462i</v>
      </c>
      <c r="BD172" s="223" t="str">
        <f t="shared" ca="1" si="227"/>
        <v>-3,39062148440904+0,674436546352131i</v>
      </c>
      <c r="BE172" s="223" t="str">
        <f t="shared" ca="1" si="228"/>
        <v>1,32295487445642+3,19389560032001i</v>
      </c>
      <c r="BF172" s="223" t="str">
        <f t="shared" ca="1" si="229"/>
        <v>2,87443009946811-1,92063278865672i</v>
      </c>
      <c r="BG172" s="223" t="str">
        <f t="shared" ca="1" si="230"/>
        <v>-2,44450186189252-2,44450186189243i</v>
      </c>
      <c r="BH172" s="223" t="str">
        <f t="shared" ca="1" si="231"/>
        <v>-1,92063278865691+2,87443009946798i</v>
      </c>
      <c r="BI172" s="223" t="str">
        <f t="shared" ca="1" si="232"/>
        <v>3,19389560032006+1,32295487445631i</v>
      </c>
      <c r="BJ172" s="223" t="str">
        <f t="shared" ca="1" si="233"/>
        <v>0,674436546352014-3,39062148440906i</v>
      </c>
      <c r="BK172" s="223" t="str">
        <f t="shared" ca="1" si="234"/>
        <v>-3,45704768633462-7,28450739224706E-14i</v>
      </c>
      <c r="BL172" s="223" t="str">
        <f t="shared" ca="1" si="235"/>
        <v>0,674436546352207+3,39062148440902i</v>
      </c>
      <c r="BM172" s="223" t="str">
        <f t="shared" ca="1" si="236"/>
        <v>3,1938956003201-1,32295487445622i</v>
      </c>
      <c r="BN172" s="223" t="str">
        <f t="shared" ca="1" si="237"/>
        <v>-1,92063278865683-2,87443009946804i</v>
      </c>
      <c r="BO172" s="223" t="str">
        <f t="shared" ca="1" si="238"/>
        <v>-2,44450186189259+2,44450186189236i</v>
      </c>
      <c r="BP172" s="223" t="str">
        <f t="shared" ca="1" si="239"/>
        <v>2,87443009946802+1,92063278865685i</v>
      </c>
      <c r="BQ172" s="223" t="str">
        <f t="shared" ca="1" si="240"/>
        <v>1,32295487445624-3,19389560032009i</v>
      </c>
      <c r="BR172" s="223" t="str">
        <f t="shared" ca="1" si="241"/>
        <v>-3,39062148440902-0,674436546352228i</v>
      </c>
      <c r="BS172" s="223" t="str">
        <f t="shared" ca="1" si="242"/>
        <v>5,42089539301928E-14+3,45704768633462i</v>
      </c>
      <c r="BT172" s="223" t="str">
        <f t="shared" ca="1" si="243"/>
        <v>3,39062148440886-0,674436546353009i</v>
      </c>
      <c r="BU172" s="223" t="str">
        <f t="shared" ca="1" si="244"/>
        <v>-1,32295487445629-3,19389560032007i</v>
      </c>
      <c r="BV172" s="223" t="str">
        <f t="shared" ca="1" si="245"/>
        <v>-2,87443009946857+1,92063278865604i</v>
      </c>
      <c r="BW172" s="223" t="str">
        <f t="shared" ca="1" si="246"/>
        <v>2,44450186189363+2,44450186189131i</v>
      </c>
      <c r="BX172" s="223" t="str">
        <f t="shared" ca="1" si="247"/>
        <v>1,92063278865617-2,87443009946848i</v>
      </c>
      <c r="BY172" s="223" t="str">
        <f t="shared" ca="1" si="248"/>
        <v>-3,19389560032001-1,32295487445644i</v>
      </c>
      <c r="BZ172" s="223" t="str">
        <f t="shared" ca="1" si="249"/>
        <v>-0,674436546353161+3,39062148440883i</v>
      </c>
      <c r="CA172" s="223" t="str">
        <f t="shared" ca="1" si="250"/>
        <v>3,45704768633462-1,5568358493756E-12i</v>
      </c>
      <c r="CB172" s="223" t="str">
        <f t="shared" ca="1" si="251"/>
        <v>-0,674436546352746-3,39062148440892i</v>
      </c>
      <c r="CC172" s="223" t="str">
        <f t="shared" ca="1" si="252"/>
        <v>-3,19389560032015+1,32295487445609i</v>
      </c>
      <c r="CD172" s="223" t="str">
        <f t="shared" ca="1" si="253"/>
        <v>1,92063278865586+2,87443009946869i</v>
      </c>
      <c r="CE172" s="223" t="str">
        <f t="shared" ca="1" si="254"/>
        <v>2,44450186189147-2,44450186189348i</v>
      </c>
      <c r="CF172" s="223" t="str">
        <f t="shared" ca="1" si="255"/>
        <v>-2,87443009946833-1,92063278865639i</v>
      </c>
      <c r="CG172" s="223" t="str">
        <f t="shared" ca="1" si="256"/>
        <v>-1,32295487445668+3,19389560031991i</v>
      </c>
      <c r="CH172" s="223" t="str">
        <f t="shared" ca="1" si="257"/>
        <v>3,39062148440879+0,674436546353376i</v>
      </c>
      <c r="CI172" s="223" t="str">
        <f t="shared" ca="1" si="258"/>
        <v>-1,29086905791605E-12-3,45704768633462i</v>
      </c>
      <c r="CJ172" s="223" t="str">
        <f t="shared" ca="1" si="259"/>
        <v>-3,39062148440896+0,674436546352536i</v>
      </c>
      <c r="CK172" s="223" t="str">
        <f t="shared" ca="1" si="260"/>
        <v>1,32295487445584+3,19389560032025i</v>
      </c>
      <c r="CL172" s="223" t="str">
        <f t="shared" ca="1" si="261"/>
        <v>2,87443009946881-1,92063278865568i</v>
      </c>
      <c r="CM172" s="223" t="str">
        <f t="shared" ca="1" si="262"/>
        <v>-2,44450186189329-2,44450186189166i</v>
      </c>
      <c r="CN172" s="223" t="str">
        <f t="shared" ca="1" si="263"/>
        <v>-1,92063278865653+2,87443009946824i</v>
      </c>
      <c r="CO172" s="223" t="str">
        <f t="shared" ca="1" si="264"/>
        <v>3,19389560031982+1,32295487445688i</v>
      </c>
      <c r="CP172" s="223" t="str">
        <f t="shared" ca="1" si="265"/>
        <v>0,674436546353635-3,39062148440874i</v>
      </c>
      <c r="CQ172" s="223" t="str">
        <f t="shared" ca="1" si="266"/>
        <v>-3,45704768633462+1,07402986887053E-12i</v>
      </c>
      <c r="CR172" s="223" t="str">
        <f t="shared" ca="1" si="267"/>
        <v>0,674436546352273+3,39062148440901i</v>
      </c>
      <c r="CS172" s="223" t="str">
        <f t="shared" ca="1" si="268"/>
        <v>3,19389560032036-1,3229548744556i</v>
      </c>
      <c r="CT172" s="223" t="str">
        <f t="shared" ca="1" si="269"/>
        <v>-1,92063278865546-2,87443009946895i</v>
      </c>
      <c r="CU172" s="223" t="str">
        <f t="shared" ca="1" si="270"/>
        <v>-2,44450186189184+2,4445018618931i</v>
      </c>
      <c r="CV172" s="223" t="str">
        <f t="shared" ca="1" si="271"/>
        <v>2,87443009946809+1,92063278865675i</v>
      </c>
      <c r="CW172" s="223" t="str">
        <f t="shared" ca="1" si="272"/>
        <v>1,32295487445713-3,19389560031972i</v>
      </c>
      <c r="CX172" s="223" t="str">
        <f t="shared" ca="1" si="273"/>
        <v>-3,39062148440869-0,674436546353898i</v>
      </c>
      <c r="CY172" s="223" t="str">
        <f t="shared" ca="1" si="274"/>
        <v>8,08063077410978E-13+3,45704768633462i</v>
      </c>
      <c r="CZ172" s="223" t="str">
        <f t="shared" ca="1" si="275"/>
        <v>3,39062148440906-0,674436546352014i</v>
      </c>
      <c r="DA172" s="223" t="str">
        <f t="shared" ca="1" si="276"/>
        <v>-1,32295487445544-3,19389560032042i</v>
      </c>
      <c r="DB172" s="223" t="str">
        <f t="shared" ca="1" si="277"/>
        <v>-2,87443009946719+1,92063278865809i</v>
      </c>
      <c r="DC172" s="223" t="str">
        <f t="shared" ca="1" si="278"/>
        <v>2,44450186189299+2,44450186189196i</v>
      </c>
      <c r="DD172" s="223" t="str">
        <f t="shared" ca="1" si="279"/>
        <v>1,92063278865697-2,87443009946794i</v>
      </c>
      <c r="DE172" s="223" t="str">
        <f t="shared" ca="1" si="280"/>
        <v>-3,19389560031962-1,32295487445737i</v>
      </c>
      <c r="DF172" s="223" t="str">
        <f t="shared" ca="1" si="281"/>
        <v>-0,67443654635069+3,39062148440932i</v>
      </c>
      <c r="DG172" s="223" t="str">
        <f t="shared" ca="1" si="282"/>
        <v>3,45704768633462-5,42096285951428E-13i</v>
      </c>
      <c r="DH172" s="223" t="str">
        <f t="shared" ca="1" si="283"/>
        <v>-0,674436546351848-3,3906214844091i</v>
      </c>
      <c r="DI172" s="223" t="str">
        <f t="shared" ca="1" si="284"/>
        <v>-3,19389560032052+1,3229548744552i</v>
      </c>
      <c r="DJ172" s="223" t="str">
        <f t="shared" ca="1" si="285"/>
        <v>1,92063278865796+2,87443009946728i</v>
      </c>
      <c r="DK172" s="223" t="str">
        <f t="shared" ca="1" si="286"/>
        <v>2,44450186189215-2,4445018618928i</v>
      </c>
      <c r="DL172" s="223" t="str">
        <f t="shared" ca="1" si="287"/>
        <v>-2,87443009946779-1,92063278865719i</v>
      </c>
      <c r="DM172" s="223" t="str">
        <f t="shared" ca="1" si="288"/>
        <v>-1,32295487445753+3,19389560031956i</v>
      </c>
      <c r="DN172" s="223" t="str">
        <f t="shared" ca="1" si="289"/>
        <v>3,39062148440927+0,674436546350949i</v>
      </c>
      <c r="DO172" s="223" t="str">
        <f t="shared" ca="1" si="290"/>
        <v>-3,74384699319935E-13-3,45704768633462i</v>
      </c>
      <c r="DP172" s="223" t="str">
        <f t="shared" ca="1" si="291"/>
        <v>-3,39062148440915+0,674436546351588i</v>
      </c>
      <c r="DQ172" s="223" t="str">
        <f t="shared" ca="1" si="292"/>
        <v>1,32295487445495+3,19389560032062i</v>
      </c>
      <c r="DR172" s="223" t="str">
        <f t="shared" ca="1" si="293"/>
        <v>2,87443009946743-1,92063278865773i</v>
      </c>
      <c r="DS172" s="223" t="str">
        <f t="shared" ca="1" si="294"/>
        <v>-2,44450186189261-2,44450186189234i</v>
      </c>
      <c r="DT172" s="223" t="str">
        <f t="shared" ca="1" si="295"/>
        <v>-1,92063278865733+2,8744300994677i</v>
      </c>
      <c r="DU172" s="223" t="str">
        <f t="shared" ca="1" si="296"/>
        <v>3,19389560031945+1,32295487445777i</v>
      </c>
      <c r="DV172" s="223" t="str">
        <f t="shared" ca="1" si="297"/>
        <v>0,674436546351212-3,39062148440922i</v>
      </c>
      <c r="DW172" s="223" t="str">
        <f t="shared" ca="1" si="298"/>
        <v>-3,45704768633462+1,08417907860386E-13i</v>
      </c>
      <c r="DX172" s="223" t="str">
        <f t="shared" ca="1" si="299"/>
        <v>0,674436546351326+3,3906214844092i</v>
      </c>
      <c r="DY172" s="223" t="str">
        <f t="shared" ca="1" si="300"/>
        <v>3,19389560032069-1,3229548744548i</v>
      </c>
      <c r="DZ172" s="223" t="str">
        <f t="shared" ca="1" si="301"/>
        <v>-1,92063278865751-2,87443009946758i</v>
      </c>
      <c r="EA172" s="223" t="str">
        <f t="shared" ca="1" si="302"/>
        <v>-2,44450186189253+2,44450186189242i</v>
      </c>
      <c r="EB172" s="223" t="str">
        <f t="shared" ca="1" si="303"/>
        <v>2,87443009946755+1,92063278865755i</v>
      </c>
      <c r="EC172" s="223" t="str">
        <f t="shared" ca="1" si="304"/>
        <v>1,32295487445484-3,19389560032067i</v>
      </c>
      <c r="ED172" s="223" t="str">
        <f t="shared" ca="1" si="305"/>
        <v>-3,39062148440919-0,674436546351374i</v>
      </c>
      <c r="EE172" s="223" t="str">
        <f t="shared" ca="1" si="306"/>
        <v>-1,57548883599163E-13+3,45704768633462i</v>
      </c>
      <c r="EF172" s="223" t="str">
        <f t="shared" ca="1" si="307"/>
        <v>3,39062148440925-0,674436546351066i</v>
      </c>
      <c r="EG172" s="223" t="str">
        <f t="shared" ca="1" si="308"/>
        <v>-1,32295487445773-3,19389560031947i</v>
      </c>
      <c r="EH172" s="223" t="str">
        <f t="shared" ca="1" si="309"/>
        <v>-2,87443009946773+1,92063278865729i</v>
      </c>
      <c r="EI172" s="223" t="str">
        <f t="shared" ca="1" si="310"/>
        <v>2,4445018618923+2,44450186189265i</v>
      </c>
      <c r="EJ172" s="223" t="str">
        <f t="shared" ca="1" si="311"/>
        <v>1,92063278865777-2,87443009946741i</v>
      </c>
      <c r="EK172" s="223" t="str">
        <f t="shared" ca="1" si="312"/>
        <v>-3,1938956003206-1,322954874455i</v>
      </c>
      <c r="EL172" s="223" t="str">
        <f t="shared" ca="1" si="313"/>
        <v>-0,674436546351637+3,39062148440914i</v>
      </c>
      <c r="EM172" s="223" t="str">
        <f t="shared" ca="1" si="314"/>
        <v>3,45704768633462+4,23515675058711E-13i</v>
      </c>
      <c r="EN172" s="223"/>
      <c r="EO172" s="223"/>
      <c r="EP172" s="223"/>
    </row>
    <row r="173" spans="1:146" ht="15.75" thickBot="1">
      <c r="A173" s="257">
        <f t="shared" si="181"/>
        <v>1.4257812500000008E-3</v>
      </c>
      <c r="B173" s="256">
        <v>73</v>
      </c>
      <c r="C173" s="230">
        <f t="shared" si="182"/>
        <v>14600</v>
      </c>
      <c r="D173" s="229">
        <f t="shared" si="315"/>
        <v>91734.505484821959</v>
      </c>
      <c r="E173" s="229" t="str">
        <f t="shared" si="316"/>
        <v>91734.505484822i</v>
      </c>
      <c r="F173" s="229" t="str">
        <f t="shared" si="183"/>
        <v>-1,55322833330118E-28+5,29117894144798E-27i</v>
      </c>
      <c r="G173" s="229" t="str">
        <f t="shared" si="184"/>
        <v>-1,26792850940979+1,23411708287273i</v>
      </c>
      <c r="H173" s="229" t="str">
        <f t="shared" si="180"/>
        <v>1,00000000063616E-12-3,40656984357465E-11i</v>
      </c>
      <c r="I173" s="229" t="str">
        <f t="shared" si="317"/>
        <v>-1,00000000063616E-12+3,40656984357465E-11i</v>
      </c>
      <c r="J173" s="255" t="str">
        <f ca="1">IMPRODUCT(1/N_FFT2,CJ100)</f>
        <v>-0,00474427151845879-0,000977855458306289i</v>
      </c>
      <c r="K173" s="254" t="str">
        <f t="shared" ca="1" si="318"/>
        <v>3,80556006778876E-14-1,6063906738619E-13i</v>
      </c>
      <c r="N173" s="246">
        <f t="shared" ca="1" si="185"/>
        <v>11.461854034075859</v>
      </c>
      <c r="O173" s="223">
        <f t="shared" ca="1" si="186"/>
        <v>3.4618540340758583</v>
      </c>
      <c r="P173" s="223" t="str">
        <f t="shared" ca="1" si="187"/>
        <v>-0,758496512108087-3,37773835493029i</v>
      </c>
      <c r="Q173" s="223" t="str">
        <f t="shared" ca="1" si="188"/>
        <v>-3,12947898116077+1,48013332498131i</v>
      </c>
      <c r="R173" s="223" t="str">
        <f t="shared" ca="1" si="189"/>
        <v>2,12984196374246+2,72914026072845i</v>
      </c>
      <c r="S173" s="223" t="str">
        <f t="shared" ca="1" si="190"/>
        <v>2,19617694997254-2,67604935635661i</v>
      </c>
      <c r="T173" s="223" t="str">
        <f t="shared" ca="1" si="191"/>
        <v>-3,09221215042829-1,55648879533099i</v>
      </c>
      <c r="U173" s="223" t="str">
        <f t="shared" ca="1" si="192"/>
        <v>-0,841161915998502+3,35810660705122i</v>
      </c>
      <c r="V173" s="223" t="str">
        <f t="shared" ca="1" si="193"/>
        <v>3,46081138836432+0,0849581509632322i</v>
      </c>
      <c r="W173" s="223" t="str">
        <f t="shared" ca="1" si="194"/>
        <v>-0,675374218280584-3,39533547952617i</v>
      </c>
      <c r="X173" s="223" t="str">
        <f t="shared" ca="1" si="195"/>
        <v>-3,16486073077372+1,4028862776625i</v>
      </c>
      <c r="Y173" s="223" t="str">
        <f t="shared" ca="1" si="196"/>
        <v>2,06222404035334+2,78058723305636i</v>
      </c>
      <c r="Z173" s="223" t="str">
        <f t="shared" ca="1" si="197"/>
        <v>2,26118904132837-2,62134649991636i</v>
      </c>
      <c r="AA173" s="223" t="str">
        <f t="shared" ca="1" si="198"/>
        <v>-3,05308268672155-1,63190669503143i</v>
      </c>
      <c r="AB173" s="223" t="str">
        <f t="shared" ca="1" si="199"/>
        <v>-0,923320635403899+3,33645206131972i</v>
      </c>
      <c r="AC173" s="223" t="str">
        <f t="shared" ca="1" si="200"/>
        <v>3,45768407928051+0,169865126313114i</v>
      </c>
      <c r="AD173" s="223" t="str">
        <f t="shared" ca="1" si="201"/>
        <v>-0,591845104277958-3,41088738098893i</v>
      </c>
      <c r="AE173" s="223" t="str">
        <f t="shared" ca="1" si="202"/>
        <v>-3,19833608662427+1,3247941841072i</v>
      </c>
      <c r="AF173" s="223" t="str">
        <f t="shared" ca="1" si="203"/>
        <v>1,99336391031381+2,83035928360795i</v>
      </c>
      <c r="AG173" s="223" t="str">
        <f t="shared" ca="1" si="204"/>
        <v>2,32483907695697-2,56506464236307i</v>
      </c>
      <c r="AH173" s="223" t="str">
        <f t="shared" ca="1" si="205"/>
        <v>-3,01211416016653-1,70634159515953i</v>
      </c>
      <c r="AI173" s="223" t="str">
        <f t="shared" ca="1" si="206"/>
        <v>-1,0049231809837+3,31278776162447i</v>
      </c>
      <c r="AJ173" s="223" t="str">
        <f t="shared" ca="1" si="207"/>
        <v>3,45247399059848+0,254669781262571i</v>
      </c>
      <c r="AK173" s="223" t="str">
        <f t="shared" ca="1" si="208"/>
        <v>-0,507959484915042-3,42438469143467i</v>
      </c>
      <c r="AL173" s="223" t="str">
        <f t="shared" ca="1" si="209"/>
        <v>-3,22988488440973+1,24590408407263i</v>
      </c>
      <c r="AM173" s="223" t="str">
        <f t="shared" ca="1" si="210"/>
        <v>1,92330305239138+2,87842643156105i</v>
      </c>
      <c r="AN173" s="223" t="str">
        <f t="shared" ca="1" si="211"/>
        <v>2,38708871645694-2,50723768578315i</v>
      </c>
      <c r="AO173" s="223" t="str">
        <f t="shared" ca="1" si="212"/>
        <v>-2,9693312486718-1,77974865891464i</v>
      </c>
      <c r="AP173" s="223" t="str">
        <f t="shared" ca="1" si="213"/>
        <v>-1,08592039841577+3,28712796245474i</v>
      </c>
      <c r="AQ173" s="223" t="str">
        <f t="shared" ca="1" si="214"/>
        <v>3,44518426068082+0,339321032658511i</v>
      </c>
      <c r="AR173" s="223" t="str">
        <f t="shared" ca="1" si="215"/>
        <v>3,44518426068082+0,339321032658511i</v>
      </c>
      <c r="AS173" s="223" t="str">
        <f t="shared" ca="1" si="216"/>
        <v>-3,25948812031399+1,16626349800518i</v>
      </c>
      <c r="AT173" s="223" t="str">
        <f t="shared" ca="1" si="217"/>
        <v>1,85208366862715+2,92475972306306i</v>
      </c>
      <c r="AU173" s="223" t="str">
        <f t="shared" ca="1" si="218"/>
        <v>2,44790046297311-2,44790046297298i</v>
      </c>
      <c r="AV173" s="223" t="str">
        <f t="shared" ca="1" si="219"/>
        <v>-2,92475972306315-1,85208366862701i</v>
      </c>
      <c r="AW173" s="223" t="str">
        <f t="shared" ca="1" si="220"/>
        <v>-1,16626349800503+3,25948812031404i</v>
      </c>
      <c r="AX173" s="223" t="str">
        <f t="shared" ca="1" si="221"/>
        <v>3,43581928058827+0,423767889752407i</v>
      </c>
      <c r="AY173" s="223" t="str">
        <f t="shared" ca="1" si="222"/>
        <v>-0,33932103265833-3,44518426068084i</v>
      </c>
      <c r="AZ173" s="223" t="str">
        <f t="shared" ca="1" si="223"/>
        <v>-3,28712796245468+1,08592039841595i</v>
      </c>
      <c r="BA173" s="223" t="str">
        <f t="shared" ca="1" si="224"/>
        <v>1,77974865891476+2,96933124867173i</v>
      </c>
      <c r="BB173" s="223" t="str">
        <f t="shared" ca="1" si="225"/>
        <v>2,50723768578328-2,38708871645681i</v>
      </c>
      <c r="BC173" s="223" t="str">
        <f t="shared" ca="1" si="226"/>
        <v>-2,87842643156114-1,92330305239124i</v>
      </c>
      <c r="BD173" s="223" t="str">
        <f t="shared" ca="1" si="227"/>
        <v>-1,24590408407251+3,22988488440977i</v>
      </c>
      <c r="BE173" s="223" t="str">
        <f t="shared" ca="1" si="228"/>
        <v>3,42438469143465+0,507959484915222i</v>
      </c>
      <c r="BF173" s="223" t="str">
        <f t="shared" ca="1" si="229"/>
        <v>-0,254669781262389-3,45247399059849i</v>
      </c>
      <c r="BG173" s="223" t="str">
        <f t="shared" ca="1" si="230"/>
        <v>-3,31278776162442+1,00492318098387i</v>
      </c>
      <c r="BH173" s="223" t="str">
        <f t="shared" ca="1" si="231"/>
        <v>1,70634159515935+3,01211416016663i</v>
      </c>
      <c r="BI173" s="223" t="str">
        <f t="shared" ca="1" si="232"/>
        <v>2,56506464236319-2,32483907695683i</v>
      </c>
      <c r="BJ173" s="223" t="str">
        <f t="shared" ca="1" si="233"/>
        <v>-2,83035928360805-1,99336391031367i</v>
      </c>
      <c r="BK173" s="223" t="str">
        <f t="shared" ca="1" si="234"/>
        <v>-1,32479418410707+3,19833608662432i</v>
      </c>
      <c r="BL173" s="223" t="str">
        <f t="shared" ca="1" si="235"/>
        <v>3,4108873809889+0,591845104278149i</v>
      </c>
      <c r="BM173" s="223" t="str">
        <f t="shared" ca="1" si="236"/>
        <v>-0,169865126312932-3,45768407928052i</v>
      </c>
      <c r="BN173" s="223" t="str">
        <f t="shared" ca="1" si="237"/>
        <v>-3,33645206131968+0,923320635404069i</v>
      </c>
      <c r="BO173" s="223" t="str">
        <f t="shared" ca="1" si="238"/>
        <v>1,63190669503124+3,05308268672165i</v>
      </c>
      <c r="BP173" s="223" t="str">
        <f t="shared" ca="1" si="239"/>
        <v>2,62134649991648-2,26118904132824i</v>
      </c>
      <c r="BQ173" s="223" t="str">
        <f t="shared" ca="1" si="240"/>
        <v>-2,78058723305646-2,06222404035321i</v>
      </c>
      <c r="BR173" s="223" t="str">
        <f t="shared" ca="1" si="241"/>
        <v>-1,40288627766233+3,16486073077379i</v>
      </c>
      <c r="BS173" s="223" t="str">
        <f t="shared" ca="1" si="242"/>
        <v>3,39533547952613+0,675374218280774i</v>
      </c>
      <c r="BT173" s="223" t="str">
        <f t="shared" ca="1" si="243"/>
        <v>-0,0849581509616737-3,46081138836436i</v>
      </c>
      <c r="BU173" s="223" t="str">
        <f t="shared" ca="1" si="244"/>
        <v>-3,35810660705109+0,841161915999011i</v>
      </c>
      <c r="BV173" s="223" t="str">
        <f t="shared" ca="1" si="245"/>
        <v>1,55648879533005+3,09221215042877i</v>
      </c>
      <c r="BW173" s="223" t="str">
        <f t="shared" ca="1" si="246"/>
        <v>2,67604935635603-2,19617694997324i</v>
      </c>
      <c r="BX173" s="223" t="str">
        <f t="shared" ca="1" si="247"/>
        <v>-2,72914026072811-2,12984196374289i</v>
      </c>
      <c r="BY173" s="223" t="str">
        <f t="shared" ca="1" si="248"/>
        <v>-1,48013332498002+3,12947898116138i</v>
      </c>
      <c r="BZ173" s="223" t="str">
        <f t="shared" ca="1" si="249"/>
        <v>3,37773835493027+0,758496512108177i</v>
      </c>
      <c r="CA173" s="223" t="str">
        <f t="shared" ca="1" si="250"/>
        <v>1,55900220139096E-12-3,46185403407586i</v>
      </c>
      <c r="CB173" s="223" t="str">
        <f t="shared" ca="1" si="251"/>
        <v>-3,3777383549302+0,758496512108496i</v>
      </c>
      <c r="CC173" s="223" t="str">
        <f t="shared" ca="1" si="252"/>
        <v>1,48013332498032+3,12947898116124i</v>
      </c>
      <c r="CD173" s="223" t="str">
        <f t="shared" ca="1" si="253"/>
        <v>2,72914026072791-2,12984196374315i</v>
      </c>
      <c r="CE173" s="223" t="str">
        <f t="shared" ca="1" si="254"/>
        <v>-2,67604935635624-2,19617694997299i</v>
      </c>
      <c r="CF173" s="223" t="str">
        <f t="shared" ca="1" si="255"/>
        <v>-1,55648879532976+3,09221215042892i</v>
      </c>
      <c r="CG173" s="223" t="str">
        <f t="shared" ca="1" si="256"/>
        <v>3,35810660705117+0,841161915998696i</v>
      </c>
      <c r="CH173" s="223" t="str">
        <f t="shared" ca="1" si="257"/>
        <v>0,0849581509647907-3,46081138836429i</v>
      </c>
      <c r="CI173" s="223" t="str">
        <f t="shared" ca="1" si="258"/>
        <v>-3,39533547952606+0,675374218281096i</v>
      </c>
      <c r="CJ173" s="223" t="str">
        <f t="shared" ca="1" si="259"/>
        <v>1,40288627766141+3,1648607307742i</v>
      </c>
      <c r="CK173" s="223" t="str">
        <f t="shared" ca="1" si="260"/>
        <v>2,78058723305583-2,06222404035406i</v>
      </c>
      <c r="CL173" s="223" t="str">
        <f t="shared" ca="1" si="261"/>
        <v>-2,62134649991599-2,26118904132881i</v>
      </c>
      <c r="CM173" s="223" t="str">
        <f t="shared" ca="1" si="262"/>
        <v>-1,63190669503009+3,05308268672227i</v>
      </c>
      <c r="CN173" s="223" t="str">
        <f t="shared" ca="1" si="263"/>
        <v>3,33645206131967+0,923320635404086i</v>
      </c>
      <c r="CO173" s="223" t="str">
        <f t="shared" ca="1" si="264"/>
        <v>0,169865126314671-3,45768407928044i</v>
      </c>
      <c r="CP173" s="223" t="str">
        <f t="shared" ca="1" si="265"/>
        <v>-3,41088738098884+0,591845104278471i</v>
      </c>
      <c r="CQ173" s="223" t="str">
        <f t="shared" ca="1" si="266"/>
        <v>1,3247941841061+3,19833608662472i</v>
      </c>
      <c r="CR173" s="223" t="str">
        <f t="shared" ca="1" si="267"/>
        <v>2,83035928360744-1,99336391031454i</v>
      </c>
      <c r="CS173" s="223" t="str">
        <f t="shared" ca="1" si="268"/>
        <v>-2,56506464236268-2,32483907695739i</v>
      </c>
      <c r="CT173" s="223" t="str">
        <f t="shared" ca="1" si="269"/>
        <v>-1,70634159515821+3,01211416016728i</v>
      </c>
      <c r="CU173" s="223" t="str">
        <f t="shared" ca="1" si="270"/>
        <v>3,31278776162442+1,00492318098389i</v>
      </c>
      <c r="CV173" s="223" t="str">
        <f t="shared" ca="1" si="271"/>
        <v>0,254669781264125-3,45247399059836i</v>
      </c>
      <c r="CW173" s="223" t="str">
        <f t="shared" ca="1" si="272"/>
        <v>-3,4243846914346+0,507959484915544i</v>
      </c>
      <c r="CX173" s="223" t="str">
        <f t="shared" ca="1" si="273"/>
        <v>1,24590408407153+3,22988488441015i</v>
      </c>
      <c r="CY173" s="223" t="str">
        <f t="shared" ca="1" si="274"/>
        <v>2,87842643156055-1,92330305239213i</v>
      </c>
      <c r="CZ173" s="223" t="str">
        <f t="shared" ca="1" si="275"/>
        <v>-2,50723768578276-2,38708871645735i</v>
      </c>
      <c r="DA173" s="223" t="str">
        <f t="shared" ca="1" si="276"/>
        <v>-1,77974865891364+2,9693312486724i</v>
      </c>
      <c r="DB173" s="223" t="str">
        <f t="shared" ca="1" si="277"/>
        <v>3,28712796245467+1,08592039841597i</v>
      </c>
      <c r="DC173" s="223" t="str">
        <f t="shared" ca="1" si="278"/>
        <v>0,339321032660063-3,44518426068067i</v>
      </c>
      <c r="DD173" s="223" t="str">
        <f t="shared" ca="1" si="279"/>
        <v>-3,43581928058823+0,423767889752733i</v>
      </c>
      <c r="DE173" s="223" t="str">
        <f t="shared" ca="1" si="280"/>
        <v>1,16626349800406+3,25948812031439i</v>
      </c>
      <c r="DF173" s="223" t="str">
        <f t="shared" ca="1" si="281"/>
        <v>2,92475972306259-1,85208366862789i</v>
      </c>
      <c r="DG173" s="223" t="str">
        <f t="shared" ca="1" si="282"/>
        <v>-2,44790046297258-2,44790046297352i</v>
      </c>
      <c r="DH173" s="223" t="str">
        <f t="shared" ca="1" si="283"/>
        <v>-1,85208366862602+2,92475972306377i</v>
      </c>
      <c r="DI173" s="223" t="str">
        <f t="shared" ca="1" si="284"/>
        <v>3,25948812031397+1,16626349800522i</v>
      </c>
      <c r="DJ173" s="223" t="str">
        <f t="shared" ca="1" si="285"/>
        <v>0,423767889753955-3,43581928058808i</v>
      </c>
      <c r="DK173" s="223" t="str">
        <f t="shared" ca="1" si="286"/>
        <v>-3,44518426068079+0,339321032658835i</v>
      </c>
      <c r="DL173" s="223" t="str">
        <f t="shared" ca="1" si="287"/>
        <v>1,0859203984148+3,28712796245506i</v>
      </c>
      <c r="DM173" s="223" t="str">
        <f t="shared" ca="1" si="288"/>
        <v>2,96933124867127-1,77974865891553i</v>
      </c>
      <c r="DN173" s="223" t="str">
        <f t="shared" ca="1" si="289"/>
        <v>-2,38708871645639-2,50723768578368i</v>
      </c>
      <c r="DO173" s="223" t="str">
        <f t="shared" ca="1" si="290"/>
        <v>-1,92330305239029+2,87842643156178i</v>
      </c>
      <c r="DP173" s="223" t="str">
        <f t="shared" ca="1" si="291"/>
        <v>3,22988488440971+1,24590408407268i</v>
      </c>
      <c r="DQ173" s="223" t="str">
        <f t="shared" ca="1" si="292"/>
        <v>0,507959484916762-3,42438469143442i</v>
      </c>
      <c r="DR173" s="223" t="str">
        <f t="shared" ca="1" si="293"/>
        <v>-3,45247399059845+0,254669781262895i</v>
      </c>
      <c r="DS173" s="223" t="str">
        <f t="shared" ca="1" si="294"/>
        <v>1,00492318098271+3,31278776162478i</v>
      </c>
      <c r="DT173" s="223" t="str">
        <f t="shared" ca="1" si="295"/>
        <v>3,01211416016619-1,70634159516014i</v>
      </c>
      <c r="DU173" s="223" t="str">
        <f t="shared" ca="1" si="296"/>
        <v>-2,32483907695641-2,56506464236357i</v>
      </c>
      <c r="DV173" s="223" t="str">
        <f t="shared" ca="1" si="297"/>
        <v>-1,99336391031273+2,83035928360871i</v>
      </c>
      <c r="DW173" s="223" t="str">
        <f t="shared" ca="1" si="298"/>
        <v>3,19833608662425+1,32479418410724i</v>
      </c>
      <c r="DX173" s="223" t="str">
        <f t="shared" ca="1" si="299"/>
        <v>0,591845104279686-3,41088738098863i</v>
      </c>
      <c r="DY173" s="223" t="str">
        <f t="shared" ca="1" si="300"/>
        <v>-3,4576840792805+0,169865126313439i</v>
      </c>
      <c r="DZ173" s="223" t="str">
        <f t="shared" ca="1" si="301"/>
        <v>0,923320635402899+3,33645206132i</v>
      </c>
      <c r="EA173" s="223" t="str">
        <f t="shared" ca="1" si="302"/>
        <v>3,05308268672123-1,63190669503204i</v>
      </c>
      <c r="EB173" s="223" t="str">
        <f t="shared" ca="1" si="303"/>
        <v>-2,2611890413278-2,62134649991686i</v>
      </c>
      <c r="EC173" s="223" t="str">
        <f t="shared" ca="1" si="304"/>
        <v>-2,06222404035228+2,78058723305715i</v>
      </c>
      <c r="ED173" s="223" t="str">
        <f t="shared" ca="1" si="305"/>
        <v>3,1648607307737+1,40288627766254i</v>
      </c>
      <c r="EE173" s="223" t="str">
        <f t="shared" ca="1" si="306"/>
        <v>0,675374218282304-3,39533547952583i</v>
      </c>
      <c r="EF173" s="223" t="str">
        <f t="shared" ca="1" si="307"/>
        <v>-3,46081138836432+0,0849581509635576i</v>
      </c>
      <c r="EG173" s="223" t="str">
        <f t="shared" ca="1" si="308"/>
        <v>0,841161915997498+3,35810660705147i</v>
      </c>
      <c r="EH173" s="223" t="str">
        <f t="shared" ca="1" si="309"/>
        <v>3,0922121504279-1,55648879533177i</v>
      </c>
      <c r="EI173" s="223" t="str">
        <f t="shared" ca="1" si="310"/>
        <v>-2,196176949972-2,67604935635705i</v>
      </c>
      <c r="EJ173" s="223" t="str">
        <f t="shared" ca="1" si="311"/>
        <v>-2,12984196374145+2,72914026072924i</v>
      </c>
      <c r="EK173" s="223" t="str">
        <f t="shared" ca="1" si="312"/>
        <v>3,1294789811607+1,48013332498148i</v>
      </c>
      <c r="EL173" s="223" t="str">
        <f t="shared" ca="1" si="313"/>
        <v>0,758496512109697-3,37773835492993i</v>
      </c>
      <c r="EM173" s="223" t="str">
        <f t="shared" ca="1" si="314"/>
        <v>-3,46185403407586+3,25708927862227E-13i</v>
      </c>
      <c r="EN173" s="223"/>
      <c r="EO173" s="223"/>
      <c r="EP173" s="223"/>
    </row>
    <row r="174" spans="1:146" ht="15.75" thickBot="1">
      <c r="A174" s="257">
        <f t="shared" si="181"/>
        <v>1.4453125000000009E-3</v>
      </c>
      <c r="B174" s="256">
        <v>74</v>
      </c>
      <c r="C174" s="230">
        <f t="shared" si="182"/>
        <v>14800</v>
      </c>
      <c r="D174" s="229">
        <f t="shared" si="315"/>
        <v>92991.142546257877</v>
      </c>
      <c r="E174" s="229" t="str">
        <f t="shared" si="316"/>
        <v>92991.1425462579i</v>
      </c>
      <c r="F174" s="229" t="str">
        <f t="shared" si="183"/>
        <v>-1,51153235306517E-31+5,07955737771119E-30i</v>
      </c>
      <c r="G174" s="229" t="str">
        <f t="shared" si="184"/>
        <v>-1,25113853609589+1,23445668898637i</v>
      </c>
      <c r="H174" s="229" t="str">
        <f t="shared" si="180"/>
        <v>1,00000000006191E-13-3,36053511596045E-12i</v>
      </c>
      <c r="I174" s="229" t="str">
        <f t="shared" si="317"/>
        <v>-1,00000000006191E-13+3,36053511596045E-12i</v>
      </c>
      <c r="J174" s="255" t="str">
        <f ca="1">IMPRODUCT(1/N_FFT2,CK100)</f>
        <v>0,0116767884955673+0,0000232168624189916i</v>
      </c>
      <c r="K174" s="254" t="str">
        <f t="shared" ca="1" si="318"/>
        <v>-1,24569993107046E-15+3,92379360947549E-14i</v>
      </c>
      <c r="N174" s="246">
        <f t="shared" ca="1" si="185"/>
        <v>11.465693343634618</v>
      </c>
      <c r="O174" s="223">
        <f t="shared" ca="1" si="186"/>
        <v>3.4656933436346171</v>
      </c>
      <c r="P174" s="223" t="str">
        <f t="shared" ca="1" si="187"/>
        <v>-0,842094792125887-3,36183085731388i</v>
      </c>
      <c r="Q174" s="223" t="str">
        <f t="shared" ca="1" si="188"/>
        <v>-3,05646865546192+1,63371653302894i</v>
      </c>
      <c r="R174" s="223" t="str">
        <f t="shared" ca="1" si="189"/>
        <v>2,32741739967154+2,56790938310125i</v>
      </c>
      <c r="S174" s="223" t="str">
        <f t="shared" ca="1" si="190"/>
        <v>1,92543605849756-2,88161870079139i</v>
      </c>
      <c r="T174" s="223" t="str">
        <f t="shared" ca="1" si="191"/>
        <v>-3,26310299944348-1,16755692243945i</v>
      </c>
      <c r="U174" s="223" t="str">
        <f t="shared" ca="1" si="192"/>
        <v>-0,33969735080224+3,44900508291467i</v>
      </c>
      <c r="V174" s="223" t="str">
        <f t="shared" ca="1" si="193"/>
        <v>3,42818244626466-0,508522828628318i</v>
      </c>
      <c r="W174" s="223" t="str">
        <f t="shared" ca="1" si="194"/>
        <v>-1,32626342426696-3,20188314614462i</v>
      </c>
      <c r="X174" s="223" t="str">
        <f t="shared" ca="1" si="195"/>
        <v>-2,78367099540965+2,06451111438721i</v>
      </c>
      <c r="Y174" s="223" t="str">
        <f t="shared" ca="1" si="196"/>
        <v>2,67901718277924+2,19861258217243i</v>
      </c>
      <c r="Z174" s="223" t="str">
        <f t="shared" ca="1" si="197"/>
        <v>1,48177484133838-3,13294967589489i</v>
      </c>
      <c r="AA174" s="223" t="str">
        <f t="shared" ca="1" si="198"/>
        <v>-3,3991010178283-0,676123230418794i</v>
      </c>
      <c r="AB174" s="223" t="str">
        <f t="shared" ca="1" si="199"/>
        <v>0,170053512304197+3,46151876422277i</v>
      </c>
      <c r="AC174" s="223" t="str">
        <f t="shared" ca="1" si="200"/>
        <v>3,31646175180258-1,00603767371995i</v>
      </c>
      <c r="AD174" s="223" t="str">
        <f t="shared" ca="1" si="201"/>
        <v>-1,78172245849477-2,97262433432289i</v>
      </c>
      <c r="AE174" s="223" t="str">
        <f t="shared" ca="1" si="202"/>
        <v>-2,45061526479708+2,45061526479715i</v>
      </c>
      <c r="AF174" s="223" t="str">
        <f t="shared" ca="1" si="203"/>
        <v>2,97262433432294+1,7817224584947i</v>
      </c>
      <c r="AG174" s="223" t="str">
        <f t="shared" ca="1" si="204"/>
        <v>1,00603767371987-3,3164617518026i</v>
      </c>
      <c r="AH174" s="223" t="str">
        <f t="shared" ca="1" si="205"/>
        <v>-3,46151876422277-0,1700535123041i</v>
      </c>
      <c r="AI174" s="223" t="str">
        <f t="shared" ca="1" si="206"/>
        <v>0,676123230418888+3,39910101782828i</v>
      </c>
      <c r="AJ174" s="223" t="str">
        <f t="shared" ca="1" si="207"/>
        <v>3,13294967589485-1,48177484133846i</v>
      </c>
      <c r="AK174" s="223" t="str">
        <f t="shared" ca="1" si="208"/>
        <v>-2,19861258217249-2,67901718277918i</v>
      </c>
      <c r="AL174" s="223" t="str">
        <f t="shared" ca="1" si="209"/>
        <v>-2,06451111438715+2,78367099540969i</v>
      </c>
      <c r="AM174" s="223" t="str">
        <f t="shared" ca="1" si="210"/>
        <v>3,20188314614466+1,32626342426687i</v>
      </c>
      <c r="AN174" s="223" t="str">
        <f t="shared" ca="1" si="211"/>
        <v>0,508522828628228-3,42818244626467i</v>
      </c>
      <c r="AO174" s="223" t="str">
        <f t="shared" ca="1" si="212"/>
        <v>-3,44900508291466+0,339697350802325i</v>
      </c>
      <c r="AP174" s="223" t="str">
        <f t="shared" ca="1" si="213"/>
        <v>1,16755692243952+3,26310299944345i</v>
      </c>
      <c r="AQ174" s="223" t="str">
        <f t="shared" ca="1" si="214"/>
        <v>2,88161870079134-1,92543605849764i</v>
      </c>
      <c r="AR174" s="223" t="str">
        <f t="shared" ca="1" si="215"/>
        <v>2,88161870079134-1,92543605849764i</v>
      </c>
      <c r="AS174" s="223" t="str">
        <f t="shared" ca="1" si="216"/>
        <v>-1,63371653302887+3,05646865546196i</v>
      </c>
      <c r="AT174" s="223" t="str">
        <f t="shared" ca="1" si="217"/>
        <v>3,36183085731389+0,842094792125811i</v>
      </c>
      <c r="AU174" s="223" t="str">
        <f t="shared" ca="1" si="218"/>
        <v>-9,68021578983867E-14-3,46569334363462i</v>
      </c>
      <c r="AV174" s="223" t="str">
        <f t="shared" ca="1" si="219"/>
        <v>-3,36183085731385+0,842094792125974i</v>
      </c>
      <c r="AW174" s="223" t="str">
        <f t="shared" ca="1" si="220"/>
        <v>1,63371653302902+3,05646865546188i</v>
      </c>
      <c r="AX174" s="223" t="str">
        <f t="shared" ca="1" si="221"/>
        <v>2,5679093831012-2,3274173996716i</v>
      </c>
      <c r="AY174" s="223" t="str">
        <f t="shared" ca="1" si="222"/>
        <v>-2,88161870079143-1,9254360584975i</v>
      </c>
      <c r="AZ174" s="223" t="str">
        <f t="shared" ca="1" si="223"/>
        <v>-1,16755692243936+3,26310299944351i</v>
      </c>
      <c r="BA174" s="223" t="str">
        <f t="shared" ca="1" si="224"/>
        <v>3,44900508291468+0,339697350802132i</v>
      </c>
      <c r="BB174" s="223" t="str">
        <f t="shared" ca="1" si="225"/>
        <v>-0,508522828628394-3,42818244626465i</v>
      </c>
      <c r="BC174" s="223" t="str">
        <f t="shared" ca="1" si="226"/>
        <v>-3,20188314614458+1,32626342426705i</v>
      </c>
      <c r="BD174" s="223" t="str">
        <f t="shared" ca="1" si="227"/>
        <v>2,06451111438727+2,78367099540961i</v>
      </c>
      <c r="BE174" s="223" t="str">
        <f t="shared" ca="1" si="228"/>
        <v>2,19861258217236-2,67901718277929i</v>
      </c>
      <c r="BF174" s="223" t="str">
        <f t="shared" ca="1" si="229"/>
        <v>-3,13294967589494-1,48177484133828i</v>
      </c>
      <c r="BG174" s="223" t="str">
        <f t="shared" ca="1" si="230"/>
        <v>-0,676123230418725+3,39910101782831i</v>
      </c>
      <c r="BH174" s="223" t="str">
        <f t="shared" ca="1" si="231"/>
        <v>3,46151876422276-0,170053512304294i</v>
      </c>
      <c r="BI174" s="223" t="str">
        <f t="shared" ca="1" si="232"/>
        <v>-1,00603767372001-3,31646175180256i</v>
      </c>
      <c r="BJ174" s="223" t="str">
        <f t="shared" ca="1" si="233"/>
        <v>-2,97262433432285+1,78172245849484i</v>
      </c>
      <c r="BK174" s="223" t="str">
        <f t="shared" ca="1" si="234"/>
        <v>2,45061526479722+2,45061526479702i</v>
      </c>
      <c r="BL174" s="223" t="str">
        <f t="shared" ca="1" si="235"/>
        <v>1,78172245849464-2,97262433432297i</v>
      </c>
      <c r="BM174" s="223" t="str">
        <f t="shared" ca="1" si="236"/>
        <v>-3,31646175180263-1,00603767371978i</v>
      </c>
      <c r="BN174" s="223" t="str">
        <f t="shared" ca="1" si="237"/>
        <v>-0,170053512304348+3,46151876422276i</v>
      </c>
      <c r="BO174" s="223" t="str">
        <f t="shared" ca="1" si="238"/>
        <v>3,39910101782826-0,67612323041896i</v>
      </c>
      <c r="BP174" s="223" t="str">
        <f t="shared" ca="1" si="239"/>
        <v>-1,48177484133854-3,13294967589481i</v>
      </c>
      <c r="BQ174" s="223" t="str">
        <f t="shared" ca="1" si="240"/>
        <v>-2,67901718277914+2,19861258217255i</v>
      </c>
      <c r="BR174" s="223" t="str">
        <f t="shared" ca="1" si="241"/>
        <v>2,78367099540975+2,06451111438708i</v>
      </c>
      <c r="BS174" s="223" t="str">
        <f t="shared" ca="1" si="242"/>
        <v>1,32626342426551-3,20188314614522i</v>
      </c>
      <c r="BT174" s="223" t="str">
        <f t="shared" ca="1" si="243"/>
        <v>-3,42818244626458-0,508522828628838i</v>
      </c>
      <c r="BU174" s="223" t="str">
        <f t="shared" ca="1" si="244"/>
        <v>0,339697350803107+3,44900508291459i</v>
      </c>
      <c r="BV174" s="223" t="str">
        <f t="shared" ca="1" si="245"/>
        <v>3,26310299944389-1,16755692243829i</v>
      </c>
      <c r="BW174" s="223" t="str">
        <f t="shared" ca="1" si="246"/>
        <v>-1,9254360584977-2,8816187007913i</v>
      </c>
      <c r="BX174" s="223" t="str">
        <f t="shared" ca="1" si="247"/>
        <v>-2,32741739967038+2,56790938310231i</v>
      </c>
      <c r="BY174" s="223" t="str">
        <f t="shared" ca="1" si="248"/>
        <v>3,05646865546167+1,63371653302942i</v>
      </c>
      <c r="BZ174" s="223" t="str">
        <f t="shared" ca="1" si="249"/>
        <v>0,842094792125049-3,36183085731408i</v>
      </c>
      <c r="CA174" s="223" t="str">
        <f t="shared" ca="1" si="250"/>
        <v>-3,46569334363462-1,23465915742442E-12i</v>
      </c>
      <c r="CB174" s="223" t="str">
        <f t="shared" ca="1" si="251"/>
        <v>0,842094792126043+3,36183085731384i</v>
      </c>
      <c r="CC174" s="223" t="str">
        <f t="shared" ca="1" si="252"/>
        <v>3,05646865546118-1,63371653303032i</v>
      </c>
      <c r="CD174" s="223" t="str">
        <f t="shared" ca="1" si="253"/>
        <v>-2,32741739967114-2,56790938310162i</v>
      </c>
      <c r="CE174" s="223" t="str">
        <f t="shared" ca="1" si="254"/>
        <v>-1,92543605849684+2,88161870079187i</v>
      </c>
      <c r="CF174" s="223" t="str">
        <f t="shared" ca="1" si="255"/>
        <v>3,26310299944308+1,16755692244057i</v>
      </c>
      <c r="CG174" s="223" t="str">
        <f t="shared" ca="1" si="256"/>
        <v>0,339697350802084-3,44900508291469i</v>
      </c>
      <c r="CH174" s="223" t="str">
        <f t="shared" ca="1" si="257"/>
        <v>-3,42818244626443+0,508522828629853i</v>
      </c>
      <c r="CI174" s="223" t="str">
        <f t="shared" ca="1" si="258"/>
        <v>1,32626342426646+3,20188314614483i</v>
      </c>
      <c r="CJ174" s="223" t="str">
        <f t="shared" ca="1" si="259"/>
        <v>2,78367099540911-2,06451111438794i</v>
      </c>
      <c r="CK174" s="223" t="str">
        <f t="shared" ca="1" si="260"/>
        <v>-2,67901718277847-2,19861258217335i</v>
      </c>
      <c r="CL174" s="223" t="str">
        <f t="shared" ca="1" si="261"/>
        <v>-1,48177484133824+3,13294967589496i</v>
      </c>
      <c r="CM174" s="223" t="str">
        <f t="shared" ca="1" si="262"/>
        <v>3,3991010178286+0,676123230417228i</v>
      </c>
      <c r="CN174" s="223" t="str">
        <f t="shared" ca="1" si="263"/>
        <v>-0,170053512303702-3,46151876422279i</v>
      </c>
      <c r="CO174" s="223" t="str">
        <f t="shared" ca="1" si="264"/>
        <v>-3,31646175180233+1,00603767372076i</v>
      </c>
      <c r="CP174" s="223" t="str">
        <f t="shared" ca="1" si="265"/>
        <v>1,7817224584937+2,97262433432354i</v>
      </c>
      <c r="CQ174" s="223" t="str">
        <f t="shared" ca="1" si="266"/>
        <v>2,45061526479695-2,45061526479729i</v>
      </c>
      <c r="CR174" s="223" t="str">
        <f t="shared" ca="1" si="267"/>
        <v>-2,97262433432373-1,78172245849337i</v>
      </c>
      <c r="CS174" s="223" t="str">
        <f t="shared" ca="1" si="268"/>
        <v>-1,00603767372039+3,31646175180245i</v>
      </c>
      <c r="CT174" s="223" t="str">
        <f t="shared" ca="1" si="269"/>
        <v>3,46151876422281+0,170053512303218i</v>
      </c>
      <c r="CU174" s="223" t="str">
        <f t="shared" ca="1" si="270"/>
        <v>-0,676123230417703-3,39910101782851i</v>
      </c>
      <c r="CV174" s="223" t="str">
        <f t="shared" ca="1" si="271"/>
        <v>-3,13294967589479+1,48177484133859i</v>
      </c>
      <c r="CW174" s="223" t="str">
        <f t="shared" ca="1" si="272"/>
        <v>2,19861258217373+2,67901718277817i</v>
      </c>
      <c r="CX174" s="223" t="str">
        <f t="shared" ca="1" si="273"/>
        <v>2,06451111438755-2,7836709954094i</v>
      </c>
      <c r="CY174" s="223" t="str">
        <f t="shared" ca="1" si="274"/>
        <v>-3,20188314614498-1,3262634242661i</v>
      </c>
      <c r="CZ174" s="223" t="str">
        <f t="shared" ca="1" si="275"/>
        <v>-0,508522828629472+3,42818244626449i</v>
      </c>
      <c r="DA174" s="223" t="str">
        <f t="shared" ca="1" si="276"/>
        <v>3,44900508291464-0,339697350802517i</v>
      </c>
      <c r="DB174" s="223" t="str">
        <f t="shared" ca="1" si="277"/>
        <v>-1,16755692244098-3,26310299944293i</v>
      </c>
      <c r="DC174" s="223" t="str">
        <f t="shared" ca="1" si="278"/>
        <v>-2,88161870079166+1,92543605849717i</v>
      </c>
      <c r="DD174" s="223" t="str">
        <f t="shared" ca="1" si="279"/>
        <v>2,56790938310191+2,32741739967082i</v>
      </c>
      <c r="DE174" s="223" t="str">
        <f t="shared" ca="1" si="280"/>
        <v>1,63371653302994-3,05646865546139i</v>
      </c>
      <c r="DF174" s="223" t="str">
        <f t="shared" ca="1" si="281"/>
        <v>-3,36183085731393-0,842094792125669i</v>
      </c>
      <c r="DG174" s="223" t="str">
        <f t="shared" ca="1" si="282"/>
        <v>1,66941948232252E-12+3,46569334363462i</v>
      </c>
      <c r="DH174" s="223" t="str">
        <f t="shared" ca="1" si="283"/>
        <v>3,36183085731398-0,842094792125468i</v>
      </c>
      <c r="DI174" s="223" t="str">
        <f t="shared" ca="1" si="284"/>
        <v>-1,63371653302976-3,05646865546148i</v>
      </c>
      <c r="DJ174" s="223" t="str">
        <f t="shared" ca="1" si="285"/>
        <v>-2,56790938310198+2,32741739967074i</v>
      </c>
      <c r="DK174" s="223" t="str">
        <f t="shared" ca="1" si="286"/>
        <v>2,88161870079154+1,92543605849734i</v>
      </c>
      <c r="DL174" s="223" t="str">
        <f t="shared" ca="1" si="287"/>
        <v>1,16755692243792-3,26310299944402i</v>
      </c>
      <c r="DM174" s="223" t="str">
        <f t="shared" ca="1" si="288"/>
        <v>-3,44900508291463-0,339697350802625i</v>
      </c>
      <c r="DN174" s="223" t="str">
        <f t="shared" ca="1" si="289"/>
        <v>0,508522828629268+3,42818244626452i</v>
      </c>
      <c r="DO174" s="223" t="str">
        <f t="shared" ca="1" si="290"/>
        <v>3,20188314614506-1,32626342426591i</v>
      </c>
      <c r="DP174" s="223" t="str">
        <f t="shared" ca="1" si="291"/>
        <v>-2,06451111438739-2,78367099540952i</v>
      </c>
      <c r="DQ174" s="223" t="str">
        <f t="shared" ca="1" si="292"/>
        <v>-2,19861258217115+2,67901718278029i</v>
      </c>
      <c r="DR174" s="223" t="str">
        <f t="shared" ca="1" si="293"/>
        <v>3,13294967589471+1,48177484133878i</v>
      </c>
      <c r="DS174" s="223" t="str">
        <f t="shared" ca="1" si="294"/>
        <v>0,676123230417907-3,39910101782847i</v>
      </c>
      <c r="DT174" s="223" t="str">
        <f t="shared" ca="1" si="295"/>
        <v>-3,46151876422282+0,170053512303109i</v>
      </c>
      <c r="DU174" s="223" t="str">
        <f t="shared" ca="1" si="296"/>
        <v>1,0060376737202+3,31646175180251i</v>
      </c>
      <c r="DV174" s="223" t="str">
        <f t="shared" ca="1" si="297"/>
        <v>2,97262433432207-1,78172245849615i</v>
      </c>
      <c r="DW174" s="223" t="str">
        <f t="shared" ca="1" si="298"/>
        <v>-2,45061526479687-2,45061526479736i</v>
      </c>
      <c r="DX174" s="223" t="str">
        <f t="shared" ca="1" si="299"/>
        <v>-1,78172245849388+2,97262433432343i</v>
      </c>
      <c r="DY174" s="223" t="str">
        <f t="shared" ca="1" si="300"/>
        <v>3,31646175180227+1,00603767372096i</v>
      </c>
      <c r="DZ174" s="223" t="str">
        <f t="shared" ca="1" si="301"/>
        <v>0,17005351230381-3,46151876422278i</v>
      </c>
      <c r="EA174" s="223" t="str">
        <f t="shared" ca="1" si="302"/>
        <v>-3,39910101782796+0,676123230420503i</v>
      </c>
      <c r="EB174" s="223" t="str">
        <f t="shared" ca="1" si="303"/>
        <v>1,48177484133805+3,13294967589505i</v>
      </c>
      <c r="EC174" s="223" t="str">
        <f t="shared" ca="1" si="304"/>
        <v>2,67901718277854-2,19861258217327i</v>
      </c>
      <c r="ED174" s="223" t="str">
        <f t="shared" ca="1" si="305"/>
        <v>-2,78367099540905-2,06451111438803i</v>
      </c>
      <c r="EE174" s="223" t="str">
        <f t="shared" ca="1" si="306"/>
        <v>-1,32626342426665+3,20188314614475i</v>
      </c>
      <c r="EF174" s="223" t="str">
        <f t="shared" ca="1" si="307"/>
        <v>3,42818244626492+0,508522828626551i</v>
      </c>
      <c r="EG174" s="223" t="str">
        <f t="shared" ca="1" si="308"/>
        <v>-0,339697350801927-3,4490050829147i</v>
      </c>
      <c r="EH174" s="223" t="str">
        <f t="shared" ca="1" si="309"/>
        <v>-3,26310299944313+1,16755692244042i</v>
      </c>
      <c r="EI174" s="223" t="str">
        <f t="shared" ca="1" si="310"/>
        <v>1,92543605849667+2,88161870079199i</v>
      </c>
      <c r="EJ174" s="223" t="str">
        <f t="shared" ca="1" si="311"/>
        <v>2,32741739967126-2,56790938310151i</v>
      </c>
      <c r="EK174" s="223" t="str">
        <f t="shared" ca="1" si="312"/>
        <v>-3,05646865546273-1,63371653302742i</v>
      </c>
      <c r="EL174" s="223" t="str">
        <f t="shared" ca="1" si="313"/>
        <v>-0,842094792126244+3,36183085731379i</v>
      </c>
      <c r="EM174" s="223" t="str">
        <f t="shared" ca="1" si="314"/>
        <v>3,46569334363462-1,07671513590722E-12i</v>
      </c>
      <c r="EN174" s="223"/>
      <c r="EO174" s="223"/>
      <c r="EP174" s="223"/>
    </row>
    <row r="175" spans="1:146" ht="15.75" thickBot="1">
      <c r="A175" s="257">
        <f t="shared" si="181"/>
        <v>1.4648437500000009E-3</v>
      </c>
      <c r="B175" s="256">
        <v>75</v>
      </c>
      <c r="C175" s="230">
        <f t="shared" si="182"/>
        <v>15000</v>
      </c>
      <c r="D175" s="229">
        <f t="shared" si="315"/>
        <v>94247.779607693796</v>
      </c>
      <c r="E175" s="229" t="str">
        <f t="shared" si="316"/>
        <v>94247.7796076938i</v>
      </c>
      <c r="F175" s="229" t="str">
        <f t="shared" si="183"/>
        <v>-1,47149353918134E-31+4,87907213943856E-30i</v>
      </c>
      <c r="G175" s="229" t="str">
        <f t="shared" si="184"/>
        <v>-1,23456790126165+1,23456790130043i</v>
      </c>
      <c r="H175" s="229" t="str">
        <f t="shared" si="180"/>
        <v>1,00000000006027E-13-3,31572798108096E-12i</v>
      </c>
      <c r="I175" s="229" t="str">
        <f t="shared" si="317"/>
        <v>-1,00000000006027E-13+3,31572798108096E-12i</v>
      </c>
      <c r="J175" s="255" t="str">
        <f ca="1">IMPRODUCT(1/N_FFT2,CL100)</f>
        <v>0,0310633447631044+0,000977879273911766i</v>
      </c>
      <c r="K175" s="254" t="str">
        <f t="shared" ca="1" si="318"/>
        <v>-6,34871614712603E-15+1,02899813489593E-13i</v>
      </c>
      <c r="N175" s="246">
        <f t="shared" ca="1" si="185"/>
        <v>11.468828786884073</v>
      </c>
      <c r="O175" s="223">
        <f t="shared" ca="1" si="186"/>
        <v>3.4688287868840728</v>
      </c>
      <c r="P175" s="223" t="str">
        <f t="shared" ca="1" si="187"/>
        <v>-0,92518089095816-3,3431741611411i</v>
      </c>
      <c r="Q175" s="223" t="str">
        <f t="shared" ca="1" si="188"/>
        <v>-2,975313693703+1,78333439847355i</v>
      </c>
      <c r="R175" s="223" t="str">
        <f t="shared" ca="1" si="189"/>
        <v>2,51228913015887+2,39189809130766i</v>
      </c>
      <c r="S175" s="223" t="str">
        <f t="shared" ca="1" si="190"/>
        <v>1,63519457074523-3,05923386953678i</v>
      </c>
      <c r="T175" s="223" t="str">
        <f t="shared" ca="1" si="191"/>
        <v>-3,38454363610176-0,760024689098141i</v>
      </c>
      <c r="U175" s="223" t="str">
        <f t="shared" ca="1" si="192"/>
        <v>0,170207361212343+3,46465043069351i</v>
      </c>
      <c r="V175" s="223" t="str">
        <f t="shared" ca="1" si="193"/>
        <v>3,29375068679877-1,08810825101561i</v>
      </c>
      <c r="W175" s="223" t="str">
        <f t="shared" ca="1" si="194"/>
        <v>-1,92717801743441-2,88422572657432i</v>
      </c>
      <c r="X175" s="223" t="str">
        <f t="shared" ca="1" si="195"/>
        <v>-2,26574476044903+2,62662784444492i</v>
      </c>
      <c r="Y175" s="223" t="str">
        <f t="shared" ca="1" si="196"/>
        <v>3,13578408302159+1,48311541606985i</v>
      </c>
      <c r="Z175" s="223" t="str">
        <f t="shared" ca="1" si="197"/>
        <v>0,593037521191683-3,41775944899205i</v>
      </c>
      <c r="AA175" s="223" t="str">
        <f t="shared" ca="1" si="198"/>
        <v>-3,45212542814789+0,340004677983121i</v>
      </c>
      <c r="AB175" s="223" t="str">
        <f t="shared" ca="1" si="199"/>
        <v>1,24841426298925+3,23639227855349i</v>
      </c>
      <c r="AC175" s="223" t="str">
        <f t="shared" ca="1" si="200"/>
        <v>2,7861894070421-2,06637889575025i</v>
      </c>
      <c r="AD175" s="223" t="str">
        <f t="shared" ca="1" si="201"/>
        <v>-2,7346387821883-2,13413305200667i</v>
      </c>
      <c r="AE175" s="223" t="str">
        <f t="shared" ca="1" si="202"/>
        <v>-1,32746330645167+3,20477991798813i</v>
      </c>
      <c r="AF175" s="223" t="str">
        <f t="shared" ca="1" si="203"/>
        <v>3,44274158000932+0,424621673952894i</v>
      </c>
      <c r="AG175" s="223" t="str">
        <f t="shared" ca="1" si="204"/>
        <v>-0,508982893704095-3,43128395307532i</v>
      </c>
      <c r="AH175" s="223" t="str">
        <f t="shared" ca="1" si="205"/>
        <v>-3,17123711783469+1,40571273565518i</v>
      </c>
      <c r="AI175" s="223" t="str">
        <f t="shared" ca="1" si="206"/>
        <v>2,20060168631281+2,68144091318694i</v>
      </c>
      <c r="AJ175" s="223" t="str">
        <f t="shared" ca="1" si="207"/>
        <v>1,99738003011376-2,83606173557953i</v>
      </c>
      <c r="AK175" s="223" t="str">
        <f t="shared" ca="1" si="208"/>
        <v>-3,26605515742669-1,16861322145618i</v>
      </c>
      <c r="AL175" s="223" t="str">
        <f t="shared" ca="1" si="209"/>
        <v>-0,25518287590908+3,4594298450118i</v>
      </c>
      <c r="AM175" s="223" t="str">
        <f t="shared" ca="1" si="210"/>
        <v>3,40217621441487-0,676734925052143i</v>
      </c>
      <c r="AN175" s="223" t="str">
        <f t="shared" ca="1" si="211"/>
        <v>-1,55962472321501-3,09844216913147i</v>
      </c>
      <c r="AO175" s="223" t="str">
        <f t="shared" ca="1" si="212"/>
        <v>-2,57023259330544+2,3295230346631i</v>
      </c>
      <c r="AP175" s="223" t="str">
        <f t="shared" ca="1" si="213"/>
        <v>2,93065236783987+1,85581514477876i</v>
      </c>
      <c r="AQ175" s="223" t="str">
        <f t="shared" ca="1" si="214"/>
        <v>1,00694784485178-3,31946218391835i</v>
      </c>
      <c r="AR175" s="223" t="str">
        <f t="shared" ca="1" si="215"/>
        <v>1,00694784485178-3,31946218391835i</v>
      </c>
      <c r="AS175" s="223" t="str">
        <f t="shared" ca="1" si="216"/>
        <v>0,842856642690762+3,36487233525845i</v>
      </c>
      <c r="AT175" s="223" t="str">
        <f t="shared" ca="1" si="217"/>
        <v>3,01818280185134-1,70977943820963i</v>
      </c>
      <c r="AU175" s="223" t="str">
        <f t="shared" ca="1" si="218"/>
        <v>-2,45283235798077-2,45283235798089i</v>
      </c>
      <c r="AV175" s="223" t="str">
        <f t="shared" ca="1" si="219"/>
        <v>-1,70977943820978+3,01818280185125i</v>
      </c>
      <c r="AW175" s="223" t="str">
        <f t="shared" ca="1" si="220"/>
        <v>3,3648723352585+0,842856642690592i</v>
      </c>
      <c r="AX175" s="223" t="str">
        <f t="shared" ca="1" si="221"/>
        <v>-0,0851293199656618-3,4677840405074i</v>
      </c>
      <c r="AY175" s="223" t="str">
        <f t="shared" ca="1" si="222"/>
        <v>-3,31946218391839+1,00694784485164i</v>
      </c>
      <c r="AZ175" s="223" t="str">
        <f t="shared" ca="1" si="223"/>
        <v>1,8558151447789+2,93065236783978i</v>
      </c>
      <c r="BA175" s="223" t="str">
        <f t="shared" ca="1" si="224"/>
        <v>2,32952303466321-2,57023259330535i</v>
      </c>
      <c r="BB175" s="223" t="str">
        <f t="shared" ca="1" si="225"/>
        <v>-3,09844216913139-1,55962472321516i</v>
      </c>
      <c r="BC175" s="223" t="str">
        <f t="shared" ca="1" si="226"/>
        <v>-0,676734925051945+3,40217621441491i</v>
      </c>
      <c r="BD175" s="223" t="str">
        <f t="shared" ca="1" si="227"/>
        <v>3,45942984501182-0,25518287590891i</v>
      </c>
      <c r="BE175" s="223" t="str">
        <f t="shared" ca="1" si="228"/>
        <v>-1,16861322145604-3,26605515742673i</v>
      </c>
      <c r="BF175" s="223" t="str">
        <f t="shared" ca="1" si="229"/>
        <v>-2,83606173557943+1,9973800301139i</v>
      </c>
      <c r="BG175" s="223" t="str">
        <f t="shared" ca="1" si="230"/>
        <v>2,68144091318685+2,20060168631293i</v>
      </c>
      <c r="BH175" s="223" t="str">
        <f t="shared" ca="1" si="231"/>
        <v>1,40571273565533-3,17123711783462i</v>
      </c>
      <c r="BI175" s="223" t="str">
        <f t="shared" ca="1" si="232"/>
        <v>-3,43128395307536-0,508982893703897i</v>
      </c>
      <c r="BJ175" s="223" t="str">
        <f t="shared" ca="1" si="233"/>
        <v>0,424621673953057+3,4427415800093i</v>
      </c>
      <c r="BK175" s="223" t="str">
        <f t="shared" ca="1" si="234"/>
        <v>3,2047799179882-1,32746330645152i</v>
      </c>
      <c r="BL175" s="223" t="str">
        <f t="shared" ca="1" si="235"/>
        <v>-2,13413305200653-2,73463878218842i</v>
      </c>
      <c r="BM175" s="223" t="str">
        <f t="shared" ca="1" si="236"/>
        <v>-2,0663788957501+2,78618940704221i</v>
      </c>
      <c r="BN175" s="223" t="str">
        <f t="shared" ca="1" si="237"/>
        <v>3,23639227855342+1,24841426298942i</v>
      </c>
      <c r="BO175" s="223" t="str">
        <f t="shared" ca="1" si="238"/>
        <v>0,340004677983278-3,45212542814787i</v>
      </c>
      <c r="BP175" s="223" t="str">
        <f t="shared" ca="1" si="239"/>
        <v>-3,41775944899202+0,593037521191843i</v>
      </c>
      <c r="BQ175" s="223" t="str">
        <f t="shared" ca="1" si="240"/>
        <v>1,48311541606971+3,13578408302166i</v>
      </c>
      <c r="BR175" s="223" t="str">
        <f t="shared" ca="1" si="241"/>
        <v>2,62662784444572-2,26574476044811i</v>
      </c>
      <c r="BS175" s="223" t="str">
        <f t="shared" ca="1" si="242"/>
        <v>-2,88422572657423-1,92717801743455i</v>
      </c>
      <c r="BT175" s="223" t="str">
        <f t="shared" ca="1" si="243"/>
        <v>-1,08810825101509+3,29375068679894i</v>
      </c>
      <c r="BU175" s="223" t="str">
        <f t="shared" ca="1" si="244"/>
        <v>3,46465043069357+0,170207361211128i</v>
      </c>
      <c r="BV175" s="223" t="str">
        <f t="shared" ca="1" si="245"/>
        <v>-0,760024689096778-3,38454363610206i</v>
      </c>
      <c r="BW175" s="223" t="str">
        <f t="shared" ca="1" si="246"/>
        <v>-3,05923386953705+1,63519457074472i</v>
      </c>
      <c r="BX175" s="223" t="str">
        <f t="shared" ca="1" si="247"/>
        <v>2,39189809130783+2,51228913015871i</v>
      </c>
      <c r="BY175" s="223" t="str">
        <f t="shared" ca="1" si="248"/>
        <v>1,78333439847269-2,97531369370352i</v>
      </c>
      <c r="BZ175" s="223" t="str">
        <f t="shared" ca="1" si="249"/>
        <v>-3,34317416114066-0,925180890959728i</v>
      </c>
      <c r="CA175" s="223" t="str">
        <f t="shared" ca="1" si="250"/>
        <v>-8,60114113776957E-13+3,46882878688407i</v>
      </c>
      <c r="CB175" s="223" t="str">
        <f t="shared" ca="1" si="251"/>
        <v>3,34317416114111-0,925180890958118i</v>
      </c>
      <c r="CC175" s="223" t="str">
        <f t="shared" ca="1" si="252"/>
        <v>-1,78333439847417-2,97531369370263i</v>
      </c>
      <c r="CD175" s="223" t="str">
        <f t="shared" ca="1" si="253"/>
        <v>-2,39189809130654+2,51228913015993i</v>
      </c>
      <c r="CE175" s="223" t="str">
        <f t="shared" ca="1" si="254"/>
        <v>3,05923386953624+1,63519457074624i</v>
      </c>
      <c r="CF175" s="223" t="str">
        <f t="shared" ca="1" si="255"/>
        <v>0,760024689098457-3,38454363610169i</v>
      </c>
      <c r="CG175" s="223" t="str">
        <f t="shared" ca="1" si="256"/>
        <v>-3,46465043069349+0,170207361212856i</v>
      </c>
      <c r="CH175" s="223" t="str">
        <f t="shared" ca="1" si="257"/>
        <v>1,08810825101678+3,29375068679838i</v>
      </c>
      <c r="CI175" s="223" t="str">
        <f t="shared" ca="1" si="258"/>
        <v>2,88422572657516-1,92717801743316i</v>
      </c>
      <c r="CJ175" s="223" t="str">
        <f t="shared" ca="1" si="259"/>
        <v>-2,62662784444456-2,26574476044945i</v>
      </c>
      <c r="CK175" s="223" t="str">
        <f t="shared" ca="1" si="260"/>
        <v>-1,48311541606971+3,13578408302166i</v>
      </c>
      <c r="CL175" s="223" t="str">
        <f t="shared" ca="1" si="261"/>
        <v>3,4177594489922+0,593037521190816i</v>
      </c>
      <c r="CM175" s="223" t="str">
        <f t="shared" ca="1" si="262"/>
        <v>-0,340004677981615-3,45212542814803i</v>
      </c>
      <c r="CN175" s="223" t="str">
        <f t="shared" ca="1" si="263"/>
        <v>-3,23639227855381+1,24841426298841i</v>
      </c>
      <c r="CO175" s="223" t="str">
        <f t="shared" ca="1" si="264"/>
        <v>2,0663788957501+2,78618940704221i</v>
      </c>
      <c r="CP175" s="223" t="str">
        <f t="shared" ca="1" si="265"/>
        <v>2,13413305200598-2,73463878218884i</v>
      </c>
      <c r="CQ175" s="223" t="str">
        <f t="shared" ca="1" si="266"/>
        <v>-3,20477991798875-1,3274633064502i</v>
      </c>
      <c r="CR175" s="223" t="str">
        <f t="shared" ca="1" si="267"/>
        <v>-0,424621673954129+3,44274158000917i</v>
      </c>
      <c r="CS175" s="223" t="str">
        <f t="shared" ca="1" si="268"/>
        <v>3,4312839530754-0,508982893703561i</v>
      </c>
      <c r="CT175" s="223" t="str">
        <f t="shared" ca="1" si="269"/>
        <v>-1,40571273565566-3,17123711783448i</v>
      </c>
      <c r="CU175" s="223" t="str">
        <f t="shared" ca="1" si="270"/>
        <v>-2,68144091318616+2,20060168631377i</v>
      </c>
      <c r="CV175" s="223" t="str">
        <f t="shared" ca="1" si="271"/>
        <v>2,83606173557861+1,99738003011506i</v>
      </c>
      <c r="CW175" s="223" t="str">
        <f t="shared" ca="1" si="272"/>
        <v>1,16861322145668-3,2660551574265i</v>
      </c>
      <c r="CX175" s="223" t="str">
        <f t="shared" ca="1" si="273"/>
        <v>-3,45942984501182-0,255182875908906i</v>
      </c>
      <c r="CY175" s="223" t="str">
        <f t="shared" ca="1" si="274"/>
        <v>0,676734925053014+3,4021762144147i</v>
      </c>
      <c r="CZ175" s="223" t="str">
        <f t="shared" ca="1" si="275"/>
        <v>3,09844216913219-1,55962472321358i</v>
      </c>
      <c r="DA175" s="223" t="str">
        <f t="shared" ca="1" si="276"/>
        <v>-2,32952303466245-2,57023259330604i</v>
      </c>
      <c r="DB175" s="223" t="str">
        <f t="shared" ca="1" si="277"/>
        <v>-1,8558151447789+2,93065236783978i</v>
      </c>
      <c r="DC175" s="223" t="str">
        <f t="shared" ca="1" si="278"/>
        <v>3,31946218391861+1,00694784485093i</v>
      </c>
      <c r="DD175" s="223" t="str">
        <f t="shared" ca="1" si="279"/>
        <v>0,0851293199642278-3,46778404050743i</v>
      </c>
      <c r="DE175" s="223" t="str">
        <f t="shared" ca="1" si="280"/>
        <v>-3,36487233525876+0,842856642689568i</v>
      </c>
      <c r="DF175" s="223" t="str">
        <f t="shared" ca="1" si="281"/>
        <v>1,70977943820948+3,01818280185142i</v>
      </c>
      <c r="DG175" s="223" t="str">
        <f t="shared" ca="1" si="282"/>
        <v>2,45283235798051-2,45283235798116i</v>
      </c>
      <c r="DH175" s="223" t="str">
        <f t="shared" ca="1" si="283"/>
        <v>-3,01818280185187-1,70977943820868i</v>
      </c>
      <c r="DI175" s="223" t="str">
        <f t="shared" ca="1" si="284"/>
        <v>-0,842856642692121+3,36487233525811i</v>
      </c>
      <c r="DJ175" s="223" t="str">
        <f t="shared" ca="1" si="285"/>
        <v>3,46778404050741-0,085129319965147i</v>
      </c>
      <c r="DK175" s="223" t="str">
        <f t="shared" ca="1" si="286"/>
        <v>-1,00694784485181-3,31946218391834i</v>
      </c>
      <c r="DL175" s="223" t="str">
        <f t="shared" ca="1" si="287"/>
        <v>-2,93065236783929+1,85581514477967i</v>
      </c>
      <c r="DM175" s="223" t="str">
        <f t="shared" ca="1" si="288"/>
        <v>2,57023259330427+2,3295230346644i</v>
      </c>
      <c r="DN175" s="223" t="str">
        <f t="shared" ca="1" si="289"/>
        <v>1,55962472321593-3,09844216913101i</v>
      </c>
      <c r="DO175" s="223" t="str">
        <f t="shared" ca="1" si="290"/>
        <v>-3,40217621441488-0,676734925052112i</v>
      </c>
      <c r="DP175" s="223" t="str">
        <f t="shared" ca="1" si="291"/>
        <v>0,255182875909822+3,45942984501175i</v>
      </c>
      <c r="DQ175" s="223" t="str">
        <f t="shared" ca="1" si="292"/>
        <v>3,26605515742619-1,16861322145755i</v>
      </c>
      <c r="DR175" s="223" t="str">
        <f t="shared" ca="1" si="293"/>
        <v>-1,99738003011291-2,83606173558013i</v>
      </c>
      <c r="DS175" s="223" t="str">
        <f t="shared" ca="1" si="294"/>
        <v>-2,20060168631306+2,68144091318674i</v>
      </c>
      <c r="DT175" s="223" t="str">
        <f t="shared" ca="1" si="295"/>
        <v>3,17123711783485+1,40571273565481i</v>
      </c>
      <c r="DU175" s="223" t="str">
        <f t="shared" ca="1" si="296"/>
        <v>0,508982893702652-3,43128395307554i</v>
      </c>
      <c r="DV175" s="223" t="str">
        <f t="shared" ca="1" si="297"/>
        <v>-3,44274158000949+0,424621673951517i</v>
      </c>
      <c r="DW175" s="223" t="str">
        <f t="shared" ca="1" si="298"/>
        <v>1,32746330645105+3,20477991798839i</v>
      </c>
      <c r="DX175" s="223" t="str">
        <f t="shared" ca="1" si="299"/>
        <v>2,73463878218828-2,1341330520067i</v>
      </c>
      <c r="DY175" s="223" t="str">
        <f t="shared" ca="1" si="300"/>
        <v>-2,78618940704276-2,06637889574936i</v>
      </c>
      <c r="DZ175" s="223" t="str">
        <f t="shared" ca="1" si="301"/>
        <v>-1,24841426298765+3,2363922785541i</v>
      </c>
      <c r="EA175" s="223" t="str">
        <f t="shared" ca="1" si="302"/>
        <v>3,45212542814778+0,340004677984134i</v>
      </c>
      <c r="EB175" s="223" t="str">
        <f t="shared" ca="1" si="303"/>
        <v>-0,593037521191721-3,41775944899204i</v>
      </c>
      <c r="EC175" s="223" t="str">
        <f t="shared" ca="1" si="304"/>
        <v>-3,13578408302127+1,48311541607054i</v>
      </c>
      <c r="ED175" s="223" t="str">
        <f t="shared" ca="1" si="305"/>
        <v>2,26574476045007+2,62662784444402i</v>
      </c>
      <c r="EE175" s="223" t="str">
        <f t="shared" ca="1" si="306"/>
        <v>1,92717801743527-2,88422572657376i</v>
      </c>
      <c r="EF175" s="223" t="str">
        <f t="shared" ca="1" si="307"/>
        <v>-3,29375068679867-1,08810825101591i</v>
      </c>
      <c r="EG175" s="223" t="str">
        <f t="shared" ca="1" si="308"/>
        <v>-0,170207361211938+3,46465043069353i</v>
      </c>
      <c r="EH175" s="223" t="str">
        <f t="shared" ca="1" si="309"/>
        <v>3,3845436361015-0,760024689099306i</v>
      </c>
      <c r="EI175" s="223" t="str">
        <f t="shared" ca="1" si="310"/>
        <v>-1,63519457074396-3,05923386953746i</v>
      </c>
      <c r="EJ175" s="223" t="str">
        <f t="shared" ca="1" si="311"/>
        <v>-2,5122891301593+2,39189809130721i</v>
      </c>
      <c r="EK175" s="223" t="str">
        <f t="shared" ca="1" si="312"/>
        <v>2,9753136937031+1,78333439847338i</v>
      </c>
      <c r="EL175" s="223" t="str">
        <f t="shared" ca="1" si="313"/>
        <v>0,925180890957279-3,34317416114134i</v>
      </c>
      <c r="EM175" s="223" t="str">
        <f t="shared" ca="1" si="314"/>
        <v>-3,46882878688407-1,72022822755391E-12i</v>
      </c>
      <c r="EN175" s="223"/>
      <c r="EO175" s="223"/>
      <c r="EP175" s="223"/>
    </row>
    <row r="176" spans="1:146" ht="15.75" thickBot="1">
      <c r="A176" s="257">
        <f t="shared" si="181"/>
        <v>1.4843750000000009E-3</v>
      </c>
      <c r="B176" s="256">
        <v>76</v>
      </c>
      <c r="C176" s="230">
        <f t="shared" si="182"/>
        <v>15200</v>
      </c>
      <c r="D176" s="229">
        <f t="shared" si="315"/>
        <v>95504.416669129714</v>
      </c>
      <c r="E176" s="229" t="str">
        <f t="shared" si="316"/>
        <v>95504.4166691297i</v>
      </c>
      <c r="F176" s="229" t="str">
        <f t="shared" si="183"/>
        <v>-1,43302478370827E-31+4,68900021601555E-30i</v>
      </c>
      <c r="G176" s="229" t="str">
        <f t="shared" si="184"/>
        <v>-1,21821672565447+1,23445961536901i</v>
      </c>
      <c r="H176" s="229" t="str">
        <f t="shared" si="180"/>
        <v>1,0000000000587E-13-3,27209998132992E-12i</v>
      </c>
      <c r="I176" s="229" t="str">
        <f t="shared" si="317"/>
        <v>-1,0000000000587E-13+3,27209998132992E-12i</v>
      </c>
      <c r="J176" s="255" t="str">
        <f ca="1">IMPRODUCT(1/N_FFT2,CM100)</f>
        <v>0,0155919404838716-0,0000223572076400984i</v>
      </c>
      <c r="K176" s="254" t="str">
        <f t="shared" ca="1" si="318"/>
        <v>-1,48603902977693E-15+5,10206238869376E-14i</v>
      </c>
      <c r="N176" s="246">
        <f t="shared" ca="1" si="185"/>
        <v>11.471435992906123</v>
      </c>
      <c r="O176" s="223">
        <f t="shared" ca="1" si="186"/>
        <v>3.4714359929061227</v>
      </c>
      <c r="P176" s="223" t="str">
        <f t="shared" ca="1" si="187"/>
        <v>-1,00770467681028-3,32195712452446i</v>
      </c>
      <c r="Q176" s="223" t="str">
        <f t="shared" ca="1" si="188"/>
        <v>-2,88639353915475+1,92862650349149i</v>
      </c>
      <c r="R176" s="223" t="str">
        <f t="shared" ca="1" si="189"/>
        <v>2,68345631069609+2,2022556803036i</v>
      </c>
      <c r="S176" s="223" t="str">
        <f t="shared" ca="1" si="190"/>
        <v>1,32846104100103-3,20718866226896i</v>
      </c>
      <c r="T176" s="223" t="str">
        <f t="shared" ca="1" si="191"/>
        <v>-3,45472007976031-0,340260228861761i</v>
      </c>
      <c r="U176" s="223" t="str">
        <f t="shared" ca="1" si="192"/>
        <v>0,677243565714304+3,40473332370432i</v>
      </c>
      <c r="V176" s="223" t="str">
        <f t="shared" ca="1" si="193"/>
        <v>3,06153321996812-1,63642359915633i</v>
      </c>
      <c r="W176" s="223" t="str">
        <f t="shared" ca="1" si="194"/>
        <v>-2,45467593103893-2,45467593103902i</v>
      </c>
      <c r="X176" s="223" t="str">
        <f t="shared" ca="1" si="195"/>
        <v>-1,63642359915614+3,06153321996822i</v>
      </c>
      <c r="Y176" s="223" t="str">
        <f t="shared" ca="1" si="196"/>
        <v>3,4047333237043+0,677243565714422i</v>
      </c>
      <c r="Z176" s="223" t="str">
        <f t="shared" ca="1" si="197"/>
        <v>-0,340260228861634-3,45472007976032i</v>
      </c>
      <c r="AA176" s="223" t="str">
        <f t="shared" ca="1" si="198"/>
        <v>-3,20718866226893+1,3284610410011i</v>
      </c>
      <c r="AB176" s="223" t="str">
        <f t="shared" ca="1" si="199"/>
        <v>2,20225568030356+2,68345631069612i</v>
      </c>
      <c r="AC176" s="223" t="str">
        <f t="shared" ca="1" si="200"/>
        <v>1,92862650349136-2,88639353915484i</v>
      </c>
      <c r="AD176" s="223" t="str">
        <f t="shared" ca="1" si="201"/>
        <v>-3,32195712452446-1,00770467681027i</v>
      </c>
      <c r="AE176" s="223" t="str">
        <f t="shared" ca="1" si="202"/>
        <v>-1,21204045523113E-13+3,47143599290612i</v>
      </c>
      <c r="AF176" s="223" t="str">
        <f t="shared" ca="1" si="203"/>
        <v>3,32195712452443-1,00770467681036i</v>
      </c>
      <c r="AG176" s="223" t="str">
        <f t="shared" ca="1" si="204"/>
        <v>-1,92862650349144-2,88639353915479i</v>
      </c>
      <c r="AH176" s="223" t="str">
        <f t="shared" ca="1" si="205"/>
        <v>-2,20225568030348+2,68345631069619i</v>
      </c>
      <c r="AI176" s="223" t="str">
        <f t="shared" ca="1" si="206"/>
        <v>3,20718866226897+1,328461041001i</v>
      </c>
      <c r="AJ176" s="223" t="str">
        <f t="shared" ca="1" si="207"/>
        <v>0,340260228861875-3,4547200797603i</v>
      </c>
      <c r="AK176" s="223" t="str">
        <f t="shared" ca="1" si="208"/>
        <v>-3,40473332370428+0,677243565714509i</v>
      </c>
      <c r="AL176" s="223" t="str">
        <f t="shared" ca="1" si="209"/>
        <v>1,63642359915622+3,06153321996818i</v>
      </c>
      <c r="AM176" s="223" t="str">
        <f t="shared" ca="1" si="210"/>
        <v>2,45467593103911-2,45467593103884i</v>
      </c>
      <c r="AN176" s="223" t="str">
        <f t="shared" ca="1" si="211"/>
        <v>-3,06153321996817-1,63642359915624i</v>
      </c>
      <c r="AO176" s="223" t="str">
        <f t="shared" ca="1" si="212"/>
        <v>-0,67724356571454+3,40473332370428i</v>
      </c>
      <c r="AP176" s="223" t="str">
        <f t="shared" ca="1" si="213"/>
        <v>3,4547200797603-0,340260228861869i</v>
      </c>
      <c r="AQ176" s="223" t="str">
        <f t="shared" ca="1" si="214"/>
        <v>-1,32846104100098-3,20718866226898i</v>
      </c>
      <c r="AR176" s="223" t="str">
        <f t="shared" ca="1" si="215"/>
        <v>-1,32846104100098-3,20718866226898i</v>
      </c>
      <c r="AS176" s="223" t="str">
        <f t="shared" ca="1" si="216"/>
        <v>2,88639353915477+1,92862650349147i</v>
      </c>
      <c r="AT176" s="223" t="str">
        <f t="shared" ca="1" si="217"/>
        <v>1,00770467681038-3,32195712452443i</v>
      </c>
      <c r="AU176" s="223" t="str">
        <f t="shared" ca="1" si="218"/>
        <v>-3,47143599290612+1,02916416791958E-13i</v>
      </c>
      <c r="AV176" s="223" t="str">
        <f t="shared" ca="1" si="219"/>
        <v>1,00770467681025+3,32195712452447i</v>
      </c>
      <c r="AW176" s="223" t="str">
        <f t="shared" ca="1" si="220"/>
        <v>2,88639353915465-1,92862650349164i</v>
      </c>
      <c r="AX176" s="223" t="str">
        <f t="shared" ca="1" si="221"/>
        <v>-2,68345631069612-2,20225568030356i</v>
      </c>
      <c r="AY176" s="223" t="str">
        <f t="shared" ca="1" si="222"/>
        <v>-1,32846104100113+3,20718866226892i</v>
      </c>
      <c r="AZ176" s="223" t="str">
        <f t="shared" ca="1" si="223"/>
        <v>3,45472007976032+0,34026022886164i</v>
      </c>
      <c r="BA176" s="223" t="str">
        <f t="shared" ca="1" si="224"/>
        <v>-0,677243565714405-3,4047333237043i</v>
      </c>
      <c r="BB176" s="223" t="str">
        <f t="shared" ca="1" si="225"/>
        <v>-3,06153321996825+1,6364235991561i</v>
      </c>
      <c r="BC176" s="223" t="str">
        <f t="shared" ca="1" si="226"/>
        <v>2,45467593103901+2,45467593103894i</v>
      </c>
      <c r="BD176" s="223" t="str">
        <f t="shared" ca="1" si="227"/>
        <v>1,63642359915636-3,0615332199681i</v>
      </c>
      <c r="BE176" s="223" t="str">
        <f t="shared" ca="1" si="228"/>
        <v>-3,40473332370432-0,677243565714308i</v>
      </c>
      <c r="BF176" s="223" t="str">
        <f t="shared" ca="1" si="229"/>
        <v>0,340260228861737+3,45472007976031i</v>
      </c>
      <c r="BG176" s="223" t="str">
        <f t="shared" ca="1" si="230"/>
        <v>3,20718866226903-1,32846104100086i</v>
      </c>
      <c r="BH176" s="223" t="str">
        <f t="shared" ca="1" si="231"/>
        <v>-2,20225568030364-2,68345631069605i</v>
      </c>
      <c r="BI176" s="223" t="str">
        <f t="shared" ca="1" si="232"/>
        <v>-1,92862650349158+2,8863935391547i</v>
      </c>
      <c r="BJ176" s="223" t="str">
        <f t="shared" ca="1" si="233"/>
        <v>3,32195712452449+1,00770467681016i</v>
      </c>
      <c r="BK176" s="223" t="str">
        <f t="shared" ca="1" si="234"/>
        <v>3,06206468682328E-14-3,47143599290612i</v>
      </c>
      <c r="BL176" s="223" t="str">
        <f t="shared" ca="1" si="235"/>
        <v>-3,3219571245245+1,00770467681014i</v>
      </c>
      <c r="BM176" s="223" t="str">
        <f t="shared" ca="1" si="236"/>
        <v>1,92862650349153+2,88639353915473i</v>
      </c>
      <c r="BN176" s="223" t="str">
        <f t="shared" ca="1" si="237"/>
        <v>2,20225568030369-2,68345631069602i</v>
      </c>
      <c r="BO176" s="223" t="str">
        <f t="shared" ca="1" si="238"/>
        <v>-3,20718866226901-1,32846104100091i</v>
      </c>
      <c r="BP176" s="223" t="str">
        <f t="shared" ca="1" si="239"/>
        <v>-0,340260228861798+3,4547200797603i</v>
      </c>
      <c r="BQ176" s="223" t="str">
        <f t="shared" ca="1" si="240"/>
        <v>3,40473332370412-0,677243565715314i</v>
      </c>
      <c r="BR176" s="223" t="str">
        <f t="shared" ca="1" si="241"/>
        <v>-1,63642359915722-3,06153321996764i</v>
      </c>
      <c r="BS176" s="223" t="str">
        <f t="shared" ca="1" si="242"/>
        <v>-2,45467593103804+2,45467593103991i</v>
      </c>
      <c r="BT176" s="223" t="str">
        <f t="shared" ca="1" si="243"/>
        <v>3,06153321996887+1,63642359915493i</v>
      </c>
      <c r="BU176" s="223" t="str">
        <f t="shared" ca="1" si="244"/>
        <v>0,67724356571277-3,40473332370463i</v>
      </c>
      <c r="BV176" s="223" t="str">
        <f t="shared" ca="1" si="245"/>
        <v>-3,45472007976046+0,340260228860254i</v>
      </c>
      <c r="BW176" s="223" t="str">
        <f t="shared" ca="1" si="246"/>
        <v>1,3284610409998+3,20718866226947i</v>
      </c>
      <c r="BX176" s="223" t="str">
        <f t="shared" ca="1" si="247"/>
        <v>2,68345631069681-2,20225568030271i</v>
      </c>
      <c r="BY176" s="223" t="str">
        <f t="shared" ca="1" si="248"/>
        <v>-2,88639353915425-1,92862650349224i</v>
      </c>
      <c r="BZ176" s="223" t="str">
        <f t="shared" ca="1" si="249"/>
        <v>-1,00770467681097+3,32195712452425i</v>
      </c>
      <c r="CA176" s="223" t="str">
        <f t="shared" ca="1" si="250"/>
        <v>3,47143599290612+4,84816182092452E-13i</v>
      </c>
      <c r="CB176" s="223" t="str">
        <f t="shared" ca="1" si="251"/>
        <v>-1,00770467680999-3,32195712452455i</v>
      </c>
      <c r="CC176" s="223" t="str">
        <f t="shared" ca="1" si="252"/>
        <v>-2,88639353915479+1,92862650349144i</v>
      </c>
      <c r="CD176" s="223" t="str">
        <f t="shared" ca="1" si="253"/>
        <v>2,68345631069616+2,2022556803035i</v>
      </c>
      <c r="CE176" s="223" t="str">
        <f t="shared" ca="1" si="254"/>
        <v>1,32846104100069-3,2071886622691i</v>
      </c>
      <c r="CF176" s="223" t="str">
        <f t="shared" ca="1" si="255"/>
        <v>-3,45472007976036-0,340260228861268i</v>
      </c>
      <c r="CG176" s="223" t="str">
        <f t="shared" ca="1" si="256"/>
        <v>0,677243565715207+3,40473332370414i</v>
      </c>
      <c r="CH176" s="223" t="str">
        <f t="shared" ca="1" si="257"/>
        <v>3,0615332199677-1,63642359915712i</v>
      </c>
      <c r="CI176" s="223" t="str">
        <f t="shared" ca="1" si="258"/>
        <v>-2,4546759310398-2,45467593103815i</v>
      </c>
      <c r="CJ176" s="223" t="str">
        <f t="shared" ca="1" si="259"/>
        <v>-1,63642359915507+3,06153321996879i</v>
      </c>
      <c r="CK176" s="223" t="str">
        <f t="shared" ca="1" si="260"/>
        <v>3,40473332370462+0,677243565712829i</v>
      </c>
      <c r="CL176" s="223" t="str">
        <f t="shared" ca="1" si="261"/>
        <v>-0,340260228860145-3,45472007976047i</v>
      </c>
      <c r="CM176" s="223" t="str">
        <f t="shared" ca="1" si="262"/>
        <v>-3,20718866226952+1,3284610409997i</v>
      </c>
      <c r="CN176" s="223" t="str">
        <f t="shared" ca="1" si="263"/>
        <v>2,20225568030263+2,68345631069688i</v>
      </c>
      <c r="CO176" s="223" t="str">
        <f t="shared" ca="1" si="264"/>
        <v>1,92862650349238-2,88639353915416i</v>
      </c>
      <c r="CP176" s="223" t="str">
        <f t="shared" ca="1" si="265"/>
        <v>-3,32195712452423-1,00770467681103i</v>
      </c>
      <c r="CQ176" s="223" t="str">
        <f t="shared" ca="1" si="266"/>
        <v>-5,93687209478485E-13+3,47143599290612i</v>
      </c>
      <c r="CR176" s="223" t="str">
        <f t="shared" ca="1" si="267"/>
        <v>3,32195712452458-1,00770467680989i</v>
      </c>
      <c r="CS176" s="223" t="str">
        <f t="shared" ca="1" si="268"/>
        <v>-1,92862650349131-2,88639353915488i</v>
      </c>
      <c r="CT176" s="223" t="str">
        <f t="shared" ca="1" si="269"/>
        <v>-2,20225568030362+2,68345631069606i</v>
      </c>
      <c r="CU176" s="223" t="str">
        <f t="shared" ca="1" si="270"/>
        <v>3,20718866226906+1,32846104100079i</v>
      </c>
      <c r="CV176" s="223" t="str">
        <f t="shared" ca="1" si="271"/>
        <v>0,340260228861327-3,45472007976035i</v>
      </c>
      <c r="CW176" s="223" t="str">
        <f t="shared" ca="1" si="272"/>
        <v>-3,40473332370418+0,67724356571505i</v>
      </c>
      <c r="CX176" s="223" t="str">
        <f t="shared" ca="1" si="273"/>
        <v>1,63642359915698+3,06153321996777i</v>
      </c>
      <c r="CY176" s="223" t="str">
        <f t="shared" ca="1" si="274"/>
        <v>2,45467593103827-2,45467593103968i</v>
      </c>
      <c r="CZ176" s="223" t="str">
        <f t="shared" ca="1" si="275"/>
        <v>-3,06153321996876-1,63642359915513i</v>
      </c>
      <c r="DA176" s="223" t="str">
        <f t="shared" ca="1" si="276"/>
        <v>-0,677243565712985+3,40473332370459i</v>
      </c>
      <c r="DB176" s="223" t="str">
        <f t="shared" ca="1" si="277"/>
        <v>3,45472007976014-0,340260228863425i</v>
      </c>
      <c r="DC176" s="223" t="str">
        <f t="shared" ca="1" si="278"/>
        <v>-1,32846104099955-3,20718866226958i</v>
      </c>
      <c r="DD176" s="223" t="str">
        <f t="shared" ca="1" si="279"/>
        <v>-2,68345631069698+2,20225568030251i</v>
      </c>
      <c r="DE176" s="223" t="str">
        <f t="shared" ca="1" si="280"/>
        <v>2,88639353915413+1,92862650349243i</v>
      </c>
      <c r="DF176" s="223" t="str">
        <f t="shared" ca="1" si="281"/>
        <v>1,00770467681118-3,32195712452419i</v>
      </c>
      <c r="DG176" s="223" t="str">
        <f t="shared" ca="1" si="282"/>
        <v>-3,47143599290612-7,51890309412834E-13i</v>
      </c>
      <c r="DH176" s="223" t="str">
        <f t="shared" ca="1" si="283"/>
        <v>1,00770467680974+3,32195712452462i</v>
      </c>
      <c r="DI176" s="223" t="str">
        <f t="shared" ca="1" si="284"/>
        <v>2,88639353915491-1,92862650349126i</v>
      </c>
      <c r="DJ176" s="223" t="str">
        <f t="shared" ca="1" si="285"/>
        <v>-2,68345631069603-2,20225568030367i</v>
      </c>
      <c r="DK176" s="223" t="str">
        <f t="shared" ca="1" si="286"/>
        <v>-1,32846104100094+3,207188662269i</v>
      </c>
      <c r="DL176" s="223" t="str">
        <f t="shared" ca="1" si="287"/>
        <v>3,45472007976033+0,340260228861484i</v>
      </c>
      <c r="DM176" s="223" t="str">
        <f t="shared" ca="1" si="288"/>
        <v>-0,677243565714894-3,40473332370421i</v>
      </c>
      <c r="DN176" s="223" t="str">
        <f t="shared" ca="1" si="289"/>
        <v>-3,0615332199678+1,63642359915693i</v>
      </c>
      <c r="DO176" s="223" t="str">
        <f t="shared" ca="1" si="290"/>
        <v>2,45467593103964+2,45467593103831i</v>
      </c>
      <c r="DP176" s="223" t="str">
        <f t="shared" ca="1" si="291"/>
        <v>1,63642359915526-3,06153321996869i</v>
      </c>
      <c r="DQ176" s="223" t="str">
        <f t="shared" ca="1" si="292"/>
        <v>-3,40473332370456-0,677243565713138i</v>
      </c>
      <c r="DR176" s="223" t="str">
        <f t="shared" ca="1" si="293"/>
        <v>0,340260228863267+3,45472007976016i</v>
      </c>
      <c r="DS176" s="223" t="str">
        <f t="shared" ca="1" si="294"/>
        <v>3,2071886622696-1,3284610409995i</v>
      </c>
      <c r="DT176" s="223" t="str">
        <f t="shared" ca="1" si="295"/>
        <v>-2,20225568030246-2,68345631069702i</v>
      </c>
      <c r="DU176" s="223" t="str">
        <f t="shared" ca="1" si="296"/>
        <v>-1,92862650349256+2,88639353915404i</v>
      </c>
      <c r="DV176" s="223" t="str">
        <f t="shared" ca="1" si="297"/>
        <v>3,32195712452414+1,00770467681133i</v>
      </c>
      <c r="DW176" s="223" t="str">
        <f t="shared" ca="1" si="298"/>
        <v>9,10093409347179E-13-3,47143599290612i</v>
      </c>
      <c r="DX176" s="223" t="str">
        <f t="shared" ca="1" si="299"/>
        <v>-3,32195712452464+1,00770467680968i</v>
      </c>
      <c r="DY176" s="223" t="str">
        <f t="shared" ca="1" si="300"/>
        <v>1,92862650349113+2,886393539155i</v>
      </c>
      <c r="DZ176" s="223" t="str">
        <f t="shared" ca="1" si="301"/>
        <v>2,20225568030379-2,68345631069593i</v>
      </c>
      <c r="EA176" s="223" t="str">
        <f t="shared" ca="1" si="302"/>
        <v>-3,20718866226894-1,32846104100108i</v>
      </c>
      <c r="EB176" s="223" t="str">
        <f t="shared" ca="1" si="303"/>
        <v>-0,340260228861544+3,45472007976033i</v>
      </c>
      <c r="EC176" s="223" t="str">
        <f t="shared" ca="1" si="304"/>
        <v>3,40473332370422-0,677243565714839i</v>
      </c>
      <c r="ED176" s="223" t="str">
        <f t="shared" ca="1" si="305"/>
        <v>-1,63642359915679-3,06153321996787i</v>
      </c>
      <c r="EE176" s="223" t="str">
        <f t="shared" ca="1" si="306"/>
        <v>-2,45467593103842+2,45467593103953i</v>
      </c>
      <c r="EF176" s="223" t="str">
        <f t="shared" ca="1" si="307"/>
        <v>3,06153321996861+1,6364235991554i</v>
      </c>
      <c r="EG176" s="223" t="str">
        <f t="shared" ca="1" si="308"/>
        <v>0,677243565713197-3,40473332370454i</v>
      </c>
      <c r="EH176" s="223" t="str">
        <f t="shared" ca="1" si="309"/>
        <v>-3,45472007976016+0,340260228863208i</v>
      </c>
      <c r="EI176" s="223" t="str">
        <f t="shared" ca="1" si="310"/>
        <v>1,32846104100254+3,20718866226834i</v>
      </c>
      <c r="EJ176" s="223" t="str">
        <f t="shared" ca="1" si="311"/>
        <v>2,68345631069712-2,20225568030234i</v>
      </c>
      <c r="EK176" s="223" t="str">
        <f t="shared" ca="1" si="312"/>
        <v>-2,88639353915395-1,92862650349269i</v>
      </c>
      <c r="EL176" s="223" t="str">
        <f t="shared" ca="1" si="313"/>
        <v>-1,00770467681138+3,32195712452412i</v>
      </c>
      <c r="EM176" s="223" t="str">
        <f t="shared" ca="1" si="314"/>
        <v>3,47143599290612+9,69632364184904E-13i</v>
      </c>
      <c r="EN176" s="223"/>
      <c r="EO176" s="223"/>
      <c r="EP176" s="223"/>
    </row>
    <row r="177" spans="1:146" ht="15.75" thickBot="1">
      <c r="A177" s="257">
        <f t="shared" si="181"/>
        <v>1.5039062500000009E-3</v>
      </c>
      <c r="B177" s="256">
        <v>77</v>
      </c>
      <c r="C177" s="230">
        <f t="shared" si="182"/>
        <v>15400</v>
      </c>
      <c r="D177" s="229">
        <f t="shared" si="315"/>
        <v>96761.053730565633</v>
      </c>
      <c r="E177" s="229" t="str">
        <f t="shared" si="316"/>
        <v>96761.0537305656i</v>
      </c>
      <c r="F177" s="229" t="str">
        <f t="shared" si="183"/>
        <v>-1,39604505713971E-31+4,50867420060683E-30i</v>
      </c>
      <c r="G177" s="229" t="str">
        <f t="shared" si="184"/>
        <v>-1,20208489606884+1,23414049333686i</v>
      </c>
      <c r="H177" s="229" t="str">
        <f t="shared" si="180"/>
        <v>1,00000000005718E-13-3,22960517637757E-12i</v>
      </c>
      <c r="I177" s="229" t="str">
        <f t="shared" si="317"/>
        <v>-1,00000000005718E-13+3,22960517637757E-12i</v>
      </c>
      <c r="J177" s="255" t="str">
        <f ca="1">IMPRODUCT(1/N_FFT2,CN100)</f>
        <v>-0,00288428976126963-0,000977902207581355i</v>
      </c>
      <c r="K177" s="254" t="str">
        <f t="shared" ca="1" si="318"/>
        <v>3,44666700773925E-15-9,2173269224055E-15i</v>
      </c>
      <c r="N177" s="246">
        <f t="shared" ca="1" si="185"/>
        <v>11.473636642209836</v>
      </c>
      <c r="O177" s="223">
        <f t="shared" ca="1" si="186"/>
        <v>3.4736366422098368</v>
      </c>
      <c r="P177" s="223" t="str">
        <f t="shared" ca="1" si="187"/>
        <v>-1,08961638744174-3,29831588091881i</v>
      </c>
      <c r="Q177" s="223" t="str">
        <f t="shared" ca="1" si="188"/>
        <v>-2,79005111265008+2,06924293182383i</v>
      </c>
      <c r="R177" s="223" t="str">
        <f t="shared" ca="1" si="189"/>
        <v>2,83999256507763+2,0001484325936i</v>
      </c>
      <c r="S177" s="223" t="str">
        <f t="shared" ca="1" si="190"/>
        <v>1,00834349158316-3,32406301460798i</v>
      </c>
      <c r="T177" s="223" t="str">
        <f t="shared" ca="1" si="191"/>
        <v>-3,47259044779702+0,0852473106420348i</v>
      </c>
      <c r="U177" s="223" t="str">
        <f t="shared" ca="1" si="192"/>
        <v>1,17023293913204+3,2705819650749i</v>
      </c>
      <c r="V177" s="223" t="str">
        <f t="shared" ca="1" si="193"/>
        <v>2,73842903775894-2,13709099648599i</v>
      </c>
      <c r="W177" s="223" t="str">
        <f t="shared" ca="1" si="194"/>
        <v>-2,88822331217817-1,92984911873789i</v>
      </c>
      <c r="X177" s="223" t="str">
        <f t="shared" ca="1" si="195"/>
        <v>-0,926463207309593+3,34780785703189i</v>
      </c>
      <c r="Y177" s="223" t="str">
        <f t="shared" ca="1" si="196"/>
        <v>3,46945249474698-0,170443271491741i</v>
      </c>
      <c r="Z177" s="223" t="str">
        <f t="shared" ca="1" si="197"/>
        <v>-1,25014458625735-3,24087797295027i</v>
      </c>
      <c r="AA177" s="223" t="str">
        <f t="shared" ca="1" si="198"/>
        <v>-2,68515743561209+2,20365175744262i</v>
      </c>
      <c r="AB177" s="223" t="str">
        <f t="shared" ca="1" si="199"/>
        <v>2,93471430155295+1,85838733593495i</v>
      </c>
      <c r="AC177" s="223" t="str">
        <f t="shared" ca="1" si="200"/>
        <v>0,844024856242848-3,36953610518526i</v>
      </c>
      <c r="AD177" s="223" t="str">
        <f t="shared" ca="1" si="201"/>
        <v>-3,46422467324529+0,255536563687807i</v>
      </c>
      <c r="AE177" s="223" t="str">
        <f t="shared" ca="1" si="202"/>
        <v>1,32930319303013+3,20922179711885i</v>
      </c>
      <c r="AF177" s="223" t="str">
        <f t="shared" ca="1" si="203"/>
        <v>2,6302683950303-2,26888512098069i</v>
      </c>
      <c r="AG177" s="223" t="str">
        <f t="shared" ca="1" si="204"/>
        <v>-2,9794375287687-1,78580613009013i</v>
      </c>
      <c r="AH177" s="223" t="str">
        <f t="shared" ca="1" si="205"/>
        <v>-0,76107809616249+3,38923467078403i</v>
      </c>
      <c r="AI177" s="223" t="str">
        <f t="shared" ca="1" si="206"/>
        <v>3,45691013233612-0,340475930213391i</v>
      </c>
      <c r="AJ177" s="223" t="str">
        <f t="shared" ca="1" si="207"/>
        <v>-1,40766107726495-3,17563250607751i</v>
      </c>
      <c r="AK177" s="223" t="str">
        <f t="shared" ca="1" si="208"/>
        <v>-2,57379497911965+2,33275179296069i</v>
      </c>
      <c r="AL177" s="223" t="str">
        <f t="shared" ca="1" si="209"/>
        <v>3,02236605422528+1,71214922140845i</v>
      </c>
      <c r="AM177" s="223" t="str">
        <f t="shared" ca="1" si="210"/>
        <v>0,677672891095881-3,40689168814868i</v>
      </c>
      <c r="AN177" s="223" t="str">
        <f t="shared" ca="1" si="211"/>
        <v>-3,44751327802542+0,425210206769817i</v>
      </c>
      <c r="AO177" s="223" t="str">
        <f t="shared" ca="1" si="212"/>
        <v>1,48517103910301+3,1401303327589i</v>
      </c>
      <c r="AP177" s="223" t="str">
        <f t="shared" ca="1" si="213"/>
        <v>2,51577120535373-2,39521330248808i</v>
      </c>
      <c r="AQ177" s="223" t="str">
        <f t="shared" ca="1" si="214"/>
        <v>-3,06347401938451-1,63746097805687i</v>
      </c>
      <c r="AR177" s="223" t="str">
        <f t="shared" ca="1" si="215"/>
        <v>-3,06347401938451-1,63746097805687i</v>
      </c>
      <c r="AS177" s="223" t="str">
        <f t="shared" ca="1" si="216"/>
        <v>3,43603977062691-0,509688352596976i</v>
      </c>
      <c r="AT177" s="223" t="str">
        <f t="shared" ca="1" si="217"/>
        <v>-1,5617863894409-3,10273666234503i</v>
      </c>
      <c r="AU177" s="223" t="str">
        <f t="shared" ca="1" si="218"/>
        <v>-2,4562320250847+2,45623202508459i</v>
      </c>
      <c r="AV177" s="223" t="str">
        <f t="shared" ca="1" si="219"/>
        <v>3,10273666234497+1,56178638944102i</v>
      </c>
      <c r="AW177" s="223" t="str">
        <f t="shared" ca="1" si="220"/>
        <v>0,509688352597108-3,43603977062689i</v>
      </c>
      <c r="AX177" s="223" t="str">
        <f t="shared" ca="1" si="221"/>
        <v>-3,42249652135238+0,593859481219006i</v>
      </c>
      <c r="AY177" s="223" t="str">
        <f t="shared" ca="1" si="222"/>
        <v>1,63746097805708+3,0634740193844i</v>
      </c>
      <c r="AZ177" s="223" t="str">
        <f t="shared" ca="1" si="223"/>
        <v>2,39521330248792-2,51577120535388i</v>
      </c>
      <c r="BA177" s="223" t="str">
        <f t="shared" ca="1" si="224"/>
        <v>-3,14013033275899-1,48517103910282i</v>
      </c>
      <c r="BB177" s="223" t="str">
        <f t="shared" ca="1" si="225"/>
        <v>-0,42521020676963+3,44751327802544i</v>
      </c>
      <c r="BC177" s="223" t="str">
        <f t="shared" ca="1" si="226"/>
        <v>3,40689168814871-0,677672891095753i</v>
      </c>
      <c r="BD177" s="223" t="str">
        <f t="shared" ca="1" si="227"/>
        <v>-1,71214922140833-3,02236605422534i</v>
      </c>
      <c r="BE177" s="223" t="str">
        <f t="shared" ca="1" si="228"/>
        <v>-2,33275179296081+2,57379497911954i</v>
      </c>
      <c r="BF177" s="223" t="str">
        <f t="shared" ca="1" si="229"/>
        <v>3,17563250607745+1,40766107726508i</v>
      </c>
      <c r="BG177" s="223" t="str">
        <f t="shared" ca="1" si="230"/>
        <v>0,340475930213524-3,45691013233611i</v>
      </c>
      <c r="BH177" s="223" t="str">
        <f t="shared" ca="1" si="231"/>
        <v>-3,38923467078399+0,76107809616267i</v>
      </c>
      <c r="BI177" s="223" t="str">
        <f t="shared" ca="1" si="232"/>
        <v>1,78580613009004+2,97943752876875i</v>
      </c>
      <c r="BJ177" s="223" t="str">
        <f t="shared" ca="1" si="233"/>
        <v>2,26888512098053-2,63026839503044i</v>
      </c>
      <c r="BK177" s="223" t="str">
        <f t="shared" ca="1" si="234"/>
        <v>-3,20922179711892-1,32930319302995i</v>
      </c>
      <c r="BL177" s="223" t="str">
        <f t="shared" ca="1" si="235"/>
        <v>-0,255536563687928+3,46422467324528i</v>
      </c>
      <c r="BM177" s="223" t="str">
        <f t="shared" ca="1" si="236"/>
        <v>3,3695361051853-0,84402485624272i</v>
      </c>
      <c r="BN177" s="223" t="str">
        <f t="shared" ca="1" si="237"/>
        <v>-1,85838733593483-2,93471430155303i</v>
      </c>
      <c r="BO177" s="223" t="str">
        <f t="shared" ca="1" si="238"/>
        <v>-2,20365175744271+2,68515743561201i</v>
      </c>
      <c r="BP177" s="223" t="str">
        <f t="shared" ca="1" si="239"/>
        <v>3,24087797295047+1,25014458625683i</v>
      </c>
      <c r="BQ177" s="223" t="str">
        <f t="shared" ca="1" si="240"/>
        <v>0,170443271491542-3,46945249474699i</v>
      </c>
      <c r="BR177" s="223" t="str">
        <f t="shared" ca="1" si="241"/>
        <v>-3,34780785703192+0,926463207309489i</v>
      </c>
      <c r="BS177" s="223" t="str">
        <f t="shared" ca="1" si="242"/>
        <v>1,9298491187375+2,88822331217843i</v>
      </c>
      <c r="BT177" s="223" t="str">
        <f t="shared" ca="1" si="243"/>
        <v>2,13709099648665-2,73842903775842i</v>
      </c>
      <c r="BU177" s="223" t="str">
        <f t="shared" ca="1" si="244"/>
        <v>-3,2705819650745-1,17023293913318i</v>
      </c>
      <c r="BV177" s="223" t="str">
        <f t="shared" ca="1" si="245"/>
        <v>-0,0852473106437167+3,47259044779698i</v>
      </c>
      <c r="BW177" s="223" t="str">
        <f t="shared" ca="1" si="246"/>
        <v>3,32406301460759-1,00834349158447i</v>
      </c>
      <c r="BX177" s="223" t="str">
        <f t="shared" ca="1" si="247"/>
        <v>-2,00014843259445-2,83999256507703i</v>
      </c>
      <c r="BY177" s="223" t="str">
        <f t="shared" ca="1" si="248"/>
        <v>-2,06924293182332+2,79005111265046i</v>
      </c>
      <c r="BZ177" s="223" t="str">
        <f t="shared" ca="1" si="249"/>
        <v>3,29831588091889+1,08961638744152i</v>
      </c>
      <c r="CA177" s="223" t="str">
        <f t="shared" ca="1" si="250"/>
        <v>1,58304142936259E-13-3,47363664220984i</v>
      </c>
      <c r="CB177" s="223" t="str">
        <f t="shared" ca="1" si="251"/>
        <v>-3,29831588091897+1,08961638744127i</v>
      </c>
      <c r="CC177" s="223" t="str">
        <f t="shared" ca="1" si="252"/>
        <v>2,06924293182311+2,79005111265061i</v>
      </c>
      <c r="CD177" s="223" t="str">
        <f t="shared" ca="1" si="253"/>
        <v>2,00014843259466-2,83999256507688i</v>
      </c>
      <c r="CE177" s="223" t="str">
        <f t="shared" ca="1" si="254"/>
        <v>-3,32406301460751-1,00834349158473i</v>
      </c>
      <c r="CF177" s="223" t="str">
        <f t="shared" ca="1" si="255"/>
        <v>0,0852473106434989+3,47259044779699i</v>
      </c>
      <c r="CG177" s="223" t="str">
        <f t="shared" ca="1" si="256"/>
        <v>3,27058196507461-1,17023293913288i</v>
      </c>
      <c r="CH177" s="223" t="str">
        <f t="shared" ca="1" si="257"/>
        <v>-2,13709099648644-2,73842903775859i</v>
      </c>
      <c r="CI177" s="223" t="str">
        <f t="shared" ca="1" si="258"/>
        <v>-1,92984911873768+2,88822331217831i</v>
      </c>
      <c r="CJ177" s="223" t="str">
        <f t="shared" ca="1" si="259"/>
        <v>3,34780785703185+0,926463207309746i</v>
      </c>
      <c r="CK177" s="223" t="str">
        <f t="shared" ca="1" si="260"/>
        <v>-0,170443271491275-3,469452494747i</v>
      </c>
      <c r="CL177" s="223" t="str">
        <f t="shared" ca="1" si="261"/>
        <v>-3,24087797295059+1,25014458625653i</v>
      </c>
      <c r="CM177" s="223" t="str">
        <f t="shared" ca="1" si="262"/>
        <v>2,20365175744171+2,68515743561284i</v>
      </c>
      <c r="CN177" s="223" t="str">
        <f t="shared" ca="1" si="263"/>
        <v>1,85838733593622-2,93471430155214i</v>
      </c>
      <c r="CO177" s="223" t="str">
        <f t="shared" ca="1" si="264"/>
        <v>-3,36953610518566-0,844024856241254i</v>
      </c>
      <c r="CP177" s="223" t="str">
        <f t="shared" ca="1" si="265"/>
        <v>0,25553656368904+3,4642246732452i</v>
      </c>
      <c r="CQ177" s="223" t="str">
        <f t="shared" ca="1" si="266"/>
        <v>3,20922179711863-1,32930319303067i</v>
      </c>
      <c r="CR177" s="223" t="str">
        <f t="shared" ca="1" si="267"/>
        <v>-2,26888512098082-2,63026839503019i</v>
      </c>
      <c r="CS177" s="223" t="str">
        <f t="shared" ca="1" si="268"/>
        <v>-1,78580613009027+2,97943752876862i</v>
      </c>
      <c r="CT177" s="223" t="str">
        <f t="shared" ca="1" si="269"/>
        <v>3,38923467078393+0,761078096162934i</v>
      </c>
      <c r="CU177" s="223" t="str">
        <f t="shared" ca="1" si="270"/>
        <v>-0,340475930212521-3,45691013233621i</v>
      </c>
      <c r="CV177" s="223" t="str">
        <f t="shared" ca="1" si="271"/>
        <v>-3,17563250607798+1,40766107726388i</v>
      </c>
      <c r="CW177" s="223" t="str">
        <f t="shared" ca="1" si="272"/>
        <v>2,33275179295959+2,57379497912065i</v>
      </c>
      <c r="CX177" s="223" t="str">
        <f t="shared" ca="1" si="273"/>
        <v>1,7121492214071-3,02236605422604i</v>
      </c>
      <c r="CY177" s="223" t="str">
        <f t="shared" ca="1" si="274"/>
        <v>-3,40689168814892-0,677672891094658i</v>
      </c>
      <c r="CZ177" s="223" t="str">
        <f t="shared" ca="1" si="275"/>
        <v>0,425210206770394+3,44751327802535i</v>
      </c>
      <c r="DA177" s="223" t="str">
        <f t="shared" ca="1" si="276"/>
        <v>3,14013033275883-1,48517103910316i</v>
      </c>
      <c r="DB177" s="223" t="str">
        <f t="shared" ca="1" si="277"/>
        <v>-2,39521330248798-2,51577120535383i</v>
      </c>
      <c r="DC177" s="223" t="str">
        <f t="shared" ca="1" si="278"/>
        <v>-1,63746097805727+3,06347401938429i</v>
      </c>
      <c r="DD177" s="223" t="str">
        <f t="shared" ca="1" si="279"/>
        <v>3,42249652135221+0,59385948122i</v>
      </c>
      <c r="DE177" s="223" t="str">
        <f t="shared" ca="1" si="280"/>
        <v>-0,50968835259582-3,43603977062708i</v>
      </c>
      <c r="DF177" s="223" t="str">
        <f t="shared" ca="1" si="281"/>
        <v>-3,1027366623457+1,56178638943957i</v>
      </c>
      <c r="DG177" s="223" t="str">
        <f t="shared" ca="1" si="282"/>
        <v>2,4562320250857+2,45623202508359i</v>
      </c>
      <c r="DH177" s="223" t="str">
        <f t="shared" ca="1" si="283"/>
        <v>1,5617863894399-3,10273666234553i</v>
      </c>
      <c r="DI177" s="223" t="str">
        <f t="shared" ca="1" si="284"/>
        <v>-3,43603977062702-0,509688352596191i</v>
      </c>
      <c r="DJ177" s="223" t="str">
        <f t="shared" ca="1" si="285"/>
        <v>0,593859481219531+3,42249652135229i</v>
      </c>
      <c r="DK177" s="223" t="str">
        <f t="shared" ca="1" si="286"/>
        <v>3,06347401938447-1,63746097805694i</v>
      </c>
      <c r="DL177" s="223" t="str">
        <f t="shared" ca="1" si="287"/>
        <v>-2,51577120535357-2,39521330248825i</v>
      </c>
      <c r="DM177" s="223" t="str">
        <f t="shared" ca="1" si="288"/>
        <v>-1,48517103910359+3,14013033275863i</v>
      </c>
      <c r="DN177" s="223" t="str">
        <f t="shared" ca="1" si="289"/>
        <v>3,44751327802531+0,425210206770769i</v>
      </c>
      <c r="DO177" s="223" t="str">
        <f t="shared" ca="1" si="290"/>
        <v>-0,67767289109429-3,406891688149i</v>
      </c>
      <c r="DP177" s="223" t="str">
        <f t="shared" ca="1" si="291"/>
        <v>-3,02236605422457+1,7121492214097i</v>
      </c>
      <c r="DQ177" s="223" t="str">
        <f t="shared" ca="1" si="292"/>
        <v>2,5737949791204+2,33275179295987i</v>
      </c>
      <c r="DR177" s="223" t="str">
        <f t="shared" ca="1" si="293"/>
        <v>1,40766107726423-3,17563250607783i</v>
      </c>
      <c r="DS177" s="223" t="str">
        <f t="shared" ca="1" si="294"/>
        <v>-3,45691013233616-0,340475930212994i</v>
      </c>
      <c r="DT177" s="223" t="str">
        <f t="shared" ca="1" si="295"/>
        <v>0,761078096162566+3,38923467078401i</v>
      </c>
      <c r="DU177" s="223" t="str">
        <f t="shared" ca="1" si="296"/>
        <v>2,97943752876881-1,78580613008995i</v>
      </c>
      <c r="DV177" s="223" t="str">
        <f t="shared" ca="1" si="297"/>
        <v>-2,63026839502988-2,26888512098117i</v>
      </c>
      <c r="DW177" s="223" t="str">
        <f t="shared" ca="1" si="298"/>
        <v>-1,32930319303101+3,20922179711848i</v>
      </c>
      <c r="DX177" s="223" t="str">
        <f t="shared" ca="1" si="299"/>
        <v>3,46422467324517+0,255536563689513i</v>
      </c>
      <c r="DY177" s="223" t="str">
        <f t="shared" ca="1" si="300"/>
        <v>-0,844024856244241-3,36953610518491i</v>
      </c>
      <c r="DZ177" s="223" t="str">
        <f t="shared" ca="1" si="301"/>
        <v>-2,93471430155234+1,85838733593591i</v>
      </c>
      <c r="EA177" s="223" t="str">
        <f t="shared" ca="1" si="302"/>
        <v>2,6851574356126+2,203651757442i</v>
      </c>
      <c r="EB177" s="223" t="str">
        <f t="shared" ca="1" si="303"/>
        <v>1,25014458625698-3,24087797295042i</v>
      </c>
      <c r="EC177" s="223" t="str">
        <f t="shared" ca="1" si="304"/>
        <v>-3,46945249474698-0,170443271491651i</v>
      </c>
      <c r="ED177" s="223" t="str">
        <f t="shared" ca="1" si="305"/>
        <v>0,926463207309287+3,34780785703197i</v>
      </c>
      <c r="EE177" s="223" t="str">
        <f t="shared" ca="1" si="306"/>
        <v>2,88822331217852-1,92984911873736i</v>
      </c>
      <c r="EF177" s="223" t="str">
        <f t="shared" ca="1" si="307"/>
        <v>-2,73842903775836-2,13709099648673i</v>
      </c>
      <c r="EG177" s="223" t="str">
        <f t="shared" ca="1" si="308"/>
        <v>-1,17023293913333+3,27058196507445i</v>
      </c>
      <c r="EH177" s="223" t="str">
        <f t="shared" ca="1" si="309"/>
        <v>3,47259044779706+0,0852473106404205i</v>
      </c>
      <c r="EI177" s="223" t="str">
        <f t="shared" ca="1" si="310"/>
        <v>-1,00834349158437-3,32406301460762i</v>
      </c>
      <c r="EJ177" s="223" t="str">
        <f t="shared" ca="1" si="311"/>
        <v>-2,83999256507715+2,00014843259428i</v>
      </c>
      <c r="EK177" s="223" t="str">
        <f t="shared" ca="1" si="312"/>
        <v>2,79005111265036+2,06924293182345i</v>
      </c>
      <c r="EL177" s="223" t="str">
        <f t="shared" ca="1" si="313"/>
        <v>1,08961638744162-3,29831588091885i</v>
      </c>
      <c r="EM177" s="223" t="str">
        <f t="shared" ca="1" si="314"/>
        <v>-3,47363664220984-3,16608285872519E-13i</v>
      </c>
      <c r="EN177" s="223"/>
      <c r="EO177" s="223"/>
      <c r="EP177" s="223"/>
    </row>
    <row r="178" spans="1:146" ht="15.75" thickBot="1">
      <c r="A178" s="257">
        <f t="shared" si="181"/>
        <v>1.5234375000000009E-3</v>
      </c>
      <c r="B178" s="256">
        <v>78</v>
      </c>
      <c r="C178" s="230">
        <f t="shared" si="182"/>
        <v>15600</v>
      </c>
      <c r="D178" s="229">
        <f t="shared" si="315"/>
        <v>98017.690792001551</v>
      </c>
      <c r="E178" s="229" t="str">
        <f t="shared" si="316"/>
        <v>98017.6907920016i</v>
      </c>
      <c r="F178" s="229" t="str">
        <f t="shared" si="183"/>
        <v>-1,36047849065222E-31+4,33747736565358E-30i</v>
      </c>
      <c r="G178" s="229" t="str">
        <f t="shared" si="184"/>
        <v>-1,18617208038025+1,23361896363532i</v>
      </c>
      <c r="H178" s="229" t="str">
        <f t="shared" si="180"/>
        <v>1,00000000005572E-13-3,18819998180864E-12i</v>
      </c>
      <c r="I178" s="229" t="str">
        <f t="shared" si="317"/>
        <v>-1,00000000005572E-13+3,18819998180864E-12i</v>
      </c>
      <c r="J178" s="255" t="str">
        <f ca="1">IMPRODUCT(1/N_FFT2,CO100)</f>
        <v>0,0116767360605514+0,0000214975270145905i</v>
      </c>
      <c r="K178" s="254" t="str">
        <f t="shared" ca="1" si="318"/>
        <v>-1,23621202135705E-15+3,72256199431327E-14i</v>
      </c>
      <c r="N178" s="246">
        <f t="shared" ca="1" si="185"/>
        <v>11.475517697198704</v>
      </c>
      <c r="O178" s="223">
        <f t="shared" ca="1" si="186"/>
        <v>3.4755176971987032</v>
      </c>
      <c r="P178" s="223" t="str">
        <f t="shared" ca="1" si="187"/>
        <v>-1,17086664747134-3,272353061236i</v>
      </c>
      <c r="Q178" s="223" t="str">
        <f t="shared" ca="1" si="188"/>
        <v>-2,68661151078179+2,20484508609475i</v>
      </c>
      <c r="R178" s="223" t="str">
        <f t="shared" ca="1" si="189"/>
        <v>2,98105096344959+1,78677318562196i</v>
      </c>
      <c r="S178" s="223" t="str">
        <f t="shared" ca="1" si="190"/>
        <v>0,678039866719254-3,40873659919342i</v>
      </c>
      <c r="T178" s="223" t="str">
        <f t="shared" ca="1" si="191"/>
        <v>-3,43790046603585+0,509964360687969i</v>
      </c>
      <c r="U178" s="223" t="str">
        <f t="shared" ca="1" si="192"/>
        <v>1,63834770124053+3,06513296177853i</v>
      </c>
      <c r="V178" s="223" t="str">
        <f t="shared" ca="1" si="193"/>
        <v>2,33401503228298-2,57518874893054i</v>
      </c>
      <c r="W178" s="223" t="str">
        <f t="shared" ca="1" si="194"/>
        <v>-3,21095966532259-1,33002304160975i</v>
      </c>
      <c r="X178" s="223" t="str">
        <f t="shared" ca="1" si="195"/>
        <v>-0,1705355704854+3,47133128392272i</v>
      </c>
      <c r="Y178" s="223" t="str">
        <f t="shared" ca="1" si="196"/>
        <v>3,32586307200056-1,00888953302349i</v>
      </c>
      <c r="Z178" s="223" t="str">
        <f t="shared" ca="1" si="197"/>
        <v>-2,07036347497246-2,79156199018423i</v>
      </c>
      <c r="AA178" s="223" t="str">
        <f t="shared" ca="1" si="198"/>
        <v>-1,93089417689632+2,88978735224052i</v>
      </c>
      <c r="AB178" s="223" t="str">
        <f t="shared" ca="1" si="199"/>
        <v>3,37136078731344+0,844481915322468i</v>
      </c>
      <c r="AC178" s="223" t="str">
        <f t="shared" ca="1" si="200"/>
        <v>-0,340660305844112-3,45878212953108i</v>
      </c>
      <c r="AD178" s="223" t="str">
        <f t="shared" ca="1" si="201"/>
        <v>-3,14183078632868+1,48597529374438i</v>
      </c>
      <c r="AE178" s="223" t="str">
        <f t="shared" ca="1" si="202"/>
        <v>2,4575621318231+2,45756213182302i</v>
      </c>
      <c r="AF178" s="223" t="str">
        <f t="shared" ca="1" si="203"/>
        <v>1,48597529374429-3,14183078632872i</v>
      </c>
      <c r="AG178" s="223" t="str">
        <f t="shared" ca="1" si="204"/>
        <v>-3,45878212953106-0,340660305844347i</v>
      </c>
      <c r="AH178" s="223" t="str">
        <f t="shared" ca="1" si="205"/>
        <v>0,844481915322228+3,3713607873135i</v>
      </c>
      <c r="AI178" s="223" t="str">
        <f t="shared" ca="1" si="206"/>
        <v>2,88978735224045-1,93089417689642i</v>
      </c>
      <c r="AJ178" s="223" t="str">
        <f t="shared" ca="1" si="207"/>
        <v>-2,79156199018429-2,07036347497238i</v>
      </c>
      <c r="AK178" s="223" t="str">
        <f t="shared" ca="1" si="208"/>
        <v>-1,00888953302337+3,3258630720006i</v>
      </c>
      <c r="AL178" s="223" t="str">
        <f t="shared" ca="1" si="209"/>
        <v>3,47133128392274-0,170535570485163i</v>
      </c>
      <c r="AM178" s="223" t="str">
        <f t="shared" ca="1" si="210"/>
        <v>-1,33002304160954-3,21095966532267i</v>
      </c>
      <c r="AN178" s="223" t="str">
        <f t="shared" ca="1" si="211"/>
        <v>-2,57518874893047+2,33401503228306i</v>
      </c>
      <c r="AO178" s="223" t="str">
        <f t="shared" ca="1" si="212"/>
        <v>3,06513296177858+1,63834770124044i</v>
      </c>
      <c r="AP178" s="223" t="str">
        <f t="shared" ca="1" si="213"/>
        <v>0,509964360687855-3,43790046603586i</v>
      </c>
      <c r="AQ178" s="223" t="str">
        <f t="shared" ca="1" si="214"/>
        <v>-3,40873659919345+0,67803986671908i</v>
      </c>
      <c r="AR178" s="223" t="str">
        <f t="shared" ca="1" si="215"/>
        <v>-3,40873659919345+0,67803986671908i</v>
      </c>
      <c r="AS178" s="223" t="str">
        <f t="shared" ca="1" si="216"/>
        <v>2,20484508609478-2,68661151078176i</v>
      </c>
      <c r="AT178" s="223" t="str">
        <f t="shared" ca="1" si="217"/>
        <v>-3,27235306123602-1,17086664747129i</v>
      </c>
      <c r="AU178" s="223" t="str">
        <f t="shared" ca="1" si="218"/>
        <v>1,0899828398901E-13+3,4755176971987i</v>
      </c>
      <c r="AV178" s="223" t="str">
        <f t="shared" ca="1" si="219"/>
        <v>3,27235306123606-1,17086664747117i</v>
      </c>
      <c r="AW178" s="223" t="str">
        <f t="shared" ca="1" si="220"/>
        <v>-2,20484508609466-2,68661151078186i</v>
      </c>
      <c r="AX178" s="223" t="str">
        <f t="shared" ca="1" si="221"/>
        <v>-1,78677318562197+2,98105096344958i</v>
      </c>
      <c r="AY178" s="223" t="str">
        <f t="shared" ca="1" si="222"/>
        <v>3,40873659919343+0,678039866719205i</v>
      </c>
      <c r="AZ178" s="223" t="str">
        <f t="shared" ca="1" si="223"/>
        <v>-0,50996436068807-3,43790046603583i</v>
      </c>
      <c r="BA178" s="223" t="str">
        <f t="shared" ca="1" si="224"/>
        <v>-3,06513296177865+1,63834770124031i</v>
      </c>
      <c r="BB178" s="223" t="str">
        <f t="shared" ca="1" si="225"/>
        <v>2,5751887489304+2,33401503228314i</v>
      </c>
      <c r="BC178" s="223" t="str">
        <f t="shared" ca="1" si="226"/>
        <v>1,33002304160963-3,21095966532263i</v>
      </c>
      <c r="BD178" s="223" t="str">
        <f t="shared" ca="1" si="227"/>
        <v>-3,47133128392273-0,170535570485291i</v>
      </c>
      <c r="BE178" s="223" t="str">
        <f t="shared" ca="1" si="228"/>
        <v>1,00888953302358+3,32586307200053i</v>
      </c>
      <c r="BF178" s="223" t="str">
        <f t="shared" ca="1" si="229"/>
        <v>2,79156199018418-2,07036347497253i</v>
      </c>
      <c r="BG178" s="223" t="str">
        <f t="shared" ca="1" si="230"/>
        <v>-2,88978735224039-1,93089417689651i</v>
      </c>
      <c r="BH178" s="223" t="str">
        <f t="shared" ca="1" si="231"/>
        <v>-0,84448191532235+3,37136078731347i</v>
      </c>
      <c r="BI178" s="223" t="str">
        <f t="shared" ca="1" si="232"/>
        <v>3,45878212953107-0,340660305844221i</v>
      </c>
      <c r="BJ178" s="223" t="str">
        <f t="shared" ca="1" si="233"/>
        <v>-1,48597529374446-3,14183078632864i</v>
      </c>
      <c r="BK178" s="223" t="str">
        <f t="shared" ca="1" si="234"/>
        <v>-2,45756213182317+2,45756213182294i</v>
      </c>
      <c r="BL178" s="223" t="str">
        <f t="shared" ca="1" si="235"/>
        <v>3,14183078632863+1,48597529374448i</v>
      </c>
      <c r="BM178" s="223" t="str">
        <f t="shared" ca="1" si="236"/>
        <v>0,340660305844239-3,45878212953107i</v>
      </c>
      <c r="BN178" s="223" t="str">
        <f t="shared" ca="1" si="237"/>
        <v>-3,37136078731347+0,844481915322333i</v>
      </c>
      <c r="BO178" s="223" t="str">
        <f t="shared" ca="1" si="238"/>
        <v>1,93089417689649+2,8897873522404i</v>
      </c>
      <c r="BP178" s="223" t="str">
        <f t="shared" ca="1" si="239"/>
        <v>2,07036347497199-2,79156199018458i</v>
      </c>
      <c r="BQ178" s="223" t="str">
        <f t="shared" ca="1" si="240"/>
        <v>-3,32586307200043-1,00888953302393i</v>
      </c>
      <c r="BR178" s="223" t="str">
        <f t="shared" ca="1" si="241"/>
        <v>0,170535570483891+3,4713312839228i</v>
      </c>
      <c r="BS178" s="223" t="str">
        <f t="shared" ca="1" si="242"/>
        <v>3,21095966532224-1,33002304161058i</v>
      </c>
      <c r="BT178" s="223" t="str">
        <f t="shared" ca="1" si="243"/>
        <v>-2,33401503228316-2,57518874893038i</v>
      </c>
      <c r="BU178" s="223" t="str">
        <f t="shared" ca="1" si="244"/>
        <v>-1,63834770124124+3,06513296177815i</v>
      </c>
      <c r="BV178" s="223" t="str">
        <f t="shared" ca="1" si="245"/>
        <v>3,43790046603608+0,509964360686378i</v>
      </c>
      <c r="BW178" s="223" t="str">
        <f t="shared" ca="1" si="246"/>
        <v>-0,678039866719865-3,4087365991933i</v>
      </c>
      <c r="BX178" s="223" t="str">
        <f t="shared" ca="1" si="247"/>
        <v>-2,98105096344977+1,78677318562166i</v>
      </c>
      <c r="BY178" s="223" t="str">
        <f t="shared" ca="1" si="248"/>
        <v>2,68661151078094+2,20484508609578i</v>
      </c>
      <c r="BZ178" s="223" t="str">
        <f t="shared" ca="1" si="249"/>
        <v>1,17086664747021-3,2723530612364i</v>
      </c>
      <c r="CA178" s="223" t="str">
        <f t="shared" ca="1" si="250"/>
        <v>-3,4755176971987+2,17996567978021E-13i</v>
      </c>
      <c r="CB178" s="223" t="str">
        <f t="shared" ca="1" si="251"/>
        <v>1,17086664747062+3,27235306123626i</v>
      </c>
      <c r="CC178" s="223" t="str">
        <f t="shared" ca="1" si="252"/>
        <v>2,68661151078289-2,20484508609341i</v>
      </c>
      <c r="CD178" s="223" t="str">
        <f t="shared" ca="1" si="253"/>
        <v>-2,98105096344997-1,78677318562133i</v>
      </c>
      <c r="CE178" s="223" t="str">
        <f t="shared" ca="1" si="254"/>
        <v>-0,678039866719486+3,40873659919337i</v>
      </c>
      <c r="CF178" s="223" t="str">
        <f t="shared" ca="1" si="255"/>
        <v>3,43790046603601-0,509964360686861i</v>
      </c>
      <c r="CG178" s="223" t="str">
        <f t="shared" ca="1" si="256"/>
        <v>-1,63834770124167-3,06513296177793i</v>
      </c>
      <c r="CH178" s="223" t="str">
        <f t="shared" ca="1" si="257"/>
        <v>-2,3340150322828+2,57518874893071i</v>
      </c>
      <c r="CI178" s="223" t="str">
        <f t="shared" ca="1" si="258"/>
        <v>3,21095966532241+1,33002304161017i</v>
      </c>
      <c r="CJ178" s="223" t="str">
        <f t="shared" ca="1" si="259"/>
        <v>0,170535570486908-3,47133128392265i</v>
      </c>
      <c r="CK178" s="223" t="str">
        <f t="shared" ca="1" si="260"/>
        <v>-3,3258630720003+1,00888953302435i</v>
      </c>
      <c r="CL178" s="223" t="str">
        <f t="shared" ca="1" si="261"/>
        <v>2,07036347497234+2,79156199018432i</v>
      </c>
      <c r="CM178" s="223" t="str">
        <f t="shared" ca="1" si="262"/>
        <v>1,93089417689732-2,88978735223985i</v>
      </c>
      <c r="CN178" s="223" t="str">
        <f t="shared" ca="1" si="263"/>
        <v>-3,37136078731384-0,844481915320856i</v>
      </c>
      <c r="CO178" s="223" t="str">
        <f t="shared" ca="1" si="264"/>
        <v>0,340660305844722+3,45878212953102i</v>
      </c>
      <c r="CP178" s="223" t="str">
        <f t="shared" ca="1" si="265"/>
        <v>3,14183078632887-1,48597529374398i</v>
      </c>
      <c r="CQ178" s="223" t="str">
        <f t="shared" ca="1" si="266"/>
        <v>-2,45756213182204-2,45756213182407i</v>
      </c>
      <c r="CR178" s="223" t="str">
        <f t="shared" ca="1" si="267"/>
        <v>-1,48597529374344+3,14183078632912i</v>
      </c>
      <c r="CS178" s="223" t="str">
        <f t="shared" ca="1" si="268"/>
        <v>3,45878212953108+0,340660305844131i</v>
      </c>
      <c r="CT178" s="223" t="str">
        <f t="shared" ca="1" si="269"/>
        <v>-0,844481915321432-3,3713607873137i</v>
      </c>
      <c r="CU178" s="223" t="str">
        <f t="shared" ca="1" si="270"/>
        <v>-2,88978735223957+1,93089417689773i</v>
      </c>
      <c r="CV178" s="223" t="str">
        <f t="shared" ca="1" si="271"/>
        <v>2,79156199018461+2,07036347497194i</v>
      </c>
      <c r="CW178" s="223" t="str">
        <f t="shared" ca="1" si="272"/>
        <v>1,00888953302388-3,32586307200045i</v>
      </c>
      <c r="CX178" s="223" t="str">
        <f t="shared" ca="1" si="273"/>
        <v>-3,4713312839228+0,17053557048395i</v>
      </c>
      <c r="CY178" s="223" t="str">
        <f t="shared" ca="1" si="274"/>
        <v>1,33002304161072+3,21095966532218i</v>
      </c>
      <c r="CZ178" s="223" t="str">
        <f t="shared" ca="1" si="275"/>
        <v>2,57518874893031-2,33401503228324i</v>
      </c>
      <c r="DA178" s="223" t="str">
        <f t="shared" ca="1" si="276"/>
        <v>-3,06513296177821-1,63834770124114i</v>
      </c>
      <c r="DB178" s="223" t="str">
        <f t="shared" ca="1" si="277"/>
        <v>-0,50996436068969+3,43790046603559i</v>
      </c>
      <c r="DC178" s="223" t="str">
        <f t="shared" ca="1" si="278"/>
        <v>3,40873659919328-0,678039866719973i</v>
      </c>
      <c r="DD178" s="223" t="str">
        <f t="shared" ca="1" si="279"/>
        <v>-1,78677318562175-2,98105096344971i</v>
      </c>
      <c r="DE178" s="223" t="str">
        <f t="shared" ca="1" si="280"/>
        <v>-2,2048450860957+2,68661151078101i</v>
      </c>
      <c r="DF178" s="223" t="str">
        <f t="shared" ca="1" si="281"/>
        <v>3,27235306123642+1,17086664747015i</v>
      </c>
      <c r="DG178" s="223" t="str">
        <f t="shared" ca="1" si="282"/>
        <v>-3,76384929022036E-13-3,4755176971987i</v>
      </c>
      <c r="DH178" s="223" t="str">
        <f t="shared" ca="1" si="283"/>
        <v>-3,2723530612362+1,17086664747077i</v>
      </c>
      <c r="DI178" s="223" t="str">
        <f t="shared" ca="1" si="284"/>
        <v>2,20484508609353+2,68661151078279i</v>
      </c>
      <c r="DJ178" s="223" t="str">
        <f t="shared" ca="1" si="285"/>
        <v>1,78677318562119-2,98105096345005i</v>
      </c>
      <c r="DK178" s="223" t="str">
        <f t="shared" ca="1" si="286"/>
        <v>-3,4087365991934-0,67803986671933i</v>
      </c>
      <c r="DL178" s="223" t="str">
        <f t="shared" ca="1" si="287"/>
        <v>0,50996436068692+3,437900466036i</v>
      </c>
      <c r="DM178" s="223" t="str">
        <f t="shared" ca="1" si="288"/>
        <v>3,0651329617779-1,63834770124172i</v>
      </c>
      <c r="DN178" s="223" t="str">
        <f t="shared" ca="1" si="289"/>
        <v>-2,57518874893075-2,33401503228276i</v>
      </c>
      <c r="DO178" s="223" t="str">
        <f t="shared" ca="1" si="290"/>
        <v>-1,33002304161012+3,21095966532243i</v>
      </c>
      <c r="DP178" s="223" t="str">
        <f t="shared" ca="1" si="291"/>
        <v>3,47133128392265+0,170535570486849i</v>
      </c>
      <c r="DQ178" s="223" t="str">
        <f t="shared" ca="1" si="292"/>
        <v>-1,0088895330245-3,32586307200026i</v>
      </c>
      <c r="DR178" s="223" t="str">
        <f t="shared" ca="1" si="293"/>
        <v>-2,79156199018422+2,07036347497247i</v>
      </c>
      <c r="DS178" s="223" t="str">
        <f t="shared" ca="1" si="294"/>
        <v>2,88978735223994+1,93089417689719i</v>
      </c>
      <c r="DT178" s="223" t="str">
        <f t="shared" ca="1" si="295"/>
        <v>0,844481915320796-3,37136078731386i</v>
      </c>
      <c r="DU178" s="223" t="str">
        <f t="shared" ca="1" si="296"/>
        <v>-3,45878212953102+0,340660305844782i</v>
      </c>
      <c r="DV178" s="223" t="str">
        <f t="shared" ca="1" si="297"/>
        <v>1,48597529374404+3,14183078632884i</v>
      </c>
      <c r="DW178" s="223" t="str">
        <f t="shared" ca="1" si="298"/>
        <v>2,45756213182403-2,45756213182209i</v>
      </c>
      <c r="DX178" s="223" t="str">
        <f t="shared" ca="1" si="299"/>
        <v>-3,14183078632914-1,48597529374339i</v>
      </c>
      <c r="DY178" s="223" t="str">
        <f t="shared" ca="1" si="300"/>
        <v>-0,340660305843973+3,4587821295311i</v>
      </c>
      <c r="DZ178" s="223" t="str">
        <f t="shared" ca="1" si="301"/>
        <v>3,37136078731366-0,844481915321585i</v>
      </c>
      <c r="EA178" s="223" t="str">
        <f t="shared" ca="1" si="302"/>
        <v>-1,93089417689787-2,88978735223948i</v>
      </c>
      <c r="EB178" s="223" t="str">
        <f t="shared" ca="1" si="303"/>
        <v>-2,07036347497182+2,79156199018471i</v>
      </c>
      <c r="EC178" s="223" t="str">
        <f t="shared" ca="1" si="304"/>
        <v>3,32586307200049+1,00888953302373i</v>
      </c>
      <c r="ED178" s="223" t="str">
        <f t="shared" ca="1" si="305"/>
        <v>-0,170535570484108-3,47133128392279i</v>
      </c>
      <c r="EE178" s="223" t="str">
        <f t="shared" ca="1" si="306"/>
        <v>-3,21095966532216+1,33002304161078i</v>
      </c>
      <c r="EF178" s="223" t="str">
        <f t="shared" ca="1" si="307"/>
        <v>2,33401503228328+2,57518874893027i</v>
      </c>
      <c r="EG178" s="223" t="str">
        <f t="shared" ca="1" si="308"/>
        <v>1,63834770124109-3,06513296177823i</v>
      </c>
      <c r="EH178" s="223" t="str">
        <f t="shared" ca="1" si="309"/>
        <v>-3,4379004660356-0,509964360689634i</v>
      </c>
      <c r="EI178" s="223" t="str">
        <f t="shared" ca="1" si="310"/>
        <v>0,678039866720129+3,40873659919324i</v>
      </c>
      <c r="EJ178" s="223" t="str">
        <f t="shared" ca="1" si="311"/>
        <v>2,98105096344963-1,78677318562189i</v>
      </c>
      <c r="EK178" s="223" t="str">
        <f t="shared" ca="1" si="312"/>
        <v>-2,68661151078111-2,20484508609558i</v>
      </c>
      <c r="EL178" s="223" t="str">
        <f t="shared" ca="1" si="313"/>
        <v>-1,17086664747001+3,27235306123648i</v>
      </c>
      <c r="EM178" s="223" t="str">
        <f t="shared" ca="1" si="314"/>
        <v>3,4755176971987-4,35993135956042E-13i</v>
      </c>
      <c r="EN178" s="223"/>
      <c r="EO178" s="223"/>
      <c r="EP178" s="223"/>
    </row>
    <row r="179" spans="1:146" ht="15.75" thickBot="1">
      <c r="A179" s="257">
        <f t="shared" si="181"/>
        <v>1.5429687500000009E-3</v>
      </c>
      <c r="B179" s="256">
        <v>79</v>
      </c>
      <c r="C179" s="230">
        <f t="shared" si="182"/>
        <v>15800</v>
      </c>
      <c r="D179" s="229">
        <f t="shared" si="315"/>
        <v>99274.327853437469</v>
      </c>
      <c r="E179" s="229" t="str">
        <f t="shared" si="316"/>
        <v>99274.3278534375i</v>
      </c>
      <c r="F179" s="229" t="str">
        <f t="shared" si="183"/>
        <v>-1,32625398665694E-31+4,17483922940302E-30i</v>
      </c>
      <c r="G179" s="229" t="str">
        <f t="shared" si="184"/>
        <v>-1,17047774221855+1,23290322184374i</v>
      </c>
      <c r="H179" s="229" t="str">
        <f t="shared" si="180"/>
        <v>1,00000000005432E-13-3,14784302001356E-12i</v>
      </c>
      <c r="I179" s="229" t="str">
        <f t="shared" si="317"/>
        <v>-1,00000000005432E-13+3,14784302001356E-12i</v>
      </c>
      <c r="J179" s="255" t="str">
        <f ca="1">IMPRODUCT(1/N_FFT2,CP100)</f>
        <v>0,0292786022831343+0,000977924259541766i</v>
      </c>
      <c r="K179" s="254" t="str">
        <f t="shared" ca="1" si="318"/>
        <v>-6,00621228297295E-15+9,20666514067579E-14i</v>
      </c>
      <c r="N179" s="246">
        <f t="shared" ca="1" si="185"/>
        <v>11.477142955838197</v>
      </c>
      <c r="O179" s="223">
        <f t="shared" ca="1" si="186"/>
        <v>3.4771429558381963</v>
      </c>
      <c r="P179" s="223" t="str">
        <f t="shared" ca="1" si="187"/>
        <v>-1,25140649112876-3,24414933831598i</v>
      </c>
      <c r="Q179" s="223" t="str">
        <f t="shared" ca="1" si="188"/>
        <v>-2,57639298614838+2,33510648927637i</v>
      </c>
      <c r="R179" s="223" t="str">
        <f t="shared" ca="1" si="189"/>
        <v>3,10586858688548+1,56336286777357i</v>
      </c>
      <c r="S179" s="223" t="str">
        <f t="shared" ca="1" si="190"/>
        <v>0,340819609048342-3,46039956210599i</v>
      </c>
      <c r="T179" s="223" t="str">
        <f t="shared" ca="1" si="191"/>
        <v>-3,35118715818606+0,927398385886016i</v>
      </c>
      <c r="U179" s="223" t="str">
        <f t="shared" ca="1" si="192"/>
        <v>2,07133164041357+2,79286741016411i</v>
      </c>
      <c r="V179" s="223" t="str">
        <f t="shared" ca="1" si="193"/>
        <v>1,86026320538048-2,93767662312289i</v>
      </c>
      <c r="W179" s="223" t="str">
        <f t="shared" ca="1" si="194"/>
        <v>-3,41033062894388-0,678356938950599i</v>
      </c>
      <c r="X179" s="223" t="str">
        <f t="shared" ca="1" si="195"/>
        <v>0,594458927219827+3,42595121377755i</v>
      </c>
      <c r="Y179" s="223" t="str">
        <f t="shared" ca="1" si="196"/>
        <v>2,98244499428334-1,78760873554853i</v>
      </c>
      <c r="Z179" s="223" t="str">
        <f t="shared" ca="1" si="197"/>
        <v>-2,74119322758215-2,13924819139644i</v>
      </c>
      <c r="AA179" s="223" t="str">
        <f t="shared" ca="1" si="198"/>
        <v>-1,00936132070313+3,32741834754868i</v>
      </c>
      <c r="AB179" s="223" t="str">
        <f t="shared" ca="1" si="199"/>
        <v>3,46772148636495-0,255794504120041i</v>
      </c>
      <c r="AC179" s="223" t="str">
        <f t="shared" ca="1" si="200"/>
        <v>-1,48667018135383-3,14330000273734i</v>
      </c>
      <c r="AD179" s="223" t="str">
        <f t="shared" ca="1" si="201"/>
        <v>-2,39763104789722+2,51831064277115i</v>
      </c>
      <c r="AE179" s="223" t="str">
        <f t="shared" ca="1" si="202"/>
        <v>3,2124612085147+1,33064500116428i</v>
      </c>
      <c r="AF179" s="223" t="str">
        <f t="shared" ca="1" si="203"/>
        <v>0,0853333598859191-3,47609570538928i</v>
      </c>
      <c r="AG179" s="223" t="str">
        <f t="shared" ca="1" si="204"/>
        <v>-3,27388331386241+1,17141418061608i</v>
      </c>
      <c r="AH179" s="223" t="str">
        <f t="shared" ca="1" si="205"/>
        <v>2,27117534982165+2,63292340672829i</v>
      </c>
      <c r="AI179" s="223" t="str">
        <f t="shared" ca="1" si="206"/>
        <v>1,63911384285966-3,06656631193278i</v>
      </c>
      <c r="AJ179" s="223" t="str">
        <f t="shared" ca="1" si="207"/>
        <v>-3,45099322254349-0,425639416988219i</v>
      </c>
      <c r="AK179" s="223" t="str">
        <f t="shared" ca="1" si="208"/>
        <v>0,844876820958887+3,37293733898832i</v>
      </c>
      <c r="AL179" s="223" t="str">
        <f t="shared" ca="1" si="209"/>
        <v>2,84285927385023-2,00216739670261i</v>
      </c>
      <c r="AM179" s="223" t="str">
        <f t="shared" ca="1" si="210"/>
        <v>-2,89113870541129-1,93179712221753i</v>
      </c>
      <c r="AN179" s="223" t="str">
        <f t="shared" ca="1" si="211"/>
        <v>-0,761846333826748+3,39265578845982i</v>
      </c>
      <c r="AO179" s="223" t="str">
        <f t="shared" ca="1" si="212"/>
        <v>3,43950813370466-0,510202835659206i</v>
      </c>
      <c r="AP179" s="223" t="str">
        <f t="shared" ca="1" si="213"/>
        <v>-1,71387747705727-3,02541685210005i</v>
      </c>
      <c r="AQ179" s="223" t="str">
        <f t="shared" ca="1" si="214"/>
        <v>-2,20587613926071+2,6878678526995i</v>
      </c>
      <c r="AR179" s="223" t="str">
        <f t="shared" ca="1" si="215"/>
        <v>-2,20587613926071+2,6878678526995i</v>
      </c>
      <c r="AS179" s="223" t="str">
        <f t="shared" ca="1" si="216"/>
        <v>-0,170615318146886-3,47295458486701i</v>
      </c>
      <c r="AT179" s="223" t="str">
        <f t="shared" ca="1" si="217"/>
        <v>-3,17883801220305+1,40908198040716i</v>
      </c>
      <c r="AU179" s="223" t="str">
        <f t="shared" ca="1" si="218"/>
        <v>2,45871136322819+2,45871136322826i</v>
      </c>
      <c r="AV179" s="223" t="str">
        <f t="shared" ca="1" si="219"/>
        <v>1,40908198040696-3,17883801220314i</v>
      </c>
      <c r="AW179" s="223" t="str">
        <f t="shared" ca="1" si="220"/>
        <v>-3,47295458486701-0,170615318147008i</v>
      </c>
      <c r="AX179" s="223" t="str">
        <f t="shared" ca="1" si="221"/>
        <v>1,09071625400317+3,30164522451891i</v>
      </c>
      <c r="AY179" s="223" t="str">
        <f t="shared" ca="1" si="222"/>
        <v>2,68786785269958-2,20587613926062i</v>
      </c>
      <c r="AZ179" s="223" t="str">
        <f t="shared" ca="1" si="223"/>
        <v>-3,02541685210015-1,7138774770571i</v>
      </c>
      <c r="BA179" s="223" t="str">
        <f t="shared" ca="1" si="224"/>
        <v>-0,510202835659304+3,43950813370464i</v>
      </c>
      <c r="BB179" s="223" t="str">
        <f t="shared" ca="1" si="225"/>
        <v>3,39265578845977-0,761846333826988i</v>
      </c>
      <c r="BC179" s="223" t="str">
        <f t="shared" ca="1" si="226"/>
        <v>-1,93179712221745-2,89113870541135i</v>
      </c>
      <c r="BD179" s="223" t="str">
        <f t="shared" ca="1" si="227"/>
        <v>-2,00216739670241+2,84285927385038i</v>
      </c>
      <c r="BE179" s="223" t="str">
        <f t="shared" ca="1" si="228"/>
        <v>3,37293733898829+0,844876820959005i</v>
      </c>
      <c r="BF179" s="223" t="str">
        <f t="shared" ca="1" si="229"/>
        <v>-0,425639416988442-3,45099322254347i</v>
      </c>
      <c r="BG179" s="223" t="str">
        <f t="shared" ca="1" si="230"/>
        <v>-3,06656631193284+1,63911384285955i</v>
      </c>
      <c r="BH179" s="223" t="str">
        <f t="shared" ca="1" si="231"/>
        <v>2,63292340672844+2,27117534982148i</v>
      </c>
      <c r="BI179" s="223" t="str">
        <f t="shared" ca="1" si="232"/>
        <v>1,17141418061622-3,27388331386236i</v>
      </c>
      <c r="BJ179" s="223" t="str">
        <f t="shared" ca="1" si="233"/>
        <v>-3,47609570538927+0,0853333598861677i</v>
      </c>
      <c r="BK179" s="223" t="str">
        <f t="shared" ca="1" si="234"/>
        <v>1,33064500116419+3,21246120851474i</v>
      </c>
      <c r="BL179" s="223" t="str">
        <f t="shared" ca="1" si="235"/>
        <v>2,51831064277099-2,39763104789739i</v>
      </c>
      <c r="BM179" s="223" t="str">
        <f t="shared" ca="1" si="236"/>
        <v>-3,14330000273729-1,48667018135393i</v>
      </c>
      <c r="BN179" s="223" t="str">
        <f t="shared" ca="1" si="237"/>
        <v>-0,255794504119818+3,46772148636497i</v>
      </c>
      <c r="BO179" s="223" t="str">
        <f t="shared" ca="1" si="238"/>
        <v>3,32741834754912-1,00936132070169i</v>
      </c>
      <c r="BP179" s="223" t="str">
        <f t="shared" ca="1" si="239"/>
        <v>-2,13924819139688-2,74119322758181i</v>
      </c>
      <c r="BQ179" s="223" t="str">
        <f t="shared" ca="1" si="240"/>
        <v>-1,78760873554954+2,98244499428274i</v>
      </c>
      <c r="BR179" s="223" t="str">
        <f t="shared" ca="1" si="241"/>
        <v>3,42595121377771+0,594458927218899i</v>
      </c>
      <c r="BS179" s="223" t="str">
        <f t="shared" ca="1" si="242"/>
        <v>-0,678356938949823-3,41033062894403i</v>
      </c>
      <c r="BT179" s="223" t="str">
        <f t="shared" ca="1" si="243"/>
        <v>-2,93767662312221+1,86026320538157i</v>
      </c>
      <c r="BU179" s="223" t="str">
        <f t="shared" ca="1" si="244"/>
        <v>2,79286741016384+2,07133164041393i</v>
      </c>
      <c r="BV179" s="223" t="str">
        <f t="shared" ca="1" si="245"/>
        <v>0,927398385884629-3,35118715818645i</v>
      </c>
      <c r="BW179" s="223" t="str">
        <f t="shared" ca="1" si="246"/>
        <v>-3,460399562106+0,340819609048221i</v>
      </c>
      <c r="BX179" s="223" t="str">
        <f t="shared" ca="1" si="247"/>
        <v>1,56336286777206+3,10586858688624i</v>
      </c>
      <c r="BY179" s="223" t="str">
        <f t="shared" ca="1" si="248"/>
        <v>2,33510648927621-2,57639298614853i</v>
      </c>
      <c r="BZ179" s="223" t="str">
        <f t="shared" ca="1" si="249"/>
        <v>-3,24414933831549-1,25140649113002i</v>
      </c>
      <c r="CA179" s="223" t="str">
        <f t="shared" ca="1" si="250"/>
        <v>5,94660955983009E-13+3,4771429558382i</v>
      </c>
      <c r="CB179" s="223" t="str">
        <f t="shared" ca="1" si="251"/>
        <v>3,24414933831632-1,25140649112786i</v>
      </c>
      <c r="CC179" s="223" t="str">
        <f t="shared" ca="1" si="252"/>
        <v>-2,33510648927706-2,57639298614776i</v>
      </c>
      <c r="CD179" s="223" t="str">
        <f t="shared" ca="1" si="253"/>
        <v>-1,56336286777417+3,10586858688517i</v>
      </c>
      <c r="CE179" s="223" t="str">
        <f t="shared" ca="1" si="254"/>
        <v>3,46039956210611+0,340819609047086i</v>
      </c>
      <c r="CF179" s="223" t="str">
        <f t="shared" ca="1" si="255"/>
        <v>-0,927398385885776-3,35118715818613i</v>
      </c>
      <c r="CG179" s="223" t="str">
        <f t="shared" ca="1" si="256"/>
        <v>-2,79286741016317+2,07133164041485i</v>
      </c>
      <c r="CH179" s="223" t="str">
        <f t="shared" ca="1" si="257"/>
        <v>2,93767662312284+1,86026320538056i</v>
      </c>
      <c r="CI179" s="223" t="str">
        <f t="shared" ca="1" si="258"/>
        <v>0,678356938952097-3,41033062894358i</v>
      </c>
      <c r="CJ179" s="223" t="str">
        <f t="shared" ca="1" si="259"/>
        <v>-3,4259512137775+0,59445892722007i</v>
      </c>
      <c r="CK179" s="223" t="str">
        <f t="shared" ca="1" si="260"/>
        <v>1,78760873554751+2,98244499428396i</v>
      </c>
      <c r="CL179" s="223" t="str">
        <f t="shared" ca="1" si="261"/>
        <v>2,13924819139598-2,74119322758251i</v>
      </c>
      <c r="CM179" s="223" t="str">
        <f t="shared" ca="1" si="262"/>
        <v>-3,32741834754846-1,00936132070387i</v>
      </c>
      <c r="CN179" s="223" t="str">
        <f t="shared" ca="1" si="263"/>
        <v>0,255794504120955+3,46772148636489i</v>
      </c>
      <c r="CO179" s="223" t="str">
        <f t="shared" ca="1" si="264"/>
        <v>3,14330000273752-1,48667018135344i</v>
      </c>
      <c r="CP179" s="223" t="str">
        <f t="shared" ca="1" si="265"/>
        <v>-2,51831064277202-2,39763104789632i</v>
      </c>
      <c r="CQ179" s="223" t="str">
        <f t="shared" ca="1" si="266"/>
        <v>-1,33064500116437+3,21246120851466i</v>
      </c>
      <c r="CR179" s="223" t="str">
        <f t="shared" ca="1" si="267"/>
        <v>3,47609570538923+0,0853333598877943i</v>
      </c>
      <c r="CS179" s="223" t="str">
        <f t="shared" ca="1" si="268"/>
        <v>-1,17141418061632-3,27388331386233i</v>
      </c>
      <c r="CT179" s="223" t="str">
        <f t="shared" ca="1" si="269"/>
        <v>-2,6329234067293+2,27117534982047i</v>
      </c>
      <c r="CU179" s="223" t="str">
        <f t="shared" ca="1" si="270"/>
        <v>3,06656631193305+1,63911384285915i</v>
      </c>
      <c r="CV179" s="223" t="str">
        <f t="shared" ca="1" si="271"/>
        <v>0,425639416989321-3,45099322254336i</v>
      </c>
      <c r="CW179" s="223" t="str">
        <f t="shared" ca="1" si="272"/>
        <v>-3,37293733898809+0,844876820959777i</v>
      </c>
      <c r="CX179" s="223" t="str">
        <f t="shared" ca="1" si="273"/>
        <v>2,00216739670197+2,84285927385069i</v>
      </c>
      <c r="CY179" s="223" t="str">
        <f t="shared" ca="1" si="274"/>
        <v>1,9317971222165-2,89113870541198i</v>
      </c>
      <c r="CZ179" s="223" t="str">
        <f t="shared" ca="1" si="275"/>
        <v>-3,39265578845973-0,761846333827179i</v>
      </c>
      <c r="DA179" s="223" t="str">
        <f t="shared" ca="1" si="276"/>
        <v>0,510202835660771+3,43950813370442i</v>
      </c>
      <c r="DB179" s="223" t="str">
        <f t="shared" ca="1" si="277"/>
        <v>3,0254168521001-1,71387747705719i</v>
      </c>
      <c r="DC179" s="223" t="str">
        <f t="shared" ca="1" si="278"/>
        <v>-2,68786785269852-2,20587613926192i</v>
      </c>
      <c r="DD179" s="223" t="str">
        <f t="shared" ca="1" si="279"/>
        <v>-1,09071625400274+3,30164522451905i</v>
      </c>
      <c r="DE179" s="223" t="str">
        <f t="shared" ca="1" si="280"/>
        <v>3,47295458486707-0,170615318145778i</v>
      </c>
      <c r="DF179" s="223" t="str">
        <f t="shared" ca="1" si="281"/>
        <v>-1,40908198040768-3,17883801220282i</v>
      </c>
      <c r="DG179" s="223" t="str">
        <f t="shared" ca="1" si="282"/>
        <v>-2,45871136322882+2,45871136322763i</v>
      </c>
      <c r="DH179" s="223" t="str">
        <f t="shared" ca="1" si="283"/>
        <v>3,1788380122035+1,40908198040614i</v>
      </c>
      <c r="DI179" s="223" t="str">
        <f t="shared" ca="1" si="284"/>
        <v>0,17061531814745-3,47295458486699i</v>
      </c>
      <c r="DJ179" s="223" t="str">
        <f t="shared" ca="1" si="285"/>
        <v>-3,30164522451852+1,09071625400434i</v>
      </c>
      <c r="DK179" s="223" t="str">
        <f t="shared" ca="1" si="286"/>
        <v>2,20587613926054+2,68786785269964i</v>
      </c>
      <c r="DL179" s="223" t="str">
        <f t="shared" ca="1" si="287"/>
        <v>1,71387747705873-3,02541685209923i</v>
      </c>
      <c r="DM179" s="223" t="str">
        <f t="shared" ca="1" si="288"/>
        <v>-3,43950813370467-0,510202835659105i</v>
      </c>
      <c r="DN179" s="223" t="str">
        <f t="shared" ca="1" si="289"/>
        <v>0,761846333825545+3,39265578846009i</v>
      </c>
      <c r="DO179" s="223" t="str">
        <f t="shared" ca="1" si="290"/>
        <v>2,89113870541104-1,9317971222179i</v>
      </c>
      <c r="DP179" s="223" t="str">
        <f t="shared" ca="1" si="291"/>
        <v>-2,84285927384972-2,00216739670334i</v>
      </c>
      <c r="DQ179" s="223" t="str">
        <f t="shared" ca="1" si="292"/>
        <v>-0,844876820958143+3,3729373389885i</v>
      </c>
      <c r="DR179" s="223" t="str">
        <f t="shared" ca="1" si="293"/>
        <v>3,45099322254356-0,425639416987656i</v>
      </c>
      <c r="DS179" s="223" t="str">
        <f t="shared" ca="1" si="294"/>
        <v>-1,63911384286073-3,06656631193221i</v>
      </c>
      <c r="DT179" s="223" t="str">
        <f t="shared" ca="1" si="295"/>
        <v>-2,27117534982181+2,63292340672815i</v>
      </c>
      <c r="DU179" s="223" t="str">
        <f t="shared" ca="1" si="296"/>
        <v>3,27388331386293+1,17141418061464i</v>
      </c>
      <c r="DV179" s="223" t="str">
        <f t="shared" ca="1" si="297"/>
        <v>-0,0853333598860213-3,47609570538927i</v>
      </c>
      <c r="DW179" s="223" t="str">
        <f t="shared" ca="1" si="298"/>
        <v>-3,2124612085153+1,33064500116282i</v>
      </c>
      <c r="DX179" s="223" t="str">
        <f t="shared" ca="1" si="299"/>
        <v>2,39763104789754+2,51831064277085i</v>
      </c>
      <c r="DY179" s="223" t="str">
        <f t="shared" ca="1" si="300"/>
        <v>1,48667018135495-3,14330000273681i</v>
      </c>
      <c r="DZ179" s="223" t="str">
        <f t="shared" ca="1" si="301"/>
        <v>-3,46772148636501-0,255794504119274i</v>
      </c>
      <c r="EA179" s="223" t="str">
        <f t="shared" ca="1" si="302"/>
        <v>1,00936132070226+3,32741834754895i</v>
      </c>
      <c r="EB179" s="223" t="str">
        <f t="shared" ca="1" si="303"/>
        <v>2,74119322758141-2,13924819139738i</v>
      </c>
      <c r="EC179" s="223" t="str">
        <f t="shared" ca="1" si="304"/>
        <v>-2,98244499428304-1,78760873554903i</v>
      </c>
      <c r="ED179" s="223" t="str">
        <f t="shared" ca="1" si="305"/>
        <v>-0,594458927218314+3,42595121377781i</v>
      </c>
      <c r="EE179" s="223" t="str">
        <f t="shared" ca="1" si="306"/>
        <v>3,41033062894393-0,678356938950359i</v>
      </c>
      <c r="EF179" s="223" t="str">
        <f t="shared" ca="1" si="307"/>
        <v>-1,86026320538207-2,93767662312189i</v>
      </c>
      <c r="EG179" s="223" t="str">
        <f t="shared" ca="1" si="308"/>
        <v>-2,0713316404135+2,79286741016417i</v>
      </c>
      <c r="EH179" s="223" t="str">
        <f t="shared" ca="1" si="309"/>
        <v>3,35118715818569+0,927398385887389i</v>
      </c>
      <c r="EI179" s="223" t="str">
        <f t="shared" ca="1" si="310"/>
        <v>-0,340819609048763-3,46039956210595i</v>
      </c>
      <c r="EJ179" s="223" t="str">
        <f t="shared" ca="1" si="311"/>
        <v>-3,10586858688597+1,56336286777259i</v>
      </c>
      <c r="EK179" s="223" t="str">
        <f t="shared" ca="1" si="312"/>
        <v>2,57639298614896+2,33510648927573i</v>
      </c>
      <c r="EL179" s="223" t="str">
        <f t="shared" ca="1" si="313"/>
        <v>1,25140649112947-3,2441493383157i</v>
      </c>
      <c r="EM179" s="223" t="str">
        <f t="shared" ca="1" si="314"/>
        <v>-3,4771429558382+1,18932191196602E-12i</v>
      </c>
      <c r="EN179" s="223"/>
      <c r="EO179" s="223"/>
      <c r="EP179" s="223"/>
    </row>
    <row r="180" spans="1:146" ht="15.75" thickBot="1">
      <c r="A180" s="257">
        <f t="shared" si="181"/>
        <v>1.562500000000001E-3</v>
      </c>
      <c r="B180" s="256">
        <v>80</v>
      </c>
      <c r="C180" s="230">
        <f t="shared" si="182"/>
        <v>16000</v>
      </c>
      <c r="D180" s="229">
        <f t="shared" si="315"/>
        <v>100530.96491487337</v>
      </c>
      <c r="E180" s="229" t="str">
        <f t="shared" si="316"/>
        <v>100530.964914873i</v>
      </c>
      <c r="F180" s="229" t="str">
        <f t="shared" si="183"/>
        <v>-1,29330520342809E-28+4,0202315591119E-27i</v>
      </c>
      <c r="G180" s="229" t="str">
        <f t="shared" si="184"/>
        <v>-1,15500115522499+1,23200123264539i</v>
      </c>
      <c r="H180" s="229" t="str">
        <f t="shared" si="180"/>
        <v>1,0000000005297E-12-3,10849498226187E-11i</v>
      </c>
      <c r="I180" s="229" t="str">
        <f t="shared" si="317"/>
        <v>-1,0000000005297E-12+3,10849498226187E-11i</v>
      </c>
      <c r="J180" s="255" t="str">
        <f ca="1">IMPRODUCT(1/N_FFT2,CQ100)</f>
        <v>0,0155919909027175-0,0000206378213763198i</v>
      </c>
      <c r="K180" s="254" t="str">
        <f t="shared" ca="1" si="318"/>
        <v>-1,49504652690455E-14+4,84696892667088E-13i</v>
      </c>
      <c r="N180" s="246">
        <f t="shared" ca="1" si="185"/>
        <v>11.478560280175159</v>
      </c>
      <c r="O180" s="223">
        <f t="shared" ca="1" si="186"/>
        <v>3.4785602801751589</v>
      </c>
      <c r="P180" s="223" t="str">
        <f t="shared" ca="1" si="187"/>
        <v>-1,3311873877063-3,21377064546056i</v>
      </c>
      <c r="Q180" s="223" t="str">
        <f t="shared" ca="1" si="188"/>
        <v>-2,45971356287804+2,45971356287803i</v>
      </c>
      <c r="R180" s="223" t="str">
        <f t="shared" ca="1" si="189"/>
        <v>3,21377064546055+1,33118738770631i</v>
      </c>
      <c r="S180" s="223" t="str">
        <f t="shared" ca="1" si="190"/>
        <v>1,03341847055736E-14-3,47856028017516i</v>
      </c>
      <c r="T180" s="223" t="str">
        <f t="shared" ca="1" si="191"/>
        <v>-3,21377064546056+1,33118738770629i</v>
      </c>
      <c r="U180" s="223" t="str">
        <f t="shared" ca="1" si="192"/>
        <v>2,45971356287797+2,45971356287809i</v>
      </c>
      <c r="V180" s="223" t="str">
        <f t="shared" ca="1" si="193"/>
        <v>1,33118738770645-3,21377064546049i</v>
      </c>
      <c r="W180" s="223" t="str">
        <f t="shared" ca="1" si="194"/>
        <v>-3,47856028017516+1,15273246177867E-13i</v>
      </c>
      <c r="X180" s="223" t="str">
        <f t="shared" ca="1" si="195"/>
        <v>1,33118738770634+3,21377064546054i</v>
      </c>
      <c r="Y180" s="223" t="str">
        <f t="shared" ca="1" si="196"/>
        <v>2,45971356287805-2,45971356287802i</v>
      </c>
      <c r="Z180" s="223" t="str">
        <f t="shared" ca="1" si="197"/>
        <v>-3,21377064546052-1,33118738770639i</v>
      </c>
      <c r="AA180" s="223" t="str">
        <f t="shared" ca="1" si="198"/>
        <v>-1,70033751878212E-13+3,47856028017516i</v>
      </c>
      <c r="AB180" s="223" t="str">
        <f t="shared" ca="1" si="199"/>
        <v>3,21377064546052-1,33118738770639i</v>
      </c>
      <c r="AC180" s="223" t="str">
        <f t="shared" ca="1" si="200"/>
        <v>-2,45971356287805-2,45971356287801i</v>
      </c>
      <c r="AD180" s="223" t="str">
        <f t="shared" ca="1" si="201"/>
        <v>-1,33118738770634+3,21377064546054i</v>
      </c>
      <c r="AE180" s="223" t="str">
        <f t="shared" ca="1" si="202"/>
        <v>3,47856028017516+1,15486710961757E-13i</v>
      </c>
      <c r="AF180" s="223" t="str">
        <f t="shared" ca="1" si="203"/>
        <v>-1,33118738770646-3,21377064546049i</v>
      </c>
      <c r="AG180" s="223" t="str">
        <f t="shared" ca="1" si="204"/>
        <v>-2,45971356287796+2,4597135628781i</v>
      </c>
      <c r="AH180" s="223" t="str">
        <f t="shared" ca="1" si="205"/>
        <v>3,21377064546056+1,33118738770627i</v>
      </c>
      <c r="AI180" s="223" t="str">
        <f t="shared" ca="1" si="206"/>
        <v>4,85813413553901E-14-3,47856028017516i</v>
      </c>
      <c r="AJ180" s="223" t="str">
        <f t="shared" ca="1" si="207"/>
        <v>-3,2137706454606+1,33118738770619i</v>
      </c>
      <c r="AK180" s="223" t="str">
        <f t="shared" ca="1" si="208"/>
        <v>2,45971356287814+2,45971356287793i</v>
      </c>
      <c r="AL180" s="223" t="str">
        <f t="shared" ca="1" si="209"/>
        <v>1,33118738770623-3,21377064546059i</v>
      </c>
      <c r="AM180" s="223" t="str">
        <f t="shared" ca="1" si="210"/>
        <v>-3,47856028017516+5,96569956106575E-15i</v>
      </c>
      <c r="AN180" s="223" t="str">
        <f t="shared" ca="1" si="211"/>
        <v>1,33118738770624+3,21377064546058i</v>
      </c>
      <c r="AO180" s="223" t="str">
        <f t="shared" ca="1" si="212"/>
        <v>2,45971356287813-2,45971356287793i</v>
      </c>
      <c r="AP180" s="223" t="str">
        <f t="shared" ca="1" si="213"/>
        <v>-3,21377064546061-1,33118738770617i</v>
      </c>
      <c r="AQ180" s="223" t="str">
        <f t="shared" ca="1" si="214"/>
        <v>6,05127404775218E-14+3,47856028017516i</v>
      </c>
      <c r="AR180" s="223" t="str">
        <f t="shared" ca="1" si="215"/>
        <v>6,05127404775218E-14+3,47856028017516i</v>
      </c>
      <c r="AS180" s="223" t="str">
        <f t="shared" ca="1" si="216"/>
        <v>-2,45971356287797-2,45971356287809i</v>
      </c>
      <c r="AT180" s="223" t="str">
        <f t="shared" ca="1" si="217"/>
        <v>-1,33118738770645+3,21377064546049i</v>
      </c>
      <c r="AU180" s="223" t="str">
        <f t="shared" ca="1" si="218"/>
        <v>3,47856028017516-1,15059781393978E-13i</v>
      </c>
      <c r="AV180" s="223" t="str">
        <f t="shared" ca="1" si="219"/>
        <v>-1,33118738770636-3,21377064546053i</v>
      </c>
      <c r="AW180" s="223" t="str">
        <f t="shared" ca="1" si="220"/>
        <v>-2,45971356287804+2,45971356287803i</v>
      </c>
      <c r="AX180" s="223" t="str">
        <f t="shared" ca="1" si="221"/>
        <v>3,21377064546053+1,33118738770637i</v>
      </c>
      <c r="AY180" s="223" t="str">
        <f t="shared" ca="1" si="222"/>
        <v>1,51709723627237E-13-3,47856028017516i</v>
      </c>
      <c r="AZ180" s="223" t="str">
        <f t="shared" ca="1" si="223"/>
        <v>-3,21377064546051+1,33118738770641i</v>
      </c>
      <c r="BA180" s="223" t="str">
        <f t="shared" ca="1" si="224"/>
        <v>2,45971356287806+2,459713562878i</v>
      </c>
      <c r="BB180" s="223" t="str">
        <f t="shared" ca="1" si="225"/>
        <v>1,33118738770632-3,21377064546055i</v>
      </c>
      <c r="BC180" s="223" t="str">
        <f t="shared" ca="1" si="226"/>
        <v>-3,47856028017516-9,71626827107806E-14i</v>
      </c>
      <c r="BD180" s="223" t="str">
        <f t="shared" ca="1" si="227"/>
        <v>1,33118738770614+3,21377064546062i</v>
      </c>
      <c r="BE180" s="223" t="str">
        <f t="shared" ca="1" si="228"/>
        <v>2,45971356287796-2,4597135628781i</v>
      </c>
      <c r="BF180" s="223" t="str">
        <f t="shared" ca="1" si="229"/>
        <v>-3,21377064546057-1,33118738770627i</v>
      </c>
      <c r="BG180" s="223" t="str">
        <f t="shared" ca="1" si="230"/>
        <v>-4,26156417943246E-14+3,47856028017516i</v>
      </c>
      <c r="BH180" s="223" t="str">
        <f t="shared" ca="1" si="231"/>
        <v>3,2137706454606-1,33118738770619i</v>
      </c>
      <c r="BI180" s="223" t="str">
        <f t="shared" ca="1" si="232"/>
        <v>-2,4597135628779-2,45971356287817i</v>
      </c>
      <c r="BJ180" s="223" t="str">
        <f t="shared" ca="1" si="233"/>
        <v>-1,33118738770622+3,21377064546059i</v>
      </c>
      <c r="BK180" s="223" t="str">
        <f t="shared" ca="1" si="234"/>
        <v>3,47856028017516-1,19313991221315E-14i</v>
      </c>
      <c r="BL180" s="223" t="str">
        <f t="shared" ca="1" si="235"/>
        <v>-1,33118738770624-3,21377064546058i</v>
      </c>
      <c r="BM180" s="223" t="str">
        <f t="shared" ca="1" si="236"/>
        <v>-2,45971356287813+2,45971356287794i</v>
      </c>
      <c r="BN180" s="223" t="str">
        <f t="shared" ca="1" si="237"/>
        <v>3,21377064546101+1,33118738770521i</v>
      </c>
      <c r="BO180" s="223" t="str">
        <f t="shared" ca="1" si="238"/>
        <v>9,71621169913886E-13-3,47856028017516i</v>
      </c>
      <c r="BP180" s="223" t="str">
        <f t="shared" ca="1" si="239"/>
        <v>-3,21377064546043+1,33118738770661i</v>
      </c>
      <c r="BQ180" s="223" t="str">
        <f t="shared" ca="1" si="240"/>
        <v>2,4597135628792+2,45971356287686i</v>
      </c>
      <c r="BR180" s="223" t="str">
        <f t="shared" ca="1" si="241"/>
        <v>1,33118738770676-3,21377064546037i</v>
      </c>
      <c r="BS180" s="223" t="str">
        <f t="shared" ca="1" si="242"/>
        <v>-3,47856028017516+8,13091887590024E-13i</v>
      </c>
      <c r="BT180" s="223" t="str">
        <f t="shared" ca="1" si="243"/>
        <v>1,33118738770506+3,21377064546107i</v>
      </c>
      <c r="BU180" s="223" t="str">
        <f t="shared" ca="1" si="244"/>
        <v>2,45971356287805-2,45971356287801i</v>
      </c>
      <c r="BV180" s="223" t="str">
        <f t="shared" ca="1" si="245"/>
        <v>-3,21377064546105-1,33118738770511i</v>
      </c>
      <c r="BW180" s="223" t="str">
        <f t="shared" ca="1" si="246"/>
        <v>-8,62527088080975E-13+3,47856028017516i</v>
      </c>
      <c r="BX180" s="223" t="str">
        <f t="shared" ca="1" si="247"/>
        <v>3,21377064546038-1,33118738770671i</v>
      </c>
      <c r="BY180" s="223" t="str">
        <f t="shared" ca="1" si="248"/>
        <v>-2,45971356287683-2,45971356287923i</v>
      </c>
      <c r="BZ180" s="223" t="str">
        <f t="shared" ca="1" si="249"/>
        <v>-1,33118738770666+3,21377064546041i</v>
      </c>
      <c r="CA180" s="223" t="str">
        <f t="shared" ca="1" si="250"/>
        <v>3,47856028017516-9,22185969422939E-13i</v>
      </c>
      <c r="CB180" s="223" t="str">
        <f t="shared" ca="1" si="251"/>
        <v>-1,33118738770516-3,21377064546103i</v>
      </c>
      <c r="CC180" s="223" t="str">
        <f t="shared" ca="1" si="252"/>
        <v>-2,45971356287794+2,45971356287813i</v>
      </c>
      <c r="CD180" s="223" t="str">
        <f t="shared" ca="1" si="253"/>
        <v>3,21377064546111+1,33118738770496i</v>
      </c>
      <c r="CE180" s="223" t="str">
        <f t="shared" ca="1" si="254"/>
        <v>7,03999691488418E-13-3,47856028017516i</v>
      </c>
      <c r="CF180" s="223" t="str">
        <f t="shared" ca="1" si="255"/>
        <v>-3,21377064546032+1,33118738770686i</v>
      </c>
      <c r="CG180" s="223" t="str">
        <f t="shared" ca="1" si="256"/>
        <v>2,45971356287694+2,45971356287912i</v>
      </c>
      <c r="CH180" s="223" t="str">
        <f t="shared" ca="1" si="257"/>
        <v>1,33118738770651-3,21377064546047i</v>
      </c>
      <c r="CI180" s="223" t="str">
        <f t="shared" ca="1" si="258"/>
        <v>-3,47856028017516+1,08071336601549E-12i</v>
      </c>
      <c r="CJ180" s="223" t="str">
        <f t="shared" ca="1" si="259"/>
        <v>1,33118738770531+3,21377064546096i</v>
      </c>
      <c r="CK180" s="223" t="str">
        <f t="shared" ca="1" si="260"/>
        <v>2,45971356287786-2,4597135628782i</v>
      </c>
      <c r="CL180" s="223" t="str">
        <f t="shared" ca="1" si="261"/>
        <v>-3,21377064546115-1,33118738770486i</v>
      </c>
      <c r="CM180" s="223" t="str">
        <f t="shared" ca="1" si="262"/>
        <v>-5,94905609655507E-13+3,47856028017516i</v>
      </c>
      <c r="CN180" s="223" t="str">
        <f t="shared" ca="1" si="263"/>
        <v>3,21377064546028-1,33118738770696i</v>
      </c>
      <c r="CO180" s="223" t="str">
        <f t="shared" ca="1" si="264"/>
        <v>-2,45971356287702-2,45971356287905i</v>
      </c>
      <c r="CP180" s="223" t="str">
        <f t="shared" ca="1" si="265"/>
        <v>-1,33118738770641+3,21377064546051i</v>
      </c>
      <c r="CQ180" s="223" t="str">
        <f t="shared" ca="1" si="266"/>
        <v>3,47856028017516-1,1898074478484E-12i</v>
      </c>
      <c r="CR180" s="223" t="str">
        <f t="shared" ca="1" si="267"/>
        <v>-1,33118738770541-3,21377064546092i</v>
      </c>
      <c r="CS180" s="223" t="str">
        <f t="shared" ca="1" si="268"/>
        <v>-2,45971356287778+2,45971356287828i</v>
      </c>
      <c r="CT180" s="223" t="str">
        <f t="shared" ca="1" si="269"/>
        <v>3,21377064546119+1,33118738770476i</v>
      </c>
      <c r="CU180" s="223" t="str">
        <f t="shared" ca="1" si="270"/>
        <v>4,85811527822596E-13-3,47856028017516i</v>
      </c>
      <c r="CV180" s="223" t="str">
        <f t="shared" ca="1" si="271"/>
        <v>-3,21377064546024+1,33118738770706i</v>
      </c>
      <c r="CW180" s="223" t="str">
        <f t="shared" ca="1" si="272"/>
        <v>2,45971356287709+2,45971356287897i</v>
      </c>
      <c r="CX180" s="223" t="str">
        <f t="shared" ca="1" si="273"/>
        <v>1,33118738770631-3,21377064546055i</v>
      </c>
      <c r="CY180" s="223" t="str">
        <f t="shared" ca="1" si="274"/>
        <v>-3,47856028017516+1,29890152968131E-12i</v>
      </c>
      <c r="CZ180" s="223" t="str">
        <f t="shared" ca="1" si="275"/>
        <v>1,33118738770551+3,21377064546088i</v>
      </c>
      <c r="DA180" s="223" t="str">
        <f t="shared" ca="1" si="276"/>
        <v>2,45971356287771-2,45971356287836i</v>
      </c>
      <c r="DB180" s="223" t="str">
        <f t="shared" ca="1" si="277"/>
        <v>-3,21377064545991-1,33118738770786i</v>
      </c>
      <c r="DC180" s="223" t="str">
        <f t="shared" ca="1" si="278"/>
        <v>-3,76717445989684E-13+3,47856028017516i</v>
      </c>
      <c r="DD180" s="223" t="str">
        <f t="shared" ca="1" si="279"/>
        <v>3,2137706454602-1,33118738770716i</v>
      </c>
      <c r="DE180" s="223" t="str">
        <f t="shared" ca="1" si="280"/>
        <v>-2,45971356287717-2,45971356287889i</v>
      </c>
      <c r="DF180" s="223" t="str">
        <f t="shared" ca="1" si="281"/>
        <v>-1,33118738770621+3,21377064546059i</v>
      </c>
      <c r="DG180" s="223" t="str">
        <f t="shared" ca="1" si="282"/>
        <v>3,47856028017516-1,40799561151423E-12i</v>
      </c>
      <c r="DH180" s="223" t="str">
        <f t="shared" ca="1" si="283"/>
        <v>-1,33118738770561-3,21377064546084i</v>
      </c>
      <c r="DI180" s="223" t="str">
        <f t="shared" ca="1" si="284"/>
        <v>-2,45971356287763+2,45971356287843i</v>
      </c>
      <c r="DJ180" s="223" t="str">
        <f t="shared" ca="1" si="285"/>
        <v>3,21377064545995+1,33118738770776i</v>
      </c>
      <c r="DK180" s="223" t="str">
        <f t="shared" ca="1" si="286"/>
        <v>2,67623364156772E-13-3,47856028017516i</v>
      </c>
      <c r="DL180" s="223" t="str">
        <f t="shared" ca="1" si="287"/>
        <v>-3,21377064546016+1,33118738770726i</v>
      </c>
      <c r="DM180" s="223" t="str">
        <f t="shared" ca="1" si="288"/>
        <v>2,45971356287725+2,45971356287881i</v>
      </c>
      <c r="DN180" s="223" t="str">
        <f t="shared" ca="1" si="289"/>
        <v>1,33118738770611-3,21377064546063i</v>
      </c>
      <c r="DO180" s="223" t="str">
        <f t="shared" ca="1" si="290"/>
        <v>-3,47856028017516+1,51708969334714E-12i</v>
      </c>
      <c r="DP180" s="223" t="str">
        <f t="shared" ca="1" si="291"/>
        <v>1,33118738770571+3,2137706454608i</v>
      </c>
      <c r="DQ180" s="223" t="str">
        <f t="shared" ca="1" si="292"/>
        <v>2,45971356287755-2,45971356287851i</v>
      </c>
      <c r="DR180" s="223" t="str">
        <f t="shared" ca="1" si="293"/>
        <v>-3,21377064545999-1,33118738770766i</v>
      </c>
      <c r="DS180" s="223" t="str">
        <f t="shared" ca="1" si="294"/>
        <v>-1,5852928232386E-13+3,47856028017516i</v>
      </c>
      <c r="DT180" s="223" t="str">
        <f t="shared" ca="1" si="295"/>
        <v>3,21377064546012-1,33118738770736i</v>
      </c>
      <c r="DU180" s="223" t="str">
        <f t="shared" ca="1" si="296"/>
        <v>-2,45971356287733-2,45971356287874i</v>
      </c>
      <c r="DV180" s="223" t="str">
        <f t="shared" ca="1" si="297"/>
        <v>-1,33118738770601+3,21377064546068i</v>
      </c>
      <c r="DW180" s="223" t="str">
        <f t="shared" ca="1" si="298"/>
        <v>3,47856028017516-1,62618377518005E-12i</v>
      </c>
      <c r="DX180" s="223" t="str">
        <f t="shared" ca="1" si="299"/>
        <v>-1,33118738770582-3,21377064546076i</v>
      </c>
      <c r="DY180" s="223" t="str">
        <f t="shared" ca="1" si="300"/>
        <v>-2,45971356287747+2,45971356287859i</v>
      </c>
      <c r="DZ180" s="223" t="str">
        <f t="shared" ca="1" si="301"/>
        <v>3,21377064546004+1,33118738770755i</v>
      </c>
      <c r="EA180" s="223" t="str">
        <f t="shared" ca="1" si="302"/>
        <v>4,94352004909478E-14-3,47856028017516i</v>
      </c>
      <c r="EB180" s="223" t="str">
        <f t="shared" ca="1" si="303"/>
        <v>-3,21377064546007+1,33118738770746i</v>
      </c>
      <c r="EC180" s="223" t="str">
        <f t="shared" ca="1" si="304"/>
        <v>2,4597135628774+2,45971356287866i</v>
      </c>
      <c r="ED180" s="223" t="str">
        <f t="shared" ca="1" si="305"/>
        <v>1,33118738770591-3,21377064546072i</v>
      </c>
      <c r="EE180" s="223" t="str">
        <f t="shared" ca="1" si="306"/>
        <v>-3,47856028017516-1,72505417616195E-12i</v>
      </c>
      <c r="EF180" s="223" t="str">
        <f t="shared" ca="1" si="307"/>
        <v>1,33118738770592+3,21377064546071i</v>
      </c>
      <c r="EG180" s="223" t="str">
        <f t="shared" ca="1" si="308"/>
        <v>2,4597135628774-2,45971356287867i</v>
      </c>
      <c r="EH180" s="223" t="str">
        <f t="shared" ca="1" si="309"/>
        <v>-3,21377064546008-1,33118738770745i</v>
      </c>
      <c r="EI180" s="223" t="str">
        <f t="shared" ca="1" si="310"/>
        <v>5,96588813419641E-14+3,47856028017516i</v>
      </c>
      <c r="EJ180" s="223" t="str">
        <f t="shared" ca="1" si="311"/>
        <v>3,21377064546003-1,33118738770757i</v>
      </c>
      <c r="EK180" s="223" t="str">
        <f t="shared" ca="1" si="312"/>
        <v>-2,45971356287748-2,45971356287858i</v>
      </c>
      <c r="EL180" s="223" t="str">
        <f t="shared" ca="1" si="313"/>
        <v>-1,33118738770581+3,21377064546076i</v>
      </c>
      <c r="EM180" s="223" t="str">
        <f t="shared" ca="1" si="314"/>
        <v>3,47856028017516+1,61596009432903E-12i</v>
      </c>
      <c r="EN180" s="223"/>
      <c r="EO180" s="223"/>
      <c r="EP180" s="223"/>
    </row>
    <row r="181" spans="1:146" ht="15.75" thickBot="1">
      <c r="A181" s="257">
        <f t="shared" si="181"/>
        <v>1.582031250000001E-3</v>
      </c>
      <c r="B181" s="256">
        <v>81</v>
      </c>
      <c r="C181" s="230">
        <f t="shared" si="182"/>
        <v>16200</v>
      </c>
      <c r="D181" s="229">
        <f t="shared" si="315"/>
        <v>101787.60197630929</v>
      </c>
      <c r="E181" s="229" t="str">
        <f t="shared" si="316"/>
        <v>101787.601976309i</v>
      </c>
      <c r="F181" s="229" t="str">
        <f t="shared" si="183"/>
        <v>-1,26156885270118E-28+3,87316476949518E-27i</v>
      </c>
      <c r="G181" s="229" t="str">
        <f t="shared" si="184"/>
        <v>-1,13974141568264+1,230920729346i</v>
      </c>
      <c r="H181" s="229" t="str">
        <f t="shared" si="180"/>
        <v>1,0000000005167E-12-3,0701185009994E-11i</v>
      </c>
      <c r="I181" s="229" t="str">
        <f t="shared" si="317"/>
        <v>-1,0000000005167E-12+3,0701185009994E-11i</v>
      </c>
      <c r="J181" s="255" t="str">
        <f ca="1">IMPRODUCT(1/N_FFT2,CR100)</f>
        <v>-0,00116847254685462-0,000977945429617336i</v>
      </c>
      <c r="K181" s="254" t="str">
        <f t="shared" ca="1" si="318"/>
        <v>3,11925561118183E-14-3,48955464099599E-14i</v>
      </c>
      <c r="N181" s="246">
        <f t="shared" ca="1" si="185"/>
        <v>11.47980627745094</v>
      </c>
      <c r="O181" s="223">
        <f t="shared" ca="1" si="186"/>
        <v>3.4798062774509413</v>
      </c>
      <c r="P181" s="223" t="str">
        <f t="shared" ca="1" si="187"/>
        <v>-1,41016126835703-3,18127284680404i</v>
      </c>
      <c r="Q181" s="223" t="str">
        <f t="shared" ca="1" si="188"/>
        <v>-2,33689506675505+2,57836637729452i</v>
      </c>
      <c r="R181" s="223" t="str">
        <f t="shared" ca="1" si="189"/>
        <v>3,30417412344422+1,09155168936181i</v>
      </c>
      <c r="S181" s="223" t="str">
        <f t="shared" ca="1" si="190"/>
        <v>-0,34108066021658-3,46305005909721i</v>
      </c>
      <c r="T181" s="223" t="str">
        <f t="shared" ca="1" si="191"/>
        <v>-3,0277341735885+1,71519022346541i</v>
      </c>
      <c r="U181" s="223" t="str">
        <f t="shared" ca="1" si="192"/>
        <v>2,79500661014213+2,07291817924606i</v>
      </c>
      <c r="V181" s="223" t="str">
        <f t="shared" ca="1" si="193"/>
        <v>0,762429870895291-3,3952543970303i</v>
      </c>
      <c r="W181" s="223" t="str">
        <f t="shared" ca="1" si="194"/>
        <v>-3,41294277557866+0,678876527221554i</v>
      </c>
      <c r="X181" s="223" t="str">
        <f t="shared" ca="1" si="195"/>
        <v>2,00370095910343+2,84503676515348i</v>
      </c>
      <c r="Y181" s="223" t="str">
        <f t="shared" ca="1" si="196"/>
        <v>1,78897795649836-2,9847294014282i</v>
      </c>
      <c r="Z181" s="223" t="str">
        <f t="shared" ca="1" si="197"/>
        <v>-3,45363651473818-0,425965435985251i</v>
      </c>
      <c r="AA181" s="223" t="str">
        <f t="shared" ca="1" si="198"/>
        <v>1,01013444215792+3,32996698742695i</v>
      </c>
      <c r="AB181" s="223" t="str">
        <f t="shared" ca="1" si="199"/>
        <v>2,63494009741461-2,27291495917108i</v>
      </c>
      <c r="AC181" s="223" t="str">
        <f t="shared" ca="1" si="200"/>
        <v>-3,14570761695944-1,48780889807474i</v>
      </c>
      <c r="AD181" s="223" t="str">
        <f t="shared" ca="1" si="201"/>
        <v>-0,0853987210702714+3,47875822485934i</v>
      </c>
      <c r="AE181" s="223" t="str">
        <f t="shared" ca="1" si="202"/>
        <v>3,21492179684116-1,33166421022065i</v>
      </c>
      <c r="AF181" s="223" t="str">
        <f t="shared" ca="1" si="203"/>
        <v>-2,52023954567993-2,39946751613311i</v>
      </c>
      <c r="AG181" s="223" t="str">
        <f t="shared" ca="1" si="204"/>
        <v>-1,1723114266439+3,27639094852051i</v>
      </c>
      <c r="AH181" s="223" t="str">
        <f t="shared" ca="1" si="205"/>
        <v>3,47037759159243-0,25599043021196i</v>
      </c>
      <c r="AI181" s="223" t="str">
        <f t="shared" ca="1" si="206"/>
        <v>-1,64036932397694-3,06891515189691i</v>
      </c>
      <c r="AJ181" s="223" t="str">
        <f t="shared" ca="1" si="207"/>
        <v>-2,14088675098862+2,74329284766107i</v>
      </c>
      <c r="AK181" s="223" t="str">
        <f t="shared" ca="1" si="208"/>
        <v>3,37552084418997+0,845523955323558i</v>
      </c>
      <c r="AL181" s="223" t="str">
        <f t="shared" ca="1" si="209"/>
        <v>-0,594914253712979-3,4285753250171i</v>
      </c>
      <c r="AM181" s="223" t="str">
        <f t="shared" ca="1" si="210"/>
        <v>-2,89335317640007+1,93327678442653i</v>
      </c>
      <c r="AN181" s="223" t="str">
        <f t="shared" ca="1" si="211"/>
        <v>2,93992673988278+1,86168807610436i</v>
      </c>
      <c r="AO181" s="223" t="str">
        <f t="shared" ca="1" si="212"/>
        <v>0,510593626103005-3,44214262888248i</v>
      </c>
      <c r="AP181" s="223" t="str">
        <f t="shared" ca="1" si="213"/>
        <v>-3,3537540038119+0,92810872773755i</v>
      </c>
      <c r="AQ181" s="223" t="str">
        <f t="shared" ca="1" si="214"/>
        <v>2,20756573260523+2,68992662814696i</v>
      </c>
      <c r="AR181" s="223" t="str">
        <f t="shared" ca="1" si="215"/>
        <v>2,20756573260523+2,68992662814696i</v>
      </c>
      <c r="AS181" s="223" t="str">
        <f t="shared" ca="1" si="216"/>
        <v>-3,47561469839223-0,17074600114458i</v>
      </c>
      <c r="AT181" s="223" t="str">
        <f t="shared" ca="1" si="217"/>
        <v>1,25236500735781+3,24663419820168i</v>
      </c>
      <c r="AU181" s="223" t="str">
        <f t="shared" ca="1" si="218"/>
        <v>2,46059461600111-2,46059461600105i</v>
      </c>
      <c r="AV181" s="223" t="str">
        <f t="shared" ca="1" si="219"/>
        <v>-3,24663419820164-1,25236500735792i</v>
      </c>
      <c r="AW181" s="223" t="str">
        <f t="shared" ca="1" si="220"/>
        <v>0,17074600114447+3,47561469839223i</v>
      </c>
      <c r="AX181" s="223" t="str">
        <f t="shared" ca="1" si="221"/>
        <v>3,10824753047187-1,5645603273452i</v>
      </c>
      <c r="AY181" s="223" t="str">
        <f t="shared" ca="1" si="222"/>
        <v>-2,6899266281469-2,20756573260531i</v>
      </c>
      <c r="AZ181" s="223" t="str">
        <f t="shared" ca="1" si="223"/>
        <v>-0,9281087277373+3,35375400381197i</v>
      </c>
      <c r="BA181" s="223" t="str">
        <f t="shared" ca="1" si="224"/>
        <v>3,44214262888244-0,510593626103263i</v>
      </c>
      <c r="BB181" s="223" t="str">
        <f t="shared" ca="1" si="225"/>
        <v>-1,86168807610429-2,93992673988283i</v>
      </c>
      <c r="BC181" s="223" t="str">
        <f t="shared" ca="1" si="226"/>
        <v>-1,9332767844266+2,89335317640002i</v>
      </c>
      <c r="BD181" s="223" t="str">
        <f t="shared" ca="1" si="227"/>
        <v>3,42857532501708+0,594914253713062i</v>
      </c>
      <c r="BE181" s="223" t="str">
        <f t="shared" ca="1" si="228"/>
        <v>-0,845523955323474-3,37552084418999i</v>
      </c>
      <c r="BF181" s="223" t="str">
        <f t="shared" ca="1" si="229"/>
        <v>-2,74329284766111+2,14088675098857i</v>
      </c>
      <c r="BG181" s="223" t="str">
        <f t="shared" ca="1" si="230"/>
        <v>3,06891515189686+1,64036932397704i</v>
      </c>
      <c r="BH181" s="223" t="str">
        <f t="shared" ca="1" si="231"/>
        <v>0,25599043021207-3,47037759159242i</v>
      </c>
      <c r="BI181" s="223" t="str">
        <f t="shared" ca="1" si="232"/>
        <v>-3,27639094852054+1,1723114266438i</v>
      </c>
      <c r="BJ181" s="223" t="str">
        <f t="shared" ca="1" si="233"/>
        <v>2,39946751613303+2,52023954568001i</v>
      </c>
      <c r="BK181" s="223" t="str">
        <f t="shared" ca="1" si="234"/>
        <v>1,33166421022042-3,21492179684125i</v>
      </c>
      <c r="BL181" s="223" t="str">
        <f t="shared" ca="1" si="235"/>
        <v>-3,47875822485934+0,0853987210705199i</v>
      </c>
      <c r="BM181" s="223" t="str">
        <f t="shared" ca="1" si="236"/>
        <v>1,48780889807497+3,14570761695933i</v>
      </c>
      <c r="BN181" s="223" t="str">
        <f t="shared" ca="1" si="237"/>
        <v>2,27291495917193-2,63494009741388i</v>
      </c>
      <c r="BO181" s="223" t="str">
        <f t="shared" ca="1" si="238"/>
        <v>-3,32996698742682-1,01013444215834i</v>
      </c>
      <c r="BP181" s="223" t="str">
        <f t="shared" ca="1" si="239"/>
        <v>0,425965435985512+3,45363651473814i</v>
      </c>
      <c r="BQ181" s="223" t="str">
        <f t="shared" ca="1" si="240"/>
        <v>2,9847294014277-1,78897795649919i</v>
      </c>
      <c r="BR181" s="223" t="str">
        <f t="shared" ca="1" si="241"/>
        <v>-2,84503676515443-2,00370095910208i</v>
      </c>
      <c r="BS181" s="223" t="str">
        <f t="shared" ca="1" si="242"/>
        <v>-0,678876527222685+3,41294277557844i</v>
      </c>
      <c r="BT181" s="223" t="str">
        <f t="shared" ca="1" si="243"/>
        <v>3,3952543970304-0,762429870894839i</v>
      </c>
      <c r="BU181" s="223" t="str">
        <f t="shared" ca="1" si="244"/>
        <v>-2,07291817924625-2,79500661014199i</v>
      </c>
      <c r="BV181" s="223" t="str">
        <f t="shared" ca="1" si="245"/>
        <v>-1,71519022346445+3,02773417358905i</v>
      </c>
      <c r="BW181" s="223" t="str">
        <f t="shared" ca="1" si="246"/>
        <v>3,46305005909705+0,341080660218197i</v>
      </c>
      <c r="BX181" s="223" t="str">
        <f t="shared" ca="1" si="247"/>
        <v>-1,09155168936096-3,3041741234445i</v>
      </c>
      <c r="BY181" s="223" t="str">
        <f t="shared" ca="1" si="248"/>
        <v>-2,57836637729463+2,33689506675493i</v>
      </c>
      <c r="BZ181" s="223" t="str">
        <f t="shared" ca="1" si="249"/>
        <v>3,18127284680427+1,41016126835651i</v>
      </c>
      <c r="CA181" s="223" t="str">
        <f t="shared" ca="1" si="250"/>
        <v>-1,29936716489616E-12-3,47980627745094i</v>
      </c>
      <c r="CB181" s="223" t="str">
        <f t="shared" ca="1" si="251"/>
        <v>-3,18127284680462+1,41016126835572i</v>
      </c>
      <c r="CC181" s="223" t="str">
        <f t="shared" ca="1" si="252"/>
        <v>2,57836637729402+2,33689506675561i</v>
      </c>
      <c r="CD181" s="223" t="str">
        <f t="shared" ca="1" si="253"/>
        <v>1,09155168936178-3,30417412344422i</v>
      </c>
      <c r="CE181" s="223" t="str">
        <f t="shared" ca="1" si="254"/>
        <v>-3,46305005909714+0,341080660217289i</v>
      </c>
      <c r="CF181" s="223" t="str">
        <f t="shared" ca="1" si="255"/>
        <v>1,71519022346671+3,02773417358777i</v>
      </c>
      <c r="CG181" s="223" t="str">
        <f t="shared" ca="1" si="256"/>
        <v>2,07291817924698-2,79500661014144i</v>
      </c>
      <c r="CH181" s="223" t="str">
        <f t="shared" ca="1" si="257"/>
        <v>-3,39525439703021-0,762429870895681i</v>
      </c>
      <c r="CI181" s="223" t="str">
        <f t="shared" ca="1" si="258"/>
        <v>0,67887652722179+3,41294277557861i</v>
      </c>
      <c r="CJ181" s="223" t="str">
        <f t="shared" ca="1" si="259"/>
        <v>2,8450367651529-2,00370095910425i</v>
      </c>
      <c r="CK181" s="223" t="str">
        <f t="shared" ca="1" si="260"/>
        <v>-2,98472940142904-1,78897795649695i</v>
      </c>
      <c r="CL181" s="223" t="str">
        <f t="shared" ca="1" si="261"/>
        <v>-0,425965435986416+3,45363651473803i</v>
      </c>
      <c r="CM181" s="223" t="str">
        <f t="shared" ca="1" si="262"/>
        <v>3,32996698742707-1,01013444215751i</v>
      </c>
      <c r="CN181" s="223" t="str">
        <f t="shared" ca="1" si="263"/>
        <v>-2,27291495917124-2,63494009741448i</v>
      </c>
      <c r="CO181" s="223" t="str">
        <f t="shared" ca="1" si="264"/>
        <v>-1,48780889807387+3,14570761695984i</v>
      </c>
      <c r="CP181" s="223" t="str">
        <f t="shared" ca="1" si="265"/>
        <v>3,47875822485938+0,0853987210686637i</v>
      </c>
      <c r="CQ181" s="223" t="str">
        <f t="shared" ca="1" si="266"/>
        <v>-1,33166421021963-3,21492179684158i</v>
      </c>
      <c r="CR181" s="223" t="str">
        <f t="shared" ca="1" si="267"/>
        <v>-2,39946751613319+2,52023954567985i</v>
      </c>
      <c r="CS181" s="223" t="str">
        <f t="shared" ca="1" si="268"/>
        <v>3,27639094852072+1,17231142664331i</v>
      </c>
      <c r="CT181" s="223" t="str">
        <f t="shared" ca="1" si="269"/>
        <v>-0,255990430213231-3,47037759159233i</v>
      </c>
      <c r="CU181" s="223" t="str">
        <f t="shared" ca="1" si="270"/>
        <v>-3,06891515189759+1,64036932397566i</v>
      </c>
      <c r="CV181" s="223" t="str">
        <f t="shared" ca="1" si="271"/>
        <v>2,74329284766058+2,14088675098925i</v>
      </c>
      <c r="CW181" s="223" t="str">
        <f t="shared" ca="1" si="272"/>
        <v>0,845523955323593-3,37552084418996i</v>
      </c>
      <c r="CX181" s="223" t="str">
        <f t="shared" ca="1" si="273"/>
        <v>-3,428575325017+0,594914253713577i</v>
      </c>
      <c r="CY181" s="223" t="str">
        <f t="shared" ca="1" si="274"/>
        <v>1,93327678442766+2,89335317639932i</v>
      </c>
      <c r="CZ181" s="223" t="str">
        <f t="shared" ca="1" si="275"/>
        <v>1,86168807610561-2,939926739882i</v>
      </c>
      <c r="DA181" s="223" t="str">
        <f t="shared" ca="1" si="276"/>
        <v>-3,44214262888235-0,510593626103823i</v>
      </c>
      <c r="DB181" s="223" t="str">
        <f t="shared" ca="1" si="277"/>
        <v>0,928108727737467+3,35375400381193i</v>
      </c>
      <c r="DC181" s="223" t="str">
        <f t="shared" ca="1" si="278"/>
        <v>2,68992662814638-2,20756573260595i</v>
      </c>
      <c r="DD181" s="223" t="str">
        <f t="shared" ca="1" si="279"/>
        <v>-3,10824753047257-1,56456032734381i</v>
      </c>
      <c r="DE181" s="223" t="str">
        <f t="shared" ca="1" si="280"/>
        <v>-0,170746001145727+3,47561469839217i</v>
      </c>
      <c r="DF181" s="223" t="str">
        <f t="shared" ca="1" si="281"/>
        <v>3,24663419820182-1,25236500735743i</v>
      </c>
      <c r="DG181" s="223" t="str">
        <f t="shared" ca="1" si="282"/>
        <v>-2,46059461600121-2,46059461600094i</v>
      </c>
      <c r="DH181" s="223" t="str">
        <f t="shared" ca="1" si="283"/>
        <v>-1,25236500735698+3,246634198202i</v>
      </c>
      <c r="DI181" s="223" t="str">
        <f t="shared" ca="1" si="284"/>
        <v>3,47561469839215-0,170746001146114i</v>
      </c>
      <c r="DJ181" s="223" t="str">
        <f t="shared" ca="1" si="285"/>
        <v>-1,56456032734415-3,10824753047239i</v>
      </c>
      <c r="DK181" s="223" t="str">
        <f t="shared" ca="1" si="286"/>
        <v>-2,20756573260565+2,68992662814662i</v>
      </c>
      <c r="DL181" s="223" t="str">
        <f t="shared" ca="1" si="287"/>
        <v>3,35375400381203+0,928108727737094i</v>
      </c>
      <c r="DM181" s="223" t="str">
        <f t="shared" ca="1" si="288"/>
        <v>-0,510593626104206-3,4421426288823i</v>
      </c>
      <c r="DN181" s="223" t="str">
        <f t="shared" ca="1" si="289"/>
        <v>-2,93992673988364+1,86168807610301i</v>
      </c>
      <c r="DO181" s="223" t="str">
        <f t="shared" ca="1" si="290"/>
        <v>2,89335317639959+1,93327678442725i</v>
      </c>
      <c r="DP181" s="223" t="str">
        <f t="shared" ca="1" si="291"/>
        <v>0,594914253713195-3,42857532501706i</v>
      </c>
      <c r="DQ181" s="223" t="str">
        <f t="shared" ca="1" si="292"/>
        <v>-3,37552084418985+0,845523955324063i</v>
      </c>
      <c r="DR181" s="223" t="str">
        <f t="shared" ca="1" si="293"/>
        <v>2,14088675098955+2,74329284766034i</v>
      </c>
      <c r="DS181" s="223" t="str">
        <f t="shared" ca="1" si="294"/>
        <v>1,64036932397829-3,06891515189619i</v>
      </c>
      <c r="DT181" s="223" t="str">
        <f t="shared" ca="1" si="295"/>
        <v>-3,47037759159237-0,255990430212845i</v>
      </c>
      <c r="DU181" s="223" t="str">
        <f t="shared" ca="1" si="296"/>
        <v>1,17231142664377+3,27639094852056i</v>
      </c>
      <c r="DV181" s="223" t="str">
        <f t="shared" ca="1" si="297"/>
        <v>2,52023954567958-2,39946751613347i</v>
      </c>
      <c r="DW181" s="223" t="str">
        <f t="shared" ca="1" si="298"/>
        <v>-3,21492179684177-1,33166421021918i</v>
      </c>
      <c r="DX181" s="223" t="str">
        <f t="shared" ca="1" si="299"/>
        <v>0,0853987210690507+3,47875822485938i</v>
      </c>
      <c r="DY181" s="223" t="str">
        <f t="shared" ca="1" si="300"/>
        <v>3,14570761695968-1,48780889807422i</v>
      </c>
      <c r="DZ181" s="223" t="str">
        <f t="shared" ca="1" si="301"/>
        <v>-2,63494009741473-2,27291495917094i</v>
      </c>
      <c r="EA181" s="223" t="str">
        <f t="shared" ca="1" si="302"/>
        <v>-1,01013444215714+3,32996698742718i</v>
      </c>
      <c r="EB181" s="223" t="str">
        <f t="shared" ca="1" si="303"/>
        <v>3,45363651473799-0,425965435986799i</v>
      </c>
      <c r="EC181" s="223" t="str">
        <f t="shared" ca="1" si="304"/>
        <v>-1,78897795649729-2,98472940142884i</v>
      </c>
      <c r="ED181" s="223" t="str">
        <f t="shared" ca="1" si="305"/>
        <v>-2,00370095910385+2,84503676515319i</v>
      </c>
      <c r="EE181" s="223" t="str">
        <f t="shared" ca="1" si="306"/>
        <v>3,41294277557869+0,678876527221411i</v>
      </c>
      <c r="EF181" s="223" t="str">
        <f t="shared" ca="1" si="307"/>
        <v>-0,762429870896154-3,3952543970301i</v>
      </c>
      <c r="EG181" s="223" t="str">
        <f t="shared" ca="1" si="308"/>
        <v>-2,79500661014121+2,07291817924729i</v>
      </c>
      <c r="EH181" s="223" t="str">
        <f t="shared" ca="1" si="309"/>
        <v>3,02773417358801+1,71519022346628i</v>
      </c>
      <c r="EI181" s="223" t="str">
        <f t="shared" ca="1" si="310"/>
        <v>0,341080660216904-3,46305005909718i</v>
      </c>
      <c r="EJ181" s="223" t="str">
        <f t="shared" ca="1" si="311"/>
        <v>-3,30417412344408+1,09155168936224i</v>
      </c>
      <c r="EK181" s="223" t="str">
        <f t="shared" ca="1" si="312"/>
        <v>2,3368950667559+2,57836637729376i</v>
      </c>
      <c r="EL181" s="223" t="str">
        <f t="shared" ca="1" si="313"/>
        <v>1,41016126835853-3,18127284680337i</v>
      </c>
      <c r="EM181" s="223" t="str">
        <f t="shared" ca="1" si="314"/>
        <v>-3,47980627745094-8,62837171420901E-13i</v>
      </c>
      <c r="EN181" s="223"/>
      <c r="EO181" s="223"/>
      <c r="EP181" s="223"/>
    </row>
    <row r="182" spans="1:146" ht="15.75" thickBot="1">
      <c r="A182" s="257">
        <f t="shared" si="181"/>
        <v>1.601562500000001E-3</v>
      </c>
      <c r="B182" s="256">
        <v>82</v>
      </c>
      <c r="C182" s="230">
        <f t="shared" si="182"/>
        <v>16400</v>
      </c>
      <c r="D182" s="229">
        <f t="shared" si="315"/>
        <v>103044.23903774521</v>
      </c>
      <c r="E182" s="229" t="str">
        <f t="shared" si="316"/>
        <v>103044.239037745i</v>
      </c>
      <c r="F182" s="229" t="str">
        <f t="shared" si="183"/>
        <v>-1,23098649395656E-28+3,73318465755227E-27i</v>
      </c>
      <c r="G182" s="229" t="str">
        <f t="shared" si="184"/>
        <v>-1,12469745659053+1,2296692196177i</v>
      </c>
      <c r="H182" s="229" t="str">
        <f t="shared" si="180"/>
        <v>1,00000000050417E-12-3,03267803147501E-11i</v>
      </c>
      <c r="I182" s="229" t="str">
        <f t="shared" si="317"/>
        <v>-1,00000000050417E-12+3,03267803147501E-11i</v>
      </c>
      <c r="J182" s="255" t="str">
        <f ca="1">IMPRODUCT(1/N_FFT2,CS100)</f>
        <v>0,0116766876580021+0,000019778091844419i</v>
      </c>
      <c r="K182" s="254" t="str">
        <f t="shared" ca="1" si="318"/>
        <v>-1,22764935102998E-14+3,54096563316329E-13i</v>
      </c>
      <c r="N182" s="246">
        <f t="shared" ca="1" si="185"/>
        <v>11.480909422903059</v>
      </c>
      <c r="O182" s="223">
        <f t="shared" ca="1" si="186"/>
        <v>3.4809094229030593</v>
      </c>
      <c r="P182" s="223" t="str">
        <f t="shared" ca="1" si="187"/>
        <v>-1,48828055353166-3,14670484863687i</v>
      </c>
      <c r="Q182" s="223" t="str">
        <f t="shared" ca="1" si="188"/>
        <v>-2,20826556067166+2,69077937111291i</v>
      </c>
      <c r="R182" s="223" t="str">
        <f t="shared" ca="1" si="189"/>
        <v>3,37659092975535+0,845791997803966i</v>
      </c>
      <c r="S182" s="223" t="str">
        <f t="shared" ca="1" si="190"/>
        <v>-0,679091740223118-3,41402472440023i</v>
      </c>
      <c r="T182" s="223" t="str">
        <f t="shared" ca="1" si="191"/>
        <v>-2,79589266487769+2,07357532222449i</v>
      </c>
      <c r="U182" s="223" t="str">
        <f t="shared" ca="1" si="192"/>
        <v>3,06988803932882+1,64088934314327i</v>
      </c>
      <c r="V182" s="223" t="str">
        <f t="shared" ca="1" si="193"/>
        <v>0,170800129926348-3,47671651505734i</v>
      </c>
      <c r="W182" s="223" t="str">
        <f t="shared" ca="1" si="194"/>
        <v>-3,2159409703458+1,33208636570856i</v>
      </c>
      <c r="X182" s="223" t="str">
        <f t="shared" ca="1" si="195"/>
        <v>2,57918375415882+2,33763589396179i</v>
      </c>
      <c r="Y182" s="223" t="str">
        <f t="shared" ca="1" si="196"/>
        <v>1,01045466837947-3,33102263180625i</v>
      </c>
      <c r="Z182" s="223" t="str">
        <f t="shared" ca="1" si="197"/>
        <v>-3,44323383445075+0,510755491158793i</v>
      </c>
      <c r="AA182" s="223" t="str">
        <f t="shared" ca="1" si="198"/>
        <v>1,93388965920228+2,89427040832156i</v>
      </c>
      <c r="AB182" s="223" t="str">
        <f t="shared" ca="1" si="199"/>
        <v>1,78954508660249-2,9856756008435i</v>
      </c>
      <c r="AC182" s="223" t="str">
        <f t="shared" ca="1" si="200"/>
        <v>-3,46414789260247-0,341188787379034i</v>
      </c>
      <c r="AD182" s="223" t="str">
        <f t="shared" ca="1" si="201"/>
        <v>1,17268306515334+3,27742960857405i</v>
      </c>
      <c r="AE182" s="223" t="str">
        <f t="shared" ca="1" si="202"/>
        <v>2,46137465763086-2,46137465763095i</v>
      </c>
      <c r="AF182" s="223" t="str">
        <f t="shared" ca="1" si="203"/>
        <v>-3,27742960857398-1,17268306515354i</v>
      </c>
      <c r="AG182" s="223" t="str">
        <f t="shared" ca="1" si="204"/>
        <v>0,341188787379179+3,46414789260246i</v>
      </c>
      <c r="AH182" s="223" t="str">
        <f t="shared" ca="1" si="205"/>
        <v>2,98567560084343-1,78954508660261i</v>
      </c>
      <c r="AI182" s="223" t="str">
        <f t="shared" ca="1" si="206"/>
        <v>-2,89427040832144-1,93388965920245i</v>
      </c>
      <c r="AJ182" s="223" t="str">
        <f t="shared" ca="1" si="207"/>
        <v>-0,510755491158671+3,44323383445077i</v>
      </c>
      <c r="AK182" s="223" t="str">
        <f t="shared" ca="1" si="208"/>
        <v>3,33102263180631-1,01045466837927i</v>
      </c>
      <c r="AL182" s="223" t="str">
        <f t="shared" ca="1" si="209"/>
        <v>-2,3376358939619-2,57918375415872i</v>
      </c>
      <c r="AM182" s="223" t="str">
        <f t="shared" ca="1" si="210"/>
        <v>-1,33208636570844+3,21594097034585i</v>
      </c>
      <c r="AN182" s="223" t="str">
        <f t="shared" ca="1" si="211"/>
        <v>3,47671651505735-0,170800129926135i</v>
      </c>
      <c r="AO182" s="223" t="str">
        <f t="shared" ca="1" si="212"/>
        <v>-1,64088934314339-3,06988803932876i</v>
      </c>
      <c r="AP182" s="223" t="str">
        <f t="shared" ca="1" si="213"/>
        <v>-2,07357532222467+2,79589266487756i</v>
      </c>
      <c r="AQ182" s="223" t="str">
        <f t="shared" ca="1" si="214"/>
        <v>3,41402472440021+0,679091740223188i</v>
      </c>
      <c r="AR182" s="223" t="str">
        <f t="shared" ca="1" si="215"/>
        <v>3,41402472440021+0,679091740223188i</v>
      </c>
      <c r="AS182" s="223" t="str">
        <f t="shared" ca="1" si="216"/>
        <v>-2,690779371113+2,20826556067154i</v>
      </c>
      <c r="AT182" s="223" t="str">
        <f t="shared" ca="1" si="217"/>
        <v>3,14670484863687+1,48828055353166i</v>
      </c>
      <c r="AU182" s="223" t="str">
        <f t="shared" ca="1" si="218"/>
        <v>-1,21107589332489E-13-3,48090942290306i</v>
      </c>
      <c r="AV182" s="223" t="str">
        <f t="shared" ca="1" si="219"/>
        <v>-3,1467048486369+1,48828055353159i</v>
      </c>
      <c r="AW182" s="223" t="str">
        <f t="shared" ca="1" si="220"/>
        <v>2,69077937111296+2,20826556067161i</v>
      </c>
      <c r="AX182" s="223" t="str">
        <f t="shared" ca="1" si="221"/>
        <v>0,845791997804091-3,37659092975532i</v>
      </c>
      <c r="AY182" s="223" t="str">
        <f t="shared" ca="1" si="222"/>
        <v>-3,41402472440022+0,679091740223132i</v>
      </c>
      <c r="AZ182" s="223" t="str">
        <f t="shared" ca="1" si="223"/>
        <v>2,07357532222459+2,79589266487763i</v>
      </c>
      <c r="BA182" s="223" t="str">
        <f t="shared" ca="1" si="224"/>
        <v>1,64088934314346-3,06988803932872i</v>
      </c>
      <c r="BB182" s="223" t="str">
        <f t="shared" ca="1" si="225"/>
        <v>-3,47671651505735-0,170800129926215i</v>
      </c>
      <c r="BC182" s="223" t="str">
        <f t="shared" ca="1" si="226"/>
        <v>1,33208636570837+3,21594097034588i</v>
      </c>
      <c r="BD182" s="223" t="str">
        <f t="shared" ca="1" si="227"/>
        <v>2,33763589396194-2,57918375415869i</v>
      </c>
      <c r="BE182" s="223" t="str">
        <f t="shared" ca="1" si="228"/>
        <v>-3,33102263180628-1,01045466837937i</v>
      </c>
      <c r="BF182" s="223" t="str">
        <f t="shared" ca="1" si="229"/>
        <v>0,51075549115857+3,44323383445079i</v>
      </c>
      <c r="BG182" s="223" t="str">
        <f t="shared" ca="1" si="230"/>
        <v>2,89427040832148-1,93388965920239i</v>
      </c>
      <c r="BH182" s="223" t="str">
        <f t="shared" ca="1" si="231"/>
        <v>-2,98567560084357-1,78954508660238i</v>
      </c>
      <c r="BI182" s="223" t="str">
        <f t="shared" ca="1" si="232"/>
        <v>-0,341188787379233+3,46414789260245i</v>
      </c>
      <c r="BJ182" s="223" t="str">
        <f t="shared" ca="1" si="233"/>
        <v>3,277429608574-1,17268306515349i</v>
      </c>
      <c r="BK182" s="223" t="str">
        <f t="shared" ca="1" si="234"/>
        <v>-2,46137465763079-2,46137465763102i</v>
      </c>
      <c r="BL182" s="223" t="str">
        <f t="shared" ca="1" si="235"/>
        <v>-1,17268306515343+3,27742960857402i</v>
      </c>
      <c r="BM182" s="223" t="str">
        <f t="shared" ca="1" si="236"/>
        <v>3,46414789260248-0,341188787378955i</v>
      </c>
      <c r="BN182" s="223" t="str">
        <f t="shared" ca="1" si="237"/>
        <v>-1,78954508660243-2,98567560084353i</v>
      </c>
      <c r="BO182" s="223" t="str">
        <f t="shared" ca="1" si="238"/>
        <v>-1,93388965920233+2,89427040832152i</v>
      </c>
      <c r="BP182" s="223" t="str">
        <f t="shared" ca="1" si="239"/>
        <v>3,4432338344508+0,510755491158504i</v>
      </c>
      <c r="BQ182" s="223" t="str">
        <f t="shared" ca="1" si="240"/>
        <v>-1,01045466837972-3,33102263180618i</v>
      </c>
      <c r="BR182" s="223" t="str">
        <f t="shared" ca="1" si="241"/>
        <v>-2,57918375415841+2,33763589396224i</v>
      </c>
      <c r="BS182" s="223" t="str">
        <f t="shared" ca="1" si="242"/>
        <v>3,21594097034603+1,33208636570799i</v>
      </c>
      <c r="BT182" s="223" t="str">
        <f t="shared" ca="1" si="243"/>
        <v>-0,170800129926973-3,47671651505731i</v>
      </c>
      <c r="BU182" s="223" t="str">
        <f t="shared" ca="1" si="244"/>
        <v>-3,06988803932836+1,64088934314414i</v>
      </c>
      <c r="BV182" s="223" t="str">
        <f t="shared" ca="1" si="245"/>
        <v>2,79589266487829+2,0735753222237i</v>
      </c>
      <c r="BW182" s="223" t="str">
        <f t="shared" ca="1" si="246"/>
        <v>0,67909174022205-3,41402472440044i</v>
      </c>
      <c r="BX182" s="223" t="str">
        <f t="shared" ca="1" si="247"/>
        <v>-3,37659092975505+0,845791997805164i</v>
      </c>
      <c r="BY182" s="223" t="str">
        <f t="shared" ca="1" si="248"/>
        <v>2,20826556067273+2,69077937111203i</v>
      </c>
      <c r="BZ182" s="223" t="str">
        <f t="shared" ca="1" si="249"/>
        <v>1,48828055353028-3,14670484863753i</v>
      </c>
      <c r="CA182" s="223" t="str">
        <f t="shared" ca="1" si="250"/>
        <v>-3,48090942290306+1,62728272506326E-12i</v>
      </c>
      <c r="CB182" s="223" t="str">
        <f t="shared" ca="1" si="251"/>
        <v>1,48828055353014+3,14670484863759i</v>
      </c>
      <c r="CC182" s="223" t="str">
        <f t="shared" ca="1" si="252"/>
        <v>2,20826556067285-2,69077937111194i</v>
      </c>
      <c r="CD182" s="223" t="str">
        <f t="shared" ca="1" si="253"/>
        <v>-3,37659092975501-0,845791997805317i</v>
      </c>
      <c r="CE182" s="223" t="str">
        <f t="shared" ca="1" si="254"/>
        <v>0,679091740221893+3,41402472440047i</v>
      </c>
      <c r="CF182" s="223" t="str">
        <f t="shared" ca="1" si="255"/>
        <v>2,79589266487835-2,07357532222361i</v>
      </c>
      <c r="CG182" s="223" t="str">
        <f t="shared" ca="1" si="256"/>
        <v>-3,06988803932831-1,64088934314423i</v>
      </c>
      <c r="CH182" s="223" t="str">
        <f t="shared" ca="1" si="257"/>
        <v>-0,170800129927082+3,4767165150573i</v>
      </c>
      <c r="CI182" s="223" t="str">
        <f t="shared" ca="1" si="258"/>
        <v>3,21594097034612-1,3320863657078i</v>
      </c>
      <c r="CJ182" s="223" t="str">
        <f t="shared" ca="1" si="259"/>
        <v>-2,57918375415827-2,3376358939624i</v>
      </c>
      <c r="CK182" s="223" t="str">
        <f t="shared" ca="1" si="260"/>
        <v>-1,01045466837991+3,33102263180612i</v>
      </c>
      <c r="CL182" s="223" t="str">
        <f t="shared" ca="1" si="261"/>
        <v>3,44323383445082-0,510755491158348i</v>
      </c>
      <c r="CM182" s="223" t="str">
        <f t="shared" ca="1" si="262"/>
        <v>-1,9338896592022-2,8942704083216i</v>
      </c>
      <c r="CN182" s="223" t="str">
        <f t="shared" ca="1" si="263"/>
        <v>-1,78954508660257+2,98567560084345i</v>
      </c>
      <c r="CO182" s="223" t="str">
        <f t="shared" ca="1" si="264"/>
        <v>3,46414789260246+0,341188787379113i</v>
      </c>
      <c r="CP182" s="223" t="str">
        <f t="shared" ca="1" si="265"/>
        <v>-1,17268306515361-3,27742960857396i</v>
      </c>
      <c r="CQ182" s="223" t="str">
        <f t="shared" ca="1" si="266"/>
        <v>-2,46137465763066+2,46137465763115i</v>
      </c>
      <c r="CR182" s="223" t="str">
        <f t="shared" ca="1" si="267"/>
        <v>3,2774296085742+1,17268306515294i</v>
      </c>
      <c r="CS182" s="223" t="str">
        <f t="shared" ca="1" si="268"/>
        <v>-0,341188787379814-3,46414789260239i</v>
      </c>
      <c r="CT182" s="223" t="str">
        <f t="shared" ca="1" si="269"/>
        <v>-2,98567560084309+1,78954508660318i</v>
      </c>
      <c r="CU182" s="223" t="str">
        <f t="shared" ca="1" si="270"/>
        <v>2,894270408322+1,93388965920162i</v>
      </c>
      <c r="CV182" s="223" t="str">
        <f t="shared" ca="1" si="271"/>
        <v>0,510755491157749-3,44323383445091i</v>
      </c>
      <c r="CW182" s="223" t="str">
        <f t="shared" ca="1" si="272"/>
        <v>-3,33102263180594+1,0104546683805i</v>
      </c>
      <c r="CX182" s="223" t="str">
        <f t="shared" ca="1" si="273"/>
        <v>2,33763589396284+2,57918375415786i</v>
      </c>
      <c r="CY182" s="223" t="str">
        <f t="shared" ca="1" si="274"/>
        <v>1,33208636570724-3,21594097034634i</v>
      </c>
      <c r="CZ182" s="223" t="str">
        <f t="shared" ca="1" si="275"/>
        <v>-3,47671651505727+0,170800129927785i</v>
      </c>
      <c r="DA182" s="223" t="str">
        <f t="shared" ca="1" si="276"/>
        <v>1,64088934314485+3,06988803932798i</v>
      </c>
      <c r="DB182" s="223" t="str">
        <f t="shared" ca="1" si="277"/>
        <v>2,07357532222582-2,79589266487671i</v>
      </c>
      <c r="DC182" s="223" t="str">
        <f t="shared" ca="1" si="278"/>
        <v>-3,41402472439993-0,679091740224598i</v>
      </c>
      <c r="DD182" s="223" t="str">
        <f t="shared" ca="1" si="279"/>
        <v>0,84579199780264+3,37659092975568i</v>
      </c>
      <c r="DE182" s="223" t="str">
        <f t="shared" ca="1" si="280"/>
        <v>2,69077937111375-2,20826556067064i</v>
      </c>
      <c r="DF182" s="223" t="str">
        <f t="shared" ca="1" si="281"/>
        <v>-3,14670484863637-1,48828055353272i</v>
      </c>
      <c r="DG182" s="223" t="str">
        <f t="shared" ca="1" si="282"/>
        <v>-1,02174477840082E-12+3,48090942290306i</v>
      </c>
      <c r="DH182" s="223" t="str">
        <f t="shared" ca="1" si="283"/>
        <v>3,14670484863724-1,48828055353087i</v>
      </c>
      <c r="DI182" s="223" t="str">
        <f t="shared" ca="1" si="284"/>
        <v>-2,69077937111245-2,20826556067222i</v>
      </c>
      <c r="DJ182" s="223" t="str">
        <f t="shared" ca="1" si="285"/>
        <v>-0,845791997804527+3,37659092975521i</v>
      </c>
      <c r="DK182" s="223" t="str">
        <f t="shared" ca="1" si="286"/>
        <v>3,41402472440031-0,67909174022269i</v>
      </c>
      <c r="DL182" s="223" t="str">
        <f t="shared" ca="1" si="287"/>
        <v>-2,07357532222426-2,79589266487786i</v>
      </c>
      <c r="DM182" s="223" t="str">
        <f t="shared" ca="1" si="288"/>
        <v>-1,64088934314351+3,06988803932869i</v>
      </c>
      <c r="DN182" s="223" t="str">
        <f t="shared" ca="1" si="289"/>
        <v>3,47671651505734+0,170800129926269i</v>
      </c>
      <c r="DO182" s="223" t="str">
        <f t="shared" ca="1" si="290"/>
        <v>-1,33208636570864-3,21594097034576i</v>
      </c>
      <c r="DP182" s="223" t="str">
        <f t="shared" ca="1" si="291"/>
        <v>-2,33763589396172+2,57918375415888i</v>
      </c>
      <c r="DQ182" s="223" t="str">
        <f t="shared" ca="1" si="292"/>
        <v>3,33102263180638+1,01045466837904i</v>
      </c>
      <c r="DR182" s="223" t="str">
        <f t="shared" ca="1" si="293"/>
        <v>-0,510755491159152-3,4432338344507i</v>
      </c>
      <c r="DS182" s="223" t="str">
        <f t="shared" ca="1" si="294"/>
        <v>-2,89427040832115+1,93388965920288i</v>
      </c>
      <c r="DT182" s="223" t="str">
        <f t="shared" ca="1" si="295"/>
        <v>2,98567560084387+1,78954508660187i</v>
      </c>
      <c r="DU182" s="223" t="str">
        <f t="shared" ca="1" si="296"/>
        <v>0,341188787378303-3,46414789260254i</v>
      </c>
      <c r="DV182" s="223" t="str">
        <f t="shared" ca="1" si="297"/>
        <v>-3,27742960857369+1,17268306515437i</v>
      </c>
      <c r="DW182" s="223" t="str">
        <f t="shared" ca="1" si="298"/>
        <v>2,46137465763173+2,46137465763008i</v>
      </c>
      <c r="DX182" s="223" t="str">
        <f t="shared" ca="1" si="299"/>
        <v>1,17268306515218-3,27742960857447i</v>
      </c>
      <c r="DY182" s="223" t="str">
        <f t="shared" ca="1" si="300"/>
        <v>-3,46414789260231+0,341188787380624i</v>
      </c>
      <c r="DZ182" s="223" t="str">
        <f t="shared" ca="1" si="301"/>
        <v>1,78954508660388+2,98567560084267i</v>
      </c>
      <c r="EA182" s="223" t="str">
        <f t="shared" ca="1" si="302"/>
        <v>1,9338896592039-2,89427040832047i</v>
      </c>
      <c r="EB182" s="223" t="str">
        <f t="shared" ca="1" si="303"/>
        <v>-3,44323383445052-0,51075549116037i</v>
      </c>
      <c r="EC182" s="223" t="str">
        <f t="shared" ca="1" si="304"/>
        <v>1,01045466837796+3,33102263180671i</v>
      </c>
      <c r="ED182" s="223" t="str">
        <f t="shared" ca="1" si="305"/>
        <v>2,57918375415964-2,33763589396088i</v>
      </c>
      <c r="EE182" s="223" t="str">
        <f t="shared" ca="1" si="306"/>
        <v>-3,21594097034533-1,33208636570968i</v>
      </c>
      <c r="EF182" s="223" t="str">
        <f t="shared" ca="1" si="307"/>
        <v>0,17080012992514+3,4767165150574i</v>
      </c>
      <c r="EG182" s="223" t="str">
        <f t="shared" ca="1" si="308"/>
        <v>3,06988803932922-1,64088934314252i</v>
      </c>
      <c r="EH182" s="223" t="str">
        <f t="shared" ca="1" si="309"/>
        <v>-2,79589266487719-2,07357532222517i</v>
      </c>
      <c r="EI182" s="223" t="str">
        <f t="shared" ca="1" si="310"/>
        <v>-0,6790917402238+3,41402472440009i</v>
      </c>
      <c r="EJ182" s="223" t="str">
        <f t="shared" ca="1" si="311"/>
        <v>3,37659092975548-0,84579199780343i</v>
      </c>
      <c r="EK182" s="223" t="str">
        <f t="shared" ca="1" si="312"/>
        <v>-2,20826556067135-2,69077937111317i</v>
      </c>
      <c r="EL182" s="223" t="str">
        <f t="shared" ca="1" si="313"/>
        <v>-1,4882805535319+3,14670484863676i</v>
      </c>
      <c r="EM182" s="223" t="str">
        <f t="shared" ca="1" si="314"/>
        <v>3,48090942290306+1,09170019697881E-13i</v>
      </c>
      <c r="EN182" s="223"/>
      <c r="EO182" s="223"/>
      <c r="EP182" s="223"/>
    </row>
    <row r="183" spans="1:146" ht="15.75" thickBot="1">
      <c r="A183" s="257">
        <f t="shared" si="181"/>
        <v>1.621093750000001E-3</v>
      </c>
      <c r="B183" s="256">
        <v>83</v>
      </c>
      <c r="C183" s="230">
        <f t="shared" si="182"/>
        <v>16600</v>
      </c>
      <c r="D183" s="229">
        <f t="shared" si="315"/>
        <v>104300.87609918113</v>
      </c>
      <c r="E183" s="229" t="str">
        <f t="shared" si="316"/>
        <v>104300.876099181i</v>
      </c>
      <c r="F183" s="229" t="str">
        <f t="shared" si="183"/>
        <v>-1,20150284950074E-28+3,59986945884618E-27i</v>
      </c>
      <c r="G183" s="229" t="str">
        <f t="shared" si="184"/>
        <v>-1,10986805908293+1,22825398580043i</v>
      </c>
      <c r="H183" s="229" t="str">
        <f t="shared" si="180"/>
        <v>1,0000000004921E-12-2,99613974193916E-11i</v>
      </c>
      <c r="I183" s="229" t="str">
        <f t="shared" si="317"/>
        <v>-1,0000000004921E-12+2,99613974193916E-11i</v>
      </c>
      <c r="J183" s="255" t="str">
        <f ca="1">IMPRODUCT(1/N_FFT2,CT100)</f>
        <v>0,0276259828625385+0,000977965717864906i</v>
      </c>
      <c r="K183" s="254" t="str">
        <f t="shared" ca="1" si="318"/>
        <v>-5,69272024116243E-14+8,26735085927471E-13i</v>
      </c>
      <c r="N183" s="246">
        <f t="shared" ca="1" si="185"/>
        <v>11.481892197570044</v>
      </c>
      <c r="O183" s="223">
        <f t="shared" ca="1" si="186"/>
        <v>3.481892197570045</v>
      </c>
      <c r="P183" s="223" t="str">
        <f t="shared" ca="1" si="187"/>
        <v>-1,56549818066346-3,11011072501262i</v>
      </c>
      <c r="Q183" s="223" t="str">
        <f t="shared" ca="1" si="188"/>
        <v>-2,07416076041012+2,79668203689195i</v>
      </c>
      <c r="R183" s="223" t="str">
        <f t="shared" ca="1" si="189"/>
        <v>3,43063053547426+0,595270866556347i</v>
      </c>
      <c r="S183" s="223" t="str">
        <f t="shared" ca="1" si="190"/>
        <v>-1,01073995280646-3,33196308852603i</v>
      </c>
      <c r="T183" s="223" t="str">
        <f t="shared" ca="1" si="191"/>
        <v>-2,52175026724148+2,4009058426283i</v>
      </c>
      <c r="U183" s="223" t="str">
        <f t="shared" ca="1" si="192"/>
        <v>3,27835493422916+1,17301415196685i</v>
      </c>
      <c r="V183" s="223" t="str">
        <f t="shared" ca="1" si="193"/>
        <v>-0,426220774875358-3,45570674776721i</v>
      </c>
      <c r="W183" s="223" t="str">
        <f t="shared" ca="1" si="194"/>
        <v>-2,89508755559273+1,93443565955326i</v>
      </c>
      <c r="X183" s="223" t="str">
        <f t="shared" ca="1" si="195"/>
        <v>3,02954910554865+1,71621836972122i</v>
      </c>
      <c r="Y183" s="223" t="str">
        <f t="shared" ca="1" si="196"/>
        <v>0,170848352393596-3,4776981059292i</v>
      </c>
      <c r="Z183" s="223" t="str">
        <f t="shared" ca="1" si="197"/>
        <v>-3,1831798153266+1,41100656936686i</v>
      </c>
      <c r="AA183" s="223" t="str">
        <f t="shared" ca="1" si="198"/>
        <v>2,69153906620385+2,20888902632017i</v>
      </c>
      <c r="AB183" s="223" t="str">
        <f t="shared" ca="1" si="199"/>
        <v>0,762886898580165-3,39728963373362i</v>
      </c>
      <c r="AC183" s="223" t="str">
        <f t="shared" ca="1" si="200"/>
        <v>-3,37754425189721+0,846030792569194i</v>
      </c>
      <c r="AD183" s="223" t="str">
        <f t="shared" ca="1" si="201"/>
        <v>2,27427742554547+2,63651957458189i</v>
      </c>
      <c r="AE183" s="223" t="str">
        <f t="shared" ca="1" si="202"/>
        <v>1,33246245729135-3,2168489357457i</v>
      </c>
      <c r="AF183" s="223" t="str">
        <f t="shared" ca="1" si="203"/>
        <v>-3,47245785982061+0,256143880015189i</v>
      </c>
      <c r="AG183" s="223" t="str">
        <f t="shared" ca="1" si="204"/>
        <v>1,79005033375582+2,98651855479249i</v>
      </c>
      <c r="AH183" s="223" t="str">
        <f t="shared" ca="1" si="205"/>
        <v>1,86280403840343-2,94168903693219i</v>
      </c>
      <c r="AI183" s="223" t="str">
        <f t="shared" ca="1" si="206"/>
        <v>-3,46512593494079-0,341285116141728i</v>
      </c>
      <c r="AJ183" s="223" t="str">
        <f t="shared" ca="1" si="207"/>
        <v>1,25311571965548+3,24858034665167i</v>
      </c>
      <c r="AK183" s="223" t="str">
        <f t="shared" ca="1" si="208"/>
        <v>2,33829588509011-2,57991194215419i</v>
      </c>
      <c r="AL183" s="223" t="str">
        <f t="shared" ca="1" si="209"/>
        <v>-3,35576436369787-0,92866506924433i</v>
      </c>
      <c r="AM183" s="223" t="str">
        <f t="shared" ca="1" si="210"/>
        <v>0,67928347004954+3,41498861532753i</v>
      </c>
      <c r="AN183" s="223" t="str">
        <f t="shared" ca="1" si="211"/>
        <v>2,74493727533528-2,14217007494132i</v>
      </c>
      <c r="AO183" s="223" t="str">
        <f t="shared" ca="1" si="212"/>
        <v>-3,14759326641334-1,4887007438463i</v>
      </c>
      <c r="AP183" s="223" t="str">
        <f t="shared" ca="1" si="213"/>
        <v>0,0854499121128803+3,4808435167383i</v>
      </c>
      <c r="AQ183" s="223" t="str">
        <f t="shared" ca="1" si="214"/>
        <v>3,07075476920562-1,64135261991446i</v>
      </c>
      <c r="AR183" s="223" t="str">
        <f t="shared" ca="1" si="215"/>
        <v>3,07075476920562-1,64135261991446i</v>
      </c>
      <c r="AS183" s="223" t="str">
        <f t="shared" ca="1" si="216"/>
        <v>-0,510899694152039+3,44420597206591i</v>
      </c>
      <c r="AT183" s="223" t="str">
        <f t="shared" ca="1" si="217"/>
        <v>3,30615476337975-1,09220600441517i</v>
      </c>
      <c r="AU183" s="223" t="str">
        <f t="shared" ca="1" si="218"/>
        <v>-2,46206958426228-2,46206958426234i</v>
      </c>
      <c r="AV183" s="223" t="str">
        <f t="shared" ca="1" si="219"/>
        <v>-1,09220600441522+3,30615476337973i</v>
      </c>
      <c r="AW183" s="223" t="str">
        <f t="shared" ca="1" si="220"/>
        <v>3,44420597206592-0,510899694151991i</v>
      </c>
      <c r="AX183" s="223" t="str">
        <f t="shared" ca="1" si="221"/>
        <v>-2,00490204899469-2,84674218176428i</v>
      </c>
      <c r="AY183" s="223" t="str">
        <f t="shared" ca="1" si="222"/>
        <v>-1,64135261991453+3,07075476920559i</v>
      </c>
      <c r="AZ183" s="223" t="str">
        <f t="shared" ca="1" si="223"/>
        <v>3,48084351673831+0,0854499121125826i</v>
      </c>
      <c r="BA183" s="223" t="str">
        <f t="shared" ca="1" si="224"/>
        <v>-1,48870074384622-3,14759326641338i</v>
      </c>
      <c r="BB183" s="223" t="str">
        <f t="shared" ca="1" si="225"/>
        <v>-2,14217007494138+2,74493727533523i</v>
      </c>
      <c r="BC183" s="223" t="str">
        <f t="shared" ca="1" si="226"/>
        <v>3,41498861532758+0,679283470049248i</v>
      </c>
      <c r="BD183" s="223" t="str">
        <f t="shared" ca="1" si="227"/>
        <v>-0,928665069244284-3,35576436369789i</v>
      </c>
      <c r="BE183" s="223" t="str">
        <f t="shared" ca="1" si="228"/>
        <v>-2,57991194215425+2,33829588509005i</v>
      </c>
      <c r="BF183" s="223" t="str">
        <f t="shared" ca="1" si="229"/>
        <v>3,24858034665177+1,25311571965522i</v>
      </c>
      <c r="BG183" s="223" t="str">
        <f t="shared" ca="1" si="230"/>
        <v>-0,34128511614168-3,46512593494079i</v>
      </c>
      <c r="BH183" s="223" t="str">
        <f t="shared" ca="1" si="231"/>
        <v>-2,94168903693224+1,86280403840335i</v>
      </c>
      <c r="BI183" s="223" t="str">
        <f t="shared" ca="1" si="232"/>
        <v>2,98651855479245+1,79005033375589i</v>
      </c>
      <c r="BJ183" s="223" t="str">
        <f t="shared" ca="1" si="233"/>
        <v>0,256143880015263-3,4724578598206i</v>
      </c>
      <c r="BK183" s="223" t="str">
        <f t="shared" ca="1" si="234"/>
        <v>-3,21684893574572+1,3324624572913i</v>
      </c>
      <c r="BL183" s="223" t="str">
        <f t="shared" ca="1" si="235"/>
        <v>2,63651957458183+2,27427742554553i</v>
      </c>
      <c r="BM183" s="223" t="str">
        <f t="shared" ca="1" si="236"/>
        <v>0,846030792567924-3,37754425189753i</v>
      </c>
      <c r="BN183" s="223" t="str">
        <f t="shared" ca="1" si="237"/>
        <v>-3,3972896337334+0,762886898581119i</v>
      </c>
      <c r="BO183" s="223" t="str">
        <f t="shared" ca="1" si="238"/>
        <v>2,20888902632068+2,69153906620343i</v>
      </c>
      <c r="BP183" s="223" t="str">
        <f t="shared" ca="1" si="239"/>
        <v>1,41100656936693-3,18317981532658i</v>
      </c>
      <c r="BQ183" s="223" t="str">
        <f t="shared" ca="1" si="240"/>
        <v>-3,47769810592922+0,17084835239319i</v>
      </c>
      <c r="BR183" s="223" t="str">
        <f t="shared" ca="1" si="241"/>
        <v>1,71621836972057+3,02954910554901i</v>
      </c>
      <c r="BS183" s="223" t="str">
        <f t="shared" ca="1" si="242"/>
        <v>1,9344356595542-2,89508755559211i</v>
      </c>
      <c r="BT183" s="223" t="str">
        <f t="shared" ca="1" si="243"/>
        <v>-3,45570674776699-0,426220774877151i</v>
      </c>
      <c r="BU183" s="223" t="str">
        <f t="shared" ca="1" si="244"/>
        <v>1,1730141519681+3,27835493422871i</v>
      </c>
      <c r="BV183" s="223" t="str">
        <f t="shared" ca="1" si="245"/>
        <v>2,40090584262758-2,52175026724216i</v>
      </c>
      <c r="BW183" s="223" t="str">
        <f t="shared" ca="1" si="246"/>
        <v>-3,33196308852614-1,01073995280611i</v>
      </c>
      <c r="BX183" s="223" t="str">
        <f t="shared" ca="1" si="247"/>
        <v>0,59527086655625+3,43063053547428i</v>
      </c>
      <c r="BY183" s="223" t="str">
        <f t="shared" ca="1" si="248"/>
        <v>2,79668203689227-2,07416076040968i</v>
      </c>
      <c r="BZ183" s="223" t="str">
        <f t="shared" ca="1" si="249"/>
        <v>-3,11011072501218-1,56549818066433i</v>
      </c>
      <c r="CA183" s="223" t="str">
        <f t="shared" ca="1" si="250"/>
        <v>-1,45882755808639E-12+3,48189219757004i</v>
      </c>
      <c r="CB183" s="223" t="str">
        <f t="shared" ca="1" si="251"/>
        <v>3,1101107250119-1,56549818066491i</v>
      </c>
      <c r="CC183" s="223" t="str">
        <f t="shared" ca="1" si="252"/>
        <v>-2,79668203689262-2,07416076040921i</v>
      </c>
      <c r="CD183" s="223" t="str">
        <f t="shared" ca="1" si="253"/>
        <v>-0,59527086655571+3,43063053547437i</v>
      </c>
      <c r="CE183" s="223" t="str">
        <f t="shared" ca="1" si="254"/>
        <v>3,33196308852597-1,01073995280668i</v>
      </c>
      <c r="CF183" s="223" t="str">
        <f t="shared" ca="1" si="255"/>
        <v>-2,40090584262801-2,52175026724175i</v>
      </c>
      <c r="CG183" s="223" t="str">
        <f t="shared" ca="1" si="256"/>
        <v>-1,17301415196759+3,27835493422889i</v>
      </c>
      <c r="CH183" s="223" t="str">
        <f t="shared" ca="1" si="257"/>
        <v>3,45570674776734-0,426220774874303i</v>
      </c>
      <c r="CI183" s="223" t="str">
        <f t="shared" ca="1" si="258"/>
        <v>-1,93443565955177-2,89508755559373i</v>
      </c>
      <c r="CJ183" s="223" t="str">
        <f t="shared" ca="1" si="259"/>
        <v>-1,7162183697201+3,02954910554928i</v>
      </c>
      <c r="CK183" s="223" t="str">
        <f t="shared" ca="1" si="260"/>
        <v>3,47769810592925+0,170848352392595i</v>
      </c>
      <c r="CL183" s="223" t="str">
        <f t="shared" ca="1" si="261"/>
        <v>-1,41100656936743-3,18317981532635i</v>
      </c>
      <c r="CM183" s="223" t="str">
        <f t="shared" ca="1" si="262"/>
        <v>-2,20888902632026+2,69153906620378i</v>
      </c>
      <c r="CN183" s="223" t="str">
        <f t="shared" ca="1" si="263"/>
        <v>3,39728963373353+0,762886898580541i</v>
      </c>
      <c r="CO183" s="223" t="str">
        <f t="shared" ca="1" si="264"/>
        <v>-0,846030792568453-3,3775442518974i</v>
      </c>
      <c r="CP183" s="223" t="str">
        <f t="shared" ca="1" si="265"/>
        <v>-2,63651957458286+2,27427742554433i</v>
      </c>
      <c r="CQ183" s="223" t="str">
        <f t="shared" ca="1" si="266"/>
        <v>3,21684893574635+1,33246245728979i</v>
      </c>
      <c r="CR183" s="223" t="str">
        <f t="shared" ca="1" si="267"/>
        <v>-0,256143880016498-3,47245785982051i</v>
      </c>
      <c r="CS183" s="223" t="str">
        <f t="shared" ca="1" si="268"/>
        <v>-2,98651855479215+1,7900503337564i</v>
      </c>
      <c r="CT183" s="223" t="str">
        <f t="shared" ca="1" si="269"/>
        <v>2,94168903693235+1,86280403840318i</v>
      </c>
      <c r="CU183" s="223" t="str">
        <f t="shared" ca="1" si="270"/>
        <v>0,341285116141826-3,46512593494078i</v>
      </c>
      <c r="CV183" s="223" t="str">
        <f t="shared" ca="1" si="271"/>
        <v>-3,24858034665193+1,25311571965481i</v>
      </c>
      <c r="CW183" s="223" t="str">
        <f t="shared" ca="1" si="272"/>
        <v>2,57991194215345+2,33829588509093i</v>
      </c>
      <c r="CX183" s="223" t="str">
        <f t="shared" ca="1" si="273"/>
        <v>0,928665069245761-3,35576436369748i</v>
      </c>
      <c r="CY183" s="223" t="str">
        <f t="shared" ca="1" si="274"/>
        <v>-3,41498861532727+0,67928347005085i</v>
      </c>
      <c r="CZ183" s="223" t="str">
        <f t="shared" ca="1" si="275"/>
        <v>2,14217007494208+2,74493727533468i</v>
      </c>
      <c r="DA183" s="223" t="str">
        <f t="shared" ca="1" si="276"/>
        <v>1,48870074384577-3,1475932664136i</v>
      </c>
      <c r="DB183" s="223" t="str">
        <f t="shared" ca="1" si="277"/>
        <v>-3,4808435167383+0,0854499121128316i</v>
      </c>
      <c r="DC183" s="223" t="str">
        <f t="shared" ca="1" si="278"/>
        <v>1,6413526199141+3,07075476920582i</v>
      </c>
      <c r="DD183" s="223" t="str">
        <f t="shared" ca="1" si="279"/>
        <v>2,00490204899542-2,84674218176377i</v>
      </c>
      <c r="DE183" s="223" t="str">
        <f t="shared" ca="1" si="280"/>
        <v>-3,44420597206575-0,510899694153115i</v>
      </c>
      <c r="DF183" s="223" t="str">
        <f t="shared" ca="1" si="281"/>
        <v>1,09220600441672+3,30615476337924i</v>
      </c>
      <c r="DG183" s="223" t="str">
        <f t="shared" ca="1" si="282"/>
        <v>2,46206958426137-2,46206958426325i</v>
      </c>
      <c r="DH183" s="223" t="str">
        <f t="shared" ca="1" si="283"/>
        <v>-3,30615476338004-1,0922060044143i</v>
      </c>
      <c r="DI183" s="223" t="str">
        <f t="shared" ca="1" si="284"/>
        <v>0,510899694152213+3,44420597206589i</v>
      </c>
      <c r="DJ183" s="223" t="str">
        <f t="shared" ca="1" si="285"/>
        <v>2,84674218176429-2,00490204899468i</v>
      </c>
      <c r="DK183" s="223" t="str">
        <f t="shared" ca="1" si="286"/>
        <v>-3,07075476920539-1,6413526199149i</v>
      </c>
      <c r="DL183" s="223" t="str">
        <f t="shared" ca="1" si="287"/>
        <v>-0,0854499121137442+3,48084351673828i</v>
      </c>
      <c r="DM183" s="223" t="str">
        <f t="shared" ca="1" si="288"/>
        <v>3,14759326641399-1,48870074384494i</v>
      </c>
      <c r="DN183" s="223" t="str">
        <f t="shared" ca="1" si="289"/>
        <v>-2,74493727533625-2,14217007494007i</v>
      </c>
      <c r="DO183" s="223" t="str">
        <f t="shared" ca="1" si="290"/>
        <v>-0,679283470048252+3,41498861532778i</v>
      </c>
      <c r="DP183" s="223" t="str">
        <f t="shared" ca="1" si="291"/>
        <v>3,35576436369772-0,92866506924488i</v>
      </c>
      <c r="DQ183" s="223" t="str">
        <f t="shared" ca="1" si="292"/>
        <v>-2,33829588509025-2,57991194215406i</v>
      </c>
      <c r="DR183" s="223" t="str">
        <f t="shared" ca="1" si="293"/>
        <v>-1,25311571965557+3,24858034665164i</v>
      </c>
      <c r="DS183" s="223" t="str">
        <f t="shared" ca="1" si="294"/>
        <v>3,46512593494087-0,341285116140917i</v>
      </c>
      <c r="DT183" s="223" t="str">
        <f t="shared" ca="1" si="295"/>
        <v>-1,86280403840241-2,94168903693283i</v>
      </c>
      <c r="DU183" s="223" t="str">
        <f t="shared" ca="1" si="296"/>
        <v>-1,7900503337571+2,98651855479173i</v>
      </c>
      <c r="DV183" s="223" t="str">
        <f t="shared" ca="1" si="297"/>
        <v>3,4724578598207+0,256143880013954i</v>
      </c>
      <c r="DW183" s="223" t="str">
        <f t="shared" ca="1" si="298"/>
        <v>-1,33246245729215-3,21684893574537i</v>
      </c>
      <c r="DX183" s="223" t="str">
        <f t="shared" ca="1" si="299"/>
        <v>-2,27427742554502+2,63651957458226i</v>
      </c>
      <c r="DY183" s="223" t="str">
        <f t="shared" ca="1" si="300"/>
        <v>3,37754425189718+0,846030792569337i</v>
      </c>
      <c r="DZ183" s="223" t="str">
        <f t="shared" ca="1" si="301"/>
        <v>-0,762886898579649-3,39728963373373i</v>
      </c>
      <c r="EA183" s="223" t="str">
        <f t="shared" ca="1" si="302"/>
        <v>-2,69153906620436+2,20888902631955i</v>
      </c>
      <c r="EB183" s="223" t="str">
        <f t="shared" ca="1" si="303"/>
        <v>3,18317981532598+1,41100656936826i</v>
      </c>
      <c r="EC183" s="223" t="str">
        <f t="shared" ca="1" si="304"/>
        <v>-0,170848352391683-3,4776981059293i</v>
      </c>
      <c r="ED183" s="223" t="str">
        <f t="shared" ca="1" si="305"/>
        <v>-3,02954910554802+1,71621836972232i</v>
      </c>
      <c r="EE183" s="223" t="str">
        <f t="shared" ca="1" si="306"/>
        <v>2,89508755559322+1,93443565955253i</v>
      </c>
      <c r="EF183" s="223" t="str">
        <f t="shared" ca="1" si="307"/>
        <v>0,426220774875111-3,45570674776724i</v>
      </c>
      <c r="EG183" s="223" t="str">
        <f t="shared" ca="1" si="308"/>
        <v>-3,2783549342292+1,17301415196673i</v>
      </c>
      <c r="EH183" s="223" t="str">
        <f t="shared" ca="1" si="309"/>
        <v>2,52175026724112+2,40090584262867i</v>
      </c>
      <c r="EI183" s="223" t="str">
        <f t="shared" ca="1" si="310"/>
        <v>1,01073995280746-3,33196308852573i</v>
      </c>
      <c r="EJ183" s="223" t="str">
        <f t="shared" ca="1" si="311"/>
        <v>-3,43063053547453+0,595270866554812i</v>
      </c>
      <c r="EK183" s="223" t="str">
        <f t="shared" ca="1" si="312"/>
        <v>2,07416076041125+2,7966820368911i</v>
      </c>
      <c r="EL183" s="223" t="str">
        <f t="shared" ca="1" si="313"/>
        <v>1,56549818066263-3,11011072501304i</v>
      </c>
      <c r="EM183" s="223" t="str">
        <f t="shared" ca="1" si="314"/>
        <v>-3,48189219757004+6,44952702890977E-13i</v>
      </c>
      <c r="EN183" s="223"/>
      <c r="EO183" s="223"/>
      <c r="EP183" s="223"/>
    </row>
    <row r="184" spans="1:146" ht="15.75" thickBot="1">
      <c r="A184" s="257">
        <f t="shared" si="181"/>
        <v>1.640625000000001E-3</v>
      </c>
      <c r="B184" s="256">
        <v>84</v>
      </c>
      <c r="C184" s="230">
        <f t="shared" si="182"/>
        <v>16800</v>
      </c>
      <c r="D184" s="229">
        <f t="shared" si="315"/>
        <v>105557.51316061705</v>
      </c>
      <c r="E184" s="229" t="str">
        <f t="shared" si="316"/>
        <v>105557.513160617i</v>
      </c>
      <c r="F184" s="229" t="str">
        <f t="shared" si="183"/>
        <v>-1,17306591227542E-28+3,47282717556364E-27i</v>
      </c>
      <c r="G184" s="229" t="str">
        <f t="shared" si="184"/>
        <v>-1,0952518643081+1,2266820884436i</v>
      </c>
      <c r="H184" s="229" t="str">
        <f t="shared" si="180"/>
        <v>1,00000000048045E-12-2,96047141167797E-11i</v>
      </c>
      <c r="I184" s="229" t="str">
        <f t="shared" si="317"/>
        <v>-1,00000000048045E-12+2,96047141167797E-11i</v>
      </c>
      <c r="J184" s="255" t="str">
        <f ca="1">IMPRODUCT(1/N_FFT2,CU100)</f>
        <v>0,0155920372889854-0,0000189183393304107i</v>
      </c>
      <c r="K184" s="254" t="str">
        <f t="shared" ca="1" si="318"/>
        <v>-1,50319652690356E-14+4,61616724777921E-13i</v>
      </c>
      <c r="N184" s="246">
        <f t="shared" ca="1" si="185"/>
        <v>11.482772585418429</v>
      </c>
      <c r="O184" s="223">
        <f t="shared" ca="1" si="186"/>
        <v>3.4827725854184295</v>
      </c>
      <c r="P184" s="223" t="str">
        <f t="shared" ca="1" si="187"/>
        <v>-1,64176763187329-3,07153120197001i</v>
      </c>
      <c r="Q184" s="223" t="str">
        <f t="shared" ca="1" si="188"/>
        <v>-1,93492477683521+2,89581957133579i</v>
      </c>
      <c r="R184" s="223" t="str">
        <f t="shared" ca="1" si="189"/>
        <v>3,46600208348106+0,341371409240889i</v>
      </c>
      <c r="S184" s="223" t="str">
        <f t="shared" ca="1" si="190"/>
        <v>-1,33279936713497-3,2176623080595i</v>
      </c>
      <c r="T184" s="223" t="str">
        <f t="shared" ca="1" si="191"/>
        <v>-2,20944753845873+2,69221961521359i</v>
      </c>
      <c r="U184" s="223" t="str">
        <f t="shared" ca="1" si="192"/>
        <v>3,41585208677029+0,679455225198262i</v>
      </c>
      <c r="V184" s="223" t="str">
        <f t="shared" ca="1" si="193"/>
        <v>-1,01099551590884-3,33280556716926i</v>
      </c>
      <c r="W184" s="223" t="str">
        <f t="shared" ca="1" si="194"/>
        <v>-2,46269211248001+2,46269211247994i</v>
      </c>
      <c r="X184" s="223" t="str">
        <f t="shared" ca="1" si="195"/>
        <v>3,33280556716923+1,01099551590894i</v>
      </c>
      <c r="Y184" s="223" t="str">
        <f t="shared" ca="1" si="196"/>
        <v>-0,679455225198165-3,41585208677031i</v>
      </c>
      <c r="Z184" s="223" t="str">
        <f t="shared" ca="1" si="197"/>
        <v>-2,69221961521366+2,20944753845865i</v>
      </c>
      <c r="AA184" s="223" t="str">
        <f t="shared" ca="1" si="198"/>
        <v>3,21766230805948+1,33279936713503i</v>
      </c>
      <c r="AB184" s="223" t="str">
        <f t="shared" ca="1" si="199"/>
        <v>-0,34137140924082-3,46600208348107i</v>
      </c>
      <c r="AC184" s="223" t="str">
        <f t="shared" ca="1" si="200"/>
        <v>-2,89581957133584+1,93492477683513i</v>
      </c>
      <c r="AD184" s="223" t="str">
        <f t="shared" ca="1" si="201"/>
        <v>3,07153120196996+1,64176763187338i</v>
      </c>
      <c r="AE184" s="223" t="str">
        <f t="shared" ca="1" si="202"/>
        <v>9,72799626571704E-14-3,48277258541843i</v>
      </c>
      <c r="AF184" s="223" t="str">
        <f t="shared" ca="1" si="203"/>
        <v>-3,07153120197006+1,64176763187319i</v>
      </c>
      <c r="AG184" s="223" t="str">
        <f t="shared" ca="1" si="204"/>
        <v>2,89581957133573+1,9349247768353i</v>
      </c>
      <c r="AH184" s="223" t="str">
        <f t="shared" ca="1" si="205"/>
        <v>0,341371409241013-3,46600208348105i</v>
      </c>
      <c r="AI184" s="223" t="str">
        <f t="shared" ca="1" si="206"/>
        <v>-3,21766230805955+1,33279936713485i</v>
      </c>
      <c r="AJ184" s="223" t="str">
        <f t="shared" ca="1" si="207"/>
        <v>2,69221961521353+2,20944753845881i</v>
      </c>
      <c r="AK184" s="223" t="str">
        <f t="shared" ca="1" si="208"/>
        <v>0,679455225198367-3,41585208677027i</v>
      </c>
      <c r="AL184" s="223" t="str">
        <f t="shared" ca="1" si="209"/>
        <v>-3,33280556716928+1,01099551590875i</v>
      </c>
      <c r="AM184" s="223" t="str">
        <f t="shared" ca="1" si="210"/>
        <v>2,46269211247987+2,46269211248008i</v>
      </c>
      <c r="AN184" s="223" t="str">
        <f t="shared" ca="1" si="211"/>
        <v>1,01099551590903-3,3328055671692i</v>
      </c>
      <c r="AO184" s="223" t="str">
        <f t="shared" ca="1" si="212"/>
        <v>-3,41585208677033+0,679455225198057i</v>
      </c>
      <c r="AP184" s="223" t="str">
        <f t="shared" ca="1" si="213"/>
        <v>2,20944753845857+2,69221961521373i</v>
      </c>
      <c r="AQ184" s="223" t="str">
        <f t="shared" ca="1" si="214"/>
        <v>1,3327993671348-3,21766230805957i</v>
      </c>
      <c r="AR184" s="223" t="str">
        <f t="shared" ca="1" si="215"/>
        <v>1,3327993671348-3,21766230805957i</v>
      </c>
      <c r="AS184" s="223" t="str">
        <f t="shared" ca="1" si="216"/>
        <v>1,93492477683504+2,8958195713359i</v>
      </c>
      <c r="AT184" s="223" t="str">
        <f t="shared" ca="1" si="217"/>
        <v>1,64176763187315-3,07153120197009i</v>
      </c>
      <c r="AU184" s="223" t="str">
        <f t="shared" ca="1" si="218"/>
        <v>-3,48277258541843+1,51892301207947E-13i</v>
      </c>
      <c r="AV184" s="223" t="str">
        <f t="shared" ca="1" si="219"/>
        <v>1,64176763187343+3,07153120196993i</v>
      </c>
      <c r="AW184" s="223" t="str">
        <f t="shared" ca="1" si="220"/>
        <v>1,93492477683509-2,89581957133587i</v>
      </c>
      <c r="AX184" s="223" t="str">
        <f t="shared" ca="1" si="221"/>
        <v>-3,46600208348107-0,341371409240765i</v>
      </c>
      <c r="AY184" s="223" t="str">
        <f t="shared" ca="1" si="222"/>
        <v>1,33279936713506+3,21766230805946i</v>
      </c>
      <c r="AZ184" s="223" t="str">
        <f t="shared" ca="1" si="223"/>
        <v>2,20944753845862-2,69221961521369i</v>
      </c>
      <c r="BA184" s="223" t="str">
        <f t="shared" ca="1" si="224"/>
        <v>-3,41585208677032-0,679455225198099i</v>
      </c>
      <c r="BB184" s="223" t="str">
        <f t="shared" ca="1" si="225"/>
        <v>1,01099551590896+3,33280556716922i</v>
      </c>
      <c r="BC184" s="223" t="str">
        <f t="shared" ca="1" si="226"/>
        <v>2,4626921124799-2,46269211248005i</v>
      </c>
      <c r="BD184" s="223" t="str">
        <f t="shared" ca="1" si="227"/>
        <v>-3,33280556716926-1,01099551590881i</v>
      </c>
      <c r="BE184" s="223" t="str">
        <f t="shared" ca="1" si="228"/>
        <v>0,679455225198301+3,41585208677028i</v>
      </c>
      <c r="BF184" s="223" t="str">
        <f t="shared" ca="1" si="229"/>
        <v>2,69221961521355-2,20944753845878i</v>
      </c>
      <c r="BG184" s="223" t="str">
        <f t="shared" ca="1" si="230"/>
        <v>-3,21766230805953-1,33279936713491i</v>
      </c>
      <c r="BH184" s="223" t="str">
        <f t="shared" ca="1" si="231"/>
        <v>0,341371409240971+3,46600208348105i</v>
      </c>
      <c r="BI184" s="223" t="str">
        <f t="shared" ca="1" si="232"/>
        <v>2,89581957133575-1,93492477683526i</v>
      </c>
      <c r="BJ184" s="223" t="str">
        <f t="shared" ca="1" si="233"/>
        <v>-3,07153120197003-1,64176763187325i</v>
      </c>
      <c r="BK184" s="223" t="str">
        <f t="shared" ca="1" si="234"/>
        <v>5,46123385507769E-14+3,48277258541843i</v>
      </c>
      <c r="BL184" s="223" t="str">
        <f t="shared" ca="1" si="235"/>
        <v>3,07153120196965-1,64176763187396i</v>
      </c>
      <c r="BM184" s="223" t="str">
        <f t="shared" ca="1" si="236"/>
        <v>-2,89581957133562-1,93492477683546i</v>
      </c>
      <c r="BN184" s="223" t="str">
        <f t="shared" ca="1" si="237"/>
        <v>-0,341371409242241+3,46600208348093i</v>
      </c>
      <c r="BO184" s="223" t="str">
        <f t="shared" ca="1" si="238"/>
        <v>3,2176623080591-1,33279936713593i</v>
      </c>
      <c r="BP184" s="223" t="str">
        <f t="shared" ca="1" si="239"/>
        <v>-2,69221961521362-2,20944753845869i</v>
      </c>
      <c r="BQ184" s="223" t="str">
        <f t="shared" ca="1" si="240"/>
        <v>-0,679455225199262+3,41585208677009i</v>
      </c>
      <c r="BR184" s="223" t="str">
        <f t="shared" ca="1" si="241"/>
        <v>3,33280556716885-1,0109955159102i</v>
      </c>
      <c r="BS184" s="223" t="str">
        <f t="shared" ca="1" si="242"/>
        <v>-2,46269211248022-2,46269211247973i</v>
      </c>
      <c r="BT184" s="223" t="str">
        <f t="shared" ca="1" si="243"/>
        <v>-1,01099551590957+3,33280556716904i</v>
      </c>
      <c r="BU184" s="223" t="str">
        <f t="shared" ca="1" si="244"/>
        <v>3,41585208677064-0,679455225196507i</v>
      </c>
      <c r="BV184" s="223" t="str">
        <f t="shared" ca="1" si="245"/>
        <v>-2,20944753845924-2,69221961521318i</v>
      </c>
      <c r="BW184" s="223" t="str">
        <f t="shared" ca="1" si="246"/>
        <v>-1,33279936713532+3,21766230805936i</v>
      </c>
      <c r="BX184" s="223" t="str">
        <f t="shared" ca="1" si="247"/>
        <v>3,4660020834812-0,341371409239495i</v>
      </c>
      <c r="BY184" s="223" t="str">
        <f t="shared" ca="1" si="248"/>
        <v>-1,93492477683605-2,89581957133523i</v>
      </c>
      <c r="BZ184" s="223" t="str">
        <f t="shared" ca="1" si="249"/>
        <v>-1,64176763187334+3,07153120196999i</v>
      </c>
      <c r="CA184" s="223" t="str">
        <f t="shared" ca="1" si="250"/>
        <v>3,48277258541843+1,08202430367326E-12i</v>
      </c>
      <c r="CB184" s="223" t="str">
        <f t="shared" ca="1" si="251"/>
        <v>-1,64176763187449-3,07153120196937i</v>
      </c>
      <c r="CC184" s="223" t="str">
        <f t="shared" ca="1" si="252"/>
        <v>-1,93492477683493+2,89581957133598i</v>
      </c>
      <c r="CD184" s="223" t="str">
        <f t="shared" ca="1" si="253"/>
        <v>3,46600208348098+0,341371409241698i</v>
      </c>
      <c r="CE184" s="223" t="str">
        <f t="shared" ca="1" si="254"/>
        <v>-1,33279936713648-3,21766230805888i</v>
      </c>
      <c r="CF184" s="223" t="str">
        <f t="shared" ca="1" si="255"/>
        <v>-2,20944753845823+2,692219615214i</v>
      </c>
      <c r="CG184" s="223" t="str">
        <f t="shared" ca="1" si="256"/>
        <v>3,41585208677022+0,679455225198632i</v>
      </c>
      <c r="CH184" s="223" t="str">
        <f t="shared" ca="1" si="257"/>
        <v>-1,01099551590741-3,33280556716969i</v>
      </c>
      <c r="CI184" s="223" t="str">
        <f t="shared" ca="1" si="258"/>
        <v>-2,46269211247934+2,46269211248061i</v>
      </c>
      <c r="CJ184" s="223" t="str">
        <f t="shared" ca="1" si="259"/>
        <v>3,33280556716921+1,010995515909i</v>
      </c>
      <c r="CK184" s="223" t="str">
        <f t="shared" ca="1" si="260"/>
        <v>-0,679455225197092-3,41585208677052i</v>
      </c>
      <c r="CL184" s="223" t="str">
        <f t="shared" ca="1" si="261"/>
        <v>-2,6922196152128+2,2094475384597i</v>
      </c>
      <c r="CM184" s="223" t="str">
        <f t="shared" ca="1" si="262"/>
        <v>3,2176623080596+1,33279936713473i</v>
      </c>
      <c r="CN184" s="223" t="str">
        <f t="shared" ca="1" si="263"/>
        <v>-0,341371409240039-3,46600208348114i</v>
      </c>
      <c r="CO184" s="223" t="str">
        <f t="shared" ca="1" si="264"/>
        <v>-2,89581957133492+1,9349247768365i</v>
      </c>
      <c r="CP184" s="223" t="str">
        <f t="shared" ca="1" si="265"/>
        <v>3,07153120197026+1,64176763187281i</v>
      </c>
      <c r="CQ184" s="223" t="str">
        <f t="shared" ca="1" si="266"/>
        <v>4,86399813285852E-13-3,48277258541843i</v>
      </c>
      <c r="CR184" s="223" t="str">
        <f t="shared" ca="1" si="267"/>
        <v>-3,07153120197072+1,64176763187195i</v>
      </c>
      <c r="CS184" s="223" t="str">
        <f t="shared" ca="1" si="268"/>
        <v>2,89581957133631+1,93492477683443i</v>
      </c>
      <c r="CT184" s="223" t="str">
        <f t="shared" ca="1" si="269"/>
        <v>0,341371409241105-3,46600208348104i</v>
      </c>
      <c r="CU184" s="223" t="str">
        <f t="shared" ca="1" si="270"/>
        <v>-3,21766230805998+1,33279936713383i</v>
      </c>
      <c r="CV184" s="223" t="str">
        <f t="shared" ca="1" si="271"/>
        <v>2,69221961521438+2,20944753845777i</v>
      </c>
      <c r="CW184" s="223" t="str">
        <f t="shared" ca="1" si="272"/>
        <v>0,679455225198046-3,41585208677034i</v>
      </c>
      <c r="CX184" s="223" t="str">
        <f t="shared" ca="1" si="273"/>
        <v>-3,33280556716952+1,01099551590797i</v>
      </c>
      <c r="CY184" s="223" t="str">
        <f t="shared" ca="1" si="274"/>
        <v>2,46269211248103+2,46269211247892i</v>
      </c>
      <c r="CZ184" s="223" t="str">
        <f t="shared" ca="1" si="275"/>
        <v>1,01099551590843-3,33280556716938i</v>
      </c>
      <c r="DA184" s="223" t="str">
        <f t="shared" ca="1" si="276"/>
        <v>-3,41585208677041+0,679455225197677i</v>
      </c>
      <c r="DB184" s="223" t="str">
        <f t="shared" ca="1" si="277"/>
        <v>2,20944753845748+2,69221961521462i</v>
      </c>
      <c r="DC184" s="223" t="str">
        <f t="shared" ca="1" si="278"/>
        <v>1,33279936713418-3,21766230805983i</v>
      </c>
      <c r="DD184" s="223" t="str">
        <f t="shared" ca="1" si="279"/>
        <v>-3,46600208348109+0,341371409240631i</v>
      </c>
      <c r="DE184" s="223" t="str">
        <f t="shared" ca="1" si="280"/>
        <v>1,93492477683412+2,89581957133652i</v>
      </c>
      <c r="DF184" s="223" t="str">
        <f t="shared" ca="1" si="281"/>
        <v>1,64176763187229-3,07153120197055i</v>
      </c>
      <c r="DG184" s="223" t="str">
        <f t="shared" ca="1" si="282"/>
        <v>-3,48277258541843+1,09224677101554E-13i</v>
      </c>
      <c r="DH184" s="223" t="str">
        <f t="shared" ca="1" si="283"/>
        <v>1,64176763187248+3,07153120197044i</v>
      </c>
      <c r="DI184" s="223" t="str">
        <f t="shared" ca="1" si="284"/>
        <v>1,93492477683393-2,89581957133664i</v>
      </c>
      <c r="DJ184" s="223" t="str">
        <f t="shared" ca="1" si="285"/>
        <v>-3,4660020834811-0,341371409240513i</v>
      </c>
      <c r="DK184" s="223" t="str">
        <f t="shared" ca="1" si="286"/>
        <v>1,33279936713438+3,21766230805975i</v>
      </c>
      <c r="DL184" s="223" t="str">
        <f t="shared" ca="1" si="287"/>
        <v>2,20944753845999-2,69221961521256i</v>
      </c>
      <c r="DM184" s="223" t="str">
        <f t="shared" ca="1" si="288"/>
        <v>-3,41585208677045-0,679455225197461i</v>
      </c>
      <c r="DN184" s="223" t="str">
        <f t="shared" ca="1" si="289"/>
        <v>1,01099551590855+3,33280556716935i</v>
      </c>
      <c r="DO184" s="223" t="str">
        <f t="shared" ca="1" si="290"/>
        <v>2,46269211248095-2,462692112479i</v>
      </c>
      <c r="DP184" s="223" t="str">
        <f t="shared" ca="1" si="291"/>
        <v>-3,33280556716955-1,01099551590786i</v>
      </c>
      <c r="DQ184" s="223" t="str">
        <f t="shared" ca="1" si="292"/>
        <v>0,679455225198259+3,41585208677029i</v>
      </c>
      <c r="DR184" s="223" t="str">
        <f t="shared" ca="1" si="293"/>
        <v>2,69221961521424-2,20944753845794i</v>
      </c>
      <c r="DS184" s="223" t="str">
        <f t="shared" ca="1" si="294"/>
        <v>-3,21766230806006-1,33279936713363i</v>
      </c>
      <c r="DT184" s="223" t="str">
        <f t="shared" ca="1" si="295"/>
        <v>0,341371409241224+3,46600208348103i</v>
      </c>
      <c r="DU184" s="223" t="str">
        <f t="shared" ca="1" si="296"/>
        <v>2,89581957133619-1,93492477683461i</v>
      </c>
      <c r="DV184" s="223" t="str">
        <f t="shared" ca="1" si="297"/>
        <v>-3,07153120196919-1,64176763187482i</v>
      </c>
      <c r="DW184" s="223" t="str">
        <f t="shared" ca="1" si="298"/>
        <v>7,04849167488959E-13+3,48277258541843i</v>
      </c>
      <c r="DX184" s="223" t="str">
        <f t="shared" ca="1" si="299"/>
        <v>3,07153120197016-1,64176763187301i</v>
      </c>
      <c r="DY184" s="223" t="str">
        <f t="shared" ca="1" si="300"/>
        <v>-2,89581957133499-1,9349247768364i</v>
      </c>
      <c r="DZ184" s="223" t="str">
        <f t="shared" ca="1" si="301"/>
        <v>-0,34137140923992+3,46600208348116i</v>
      </c>
      <c r="EA184" s="223" t="str">
        <f t="shared" ca="1" si="302"/>
        <v>3,21766230805952-1,33279936713493i</v>
      </c>
      <c r="EB184" s="223" t="str">
        <f t="shared" ca="1" si="303"/>
        <v>-2,69221961521294-2,20944753845953i</v>
      </c>
      <c r="EC184" s="223" t="str">
        <f t="shared" ca="1" si="304"/>
        <v>-0,679455225196876+3,41585208677057i</v>
      </c>
      <c r="ED184" s="223" t="str">
        <f t="shared" ca="1" si="305"/>
        <v>3,33280556716917-1,01099551590911i</v>
      </c>
      <c r="EE184" s="223" t="str">
        <f t="shared" ca="1" si="306"/>
        <v>-2,46269211247942-2,46269211248053i</v>
      </c>
      <c r="EF184" s="223" t="str">
        <f t="shared" ca="1" si="307"/>
        <v>-1,01099551590729+3,33280556716973i</v>
      </c>
      <c r="EG184" s="223" t="str">
        <f t="shared" ca="1" si="308"/>
        <v>3,41585208677017-0,679455225198844i</v>
      </c>
      <c r="EH184" s="223" t="str">
        <f t="shared" ca="1" si="309"/>
        <v>-2,2094475384584-2,69221961521386i</v>
      </c>
      <c r="EI184" s="223" t="str">
        <f t="shared" ca="1" si="310"/>
        <v>-1,33279936713637+3,21766230805892i</v>
      </c>
      <c r="EJ184" s="223" t="str">
        <f t="shared" ca="1" si="311"/>
        <v>3,46600208348097-0,341371409241817i</v>
      </c>
      <c r="EK184" s="223" t="str">
        <f t="shared" ca="1" si="312"/>
        <v>-1,93492477683511-2,89581957133586i</v>
      </c>
      <c r="EL184" s="223" t="str">
        <f t="shared" ca="1" si="313"/>
        <v>-1,6417676318743+3,07153120196947i</v>
      </c>
      <c r="EM184" s="223" t="str">
        <f t="shared" ca="1" si="314"/>
        <v>3,48277258541843-1,20148730744143E-12i</v>
      </c>
      <c r="EN184" s="223"/>
      <c r="EO184" s="223"/>
      <c r="EP184" s="223"/>
    </row>
    <row r="185" spans="1:146" ht="15.75" thickBot="1">
      <c r="A185" s="257">
        <f t="shared" si="181"/>
        <v>1.660156250000001E-3</v>
      </c>
      <c r="B185" s="256">
        <v>85</v>
      </c>
      <c r="C185" s="230">
        <f t="shared" si="182"/>
        <v>17000</v>
      </c>
      <c r="D185" s="229">
        <f t="shared" si="315"/>
        <v>106814.15022205297</v>
      </c>
      <c r="E185" s="229" t="str">
        <f t="shared" si="316"/>
        <v>106814.150222053i</v>
      </c>
      <c r="F185" s="229" t="str">
        <f t="shared" si="183"/>
        <v>-1,14562671635799E-28+3,35169315410588E-27i</v>
      </c>
      <c r="G185" s="229" t="str">
        <f t="shared" si="184"/>
        <v>-1,08084738453059+1,22496036955637i</v>
      </c>
      <c r="H185" s="229" t="str">
        <f t="shared" si="180"/>
        <v>1,00000000046921E-12-2,92564233624647E-11i</v>
      </c>
      <c r="I185" s="229" t="str">
        <f t="shared" si="317"/>
        <v>-1,00000000046921E-12+2,92564233624647E-11i</v>
      </c>
      <c r="J185" s="255" t="str">
        <f ca="1">IMPRODUCT(1/N_FFT2,CV100)</f>
        <v>0,000426161600798398-0,000977985124141949i</v>
      </c>
      <c r="K185" s="254" t="str">
        <f t="shared" ca="1" si="318"/>
        <v>2,81861852330911E-14+1,34459493383844E-14i</v>
      </c>
      <c r="N185" s="246">
        <f t="shared" ca="1" si="185"/>
        <v>11.483565143114147</v>
      </c>
      <c r="O185" s="223">
        <f t="shared" ca="1" si="186"/>
        <v>3.4835651431141472</v>
      </c>
      <c r="P185" s="223" t="str">
        <f t="shared" ca="1" si="187"/>
        <v>-1,71704296155564-3,03100471370338i</v>
      </c>
      <c r="Q185" s="223" t="str">
        <f t="shared" ca="1" si="188"/>
        <v>-1,79091039965085+2,98795348804869i</v>
      </c>
      <c r="R185" s="223" t="str">
        <f t="shared" ca="1" si="189"/>
        <v>3,48251595842249+0,0854909682516041i</v>
      </c>
      <c r="S185" s="223" t="str">
        <f t="shared" ca="1" si="190"/>
        <v>-1,6421412409848-3,07223017545508i</v>
      </c>
      <c r="T185" s="223" t="str">
        <f t="shared" ca="1" si="191"/>
        <v>-1,86369906028761+2,94310243093967i</v>
      </c>
      <c r="U185" s="223" t="str">
        <f t="shared" ca="1" si="192"/>
        <v>3,47936903633713+0,170930439940783i</v>
      </c>
      <c r="V185" s="223" t="str">
        <f t="shared" ca="1" si="193"/>
        <v>-1,56625035593398-3,1116050406272i</v>
      </c>
      <c r="W185" s="223" t="str">
        <f t="shared" ca="1" si="194"/>
        <v>-1,93536509829882+2,89647855897583i</v>
      </c>
      <c r="X185" s="223" t="str">
        <f t="shared" ca="1" si="195"/>
        <v>3,47412627244626+0,25626694952437i</v>
      </c>
      <c r="Y185" s="223" t="str">
        <f t="shared" ca="1" si="196"/>
        <v>-1,48941602023458-3,14910559127325i</v>
      </c>
      <c r="Z185" s="223" t="str">
        <f t="shared" ca="1" si="197"/>
        <v>-2,00586534474278+2,84810995663437i</v>
      </c>
      <c r="AA185" s="223" t="str">
        <f t="shared" ca="1" si="198"/>
        <v>3,46679082479486+0,341449093479664i</v>
      </c>
      <c r="AB185" s="223" t="str">
        <f t="shared" ca="1" si="199"/>
        <v>-1,41168451601744-3,18470923846377i</v>
      </c>
      <c r="AC185" s="223" t="str">
        <f t="shared" ca="1" si="200"/>
        <v>-2,07515733290721+2,79802575935271i</v>
      </c>
      <c r="AD185" s="223" t="str">
        <f t="shared" ca="1" si="201"/>
        <v>3,45736711198222+0,426425561268994i</v>
      </c>
      <c r="AE185" s="223" t="str">
        <f t="shared" ca="1" si="202"/>
        <v>-1,33310266583446-3,21839453589285i</v>
      </c>
      <c r="AF185" s="223" t="str">
        <f t="shared" ca="1" si="203"/>
        <v>-2,14319932388941+2,74625613597856i</v>
      </c>
      <c r="AG185" s="223" t="str">
        <f t="shared" ca="1" si="204"/>
        <v>3,44586081050062+0,511145166245282i</v>
      </c>
      <c r="AH185" s="223" t="str">
        <f t="shared" ca="1" si="205"/>
        <v>-1,25371780445318-3,25014119279716i</v>
      </c>
      <c r="AI185" s="223" t="str">
        <f t="shared" ca="1" si="206"/>
        <v>-2,20995033173829+2,6928322705972i</v>
      </c>
      <c r="AJ185" s="223" t="str">
        <f t="shared" ca="1" si="207"/>
        <v>3,43227885131579+0,595556876486388i</v>
      </c>
      <c r="AK185" s="223" t="str">
        <f t="shared" ca="1" si="208"/>
        <v>-1,17357775034602-3,27993008617755i</v>
      </c>
      <c r="AL185" s="223" t="str">
        <f t="shared" ca="1" si="209"/>
        <v>-2,27537014814244+2,63778634374776i</v>
      </c>
      <c r="AM185" s="223" t="str">
        <f t="shared" ca="1" si="210"/>
        <v>3,41662941569211+0,679609845534399i</v>
      </c>
      <c r="AN185" s="223" t="str">
        <f t="shared" ca="1" si="211"/>
        <v>-1,09273077688495-3,3077432723185i</v>
      </c>
      <c r="AO185" s="223" t="str">
        <f t="shared" ca="1" si="212"/>
        <v>-2,33941936665118+2,5811515130378i</v>
      </c>
      <c r="AP185" s="223" t="str">
        <f t="shared" ca="1" si="213"/>
        <v>3,39892193026441+0,763253443023711i</v>
      </c>
      <c r="AQ185" s="223" t="str">
        <f t="shared" ca="1" si="214"/>
        <v>-1,01122558326372-3,33356399759669i</v>
      </c>
      <c r="AR185" s="223" t="str">
        <f t="shared" ca="1" si="215"/>
        <v>-1,01122558326372-3,33356399759669i</v>
      </c>
      <c r="AS185" s="223" t="str">
        <f t="shared" ca="1" si="216"/>
        <v>3,37916706135988+0,846437285178493i</v>
      </c>
      <c r="AT185" s="223" t="str">
        <f t="shared" ca="1" si="217"/>
        <v>-0,92911126516329-3,35737670857271i</v>
      </c>
      <c r="AU185" s="223" t="str">
        <f t="shared" ca="1" si="218"/>
        <v>-2,4632525354011+2,46325253540109i</v>
      </c>
      <c r="AV185" s="223" t="str">
        <f t="shared" ca="1" si="219"/>
        <v>3,3573767085727+0,929111265163349i</v>
      </c>
      <c r="AW185" s="223" t="str">
        <f t="shared" ca="1" si="220"/>
        <v>-0,846437285178458-3,37916706135989i</v>
      </c>
      <c r="AX185" s="223" t="str">
        <f t="shared" ca="1" si="221"/>
        <v>-2,52296189317189+2,40205940640992i</v>
      </c>
      <c r="AY185" s="223" t="str">
        <f t="shared" ca="1" si="222"/>
        <v>3,33356399759668+1,01122558326376i</v>
      </c>
      <c r="AZ185" s="223" t="str">
        <f t="shared" ca="1" si="223"/>
        <v>-0,763253443023652-3,39892193026442i</v>
      </c>
      <c r="BA185" s="223" t="str">
        <f t="shared" ca="1" si="224"/>
        <v>-2,58115151303782+2,33941936665115i</v>
      </c>
      <c r="BB185" s="223" t="str">
        <f t="shared" ca="1" si="225"/>
        <v>3,30774327231848+1,09273077688501i</v>
      </c>
      <c r="BC185" s="223" t="str">
        <f t="shared" ca="1" si="226"/>
        <v>-0,679609845534364-3,41662941569212i</v>
      </c>
      <c r="BD185" s="223" t="str">
        <f t="shared" ca="1" si="227"/>
        <v>-2,6377863437478+2,27537014814239i</v>
      </c>
      <c r="BE185" s="223" t="str">
        <f t="shared" ca="1" si="228"/>
        <v>3,27993008617754+1,17357775034606i</v>
      </c>
      <c r="BF185" s="223" t="str">
        <f t="shared" ca="1" si="229"/>
        <v>-0,595556876486325-3,4322788513158i</v>
      </c>
      <c r="BG185" s="223" t="str">
        <f t="shared" ca="1" si="230"/>
        <v>-2,69283227059723+2,20995033173826i</v>
      </c>
      <c r="BH185" s="223" t="str">
        <f t="shared" ca="1" si="231"/>
        <v>3,25014119279714+1,25371780445324i</v>
      </c>
      <c r="BI185" s="223" t="str">
        <f t="shared" ca="1" si="232"/>
        <v>-0,511145166245248-3,44586081050062i</v>
      </c>
      <c r="BJ185" s="223" t="str">
        <f t="shared" ca="1" si="233"/>
        <v>-2,74625613597856+2,1431993238894i</v>
      </c>
      <c r="BK185" s="223" t="str">
        <f t="shared" ca="1" si="234"/>
        <v>3,21839453589336+1,33310266583322i</v>
      </c>
      <c r="BL185" s="223" t="str">
        <f t="shared" ca="1" si="235"/>
        <v>-0,426425561268579-3,45736711198228i</v>
      </c>
      <c r="BM185" s="223" t="str">
        <f t="shared" ca="1" si="236"/>
        <v>-2,79802575935192+2,07515733290828i</v>
      </c>
      <c r="BN185" s="223" t="str">
        <f t="shared" ca="1" si="237"/>
        <v>3,18470923846362+1,41168451601778i</v>
      </c>
      <c r="BO185" s="223" t="str">
        <f t="shared" ca="1" si="238"/>
        <v>-0,34144909348134-3,46679082479469i</v>
      </c>
      <c r="BP185" s="223" t="str">
        <f t="shared" ca="1" si="239"/>
        <v>-2,84810995663438+2,00586534474277i</v>
      </c>
      <c r="BQ185" s="223" t="str">
        <f t="shared" ca="1" si="240"/>
        <v>3,14910559127249+1,48941602023619i</v>
      </c>
      <c r="BR185" s="223" t="str">
        <f t="shared" ca="1" si="241"/>
        <v>-0,256266949524346-3,47412627244626i</v>
      </c>
      <c r="BS185" s="223" t="str">
        <f t="shared" ca="1" si="242"/>
        <v>-2,89647855897663+1,93536509829763i</v>
      </c>
      <c r="BT185" s="223" t="str">
        <f t="shared" ca="1" si="243"/>
        <v>3,11160504062734+1,56625035593369i</v>
      </c>
      <c r="BU185" s="223" t="str">
        <f t="shared" ca="1" si="244"/>
        <v>-0,170930439939343-3,4793690363372i</v>
      </c>
      <c r="BV185" s="223" t="str">
        <f t="shared" ca="1" si="245"/>
        <v>-2,94310243093931+1,86369906028817i</v>
      </c>
      <c r="BW185" s="223" t="str">
        <f t="shared" ca="1" si="246"/>
        <v>3,07223017545455+1,6421412409858i</v>
      </c>
      <c r="BX185" s="223" t="str">
        <f t="shared" ca="1" si="247"/>
        <v>-0,0854909682523315-3,48251595842247i</v>
      </c>
      <c r="BY185" s="223" t="str">
        <f t="shared" ca="1" si="248"/>
        <v>-2,98795348804918+1,79091039965003i</v>
      </c>
      <c r="BZ185" s="223" t="str">
        <f t="shared" ca="1" si="249"/>
        <v>3,0310047137038+1,71704296155491i</v>
      </c>
      <c r="CA185" s="223" t="str">
        <f t="shared" ca="1" si="250"/>
        <v>7,05012588112654E-13-3,48356514311415i</v>
      </c>
      <c r="CB185" s="223" t="str">
        <f t="shared" ca="1" si="251"/>
        <v>-3,03100471370283+1,71704296155661i</v>
      </c>
      <c r="CC185" s="223" t="str">
        <f t="shared" ca="1" si="252"/>
        <v>2,98795348804841+1,79091039965132i</v>
      </c>
      <c r="CD185" s="223" t="str">
        <f t="shared" ca="1" si="253"/>
        <v>0,0854909682502769-3,48251595842252i</v>
      </c>
      <c r="CE185" s="223" t="str">
        <f t="shared" ca="1" si="254"/>
        <v>-3,07223017545524+1,64214124098451i</v>
      </c>
      <c r="CF185" s="223" t="str">
        <f t="shared" ca="1" si="255"/>
        <v>2,94310243094039+1,86369906028647i</v>
      </c>
      <c r="CG185" s="223" t="str">
        <f t="shared" ca="1" si="256"/>
        <v>0,17093043994085-3,47936903633712i</v>
      </c>
      <c r="CH185" s="223" t="str">
        <f t="shared" ca="1" si="257"/>
        <v>-3,11160504062641+1,56625035593553i</v>
      </c>
      <c r="CI185" s="223" t="str">
        <f t="shared" ca="1" si="258"/>
        <v>2,89647855897581+1,93536509829884i</v>
      </c>
      <c r="CJ185" s="223" t="str">
        <f t="shared" ca="1" si="259"/>
        <v>0,256266949525802-3,47412627244616i</v>
      </c>
      <c r="CK185" s="223" t="str">
        <f t="shared" ca="1" si="260"/>
        <v>-3,14910559127314+1,48941602023483i</v>
      </c>
      <c r="CL185" s="223" t="str">
        <f t="shared" ca="1" si="261"/>
        <v>2,84810995663351+2,005865344744i</v>
      </c>
      <c r="CM185" s="223" t="str">
        <f t="shared" ca="1" si="262"/>
        <v>0,341449093479343-3,46679082479489i</v>
      </c>
      <c r="CN185" s="223" t="str">
        <f t="shared" ca="1" si="263"/>
        <v>-3,18470923846421+1,41168451601644i</v>
      </c>
      <c r="CO185" s="223" t="str">
        <f t="shared" ca="1" si="264"/>
        <v>2,79802575935308+2,07515733290671i</v>
      </c>
      <c r="CP185" s="223" t="str">
        <f t="shared" ca="1" si="265"/>
        <v>0,426425561270028-3,4573671119821i</v>
      </c>
      <c r="CQ185" s="223" t="str">
        <f t="shared" ca="1" si="266"/>
        <v>-3,2183945358926+1,33310266583507i</v>
      </c>
      <c r="CR185" s="223" t="str">
        <f t="shared" ca="1" si="267"/>
        <v>2,74625613597809+2,14319932389i</v>
      </c>
      <c r="CS185" s="223" t="str">
        <f t="shared" ca="1" si="268"/>
        <v>0,511145166244342-3,44586081050076i</v>
      </c>
      <c r="CT185" s="223" t="str">
        <f t="shared" ca="1" si="269"/>
        <v>-3,25014119279742+1,25371780445252i</v>
      </c>
      <c r="CU185" s="223" t="str">
        <f t="shared" ca="1" si="270"/>
        <v>2,69283227059806+2,20995033173725i</v>
      </c>
      <c r="CV185" s="223" t="str">
        <f t="shared" ca="1" si="271"/>
        <v>0,595556876486789-3,43227885131572i</v>
      </c>
      <c r="CW185" s="223" t="str">
        <f t="shared" ca="1" si="272"/>
        <v>-3,27993008617711+1,17357775034724i</v>
      </c>
      <c r="CX185" s="223" t="str">
        <f t="shared" ca="1" si="273"/>
        <v>2,63778634374752+2,27537014814271i</v>
      </c>
      <c r="CY185" s="223" t="str">
        <f t="shared" ca="1" si="274"/>
        <v>0,679609845532737-3,41662941569244i</v>
      </c>
      <c r="CZ185" s="223" t="str">
        <f t="shared" ca="1" si="275"/>
        <v>-3,30774327231852+1,09273077688489i</v>
      </c>
      <c r="DA185" s="223" t="str">
        <f t="shared" ca="1" si="276"/>
        <v>2,58115151303657+2,33941936665253i</v>
      </c>
      <c r="DB185" s="223" t="str">
        <f t="shared" ca="1" si="277"/>
        <v>0,763253443023387-3,39892193026448i</v>
      </c>
      <c r="DC185" s="223" t="str">
        <f t="shared" ca="1" si="278"/>
        <v>-3,3335639975971+1,01122558326236i</v>
      </c>
      <c r="DD185" s="223" t="str">
        <f t="shared" ca="1" si="279"/>
        <v>2,52296189317205+2,40205940640976i</v>
      </c>
      <c r="DE185" s="223" t="str">
        <f t="shared" ca="1" si="280"/>
        <v>0,846437285179921-3,37916706135952i</v>
      </c>
      <c r="DF185" s="223" t="str">
        <f t="shared" ca="1" si="281"/>
        <v>-3,35737670857253+0,929111265163948i</v>
      </c>
      <c r="DG185" s="223" t="str">
        <f t="shared" ca="1" si="282"/>
        <v>2,46325253540032+2,46325253540188i</v>
      </c>
      <c r="DH185" s="223" t="str">
        <f t="shared" ca="1" si="283"/>
        <v>0,929111265162743-3,35737670857287i</v>
      </c>
      <c r="DI185" s="223" t="str">
        <f t="shared" ca="1" si="284"/>
        <v>-3,37916706136008+0,846437285177678i</v>
      </c>
      <c r="DJ185" s="223" t="str">
        <f t="shared" ca="1" si="285"/>
        <v>2,40205940641067+2,52296189317118i</v>
      </c>
      <c r="DK185" s="223" t="str">
        <f t="shared" ca="1" si="286"/>
        <v>1,01122558326448-3,33356399759646i</v>
      </c>
      <c r="DL185" s="223" t="str">
        <f t="shared" ca="1" si="287"/>
        <v>-3,39892193026421+0,763253443024606i</v>
      </c>
      <c r="DM185" s="223" t="str">
        <f t="shared" ca="1" si="288"/>
        <v>2,33941936665088+2,58115151303806i</v>
      </c>
      <c r="DN185" s="223" t="str">
        <f t="shared" ca="1" si="289"/>
        <v>1,09273077688371-3,30774327231891i</v>
      </c>
      <c r="DO185" s="223" t="str">
        <f t="shared" ca="1" si="290"/>
        <v>-3,4166294156922+0,679609845533964i</v>
      </c>
      <c r="DP185" s="223" t="str">
        <f t="shared" ca="1" si="291"/>
        <v>2,27537014814366+2,6377863437467i</v>
      </c>
      <c r="DQ185" s="223" t="str">
        <f t="shared" ca="1" si="292"/>
        <v>1,17357775034607-3,27993008617753i</v>
      </c>
      <c r="DR185" s="223" t="str">
        <f t="shared" ca="1" si="293"/>
        <v>-3,4322788513161+0,595556876484608i</v>
      </c>
      <c r="DS185" s="223" t="str">
        <f t="shared" ca="1" si="294"/>
        <v>2,20995033173822+2,69283227059727i</v>
      </c>
      <c r="DT185" s="223" t="str">
        <f t="shared" ca="1" si="295"/>
        <v>1,25371780445459-3,25014119279662i</v>
      </c>
      <c r="DU185" s="223" t="str">
        <f t="shared" ca="1" si="296"/>
        <v>-3,44586081050057+0,511145166245578i</v>
      </c>
      <c r="DV185" s="223" t="str">
        <f t="shared" ca="1" si="297"/>
        <v>2,14319932388826+2,74625613597945i</v>
      </c>
      <c r="DW185" s="223" t="str">
        <f t="shared" ca="1" si="298"/>
        <v>1,33310266583391-3,21839453589307i</v>
      </c>
      <c r="DX185" s="223" t="str">
        <f t="shared" ca="1" si="299"/>
        <v>-3,45736711198237+0,42642556126783i</v>
      </c>
      <c r="DY185" s="223" t="str">
        <f t="shared" ca="1" si="300"/>
        <v>2,07515733290772+2,79802575935234i</v>
      </c>
      <c r="DZ185" s="223" t="str">
        <f t="shared" ca="1" si="301"/>
        <v>1,41168451601847-3,18470923846332i</v>
      </c>
      <c r="EA185" s="223" t="str">
        <f t="shared" ca="1" si="302"/>
        <v>-3,46679082479476+0,341449093480589i</v>
      </c>
      <c r="EB185" s="223" t="str">
        <f t="shared" ca="1" si="303"/>
        <v>2,00586534474211+2,84810995663484i</v>
      </c>
      <c r="EC185" s="223" t="str">
        <f t="shared" ca="1" si="304"/>
        <v>1,4894160202337-3,14910559127367i</v>
      </c>
      <c r="ED185" s="223" t="str">
        <f t="shared" ca="1" si="305"/>
        <v>-3,47412627244632+0,256266949523594i</v>
      </c>
      <c r="EE185" s="223" t="str">
        <f t="shared" ca="1" si="306"/>
        <v>1,93536509829988+2,89647855897512i</v>
      </c>
      <c r="EF185" s="223" t="str">
        <f t="shared" ca="1" si="307"/>
        <v>1,56625035593432-3,11160504062702i</v>
      </c>
      <c r="EG185" s="223" t="str">
        <f t="shared" ca="1" si="308"/>
        <v>-3,47936903633706+0,1709304399421i</v>
      </c>
      <c r="EH185" s="223" t="str">
        <f t="shared" ca="1" si="309"/>
        <v>1,86369906028761+2,94310243093966i</v>
      </c>
      <c r="EI185" s="223" t="str">
        <f t="shared" ca="1" si="310"/>
        <v>1,64214124098332-3,07223017545587i</v>
      </c>
      <c r="EJ185" s="223" t="str">
        <f t="shared" ca="1" si="311"/>
        <v>-3,48251595842249+0,0854909682515275i</v>
      </c>
      <c r="EK185" s="223" t="str">
        <f t="shared" ca="1" si="312"/>
        <v>1,79091039964942+2,98795348804955i</v>
      </c>
      <c r="EL185" s="223" t="str">
        <f t="shared" ca="1" si="313"/>
        <v>1,71704296155552-3,03100471370345i</v>
      </c>
      <c r="EM185" s="223" t="str">
        <f t="shared" ca="1" si="314"/>
        <v>-3,48356514311415-1,41002517622531E-12i</v>
      </c>
      <c r="EN185" s="223"/>
      <c r="EO185" s="223"/>
      <c r="EP185" s="223"/>
    </row>
    <row r="186" spans="1:146" ht="15.75" thickBot="1">
      <c r="A186" s="257">
        <f t="shared" si="181"/>
        <v>1.6796875000000011E-3</v>
      </c>
      <c r="B186" s="256">
        <v>86</v>
      </c>
      <c r="C186" s="230">
        <f t="shared" si="182"/>
        <v>17200</v>
      </c>
      <c r="D186" s="229">
        <f t="shared" si="315"/>
        <v>108070.78728348888</v>
      </c>
      <c r="E186" s="229" t="str">
        <f t="shared" si="316"/>
        <v>108070.787283489i</v>
      </c>
      <c r="F186" s="229" t="str">
        <f t="shared" si="183"/>
        <v>-1,11913912603268E-28+3,23612788538316E-27i</v>
      </c>
      <c r="G186" s="229" t="str">
        <f t="shared" si="184"/>
        <v>-1,06665301368134+1,22309545611276i</v>
      </c>
      <c r="H186" s="229" t="str">
        <f t="shared" si="180"/>
        <v>1,00000000045836E-12-2,89162323931336E-11i</v>
      </c>
      <c r="I186" s="229" t="str">
        <f t="shared" si="317"/>
        <v>-1,00000000045836E-12+2,89162323931336E-11i</v>
      </c>
      <c r="J186" s="255" t="str">
        <f ca="1">IMPRODUCT(1/N_FFT2,CW100)</f>
        <v>0,0116766432881296+0,0000180585649909252i</v>
      </c>
      <c r="K186" s="254" t="str">
        <f t="shared" ca="1" si="318"/>
        <v>-1,21988289554458E-14+3,3762647232628E-13i</v>
      </c>
      <c r="N186" s="246">
        <f t="shared" ca="1" si="185"/>
        <v>11.484281778277124</v>
      </c>
      <c r="O186" s="223">
        <f t="shared" ca="1" si="186"/>
        <v>3.4842817782771238</v>
      </c>
      <c r="P186" s="223" t="str">
        <f t="shared" ca="1" si="187"/>
        <v>-1,7912788237547-2,98856816653092i</v>
      </c>
      <c r="Q186" s="223" t="str">
        <f t="shared" ca="1" si="188"/>
        <v>-1,64247906046214+3,07286219124409i</v>
      </c>
      <c r="R186" s="223" t="str">
        <f t="shared" ca="1" si="189"/>
        <v>3,48008480828167-0,17096560356147i</v>
      </c>
      <c r="S186" s="223" t="str">
        <f t="shared" ca="1" si="190"/>
        <v>-1,93576323946338-2,8970744193369i</v>
      </c>
      <c r="T186" s="223" t="str">
        <f t="shared" ca="1" si="191"/>
        <v>-1,48972242124874+3,14975342178761i</v>
      </c>
      <c r="U186" s="223" t="str">
        <f t="shared" ca="1" si="192"/>
        <v>3,46750400916362-0,341519336009277i</v>
      </c>
      <c r="V186" s="223" t="str">
        <f t="shared" ca="1" si="193"/>
        <v>-2,07558423197535-2,79860136611295i</v>
      </c>
      <c r="W186" s="223" t="str">
        <f t="shared" ca="1" si="194"/>
        <v>-1,33337691023836+3,21905662045221i</v>
      </c>
      <c r="X186" s="223" t="str">
        <f t="shared" ca="1" si="195"/>
        <v>3,44656968917004-0,511250318462838i</v>
      </c>
      <c r="Y186" s="223" t="str">
        <f t="shared" ca="1" si="196"/>
        <v>-2,21040496027271-2,69338623706957i</v>
      </c>
      <c r="Z186" s="223" t="str">
        <f t="shared" ca="1" si="197"/>
        <v>-1,17381917746085+3,28060482976221i</v>
      </c>
      <c r="AA186" s="223" t="str">
        <f t="shared" ca="1" si="198"/>
        <v>3,4173322809114-0,679749654118983i</v>
      </c>
      <c r="AB186" s="223" t="str">
        <f t="shared" ca="1" si="199"/>
        <v>-2,33990062941242-2,5816825046681i</v>
      </c>
      <c r="AC186" s="223" t="str">
        <f t="shared" ca="1" si="200"/>
        <v>-1,01143361147075+3,33424977469014i</v>
      </c>
      <c r="AD186" s="223" t="str">
        <f t="shared" ca="1" si="201"/>
        <v>3,3798622198651-0,846611413319318i</v>
      </c>
      <c r="AE186" s="223" t="str">
        <f t="shared" ca="1" si="202"/>
        <v>-2,46375927298454-2,46375927298441i</v>
      </c>
      <c r="AF186" s="223" t="str">
        <f t="shared" ca="1" si="203"/>
        <v>-0,846611413319513+3,37986221986506i</v>
      </c>
      <c r="AG186" s="223" t="str">
        <f t="shared" ca="1" si="204"/>
        <v>3,33424977469009-1,0114336114709i</v>
      </c>
      <c r="AH186" s="223" t="str">
        <f t="shared" ca="1" si="205"/>
        <v>-2,5816825046682-2,33990062941231i</v>
      </c>
      <c r="AI186" s="223" t="str">
        <f t="shared" ca="1" si="206"/>
        <v>-0,679749654119168+3,41733228091137i</v>
      </c>
      <c r="AJ186" s="223" t="str">
        <f t="shared" ca="1" si="207"/>
        <v>3,28060482976215-1,17381917746101i</v>
      </c>
      <c r="AK186" s="223" t="str">
        <f t="shared" ca="1" si="208"/>
        <v>-2,69338623706946-2,21040496027285i</v>
      </c>
      <c r="AL186" s="223" t="str">
        <f t="shared" ca="1" si="209"/>
        <v>-0,511250318462695+3,44656968917006i</v>
      </c>
      <c r="AM186" s="223" t="str">
        <f t="shared" ca="1" si="210"/>
        <v>3,21905662045229-1,33337691023817i</v>
      </c>
      <c r="AN186" s="223" t="str">
        <f t="shared" ca="1" si="211"/>
        <v>-2,79860136611304-2,07558423197523i</v>
      </c>
      <c r="AO186" s="223" t="str">
        <f t="shared" ca="1" si="212"/>
        <v>-0,34151933600912+3,46750400916364i</v>
      </c>
      <c r="AP186" s="223" t="str">
        <f t="shared" ca="1" si="213"/>
        <v>3,14975342178769-1,48972242124858i</v>
      </c>
      <c r="AQ186" s="223" t="str">
        <f t="shared" ca="1" si="214"/>
        <v>-2,89707441933694-1,93576323946333i</v>
      </c>
      <c r="AR186" s="223" t="str">
        <f t="shared" ca="1" si="215"/>
        <v>-2,89707441933694-1,93576323946333i</v>
      </c>
      <c r="AS186" s="223" t="str">
        <f t="shared" ca="1" si="216"/>
        <v>3,07286219124405-1,64247906046221i</v>
      </c>
      <c r="AT186" s="223" t="str">
        <f t="shared" ca="1" si="217"/>
        <v>-2,98856816653089-1,79127882375475i</v>
      </c>
      <c r="AU186" s="223" t="str">
        <f t="shared" ca="1" si="218"/>
        <v>1,82691321544634E-13+3,48428177827712i</v>
      </c>
      <c r="AV186" s="223" t="str">
        <f t="shared" ca="1" si="219"/>
        <v>2,98856816653091-1,79127882375472i</v>
      </c>
      <c r="AW186" s="223" t="str">
        <f t="shared" ca="1" si="220"/>
        <v>-3,07286219124402-1,64247906046225i</v>
      </c>
      <c r="AX186" s="223" t="str">
        <f t="shared" ca="1" si="221"/>
        <v>0,170965603561535+3,48008480828166i</v>
      </c>
      <c r="AY186" s="223" t="str">
        <f t="shared" ca="1" si="222"/>
        <v>2,89707441933695-1,9357632394633i</v>
      </c>
      <c r="AZ186" s="223" t="str">
        <f t="shared" ca="1" si="223"/>
        <v>-3,14975342178769-1,48972242124858i</v>
      </c>
      <c r="BA186" s="223" t="str">
        <f t="shared" ca="1" si="224"/>
        <v>0,34151933600909+3,46750400916364i</v>
      </c>
      <c r="BB186" s="223" t="str">
        <f t="shared" ca="1" si="225"/>
        <v>2,79860136611287-2,07558423197546i</v>
      </c>
      <c r="BC186" s="223" t="str">
        <f t="shared" ca="1" si="226"/>
        <v>-3,21905662045228-1,3333769102382i</v>
      </c>
      <c r="BD186" s="223" t="str">
        <f t="shared" ca="1" si="227"/>
        <v>0,511250318462639+3,44656968917007i</v>
      </c>
      <c r="BE186" s="223" t="str">
        <f t="shared" ca="1" si="228"/>
        <v>2,69338623706946-2,21040496027284i</v>
      </c>
      <c r="BF186" s="223" t="str">
        <f t="shared" ca="1" si="229"/>
        <v>-3,28060482976214-1,17381917746104i</v>
      </c>
      <c r="BG186" s="223" t="str">
        <f t="shared" ca="1" si="230"/>
        <v>0,679749654118823+3,41733228091143i</v>
      </c>
      <c r="BH186" s="223" t="str">
        <f t="shared" ca="1" si="231"/>
        <v>2,58168250466822-2,33990062941228i</v>
      </c>
      <c r="BI186" s="223" t="str">
        <f t="shared" ca="1" si="232"/>
        <v>-3,33424977469008-1,01143361147096i</v>
      </c>
      <c r="BJ186" s="223" t="str">
        <f t="shared" ca="1" si="233"/>
        <v>0,846611413319485+3,37986221986506i</v>
      </c>
      <c r="BK186" s="223" t="str">
        <f t="shared" ca="1" si="234"/>
        <v>2,46375927298407-2,46375927298488i</v>
      </c>
      <c r="BL186" s="223" t="str">
        <f t="shared" ca="1" si="235"/>
        <v>-3,37986221986466-0,846611413321067i</v>
      </c>
      <c r="BM186" s="223" t="str">
        <f t="shared" ca="1" si="236"/>
        <v>1,01143361147039+3,33424977469025i</v>
      </c>
      <c r="BN186" s="223" t="str">
        <f t="shared" ca="1" si="237"/>
        <v>2,33990062941166-2,58168250466879i</v>
      </c>
      <c r="BO186" s="223" t="str">
        <f t="shared" ca="1" si="238"/>
        <v>-3,41733228091113-0,679749654120373i</v>
      </c>
      <c r="BP186" s="223" t="str">
        <f t="shared" ca="1" si="239"/>
        <v>1,17381917746081+3,28060482976222i</v>
      </c>
      <c r="BQ186" s="223" t="str">
        <f t="shared" ca="1" si="240"/>
        <v>2,21040496027192-2,69338623707022i</v>
      </c>
      <c r="BR186" s="223" t="str">
        <f t="shared" ca="1" si="241"/>
        <v>-3,44656968916988-0,511250318463907i</v>
      </c>
      <c r="BS186" s="223" t="str">
        <f t="shared" ca="1" si="242"/>
        <v>1,33337691023834+3,21905662045222i</v>
      </c>
      <c r="BT186" s="223" t="str">
        <f t="shared" ca="1" si="243"/>
        <v>2,07558423197426-2,79860136611376i</v>
      </c>
      <c r="BU186" s="223" t="str">
        <f t="shared" ca="1" si="244"/>
        <v>-3,46750400916355-0,341519336010022i</v>
      </c>
      <c r="BV186" s="223" t="str">
        <f t="shared" ca="1" si="245"/>
        <v>1,48972242124903+3,14975342178748i</v>
      </c>
      <c r="BW186" s="223" t="str">
        <f t="shared" ca="1" si="246"/>
        <v>1,93576323946206-2,89707441933778i</v>
      </c>
      <c r="BX186" s="223" t="str">
        <f t="shared" ca="1" si="247"/>
        <v>-3,48008480828164-0,170965603562125i</v>
      </c>
      <c r="BY186" s="223" t="str">
        <f t="shared" ca="1" si="248"/>
        <v>1,64247906046265+3,07286219124381i</v>
      </c>
      <c r="BZ186" s="223" t="str">
        <f t="shared" ca="1" si="249"/>
        <v>1,79127882375608-2,98856816653009i</v>
      </c>
      <c r="CA186" s="223" t="str">
        <f t="shared" ca="1" si="250"/>
        <v>-3,48428177827712-4,26851311117484E-13i</v>
      </c>
      <c r="CB186" s="223" t="str">
        <f t="shared" ca="1" si="251"/>
        <v>1,79127882375543+2,98856816653048i</v>
      </c>
      <c r="CC186" s="223" t="str">
        <f t="shared" ca="1" si="252"/>
        <v>1,64247906046332-3,07286219124346i</v>
      </c>
      <c r="CD186" s="223" t="str">
        <f t="shared" ca="1" si="253"/>
        <v>-3,48008480828167+0,170965603561371i</v>
      </c>
      <c r="CE186" s="223" t="str">
        <f t="shared" ca="1" si="254"/>
        <v>1,93576323946427+2,8970744193363i</v>
      </c>
      <c r="CF186" s="223" t="str">
        <f t="shared" ca="1" si="255"/>
        <v>1,48972242124972-3,14975342178715i</v>
      </c>
      <c r="CG186" s="223" t="str">
        <f t="shared" ca="1" si="256"/>
        <v>-3,46750400916362+0,341519336009271i</v>
      </c>
      <c r="CH186" s="223" t="str">
        <f t="shared" ca="1" si="257"/>
        <v>2,07558423197648+2,79860136611211i</v>
      </c>
      <c r="CI186" s="223" t="str">
        <f t="shared" ca="1" si="258"/>
        <v>1,33337691023904-3,21905662045193i</v>
      </c>
      <c r="CJ186" s="223" t="str">
        <f t="shared" ca="1" si="259"/>
        <v>-3,44656968916999+0,511250318463161i</v>
      </c>
      <c r="CK186" s="223" t="str">
        <f t="shared" ca="1" si="260"/>
        <v>2,21040496027406+2,69338623706847i</v>
      </c>
      <c r="CL186" s="223" t="str">
        <f t="shared" ca="1" si="261"/>
        <v>1,17381917746156-3,28060482976195i</v>
      </c>
      <c r="CM186" s="223" t="str">
        <f t="shared" ca="1" si="262"/>
        <v>-3,41733228091127+0,679749654119631i</v>
      </c>
      <c r="CN186" s="223" t="str">
        <f t="shared" ca="1" si="263"/>
        <v>2,33990062941113+2,58168250466926i</v>
      </c>
      <c r="CO186" s="223" t="str">
        <f t="shared" ca="1" si="264"/>
        <v>1,01143361147116-3,33424977469001i</v>
      </c>
      <c r="CP186" s="223" t="str">
        <f t="shared" ca="1" si="265"/>
        <v>-3,37986221986486+0,846611413320287i</v>
      </c>
      <c r="CQ186" s="223" t="str">
        <f t="shared" ca="1" si="266"/>
        <v>2,46375927298354+2,46375927298542i</v>
      </c>
      <c r="CR186" s="223" t="str">
        <f t="shared" ca="1" si="267"/>
        <v>0,846611413319496-3,37986221986506i</v>
      </c>
      <c r="CS186" s="223" t="str">
        <f t="shared" ca="1" si="268"/>
        <v>-3,3342497746898+1,01143361147184i</v>
      </c>
      <c r="CT186" s="223" t="str">
        <f t="shared" ca="1" si="269"/>
        <v>2,58168250466748+2,3399006294131i</v>
      </c>
      <c r="CU186" s="223" t="str">
        <f t="shared" ca="1" si="270"/>
        <v>0,679749654118833-3,41733228091143i</v>
      </c>
      <c r="CV186" s="223" t="str">
        <f t="shared" ca="1" si="271"/>
        <v>-3,28060482976171+1,17381917746224i</v>
      </c>
      <c r="CW186" s="223" t="str">
        <f t="shared" ca="1" si="272"/>
        <v>2,69338623706899+2,21040496027342i</v>
      </c>
      <c r="CX186" s="223" t="str">
        <f t="shared" ca="1" si="273"/>
        <v>0,511250318462357-3,44656968917011i</v>
      </c>
      <c r="CY186" s="223" t="str">
        <f t="shared" ca="1" si="274"/>
        <v>-3,21905662045298+1,3333769102365i</v>
      </c>
      <c r="CZ186" s="223" t="str">
        <f t="shared" ca="1" si="275"/>
        <v>2,7986013661126+2,07558423197583i</v>
      </c>
      <c r="DA186" s="223" t="str">
        <f t="shared" ca="1" si="276"/>
        <v>0,341519336008461-3,4675040091637i</v>
      </c>
      <c r="DB186" s="223" t="str">
        <f t="shared" ca="1" si="277"/>
        <v>-3,14975342178829+1,48972242124732i</v>
      </c>
      <c r="DC186" s="223" t="str">
        <f t="shared" ca="1" si="278"/>
        <v>2,8970744193367+1,93576323946368i</v>
      </c>
      <c r="DD186" s="223" t="str">
        <f t="shared" ca="1" si="279"/>
        <v>0,170965603560558-3,48008480828171i</v>
      </c>
      <c r="DE186" s="223" t="str">
        <f t="shared" ca="1" si="280"/>
        <v>-3,07286219124471+1,64247906046098i</v>
      </c>
      <c r="DF186" s="223" t="str">
        <f t="shared" ca="1" si="281"/>
        <v>2,9885681665309+1,79127882375473i</v>
      </c>
      <c r="DG186" s="223" t="str">
        <f t="shared" ca="1" si="282"/>
        <v>-1,14224943028897E-12-3,48428177827712i</v>
      </c>
      <c r="DH186" s="223" t="str">
        <f t="shared" ca="1" si="283"/>
        <v>-2,98856816653146+1,7912788237538i</v>
      </c>
      <c r="DI186" s="223" t="str">
        <f t="shared" ca="1" si="284"/>
        <v>3,0728621912442+1,64247906046193i</v>
      </c>
      <c r="DJ186" s="223" t="str">
        <f t="shared" ca="1" si="285"/>
        <v>-0,170965603562839-3,4800848082816i</v>
      </c>
      <c r="DK186" s="223" t="str">
        <f t="shared" ca="1" si="286"/>
        <v>-2,89707441933736+1,9357632394627i</v>
      </c>
      <c r="DL186" s="223" t="str">
        <f t="shared" ca="1" si="287"/>
        <v>3,14975342178783+1,4897224212483i</v>
      </c>
      <c r="DM186" s="223" t="str">
        <f t="shared" ca="1" si="288"/>
        <v>-0,341519336010833-3,46750400916347i</v>
      </c>
      <c r="DN186" s="223" t="str">
        <f t="shared" ca="1" si="289"/>
        <v>-2,7986013661133+2,07558423197488i</v>
      </c>
      <c r="DO186" s="223" t="str">
        <f t="shared" ca="1" si="290"/>
        <v>3,21905662045253+1,33337691023759i</v>
      </c>
      <c r="DP186" s="223" t="str">
        <f t="shared" ca="1" si="291"/>
        <v>-0,511250318461287-3,44656968917027i</v>
      </c>
      <c r="DQ186" s="223" t="str">
        <f t="shared" ca="1" si="292"/>
        <v>-2,69338623706974+2,21040496027251i</v>
      </c>
      <c r="DR186" s="223" t="str">
        <f t="shared" ca="1" si="293"/>
        <v>3,28060482976248+1,17381917746009i</v>
      </c>
      <c r="DS186" s="223" t="str">
        <f t="shared" ca="1" si="294"/>
        <v>-0,679749654117771-3,41733228091164i</v>
      </c>
      <c r="DT186" s="223" t="str">
        <f t="shared" ca="1" si="295"/>
        <v>-2,58168250466828+2,33990062941223i</v>
      </c>
      <c r="DU186" s="223" t="str">
        <f t="shared" ca="1" si="296"/>
        <v>3,33424977469047+1,01143361146966i</v>
      </c>
      <c r="DV186" s="223" t="str">
        <f t="shared" ca="1" si="297"/>
        <v>-0,846611413318447-3,37986221986532i</v>
      </c>
      <c r="DW186" s="223" t="str">
        <f t="shared" ca="1" si="298"/>
        <v>-2,4637592729843+2,46375927298465i</v>
      </c>
      <c r="DX186" s="223" t="str">
        <f t="shared" ca="1" si="299"/>
        <v>3,37986221986541+0,846611413318071i</v>
      </c>
      <c r="DY186" s="223" t="str">
        <f t="shared" ca="1" si="300"/>
        <v>-1,01143361147003-3,33424977469036i</v>
      </c>
      <c r="DZ186" s="223" t="str">
        <f t="shared" ca="1" si="301"/>
        <v>-2,33990062941194+2,58168250466854i</v>
      </c>
      <c r="EA186" s="223" t="str">
        <f t="shared" ca="1" si="302"/>
        <v>3,41733228091174+0,679749654117293i</v>
      </c>
      <c r="EB186" s="223" t="str">
        <f t="shared" ca="1" si="303"/>
        <v>-1,17381917746045-3,28060482976235i</v>
      </c>
      <c r="EC186" s="223" t="str">
        <f t="shared" ca="1" si="304"/>
        <v>-2,21040496027221+2,69338623706998i</v>
      </c>
      <c r="ED186" s="223" t="str">
        <f t="shared" ca="1" si="305"/>
        <v>3,44656968916982+0,511250318464329i</v>
      </c>
      <c r="EE186" s="223" t="str">
        <f t="shared" ca="1" si="306"/>
        <v>-1,33337691023795-3,21905662045238i</v>
      </c>
      <c r="EF186" s="223" t="str">
        <f t="shared" ca="1" si="307"/>
        <v>-2,07558423197457+2,79860136611354i</v>
      </c>
      <c r="EG186" s="223" t="str">
        <f t="shared" ca="1" si="308"/>
        <v>3,4675040091635+0,341519336010447i</v>
      </c>
      <c r="EH186" s="223" t="str">
        <f t="shared" ca="1" si="309"/>
        <v>-1,48972242124865-3,14975342178766i</v>
      </c>
      <c r="EI186" s="223" t="str">
        <f t="shared" ca="1" si="310"/>
        <v>-1,93576323946237+2,89707441933757i</v>
      </c>
      <c r="EJ186" s="223" t="str">
        <f t="shared" ca="1" si="311"/>
        <v>3,48008480828162+0,170965603562551i</v>
      </c>
      <c r="EK186" s="223" t="str">
        <f t="shared" ca="1" si="312"/>
        <v>-1,64247906046227-3,07286219124401i</v>
      </c>
      <c r="EL186" s="223" t="str">
        <f t="shared" ca="1" si="313"/>
        <v>-1,79127882375347+2,98856816653166i</v>
      </c>
      <c r="EM186" s="223" t="str">
        <f t="shared" ca="1" si="314"/>
        <v>3,48428177827712+8,53702622234964E-13i</v>
      </c>
      <c r="EN186" s="223"/>
      <c r="EO186" s="223"/>
      <c r="EP186" s="223"/>
    </row>
    <row r="187" spans="1:146" ht="15.75" thickBot="1">
      <c r="A187" s="257">
        <f t="shared" si="181"/>
        <v>1.6992187500000011E-3</v>
      </c>
      <c r="B187" s="256">
        <v>87</v>
      </c>
      <c r="C187" s="230">
        <f t="shared" si="182"/>
        <v>17400</v>
      </c>
      <c r="D187" s="229">
        <f t="shared" si="315"/>
        <v>109327.4243449248</v>
      </c>
      <c r="E187" s="229" t="str">
        <f t="shared" si="316"/>
        <v>109327.424344925i</v>
      </c>
      <c r="F187" s="229" t="str">
        <f t="shared" si="183"/>
        <v>-1,09355964173441E-28+3,12581500504213E-27i</v>
      </c>
      <c r="G187" s="229" t="str">
        <f t="shared" si="184"/>
        <v>-1,05266703737087+1,22109376377809i</v>
      </c>
      <c r="H187" s="229" t="str">
        <f t="shared" si="180"/>
        <v>1,00000000044788E-12-2,85838619058563E-11i</v>
      </c>
      <c r="I187" s="229" t="str">
        <f t="shared" si="317"/>
        <v>-1,00000000044788E-12+2,85838619058563E-11i</v>
      </c>
      <c r="J187" s="255" t="str">
        <f ca="1">IMPRODUCT(1/N_FFT2,CX100)</f>
        <v>0,0260845747106844+0,000978003648545066i</v>
      </c>
      <c r="K187" s="254" t="str">
        <f t="shared" ca="1" si="318"/>
        <v>-5,40396959558029E-14+7,44619877754211E-13i</v>
      </c>
      <c r="N187" s="246">
        <f t="shared" ca="1" si="185"/>
        <v>11.484932324860823</v>
      </c>
      <c r="O187" s="223">
        <f t="shared" ca="1" si="186"/>
        <v>3.4849323248608237</v>
      </c>
      <c r="P187" s="223" t="str">
        <f t="shared" ca="1" si="187"/>
        <v>-1,86443049926814-2,94425749931262i</v>
      </c>
      <c r="Q187" s="223" t="str">
        <f t="shared" ca="1" si="188"/>
        <v>-1,4900005657541+3,15034150893397i</v>
      </c>
      <c r="R187" s="223" t="str">
        <f t="shared" ca="1" si="189"/>
        <v>3,45872401188587-0,426592918909794i</v>
      </c>
      <c r="S187" s="223" t="str">
        <f t="shared" ca="1" si="190"/>
        <v>-2,2108176626565-2,69388911637913i</v>
      </c>
      <c r="T187" s="223" t="str">
        <f t="shared" ca="1" si="191"/>
        <v>-1,09315963683457+3,309041449915i</v>
      </c>
      <c r="U187" s="223" t="str">
        <f t="shared" ca="1" si="192"/>
        <v>3,3804932703829-0,846769483245467i</v>
      </c>
      <c r="V187" s="223" t="str">
        <f t="shared" ca="1" si="193"/>
        <v>-2,52395207056375-2,40300213365631i</v>
      </c>
      <c r="W187" s="223" t="str">
        <f t="shared" ca="1" si="194"/>
        <v>-0,679876569461519+3,4179703274249i</v>
      </c>
      <c r="X187" s="223" t="str">
        <f t="shared" ca="1" si="195"/>
        <v>3,25141676352157-1,25420984637771i</v>
      </c>
      <c r="Y187" s="223" t="str">
        <f t="shared" ca="1" si="196"/>
        <v>-2,79912389002852-2,07597176212286i</v>
      </c>
      <c r="Z187" s="223" t="str">
        <f t="shared" ca="1" si="197"/>
        <v>-0,256367525652896+3,47548974975477i</v>
      </c>
      <c r="AA187" s="223" t="str">
        <f t="shared" ca="1" si="198"/>
        <v>3,0734359221098-1,64278572599867i</v>
      </c>
      <c r="AB187" s="223" t="str">
        <f t="shared" ca="1" si="199"/>
        <v>-3,03219428075571-1,71771684296693i</v>
      </c>
      <c r="AC187" s="223" t="str">
        <f t="shared" ca="1" si="200"/>
        <v>0,170997524369444+3,48073457125351i</v>
      </c>
      <c r="AD187" s="223" t="str">
        <f t="shared" ca="1" si="201"/>
        <v>2,84922774366722-2,00665257919173i</v>
      </c>
      <c r="AE187" s="223" t="str">
        <f t="shared" ca="1" si="202"/>
        <v>-3,21965764712588-1,3336258636378i</v>
      </c>
      <c r="AF187" s="223" t="str">
        <f t="shared" ca="1" si="203"/>
        <v>0,595790612459988+3,43362590492389i</v>
      </c>
      <c r="AG187" s="223" t="str">
        <f t="shared" ca="1" si="204"/>
        <v>2,58216452789156-2,34033750979606i</v>
      </c>
      <c r="AH187" s="223" t="str">
        <f t="shared" ca="1" si="205"/>
        <v>-3,35869436561768-0,929475909977177i</v>
      </c>
      <c r="AI187" s="223" t="str">
        <f t="shared" ca="1" si="206"/>
        <v>1,01162245517603+3,3348723089563i</v>
      </c>
      <c r="AJ187" s="223" t="str">
        <f t="shared" ca="1" si="207"/>
        <v>2,27626315413076-2,63882158586111i</v>
      </c>
      <c r="AK187" s="223" t="str">
        <f t="shared" ca="1" si="208"/>
        <v>-3,44721319456929-0,51134577347158i</v>
      </c>
      <c r="AL187" s="223" t="str">
        <f t="shared" ca="1" si="209"/>
        <v>1,4122385545451+3,18595912935433i</v>
      </c>
      <c r="AM187" s="223" t="str">
        <f t="shared" ca="1" si="210"/>
        <v>1,93612466378049-2,89761532905263i</v>
      </c>
      <c r="AN187" s="223" t="str">
        <f t="shared" ca="1" si="211"/>
        <v>-3,48388272839958-0,0855245205713468i</v>
      </c>
      <c r="AO187" s="223" t="str">
        <f t="shared" ca="1" si="212"/>
        <v>1,79161327153854+2,98912615894794i</v>
      </c>
      <c r="AP187" s="223" t="str">
        <f t="shared" ca="1" si="213"/>
        <v>1,56686505633713-3,1128262405874i</v>
      </c>
      <c r="AQ187" s="223" t="str">
        <f t="shared" ca="1" si="214"/>
        <v>-3,46815142318774+0,341583100724724i</v>
      </c>
      <c r="AR187" s="223" t="str">
        <f t="shared" ca="1" si="215"/>
        <v>-3,46815142318774+0,341583100724724i</v>
      </c>
      <c r="AS187" s="223" t="str">
        <f t="shared" ca="1" si="216"/>
        <v>1,17403834000408-3,28121734803721i</v>
      </c>
      <c r="AT187" s="223" t="str">
        <f t="shared" ca="1" si="217"/>
        <v>-3,40025589240682+0,763552994239805i</v>
      </c>
      <c r="AU187" s="223" t="str">
        <f t="shared" ca="1" si="218"/>
        <v>2,46421927888527+2,46421927888531i</v>
      </c>
      <c r="AV187" s="223" t="str">
        <f t="shared" ca="1" si="219"/>
        <v>0,763552994239805-3,40025589240682i</v>
      </c>
      <c r="AW187" s="223" t="str">
        <f t="shared" ca="1" si="220"/>
        <v>-3,28121734803721+1,17403834000408i</v>
      </c>
      <c r="AX187" s="223" t="str">
        <f t="shared" ca="1" si="221"/>
        <v>2,74733394882442+2,14404045729009i</v>
      </c>
      <c r="AY187" s="223" t="str">
        <f t="shared" ca="1" si="222"/>
        <v>0,341583100725069-3,46815142318771i</v>
      </c>
      <c r="AZ187" s="223" t="str">
        <f t="shared" ca="1" si="223"/>
        <v>-3,11282624058741+1,5668650563371i</v>
      </c>
      <c r="BA187" s="223" t="str">
        <f t="shared" ca="1" si="224"/>
        <v>2,98912615894792+1,79161327153856i</v>
      </c>
      <c r="BB187" s="223" t="str">
        <f t="shared" ca="1" si="225"/>
        <v>-0,0855245205713468-3,48388272839958i</v>
      </c>
      <c r="BC187" s="223" t="str">
        <f t="shared" ca="1" si="226"/>
        <v>-2,89761532905264+1,93612466378047i</v>
      </c>
      <c r="BD187" s="223" t="str">
        <f t="shared" ca="1" si="227"/>
        <v>3,18595912935432+1,41223855454512i</v>
      </c>
      <c r="BE187" s="223" t="str">
        <f t="shared" ca="1" si="228"/>
        <v>-0,51134577347158-3,44721319456929i</v>
      </c>
      <c r="BF187" s="223" t="str">
        <f t="shared" ca="1" si="229"/>
        <v>-2,63882158586111+2,27626315413076i</v>
      </c>
      <c r="BG187" s="223" t="str">
        <f t="shared" ca="1" si="230"/>
        <v>3,33487230895629+1,01162245517605i</v>
      </c>
      <c r="BH187" s="223" t="str">
        <f t="shared" ca="1" si="231"/>
        <v>-0,929475909977128-3,3586943656177i</v>
      </c>
      <c r="BI187" s="223" t="str">
        <f t="shared" ca="1" si="232"/>
        <v>-2,34033750979606+2,58216452789156i</v>
      </c>
      <c r="BJ187" s="223" t="str">
        <f t="shared" ca="1" si="233"/>
        <v>3,43362590492377+0,595790612460695i</v>
      </c>
      <c r="BK187" s="223" t="str">
        <f t="shared" ca="1" si="234"/>
        <v>-1,33362586363776-3,2196576471259i</v>
      </c>
      <c r="BL187" s="223" t="str">
        <f t="shared" ca="1" si="235"/>
        <v>-2,00665257919117+2,84922774366762i</v>
      </c>
      <c r="BM187" s="223" t="str">
        <f t="shared" ca="1" si="236"/>
        <v>3,48073457125358+0,170997524368084i</v>
      </c>
      <c r="BN187" s="223" t="str">
        <f t="shared" ca="1" si="237"/>
        <v>-1,71771684296569-3,03219428075641i</v>
      </c>
      <c r="BO187" s="223" t="str">
        <f t="shared" ca="1" si="238"/>
        <v>-1,6427857259996+3,0734359221093i</v>
      </c>
      <c r="BP187" s="223" t="str">
        <f t="shared" ca="1" si="239"/>
        <v>3,4754897497548-0,256367525652526i</v>
      </c>
      <c r="BQ187" s="223" t="str">
        <f t="shared" ca="1" si="240"/>
        <v>-2,07597176212311-2,79912389002833i</v>
      </c>
      <c r="BR187" s="223" t="str">
        <f t="shared" ca="1" si="241"/>
        <v>-1,25420984637674+3,25141676352194i</v>
      </c>
      <c r="BS187" s="223" t="str">
        <f t="shared" ca="1" si="242"/>
        <v>3,41797032742525-0,679876569459794i</v>
      </c>
      <c r="BT187" s="223" t="str">
        <f t="shared" ca="1" si="243"/>
        <v>-2,40300213365554-2,5239520705645i</v>
      </c>
      <c r="BU187" s="223" t="str">
        <f t="shared" ca="1" si="244"/>
        <v>-0,846769483245805+3,38049327038282i</v>
      </c>
      <c r="BV187" s="223" t="str">
        <f t="shared" ca="1" si="245"/>
        <v>3,3090414499149-1,09315963683489i</v>
      </c>
      <c r="BW187" s="223" t="str">
        <f t="shared" ca="1" si="246"/>
        <v>-2,69388911637968-2,21081766265582i</v>
      </c>
      <c r="BX187" s="223" t="str">
        <f t="shared" ca="1" si="247"/>
        <v>-0,426592918908281+3,45872401188606i</v>
      </c>
      <c r="BY187" s="223" t="str">
        <f t="shared" ca="1" si="248"/>
        <v>3,15034150893454-1,49000056575289i</v>
      </c>
      <c r="BZ187" s="223" t="str">
        <f t="shared" ca="1" si="249"/>
        <v>-2,94425749931225-1,86443049926873i</v>
      </c>
      <c r="CA187" s="223" t="str">
        <f t="shared" ca="1" si="250"/>
        <v>-4,95250004722674E-14+3,48493232486082i</v>
      </c>
      <c r="CB187" s="223" t="str">
        <f t="shared" ca="1" si="251"/>
        <v>2,9442574993123-1,86443049926864i</v>
      </c>
      <c r="CC187" s="223" t="str">
        <f t="shared" ca="1" si="252"/>
        <v>-3,15034150893454-1,49000056575289i</v>
      </c>
      <c r="CD187" s="223" t="str">
        <f t="shared" ca="1" si="253"/>
        <v>0,426592918908281+3,45872401188606i</v>
      </c>
      <c r="CE187" s="223" t="str">
        <f t="shared" ca="1" si="254"/>
        <v>2,69388911637968-2,21081766265582i</v>
      </c>
      <c r="CF187" s="223" t="str">
        <f t="shared" ca="1" si="255"/>
        <v>-3,30904144991488-1,09315963683493i</v>
      </c>
      <c r="CG187" s="223" t="str">
        <f t="shared" ca="1" si="256"/>
        <v>0,846769483245756+3,38049327038283i</v>
      </c>
      <c r="CH187" s="223" t="str">
        <f t="shared" ca="1" si="257"/>
        <v>2,40300213365561-2,52395207056443i</v>
      </c>
      <c r="CI187" s="223" t="str">
        <f t="shared" ca="1" si="258"/>
        <v>-3,41797032742455-0,679876569463293i</v>
      </c>
      <c r="CJ187" s="223" t="str">
        <f t="shared" ca="1" si="259"/>
        <v>1,25420984637674+3,25141676352194i</v>
      </c>
      <c r="CK187" s="223" t="str">
        <f t="shared" ca="1" si="260"/>
        <v>2,07597176212315-2,7991238900283i</v>
      </c>
      <c r="CL187" s="223" t="str">
        <f t="shared" ca="1" si="261"/>
        <v>-3,47548974975479-0,256367525652575i</v>
      </c>
      <c r="CM187" s="223" t="str">
        <f t="shared" ca="1" si="262"/>
        <v>1,64278572599955+3,07343592210932i</v>
      </c>
      <c r="CN187" s="223" t="str">
        <f t="shared" ca="1" si="263"/>
        <v>1,71771684296577-3,03219428075636i</v>
      </c>
      <c r="CO187" s="223" t="str">
        <f t="shared" ca="1" si="264"/>
        <v>-3,48073457125359+0,170997524367985i</v>
      </c>
      <c r="CP187" s="223" t="str">
        <f t="shared" ca="1" si="265"/>
        <v>2,00665257919117+2,84922774366762i</v>
      </c>
      <c r="CQ187" s="223" t="str">
        <f t="shared" ca="1" si="266"/>
        <v>1,3336258636378-3,21965764712588i</v>
      </c>
      <c r="CR187" s="223" t="str">
        <f t="shared" ca="1" si="267"/>
        <v>-3,43362590492378+0,595790612460647i</v>
      </c>
      <c r="CS187" s="223" t="str">
        <f t="shared" ca="1" si="268"/>
        <v>2,34033750979705+2,58216452789066i</v>
      </c>
      <c r="CT187" s="223" t="str">
        <f t="shared" ca="1" si="269"/>
        <v>0,92947590997856-3,3586943656173i</v>
      </c>
      <c r="CU187" s="223" t="str">
        <f t="shared" ca="1" si="270"/>
        <v>-3,33487230895662+1,01162245517496i</v>
      </c>
      <c r="CV187" s="223" t="str">
        <f t="shared" ca="1" si="271"/>
        <v>2,63882158586089+2,27626315413102i</v>
      </c>
      <c r="CW187" s="223" t="str">
        <f t="shared" ca="1" si="272"/>
        <v>0,511345773471238-3,44721319456934i</v>
      </c>
      <c r="CX187" s="223" t="str">
        <f t="shared" ca="1" si="273"/>
        <v>-3,18595912935392+1,41223855454603i</v>
      </c>
      <c r="CY187" s="223" t="str">
        <f t="shared" ca="1" si="274"/>
        <v>2,89761532905165+1,93612466378195i</v>
      </c>
      <c r="CZ187" s="223" t="str">
        <f t="shared" ca="1" si="275"/>
        <v>0,0855245205724362-3,48388272839955i</v>
      </c>
      <c r="DA187" s="223" t="str">
        <f t="shared" ca="1" si="276"/>
        <v>-2,98912615894815+1,79161327153818i</v>
      </c>
      <c r="DB187" s="223" t="str">
        <f t="shared" ca="1" si="277"/>
        <v>3,11282624058757+1,56686505633679i</v>
      </c>
      <c r="DC187" s="223" t="str">
        <f t="shared" ca="1" si="278"/>
        <v>-0,341583100725758-3,46815142318764i</v>
      </c>
      <c r="DD187" s="223" t="str">
        <f t="shared" ca="1" si="279"/>
        <v>-2,7473339488236+2,14404045729114i</v>
      </c>
      <c r="DE187" s="223" t="str">
        <f t="shared" ca="1" si="280"/>
        <v>3,28121734803672+1,17403834000544i</v>
      </c>
      <c r="DF187" s="223" t="str">
        <f t="shared" ca="1" si="281"/>
        <v>-0,763552994239081-3,40025589240698i</v>
      </c>
      <c r="DG187" s="223" t="str">
        <f t="shared" ca="1" si="282"/>
        <v>-2,46421927888534+2,46421927888523i</v>
      </c>
      <c r="DH187" s="223" t="str">
        <f t="shared" ca="1" si="283"/>
        <v>3,40025589240697+0,763552994239126i</v>
      </c>
      <c r="DI187" s="223" t="str">
        <f t="shared" ca="1" si="284"/>
        <v>-1,17403834000539-3,28121734803674i</v>
      </c>
      <c r="DJ187" s="223" t="str">
        <f t="shared" ca="1" si="285"/>
        <v>-2,14404045729118+2,74733394882357i</v>
      </c>
      <c r="DK187" s="223" t="str">
        <f t="shared" ca="1" si="286"/>
        <v>3,46815142318763+0,341583100725808i</v>
      </c>
      <c r="DL187" s="223" t="str">
        <f t="shared" ca="1" si="287"/>
        <v>-1,56686505633675-3,1128262405876i</v>
      </c>
      <c r="DM187" s="223" t="str">
        <f t="shared" ca="1" si="288"/>
        <v>-1,7916132715383+2,98912615894808i</v>
      </c>
      <c r="DN187" s="223" t="str">
        <f t="shared" ca="1" si="289"/>
        <v>3,48388272839955-0,0855245205723864i</v>
      </c>
      <c r="DO187" s="223" t="str">
        <f t="shared" ca="1" si="290"/>
        <v>-1,93612466378191-2,89761532905168i</v>
      </c>
      <c r="DP187" s="223" t="str">
        <f t="shared" ca="1" si="291"/>
        <v>-1,41223855454608+3,1859591293539i</v>
      </c>
      <c r="DQ187" s="223" t="str">
        <f t="shared" ca="1" si="292"/>
        <v>3,44721319456935-0,511345773471189i</v>
      </c>
      <c r="DR187" s="223" t="str">
        <f t="shared" ca="1" si="293"/>
        <v>-2,27626315413098-2,63882158586092i</v>
      </c>
      <c r="DS187" s="223" t="str">
        <f t="shared" ca="1" si="294"/>
        <v>-1,01162245517511+3,33487230895657i</v>
      </c>
      <c r="DT187" s="223" t="str">
        <f t="shared" ca="1" si="295"/>
        <v>3,35869436561731-0,929475909978512i</v>
      </c>
      <c r="DU187" s="223" t="str">
        <f t="shared" ca="1" si="296"/>
        <v>-2,58216452789063-2,34033750979709i</v>
      </c>
      <c r="DV187" s="223" t="str">
        <f t="shared" ca="1" si="297"/>
        <v>-0,595790612460695+3,43362590492377i</v>
      </c>
      <c r="DW187" s="223" t="str">
        <f t="shared" ca="1" si="298"/>
        <v>3,2196576471259-1,33362586363776i</v>
      </c>
      <c r="DX187" s="223" t="str">
        <f t="shared" ca="1" si="299"/>
        <v>-2,84922774366759-2,00665257919121i</v>
      </c>
      <c r="DY187" s="223" t="str">
        <f t="shared" ca="1" si="300"/>
        <v>-0,170997524368134+3,48073457125358i</v>
      </c>
      <c r="DZ187" s="223" t="str">
        <f t="shared" ca="1" si="301"/>
        <v>3,03219428075643-1,71771684296564i</v>
      </c>
      <c r="EA187" s="223" t="str">
        <f t="shared" ca="1" si="302"/>
        <v>-3,0734359221093-1,6427857259996i</v>
      </c>
      <c r="EB187" s="223" t="str">
        <f t="shared" ca="1" si="303"/>
        <v>0,256367525652526+3,4754897497548i</v>
      </c>
      <c r="EC187" s="223" t="str">
        <f t="shared" ca="1" si="304"/>
        <v>2,79912389002833-2,07597176212311i</v>
      </c>
      <c r="ED187" s="223" t="str">
        <f t="shared" ca="1" si="305"/>
        <v>-3,25141676352192-1,25420984637679i</v>
      </c>
      <c r="EE187" s="223" t="str">
        <f t="shared" ca="1" si="306"/>
        <v>0,679876569463244+3,41797032742456i</v>
      </c>
      <c r="EF187" s="223" t="str">
        <f t="shared" ca="1" si="307"/>
        <v>2,52395207056446-2,40300213365557i</v>
      </c>
      <c r="EG187" s="223" t="str">
        <f t="shared" ca="1" si="308"/>
        <v>-3,38049327038279-0,846769483245902i</v>
      </c>
      <c r="EH187" s="223" t="str">
        <f t="shared" ca="1" si="309"/>
        <v>1,09315963683489+3,3090414499149i</v>
      </c>
      <c r="EI187" s="223" t="str">
        <f t="shared" ca="1" si="310"/>
        <v>2,21081766265594-2,69388911637959i</v>
      </c>
      <c r="EJ187" s="223" t="str">
        <f t="shared" ca="1" si="311"/>
        <v>-3,45872401188605-0,426592918908334i</v>
      </c>
      <c r="EK187" s="223" t="str">
        <f t="shared" ca="1" si="312"/>
        <v>1,49000056575285+3,15034150893456i</v>
      </c>
      <c r="EL187" s="223" t="str">
        <f t="shared" ca="1" si="313"/>
        <v>1,86443049926869-2,94425749931228i</v>
      </c>
      <c r="EM187" s="223" t="str">
        <f t="shared" ca="1" si="314"/>
        <v>-3,48493232486082-9,90500009445352E-14i</v>
      </c>
      <c r="EN187" s="223"/>
      <c r="EO187" s="223"/>
      <c r="EP187" s="223"/>
    </row>
    <row r="188" spans="1:146" ht="15.75" thickBot="1">
      <c r="A188" s="257">
        <f t="shared" si="181"/>
        <v>1.7187500000000011E-3</v>
      </c>
      <c r="B188" s="256">
        <v>88</v>
      </c>
      <c r="C188" s="230">
        <f t="shared" si="182"/>
        <v>17600</v>
      </c>
      <c r="D188" s="229">
        <f t="shared" si="315"/>
        <v>110584.06140636072</v>
      </c>
      <c r="E188" s="229" t="str">
        <f t="shared" si="316"/>
        <v>110584.061406361i</v>
      </c>
      <c r="F188" s="229" t="str">
        <f t="shared" si="183"/>
        <v>-1,06884722134035E-28+3,02045947341234E-27i</v>
      </c>
      <c r="G188" s="229" t="str">
        <f t="shared" si="184"/>
        <v>-1,03888764238145+1,21896150082513i</v>
      </c>
      <c r="H188" s="229" t="str">
        <f t="shared" si="180"/>
        <v>1,00000000043776E-12-2,82590452932897E-11i</v>
      </c>
      <c r="I188" s="229" t="str">
        <f t="shared" si="317"/>
        <v>-1,00000000043776E-12+2,82590452932897E-11i</v>
      </c>
      <c r="J188" s="255" t="str">
        <f ca="1">IMPRODUCT(1/N_FFT2,CY100)</f>
        <v>0,0155920796423048-0,0000171987696025913i</v>
      </c>
      <c r="K188" s="254" t="str">
        <f t="shared" ca="1" si="318"/>
        <v>-1,51060588399419E-14+4,40634483598082E-13i</v>
      </c>
      <c r="N188" s="246">
        <f t="shared" ca="1" si="185"/>
        <v>11.485524974779151</v>
      </c>
      <c r="O188" s="223">
        <f t="shared" ca="1" si="186"/>
        <v>3.485524974779151</v>
      </c>
      <c r="P188" s="223" t="str">
        <f t="shared" ca="1" si="187"/>
        <v>-1,93645392243369-2,89810809945047i</v>
      </c>
      <c r="Q188" s="223" t="str">
        <f t="shared" ca="1" si="188"/>
        <v>-1,33385266094271+3,22020518425538i</v>
      </c>
      <c r="R188" s="223" t="str">
        <f t="shared" ca="1" si="189"/>
        <v>3,41855158974123-0,679992189724928i</v>
      </c>
      <c r="S188" s="223" t="str">
        <f t="shared" ca="1" si="190"/>
        <v>-2,46463834566141-2,46463834566141i</v>
      </c>
      <c r="T188" s="223" t="str">
        <f t="shared" ca="1" si="191"/>
        <v>-0,67999218972497+3,41855158974122i</v>
      </c>
      <c r="U188" s="223" t="str">
        <f t="shared" ca="1" si="192"/>
        <v>3,22020518425537-1,33385266094274i</v>
      </c>
      <c r="V188" s="223" t="str">
        <f t="shared" ca="1" si="193"/>
        <v>-2,8981080994505-1,93645392243364i</v>
      </c>
      <c r="W188" s="223" t="str">
        <f t="shared" ca="1" si="194"/>
        <v>1,27673601639268E-13+3,48552497477915i</v>
      </c>
      <c r="X188" s="223" t="str">
        <f t="shared" ca="1" si="195"/>
        <v>2,89810809945055-1,93645392243356i</v>
      </c>
      <c r="Y188" s="223" t="str">
        <f t="shared" ca="1" si="196"/>
        <v>-3,22020518425534-1,33385266094282i</v>
      </c>
      <c r="Z188" s="223" t="str">
        <f t="shared" ca="1" si="197"/>
        <v>0,679992189724886+3,41855158974124i</v>
      </c>
      <c r="AA188" s="223" t="str">
        <f t="shared" ca="1" si="198"/>
        <v>2,46463834566139-2,46463834566142i</v>
      </c>
      <c r="AB188" s="223" t="str">
        <f t="shared" ca="1" si="199"/>
        <v>-3,41855158974125-0,679992189724837i</v>
      </c>
      <c r="AC188" s="223" t="str">
        <f t="shared" ca="1" si="200"/>
        <v>1,33385266094285+3,22020518425533i</v>
      </c>
      <c r="AD188" s="223" t="str">
        <f t="shared" ca="1" si="201"/>
        <v>1,93645392243381-2,89810809945038i</v>
      </c>
      <c r="AE188" s="223" t="str">
        <f t="shared" ca="1" si="202"/>
        <v>-3,48552497477915-9,13788198810264E-14i</v>
      </c>
      <c r="AF188" s="223" t="str">
        <f t="shared" ca="1" si="203"/>
        <v>1,93645392243368+2,89810809945047i</v>
      </c>
      <c r="AG188" s="223" t="str">
        <f t="shared" ca="1" si="204"/>
        <v>1,3338526609427-3,22020518425539i</v>
      </c>
      <c r="AH188" s="223" t="str">
        <f t="shared" ca="1" si="205"/>
        <v>-3,41855158974122+0,679992189724998i</v>
      </c>
      <c r="AI188" s="223" t="str">
        <f t="shared" ca="1" si="206"/>
        <v>2,46463834566151+2,4646383456613i</v>
      </c>
      <c r="AJ188" s="223" t="str">
        <f t="shared" ca="1" si="207"/>
        <v>0,679992189725064-3,4185515897412i</v>
      </c>
      <c r="AK188" s="223" t="str">
        <f t="shared" ca="1" si="208"/>
        <v>-3,22020518425541+1,33385266094266i</v>
      </c>
      <c r="AL188" s="223" t="str">
        <f t="shared" ca="1" si="209"/>
        <v>2,89810809945044+1,93645392243372i</v>
      </c>
      <c r="AM188" s="223" t="str">
        <f t="shared" ca="1" si="210"/>
        <v>-4,86778540139403E-14-3,48552497477915i</v>
      </c>
      <c r="AN188" s="223" t="str">
        <f t="shared" ca="1" si="211"/>
        <v>-2,89810809945041+1,93645392243378i</v>
      </c>
      <c r="AO188" s="223" t="str">
        <f t="shared" ca="1" si="212"/>
        <v>3,22020518425544+1,33385266094257i</v>
      </c>
      <c r="AP188" s="223" t="str">
        <f t="shared" ca="1" si="213"/>
        <v>-0,679992189724795-3,41855158974126i</v>
      </c>
      <c r="AQ188" s="223" t="str">
        <f t="shared" ca="1" si="214"/>
        <v>-2,46463834566147+2,46463834566135i</v>
      </c>
      <c r="AR188" s="223" t="str">
        <f t="shared" ca="1" si="215"/>
        <v>-2,46463834566147+2,46463834566135i</v>
      </c>
      <c r="AS188" s="223" t="str">
        <f t="shared" ca="1" si="216"/>
        <v>-1,33385266094279-3,22020518425535i</v>
      </c>
      <c r="AT188" s="223" t="str">
        <f t="shared" ca="1" si="217"/>
        <v>-1,9364539224336+2,89810809945052i</v>
      </c>
      <c r="AU188" s="223" t="str">
        <f t="shared" ca="1" si="218"/>
        <v>3,48552497477915+1,82757639762053E-13i</v>
      </c>
      <c r="AV188" s="223" t="str">
        <f t="shared" ca="1" si="219"/>
        <v>-1,93645392243358-2,89810809945054i</v>
      </c>
      <c r="AW188" s="223" t="str">
        <f t="shared" ca="1" si="220"/>
        <v>-1,33385266094276+3,22020518425536i</v>
      </c>
      <c r="AX188" s="223" t="str">
        <f t="shared" ca="1" si="221"/>
        <v>3,41855158974123-0,679992189724935i</v>
      </c>
      <c r="AY188" s="223" t="str">
        <f t="shared" ca="1" si="222"/>
        <v>-2,46463834566145-2,46463834566136i</v>
      </c>
      <c r="AZ188" s="223" t="str">
        <f t="shared" ca="1" si="223"/>
        <v>-0,679992189724816+3,41855158974126i</v>
      </c>
      <c r="BA188" s="223" t="str">
        <f t="shared" ca="1" si="224"/>
        <v>3,22020518425545-1,33385266094255i</v>
      </c>
      <c r="BB188" s="223" t="str">
        <f t="shared" ca="1" si="225"/>
        <v>-2,89810809945041-1,93645392243377i</v>
      </c>
      <c r="BC188" s="223" t="str">
        <f t="shared" ca="1" si="226"/>
        <v>-4,2700965867086E-14+3,48552497477915i</v>
      </c>
      <c r="BD188" s="223" t="str">
        <f t="shared" ca="1" si="227"/>
        <v>2,89810809945046-1,9364539224337i</v>
      </c>
      <c r="BE188" s="223" t="str">
        <f t="shared" ca="1" si="228"/>
        <v>-3,2202051842554-1,33385266094268i</v>
      </c>
      <c r="BF188" s="223" t="str">
        <f t="shared" ca="1" si="229"/>
        <v>0,679992189724733+3,41855158974127i</v>
      </c>
      <c r="BG188" s="223" t="str">
        <f t="shared" ca="1" si="230"/>
        <v>2,46463834566151-2,4646383456613i</v>
      </c>
      <c r="BH188" s="223" t="str">
        <f t="shared" ca="1" si="231"/>
        <v>-3,41855158974121-0,679992189725019i</v>
      </c>
      <c r="BI188" s="223" t="str">
        <f t="shared" ca="1" si="232"/>
        <v>1,33385266094268+3,22020518425539i</v>
      </c>
      <c r="BJ188" s="223" t="str">
        <f t="shared" ca="1" si="233"/>
        <v>1,93645392243427-2,89810809945008i</v>
      </c>
      <c r="BK188" s="223" t="str">
        <f t="shared" ca="1" si="234"/>
        <v>-3,48552497477915-5,96096338291244E-13i</v>
      </c>
      <c r="BL188" s="223" t="str">
        <f t="shared" ca="1" si="235"/>
        <v>1,93645392243324+2,89810809945076i</v>
      </c>
      <c r="BM188" s="223" t="str">
        <f t="shared" ca="1" si="236"/>
        <v>1,33385266094319-3,22020518425519i</v>
      </c>
      <c r="BN188" s="223" t="str">
        <f t="shared" ca="1" si="237"/>
        <v>-3,41855158974132+0,679992189724478i</v>
      </c>
      <c r="BO188" s="223" t="str">
        <f t="shared" ca="1" si="238"/>
        <v>2,46463834566116+2,46463834566166i</v>
      </c>
      <c r="BP188" s="223" t="str">
        <f t="shared" ca="1" si="239"/>
        <v>0,679992189725221-3,41855158974117i</v>
      </c>
      <c r="BQ188" s="223" t="str">
        <f t="shared" ca="1" si="240"/>
        <v>-3,22020518425548+1,33385266094249i</v>
      </c>
      <c r="BR188" s="223" t="str">
        <f t="shared" ca="1" si="241"/>
        <v>2,89810809945034+1,93645392243387i</v>
      </c>
      <c r="BS188" s="223" t="str">
        <f t="shared" ca="1" si="242"/>
        <v>1,58845930259509E-13-3,48552497477915i</v>
      </c>
      <c r="BT188" s="223" t="str">
        <f t="shared" ca="1" si="243"/>
        <v>-2,89810809945049+1,93645392243365i</v>
      </c>
      <c r="BU188" s="223" t="str">
        <f t="shared" ca="1" si="244"/>
        <v>3,22020518425537+1,33385266094274i</v>
      </c>
      <c r="BV188" s="223" t="str">
        <f t="shared" ca="1" si="245"/>
        <v>-0,679992189724956-3,41855158974122i</v>
      </c>
      <c r="BW188" s="223" t="str">
        <f t="shared" ca="1" si="246"/>
        <v>-2,46463834566131+2,4646383456615i</v>
      </c>
      <c r="BX188" s="223" t="str">
        <f t="shared" ca="1" si="247"/>
        <v>3,41855158974126+0,679992189724792i</v>
      </c>
      <c r="BY188" s="223" t="str">
        <f t="shared" ca="1" si="248"/>
        <v>-1,33385266094294-3,22020518425529i</v>
      </c>
      <c r="BZ188" s="223" t="str">
        <f t="shared" ca="1" si="249"/>
        <v>-1,93645392243342+2,89810809945064i</v>
      </c>
      <c r="CA188" s="223" t="str">
        <f t="shared" ca="1" si="250"/>
        <v>3,48552497477915-3,2793676679502E-13i</v>
      </c>
      <c r="CB188" s="223" t="str">
        <f t="shared" ca="1" si="251"/>
        <v>-1,93645392243405-2,89810809945022i</v>
      </c>
      <c r="CC188" s="223" t="str">
        <f t="shared" ca="1" si="252"/>
        <v>-1,33385266094234+3,22020518425554i</v>
      </c>
      <c r="CD188" s="223" t="str">
        <f t="shared" ca="1" si="253"/>
        <v>3,41855158974113-0,679992189725433i</v>
      </c>
      <c r="CE188" s="223" t="str">
        <f t="shared" ca="1" si="254"/>
        <v>-2,46463834566185-2,46463834566097i</v>
      </c>
      <c r="CF188" s="223" t="str">
        <f t="shared" ca="1" si="255"/>
        <v>-0,679992189724315+3,41855158974135i</v>
      </c>
      <c r="CG188" s="223" t="str">
        <f t="shared" ca="1" si="256"/>
        <v>3,2202051842551-1,33385266094339i</v>
      </c>
      <c r="CH188" s="223" t="str">
        <f t="shared" ca="1" si="257"/>
        <v>-2,89810809945086-1,9364539224331i</v>
      </c>
      <c r="CI188" s="223" t="str">
        <f t="shared" ca="1" si="258"/>
        <v>8,14719463849548E-13+3,48552497477915i</v>
      </c>
      <c r="CJ188" s="223" t="str">
        <f t="shared" ca="1" si="259"/>
        <v>2,89810809944995-1,93645392243446i</v>
      </c>
      <c r="CK188" s="223" t="str">
        <f t="shared" ca="1" si="260"/>
        <v>-3,22020518425573-1,33385266094189i</v>
      </c>
      <c r="CL188" s="223" t="str">
        <f t="shared" ca="1" si="261"/>
        <v>0,679992189725911+3,41855158974104i</v>
      </c>
      <c r="CM188" s="223" t="str">
        <f t="shared" ca="1" si="262"/>
        <v>2,46463834566069-2,46463834566212i</v>
      </c>
      <c r="CN188" s="223" t="str">
        <f t="shared" ca="1" si="263"/>
        <v>-3,41855158974145-0,679992189723837i</v>
      </c>
      <c r="CO188" s="223" t="str">
        <f t="shared" ca="1" si="264"/>
        <v>1,33385266094384+3,22020518425492i</v>
      </c>
      <c r="CP188" s="223" t="str">
        <f t="shared" ca="1" si="265"/>
        <v>1,93645392243269-2,89810809945113i</v>
      </c>
      <c r="CQ188" s="223" t="str">
        <f t="shared" ca="1" si="266"/>
        <v>-3,48552497477915+1,30150216090408E-12i</v>
      </c>
      <c r="CR188" s="223" t="str">
        <f t="shared" ca="1" si="267"/>
        <v>1,93645392243486+2,89810809944968i</v>
      </c>
      <c r="CS188" s="223" t="str">
        <f t="shared" ca="1" si="268"/>
        <v>1,33385266094144-3,22020518425591i</v>
      </c>
      <c r="CT188" s="223" t="str">
        <f t="shared" ca="1" si="269"/>
        <v>-3,41855158974094+0,679992189726388i</v>
      </c>
      <c r="CU188" s="223" t="str">
        <f t="shared" ca="1" si="270"/>
        <v>2,46463834566247+2,46463834566035i</v>
      </c>
      <c r="CV188" s="223" t="str">
        <f t="shared" ca="1" si="271"/>
        <v>0,67999218972336-3,41855158974154i</v>
      </c>
      <c r="CW188" s="223" t="str">
        <f t="shared" ca="1" si="272"/>
        <v>-3,2202051842561+1,333852660941i</v>
      </c>
      <c r="CX188" s="223" t="str">
        <f t="shared" ca="1" si="273"/>
        <v>2,89810809944947+1,93645392243517i</v>
      </c>
      <c r="CY188" s="223" t="str">
        <f t="shared" ca="1" si="274"/>
        <v>1,67897537363702E-12-3,48552497477915i</v>
      </c>
      <c r="CZ188" s="223" t="str">
        <f t="shared" ca="1" si="275"/>
        <v>-2,89810809945139+1,9364539224323i</v>
      </c>
      <c r="DA188" s="223" t="str">
        <f t="shared" ca="1" si="276"/>
        <v>3,22020518425477+1,33385266094419i</v>
      </c>
      <c r="DB188" s="223" t="str">
        <f t="shared" ca="1" si="277"/>
        <v>-0,679992189723468-3,41855158974152i</v>
      </c>
      <c r="DC188" s="223" t="str">
        <f t="shared" ca="1" si="278"/>
        <v>-2,46463834566246+2,46463834566036i</v>
      </c>
      <c r="DD188" s="223" t="str">
        <f t="shared" ca="1" si="279"/>
        <v>3,41855158974096+0,679992189726284i</v>
      </c>
      <c r="DE188" s="223" t="str">
        <f t="shared" ca="1" si="280"/>
        <v>-1,33385266094145-3,22020518425591i</v>
      </c>
      <c r="DF188" s="223" t="str">
        <f t="shared" ca="1" si="281"/>
        <v>-1,93645392243477+2,89810809944974i</v>
      </c>
      <c r="DG188" s="223" t="str">
        <f t="shared" ca="1" si="282"/>
        <v>3,48552497477915+1,19219267658249E-12i</v>
      </c>
      <c r="DH188" s="223" t="str">
        <f t="shared" ca="1" si="283"/>
        <v>-1,93645392243271-2,89810809945112i</v>
      </c>
      <c r="DI188" s="223" t="str">
        <f t="shared" ca="1" si="284"/>
        <v>-1,33385266094374+3,22020518425496i</v>
      </c>
      <c r="DJ188" s="223" t="str">
        <f t="shared" ca="1" si="285"/>
        <v>3,41855158974145-0,679992189723847i</v>
      </c>
      <c r="DK188" s="223" t="str">
        <f t="shared" ca="1" si="286"/>
        <v>-2,4646383456607-2,46463834566211i</v>
      </c>
      <c r="DL188" s="223" t="str">
        <f t="shared" ca="1" si="287"/>
        <v>-0,679992189725806+3,41855158974106i</v>
      </c>
      <c r="DM188" s="223" t="str">
        <f t="shared" ca="1" si="288"/>
        <v>3,22020518425572-1,3338526609419i</v>
      </c>
      <c r="DN188" s="223" t="str">
        <f t="shared" ca="1" si="289"/>
        <v>-2,89810809945001-1,93645392243436i</v>
      </c>
      <c r="DO188" s="223" t="str">
        <f t="shared" ca="1" si="290"/>
        <v>-7,05409979527959E-13+3,48552497477915i</v>
      </c>
      <c r="DP188" s="223" t="str">
        <f t="shared" ca="1" si="291"/>
        <v>2,89810809945085-1,93645392243311i</v>
      </c>
      <c r="DQ188" s="223" t="str">
        <f t="shared" ca="1" si="292"/>
        <v>-3,22020518425514-1,33385266094329i</v>
      </c>
      <c r="DR188" s="223" t="str">
        <f t="shared" ca="1" si="293"/>
        <v>0,679992189724325+3,41855158974135i</v>
      </c>
      <c r="DS188" s="223" t="str">
        <f t="shared" ca="1" si="294"/>
        <v>2,46463834566177-2,46463834566105i</v>
      </c>
      <c r="DT188" s="223" t="str">
        <f t="shared" ca="1" si="295"/>
        <v>-3,41855158974115-0,679992189725329i</v>
      </c>
      <c r="DU188" s="223" t="str">
        <f t="shared" ca="1" si="296"/>
        <v>1,33385266094235+3,22020518425553i</v>
      </c>
      <c r="DV188" s="223" t="str">
        <f t="shared" ca="1" si="297"/>
        <v>1,93645392243396-2,89810809945028i</v>
      </c>
      <c r="DW188" s="223" t="str">
        <f t="shared" ca="1" si="298"/>
        <v>-3,48552497477915-3,17691860519019E-13i</v>
      </c>
      <c r="DX188" s="223" t="str">
        <f t="shared" ca="1" si="299"/>
        <v>1,93645392243351+2,89810809945058i</v>
      </c>
      <c r="DY188" s="223" t="str">
        <f t="shared" ca="1" si="300"/>
        <v>1,33385266094284-3,22020518425533i</v>
      </c>
      <c r="DZ188" s="223" t="str">
        <f t="shared" ca="1" si="301"/>
        <v>-3,41855158974126+0,679992189724802i</v>
      </c>
      <c r="EA188" s="223" t="str">
        <f t="shared" ca="1" si="302"/>
        <v>2,46463834566139+2,46463834566143i</v>
      </c>
      <c r="EB188" s="223" t="str">
        <f t="shared" ca="1" si="303"/>
        <v>0,679992189724949-3,41855158974123i</v>
      </c>
      <c r="EC188" s="223" t="str">
        <f t="shared" ca="1" si="304"/>
        <v>-3,22020518425535+1,3338526609428i</v>
      </c>
      <c r="ED188" s="223" t="str">
        <f t="shared" ca="1" si="305"/>
        <v>2,8981080994505+1,93645392243364i</v>
      </c>
      <c r="EE188" s="223" t="str">
        <f t="shared" ca="1" si="306"/>
        <v>-2,681554145811E-13-3,48552497477915i</v>
      </c>
      <c r="EF188" s="223" t="str">
        <f t="shared" ca="1" si="307"/>
        <v>-2,89810809945031+1,93645392243392i</v>
      </c>
      <c r="EG188" s="223" t="str">
        <f t="shared" ca="1" si="308"/>
        <v>3,22020518425548+1,33385266094248i</v>
      </c>
      <c r="EH188" s="223" t="str">
        <f t="shared" ca="1" si="309"/>
        <v>-0,679992189725378-3,41855158974114i</v>
      </c>
      <c r="EI188" s="223" t="str">
        <f t="shared" ca="1" si="310"/>
        <v>-2,46463834566108+2,46463834566173i</v>
      </c>
      <c r="EJ188" s="223" t="str">
        <f t="shared" ca="1" si="311"/>
        <v>3,41855158974132+0,679992189724471i</v>
      </c>
      <c r="EK188" s="223" t="str">
        <f t="shared" ca="1" si="312"/>
        <v>-1,33385266094334-3,22020518425512i</v>
      </c>
      <c r="EL188" s="223" t="str">
        <f t="shared" ca="1" si="313"/>
        <v>-1,93645392243315+2,89810809945082i</v>
      </c>
      <c r="EM188" s="223" t="str">
        <f t="shared" ca="1" si="314"/>
        <v>3,48552497477915-6,55873533590039E-13i</v>
      </c>
      <c r="EN188" s="223"/>
      <c r="EO188" s="223"/>
      <c r="EP188" s="223"/>
    </row>
    <row r="189" spans="1:146" ht="15.75" thickBot="1">
      <c r="A189" s="257">
        <f t="shared" si="181"/>
        <v>1.7382812500000011E-3</v>
      </c>
      <c r="B189" s="256">
        <v>89</v>
      </c>
      <c r="C189" s="230">
        <f t="shared" si="182"/>
        <v>17800</v>
      </c>
      <c r="D189" s="229">
        <f t="shared" si="315"/>
        <v>111840.69846779664</v>
      </c>
      <c r="E189" s="229" t="str">
        <f t="shared" si="316"/>
        <v>111840.698467797i</v>
      </c>
      <c r="F189" s="229" t="str">
        <f t="shared" si="183"/>
        <v>-1,04496311543758E-28+2,91978591720382E-27i</v>
      </c>
      <c r="G189" s="229" t="str">
        <f t="shared" si="184"/>
        <v>-1,02531292565508+1,21670467221124i</v>
      </c>
      <c r="H189" s="229" t="str">
        <f t="shared" si="180"/>
        <v>1,00000000042798E-12-2,79415279304438E-11i</v>
      </c>
      <c r="I189" s="229" t="str">
        <f t="shared" si="317"/>
        <v>-1,00000000042798E-12+2,79415279304438E-11i</v>
      </c>
      <c r="J189" s="255" t="str">
        <f ca="1">IMPRODUCT(1/N_FFT2,CZ100)</f>
        <v>0,00191870319876855-0,000978021291001555i</v>
      </c>
      <c r="K189" s="254" t="str">
        <f t="shared" ca="1" si="318"/>
        <v>2,54087060194989E-14+5,45895203100434E-14i</v>
      </c>
      <c r="N189" s="246">
        <f t="shared" ca="1" si="185"/>
        <v>11.486066606000273</v>
      </c>
      <c r="O189" s="223">
        <f t="shared" ca="1" si="186"/>
        <v>3.4860666060002736</v>
      </c>
      <c r="P189" s="223" t="str">
        <f t="shared" ca="1" si="187"/>
        <v>-2,00730570756316-2,85015511470071i</v>
      </c>
      <c r="Q189" s="223" t="str">
        <f t="shared" ca="1" si="188"/>
        <v>-1,17442046781094+3,28228532371228i</v>
      </c>
      <c r="R189" s="223" t="str">
        <f t="shared" ca="1" si="189"/>
        <v>3,35978755863181-0,929778437227495i</v>
      </c>
      <c r="S189" s="223" t="str">
        <f t="shared" ca="1" si="190"/>
        <v>-2,69476592755697-2,21153724299373i</v>
      </c>
      <c r="T189" s="223" t="str">
        <f t="shared" ca="1" si="191"/>
        <v>-0,256450968549664+3,47662095751035i</v>
      </c>
      <c r="U189" s="223" t="str">
        <f t="shared" ca="1" si="192"/>
        <v>2,99009906433301-1,79219640858504i</v>
      </c>
      <c r="V189" s="223" t="str">
        <f t="shared" ca="1" si="193"/>
        <v>-3,18699610023779-1,41269821212438i</v>
      </c>
      <c r="W189" s="223" t="str">
        <f t="shared" ca="1" si="194"/>
        <v>0,68009785673418+3,41908281367033i</v>
      </c>
      <c r="X189" s="223" t="str">
        <f t="shared" ca="1" si="195"/>
        <v>2,40378426649107-2,52477357037027i</v>
      </c>
      <c r="Y189" s="223" t="str">
        <f t="shared" ca="1" si="196"/>
        <v>-3,4483351988281-0,511512207081518i</v>
      </c>
      <c r="Z189" s="223" t="str">
        <f t="shared" ca="1" si="197"/>
        <v>1,56737504198835+3,11383940806559i</v>
      </c>
      <c r="AA189" s="223" t="str">
        <f t="shared" ca="1" si="198"/>
        <v>1,64332042242672-3,07443626876628i</v>
      </c>
      <c r="AB189" s="223" t="str">
        <f t="shared" ca="1" si="199"/>
        <v>-3,45984976270325+0,426731767029961i</v>
      </c>
      <c r="AC189" s="223" t="str">
        <f t="shared" ca="1" si="200"/>
        <v>2,34109924645253+2,58300497477835i</v>
      </c>
      <c r="AD189" s="223" t="str">
        <f t="shared" ca="1" si="201"/>
        <v>0,76380151664409-3,40136261293066i</v>
      </c>
      <c r="AE189" s="223" t="str">
        <f t="shared" ca="1" si="202"/>
        <v>-3,22070558625467+1,33405993423767i</v>
      </c>
      <c r="AF189" s="223" t="str">
        <f t="shared" ca="1" si="203"/>
        <v>2,94521580077727+1,86503733697805i</v>
      </c>
      <c r="AG189" s="223" t="str">
        <f t="shared" ca="1" si="204"/>
        <v>-0,171053180907051-3,48186748610165i</v>
      </c>
      <c r="AH189" s="223" t="str">
        <f t="shared" ca="1" si="205"/>
        <v>-2,74822815530874+2,14473830287954i</v>
      </c>
      <c r="AI189" s="223" t="str">
        <f t="shared" ca="1" si="206"/>
        <v>3,33595774833078+1,01195171961022i</v>
      </c>
      <c r="AJ189" s="223" t="str">
        <f t="shared" ca="1" si="207"/>
        <v>-1,09351544011657-3,3101184818216i</v>
      </c>
      <c r="AK189" s="223" t="str">
        <f t="shared" ca="1" si="208"/>
        <v>-2,07664745260858+2,80003495318265i</v>
      </c>
      <c r="AL189" s="223" t="str">
        <f t="shared" ca="1" si="209"/>
        <v>3,48501666791476+0,0855523572240112i</v>
      </c>
      <c r="AM189" s="223" t="str">
        <f t="shared" ca="1" si="210"/>
        <v>-1,9367548366175-2,89855844935185i</v>
      </c>
      <c r="AN189" s="223" t="str">
        <f t="shared" ca="1" si="211"/>
        <v>-1,25461806852996+3,25247503965648i</v>
      </c>
      <c r="AO189" s="223" t="str">
        <f t="shared" ca="1" si="212"/>
        <v>3,38159355853808-0,847045091080763i</v>
      </c>
      <c r="AP189" s="223" t="str">
        <f t="shared" ca="1" si="213"/>
        <v>-2,63968047357417-2,2770040357675i</v>
      </c>
      <c r="AQ189" s="223" t="str">
        <f t="shared" ca="1" si="214"/>
        <v>-0,341694279718475+3,46928024245346i</v>
      </c>
      <c r="AR189" s="223" t="str">
        <f t="shared" ca="1" si="215"/>
        <v>-0,341694279718475+3,46928024245346i</v>
      </c>
      <c r="AS189" s="223" t="str">
        <f t="shared" ca="1" si="216"/>
        <v>-3,15136688693944-1,4904855334326i</v>
      </c>
      <c r="AT189" s="223" t="str">
        <f t="shared" ca="1" si="217"/>
        <v>0,595984531305872+3,43474348677079i</v>
      </c>
      <c r="AU189" s="223" t="str">
        <f t="shared" ca="1" si="218"/>
        <v>2,46502133677076-2,46502133677077i</v>
      </c>
      <c r="AV189" s="223" t="str">
        <f t="shared" ca="1" si="219"/>
        <v>-3,43474348677079-0,595984531305858i</v>
      </c>
      <c r="AW189" s="223" t="str">
        <f t="shared" ca="1" si="220"/>
        <v>1,49048553343261+3,15136688693944i</v>
      </c>
      <c r="AX189" s="223" t="str">
        <f t="shared" ca="1" si="221"/>
        <v>1,71827592809004-3,0331812040194i</v>
      </c>
      <c r="AY189" s="223" t="str">
        <f t="shared" ca="1" si="222"/>
        <v>-3,46928024245346+0,341694279718463i</v>
      </c>
      <c r="AZ189" s="223" t="str">
        <f t="shared" ca="1" si="223"/>
        <v>2,27700403576753+2,63968047357415i</v>
      </c>
      <c r="BA189" s="223" t="str">
        <f t="shared" ca="1" si="224"/>
        <v>0,847045091080753-3,38159355853809i</v>
      </c>
      <c r="BB189" s="223" t="str">
        <f t="shared" ca="1" si="225"/>
        <v>-3,25247503965647+1,25461806852997i</v>
      </c>
      <c r="BC189" s="223" t="str">
        <f t="shared" ca="1" si="226"/>
        <v>2,89855844935185+1,93675483661749i</v>
      </c>
      <c r="BD189" s="223" t="str">
        <f t="shared" ca="1" si="227"/>
        <v>-0,0855523572240234-3,48501666791476i</v>
      </c>
      <c r="BE189" s="223" t="str">
        <f t="shared" ca="1" si="228"/>
        <v>-2,80003495318266+2,07664745260857i</v>
      </c>
      <c r="BF189" s="223" t="str">
        <f t="shared" ca="1" si="229"/>
        <v>3,3101184818216+1,09351544011658i</v>
      </c>
      <c r="BG189" s="223" t="str">
        <f t="shared" ca="1" si="230"/>
        <v>-1,01195171961021-3,33595774833079i</v>
      </c>
      <c r="BH189" s="223" t="str">
        <f t="shared" ca="1" si="231"/>
        <v>-2,14473830287951+2,74822815530876i</v>
      </c>
      <c r="BI189" s="223" t="str">
        <f t="shared" ca="1" si="232"/>
        <v>3,48186748610166+0,17105318090704i</v>
      </c>
      <c r="BJ189" s="223" t="str">
        <f t="shared" ca="1" si="233"/>
        <v>-1,86503733697747-2,94521580077764i</v>
      </c>
      <c r="BK189" s="223" t="str">
        <f t="shared" ca="1" si="234"/>
        <v>-1,33405993423862+3,22070558625428i</v>
      </c>
      <c r="BL189" s="223" t="str">
        <f t="shared" ca="1" si="235"/>
        <v>3,40136261293103-0,763801516642409i</v>
      </c>
      <c r="BM189" s="223" t="str">
        <f t="shared" ca="1" si="236"/>
        <v>-2,58300497477904-2,34109924645176i</v>
      </c>
      <c r="BN189" s="223" t="str">
        <f t="shared" ca="1" si="237"/>
        <v>-0,426731767029288+3,45984976270334i</v>
      </c>
      <c r="BO189" s="223" t="str">
        <f t="shared" ca="1" si="238"/>
        <v>3,07443626876629-1,64332042242671i</v>
      </c>
      <c r="BP189" s="223" t="str">
        <f t="shared" ca="1" si="239"/>
        <v>-3,11383940806543-1,56737504198868i</v>
      </c>
      <c r="BQ189" s="223" t="str">
        <f t="shared" ca="1" si="240"/>
        <v>0,511512207080465+3,44833519882826i</v>
      </c>
      <c r="BR189" s="223" t="str">
        <f t="shared" ca="1" si="241"/>
        <v>2,52477357037122-2,40378426649008i</v>
      </c>
      <c r="BS189" s="223" t="str">
        <f t="shared" ca="1" si="242"/>
        <v>-3,4190828136706-0,68009785673281i</v>
      </c>
      <c r="BT189" s="223" t="str">
        <f t="shared" ca="1" si="243"/>
        <v>1,41269821212533+3,18699610023736i</v>
      </c>
      <c r="BU189" s="223" t="str">
        <f t="shared" ca="1" si="244"/>
        <v>1,79219640858474-2,99009906433319i</v>
      </c>
      <c r="BV189" s="223" t="str">
        <f t="shared" ca="1" si="245"/>
        <v>-3,47662095751035+0,256450968549707i</v>
      </c>
      <c r="BW189" s="223" t="str">
        <f t="shared" ca="1" si="246"/>
        <v>2,21153724299325+2,69476592755736i</v>
      </c>
      <c r="BX189" s="223" t="str">
        <f t="shared" ca="1" si="247"/>
        <v>0,929778437228604-3,3597875586315i</v>
      </c>
      <c r="BY189" s="223" t="str">
        <f t="shared" ca="1" si="248"/>
        <v>-3,28228532371284+1,17442046780936i</v>
      </c>
      <c r="BZ189" s="223" t="str">
        <f t="shared" ca="1" si="249"/>
        <v>2,85015511470142+2,00730570756215i</v>
      </c>
      <c r="CA189" s="223" t="str">
        <f t="shared" ca="1" si="250"/>
        <v>-7,05516572639867E-13-3,48606660600027i</v>
      </c>
      <c r="CB189" s="223" t="str">
        <f t="shared" ca="1" si="251"/>
        <v>-2,85015511470061+2,0073057075633i</v>
      </c>
      <c r="CC189" s="223" t="str">
        <f t="shared" ca="1" si="252"/>
        <v>3,28228532371215+1,17442046781129i</v>
      </c>
      <c r="CD189" s="223" t="str">
        <f t="shared" ca="1" si="253"/>
        <v>-0,92977843722662-3,35978755863205i</v>
      </c>
      <c r="CE189" s="223" t="str">
        <f t="shared" ca="1" si="254"/>
        <v>-2,21153724299484+2,69476592755605i</v>
      </c>
      <c r="CF189" s="223" t="str">
        <f t="shared" ca="1" si="255"/>
        <v>3,47662095751045+0,2564509685483i</v>
      </c>
      <c r="CG189" s="223" t="str">
        <f t="shared" ca="1" si="256"/>
        <v>-1,79219640858591-2,99009906433249i</v>
      </c>
      <c r="CH189" s="223" t="str">
        <f t="shared" ca="1" si="257"/>
        <v>-1,41269821212409+3,18699610023792i</v>
      </c>
      <c r="CI189" s="223" t="str">
        <f t="shared" ca="1" si="258"/>
        <v>3,41908281367034-0,680097856734145i</v>
      </c>
      <c r="CJ189" s="223" t="str">
        <f t="shared" ca="1" si="259"/>
        <v>-2,52477357036976-2,4037842664916i</v>
      </c>
      <c r="CK189" s="223" t="str">
        <f t="shared" ca="1" si="260"/>
        <v>-0,511512207082595+3,44833519882795i</v>
      </c>
      <c r="CL189" s="223" t="str">
        <f t="shared" ca="1" si="261"/>
        <v>3,1138394080664-1,56737504198675i</v>
      </c>
      <c r="CM189" s="223" t="str">
        <f t="shared" ca="1" si="262"/>
        <v>-3,07443626876695-1,64332042242547i</v>
      </c>
      <c r="CN189" s="223" t="str">
        <f t="shared" ca="1" si="263"/>
        <v>0,426731767030686+3,45984976270316i</v>
      </c>
      <c r="CO189" s="223" t="str">
        <f t="shared" ca="1" si="264"/>
        <v>2,5830049747781-2,3410992464528i</v>
      </c>
      <c r="CP189" s="223" t="str">
        <f t="shared" ca="1" si="265"/>
        <v>-3,40136261293058-0,763801516644417i</v>
      </c>
      <c r="CQ189" s="223" t="str">
        <f t="shared" ca="1" si="266"/>
        <v>1,33405993423672+3,22070558625507i</v>
      </c>
      <c r="CR189" s="223" t="str">
        <f t="shared" ca="1" si="267"/>
        <v>1,86503733697921-2,94521580077653i</v>
      </c>
      <c r="CS189" s="223" t="str">
        <f t="shared" ca="1" si="268"/>
        <v>-3,48186748610159+0,171053180908449i</v>
      </c>
      <c r="CT189" s="223" t="str">
        <f t="shared" ca="1" si="269"/>
        <v>2,14473830288035+2,74822815530811i</v>
      </c>
      <c r="CU189" s="223" t="str">
        <f t="shared" ca="1" si="270"/>
        <v>1,0119517196099-3,33595774833088i</v>
      </c>
      <c r="CV189" s="223" t="str">
        <f t="shared" ca="1" si="271"/>
        <v>-3,3101184818216+1,09351544011656i</v>
      </c>
      <c r="CW189" s="223" t="str">
        <f t="shared" ca="1" si="272"/>
        <v>2,80003495318223+2,07664745260915i</v>
      </c>
      <c r="CX189" s="223" t="str">
        <f t="shared" ca="1" si="273"/>
        <v>0,0855523572250891-3,48501666791473i</v>
      </c>
      <c r="CY189" s="223" t="str">
        <f t="shared" ca="1" si="274"/>
        <v>-2,89855844935283+1,93675483661603i</v>
      </c>
      <c r="CZ189" s="223" t="str">
        <f t="shared" ca="1" si="275"/>
        <v>3,252475039657+1,25461806852861i</v>
      </c>
      <c r="DA189" s="223" t="str">
        <f t="shared" ca="1" si="276"/>
        <v>-0,847045091081495-3,3815935585379i</v>
      </c>
      <c r="DB189" s="223" t="str">
        <f t="shared" ca="1" si="277"/>
        <v>-2,27700403576721+2,63968047357442i</v>
      </c>
      <c r="DC189" s="223" t="str">
        <f t="shared" ca="1" si="278"/>
        <v>3,46928024245343+0,341694279718784i</v>
      </c>
      <c r="DD189" s="223" t="str">
        <f t="shared" ca="1" si="279"/>
        <v>-1,71827592808946-3,03318120401973i</v>
      </c>
      <c r="DE189" s="223" t="str">
        <f t="shared" ca="1" si="280"/>
        <v>-1,49048553343384+3,15136688693886i</v>
      </c>
      <c r="DF189" s="223" t="str">
        <f t="shared" ca="1" si="281"/>
        <v>3,43474348677049-0,595984531307591i</v>
      </c>
      <c r="DG189" s="223" t="str">
        <f t="shared" ca="1" si="282"/>
        <v>-2,46502133677151-2,46502133677002i</v>
      </c>
      <c r="DH189" s="223" t="str">
        <f t="shared" ca="1" si="283"/>
        <v>-0,595984531305506+3,43474348677086i</v>
      </c>
      <c r="DI189" s="223" t="str">
        <f t="shared" ca="1" si="284"/>
        <v>3,15136688693943-1,49048553343262i</v>
      </c>
      <c r="DJ189" s="223" t="str">
        <f t="shared" ca="1" si="285"/>
        <v>-3,03318120401906-1,71827592809063i</v>
      </c>
      <c r="DK189" s="223" t="str">
        <f t="shared" ca="1" si="286"/>
        <v>0,341694279717439+3,46928024245356i</v>
      </c>
      <c r="DL189" s="223" t="str">
        <f t="shared" ca="1" si="287"/>
        <v>2,6396804735753-2,27700403576619i</v>
      </c>
      <c r="DM189" s="223" t="str">
        <f t="shared" ca="1" si="288"/>
        <v>-3,38159355853841-0,847045091079442i</v>
      </c>
      <c r="DN189" s="223" t="str">
        <f t="shared" ca="1" si="289"/>
        <v>1,25461806853058+3,25247503965624i</v>
      </c>
      <c r="DO189" s="223" t="str">
        <f t="shared" ca="1" si="290"/>
        <v>1,93675483661723-2,89855844935203i</v>
      </c>
      <c r="DP189" s="223" t="str">
        <f t="shared" ca="1" si="291"/>
        <v>-3,48501666791477+0,0855523572236389i</v>
      </c>
      <c r="DQ189" s="223" t="str">
        <f t="shared" ca="1" si="292"/>
        <v>2,07664745260798+2,80003495318309i</v>
      </c>
      <c r="DR189" s="223" t="str">
        <f t="shared" ca="1" si="293"/>
        <v>1,09351544011794-3,31011848182115i</v>
      </c>
      <c r="DS189" s="223" t="str">
        <f t="shared" ca="1" si="294"/>
        <v>-3,33595774833027+1,01195171961193i</v>
      </c>
      <c r="DT189" s="223" t="str">
        <f t="shared" ca="1" si="295"/>
        <v>2,74822815530941+2,14473830287868i</v>
      </c>
      <c r="DU189" s="223" t="str">
        <f t="shared" ca="1" si="296"/>
        <v>0,171053180906335-3,48186748610169i</v>
      </c>
      <c r="DV189" s="223" t="str">
        <f t="shared" ca="1" si="297"/>
        <v>-2,94521580077726+1,86503733697807i</v>
      </c>
      <c r="DW189" s="223" t="str">
        <f t="shared" ca="1" si="298"/>
        <v>3,22070558625455+1,33405993423796i</v>
      </c>
      <c r="DX189" s="223" t="str">
        <f t="shared" ca="1" si="299"/>
        <v>-0,7638015166431-3,40136261293088i</v>
      </c>
      <c r="DY189" s="223" t="str">
        <f t="shared" ca="1" si="300"/>
        <v>-2,3410992464538+2,58300497477719i</v>
      </c>
      <c r="DZ189" s="223" t="str">
        <f t="shared" ca="1" si="301"/>
        <v>3,45984976270342+0,426731767028587i</v>
      </c>
      <c r="EA189" s="223" t="str">
        <f t="shared" ca="1" si="302"/>
        <v>-1,64332042242733-3,07443626876595i</v>
      </c>
      <c r="EB189" s="223" t="str">
        <f t="shared" ca="1" si="303"/>
        <v>-1,56737504198805+3,11383940806574i</v>
      </c>
      <c r="EC189" s="223" t="str">
        <f t="shared" ca="1" si="304"/>
        <v>3,44833519882814-0,51151220708126i</v>
      </c>
      <c r="ED189" s="223" t="str">
        <f t="shared" ca="1" si="305"/>
        <v>-2,40378426649062-2,5247735703707i</v>
      </c>
      <c r="EE189" s="223" t="str">
        <f t="shared" ca="1" si="306"/>
        <v>-0,68009785673547+3,41908281367008i</v>
      </c>
      <c r="EF189" s="223" t="str">
        <f t="shared" ca="1" si="307"/>
        <v>3,1869961002371-1,41269821212593i</v>
      </c>
      <c r="EG189" s="223" t="str">
        <f t="shared" ca="1" si="308"/>
        <v>-2,99009906433353-1,79219640858418i</v>
      </c>
      <c r="EH189" s="223" t="str">
        <f t="shared" ca="1" si="309"/>
        <v>0,256450968550312+3,47662095751031i</v>
      </c>
      <c r="EI189" s="223" t="str">
        <f t="shared" ca="1" si="310"/>
        <v>2,69476592755697-2,21153724299372i</v>
      </c>
      <c r="EJ189" s="223" t="str">
        <f t="shared" ca="1" si="311"/>
        <v>-3,35978755863166-0,929778437228018i</v>
      </c>
      <c r="EK189" s="223" t="str">
        <f t="shared" ca="1" si="312"/>
        <v>1,17442046780993+3,28228532371264i</v>
      </c>
      <c r="EL189" s="223" t="str">
        <f t="shared" ca="1" si="313"/>
        <v>2,00730570756449-2,85015511469978i</v>
      </c>
      <c r="EM189" s="223" t="str">
        <f t="shared" ca="1" si="314"/>
        <v>-3,48606660600027+1,41103314527973E-12i</v>
      </c>
      <c r="EN189" s="223"/>
      <c r="EO189" s="223"/>
      <c r="EP189" s="223"/>
    </row>
    <row r="190" spans="1:146" ht="15.75" thickBot="1">
      <c r="A190" s="257">
        <f t="shared" si="181"/>
        <v>1.7578125000000011E-3</v>
      </c>
      <c r="B190" s="256">
        <v>90</v>
      </c>
      <c r="C190" s="230">
        <f t="shared" si="182"/>
        <v>18000</v>
      </c>
      <c r="D190" s="229">
        <f t="shared" si="315"/>
        <v>113097.33552923256</v>
      </c>
      <c r="E190" s="229" t="str">
        <f t="shared" si="316"/>
        <v>113097.335529233i</v>
      </c>
      <c r="F190" s="229" t="str">
        <f t="shared" si="183"/>
        <v>-1,0218707153313E-28+2,82353711696194E-27i</v>
      </c>
      <c r="G190" s="229" t="str">
        <f t="shared" si="184"/>
        <v>-1,01194090279415+1,21432908378977i</v>
      </c>
      <c r="H190" s="229" t="str">
        <f t="shared" si="180"/>
        <v>1,00000000041852E-12-2,76310665089943E-11i</v>
      </c>
      <c r="I190" s="229" t="str">
        <f t="shared" si="317"/>
        <v>-1,00000000041852E-12+2,76310665089943E-11i</v>
      </c>
      <c r="J190" s="255" t="str">
        <f ca="1">IMPRODUCT(1/N_FFT2,DA100)</f>
        <v>0,0116766029513168+0,0000163389542999961i</v>
      </c>
      <c r="K190" s="254" t="str">
        <f t="shared" ca="1" si="318"/>
        <v>-1,21280656891543E-14+3,22620653792647E-13i</v>
      </c>
      <c r="N190" s="246">
        <f t="shared" ca="1" si="185"/>
        <v>11.486563034961744</v>
      </c>
      <c r="O190" s="223">
        <f t="shared" ca="1" si="186"/>
        <v>3.4865630349617449</v>
      </c>
      <c r="P190" s="223" t="str">
        <f t="shared" ca="1" si="187"/>
        <v>-2,07694317499573-2,8004336886633i</v>
      </c>
      <c r="Q190" s="223" t="str">
        <f t="shared" ca="1" si="188"/>
        <v>-1,0120958253312+3,33643280122781i</v>
      </c>
      <c r="R190" s="223" t="str">
        <f t="shared" ca="1" si="189"/>
        <v>3,28275273345473-1,174587709691i</v>
      </c>
      <c r="S190" s="223" t="str">
        <f t="shared" ca="1" si="190"/>
        <v>-2,89897121494802-1,93703063777124i</v>
      </c>
      <c r="T190" s="223" t="str">
        <f t="shared" ca="1" si="191"/>
        <v>0,171077539521459+3,48236331709271i</v>
      </c>
      <c r="U190" s="223" t="str">
        <f t="shared" ca="1" si="192"/>
        <v>2,69514967233363-2,21185217419284i</v>
      </c>
      <c r="V190" s="223" t="str">
        <f t="shared" ca="1" si="193"/>
        <v>-3,38207511014575-0,847165713478953i</v>
      </c>
      <c r="W190" s="223" t="str">
        <f t="shared" ca="1" si="194"/>
        <v>1,33424990937645+3,22116422681157i</v>
      </c>
      <c r="X190" s="223" t="str">
        <f t="shared" ca="1" si="195"/>
        <v>1,79245162407651-2,99052486565605i</v>
      </c>
      <c r="Y190" s="223" t="str">
        <f t="shared" ca="1" si="196"/>
        <v>-3,4697742809738+0,341742938265589i</v>
      </c>
      <c r="Z190" s="223" t="str">
        <f t="shared" ca="1" si="197"/>
        <v>2,34143262776727+2,58337280437581i</v>
      </c>
      <c r="AA190" s="223" t="str">
        <f t="shared" ca="1" si="198"/>
        <v>0,680194705220149-3,41956970388851i</v>
      </c>
      <c r="AB190" s="223" t="str">
        <f t="shared" ca="1" si="199"/>
        <v>-3,1518156534054+1,49069778416362i</v>
      </c>
      <c r="AC190" s="223" t="str">
        <f t="shared" ca="1" si="200"/>
        <v>3,07487408002365+1,6435544374192i</v>
      </c>
      <c r="AD190" s="223" t="str">
        <f t="shared" ca="1" si="201"/>
        <v>-0,511585048338296-3,4488262546957i</v>
      </c>
      <c r="AE190" s="223" t="str">
        <f t="shared" ca="1" si="202"/>
        <v>-2,46537236505573+2,46537236505587i</v>
      </c>
      <c r="AF190" s="223" t="str">
        <f t="shared" ca="1" si="203"/>
        <v>3,44882625469568+0,511585048338446i</v>
      </c>
      <c r="AG190" s="223" t="str">
        <f t="shared" ca="1" si="204"/>
        <v>-1,64355443741906-3,07487408002373i</v>
      </c>
      <c r="AH190" s="223" t="str">
        <f t="shared" ca="1" si="205"/>
        <v>-1,49069778416377+3,15181565340533i</v>
      </c>
      <c r="AI190" s="223" t="str">
        <f t="shared" ca="1" si="206"/>
        <v>3,41956970388847-0,68019470522033i</v>
      </c>
      <c r="AJ190" s="223" t="str">
        <f t="shared" ca="1" si="207"/>
        <v>-2,58337280437593-2,34143262776713i</v>
      </c>
      <c r="AK190" s="223" t="str">
        <f t="shared" ca="1" si="208"/>
        <v>-0,341742938265752+3,46977428097378i</v>
      </c>
      <c r="AL190" s="223" t="str">
        <f t="shared" ca="1" si="209"/>
        <v>2,99052486565613-1,79245162407637i</v>
      </c>
      <c r="AM190" s="223" t="str">
        <f t="shared" ca="1" si="210"/>
        <v>-3,22116422681164-1,33424990937628i</v>
      </c>
      <c r="AN190" s="223" t="str">
        <f t="shared" ca="1" si="211"/>
        <v>0,847165713479124+3,3820751101457i</v>
      </c>
      <c r="AO190" s="223" t="str">
        <f t="shared" ca="1" si="212"/>
        <v>2,21185217419297-2,69514967233352i</v>
      </c>
      <c r="AP190" s="223" t="str">
        <f t="shared" ca="1" si="213"/>
        <v>-3,4823633170927-0,17107753952163i</v>
      </c>
      <c r="AQ190" s="223" t="str">
        <f t="shared" ca="1" si="214"/>
        <v>1,93703063777135+2,89897121494794i</v>
      </c>
      <c r="AR190" s="223" t="str">
        <f t="shared" ca="1" si="215"/>
        <v>1,93703063777135+2,89897121494794i</v>
      </c>
      <c r="AS190" s="223" t="str">
        <f t="shared" ca="1" si="216"/>
        <v>-3,3364328012278+1,01209582533122i</v>
      </c>
      <c r="AT190" s="223" t="str">
        <f t="shared" ca="1" si="217"/>
        <v>2,80043368866325+2,07694317499579i</v>
      </c>
      <c r="AU190" s="223" t="str">
        <f t="shared" ca="1" si="218"/>
        <v>1,52058746101807E-13-3,48656303496174i</v>
      </c>
      <c r="AV190" s="223" t="str">
        <f t="shared" ca="1" si="219"/>
        <v>-2,80043368866322+2,07694317499583i</v>
      </c>
      <c r="AW190" s="223" t="str">
        <f t="shared" ca="1" si="220"/>
        <v>3,33643280122781+1,01209582533118i</v>
      </c>
      <c r="AX190" s="223" t="str">
        <f t="shared" ca="1" si="221"/>
        <v>-1,17458770969095-3,28275273345475i</v>
      </c>
      <c r="AY190" s="223" t="str">
        <f t="shared" ca="1" si="222"/>
        <v>-1,93703063777134+2,89897121494795i</v>
      </c>
      <c r="AZ190" s="223" t="str">
        <f t="shared" ca="1" si="223"/>
        <v>3,4823633170927-0,171077539521648i</v>
      </c>
      <c r="BA190" s="223" t="str">
        <f t="shared" ca="1" si="224"/>
        <v>-2,21185217419299-2,69514967233351i</v>
      </c>
      <c r="BB190" s="223" t="str">
        <f t="shared" ca="1" si="225"/>
        <v>-0,847165713479106+3,38207511014571i</v>
      </c>
      <c r="BC190" s="223" t="str">
        <f t="shared" ca="1" si="226"/>
        <v>3,22116422681164-1,3342499093763i</v>
      </c>
      <c r="BD190" s="223" t="str">
        <f t="shared" ca="1" si="227"/>
        <v>-2,99052486565597-1,79245162407665i</v>
      </c>
      <c r="BE190" s="223" t="str">
        <f t="shared" ca="1" si="228"/>
        <v>0,341742938265771+3,46977428097378i</v>
      </c>
      <c r="BF190" s="223" t="str">
        <f t="shared" ca="1" si="229"/>
        <v>2,58337280437592-2,34143262776715i</v>
      </c>
      <c r="BG190" s="223" t="str">
        <f t="shared" ca="1" si="230"/>
        <v>-3,41956970388847-0,680194705220313i</v>
      </c>
      <c r="BH190" s="223" t="str">
        <f t="shared" ca="1" si="231"/>
        <v>1,49069778416379+3,15181565340532i</v>
      </c>
      <c r="BI190" s="223" t="str">
        <f t="shared" ca="1" si="232"/>
        <v>1,64355443741873-3,0748740800239i</v>
      </c>
      <c r="BJ190" s="223" t="str">
        <f t="shared" ca="1" si="233"/>
        <v>-3,44882625469577+0,51158504833778i</v>
      </c>
      <c r="BK190" s="223" t="str">
        <f t="shared" ca="1" si="234"/>
        <v>2,46537236505697+2,46537236505463i</v>
      </c>
      <c r="BL190" s="223" t="str">
        <f t="shared" ca="1" si="235"/>
        <v>0,511585048337937-3,44882625469575i</v>
      </c>
      <c r="BM190" s="223" t="str">
        <f t="shared" ca="1" si="236"/>
        <v>-3,07487408002398+1,64355443741859i</v>
      </c>
      <c r="BN190" s="223" t="str">
        <f t="shared" ca="1" si="237"/>
        <v>3,15181565340466+1,49069778416518i</v>
      </c>
      <c r="BO190" s="223" t="str">
        <f t="shared" ca="1" si="238"/>
        <v>-0,680194705220836-3,41956970388837i</v>
      </c>
      <c r="BP190" s="223" t="str">
        <f t="shared" ca="1" si="239"/>
        <v>-2,34143262776752+2,58337280437558i</v>
      </c>
      <c r="BQ190" s="223" t="str">
        <f t="shared" ca="1" si="240"/>
        <v>3,46977428097363+0,341742938267309i</v>
      </c>
      <c r="BR190" s="223" t="str">
        <f t="shared" ca="1" si="241"/>
        <v>-1,79245162407711-2,99052486565569i</v>
      </c>
      <c r="BS190" s="223" t="str">
        <f t="shared" ca="1" si="242"/>
        <v>-1,33424990937676+3,22116422681144i</v>
      </c>
      <c r="BT190" s="223" t="str">
        <f t="shared" ca="1" si="243"/>
        <v>3,38207511014608-0,847165713477607i</v>
      </c>
      <c r="BU190" s="223" t="str">
        <f t="shared" ca="1" si="244"/>
        <v>-2,6951496723341-2,21185217419227i</v>
      </c>
      <c r="BV190" s="223" t="str">
        <f t="shared" ca="1" si="245"/>
        <v>-0,171077539521806+3,48236331709269i</v>
      </c>
      <c r="BW190" s="223" t="str">
        <f t="shared" ca="1" si="246"/>
        <v>2,89897121494878-1,93703063777009i</v>
      </c>
      <c r="BX190" s="223" t="str">
        <f t="shared" ca="1" si="247"/>
        <v>-3,28275273345505-1,17458770969012i</v>
      </c>
      <c r="BY190" s="223" t="str">
        <f t="shared" ca="1" si="248"/>
        <v>1,01209582533108+3,33643280122784i</v>
      </c>
      <c r="BZ190" s="223" t="str">
        <f t="shared" ca="1" si="249"/>
        <v>2,07694317499679-2,80043368866251i</v>
      </c>
      <c r="CA190" s="223" t="str">
        <f t="shared" ca="1" si="250"/>
        <v>-3,48656303496174+1,08319964866297E-12i</v>
      </c>
      <c r="CB190" s="223" t="str">
        <f t="shared" ca="1" si="251"/>
        <v>2,07694317499567+2,80043368866334i</v>
      </c>
      <c r="CC190" s="223" t="str">
        <f t="shared" ca="1" si="252"/>
        <v>1,01209582533232-3,33643280122746i</v>
      </c>
      <c r="CD190" s="223" t="str">
        <f t="shared" ca="1" si="253"/>
        <v>-3,28275273345435+1,17458770969206i</v>
      </c>
      <c r="CE190" s="223" t="str">
        <f t="shared" ca="1" si="254"/>
        <v>2,89897121494806+1,93703063777118i</v>
      </c>
      <c r="CF190" s="223" t="str">
        <f t="shared" ca="1" si="255"/>
        <v>-0,171077539520407-3,48236331709276i</v>
      </c>
      <c r="CG190" s="223" t="str">
        <f t="shared" ca="1" si="256"/>
        <v>-2,69514967233272+2,21185217419394i</v>
      </c>
      <c r="CH190" s="223" t="str">
        <f t="shared" ca="1" si="257"/>
        <v>3,38207511014574+0,847165713478967i</v>
      </c>
      <c r="CI190" s="223" t="str">
        <f t="shared" ca="1" si="258"/>
        <v>-1,33424990937552-3,22116422681196i</v>
      </c>
      <c r="CJ190" s="223" t="str">
        <f t="shared" ca="1" si="259"/>
        <v>-1,79245162407533+2,99052486565675i</v>
      </c>
      <c r="CK190" s="223" t="str">
        <f t="shared" ca="1" si="260"/>
        <v>3,46977428097376-0,341742938265964i</v>
      </c>
      <c r="CL190" s="223" t="str">
        <f t="shared" ca="1" si="261"/>
        <v>-2,34143262776648-2,58337280437652i</v>
      </c>
      <c r="CM190" s="223" t="str">
        <f t="shared" ca="1" si="262"/>
        <v>-0,680194705218761+3,41956970388878i</v>
      </c>
      <c r="CN190" s="223" t="str">
        <f t="shared" ca="1" si="263"/>
        <v>3,15181565340526-1,49069778416392i</v>
      </c>
      <c r="CO190" s="223" t="str">
        <f t="shared" ca="1" si="264"/>
        <v>-3,07487408002334-1,64355443741978i</v>
      </c>
      <c r="CP190" s="223" t="str">
        <f t="shared" ca="1" si="265"/>
        <v>0,51158504833998+3,44882625469545i</v>
      </c>
      <c r="CQ190" s="223" t="str">
        <f t="shared" ca="1" si="266"/>
        <v>2,46537236505547-2,46537236505613i</v>
      </c>
      <c r="CR190" s="223" t="str">
        <f t="shared" ca="1" si="267"/>
        <v>-3,44882625469557-0,511585048339165i</v>
      </c>
      <c r="CS190" s="223" t="str">
        <f t="shared" ca="1" si="268"/>
        <v>1,64355443741754+3,07487408002454i</v>
      </c>
      <c r="CT190" s="223" t="str">
        <f t="shared" ca="1" si="269"/>
        <v>1,49069778416317-3,15181565340561i</v>
      </c>
      <c r="CU190" s="223" t="str">
        <f t="shared" ca="1" si="270"/>
        <v>-3,4195697038886+0,680194705219668i</v>
      </c>
      <c r="CV190" s="223" t="str">
        <f t="shared" ca="1" si="271"/>
        <v>2,58337280437474+2,34143262776844i</v>
      </c>
      <c r="CW190" s="223" t="str">
        <f t="shared" ca="1" si="272"/>
        <v>0,341742938265044-3,46977428097385i</v>
      </c>
      <c r="CX190" s="223" t="str">
        <f t="shared" ca="1" si="273"/>
        <v>-2,99052486565633+1,79245162407604i</v>
      </c>
      <c r="CY190" s="223" t="str">
        <f t="shared" ca="1" si="274"/>
        <v>3,22116422681098+1,33424990937787i</v>
      </c>
      <c r="CZ190" s="223" t="str">
        <f t="shared" ca="1" si="275"/>
        <v>-0,847165713479863-3,38207511014552i</v>
      </c>
      <c r="DA190" s="223" t="str">
        <f t="shared" ca="1" si="276"/>
        <v>-2,21185217419323+2,69514967233331i</v>
      </c>
      <c r="DB190" s="223" t="str">
        <f t="shared" ca="1" si="277"/>
        <v>3,48236331709263+0,171077539523047i</v>
      </c>
      <c r="DC190" s="223" t="str">
        <f t="shared" ca="1" si="278"/>
        <v>-1,93703063777195-2,89897121494755i</v>
      </c>
      <c r="DD190" s="223" t="str">
        <f t="shared" ca="1" si="279"/>
        <v>-1,17458770969119+3,28275273345466i</v>
      </c>
      <c r="DE190" s="223" t="str">
        <f t="shared" ca="1" si="280"/>
        <v>3,3364328012282-1,01209582532989i</v>
      </c>
      <c r="DF190" s="223" t="str">
        <f t="shared" ca="1" si="281"/>
        <v>-2,80043368866389-2,07694317499493i</v>
      </c>
      <c r="DG190" s="223" t="str">
        <f t="shared" ca="1" si="282"/>
        <v>-1,5889399383401E-13+3,48656303496174i</v>
      </c>
      <c r="DH190" s="223" t="str">
        <f t="shared" ca="1" si="283"/>
        <v>2,80043368866402-2,07694317499475i</v>
      </c>
      <c r="DI190" s="223" t="str">
        <f t="shared" ca="1" si="284"/>
        <v>-3,33643280122811-1,01209582533019i</v>
      </c>
      <c r="DJ190" s="223" t="str">
        <f t="shared" ca="1" si="285"/>
        <v>1,17458770969099+3,28275273345474i</v>
      </c>
      <c r="DK190" s="223" t="str">
        <f t="shared" ca="1" si="286"/>
        <v>1,93703063777221-2,89897121494737i</v>
      </c>
      <c r="DL190" s="223" t="str">
        <f t="shared" ca="1" si="287"/>
        <v>-3,48236331709265+0,17107753952273i</v>
      </c>
      <c r="DM190" s="223" t="str">
        <f t="shared" ca="1" si="288"/>
        <v>2,21185217419298+2,69514967233351i</v>
      </c>
      <c r="DN190" s="223" t="str">
        <f t="shared" ca="1" si="289"/>
        <v>0,847165713480076-3,38207511014546i</v>
      </c>
      <c r="DO190" s="223" t="str">
        <f t="shared" ca="1" si="290"/>
        <v>-3,22116422681111+1,33424990937757i</v>
      </c>
      <c r="DP190" s="223" t="str">
        <f t="shared" ca="1" si="291"/>
        <v>2,99052486565616+1,79245162407632i</v>
      </c>
      <c r="DQ190" s="223" t="str">
        <f t="shared" ca="1" si="292"/>
        <v>-0,341742938264728-3,46977428097388i</v>
      </c>
      <c r="DR190" s="223" t="str">
        <f t="shared" ca="1" si="293"/>
        <v>-2,58337280437496+2,34143262776821i</v>
      </c>
      <c r="DS190" s="223" t="str">
        <f t="shared" ca="1" si="294"/>
        <v>3,41956970388854+0,680194705219978i</v>
      </c>
      <c r="DT190" s="223" t="str">
        <f t="shared" ca="1" si="295"/>
        <v>-1,49069778416289-3,15181565340575i</v>
      </c>
      <c r="DU190" s="223" t="str">
        <f t="shared" ca="1" si="296"/>
        <v>-1,64355443741782+3,07487408002439i</v>
      </c>
      <c r="DV190" s="223" t="str">
        <f t="shared" ca="1" si="297"/>
        <v>3,44882625469561-0,511585048338851i</v>
      </c>
      <c r="DW190" s="223" t="str">
        <f t="shared" ca="1" si="298"/>
        <v>-2,46537236505525-2,46537236505635i</v>
      </c>
      <c r="DX190" s="223" t="str">
        <f t="shared" ca="1" si="299"/>
        <v>-0,511585048336867+3,44882625469591i</v>
      </c>
      <c r="DY190" s="223" t="str">
        <f t="shared" ca="1" si="300"/>
        <v>3,07487408002349-1,64355443741951i</v>
      </c>
      <c r="DZ190" s="223" t="str">
        <f t="shared" ca="1" si="301"/>
        <v>-3,15181565340513-1,4906977841642i</v>
      </c>
      <c r="EA190" s="223" t="str">
        <f t="shared" ca="1" si="302"/>
        <v>0,680194705221948+3,41956970388815i</v>
      </c>
      <c r="EB190" s="223" t="str">
        <f t="shared" ca="1" si="303"/>
        <v>2,34143262776679-2,58337280437624i</v>
      </c>
      <c r="EC190" s="223" t="str">
        <f t="shared" ca="1" si="304"/>
        <v>-3,46977428097373-0,341742938266281i</v>
      </c>
      <c r="ED190" s="223" t="str">
        <f t="shared" ca="1" si="305"/>
        <v>1,79245162407506+2,99052486565692i</v>
      </c>
      <c r="EE190" s="223" t="str">
        <f t="shared" ca="1" si="306"/>
        <v>1,33424990937581-3,22116422681184i</v>
      </c>
      <c r="EF190" s="223" t="str">
        <f t="shared" ca="1" si="307"/>
        <v>-3,38207511014582+0,847165713478657i</v>
      </c>
      <c r="EG190" s="223" t="str">
        <f t="shared" ca="1" si="308"/>
        <v>2,69514967233259+2,21185217419411i</v>
      </c>
      <c r="EH190" s="223" t="str">
        <f t="shared" ca="1" si="309"/>
        <v>0,171077539520724-3,48236331709275i</v>
      </c>
      <c r="EI190" s="223" t="str">
        <f t="shared" ca="1" si="310"/>
        <v>-2,89897121494818+1,937030637771i</v>
      </c>
      <c r="EJ190" s="223" t="str">
        <f t="shared" ca="1" si="311"/>
        <v>3,28275273345421+1,17458770969246i</v>
      </c>
      <c r="EK190" s="223" t="str">
        <f t="shared" ca="1" si="312"/>
        <v>-1,01209582533211-3,33643280122753i</v>
      </c>
      <c r="EL190" s="223" t="str">
        <f t="shared" ca="1" si="313"/>
        <v>-2,076943174996+2,80043368866309i</v>
      </c>
      <c r="EM190" s="223" t="str">
        <f t="shared" ca="1" si="314"/>
        <v>3,48656303496174+1,40098763633099E-12i</v>
      </c>
      <c r="EN190" s="223"/>
      <c r="EO190" s="223"/>
      <c r="EP190" s="223"/>
    </row>
    <row r="191" spans="1:146" ht="15.75" thickBot="1">
      <c r="A191" s="257">
        <f t="shared" si="181"/>
        <v>1.7773437500000011E-3</v>
      </c>
      <c r="B191" s="256">
        <v>91</v>
      </c>
      <c r="C191" s="230">
        <f t="shared" si="182"/>
        <v>18200</v>
      </c>
      <c r="D191" s="229">
        <f t="shared" si="315"/>
        <v>114353.97259066848</v>
      </c>
      <c r="E191" s="229" t="str">
        <f t="shared" si="316"/>
        <v>114353.972590668i</v>
      </c>
      <c r="F191" s="229" t="str">
        <f t="shared" si="183"/>
        <v>-9,99535412679922E-29+2,73147262602367E-27i</v>
      </c>
      <c r="G191" s="229" t="str">
        <f t="shared" si="184"/>
        <v>-0,998769516092009+1,21184034663132i</v>
      </c>
      <c r="H191" s="229" t="str">
        <f t="shared" si="180"/>
        <v>1,00000000040938E-12-2,7327428415489E-11i</v>
      </c>
      <c r="I191" s="229" t="str">
        <f t="shared" si="317"/>
        <v>-1,00000000040938E-12+2,7327428415489E-11i</v>
      </c>
      <c r="J191" s="255" t="str">
        <f ca="1">IMPRODUCT(1/N_FFT2,DB100)</f>
        <v>0,0246368936475739+0,000978038051491191i</v>
      </c>
      <c r="K191" s="254" t="str">
        <f t="shared" ca="1" si="318"/>
        <v>-5,13641584974096E-14+6,722849094822E-13i</v>
      </c>
      <c r="N191" s="246">
        <f t="shared" ca="1" si="185"/>
        <v>11.487019212914316</v>
      </c>
      <c r="O191" s="223">
        <f t="shared" ca="1" si="186"/>
        <v>3.4870192129143152</v>
      </c>
      <c r="P191" s="223" t="str">
        <f t="shared" ca="1" si="187"/>
        <v>-2,14532437674647-2,74897913956635i</v>
      </c>
      <c r="Q191" s="223" t="str">
        <f t="shared" ca="1" si="188"/>
        <v>-0,847276555680051+3,38251761701673i</v>
      </c>
      <c r="R191" s="223" t="str">
        <f t="shared" ca="1" si="189"/>
        <v>3,18786698277192-1,41308424780204i</v>
      </c>
      <c r="S191" s="223" t="str">
        <f t="shared" ca="1" si="190"/>
        <v>-3,07527639306039-1,64376947821738i</v>
      </c>
      <c r="T191" s="223" t="str">
        <f t="shared" ca="1" si="191"/>
        <v>0,596147390783401+3,43568206906514i</v>
      </c>
      <c r="U191" s="223" t="str">
        <f t="shared" ca="1" si="192"/>
        <v>2,34173897815611-2,58371080994331i</v>
      </c>
      <c r="V191" s="223" t="str">
        <f t="shared" ca="1" si="193"/>
        <v>-3,4775709832947-0,256521046661541i</v>
      </c>
      <c r="W191" s="223" t="str">
        <f t="shared" ca="1" si="194"/>
        <v>1,93728407666249+2,89935051305349i</v>
      </c>
      <c r="X191" s="223" t="str">
        <f t="shared" ca="1" si="195"/>
        <v>1,09381425551148-3,31102300893144i</v>
      </c>
      <c r="Y191" s="223" t="str">
        <f t="shared" ca="1" si="196"/>
        <v>-3,28318224509868+1,17474139141444i</v>
      </c>
      <c r="Z191" s="223" t="str">
        <f t="shared" ca="1" si="197"/>
        <v>2,94602061412483+1,86554697940982i</v>
      </c>
      <c r="AA191" s="223" t="str">
        <f t="shared" ca="1" si="198"/>
        <v>-0,341787651524011-3,47022826230484i</v>
      </c>
      <c r="AB191" s="223" t="str">
        <f t="shared" ca="1" si="199"/>
        <v>-2,52546349314895+2,40444112758151i</v>
      </c>
      <c r="AC191" s="223" t="str">
        <f t="shared" ca="1" si="200"/>
        <v>3,44927749521072+0,511651983545912i</v>
      </c>
      <c r="AD191" s="223" t="str">
        <f t="shared" ca="1" si="201"/>
        <v>-1,71874546631598-3,03401005490289i</v>
      </c>
      <c r="AE191" s="223" t="str">
        <f t="shared" ca="1" si="202"/>
        <v>-1,33442448112105+3,22158568028516i</v>
      </c>
      <c r="AF191" s="223" t="str">
        <f t="shared" ca="1" si="203"/>
        <v>3,36070565837566-0,930032509644346i</v>
      </c>
      <c r="AG191" s="223" t="str">
        <f t="shared" ca="1" si="204"/>
        <v>-2,80080009423052-2,07721491988477i</v>
      </c>
      <c r="AH191" s="223" t="str">
        <f t="shared" ca="1" si="205"/>
        <v>0,0855757353679871+3,48596898792141i</v>
      </c>
      <c r="AI191" s="223" t="str">
        <f t="shared" ca="1" si="206"/>
        <v>2,69550230265941-2,21214157042252i</v>
      </c>
      <c r="AJ191" s="223" t="str">
        <f t="shared" ca="1" si="207"/>
        <v>-3,4022920735258-0,764010234000237i</v>
      </c>
      <c r="AK191" s="223" t="str">
        <f t="shared" ca="1" si="208"/>
        <v>1,4908928253709+3,15222803339021i</v>
      </c>
      <c r="AL191" s="223" t="str">
        <f t="shared" ca="1" si="209"/>
        <v>1,56780334484974-3,11469029971064i</v>
      </c>
      <c r="AM191" s="223" t="str">
        <f t="shared" ca="1" si="210"/>
        <v>-3,42001711650965+0,680283701123712i</v>
      </c>
      <c r="AN191" s="223" t="str">
        <f t="shared" ca="1" si="211"/>
        <v>2,6404017959567+2,27762625273379i</v>
      </c>
      <c r="AO191" s="223" t="str">
        <f t="shared" ca="1" si="212"/>
        <v>0,171099923112848-3,48281894555895i</v>
      </c>
      <c r="AP191" s="223" t="str">
        <f t="shared" ca="1" si="213"/>
        <v>-2,85093395164659+2,00785422642739i</v>
      </c>
      <c r="AQ191" s="223" t="str">
        <f t="shared" ca="1" si="214"/>
        <v>3,33686933631087+1,01222824680101i</v>
      </c>
      <c r="AR191" s="223" t="str">
        <f t="shared" ca="1" si="215"/>
        <v>3,33686933631087+1,01222824680101i</v>
      </c>
      <c r="AS191" s="223" t="str">
        <f t="shared" ca="1" si="216"/>
        <v>-1,79268614641375+2,99091614253723i</v>
      </c>
      <c r="AT191" s="223" t="str">
        <f t="shared" ca="1" si="217"/>
        <v>3,46079520556996-0,42684837628549i</v>
      </c>
      <c r="AU191" s="223" t="str">
        <f t="shared" ca="1" si="218"/>
        <v>-2,46569493157952-2,46569493157946i</v>
      </c>
      <c r="AV191" s="223" t="str">
        <f t="shared" ca="1" si="219"/>
        <v>-0,426848376285466+3,46079520556996i</v>
      </c>
      <c r="AW191" s="223" t="str">
        <f t="shared" ca="1" si="220"/>
        <v>2,99091614253722-1,79268614641377i</v>
      </c>
      <c r="AX191" s="223" t="str">
        <f t="shared" ca="1" si="221"/>
        <v>-3,25336381504746-1,25496090702994i</v>
      </c>
      <c r="AY191" s="223" t="str">
        <f t="shared" ca="1" si="222"/>
        <v>1,01222824680103+3,33686933631086i</v>
      </c>
      <c r="AZ191" s="223" t="str">
        <f t="shared" ca="1" si="223"/>
        <v>2,00785422642738-2,8509339516466i</v>
      </c>
      <c r="BA191" s="223" t="str">
        <f t="shared" ca="1" si="224"/>
        <v>-3,48281894555895+0,171099923112872i</v>
      </c>
      <c r="BB191" s="223" t="str">
        <f t="shared" ca="1" si="225"/>
        <v>2,27762625273355+2,64040179595691i</v>
      </c>
      <c r="BC191" s="223" t="str">
        <f t="shared" ca="1" si="226"/>
        <v>0,680283701124029-3,42001711650959i</v>
      </c>
      <c r="BD191" s="223" t="str">
        <f t="shared" ca="1" si="227"/>
        <v>-3,11469029971078+1,56780334484945i</v>
      </c>
      <c r="BE191" s="223" t="str">
        <f t="shared" ca="1" si="228"/>
        <v>3,15222803339023+1,49089282537086i</v>
      </c>
      <c r="BF191" s="223" t="str">
        <f t="shared" ca="1" si="229"/>
        <v>-0,764010234000286-3,40229207352579i</v>
      </c>
      <c r="BG191" s="223" t="str">
        <f t="shared" ca="1" si="230"/>
        <v>-2,21214157042248+2,69550230265944i</v>
      </c>
      <c r="BH191" s="223" t="str">
        <f t="shared" ca="1" si="231"/>
        <v>3,48596898792139+0,0855757353686817i</v>
      </c>
      <c r="BI191" s="223" t="str">
        <f t="shared" ca="1" si="232"/>
        <v>-2,07721491988565-2,80080009422987i</v>
      </c>
      <c r="BJ191" s="223" t="str">
        <f t="shared" ca="1" si="233"/>
        <v>-0,930032509645016+3,36070565837548i</v>
      </c>
      <c r="BK191" s="223" t="str">
        <f t="shared" ca="1" si="234"/>
        <v>3,22158568028475-1,33442448112203i</v>
      </c>
      <c r="BL191" s="223" t="str">
        <f t="shared" ca="1" si="235"/>
        <v>-3,03401005490256-1,71874546631657i</v>
      </c>
      <c r="BM191" s="223" t="str">
        <f t="shared" ca="1" si="236"/>
        <v>0,511651983546965+3,44927749521056i</v>
      </c>
      <c r="BN191" s="223" t="str">
        <f t="shared" ca="1" si="237"/>
        <v>2,404441127582-2,52546349314849i</v>
      </c>
      <c r="BO191" s="223" t="str">
        <f t="shared" ca="1" si="238"/>
        <v>-3,47022826230494-0,341787651522952i</v>
      </c>
      <c r="BP191" s="223" t="str">
        <f t="shared" ca="1" si="239"/>
        <v>1,86554697940927+2,94602061412519i</v>
      </c>
      <c r="BQ191" s="223" t="str">
        <f t="shared" ca="1" si="240"/>
        <v>1,17474139141343-3,28318224509905i</v>
      </c>
      <c r="BR191" s="223" t="str">
        <f t="shared" ca="1" si="241"/>
        <v>-3,31102300893165+1,09381425551086i</v>
      </c>
      <c r="BS191" s="223" t="str">
        <f t="shared" ca="1" si="242"/>
        <v>2,89935051305409+1,93728407666159i</v>
      </c>
      <c r="BT191" s="223" t="str">
        <f t="shared" ca="1" si="243"/>
        <v>-0,256521046661244-3,47757098329472i</v>
      </c>
      <c r="BU191" s="223" t="str">
        <f t="shared" ca="1" si="244"/>
        <v>-2,58371080994235+2,34173897815718i</v>
      </c>
      <c r="BV191" s="223" t="str">
        <f t="shared" ca="1" si="245"/>
        <v>3,43568206906509+0,596147390783687i</v>
      </c>
      <c r="BW191" s="223" t="str">
        <f t="shared" ca="1" si="246"/>
        <v>-1,64376947821856-3,07527639305976i</v>
      </c>
      <c r="BX191" s="223" t="str">
        <f t="shared" ca="1" si="247"/>
        <v>-1,41308424780236+3,18786698277177i</v>
      </c>
      <c r="BY191" s="223" t="str">
        <f t="shared" ca="1" si="248"/>
        <v>3,38251761701638-0,847276555681425i</v>
      </c>
      <c r="BZ191" s="223" t="str">
        <f t="shared" ca="1" si="249"/>
        <v>-2,74897913956615-2,14532437674672i</v>
      </c>
      <c r="CA191" s="223" t="str">
        <f t="shared" ca="1" si="250"/>
        <v>1,46097338357305E-12+3,48701921291432i</v>
      </c>
      <c r="CB191" s="223" t="str">
        <f t="shared" ca="1" si="251"/>
        <v>2,74897913956655-2,1453243767462i</v>
      </c>
      <c r="CC191" s="223" t="str">
        <f t="shared" ca="1" si="252"/>
        <v>-3,38251761701709-0,84727655567859i</v>
      </c>
      <c r="CD191" s="223" t="str">
        <f t="shared" ca="1" si="253"/>
        <v>1,41308424780177+3,18786698277203i</v>
      </c>
      <c r="CE191" s="223" t="str">
        <f t="shared" ca="1" si="254"/>
        <v>1,64376947821607-3,07527639306109i</v>
      </c>
      <c r="CF191" s="223" t="str">
        <f t="shared" ca="1" si="255"/>
        <v>-3,4356820690652+0,596147390783052i</v>
      </c>
      <c r="CG191" s="223" t="str">
        <f t="shared" ca="1" si="256"/>
        <v>2,58371080994424+2,34173897815509i</v>
      </c>
      <c r="CH191" s="223" t="str">
        <f t="shared" ca="1" si="257"/>
        <v>0,256521046661888-3,47757098329467i</v>
      </c>
      <c r="CI191" s="223" t="str">
        <f t="shared" ca="1" si="258"/>
        <v>-2,89935051305252+1,93728407666394i</v>
      </c>
      <c r="CJ191" s="223" t="str">
        <f t="shared" ca="1" si="259"/>
        <v>3,31102300893145+1,09381425551147i</v>
      </c>
      <c r="CK191" s="223" t="str">
        <f t="shared" ca="1" si="260"/>
        <v>-1,17474139141609-3,2831822450981i</v>
      </c>
      <c r="CL191" s="223" t="str">
        <f t="shared" ca="1" si="261"/>
        <v>-1,86554697940981+2,94602061412484i</v>
      </c>
      <c r="CM191" s="223" t="str">
        <f t="shared" ca="1" si="262"/>
        <v>3,47022826230467-0,341787651525761i</v>
      </c>
      <c r="CN191" s="223" t="str">
        <f t="shared" ca="1" si="263"/>
        <v>-2,40444112758153-2,52546349314894i</v>
      </c>
      <c r="CO191" s="223" t="str">
        <f t="shared" ca="1" si="264"/>
        <v>-0,511651983547603+3,44927749521047i</v>
      </c>
      <c r="CP191" s="223" t="str">
        <f t="shared" ca="1" si="265"/>
        <v>3,03401005490288-1,718745466316i</v>
      </c>
      <c r="CQ191" s="223" t="str">
        <f t="shared" ca="1" si="266"/>
        <v>-3,2215856802845-1,33442448112263i</v>
      </c>
      <c r="CR191" s="223" t="str">
        <f t="shared" ca="1" si="267"/>
        <v>0,930032509644392+3,36070565837565i</v>
      </c>
      <c r="CS191" s="223" t="str">
        <f t="shared" ca="1" si="268"/>
        <v>2,07721491988613-2,80080009422951i</v>
      </c>
      <c r="CT191" s="223" t="str">
        <f t="shared" ca="1" si="269"/>
        <v>-3,4859689879214+0,0855757353680359i</v>
      </c>
      <c r="CU191" s="223" t="str">
        <f t="shared" ca="1" si="270"/>
        <v>2,21214157042121+2,69550230266048i</v>
      </c>
      <c r="CV191" s="223" t="str">
        <f t="shared" ca="1" si="271"/>
        <v>0,764010234000192-3,40229207352581i</v>
      </c>
      <c r="CW191" s="223" t="str">
        <f t="shared" ca="1" si="272"/>
        <v>-3,15222803339094+1,49089282536938i</v>
      </c>
      <c r="CX191" s="223" t="str">
        <f t="shared" ca="1" si="273"/>
        <v>3,11469029971083+1,56780334484936i</v>
      </c>
      <c r="CY191" s="223" t="str">
        <f t="shared" ca="1" si="274"/>
        <v>-0,680283701122425-3,42001711650991i</v>
      </c>
      <c r="CZ191" s="223" t="str">
        <f t="shared" ca="1" si="275"/>
        <v>-2,27762625273348+2,64040179595698i</v>
      </c>
      <c r="DA191" s="223" t="str">
        <f t="shared" ca="1" si="276"/>
        <v>3,48281894555888+0,171099923114259i</v>
      </c>
      <c r="DB191" s="223" t="str">
        <f t="shared" ca="1" si="277"/>
        <v>-2,00785422642766-2,8509339516464i</v>
      </c>
      <c r="DC191" s="223" t="str">
        <f t="shared" ca="1" si="278"/>
        <v>-1,01222824680236+3,33686933631046i</v>
      </c>
      <c r="DD191" s="223" t="str">
        <f t="shared" ca="1" si="279"/>
        <v>3,25336381504733-1,25496090703026i</v>
      </c>
      <c r="DE191" s="223" t="str">
        <f t="shared" ca="1" si="280"/>
        <v>-2,99091614253651-1,79268614641496i</v>
      </c>
      <c r="DF191" s="223" t="str">
        <f t="shared" ca="1" si="281"/>
        <v>0,426848376285811+3,46079520556992i</v>
      </c>
      <c r="DG191" s="223" t="str">
        <f t="shared" ca="1" si="282"/>
        <v>2,46569493158046-2,46569493157852i</v>
      </c>
      <c r="DH191" s="223" t="str">
        <f t="shared" ca="1" si="283"/>
        <v>-3,46079520557001-0,4268483762851i</v>
      </c>
      <c r="DI191" s="223" t="str">
        <f t="shared" ca="1" si="284"/>
        <v>1,7926861464126+2,99091614253792i</v>
      </c>
      <c r="DJ191" s="223" t="str">
        <f t="shared" ca="1" si="285"/>
        <v>1,2549609070296-3,25336381504759i</v>
      </c>
      <c r="DK191" s="223" t="str">
        <f t="shared" ca="1" si="286"/>
        <v>-3,33686933631126+1,01222824679972i</v>
      </c>
      <c r="DL191" s="223" t="str">
        <f t="shared" ca="1" si="287"/>
        <v>2,85093395164681+2,00785422642707i</v>
      </c>
      <c r="DM191" s="223" t="str">
        <f t="shared" ca="1" si="288"/>
        <v>-0,17109992311151-3,48281894555902i</v>
      </c>
      <c r="DN191" s="223" t="str">
        <f t="shared" ca="1" si="289"/>
        <v>-2,64040179595645+2,27762625273409i</v>
      </c>
      <c r="DO191" s="223" t="str">
        <f t="shared" ca="1" si="290"/>
        <v>3,42001711650939+0,680283701125026i</v>
      </c>
      <c r="DP191" s="223" t="str">
        <f t="shared" ca="1" si="291"/>
        <v>-1,56780334485009-3,11469029971046i</v>
      </c>
      <c r="DQ191" s="223" t="str">
        <f t="shared" ca="1" si="292"/>
        <v>-1,49089282537178+3,1522280333898i</v>
      </c>
      <c r="DR191" s="223" t="str">
        <f t="shared" ca="1" si="293"/>
        <v>3,40229207352563-0,764010234000987i</v>
      </c>
      <c r="DS191" s="223" t="str">
        <f t="shared" ca="1" si="294"/>
        <v>-2,69550230265879-2,21214157042327i</v>
      </c>
      <c r="DT191" s="223" t="str">
        <f t="shared" ca="1" si="295"/>
        <v>-0,085575735367221+3,48596898792143i</v>
      </c>
      <c r="DU191" s="223" t="str">
        <f t="shared" ca="1" si="296"/>
        <v>2,80080009423109-2,077214919884i</v>
      </c>
      <c r="DV191" s="223" t="str">
        <f t="shared" ca="1" si="297"/>
        <v>-3,36070565837587-0,930032509643607i</v>
      </c>
      <c r="DW191" s="223" t="str">
        <f t="shared" ca="1" si="298"/>
        <v>1,33442448112018+3,22158568028552i</v>
      </c>
      <c r="DX191" s="223" t="str">
        <f t="shared" ca="1" si="299"/>
        <v>1,7187454663153-3,03401005490328i</v>
      </c>
      <c r="DY191" s="223" t="str">
        <f t="shared" ca="1" si="300"/>
        <v>-3,44927749521085+0,511651983544981i</v>
      </c>
      <c r="DZ191" s="223" t="str">
        <f t="shared" ca="1" si="301"/>
        <v>2,5254634931495+2,40444112758094i</v>
      </c>
      <c r="EA191" s="223" t="str">
        <f t="shared" ca="1" si="302"/>
        <v>0,341787651525049-3,47022826230474i</v>
      </c>
      <c r="EB191" s="223" t="str">
        <f t="shared" ca="1" si="303"/>
        <v>-2,94602061412446+1,86554697941042i</v>
      </c>
      <c r="EC191" s="223" t="str">
        <f t="shared" ca="1" si="304"/>
        <v>3,28318224509837+1,17474139141532i</v>
      </c>
      <c r="ED191" s="223" t="str">
        <f t="shared" ca="1" si="305"/>
        <v>-1,09381425551224-3,31102300893119i</v>
      </c>
      <c r="EE191" s="223" t="str">
        <f t="shared" ca="1" si="306"/>
        <v>-1,93728407666335+2,89935051305292i</v>
      </c>
      <c r="EF191" s="223" t="str">
        <f t="shared" ca="1" si="307"/>
        <v>3,47757098329462-0,256521046662602i</v>
      </c>
      <c r="EG191" s="223" t="str">
        <f t="shared" ca="1" si="308"/>
        <v>-2,34173897815569-2,5837108099437i</v>
      </c>
      <c r="EH191" s="223" t="str">
        <f t="shared" ca="1" si="309"/>
        <v>-0,596147390782247+3,43568206906534i</v>
      </c>
      <c r="EI191" s="223" t="str">
        <f t="shared" ca="1" si="310"/>
        <v>3,07527639306075-1,64376947821671i</v>
      </c>
      <c r="EJ191" s="223" t="str">
        <f t="shared" ca="1" si="311"/>
        <v>-3,18786698277232-1,41308424780112i</v>
      </c>
      <c r="EK191" s="223" t="str">
        <f t="shared" ca="1" si="312"/>
        <v>0,847276555679476+3,38251761701687i</v>
      </c>
      <c r="EL191" s="223" t="str">
        <f t="shared" ca="1" si="313"/>
        <v>2,14532437674556-2,74897913956705i</v>
      </c>
      <c r="EM191" s="223" t="str">
        <f t="shared" ca="1" si="314"/>
        <v>-3,48701921291432-6,45906919370623E-13i</v>
      </c>
      <c r="EN191" s="223"/>
      <c r="EO191" s="223"/>
      <c r="EP191" s="223"/>
    </row>
    <row r="192" spans="1:146" ht="15.75" thickBot="1">
      <c r="A192" s="257">
        <f t="shared" si="181"/>
        <v>1.7968750000000012E-3</v>
      </c>
      <c r="B192" s="256">
        <v>92</v>
      </c>
      <c r="C192" s="230">
        <f t="shared" si="182"/>
        <v>18400</v>
      </c>
      <c r="D192" s="229">
        <f t="shared" si="315"/>
        <v>115610.60965210438</v>
      </c>
      <c r="E192" s="229" t="str">
        <f t="shared" si="316"/>
        <v>115610.609652104i</v>
      </c>
      <c r="F192" s="229" t="str">
        <f t="shared" si="183"/>
        <v>-9,77924469751433E-29+2,64336750825145E-27i</v>
      </c>
      <c r="G192" s="229" t="str">
        <f t="shared" si="184"/>
        <v>-0,985796642110932+1,20924388143192i</v>
      </c>
      <c r="H192" s="229" t="str">
        <f t="shared" si="180"/>
        <v>1,00000000040053E-12-2,70303911501035E-11i</v>
      </c>
      <c r="I192" s="229" t="str">
        <f t="shared" si="317"/>
        <v>-1,00000000040053E-12+2,70303911501035E-11i</v>
      </c>
      <c r="J192" s="255" t="str">
        <f ca="1">IMPRODUCT(1/N_FFT2,DC100)</f>
        <v>0,0155921179627024-0,0000154791200393002i</v>
      </c>
      <c r="K192" s="254" t="str">
        <f t="shared" ca="1" si="318"/>
        <v>-1,51737112996258E-14+4,21476526510446E-13i</v>
      </c>
      <c r="N192" s="246">
        <f t="shared" ca="1" si="185"/>
        <v>11.487439380203476</v>
      </c>
      <c r="O192" s="223">
        <f t="shared" ca="1" si="186"/>
        <v>3.4874393802034764</v>
      </c>
      <c r="P192" s="223" t="str">
        <f t="shared" ca="1" si="187"/>
        <v>-2,2124081217289-2,69582709636616i</v>
      </c>
      <c r="Q192" s="223" t="str">
        <f t="shared" ca="1" si="188"/>
        <v>-0,680365671695615+3,42042921040214i</v>
      </c>
      <c r="R192" s="223" t="str">
        <f t="shared" ca="1" si="189"/>
        <v>3,0756469475273-1,64396754370639i</v>
      </c>
      <c r="S192" s="223" t="str">
        <f t="shared" ca="1" si="190"/>
        <v>-3,22197386424383-1,33458527218147i</v>
      </c>
      <c r="T192" s="223" t="str">
        <f t="shared" ca="1" si="191"/>
        <v>1,0123502149268+3,33727141133766i</v>
      </c>
      <c r="U192" s="223" t="str">
        <f t="shared" ca="1" si="192"/>
        <v>1,93751750910133-2,89969986938645i</v>
      </c>
      <c r="V192" s="223" t="str">
        <f t="shared" ca="1" si="193"/>
        <v>-3,47064640637367+0,341828835120076i</v>
      </c>
      <c r="W192" s="223" t="str">
        <f t="shared" ca="1" si="194"/>
        <v>2,46599203471886+2,46599203471892i</v>
      </c>
      <c r="X192" s="223" t="str">
        <f t="shared" ca="1" si="195"/>
        <v>0,341828835120149-3,47064640637366i</v>
      </c>
      <c r="Y192" s="223" t="str">
        <f t="shared" ca="1" si="196"/>
        <v>-2,89969986938649+1,93751750910127i</v>
      </c>
      <c r="Z192" s="223" t="str">
        <f t="shared" ca="1" si="197"/>
        <v>3,33727141133764+1,01235021492688i</v>
      </c>
      <c r="AA192" s="223" t="str">
        <f t="shared" ca="1" si="198"/>
        <v>-1,33458527218156-3,22197386424379i</v>
      </c>
      <c r="AB192" s="223" t="str">
        <f t="shared" ca="1" si="199"/>
        <v>-1,64396754370649+3,07564694752724i</v>
      </c>
      <c r="AC192" s="223" t="str">
        <f t="shared" ca="1" si="200"/>
        <v>3,42042921040213-0,680365671695639i</v>
      </c>
      <c r="AD192" s="223" t="str">
        <f t="shared" ca="1" si="201"/>
        <v>-2,69582709636625-2,21240812172879i</v>
      </c>
      <c r="AE192" s="223" t="str">
        <f t="shared" ca="1" si="202"/>
        <v>-8,54477039487172E-14+3,48743938020348i</v>
      </c>
      <c r="AF192" s="223" t="str">
        <f t="shared" ca="1" si="203"/>
        <v>2,69582709636612-2,21240812172895i</v>
      </c>
      <c r="AG192" s="223" t="str">
        <f t="shared" ca="1" si="204"/>
        <v>-3,4204292104021-0,680365671695782i</v>
      </c>
      <c r="AH192" s="223" t="str">
        <f t="shared" ca="1" si="205"/>
        <v>1,64396754370635+3,07564694752732i</v>
      </c>
      <c r="AI192" s="223" t="str">
        <f t="shared" ca="1" si="206"/>
        <v>1,33458527218138-3,22197386424387i</v>
      </c>
      <c r="AJ192" s="223" t="str">
        <f t="shared" ca="1" si="207"/>
        <v>-3,33727141133768+1,01235021492674i</v>
      </c>
      <c r="AK192" s="223" t="str">
        <f t="shared" ca="1" si="208"/>
        <v>2,8996998693864+1,9375175091014i</v>
      </c>
      <c r="AL192" s="223" t="str">
        <f t="shared" ca="1" si="209"/>
        <v>-0,341828835120349-3,47064640637364i</v>
      </c>
      <c r="AM192" s="223" t="str">
        <f t="shared" ca="1" si="210"/>
        <v>-2,46599203471898+2,4659920347188i</v>
      </c>
      <c r="AN192" s="223" t="str">
        <f t="shared" ca="1" si="211"/>
        <v>3,47064640637365+0,341828835120234i</v>
      </c>
      <c r="AO192" s="223" t="str">
        <f t="shared" ca="1" si="212"/>
        <v>-1,9375175091015-2,89969986938634i</v>
      </c>
      <c r="AP192" s="223" t="str">
        <f t="shared" ca="1" si="213"/>
        <v>-1,01235021492696+3,33727141133761i</v>
      </c>
      <c r="AQ192" s="223" t="str">
        <f t="shared" ca="1" si="214"/>
        <v>3,22197386424383-1,33458527218148i</v>
      </c>
      <c r="AR192" s="223" t="str">
        <f t="shared" ca="1" si="215"/>
        <v>3,22197386424383-1,33458527218148i</v>
      </c>
      <c r="AS192" s="223" t="str">
        <f t="shared" ca="1" si="216"/>
        <v>0,68036567169558+3,42042921040214i</v>
      </c>
      <c r="AT192" s="223" t="str">
        <f t="shared" ca="1" si="217"/>
        <v>2,21240812172884-2,69582709636621i</v>
      </c>
      <c r="AU192" s="223" t="str">
        <f t="shared" ca="1" si="218"/>
        <v>-3,48743938020348-1,70895407897434E-13i</v>
      </c>
      <c r="AV192" s="223" t="str">
        <f t="shared" ca="1" si="219"/>
        <v>2,21240812172888+2,69582709636618i</v>
      </c>
      <c r="AW192" s="223" t="str">
        <f t="shared" ca="1" si="220"/>
        <v>0,680365671695528-3,42042921040215i</v>
      </c>
      <c r="AX192" s="223" t="str">
        <f t="shared" ca="1" si="221"/>
        <v>-3,07564694752735+1,6439675437063i</v>
      </c>
      <c r="AY192" s="223" t="str">
        <f t="shared" ca="1" si="222"/>
        <v>3,22197386424385+1,33458527218143i</v>
      </c>
      <c r="AZ192" s="223" t="str">
        <f t="shared" ca="1" si="223"/>
        <v>-1,01235021492697-3,33727141133761i</v>
      </c>
      <c r="BA192" s="223" t="str">
        <f t="shared" ca="1" si="224"/>
        <v>-1,93751750910147+2,89969986938635i</v>
      </c>
      <c r="BB192" s="223" t="str">
        <f t="shared" ca="1" si="225"/>
        <v>3,47064640637365-0,341828835120264i</v>
      </c>
      <c r="BC192" s="223" t="str">
        <f t="shared" ca="1" si="226"/>
        <v>-2,465992034719-2,46599203471878i</v>
      </c>
      <c r="BD192" s="223" t="str">
        <f t="shared" ca="1" si="227"/>
        <v>-0,341828835120294+3,47064640637365i</v>
      </c>
      <c r="BE192" s="223" t="str">
        <f t="shared" ca="1" si="228"/>
        <v>2,89969986938637-1,93751750910145i</v>
      </c>
      <c r="BF192" s="223" t="str">
        <f t="shared" ca="1" si="229"/>
        <v>-3,33727141133759-1,01235021492705i</v>
      </c>
      <c r="BG192" s="223" t="str">
        <f t="shared" ca="1" si="230"/>
        <v>1,3345852721814+3,22197386424386i</v>
      </c>
      <c r="BH192" s="223" t="str">
        <f t="shared" ca="1" si="231"/>
        <v>1,64396754370602-3,0756469475275i</v>
      </c>
      <c r="BI192" s="223" t="str">
        <f t="shared" ca="1" si="232"/>
        <v>-3,42042921040182+0,680365671697198i</v>
      </c>
      <c r="BJ192" s="223" t="str">
        <f t="shared" ca="1" si="233"/>
        <v>2,69582709636572+2,21240812172944i</v>
      </c>
      <c r="BK192" s="223" t="str">
        <f t="shared" ca="1" si="234"/>
        <v>-4,87049303556036E-13-3,48743938020348i</v>
      </c>
      <c r="BL192" s="223" t="str">
        <f t="shared" ca="1" si="235"/>
        <v>-2,69582709636513+2,21240812173016i</v>
      </c>
      <c r="BM192" s="223" t="str">
        <f t="shared" ca="1" si="236"/>
        <v>3,420429210402+0,680365671696292i</v>
      </c>
      <c r="BN192" s="223" t="str">
        <f t="shared" ca="1" si="237"/>
        <v>-1,64396754370683-3,07564694752706i</v>
      </c>
      <c r="BO192" s="223" t="str">
        <f t="shared" ca="1" si="238"/>
        <v>-1,33458527217991+3,22197386424448i</v>
      </c>
      <c r="BP192" s="223" t="str">
        <f t="shared" ca="1" si="239"/>
        <v>3,33727141133782-1,01235021492627i</v>
      </c>
      <c r="BQ192" s="223" t="str">
        <f t="shared" ca="1" si="240"/>
        <v>-2,89969986938669-1,93751750910097i</v>
      </c>
      <c r="BR192" s="223" t="str">
        <f t="shared" ca="1" si="241"/>
        <v>0,341828835121905+3,47064640637349i</v>
      </c>
      <c r="BS192" s="223" t="str">
        <f t="shared" ca="1" si="242"/>
        <v>2,46599203471933-2,46599203471845i</v>
      </c>
      <c r="BT192" s="223" t="str">
        <f t="shared" ca="1" si="243"/>
        <v>-3,4706464063737-0,341828835119738i</v>
      </c>
      <c r="BU192" s="223" t="str">
        <f t="shared" ca="1" si="244"/>
        <v>1,93751750910282+2,89969986938545i</v>
      </c>
      <c r="BV192" s="223" t="str">
        <f t="shared" ca="1" si="245"/>
        <v>1,01235021492746-3,33727141133746i</v>
      </c>
      <c r="BW192" s="223" t="str">
        <f t="shared" ca="1" si="246"/>
        <v>-3,22197386424361+1,33458527218201i</v>
      </c>
      <c r="BX192" s="223" t="str">
        <f t="shared" ca="1" si="247"/>
        <v>3,07564694752647+1,64396754370793i</v>
      </c>
      <c r="BY192" s="223" t="str">
        <f t="shared" ca="1" si="248"/>
        <v>-0,680365671695026-3,42042921040226i</v>
      </c>
      <c r="BZ192" s="223" t="str">
        <f t="shared" ca="1" si="249"/>
        <v>-2,21240812172844+2,69582709636654i</v>
      </c>
      <c r="CA192" s="223" t="str">
        <f t="shared" ca="1" si="250"/>
        <v>3,48743938020348+1,72945665787895E-12i</v>
      </c>
      <c r="CB192" s="223" t="str">
        <f t="shared" ca="1" si="251"/>
        <v>-2,21240812172852-2,69582709636647i</v>
      </c>
      <c r="CC192" s="223" t="str">
        <f t="shared" ca="1" si="252"/>
        <v>-0,680365671695015+3,42042921040226i</v>
      </c>
      <c r="CD192" s="223" t="str">
        <f t="shared" ca="1" si="253"/>
        <v>3,07564694752811-1,64396754370488i</v>
      </c>
      <c r="CE192" s="223" t="str">
        <f t="shared" ca="1" si="254"/>
        <v>-3,22197386424365-1,33458527218191i</v>
      </c>
      <c r="CF192" s="223" t="str">
        <f t="shared" ca="1" si="255"/>
        <v>1,01235021492747+3,33727141133746i</v>
      </c>
      <c r="CG192" s="223" t="str">
        <f t="shared" ca="1" si="256"/>
        <v>1,93751750910273-2,89969986938551i</v>
      </c>
      <c r="CH192" s="223" t="str">
        <f t="shared" ca="1" si="257"/>
        <v>-3,4706464063737+0,341828835119749i</v>
      </c>
      <c r="CI192" s="223" t="str">
        <f t="shared" ca="1" si="258"/>
        <v>2,46599203471941+2,46599203471837i</v>
      </c>
      <c r="CJ192" s="223" t="str">
        <f t="shared" ca="1" si="259"/>
        <v>0,341828835121846-3,4706464063735i</v>
      </c>
      <c r="CK192" s="223" t="str">
        <f t="shared" ca="1" si="260"/>
        <v>-2,89969986938668+1,93751750910098i</v>
      </c>
      <c r="CL192" s="223" t="str">
        <f t="shared" ca="1" si="261"/>
        <v>3,33727141133785+1,01235021492616i</v>
      </c>
      <c r="CM192" s="223" t="str">
        <f t="shared" ca="1" si="262"/>
        <v>-1,33458527217996-3,22197386424445i</v>
      </c>
      <c r="CN192" s="223" t="str">
        <f t="shared" ca="1" si="263"/>
        <v>-1,64396754370674+3,07564694752711i</v>
      </c>
      <c r="CO192" s="223" t="str">
        <f t="shared" ca="1" si="264"/>
        <v>3,42042921040199-0,680365671696351i</v>
      </c>
      <c r="CP192" s="223" t="str">
        <f t="shared" ca="1" si="265"/>
        <v>-2,69582709636514-2,21240812173015i</v>
      </c>
      <c r="CQ192" s="223" t="str">
        <f t="shared" ca="1" si="266"/>
        <v>-3,77679025383441E-13+3,48743938020348i</v>
      </c>
      <c r="CR192" s="223" t="str">
        <f t="shared" ca="1" si="267"/>
        <v>2,69582709636568-2,21240812172949i</v>
      </c>
      <c r="CS192" s="223" t="str">
        <f t="shared" ca="1" si="268"/>
        <v>-3,42042921040184-0,68036567169709i</v>
      </c>
      <c r="CT192" s="223" t="str">
        <f t="shared" ca="1" si="269"/>
        <v>1,64396754370607+3,07564694752747i</v>
      </c>
      <c r="CU192" s="223" t="str">
        <f t="shared" ca="1" si="270"/>
        <v>1,33458527218066-3,22197386424416i</v>
      </c>
      <c r="CV192" s="223" t="str">
        <f t="shared" ca="1" si="271"/>
        <v>-3,33727141133807+1,01235021492544i</v>
      </c>
      <c r="CW192" s="223" t="str">
        <f t="shared" ca="1" si="272"/>
        <v>2,89969986938621+1,93751750910169i</v>
      </c>
      <c r="CX192" s="223" t="str">
        <f t="shared" ca="1" si="273"/>
        <v>-0,341828835121094-3,47064640637357i</v>
      </c>
      <c r="CY192" s="223" t="str">
        <f t="shared" ca="1" si="274"/>
        <v>-2,46599203471994+2,46599203471784i</v>
      </c>
      <c r="CZ192" s="223" t="str">
        <f t="shared" ca="1" si="275"/>
        <v>3,47064640637362+0,3418288351205i</v>
      </c>
      <c r="DA192" s="223" t="str">
        <f t="shared" ca="1" si="276"/>
        <v>-1,9375175091021-2,89969986938593i</v>
      </c>
      <c r="DB192" s="223" t="str">
        <f t="shared" ca="1" si="277"/>
        <v>-1,01235021492829+3,33727141133721i</v>
      </c>
      <c r="DC192" s="223" t="str">
        <f t="shared" ca="1" si="278"/>
        <v>3,22197386424394-1,33458527218121i</v>
      </c>
      <c r="DD192" s="223" t="str">
        <f t="shared" ca="1" si="279"/>
        <v>-3,0756469475277-1,64396754370563i</v>
      </c>
      <c r="DE192" s="223" t="str">
        <f t="shared" ca="1" si="280"/>
        <v>0,680365671694272+3,4204292104024i</v>
      </c>
      <c r="DF192" s="223" t="str">
        <f t="shared" ca="1" si="281"/>
        <v>2,21240812172911-2,69582709636599i</v>
      </c>
      <c r="DG192" s="223" t="str">
        <f t="shared" ca="1" si="282"/>
        <v>-3,48743938020348+9,74098607112069E-13i</v>
      </c>
      <c r="DH192" s="223" t="str">
        <f t="shared" ca="1" si="283"/>
        <v>2,21240812172785+2,69582709636702i</v>
      </c>
      <c r="DI192" s="223" t="str">
        <f t="shared" ca="1" si="284"/>
        <v>0,680365671695863-3,42042921040209i</v>
      </c>
      <c r="DJ192" s="223" t="str">
        <f t="shared" ca="1" si="285"/>
        <v>-3,07564694752683+1,64396754370726i</v>
      </c>
      <c r="DK192" s="223" t="str">
        <f t="shared" ca="1" si="286"/>
        <v>3,22197386424332+1,33458527218271i</v>
      </c>
      <c r="DL192" s="223" t="str">
        <f t="shared" ca="1" si="287"/>
        <v>-1,01235021492673-3,33727141133768i</v>
      </c>
      <c r="DM192" s="223" t="str">
        <f t="shared" ca="1" si="288"/>
        <v>-1,93751750910056+2,89969986938696i</v>
      </c>
      <c r="DN192" s="223" t="str">
        <f t="shared" ca="1" si="289"/>
        <v>3,47064640637379-0,341828835118888i</v>
      </c>
      <c r="DO192" s="223" t="str">
        <f t="shared" ca="1" si="290"/>
        <v>-2,46599203471879-2,46599203471898i</v>
      </c>
      <c r="DP192" s="223" t="str">
        <f t="shared" ca="1" si="291"/>
        <v>-0,341828835119254+3,47064640637375i</v>
      </c>
      <c r="DQ192" s="223" t="str">
        <f t="shared" ca="1" si="292"/>
        <v>2,89969986938711-1,93751750910034i</v>
      </c>
      <c r="DR192" s="223" t="str">
        <f t="shared" ca="1" si="293"/>
        <v>-3,3372714113376-1,01235021492699i</v>
      </c>
      <c r="DS192" s="223" t="str">
        <f t="shared" ca="1" si="294"/>
        <v>1,33458527218237+3,22197386424346i</v>
      </c>
      <c r="DT192" s="223" t="str">
        <f t="shared" ca="1" si="295"/>
        <v>1,6439675437075-3,0756469475267i</v>
      </c>
      <c r="DU192" s="223" t="str">
        <f t="shared" ca="1" si="296"/>
        <v>-3,42042921040216+0,680365671695503i</v>
      </c>
      <c r="DV192" s="223" t="str">
        <f t="shared" ca="1" si="297"/>
        <v>2,69582709636685+2,21240812172806i</v>
      </c>
      <c r="DW192" s="223" t="str">
        <f t="shared" ca="1" si="298"/>
        <v>1,24240735432291E-12-3,48743938020348i</v>
      </c>
      <c r="DX192" s="223" t="str">
        <f t="shared" ca="1" si="299"/>
        <v>-2,69582709636623+2,21240812172882i</v>
      </c>
      <c r="DY192" s="223" t="str">
        <f t="shared" ca="1" si="300"/>
        <v>3,42042921040233+0,680365671694635i</v>
      </c>
      <c r="DZ192" s="223" t="str">
        <f t="shared" ca="1" si="301"/>
        <v>-1,6439675437054-3,07564694752783i</v>
      </c>
      <c r="EA192" s="223" t="str">
        <f t="shared" ca="1" si="302"/>
        <v>-1,33458527218155+3,2219738642438i</v>
      </c>
      <c r="EB192" s="223" t="str">
        <f t="shared" ca="1" si="303"/>
        <v>3,33727141133732-1,01235021492793i</v>
      </c>
      <c r="EC192" s="223" t="str">
        <f t="shared" ca="1" si="304"/>
        <v>-2,89969986938573-1,93751750910241i</v>
      </c>
      <c r="ED192" s="223" t="str">
        <f t="shared" ca="1" si="305"/>
        <v>0,341828835120233+3,47064640637365i</v>
      </c>
      <c r="EE192" s="223" t="str">
        <f t="shared" ca="1" si="306"/>
        <v>2,46599203471803-2,46599203471975i</v>
      </c>
      <c r="EF192" s="223" t="str">
        <f t="shared" ca="1" si="307"/>
        <v>-3,47064640637354-0,341828835121361i</v>
      </c>
      <c r="EG192" s="223" t="str">
        <f t="shared" ca="1" si="308"/>
        <v>1,93751750910147+2,89969986938636i</v>
      </c>
      <c r="EH192" s="223" t="str">
        <f t="shared" ca="1" si="309"/>
        <v>1,01235021492579-3,33727141133797i</v>
      </c>
      <c r="EI192" s="223" t="str">
        <f t="shared" ca="1" si="310"/>
        <v>-3,22197386424431+1,33458527218032i</v>
      </c>
      <c r="EJ192" s="223" t="str">
        <f t="shared" ca="1" si="311"/>
        <v>3,0756469475273+1,64396754370639i</v>
      </c>
      <c r="EK192" s="223" t="str">
        <f t="shared" ca="1" si="312"/>
        <v>-0,680365671696829-3,4204292104019i</v>
      </c>
      <c r="EL192" s="223" t="str">
        <f t="shared" ca="1" si="313"/>
        <v>-2,21240812172977+2,69582709636544i</v>
      </c>
      <c r="EM192" s="223" t="str">
        <f t="shared" ca="1" si="314"/>
        <v>3,48743938020348-1,09370278172595E-13i</v>
      </c>
      <c r="EN192" s="223"/>
      <c r="EO192" s="223"/>
      <c r="EP192" s="223"/>
    </row>
    <row r="193" spans="1:146" ht="15.75" thickBot="1">
      <c r="A193" s="257">
        <f t="shared" si="181"/>
        <v>1.8164062500000012E-3</v>
      </c>
      <c r="B193" s="256">
        <v>93</v>
      </c>
      <c r="C193" s="230">
        <f t="shared" si="182"/>
        <v>18600</v>
      </c>
      <c r="D193" s="229">
        <f t="shared" si="315"/>
        <v>116867.2467135403</v>
      </c>
      <c r="E193" s="229" t="str">
        <f t="shared" si="316"/>
        <v>116867.24671354i</v>
      </c>
      <c r="F193" s="229" t="str">
        <f t="shared" si="183"/>
        <v>-9,5700876225971E-26+2,55901117620857E-24i</v>
      </c>
      <c r="G193" s="229" t="str">
        <f t="shared" si="184"/>
        <v>-0,97302009992048+1,20654492835437i</v>
      </c>
      <c r="H193" s="229" t="str">
        <f t="shared" ref="H193:H214" si="319">IF(freq_ratio2&gt;1,IMPRODUCT(M67,IMDIV((IMPRODUCT(COMPLEX(1,Rc_2*Coutput2*microF2*miliOhm2*D193),IMSUM(1,IMDIV(E193,omega4_2),IMDIV(IMPRODUCT(E193,E193),omega5_2)))),IMSUM(1,IMPRODUCT(E193,1/omega1_2),IMPRODUCT(E193,E193,1/omega2_2),IMPRODUCT(E193,E193,E193,1/omega3_2)))),IMPRODUCT(M67,(IMDIV(IMPRODUCT(COMPLEX(1,Rc_2*Coutput2*microF2*miliOhm2*D193),COMPLEX(1,-Kfeed2*effectiveL2*PI()^2*D193/(8*ratio2^2*Gdc_dcm2))),IMSUM(1,IMDIV(E193,omegat2),IMDIV(IMPRODUCT(E193,E193),omegapole0^2*(1-2*Gdc_dcm2/(Kfeed2*rload2))))))))</f>
        <v>1,00000000391961E-11-2,6739741782766E-10i</v>
      </c>
      <c r="I193" s="229" t="str">
        <f t="shared" si="317"/>
        <v>-1,00000000391961E-11+2,6739741782766E-10i</v>
      </c>
      <c r="J193" s="255" t="str">
        <f ca="1">IMPRODUCT(1/N_FFT2,DD100)</f>
        <v>0,00332521681603821-0,000978053929962727i</v>
      </c>
      <c r="K193" s="254" t="str">
        <f t="shared" ca="1" si="318"/>
        <v>2,28276927077511E-13+8,98934929663694E-13i</v>
      </c>
      <c r="N193" s="246">
        <f t="shared" ca="1" si="185"/>
        <v>11.487827188635077</v>
      </c>
      <c r="O193" s="223">
        <f t="shared" ca="1" si="186"/>
        <v>3.4878271886350762</v>
      </c>
      <c r="P193" s="223" t="str">
        <f t="shared" ca="1" si="187"/>
        <v>-2,27815400053224-2,64101360232033i</v>
      </c>
      <c r="Q193" s="223" t="str">
        <f t="shared" ca="1" si="188"/>
        <v>-0,511770538206729+3,45007672581432i</v>
      </c>
      <c r="R193" s="223" t="str">
        <f t="shared" ca="1" si="189"/>
        <v>2,94670323529321-1,86597924449726i</v>
      </c>
      <c r="S193" s="223" t="str">
        <f t="shared" ca="1" si="190"/>
        <v>-3,33764252086838-1,01246278977226i</v>
      </c>
      <c r="T193" s="223" t="str">
        <f t="shared" ca="1" si="191"/>
        <v>1,4134116729449+3,18860564205816i</v>
      </c>
      <c r="U193" s="223" t="str">
        <f t="shared" ca="1" si="192"/>
        <v>1,49123827950556-3,15295843479094i</v>
      </c>
      <c r="V193" s="223" t="str">
        <f t="shared" ca="1" si="193"/>
        <v>-3,36148436603712+0,93024800707665i</v>
      </c>
      <c r="W193" s="223" t="str">
        <f t="shared" ca="1" si="194"/>
        <v>2,90002232031273+1,93773296392202i</v>
      </c>
      <c r="X193" s="223" t="str">
        <f t="shared" ca="1" si="195"/>
        <v>-0,426947281138979-3,46159710493727i</v>
      </c>
      <c r="Y193" s="223" t="str">
        <f t="shared" ca="1" si="196"/>
        <v>-2,34228158148689+2,58430948046269i</v>
      </c>
      <c r="Z193" s="223" t="str">
        <f t="shared" ca="1" si="197"/>
        <v>3,48677672029499+0,0855955640846333i</v>
      </c>
      <c r="AA193" s="223" t="str">
        <f t="shared" ca="1" si="198"/>
        <v>-2,21265414479344-2,6961268763377i</v>
      </c>
      <c r="AB193" s="223" t="str">
        <f t="shared" ca="1" si="199"/>
        <v>-0,59628552383873+3,43647814947839i</v>
      </c>
      <c r="AC193" s="223" t="str">
        <f t="shared" ca="1" si="200"/>
        <v>2,99160916642908-1,79310152894909i</v>
      </c>
      <c r="AD193" s="223" t="str">
        <f t="shared" ca="1" si="201"/>
        <v>-3,31179020464758-1,09406770274166i</v>
      </c>
      <c r="AE193" s="223" t="str">
        <f t="shared" ca="1" si="202"/>
        <v>1,334733680043+3,22233215251639i</v>
      </c>
      <c r="AF193" s="223" t="str">
        <f t="shared" ca="1" si="203"/>
        <v>1,56816661988764-3,11541200325932i</v>
      </c>
      <c r="AG193" s="223" t="str">
        <f t="shared" ca="1" si="204"/>
        <v>-3,3833013787177+0,847472877765994i</v>
      </c>
      <c r="AH193" s="223" t="str">
        <f t="shared" ca="1" si="205"/>
        <v>2,85159454032512+2,0083194654661i</v>
      </c>
      <c r="AI193" s="223" t="str">
        <f t="shared" ca="1" si="206"/>
        <v>-0,341866846993762-3,47103234740165i</v>
      </c>
      <c r="AJ193" s="223" t="str">
        <f t="shared" ca="1" si="207"/>
        <v>-2,40499825960023+2,52604866720772i</v>
      </c>
      <c r="AK193" s="223" t="str">
        <f t="shared" ca="1" si="208"/>
        <v>3,48362594803757+0,171139568602433i</v>
      </c>
      <c r="AL193" s="223" t="str">
        <f t="shared" ca="1" si="209"/>
        <v>-2,14582146893435-2,74961610433939i</v>
      </c>
      <c r="AM193" s="223" t="str">
        <f t="shared" ca="1" si="210"/>
        <v>-0,680441329367483+3,42080956720345i</v>
      </c>
      <c r="AN193" s="223" t="str">
        <f t="shared" ca="1" si="211"/>
        <v>3,03471306406657-1,71914371608826i</v>
      </c>
      <c r="AO193" s="223" t="str">
        <f t="shared" ca="1" si="212"/>
        <v>-3,28394298984335-1,17501359023662i</v>
      </c>
      <c r="AP193" s="223" t="str">
        <f t="shared" ca="1" si="213"/>
        <v>1,25525169348147+3,25411765057657i</v>
      </c>
      <c r="AQ193" s="223" t="str">
        <f t="shared" ca="1" si="214"/>
        <v>1,64415035533542-3,07598896402969i</v>
      </c>
      <c r="AR193" s="223" t="str">
        <f t="shared" ca="1" si="215"/>
        <v>1,64415035533542-3,07598896402969i</v>
      </c>
      <c r="AS193" s="223" t="str">
        <f t="shared" ca="1" si="216"/>
        <v>2,80144906641462+2,07769623045977i</v>
      </c>
      <c r="AT193" s="223" t="str">
        <f t="shared" ca="1" si="217"/>
        <v>-0,256580485043117-3,47837676977022i</v>
      </c>
      <c r="AU193" s="223" t="str">
        <f t="shared" ca="1" si="218"/>
        <v>-2,46626625669066+2,46626625669069i</v>
      </c>
      <c r="AV193" s="223" t="str">
        <f t="shared" ca="1" si="219"/>
        <v>3,47837676977022+0,256580485043081i</v>
      </c>
      <c r="AW193" s="223" t="str">
        <f t="shared" ca="1" si="220"/>
        <v>-2,07769623045984-2,80144906641456i</v>
      </c>
      <c r="AX193" s="223" t="str">
        <f t="shared" ca="1" si="221"/>
        <v>-0,764187262482791+3,40308041715754i</v>
      </c>
      <c r="AY193" s="223" t="str">
        <f t="shared" ca="1" si="222"/>
        <v>3,07598896402966-1,64415035533548i</v>
      </c>
      <c r="AZ193" s="223" t="str">
        <f t="shared" ca="1" si="223"/>
        <v>-3,25411765057659-1,25525169348142i</v>
      </c>
      <c r="BA193" s="223" t="str">
        <f t="shared" ca="1" si="224"/>
        <v>1,17501359023666+3,28394298984334i</v>
      </c>
      <c r="BB193" s="223" t="str">
        <f t="shared" ca="1" si="225"/>
        <v>1,71914371608822-3,03471306406659i</v>
      </c>
      <c r="BC193" s="223" t="str">
        <f t="shared" ca="1" si="226"/>
        <v>-3,42080956720344+0,680441329367542i</v>
      </c>
      <c r="BD193" s="223" t="str">
        <f t="shared" ca="1" si="227"/>
        <v>2,74961610433942+2,1458214689343i</v>
      </c>
      <c r="BE193" s="223" t="str">
        <f t="shared" ca="1" si="228"/>
        <v>-0,171139568602122-3,48362594803758i</v>
      </c>
      <c r="BF193" s="223" t="str">
        <f t="shared" ca="1" si="229"/>
        <v>-2,5260486672077+2,40499825960026i</v>
      </c>
      <c r="BG193" s="223" t="str">
        <f t="shared" ca="1" si="230"/>
        <v>3,47103234740176+0,341866846992665i</v>
      </c>
      <c r="BH193" s="223" t="str">
        <f t="shared" ca="1" si="231"/>
        <v>-2,00831946546728-2,85159454032429i</v>
      </c>
      <c r="BI193" s="223" t="str">
        <f t="shared" ca="1" si="232"/>
        <v>-0,847472877767305+3,38330137871737i</v>
      </c>
      <c r="BJ193" s="223" t="str">
        <f t="shared" ca="1" si="233"/>
        <v>3,1154120032596-1,56816661988707i</v>
      </c>
      <c r="BK193" s="223" t="str">
        <f t="shared" ca="1" si="234"/>
        <v>-3,22233215251628-1,33473368004326i</v>
      </c>
      <c r="BL193" s="223" t="str">
        <f t="shared" ca="1" si="235"/>
        <v>1,09406770274202+3,31179020464746i</v>
      </c>
      <c r="BM193" s="223" t="str">
        <f t="shared" ca="1" si="236"/>
        <v>1,79310152894816-2,99160916642964i</v>
      </c>
      <c r="BN193" s="223" t="str">
        <f t="shared" ca="1" si="237"/>
        <v>-3,43647814947814+0,596285523840156i</v>
      </c>
      <c r="BO193" s="223" t="str">
        <f t="shared" ca="1" si="238"/>
        <v>2,69612687633683+2,21265414479449i</v>
      </c>
      <c r="BP193" s="223" t="str">
        <f t="shared" ca="1" si="239"/>
        <v>-0,0855955640839755-3,48677672029501i</v>
      </c>
      <c r="BQ193" s="223" t="str">
        <f t="shared" ca="1" si="240"/>
        <v>-2,58430948046289+2,34228158148667i</v>
      </c>
      <c r="BR193" s="223" t="str">
        <f t="shared" ca="1" si="241"/>
        <v>3,46159710493732+0,426947281138574i</v>
      </c>
      <c r="BS193" s="223" t="str">
        <f t="shared" ca="1" si="242"/>
        <v>-1,93773296392294-2,90002232031211i</v>
      </c>
      <c r="BT193" s="223" t="str">
        <f t="shared" ca="1" si="243"/>
        <v>-0,930248007075279+3,3614843660375i</v>
      </c>
      <c r="BU193" s="223" t="str">
        <f t="shared" ca="1" si="244"/>
        <v>3,15295843479151-1,49123827950436i</v>
      </c>
      <c r="BV193" s="223" t="str">
        <f t="shared" ca="1" si="245"/>
        <v>-3,18860564205791-1,41341167294547i</v>
      </c>
      <c r="BW193" s="223" t="str">
        <f t="shared" ca="1" si="246"/>
        <v>1,01246278977214+3,33764252086841i</v>
      </c>
      <c r="BX193" s="223" t="str">
        <f t="shared" ca="1" si="247"/>
        <v>1,86597924449689-2,94670323529345i</v>
      </c>
      <c r="BY193" s="223" t="str">
        <f t="shared" ca="1" si="248"/>
        <v>-3,45007672581418+0,511770538207664i</v>
      </c>
      <c r="BZ193" s="223" t="str">
        <f t="shared" ca="1" si="249"/>
        <v>2,64101360232132+2,27815400053109i</v>
      </c>
      <c r="CA193" s="223" t="str">
        <f t="shared" ca="1" si="250"/>
        <v>1,35192946477711E-12-3,48782718863508i</v>
      </c>
      <c r="CB193" s="223" t="str">
        <f t="shared" ca="1" si="251"/>
        <v>-2,64101360232082+2,27815400053167i</v>
      </c>
      <c r="CC193" s="223" t="str">
        <f t="shared" ca="1" si="252"/>
        <v>3,45007672581429+0,511770538206907i</v>
      </c>
      <c r="CD193" s="223" t="str">
        <f t="shared" ca="1" si="253"/>
        <v>-1,86597924449762-2,94670323529298i</v>
      </c>
      <c r="CE193" s="223" t="str">
        <f t="shared" ca="1" si="254"/>
        <v>-1,01246278977131+3,33764252086867i</v>
      </c>
      <c r="CF193" s="223" t="str">
        <f t="shared" ca="1" si="255"/>
        <v>3,18860564205756-1,41341167294627i</v>
      </c>
      <c r="CG193" s="223" t="str">
        <f t="shared" ca="1" si="256"/>
        <v>-3,15295843479036-1,4912382795068i</v>
      </c>
      <c r="CH193" s="223" t="str">
        <f t="shared" ca="1" si="257"/>
        <v>0,930248007076015+3,3614843660373i</v>
      </c>
      <c r="CI193" s="223" t="str">
        <f t="shared" ca="1" si="258"/>
        <v>1,93773296392227-2,90002232031257i</v>
      </c>
      <c r="CJ193" s="223" t="str">
        <f t="shared" ca="1" si="259"/>
        <v>-3,46159710493722+0,426947281139383i</v>
      </c>
      <c r="CK193" s="223" t="str">
        <f t="shared" ca="1" si="260"/>
        <v>2,58430948046343+2,34228158148607i</v>
      </c>
      <c r="CL193" s="223" t="str">
        <f t="shared" ca="1" si="261"/>
        <v>0,0855955640831608-3,48677672029503i</v>
      </c>
      <c r="CM193" s="223" t="str">
        <f t="shared" ca="1" si="262"/>
        <v>-2,69612687633858+2,21265414479236i</v>
      </c>
      <c r="CN193" s="223" t="str">
        <f t="shared" ca="1" si="263"/>
        <v>3,43647814947828+0,596285523839403i</v>
      </c>
      <c r="CO193" s="223" t="str">
        <f t="shared" ca="1" si="264"/>
        <v>-1,79310152894881-2,99160916642925i</v>
      </c>
      <c r="CP193" s="223" t="str">
        <f t="shared" ca="1" si="265"/>
        <v>-1,09406770274129+3,3117902046477i</v>
      </c>
      <c r="CQ193" s="223" t="str">
        <f t="shared" ca="1" si="266"/>
        <v>3,22233215251597-1,33473368004402i</v>
      </c>
      <c r="CR193" s="223" t="str">
        <f t="shared" ca="1" si="267"/>
        <v>-3,11541200325997-1,56816661988634i</v>
      </c>
      <c r="CS193" s="223" t="str">
        <f t="shared" ca="1" si="268"/>
        <v>0,847472877764731+3,38330137871801i</v>
      </c>
      <c r="CT193" s="223" t="str">
        <f t="shared" ca="1" si="269"/>
        <v>2,00831946546666-2,85159454032472i</v>
      </c>
      <c r="CU193" s="223" t="str">
        <f t="shared" ca="1" si="270"/>
        <v>-3,47103234740168+0,341866846993427i</v>
      </c>
      <c r="CV193" s="223" t="str">
        <f t="shared" ca="1" si="271"/>
        <v>2,52604866720799+2,40499825959996i</v>
      </c>
      <c r="CW193" s="223" t="str">
        <f t="shared" ca="1" si="272"/>
        <v>0,171139568601358-3,48362594803762i</v>
      </c>
      <c r="CX193" s="223" t="str">
        <f t="shared" ca="1" si="273"/>
        <v>-2,74961610433849+2,14582146893549i</v>
      </c>
      <c r="CY193" s="223" t="str">
        <f t="shared" ca="1" si="274"/>
        <v>3,42080956720319+0,680441329368787i</v>
      </c>
      <c r="CZ193" s="223" t="str">
        <f t="shared" ca="1" si="275"/>
        <v>-1,71914371608742-3,03471306406704i</v>
      </c>
      <c r="DA193" s="223" t="str">
        <f t="shared" ca="1" si="276"/>
        <v>-1,17501359023687+3,28394298984326i</v>
      </c>
      <c r="DB193" s="223" t="str">
        <f t="shared" ca="1" si="277"/>
        <v>3,25411765057644-1,25525169348181i</v>
      </c>
      <c r="DC193" s="223" t="str">
        <f t="shared" ca="1" si="278"/>
        <v>-3,07598896403003-1,6441503553348i</v>
      </c>
      <c r="DD193" s="223" t="str">
        <f t="shared" ca="1" si="279"/>
        <v>0,764187262484218+3,40308041715722i</v>
      </c>
      <c r="DE193" s="223" t="str">
        <f t="shared" ca="1" si="280"/>
        <v>2,07769623046086-2,80144906641381i</v>
      </c>
      <c r="DF193" s="223" t="str">
        <f t="shared" ca="1" si="281"/>
        <v>-3,47837676977029+0,256580485042164i</v>
      </c>
      <c r="DG193" s="223" t="str">
        <f t="shared" ca="1" si="282"/>
        <v>2,4662662566905+2,46626625669085i</v>
      </c>
      <c r="DH193" s="223" t="str">
        <f t="shared" ca="1" si="283"/>
        <v>0,25658048504265-3,47837676977025i</v>
      </c>
      <c r="DI193" s="223" t="str">
        <f t="shared" ca="1" si="284"/>
        <v>-2,80144906641416+2,07769623046039i</v>
      </c>
      <c r="DJ193" s="223" t="str">
        <f t="shared" ca="1" si="285"/>
        <v>3,40308041715785+0,764187262481403i</v>
      </c>
      <c r="DK193" s="223" t="str">
        <f t="shared" ca="1" si="286"/>
        <v>-1,64415035533429-3,0759889640303i</v>
      </c>
      <c r="DL193" s="223" t="str">
        <f t="shared" ca="1" si="287"/>
        <v>-1,25525169348235+3,25411765057623i</v>
      </c>
      <c r="DM193" s="223" t="str">
        <f t="shared" ca="1" si="288"/>
        <v>3,28394298984343-1,17501359023641i</v>
      </c>
      <c r="DN193" s="223" t="str">
        <f t="shared" ca="1" si="289"/>
        <v>-3,0347130640668-1,71914371608785i</v>
      </c>
      <c r="DO193" s="223" t="str">
        <f t="shared" ca="1" si="290"/>
        <v>0,680441329368309+3,42080956720329i</v>
      </c>
      <c r="DP193" s="223" t="str">
        <f t="shared" ca="1" si="291"/>
        <v>2,14582146893314-2,74961610434033i</v>
      </c>
      <c r="DQ193" s="223" t="str">
        <f t="shared" ca="1" si="292"/>
        <v>-3,48362594803765+0,171139568600772i</v>
      </c>
      <c r="DR193" s="223" t="str">
        <f t="shared" ca="1" si="293"/>
        <v>2,40499825959953+2,52604866720839i</v>
      </c>
      <c r="DS193" s="223" t="str">
        <f t="shared" ca="1" si="294"/>
        <v>0,341866846994011-3,47103234740162i</v>
      </c>
      <c r="DT193" s="223" t="str">
        <f t="shared" ca="1" si="295"/>
        <v>-2,85159454032506+2,00831946546618i</v>
      </c>
      <c r="DU193" s="223" t="str">
        <f t="shared" ca="1" si="296"/>
        <v>3,3833013787179+0,847472877765206i</v>
      </c>
      <c r="DV193" s="223" t="str">
        <f t="shared" ca="1" si="297"/>
        <v>-1,56816661988901-3,11541200325863i</v>
      </c>
      <c r="DW193" s="223" t="str">
        <f t="shared" ca="1" si="298"/>
        <v>-1,33473368004456+3,22233215251575i</v>
      </c>
      <c r="DX193" s="223" t="str">
        <f t="shared" ca="1" si="299"/>
        <v>3,31179020464788-1,09406770274074i</v>
      </c>
      <c r="DY193" s="223" t="str">
        <f t="shared" ca="1" si="300"/>
        <v>-2,99160916642899-1,79310152894923i</v>
      </c>
      <c r="DZ193" s="223" t="str">
        <f t="shared" ca="1" si="301"/>
        <v>0,596285523838824+3,43647814947837i</v>
      </c>
      <c r="EA193" s="223" t="str">
        <f t="shared" ca="1" si="302"/>
        <v>2,21265414479289-2,69612687633815i</v>
      </c>
      <c r="EB193" s="223" t="str">
        <f t="shared" ca="1" si="303"/>
        <v>-3,48677672029495+0,0855955640861421i</v>
      </c>
      <c r="EC193" s="223" t="str">
        <f t="shared" ca="1" si="304"/>
        <v>2,34228158148571+2,58430948046376i</v>
      </c>
      <c r="ED193" s="223" t="str">
        <f t="shared" ca="1" si="305"/>
        <v>0,426947281139966-3,46159710493715i</v>
      </c>
      <c r="EE193" s="223" t="str">
        <f t="shared" ca="1" si="306"/>
        <v>-2,90002232031284+1,93773296392186i</v>
      </c>
      <c r="EF193" s="223" t="str">
        <f t="shared" ca="1" si="307"/>
        <v>3,36148436603714+0,93024800707658i</v>
      </c>
      <c r="EG193" s="223" t="str">
        <f t="shared" ca="1" si="308"/>
        <v>-1,49123827950636-3,15295843479056i</v>
      </c>
      <c r="EH193" s="223" t="str">
        <f t="shared" ca="1" si="309"/>
        <v>-1,41341167294354+3,18860564205877i</v>
      </c>
      <c r="EI193" s="223" t="str">
        <f t="shared" ca="1" si="310"/>
        <v>3,33764252086881-1,01246278977084i</v>
      </c>
      <c r="EJ193" s="223" t="str">
        <f t="shared" ca="1" si="311"/>
        <v>-2,94670323529267-1,86597924449812i</v>
      </c>
      <c r="EK193" s="223" t="str">
        <f t="shared" ca="1" si="312"/>
        <v>0,511770538206426+3,45007672581436i</v>
      </c>
      <c r="EL193" s="223" t="str">
        <f t="shared" ca="1" si="313"/>
        <v>2,27815400053212-2,64101360232044i</v>
      </c>
      <c r="EM193" s="223" t="str">
        <f t="shared" ca="1" si="314"/>
        <v>-3,48782718863508+8,64821462804352E-13i</v>
      </c>
      <c r="EN193" s="223"/>
      <c r="EO193" s="223"/>
      <c r="EP193" s="223"/>
    </row>
    <row r="194" spans="1:146" ht="15.75" thickBot="1">
      <c r="A194" s="257">
        <f t="shared" si="181"/>
        <v>1.8359375000000012E-3</v>
      </c>
      <c r="B194" s="256">
        <v>94</v>
      </c>
      <c r="C194" s="230">
        <f t="shared" si="182"/>
        <v>18800</v>
      </c>
      <c r="D194" s="229">
        <f t="shared" si="315"/>
        <v>118123.88377497622</v>
      </c>
      <c r="E194" s="229" t="str">
        <f t="shared" si="316"/>
        <v>118123.883774976i</v>
      </c>
      <c r="F194" s="229" t="str">
        <f t="shared" si="183"/>
        <v>-9,36753353888618E-29+2,47820636836887E-27i</v>
      </c>
      <c r="G194" s="229" t="str">
        <f t="shared" si="184"/>
        <v>-0,96043765234437+1,20374852471964i</v>
      </c>
      <c r="H194" s="229" t="str">
        <f t="shared" si="319"/>
        <v>1,00000000038367E-12-2,6455276444782E-11i</v>
      </c>
      <c r="I194" s="229" t="str">
        <f t="shared" si="317"/>
        <v>-1,00000000038367E-12+2,6455276444782E-11i</v>
      </c>
      <c r="J194" s="255" t="str">
        <f ca="1">IMPRODUCT(1/N_FFT2,DE100)</f>
        <v>0,0116765666474273+0,0000146192678066488i</v>
      </c>
      <c r="K194" s="254" t="str">
        <f t="shared" ca="1" si="318"/>
        <v>-1,20633234231524E-14+3,08892179315798E-13i</v>
      </c>
      <c r="N194" s="246">
        <f t="shared" ca="1" si="185"/>
        <v>11.488185799368148</v>
      </c>
      <c r="O194" s="223">
        <f t="shared" ca="1" si="186"/>
        <v>3.4881857993681478</v>
      </c>
      <c r="P194" s="223" t="str">
        <f t="shared" ca="1" si="187"/>
        <v>-2,34252240973587-2,58457519348903i</v>
      </c>
      <c r="Q194" s="223" t="str">
        <f t="shared" ca="1" si="188"/>
        <v>-0,341901996992245+3,47138923132603i</v>
      </c>
      <c r="R194" s="223" t="str">
        <f t="shared" ca="1" si="189"/>
        <v>2,80173710525634-2,07790985462398i</v>
      </c>
      <c r="S194" s="223" t="str">
        <f t="shared" ca="1" si="190"/>
        <v>-3,42116128733186-0,68051129085081i</v>
      </c>
      <c r="T194" s="223" t="str">
        <f t="shared" ca="1" si="191"/>
        <v>1,79328589171093+2,99191675711477i</v>
      </c>
      <c r="U194" s="223" t="str">
        <f t="shared" ca="1" si="192"/>
        <v>1,01256688897327-3,33798568994365i</v>
      </c>
      <c r="V194" s="223" t="str">
        <f t="shared" ca="1" si="193"/>
        <v>-3,15328261505409+1,49139160535093i</v>
      </c>
      <c r="W194" s="223" t="str">
        <f t="shared" ca="1" si="194"/>
        <v>3,22266346563271+1,33487091442948i</v>
      </c>
      <c r="X194" s="223" t="str">
        <f t="shared" ca="1" si="195"/>
        <v>-1,17513440255382-3,28428063765082i</v>
      </c>
      <c r="Y194" s="223" t="str">
        <f t="shared" ca="1" si="196"/>
        <v>-1,64431940326506+3,07630523046066i</v>
      </c>
      <c r="Z194" s="223" t="str">
        <f t="shared" ca="1" si="197"/>
        <v>3,38364924233654-0,847560013066316i</v>
      </c>
      <c r="AA194" s="223" t="str">
        <f t="shared" ca="1" si="198"/>
        <v>-2,90032049423997-1,93793219737049i</v>
      </c>
      <c r="AB194" s="223" t="str">
        <f t="shared" ca="1" si="199"/>
        <v>0,511823157329884+3,45043145512767i</v>
      </c>
      <c r="AC194" s="223" t="str">
        <f t="shared" ca="1" si="200"/>
        <v>2,21288164503406-2,69640408618311i</v>
      </c>
      <c r="AD194" s="223" t="str">
        <f t="shared" ca="1" si="201"/>
        <v>-3,48398412680831+0,171157164797045i</v>
      </c>
      <c r="AE194" s="223" t="str">
        <f t="shared" ca="1" si="202"/>
        <v>2,46651983277191+2,46651983277176i</v>
      </c>
      <c r="AF194" s="223" t="str">
        <f t="shared" ca="1" si="203"/>
        <v>0,171157164796839-3,48398412680832i</v>
      </c>
      <c r="AG194" s="223" t="str">
        <f t="shared" ca="1" si="204"/>
        <v>-2,69640408618299+2,2128816450342i</v>
      </c>
      <c r="AH194" s="223" t="str">
        <f t="shared" ca="1" si="205"/>
        <v>3,4504314551277+0,511823157329682i</v>
      </c>
      <c r="AI194" s="223" t="str">
        <f t="shared" ca="1" si="206"/>
        <v>-1,93793219737066-2,90032049423985i</v>
      </c>
      <c r="AJ194" s="223" t="str">
        <f t="shared" ca="1" si="207"/>
        <v>-0,847560013066462+3,3836492423365i</v>
      </c>
      <c r="AK194" s="223" t="str">
        <f t="shared" ca="1" si="208"/>
        <v>3,07630523046073-1,64431940326493i</v>
      </c>
      <c r="AL194" s="223" t="str">
        <f t="shared" ca="1" si="209"/>
        <v>-3,28428063765077-1,17513440255396i</v>
      </c>
      <c r="AM194" s="223" t="str">
        <f t="shared" ca="1" si="210"/>
        <v>1,33487091442935+3,22266346563276i</v>
      </c>
      <c r="AN194" s="223" t="str">
        <f t="shared" ca="1" si="211"/>
        <v>1,49139160535107-3,15328261505403i</v>
      </c>
      <c r="AO194" s="223" t="str">
        <f t="shared" ca="1" si="212"/>
        <v>-3,3379856899437+1,01256688897312i</v>
      </c>
      <c r="AP194" s="223" t="str">
        <f t="shared" ca="1" si="213"/>
        <v>2,9919167571147+1,79328589171104i</v>
      </c>
      <c r="AQ194" s="223" t="str">
        <f t="shared" ca="1" si="214"/>
        <v>-0,680511290850716-3,42116128733187i</v>
      </c>
      <c r="AR194" s="223" t="str">
        <f t="shared" ca="1" si="215"/>
        <v>-0,680511290850716-3,42116128733187i</v>
      </c>
      <c r="AS194" s="223" t="str">
        <f t="shared" ca="1" si="216"/>
        <v>3,47138923132604-0,341901996992151i</v>
      </c>
      <c r="AT194" s="223" t="str">
        <f t="shared" ca="1" si="217"/>
        <v>-2,58457519348892-2,34252240973599i</v>
      </c>
      <c r="AU194" s="223" t="str">
        <f t="shared" ca="1" si="218"/>
        <v>-1,40164348527881E-13+3,48818579936815i</v>
      </c>
      <c r="AV194" s="223" t="str">
        <f t="shared" ca="1" si="219"/>
        <v>2,58457519348911-2,34252240973578i</v>
      </c>
      <c r="AW194" s="223" t="str">
        <f t="shared" ca="1" si="220"/>
        <v>-3,47138923132604-0,341901996992085i</v>
      </c>
      <c r="AX194" s="223" t="str">
        <f t="shared" ca="1" si="221"/>
        <v>2,07790985462384+2,80173710525644i</v>
      </c>
      <c r="AY194" s="223" t="str">
        <f t="shared" ca="1" si="222"/>
        <v>0,680511290850698-3,42116128733188i</v>
      </c>
      <c r="AZ194" s="223" t="str">
        <f t="shared" ca="1" si="223"/>
        <v>-2,99191675711467+1,7932858917111i</v>
      </c>
      <c r="BA194" s="223" t="str">
        <f t="shared" ca="1" si="224"/>
        <v>3,33798568994371+1,01256688897306i</v>
      </c>
      <c r="BB194" s="223" t="str">
        <f t="shared" ca="1" si="225"/>
        <v>-1,4913916053511-3,15328261505401i</v>
      </c>
      <c r="BC194" s="223" t="str">
        <f t="shared" ca="1" si="226"/>
        <v>-1,33487091442929+3,22266346563279i</v>
      </c>
      <c r="BD194" s="223" t="str">
        <f t="shared" ca="1" si="227"/>
        <v>3,28428063765074-1,17513440255404i</v>
      </c>
      <c r="BE194" s="223" t="str">
        <f t="shared" ca="1" si="228"/>
        <v>-3,07630523046076-1,64431940326489i</v>
      </c>
      <c r="BF194" s="223" t="str">
        <f t="shared" ca="1" si="229"/>
        <v>0,847560013066529+3,38364924233649i</v>
      </c>
      <c r="BG194" s="223" t="str">
        <f t="shared" ca="1" si="230"/>
        <v>1,93793219737121-2,90032049423949i</v>
      </c>
      <c r="BH194" s="223" t="str">
        <f t="shared" ca="1" si="231"/>
        <v>-3,4504314551278+0,511823157329061i</v>
      </c>
      <c r="BI194" s="223" t="str">
        <f t="shared" ca="1" si="232"/>
        <v>2,6964040861826+2,21288164503468i</v>
      </c>
      <c r="BJ194" s="223" t="str">
        <f t="shared" ca="1" si="233"/>
        <v>-0,171157164796187-3,48398412680835i</v>
      </c>
      <c r="BK194" s="223" t="str">
        <f t="shared" ca="1" si="234"/>
        <v>-2,46651983277235+2,46651983277132i</v>
      </c>
      <c r="BL194" s="223" t="str">
        <f t="shared" ca="1" si="235"/>
        <v>3,48398412680827+0,171157164797697i</v>
      </c>
      <c r="BM194" s="223" t="str">
        <f t="shared" ca="1" si="236"/>
        <v>-2,21288164503355-2,69640408618353i</v>
      </c>
      <c r="BN194" s="223" t="str">
        <f t="shared" ca="1" si="237"/>
        <v>-0,511823157330505+3,45043145512758i</v>
      </c>
      <c r="BO194" s="223" t="str">
        <f t="shared" ca="1" si="238"/>
        <v>2,90032049424033-1,93793219736995i</v>
      </c>
      <c r="BP194" s="223" t="str">
        <f t="shared" ca="1" si="239"/>
        <v>-3,3836492423363-0,847560013067272i</v>
      </c>
      <c r="BQ194" s="223" t="str">
        <f t="shared" ca="1" si="240"/>
        <v>1,64431940326421+3,07630523046111i</v>
      </c>
      <c r="BR194" s="223" t="str">
        <f t="shared" ca="1" si="241"/>
        <v>1,17513440255476-3,28428063765048i</v>
      </c>
      <c r="BS194" s="223" t="str">
        <f t="shared" ca="1" si="242"/>
        <v>-3,2226634656331+1,33487091442853i</v>
      </c>
      <c r="BT194" s="223" t="str">
        <f t="shared" ca="1" si="243"/>
        <v>3,15328261505368+1,4913916053518i</v>
      </c>
      <c r="BU194" s="223" t="str">
        <f t="shared" ca="1" si="244"/>
        <v>-1,01256688897233-3,33798568994394i</v>
      </c>
      <c r="BV194" s="223" t="str">
        <f t="shared" ca="1" si="245"/>
        <v>-1,7932858917118+2,99191675711424i</v>
      </c>
      <c r="BW194" s="223" t="str">
        <f t="shared" ca="1" si="246"/>
        <v>3,42116128733203-0,680511290849945i</v>
      </c>
      <c r="BX194" s="223" t="str">
        <f t="shared" ca="1" si="247"/>
        <v>-2,80173710525577-2,07790985462474i</v>
      </c>
      <c r="BY194" s="223" t="str">
        <f t="shared" ca="1" si="248"/>
        <v>0,341901996991272+3,47138923132612i</v>
      </c>
      <c r="BZ194" s="223" t="str">
        <f t="shared" ca="1" si="249"/>
        <v>2,34252240973657-2,58457519348839i</v>
      </c>
      <c r="CA194" s="223" t="str">
        <f t="shared" ca="1" si="250"/>
        <v>-3,48818579936815-9,74310119658083E-13i</v>
      </c>
      <c r="CB194" s="223" t="str">
        <f t="shared" ca="1" si="251"/>
        <v>2,34252240973513+2,5845751934897i</v>
      </c>
      <c r="CC194" s="223" t="str">
        <f t="shared" ca="1" si="252"/>
        <v>0,341901996993211-3,47138923132593i</v>
      </c>
      <c r="CD194" s="223" t="str">
        <f t="shared" ca="1" si="253"/>
        <v>-2,80173710525693+2,07790985462317i</v>
      </c>
      <c r="CE194" s="223" t="str">
        <f t="shared" ca="1" si="254"/>
        <v>3,42116128733165+0,680511290851856i</v>
      </c>
      <c r="CF194" s="223" t="str">
        <f t="shared" ca="1" si="255"/>
        <v>-1,79328589171004-2,9919167571153i</v>
      </c>
      <c r="CG194" s="223" t="str">
        <f t="shared" ca="1" si="256"/>
        <v>-1,01256688897419+3,33798568994337i</v>
      </c>
      <c r="CH194" s="223" t="str">
        <f t="shared" ca="1" si="257"/>
        <v>3,15328261505451-1,49139160535004i</v>
      </c>
      <c r="CI194" s="223" t="str">
        <f t="shared" ca="1" si="258"/>
        <v>-3,22266346563231-1,33487091443042i</v>
      </c>
      <c r="CJ194" s="223" t="str">
        <f t="shared" ca="1" si="259"/>
        <v>1,17513440255293+3,28428063765114i</v>
      </c>
      <c r="CK194" s="223" t="str">
        <f t="shared" ca="1" si="260"/>
        <v>1,64431940326593-3,0763052304602i</v>
      </c>
      <c r="CL194" s="223" t="str">
        <f t="shared" ca="1" si="261"/>
        <v>-3,38364924233679+0,847560013065332i</v>
      </c>
      <c r="CM194" s="223" t="str">
        <f t="shared" ca="1" si="262"/>
        <v>2,90032049423925+1,93793219737157i</v>
      </c>
      <c r="CN194" s="223" t="str">
        <f t="shared" ca="1" si="263"/>
        <v>-0,511823157328579-3,45043145512787i</v>
      </c>
      <c r="CO194" s="223" t="str">
        <f t="shared" ca="1" si="264"/>
        <v>-2,2128816450351+2,69640408618225i</v>
      </c>
      <c r="CP194" s="223" t="str">
        <f t="shared" ca="1" si="265"/>
        <v>3,48398412680837-0,17115716479575i</v>
      </c>
      <c r="CQ194" s="223" t="str">
        <f t="shared" ca="1" si="266"/>
        <v>-2,46651983277098-2,4665198327727i</v>
      </c>
      <c r="CR194" s="223" t="str">
        <f t="shared" ca="1" si="267"/>
        <v>-0,171157164798183+3,48398412680825i</v>
      </c>
      <c r="CS194" s="223" t="str">
        <f t="shared" ca="1" si="268"/>
        <v>2,69640408618386-2,21288164503314i</v>
      </c>
      <c r="CT194" s="223" t="str">
        <f t="shared" ca="1" si="269"/>
        <v>-3,45043145512751-0,511823157330986i</v>
      </c>
      <c r="CU194" s="223" t="str">
        <f t="shared" ca="1" si="270"/>
        <v>1,93793219736955+2,9003204942406i</v>
      </c>
      <c r="CV194" s="223" t="str">
        <f t="shared" ca="1" si="271"/>
        <v>0,847560013067791-3,38364924233617i</v>
      </c>
      <c r="CW194" s="223" t="str">
        <f t="shared" ca="1" si="272"/>
        <v>-3,07630523046134+1,64431940326379i</v>
      </c>
      <c r="CX194" s="223" t="str">
        <f t="shared" ca="1" si="273"/>
        <v>3,28428063765032+1,17513440255523i</v>
      </c>
      <c r="CY194" s="223" t="str">
        <f t="shared" ca="1" si="274"/>
        <v>-1,33487091442808-3,22266346563328i</v>
      </c>
      <c r="CZ194" s="223" t="str">
        <f t="shared" ca="1" si="275"/>
        <v>-1,49139160535224+3,15328261505348i</v>
      </c>
      <c r="DA194" s="223" t="str">
        <f t="shared" ca="1" si="276"/>
        <v>3,33798568994408-1,01256688897186i</v>
      </c>
      <c r="DB194" s="223" t="str">
        <f t="shared" ca="1" si="277"/>
        <v>-2,991916757114-1,79328589171222i</v>
      </c>
      <c r="DC194" s="223" t="str">
        <f t="shared" ca="1" si="278"/>
        <v>0,680511290849467+3,42116128733212i</v>
      </c>
      <c r="DD194" s="223" t="str">
        <f t="shared" ca="1" si="279"/>
        <v>2,07790985462513-2,80173710525548i</v>
      </c>
      <c r="DE194" s="223" t="str">
        <f t="shared" ca="1" si="280"/>
        <v>-3,47138923132617+0,341901996990787i</v>
      </c>
      <c r="DF194" s="223" t="str">
        <f t="shared" ca="1" si="281"/>
        <v>2,58457519348807+2,34252240973693i</v>
      </c>
      <c r="DG194" s="223" t="str">
        <f t="shared" ca="1" si="282"/>
        <v>1,46146517948713E-12-3,48818579936815i</v>
      </c>
      <c r="DH194" s="223" t="str">
        <f t="shared" ca="1" si="283"/>
        <v>-2,58457519349003+2,34252240973477i</v>
      </c>
      <c r="DI194" s="223" t="str">
        <f t="shared" ca="1" si="284"/>
        <v>3,47138923132588+0,341901996993795i</v>
      </c>
      <c r="DJ194" s="223" t="str">
        <f t="shared" ca="1" si="285"/>
        <v>-2,07790985462278-2,80173710525722i</v>
      </c>
      <c r="DK194" s="223" t="str">
        <f t="shared" ca="1" si="286"/>
        <v>-0,680511290852334+3,42116128733155i</v>
      </c>
      <c r="DL194" s="223" t="str">
        <f t="shared" ca="1" si="287"/>
        <v>2,99191675711555-1,79328589170963i</v>
      </c>
      <c r="DM194" s="223" t="str">
        <f t="shared" ca="1" si="288"/>
        <v>-3,33798568994323-1,01256688897466i</v>
      </c>
      <c r="DN194" s="223" t="str">
        <f t="shared" ca="1" si="289"/>
        <v>1,4913916053496+3,15328261505472i</v>
      </c>
      <c r="DO194" s="223" t="str">
        <f t="shared" ca="1" si="290"/>
        <v>1,33487091443087-3,22266346563213i</v>
      </c>
      <c r="DP194" s="223" t="str">
        <f t="shared" ca="1" si="291"/>
        <v>-3,2842806376513+1,17513440255247i</v>
      </c>
      <c r="DQ194" s="223" t="str">
        <f t="shared" ca="1" si="292"/>
        <v>3,07630523045997+1,64431940326636i</v>
      </c>
      <c r="DR194" s="223" t="str">
        <f t="shared" ca="1" si="293"/>
        <v>-0,847560013064861-3,3836492423369i</v>
      </c>
      <c r="DS194" s="223" t="str">
        <f t="shared" ca="1" si="294"/>
        <v>-1,93793219737197+2,90032049423898i</v>
      </c>
      <c r="DT194" s="223" t="str">
        <f t="shared" ca="1" si="295"/>
        <v>3,45043145512794-0,511823157328095i</v>
      </c>
      <c r="DU194" s="223" t="str">
        <f t="shared" ca="1" si="296"/>
        <v>-2,69640408618195-2,21288164503547i</v>
      </c>
      <c r="DV194" s="223" t="str">
        <f t="shared" ca="1" si="297"/>
        <v>0,171157164795165+3,4839841268084i</v>
      </c>
      <c r="DW194" s="223" t="str">
        <f t="shared" ca="1" si="298"/>
        <v>2,46651983277311-2,46651983277056i</v>
      </c>
      <c r="DX194" s="223" t="str">
        <f t="shared" ca="1" si="299"/>
        <v>-3,48398412680823-0,171157164798571i</v>
      </c>
      <c r="DY194" s="223" t="str">
        <f t="shared" ca="1" si="300"/>
        <v>2,21288164503284+2,69640408618411i</v>
      </c>
      <c r="DZ194" s="223" t="str">
        <f t="shared" ca="1" si="301"/>
        <v>0,511823157328136-3,45043145512793i</v>
      </c>
      <c r="EA194" s="223" t="str">
        <f t="shared" ca="1" si="302"/>
        <v>-2,90032049423889+1,93793219737211i</v>
      </c>
      <c r="EB194" s="223" t="str">
        <f t="shared" ca="1" si="303"/>
        <v>3,38364924233692+0,847560013064802i</v>
      </c>
      <c r="EC194" s="223" t="str">
        <f t="shared" ca="1" si="304"/>
        <v>-1,64431940326327-3,07630523046162i</v>
      </c>
      <c r="ED194" s="223" t="str">
        <f t="shared" ca="1" si="305"/>
        <v>-1,17513440255578+3,28428063765012i</v>
      </c>
      <c r="EE194" s="223" t="str">
        <f t="shared" ca="1" si="306"/>
        <v>3,22266346563343-1,33487091442773i</v>
      </c>
      <c r="EF194" s="223" t="str">
        <f t="shared" ca="1" si="307"/>
        <v>-3,15328261505471-1,49139160534963i</v>
      </c>
      <c r="EG194" s="223" t="str">
        <f t="shared" ca="1" si="308"/>
        <v>1,01256688897481+3,33798568994318i</v>
      </c>
      <c r="EH194" s="223" t="str">
        <f t="shared" ca="1" si="309"/>
        <v>1,79328589170957-2,99191675711558i</v>
      </c>
      <c r="EI194" s="223" t="str">
        <f t="shared" ca="1" si="310"/>
        <v>-3,42116128733154+0,680511290852393i</v>
      </c>
      <c r="EJ194" s="223" t="str">
        <f t="shared" ca="1" si="311"/>
        <v>2,80173710525726+2,07790985462273i</v>
      </c>
      <c r="EK194" s="223" t="str">
        <f t="shared" ca="1" si="312"/>
        <v>-0,341901996993756-3,47138923132588i</v>
      </c>
      <c r="EL194" s="223" t="str">
        <f t="shared" ca="1" si="313"/>
        <v>-2,3425224097348+2,58457519349i</v>
      </c>
      <c r="EM194" s="223" t="str">
        <f t="shared" ca="1" si="314"/>
        <v>3,48818579936815-1,42214667046654E-12i</v>
      </c>
      <c r="EN194" s="223"/>
      <c r="EO194" s="223"/>
      <c r="EP194" s="223"/>
    </row>
    <row r="195" spans="1:146" ht="15.75" thickBot="1">
      <c r="A195" s="257">
        <f t="shared" si="181"/>
        <v>1.8554687500000012E-3</v>
      </c>
      <c r="B195" s="256">
        <v>95</v>
      </c>
      <c r="C195" s="230">
        <f t="shared" si="182"/>
        <v>19000</v>
      </c>
      <c r="D195" s="229">
        <f t="shared" si="315"/>
        <v>119380.52083641214</v>
      </c>
      <c r="E195" s="229" t="str">
        <f t="shared" si="316"/>
        <v>119380.520836412i</v>
      </c>
      <c r="F195" s="229" t="str">
        <f t="shared" si="183"/>
        <v>-9,17136021968176E-29+2,40076810994637E-27i</v>
      </c>
      <c r="G195" s="229" t="str">
        <f t="shared" si="184"/>
        <v>-0,948047023240752+1,20085956322235i</v>
      </c>
      <c r="H195" s="229" t="str">
        <f t="shared" si="319"/>
        <v>1,00000000037563E-12-2,61767998506263E-11i</v>
      </c>
      <c r="I195" s="229" t="str">
        <f t="shared" si="317"/>
        <v>-1,00000000037563E-12+2,61767998506263E-11i</v>
      </c>
      <c r="J195" s="255" t="str">
        <f ca="1">IMPRODUCT(1/N_FFT2,DF100)</f>
        <v>0,0232681318494815+0,000978068926383625i</v>
      </c>
      <c r="K195" s="254" t="str">
        <f t="shared" ca="1" si="318"/>
        <v>-4,88708463842828E-14+6,08107161395109E-13i</v>
      </c>
      <c r="N195" s="246">
        <f t="shared" ca="1" si="185"/>
        <v>11.488517961857349</v>
      </c>
      <c r="O195" s="223">
        <f t="shared" ca="1" si="186"/>
        <v>3.4885179618573492</v>
      </c>
      <c r="P195" s="223" t="str">
        <f t="shared" ca="1" si="187"/>
        <v>-2,40547457574415-2,52654895769899i</v>
      </c>
      <c r="Q195" s="223" t="str">
        <f t="shared" ca="1" si="188"/>
        <v>-0,171173463237761+3,48431588919325i</v>
      </c>
      <c r="R195" s="223" t="str">
        <f t="shared" ca="1" si="189"/>
        <v>2,64153666191516-2,27860519484167i</v>
      </c>
      <c r="S195" s="223" t="str">
        <f t="shared" ca="1" si="190"/>
        <v>-3,47171979436206-0,341934554609559i</v>
      </c>
      <c r="T195" s="223" t="str">
        <f t="shared" ca="1" si="191"/>
        <v>2,14624645444266+2,75016067294143i</v>
      </c>
      <c r="U195" s="223" t="str">
        <f t="shared" ca="1" si="192"/>
        <v>0,511871895689545-3,45076002245948i</v>
      </c>
      <c r="V195" s="223" t="str">
        <f t="shared" ca="1" si="193"/>
        <v>-2,85215930602113+2,00871721834569i</v>
      </c>
      <c r="W195" s="223" t="str">
        <f t="shared" ca="1" si="194"/>
        <v>3,42148706741197+0,680576092537786i</v>
      </c>
      <c r="X195" s="223" t="str">
        <f t="shared" ca="1" si="195"/>
        <v>-1,86634880652715-2,94728683751277i</v>
      </c>
      <c r="Y195" s="223" t="str">
        <f t="shared" ca="1" si="196"/>
        <v>-0,847640721968024+3,38397145033212i</v>
      </c>
      <c r="Z195" s="223" t="str">
        <f t="shared" ca="1" si="197"/>
        <v>3,03531409686119-1,71948419696055i</v>
      </c>
      <c r="AA195" s="223" t="str">
        <f t="shared" ca="1" si="198"/>
        <v>-3,33830354962762-1,01266331065414i</v>
      </c>
      <c r="AB195" s="223" t="str">
        <f t="shared" ca="1" si="199"/>
        <v>1,56847719935475+3,11602901868799i</v>
      </c>
      <c r="AC195" s="223" t="str">
        <f t="shared" ca="1" si="200"/>
        <v>1,17524630472639-3,2845933832711i</v>
      </c>
      <c r="AD195" s="223" t="str">
        <f t="shared" ca="1" si="201"/>
        <v>-3,18923715367701+1,41369160279303i</v>
      </c>
      <c r="AE195" s="223" t="str">
        <f t="shared" ca="1" si="202"/>
        <v>3,222970343758+1,33499802751081i</v>
      </c>
      <c r="AF195" s="223" t="str">
        <f t="shared" ca="1" si="203"/>
        <v>-1,25550029933572-3,25476213701851i</v>
      </c>
      <c r="AG195" s="223" t="str">
        <f t="shared" ca="1" si="204"/>
        <v>-1,49153362311527+3,1535828863878i</v>
      </c>
      <c r="AH195" s="223" t="str">
        <f t="shared" ca="1" si="205"/>
        <v>3,31244611328856-1,09428438568815i</v>
      </c>
      <c r="AI195" s="223" t="str">
        <f t="shared" ca="1" si="206"/>
        <v>-3,07659817162319-1,64447598357841i</v>
      </c>
      <c r="AJ195" s="223" t="str">
        <f t="shared" ca="1" si="207"/>
        <v>0,930432245107793+3,36215011673557i</v>
      </c>
      <c r="AK195" s="223" t="str">
        <f t="shared" ca="1" si="208"/>
        <v>1,79345665735833-2,99220166238481i</v>
      </c>
      <c r="AL195" s="223" t="str">
        <f t="shared" ca="1" si="209"/>
        <v>-3,40375440606189+0,764338611752399i</v>
      </c>
      <c r="AM195" s="223" t="str">
        <f t="shared" ca="1" si="210"/>
        <v>2,90059667725601+1,93811673696214i</v>
      </c>
      <c r="AN195" s="223" t="str">
        <f t="shared" ca="1" si="211"/>
        <v>-0,59640361973348-3,43715875289027i</v>
      </c>
      <c r="AO195" s="223" t="str">
        <f t="shared" ca="1" si="212"/>
        <v>-2,0781077235879+2,80200390066924i</v>
      </c>
      <c r="AP195" s="223" t="str">
        <f t="shared" ca="1" si="213"/>
        <v>3,46228268322343-0,427031839155488i</v>
      </c>
      <c r="AQ195" s="223" t="str">
        <f t="shared" ca="1" si="214"/>
        <v>-2,69666085125943-2,21309236668651i</v>
      </c>
      <c r="AR195" s="223" t="str">
        <f t="shared" ca="1" si="215"/>
        <v>-2,69666085125943-2,21309236668651i</v>
      </c>
      <c r="AS195" s="223" t="str">
        <f t="shared" ca="1" si="216"/>
        <v>2,34274547643007-2,58482130965911i</v>
      </c>
      <c r="AT195" s="223" t="str">
        <f t="shared" ca="1" si="217"/>
        <v>-3,48746728546928+0,0856125165081627i</v>
      </c>
      <c r="AU195" s="223" t="str">
        <f t="shared" ca="1" si="218"/>
        <v>2,46675470712044+2,46675470712037i</v>
      </c>
      <c r="AV195" s="223" t="str">
        <f t="shared" ca="1" si="219"/>
        <v>0,0856125165081149-3,48746728546928i</v>
      </c>
      <c r="AW195" s="223" t="str">
        <f t="shared" ca="1" si="220"/>
        <v>-2,58482130965927+2,34274547642988i</v>
      </c>
      <c r="AX195" s="223" t="str">
        <f t="shared" ca="1" si="221"/>
        <v>3,47906567131252+0,2566313014737i</v>
      </c>
      <c r="AY195" s="223" t="str">
        <f t="shared" ca="1" si="222"/>
        <v>-2,21309236668659-2,69666085125937i</v>
      </c>
      <c r="AZ195" s="223" t="str">
        <f t="shared" ca="1" si="223"/>
        <v>-0,427031839155443+3,46228268322344i</v>
      </c>
      <c r="BA195" s="223" t="str">
        <f t="shared" ca="1" si="224"/>
        <v>2,80200390066941-2,07810772358769i</v>
      </c>
      <c r="BB195" s="223" t="str">
        <f t="shared" ca="1" si="225"/>
        <v>-3,43715875289027-0,596403619733431i</v>
      </c>
      <c r="BC195" s="223" t="str">
        <f t="shared" ca="1" si="226"/>
        <v>1,9381167369622+2,90059667725597i</v>
      </c>
      <c r="BD195" s="223" t="str">
        <f t="shared" ca="1" si="227"/>
        <v>0,764338611752354-3,4037544060619i</v>
      </c>
      <c r="BE195" s="223" t="str">
        <f t="shared" ca="1" si="228"/>
        <v>-2,99220166238495+1,7934566573581i</v>
      </c>
      <c r="BF195" s="223" t="str">
        <f t="shared" ca="1" si="229"/>
        <v>3,36215011673606+0,930432245106028i</v>
      </c>
      <c r="BG195" s="223" t="str">
        <f t="shared" ca="1" si="230"/>
        <v>-1,64447598357939-3,07659817162267i</v>
      </c>
      <c r="BH195" s="223" t="str">
        <f t="shared" ca="1" si="231"/>
        <v>-1,09428438568773+3,3124461132887i</v>
      </c>
      <c r="BI195" s="223" t="str">
        <f t="shared" ca="1" si="232"/>
        <v>3,15358288638792-1,49153362311502i</v>
      </c>
      <c r="BJ195" s="223" t="str">
        <f t="shared" ca="1" si="233"/>
        <v>-3,25476213701829-1,25550029933627i</v>
      </c>
      <c r="BK195" s="223" t="str">
        <f t="shared" ca="1" si="234"/>
        <v>1,3349980275096+3,22297034375851i</v>
      </c>
      <c r="BL195" s="223" t="str">
        <f t="shared" ca="1" si="235"/>
        <v>1,41369160279167-3,18923715367761i</v>
      </c>
      <c r="BM195" s="223" t="str">
        <f t="shared" ca="1" si="236"/>
        <v>-3,28459338327084+1,17524630472711i</v>
      </c>
      <c r="BN195" s="223" t="str">
        <f t="shared" ca="1" si="237"/>
        <v>3,11602901868818+1,56847719935436i</v>
      </c>
      <c r="BO195" s="223" t="str">
        <f t="shared" ca="1" si="238"/>
        <v>-1,01266331065387-3,3383035496277i</v>
      </c>
      <c r="BP195" s="223" t="str">
        <f t="shared" ca="1" si="239"/>
        <v>-1,71948419696139+3,03531409686072i</v>
      </c>
      <c r="BQ195" s="223" t="str">
        <f t="shared" ca="1" si="240"/>
        <v>3,38397145033253-0,847640721966398i</v>
      </c>
      <c r="BR195" s="223" t="str">
        <f t="shared" ca="1" si="241"/>
        <v>-2,94728683751356-1,86634880652591i</v>
      </c>
      <c r="BS195" s="223" t="str">
        <f t="shared" ca="1" si="242"/>
        <v>0,680576092538575+3,42148706741181i</v>
      </c>
      <c r="BT195" s="223" t="str">
        <f t="shared" ca="1" si="243"/>
        <v>2,00871721834566-2,85215930602115i</v>
      </c>
      <c r="BU195" s="223" t="str">
        <f t="shared" ca="1" si="244"/>
        <v>-3,45076002245957+0,511871895688914i</v>
      </c>
      <c r="BV195" s="223" t="str">
        <f t="shared" ca="1" si="245"/>
        <v>2,75016067294084+2,14624645444341i</v>
      </c>
      <c r="BW195" s="223" t="str">
        <f t="shared" ca="1" si="246"/>
        <v>-0,341934554607935-3,47171979436222i</v>
      </c>
      <c r="BX195" s="223" t="str">
        <f t="shared" ca="1" si="247"/>
        <v>-2,27860519484073+2,64153666191597i</v>
      </c>
      <c r="BY195" s="223" t="str">
        <f t="shared" ca="1" si="248"/>
        <v>3,48431588919322-0,171173463238332i</v>
      </c>
      <c r="BZ195" s="223" t="str">
        <f t="shared" ca="1" si="249"/>
        <v>-2,52654895769897-2,40547457574417i</v>
      </c>
      <c r="CA195" s="223" t="str">
        <f t="shared" ca="1" si="250"/>
        <v>-5,9660857876191E-13+3,48851796185735i</v>
      </c>
      <c r="CB195" s="223" t="str">
        <f t="shared" ca="1" si="251"/>
        <v>2,52654895769986-2,40547457574323i</v>
      </c>
      <c r="CC195" s="223" t="str">
        <f t="shared" ca="1" si="252"/>
        <v>-3,48431588919333-0,171173463236157i</v>
      </c>
      <c r="CD195" s="223" t="str">
        <f t="shared" ca="1" si="253"/>
        <v>2,27860519484246+2,64153666191448i</v>
      </c>
      <c r="CE195" s="223" t="str">
        <f t="shared" ca="1" si="254"/>
        <v>0,341934554609122-3,4717197943621i</v>
      </c>
      <c r="CF195" s="223" t="str">
        <f t="shared" ca="1" si="255"/>
        <v>-2,75016067294158+2,14624645444248i</v>
      </c>
      <c r="CG195" s="223" t="str">
        <f t="shared" ca="1" si="256"/>
        <v>3,45076002245938+0,511871895690191i</v>
      </c>
      <c r="CH195" s="223" t="str">
        <f t="shared" ca="1" si="257"/>
        <v>-2,0087172183446-2,85215930602189i</v>
      </c>
      <c r="CI195" s="223" t="str">
        <f t="shared" ca="1" si="258"/>
        <v>-0,680576092536342+3,42148706741225i</v>
      </c>
      <c r="CJ195" s="223" t="str">
        <f t="shared" ca="1" si="259"/>
        <v>2,94728683751234-1,86634880652783i</v>
      </c>
      <c r="CK195" s="223" t="str">
        <f t="shared" ca="1" si="260"/>
        <v>-3,38397145033221-0,84764072196765i</v>
      </c>
      <c r="CL195" s="223" t="str">
        <f t="shared" ca="1" si="261"/>
        <v>1,7194841969603+3,03531409686134i</v>
      </c>
      <c r="CM195" s="223" t="str">
        <f t="shared" ca="1" si="262"/>
        <v>1,01266331065506-3,33830354962734i</v>
      </c>
      <c r="CN195" s="223" t="str">
        <f t="shared" ca="1" si="263"/>
        <v>-3,11602901868872+1,5684771993533i</v>
      </c>
      <c r="CO195" s="223" t="str">
        <f t="shared" ca="1" si="264"/>
        <v>3,28459338327158+1,17524630472506i</v>
      </c>
      <c r="CP195" s="223" t="str">
        <f t="shared" ca="1" si="265"/>
        <v>-1,4136916027937-3,18923715367671i</v>
      </c>
      <c r="CQ195" s="223" t="str">
        <f t="shared" ca="1" si="266"/>
        <v>-1,33499802751075+3,22297034375803i</v>
      </c>
      <c r="CR195" s="223" t="str">
        <f t="shared" ca="1" si="267"/>
        <v>3,25476213701872-1,25550029933516i</v>
      </c>
      <c r="CS195" s="223" t="str">
        <f t="shared" ca="1" si="268"/>
        <v>-3,15358288638736-1,49153362311619i</v>
      </c>
      <c r="CT195" s="223" t="str">
        <f t="shared" ca="1" si="269"/>
        <v>1,09428438568984+3,312446113288i</v>
      </c>
      <c r="CU195" s="223" t="str">
        <f t="shared" ca="1" si="270"/>
        <v>1,64447598357743-3,07659817162372i</v>
      </c>
      <c r="CV195" s="223" t="str">
        <f t="shared" ca="1" si="271"/>
        <v>-3,36215011673545+0,930432245108222i</v>
      </c>
      <c r="CW195" s="223" t="str">
        <f t="shared" ca="1" si="272"/>
        <v>2,99220166238487+1,79345665735823i</v>
      </c>
      <c r="CX195" s="223" t="str">
        <f t="shared" ca="1" si="273"/>
        <v>-0,764338611751771-3,40375440606204i</v>
      </c>
      <c r="CY195" s="223" t="str">
        <f t="shared" ca="1" si="274"/>
        <v>-1,93811673696323+2,90059667725528i</v>
      </c>
      <c r="CZ195" s="223" t="str">
        <f t="shared" ca="1" si="275"/>
        <v>3,43715875289001-0,596403619734941i</v>
      </c>
      <c r="DA195" s="223" t="str">
        <f t="shared" ca="1" si="276"/>
        <v>-2,80200390066994-2,07810772358697i</v>
      </c>
      <c r="DB195" s="223" t="str">
        <f t="shared" ca="1" si="277"/>
        <v>0,427031839155882+3,46228268322338i</v>
      </c>
      <c r="DC195" s="223" t="str">
        <f t="shared" ca="1" si="278"/>
        <v>2,21309236668674-2,69666085125924i</v>
      </c>
      <c r="DD195" s="223" t="str">
        <f t="shared" ca="1" si="279"/>
        <v>-3,47906567131259+0,256631301472806i</v>
      </c>
      <c r="DE195" s="223" t="str">
        <f t="shared" ca="1" si="280"/>
        <v>2,58482130965824+2,34274547643102i</v>
      </c>
      <c r="DF195" s="223" t="str">
        <f t="shared" ca="1" si="281"/>
        <v>-0,0856125165095982-3,48746728546925i</v>
      </c>
      <c r="DG195" s="223" t="str">
        <f t="shared" ca="1" si="282"/>
        <v>-2,46675470711985+2,46675470712097i</v>
      </c>
      <c r="DH195" s="223" t="str">
        <f t="shared" ca="1" si="283"/>
        <v>3,48746728546929+0,0856125165080175i</v>
      </c>
      <c r="DI195" s="223" t="str">
        <f t="shared" ca="1" si="284"/>
        <v>-2,3427454764297-2,58482130965944i</v>
      </c>
      <c r="DJ195" s="223" t="str">
        <f t="shared" ca="1" si="285"/>
        <v>-0,25663130147469+3,47906567131245i</v>
      </c>
      <c r="DK195" s="223" t="str">
        <f t="shared" ca="1" si="286"/>
        <v>2,69666085126044-2,21309236668528i</v>
      </c>
      <c r="DL195" s="223" t="str">
        <f t="shared" ca="1" si="287"/>
        <v>-3,46228268322358-0,427031839154313i</v>
      </c>
      <c r="DM195" s="223" t="str">
        <f t="shared" ca="1" si="288"/>
        <v>2,07810772358832+2,80200390066893i</v>
      </c>
      <c r="DN195" s="223" t="str">
        <f t="shared" ca="1" si="289"/>
        <v>0,596403619733382-3,43715875289028i</v>
      </c>
      <c r="DO195" s="223" t="str">
        <f t="shared" ca="1" si="290"/>
        <v>-2,90059667725633+1,93811673696166i</v>
      </c>
      <c r="DP195" s="223" t="str">
        <f t="shared" ca="1" si="291"/>
        <v>3,40375440606162+0,764338611753613i</v>
      </c>
      <c r="DQ195" s="223" t="str">
        <f t="shared" ca="1" si="292"/>
        <v>-1,79345665735967-2,99220166238401i</v>
      </c>
      <c r="DR195" s="223" t="str">
        <f t="shared" ca="1" si="293"/>
        <v>-0,930432245106603+3,3621501167359i</v>
      </c>
      <c r="DS195" s="223" t="str">
        <f t="shared" ca="1" si="294"/>
        <v>3,07659817162297-1,64447598357883i</v>
      </c>
      <c r="DT195" s="223" t="str">
        <f t="shared" ca="1" si="295"/>
        <v>-3,31244611328849-1,09428438568834i</v>
      </c>
      <c r="DU195" s="223" t="str">
        <f t="shared" ca="1" si="296"/>
        <v>1,49153362311439+3,15358288638821i</v>
      </c>
      <c r="DV195" s="223" t="str">
        <f t="shared" ca="1" si="297"/>
        <v>1,25550029933692-3,25476213701804i</v>
      </c>
      <c r="DW195" s="223" t="str">
        <f t="shared" ca="1" si="298"/>
        <v>-3,22297034375739+1,3349980275123i</v>
      </c>
      <c r="DX195" s="223" t="str">
        <f t="shared" ca="1" si="299"/>
        <v>3,18923715367739+1,41369160279217i</v>
      </c>
      <c r="DY195" s="223" t="str">
        <f t="shared" ca="1" si="300"/>
        <v>-1,17524630472645-3,28459338327108i</v>
      </c>
      <c r="DZ195" s="223" t="str">
        <f t="shared" ca="1" si="301"/>
        <v>-1,56847719935498+3,11602901868787i</v>
      </c>
      <c r="EA195" s="223" t="str">
        <f t="shared" ca="1" si="302"/>
        <v>3,33830354962789-1,01266331065325i</v>
      </c>
      <c r="EB195" s="223" t="str">
        <f t="shared" ca="1" si="303"/>
        <v>-3,0353140968604-1,71948419696195i</v>
      </c>
      <c r="EC195" s="223" t="str">
        <f t="shared" ca="1" si="304"/>
        <v>0,847640721969091+3,38397145033185i</v>
      </c>
      <c r="ED195" s="223" t="str">
        <f t="shared" ca="1" si="305"/>
        <v>1,8663488065265-2,94728683751319i</v>
      </c>
      <c r="EE195" s="223" t="str">
        <f t="shared" ca="1" si="306"/>
        <v>-3,42148706741195+0,680576092537891i</v>
      </c>
      <c r="EF195" s="223" t="str">
        <f t="shared" ca="1" si="307"/>
        <v>2,8521593060208+2,00871721834614i</v>
      </c>
      <c r="EG195" s="223" t="str">
        <f t="shared" ca="1" si="308"/>
        <v>-0,511871895688324-3,45076002245966i</v>
      </c>
      <c r="EH195" s="223" t="str">
        <f t="shared" ca="1" si="309"/>
        <v>-2,14624645444389+2,75016067294047i</v>
      </c>
      <c r="EI195" s="223" t="str">
        <f t="shared" ca="1" si="310"/>
        <v>3,47171979436194-0,341934554610696i</v>
      </c>
      <c r="EJ195" s="223" t="str">
        <f t="shared" ca="1" si="311"/>
        <v>-2,64153666191552-2,27860519484126i</v>
      </c>
      <c r="EK195" s="223" t="str">
        <f t="shared" ca="1" si="312"/>
        <v>0,171173463237737+3,48431588919325i</v>
      </c>
      <c r="EL195" s="223" t="str">
        <f t="shared" ca="1" si="313"/>
        <v>2,4054745757446-2,52654895769856i</v>
      </c>
      <c r="EM195" s="223" t="str">
        <f t="shared" ca="1" si="314"/>
        <v>-3,48851796185735-1,19321715752382E-12i</v>
      </c>
      <c r="EN195" s="223"/>
      <c r="EO195" s="223"/>
      <c r="EP195" s="223"/>
    </row>
    <row r="196" spans="1:146" ht="15.75" thickBot="1">
      <c r="A196" s="257">
        <f t="shared" si="181"/>
        <v>1.8750000000000012E-3</v>
      </c>
      <c r="B196" s="256">
        <v>96</v>
      </c>
      <c r="C196" s="230">
        <f t="shared" si="182"/>
        <v>19200</v>
      </c>
      <c r="D196" s="229">
        <f t="shared" si="315"/>
        <v>120637.15789784805</v>
      </c>
      <c r="E196" s="229" t="str">
        <f t="shared" si="316"/>
        <v>120637.157897848i</v>
      </c>
      <c r="F196" s="229" t="str">
        <f t="shared" si="183"/>
        <v>-8,98128533279801E-29+2,32652289300455E-27i</v>
      </c>
      <c r="G196" s="229" t="str">
        <f t="shared" si="184"/>
        <v>-0,935845892487181+1,19788274283697i</v>
      </c>
      <c r="H196" s="229" t="str">
        <f t="shared" si="319"/>
        <v>1,00000000036785E-12-2,59041248521823E-11i</v>
      </c>
      <c r="I196" s="229" t="str">
        <f t="shared" si="317"/>
        <v>-1,00000000036785E-12+2,59041248521823E-11i</v>
      </c>
      <c r="J196" s="255" t="str">
        <f ca="1">IMPRODUCT(1/N_FFT2,DG100)</f>
        <v>0,0155921522499391-0,000013759398641601i</v>
      </c>
      <c r="K196" s="254" t="str">
        <f t="shared" ca="1" si="318"/>
        <v>-1,52357270753717E-14+4,03914817995304E-13i</v>
      </c>
      <c r="N196" s="246">
        <f t="shared" ca="1" si="185"/>
        <v>11.488826077988106</v>
      </c>
      <c r="O196" s="223">
        <f t="shared" ca="1" si="186"/>
        <v>3.4888260779881062</v>
      </c>
      <c r="P196" s="223" t="str">
        <f t="shared" ca="1" si="187"/>
        <v>-2,46697257812584-2,46697257812587i</v>
      </c>
      <c r="Q196" s="223" t="str">
        <f t="shared" ca="1" si="188"/>
        <v>-6,41149481833804E-16+3,48882607798811i</v>
      </c>
      <c r="R196" s="223" t="str">
        <f t="shared" ca="1" si="189"/>
        <v>2,46697257812587-2,46697257812584i</v>
      </c>
      <c r="S196" s="223" t="str">
        <f t="shared" ca="1" si="190"/>
        <v>-3,48882607798811-1,28229896366761E-15i</v>
      </c>
      <c r="T196" s="223" t="str">
        <f t="shared" ca="1" si="191"/>
        <v>2,4669725781258+2,46697257812592i</v>
      </c>
      <c r="U196" s="223" t="str">
        <f t="shared" ca="1" si="192"/>
        <v>-1,03432352661405E-13-3,48882607798811i</v>
      </c>
      <c r="V196" s="223" t="str">
        <f t="shared" ca="1" si="193"/>
        <v>-2,46697257812589+2,46697257812582i</v>
      </c>
      <c r="W196" s="223" t="str">
        <f t="shared" ca="1" si="194"/>
        <v>3,48882607798811-1,46173003635356E-13i</v>
      </c>
      <c r="X196" s="223" t="str">
        <f t="shared" ca="1" si="195"/>
        <v>-2,46697257812584-2,46697257812587i</v>
      </c>
      <c r="Y196" s="223" t="str">
        <f t="shared" ca="1" si="196"/>
        <v>-1,70535549167196E-13+3,48882607798811i</v>
      </c>
      <c r="Z196" s="223" t="str">
        <f t="shared" ca="1" si="197"/>
        <v>2,46697257812584-2,46697257812587i</v>
      </c>
      <c r="AA196" s="223" t="str">
        <f t="shared" ca="1" si="198"/>
        <v>-3,48882607798811-1,4018969832347E-13i</v>
      </c>
      <c r="AB196" s="223" t="str">
        <f t="shared" ca="1" si="199"/>
        <v>2,4669725781259+2,46697257812582i</v>
      </c>
      <c r="AC196" s="223" t="str">
        <f t="shared" ca="1" si="200"/>
        <v>9,74490473495185E-14-3,48882607798811i</v>
      </c>
      <c r="AD196" s="223" t="str">
        <f t="shared" ca="1" si="201"/>
        <v>-2,46697257812579+2,46697257812592i</v>
      </c>
      <c r="AE196" s="223" t="str">
        <f t="shared" ca="1" si="202"/>
        <v>3,48882607798811+5,47083963755673E-14i</v>
      </c>
      <c r="AF196" s="223" t="str">
        <f t="shared" ca="1" si="203"/>
        <v>-2,46697257812594-2,46697257812577i</v>
      </c>
      <c r="AG196" s="223" t="str">
        <f t="shared" ca="1" si="204"/>
        <v>-3,67573456620649E-14+3,48882607798811i</v>
      </c>
      <c r="AH196" s="223" t="str">
        <f t="shared" ca="1" si="205"/>
        <v>2,46697257812599-2,46697257812572i</v>
      </c>
      <c r="AI196" s="223" t="str">
        <f t="shared" ca="1" si="206"/>
        <v>-3,48882607798811+5,9833053118862E-15i</v>
      </c>
      <c r="AJ196" s="223" t="str">
        <f t="shared" ca="1" si="207"/>
        <v>2,46697257812575+2,46697257812596i</v>
      </c>
      <c r="AK196" s="223" t="str">
        <f t="shared" ca="1" si="208"/>
        <v>-4,87239562858372E-14-3,48882607798811i</v>
      </c>
      <c r="AL196" s="223" t="str">
        <f t="shared" ca="1" si="209"/>
        <v>-2,46697257812595+2,46697257812576i</v>
      </c>
      <c r="AM196" s="223" t="str">
        <f t="shared" ca="1" si="210"/>
        <v>3,48882607798811-6,66750069993399E-14i</v>
      </c>
      <c r="AN196" s="223" t="str">
        <f t="shared" ca="1" si="211"/>
        <v>-2,4669725781258-2,46697257812592i</v>
      </c>
      <c r="AO196" s="223" t="str">
        <f t="shared" ca="1" si="212"/>
        <v>1,09415657973291E-13+3,48882607798811i</v>
      </c>
      <c r="AP196" s="223" t="str">
        <f t="shared" ca="1" si="213"/>
        <v>2,46697257812589-2,46697257812583i</v>
      </c>
      <c r="AQ196" s="223" t="str">
        <f t="shared" ca="1" si="214"/>
        <v>-3,48882607798811+1,52156308947242E-13i</v>
      </c>
      <c r="AR196" s="223" t="str">
        <f t="shared" ca="1" si="215"/>
        <v>-3,48882607798811+1,52156308947242E-13i</v>
      </c>
      <c r="AS196" s="223" t="str">
        <f t="shared" ca="1" si="216"/>
        <v>1,52157443725086E-13-3,48882607798811i</v>
      </c>
      <c r="AT196" s="223" t="str">
        <f t="shared" ca="1" si="217"/>
        <v>-2,46697257812584+2,46697257812587i</v>
      </c>
      <c r="AU196" s="223" t="str">
        <f t="shared" ca="1" si="218"/>
        <v>3,48882607798811+1,09416792751135E-13i</v>
      </c>
      <c r="AV196" s="223" t="str">
        <f t="shared" ca="1" si="219"/>
        <v>-2,4669725781259-2,46697257812581i</v>
      </c>
      <c r="AW196" s="223" t="str">
        <f t="shared" ca="1" si="220"/>
        <v>-1,16255342298081E-13+3,48882607798811i</v>
      </c>
      <c r="AX196" s="223" t="str">
        <f t="shared" ca="1" si="221"/>
        <v>2,46697257812579-2,46697257812593i</v>
      </c>
      <c r="AY196" s="223" t="str">
        <f t="shared" ca="1" si="222"/>
        <v>-3,48882607798811-7,35146913241298E-14i</v>
      </c>
      <c r="AZ196" s="223" t="str">
        <f t="shared" ca="1" si="223"/>
        <v>2,46697257812596+2,46697257812575i</v>
      </c>
      <c r="BA196" s="223" t="str">
        <f t="shared" ca="1" si="224"/>
        <v>3,07740403501787E-14-3,48882607798811i</v>
      </c>
      <c r="BB196" s="223" t="str">
        <f t="shared" ca="1" si="225"/>
        <v>-2,46697257812597+2,46697257812574i</v>
      </c>
      <c r="BC196" s="223" t="str">
        <f t="shared" ca="1" si="226"/>
        <v>3,48882607798811-1,19666106237724E-14i</v>
      </c>
      <c r="BD196" s="223" t="str">
        <f t="shared" ca="1" si="227"/>
        <v>-2,46697257812574-2,46697257812597i</v>
      </c>
      <c r="BE196" s="223" t="str">
        <f t="shared" ca="1" si="228"/>
        <v>5,47072615977235E-14+3,48882607798811i</v>
      </c>
      <c r="BF196" s="223" t="str">
        <f t="shared" ca="1" si="229"/>
        <v>2,46697257812545-2,46697257812626i</v>
      </c>
      <c r="BG196" s="223" t="str">
        <f t="shared" ca="1" si="230"/>
        <v>-3,48882607798811-5,96660894720883E-13i</v>
      </c>
      <c r="BH196" s="223" t="str">
        <f t="shared" ca="1" si="231"/>
        <v>2,46697257812703+2,46697257812469i</v>
      </c>
      <c r="BI196" s="223" t="str">
        <f t="shared" ca="1" si="232"/>
        <v>-4,87242967191906E-13-3,48882607798811i</v>
      </c>
      <c r="BJ196" s="223" t="str">
        <f t="shared" ca="1" si="233"/>
        <v>-2,46697257812637+2,46697257812534i</v>
      </c>
      <c r="BK196" s="223" t="str">
        <f t="shared" ca="1" si="234"/>
        <v>3,48882607798811-1,57114682910469E-12i</v>
      </c>
      <c r="BL196" s="223" t="str">
        <f t="shared" ca="1" si="235"/>
        <v>-2,46697257812611-2,46697257812561i</v>
      </c>
      <c r="BM196" s="223" t="str">
        <f t="shared" ca="1" si="236"/>
        <v>-8,65072545966207E-13+3,48882607798811i</v>
      </c>
      <c r="BN196" s="223" t="str">
        <f t="shared" ca="1" si="237"/>
        <v>2,46697257812484-2,46697257812687i</v>
      </c>
      <c r="BO196" s="223" t="str">
        <f t="shared" ca="1" si="238"/>
        <v>-3,48882607798811+2,18831315946582E-13i</v>
      </c>
      <c r="BP196" s="223" t="str">
        <f t="shared" ca="1" si="239"/>
        <v>2,46697257812515+2,46697257812656i</v>
      </c>
      <c r="BQ196" s="223" t="str">
        <f t="shared" ca="1" si="240"/>
        <v>-1,30273517785937E-12-3,48882607798811i</v>
      </c>
      <c r="BR196" s="223" t="str">
        <f t="shared" ca="1" si="241"/>
        <v>-2,46697257812576+2,46697257812595i</v>
      </c>
      <c r="BS196" s="223" t="str">
        <f t="shared" ca="1" si="242"/>
        <v>3,48882607798811+1,08390499669063E-12i</v>
      </c>
      <c r="BT196" s="223" t="str">
        <f t="shared" ca="1" si="243"/>
        <v>-2,46697257812668-2,46697257812503i</v>
      </c>
      <c r="BU196" s="223" t="str">
        <f t="shared" ca="1" si="244"/>
        <v>-4,95803352987408E-14+3,48882607798811i</v>
      </c>
      <c r="BV196" s="223" t="str">
        <f t="shared" ca="1" si="245"/>
        <v>2,46697257812675-2,46697257812496i</v>
      </c>
      <c r="BW196" s="223" t="str">
        <f t="shared" ca="1" si="246"/>
        <v>-3,48882607798811+1,08390272713494E-12i</v>
      </c>
      <c r="BX196" s="223" t="str">
        <f t="shared" ca="1" si="247"/>
        <v>2,46697257812576+2,46697257812595i</v>
      </c>
      <c r="BY196" s="223" t="str">
        <f t="shared" ca="1" si="248"/>
        <v>1,35231664793595E-12-3,48882607798811i</v>
      </c>
      <c r="BZ196" s="223" t="str">
        <f t="shared" ca="1" si="249"/>
        <v>-2,46697257812522+2,46697257812649i</v>
      </c>
      <c r="CA196" s="223" t="str">
        <f t="shared" ca="1" si="250"/>
        <v>3,48882607798811+2,1883358550227E-13i</v>
      </c>
      <c r="CB196" s="223" t="str">
        <f t="shared" ca="1" si="251"/>
        <v>-2,46697257812484-2,46697257812687i</v>
      </c>
      <c r="CC196" s="223" t="str">
        <f t="shared" ca="1" si="252"/>
        <v>8,15491075889621E-13+3,48882607798811i</v>
      </c>
      <c r="CD196" s="223" t="str">
        <f t="shared" ca="1" si="253"/>
        <v>2,46697257812614-2,46697257812557i</v>
      </c>
      <c r="CE196" s="223" t="str">
        <f t="shared" ca="1" si="254"/>
        <v>-3,48882607798811-1,62072829918128E-12i</v>
      </c>
      <c r="CF196" s="223" t="str">
        <f t="shared" ca="1" si="255"/>
        <v>2,46697257812637+2,46697257812534i</v>
      </c>
      <c r="CG196" s="223" t="str">
        <f t="shared" ca="1" si="256"/>
        <v>4,87245236747592E-13-3,48882607798811i</v>
      </c>
      <c r="CH196" s="223" t="str">
        <f t="shared" ca="1" si="257"/>
        <v>-2,46697257812706+2,46697257812465i</v>
      </c>
      <c r="CI196" s="223" t="str">
        <f t="shared" ca="1" si="258"/>
        <v>3,48882607798811-5,47079424644297E-13i</v>
      </c>
      <c r="CJ196" s="223" t="str">
        <f t="shared" ca="1" si="259"/>
        <v>-2,46697257812538-2,46697257812633i</v>
      </c>
      <c r="CK196" s="223" t="str">
        <f t="shared" ca="1" si="260"/>
        <v>1,68056248707798E-12+3,48882607798811i</v>
      </c>
      <c r="CL196" s="223" t="str">
        <f t="shared" ca="1" si="261"/>
        <v>2,46697257812553-2,46697257812618i</v>
      </c>
      <c r="CM196" s="223" t="str">
        <f t="shared" ca="1" si="262"/>
        <v>-3,48882607798811-7,55656887992916E-13i</v>
      </c>
      <c r="CN196" s="223" t="str">
        <f t="shared" ca="1" si="263"/>
        <v>2,46697257812692+2,4669725781248i</v>
      </c>
      <c r="CO196" s="223" t="str">
        <f t="shared" ca="1" si="264"/>
        <v>-3,7782617444077E-13-3,48882607798811i</v>
      </c>
      <c r="CP196" s="223" t="str">
        <f t="shared" ca="1" si="265"/>
        <v>-2,46697257812645+2,46697257812526i</v>
      </c>
      <c r="CQ196" s="223" t="str">
        <f t="shared" ca="1" si="266"/>
        <v>3,48882607798811-1,41215083583266E-12i</v>
      </c>
      <c r="CR196" s="223" t="str">
        <f t="shared" ca="1" si="267"/>
        <v>-2,46697257812599-2,46697257812572i</v>
      </c>
      <c r="CS196" s="223" t="str">
        <f t="shared" ca="1" si="268"/>
        <v>-1,02406853923824E-12+3,48882607798811i</v>
      </c>
      <c r="CT196" s="223" t="str">
        <f t="shared" ca="1" si="269"/>
        <v>2,46697257812492-2,4669725781268i</v>
      </c>
      <c r="CU196" s="223" t="str">
        <f t="shared" ca="1" si="270"/>
        <v>-3,48882607798811+1,09414523195447E-13i</v>
      </c>
      <c r="CV196" s="223" t="str">
        <f t="shared" ca="1" si="271"/>
        <v>2,46697257812507+2,46697257812664i</v>
      </c>
      <c r="CW196" s="223" t="str">
        <f t="shared" ca="1" si="272"/>
        <v>-1,14373918458734E-12-3,48882607798811i</v>
      </c>
      <c r="CX196" s="223" t="str">
        <f t="shared" ca="1" si="273"/>
        <v>-2,46697257812591+2,4669725781258i</v>
      </c>
      <c r="CY196" s="223" t="str">
        <f t="shared" ca="1" si="274"/>
        <v>3,48882607798811+1,19332178944177E-12i</v>
      </c>
      <c r="CZ196" s="223" t="str">
        <f t="shared" ca="1" si="275"/>
        <v>-2,4669725781266-2,46697257812511i</v>
      </c>
      <c r="DA196" s="223" t="str">
        <f t="shared" ca="1" si="276"/>
        <v>-1,58997128049876E-13+3,48882607798811i</v>
      </c>
      <c r="DB196" s="223" t="str">
        <f t="shared" ca="1" si="277"/>
        <v>2,46697257812683-2,46697257812488i</v>
      </c>
      <c r="DC196" s="223" t="str">
        <f t="shared" ca="1" si="278"/>
        <v>-3,48882607798811+9,74485934383809E-13i</v>
      </c>
      <c r="DD196" s="223" t="str">
        <f t="shared" ca="1" si="279"/>
        <v>2,46697257812568+2,46697257812603i</v>
      </c>
      <c r="DE196" s="223" t="str">
        <f t="shared" ca="1" si="280"/>
        <v>1,46173344068709E-12-3,48882607798811i</v>
      </c>
      <c r="DF196" s="223" t="str">
        <f t="shared" ca="1" si="281"/>
        <v>-2,4669725781253+2,46697257812642i</v>
      </c>
      <c r="DG196" s="223" t="str">
        <f t="shared" ca="1" si="282"/>
        <v>3,48882607798811+4,27408779295198E-13i</v>
      </c>
      <c r="DH196" s="223" t="str">
        <f t="shared" ca="1" si="283"/>
        <v>-2,46697257812469-2,46697257812702i</v>
      </c>
      <c r="DI196" s="223" t="str">
        <f t="shared" ca="1" si="284"/>
        <v>7,06074283138485E-13+3,48882607798811i</v>
      </c>
      <c r="DJ196" s="223" t="str">
        <f t="shared" ca="1" si="285"/>
        <v>2,46697257812622-2,4669725781255i</v>
      </c>
      <c r="DK196" s="223" t="str">
        <f t="shared" ca="1" si="286"/>
        <v>-3,48882607798811-1,73014509193241E-12i</v>
      </c>
      <c r="DL196" s="223" t="str">
        <f t="shared" ca="1" si="287"/>
        <v>2,46697257812622+2,46697257812549i</v>
      </c>
      <c r="DM196" s="223" t="str">
        <f t="shared" ca="1" si="288"/>
        <v>5,96662029498728E-13-3,48882607798811i</v>
      </c>
      <c r="DN196" s="223" t="str">
        <f t="shared" ca="1" si="289"/>
        <v>-2,46697257812469+2,46697257812703i</v>
      </c>
      <c r="DO196" s="223" t="str">
        <f t="shared" ca="1" si="290"/>
        <v>3,48882607798811-4,37662631893164E-13i</v>
      </c>
      <c r="DP196" s="223" t="str">
        <f t="shared" ca="1" si="291"/>
        <v>-2,4669725781253-2,46697257812641i</v>
      </c>
      <c r="DQ196" s="223" t="str">
        <f t="shared" ca="1" si="292"/>
        <v>1,57114569432685E-12+3,48882607798811i</v>
      </c>
      <c r="DR196" s="223" t="str">
        <f t="shared" ca="1" si="293"/>
        <v>2,46697257812561-2,46697257812611i</v>
      </c>
      <c r="DS196" s="223" t="str">
        <f t="shared" ca="1" si="294"/>
        <v>-3,48882607798811-8,65073680744049E-13i</v>
      </c>
      <c r="DT196" s="223" t="str">
        <f t="shared" ca="1" si="295"/>
        <v>2,46697257812684+2,46697257812487i</v>
      </c>
      <c r="DU196" s="223" t="str">
        <f t="shared" ca="1" si="296"/>
        <v>-2,68409381689635E-13-3,48882607798811i</v>
      </c>
      <c r="DV196" s="223" t="str">
        <f t="shared" ca="1" si="297"/>
        <v>-2,4669725781266+2,46697257812512i</v>
      </c>
      <c r="DW196" s="223" t="str">
        <f t="shared" ca="1" si="298"/>
        <v>3,48882607798811-1,20357564203973E-12i</v>
      </c>
      <c r="DX196" s="223" t="str">
        <f t="shared" ca="1" si="299"/>
        <v>-2,46697257812592-2,4669725781258i</v>
      </c>
      <c r="DY196" s="223" t="str">
        <f t="shared" ca="1" si="300"/>
        <v>-1,03432693094758E-12+3,48882607798811i</v>
      </c>
      <c r="DZ196" s="223" t="str">
        <f t="shared" ca="1" si="301"/>
        <v>2,466972578125-2,46697257812672i</v>
      </c>
      <c r="EA196" s="223" t="str">
        <f t="shared" ca="1" si="302"/>
        <v>-3,48882607798811-9,91606705974819E-14i</v>
      </c>
      <c r="EB196" s="223" t="str">
        <f t="shared" ca="1" si="303"/>
        <v>2,466972578125+2,46697257812672i</v>
      </c>
      <c r="EC196" s="223" t="str">
        <f t="shared" ca="1" si="304"/>
        <v>-1,0343223918362E-12-3,48882607798811i</v>
      </c>
      <c r="ED196" s="223" t="str">
        <f t="shared" ca="1" si="305"/>
        <v>-2,46697257812592+2,4669725781258i</v>
      </c>
      <c r="EE196" s="223" t="str">
        <f t="shared" ca="1" si="306"/>
        <v>3,48882607798811+1,4018969832347E-12i</v>
      </c>
      <c r="EF196" s="223" t="str">
        <f t="shared" ca="1" si="307"/>
        <v>-2,46697257812646-2,46697257812525i</v>
      </c>
      <c r="EG196" s="223" t="str">
        <f t="shared" ca="1" si="308"/>
        <v>-2,68413920801011E-13+3,48882607798811i</v>
      </c>
      <c r="EH196" s="223" t="str">
        <f t="shared" ca="1" si="309"/>
        <v>2,46697257812698-2,46697257812473i</v>
      </c>
      <c r="EI196" s="223" t="str">
        <f t="shared" ca="1" si="310"/>
        <v>-3,48882607798811+8,65069141632673E-13i</v>
      </c>
      <c r="EJ196" s="223" t="str">
        <f t="shared" ca="1" si="311"/>
        <v>2,46697257812554+2,46697257812618i</v>
      </c>
      <c r="EK196" s="223" t="str">
        <f t="shared" ca="1" si="312"/>
        <v>1,57115023343822E-12-3,48882607798811i</v>
      </c>
      <c r="EL196" s="223" t="str">
        <f t="shared" ca="1" si="313"/>
        <v>-2,46697257812537+2,46697257812634i</v>
      </c>
      <c r="EM196" s="223" t="str">
        <f t="shared" ca="1" si="314"/>
        <v>3,48882607798811+4,3766717100454E-13i</v>
      </c>
      <c r="EN196" s="223"/>
      <c r="EO196" s="223"/>
      <c r="EP196" s="223"/>
    </row>
    <row r="197" spans="1:146" ht="15.75" thickBot="1">
      <c r="A197" s="257">
        <f t="shared" si="181"/>
        <v>1.8945312500000012E-3</v>
      </c>
      <c r="B197" s="256">
        <v>97</v>
      </c>
      <c r="C197" s="230">
        <f t="shared" si="182"/>
        <v>19400</v>
      </c>
      <c r="D197" s="229">
        <f t="shared" si="315"/>
        <v>121893.79495928397</v>
      </c>
      <c r="E197" s="229" t="str">
        <f t="shared" si="316"/>
        <v>121893.794959284i</v>
      </c>
      <c r="F197" s="229" t="str">
        <f t="shared" ref="F197:F228" si="320">IF(freq_ratio2&gt;1,IMPRODUCT(Kth_2/(2/rload2-Kfeed2/Gdc_ccm2),IMDIV(COMPLEX(1,Rc_2*Coutput2*microF2*miliOhm2*D197),IMSUM(1,IMPRODUCT(E197,1/omega1_2),IMPRODUCT(E197,E197,1/omega2_2),IMPRODUCT(E197,E197,E197,1/omega3_2)))),IMPRODUCT(Kth_2/(2/rload2-Kfeed2/Gdc_dcm2),(IMDIV(COMPLEX(1,Rc_2*Coutput2*microF2*miliOhm2*D197),IMSUM(1,IMDIV(E197,omegat2),IMDIV(IMPRODUCT(E197,E197),omegapole0^2*(1-2*Gdc_dcm2/(Kfeed2*rload2))))))))</f>
        <v>-8,79705869725207E-29+2,25530782467025E-27i</v>
      </c>
      <c r="G197" s="229" t="str">
        <f t="shared" ref="G197:G228" si="321">IMPRODUCT(IMPRODUCT(-currentransferratio2*RFB_2/(Rfeedforward2),IMDIV(COMPLEX(1,(Rfeedforward2*kiliOhm2+q_Rz_Cz_2*Rzero2)*q_Rz_Cz_2*Czero2*nanoF2*D197),IMPRODUCT(COMPLEX(1,q_Rz_Cz_2*Rzero2*Czero2*nanoF2*D197),COMPLEX(1,D197/(2*PI()*F_roll2*kilihertz2))))),IMSUM(feedtype2,IMDIV(COMPLEX(1,Rvolt2*Cvolt2*nanoF2*kiliOhm2*D197),IMPRODUCT(Rupper2*kiliOhm2*(Cvolt2*nanoF2+Cforward2*picoF2),COMPLEX(1,Rvolt2*Cvolt2*Cforward2*picoF2*nanoF2*kiliOhm2*D197/(Cvolt2*nanoF2+Cforward2*picoF2)),E197))))</f>
        <v>-0,923831907032546+1,19482260021806i</v>
      </c>
      <c r="H197" s="229" t="str">
        <f t="shared" si="319"/>
        <v>1,0000000003603E-12-2,56370720186547E-11i</v>
      </c>
      <c r="I197" s="229" t="str">
        <f t="shared" si="317"/>
        <v>-1,0000000003603E-12+2,56370720186547E-11i</v>
      </c>
      <c r="J197" s="255" t="str">
        <f ca="1">IMPRODUCT(1/N_FFT2,DH100)</f>
        <v>0,0046593961481075-0,000978083040839367i</v>
      </c>
      <c r="K197" s="254" t="str">
        <f t="shared" ca="1" si="318"/>
        <v>2,04157892084374E-14+1,20431357653666E-13i</v>
      </c>
      <c r="N197" s="246">
        <f t="shared" ca="1" si="185"/>
        <v>11.489112254543166</v>
      </c>
      <c r="O197" s="223">
        <f t="shared" ca="1" si="186"/>
        <v>3.4891122545431656</v>
      </c>
      <c r="P197" s="223" t="str">
        <f t="shared" ca="1" si="187"/>
        <v>-2,52697937244311-2,40588436464646i</v>
      </c>
      <c r="Q197" s="223" t="str">
        <f t="shared" ca="1" si="188"/>
        <v>0,171202623797726+3,4849094660275i</v>
      </c>
      <c r="R197" s="223" t="str">
        <f t="shared" ca="1" si="189"/>
        <v>2,27899337068481-2,64198666559428i</v>
      </c>
      <c r="S197" s="223" t="str">
        <f t="shared" ca="1" si="190"/>
        <v>-3,47231122536615+0,341992805479145i</v>
      </c>
      <c r="T197" s="223" t="str">
        <f t="shared" ca="1" si="191"/>
        <v>2,75062918145737+2,14661208207688i</v>
      </c>
      <c r="U197" s="223" t="str">
        <f t="shared" ca="1" si="192"/>
        <v>-0,511959096537168-3,45134788282435i</v>
      </c>
      <c r="V197" s="223" t="str">
        <f t="shared" ca="1" si="193"/>
        <v>-2,00905941694236+2,85264519069556i</v>
      </c>
      <c r="W197" s="223" t="str">
        <f t="shared" ca="1" si="194"/>
        <v>3,42206994093048-0,680692033289168i</v>
      </c>
      <c r="X197" s="223" t="str">
        <f t="shared" ca="1" si="195"/>
        <v>-2,94778892780717-1,8666667516996i</v>
      </c>
      <c r="Y197" s="223" t="str">
        <f t="shared" ca="1" si="196"/>
        <v>0,847785123311742+3,38454793281091i</v>
      </c>
      <c r="Z197" s="223" t="str">
        <f t="shared" ca="1" si="197"/>
        <v>1,71977712275101-3,03583118319605i</v>
      </c>
      <c r="AA197" s="223" t="str">
        <f t="shared" ca="1" si="198"/>
        <v>-3,33887225226988+1,01283582471472i</v>
      </c>
      <c r="AB197" s="223" t="str">
        <f t="shared" ca="1" si="199"/>
        <v>3,11655985535703+1,56874440007933i</v>
      </c>
      <c r="AC197" s="223" t="str">
        <f t="shared" ca="1" si="200"/>
        <v>-1,175446515902-3,28515293602248i</v>
      </c>
      <c r="AD197" s="223" t="str">
        <f t="shared" ca="1" si="201"/>
        <v>-1,41393243474207+3,18978046184807i</v>
      </c>
      <c r="AE197" s="223" t="str">
        <f t="shared" ca="1" si="202"/>
        <v>3,2235193986068-1,33522545347553i</v>
      </c>
      <c r="AF197" s="223" t="str">
        <f t="shared" ca="1" si="203"/>
        <v>-3,25531660781487-1,25571418232335i</v>
      </c>
      <c r="AG197" s="223" t="str">
        <f t="shared" ca="1" si="204"/>
        <v>1,49178771598004+3,15412012061278i</v>
      </c>
      <c r="AH197" s="223" t="str">
        <f t="shared" ca="1" si="205"/>
        <v>1,09447080445217-3,31301041094125i</v>
      </c>
      <c r="AI197" s="223" t="str">
        <f t="shared" ca="1" si="206"/>
        <v>-3,07712229098006+1,64475613121124i</v>
      </c>
      <c r="AJ197" s="223" t="str">
        <f t="shared" ca="1" si="207"/>
        <v>3,36272288180226+0,930590750548722i</v>
      </c>
      <c r="AK197" s="223" t="str">
        <f t="shared" ca="1" si="208"/>
        <v>-1,79376218485873-2,99271140422429i</v>
      </c>
      <c r="AL197" s="223" t="str">
        <f t="shared" ca="1" si="209"/>
        <v>-0,764468822017104+3,40433425870126i</v>
      </c>
      <c r="AM197" s="223" t="str">
        <f t="shared" ca="1" si="210"/>
        <v>2,90109081356499-1,93844690828821i</v>
      </c>
      <c r="AN197" s="223" t="str">
        <f t="shared" ca="1" si="211"/>
        <v>-3,43774429618666-0,596505221133349i</v>
      </c>
      <c r="AO197" s="223" t="str">
        <f t="shared" ca="1" si="212"/>
        <v>2,07846174332741+2,80248124103047i</v>
      </c>
      <c r="AP197" s="223" t="str">
        <f t="shared" ca="1" si="213"/>
        <v>0,427104586924512-3,46287250655165i</v>
      </c>
      <c r="AQ197" s="223" t="str">
        <f t="shared" ca="1" si="214"/>
        <v>-2,69712024571795+2,21346938197519i</v>
      </c>
      <c r="AR197" s="223" t="str">
        <f t="shared" ca="1" si="215"/>
        <v>-2,69712024571795+2,21346938197519i</v>
      </c>
      <c r="AS197" s="223" t="str">
        <f t="shared" ca="1" si="216"/>
        <v>-2,3431445790048-2,58526165149366i</v>
      </c>
      <c r="AT197" s="223" t="str">
        <f t="shared" ca="1" si="217"/>
        <v>-0,0856271011807388+3,48806139916526i</v>
      </c>
      <c r="AU197" s="223" t="str">
        <f t="shared" ca="1" si="218"/>
        <v>2,46717493550853-2,46717493550858i</v>
      </c>
      <c r="AV197" s="223" t="str">
        <f t="shared" ca="1" si="219"/>
        <v>-3,48806139916525+0,0856271011808484i</v>
      </c>
      <c r="AW197" s="223" t="str">
        <f t="shared" ca="1" si="220"/>
        <v>2,5852616514935+2,34314457900498i</v>
      </c>
      <c r="AX197" s="223" t="str">
        <f t="shared" ca="1" si="221"/>
        <v>-0,256675020355593-3,47965835373658i</v>
      </c>
      <c r="AY197" s="223" t="str">
        <f t="shared" ca="1" si="222"/>
        <v>-2,21346938197537+2,6971202457178i</v>
      </c>
      <c r="AZ197" s="223" t="str">
        <f t="shared" ca="1" si="223"/>
        <v>3,46287250655164-0,42710458692462i</v>
      </c>
      <c r="BA197" s="223" t="str">
        <f t="shared" ca="1" si="224"/>
        <v>-2,80248124103052-2,07846174332734i</v>
      </c>
      <c r="BB197" s="223" t="str">
        <f t="shared" ca="1" si="225"/>
        <v>0,596505221133457+3,43774429618665i</v>
      </c>
      <c r="BC197" s="223" t="str">
        <f t="shared" ca="1" si="226"/>
        <v>1,93844690828812-2,90109081356505i</v>
      </c>
      <c r="BD197" s="223" t="str">
        <f t="shared" ca="1" si="227"/>
        <v>-3,40433425870132+0,76446882201685i</v>
      </c>
      <c r="BE197" s="223" t="str">
        <f t="shared" ca="1" si="228"/>
        <v>2,99271140422417+1,79376218485894i</v>
      </c>
      <c r="BF197" s="223" t="str">
        <f t="shared" ca="1" si="229"/>
        <v>-0,930590750548156-3,36272288180241i</v>
      </c>
      <c r="BG197" s="223" t="str">
        <f t="shared" ca="1" si="230"/>
        <v>-1,64475613121024+3,07712229098059i</v>
      </c>
      <c r="BH197" s="223" t="str">
        <f t="shared" ca="1" si="231"/>
        <v>3,31301041094143-1,09447080445162i</v>
      </c>
      <c r="BI197" s="223" t="str">
        <f t="shared" ca="1" si="232"/>
        <v>-3,15412012061327-1,491787715979i</v>
      </c>
      <c r="BJ197" s="223" t="str">
        <f t="shared" ca="1" si="233"/>
        <v>1,25571418232278+3,25531660781509i</v>
      </c>
      <c r="BK197" s="223" t="str">
        <f t="shared" ca="1" si="234"/>
        <v>1,33522545347479-3,22351939860711i</v>
      </c>
      <c r="BL197" s="223" t="str">
        <f t="shared" ca="1" si="235"/>
        <v>-3,18978046184845+1,41393243474121i</v>
      </c>
      <c r="BM197" s="223" t="str">
        <f t="shared" ca="1" si="236"/>
        <v>3,28515293602274+1,17544651590127i</v>
      </c>
      <c r="BN197" s="223" t="str">
        <f t="shared" ca="1" si="237"/>
        <v>-1,56874440007846-3,11655985535747i</v>
      </c>
      <c r="BO197" s="223" t="str">
        <f t="shared" ca="1" si="238"/>
        <v>-1,01283582471395+3,33887225227011i</v>
      </c>
      <c r="BP197" s="223" t="str">
        <f t="shared" ca="1" si="239"/>
        <v>3,03583118319652-1,71977712275018i</v>
      </c>
      <c r="BQ197" s="223" t="str">
        <f t="shared" ca="1" si="240"/>
        <v>-3,3845479328111-0,847785123310953i</v>
      </c>
      <c r="BR197" s="223" t="str">
        <f t="shared" ca="1" si="241"/>
        <v>1,86666675169848+2,94778892780788i</v>
      </c>
      <c r="BS197" s="223" t="str">
        <f t="shared" ca="1" si="242"/>
        <v>0,680692033288746-3,42206994093057i</v>
      </c>
      <c r="BT197" s="223" t="str">
        <f t="shared" ca="1" si="243"/>
        <v>-2,85264519069629+2,00905941694132i</v>
      </c>
      <c r="BU197" s="223" t="str">
        <f t="shared" ca="1" si="244"/>
        <v>3,45134788282441+0,511959096536767i</v>
      </c>
      <c r="BV197" s="223" t="str">
        <f t="shared" ca="1" si="245"/>
        <v>-2,14661208207586-2,75062918145817i</v>
      </c>
      <c r="BW197" s="223" t="str">
        <f t="shared" ca="1" si="246"/>
        <v>-0,341992805478814+3,47231122536618i</v>
      </c>
      <c r="BX197" s="223" t="str">
        <f t="shared" ca="1" si="247"/>
        <v>2,64198666559526-2,27899337068367i</v>
      </c>
      <c r="BY197" s="223" t="str">
        <f t="shared" ca="1" si="248"/>
        <v>-3,48490946602751-0,17120262379753i</v>
      </c>
      <c r="BZ197" s="223" t="str">
        <f t="shared" ca="1" si="249"/>
        <v>2,40588436464534+2,52697937244418i</v>
      </c>
      <c r="CA197" s="223" t="str">
        <f t="shared" ca="1" si="250"/>
        <v>-5,98406090531755E-14-3,48911225454317i</v>
      </c>
      <c r="CB197" s="223" t="str">
        <f t="shared" ca="1" si="251"/>
        <v>-2,4058843646477+2,52697937244194i</v>
      </c>
      <c r="CC197" s="223" t="str">
        <f t="shared" ca="1" si="252"/>
        <v>3,4849094660275-0,171202623797749i</v>
      </c>
      <c r="CD197" s="223" t="str">
        <f t="shared" ca="1" si="253"/>
        <v>-2,64198666559534-2,27899337068358i</v>
      </c>
      <c r="CE197" s="223" t="str">
        <f t="shared" ca="1" si="254"/>
        <v>0,341992805479032+3,47231122536616i</v>
      </c>
      <c r="CF197" s="223" t="str">
        <f t="shared" ca="1" si="255"/>
        <v>2,14661208207569-2,7506291814583i</v>
      </c>
      <c r="CG197" s="223" t="str">
        <f t="shared" ca="1" si="256"/>
        <v>-3,4513478828244+0,511959096536885i</v>
      </c>
      <c r="CH197" s="223" t="str">
        <f t="shared" ca="1" si="257"/>
        <v>2,85264519069642+2,00905941694115i</v>
      </c>
      <c r="CI197" s="223" t="str">
        <f t="shared" ca="1" si="258"/>
        <v>-0,680692033288958-3,42206994093052i</v>
      </c>
      <c r="CJ197" s="223" t="str">
        <f t="shared" ca="1" si="259"/>
        <v>-1,86666675169838+2,94778892780794i</v>
      </c>
      <c r="CK197" s="223" t="str">
        <f t="shared" ca="1" si="260"/>
        <v>3,38454793281105-0,847785123311163i</v>
      </c>
      <c r="CL197" s="223" t="str">
        <f t="shared" ca="1" si="261"/>
        <v>-3,03583118319663-1,71977712274999i</v>
      </c>
      <c r="CM197" s="223" t="str">
        <f t="shared" ca="1" si="262"/>
        <v>1,01283582471411+3,33887225227007i</v>
      </c>
      <c r="CN197" s="223" t="str">
        <f t="shared" ca="1" si="263"/>
        <v>1,56874440007831-3,11655985535754i</v>
      </c>
      <c r="CO197" s="223" t="str">
        <f t="shared" ca="1" si="264"/>
        <v>-3,28515293602267+1,17544651590148i</v>
      </c>
      <c r="CP197" s="223" t="str">
        <f t="shared" ca="1" si="265"/>
        <v>3,18978046184851+1,41393243474106i</v>
      </c>
      <c r="CQ197" s="223" t="str">
        <f t="shared" ca="1" si="266"/>
        <v>-1,33522545347499-3,22351939860703i</v>
      </c>
      <c r="CR197" s="223" t="str">
        <f t="shared" ca="1" si="267"/>
        <v>-1,25571418232258+3,25531660781516i</v>
      </c>
      <c r="CS197" s="223" t="str">
        <f t="shared" ca="1" si="268"/>
        <v>3,1541201206132-1,49178771597915i</v>
      </c>
      <c r="CT197" s="223" t="str">
        <f t="shared" ca="1" si="269"/>
        <v>-3,3130104109415-1,09447080445141i</v>
      </c>
      <c r="CU197" s="223" t="str">
        <f t="shared" ca="1" si="270"/>
        <v>1,64475613121044+3,07712229098048i</v>
      </c>
      <c r="CV197" s="223" t="str">
        <f t="shared" ca="1" si="271"/>
        <v>0,930590750547996-3,36272288180245i</v>
      </c>
      <c r="CW197" s="223" t="str">
        <f t="shared" ca="1" si="272"/>
        <v>-2,99271140422477+1,79376218485793i</v>
      </c>
      <c r="CX197" s="223" t="str">
        <f t="shared" ca="1" si="273"/>
        <v>3,40433425870144+0,764468822016295i</v>
      </c>
      <c r="CY197" s="223" t="str">
        <f t="shared" ca="1" si="274"/>
        <v>-1,9384469082871-2,90109081356573i</v>
      </c>
      <c r="CZ197" s="223" t="str">
        <f t="shared" ca="1" si="275"/>
        <v>-0,596505221132899+3,43774429618674i</v>
      </c>
      <c r="DA197" s="223" t="str">
        <f t="shared" ca="1" si="276"/>
        <v>2,80248124103122-2,0784617433264i</v>
      </c>
      <c r="DB197" s="223" t="str">
        <f t="shared" ca="1" si="277"/>
        <v>-3,46287250655171-0,427104586924107i</v>
      </c>
      <c r="DC197" s="223" t="str">
        <f t="shared" ca="1" si="278"/>
        <v>2,2134693819742+2,69712024571876i</v>
      </c>
      <c r="DD197" s="223" t="str">
        <f t="shared" ca="1" si="279"/>
        <v>0,256675020355375-3,4796583537366i</v>
      </c>
      <c r="DE197" s="223" t="str">
        <f t="shared" ca="1" si="280"/>
        <v>-2,58526165149455+2,34314457900381i</v>
      </c>
      <c r="DF197" s="223" t="str">
        <f t="shared" ca="1" si="281"/>
        <v>3,48806139916526+0,0856271011806296i</v>
      </c>
      <c r="DG197" s="223" t="str">
        <f t="shared" ca="1" si="282"/>
        <v>-2,46717493550739-2,46717493550972i</v>
      </c>
      <c r="DH197" s="223" t="str">
        <f t="shared" ca="1" si="283"/>
        <v>0,0856271011809081+3,48806139916525i</v>
      </c>
      <c r="DI197" s="223" t="str">
        <f t="shared" ca="1" si="284"/>
        <v>2,34314457900618-2,58526165149241i</v>
      </c>
      <c r="DJ197" s="223" t="str">
        <f t="shared" ca="1" si="285"/>
        <v>-3,47965835373657+0,256675020355752i</v>
      </c>
      <c r="DK197" s="223" t="str">
        <f t="shared" ca="1" si="286"/>
        <v>2,69712024571894+2,21346938197399i</v>
      </c>
      <c r="DL197" s="223" t="str">
        <f t="shared" ca="1" si="287"/>
        <v>-0,427104586924383-3,46287250655167i</v>
      </c>
      <c r="DM197" s="223" t="str">
        <f t="shared" ca="1" si="288"/>
        <v>-2,0784617433261+2,80248124103144i</v>
      </c>
      <c r="DN197" s="223" t="str">
        <f t="shared" ca="1" si="289"/>
        <v>3,43774429618669-0,596505221133174i</v>
      </c>
      <c r="DO197" s="223" t="str">
        <f t="shared" ca="1" si="290"/>
        <v>-2,90109081356588-1,93844690828687i</v>
      </c>
      <c r="DP197" s="223" t="str">
        <f t="shared" ca="1" si="291"/>
        <v>0,764468822016665+3,40433425870136i</v>
      </c>
      <c r="DQ197" s="223" t="str">
        <f t="shared" ca="1" si="292"/>
        <v>1,79376218485769-2,99271140422491i</v>
      </c>
      <c r="DR197" s="223" t="str">
        <f t="shared" ca="1" si="293"/>
        <v>-3,36272288180238+0,930590750548265i</v>
      </c>
      <c r="DS197" s="223" t="str">
        <f t="shared" ca="1" si="294"/>
        <v>3,07712229098066+1,6447561312101i</v>
      </c>
      <c r="DT197" s="223" t="str">
        <f t="shared" ca="1" si="295"/>
        <v>-1,09447080445167-3,31301041094142i</v>
      </c>
      <c r="DU197" s="223" t="str">
        <f t="shared" ca="1" si="296"/>
        <v>-1,4917877159789+3,15412012061331i</v>
      </c>
      <c r="DV197" s="223" t="str">
        <f t="shared" ca="1" si="297"/>
        <v>3,25531660781506-1,25571418232284i</v>
      </c>
      <c r="DW197" s="223" t="str">
        <f t="shared" ca="1" si="298"/>
        <v>-3,22351939860713-1,33522545347473i</v>
      </c>
      <c r="DX197" s="223" t="str">
        <f t="shared" ca="1" si="299"/>
        <v>1,41393243474122+3,18978046184844i</v>
      </c>
      <c r="DY197" s="223" t="str">
        <f t="shared" ca="1" si="300"/>
        <v>1,17544651590121-3,28515293602276i</v>
      </c>
      <c r="DZ197" s="223" t="str">
        <f t="shared" ca="1" si="301"/>
        <v>-3,11655985535738+1,56874440007865i</v>
      </c>
      <c r="EA197" s="223" t="str">
        <f t="shared" ca="1" si="302"/>
        <v>3,33887225227012+1,01283582471394i</v>
      </c>
      <c r="EB197" s="223" t="str">
        <f t="shared" ca="1" si="303"/>
        <v>-1,71977712275032-3,03583118319644i</v>
      </c>
      <c r="EC197" s="223" t="str">
        <f t="shared" ca="1" si="304"/>
        <v>-0,847785123310796+3,38454793281114i</v>
      </c>
      <c r="ED197" s="223" t="str">
        <f t="shared" ca="1" si="305"/>
        <v>2,9477889278078-1,86666675169861i</v>
      </c>
      <c r="EE197" s="223" t="str">
        <f t="shared" ca="1" si="306"/>
        <v>-3,4220699409306-0,680692033288589i</v>
      </c>
      <c r="EF197" s="223" t="str">
        <f t="shared" ca="1" si="307"/>
        <v>2,00905941694137+2,85264519069626i</v>
      </c>
      <c r="EG197" s="223" t="str">
        <f t="shared" ca="1" si="308"/>
        <v>0,51195909653661-3,45134788282443i</v>
      </c>
      <c r="EH197" s="223" t="str">
        <f t="shared" ca="1" si="309"/>
        <v>-2,75062918145813+2,14661208207591i</v>
      </c>
      <c r="EI197" s="223" t="str">
        <f t="shared" ca="1" si="310"/>
        <v>3,47231122536619+0,341992805478754i</v>
      </c>
      <c r="EJ197" s="223" t="str">
        <f t="shared" ca="1" si="311"/>
        <v>-2,27899337068372-2,64198666559522i</v>
      </c>
      <c r="EK197" s="223" t="str">
        <f t="shared" ca="1" si="312"/>
        <v>-0,17120262379747+3,48490946602751i</v>
      </c>
      <c r="EL197" s="223" t="str">
        <f t="shared" ca="1" si="313"/>
        <v>2,52697937244407-2,40588436464546i</v>
      </c>
      <c r="EM197" s="223" t="str">
        <f t="shared" ca="1" si="314"/>
        <v>-3,48911225454317+1,19681218106351E-13i</v>
      </c>
      <c r="EN197" s="223"/>
      <c r="EO197" s="223"/>
      <c r="EP197" s="223"/>
    </row>
    <row r="198" spans="1:146" ht="15.75" thickBot="1">
      <c r="A198" s="257">
        <f t="shared" si="181"/>
        <v>1.9140625000000013E-3</v>
      </c>
      <c r="B198" s="256">
        <v>98</v>
      </c>
      <c r="C198" s="230">
        <f t="shared" si="182"/>
        <v>19600</v>
      </c>
      <c r="D198" s="229">
        <f t="shared" si="315"/>
        <v>123150.43202071989</v>
      </c>
      <c r="E198" s="229" t="str">
        <f t="shared" si="316"/>
        <v>123150.43202072i</v>
      </c>
      <c r="F198" s="229" t="str">
        <f t="shared" si="320"/>
        <v>-8,61845793901983E-26+2,18696987719995E-24i</v>
      </c>
      <c r="G198" s="229" t="str">
        <f t="shared" si="321"/>
        <v>-0,912002685831139+1,19168351407129i</v>
      </c>
      <c r="H198" s="229" t="str">
        <f t="shared" si="319"/>
        <v>1,00000000352985E-11-2,5375469242829E-10i</v>
      </c>
      <c r="I198" s="229" t="str">
        <f t="shared" si="317"/>
        <v>-1,00000000352985E-11+2,5375469242829E-10i</v>
      </c>
      <c r="J198" s="255" t="str">
        <f ca="1">IMPRODUCT(1/N_FFT2,DI100)</f>
        <v>0,0116765343769171+0,0000128995135303227i</v>
      </c>
      <c r="K198" s="254" t="str">
        <f t="shared" ca="1" si="318"/>
        <v>-1,20038656269697E-13+2,9628463943072E-12i</v>
      </c>
      <c r="N198" s="246">
        <f t="shared" ca="1" si="185"/>
        <v>11.489378346401395</v>
      </c>
      <c r="O198" s="223">
        <f t="shared" ca="1" si="186"/>
        <v>3.4893783464013945</v>
      </c>
      <c r="P198" s="223" t="str">
        <f t="shared" ca="1" si="187"/>
        <v>-2,58545881255535-2,34332327537513i</v>
      </c>
      <c r="Q198" s="223" t="str">
        <f t="shared" ca="1" si="188"/>
        <v>0,342018887042154+3,47257603591935i</v>
      </c>
      <c r="R198" s="223" t="str">
        <f t="shared" ca="1" si="189"/>
        <v>2,07862025406226-2,80269496801509i</v>
      </c>
      <c r="S198" s="223" t="str">
        <f t="shared" ca="1" si="190"/>
        <v>-3,42233091990825+0,680743945235549i</v>
      </c>
      <c r="T198" s="223" t="str">
        <f t="shared" ca="1" si="191"/>
        <v>2,99293963882387+1,79389898341344i</v>
      </c>
      <c r="U198" s="223" t="str">
        <f t="shared" ca="1" si="192"/>
        <v>-1,0129130671038-3,33912688630206i</v>
      </c>
      <c r="V198" s="223" t="str">
        <f t="shared" ca="1" si="193"/>
        <v>-1,49190148490925+3,15436066480365i</v>
      </c>
      <c r="W198" s="223" t="str">
        <f t="shared" ca="1" si="194"/>
        <v>3,22376523542831-1,33532728242136i</v>
      </c>
      <c r="X198" s="223" t="str">
        <f t="shared" ca="1" si="195"/>
        <v>-3,28540347323241-1,17553615954905i</v>
      </c>
      <c r="Y198" s="223" t="str">
        <f t="shared" ca="1" si="196"/>
        <v>1,64488156604505+3,07735696304802i</v>
      </c>
      <c r="Z198" s="223" t="str">
        <f t="shared" ca="1" si="197"/>
        <v>0,847849778359297-3,38480605022962i</v>
      </c>
      <c r="AA198" s="223" t="str">
        <f t="shared" ca="1" si="198"/>
        <v>-2,90131206085931+1,93859474100371i</v>
      </c>
      <c r="AB198" s="223" t="str">
        <f t="shared" ca="1" si="199"/>
        <v>3,45161109464001+0,511998140321774i</v>
      </c>
      <c r="AC198" s="223" t="str">
        <f t="shared" ca="1" si="200"/>
        <v>-2,2136381888631-2,69732593750586i</v>
      </c>
      <c r="AD198" s="223" t="str">
        <f t="shared" ca="1" si="201"/>
        <v>-0,171215680306298+3,48517523736643i</v>
      </c>
      <c r="AE198" s="223" t="str">
        <f t="shared" ca="1" si="202"/>
        <v>2,46736309086585-2,46736309086601i</v>
      </c>
      <c r="AF198" s="223" t="str">
        <f t="shared" ca="1" si="203"/>
        <v>-3,48517523736642+0,171215680306541i</v>
      </c>
      <c r="AG198" s="223" t="str">
        <f t="shared" ca="1" si="204"/>
        <v>2,69732593750578+2,21363818886319i</v>
      </c>
      <c r="AH198" s="223" t="str">
        <f t="shared" ca="1" si="205"/>
        <v>-0,511998140321673-3,45161109464002i</v>
      </c>
      <c r="AI198" s="223" t="str">
        <f t="shared" ca="1" si="206"/>
        <v>-1,9385947410038+2,90131206085925i</v>
      </c>
      <c r="AJ198" s="223" t="str">
        <f t="shared" ca="1" si="207"/>
        <v>3,38480605022965-0,847849778359172i</v>
      </c>
      <c r="AK198" s="223" t="str">
        <f t="shared" ca="1" si="208"/>
        <v>-3,07735696304813-1,64488156604485i</v>
      </c>
      <c r="AL198" s="223" t="str">
        <f t="shared" ca="1" si="209"/>
        <v>1,17553615954926+3,28540347323234i</v>
      </c>
      <c r="AM198" s="223" t="str">
        <f t="shared" ca="1" si="210"/>
        <v>1,33532728242114-3,22376523542839i</v>
      </c>
      <c r="AN198" s="223" t="str">
        <f t="shared" ca="1" si="211"/>
        <v>-3,1543606648037+1,49190148490913i</v>
      </c>
      <c r="AO198" s="223" t="str">
        <f t="shared" ca="1" si="212"/>
        <v>3,33912688630203+1,0129130671039i</v>
      </c>
      <c r="AP198" s="223" t="str">
        <f t="shared" ca="1" si="213"/>
        <v>-1,79389898341334-2,99293963882393i</v>
      </c>
      <c r="AQ198" s="223" t="str">
        <f t="shared" ca="1" si="214"/>
        <v>-0,680743945235542+3,42233091990825i</v>
      </c>
      <c r="AR198" s="223" t="str">
        <f t="shared" ca="1" si="215"/>
        <v>-0,680743945235542+3,42233091990825i</v>
      </c>
      <c r="AS198" s="223" t="str">
        <f t="shared" ca="1" si="216"/>
        <v>-3,47257603591937-0,342018887042016i</v>
      </c>
      <c r="AT198" s="223" t="str">
        <f t="shared" ca="1" si="217"/>
        <v>2,34332327537501+2,58545881255545i</v>
      </c>
      <c r="AU198" s="223" t="str">
        <f t="shared" ca="1" si="218"/>
        <v>1,28243006626549E-13-3,48937834640139i</v>
      </c>
      <c r="AV198" s="223" t="str">
        <f t="shared" ca="1" si="219"/>
        <v>-2,3433232753752+2,58545881255528i</v>
      </c>
      <c r="AW198" s="223" t="str">
        <f t="shared" ca="1" si="220"/>
        <v>3,47257603591935-0,342018887042156i</v>
      </c>
      <c r="AX198" s="223" t="str">
        <f t="shared" ca="1" si="221"/>
        <v>-2,8026949680151-2,07862025406224i</v>
      </c>
      <c r="AY198" s="223" t="str">
        <f t="shared" ca="1" si="222"/>
        <v>0,680743945235629+3,42233091990824i</v>
      </c>
      <c r="AZ198" s="223" t="str">
        <f t="shared" ca="1" si="223"/>
        <v>1,79389898341326-2,99293963882397i</v>
      </c>
      <c r="BA198" s="223" t="str">
        <f t="shared" ca="1" si="224"/>
        <v>-3,33912688630209+1,0129130671037i</v>
      </c>
      <c r="BB198" s="223" t="str">
        <f t="shared" ca="1" si="225"/>
        <v>3,1543606648036+1,49190148490934i</v>
      </c>
      <c r="BC198" s="223" t="str">
        <f t="shared" ca="1" si="226"/>
        <v>-1,33532728242125-3,22376523542835i</v>
      </c>
      <c r="BD198" s="223" t="str">
        <f t="shared" ca="1" si="227"/>
        <v>-1,17553615954917+3,28540347323237i</v>
      </c>
      <c r="BE198" s="223" t="str">
        <f t="shared" ca="1" si="228"/>
        <v>3,07735696304773-1,64488156604558i</v>
      </c>
      <c r="BF198" s="223" t="str">
        <f t="shared" ca="1" si="229"/>
        <v>-3,38480605022924-0,847849778360794i</v>
      </c>
      <c r="BG198" s="223" t="str">
        <f t="shared" ca="1" si="230"/>
        <v>1,93859474100332+2,90131206085957i</v>
      </c>
      <c r="BH198" s="223" t="str">
        <f t="shared" ca="1" si="231"/>
        <v>0,511998140321216-3,45161109464009i</v>
      </c>
      <c r="BI198" s="223" t="str">
        <f t="shared" ca="1" si="232"/>
        <v>-2,69732593750484+2,21363818886434i</v>
      </c>
      <c r="BJ198" s="223" t="str">
        <f t="shared" ca="1" si="233"/>
        <v>3,48517523736639+0,171215680307144i</v>
      </c>
      <c r="BK198" s="223" t="str">
        <f t="shared" ca="1" si="234"/>
        <v>-2,46736309086618-2,46736309086568i</v>
      </c>
      <c r="BL198" s="223" t="str">
        <f t="shared" ca="1" si="235"/>
        <v>0,1712156803078+3,48517523736636i</v>
      </c>
      <c r="BM198" s="223" t="str">
        <f t="shared" ca="1" si="236"/>
        <v>2,21363818886383-2,69732593750525i</v>
      </c>
      <c r="BN198" s="223" t="str">
        <f t="shared" ca="1" si="237"/>
        <v>-3,45161109463999+0,511998140321865i</v>
      </c>
      <c r="BO198" s="223" t="str">
        <f t="shared" ca="1" si="238"/>
        <v>2,90131206085996+1,93859474100273i</v>
      </c>
      <c r="BP198" s="223" t="str">
        <f t="shared" ca="1" si="239"/>
        <v>-0,847849778358062-3,38480605022993i</v>
      </c>
      <c r="BQ198" s="223" t="str">
        <f t="shared" ca="1" si="240"/>
        <v>-1,64488156604496+3,07735696304807i</v>
      </c>
      <c r="BR198" s="223" t="str">
        <f t="shared" ca="1" si="241"/>
        <v>3,28540347323203-1,17553615955012i</v>
      </c>
      <c r="BS198" s="223" t="str">
        <f t="shared" ca="1" si="242"/>
        <v>-3,2237652354278-1,33532728242257i</v>
      </c>
      <c r="BT198" s="223" t="str">
        <f t="shared" ca="1" si="243"/>
        <v>1,49190148490899+3,15436066480377i</v>
      </c>
      <c r="BU198" s="223" t="str">
        <f t="shared" ca="1" si="244"/>
        <v>1,01291306710298-3,33912688630231i</v>
      </c>
      <c r="BV198" s="223" t="str">
        <f t="shared" ca="1" si="245"/>
        <v>-2,99293963882468+1,79389898341208i</v>
      </c>
      <c r="BW198" s="223" t="str">
        <f t="shared" ca="1" si="246"/>
        <v>3,42233091990817+0,68074394523596i</v>
      </c>
      <c r="BX198" s="223" t="str">
        <f t="shared" ca="1" si="247"/>
        <v>-2,0786202540628-2,80269496801468i</v>
      </c>
      <c r="BY198" s="223" t="str">
        <f t="shared" ca="1" si="248"/>
        <v>-0,342018887043871+3,47257603591919i</v>
      </c>
      <c r="BZ198" s="223" t="str">
        <f t="shared" ca="1" si="249"/>
        <v>2,58545881255577-2,34332327537466i</v>
      </c>
      <c r="CA198" s="223" t="str">
        <f t="shared" ca="1" si="250"/>
        <v>-3,48937834640139+4,3773266892605E-13i</v>
      </c>
      <c r="CB198" s="223" t="str">
        <f t="shared" ca="1" si="251"/>
        <v>2,58545881255636+2,34332327537401i</v>
      </c>
      <c r="CC198" s="223" t="str">
        <f t="shared" ca="1" si="252"/>
        <v>-0,342018887041288-3,47257603591944i</v>
      </c>
      <c r="CD198" s="223" t="str">
        <f t="shared" ca="1" si="253"/>
        <v>-2,07862025406202+2,80269496801526i</v>
      </c>
      <c r="CE198" s="223" t="str">
        <f t="shared" ca="1" si="254"/>
        <v>3,42233091990798-0,680743945236917i</v>
      </c>
      <c r="CF198" s="223" t="str">
        <f t="shared" ca="1" si="255"/>
        <v>-2,9929396388234-1,79389898341422i</v>
      </c>
      <c r="CG198" s="223" t="str">
        <f t="shared" ca="1" si="256"/>
        <v>1,01291306710391+3,33912688630203i</v>
      </c>
      <c r="CH198" s="223" t="str">
        <f t="shared" ca="1" si="257"/>
        <v>1,4919014849082-3,15436066480414i</v>
      </c>
      <c r="CI198" s="223" t="str">
        <f t="shared" ca="1" si="258"/>
        <v>-3,2237652354288+1,33532728242017i</v>
      </c>
      <c r="CJ198" s="223" t="str">
        <f t="shared" ca="1" si="259"/>
        <v>3,28540347323232+1,1755361595493i</v>
      </c>
      <c r="CK198" s="223" t="str">
        <f t="shared" ca="1" si="260"/>
        <v>-1,64488156604573-3,07735696304765i</v>
      </c>
      <c r="CL198" s="223" t="str">
        <f t="shared" ca="1" si="261"/>
        <v>-0,847849778360581+3,38480605022929i</v>
      </c>
      <c r="CM198" s="223" t="str">
        <f t="shared" ca="1" si="262"/>
        <v>2,90131206085942-1,93859474100355i</v>
      </c>
      <c r="CN198" s="223" t="str">
        <f t="shared" ca="1" si="263"/>
        <v>-3,45161109464013-0,511998140320951i</v>
      </c>
      <c r="CO198" s="223" t="str">
        <f t="shared" ca="1" si="264"/>
        <v>2,21363818886186+2,69732593750687i</v>
      </c>
      <c r="CP198" s="223" t="str">
        <f t="shared" ca="1" si="265"/>
        <v>0,171215680306876-3,48517523736641i</v>
      </c>
      <c r="CQ198" s="223" t="str">
        <f t="shared" ca="1" si="266"/>
        <v>-2,46736309086552+2,46736309086633i</v>
      </c>
      <c r="CR198" s="223" t="str">
        <f t="shared" ca="1" si="267"/>
        <v>3,48517523736635-0,171215680308019i</v>
      </c>
      <c r="CS198" s="223" t="str">
        <f t="shared" ca="1" si="268"/>
        <v>-2,69732593750539-2,21363818886366i</v>
      </c>
      <c r="CT198" s="223" t="str">
        <f t="shared" ca="1" si="269"/>
        <v>0,511998140322082+3,45161109463996i</v>
      </c>
      <c r="CU198" s="223" t="str">
        <f t="shared" ca="1" si="270"/>
        <v>1,93859474100251-2,90131206086011i</v>
      </c>
      <c r="CV198" s="223" t="str">
        <f t="shared" ca="1" si="271"/>
        <v>-3,38480605022988+0,847849778358226i</v>
      </c>
      <c r="CW198" s="223" t="str">
        <f t="shared" ca="1" si="272"/>
        <v>3,07735696304819+1,64488156604473i</v>
      </c>
      <c r="CX198" s="223" t="str">
        <f t="shared" ca="1" si="273"/>
        <v>-1,17553615955037-3,28540347323194i</v>
      </c>
      <c r="CY198" s="223" t="str">
        <f t="shared" ca="1" si="274"/>
        <v>-1,33532728242232+3,22376523542791i</v>
      </c>
      <c r="CZ198" s="223" t="str">
        <f t="shared" ca="1" si="275"/>
        <v>3,15436066480365-1,49190148490924i</v>
      </c>
      <c r="DA198" s="223" t="str">
        <f t="shared" ca="1" si="276"/>
        <v>-3,33912688630236-1,01291306710282i</v>
      </c>
      <c r="DB198" s="223" t="str">
        <f t="shared" ca="1" si="277"/>
        <v>1,79389898341223+2,9929396388246i</v>
      </c>
      <c r="DC198" s="223" t="str">
        <f t="shared" ca="1" si="278"/>
        <v>0,680743945235793-3,42233091990821i</v>
      </c>
      <c r="DD198" s="223" t="str">
        <f t="shared" ca="1" si="279"/>
        <v>-2,80269496801458+2,07862025406294i</v>
      </c>
      <c r="DE198" s="223" t="str">
        <f t="shared" ca="1" si="280"/>
        <v>3,4725760359192+0,342018887043702i</v>
      </c>
      <c r="DF198" s="223" t="str">
        <f t="shared" ca="1" si="281"/>
        <v>-2,34332327537486-2,58545881255559i</v>
      </c>
      <c r="DG198" s="223" t="str">
        <f t="shared" ca="1" si="282"/>
        <v>7,06186052116157E-13+3,48937834640139i</v>
      </c>
      <c r="DH198" s="223" t="str">
        <f t="shared" ca="1" si="283"/>
        <v>2,34332327537639-2,58545881255421i</v>
      </c>
      <c r="DI198" s="223" t="str">
        <f t="shared" ca="1" si="284"/>
        <v>-3,47257603591941+0,342018887041555i</v>
      </c>
      <c r="DJ198" s="223" t="str">
        <f t="shared" ca="1" si="285"/>
        <v>2,80269496801536+2,07862025406188i</v>
      </c>
      <c r="DK198" s="223" t="str">
        <f t="shared" ca="1" si="286"/>
        <v>-0,680743945237081-3,42233091990795i</v>
      </c>
      <c r="DL198" s="223" t="str">
        <f t="shared" ca="1" si="287"/>
        <v>-1,79389898341408+2,99293963882349i</v>
      </c>
      <c r="DM198" s="223" t="str">
        <f t="shared" ca="1" si="288"/>
        <v>3,33912688630198-1,01291306710407i</v>
      </c>
      <c r="DN198" s="223" t="str">
        <f t="shared" ca="1" si="289"/>
        <v>-3,15436066480426-1,49190148490796i</v>
      </c>
      <c r="DO198" s="223" t="str">
        <f t="shared" ca="1" si="290"/>
        <v>1,33532728242042+3,22376523542869i</v>
      </c>
      <c r="DP198" s="223" t="str">
        <f t="shared" ca="1" si="291"/>
        <v>1,17553615954904-3,28540347323242i</v>
      </c>
      <c r="DQ198" s="223" t="str">
        <f t="shared" ca="1" si="292"/>
        <v>-3,07735696304752+1,64488156604597i</v>
      </c>
      <c r="DR198" s="223" t="str">
        <f t="shared" ca="1" si="293"/>
        <v>3,38480605022934+0,847849778360417i</v>
      </c>
      <c r="DS198" s="223" t="str">
        <f t="shared" ca="1" si="294"/>
        <v>-1,93859474100369-2,90131206085933i</v>
      </c>
      <c r="DT198" s="223" t="str">
        <f t="shared" ca="1" si="295"/>
        <v>-0,511998140320686+3,45161109464017i</v>
      </c>
      <c r="DU198" s="223" t="str">
        <f t="shared" ca="1" si="296"/>
        <v>2,6973259375067-2,21363818886207i</v>
      </c>
      <c r="DV198" s="223" t="str">
        <f t="shared" ca="1" si="297"/>
        <v>-3,48517523736642-0,171215680306707i</v>
      </c>
      <c r="DW198" s="223" t="str">
        <f t="shared" ca="1" si="298"/>
        <v>2,46736309086652+2,46736309086533i</v>
      </c>
      <c r="DX198" s="223" t="str">
        <f t="shared" ca="1" si="299"/>
        <v>-0,17121568030482-3,48517523736651i</v>
      </c>
      <c r="DY198" s="223" t="str">
        <f t="shared" ca="1" si="300"/>
        <v>-2,21363818886353+2,6973259375055i</v>
      </c>
      <c r="DZ198" s="223" t="str">
        <f t="shared" ca="1" si="301"/>
        <v>3,45161109463992-0,511998140322347i</v>
      </c>
      <c r="EA198" s="223" t="str">
        <f t="shared" ca="1" si="302"/>
        <v>-2,90131206086026-1,93859474100229i</v>
      </c>
      <c r="EB198" s="223" t="str">
        <f t="shared" ca="1" si="303"/>
        <v>0,847849778358582+3,3848060502298i</v>
      </c>
      <c r="EC198" s="223" t="str">
        <f t="shared" ca="1" si="304"/>
        <v>1,64488156604458-3,07735696304827i</v>
      </c>
      <c r="ED198" s="223" t="str">
        <f t="shared" ca="1" si="305"/>
        <v>-3,28540347323185+1,17553615955063i</v>
      </c>
      <c r="EE198" s="223" t="str">
        <f t="shared" ca="1" si="306"/>
        <v>3,22376523542801+1,33532728242207i</v>
      </c>
      <c r="EF198" s="223" t="str">
        <f t="shared" ca="1" si="307"/>
        <v>-1,49190148490939-3,15436066480358i</v>
      </c>
      <c r="EG198" s="223" t="str">
        <f t="shared" ca="1" si="308"/>
        <v>-1,01291306710256+3,33912688630244i</v>
      </c>
      <c r="EH198" s="223" t="str">
        <f t="shared" ca="1" si="309"/>
        <v>2,99293963882446-1,79389898341246i</v>
      </c>
      <c r="EI198" s="223" t="str">
        <f t="shared" ca="1" si="310"/>
        <v>-3,42233091990824-0,680743945235626i</v>
      </c>
      <c r="EJ198" s="223" t="str">
        <f t="shared" ca="1" si="311"/>
        <v>2,07862025406316+2,80269496801442i</v>
      </c>
      <c r="EK198" s="223" t="str">
        <f t="shared" ca="1" si="312"/>
        <v>0,342018887043435-3,47257603591923i</v>
      </c>
      <c r="EL198" s="223" t="str">
        <f t="shared" ca="1" si="313"/>
        <v>-2,58545881255541+2,34332327537506i</v>
      </c>
      <c r="EM198" s="223" t="str">
        <f t="shared" ca="1" si="314"/>
        <v>3,48937834640139-8,75465337852103E-13i</v>
      </c>
      <c r="EN198" s="223"/>
      <c r="EO198" s="223"/>
      <c r="EP198" s="223"/>
    </row>
    <row r="199" spans="1:146" ht="15.75" thickBot="1">
      <c r="A199" s="257">
        <f t="shared" si="181"/>
        <v>1.9335937500000013E-3</v>
      </c>
      <c r="B199" s="256">
        <v>99</v>
      </c>
      <c r="C199" s="230">
        <f t="shared" si="182"/>
        <v>19800</v>
      </c>
      <c r="D199" s="229">
        <f t="shared" si="315"/>
        <v>124407.06908215581</v>
      </c>
      <c r="E199" s="229" t="str">
        <f t="shared" si="316"/>
        <v>124407.069082156i</v>
      </c>
      <c r="F199" s="229" t="str">
        <f t="shared" si="320"/>
        <v>-8,44521218490625E-29+2,12136522686848E-27i</v>
      </c>
      <c r="G199" s="229" t="str">
        <f t="shared" si="321"/>
        <v>-0,900355820703817+1,18846968379008i</v>
      </c>
      <c r="H199" s="229" t="str">
        <f t="shared" si="319"/>
        <v>1,00000000034589E-12-2,5119151371813E-11i</v>
      </c>
      <c r="I199" s="229" t="str">
        <f t="shared" si="317"/>
        <v>-1,00000000034589E-12+2,5119151371813E-11i</v>
      </c>
      <c r="J199" s="255" t="str">
        <f ca="1">IMPRODUCT(1/N_FFT2,DJ100)</f>
        <v>0,0219655843680986+0,00097809627320959i</v>
      </c>
      <c r="K199" s="254" t="str">
        <f t="shared" ca="1" si="318"/>
        <v>-4,65345327186541E-14+5,5077874243905E-13i</v>
      </c>
      <c r="N199" s="246">
        <f t="shared" ca="1" si="185"/>
        <v>11.489625992320505</v>
      </c>
      <c r="O199" s="223">
        <f t="shared" ca="1" si="186"/>
        <v>3.4896259923205042</v>
      </c>
      <c r="P199" s="223" t="str">
        <f t="shared" ca="1" si="187"/>
        <v>-2,64237567238406-2,27932893024937i</v>
      </c>
      <c r="Q199" s="223" t="str">
        <f t="shared" ca="1" si="188"/>
        <v>0,512034477524944+3,45185606016598i</v>
      </c>
      <c r="R199" s="223" t="str">
        <f t="shared" ca="1" si="189"/>
        <v>1,86694160018761-2,94822296100003i</v>
      </c>
      <c r="S199" s="223" t="str">
        <f t="shared" ca="1" si="190"/>
        <v>-3,33936386867103+1,01298495491953i</v>
      </c>
      <c r="T199" s="223" t="str">
        <f t="shared" ca="1" si="191"/>
        <v>3,19025012593605+1,41414062251386i</v>
      </c>
      <c r="U199" s="223" t="str">
        <f t="shared" ca="1" si="192"/>
        <v>-1,49200736718323-3,15458453406306i</v>
      </c>
      <c r="V199" s="223" t="str">
        <f t="shared" ca="1" si="193"/>
        <v>-0,93072777096784+3,36321800997617i</v>
      </c>
      <c r="W199" s="223" t="str">
        <f t="shared" ca="1" si="194"/>
        <v>2,9015179709157-1,93873232570463i</v>
      </c>
      <c r="X199" s="223" t="str">
        <f t="shared" ca="1" si="195"/>
        <v>-3,46338238078182-0,427167473912698i</v>
      </c>
      <c r="Y199" s="223" t="str">
        <f t="shared" ca="1" si="196"/>
        <v>2,34348958420986+2,58564230607769i</v>
      </c>
      <c r="Z199" s="223" t="str">
        <f t="shared" ca="1" si="197"/>
        <v>-0,0856397089369815-3,48857498221438i</v>
      </c>
      <c r="AA199" s="223" t="str">
        <f t="shared" ca="1" si="198"/>
        <v>-2,21379529377094+2,69751737039013i</v>
      </c>
      <c r="AB199" s="223" t="str">
        <f t="shared" ca="1" si="199"/>
        <v>3,43825047053273-0,596593050714066i</v>
      </c>
      <c r="AC199" s="223" t="str">
        <f t="shared" ca="1" si="200"/>
        <v>-2,99315205181393-1,79402629885989i</v>
      </c>
      <c r="AD199" s="223" t="str">
        <f t="shared" ca="1" si="201"/>
        <v>1,09463195461219+3,31349821943829i</v>
      </c>
      <c r="AE199" s="223" t="str">
        <f t="shared" ca="1" si="202"/>
        <v>1,33542205241162-3,22399403042431i</v>
      </c>
      <c r="AF199" s="223" t="str">
        <f t="shared" ca="1" si="203"/>
        <v>-3,11701873842426+1,56897538240435i</v>
      </c>
      <c r="AG199" s="223" t="str">
        <f t="shared" ca="1" si="204"/>
        <v>3,38504627451091+0,847909951409163i</v>
      </c>
      <c r="AH199" s="223" t="str">
        <f t="shared" ca="1" si="205"/>
        <v>-2,0093552313629-2,85306521490018i</v>
      </c>
      <c r="AI199" s="223" t="str">
        <f t="shared" ca="1" si="206"/>
        <v>-0,34204316058701+3,47282248935567i</v>
      </c>
      <c r="AJ199" s="223" t="str">
        <f t="shared" ca="1" si="207"/>
        <v>2,52735144552967-2,40623860767338i</v>
      </c>
      <c r="AK199" s="223" t="str">
        <f t="shared" ca="1" si="208"/>
        <v>-3,48542258498519+0,171227831715575i</v>
      </c>
      <c r="AL199" s="223" t="str">
        <f t="shared" ca="1" si="209"/>
        <v>2,75103418479886+2,14692814978679i</v>
      </c>
      <c r="AM199" s="223" t="str">
        <f t="shared" ca="1" si="210"/>
        <v>-0,680792258557532-3,42257380738049i</v>
      </c>
      <c r="AN199" s="223" t="str">
        <f t="shared" ca="1" si="211"/>
        <v>-1,72003034317283+3,03627817975291i</v>
      </c>
      <c r="AO199" s="223" t="str">
        <f t="shared" ca="1" si="212"/>
        <v>3,28563664277771-1,17561958894672i</v>
      </c>
      <c r="AP199" s="223" t="str">
        <f t="shared" ca="1" si="213"/>
        <v>-3,25579592146155-1,25589907399966i</v>
      </c>
      <c r="AQ199" s="223" t="str">
        <f t="shared" ca="1" si="214"/>
        <v>1,64499830552321+3,0775753672501i</v>
      </c>
      <c r="AR199" s="223" t="str">
        <f t="shared" ca="1" si="215"/>
        <v>1,64499830552321+3,0775753672501i</v>
      </c>
      <c r="AS199" s="223" t="str">
        <f t="shared" ca="1" si="216"/>
        <v>-2,80289387908238+2,07876777656413i</v>
      </c>
      <c r="AT199" s="223" t="str">
        <f t="shared" ca="1" si="217"/>
        <v>3,48017069951914+0,256712813251201i</v>
      </c>
      <c r="AU199" s="223" t="str">
        <f t="shared" ca="1" si="218"/>
        <v>-2,46753820297471-2,46753820297462i</v>
      </c>
      <c r="AV199" s="223" t="str">
        <f t="shared" ca="1" si="219"/>
        <v>0,256712813250976+3,48017069951915i</v>
      </c>
      <c r="AW199" s="223" t="str">
        <f t="shared" ca="1" si="220"/>
        <v>2,07876777656403-2,80289387908245i</v>
      </c>
      <c r="AX199" s="223" t="str">
        <f t="shared" ca="1" si="221"/>
        <v>-3,40483551374497+0,764581382600882i</v>
      </c>
      <c r="AY199" s="223" t="str">
        <f t="shared" ca="1" si="222"/>
        <v>3,07757536725016+1,64499830552311i</v>
      </c>
      <c r="AZ199" s="223" t="str">
        <f t="shared" ca="1" si="223"/>
        <v>-1,25589907399977-3,2557959214615i</v>
      </c>
      <c r="BA199" s="223" t="str">
        <f t="shared" ca="1" si="224"/>
        <v>-1,17561958894658+3,28563664277776i</v>
      </c>
      <c r="BB199" s="223" t="str">
        <f t="shared" ca="1" si="225"/>
        <v>3,03627817975285-1,72003034317293i</v>
      </c>
      <c r="BC199" s="223" t="str">
        <f t="shared" ca="1" si="226"/>
        <v>-3,42257380738045-0,680792258557755i</v>
      </c>
      <c r="BD199" s="223" t="str">
        <f t="shared" ca="1" si="227"/>
        <v>2,14692814978688+2,75103418479879i</v>
      </c>
      <c r="BE199" s="223" t="str">
        <f t="shared" ca="1" si="228"/>
        <v>0,171227831715478-3,48542258498519i</v>
      </c>
      <c r="BF199" s="223" t="str">
        <f t="shared" ca="1" si="229"/>
        <v>-2,40623860767281+2,52735144553022i</v>
      </c>
      <c r="BG199" s="223" t="str">
        <f t="shared" ca="1" si="230"/>
        <v>3,47282248935555-0,342043160588191i</v>
      </c>
      <c r="BH199" s="223" t="str">
        <f t="shared" ca="1" si="231"/>
        <v>-2,85306521490127-2,00935523136136i</v>
      </c>
      <c r="BI199" s="223" t="str">
        <f t="shared" ca="1" si="232"/>
        <v>0,847909951407935+3,38504627451122i</v>
      </c>
      <c r="BJ199" s="223" t="str">
        <f t="shared" ca="1" si="233"/>
        <v>1,56897538240517-3,11701873842385i</v>
      </c>
      <c r="BK199" s="223" t="str">
        <f t="shared" ca="1" si="234"/>
        <v>-3,2239940304244+1,33542205241141i</v>
      </c>
      <c r="BL199" s="223" t="str">
        <f t="shared" ca="1" si="235"/>
        <v>3,31349821943833+1,09463195461208i</v>
      </c>
      <c r="BM199" s="223" t="str">
        <f t="shared" ca="1" si="236"/>
        <v>-1,79402629886059-2,99315205181351i</v>
      </c>
      <c r="BN199" s="223" t="str">
        <f t="shared" ca="1" si="237"/>
        <v>-0,596593050712942+3,43825047053292i</v>
      </c>
      <c r="BO199" s="223" t="str">
        <f t="shared" ca="1" si="238"/>
        <v>2,69751737038894-2,21379529377239i</v>
      </c>
      <c r="BP199" s="223" t="str">
        <f t="shared" ca="1" si="239"/>
        <v>-3,48857498221435-0,085639708938236i</v>
      </c>
      <c r="BQ199" s="223" t="str">
        <f t="shared" ca="1" si="240"/>
        <v>2,58564230607728+2,34348958421031i</v>
      </c>
      <c r="BR199" s="223" t="str">
        <f t="shared" ca="1" si="241"/>
        <v>-0,427167473912474-3,46338238078184i</v>
      </c>
      <c r="BS199" s="223" t="str">
        <f t="shared" ca="1" si="242"/>
        <v>-1,93873232570449+2,9015179709158i</v>
      </c>
      <c r="BT199" s="223" t="str">
        <f t="shared" ca="1" si="243"/>
        <v>3,36321800997596-0,930727770968626i</v>
      </c>
      <c r="BU199" s="223" t="str">
        <f t="shared" ca="1" si="244"/>
        <v>-3,15458453406357-1,49200736718214i</v>
      </c>
      <c r="BV199" s="223" t="str">
        <f t="shared" ca="1" si="245"/>
        <v>1,41414062251237+3,19025012593671i</v>
      </c>
      <c r="BW199" s="223" t="str">
        <f t="shared" ca="1" si="246"/>
        <v>1,01298495492065-3,33936386867069i</v>
      </c>
      <c r="BX199" s="223" t="str">
        <f t="shared" ca="1" si="247"/>
        <v>-2,94822296100041+1,86694160018701i</v>
      </c>
      <c r="BY199" s="223" t="str">
        <f t="shared" ca="1" si="248"/>
        <v>3,45185606016596+0,512034477525122i</v>
      </c>
      <c r="BZ199" s="223" t="str">
        <f t="shared" ca="1" si="249"/>
        <v>-2,27932893024958-2,64237567238388i</v>
      </c>
      <c r="CA199" s="223" t="str">
        <f t="shared" ca="1" si="250"/>
        <v>8,15678050816133E-13+3,4896259923205i</v>
      </c>
      <c r="CB199" s="223" t="str">
        <f t="shared" ca="1" si="251"/>
        <v>2,27932893024835-2,64237567238494i</v>
      </c>
      <c r="CC199" s="223" t="str">
        <f t="shared" ca="1" si="252"/>
        <v>-3,45185606016623+0,5120344775233i</v>
      </c>
      <c r="CD199" s="223" t="str">
        <f t="shared" ca="1" si="253"/>
        <v>2,94822296099942+1,86694160018857i</v>
      </c>
      <c r="CE199" s="223" t="str">
        <f t="shared" ca="1" si="254"/>
        <v>-1,01298495491889-3,33936386867122i</v>
      </c>
      <c r="CF199" s="223" t="str">
        <f t="shared" ca="1" si="255"/>
        <v>-1,41414062251405+3,19025012593596i</v>
      </c>
      <c r="CG199" s="223" t="str">
        <f t="shared" ca="1" si="256"/>
        <v>3,15458453406287-1,49200736718362i</v>
      </c>
      <c r="CH199" s="223" t="str">
        <f t="shared" ca="1" si="257"/>
        <v>-3,36321800997639-0,930727770967055i</v>
      </c>
      <c r="CI199" s="223" t="str">
        <f t="shared" ca="1" si="258"/>
        <v>1,93873232570593+2,90151797091484i</v>
      </c>
      <c r="CJ199" s="223" t="str">
        <f t="shared" ca="1" si="259"/>
        <v>0,427167473914299-3,46338238078162i</v>
      </c>
      <c r="CK199" s="223" t="str">
        <f t="shared" ca="1" si="260"/>
        <v>-2,58564230607852+2,34348958420895i</v>
      </c>
      <c r="CL199" s="223" t="str">
        <f t="shared" ca="1" si="261"/>
        <v>3,48857498221439-0,0856397089363966i</v>
      </c>
      <c r="CM199" s="223" t="str">
        <f t="shared" ca="1" si="262"/>
        <v>-2,69751737039-2,2137952937711i</v>
      </c>
      <c r="CN199" s="223" t="str">
        <f t="shared" ca="1" si="263"/>
        <v>0,596593050714502+3,43825047053266i</v>
      </c>
      <c r="CO199" s="223" t="str">
        <f t="shared" ca="1" si="264"/>
        <v>1,7940262988592-2,99315205181435i</v>
      </c>
      <c r="CP199" s="223" t="str">
        <f t="shared" ca="1" si="265"/>
        <v>-3,31349821943784+1,09463195461358i</v>
      </c>
      <c r="CQ199" s="223" t="str">
        <f t="shared" ca="1" si="266"/>
        <v>3,2239940304237+1,33542205241311i</v>
      </c>
      <c r="CR199" s="223" t="str">
        <f t="shared" ca="1" si="267"/>
        <v>-1,56897538240348-3,1170187384247i</v>
      </c>
      <c r="CS199" s="223" t="str">
        <f t="shared" ca="1" si="268"/>
        <v>-0,847909951409718+3,38504627451077i</v>
      </c>
      <c r="CT199" s="223" t="str">
        <f t="shared" ca="1" si="269"/>
        <v>2,8530652149003-2,00935523136273i</v>
      </c>
      <c r="CU199" s="223" t="str">
        <f t="shared" ca="1" si="270"/>
        <v>-3,47282248935571-0,342043160586568i</v>
      </c>
      <c r="CV199" s="223" t="str">
        <f t="shared" ca="1" si="271"/>
        <v>2,40623860767399+2,52735144552909i</v>
      </c>
      <c r="CW199" s="223" t="str">
        <f t="shared" ca="1" si="272"/>
        <v>-0,171227831717058-3,48542258498512i</v>
      </c>
      <c r="CX199" s="223" t="str">
        <f t="shared" ca="1" si="273"/>
        <v>-2,14692814978806+2,75103418479787i</v>
      </c>
      <c r="CY199" s="223" t="str">
        <f t="shared" ca="1" si="274"/>
        <v>3,42257380738068-0,680792258556583i</v>
      </c>
      <c r="CZ199" s="223" t="str">
        <f t="shared" ca="1" si="275"/>
        <v>-3,03627817975263-1,72003034317332i</v>
      </c>
      <c r="DA199" s="223" t="str">
        <f t="shared" ca="1" si="276"/>
        <v>1,17561958894653+3,28563664277778i</v>
      </c>
      <c r="DB199" s="223" t="str">
        <f t="shared" ca="1" si="277"/>
        <v>1,25589907399923-3,25579592146172i</v>
      </c>
      <c r="DC199" s="223" t="str">
        <f t="shared" ca="1" si="278"/>
        <v>-3,07757536724972+1,64499830552393i</v>
      </c>
      <c r="DD199" s="223" t="str">
        <f t="shared" ca="1" si="279"/>
        <v>3,40483551374524+0,764581382599678i</v>
      </c>
      <c r="DE199" s="223" t="str">
        <f t="shared" ca="1" si="280"/>
        <v>-2,07876777656284-2,80289387908334i</v>
      </c>
      <c r="DF199" s="223" t="str">
        <f t="shared" ca="1" si="281"/>
        <v>-0,256712813252168+3,48017069951907i</v>
      </c>
      <c r="DG199" s="223" t="str">
        <f t="shared" ca="1" si="282"/>
        <v>2,46753820297502-2,4675382029743i</v>
      </c>
      <c r="DH199" s="223" t="str">
        <f t="shared" ca="1" si="283"/>
        <v>-3,48017069951914+0,256712813251146i</v>
      </c>
      <c r="DI199" s="223" t="str">
        <f t="shared" ca="1" si="284"/>
        <v>2,80289387908273+2,07876777656366i</v>
      </c>
      <c r="DJ199" s="223" t="str">
        <f t="shared" ca="1" si="285"/>
        <v>-0,764581382602065-3,4048355137447i</v>
      </c>
      <c r="DK199" s="223" t="str">
        <f t="shared" ca="1" si="286"/>
        <v>-1,64499830552178+3,07757536725087i</v>
      </c>
      <c r="DL199" s="223" t="str">
        <f t="shared" ca="1" si="287"/>
        <v>3,25579592146209-1,25589907399827i</v>
      </c>
      <c r="DM199" s="223" t="str">
        <f t="shared" ca="1" si="288"/>
        <v>-3,28563664277744-1,17561958894749i</v>
      </c>
      <c r="DN199" s="223" t="str">
        <f t="shared" ca="1" si="289"/>
        <v>1,72003034317243+3,03627817975313i</v>
      </c>
      <c r="DO199" s="223" t="str">
        <f t="shared" ca="1" si="290"/>
        <v>0,680792258557685-3,42257380738046i</v>
      </c>
      <c r="DP199" s="223" t="str">
        <f t="shared" ca="1" si="291"/>
        <v>-2,7510341847985+2,14692814978725i</v>
      </c>
      <c r="DQ199" s="223" t="str">
        <f t="shared" ca="1" si="292"/>
        <v>3,48542258498523+0,171227831714713i</v>
      </c>
      <c r="DR199" s="223" t="str">
        <f t="shared" ca="1" si="293"/>
        <v>-2,52735144553085-2,40623860767214i</v>
      </c>
      <c r="DS199" s="223" t="str">
        <f t="shared" ca="1" si="294"/>
        <v>0,34204316058545+3,47282248935583i</v>
      </c>
      <c r="DT199" s="223" t="str">
        <f t="shared" ca="1" si="295"/>
        <v>2,00935523136349-2,85306521489976i</v>
      </c>
      <c r="DU199" s="223" t="str">
        <f t="shared" ca="1" si="296"/>
        <v>-3,38504627451102+0,847909951408723i</v>
      </c>
      <c r="DV199" s="223" t="str">
        <f t="shared" ca="1" si="297"/>
        <v>3,11701873842419+1,56897538240449i</v>
      </c>
      <c r="DW199" s="223" t="str">
        <f t="shared" ca="1" si="298"/>
        <v>-1,33542205241225-3,22399403042405i</v>
      </c>
      <c r="DX199" s="223" t="str">
        <f t="shared" ca="1" si="299"/>
        <v>-1,09463195461126+3,31349821943861i</v>
      </c>
      <c r="DY199" s="223" t="str">
        <f t="shared" ca="1" si="300"/>
        <v>2,99315205181309-1,79402629886129i</v>
      </c>
      <c r="DZ199" s="223" t="str">
        <f t="shared" ca="1" si="301"/>
        <v>-3,43825047053248-0,59659305071551i</v>
      </c>
      <c r="EA199" s="223" t="str">
        <f t="shared" ca="1" si="302"/>
        <v>2,2137952937703+2,69751737039066i</v>
      </c>
      <c r="EB199" s="223" t="str">
        <f t="shared" ca="1" si="303"/>
        <v>0,0856397089375196-3,48857498221437i</v>
      </c>
      <c r="EC199" s="223" t="str">
        <f t="shared" ca="1" si="304"/>
        <v>-2,34348958420963+2,5856423060779i</v>
      </c>
      <c r="ED199" s="223" t="str">
        <f t="shared" ca="1" si="305"/>
        <v>3,46338238078174-0,427167473913284i</v>
      </c>
      <c r="EE199" s="223" t="str">
        <f t="shared" ca="1" si="306"/>
        <v>-2,9015179709162-1,93873232570389i</v>
      </c>
      <c r="EF199" s="223" t="str">
        <f t="shared" ca="1" si="307"/>
        <v>0,930727770969509+3,36321800997571i</v>
      </c>
      <c r="EG199" s="223" t="str">
        <f t="shared" ca="1" si="308"/>
        <v>1,49200736718463-3,15458453406239i</v>
      </c>
      <c r="EH199" s="223" t="str">
        <f t="shared" ca="1" si="309"/>
        <v>-3,19025012593634+1,4141406225132i</v>
      </c>
      <c r="EI199" s="223" t="str">
        <f t="shared" ca="1" si="310"/>
        <v>3,33936386867093+1,01298495491987i</v>
      </c>
      <c r="EJ199" s="223" t="str">
        <f t="shared" ca="1" si="311"/>
        <v>-1,8669416001877-2,94822296099997i</v>
      </c>
      <c r="EK199" s="223" t="str">
        <f t="shared" ca="1" si="312"/>
        <v>-0,512034477524414+3,45185606016606i</v>
      </c>
      <c r="EL199" s="223" t="str">
        <f t="shared" ca="1" si="313"/>
        <v>2,64237567238328-2,27932893025028i</v>
      </c>
      <c r="EM199" s="223" t="str">
        <f t="shared" ca="1" si="314"/>
        <v>-3,4896259923205+1,63135610163227E-12i</v>
      </c>
      <c r="EN199" s="223"/>
      <c r="EO199" s="223"/>
      <c r="EP199" s="223"/>
    </row>
    <row r="200" spans="1:146" ht="15.75" thickBot="1">
      <c r="A200" s="257">
        <f t="shared" si="181"/>
        <v>1.9531250000000013E-3</v>
      </c>
      <c r="B200" s="256">
        <v>100</v>
      </c>
      <c r="C200" s="230">
        <f t="shared" si="182"/>
        <v>20000</v>
      </c>
      <c r="D200" s="229">
        <f t="shared" si="315"/>
        <v>125663.70614359173</v>
      </c>
      <c r="E200" s="229" t="str">
        <f t="shared" si="316"/>
        <v>125663.706143592i</v>
      </c>
      <c r="F200" s="229" t="str">
        <f t="shared" si="320"/>
        <v>-8,27715243098868E-29+2,05835855826526E-27i</v>
      </c>
      <c r="G200" s="229" t="str">
        <f t="shared" si="321"/>
        <v>-0,888888888966527+1,1851851857522i</v>
      </c>
      <c r="H200" s="229" t="str">
        <f t="shared" si="319"/>
        <v>1,000000000339E-12-2,48679598580948E-11i</v>
      </c>
      <c r="I200" s="229" t="str">
        <f t="shared" si="317"/>
        <v>-1,000000000339E-12+2,48679598580948E-11i</v>
      </c>
      <c r="J200" s="255" t="str">
        <f ca="1">IMPRODUCT(1/N_FFT2,DK100)</f>
        <v>0,0155921825036686-0,000012039613450577i</v>
      </c>
      <c r="K200" s="254" t="str">
        <f t="shared" ca="1" si="318"/>
        <v>-1,52927818849584E-14+3,87757808214773E-13i</v>
      </c>
      <c r="N200" s="246">
        <f t="shared" ca="1" si="185"/>
        <v>11.489856644744513</v>
      </c>
      <c r="O200" s="223">
        <f t="shared" ca="1" si="186"/>
        <v>3.489856644744513</v>
      </c>
      <c r="P200" s="223" t="str">
        <f t="shared" ca="1" si="187"/>
        <v>-2,69769566712493-2,21394161811978i</v>
      </c>
      <c r="Q200" s="223" t="str">
        <f t="shared" ca="1" si="188"/>
        <v>0,680837256613328+3,42280002788283i</v>
      </c>
      <c r="R200" s="223" t="str">
        <f t="shared" ca="1" si="189"/>
        <v>1,64510703432308-3,07777878452759i</v>
      </c>
      <c r="S200" s="223" t="str">
        <f t="shared" ca="1" si="190"/>
        <v>-3,22420712547797+1,33551031927294i</v>
      </c>
      <c r="T200" s="223" t="str">
        <f t="shared" ca="1" si="191"/>
        <v>3,33958458927906+1,0130519097841i</v>
      </c>
      <c r="U200" s="223" t="str">
        <f t="shared" ca="1" si="192"/>
        <v>-1,93886046932584-2,9017097513971i</v>
      </c>
      <c r="V200" s="223" t="str">
        <f t="shared" ca="1" si="193"/>
        <v>-0,342065768477906+3,47305203112523i</v>
      </c>
      <c r="W200" s="223" t="str">
        <f t="shared" ca="1" si="194"/>
        <v>2,46770129886779-2,46770129886776i</v>
      </c>
      <c r="X200" s="223" t="str">
        <f t="shared" ca="1" si="195"/>
        <v>-3,47305203112523+0,342065768477857i</v>
      </c>
      <c r="Y200" s="223" t="str">
        <f t="shared" ca="1" si="196"/>
        <v>2,90170975139726+1,9388604693256i</v>
      </c>
      <c r="Z200" s="223" t="str">
        <f t="shared" ca="1" si="197"/>
        <v>-1,01305190978405-3,33958458927908i</v>
      </c>
      <c r="AA200" s="223" t="str">
        <f t="shared" ca="1" si="198"/>
        <v>-1,33551031927299+3,22420712547795i</v>
      </c>
      <c r="AB200" s="223" t="str">
        <f t="shared" ca="1" si="199"/>
        <v>3,07777878452765-1,64510703432297i</v>
      </c>
      <c r="AC200" s="223" t="str">
        <f t="shared" ca="1" si="200"/>
        <v>-3,42280002788285-0,680837256613202i</v>
      </c>
      <c r="AD200" s="223" t="str">
        <f t="shared" ca="1" si="201"/>
        <v>2,21394161811983+2,69769566712489i</v>
      </c>
      <c r="AE200" s="223" t="str">
        <f t="shared" ca="1" si="202"/>
        <v>4,87391056311298E-14-3,48985664474451i</v>
      </c>
      <c r="AF200" s="223" t="str">
        <f t="shared" ca="1" si="203"/>
        <v>-2,2139416181199+2,69769566712483i</v>
      </c>
      <c r="AG200" s="223" t="str">
        <f t="shared" ca="1" si="204"/>
        <v>3,4228000278828-0,680837256613446i</v>
      </c>
      <c r="AH200" s="223" t="str">
        <f t="shared" ca="1" si="205"/>
        <v>-3,0777787845276-1,64510703432307i</v>
      </c>
      <c r="AI200" s="223" t="str">
        <f t="shared" ca="1" si="206"/>
        <v>1,33551031927288+3,22420712547799i</v>
      </c>
      <c r="AJ200" s="223" t="str">
        <f t="shared" ca="1" si="207"/>
        <v>1,01305190978415-3,33958458927905i</v>
      </c>
      <c r="AK200" s="223" t="str">
        <f t="shared" ca="1" si="208"/>
        <v>-2,90170975139713+1,9388604693258i</v>
      </c>
      <c r="AL200" s="223" t="str">
        <f t="shared" ca="1" si="209"/>
        <v>3,47305203112522+0,342065768477966i</v>
      </c>
      <c r="AM200" s="223" t="str">
        <f t="shared" ca="1" si="210"/>
        <v>-2,46770129886772-2,46770129886784i</v>
      </c>
      <c r="AN200" s="223" t="str">
        <f t="shared" ca="1" si="211"/>
        <v>0,342065768477797+3,47305203112524i</v>
      </c>
      <c r="AO200" s="223" t="str">
        <f t="shared" ca="1" si="212"/>
        <v>1,93886046932565-2,90170975139723i</v>
      </c>
      <c r="AP200" s="223" t="str">
        <f t="shared" ca="1" si="213"/>
        <v>-3,33958458927909+1,01305190978401i</v>
      </c>
      <c r="AQ200" s="223" t="str">
        <f t="shared" ca="1" si="214"/>
        <v>3,22420712547794+1,33551031927302i</v>
      </c>
      <c r="AR200" s="223" t="str">
        <f t="shared" ca="1" si="215"/>
        <v>3,22420712547794+1,33551031927302i</v>
      </c>
      <c r="AS200" s="223" t="str">
        <f t="shared" ca="1" si="216"/>
        <v>-0,680837256613247+3,42280002788284i</v>
      </c>
      <c r="AT200" s="223" t="str">
        <f t="shared" ca="1" si="217"/>
        <v>2,69769566712492-2,21394161811979i</v>
      </c>
      <c r="AU200" s="223" t="str">
        <f t="shared" ca="1" si="218"/>
        <v>-3,48985664474451-9,747821126226E-14i</v>
      </c>
      <c r="AV200" s="223" t="str">
        <f t="shared" ca="1" si="219"/>
        <v>2,69769566712502+2,21394161811967i</v>
      </c>
      <c r="AW200" s="223" t="str">
        <f t="shared" ca="1" si="220"/>
        <v>-0,680837256613397-3,42280002788281i</v>
      </c>
      <c r="AX200" s="223" t="str">
        <f t="shared" ca="1" si="221"/>
        <v>-1,64510703432311+3,07777878452758i</v>
      </c>
      <c r="AY200" s="223" t="str">
        <f t="shared" ca="1" si="222"/>
        <v>3,22420712547801-1,33551031927284i</v>
      </c>
      <c r="AZ200" s="223" t="str">
        <f t="shared" ca="1" si="223"/>
        <v>-3,33958458927913-1,01305190978387i</v>
      </c>
      <c r="BA200" s="223" t="str">
        <f t="shared" ca="1" si="224"/>
        <v>1,93886046932576+2,90170975139715i</v>
      </c>
      <c r="BB200" s="223" t="str">
        <f t="shared" ca="1" si="225"/>
        <v>0,342065768478015-3,47305203112522i</v>
      </c>
      <c r="BC200" s="223" t="str">
        <f t="shared" ca="1" si="226"/>
        <v>-2,46770129886787+2,46770129886768i</v>
      </c>
      <c r="BD200" s="223" t="str">
        <f t="shared" ca="1" si="227"/>
        <v>3,47305203112524-0,342065768477748i</v>
      </c>
      <c r="BE200" s="223" t="str">
        <f t="shared" ca="1" si="228"/>
        <v>-2,90170975139701-1,93886046932598i</v>
      </c>
      <c r="BF200" s="223" t="str">
        <f t="shared" ca="1" si="229"/>
        <v>1,01305190978361+3,33958458927921i</v>
      </c>
      <c r="BG200" s="223" t="str">
        <f t="shared" ca="1" si="230"/>
        <v>1,33551031927341-3,22420712547778i</v>
      </c>
      <c r="BH200" s="223" t="str">
        <f t="shared" ca="1" si="231"/>
        <v>-3,07777878452787+1,64510703432257i</v>
      </c>
      <c r="BI200" s="223" t="str">
        <f t="shared" ca="1" si="232"/>
        <v>3,42280002788269+0,680837256614001i</v>
      </c>
      <c r="BJ200" s="223" t="str">
        <f t="shared" ca="1" si="233"/>
        <v>-2,21394161811919-2,69769566712541i</v>
      </c>
      <c r="BK200" s="223" t="str">
        <f t="shared" ca="1" si="234"/>
        <v>-8,65328080345917E-13+3,48985664474451i</v>
      </c>
      <c r="BL200" s="223" t="str">
        <f t="shared" ca="1" si="235"/>
        <v>2,21394161812053-2,69769566712431i</v>
      </c>
      <c r="BM200" s="223" t="str">
        <f t="shared" ca="1" si="236"/>
        <v>-3,42280002788303+0,680837256612305i</v>
      </c>
      <c r="BN200" s="223" t="str">
        <f t="shared" ca="1" si="237"/>
        <v>3,07777878452705+1,64510703432409i</v>
      </c>
      <c r="BO200" s="223" t="str">
        <f t="shared" ca="1" si="238"/>
        <v>-1,33551031927181-3,22420712547844i</v>
      </c>
      <c r="BP200" s="223" t="str">
        <f t="shared" ca="1" si="239"/>
        <v>-1,01305190978522+3,33958458927872i</v>
      </c>
      <c r="BQ200" s="223" t="str">
        <f t="shared" ca="1" si="240"/>
        <v>2,90170975139794-1,93886046932458i</v>
      </c>
      <c r="BR200" s="223" t="str">
        <f t="shared" ca="1" si="241"/>
        <v>-3,47305203112508-0,342065768479421i</v>
      </c>
      <c r="BS200" s="223" t="str">
        <f t="shared" ca="1" si="242"/>
        <v>2,46770129886668+2,46770129886887i</v>
      </c>
      <c r="BT200" s="223" t="str">
        <f t="shared" ca="1" si="243"/>
        <v>-0,342065768476342-3,47305203112538i</v>
      </c>
      <c r="BU200" s="223" t="str">
        <f t="shared" ca="1" si="244"/>
        <v>-1,93886046932715+2,90170975139622i</v>
      </c>
      <c r="BV200" s="223" t="str">
        <f t="shared" ca="1" si="245"/>
        <v>3,33958458927862-1,01305190978558i</v>
      </c>
      <c r="BW200" s="223" t="str">
        <f t="shared" ca="1" si="246"/>
        <v>-3,22420712547857-1,33551031927151i</v>
      </c>
      <c r="BX200" s="223" t="str">
        <f t="shared" ca="1" si="247"/>
        <v>1,64510703432438+3,0777787845269i</v>
      </c>
      <c r="BY200" s="223" t="str">
        <f t="shared" ca="1" si="248"/>
        <v>0,68083725661198-3,42280002788309i</v>
      </c>
      <c r="BZ200" s="223" t="str">
        <f t="shared" ca="1" si="249"/>
        <v>-2,6976956671241+2,21394161812079i</v>
      </c>
      <c r="CA200" s="223" t="str">
        <f t="shared" ca="1" si="250"/>
        <v>3,48985664474451-1,19367125862519E-12i</v>
      </c>
      <c r="CB200" s="223" t="str">
        <f t="shared" ca="1" si="251"/>
        <v>-2,69769566712561-2,21394161811894i</v>
      </c>
      <c r="CC200" s="223" t="str">
        <f t="shared" ca="1" si="252"/>
        <v>0,680837256614322+3,42280002788263i</v>
      </c>
      <c r="CD200" s="223" t="str">
        <f t="shared" ca="1" si="253"/>
        <v>1,64510703432228-3,07777878452802i</v>
      </c>
      <c r="CE200" s="223" t="str">
        <f t="shared" ca="1" si="254"/>
        <v>-3,22420712547765+1,33551031927371i</v>
      </c>
      <c r="CF200" s="223" t="str">
        <f t="shared" ca="1" si="255"/>
        <v>3,33958458927931+1,0130519097833i</v>
      </c>
      <c r="CG200" s="223" t="str">
        <f t="shared" ca="1" si="256"/>
        <v>-1,93886046932625-2,90170975139682i</v>
      </c>
      <c r="CH200" s="223" t="str">
        <f t="shared" ca="1" si="257"/>
        <v>-0,342065768477421+3,47305203112527i</v>
      </c>
      <c r="CI200" s="223" t="str">
        <f t="shared" ca="1" si="258"/>
        <v>2,46770129886745-2,4677012988681i</v>
      </c>
      <c r="CJ200" s="223" t="str">
        <f t="shared" ca="1" si="259"/>
        <v>-3,47305203112518+0,342065768478342i</v>
      </c>
      <c r="CK200" s="223" t="str">
        <f t="shared" ca="1" si="260"/>
        <v>2,90170975139734+1,93886046932549i</v>
      </c>
      <c r="CL200" s="223" t="str">
        <f t="shared" ca="1" si="261"/>
        <v>-1,01305190978418-3,33958458927904i</v>
      </c>
      <c r="CM200" s="223" t="str">
        <f t="shared" ca="1" si="262"/>
        <v>-1,33551031927286+3,224207125478i</v>
      </c>
      <c r="CN200" s="223" t="str">
        <f t="shared" ca="1" si="263"/>
        <v>3,07777878452759-1,64510703432309i</v>
      </c>
      <c r="CO200" s="223" t="str">
        <f t="shared" ca="1" si="264"/>
        <v>-3,42280002788281-0,680837256613415i</v>
      </c>
      <c r="CP200" s="223" t="str">
        <f t="shared" ca="1" si="265"/>
        <v>2,21394161811965+2,69769566712503i</v>
      </c>
      <c r="CQ200" s="223" t="str">
        <f t="shared" ca="1" si="266"/>
        <v>2,68492451033323E-13-3,48985664474451i</v>
      </c>
      <c r="CR200" s="223" t="str">
        <f t="shared" ca="1" si="267"/>
        <v>-2,21394161812007+2,69769566712469i</v>
      </c>
      <c r="CS200" s="223" t="str">
        <f t="shared" ca="1" si="268"/>
        <v>3,42280002788291-0,680837256612888i</v>
      </c>
      <c r="CT200" s="223" t="str">
        <f t="shared" ca="1" si="269"/>
        <v>-3,07777878452733-1,64510703432357i</v>
      </c>
      <c r="CU200" s="223" t="str">
        <f t="shared" ca="1" si="270"/>
        <v>1,33551031927236+3,22420712547821i</v>
      </c>
      <c r="CV200" s="223" t="str">
        <f t="shared" ca="1" si="271"/>
        <v>1,0130519097847-3,33958458927889i</v>
      </c>
      <c r="CW200" s="223" t="str">
        <f t="shared" ca="1" si="272"/>
        <v>-2,90170975139763+1,93886046932504i</v>
      </c>
      <c r="CX200" s="223" t="str">
        <f t="shared" ca="1" si="273"/>
        <v>3,47305203112513+0,342065768478876i</v>
      </c>
      <c r="CY200" s="223" t="str">
        <f t="shared" ca="1" si="274"/>
        <v>-2,46770129886707-2,46770129886848i</v>
      </c>
      <c r="CZ200" s="223" t="str">
        <f t="shared" ca="1" si="275"/>
        <v>0,342065768476887+3,47305203112533i</v>
      </c>
      <c r="DA200" s="223" t="str">
        <f t="shared" ca="1" si="276"/>
        <v>1,9388604693267-2,90170975139652i</v>
      </c>
      <c r="DB200" s="223" t="str">
        <f t="shared" ca="1" si="277"/>
        <v>-3,33958458927946+1,01305190978278i</v>
      </c>
      <c r="DC200" s="223" t="str">
        <f t="shared" ca="1" si="278"/>
        <v>3,22420712547745+1,33551031927421i</v>
      </c>
      <c r="DD200" s="223" t="str">
        <f t="shared" ca="1" si="279"/>
        <v>-1,64510703432181-3,07777878452828i</v>
      </c>
      <c r="DE200" s="223" t="str">
        <f t="shared" ca="1" si="280"/>
        <v>-0,680837256614849+3,42280002788252i</v>
      </c>
      <c r="DF200" s="223" t="str">
        <f t="shared" ca="1" si="281"/>
        <v>2,69769566712596-2,21394161811852i</v>
      </c>
      <c r="DG200" s="223" t="str">
        <f t="shared" ca="1" si="282"/>
        <v>-3,48985664474451-1,73065616069183E-12i</v>
      </c>
      <c r="DH200" s="223" t="str">
        <f t="shared" ca="1" si="283"/>
        <v>2,69769566712596+2,21394161811852i</v>
      </c>
      <c r="DI200" s="223" t="str">
        <f t="shared" ca="1" si="284"/>
        <v>-0,68083725661486-3,42280002788252i</v>
      </c>
      <c r="DJ200" s="223" t="str">
        <f t="shared" ca="1" si="285"/>
        <v>-1,64510703432179+3,07777878452828i</v>
      </c>
      <c r="DK200" s="223" t="str">
        <f t="shared" ca="1" si="286"/>
        <v>3,22420712547744-1,33551031927422i</v>
      </c>
      <c r="DL200" s="223" t="str">
        <f t="shared" ca="1" si="287"/>
        <v>-3,33958458927947-1,01305190978277i</v>
      </c>
      <c r="DM200" s="223" t="str">
        <f t="shared" ca="1" si="288"/>
        <v>1,93886046932671+2,90170975139652i</v>
      </c>
      <c r="DN200" s="223" t="str">
        <f t="shared" ca="1" si="289"/>
        <v>0,342065768476877-3,47305203112533i</v>
      </c>
      <c r="DO200" s="223" t="str">
        <f t="shared" ca="1" si="290"/>
        <v>-2,46770129886706+2,46770129886849i</v>
      </c>
      <c r="DP200" s="223" t="str">
        <f t="shared" ca="1" si="291"/>
        <v>3,47305203112513-0,342065768478886i</v>
      </c>
      <c r="DQ200" s="223" t="str">
        <f t="shared" ca="1" si="292"/>
        <v>-2,90170975139764-1,93886046932503i</v>
      </c>
      <c r="DR200" s="223" t="str">
        <f t="shared" ca="1" si="293"/>
        <v>1,01305190978471+3,33958458927888i</v>
      </c>
      <c r="DS200" s="223" t="str">
        <f t="shared" ca="1" si="294"/>
        <v>1,33551031927235-3,22420712547821i</v>
      </c>
      <c r="DT200" s="223" t="str">
        <f t="shared" ca="1" si="295"/>
        <v>-3,07777878452733+1,64510703432357i</v>
      </c>
      <c r="DU200" s="223" t="str">
        <f t="shared" ca="1" si="296"/>
        <v>3,42280002788291+0,680837256612881i</v>
      </c>
      <c r="DV200" s="223" t="str">
        <f t="shared" ca="1" si="297"/>
        <v>-2,21394161812008-2,69769566712468i</v>
      </c>
      <c r="DW200" s="223" t="str">
        <f t="shared" ca="1" si="298"/>
        <v>2,78749332523923E-13+3,48985664474451i</v>
      </c>
      <c r="DX200" s="223" t="str">
        <f t="shared" ca="1" si="299"/>
        <v>2,21394161811965-2,69769566712503i</v>
      </c>
      <c r="DY200" s="223" t="str">
        <f t="shared" ca="1" si="300"/>
        <v>-3,42280002788281+0,680837256613425i</v>
      </c>
      <c r="DZ200" s="223" t="str">
        <f t="shared" ca="1" si="301"/>
        <v>3,07777878452759+1,64510703432308i</v>
      </c>
      <c r="EA200" s="223" t="str">
        <f t="shared" ca="1" si="302"/>
        <v>-1,33551031927287-3,224207125478i</v>
      </c>
      <c r="EB200" s="223" t="str">
        <f t="shared" ca="1" si="303"/>
        <v>-1,01305190978417+3,33958458927904i</v>
      </c>
      <c r="EC200" s="223" t="str">
        <f t="shared" ca="1" si="304"/>
        <v>2,90170975139733-1,93886046932549i</v>
      </c>
      <c r="ED200" s="223" t="str">
        <f t="shared" ca="1" si="305"/>
        <v>-3,47305203112518-0,342065768478332i</v>
      </c>
      <c r="EE200" s="223" t="str">
        <f t="shared" ca="1" si="306"/>
        <v>2,46770129886746+2,4677012988681i</v>
      </c>
      <c r="EF200" s="223" t="str">
        <f t="shared" ca="1" si="307"/>
        <v>-0,342065768477431-3,47305203112527i</v>
      </c>
      <c r="EG200" s="223" t="str">
        <f t="shared" ca="1" si="308"/>
        <v>-1,93886046932625+2,90170975139683i</v>
      </c>
      <c r="EH200" s="223" t="str">
        <f t="shared" ca="1" si="309"/>
        <v>3,3395845892793-1,01305190978331i</v>
      </c>
      <c r="EI200" s="223" t="str">
        <f t="shared" ca="1" si="310"/>
        <v>-3,22420712547766-1,3355103192737i</v>
      </c>
      <c r="EJ200" s="223" t="str">
        <f t="shared" ca="1" si="311"/>
        <v>1,64510703432229+3,07777878452802i</v>
      </c>
      <c r="EK200" s="223" t="str">
        <f t="shared" ca="1" si="312"/>
        <v>0,680837256614312-3,42280002788263i</v>
      </c>
      <c r="EL200" s="223" t="str">
        <f t="shared" ca="1" si="313"/>
        <v>-2,69769566712561+2,21394161811895i</v>
      </c>
      <c r="EM200" s="223" t="str">
        <f t="shared" ca="1" si="314"/>
        <v>3,48985664474451+1,18341437713458E-12i</v>
      </c>
      <c r="EN200" s="223"/>
      <c r="EO200" s="223"/>
      <c r="EP200" s="223"/>
    </row>
    <row r="201" spans="1:146" ht="15.75" thickBot="1">
      <c r="A201" s="257">
        <f t="shared" si="181"/>
        <v>1.9726562500000013E-3</v>
      </c>
      <c r="B201" s="256">
        <v>101</v>
      </c>
      <c r="C201" s="230">
        <f t="shared" si="182"/>
        <v>20200</v>
      </c>
      <c r="D201" s="229">
        <f t="shared" si="315"/>
        <v>126920.34320502765</v>
      </c>
      <c r="E201" s="229" t="str">
        <f t="shared" si="316"/>
        <v>126920.343205028i</v>
      </c>
      <c r="F201" s="229" t="str">
        <f t="shared" si="320"/>
        <v>-8,11405979852943E-29+1,9978225375548E-27i</v>
      </c>
      <c r="G201" s="229" t="str">
        <f t="shared" si="321"/>
        <v>-0,877599449641522+1,18183392598317i</v>
      </c>
      <c r="H201" s="229" t="str">
        <f t="shared" si="319"/>
        <v>1,00000000033232E-12-2,46217424337575E-11i</v>
      </c>
      <c r="I201" s="229" t="str">
        <f t="shared" si="317"/>
        <v>-1,00000000033232E-12+2,46217424337575E-11i</v>
      </c>
      <c r="J201" s="255" t="str">
        <f ca="1">IMPRODUCT(1/N_FFT2,DL100)</f>
        <v>0,00593306806538453-0,000978108623386465i</v>
      </c>
      <c r="K201" s="254" t="str">
        <f t="shared" ca="1" si="318"/>
        <v>1,81496705299025E-14+1,47060582371561E-13i</v>
      </c>
      <c r="N201" s="246">
        <f t="shared" ca="1" si="185"/>
        <v>11.490071594765366</v>
      </c>
      <c r="O201" s="223">
        <f t="shared" ca="1" si="186"/>
        <v>3.4900715947653658</v>
      </c>
      <c r="P201" s="223" t="str">
        <f t="shared" ca="1" si="187"/>
        <v>-2,75138547389438-2,14720229848775i</v>
      </c>
      <c r="Q201" s="223" t="str">
        <f t="shared" ca="1" si="188"/>
        <v>0,84801822397135+3,38547852280893i</v>
      </c>
      <c r="R201" s="223" t="str">
        <f t="shared" ca="1" si="189"/>
        <v>1,4143211990342-3,19065750003828i</v>
      </c>
      <c r="S201" s="223" t="str">
        <f t="shared" ca="1" si="190"/>
        <v>-3,07796835352176+1,64520836106148i</v>
      </c>
      <c r="T201" s="223" t="str">
        <f t="shared" ca="1" si="191"/>
        <v>3,43868951265904+0,5966692317497i</v>
      </c>
      <c r="U201" s="223" t="str">
        <f t="shared" ca="1" si="192"/>
        <v>-2,34378883252195-2,58597247571072i</v>
      </c>
      <c r="V201" s="223" t="str">
        <f t="shared" ca="1" si="193"/>
        <v>0,256745593800602+3,48061509458487i</v>
      </c>
      <c r="W201" s="223" t="str">
        <f t="shared" ca="1" si="194"/>
        <v>1,9389798891588-2,90188847580775i</v>
      </c>
      <c r="X201" s="223" t="str">
        <f t="shared" ca="1" si="195"/>
        <v>-3,31392133151696+1,09477173196284i</v>
      </c>
      <c r="Y201" s="223" t="str">
        <f t="shared" ca="1" si="196"/>
        <v>3,28605619711521+1,17576970788873i</v>
      </c>
      <c r="Z201" s="223" t="str">
        <f t="shared" ca="1" si="197"/>
        <v>-1,86717999643516-2,94859942981417i</v>
      </c>
      <c r="AA201" s="223" t="str">
        <f t="shared" ca="1" si="198"/>
        <v>-0,342086837264179+3,47326594610298i</v>
      </c>
      <c r="AB201" s="223" t="str">
        <f t="shared" ca="1" si="199"/>
        <v>2,406545868626-2,52767417180047i</v>
      </c>
      <c r="AC201" s="223" t="str">
        <f t="shared" ca="1" si="200"/>
        <v>-3,45229683963725+0,512099860982943i</v>
      </c>
      <c r="AD201" s="223" t="str">
        <f t="shared" ca="1" si="201"/>
        <v>3,03666589264331+1,72024997981249i</v>
      </c>
      <c r="AE201" s="223" t="str">
        <f t="shared" ca="1" si="202"/>
        <v>-1,33559257708459-3,2244057134028i</v>
      </c>
      <c r="AF201" s="223" t="str">
        <f t="shared" ca="1" si="203"/>
        <v>-0,930846618824818+3,36364747094735i</v>
      </c>
      <c r="AG201" s="223" t="str">
        <f t="shared" ca="1" si="204"/>
        <v>2,80325179032228-2,07903322163043i</v>
      </c>
      <c r="AH201" s="223" t="str">
        <f t="shared" ca="1" si="205"/>
        <v>-3,48902045045211-0,0856506445685641i</v>
      </c>
      <c r="AI201" s="223" t="str">
        <f t="shared" ca="1" si="206"/>
        <v>2,69786182573793+2,21407798096952i</v>
      </c>
      <c r="AJ201" s="223" t="str">
        <f t="shared" ca="1" si="207"/>
        <v>-0,76467901464929-3,40527028899955i</v>
      </c>
      <c r="AK201" s="223" t="str">
        <f t="shared" ca="1" si="208"/>
        <v>-1,49219788677833+3,15498735390213i</v>
      </c>
      <c r="AL201" s="223" t="str">
        <f t="shared" ca="1" si="209"/>
        <v>3,11741676135663-1,5691757303122i</v>
      </c>
      <c r="AM201" s="223" t="str">
        <f t="shared" ca="1" si="210"/>
        <v>-3,42301084769929-0,680879191282158i</v>
      </c>
      <c r="AN201" s="223" t="str">
        <f t="shared" ca="1" si="211"/>
        <v>2,2796199856651+2,64271308649735i</v>
      </c>
      <c r="AO201" s="223" t="str">
        <f t="shared" ca="1" si="212"/>
        <v>-0,17124969639131-3,48586765068239i</v>
      </c>
      <c r="AP201" s="223" t="str">
        <f t="shared" ca="1" si="213"/>
        <v>-2,00961181290064+2,8534295326919i</v>
      </c>
      <c r="AQ201" s="223" t="str">
        <f t="shared" ca="1" si="214"/>
        <v>3,33979028362421-1,01311430648145i</v>
      </c>
      <c r="AR201" s="223" t="str">
        <f t="shared" ca="1" si="215"/>
        <v>3,33979028362421-1,01311430648145i</v>
      </c>
      <c r="AS201" s="223" t="str">
        <f t="shared" ca="1" si="216"/>
        <v>1,79425538429974+2,9935342577795i</v>
      </c>
      <c r="AT201" s="223" t="str">
        <f t="shared" ca="1" si="217"/>
        <v>0,42722202040876-3,46382463208892i</v>
      </c>
      <c r="AU201" s="223" t="str">
        <f t="shared" ca="1" si="218"/>
        <v>-2,46785329148507+2,4678532914852i</v>
      </c>
      <c r="AV201" s="223" t="str">
        <f t="shared" ca="1" si="219"/>
        <v>3,46382463208889-0,427222020408941i</v>
      </c>
      <c r="AW201" s="223" t="str">
        <f t="shared" ca="1" si="220"/>
        <v>-2,99353425777957-1,79425538429962i</v>
      </c>
      <c r="AX201" s="223" t="str">
        <f t="shared" ca="1" si="221"/>
        <v>1,25605944410789+3,25621166533372i</v>
      </c>
      <c r="AY201" s="223" t="str">
        <f t="shared" ca="1" si="222"/>
        <v>1,01311430648133-3,33979028362425i</v>
      </c>
      <c r="AZ201" s="223" t="str">
        <f t="shared" ca="1" si="223"/>
        <v>-2,85342953269182+2,00961181290074i</v>
      </c>
      <c r="BA201" s="223" t="str">
        <f t="shared" ca="1" si="224"/>
        <v>3,48586765068238+0,171249696391524i</v>
      </c>
      <c r="BB201" s="223" t="str">
        <f t="shared" ca="1" si="225"/>
        <v>-2,64271308649721-2,27961998566526i</v>
      </c>
      <c r="BC201" s="223" t="str">
        <f t="shared" ca="1" si="226"/>
        <v>0,680879191281949+3,42301084769933i</v>
      </c>
      <c r="BD201" s="223" t="str">
        <f t="shared" ca="1" si="227"/>
        <v>1,56917573031237-3,11741676135654i</v>
      </c>
      <c r="BE201" s="223" t="str">
        <f t="shared" ca="1" si="228"/>
        <v>-3,15498735390251+1,49219788677753i</v>
      </c>
      <c r="BF201" s="223" t="str">
        <f t="shared" ca="1" si="229"/>
        <v>3,4052702889992+0,764679014650829i</v>
      </c>
      <c r="BG201" s="223" t="str">
        <f t="shared" ca="1" si="230"/>
        <v>-2,21407798097044-2,69786182573717i</v>
      </c>
      <c r="BH201" s="223" t="str">
        <f t="shared" ca="1" si="231"/>
        <v>0,0856506445690691+3,4890204504521i</v>
      </c>
      <c r="BI201" s="223" t="str">
        <f t="shared" ca="1" si="232"/>
        <v>2,07903322163058-2,80325179032217i</v>
      </c>
      <c r="BJ201" s="223" t="str">
        <f t="shared" ca="1" si="233"/>
        <v>-3,36364747094759+0,930846618823918i</v>
      </c>
      <c r="BK201" s="223" t="str">
        <f t="shared" ca="1" si="234"/>
        <v>3,22440571340218+1,33559257708607i</v>
      </c>
      <c r="BL201" s="223" t="str">
        <f t="shared" ca="1" si="235"/>
        <v>-1,72024997981352-3,03666589264273i</v>
      </c>
      <c r="BM201" s="223" t="str">
        <f t="shared" ca="1" si="236"/>
        <v>-0,512099860982469+3,45229683963732i</v>
      </c>
      <c r="BN201" s="223" t="str">
        <f t="shared" ca="1" si="237"/>
        <v>2,52767417180061-2,40654586862585i</v>
      </c>
      <c r="BO201" s="223" t="str">
        <f t="shared" ca="1" si="238"/>
        <v>-3,47326594610304+0,342086837263621i</v>
      </c>
      <c r="BP201" s="223" t="str">
        <f t="shared" ca="1" si="239"/>
        <v>2,94859942981348+1,86717999643625i</v>
      </c>
      <c r="BQ201" s="223" t="str">
        <f t="shared" ca="1" si="240"/>
        <v>-1,17576970789018-3,2860561971147i</v>
      </c>
      <c r="BR201" s="223" t="str">
        <f t="shared" ca="1" si="241"/>
        <v>-1,09477173196209+3,31392133151721i</v>
      </c>
      <c r="BS201" s="223" t="str">
        <f t="shared" ca="1" si="242"/>
        <v>2,90188847580766-1,93897988915893i</v>
      </c>
      <c r="BT201" s="223" t="str">
        <f t="shared" ca="1" si="243"/>
        <v>-3,48061509458483-0,256745593801186i</v>
      </c>
      <c r="BU201" s="223" t="str">
        <f t="shared" ca="1" si="244"/>
        <v>2,5859724757099+2,34378883252286i</v>
      </c>
      <c r="BV201" s="223" t="str">
        <f t="shared" ca="1" si="245"/>
        <v>-0,59666923175118-3,43868951265879i</v>
      </c>
      <c r="BW201" s="223" t="str">
        <f t="shared" ca="1" si="246"/>
        <v>-1,64520836106078+3,07796835352213i</v>
      </c>
      <c r="BX201" s="223" t="str">
        <f t="shared" ca="1" si="247"/>
        <v>3,19065750003824-1,41432119903428i</v>
      </c>
      <c r="BY201" s="223" t="str">
        <f t="shared" ca="1" si="248"/>
        <v>-3,3854785228088-0,848018223971887i</v>
      </c>
      <c r="BZ201" s="223" t="str">
        <f t="shared" ca="1" si="249"/>
        <v>2,14720229848676+2,75138547389515i</v>
      </c>
      <c r="CA201" s="223" t="str">
        <f t="shared" ca="1" si="250"/>
        <v>-1,57170735277068E-12-3,49007159476537i</v>
      </c>
      <c r="CB201" s="223" t="str">
        <f t="shared" ca="1" si="251"/>
        <v>-2,14720229848709+2,75138547389489i</v>
      </c>
      <c r="CC201" s="223" t="str">
        <f t="shared" ca="1" si="252"/>
        <v>3,38547852280888-0,848018223971569i</v>
      </c>
      <c r="CD201" s="223" t="str">
        <f t="shared" ca="1" si="253"/>
        <v>-3,19065750003807-1,41432119903468i</v>
      </c>
      <c r="CE201" s="223" t="str">
        <f t="shared" ca="1" si="254"/>
        <v>1,64520836106041+3,07796835352233i</v>
      </c>
      <c r="CF201" s="223" t="str">
        <f t="shared" ca="1" si="255"/>
        <v>0,596669231748182-3,43868951265931i</v>
      </c>
      <c r="CG201" s="223" t="str">
        <f t="shared" ca="1" si="256"/>
        <v>-2,58597247571018+2,34378883252255i</v>
      </c>
      <c r="CH201" s="223" t="str">
        <f t="shared" ca="1" si="257"/>
        <v>3,48061509458486-0,25674559380076i</v>
      </c>
      <c r="CI201" s="223" t="str">
        <f t="shared" ca="1" si="258"/>
        <v>-2,90188847580742-1,93897988915929i</v>
      </c>
      <c r="CJ201" s="223" t="str">
        <f t="shared" ca="1" si="259"/>
        <v>1,09477173196169+3,31392133151734i</v>
      </c>
      <c r="CK201" s="223" t="str">
        <f t="shared" ca="1" si="260"/>
        <v>1,17576970788731-3,28605619711572i</v>
      </c>
      <c r="CL201" s="223" t="str">
        <f t="shared" ca="1" si="261"/>
        <v>-2,94859942981371+1,86717999643589i</v>
      </c>
      <c r="CM201" s="223" t="str">
        <f t="shared" ca="1" si="262"/>
        <v>3,473265946103+0,342086837264046i</v>
      </c>
      <c r="CN201" s="223" t="str">
        <f t="shared" ca="1" si="263"/>
        <v>-2,52767417180035-2,40654586862612i</v>
      </c>
      <c r="CO201" s="223" t="str">
        <f t="shared" ca="1" si="264"/>
        <v>0,512099860982047+3,45229683963738i</v>
      </c>
      <c r="CP201" s="223" t="str">
        <f t="shared" ca="1" si="265"/>
        <v>1,72024997981393-3,03666589264249i</v>
      </c>
      <c r="CQ201" s="223" t="str">
        <f t="shared" ca="1" si="266"/>
        <v>-3,22440571340235+1,33559257708568i</v>
      </c>
      <c r="CR201" s="223" t="str">
        <f t="shared" ca="1" si="267"/>
        <v>3,36364747094747+0,930846618824378i</v>
      </c>
      <c r="CS201" s="223" t="str">
        <f t="shared" ca="1" si="268"/>
        <v>-2,07903322163028-2,80325179032239i</v>
      </c>
      <c r="CT201" s="223" t="str">
        <f t="shared" ca="1" si="269"/>
        <v>-0,0856506445694966+3,48902045045209i</v>
      </c>
      <c r="CU201" s="223" t="str">
        <f t="shared" ca="1" si="270"/>
        <v>2,21407798097074-2,69786182573693i</v>
      </c>
      <c r="CV201" s="223" t="str">
        <f t="shared" ca="1" si="271"/>
        <v>-3,4052702889993+0,764679014650411i</v>
      </c>
      <c r="CW201" s="223" t="str">
        <f t="shared" ca="1" si="272"/>
        <v>3,15498735390235+1,49219788677787i</v>
      </c>
      <c r="CX201" s="223" t="str">
        <f t="shared" ca="1" si="273"/>
        <v>-1,56917573031199-3,11741676135674i</v>
      </c>
      <c r="CY201" s="223" t="str">
        <f t="shared" ca="1" si="274"/>
        <v>-0,680879191283003+3,42301084769912i</v>
      </c>
      <c r="CZ201" s="223" t="str">
        <f t="shared" ca="1" si="275"/>
        <v>2,64271308649839-2,27961998566388i</v>
      </c>
      <c r="DA201" s="223" t="str">
        <f t="shared" ca="1" si="276"/>
        <v>-3,48586765068233+0,171249696392533i</v>
      </c>
      <c r="DB201" s="223" t="str">
        <f t="shared" ca="1" si="277"/>
        <v>2,85342953269217+2,00961181290024i</v>
      </c>
      <c r="DC201" s="223" t="str">
        <f t="shared" ca="1" si="278"/>
        <v>-1,0131143064813-3,33979028362425i</v>
      </c>
      <c r="DD201" s="223" t="str">
        <f t="shared" ca="1" si="279"/>
        <v>-1,25605944410861+3,25621166533345i</v>
      </c>
      <c r="DE201" s="223" t="str">
        <f t="shared" ca="1" si="280"/>
        <v>2,99353425778035-1,79425538429832i</v>
      </c>
      <c r="DF201" s="223" t="str">
        <f t="shared" ca="1" si="281"/>
        <v>-3,46382463208906-0,427222020407594i</v>
      </c>
      <c r="DG201" s="223" t="str">
        <f t="shared" ca="1" si="282"/>
        <v>2,46785329148551+2,46785329148477i</v>
      </c>
      <c r="DH201" s="223" t="str">
        <f t="shared" ca="1" si="283"/>
        <v>-0,427222020408728-3,46382463208892i</v>
      </c>
      <c r="DI201" s="223" t="str">
        <f t="shared" ca="1" si="284"/>
        <v>-1,7942553843004+2,9935342577791i</v>
      </c>
      <c r="DJ201" s="223" t="str">
        <f t="shared" ca="1" si="285"/>
        <v>3,25621166533429-1,25605944410644i</v>
      </c>
      <c r="DK201" s="223" t="str">
        <f t="shared" ca="1" si="286"/>
        <v>-3,33979028362459-1,0131143064802i</v>
      </c>
      <c r="DL201" s="223" t="str">
        <f t="shared" ca="1" si="287"/>
        <v>2,00961181290118+2,85342953269151i</v>
      </c>
      <c r="DM201" s="223" t="str">
        <f t="shared" ca="1" si="288"/>
        <v>0,17124969639139-3,48586765068238i</v>
      </c>
      <c r="DN201" s="223" t="str">
        <f t="shared" ca="1" si="289"/>
        <v>-2,27961998566564+2,64271308649687i</v>
      </c>
      <c r="DO201" s="223" t="str">
        <f t="shared" ca="1" si="290"/>
        <v>3,42301084769958-0,680879191280717i</v>
      </c>
      <c r="DP201" s="223" t="str">
        <f t="shared" ca="1" si="291"/>
        <v>-3,1174167613572-1,56917573031105i</v>
      </c>
      <c r="DQ201" s="223" t="str">
        <f t="shared" ca="1" si="292"/>
        <v>1,4921978867789+3,15498735390186i</v>
      </c>
      <c r="DR201" s="223" t="str">
        <f t="shared" ca="1" si="293"/>
        <v>0,764679014649294-3,40527028899954i</v>
      </c>
      <c r="DS201" s="223" t="str">
        <f t="shared" ca="1" si="294"/>
        <v>-2,69786182573847+2,21407798096886i</v>
      </c>
      <c r="DT201" s="223" t="str">
        <f t="shared" ca="1" si="295"/>
        <v>3,48902045045215-0,0856506445670707i</v>
      </c>
      <c r="DU201" s="223" t="str">
        <f t="shared" ca="1" si="296"/>
        <v>-2,80325179032301-2,07903322162944i</v>
      </c>
      <c r="DV201" s="223" t="str">
        <f t="shared" ca="1" si="297"/>
        <v>0,930846618825387+3,36364747094719i</v>
      </c>
      <c r="DW201" s="223" t="str">
        <f t="shared" ca="1" si="298"/>
        <v>1,33559257708462-3,22440571340278i</v>
      </c>
      <c r="DX201" s="223" t="str">
        <f t="shared" ca="1" si="299"/>
        <v>-3,03666589264364+1,72024997981191i</v>
      </c>
      <c r="DY201" s="223" t="str">
        <f t="shared" ca="1" si="300"/>
        <v>3,45229683963702+0,512099860984444i</v>
      </c>
      <c r="DZ201" s="223" t="str">
        <f t="shared" ca="1" si="301"/>
        <v>-2,40654586862702-2,5276741717995i</v>
      </c>
      <c r="EA201" s="223" t="str">
        <f t="shared" ca="1" si="302"/>
        <v>0,342086837265086+3,4732659461029i</v>
      </c>
      <c r="EB201" s="223" t="str">
        <f t="shared" ca="1" si="303"/>
        <v>1,86717999643492-2,94859942981432i</v>
      </c>
      <c r="EC201" s="223" t="str">
        <f t="shared" ca="1" si="304"/>
        <v>-3,28605619711534+1,17576970788839i</v>
      </c>
      <c r="ED201" s="223" t="str">
        <f t="shared" ca="1" si="305"/>
        <v>3,31392133151658+1,09477173196399i</v>
      </c>
      <c r="EE201" s="223" t="str">
        <f t="shared" ca="1" si="306"/>
        <v>-1,93897988915727-2,90188847580877i</v>
      </c>
      <c r="EF201" s="223" t="str">
        <f t="shared" ca="1" si="307"/>
        <v>-0,25674559379952+3,48061509458495i</v>
      </c>
      <c r="EG201" s="223" t="str">
        <f t="shared" ca="1" si="308"/>
        <v>2,34378883252177-2,58597247571089i</v>
      </c>
      <c r="EH201" s="223" t="str">
        <f t="shared" ca="1" si="309"/>
        <v>-3,43868951265911+0,596669231749309i</v>
      </c>
      <c r="EI201" s="223" t="str">
        <f t="shared" ca="1" si="310"/>
        <v>3,07796835352124+1,64520836106246i</v>
      </c>
      <c r="EJ201" s="223" t="str">
        <f t="shared" ca="1" si="311"/>
        <v>-1,41432119903246-3,19065750003905i</v>
      </c>
      <c r="EK201" s="223" t="str">
        <f t="shared" ca="1" si="312"/>
        <v>-0,848018223970365+3,38547852280918i</v>
      </c>
      <c r="EL201" s="223" t="str">
        <f t="shared" ca="1" si="313"/>
        <v>2,75138547389425-2,14720229848792i</v>
      </c>
      <c r="EM201" s="223" t="str">
        <f t="shared" ca="1" si="314"/>
        <v>-3,49007159476537-4,27562121736854E-13i</v>
      </c>
      <c r="EN201" s="223"/>
      <c r="EO201" s="223"/>
      <c r="EP201" s="223"/>
    </row>
    <row r="202" spans="1:146" ht="15.75" thickBot="1">
      <c r="A202" s="257">
        <f t="shared" si="181"/>
        <v>1.9921875000000013E-3</v>
      </c>
      <c r="B202" s="256">
        <v>102</v>
      </c>
      <c r="C202" s="230">
        <f t="shared" si="182"/>
        <v>20400</v>
      </c>
      <c r="D202" s="229">
        <f t="shared" si="315"/>
        <v>128176.98026646356</v>
      </c>
      <c r="E202" s="229" t="str">
        <f t="shared" si="316"/>
        <v>128176.980266464i</v>
      </c>
      <c r="F202" s="229" t="str">
        <f t="shared" si="320"/>
        <v>-7,95574045642448E-29+1,93963724195939E-27i</v>
      </c>
      <c r="G202" s="229" t="str">
        <f t="shared" si="321"/>
        <v>-0,866485051466193+1,17841967046231i</v>
      </c>
      <c r="H202" s="229" t="str">
        <f t="shared" si="319"/>
        <v>1,00000000032583E-12-2,43803528020537E-11i</v>
      </c>
      <c r="I202" s="229" t="str">
        <f t="shared" si="317"/>
        <v>-1,00000000032583E-12+2,43803528020537E-11i</v>
      </c>
      <c r="J202" s="255" t="str">
        <f ca="1">IMPRODUCT(1/N_FFT2,DM100)</f>
        <v>0,011676506139912+0,0000111796993671684i</v>
      </c>
      <c r="K202" s="254" t="str">
        <f t="shared" ca="1" si="318"/>
        <v>-1,1949071158509E-14+2,8466615948703E-13i</v>
      </c>
      <c r="N202" s="246">
        <f t="shared" ca="1" si="185"/>
        <v>11.490271993129429</v>
      </c>
      <c r="O202" s="223">
        <f t="shared" ca="1" si="186"/>
        <v>3.4902719931294288</v>
      </c>
      <c r="P202" s="223" t="str">
        <f t="shared" ca="1" si="187"/>
        <v>-2,80341275179753-2,07915259879661i</v>
      </c>
      <c r="Q202" s="223" t="str">
        <f t="shared" ca="1" si="188"/>
        <v>1,01317247905585+3,33998205290201i</v>
      </c>
      <c r="R202" s="223" t="str">
        <f t="shared" ca="1" si="189"/>
        <v>1,17583722006434-3,28624488100553i</v>
      </c>
      <c r="S202" s="223" t="str">
        <f t="shared" ca="1" si="190"/>
        <v>-2,90205510095769+1,93909122452481i</v>
      </c>
      <c r="T202" s="223" t="str">
        <f t="shared" ca="1" si="191"/>
        <v>3,48606780765784+0,171259529473096i</v>
      </c>
      <c r="U202" s="223" t="str">
        <f t="shared" ca="1" si="192"/>
        <v>-2,69801673576825-2,21420511234577i</v>
      </c>
      <c r="V202" s="223" t="str">
        <f t="shared" ca="1" si="193"/>
        <v>0,848066916802028+3,38567291548513i</v>
      </c>
      <c r="W202" s="223" t="str">
        <f t="shared" ca="1" si="194"/>
        <v>1,33566926621862-3,22459085734961i</v>
      </c>
      <c r="X202" s="223" t="str">
        <f t="shared" ca="1" si="195"/>
        <v>-2,99370614518978+1,79435840964859i</v>
      </c>
      <c r="Y202" s="223" t="str">
        <f t="shared" ca="1" si="196"/>
        <v>3,47346537949415+0,342106479738781i</v>
      </c>
      <c r="Z202" s="223" t="str">
        <f t="shared" ca="1" si="197"/>
        <v>-2,58612096110407-2,3439234118379i</v>
      </c>
      <c r="AA202" s="223" t="str">
        <f t="shared" ca="1" si="198"/>
        <v>0,680918287063507+3,42320739546499i</v>
      </c>
      <c r="AB202" s="223" t="str">
        <f t="shared" ca="1" si="199"/>
        <v>1,49228356811945-3,15516851187767i</v>
      </c>
      <c r="AC202" s="223" t="str">
        <f t="shared" ca="1" si="200"/>
        <v>-3,07814508910041+1,64530282819629i</v>
      </c>
      <c r="AD202" s="223" t="str">
        <f t="shared" ca="1" si="201"/>
        <v>3,45249506899159+0,512129265530126i</v>
      </c>
      <c r="AE202" s="223" t="str">
        <f t="shared" ca="1" si="202"/>
        <v>-2,46799499452739-2,46799499452722i</v>
      </c>
      <c r="AF202" s="223" t="str">
        <f t="shared" ca="1" si="203"/>
        <v>0,512129265530035+3,4524950689916i</v>
      </c>
      <c r="AG202" s="223" t="str">
        <f t="shared" ca="1" si="204"/>
        <v>1,64530282819637-3,07814508910037i</v>
      </c>
      <c r="AH202" s="223" t="str">
        <f t="shared" ca="1" si="205"/>
        <v>-3,15516851187757+1,49228356811966i</v>
      </c>
      <c r="AI202" s="223" t="str">
        <f t="shared" ca="1" si="206"/>
        <v>3,42320739546497+0,680918287063594i</v>
      </c>
      <c r="AJ202" s="223" t="str">
        <f t="shared" ca="1" si="207"/>
        <v>-2,34392341183784-2,58612096110413i</v>
      </c>
      <c r="AK202" s="223" t="str">
        <f t="shared" ca="1" si="208"/>
        <v>0,342106479739024+3,47346537949412i</v>
      </c>
      <c r="AL202" s="223" t="str">
        <f t="shared" ca="1" si="209"/>
        <v>1,79435840964867-2,99370614518973i</v>
      </c>
      <c r="AM202" s="223" t="str">
        <f t="shared" ca="1" si="210"/>
        <v>-3,22459085734964+1,33566926621853i</v>
      </c>
      <c r="AN202" s="223" t="str">
        <f t="shared" ca="1" si="211"/>
        <v>3,38567291548519+0,84806691680179i</v>
      </c>
      <c r="AO202" s="223" t="str">
        <f t="shared" ca="1" si="212"/>
        <v>-2,21420511234567-2,69801673576832i</v>
      </c>
      <c r="AP202" s="223" t="str">
        <f t="shared" ca="1" si="213"/>
        <v>0,171259529472986+3,48606780765784i</v>
      </c>
      <c r="AQ202" s="223" t="str">
        <f t="shared" ca="1" si="214"/>
        <v>1,9390912245246-2,90205510095783i</v>
      </c>
      <c r="AR202" s="223" t="str">
        <f t="shared" ca="1" si="215"/>
        <v>1,9390912245246-2,90205510095783i</v>
      </c>
      <c r="AS202" s="223" t="str">
        <f t="shared" ca="1" si="216"/>
        <v>3,33998205290201+1,01317247905584i</v>
      </c>
      <c r="AT202" s="223" t="str">
        <f t="shared" ca="1" si="217"/>
        <v>-2,07915259879646-2,80341275179763i</v>
      </c>
      <c r="AU202" s="223" t="str">
        <f t="shared" ca="1" si="218"/>
        <v>-1,16303523364127E-13+3,49027199312943i</v>
      </c>
      <c r="AV202" s="223" t="str">
        <f t="shared" ca="1" si="219"/>
        <v>2,07915259879661-2,80341275179752i</v>
      </c>
      <c r="AW202" s="223" t="str">
        <f t="shared" ca="1" si="220"/>
        <v>-3,33998205290196+1,01317247905599i</v>
      </c>
      <c r="AX202" s="223" t="str">
        <f t="shared" ca="1" si="221"/>
        <v>3,2862448810055+1,17583722006443i</v>
      </c>
      <c r="AY202" s="223" t="str">
        <f t="shared" ca="1" si="222"/>
        <v>-1,93909122452474-2,90205510095774i</v>
      </c>
      <c r="AZ202" s="223" t="str">
        <f t="shared" ca="1" si="223"/>
        <v>-0,171259529472822+3,48606780765785i</v>
      </c>
      <c r="BA202" s="223" t="str">
        <f t="shared" ca="1" si="224"/>
        <v>2,21420511234586-2,69801673576817i</v>
      </c>
      <c r="BB202" s="223" t="str">
        <f t="shared" ca="1" si="225"/>
        <v>-3,38567291548516+0,848066916801926i</v>
      </c>
      <c r="BC202" s="223" t="str">
        <f t="shared" ca="1" si="226"/>
        <v>3,2245908573501+1,33566926621742i</v>
      </c>
      <c r="BD202" s="223" t="str">
        <f t="shared" ca="1" si="227"/>
        <v>-1,79435840964851-2,99370614518983i</v>
      </c>
      <c r="BE202" s="223" t="str">
        <f t="shared" ca="1" si="228"/>
        <v>-0,342106479740242+3,473465379494i</v>
      </c>
      <c r="BF202" s="223" t="str">
        <f t="shared" ca="1" si="229"/>
        <v>2,34392341183718-2,58612096110473i</v>
      </c>
      <c r="BG202" s="223" t="str">
        <f t="shared" ca="1" si="230"/>
        <v>-3,42320739546508+0,68091828706305i</v>
      </c>
      <c r="BH202" s="223" t="str">
        <f t="shared" ca="1" si="231"/>
        <v>3,15516851187689+1,4922835681211i</v>
      </c>
      <c r="BI202" s="223" t="str">
        <f t="shared" ca="1" si="232"/>
        <v>-1,64530282819682-3,07814508910013i</v>
      </c>
      <c r="BJ202" s="223" t="str">
        <f t="shared" ca="1" si="233"/>
        <v>-0,512129265530904+3,45249506899148i</v>
      </c>
      <c r="BK202" s="223" t="str">
        <f t="shared" ca="1" si="234"/>
        <v>2,46799499452629-2,46799499452832i</v>
      </c>
      <c r="BL202" s="223" t="str">
        <f t="shared" ca="1" si="235"/>
        <v>-3,45249506899157+0,512129265530265i</v>
      </c>
      <c r="BM202" s="223" t="str">
        <f t="shared" ca="1" si="236"/>
        <v>3,07814508909982+1,64530282819739i</v>
      </c>
      <c r="BN202" s="223" t="str">
        <f t="shared" ca="1" si="237"/>
        <v>-1,49228356812052-3,15516851187717i</v>
      </c>
      <c r="BO202" s="223" t="str">
        <f t="shared" ca="1" si="238"/>
        <v>-0,680918287063734+3,42320739546494i</v>
      </c>
      <c r="BP202" s="223" t="str">
        <f t="shared" ca="1" si="239"/>
        <v>2,58612096110516-2,3439234118367i</v>
      </c>
      <c r="BQ202" s="223" t="str">
        <f t="shared" ca="1" si="240"/>
        <v>-3,47346537949407+0,342106479739599i</v>
      </c>
      <c r="BR202" s="223" t="str">
        <f t="shared" ca="1" si="241"/>
        <v>2,99370614518949+1,79435840964907i</v>
      </c>
      <c r="BS202" s="223" t="str">
        <f t="shared" ca="1" si="242"/>
        <v>-1,33566926622003-3,22459085734903i</v>
      </c>
      <c r="BT202" s="223" t="str">
        <f t="shared" ca="1" si="243"/>
        <v>-0,848066916801542+3,38567291548525i</v>
      </c>
      <c r="BU202" s="223" t="str">
        <f t="shared" ca="1" si="244"/>
        <v>2,69801673576881-2,21420511234509i</v>
      </c>
      <c r="BV202" s="223" t="str">
        <f t="shared" ca="1" si="245"/>
        <v>-3,48606780765778+0,171259529474306i</v>
      </c>
      <c r="BW202" s="223" t="str">
        <f t="shared" ca="1" si="246"/>
        <v>2,90205510095779+1,93909122452466i</v>
      </c>
      <c r="BX202" s="223" t="str">
        <f t="shared" ca="1" si="247"/>
        <v>-1,17583722006321-3,28624488100593i</v>
      </c>
      <c r="BY202" s="223" t="str">
        <f t="shared" ca="1" si="248"/>
        <v>-1,0131724790549+3,33998205290229i</v>
      </c>
      <c r="BZ202" s="223" t="str">
        <f t="shared" ca="1" si="249"/>
        <v>2,80341275179773-2,07915259879633i</v>
      </c>
      <c r="CA202" s="223" t="str">
        <f t="shared" ca="1" si="250"/>
        <v>-3,49027199312943-1,62139999663348E-12i</v>
      </c>
      <c r="CB202" s="223" t="str">
        <f t="shared" ca="1" si="251"/>
        <v>2,80341275179787+2,07915259879615i</v>
      </c>
      <c r="CC202" s="223" t="str">
        <f t="shared" ca="1" si="252"/>
        <v>-1,01317247905522-3,3399820529022i</v>
      </c>
      <c r="CD202" s="223" t="str">
        <f t="shared" ca="1" si="253"/>
        <v>-1,1758372200629+3,28624488100604i</v>
      </c>
      <c r="CE202" s="223" t="str">
        <f t="shared" ca="1" si="254"/>
        <v>2,90205510095761-1,93909122452493i</v>
      </c>
      <c r="CF202" s="223" t="str">
        <f t="shared" ca="1" si="255"/>
        <v>-3,48606780765779-0,171259529473978i</v>
      </c>
      <c r="CG202" s="223" t="str">
        <f t="shared" ca="1" si="256"/>
        <v>2,69801673576901+2,21420511234483i</v>
      </c>
      <c r="CH202" s="223" t="str">
        <f t="shared" ca="1" si="257"/>
        <v>-0,84806691680186-3,38567291548517i</v>
      </c>
      <c r="CI202" s="223" t="str">
        <f t="shared" ca="1" si="258"/>
        <v>-1,33566926621973+3,22459085734915i</v>
      </c>
      <c r="CJ202" s="223" t="str">
        <f t="shared" ca="1" si="259"/>
        <v>2,99370614518933-1,79435840964935i</v>
      </c>
      <c r="CK202" s="223" t="str">
        <f t="shared" ca="1" si="260"/>
        <v>-3,4734653794941-0,342106479739272i</v>
      </c>
      <c r="CL202" s="223" t="str">
        <f t="shared" ca="1" si="261"/>
        <v>2,58612096110298+2,34392341183911i</v>
      </c>
      <c r="CM202" s="223" t="str">
        <f t="shared" ca="1" si="262"/>
        <v>-0,680918287063957-3,4232073954649i</v>
      </c>
      <c r="CN202" s="223" t="str">
        <f t="shared" ca="1" si="263"/>
        <v>-1,49228356812026+3,15516851187729i</v>
      </c>
      <c r="CO202" s="223" t="str">
        <f t="shared" ca="1" si="264"/>
        <v>3,07814508909969-1,64530282819763i</v>
      </c>
      <c r="CP202" s="223" t="str">
        <f t="shared" ca="1" si="265"/>
        <v>-3,45249506899161-0,512129265529989i</v>
      </c>
      <c r="CQ202" s="223" t="str">
        <f t="shared" ca="1" si="266"/>
        <v>2,46799499452652+2,46799499452809i</v>
      </c>
      <c r="CR202" s="223" t="str">
        <f t="shared" ca="1" si="267"/>
        <v>-0,512129265531229-3,45249506899143i</v>
      </c>
      <c r="CS202" s="223" t="str">
        <f t="shared" ca="1" si="268"/>
        <v>-1,64530282819653+3,07814508910028i</v>
      </c>
      <c r="CT202" s="223" t="str">
        <f t="shared" ca="1" si="269"/>
        <v>3,15516851187823-1,49228356811826i</v>
      </c>
      <c r="CU202" s="223" t="str">
        <f t="shared" ca="1" si="270"/>
        <v>-3,42320739546514-0,680918287062729i</v>
      </c>
      <c r="CV202" s="223" t="str">
        <f t="shared" ca="1" si="271"/>
        <v>2,34392341183746+2,58612096110447i</v>
      </c>
      <c r="CW202" s="223" t="str">
        <f t="shared" ca="1" si="272"/>
        <v>-0,342106479740618-3,47346537949397i</v>
      </c>
      <c r="CX202" s="223" t="str">
        <f t="shared" ca="1" si="273"/>
        <v>-1,79435840964827+2,99370614518997i</v>
      </c>
      <c r="CY202" s="223" t="str">
        <f t="shared" ca="1" si="274"/>
        <v>3,22459085735-1,33566926621768i</v>
      </c>
      <c r="CZ202" s="223" t="str">
        <f t="shared" ca="1" si="275"/>
        <v>-3,38567291548548-0,848066916800645i</v>
      </c>
      <c r="DA202" s="223" t="str">
        <f t="shared" ca="1" si="276"/>
        <v>2,2142051123458+2,69801673576822i</v>
      </c>
      <c r="DB202" s="223" t="str">
        <f t="shared" ca="1" si="277"/>
        <v>-0,171259529471762-3,48606780765791i</v>
      </c>
      <c r="DC202" s="223" t="str">
        <f t="shared" ca="1" si="278"/>
        <v>-1,93909122452389+2,90205510095831i</v>
      </c>
      <c r="DD202" s="223" t="str">
        <f t="shared" ca="1" si="279"/>
        <v>3,28624488100562-1,17583722006408i</v>
      </c>
      <c r="DE202" s="223" t="str">
        <f t="shared" ca="1" si="280"/>
        <v>-3,33998205290156-1,01317247905734i</v>
      </c>
      <c r="DF202" s="223" t="str">
        <f t="shared" ca="1" si="281"/>
        <v>2,07915259879716+2,80341275179712i</v>
      </c>
      <c r="DG202" s="223" t="str">
        <f t="shared" ca="1" si="282"/>
        <v>5,96909311146887E-13-3,49027199312943i</v>
      </c>
      <c r="DH202" s="223" t="str">
        <f t="shared" ca="1" si="283"/>
        <v>-2,07915259879533+2,80341275179848i</v>
      </c>
      <c r="DI202" s="223" t="str">
        <f t="shared" ca="1" si="284"/>
        <v>3,33998205290193-1,0131724790561i</v>
      </c>
      <c r="DJ202" s="223" t="str">
        <f t="shared" ca="1" si="285"/>
        <v>-3,28624488100519-1,1758372200653i</v>
      </c>
      <c r="DK202" s="223" t="str">
        <f t="shared" ca="1" si="286"/>
        <v>1,9390912245257+2,90205510095709i</v>
      </c>
      <c r="DL202" s="223" t="str">
        <f t="shared" ca="1" si="287"/>
        <v>0,171259529473054-3,48606780765784i</v>
      </c>
      <c r="DM202" s="223" t="str">
        <f t="shared" ca="1" si="288"/>
        <v>-2,2142051123468+2,69801673576739i</v>
      </c>
      <c r="DN202" s="223" t="str">
        <f t="shared" ca="1" si="289"/>
        <v>3,38567291548495-0,848066916802761i</v>
      </c>
      <c r="DO202" s="223" t="str">
        <f t="shared" ca="1" si="290"/>
        <v>-3,22459085734947-1,33566926621896i</v>
      </c>
      <c r="DP202" s="223" t="str">
        <f t="shared" ca="1" si="291"/>
        <v>1,79435840964717+2,99370614519064i</v>
      </c>
      <c r="DQ202" s="223" t="str">
        <f t="shared" ca="1" si="292"/>
        <v>0,342106479738351-3,47346537949419i</v>
      </c>
      <c r="DR202" s="223" t="str">
        <f t="shared" ca="1" si="293"/>
        <v>-2,34392341183842+2,5861209611036i</v>
      </c>
      <c r="DS202" s="223" t="str">
        <f t="shared" ca="1" si="294"/>
        <v>3,42320739546472-0,680918287064865i</v>
      </c>
      <c r="DT202" s="223" t="str">
        <f t="shared" ca="1" si="295"/>
        <v>-3,15516851187772-1,49228356811934i</v>
      </c>
      <c r="DU202" s="223" t="str">
        <f t="shared" ca="1" si="296"/>
        <v>1,64530282819539+3,07814508910089i</v>
      </c>
      <c r="DV202" s="223" t="str">
        <f t="shared" ca="1" si="297"/>
        <v>0,512129265529075-3,45249506899175i</v>
      </c>
      <c r="DW202" s="223" t="str">
        <f t="shared" ca="1" si="298"/>
        <v>-2,46799499452737+2,46799499452725i</v>
      </c>
      <c r="DX202" s="223" t="str">
        <f t="shared" ca="1" si="299"/>
        <v>3,4524950689918-0,512129265528709i</v>
      </c>
      <c r="DY202" s="223" t="str">
        <f t="shared" ca="1" si="300"/>
        <v>-3,07814508910072-1,64530282819571i</v>
      </c>
      <c r="DZ202" s="223" t="str">
        <f t="shared" ca="1" si="301"/>
        <v>1,492283568119+3,15516851187788i</v>
      </c>
      <c r="EA202" s="223" t="str">
        <f t="shared" ca="1" si="302"/>
        <v>0,680918287061919-3,4232073954653i</v>
      </c>
      <c r="EB202" s="223" t="str">
        <f t="shared" ca="1" si="303"/>
        <v>-2,58612096110385+2,34392341183815i</v>
      </c>
      <c r="EC202" s="223" t="str">
        <f t="shared" ca="1" si="304"/>
        <v>3,47346537949423-0,342106479737985i</v>
      </c>
      <c r="ED202" s="223" t="str">
        <f t="shared" ca="1" si="305"/>
        <v>-2,99370614519045-1,79435840964748i</v>
      </c>
      <c r="EE202" s="223" t="str">
        <f t="shared" ca="1" si="306"/>
        <v>1,33566926621863+3,22459085734961i</v>
      </c>
      <c r="EF202" s="223" t="str">
        <f t="shared" ca="1" si="307"/>
        <v>0,848066916803117-3,38567291548486i</v>
      </c>
      <c r="EG202" s="223" t="str">
        <f t="shared" ca="1" si="308"/>
        <v>-2,69801673576763+2,21420511234652i</v>
      </c>
      <c r="EH202" s="223" t="str">
        <f t="shared" ca="1" si="309"/>
        <v>3,48606780765785-0,171259529472786i</v>
      </c>
      <c r="EI202" s="223" t="str">
        <f t="shared" ca="1" si="310"/>
        <v>-2,90205510095689-1,93909122452601i</v>
      </c>
      <c r="EJ202" s="223" t="str">
        <f t="shared" ca="1" si="311"/>
        <v>1,17583722006496+3,28624488100531i</v>
      </c>
      <c r="EK202" s="223" t="str">
        <f t="shared" ca="1" si="312"/>
        <v>1,01317247905655-3,33998205290179i</v>
      </c>
      <c r="EL202" s="223" t="str">
        <f t="shared" ca="1" si="313"/>
        <v>-2,80341275179651+2,07915259879798i</v>
      </c>
      <c r="EM202" s="223" t="str">
        <f t="shared" ca="1" si="314"/>
        <v>3,49027199312943-3,28381877917904E-13i</v>
      </c>
      <c r="EN202" s="223"/>
      <c r="EO202" s="223"/>
      <c r="EP202" s="223"/>
    </row>
    <row r="203" spans="1:146" ht="15.75" thickBot="1">
      <c r="A203" s="257">
        <f t="shared" si="181"/>
        <v>2.0117187500000014E-3</v>
      </c>
      <c r="B203" s="256">
        <v>103</v>
      </c>
      <c r="C203" s="230">
        <f t="shared" si="182"/>
        <v>20600</v>
      </c>
      <c r="D203" s="229">
        <f t="shared" si="315"/>
        <v>129433.61732789948</v>
      </c>
      <c r="E203" s="229" t="str">
        <f t="shared" si="316"/>
        <v>129433.617327899i</v>
      </c>
      <c r="F203" s="229" t="str">
        <f t="shared" si="320"/>
        <v>-7,80200993694674E-29+1,88368966655468E-27i</v>
      </c>
      <c r="G203" s="229" t="str">
        <f t="shared" si="321"/>
        <v>-0,855543235793792+1,17494604429409i</v>
      </c>
      <c r="H203" s="229" t="str">
        <f t="shared" si="319"/>
        <v>1,00000000031956E-12-2,41436503476652E-11i</v>
      </c>
      <c r="I203" s="229" t="str">
        <f t="shared" si="317"/>
        <v>-1,00000000031956E-12+2,41436503476652E-11i</v>
      </c>
      <c r="J203" s="255" t="str">
        <f ca="1">IMPRODUCT(1/N_FFT2,DN100)</f>
        <v>0,0207182043292734+0,000978120091733649i</v>
      </c>
      <c r="K203" s="254" t="str">
        <f t="shared" ca="1" si="318"/>
        <v>-4,43335938287375E-14+4,99234961065414E-13i</v>
      </c>
      <c r="N203" s="246">
        <f t="shared" ca="1" si="185"/>
        <v>11.490458867998054</v>
      </c>
      <c r="O203" s="223">
        <f t="shared" ca="1" si="186"/>
        <v>3.4904588679980546</v>
      </c>
      <c r="P203" s="223" t="str">
        <f t="shared" ca="1" si="187"/>
        <v>-2,85374616140549-2,00983480800033i</v>
      </c>
      <c r="Q203" s="223" t="str">
        <f t="shared" ca="1" si="188"/>
        <v>1,17590017631143+3,28642083192902i</v>
      </c>
      <c r="R203" s="223" t="str">
        <f t="shared" ca="1" si="189"/>
        <v>0,930949909536476-3,36402071561997i</v>
      </c>
      <c r="S203" s="223" t="str">
        <f t="shared" ca="1" si="190"/>
        <v>-2,69816119199527+2,21432366450728i</v>
      </c>
      <c r="T203" s="223" t="str">
        <f t="shared" ca="1" si="191"/>
        <v>3,48100131848396-0,256774083386922i</v>
      </c>
      <c r="U203" s="223" t="str">
        <f t="shared" ca="1" si="192"/>
        <v>-2,99386643311106-1,79445448253143i</v>
      </c>
      <c r="V203" s="223" t="str">
        <f t="shared" ca="1" si="193"/>
        <v>1,41447813814803+3,19101154900567i</v>
      </c>
      <c r="W203" s="223" t="str">
        <f t="shared" ca="1" si="194"/>
        <v>0,680954744541773-3,42339067958542i</v>
      </c>
      <c r="X203" s="223" t="str">
        <f t="shared" ca="1" si="195"/>
        <v>-2,52795465330974+2,40681290922163i</v>
      </c>
      <c r="Y203" s="223" t="str">
        <f t="shared" ca="1" si="196"/>
        <v>3,45267992122192-0,512156685768392i</v>
      </c>
      <c r="Z203" s="223" t="str">
        <f t="shared" ca="1" si="197"/>
        <v>-3,11776268321925-1,56934985274533i</v>
      </c>
      <c r="AA203" s="223" t="str">
        <f t="shared" ca="1" si="198"/>
        <v>1,64539092039952+3,07830989802084i</v>
      </c>
      <c r="AB203" s="223" t="str">
        <f t="shared" ca="1" si="199"/>
        <v>0,427269426786653-3,46420899284666i</v>
      </c>
      <c r="AC203" s="223" t="str">
        <f t="shared" ca="1" si="200"/>
        <v>-2,34404890932932+2,58625942624832i</v>
      </c>
      <c r="AD203" s="223" t="str">
        <f t="shared" ca="1" si="201"/>
        <v>3,40564815231761-0,764763866694751i</v>
      </c>
      <c r="AE203" s="223" t="str">
        <f t="shared" ca="1" si="202"/>
        <v>-3,22476350721593-1,33574078013463i</v>
      </c>
      <c r="AF203" s="223" t="str">
        <f t="shared" ca="1" si="203"/>
        <v>1,8673871866927+2,94892661898565i</v>
      </c>
      <c r="AG203" s="223" t="str">
        <f t="shared" ca="1" si="204"/>
        <v>0,171268698988046-3,48625445742751i</v>
      </c>
      <c r="AH203" s="223" t="str">
        <f t="shared" ca="1" si="205"/>
        <v>-2,14744056121468+2,75169077936388i</v>
      </c>
      <c r="AI203" s="223" t="str">
        <f t="shared" ca="1" si="206"/>
        <v>3,34016088100156-1,01322672596667i</v>
      </c>
      <c r="AJ203" s="223" t="str">
        <f t="shared" ca="1" si="207"/>
        <v>-3,31428905836505-1,09489321250429i</v>
      </c>
      <c r="AK203" s="223" t="str">
        <f t="shared" ca="1" si="208"/>
        <v>2,07926392002587+2,80356285109946i</v>
      </c>
      <c r="AL203" s="223" t="str">
        <f t="shared" ca="1" si="209"/>
        <v>-0,0856601487291999-3,48940760704535i</v>
      </c>
      <c r="AM203" s="223" t="str">
        <f t="shared" ca="1" si="210"/>
        <v>-1,93919504663896+2,90221048173236i</v>
      </c>
      <c r="AN203" s="223" t="str">
        <f t="shared" ca="1" si="211"/>
        <v>3,25657298847106-1,25619882182197i</v>
      </c>
      <c r="AO203" s="223" t="str">
        <f t="shared" ca="1" si="212"/>
        <v>-3,3858541899482-0,848112323690953i</v>
      </c>
      <c r="AP203" s="223" t="str">
        <f t="shared" ca="1" si="213"/>
        <v>2,27987294202355+2,64300633321511i</v>
      </c>
      <c r="AQ203" s="223" t="str">
        <f t="shared" ca="1" si="214"/>
        <v>-0,342124796679009-3,4736513545092i</v>
      </c>
      <c r="AR203" s="223" t="str">
        <f t="shared" ca="1" si="215"/>
        <v>-0,342124796679009-3,4736513545092i</v>
      </c>
      <c r="AS203" s="223" t="str">
        <f t="shared" ca="1" si="216"/>
        <v>3,15533744475801-1,49236346742147i</v>
      </c>
      <c r="AT203" s="223" t="str">
        <f t="shared" ca="1" si="217"/>
        <v>-3,43907108431667-0,59673544071325i</v>
      </c>
      <c r="AU203" s="223" t="str">
        <f t="shared" ca="1" si="218"/>
        <v>2,4681271350142+2,46812713501409i</v>
      </c>
      <c r="AV203" s="223" t="str">
        <f t="shared" ca="1" si="219"/>
        <v>-0,596735440713051-3,4390710843167i</v>
      </c>
      <c r="AW203" s="223" t="str">
        <f t="shared" ca="1" si="220"/>
        <v>-1,4923634674216+3,15533744475795i</v>
      </c>
      <c r="AX203" s="223" t="str">
        <f t="shared" ca="1" si="221"/>
        <v>3,03700285404513-1,72044086608868i</v>
      </c>
      <c r="AY203" s="223" t="str">
        <f t="shared" ca="1" si="222"/>
        <v>-3,47365135450918-0,34212479667921i</v>
      </c>
      <c r="AZ203" s="223" t="str">
        <f t="shared" ca="1" si="223"/>
        <v>2,64300633321523+2,2798729420234i</v>
      </c>
      <c r="BA203" s="223" t="str">
        <f t="shared" ca="1" si="224"/>
        <v>-0,848112323691142-3,38585418994816i</v>
      </c>
      <c r="BB203" s="223" t="str">
        <f t="shared" ca="1" si="225"/>
        <v>-1,25619882182215+3,25657298847099i</v>
      </c>
      <c r="BC203" s="223" t="str">
        <f t="shared" ca="1" si="226"/>
        <v>2,90221048173323-1,93919504663766i</v>
      </c>
      <c r="BD203" s="223" t="str">
        <f t="shared" ca="1" si="227"/>
        <v>-3,48940760704534-0,0856601487293769i</v>
      </c>
      <c r="BE203" s="223" t="str">
        <f t="shared" ca="1" si="228"/>
        <v>2,8035628511004+2,07926392002459i</v>
      </c>
      <c r="BF203" s="223" t="str">
        <f t="shared" ca="1" si="229"/>
        <v>-1,0948932125041-3,31428905836512i</v>
      </c>
      <c r="BG203" s="223" t="str">
        <f t="shared" ca="1" si="230"/>
        <v>-1,01322672596552+3,34016088100191i</v>
      </c>
      <c r="BH203" s="223" t="str">
        <f t="shared" ca="1" si="231"/>
        <v>2,75169077936419-2,14744056121429i</v>
      </c>
      <c r="BI203" s="223" t="str">
        <f t="shared" ca="1" si="232"/>
        <v>-3,48625445742746+0,171268698989232i</v>
      </c>
      <c r="BJ203" s="223" t="str">
        <f t="shared" ca="1" si="233"/>
        <v>2,94892661898519+1,86738718669344i</v>
      </c>
      <c r="BK203" s="223" t="str">
        <f t="shared" ca="1" si="234"/>
        <v>-1,33574078013543-3,2247635072156i</v>
      </c>
      <c r="BL203" s="223" t="str">
        <f t="shared" ca="1" si="235"/>
        <v>-0,764763866695962+3,40564815231734i</v>
      </c>
      <c r="BM203" s="223" t="str">
        <f t="shared" ca="1" si="236"/>
        <v>2,58625942624798-2,34404890932969i</v>
      </c>
      <c r="BN203" s="223" t="str">
        <f t="shared" ca="1" si="237"/>
        <v>-3,46420899284681+0,427269426785396i</v>
      </c>
      <c r="BO203" s="223" t="str">
        <f t="shared" ca="1" si="238"/>
        <v>3,07830989802093+1,64539092039936i</v>
      </c>
      <c r="BP203" s="223" t="str">
        <f t="shared" ca="1" si="239"/>
        <v>-1,56934985274391-3,11776268321996i</v>
      </c>
      <c r="BQ203" s="223" t="str">
        <f t="shared" ca="1" si="240"/>
        <v>-0,512156685768186+3,45267992122195i</v>
      </c>
      <c r="BR203" s="223" t="str">
        <f t="shared" ca="1" si="241"/>
        <v>2,4068129092205-2,52795465331082i</v>
      </c>
      <c r="BS203" s="223" t="str">
        <f t="shared" ca="1" si="242"/>
        <v>-3,42339067958546+0,680954744541563i</v>
      </c>
      <c r="BT203" s="223" t="str">
        <f t="shared" ca="1" si="243"/>
        <v>3,19101154900631+1,41447813814659i</v>
      </c>
      <c r="BU203" s="223" t="str">
        <f t="shared" ca="1" si="244"/>
        <v>-1,79445448253097-2,99386643311133i</v>
      </c>
      <c r="BV203" s="223" t="str">
        <f t="shared" ca="1" si="245"/>
        <v>-0,256774083385757+3,48100131848405i</v>
      </c>
      <c r="BW203" s="223" t="str">
        <f t="shared" ca="1" si="246"/>
        <v>2,21432366450794-2,69816119199473i</v>
      </c>
      <c r="BX203" s="223" t="str">
        <f t="shared" ca="1" si="247"/>
        <v>-3,36402071561973+0,930949909537327i</v>
      </c>
      <c r="BY203" s="223" t="str">
        <f t="shared" ca="1" si="248"/>
        <v>3,28642083192867+1,1759001763124i</v>
      </c>
      <c r="BZ203" s="223" t="str">
        <f t="shared" ca="1" si="249"/>
        <v>-2,00983480800088-2,8537461614051i</v>
      </c>
      <c r="CA203" s="223" t="str">
        <f t="shared" ca="1" si="250"/>
        <v>-1,24348229610289E-12+3,49045886799805i</v>
      </c>
      <c r="CB203" s="223" t="str">
        <f t="shared" ca="1" si="251"/>
        <v>2,00983480799999-2,85374616140572i</v>
      </c>
      <c r="CC203" s="223" t="str">
        <f t="shared" ca="1" si="252"/>
        <v>-3,28642083192951+1,17590017631005i</v>
      </c>
      <c r="CD203" s="223" t="str">
        <f t="shared" ca="1" si="253"/>
        <v>3,36402071562+0,930949909536374i</v>
      </c>
      <c r="CE203" s="223" t="str">
        <f t="shared" ca="1" si="254"/>
        <v>-2,21432366450609-2,69816119199624i</v>
      </c>
      <c r="CF203" s="223" t="str">
        <f t="shared" ca="1" si="255"/>
        <v>0,25677408338674+3,48100131848397i</v>
      </c>
      <c r="CG203" s="223" t="str">
        <f t="shared" ca="1" si="256"/>
        <v>1,79445448253013-2,99386643311184i</v>
      </c>
      <c r="CH203" s="223" t="str">
        <f t="shared" ca="1" si="257"/>
        <v>-3,19101154900587+1,41447813814758i</v>
      </c>
      <c r="CI203" s="223" t="str">
        <f t="shared" ca="1" si="258"/>
        <v>3,42339067958565+0,680954744540596i</v>
      </c>
      <c r="CJ203" s="223" t="str">
        <f t="shared" ca="1" si="259"/>
        <v>-2,40681290922121-2,52795465331014i</v>
      </c>
      <c r="CK203" s="223" t="str">
        <f t="shared" ca="1" si="260"/>
        <v>0,512156685769258+3,45267992122179i</v>
      </c>
      <c r="CL203" s="223" t="str">
        <f t="shared" ca="1" si="261"/>
        <v>1,56934985274613-3,11776268321884i</v>
      </c>
      <c r="CM203" s="223" t="str">
        <f t="shared" ca="1" si="262"/>
        <v>-3,07830989802041+1,64539092040032i</v>
      </c>
      <c r="CN203" s="223" t="str">
        <f t="shared" ca="1" si="263"/>
        <v>3,46420899284651+0,427269426787864i</v>
      </c>
      <c r="CO203" s="223" t="str">
        <f t="shared" ca="1" si="264"/>
        <v>-2,58625942624865-2,34404890932896i</v>
      </c>
      <c r="CP203" s="223" t="str">
        <f t="shared" ca="1" si="265"/>
        <v>0,764763866693585+3,40564815231787i</v>
      </c>
      <c r="CQ203" s="223" t="str">
        <f t="shared" ca="1" si="266"/>
        <v>1,33574078013447-3,224763507216i</v>
      </c>
      <c r="CR203" s="223" t="str">
        <f t="shared" ca="1" si="267"/>
        <v>-2,94892661898652+1,86738718669134i</v>
      </c>
      <c r="CS203" s="223" t="str">
        <f t="shared" ca="1" si="268"/>
        <v>3,4862544574275+0,171268698988198i</v>
      </c>
      <c r="CT203" s="223" t="str">
        <f t="shared" ca="1" si="269"/>
        <v>-2,75169077936483-2,14744056121348i</v>
      </c>
      <c r="CU203" s="223" t="str">
        <f t="shared" ca="1" si="270"/>
        <v>1,01322672596646+3,34016088100163i</v>
      </c>
      <c r="CV203" s="223" t="str">
        <f t="shared" ca="1" si="271"/>
        <v>1,09489321250312-3,31428905836544i</v>
      </c>
      <c r="CW203" s="223" t="str">
        <f t="shared" ca="1" si="272"/>
        <v>-2,80356285109979+2,07926392002543i</v>
      </c>
      <c r="CX203" s="223" t="str">
        <f t="shared" ca="1" si="273"/>
        <v>3,48940760704532-0,0856601487304606i</v>
      </c>
      <c r="CY203" s="223" t="str">
        <f t="shared" ca="1" si="274"/>
        <v>-2,90221048173188-1,93919504663969i</v>
      </c>
      <c r="CZ203" s="223" t="str">
        <f t="shared" ca="1" si="275"/>
        <v>1,25619882182275+3,25657298847076i</v>
      </c>
      <c r="DA203" s="223" t="str">
        <f t="shared" ca="1" si="276"/>
        <v>0,848112323692112-3,38585418994791i</v>
      </c>
      <c r="DB203" s="223" t="str">
        <f t="shared" ca="1" si="277"/>
        <v>-2,64300633321479+2,27987294202392i</v>
      </c>
      <c r="DC203" s="223" t="str">
        <f t="shared" ca="1" si="278"/>
        <v>3,47365135450932-0,342124796677771i</v>
      </c>
      <c r="DD203" s="223" t="str">
        <f t="shared" ca="1" si="279"/>
        <v>-3,0370028540453-1,72044086608839i</v>
      </c>
      <c r="DE203" s="223" t="str">
        <f t="shared" ca="1" si="280"/>
        <v>1,49236346742003+3,1553374447587i</v>
      </c>
      <c r="DF203" s="223" t="str">
        <f t="shared" ca="1" si="281"/>
        <v>0,596735440713103-3,4390710843167i</v>
      </c>
      <c r="DG203" s="223" t="str">
        <f t="shared" ca="1" si="282"/>
        <v>-2,46812713501297+2,46812713501532i</v>
      </c>
      <c r="DH203" s="223" t="str">
        <f t="shared" ca="1" si="283"/>
        <v>3,43907108431674-0,596735440712852i</v>
      </c>
      <c r="DI203" s="223" t="str">
        <f t="shared" ca="1" si="284"/>
        <v>-3,15533744475863-1,49236346742017i</v>
      </c>
      <c r="DJ203" s="223" t="str">
        <f t="shared" ca="1" si="285"/>
        <v>1,72044086608825+3,03700285404538i</v>
      </c>
      <c r="DK203" s="223" t="str">
        <f t="shared" ca="1" si="286"/>
        <v>0,342124796678029-3,4736513545093i</v>
      </c>
      <c r="DL203" s="223" t="str">
        <f t="shared" ca="1" si="287"/>
        <v>-2,27987294202404+2,64300633321468i</v>
      </c>
      <c r="DM203" s="223" t="str">
        <f t="shared" ca="1" si="288"/>
        <v>3,38585418994795-0,848112323691959i</v>
      </c>
      <c r="DN203" s="223" t="str">
        <f t="shared" ca="1" si="289"/>
        <v>-3,25657298847067-1,25619882182299i</v>
      </c>
      <c r="DO203" s="223" t="str">
        <f t="shared" ca="1" si="290"/>
        <v>1,93919504663955+2,90221048173197i</v>
      </c>
      <c r="DP203" s="223" t="str">
        <f t="shared" ca="1" si="291"/>
        <v>0,0856601487306198-3,48940760704531i</v>
      </c>
      <c r="DQ203" s="223" t="str">
        <f t="shared" ca="1" si="292"/>
        <v>-2,07926392002555+2,80356285109969i</v>
      </c>
      <c r="DR203" s="223" t="str">
        <f t="shared" ca="1" si="293"/>
        <v>3,31428905836549-1,09489321250297i</v>
      </c>
      <c r="DS203" s="223" t="str">
        <f t="shared" ca="1" si="294"/>
        <v>-3,34016088100158-1,01322672596661i</v>
      </c>
      <c r="DT203" s="223" t="str">
        <f t="shared" ca="1" si="295"/>
        <v>2,14744056121335+2,75169077936493i</v>
      </c>
      <c r="DU203" s="223" t="str">
        <f t="shared" ca="1" si="296"/>
        <v>-0,17126869898794-3,48625445742752i</v>
      </c>
      <c r="DV203" s="223" t="str">
        <f t="shared" ca="1" si="297"/>
        <v>-1,86738718669156+2,94892661898638i</v>
      </c>
      <c r="DW203" s="223" t="str">
        <f t="shared" ca="1" si="298"/>
        <v>3,2247635072161-1,33574078013423i</v>
      </c>
      <c r="DX203" s="223" t="str">
        <f t="shared" ca="1" si="299"/>
        <v>-3,40564815231784-0,764763866693739i</v>
      </c>
      <c r="DY203" s="223" t="str">
        <f t="shared" ca="1" si="300"/>
        <v>2,34404890932877+2,58625942624882i</v>
      </c>
      <c r="DZ203" s="223" t="str">
        <f t="shared" ca="1" si="301"/>
        <v>-0,427269426787707-3,46420899284653i</v>
      </c>
      <c r="EA203" s="223" t="str">
        <f t="shared" ca="1" si="302"/>
        <v>-1,64539092040046+3,07830989802034i</v>
      </c>
      <c r="EB203" s="223" t="str">
        <f t="shared" ca="1" si="303"/>
        <v>3,11776268321892-1,56934985274599i</v>
      </c>
      <c r="EC203" s="223" t="str">
        <f t="shared" ca="1" si="304"/>
        <v>-3,45267992122177-0,512156685769415i</v>
      </c>
      <c r="ED203" s="223" t="str">
        <f t="shared" ca="1" si="305"/>
        <v>2,52795465331003+2,40681290922132i</v>
      </c>
      <c r="EE203" s="223" t="str">
        <f t="shared" ca="1" si="306"/>
        <v>-0,680954744540439-3,42339067958568i</v>
      </c>
      <c r="EF203" s="223" t="str">
        <f t="shared" ca="1" si="307"/>
        <v>-1,41447813814781+3,19101154900576i</v>
      </c>
      <c r="EG203" s="223" t="str">
        <f t="shared" ca="1" si="308"/>
        <v>2,99386643311192-1,79445448252999i</v>
      </c>
      <c r="EH203" s="223" t="str">
        <f t="shared" ca="1" si="309"/>
        <v>-3,48100131848395-0,256774083386997i</v>
      </c>
      <c r="EI203" s="223" t="str">
        <f t="shared" ca="1" si="310"/>
        <v>2,69816119199614+2,21432366450621i</v>
      </c>
      <c r="EJ203" s="223" t="str">
        <f t="shared" ca="1" si="311"/>
        <v>-0,930949909536127-3,36402071562006i</v>
      </c>
      <c r="EK203" s="223" t="str">
        <f t="shared" ca="1" si="312"/>
        <v>-1,1759001763102+3,28642083192945i</v>
      </c>
      <c r="EL203" s="223" t="str">
        <f t="shared" ca="1" si="313"/>
        <v>2,85374616140582-2,00983480799986i</v>
      </c>
      <c r="EM203" s="223" t="str">
        <f t="shared" ca="1" si="314"/>
        <v>-3,49045886799805+1,08440848589486E-12i</v>
      </c>
      <c r="EN203" s="223"/>
      <c r="EO203" s="223"/>
      <c r="EP203" s="223"/>
    </row>
    <row r="204" spans="1:146" ht="15.75" thickBot="1">
      <c r="A204" s="257">
        <f t="shared" si="181"/>
        <v>2.0312500000000014E-3</v>
      </c>
      <c r="B204" s="256">
        <v>104</v>
      </c>
      <c r="C204" s="230">
        <f t="shared" si="182"/>
        <v>20800</v>
      </c>
      <c r="D204" s="229">
        <f t="shared" si="315"/>
        <v>130690.25438933539</v>
      </c>
      <c r="E204" s="229" t="str">
        <f t="shared" si="316"/>
        <v>130690.254389335i</v>
      </c>
      <c r="F204" s="229" t="str">
        <f t="shared" si="320"/>
        <v>-7,65269259816468E-29+1,82987326313696E-27i</v>
      </c>
      <c r="G204" s="229" t="str">
        <f t="shared" si="321"/>
        <v>-0,844771540040203+1,17141653599533i</v>
      </c>
      <c r="H204" s="229" t="str">
        <f t="shared" si="319"/>
        <v>1,00000000031344E-12-2,3911499863553E-11i</v>
      </c>
      <c r="I204" s="229" t="str">
        <f t="shared" si="317"/>
        <v>-1,00000000031344E-12+2,3911499863553E-11i</v>
      </c>
      <c r="J204" s="255" t="str">
        <f ca="1">IMPRODUCT(1/N_FFT2,DO100)</f>
        <v>0,015592208723915-0,0000103197724042655i</v>
      </c>
      <c r="K204" s="254" t="str">
        <f t="shared" ca="1" si="318"/>
        <v>-1,53454474923657E-14+3,72843416546791E-13i</v>
      </c>
      <c r="N204" s="246">
        <f t="shared" ca="1" si="185"/>
        <v>11.490633140028578</v>
      </c>
      <c r="O204" s="223">
        <f t="shared" ca="1" si="186"/>
        <v>3.4906331400285779</v>
      </c>
      <c r="P204" s="223" t="str">
        <f t="shared" ca="1" si="187"/>
        <v>-2,90235538362998-1,93929186699162i</v>
      </c>
      <c r="Q204" s="223" t="str">
        <f t="shared" ca="1" si="188"/>
        <v>1,33580747115345+3,22492451357801i</v>
      </c>
      <c r="R204" s="223" t="str">
        <f t="shared" ca="1" si="189"/>
        <v>0,68098874332835-3,42356160302774i</v>
      </c>
      <c r="S204" s="223" t="str">
        <f t="shared" ca="1" si="190"/>
        <v>-2,46825036394877+2,46825036394863i</v>
      </c>
      <c r="T204" s="223" t="str">
        <f t="shared" ca="1" si="191"/>
        <v>3,42356160302776-0,680988743328225i</v>
      </c>
      <c r="U204" s="223" t="str">
        <f t="shared" ca="1" si="192"/>
        <v>-3,22492451357795-1,3358074711536i</v>
      </c>
      <c r="V204" s="223" t="str">
        <f t="shared" ca="1" si="193"/>
        <v>1,93929186699148+2,90235538363007i</v>
      </c>
      <c r="W204" s="223" t="str">
        <f t="shared" ca="1" si="194"/>
        <v>-1,5223549783437E-13-3,49063314002858i</v>
      </c>
      <c r="X204" s="223" t="str">
        <f t="shared" ca="1" si="195"/>
        <v>-1,93929186699151+2,90235538363005i</v>
      </c>
      <c r="Y204" s="223" t="str">
        <f t="shared" ca="1" si="196"/>
        <v>3,22492451357797-1,33580747115356i</v>
      </c>
      <c r="Z204" s="223" t="str">
        <f t="shared" ca="1" si="197"/>
        <v>-3,42356160302775-0,680988743328259i</v>
      </c>
      <c r="AA204" s="223" t="str">
        <f t="shared" ca="1" si="198"/>
        <v>2,46825036394874+2,46825036394866i</v>
      </c>
      <c r="AB204" s="223" t="str">
        <f t="shared" ca="1" si="199"/>
        <v>-0,680988743328368-3,42356160302773i</v>
      </c>
      <c r="AC204" s="223" t="str">
        <f t="shared" ca="1" si="200"/>
        <v>-1,33580747115345+3,22492451357802i</v>
      </c>
      <c r="AD204" s="223" t="str">
        <f t="shared" ca="1" si="201"/>
        <v>2,90235538362998-1,93929186699161i</v>
      </c>
      <c r="AE204" s="223" t="str">
        <f t="shared" ca="1" si="202"/>
        <v>-3,49063314002858-4,27631672503681E-14i</v>
      </c>
      <c r="AF204" s="223" t="str">
        <f t="shared" ca="1" si="203"/>
        <v>2,90235538362994+1,93929186699168i</v>
      </c>
      <c r="AG204" s="223" t="str">
        <f t="shared" ca="1" si="204"/>
        <v>-1,33580747115339-3,22492451357804i</v>
      </c>
      <c r="AH204" s="223" t="str">
        <f t="shared" ca="1" si="205"/>
        <v>-0,680988743328451+3,42356160302772i</v>
      </c>
      <c r="AI204" s="223" t="str">
        <f t="shared" ca="1" si="206"/>
        <v>2,4682503639488-2,4682503639486i</v>
      </c>
      <c r="AJ204" s="223" t="str">
        <f t="shared" ca="1" si="207"/>
        <v>-3,42356160302777+0,680988743328176i</v>
      </c>
      <c r="AK204" s="223" t="str">
        <f t="shared" ca="1" si="208"/>
        <v>3,22492451357794+1,33580747115363i</v>
      </c>
      <c r="AL204" s="223" t="str">
        <f t="shared" ca="1" si="209"/>
        <v>-1,93929186699174-2,9023553836299i</v>
      </c>
      <c r="AM204" s="223" t="str">
        <f t="shared" ca="1" si="210"/>
        <v>1,09472330584002E-13+3,49063314002858i</v>
      </c>
      <c r="AN204" s="223" t="str">
        <f t="shared" ca="1" si="211"/>
        <v>1,93929186699156-2,90235538363002i</v>
      </c>
      <c r="AO204" s="223" t="str">
        <f t="shared" ca="1" si="212"/>
        <v>-3,22492451357799+1,33580747115351i</v>
      </c>
      <c r="AP204" s="223" t="str">
        <f t="shared" ca="1" si="213"/>
        <v>3,42356160302775+0,680988743328301i</v>
      </c>
      <c r="AQ204" s="223" t="str">
        <f t="shared" ca="1" si="214"/>
        <v>-2,46825036394873-2,46825036394867i</v>
      </c>
      <c r="AR204" s="223" t="str">
        <f t="shared" ca="1" si="215"/>
        <v>-2,46825036394873-2,46825036394867i</v>
      </c>
      <c r="AS204" s="223" t="str">
        <f t="shared" ca="1" si="216"/>
        <v>1,33580747115349-3,224924513578i</v>
      </c>
      <c r="AT204" s="223" t="str">
        <f t="shared" ca="1" si="217"/>
        <v>-2,90235538363002+1,93929186699156i</v>
      </c>
      <c r="AU204" s="223" t="str">
        <f t="shared" ca="1" si="218"/>
        <v>3,49063314002858+8,55263345007362E-14i</v>
      </c>
      <c r="AV204" s="223" t="str">
        <f t="shared" ca="1" si="219"/>
        <v>-2,90235538362993-1,9392918669917i</v>
      </c>
      <c r="AW204" s="223" t="str">
        <f t="shared" ca="1" si="220"/>
        <v>1,33580747115333+3,22492451357806i</v>
      </c>
      <c r="AX204" s="223" t="str">
        <f t="shared" ca="1" si="221"/>
        <v>0,680988743328493-3,42356160302771i</v>
      </c>
      <c r="AY204" s="223" t="str">
        <f t="shared" ca="1" si="222"/>
        <v>-2,46825036394881+2,46825036394859i</v>
      </c>
      <c r="AZ204" s="223" t="str">
        <f t="shared" ca="1" si="223"/>
        <v>3,42356160302771-0,680988743328476i</v>
      </c>
      <c r="BA204" s="223" t="str">
        <f t="shared" ca="1" si="224"/>
        <v>-3,22492451357806-1,33580747115335i</v>
      </c>
      <c r="BB204" s="223" t="str">
        <f t="shared" ca="1" si="225"/>
        <v>1,93929186699168+2,90235538362994i</v>
      </c>
      <c r="BC204" s="223" t="str">
        <f t="shared" ca="1" si="226"/>
        <v>9,74993325423692E-13-3,49063314002858i</v>
      </c>
      <c r="BD204" s="223" t="str">
        <f t="shared" ca="1" si="227"/>
        <v>-1,93929186699157+2,90235538363001i</v>
      </c>
      <c r="BE204" s="223" t="str">
        <f t="shared" ca="1" si="228"/>
        <v>3,22492451357761-1,33580747115443i</v>
      </c>
      <c r="BF204" s="223" t="str">
        <f t="shared" ca="1" si="229"/>
        <v>-3,42356160302747-0,680988743329708i</v>
      </c>
      <c r="BG204" s="223" t="str">
        <f t="shared" ca="1" si="230"/>
        <v>2,46825036394845+2,46825036394895i</v>
      </c>
      <c r="BH204" s="223" t="str">
        <f t="shared" ca="1" si="231"/>
        <v>-0,680988743328965-3,42356160302761i</v>
      </c>
      <c r="BI204" s="223" t="str">
        <f t="shared" ca="1" si="232"/>
        <v>-1,33580747115193+3,22492451357865i</v>
      </c>
      <c r="BJ204" s="223" t="str">
        <f t="shared" ca="1" si="233"/>
        <v>2,90235538363043-1,93929186699094i</v>
      </c>
      <c r="BK204" s="223" t="str">
        <f t="shared" ca="1" si="234"/>
        <v>-3,49063314002858+2,18944661168004E-13i</v>
      </c>
      <c r="BL204" s="223" t="str">
        <f t="shared" ca="1" si="235"/>
        <v>2,90235538363067+1,93929186699058i</v>
      </c>
      <c r="BM204" s="223" t="str">
        <f t="shared" ca="1" si="236"/>
        <v>-1,33580747115233-3,22492451357848i</v>
      </c>
      <c r="BN204" s="223" t="str">
        <f t="shared" ca="1" si="237"/>
        <v>-0,680988743328584+3,42356160302769i</v>
      </c>
      <c r="BO204" s="223" t="str">
        <f t="shared" ca="1" si="238"/>
        <v>2,46825036394814-2,46825036394926i</v>
      </c>
      <c r="BP204" s="223" t="str">
        <f t="shared" ca="1" si="239"/>
        <v>-3,42356160302806+0,680988743326731i</v>
      </c>
      <c r="BQ204" s="223" t="str">
        <f t="shared" ca="1" si="240"/>
        <v>3,22492451357777+1,33580747115403i</v>
      </c>
      <c r="BR204" s="223" t="str">
        <f t="shared" ca="1" si="241"/>
        <v>-1,93929186699198-2,90235538362974i</v>
      </c>
      <c r="BS204" s="223" t="str">
        <f t="shared" ca="1" si="242"/>
        <v>1,46248752817672E-12+3,49063314002858i</v>
      </c>
      <c r="BT204" s="223" t="str">
        <f t="shared" ca="1" si="243"/>
        <v>1,93929186699252-2,90235538362938i</v>
      </c>
      <c r="BU204" s="223" t="str">
        <f t="shared" ca="1" si="244"/>
        <v>-3,22492451357802+1,33580747115343i</v>
      </c>
      <c r="BV204" s="223" t="str">
        <f t="shared" ca="1" si="245"/>
        <v>3,42356160302793+0,680988743327366i</v>
      </c>
      <c r="BW204" s="223" t="str">
        <f t="shared" ca="1" si="246"/>
        <v>-2,46825036394768-2,46825036394972i</v>
      </c>
      <c r="BX204" s="223" t="str">
        <f t="shared" ca="1" si="247"/>
        <v>0,680988743327949+3,42356160302782i</v>
      </c>
      <c r="BY204" s="223" t="str">
        <f t="shared" ca="1" si="248"/>
        <v>1,33580747115297-3,22492451357821i</v>
      </c>
      <c r="BZ204" s="223" t="str">
        <f t="shared" ca="1" si="249"/>
        <v>-2,9023553836291+1,93929186699293i</v>
      </c>
      <c r="CA204" s="223" t="str">
        <f t="shared" ca="1" si="250"/>
        <v>3,49063314002858+8,6552099483969E-13i</v>
      </c>
      <c r="CB204" s="223" t="str">
        <f t="shared" ca="1" si="251"/>
        <v>-2,90235538363007-1,93929186699148i</v>
      </c>
      <c r="CC204" s="223" t="str">
        <f t="shared" ca="1" si="252"/>
        <v>1,33580747115458+3,22492451357755i</v>
      </c>
      <c r="CD204" s="223" t="str">
        <f t="shared" ca="1" si="253"/>
        <v>0,680988743329649-3,42356160302748i</v>
      </c>
      <c r="CE204" s="223" t="str">
        <f t="shared" ca="1" si="254"/>
        <v>-2,46825036394891+2,46825036394849i</v>
      </c>
      <c r="CF204" s="223" t="str">
        <f t="shared" ca="1" si="255"/>
        <v>3,42356160302759-0,680988743329073i</v>
      </c>
      <c r="CG204" s="223" t="str">
        <f t="shared" ca="1" si="256"/>
        <v>-3,22492451357736-1,33580747115503i</v>
      </c>
      <c r="CH204" s="223" t="str">
        <f t="shared" ca="1" si="257"/>
        <v>1,93929186699108+2,90235538363034i</v>
      </c>
      <c r="CI204" s="223" t="str">
        <f t="shared" ca="1" si="258"/>
        <v>-3,78021872169022E-13-3,49063314002858i</v>
      </c>
      <c r="CJ204" s="223" t="str">
        <f t="shared" ca="1" si="259"/>
        <v>-1,93929186699053+2,90235538363071i</v>
      </c>
      <c r="CK204" s="223" t="str">
        <f t="shared" ca="1" si="260"/>
        <v>3,22492451357844-1,33580747115243i</v>
      </c>
      <c r="CL204" s="223" t="str">
        <f t="shared" ca="1" si="261"/>
        <v>-3,42356160302772-0,680988743328427i</v>
      </c>
      <c r="CM204" s="223" t="str">
        <f t="shared" ca="1" si="262"/>
        <v>2,46825036394937+2,46825036394803i</v>
      </c>
      <c r="CN204" s="223" t="str">
        <f t="shared" ca="1" si="263"/>
        <v>-0,680988743326888-3,42356160302803i</v>
      </c>
      <c r="CO204" s="223" t="str">
        <f t="shared" ca="1" si="264"/>
        <v>-1,33580747115397+3,2249245135778i</v>
      </c>
      <c r="CP204" s="223" t="str">
        <f t="shared" ca="1" si="265"/>
        <v>2,90235538362971-1,93929186699203i</v>
      </c>
      <c r="CQ204" s="223" t="str">
        <f t="shared" ca="1" si="266"/>
        <v>-3,49063314002858+1,5223549783437E-12i</v>
      </c>
      <c r="CR204" s="223" t="str">
        <f t="shared" ca="1" si="267"/>
        <v>2,90235538362947+1,93929186699238i</v>
      </c>
      <c r="CS204" s="223" t="str">
        <f t="shared" ca="1" si="268"/>
        <v>-1,33580747115358-3,22492451357796i</v>
      </c>
      <c r="CT204" s="223" t="str">
        <f t="shared" ca="1" si="269"/>
        <v>-0,680988743327209+3,42356160302796i</v>
      </c>
      <c r="CU204" s="223" t="str">
        <f t="shared" ca="1" si="270"/>
        <v>2,46825036394967-2,46825036394772i</v>
      </c>
      <c r="CV204" s="223" t="str">
        <f t="shared" ca="1" si="271"/>
        <v>-3,42356160302781+0,680988743328008i</v>
      </c>
      <c r="CW204" s="223" t="str">
        <f t="shared" ca="1" si="272"/>
        <v>3,22492451357827+1,33580747115283i</v>
      </c>
      <c r="CX204" s="223" t="str">
        <f t="shared" ca="1" si="273"/>
        <v>-1,93929186699017-2,90235538363095i</v>
      </c>
      <c r="CY204" s="223" t="str">
        <f t="shared" ca="1" si="274"/>
        <v>-7,06443783838672E-13+3,49063314002858i</v>
      </c>
      <c r="CZ204" s="223" t="str">
        <f t="shared" ca="1" si="275"/>
        <v>1,93929186699143-2,90235538363011i</v>
      </c>
      <c r="DA204" s="223" t="str">
        <f t="shared" ca="1" si="276"/>
        <v>-3,22492451357752+1,33580747115464i</v>
      </c>
      <c r="DB204" s="223" t="str">
        <f t="shared" ca="1" si="277"/>
        <v>3,42356160302751+0,680988743329492i</v>
      </c>
      <c r="DC204" s="223" t="str">
        <f t="shared" ca="1" si="278"/>
        <v>-2,4682503639486-2,46825036394879i</v>
      </c>
      <c r="DD204" s="223" t="str">
        <f t="shared" ca="1" si="279"/>
        <v>0,68098874332923+3,42356160302756i</v>
      </c>
      <c r="DE204" s="223" t="str">
        <f t="shared" ca="1" si="280"/>
        <v>1,33580747115498-3,22492451357738i</v>
      </c>
      <c r="DF204" s="223" t="str">
        <f t="shared" ca="1" si="281"/>
        <v>-2,90235538363031+1,93929186699113i</v>
      </c>
      <c r="DG204" s="223" t="str">
        <f t="shared" ca="1" si="282"/>
        <v>3,49063314002858-4,37889322336009E-13i</v>
      </c>
      <c r="DH204" s="223" t="str">
        <f t="shared" ca="1" si="283"/>
        <v>-2,9023553836308-1,9392918669904i</v>
      </c>
      <c r="DI204" s="223" t="str">
        <f t="shared" ca="1" si="284"/>
        <v>1,33580747115258+3,22492451357838i</v>
      </c>
      <c r="DJ204" s="223" t="str">
        <f t="shared" ca="1" si="285"/>
        <v>0,680988743328371-3,42356160302773i</v>
      </c>
      <c r="DK204" s="223" t="str">
        <f t="shared" ca="1" si="286"/>
        <v>-2,46825036394798+2,46825036394941i</v>
      </c>
      <c r="DL204" s="223" t="str">
        <f t="shared" ca="1" si="287"/>
        <v>3,42356160302802-0,680988743326944i</v>
      </c>
      <c r="DM204" s="223" t="str">
        <f t="shared" ca="1" si="288"/>
        <v>-3,22492451357782-1,33580747115392i</v>
      </c>
      <c r="DN204" s="223" t="str">
        <f t="shared" ca="1" si="289"/>
        <v>1,93929186699216+2,90235538362962i</v>
      </c>
      <c r="DO204" s="223" t="str">
        <f t="shared" ca="1" si="290"/>
        <v>-1,58222242851069E-12-3,49063314002858i</v>
      </c>
      <c r="DP204" s="223" t="str">
        <f t="shared" ca="1" si="291"/>
        <v>-1,93929186699233+2,9023553836295i</v>
      </c>
      <c r="DQ204" s="223" t="str">
        <f t="shared" ca="1" si="292"/>
        <v>3,2249245135779-1,33580747115373i</v>
      </c>
      <c r="DR204" s="223" t="str">
        <f t="shared" ca="1" si="293"/>
        <v>-3,42356160302797-0,680988743327149i</v>
      </c>
      <c r="DS204" s="223" t="str">
        <f t="shared" ca="1" si="294"/>
        <v>2,46825036394784+2,46825036394956i</v>
      </c>
      <c r="DT204" s="223" t="str">
        <f t="shared" ca="1" si="295"/>
        <v>-0,680988743328068-3,42356160302779i</v>
      </c>
      <c r="DU204" s="223" t="str">
        <f t="shared" ca="1" si="296"/>
        <v>-1,33580747115268+3,22492451357833i</v>
      </c>
      <c r="DV204" s="223" t="str">
        <f t="shared" ca="1" si="297"/>
        <v>2,90235538363086-1,93929186699031i</v>
      </c>
      <c r="DW204" s="223" t="str">
        <f t="shared" ca="1" si="298"/>
        <v>-3,49063314002858-6,46576333671685E-13i</v>
      </c>
      <c r="DX204" s="223" t="str">
        <f t="shared" ca="1" si="299"/>
        <v>2,90235538363014+1,93929186699138i</v>
      </c>
      <c r="DY204" s="223" t="str">
        <f t="shared" ca="1" si="300"/>
        <v>-1,33580747115478-3,22492451357746i</v>
      </c>
      <c r="DZ204" s="223" t="str">
        <f t="shared" ca="1" si="301"/>
        <v>-0,680988743329335+3,42356160302754i</v>
      </c>
      <c r="EA204" s="223" t="str">
        <f t="shared" ca="1" si="302"/>
        <v>2,46825036394875-2,46825036394864i</v>
      </c>
      <c r="EB204" s="223" t="str">
        <f t="shared" ca="1" si="303"/>
        <v>-3,42356160302753+0,680988743329384i</v>
      </c>
      <c r="EC204" s="223" t="str">
        <f t="shared" ca="1" si="304"/>
        <v>3,2249245135774+1,33580747115492i</v>
      </c>
      <c r="ED204" s="223" t="str">
        <f t="shared" ca="1" si="305"/>
        <v>-1,93929186699126-2,90235538363022i</v>
      </c>
      <c r="EE204" s="223" t="str">
        <f t="shared" ca="1" si="306"/>
        <v>4,97756772502996E-13+3,49063314002858i</v>
      </c>
      <c r="EF204" s="223" t="str">
        <f t="shared" ca="1" si="307"/>
        <v>1,93929186699026-2,90235538363088i</v>
      </c>
      <c r="EG204" s="223" t="str">
        <f t="shared" ca="1" si="308"/>
        <v>-3,22492451357832+1,33580747115272i</v>
      </c>
      <c r="EH204" s="223" t="str">
        <f t="shared" ca="1" si="309"/>
        <v>3,42356160302776+0,680988743328214i</v>
      </c>
      <c r="EI204" s="223" t="str">
        <f t="shared" ca="1" si="310"/>
        <v>-2,46825036394945-2,46825036394794i</v>
      </c>
      <c r="EJ204" s="223" t="str">
        <f t="shared" ca="1" si="311"/>
        <v>0,680988743327003+3,423561603028i</v>
      </c>
      <c r="EK204" s="223" t="str">
        <f t="shared" ca="1" si="312"/>
        <v>1,33580747115368-3,22492451357792i</v>
      </c>
      <c r="EL204" s="223" t="str">
        <f t="shared" ca="1" si="313"/>
        <v>-2,90235538362959+1,93929186699221i</v>
      </c>
      <c r="EM204" s="223" t="str">
        <f t="shared" ca="1" si="314"/>
        <v>3,49063314002858-1,84050940034574E-12i</v>
      </c>
      <c r="EN204" s="223"/>
      <c r="EO204" s="223"/>
      <c r="EP204" s="223"/>
    </row>
    <row r="205" spans="1:146" ht="15.75" thickBot="1">
      <c r="A205" s="257">
        <f t="shared" si="181"/>
        <v>2.0507812500000014E-3</v>
      </c>
      <c r="B205" s="256">
        <v>105</v>
      </c>
      <c r="C205" s="230">
        <f t="shared" si="182"/>
        <v>21000</v>
      </c>
      <c r="D205" s="229">
        <f t="shared" si="315"/>
        <v>131946.89145077131</v>
      </c>
      <c r="E205" s="229" t="str">
        <f t="shared" si="316"/>
        <v>131946.891450771i</v>
      </c>
      <c r="F205" s="229" t="str">
        <f t="shared" si="320"/>
        <v>-7,50762112202923E-29+1,7780875138886E-27i</v>
      </c>
      <c r="G205" s="229" t="str">
        <f t="shared" si="321"/>
        <v>-0,834167500884434+1,16783450171335i</v>
      </c>
      <c r="H205" s="229" t="str">
        <f t="shared" si="319"/>
        <v>1,00000000030749E-12-2,36837712934238E-11i</v>
      </c>
      <c r="I205" s="229" t="str">
        <f t="shared" si="317"/>
        <v>-1,00000000030749E-12+2,36837712934238E-11i</v>
      </c>
      <c r="J205" s="255" t="str">
        <f ca="1">IMPRODUCT(1/N_FFT2,DP100)</f>
        <v>0,00715658673578734-0,000978130677781309i</v>
      </c>
      <c r="K205" s="254" t="str">
        <f t="shared" ca="1" si="318"/>
        <v>1,60092365296662E-14+1,7047309417002E-13i</v>
      </c>
      <c r="N205" s="246">
        <f t="shared" ca="1" si="185"/>
        <v>11.490795635232162</v>
      </c>
      <c r="O205" s="223">
        <f t="shared" ca="1" si="186"/>
        <v>3.4907956352321627</v>
      </c>
      <c r="P205" s="223" t="str">
        <f t="shared" ca="1" si="187"/>
        <v>-2,94921113798402-1,86756735636147i</v>
      </c>
      <c r="Q205" s="223" t="str">
        <f t="shared" ca="1" si="188"/>
        <v>1,49250745396769+3,15564187873193i</v>
      </c>
      <c r="R205" s="223" t="str">
        <f t="shared" ca="1" si="189"/>
        <v>0,427310650691252-3,46454322743442i</v>
      </c>
      <c r="S205" s="223" t="str">
        <f t="shared" ca="1" si="190"/>
        <v>-2,21453730737907+2,69842151658746i</v>
      </c>
      <c r="T205" s="223" t="str">
        <f t="shared" ca="1" si="191"/>
        <v>3,31460882834409-1,09499885023652i</v>
      </c>
      <c r="U205" s="223" t="str">
        <f t="shared" ca="1" si="192"/>
        <v>-3,38618086469033-0,848194151454117i</v>
      </c>
      <c r="V205" s="223" t="str">
        <f t="shared" ca="1" si="193"/>
        <v>2,40704512388366+2,5281985559967i</v>
      </c>
      <c r="W205" s="223" t="str">
        <f t="shared" ca="1" si="194"/>
        <v>-0,681020444569877-3,42372097593156i</v>
      </c>
      <c r="X205" s="223" t="str">
        <f t="shared" ca="1" si="195"/>
        <v>-1,25632002267804+3,25688718987535i</v>
      </c>
      <c r="Y205" s="223" t="str">
        <f t="shared" ca="1" si="196"/>
        <v>2,80383334507818-2,0794645320331i</v>
      </c>
      <c r="Z205" s="223" t="str">
        <f t="shared" ca="1" si="197"/>
        <v>-3,48133717323268+0,256798857521303i</v>
      </c>
      <c r="AA205" s="223" t="str">
        <f t="shared" ca="1" si="198"/>
        <v>3,07860690020562+1,64554967137496i</v>
      </c>
      <c r="AB205" s="223" t="str">
        <f t="shared" ca="1" si="199"/>
        <v>-1,72060685804955-3,03729587083458i</v>
      </c>
      <c r="AC205" s="223" t="str">
        <f t="shared" ca="1" si="200"/>
        <v>-0,171285223373074+3,48659081901073i</v>
      </c>
      <c r="AD205" s="223" t="str">
        <f t="shared" ca="1" si="201"/>
        <v>2,01002872133222-2,85402149718174i</v>
      </c>
      <c r="AE205" s="223" t="str">
        <f t="shared" ca="1" si="202"/>
        <v>-3,22507463957078+1,33586965537561i</v>
      </c>
      <c r="AF205" s="223" t="str">
        <f t="shared" ca="1" si="203"/>
        <v>3,43940289354314+0,596793015075551i</v>
      </c>
      <c r="AG205" s="223" t="str">
        <f t="shared" ca="1" si="204"/>
        <v>-2,58650895430947-2,34427506838102i</v>
      </c>
      <c r="AH205" s="223" t="str">
        <f t="shared" ca="1" si="205"/>
        <v>0,931039729654217+3,36434528381992i</v>
      </c>
      <c r="AI205" s="223" t="str">
        <f t="shared" ca="1" si="206"/>
        <v>1,01332448433481-3,34048314715155i</v>
      </c>
      <c r="AJ205" s="223" t="str">
        <f t="shared" ca="1" si="207"/>
        <v>-2,64326133634407+2,28009290923516i</v>
      </c>
      <c r="AK205" s="223" t="str">
        <f t="shared" ca="1" si="208"/>
        <v>3,45301304345924-0,512206099784319i</v>
      </c>
      <c r="AL205" s="223" t="str">
        <f t="shared" ca="1" si="209"/>
        <v>-3,19131942489658-1,4146146101443i</v>
      </c>
      <c r="AM205" s="223" t="str">
        <f t="shared" ca="1" si="210"/>
        <v>1,93938214448987+2,90249049345382i</v>
      </c>
      <c r="AN205" s="223" t="str">
        <f t="shared" ca="1" si="211"/>
        <v>-0,0856684134108997-3,48974427285146i</v>
      </c>
      <c r="AO205" s="223" t="str">
        <f t="shared" ca="1" si="212"/>
        <v>-1,79462761549059+2,99415528800269i</v>
      </c>
      <c r="AP205" s="223" t="str">
        <f t="shared" ca="1" si="213"/>
        <v>3,11806349189659-1,56950126710926i</v>
      </c>
      <c r="AQ205" s="223" t="str">
        <f t="shared" ca="1" si="214"/>
        <v>-3,47398650011703-0,342157805640229i</v>
      </c>
      <c r="AR205" s="223" t="str">
        <f t="shared" ca="1" si="215"/>
        <v>-3,47398650011703-0,342157805640229i</v>
      </c>
      <c r="AS205" s="223" t="str">
        <f t="shared" ca="1" si="216"/>
        <v>-1,17601362977552-3,28673791311965i</v>
      </c>
      <c r="AT205" s="223" t="str">
        <f t="shared" ca="1" si="217"/>
        <v>-0,764837652813552+3,40597673682522i</v>
      </c>
      <c r="AU205" s="223" t="str">
        <f t="shared" ca="1" si="218"/>
        <v>2,46836526540899-2,46836526540914i</v>
      </c>
      <c r="AV205" s="223" t="str">
        <f t="shared" ca="1" si="219"/>
        <v>-3,40597673682519+0,764837652813706i</v>
      </c>
      <c r="AW205" s="223" t="str">
        <f t="shared" ca="1" si="220"/>
        <v>3,28673791311961+1,17601362977565i</v>
      </c>
      <c r="AX205" s="223" t="str">
        <f t="shared" ca="1" si="221"/>
        <v>-2,14764775105577-2,75195626860985i</v>
      </c>
      <c r="AY205" s="223" t="str">
        <f t="shared" ca="1" si="222"/>
        <v>0,342157805640435+3,47398650011701i</v>
      </c>
      <c r="AZ205" s="223" t="str">
        <f t="shared" ca="1" si="223"/>
        <v>1,56950126710912-3,11806349189666i</v>
      </c>
      <c r="BA205" s="223" t="str">
        <f t="shared" ca="1" si="224"/>
        <v>-2,99415528800277+1,79462761549047i</v>
      </c>
      <c r="BB205" s="223" t="str">
        <f t="shared" ca="1" si="225"/>
        <v>3,48974427285144+0,0856684134117839i</v>
      </c>
      <c r="BC205" s="223" t="str">
        <f t="shared" ca="1" si="226"/>
        <v>-2,90249049345373-1,93938214449001i</v>
      </c>
      <c r="BD205" s="223" t="str">
        <f t="shared" ca="1" si="227"/>
        <v>1,41461461014449+3,19131942489649i</v>
      </c>
      <c r="BE205" s="223" t="str">
        <f t="shared" ca="1" si="228"/>
        <v>0,512206099783795-3,45301304345932i</v>
      </c>
      <c r="BF205" s="223" t="str">
        <f t="shared" ca="1" si="229"/>
        <v>-2,28009290923448+2,64326133634466i</v>
      </c>
      <c r="BG205" s="223" t="str">
        <f t="shared" ca="1" si="230"/>
        <v>3,34048314715119-1,01332448433598i</v>
      </c>
      <c r="BH205" s="223" t="str">
        <f t="shared" ca="1" si="231"/>
        <v>-3,36434528381951-0,93103972965569i</v>
      </c>
      <c r="BI205" s="223" t="str">
        <f t="shared" ca="1" si="232"/>
        <v>2,34427506838013+2,58650895431028i</v>
      </c>
      <c r="BJ205" s="223" t="str">
        <f t="shared" ca="1" si="233"/>
        <v>-0,596793015074727-3,43940289354329i</v>
      </c>
      <c r="BK205" s="223" t="str">
        <f t="shared" ca="1" si="234"/>
        <v>-1,33586965537608+3,22507463957058i</v>
      </c>
      <c r="BL205" s="223" t="str">
        <f t="shared" ca="1" si="235"/>
        <v>2,85402149718162-2,01002872133239i</v>
      </c>
      <c r="BM205" s="223" t="str">
        <f t="shared" ca="1" si="236"/>
        <v>-3,48659081901071+0,171285223373603i</v>
      </c>
      <c r="BN205" s="223" t="str">
        <f t="shared" ca="1" si="237"/>
        <v>3,037295870835+1,72060685804881i</v>
      </c>
      <c r="BO205" s="223" t="str">
        <f t="shared" ca="1" si="238"/>
        <v>-1,64554967137608-3,07860690020503i</v>
      </c>
      <c r="BP205" s="223" t="str">
        <f t="shared" ca="1" si="239"/>
        <v>-0,256798857523187+3,48133717323254i</v>
      </c>
      <c r="BQ205" s="223" t="str">
        <f t="shared" ca="1" si="240"/>
        <v>2,07946453203408-2,80383334507745i</v>
      </c>
      <c r="BR205" s="223" t="str">
        <f t="shared" ca="1" si="241"/>
        <v>-3,25688718987567+1,2563200226772i</v>
      </c>
      <c r="BS205" s="223" t="str">
        <f t="shared" ca="1" si="242"/>
        <v>3,42372097593147+0,681020444570345i</v>
      </c>
      <c r="BT205" s="223" t="str">
        <f t="shared" ca="1" si="243"/>
        <v>-2,5281985559966-2,40704512388377i</v>
      </c>
      <c r="BU205" s="223" t="str">
        <f t="shared" ca="1" si="244"/>
        <v>0,848194151454613+3,3861808646902i</v>
      </c>
      <c r="BV205" s="223" t="str">
        <f t="shared" ca="1" si="245"/>
        <v>1,09499885023564-3,31460882834439i</v>
      </c>
      <c r="BW205" s="223" t="str">
        <f t="shared" ca="1" si="246"/>
        <v>-2,69842151658666+2,21453730738004i</v>
      </c>
      <c r="BX205" s="223" t="str">
        <f t="shared" ca="1" si="247"/>
        <v>3,46454322743422-0,427310650692917i</v>
      </c>
      <c r="BY205" s="223" t="str">
        <f t="shared" ca="1" si="248"/>
        <v>-3,15564187873133-1,49250745396896i</v>
      </c>
      <c r="BZ205" s="223" t="str">
        <f t="shared" ca="1" si="249"/>
        <v>1,86756735636072+2,94921113798448i</v>
      </c>
      <c r="CA205" s="223" t="str">
        <f t="shared" ca="1" si="250"/>
        <v>4,87520302733748E-13-3,49079563523216i</v>
      </c>
      <c r="CB205" s="223" t="str">
        <f t="shared" ca="1" si="251"/>
        <v>-1,86756735636155+2,94921113798396i</v>
      </c>
      <c r="CC205" s="223" t="str">
        <f t="shared" ca="1" si="252"/>
        <v>3,15564187873179-1,49250745396799i</v>
      </c>
      <c r="CD205" s="223" t="str">
        <f t="shared" ca="1" si="253"/>
        <v>-3,46454322743452-0,427310650690439i</v>
      </c>
      <c r="CE205" s="223" t="str">
        <f t="shared" ca="1" si="254"/>
        <v>2,69842151658825+2,21453730737811i</v>
      </c>
      <c r="CF205" s="223" t="str">
        <f t="shared" ca="1" si="255"/>
        <v>-1,09499885023801-3,3146088283436i</v>
      </c>
      <c r="CG205" s="223" t="str">
        <f t="shared" ca="1" si="256"/>
        <v>-0,848194151455657+3,38618086468994i</v>
      </c>
      <c r="CH205" s="223" t="str">
        <f t="shared" ca="1" si="257"/>
        <v>2,52819855599727-2,40704512388307i</v>
      </c>
      <c r="CI205" s="223" t="str">
        <f t="shared" ca="1" si="258"/>
        <v>-3,42372097593166+0,681020444569389i</v>
      </c>
      <c r="CJ205" s="223" t="str">
        <f t="shared" ca="1" si="259"/>
        <v>3,25688718987529+1,25632002267821i</v>
      </c>
      <c r="CK205" s="223" t="str">
        <f t="shared" ca="1" si="260"/>
        <v>-2,07946453203321-2,80383334507809i</v>
      </c>
      <c r="CL205" s="223" t="str">
        <f t="shared" ca="1" si="261"/>
        <v>0,256798857522214+3,48133717323261i</v>
      </c>
      <c r="CM205" s="223" t="str">
        <f t="shared" ca="1" si="262"/>
        <v>1,64554967137387-3,07860690020621i</v>
      </c>
      <c r="CN205" s="223" t="str">
        <f t="shared" ca="1" si="263"/>
        <v>-3,03729587083382+1,72060685805089i</v>
      </c>
      <c r="CO205" s="223" t="str">
        <f t="shared" ca="1" si="264"/>
        <v>3,48659081901066+0,171285223374676i</v>
      </c>
      <c r="CP205" s="223" t="str">
        <f t="shared" ca="1" si="265"/>
        <v>-2,85402149718106-2,01002872133319i</v>
      </c>
      <c r="CQ205" s="223" t="str">
        <f t="shared" ca="1" si="266"/>
        <v>1,33586965537513+3,22507463957097i</v>
      </c>
      <c r="CR205" s="223" t="str">
        <f t="shared" ca="1" si="267"/>
        <v>0,596793015075736-3,43940289354311i</v>
      </c>
      <c r="CS205" s="223" t="str">
        <f t="shared" ca="1" si="268"/>
        <v>-2,34427506838085+2,58650895430963i</v>
      </c>
      <c r="CT205" s="223" t="str">
        <f t="shared" ca="1" si="269"/>
        <v>3,36434528381977-0,931039729654751i</v>
      </c>
      <c r="CU205" s="223" t="str">
        <f t="shared" ca="1" si="270"/>
        <v>-3,3404831471519-1,01332448433363i</v>
      </c>
      <c r="CV205" s="223" t="str">
        <f t="shared" ca="1" si="271"/>
        <v>2,28009290923634+2,64326133634306i</v>
      </c>
      <c r="CW205" s="223" t="str">
        <f t="shared" ca="1" si="272"/>
        <v>-0,512206099782831-3,45301304345946i</v>
      </c>
      <c r="CX205" s="223" t="str">
        <f t="shared" ca="1" si="273"/>
        <v>-1,41461461014538+3,1913194248961i</v>
      </c>
      <c r="CY205" s="223" t="str">
        <f t="shared" ca="1" si="274"/>
        <v>2,9024904934543-1,93938214448916i</v>
      </c>
      <c r="CZ205" s="223" t="str">
        <f t="shared" ca="1" si="275"/>
        <v>-3,48974427285147+0,0856684134107098i</v>
      </c>
      <c r="DA205" s="223" t="str">
        <f t="shared" ca="1" si="276"/>
        <v>2,9941552880028+1,79462761549041i</v>
      </c>
      <c r="DB205" s="223" t="str">
        <f t="shared" ca="1" si="277"/>
        <v>-1,56950126710976-3,11806349189634i</v>
      </c>
      <c r="DC205" s="223" t="str">
        <f t="shared" ca="1" si="278"/>
        <v>-0,342157805639381+3,47398650011712i</v>
      </c>
      <c r="DD205" s="223" t="str">
        <f t="shared" ca="1" si="279"/>
        <v>2,14764775105462-2,75195626861074i</v>
      </c>
      <c r="DE205" s="223" t="str">
        <f t="shared" ca="1" si="280"/>
        <v>-3,28673791312017+1,17601362977408i</v>
      </c>
      <c r="DF205" s="223" t="str">
        <f t="shared" ca="1" si="281"/>
        <v>3,40597673682496+0,764837652814708i</v>
      </c>
      <c r="DG205" s="223" t="str">
        <f t="shared" ca="1" si="282"/>
        <v>-2,46836526540851-2,46836526540962i</v>
      </c>
      <c r="DH205" s="223" t="str">
        <f t="shared" ca="1" si="283"/>
        <v>0,76483765281328+3,40597673682528i</v>
      </c>
      <c r="DI205" s="223" t="str">
        <f t="shared" ca="1" si="284"/>
        <v>1,17601362977545-3,28673791311968i</v>
      </c>
      <c r="DJ205" s="223" t="str">
        <f t="shared" ca="1" si="285"/>
        <v>-2,75195626860951+2,1476477510562i</v>
      </c>
      <c r="DK205" s="223" t="str">
        <f t="shared" ca="1" si="286"/>
        <v>3,47398650011693-0,342157805641283i</v>
      </c>
      <c r="DL205" s="223" t="str">
        <f t="shared" ca="1" si="287"/>
        <v>-3,1180634918972-1,56950126710805i</v>
      </c>
      <c r="DM205" s="223" t="str">
        <f t="shared" ca="1" si="288"/>
        <v>1,79462761548916+2,99415528800355i</v>
      </c>
      <c r="DN205" s="223" t="str">
        <f t="shared" ca="1" si="289"/>
        <v>0,0856684134122712-3,48974427285143i</v>
      </c>
      <c r="DO205" s="223" t="str">
        <f t="shared" ca="1" si="290"/>
        <v>-1,93938214449045+2,90249049345343i</v>
      </c>
      <c r="DP205" s="223" t="str">
        <f t="shared" ca="1" si="291"/>
        <v>3,19131942489673-1,41461461014395i</v>
      </c>
      <c r="DQ205" s="223" t="str">
        <f t="shared" ca="1" si="292"/>
        <v>-3,45301304345923-0,512206099784374i</v>
      </c>
      <c r="DR205" s="223" t="str">
        <f t="shared" ca="1" si="293"/>
        <v>2,64326133634437+2,28009290923482i</v>
      </c>
      <c r="DS205" s="223" t="str">
        <f t="shared" ca="1" si="294"/>
        <v>-1,01332448433556-3,34048314715132i</v>
      </c>
      <c r="DT205" s="223" t="str">
        <f t="shared" ca="1" si="295"/>
        <v>-0,931039729652813+3,36434528382031i</v>
      </c>
      <c r="DU205" s="223" t="str">
        <f t="shared" ca="1" si="296"/>
        <v>2,58650895431068-2,34427506837969i</v>
      </c>
      <c r="DV205" s="223" t="str">
        <f t="shared" ca="1" si="297"/>
        <v>-3,43940289354336+0,596793015074294i</v>
      </c>
      <c r="DW205" s="223" t="str">
        <f t="shared" ca="1" si="298"/>
        <v>3,22507463957041+1,33586965537648i</v>
      </c>
      <c r="DX205" s="223" t="str">
        <f t="shared" ca="1" si="299"/>
        <v>-2,01002872133199-2,8540214971819i</v>
      </c>
      <c r="DY205" s="223" t="str">
        <f t="shared" ca="1" si="300"/>
        <v>0,171285223373116+3,48659081901073i</v>
      </c>
      <c r="DZ205" s="223" t="str">
        <f t="shared" ca="1" si="301"/>
        <v>1,72060685804923-3,03729587083476i</v>
      </c>
      <c r="EA205" s="223" t="str">
        <f t="shared" ca="1" si="302"/>
        <v>-3,07860690020531+1,64554967137556i</v>
      </c>
      <c r="EB205" s="223" t="str">
        <f t="shared" ca="1" si="303"/>
        <v>3,48133717323275+0,256798857520309i</v>
      </c>
      <c r="EC205" s="223" t="str">
        <f t="shared" ca="1" si="304"/>
        <v>-2,80383334507929-2,0794645320316i</v>
      </c>
      <c r="ED205" s="223" t="str">
        <f t="shared" ca="1" si="305"/>
        <v>1,25632002267675+3,25688718987585i</v>
      </c>
      <c r="EE205" s="223" t="str">
        <f t="shared" ca="1" si="306"/>
        <v>0,681020444570918-3,42372097593135i</v>
      </c>
      <c r="EF205" s="223" t="str">
        <f t="shared" ca="1" si="307"/>
        <v>-2,4070451238842+2,52819855599619i</v>
      </c>
      <c r="EG205" s="223" t="str">
        <f t="shared" ca="1" si="308"/>
        <v>3,3861808646903-0,848194151454236i</v>
      </c>
      <c r="EH205" s="223" t="str">
        <f t="shared" ca="1" si="309"/>
        <v>-3,31460882834423-1,0949988502361i</v>
      </c>
      <c r="EI205" s="223" t="str">
        <f t="shared" ca="1" si="310"/>
        <v>2,21453730737967+2,69842151658697i</v>
      </c>
      <c r="EJ205" s="223" t="str">
        <f t="shared" ca="1" si="311"/>
        <v>-0,427310650692436-3,46454322743428i</v>
      </c>
      <c r="EK205" s="223" t="str">
        <f t="shared" ca="1" si="312"/>
        <v>-1,49250745396626+3,15564187873261i</v>
      </c>
      <c r="EL205" s="223" t="str">
        <f t="shared" ca="1" si="313"/>
        <v>2,94921113798474-1,86756735636031i</v>
      </c>
      <c r="EM205" s="223" t="str">
        <f t="shared" ca="1" si="314"/>
        <v>-3,49079563523216-9,75040605467496E-13i</v>
      </c>
      <c r="EN205" s="223"/>
      <c r="EO205" s="223"/>
      <c r="EP205" s="223"/>
    </row>
    <row r="206" spans="1:146" ht="15.75" thickBot="1">
      <c r="A206" s="257">
        <f t="shared" si="181"/>
        <v>2.0703125000000014E-3</v>
      </c>
      <c r="B206" s="256">
        <v>106</v>
      </c>
      <c r="C206" s="230">
        <f t="shared" si="182"/>
        <v>21200</v>
      </c>
      <c r="D206" s="229">
        <f t="shared" si="315"/>
        <v>133203.52851220724</v>
      </c>
      <c r="E206" s="229" t="str">
        <f t="shared" si="316"/>
        <v>133203.528512207i</v>
      </c>
      <c r="F206" s="229" t="str">
        <f t="shared" si="320"/>
        <v>-7,36663604544677E-29+1,7282375369141E-27i</v>
      </c>
      <c r="G206" s="229" t="str">
        <f t="shared" si="321"/>
        <v>-0,82372865723567+1,16420316937043i</v>
      </c>
      <c r="H206" s="229" t="str">
        <f t="shared" si="319"/>
        <v>1,00000000030171E-12-2,34603394887689E-11i</v>
      </c>
      <c r="I206" s="229" t="str">
        <f t="shared" si="317"/>
        <v>-1,00000000030171E-12+2,34603394887689E-11i</v>
      </c>
      <c r="J206" s="255" t="str">
        <f ca="1">IMPRODUCT(1/N_FFT2,DQ100)</f>
        <v>0,0116764819364554+9,45983343376024E-06i</v>
      </c>
      <c r="K206" s="254" t="str">
        <f t="shared" ca="1" si="318"/>
        <v>-1,18984128438415E-14+2,73924770430285E-13i</v>
      </c>
      <c r="N206" s="246">
        <f t="shared" ca="1" si="185"/>
        <v>11.49094709597729</v>
      </c>
      <c r="O206" s="223">
        <f t="shared" ca="1" si="186"/>
        <v>3.4909470959772904</v>
      </c>
      <c r="P206" s="223" t="str">
        <f t="shared" ca="1" si="187"/>
        <v>-2,99428520021709-1,79470548187527i</v>
      </c>
      <c r="Q206" s="223" t="str">
        <f t="shared" ca="1" si="188"/>
        <v>1,64562106947587+3,07874047665752i</v>
      </c>
      <c r="R206" s="223" t="str">
        <f t="shared" ca="1" si="189"/>
        <v>0,171292655199669-3,48674209731476i</v>
      </c>
      <c r="S206" s="223" t="str">
        <f t="shared" ca="1" si="190"/>
        <v>-1,93946629157118+2,90261642846095i</v>
      </c>
      <c r="T206" s="223" t="str">
        <f t="shared" ca="1" si="191"/>
        <v>3,1557787976239-1,49257221178062i</v>
      </c>
      <c r="U206" s="223" t="str">
        <f t="shared" ca="1" si="192"/>
        <v>-3,47413723153726-0,342172651389424i</v>
      </c>
      <c r="V206" s="223" t="str">
        <f t="shared" ca="1" si="193"/>
        <v>2,80395499948938+2,07955475709364i</v>
      </c>
      <c r="W206" s="223" t="str">
        <f t="shared" ca="1" si="194"/>
        <v>-1,3359276168936-3,22521457105311i</v>
      </c>
      <c r="X206" s="223" t="str">
        <f t="shared" ca="1" si="195"/>
        <v>-0,512228323691414+3,45316286487049i</v>
      </c>
      <c r="Y206" s="223" t="str">
        <f t="shared" ca="1" si="196"/>
        <v>2,21463339305851-2,69853859732679i</v>
      </c>
      <c r="Z206" s="223" t="str">
        <f t="shared" ca="1" si="197"/>
        <v>-3,28688052008534+1,17606465536372i</v>
      </c>
      <c r="AA206" s="223" t="str">
        <f t="shared" ca="1" si="198"/>
        <v>3,42386952640095+0,681049993095368i</v>
      </c>
      <c r="AB206" s="223" t="str">
        <f t="shared" ca="1" si="199"/>
        <v>-2,58662117931896-2,34437678320079i</v>
      </c>
      <c r="AC206" s="223" t="str">
        <f t="shared" ca="1" si="200"/>
        <v>1,01336845106829+3,34062808604785i</v>
      </c>
      <c r="AD206" s="223" t="str">
        <f t="shared" ca="1" si="201"/>
        <v>0,848230953413377-3,38632778634669i</v>
      </c>
      <c r="AE206" s="223" t="str">
        <f t="shared" ca="1" si="202"/>
        <v>-2,46847236432892+2,46847236432913i</v>
      </c>
      <c r="AF206" s="223" t="str">
        <f t="shared" ca="1" si="203"/>
        <v>3,38632778634672-0,848230953413301i</v>
      </c>
      <c r="AG206" s="223" t="str">
        <f t="shared" ca="1" si="204"/>
        <v>-3,34062808604793-1,01336845106803i</v>
      </c>
      <c r="AH206" s="223" t="str">
        <f t="shared" ca="1" si="205"/>
        <v>2,34437678320073+2,58662117931901i</v>
      </c>
      <c r="AI206" s="223" t="str">
        <f t="shared" ca="1" si="206"/>
        <v>-0,681049993095305-3,42386952640096i</v>
      </c>
      <c r="AJ206" s="223" t="str">
        <f t="shared" ca="1" si="207"/>
        <v>-1,17606465536378+3,28688052008532i</v>
      </c>
      <c r="AK206" s="223" t="str">
        <f t="shared" ca="1" si="208"/>
        <v>2,69853859732683-2,21463339305846i</v>
      </c>
      <c r="AL206" s="223" t="str">
        <f t="shared" ca="1" si="209"/>
        <v>-3,4531628648705+0,512228323691347i</v>
      </c>
      <c r="AM206" s="223" t="str">
        <f t="shared" ca="1" si="210"/>
        <v>3,22521457105307+1,33592761689367i</v>
      </c>
      <c r="AN206" s="223" t="str">
        <f t="shared" ca="1" si="211"/>
        <v>-2,0795547570936-2,80395499948941i</v>
      </c>
      <c r="AO206" s="223" t="str">
        <f t="shared" ca="1" si="212"/>
        <v>0,342172651389351+3,47413723153727i</v>
      </c>
      <c r="AP206" s="223" t="str">
        <f t="shared" ca="1" si="213"/>
        <v>1,49257221178067-3,15577879762388i</v>
      </c>
      <c r="AQ206" s="223" t="str">
        <f t="shared" ca="1" si="214"/>
        <v>-2,90261642846099+1,93946629157112i</v>
      </c>
      <c r="AR206" s="223" t="str">
        <f t="shared" ca="1" si="215"/>
        <v>-2,90261642846099+1,93946629157112i</v>
      </c>
      <c r="AS206" s="223" t="str">
        <f t="shared" ca="1" si="216"/>
        <v>-3,07874047665747-1,64562106947596i</v>
      </c>
      <c r="AT206" s="223" t="str">
        <f t="shared" ca="1" si="217"/>
        <v>1,79470548187535+2,99428520021705i</v>
      </c>
      <c r="AU206" s="223" t="str">
        <f t="shared" ca="1" si="218"/>
        <v>5,47420346175973E-14-3,49094709597729i</v>
      </c>
      <c r="AV206" s="223" t="str">
        <f t="shared" ca="1" si="219"/>
        <v>-1,79470548187519+2,99428520021714i</v>
      </c>
      <c r="AW206" s="223" t="str">
        <f t="shared" ca="1" si="220"/>
        <v>3,07874047665755-1,64562106947582i</v>
      </c>
      <c r="AX206" s="223" t="str">
        <f t="shared" ca="1" si="221"/>
        <v>-3,48674209731477-0,171292655199529i</v>
      </c>
      <c r="AY206" s="223" t="str">
        <f t="shared" ca="1" si="222"/>
        <v>2,9026164284609+1,93946629157125i</v>
      </c>
      <c r="AZ206" s="223" t="str">
        <f t="shared" ca="1" si="223"/>
        <v>-1,49257221178088-3,15577879762378i</v>
      </c>
      <c r="BA206" s="223" t="str">
        <f t="shared" ca="1" si="224"/>
        <v>-0,342172651389509+3,47413723153726i</v>
      </c>
      <c r="BB206" s="223" t="str">
        <f t="shared" ca="1" si="225"/>
        <v>2,07955475709313-2,80395499948976i</v>
      </c>
      <c r="BC206" s="223" t="str">
        <f t="shared" ca="1" si="226"/>
        <v>-3,225214571053+1,33592761689385i</v>
      </c>
      <c r="BD206" s="223" t="str">
        <f t="shared" ca="1" si="227"/>
        <v>3,45316286487054+0,512228323691113i</v>
      </c>
      <c r="BE206" s="223" t="str">
        <f t="shared" ca="1" si="228"/>
        <v>-2,69853859732675-2,21463339305856i</v>
      </c>
      <c r="BF206" s="223" t="str">
        <f t="shared" ca="1" si="229"/>
        <v>1,17606465536363+3,28688052008538i</v>
      </c>
      <c r="BG206" s="223" t="str">
        <f t="shared" ca="1" si="230"/>
        <v>0,681049993095777-3,42386952640087i</v>
      </c>
      <c r="BH206" s="223" t="str">
        <f t="shared" ca="1" si="231"/>
        <v>-2,34437678320111+2,58662117931867i</v>
      </c>
      <c r="BI206" s="223" t="str">
        <f t="shared" ca="1" si="232"/>
        <v>3,34062808604807-1,01336845106757i</v>
      </c>
      <c r="BJ206" s="223" t="str">
        <f t="shared" ca="1" si="233"/>
        <v>-3,38632778634651-0,848230953414128i</v>
      </c>
      <c r="BK206" s="223" t="str">
        <f t="shared" ca="1" si="234"/>
        <v>2,46847236432832+2,46847236432973i</v>
      </c>
      <c r="BL206" s="223" t="str">
        <f t="shared" ca="1" si="235"/>
        <v>-0,848230953412236-3,38632778634698i</v>
      </c>
      <c r="BM206" s="223" t="str">
        <f t="shared" ca="1" si="236"/>
        <v>-1,01336845106939+3,34062808604752i</v>
      </c>
      <c r="BN206" s="223" t="str">
        <f t="shared" ca="1" si="237"/>
        <v>2,58662117932001-2,34437678319962i</v>
      </c>
      <c r="BO206" s="223" t="str">
        <f t="shared" ca="1" si="238"/>
        <v>-3,42386952640125+0,681049993093864i</v>
      </c>
      <c r="BP206" s="223" t="str">
        <f t="shared" ca="1" si="239"/>
        <v>3,28688052008589+1,17606465536219i</v>
      </c>
      <c r="BQ206" s="223" t="str">
        <f t="shared" ca="1" si="240"/>
        <v>-2,21463339305978-2,69853859732575i</v>
      </c>
      <c r="BR206" s="223" t="str">
        <f t="shared" ca="1" si="241"/>
        <v>0,512228323692618+3,45316286487031i</v>
      </c>
      <c r="BS206" s="223" t="str">
        <f t="shared" ca="1" si="242"/>
        <v>1,33592761689244-3,22521457105358i</v>
      </c>
      <c r="BT206" s="223" t="str">
        <f t="shared" ca="1" si="243"/>
        <v>-2,80395499948882+2,07955475709439i</v>
      </c>
      <c r="BU206" s="223" t="str">
        <f t="shared" ca="1" si="244"/>
        <v>3,47413723153718-0,342172651390283i</v>
      </c>
      <c r="BV206" s="223" t="str">
        <f t="shared" ca="1" si="245"/>
        <v>-3,15577879762414-1,49257221178013i</v>
      </c>
      <c r="BW206" s="223" t="str">
        <f t="shared" ca="1" si="246"/>
        <v>1,93946629157165+2,90261642846064i</v>
      </c>
      <c r="BX206" s="223" t="str">
        <f t="shared" ca="1" si="247"/>
        <v>-0,171292655200058-3,48674209731474i</v>
      </c>
      <c r="BY206" s="223" t="str">
        <f t="shared" ca="1" si="248"/>
        <v>-1,64562106947574+3,07874047665759i</v>
      </c>
      <c r="BZ206" s="223" t="str">
        <f t="shared" ca="1" si="249"/>
        <v>2,99428520021707-1,7947054818753i</v>
      </c>
      <c r="CA206" s="223" t="str">
        <f t="shared" ca="1" si="250"/>
        <v>-3,49094709597729-1,09484069235195E-13i</v>
      </c>
      <c r="CB206" s="223" t="str">
        <f t="shared" ca="1" si="251"/>
        <v>2,99428520021691+1,79470548187558i</v>
      </c>
      <c r="CC206" s="223" t="str">
        <f t="shared" ca="1" si="252"/>
        <v>-1,64562106947546-3,07874047665774i</v>
      </c>
      <c r="CD206" s="223" t="str">
        <f t="shared" ca="1" si="253"/>
        <v>-0,171292655200277+3,48674209731473i</v>
      </c>
      <c r="CE206" s="223" t="str">
        <f t="shared" ca="1" si="254"/>
        <v>1,93946629157192-2,90261642846046i</v>
      </c>
      <c r="CF206" s="223" t="str">
        <f t="shared" ca="1" si="255"/>
        <v>-3,15577879762427+1,49257221177985i</v>
      </c>
      <c r="CG206" s="223" t="str">
        <f t="shared" ca="1" si="256"/>
        <v>3,47413723153715+0,3421726513906i</v>
      </c>
      <c r="CH206" s="223" t="str">
        <f t="shared" ca="1" si="257"/>
        <v>-2,80395499948869-2,07955475709457i</v>
      </c>
      <c r="CI206" s="223" t="str">
        <f t="shared" ca="1" si="258"/>
        <v>1,33592761689215+3,22521457105371i</v>
      </c>
      <c r="CJ206" s="223" t="str">
        <f t="shared" ca="1" si="259"/>
        <v>0,512228323692932-3,45316286487026i</v>
      </c>
      <c r="CK206" s="223" t="str">
        <f t="shared" ca="1" si="260"/>
        <v>-2,21463339305726+2,69853859732781i</v>
      </c>
      <c r="CL206" s="223" t="str">
        <f t="shared" ca="1" si="261"/>
        <v>3,28688052008479-1,17606465536526i</v>
      </c>
      <c r="CM206" s="223" t="str">
        <f t="shared" ca="1" si="262"/>
        <v>-3,42386952640119-0,681049993094174i</v>
      </c>
      <c r="CN206" s="223" t="str">
        <f t="shared" ca="1" si="263"/>
        <v>2,5866211793198+2,34437678319986i</v>
      </c>
      <c r="CO206" s="223" t="str">
        <f t="shared" ca="1" si="264"/>
        <v>-1,01336845106918-3,34062808604758i</v>
      </c>
      <c r="CP206" s="223" t="str">
        <f t="shared" ca="1" si="265"/>
        <v>-0,848230953412547+3,3863277863469i</v>
      </c>
      <c r="CQ206" s="223" t="str">
        <f t="shared" ca="1" si="266"/>
        <v>2,46847236432854-2,46847236432951i</v>
      </c>
      <c r="CR206" s="223" t="str">
        <f t="shared" ca="1" si="267"/>
        <v>-3,38632778634657+0,848230953413866i</v>
      </c>
      <c r="CS206" s="223" t="str">
        <f t="shared" ca="1" si="268"/>
        <v>3,34062808604801+1,01336845106778i</v>
      </c>
      <c r="CT206" s="223" t="str">
        <f t="shared" ca="1" si="269"/>
        <v>-2,34437678320087-2,58662117931888i</v>
      </c>
      <c r="CU206" s="223" t="str">
        <f t="shared" ca="1" si="270"/>
        <v>0,681049993095511+3,42386952640092i</v>
      </c>
      <c r="CV206" s="223" t="str">
        <f t="shared" ca="1" si="271"/>
        <v>1,17606465536388-3,28688052008529i</v>
      </c>
      <c r="CW206" s="223" t="str">
        <f t="shared" ca="1" si="272"/>
        <v>-2,69853859732695+2,21463339305831i</v>
      </c>
      <c r="CX206" s="223" t="str">
        <f t="shared" ca="1" si="273"/>
        <v>3,45316286487057-0,512228323690848i</v>
      </c>
      <c r="CY206" s="223" t="str">
        <f t="shared" ca="1" si="274"/>
        <v>-3,2252145710529-1,33592761689409i</v>
      </c>
      <c r="CZ206" s="223" t="str">
        <f t="shared" ca="1" si="275"/>
        <v>2,07955475709287+2,80395499948995i</v>
      </c>
      <c r="DA206" s="223" t="str">
        <f t="shared" ca="1" si="276"/>
        <v>-0,342172651388501-3,47413723153735i</v>
      </c>
      <c r="DB206" s="223" t="str">
        <f t="shared" ca="1" si="277"/>
        <v>-1,49257221178175+3,15577879762337i</v>
      </c>
      <c r="DC206" s="223" t="str">
        <f t="shared" ca="1" si="278"/>
        <v>2,90261642846163-1,93946629157016i</v>
      </c>
      <c r="DD206" s="223" t="str">
        <f t="shared" ca="1" si="279"/>
        <v>-3,48674209731483+0,17129265519817i</v>
      </c>
      <c r="DE206" s="223" t="str">
        <f t="shared" ca="1" si="280"/>
        <v>3,07874047665674+1,64562106947732i</v>
      </c>
      <c r="DF206" s="223" t="str">
        <f t="shared" ca="1" si="281"/>
        <v>-1,79470548187675-2,99428520021621i</v>
      </c>
      <c r="DG206" s="223" t="str">
        <f t="shared" ca="1" si="282"/>
        <v>1,57210086612584E-12+3,49094709597729i</v>
      </c>
      <c r="DH206" s="223" t="str">
        <f t="shared" ca="1" si="283"/>
        <v>1,79470548187414-2,99428520021777i</v>
      </c>
      <c r="DI206" s="223" t="str">
        <f t="shared" ca="1" si="284"/>
        <v>-3,07874047665694+1,64562106947695i</v>
      </c>
      <c r="DJ206" s="223" t="str">
        <f t="shared" ca="1" si="285"/>
        <v>3,48674209731481+0,171292655198697i</v>
      </c>
      <c r="DK206" s="223" t="str">
        <f t="shared" ca="1" si="286"/>
        <v>-2,90261642846139-1,93946629157052i</v>
      </c>
      <c r="DL206" s="223" t="str">
        <f t="shared" ca="1" si="287"/>
        <v>1,49257221178137+3,15577879762355i</v>
      </c>
      <c r="DM206" s="223" t="str">
        <f t="shared" ca="1" si="288"/>
        <v>0,342172651388927-3,47413723153731i</v>
      </c>
      <c r="DN206" s="223" t="str">
        <f t="shared" ca="1" si="289"/>
        <v>-2,07955475709322+2,80395499948969i</v>
      </c>
      <c r="DO206" s="223" t="str">
        <f t="shared" ca="1" si="290"/>
        <v>3,22521457105303-1,33592761689379i</v>
      </c>
      <c r="DP206" s="223" t="str">
        <f t="shared" ca="1" si="291"/>
        <v>-3,4531628648705-0,512228323691368i</v>
      </c>
      <c r="DQ206" s="223" t="str">
        <f t="shared" ca="1" si="292"/>
        <v>2,69853859732661+2,21463339305872i</v>
      </c>
      <c r="DR206" s="223" t="str">
        <f t="shared" ca="1" si="293"/>
        <v>-1,17606465536348-3,28688052008543i</v>
      </c>
      <c r="DS206" s="223" t="str">
        <f t="shared" ca="1" si="294"/>
        <v>-0,681049993095934+3,42386952640084i</v>
      </c>
      <c r="DT206" s="223" t="str">
        <f t="shared" ca="1" si="295"/>
        <v>2,34437678320119-2,5866211793186i</v>
      </c>
      <c r="DU206" s="223" t="str">
        <f t="shared" ca="1" si="296"/>
        <v>-3,3406280860481+1,01336845106746i</v>
      </c>
      <c r="DV206" s="223" t="str">
        <f t="shared" ca="1" si="297"/>
        <v>3,38632778634649+0,848230953414187i</v>
      </c>
      <c r="DW206" s="223" t="str">
        <f t="shared" ca="1" si="298"/>
        <v>-2,46847236432817-2,46847236432988i</v>
      </c>
      <c r="DX206" s="223" t="str">
        <f t="shared" ca="1" si="299"/>
        <v>0,848230953412033+3,38632778634703i</v>
      </c>
      <c r="DY206" s="223" t="str">
        <f t="shared" ca="1" si="300"/>
        <v>1,01336845106959-3,34062808604746i</v>
      </c>
      <c r="DZ206" s="223" t="str">
        <f t="shared" ca="1" si="301"/>
        <v>-2,58662117932009+2,34437678319954i</v>
      </c>
      <c r="EA206" s="223" t="str">
        <f t="shared" ca="1" si="302"/>
        <v>3,42386952640061-0,681049993097065i</v>
      </c>
      <c r="EB206" s="223" t="str">
        <f t="shared" ca="1" si="303"/>
        <v>-3,28688052008582-1,17606465536239i</v>
      </c>
      <c r="EC206" s="223" t="str">
        <f t="shared" ca="1" si="304"/>
        <v>2,21463339305961+2,69853859732588i</v>
      </c>
      <c r="ED206" s="223" t="str">
        <f t="shared" ca="1" si="305"/>
        <v>-0,51222832369251-3,45316286487033i</v>
      </c>
      <c r="EE206" s="223" t="str">
        <f t="shared" ca="1" si="306"/>
        <v>-1,33592761689254+3,22521457105354i</v>
      </c>
      <c r="EF206" s="223" t="str">
        <f t="shared" ca="1" si="307"/>
        <v>2,80395499948889-2,0795547570943i</v>
      </c>
      <c r="EG206" s="223" t="str">
        <f t="shared" ca="1" si="308"/>
        <v>-3,47413723153718+0,342172651390273i</v>
      </c>
      <c r="EH206" s="223" t="str">
        <f t="shared" ca="1" si="309"/>
        <v>3,15577879762405+1,49257221178032i</v>
      </c>
      <c r="EI206" s="223" t="str">
        <f t="shared" ca="1" si="310"/>
        <v>-1,93946629157148-2,90261642846075i</v>
      </c>
      <c r="EJ206" s="223" t="str">
        <f t="shared" ca="1" si="311"/>
        <v>0,17129265519985+3,48674209731475i</v>
      </c>
      <c r="EK206" s="223" t="str">
        <f t="shared" ca="1" si="312"/>
        <v>1,64562106947584-3,07874047665753i</v>
      </c>
      <c r="EL206" s="223" t="str">
        <f t="shared" ca="1" si="313"/>
        <v>-2,99428520021713+1,79470548187521i</v>
      </c>
      <c r="EM206" s="223" t="str">
        <f t="shared" ca="1" si="314"/>
        <v>3,49094709597729+2,18968138470389E-13i</v>
      </c>
      <c r="EN206" s="223"/>
      <c r="EO206" s="223"/>
      <c r="EP206" s="223"/>
    </row>
    <row r="207" spans="1:146" ht="15.75" thickBot="1">
      <c r="A207" s="257">
        <f t="shared" si="181"/>
        <v>2.0898437500000014E-3</v>
      </c>
      <c r="B207" s="256">
        <v>107</v>
      </c>
      <c r="C207" s="230">
        <f t="shared" si="182"/>
        <v>21400</v>
      </c>
      <c r="D207" s="229">
        <f t="shared" si="315"/>
        <v>134460.16557364314</v>
      </c>
      <c r="E207" s="229" t="str">
        <f t="shared" si="316"/>
        <v>134460.165573643i</v>
      </c>
      <c r="F207" s="229" t="str">
        <f t="shared" si="320"/>
        <v>-7,22958532188554E-29+1,68023372099207E-27i</v>
      </c>
      <c r="G207" s="229" t="str">
        <f t="shared" si="321"/>
        <v>-0,81345255297969+1,16052564273053i</v>
      </c>
      <c r="H207" s="229" t="str">
        <f t="shared" si="319"/>
        <v>1,00000000029611E-12-2,32410839795282E-11i</v>
      </c>
      <c r="I207" s="229" t="str">
        <f t="shared" si="317"/>
        <v>-1,00000000029611E-12+2,32410839795282E-11i</v>
      </c>
      <c r="J207" s="255" t="str">
        <f ca="1">IMPRODUCT(1/N_FFT2,DR100)</f>
        <v>0,019516252246134+0,000978140381717969i</v>
      </c>
      <c r="K207" s="254" t="str">
        <f t="shared" ca="1" si="318"/>
        <v>-4,2249295007188E-14+4,52600717036049E-13i</v>
      </c>
      <c r="N207" s="246">
        <f t="shared" ca="1" si="185"/>
        <v>11.491088190439703</v>
      </c>
      <c r="O207" s="223">
        <f t="shared" ca="1" si="186"/>
        <v>3.4910881904397026</v>
      </c>
      <c r="P207" s="223" t="str">
        <f t="shared" ca="1" si="187"/>
        <v>-3,03755041931484-1,72075105798247i</v>
      </c>
      <c r="Q207" s="223" t="str">
        <f t="shared" ca="1" si="188"/>
        <v>1,79477801892561+2,9944062209742i</v>
      </c>
      <c r="R207" s="223" t="str">
        <f t="shared" ca="1" si="189"/>
        <v>-0,0856755930752103-3,49003673994684i</v>
      </c>
      <c r="S207" s="223" t="str">
        <f t="shared" ca="1" si="190"/>
        <v>-1,64568758094496+3,07886491086424i</v>
      </c>
      <c r="T207" s="223" t="str">
        <f t="shared" ca="1" si="191"/>
        <v>2,94945830429411-1,86772387270122i</v>
      </c>
      <c r="U207" s="223" t="str">
        <f t="shared" ca="1" si="192"/>
        <v>-3,48688302182271+0,171299578376769i</v>
      </c>
      <c r="V207" s="223" t="str">
        <f t="shared" ca="1" si="193"/>
        <v>3,11832480931738+1,56963280324517i</v>
      </c>
      <c r="W207" s="223" t="str">
        <f t="shared" ca="1" si="194"/>
        <v>-1,93954467945444-2,90273374421898i</v>
      </c>
      <c r="X207" s="223" t="str">
        <f t="shared" ca="1" si="195"/>
        <v>0,256820379217791+3,48162893574918i</v>
      </c>
      <c r="Y207" s="223" t="str">
        <f t="shared" ca="1" si="196"/>
        <v>1,49263253743673-3,15590634550722i</v>
      </c>
      <c r="Z207" s="223" t="str">
        <f t="shared" ca="1" si="197"/>
        <v>-2,85426068587634+2,01019717701729i</v>
      </c>
      <c r="AA207" s="223" t="str">
        <f t="shared" ca="1" si="198"/>
        <v>3,47427764659127-0,342186481065158i</v>
      </c>
      <c r="AB207" s="223" t="str">
        <f t="shared" ca="1" si="199"/>
        <v>-3,19158688172131-1,4147331656012i</v>
      </c>
      <c r="AC207" s="223" t="str">
        <f t="shared" ca="1" si="200"/>
        <v>2,07963880696654+2,80406832762441i</v>
      </c>
      <c r="AD207" s="223" t="str">
        <f t="shared" ca="1" si="201"/>
        <v>-0,427346462571852-3,46483358249063i</v>
      </c>
      <c r="AE207" s="223" t="str">
        <f t="shared" ca="1" si="202"/>
        <v>-1,33598161140666+3,22534492533912i</v>
      </c>
      <c r="AF207" s="223" t="str">
        <f t="shared" ca="1" si="203"/>
        <v>2,75218690346258-2,14782774026145i</v>
      </c>
      <c r="AG207" s="223" t="str">
        <f t="shared" ca="1" si="204"/>
        <v>-3,45330243219842+0,512249026548666i</v>
      </c>
      <c r="AH207" s="223" t="str">
        <f t="shared" ca="1" si="205"/>
        <v>3,25716014177719+1,25642531184529i</v>
      </c>
      <c r="AI207" s="223" t="str">
        <f t="shared" ca="1" si="206"/>
        <v>-2,21472290243808-2,69864766482099i</v>
      </c>
      <c r="AJ207" s="223" t="str">
        <f t="shared" ca="1" si="207"/>
        <v>0,596843030866451+3,43969114164829i</v>
      </c>
      <c r="AK207" s="223" t="str">
        <f t="shared" ca="1" si="208"/>
        <v>1,17611218865652-3,28701336673904i</v>
      </c>
      <c r="AL207" s="223" t="str">
        <f t="shared" ca="1" si="209"/>
        <v>-2,64348286173528+2,28028399835183i</v>
      </c>
      <c r="AM207" s="223" t="str">
        <f t="shared" ca="1" si="210"/>
        <v>3,42400790977283-0,681077519259499i</v>
      </c>
      <c r="AN207" s="223" t="str">
        <f t="shared" ca="1" si="211"/>
        <v>-3,314886617758-1,0950906194633i</v>
      </c>
      <c r="AO207" s="223" t="str">
        <f t="shared" ca="1" si="212"/>
        <v>2,34447153645057+2,5867257234196i</v>
      </c>
      <c r="AP207" s="223" t="str">
        <f t="shared" ca="1" si="213"/>
        <v>-0,764901752022419-3,40626218356435i</v>
      </c>
      <c r="AQ207" s="223" t="str">
        <f t="shared" ca="1" si="214"/>
        <v>-1,01340940862865+3,34076310503012i</v>
      </c>
      <c r="AR207" s="223" t="str">
        <f t="shared" ca="1" si="215"/>
        <v>-1,01340940862865+3,34076310503012i</v>
      </c>
      <c r="AS207" s="223" t="str">
        <f t="shared" ca="1" si="216"/>
        <v>-3,38646465238492+0,848265236571095i</v>
      </c>
      <c r="AT207" s="223" t="str">
        <f t="shared" ca="1" si="217"/>
        <v>3,36462724152685+0,931117757860403i</v>
      </c>
      <c r="AU207" s="223" t="str">
        <f t="shared" ca="1" si="218"/>
        <v>-2,46857213318025-2,46857213318013i</v>
      </c>
      <c r="AV207" s="223" t="str">
        <f t="shared" ca="1" si="219"/>
        <v>0,931117757860281+3,36462724152688i</v>
      </c>
      <c r="AW207" s="223" t="str">
        <f t="shared" ca="1" si="220"/>
        <v>0,84826523657122-3,38646465238489i</v>
      </c>
      <c r="AX207" s="223" t="str">
        <f t="shared" ca="1" si="221"/>
        <v>-2,40724685256101+2,5284104382522i</v>
      </c>
      <c r="AY207" s="223" t="str">
        <f t="shared" ca="1" si="222"/>
        <v>3,34076310503015-1,01340940862853i</v>
      </c>
      <c r="AZ207" s="223" t="str">
        <f t="shared" ca="1" si="223"/>
        <v>-3,4062621835644-0,764901752022202i</v>
      </c>
      <c r="BA207" s="223" t="str">
        <f t="shared" ca="1" si="224"/>
        <v>2,58672572341975+2,34447153645041i</v>
      </c>
      <c r="BB207" s="223" t="str">
        <f t="shared" ca="1" si="225"/>
        <v>-1,09509061946153-3,31488661775858i</v>
      </c>
      <c r="BC207" s="223" t="str">
        <f t="shared" ca="1" si="226"/>
        <v>-0,681077519258606+3,424007909773i</v>
      </c>
      <c r="BD207" s="223" t="str">
        <f t="shared" ca="1" si="227"/>
        <v>2,28028399835169-2,64348286173541i</v>
      </c>
      <c r="BE207" s="223" t="str">
        <f t="shared" ca="1" si="228"/>
        <v>-3,2870133667392+1,17611218865607i</v>
      </c>
      <c r="BF207" s="223" t="str">
        <f t="shared" ca="1" si="229"/>
        <v>3,43969114164809+0,596843030867603i</v>
      </c>
      <c r="BG207" s="223" t="str">
        <f t="shared" ca="1" si="230"/>
        <v>-2,69864766482203-2,21472290243682i</v>
      </c>
      <c r="BH207" s="223" t="str">
        <f t="shared" ca="1" si="231"/>
        <v>1,25642531184582+3,25716014177699i</v>
      </c>
      <c r="BI207" s="223" t="str">
        <f t="shared" ca="1" si="232"/>
        <v>0,512249026548792-3,4533024321984i</v>
      </c>
      <c r="BJ207" s="223" t="str">
        <f t="shared" ca="1" si="233"/>
        <v>-2,14782774026212+2,75218690346206i</v>
      </c>
      <c r="BK207" s="223" t="str">
        <f t="shared" ca="1" si="234"/>
        <v>3,2253449253397-1,33598161140525i</v>
      </c>
      <c r="BL207" s="223" t="str">
        <f t="shared" ca="1" si="235"/>
        <v>-3,46483358249079-0,427346462570602i</v>
      </c>
      <c r="BM207" s="223" t="str">
        <f t="shared" ca="1" si="236"/>
        <v>2,80406832762453+2,07963880696638i</v>
      </c>
      <c r="BN207" s="223" t="str">
        <f t="shared" ca="1" si="237"/>
        <v>-1,41473316560072-3,19158688172153i</v>
      </c>
      <c r="BO207" s="223" t="str">
        <f t="shared" ca="1" si="238"/>
        <v>-0,342186481066372+3,47427764659116i</v>
      </c>
      <c r="BP207" s="223" t="str">
        <f t="shared" ca="1" si="239"/>
        <v>2,01019717701596-2,85426068587728i</v>
      </c>
      <c r="BQ207" s="223" t="str">
        <f t="shared" ca="1" si="240"/>
        <v>-3,15590634550682+1,49263253743757i</v>
      </c>
      <c r="BR207" s="223" t="str">
        <f t="shared" ca="1" si="241"/>
        <v>3,4816289357492+0,256820379217572i</v>
      </c>
      <c r="BS207" s="223" t="str">
        <f t="shared" ca="1" si="242"/>
        <v>-2,90273374421851-1,93954467945515i</v>
      </c>
      <c r="BT207" s="223" t="str">
        <f t="shared" ca="1" si="243"/>
        <v>1,56963280324378+3,11832480931808i</v>
      </c>
      <c r="BU207" s="223" t="str">
        <f t="shared" ca="1" si="244"/>
        <v>0,17129957837546-3,48688302182278i</v>
      </c>
      <c r="BV207" s="223" t="str">
        <f t="shared" ca="1" si="245"/>
        <v>-1,86772387270072+2,94945830429443i</v>
      </c>
      <c r="BW207" s="223" t="str">
        <f t="shared" ca="1" si="246"/>
        <v>3,07886491086429-1,64568758094487i</v>
      </c>
      <c r="BX207" s="223" t="str">
        <f t="shared" ca="1" si="247"/>
        <v>-3,49003673994681-0,0856755930762067i</v>
      </c>
      <c r="BY207" s="223" t="str">
        <f t="shared" ca="1" si="248"/>
        <v>2,99440622097331+1,79477801892711i</v>
      </c>
      <c r="BZ207" s="223" t="str">
        <f t="shared" ca="1" si="249"/>
        <v>-1,7207510579833-3,03755041931437i</v>
      </c>
      <c r="CA207" s="223" t="str">
        <f t="shared" ca="1" si="250"/>
        <v>1,69361477936949E-13+3,4910881904397i</v>
      </c>
      <c r="CB207" s="223" t="str">
        <f t="shared" ca="1" si="251"/>
        <v>1,72075105798292-3,03755041931459i</v>
      </c>
      <c r="CC207" s="223" t="str">
        <f t="shared" ca="1" si="252"/>
        <v>-2,99440622097487+1,7947780189245i</v>
      </c>
      <c r="CD207" s="223" t="str">
        <f t="shared" ca="1" si="253"/>
        <v>3,4900367399468-0,0856755930766444i</v>
      </c>
      <c r="CE207" s="223" t="str">
        <f t="shared" ca="1" si="254"/>
        <v>-3,0788649108645-1,64568758094448i</v>
      </c>
      <c r="CF207" s="223" t="str">
        <f t="shared" ca="1" si="255"/>
        <v>1,86772387270109+2,9494583042942i</v>
      </c>
      <c r="CG207" s="223" t="str">
        <f t="shared" ca="1" si="256"/>
        <v>-0,171299578375898-3,48688302182276i</v>
      </c>
      <c r="CH207" s="223" t="str">
        <f t="shared" ca="1" si="257"/>
        <v>-1,56963280324649+3,11832480931671i</v>
      </c>
      <c r="CI207" s="223" t="str">
        <f t="shared" ca="1" si="258"/>
        <v>2,90273374421826-1,93954467945551i</v>
      </c>
      <c r="CJ207" s="223" t="str">
        <f t="shared" ca="1" si="259"/>
        <v>-3,48162893574917+0,256820379218009i</v>
      </c>
      <c r="CK207" s="223" t="str">
        <f t="shared" ca="1" si="260"/>
        <v>3,15590634550701+1,49263253743717i</v>
      </c>
      <c r="CL207" s="223" t="str">
        <f t="shared" ca="1" si="261"/>
        <v>-2,01019717701632-2,85426068587703i</v>
      </c>
      <c r="CM207" s="223" t="str">
        <f t="shared" ca="1" si="262"/>
        <v>0,342186481066709+3,47427764659112i</v>
      </c>
      <c r="CN207" s="223" t="str">
        <f t="shared" ca="1" si="263"/>
        <v>1,41473316560032-3,1915868817217i</v>
      </c>
      <c r="CO207" s="223" t="str">
        <f t="shared" ca="1" si="264"/>
        <v>-2,80406832762426+2,07963880696673i</v>
      </c>
      <c r="CP207" s="223" t="str">
        <f t="shared" ca="1" si="265"/>
        <v>3,46483358249074-0,427346462571035i</v>
      </c>
      <c r="CQ207" s="223" t="str">
        <f t="shared" ca="1" si="266"/>
        <v>-3,22534492533854-1,33598161140806i</v>
      </c>
      <c r="CR207" s="223" t="str">
        <f t="shared" ca="1" si="267"/>
        <v>2,14782774026242+2,75218690346182i</v>
      </c>
      <c r="CS207" s="223" t="str">
        <f t="shared" ca="1" si="268"/>
        <v>-0,512249026549176-3,45330243219834i</v>
      </c>
      <c r="CT207" s="223" t="str">
        <f t="shared" ca="1" si="269"/>
        <v>-1,25642531184537+3,25716014177716i</v>
      </c>
      <c r="CU207" s="223" t="str">
        <f t="shared" ca="1" si="270"/>
        <v>2,69864766482172-2,21472290243719i</v>
      </c>
      <c r="CV207" s="223" t="str">
        <f t="shared" ca="1" si="271"/>
        <v>-3,43969114164801+0,596843030868036i</v>
      </c>
      <c r="CW207" s="223" t="str">
        <f t="shared" ca="1" si="272"/>
        <v>3,28701336673935+1,17611218865566i</v>
      </c>
      <c r="CX207" s="223" t="str">
        <f t="shared" ca="1" si="273"/>
        <v>-2,28028399835198-2,64348286173515i</v>
      </c>
      <c r="CY207" s="223" t="str">
        <f t="shared" ca="1" si="274"/>
        <v>0,681077519258986+3,42400790977293i</v>
      </c>
      <c r="CZ207" s="223" t="str">
        <f t="shared" ca="1" si="275"/>
        <v>1,09509061946446-3,31488661775761i</v>
      </c>
      <c r="DA207" s="223" t="str">
        <f t="shared" ca="1" si="276"/>
        <v>-2,58672572341876+2,3444715364515i</v>
      </c>
      <c r="DB207" s="223" t="str">
        <f t="shared" ca="1" si="277"/>
        <v>3,40626218356423-0,76490175202297i</v>
      </c>
      <c r="DC207" s="223" t="str">
        <f t="shared" ca="1" si="278"/>
        <v>-3,34076310503008-1,01340940862878i</v>
      </c>
      <c r="DD207" s="223" t="str">
        <f t="shared" ca="1" si="279"/>
        <v>2,40724685256028+2,52841043825289i</v>
      </c>
      <c r="DE207" s="223" t="str">
        <f t="shared" ca="1" si="280"/>
        <v>-0,848265236569576-3,3864646523853i</v>
      </c>
      <c r="DF207" s="223" t="str">
        <f t="shared" ca="1" si="281"/>
        <v>-0,931117757859143+3,3646272415272i</v>
      </c>
      <c r="DG207" s="223" t="str">
        <f t="shared" ca="1" si="282"/>
        <v>2,46857213317994-2,46857213318044i</v>
      </c>
      <c r="DH207" s="223" t="str">
        <f t="shared" ca="1" si="283"/>
        <v>-3,36462724152701+0,931117757859824i</v>
      </c>
      <c r="DI207" s="223" t="str">
        <f t="shared" ca="1" si="284"/>
        <v>3,38646465238458+0,848265236572453i</v>
      </c>
      <c r="DJ207" s="223" t="str">
        <f t="shared" ca="1" si="285"/>
        <v>-2,52841043825338-2,40724685255977i</v>
      </c>
      <c r="DK207" s="223" t="str">
        <f t="shared" ca="1" si="286"/>
        <v>1,01340940862936+3,34076310502991i</v>
      </c>
      <c r="DL207" s="223" t="str">
        <f t="shared" ca="1" si="287"/>
        <v>0,764901752022279-3,40626218356438i</v>
      </c>
      <c r="DM207" s="223" t="str">
        <f t="shared" ca="1" si="288"/>
        <v>-2,34447153645105+2,58672572341916i</v>
      </c>
      <c r="DN207" s="223" t="str">
        <f t="shared" ca="1" si="289"/>
        <v>3,31488661775851-1,09509061946173i</v>
      </c>
      <c r="DO207" s="223" t="str">
        <f t="shared" ca="1" si="290"/>
        <v>-3,42400790977305-0,681077519258389i</v>
      </c>
      <c r="DP207" s="223" t="str">
        <f t="shared" ca="1" si="291"/>
        <v>2,64348286173561+2,28028399835145i</v>
      </c>
      <c r="DQ207" s="223" t="str">
        <f t="shared" ca="1" si="292"/>
        <v>-1,17611218865623-3,28701336673914i</v>
      </c>
      <c r="DR207" s="223" t="str">
        <f t="shared" ca="1" si="293"/>
        <v>-0,596843030867341+3,43969114164813i</v>
      </c>
      <c r="DS207" s="223" t="str">
        <f t="shared" ca="1" si="294"/>
        <v>2,21472290243941-2,6986476648199i</v>
      </c>
      <c r="DT207" s="223" t="str">
        <f t="shared" ca="1" si="295"/>
        <v>-3,25716014177695+1,25642531184593i</v>
      </c>
      <c r="DU207" s="223" t="str">
        <f t="shared" ca="1" si="296"/>
        <v>3,45330243219843+0,512249026548575i</v>
      </c>
      <c r="DV207" s="223" t="str">
        <f t="shared" ca="1" si="297"/>
        <v>-2,75218690346225-2,14782774026187i</v>
      </c>
      <c r="DW207" s="223" t="str">
        <f t="shared" ca="1" si="298"/>
        <v>1,33598161140541+3,22534492533964i</v>
      </c>
      <c r="DX207" s="223" t="str">
        <f t="shared" ca="1" si="299"/>
        <v>0,427346462570434-3,46483358249081i</v>
      </c>
      <c r="DY207" s="223" t="str">
        <f t="shared" ca="1" si="300"/>
        <v>-2,07963880696617+2,80406832762469i</v>
      </c>
      <c r="DZ207" s="223" t="str">
        <f t="shared" ca="1" si="301"/>
        <v>3,19158688172146-1,41473316560087i</v>
      </c>
      <c r="EA207" s="223" t="str">
        <f t="shared" ca="1" si="302"/>
        <v>-3,47427764659118-0,342186481066104i</v>
      </c>
      <c r="EB207" s="223" t="str">
        <f t="shared" ca="1" si="303"/>
        <v>2,85426068587543+2,01019717701858i</v>
      </c>
      <c r="EC207" s="223" t="str">
        <f t="shared" ca="1" si="304"/>
        <v>-1,49263253743781-3,15590634550671i</v>
      </c>
      <c r="ED207" s="223" t="str">
        <f t="shared" ca="1" si="305"/>
        <v>-0,256820379217403+3,48162893574921i</v>
      </c>
      <c r="EE207" s="223" t="str">
        <f t="shared" ca="1" si="306"/>
        <v>1,93954467945492-2,90273374421866i</v>
      </c>
      <c r="EF207" s="223" t="str">
        <f t="shared" ca="1" si="307"/>
        <v>-3,118324809318+1,56963280324393i</v>
      </c>
      <c r="EG207" s="223" t="str">
        <f t="shared" ca="1" si="308"/>
        <v>3,48688302182279+0,171299578375192i</v>
      </c>
      <c r="EH207" s="223" t="str">
        <f t="shared" ca="1" si="309"/>
        <v>-2,94945830429452-1,86772387270058i</v>
      </c>
      <c r="EI207" s="223" t="str">
        <f t="shared" ca="1" si="310"/>
        <v>1,6456875809451+3,07886491086417i</v>
      </c>
      <c r="EJ207" s="223" t="str">
        <f t="shared" ca="1" si="311"/>
        <v>0,0856755930760373-3,49003673994682i</v>
      </c>
      <c r="EK207" s="223" t="str">
        <f t="shared" ca="1" si="312"/>
        <v>-1,79477801892688+2,99440622097345i</v>
      </c>
      <c r="EL207" s="223" t="str">
        <f t="shared" ca="1" si="313"/>
        <v>3,03755041931424-1,72075105798353i</v>
      </c>
      <c r="EM207" s="223" t="str">
        <f t="shared" ca="1" si="314"/>
        <v>-3,4910881904397+3,38722955873898E-13i</v>
      </c>
      <c r="EN207" s="223"/>
      <c r="EO207" s="223"/>
      <c r="EP207" s="223"/>
    </row>
    <row r="208" spans="1:146" ht="15.75" thickBot="1">
      <c r="A208" s="257">
        <f t="shared" si="181"/>
        <v>2.1093750000000014E-3</v>
      </c>
      <c r="B208" s="256">
        <v>108</v>
      </c>
      <c r="C208" s="230">
        <f t="shared" si="182"/>
        <v>21600</v>
      </c>
      <c r="D208" s="229">
        <f t="shared" si="315"/>
        <v>135716.80263507908</v>
      </c>
      <c r="E208" s="229" t="str">
        <f t="shared" si="316"/>
        <v>135716.802635079i</v>
      </c>
      <c r="F208" s="229" t="str">
        <f t="shared" si="320"/>
        <v>-7,09632391126396E-29+1,63399138713077E-27i</v>
      </c>
      <c r="G208" s="229" t="str">
        <f t="shared" si="321"/>
        <v>-0,803336739516462+1,15680490538533i</v>
      </c>
      <c r="H208" s="229" t="str">
        <f t="shared" si="319"/>
        <v>1,00000000029064E-12-2,30258887574952E-11i</v>
      </c>
      <c r="I208" s="229" t="str">
        <f t="shared" si="317"/>
        <v>-1,00000000029064E-12+2,30258887574952E-11i</v>
      </c>
      <c r="J208" s="255" t="str">
        <f ca="1">IMPRODUCT(1/N_FFT2,DS100)</f>
        <v>0,0155922309105226-8,59988348817473E-06i</v>
      </c>
      <c r="K208" s="254" t="str">
        <f t="shared" ca="1" si="318"/>
        <v>-1,53942109545282E-14+3,59033574310362E-13i</v>
      </c>
      <c r="N208" s="246">
        <f t="shared" ca="1" si="185"/>
        <v>11.491219520743963</v>
      </c>
      <c r="O208" s="223">
        <f t="shared" ca="1" si="186"/>
        <v>3.4912195207439631</v>
      </c>
      <c r="P208" s="223" t="str">
        <f t="shared" ca="1" si="187"/>
        <v>-3,07898073385218-1,64574948962192i</v>
      </c>
      <c r="Q208" s="223" t="str">
        <f t="shared" ca="1" si="188"/>
        <v>1,93961764266232+2,90284294137605i</v>
      </c>
      <c r="R208" s="223" t="str">
        <f t="shared" ca="1" si="189"/>
        <v>-0,342199353686048-3,47440834450422i</v>
      </c>
      <c r="S208" s="223" t="str">
        <f t="shared" ca="1" si="190"/>
        <v>-1,33603186933815+3,22546625871927i</v>
      </c>
      <c r="T208" s="223" t="str">
        <f t="shared" ca="1" si="191"/>
        <v>2,69874918451922-2,21480621750088i</v>
      </c>
      <c r="U208" s="223" t="str">
        <f t="shared" ca="1" si="192"/>
        <v>-3,42413671660212+0,681103140530838i</v>
      </c>
      <c r="V208" s="223" t="str">
        <f t="shared" ca="1" si="193"/>
        <v>3,34088878029555+1,0134475318037i</v>
      </c>
      <c r="W208" s="223" t="str">
        <f t="shared" ca="1" si="194"/>
        <v>-2,46866499772889-2,46866499772892i</v>
      </c>
      <c r="X208" s="223" t="str">
        <f t="shared" ca="1" si="195"/>
        <v>1,01344753180366+3,34088878029556i</v>
      </c>
      <c r="Y208" s="223" t="str">
        <f t="shared" ca="1" si="196"/>
        <v>0,681103140530866-3,42413671660211i</v>
      </c>
      <c r="Z208" s="223" t="str">
        <f t="shared" ca="1" si="197"/>
        <v>-2,21480621750091+2,6987491845192i</v>
      </c>
      <c r="AA208" s="223" t="str">
        <f t="shared" ca="1" si="198"/>
        <v>3,22546625871915-1,33603186933844i</v>
      </c>
      <c r="AB208" s="223" t="str">
        <f t="shared" ca="1" si="199"/>
        <v>-3,47440834450421-0,342199353686214i</v>
      </c>
      <c r="AC208" s="223" t="str">
        <f t="shared" ca="1" si="200"/>
        <v>2,90284294137599+1,93961764266241i</v>
      </c>
      <c r="AD208" s="223" t="str">
        <f t="shared" ca="1" si="201"/>
        <v>-1,64574948962187-3,07898073385221i</v>
      </c>
      <c r="AE208" s="223" t="str">
        <f t="shared" ca="1" si="202"/>
        <v>-3,67825623397475E-14+3,49121952074396i</v>
      </c>
      <c r="AF208" s="223" t="str">
        <f t="shared" ca="1" si="203"/>
        <v>1,64574948962191-3,07898073385218i</v>
      </c>
      <c r="AG208" s="223" t="str">
        <f t="shared" ca="1" si="204"/>
        <v>-2,90284294137603+1,93961764266235i</v>
      </c>
      <c r="AH208" s="223" t="str">
        <f t="shared" ca="1" si="205"/>
        <v>3,47440834450421-0,342199353686165i</v>
      </c>
      <c r="AI208" s="223" t="str">
        <f t="shared" ca="1" si="206"/>
        <v>-3,22546625871926-1,33603186933818i</v>
      </c>
      <c r="AJ208" s="223" t="str">
        <f t="shared" ca="1" si="207"/>
        <v>2,21480621750085+2,69874918451924i</v>
      </c>
      <c r="AK208" s="223" t="str">
        <f t="shared" ca="1" si="208"/>
        <v>-0,681103140530806-3,42413671660213i</v>
      </c>
      <c r="AL208" s="223" t="str">
        <f t="shared" ca="1" si="209"/>
        <v>-1,01344753180373+3,34088878029554i</v>
      </c>
      <c r="AM208" s="223" t="str">
        <f t="shared" ca="1" si="210"/>
        <v>2,46866499772893-2,46866499772888i</v>
      </c>
      <c r="AN208" s="223" t="str">
        <f t="shared" ca="1" si="211"/>
        <v>-3,34088878029557+1,01344753180365i</v>
      </c>
      <c r="AO208" s="223" t="str">
        <f t="shared" ca="1" si="212"/>
        <v>3,42413671660211+0,68110314053089i</v>
      </c>
      <c r="AP208" s="223" t="str">
        <f t="shared" ca="1" si="213"/>
        <v>-2,69874918451917-2,21480621750093i</v>
      </c>
      <c r="AQ208" s="223" t="str">
        <f t="shared" ca="1" si="214"/>
        <v>1,3360318693384+3,22546625871917i</v>
      </c>
      <c r="AR208" s="223" t="str">
        <f t="shared" ca="1" si="215"/>
        <v>1,3360318693384+3,22546625871917i</v>
      </c>
      <c r="AS208" s="223" t="str">
        <f t="shared" ca="1" si="216"/>
        <v>-1,93961764266242+2,90284294137599i</v>
      </c>
      <c r="AT208" s="223" t="str">
        <f t="shared" ca="1" si="217"/>
        <v>3,07898073385222-1,64574948962183i</v>
      </c>
      <c r="AU208" s="223" t="str">
        <f t="shared" ca="1" si="218"/>
        <v>-3,49121952074396-7,35651246794951E-14i</v>
      </c>
      <c r="AV208" s="223" t="str">
        <f t="shared" ca="1" si="219"/>
        <v>3,07898073385215+1,64574948962197i</v>
      </c>
      <c r="AW208" s="223" t="str">
        <f t="shared" ca="1" si="220"/>
        <v>-1,93961764266234-2,90284294137604i</v>
      </c>
      <c r="AX208" s="223" t="str">
        <f t="shared" ca="1" si="221"/>
        <v>0,342199353686129+3,47440834450421i</v>
      </c>
      <c r="AY208" s="223" t="str">
        <f t="shared" ca="1" si="222"/>
        <v>1,33603186933821-3,22546625871925i</v>
      </c>
      <c r="AZ208" s="223" t="str">
        <f t="shared" ca="1" si="223"/>
        <v>-2,69874918451905+2,21480621750109i</v>
      </c>
      <c r="BA208" s="223" t="str">
        <f t="shared" ca="1" si="224"/>
        <v>3,42413671660192-0,681103140531819i</v>
      </c>
      <c r="BB208" s="223" t="str">
        <f t="shared" ca="1" si="225"/>
        <v>-3,34088878029544-1,01344753180408i</v>
      </c>
      <c r="BC208" s="223" t="str">
        <f t="shared" ca="1" si="226"/>
        <v>2,46866499773008+2,46866499772773i</v>
      </c>
      <c r="BD208" s="223" t="str">
        <f t="shared" ca="1" si="227"/>
        <v>-1,01344753180393-3,34088878029548i</v>
      </c>
      <c r="BE208" s="223" t="str">
        <f t="shared" ca="1" si="228"/>
        <v>-0,681103140531972+3,42413671660189i</v>
      </c>
      <c r="BF208" s="223" t="str">
        <f t="shared" ca="1" si="229"/>
        <v>2,21480621750014-2,69874918451983i</v>
      </c>
      <c r="BG208" s="223" t="str">
        <f t="shared" ca="1" si="230"/>
        <v>-3,22546625871931+1,33603186933807i</v>
      </c>
      <c r="BH208" s="223" t="str">
        <f t="shared" ca="1" si="231"/>
        <v>3,47440834450406+0,34219935368767i</v>
      </c>
      <c r="BI208" s="223" t="str">
        <f t="shared" ca="1" si="232"/>
        <v>-2,90284294137634-1,93961764266189i</v>
      </c>
      <c r="BJ208" s="223" t="str">
        <f t="shared" ca="1" si="233"/>
        <v>1,64574948962121+3,07898073385255i</v>
      </c>
      <c r="BK208" s="223" t="str">
        <f t="shared" ca="1" si="234"/>
        <v>-1,30362889454359E-12-3,49121952074396i</v>
      </c>
      <c r="BL208" s="223" t="str">
        <f t="shared" ca="1" si="235"/>
        <v>-1,64574948962198+3,07898073385215i</v>
      </c>
      <c r="BM208" s="223" t="str">
        <f t="shared" ca="1" si="236"/>
        <v>2,90284294137682-1,93961764266117i</v>
      </c>
      <c r="BN208" s="223" t="str">
        <f t="shared" ca="1" si="237"/>
        <v>-3,47440834450415+0,342199353686759i</v>
      </c>
      <c r="BO208" s="223" t="str">
        <f t="shared" ca="1" si="238"/>
        <v>3,22546625871898+1,33603186933887i</v>
      </c>
      <c r="BP208" s="223" t="str">
        <f t="shared" ca="1" si="239"/>
        <v>-2,21480621750219-2,69874918451814i</v>
      </c>
      <c r="BQ208" s="223" t="str">
        <f t="shared" ca="1" si="240"/>
        <v>0,681103140531075+3,42413671660207i</v>
      </c>
      <c r="BR208" s="223" t="str">
        <f t="shared" ca="1" si="241"/>
        <v>1,01344753180475-3,34088878029523i</v>
      </c>
      <c r="BS208" s="223" t="str">
        <f t="shared" ca="1" si="242"/>
        <v>-2,46866499772827+2,46866499772954i</v>
      </c>
      <c r="BT208" s="223" t="str">
        <f t="shared" ca="1" si="243"/>
        <v>3,34088878029569-1,01344753180325i</v>
      </c>
      <c r="BU208" s="223" t="str">
        <f t="shared" ca="1" si="244"/>
        <v>-3,42413671660175-0,681103140532716i</v>
      </c>
      <c r="BV208" s="223" t="str">
        <f t="shared" ca="1" si="245"/>
        <v>2,69874918451935+2,21480621750072i</v>
      </c>
      <c r="BW208" s="223" t="str">
        <f t="shared" ca="1" si="246"/>
        <v>-1,33603186933741-3,22546625871958i</v>
      </c>
      <c r="BX208" s="223" t="str">
        <f t="shared" ca="1" si="247"/>
        <v>-0,342199353684966+3,47440834450433i</v>
      </c>
      <c r="BY208" s="223" t="str">
        <f t="shared" ca="1" si="248"/>
        <v>1,93961764266248-2,90284294137594i</v>
      </c>
      <c r="BZ208" s="223" t="str">
        <f t="shared" ca="1" si="249"/>
        <v>-3,07898073385289+1,64574948962059i</v>
      </c>
      <c r="CA208" s="223" t="str">
        <f t="shared" ca="1" si="250"/>
        <v>3,49121952074396-5,47454738075383E-13i</v>
      </c>
      <c r="CB208" s="223" t="str">
        <f t="shared" ca="1" si="251"/>
        <v>-3,07898073385181-1,6457494896226i</v>
      </c>
      <c r="CC208" s="223" t="str">
        <f t="shared" ca="1" si="252"/>
        <v>1,93961764266347+2,90284294137528i</v>
      </c>
      <c r="CD208" s="223" t="str">
        <f t="shared" ca="1" si="253"/>
        <v>-0,342199353686056-3,47440834450422i</v>
      </c>
      <c r="CE208" s="223" t="str">
        <f t="shared" ca="1" si="254"/>
        <v>-1,33603186933952+3,22546625871871i</v>
      </c>
      <c r="CF208" s="223" t="str">
        <f t="shared" ca="1" si="255"/>
        <v>2,69874918451865-2,21480621750157i</v>
      </c>
      <c r="CG208" s="223" t="str">
        <f t="shared" ca="1" si="256"/>
        <v>-3,42413671660221+0,681103140530384i</v>
      </c>
      <c r="CH208" s="223" t="str">
        <f t="shared" ca="1" si="257"/>
        <v>3,34088878029603+1,01344753180211i</v>
      </c>
      <c r="CI208" s="223" t="str">
        <f t="shared" ca="1" si="258"/>
        <v>-2,46866499772904-2,46866499772877i</v>
      </c>
      <c r="CJ208" s="223" t="str">
        <f t="shared" ca="1" si="259"/>
        <v>1,01344753180257+3,34088878029589i</v>
      </c>
      <c r="CK208" s="223" t="str">
        <f t="shared" ca="1" si="260"/>
        <v>0,681103140530003-3,42413671660228i</v>
      </c>
      <c r="CL208" s="223" t="str">
        <f t="shared" ca="1" si="261"/>
        <v>-2,21480621750127+2,6987491845189i</v>
      </c>
      <c r="CM208" s="223" t="str">
        <f t="shared" ca="1" si="262"/>
        <v>3,22546625871985-1,33603186933676i</v>
      </c>
      <c r="CN208" s="223" t="str">
        <f t="shared" ca="1" si="263"/>
        <v>-3,47440834450426-0,342199353685669i</v>
      </c>
      <c r="CO208" s="223" t="str">
        <f t="shared" ca="1" si="264"/>
        <v>2,90284294137555+1,93961764266307i</v>
      </c>
      <c r="CP208" s="223" t="str">
        <f t="shared" ca="1" si="265"/>
        <v>-1,64574948962303-3,07898073385158i</v>
      </c>
      <c r="CQ208" s="223" t="str">
        <f t="shared" ca="1" si="266"/>
        <v>-1,59106205004652E-13+3,49121952074396i</v>
      </c>
      <c r="CR208" s="223" t="str">
        <f t="shared" ca="1" si="267"/>
        <v>1,64574948962322-3,07898073385148i</v>
      </c>
      <c r="CS208" s="223" t="str">
        <f t="shared" ca="1" si="268"/>
        <v>-2,90284294137573+1,9396176426628i</v>
      </c>
      <c r="CT208" s="223" t="str">
        <f t="shared" ca="1" si="269"/>
        <v>3,47440834450429-0,342199353685353i</v>
      </c>
      <c r="CU208" s="223" t="str">
        <f t="shared" ca="1" si="270"/>
        <v>-3,22546625871977-1,33603186933696i</v>
      </c>
      <c r="CV208" s="223" t="str">
        <f t="shared" ca="1" si="271"/>
        <v>2,21480621750102+2,6987491845191i</v>
      </c>
      <c r="CW208" s="223" t="str">
        <f t="shared" ca="1" si="272"/>
        <v>-0,681103140529689-3,42413671660235i</v>
      </c>
      <c r="CX208" s="223" t="str">
        <f t="shared" ca="1" si="273"/>
        <v>-1,01344753180288+3,3408887802958i</v>
      </c>
      <c r="CY208" s="223" t="str">
        <f t="shared" ca="1" si="274"/>
        <v>2,46866499772927-2,46866499772854i</v>
      </c>
      <c r="CZ208" s="223" t="str">
        <f t="shared" ca="1" si="275"/>
        <v>-3,34088878029509+1,01344753180522i</v>
      </c>
      <c r="DA208" s="223" t="str">
        <f t="shared" ca="1" si="276"/>
        <v>3,42413671660215+0,681103140530694i</v>
      </c>
      <c r="DB208" s="223" t="str">
        <f t="shared" ca="1" si="277"/>
        <v>-2,69874918451845-2,21480621750182i</v>
      </c>
      <c r="DC208" s="223" t="str">
        <f t="shared" ca="1" si="278"/>
        <v>1,33603186933923+3,22546625871883i</v>
      </c>
      <c r="DD208" s="223" t="str">
        <f t="shared" ca="1" si="279"/>
        <v>0,342199353686372-3,47440834450419i</v>
      </c>
      <c r="DE208" s="223" t="str">
        <f t="shared" ca="1" si="280"/>
        <v>-1,93961764266365+2,90284294137516i</v>
      </c>
      <c r="DF208" s="223" t="str">
        <f t="shared" ca="1" si="281"/>
        <v>3,07898073385196-1,64574948962232i</v>
      </c>
      <c r="DG208" s="223" t="str">
        <f t="shared" ca="1" si="282"/>
        <v>-3,49121952074396-8,65667148084689E-13i</v>
      </c>
      <c r="DH208" s="223" t="str">
        <f t="shared" ca="1" si="283"/>
        <v>3,07898073385278+1,64574948962078i</v>
      </c>
      <c r="DI208" s="223" t="str">
        <f t="shared" ca="1" si="284"/>
        <v>-1,93961764266222-2,90284294137612i</v>
      </c>
      <c r="DJ208" s="223" t="str">
        <f t="shared" ca="1" si="285"/>
        <v>0,342199353684551+3,47440834450437i</v>
      </c>
      <c r="DK208" s="223" t="str">
        <f t="shared" ca="1" si="286"/>
        <v>1,33603186933771-3,22546625871946i</v>
      </c>
      <c r="DL208" s="223" t="str">
        <f t="shared" ca="1" si="287"/>
        <v>-2,69874918451961+2,2148062175004i</v>
      </c>
      <c r="DM208" s="223" t="str">
        <f t="shared" ca="1" si="288"/>
        <v>3,42413671660183-0,681103140532304i</v>
      </c>
      <c r="DN208" s="223" t="str">
        <f t="shared" ca="1" si="289"/>
        <v>-3,34088878029563-1,01344753180346i</v>
      </c>
      <c r="DO208" s="223" t="str">
        <f t="shared" ca="1" si="290"/>
        <v>2,46866499772804+2,46866499772977i</v>
      </c>
      <c r="DP208" s="223" t="str">
        <f t="shared" ca="1" si="291"/>
        <v>-1,01344753180454-3,34088878029529i</v>
      </c>
      <c r="DQ208" s="223" t="str">
        <f t="shared" ca="1" si="292"/>
        <v>-0,681103140531389+3,42413671660201i</v>
      </c>
      <c r="DR208" s="223" t="str">
        <f t="shared" ca="1" si="293"/>
        <v>2,21480621750244-2,69874918451794i</v>
      </c>
      <c r="DS208" s="223" t="str">
        <f t="shared" ca="1" si="294"/>
        <v>-3,2254662587191+1,33603186933857i</v>
      </c>
      <c r="DT208" s="223" t="str">
        <f t="shared" ca="1" si="295"/>
        <v>3,47440834450411+0,342199353687174i</v>
      </c>
      <c r="DU208" s="223" t="str">
        <f t="shared" ca="1" si="296"/>
        <v>-2,90284294137664-1,93961764266144i</v>
      </c>
      <c r="DV208" s="223" t="str">
        <f t="shared" ca="1" si="297"/>
        <v>1,64574948962178+3,07898073385225i</v>
      </c>
      <c r="DW208" s="223" t="str">
        <f t="shared" ca="1" si="298"/>
        <v>1,57222809116473E-12-3,49121952074396i</v>
      </c>
      <c r="DX208" s="223" t="str">
        <f t="shared" ca="1" si="299"/>
        <v>-1,64574948962141+3,07898073385245i</v>
      </c>
      <c r="DY208" s="223" t="str">
        <f t="shared" ca="1" si="300"/>
        <v>2,90284294137651-1,93961764266163i</v>
      </c>
      <c r="DZ208" s="223" t="str">
        <f t="shared" ca="1" si="301"/>
        <v>-3,47440834450409+0,342199353687402i</v>
      </c>
      <c r="EA208" s="223" t="str">
        <f t="shared" ca="1" si="302"/>
        <v>3,22546625871919+1,33603186933836i</v>
      </c>
      <c r="EB208" s="223" t="str">
        <f t="shared" ca="1" si="303"/>
        <v>-2,21480621749985-2,69874918452006i</v>
      </c>
      <c r="EC208" s="223" t="str">
        <f t="shared" ca="1" si="304"/>
        <v>0,681103140531613+3,42413671660197i</v>
      </c>
      <c r="ED208" s="223" t="str">
        <f t="shared" ca="1" si="305"/>
        <v>1,01344753180432-3,34088878029536i</v>
      </c>
      <c r="EE208" s="223" t="str">
        <f t="shared" ca="1" si="306"/>
        <v>-2,46866499772788+2,46866499772993i</v>
      </c>
      <c r="EF208" s="223" t="str">
        <f t="shared" ca="1" si="307"/>
        <v>3,3408887802955-1,01344753180387i</v>
      </c>
      <c r="EG208" s="223" t="str">
        <f t="shared" ca="1" si="308"/>
        <v>-3,42413671660187-0,681103140532081i</v>
      </c>
      <c r="EH208" s="223" t="str">
        <f t="shared" ca="1" si="309"/>
        <v>2,69874918451976+2,21480621750022i</v>
      </c>
      <c r="EI208" s="223" t="str">
        <f t="shared" ca="1" si="310"/>
        <v>-1,33603186933792-3,22546625871937i</v>
      </c>
      <c r="EJ208" s="223" t="str">
        <f t="shared" ca="1" si="311"/>
        <v>-0,342199353687877+3,47440834450404i</v>
      </c>
      <c r="EK208" s="223" t="str">
        <f t="shared" ca="1" si="312"/>
        <v>1,93961764266202-2,90284294137625i</v>
      </c>
      <c r="EL208" s="223" t="str">
        <f t="shared" ca="1" si="313"/>
        <v>-3,07898073385268+1,64574948962099i</v>
      </c>
      <c r="EM208" s="223" t="str">
        <f t="shared" ca="1" si="314"/>
        <v>3,49121952074396-1,09490947615077E-12i</v>
      </c>
      <c r="EN208" s="223"/>
      <c r="EO208" s="223"/>
      <c r="EP208" s="223"/>
    </row>
    <row r="209" spans="1:146" ht="15.75" thickBot="1">
      <c r="A209" s="257">
        <f t="shared" si="181"/>
        <v>2.1289062500000015E-3</v>
      </c>
      <c r="B209" s="256">
        <v>109</v>
      </c>
      <c r="C209" s="230">
        <f t="shared" si="182"/>
        <v>21800</v>
      </c>
      <c r="D209" s="229">
        <f t="shared" si="315"/>
        <v>136973.43969651498</v>
      </c>
      <c r="E209" s="229" t="str">
        <f t="shared" si="316"/>
        <v>136973.439696515i</v>
      </c>
      <c r="F209" s="229" t="str">
        <f t="shared" si="320"/>
        <v>-6,96671339605488E-29+1,58943047473475E-27i</v>
      </c>
      <c r="G209" s="229" t="str">
        <f t="shared" si="321"/>
        <v>-0,793378778100365+1,15304382465622i</v>
      </c>
      <c r="H209" s="229" t="str">
        <f t="shared" si="319"/>
        <v>1,00000000028533E-12-2,28146420716468E-11i</v>
      </c>
      <c r="I209" s="229" t="str">
        <f t="shared" si="317"/>
        <v>-1,00000000028533E-12+2,28146420716468E-11i</v>
      </c>
      <c r="J209" s="255" t="str">
        <f ca="1">IMPRODUCT(1/N_FFT2,DT100)</f>
        <v>0,00833914702843621-0,00097814920363327i</v>
      </c>
      <c r="K209" s="254" t="str">
        <f t="shared" ca="1" si="318"/>
        <v>1,39769769427438E-14+1,91232803840522E-13i</v>
      </c>
      <c r="N209" s="246">
        <f t="shared" ca="1" si="185"/>
        <v>11.491341629998811</v>
      </c>
      <c r="O209" s="223">
        <f t="shared" ca="1" si="186"/>
        <v>3.4913416299988116</v>
      </c>
      <c r="P209" s="223" t="str">
        <f t="shared" ca="1" si="187"/>
        <v>-3,1185511876905-1,56974675254224i</v>
      </c>
      <c r="Q209" s="223" t="str">
        <f t="shared" ca="1" si="188"/>
        <v>2,07978978073578+2,80427189218695i</v>
      </c>
      <c r="R209" s="223" t="str">
        <f t="shared" ca="1" si="189"/>
        <v>-0,596886359372047-3,4399408499796i</v>
      </c>
      <c r="S209" s="223" t="str">
        <f t="shared" ca="1" si="190"/>
        <v>-1,01348297824938+3,34100563156687i</v>
      </c>
      <c r="T209" s="223" t="str">
        <f t="shared" ca="1" si="191"/>
        <v>2,40742160941256-2,52859399111368i</v>
      </c>
      <c r="U209" s="223" t="str">
        <f t="shared" ca="1" si="192"/>
        <v>-3,28725199125186+1,17619756987229i</v>
      </c>
      <c r="V209" s="223" t="str">
        <f t="shared" ca="1" si="193"/>
        <v>3,46508511606632+0,42737748627931i</v>
      </c>
      <c r="W209" s="223" t="str">
        <f t="shared" ca="1" si="194"/>
        <v>-2,90294447151091-1,93968548292938i</v>
      </c>
      <c r="X209" s="223" t="str">
        <f t="shared" ca="1" si="195"/>
        <v>1,72087597788293+3,03777093377829i</v>
      </c>
      <c r="Y209" s="223" t="str">
        <f t="shared" ca="1" si="196"/>
        <v>-0,171312014066596-3,48713615610277i</v>
      </c>
      <c r="Z209" s="223" t="str">
        <f t="shared" ca="1" si="197"/>
        <v>-1,41483586978117+3,19181857863873i</v>
      </c>
      <c r="AA209" s="223" t="str">
        <f t="shared" ca="1" si="198"/>
        <v>2,69884357624958-2,2148836827922i</v>
      </c>
      <c r="AB209" s="223" t="str">
        <f t="shared" ca="1" si="199"/>
        <v>-3,406509465082+0,76495728094418i</v>
      </c>
      <c r="AC209" s="223" t="str">
        <f t="shared" ca="1" si="200"/>
        <v>3,38671049667802+0,848326817360912i</v>
      </c>
      <c r="AD209" s="223" t="str">
        <f t="shared" ca="1" si="201"/>
        <v>-2,64367476841153-2,28044953818913i</v>
      </c>
      <c r="AE209" s="223" t="str">
        <f t="shared" ca="1" si="202"/>
        <v>1,33607859852696+3,22557907296054i</v>
      </c>
      <c r="AF209" s="223" t="str">
        <f t="shared" ca="1" si="203"/>
        <v>0,256839023388192-3,48188168860284i</v>
      </c>
      <c r="AG209" s="223" t="str">
        <f t="shared" ca="1" si="204"/>
        <v>-1,79490831289856+2,99462360333488i</v>
      </c>
      <c r="AH209" s="223" t="str">
        <f t="shared" ca="1" si="205"/>
        <v>2,94967242360923-1,86785946226208i</v>
      </c>
      <c r="AI209" s="223" t="str">
        <f t="shared" ca="1" si="206"/>
        <v>-3,47452986576962+0,342211322486145i</v>
      </c>
      <c r="AJ209" s="223" t="str">
        <f t="shared" ca="1" si="207"/>
        <v>3,2573965990608+1,25651652348463i</v>
      </c>
      <c r="AK209" s="223" t="str">
        <f t="shared" ca="1" si="208"/>
        <v>-2,34464173605594-2,58691350974619i</v>
      </c>
      <c r="AL209" s="223" t="str">
        <f t="shared" ca="1" si="209"/>
        <v>0,931185353423755+3,36487150050813i</v>
      </c>
      <c r="AM209" s="223" t="str">
        <f t="shared" ca="1" si="210"/>
        <v>0,681126962864781-3,42425647956185i</v>
      </c>
      <c r="AN209" s="223" t="str">
        <f t="shared" ca="1" si="211"/>
        <v>-2,14798366428442+2,7523867016337i</v>
      </c>
      <c r="AO209" s="223" t="str">
        <f t="shared" ca="1" si="212"/>
        <v>3,15613545215511-1,49274089681111i</v>
      </c>
      <c r="AP209" s="223" t="str">
        <f t="shared" ca="1" si="213"/>
        <v>-3,49029010317469-0,0856818127932899i</v>
      </c>
      <c r="AQ209" s="223" t="str">
        <f t="shared" ca="1" si="214"/>
        <v>3,07908842460056+1,64580705152628i</v>
      </c>
      <c r="AR209" s="223" t="str">
        <f t="shared" ca="1" si="215"/>
        <v>3,07908842460056+1,64580705152628i</v>
      </c>
      <c r="AS209" s="223" t="str">
        <f t="shared" ca="1" si="216"/>
        <v>0,512286213855322+3,453553128657i</v>
      </c>
      <c r="AT209" s="223" t="str">
        <f t="shared" ca="1" si="217"/>
        <v>1,09517011882515-3,31512726576149i</v>
      </c>
      <c r="AU209" s="223" t="str">
        <f t="shared" ca="1" si="218"/>
        <v>-2,46875134201097+2,46875134201114i</v>
      </c>
      <c r="AV209" s="223" t="str">
        <f t="shared" ca="1" si="219"/>
        <v>3,31512726576153-1,09517011882504i</v>
      </c>
      <c r="AW209" s="223" t="str">
        <f t="shared" ca="1" si="220"/>
        <v>-3,45355312865698-0,512286213855437i</v>
      </c>
      <c r="AX209" s="223" t="str">
        <f t="shared" ca="1" si="221"/>
        <v>2,85446789421083+2,01034310959158i</v>
      </c>
      <c r="AY209" s="223" t="str">
        <f t="shared" ca="1" si="222"/>
        <v>-1,64580705152622-3,07908842460059i</v>
      </c>
      <c r="AZ209" s="223" t="str">
        <f t="shared" ca="1" si="223"/>
        <v>0,085681812793521+3,49029010317469i</v>
      </c>
      <c r="BA209" s="223" t="str">
        <f t="shared" ca="1" si="224"/>
        <v>1,49274089681185-3,15613545215476i</v>
      </c>
      <c r="BB209" s="223" t="str">
        <f t="shared" ca="1" si="225"/>
        <v>-2,75238670163313+2,14798366428515i</v>
      </c>
      <c r="BC209" s="223" t="str">
        <f t="shared" ca="1" si="226"/>
        <v>3,42425647956208-0,681126962863647i</v>
      </c>
      <c r="BD209" s="223" t="str">
        <f t="shared" ca="1" si="227"/>
        <v>-3,36487150050819-0,931185353423532i</v>
      </c>
      <c r="BE209" s="223" t="str">
        <f t="shared" ca="1" si="228"/>
        <v>2,58691350974518+2,34464173605706i</v>
      </c>
      <c r="BF209" s="223" t="str">
        <f t="shared" ca="1" si="229"/>
        <v>-1,2565165234845-3,25739659906085i</v>
      </c>
      <c r="BG209" s="223" t="str">
        <f t="shared" ca="1" si="230"/>
        <v>-0,342211322484508+3,47452986576978i</v>
      </c>
      <c r="BH209" s="223" t="str">
        <f t="shared" ca="1" si="231"/>
        <v>1,86785946226245-2,949672423609i</v>
      </c>
      <c r="BI209" s="223" t="str">
        <f t="shared" ca="1" si="232"/>
        <v>-2,99462360333439+1,79490831289938i</v>
      </c>
      <c r="BJ209" s="223" t="str">
        <f t="shared" ca="1" si="233"/>
        <v>3,4818816886029-0,256839023387383i</v>
      </c>
      <c r="BK209" s="223" t="str">
        <f t="shared" ca="1" si="234"/>
        <v>-3,22557907296076-1,33607859852643i</v>
      </c>
      <c r="BL209" s="223" t="str">
        <f t="shared" ca="1" si="235"/>
        <v>2,28044953818825+2,64367476841229i</v>
      </c>
      <c r="BM209" s="223" t="str">
        <f t="shared" ca="1" si="236"/>
        <v>-0,848326817361135-3,38671049667796i</v>
      </c>
      <c r="BN209" s="223" t="str">
        <f t="shared" ca="1" si="237"/>
        <v>-0,764957280945675+3,40650946508166i</v>
      </c>
      <c r="BO209" s="223" t="str">
        <f t="shared" ca="1" si="238"/>
        <v>2,21488368279231-2,69884357624949i</v>
      </c>
      <c r="BP209" s="223" t="str">
        <f t="shared" ca="1" si="239"/>
        <v>-3,19181857863822+1,41483586978231i</v>
      </c>
      <c r="BQ209" s="223" t="str">
        <f t="shared" ca="1" si="240"/>
        <v>3,48713615610275+0,171312014067096i</v>
      </c>
      <c r="BR209" s="223" t="str">
        <f t="shared" ca="1" si="241"/>
        <v>-3,03777093377878-1,72087597788207i</v>
      </c>
      <c r="BS209" s="223" t="str">
        <f t="shared" ca="1" si="242"/>
        <v>1,93968548292875+2,90294447151134i</v>
      </c>
      <c r="BT209" s="223" t="str">
        <f t="shared" ca="1" si="243"/>
        <v>-0,427377486279932-3,46508511606624i</v>
      </c>
      <c r="BU209" s="223" t="str">
        <f t="shared" ca="1" si="244"/>
        <v>-1,17619756987367+3,28725199125136i</v>
      </c>
      <c r="BV209" s="223" t="str">
        <f t="shared" ca="1" si="245"/>
        <v>2,5285939911135-2,40742160941275i</v>
      </c>
      <c r="BW209" s="223" t="str">
        <f t="shared" ca="1" si="246"/>
        <v>-3,3410056315674+1,01348297824763i</v>
      </c>
      <c r="BX209" s="223" t="str">
        <f t="shared" ca="1" si="247"/>
        <v>3,43994084997956+0,596886359372246i</v>
      </c>
      <c r="BY209" s="223" t="str">
        <f t="shared" ca="1" si="248"/>
        <v>-2,80427189218776-2,07978978073469i</v>
      </c>
      <c r="BZ209" s="223" t="str">
        <f t="shared" ca="1" si="249"/>
        <v>1,56974675254171+3,11855118769077i</v>
      </c>
      <c r="CA209" s="223" t="str">
        <f t="shared" ca="1" si="250"/>
        <v>-9,2557399888972E-13-3,49134162999881i</v>
      </c>
      <c r="CB209" s="223" t="str">
        <f t="shared" ca="1" si="251"/>
        <v>-1,56974675254316+3,11855118769004i</v>
      </c>
      <c r="CC209" s="223" t="str">
        <f t="shared" ca="1" si="252"/>
        <v>2,80427189218665-2,07978978073618i</v>
      </c>
      <c r="CD209" s="223" t="str">
        <f t="shared" ca="1" si="253"/>
        <v>-3,43994084997984+0,596886359370651i</v>
      </c>
      <c r="CE209" s="223" t="str">
        <f t="shared" ca="1" si="254"/>
        <v>3,34100563156692+1,01348297824919i</v>
      </c>
      <c r="CF209" s="223" t="str">
        <f t="shared" ca="1" si="255"/>
        <v>-2,52859399111478-2,40742160941141i</v>
      </c>
      <c r="CG209" s="223" t="str">
        <f t="shared" ca="1" si="256"/>
        <v>1,17619756987215+3,2872519912519i</v>
      </c>
      <c r="CH209" s="223" t="str">
        <f t="shared" ca="1" si="257"/>
        <v>0,427377486277998-3,46508511606648i</v>
      </c>
      <c r="CI209" s="223" t="str">
        <f t="shared" ca="1" si="258"/>
        <v>-1,93968548293001+2,90294447151049i</v>
      </c>
      <c r="CJ209" s="223" t="str">
        <f t="shared" ca="1" si="259"/>
        <v>3,03777093377782-1,72087597788377i</v>
      </c>
      <c r="CK209" s="223" t="str">
        <f t="shared" ca="1" si="260"/>
        <v>-3,48713615610282+0,171312014065476i</v>
      </c>
      <c r="CL209" s="223" t="str">
        <f t="shared" ca="1" si="261"/>
        <v>3,19181857863897+1,41483586978062i</v>
      </c>
      <c r="CM209" s="223" t="str">
        <f t="shared" ca="1" si="262"/>
        <v>-2,21488368279106-2,69884357625052i</v>
      </c>
      <c r="CN209" s="223" t="str">
        <f t="shared" ca="1" si="263"/>
        <v>0,764957280944093+3,40650946508202i</v>
      </c>
      <c r="CO209" s="223" t="str">
        <f t="shared" ca="1" si="264"/>
        <v>0,848326817359337-3,38671049667841i</v>
      </c>
      <c r="CP209" s="223" t="str">
        <f t="shared" ca="1" si="265"/>
        <v>-2,28044953818948+2,64367476841123i</v>
      </c>
      <c r="CQ209" s="223" t="str">
        <f t="shared" ca="1" si="266"/>
        <v>3,22557907296005-1,33607859852814i</v>
      </c>
      <c r="CR209" s="223" t="str">
        <f t="shared" ca="1" si="267"/>
        <v>-3,48188168860278-0,256839023389i</v>
      </c>
      <c r="CS209" s="223" t="str">
        <f t="shared" ca="1" si="268"/>
        <v>2,99462360333535+1,79490831289779i</v>
      </c>
      <c r="CT209" s="223" t="str">
        <f t="shared" ca="1" si="269"/>
        <v>-1,86785946226108-2,94967242360987i</v>
      </c>
      <c r="CU209" s="223" t="str">
        <f t="shared" ca="1" si="270"/>
        <v>0,34221132248635+3,4745298657696i</v>
      </c>
      <c r="CV209" s="223" t="str">
        <f t="shared" ca="1" si="271"/>
        <v>1,25651652348606-3,25739659906025i</v>
      </c>
      <c r="CW209" s="223" t="str">
        <f t="shared" ca="1" si="272"/>
        <v>-2,5869135097463+2,34464173605582i</v>
      </c>
      <c r="CX209" s="223" t="str">
        <f t="shared" ca="1" si="273"/>
        <v>3,36487150050769-0,931185353425365i</v>
      </c>
      <c r="CY209" s="223" t="str">
        <f t="shared" ca="1" si="274"/>
        <v>-3,42425647956177-0,68112696286519i</v>
      </c>
      <c r="CZ209" s="223" t="str">
        <f t="shared" ca="1" si="275"/>
        <v>2,7523867016343+2,14798366428365i</v>
      </c>
      <c r="DA209" s="223" t="str">
        <f t="shared" ca="1" si="276"/>
        <v>-1,49274089681042-3,15613545215543i</v>
      </c>
      <c r="DB209" s="223" t="str">
        <f t="shared" ca="1" si="277"/>
        <v>-0,0856818127926621+3,49029010317471i</v>
      </c>
      <c r="DC209" s="223" t="str">
        <f t="shared" ca="1" si="278"/>
        <v>1,6458070515273-3,07908842460001i</v>
      </c>
      <c r="DD209" s="223" t="str">
        <f t="shared" ca="1" si="279"/>
        <v>-2,85446789421076+2,01034310959168i</v>
      </c>
      <c r="DE209" s="223" t="str">
        <f t="shared" ca="1" si="280"/>
        <v>3,45355312865722-0,512286213853831i</v>
      </c>
      <c r="DF209" s="223" t="str">
        <f t="shared" ca="1" si="281"/>
        <v>-3,31512726576145-1,09517011882526i</v>
      </c>
      <c r="DG209" s="223" t="str">
        <f t="shared" ca="1" si="282"/>
        <v>2,46875134201204+2,46875134201007i</v>
      </c>
      <c r="DH209" s="223" t="str">
        <f t="shared" ca="1" si="283"/>
        <v>-1,0951701188246-3,31512726576167i</v>
      </c>
      <c r="DI209" s="223" t="str">
        <f t="shared" ca="1" si="284"/>
        <v>-0,512286213854425+3,45355312865713i</v>
      </c>
      <c r="DJ209" s="223" t="str">
        <f t="shared" ca="1" si="285"/>
        <v>2,01034310959216-2,85446789421042i</v>
      </c>
      <c r="DK209" s="223" t="str">
        <f t="shared" ca="1" si="286"/>
        <v>-3,07908842460034+1,64580705152669i</v>
      </c>
      <c r="DL209" s="223" t="str">
        <f t="shared" ca="1" si="287"/>
        <v>3,49029010317473-0,0856818127919663i</v>
      </c>
      <c r="DM209" s="223" t="str">
        <f t="shared" ca="1" si="288"/>
        <v>-3,15613545215518-1,49274089681096i</v>
      </c>
      <c r="DN209" s="223" t="str">
        <f t="shared" ca="1" si="289"/>
        <v>2,14798366428318+2,75238670163467i</v>
      </c>
      <c r="DO209" s="223" t="str">
        <f t="shared" ca="1" si="290"/>
        <v>-0,681126962864506-3,42425647956191i</v>
      </c>
      <c r="DP209" s="223" t="str">
        <f t="shared" ca="1" si="291"/>
        <v>-0,931185353422593+3,36487150050845i</v>
      </c>
      <c r="DQ209" s="223" t="str">
        <f t="shared" ca="1" si="292"/>
        <v>2,34464173605633-2,58691350974583i</v>
      </c>
      <c r="DR209" s="223" t="str">
        <f t="shared" ca="1" si="293"/>
        <v>-3,25739659906053+1,25651652348532i</v>
      </c>
      <c r="DS209" s="223" t="str">
        <f t="shared" ca="1" si="294"/>
        <v>3,47452986576952+0,342211322487142i</v>
      </c>
      <c r="DT209" s="223" t="str">
        <f t="shared" ca="1" si="295"/>
        <v>-2,94967242360949-1,86785946226167i</v>
      </c>
      <c r="DU209" s="223" t="str">
        <f t="shared" ca="1" si="296"/>
        <v>1,79490831289719+2,9946236033357i</v>
      </c>
      <c r="DV209" s="223" t="str">
        <f t="shared" ca="1" si="297"/>
        <v>-0,256839023388405-3,48188168860282i</v>
      </c>
      <c r="DW209" s="223" t="str">
        <f t="shared" ca="1" si="298"/>
        <v>-1,33607859852558+3,22557907296112i</v>
      </c>
      <c r="DX209" s="223" t="str">
        <f t="shared" ca="1" si="299"/>
        <v>2,64367476841168-2,28044953818895i</v>
      </c>
      <c r="DY209" s="223" t="str">
        <f t="shared" ca="1" si="300"/>
        <v>-3,38671049667771+0,848326817362127i</v>
      </c>
      <c r="DZ209" s="223" t="str">
        <f t="shared" ca="1" si="301"/>
        <v>3,40650946508189+0,764957280944676i</v>
      </c>
      <c r="EA209" s="223" t="str">
        <f t="shared" ca="1" si="302"/>
        <v>-2,69884357625008-2,2148836827916i</v>
      </c>
      <c r="EB209" s="223" t="str">
        <f t="shared" ca="1" si="303"/>
        <v>1,41483586977998+3,19181857863925i</v>
      </c>
      <c r="EC209" s="223" t="str">
        <f t="shared" ca="1" si="304"/>
        <v>0,171312014066073-3,4871361561028i</v>
      </c>
      <c r="ED209" s="223" t="str">
        <f t="shared" ca="1" si="305"/>
        <v>-1,72087597788429+3,03777093377752i</v>
      </c>
      <c r="EE209" s="223" t="str">
        <f t="shared" ca="1" si="306"/>
        <v>2,90294447151088-1,93968548292943i</v>
      </c>
      <c r="EF209" s="223" t="str">
        <f t="shared" ca="1" si="307"/>
        <v>-3,46508511606613+0,42737748628085i</v>
      </c>
      <c r="EG209" s="223" t="str">
        <f t="shared" ca="1" si="308"/>
        <v>3,28725199125167+1,1761975698728i</v>
      </c>
      <c r="EH209" s="223" t="str">
        <f t="shared" ca="1" si="309"/>
        <v>-2,40742160941335-2,52859399111293i</v>
      </c>
      <c r="EI209" s="223" t="str">
        <f t="shared" ca="1" si="310"/>
        <v>1,01348297824843+3,34100563156716i</v>
      </c>
      <c r="EJ209" s="223" t="str">
        <f t="shared" ca="1" si="311"/>
        <v>0,596886359371335-3,43994084997972i</v>
      </c>
      <c r="EK209" s="223" t="str">
        <f t="shared" ca="1" si="312"/>
        <v>-2,07978978073674+2,80427189218624i</v>
      </c>
      <c r="EL209" s="223" t="str">
        <f t="shared" ca="1" si="313"/>
        <v>3,11855118769031-1,56974675254263i</v>
      </c>
      <c r="EM209" s="223" t="str">
        <f t="shared" ca="1" si="314"/>
        <v>-3,49134162999881-1,52266851144394E-12i</v>
      </c>
      <c r="EN209" s="223"/>
      <c r="EO209" s="223"/>
      <c r="EP209" s="223"/>
    </row>
    <row r="210" spans="1:146" ht="15.75" thickBot="1">
      <c r="A210" s="257">
        <f t="shared" si="181"/>
        <v>2.1484375000000015E-3</v>
      </c>
      <c r="B210" s="256">
        <v>110</v>
      </c>
      <c r="C210" s="230">
        <f t="shared" si="182"/>
        <v>22000</v>
      </c>
      <c r="D210" s="229">
        <f t="shared" si="315"/>
        <v>138230.07675795088</v>
      </c>
      <c r="E210" s="229" t="str">
        <f t="shared" si="316"/>
        <v>138230.076757951i</v>
      </c>
      <c r="F210" s="229" t="str">
        <f t="shared" si="320"/>
        <v>-6,8406216217071E-29+1,54647525038713E-27i</v>
      </c>
      <c r="G210" s="229" t="str">
        <f t="shared" si="321"/>
        <v>-0,783576241994348+1,14924515541077i</v>
      </c>
      <c r="H210" s="229" t="str">
        <f t="shared" si="319"/>
        <v>1,00000000028017E-12-2,26072362346317E-11i</v>
      </c>
      <c r="I210" s="229" t="str">
        <f t="shared" si="317"/>
        <v>-1,00000000028017E-12+2,26072362346317E-11i</v>
      </c>
      <c r="J210" s="255" t="str">
        <f ca="1">IMPRODUCT(1/N_FFT2,DU100)</f>
        <v>0,0116764617667404+7,73992353132484E-06i</v>
      </c>
      <c r="K210" s="254" t="str">
        <f t="shared" ca="1" si="318"/>
        <v>-1,18514400497224E-14+2,63964789621812E-13i</v>
      </c>
      <c r="N210" s="246">
        <f t="shared" ca="1" si="185"/>
        <v>11.491455008392744</v>
      </c>
      <c r="O210" s="223">
        <f t="shared" ca="1" si="186"/>
        <v>3.4914550083927454</v>
      </c>
      <c r="P210" s="223" t="str">
        <f t="shared" ca="1" si="187"/>
        <v>-3,15623794500927-1,49278937232098i</v>
      </c>
      <c r="Q210" s="223" t="str">
        <f t="shared" ca="1" si="188"/>
        <v>2,21495560928389+2,69893121893327i</v>
      </c>
      <c r="R210" s="223" t="str">
        <f t="shared" ca="1" si="189"/>
        <v>-0,8483543660634-3,38682047726359i</v>
      </c>
      <c r="S210" s="223" t="str">
        <f t="shared" ca="1" si="190"/>
        <v>-0,681149081892212+3,42436767942173i</v>
      </c>
      <c r="T210" s="223" t="str">
        <f t="shared" ca="1" si="191"/>
        <v>2,0798573201663-2,80436295856678i</v>
      </c>
      <c r="U210" s="223" t="str">
        <f t="shared" ca="1" si="192"/>
        <v>-3,07918841541708+1,64586049773122i</v>
      </c>
      <c r="V210" s="223" t="str">
        <f t="shared" ca="1" si="193"/>
        <v>3,48724939792746-0,171317577280651i</v>
      </c>
      <c r="W210" s="223" t="str">
        <f t="shared" ca="1" si="194"/>
        <v>-3,22568382093804-1,33612198656011i</v>
      </c>
      <c r="X210" s="223" t="str">
        <f t="shared" ca="1" si="195"/>
        <v>2,34471787633173+2,58699751759471i</v>
      </c>
      <c r="Y210" s="223" t="str">
        <f t="shared" ca="1" si="196"/>
        <v>-1,01351589025981-3,34111412792524i</v>
      </c>
      <c r="Z210" s="223" t="str">
        <f t="shared" ca="1" si="197"/>
        <v>-0,512302849921066+3,45366527990098i</v>
      </c>
      <c r="AA210" s="223" t="str">
        <f t="shared" ca="1" si="198"/>
        <v>1,93974847259033-2,90303874220002i</v>
      </c>
      <c r="AB210" s="223" t="str">
        <f t="shared" ca="1" si="199"/>
        <v>-2,99472085122714+1,79496660104197i</v>
      </c>
      <c r="AC210" s="223" t="str">
        <f t="shared" ca="1" si="200"/>
        <v>3,47464269821561-0,342222435511985i</v>
      </c>
      <c r="AD210" s="223" t="str">
        <f t="shared" ca="1" si="201"/>
        <v>-3,28735874200569-1,17623576590305i</v>
      </c>
      <c r="AE210" s="223" t="str">
        <f t="shared" ca="1" si="202"/>
        <v>2,46883151264235+2,46883151264214i</v>
      </c>
      <c r="AF210" s="223" t="str">
        <f t="shared" ca="1" si="203"/>
        <v>-1,17623576590301-3,28735874200571i</v>
      </c>
      <c r="AG210" s="223" t="str">
        <f t="shared" ca="1" si="204"/>
        <v>-0,342222435512027+3,4746426982156i</v>
      </c>
      <c r="AH210" s="223" t="str">
        <f t="shared" ca="1" si="205"/>
        <v>1,794966601042-2,99472085122712i</v>
      </c>
      <c r="AI210" s="223" t="str">
        <f t="shared" ca="1" si="206"/>
        <v>-2,90303874220004+1,93974847259029i</v>
      </c>
      <c r="AJ210" s="223" t="str">
        <f t="shared" ca="1" si="207"/>
        <v>3,45366527990099-0,512302849921014i</v>
      </c>
      <c r="AK210" s="223" t="str">
        <f t="shared" ca="1" si="208"/>
        <v>-3,34111412792523-1,01351589025986i</v>
      </c>
      <c r="AL210" s="223" t="str">
        <f t="shared" ca="1" si="209"/>
        <v>2,58699751759468+2,34471787633177i</v>
      </c>
      <c r="AM210" s="223" t="str">
        <f t="shared" ca="1" si="210"/>
        <v>-1,33612198656008-3,22568382093805i</v>
      </c>
      <c r="AN210" s="223" t="str">
        <f t="shared" ca="1" si="211"/>
        <v>-0,171317577280681+3,48724939792746i</v>
      </c>
      <c r="AO210" s="223" t="str">
        <f t="shared" ca="1" si="212"/>
        <v>1,64586049773125-3,07918841541706i</v>
      </c>
      <c r="AP210" s="223" t="str">
        <f t="shared" ca="1" si="213"/>
        <v>-2,80436295856681+2,07985732016627i</v>
      </c>
      <c r="AQ210" s="223" t="str">
        <f t="shared" ca="1" si="214"/>
        <v>3,42436767942174-0,681149081892177i</v>
      </c>
      <c r="AR210" s="223" t="str">
        <f t="shared" ca="1" si="215"/>
        <v>3,42436767942174-0,681149081892177i</v>
      </c>
      <c r="AS210" s="223" t="str">
        <f t="shared" ca="1" si="216"/>
        <v>2,69893121893316+2,21495560928403i</v>
      </c>
      <c r="AT210" s="223" t="str">
        <f t="shared" ca="1" si="217"/>
        <v>-1,49278937232104-3,15623794500924i</v>
      </c>
      <c r="AU210" s="223" t="str">
        <f t="shared" ca="1" si="218"/>
        <v>-4,27736143676009E-14+3,49145500839275i</v>
      </c>
      <c r="AV210" s="223" t="str">
        <f t="shared" ca="1" si="219"/>
        <v>1,49278937232112-3,1562379450092i</v>
      </c>
      <c r="AW210" s="223" t="str">
        <f t="shared" ca="1" si="220"/>
        <v>-2,69893121893321+2,21495560928396i</v>
      </c>
      <c r="AX210" s="223" t="str">
        <f t="shared" ca="1" si="221"/>
        <v>3,38682047726358-0,848354366063425i</v>
      </c>
      <c r="AY210" s="223" t="str">
        <f t="shared" ca="1" si="222"/>
        <v>-3,42436767942172-0,681149081892261i</v>
      </c>
      <c r="AZ210" s="223" t="str">
        <f t="shared" ca="1" si="223"/>
        <v>2,80436295856696+2,07985732016606i</v>
      </c>
      <c r="BA210" s="223" t="str">
        <f t="shared" ca="1" si="224"/>
        <v>-1,64586049773209-3,07918841541661i</v>
      </c>
      <c r="BB210" s="223" t="str">
        <f t="shared" ca="1" si="225"/>
        <v>0,171317577279208+3,48724939792754i</v>
      </c>
      <c r="BC210" s="223" t="str">
        <f t="shared" ca="1" si="226"/>
        <v>1,33612198656048-3,22568382093789i</v>
      </c>
      <c r="BD210" s="223" t="str">
        <f t="shared" ca="1" si="227"/>
        <v>-2,58699751759452+2,34471787633195i</v>
      </c>
      <c r="BE210" s="223" t="str">
        <f t="shared" ca="1" si="228"/>
        <v>3,34111412792485-1,01351589026109i</v>
      </c>
      <c r="BF210" s="223" t="str">
        <f t="shared" ca="1" si="229"/>
        <v>-3,45366527990082-0,512302849922152i</v>
      </c>
      <c r="BG210" s="223" t="str">
        <f t="shared" ca="1" si="230"/>
        <v>2,90303874219998+1,93974847259039i</v>
      </c>
      <c r="BH210" s="223" t="str">
        <f t="shared" ca="1" si="231"/>
        <v>-1,79496660104251-2,99472085122682i</v>
      </c>
      <c r="BI210" s="223" t="str">
        <f t="shared" ca="1" si="232"/>
        <v>0,34222243551019+3,47464269821578i</v>
      </c>
      <c r="BJ210" s="223" t="str">
        <f t="shared" ca="1" si="233"/>
        <v>1,17623576590377-3,28735874200543i</v>
      </c>
      <c r="BK210" s="223" t="str">
        <f t="shared" ca="1" si="234"/>
        <v>-2,46883151264215+2,46883151264234i</v>
      </c>
      <c r="BL210" s="223" t="str">
        <f t="shared" ca="1" si="235"/>
        <v>3,28735874200538-1,17623576590393i</v>
      </c>
      <c r="BM210" s="223" t="str">
        <f t="shared" ca="1" si="236"/>
        <v>-3,47464269821546-0,342222435513428i</v>
      </c>
      <c r="BN210" s="223" t="str">
        <f t="shared" ca="1" si="237"/>
        <v>2,99472085122691+1,79496660104236i</v>
      </c>
      <c r="BO210" s="223" t="str">
        <f t="shared" ca="1" si="238"/>
        <v>-1,93974847259057-2,90303874219986i</v>
      </c>
      <c r="BP210" s="223" t="str">
        <f t="shared" ca="1" si="239"/>
        <v>0,51230284992232+3,4536652799008i</v>
      </c>
      <c r="BQ210" s="223" t="str">
        <f t="shared" ca="1" si="240"/>
        <v>1,01351589026088-3,34111412792492i</v>
      </c>
      <c r="BR210" s="223" t="str">
        <f t="shared" ca="1" si="241"/>
        <v>-2,34471787633182+2,58699751759463i</v>
      </c>
      <c r="BS210" s="223" t="str">
        <f t="shared" ca="1" si="242"/>
        <v>3,22568382093781-1,33612198656068i</v>
      </c>
      <c r="BT210" s="223" t="str">
        <f t="shared" ca="1" si="243"/>
        <v>-3,48724939792755-0,171317577279039i</v>
      </c>
      <c r="BU210" s="223" t="str">
        <f t="shared" ca="1" si="244"/>
        <v>3,07918841541671+1,6458604977319i</v>
      </c>
      <c r="BV210" s="223" t="str">
        <f t="shared" ca="1" si="245"/>
        <v>-2,0798573201662-2,80436295856686i</v>
      </c>
      <c r="BW210" s="223" t="str">
        <f t="shared" ca="1" si="246"/>
        <v>0,681149081893155+3,42436767942154i</v>
      </c>
      <c r="BX210" s="223" t="str">
        <f t="shared" ca="1" si="247"/>
        <v>0,848354366064944-3,3868204772632i</v>
      </c>
      <c r="BY210" s="223" t="str">
        <f t="shared" ca="1" si="248"/>
        <v>-2,21495560928433+2,69893121893291i</v>
      </c>
      <c r="BZ210" s="223" t="str">
        <f t="shared" ca="1" si="249"/>
        <v>3,15623794500913-1,49278937232127i</v>
      </c>
      <c r="CA210" s="223" t="str">
        <f t="shared" ca="1" si="250"/>
        <v>-3,49145500839275+1,30371644759494E-12i</v>
      </c>
      <c r="CB210" s="223" t="str">
        <f t="shared" ca="1" si="251"/>
        <v>3,15623794500872+1,49278937232214i</v>
      </c>
      <c r="CC210" s="223" t="str">
        <f t="shared" ca="1" si="252"/>
        <v>-2,21495560928366-2,69893121893346i</v>
      </c>
      <c r="CD210" s="223" t="str">
        <f t="shared" ca="1" si="253"/>
        <v>0,848354366064008+3,38682047726344i</v>
      </c>
      <c r="CE210" s="223" t="str">
        <f t="shared" ca="1" si="254"/>
        <v>0,681149081890599-3,42436767942205i</v>
      </c>
      <c r="CF210" s="223" t="str">
        <f t="shared" ca="1" si="255"/>
        <v>-2,07985732016697+2,80436295856628i</v>
      </c>
      <c r="CG210" s="223" t="str">
        <f t="shared" ca="1" si="256"/>
        <v>3,07918841541712-1,64586049773113i</v>
      </c>
      <c r="CH210" s="223" t="str">
        <f t="shared" ca="1" si="257"/>
        <v>-3,48724939792742+0,171317577281643i</v>
      </c>
      <c r="CI210" s="223" t="str">
        <f t="shared" ca="1" si="258"/>
        <v>3,22568382093747+1,33612198656148i</v>
      </c>
      <c r="CJ210" s="223" t="str">
        <f t="shared" ca="1" si="259"/>
        <v>-2,34471787633111-2,58699751759528i</v>
      </c>
      <c r="CK210" s="223" t="str">
        <f t="shared" ca="1" si="260"/>
        <v>1,01351589026005+3,34111412792517i</v>
      </c>
      <c r="CL210" s="223" t="str">
        <f t="shared" ca="1" si="261"/>
        <v>0,512302849919743-3,45366527990118i</v>
      </c>
      <c r="CM210" s="223" t="str">
        <f t="shared" ca="1" si="262"/>
        <v>-1,93974847259129+2,90303874219938i</v>
      </c>
      <c r="CN210" s="223" t="str">
        <f t="shared" ca="1" si="263"/>
        <v>2,99472085122735-1,79496660104162i</v>
      </c>
      <c r="CO210" s="223" t="str">
        <f t="shared" ca="1" si="264"/>
        <v>-3,47464269821555+0,342222435512567i</v>
      </c>
      <c r="CP210" s="223" t="str">
        <f t="shared" ca="1" si="265"/>
        <v>3,28735874200625+1,17623576590148i</v>
      </c>
      <c r="CQ210" s="223" t="str">
        <f t="shared" ca="1" si="266"/>
        <v>-2,46883151264154-2,46883151264295i</v>
      </c>
      <c r="CR210" s="223" t="str">
        <f t="shared" ca="1" si="267"/>
        <v>1,17623576590296+3,28735874200573i</v>
      </c>
      <c r="CS210" s="223" t="str">
        <f t="shared" ca="1" si="268"/>
        <v>0,3422224355111-3,47464269821569i</v>
      </c>
      <c r="CT210" s="223" t="str">
        <f t="shared" ca="1" si="269"/>
        <v>-1,79496660104325+2,99472085122638i</v>
      </c>
      <c r="CU210" s="223" t="str">
        <f t="shared" ca="1" si="270"/>
        <v>2,90303874220049-1,93974847258963i</v>
      </c>
      <c r="CV210" s="223" t="str">
        <f t="shared" ca="1" si="271"/>
        <v>-3,45366527990095+0,512302849921297i</v>
      </c>
      <c r="CW210" s="223" t="str">
        <f t="shared" ca="1" si="272"/>
        <v>3,3411141279256+1,01351589025864i</v>
      </c>
      <c r="CX210" s="223" t="str">
        <f t="shared" ca="1" si="273"/>
        <v>-2,58699751759394-2,34471787633259i</v>
      </c>
      <c r="CY210" s="223" t="str">
        <f t="shared" ca="1" si="274"/>
        <v>1,33612198655964+3,22568382093824i</v>
      </c>
      <c r="CZ210" s="223" t="str">
        <f t="shared" ca="1" si="275"/>
        <v>0,171317577280073-3,4872493979275i</v>
      </c>
      <c r="DA210" s="223" t="str">
        <f t="shared" ca="1" si="276"/>
        <v>-1,64586049772983+3,07918841541782i</v>
      </c>
      <c r="DB210" s="223" t="str">
        <f t="shared" ca="1" si="277"/>
        <v>2,80436295856748-2,07985732016537i</v>
      </c>
      <c r="DC210" s="223" t="str">
        <f t="shared" ca="1" si="278"/>
        <v>-3,42436767942176+0,681149081892045i</v>
      </c>
      <c r="DD210" s="223" t="str">
        <f t="shared" ca="1" si="279"/>
        <v>3,38682047726379+0,84835436606258i</v>
      </c>
      <c r="DE210" s="223" t="str">
        <f t="shared" ca="1" si="280"/>
        <v>-2,69893121893439-2,21495560928252i</v>
      </c>
      <c r="DF210" s="223" t="str">
        <f t="shared" ca="1" si="281"/>
        <v>1,49278937232024+3,15623794500962i</v>
      </c>
      <c r="DG210" s="223" t="str">
        <f t="shared" ca="1" si="282"/>
        <v>-2,68611635848668E-13-3,49145500839275i</v>
      </c>
      <c r="DH210" s="223" t="str">
        <f t="shared" ca="1" si="283"/>
        <v>-1,49278937231994+3,15623794500976i</v>
      </c>
      <c r="DI210" s="223" t="str">
        <f t="shared" ca="1" si="284"/>
        <v>2,69893121893411-2,21495560928286i</v>
      </c>
      <c r="DJ210" s="223" t="str">
        <f t="shared" ca="1" si="285"/>
        <v>-3,38682047726369+0,848354366063002i</v>
      </c>
      <c r="DK210" s="223" t="str">
        <f t="shared" ca="1" si="286"/>
        <v>3,42436767942183+0,681149081891713i</v>
      </c>
      <c r="DL210" s="223" t="str">
        <f t="shared" ca="1" si="287"/>
        <v>-2,80436295856768-2,07985732016509i</v>
      </c>
      <c r="DM210" s="223" t="str">
        <f t="shared" ca="1" si="288"/>
        <v>1,64586049773013+3,07918841541766i</v>
      </c>
      <c r="DN210" s="223" t="str">
        <f t="shared" ca="1" si="289"/>
        <v>-0,171317577280411-3,48724939792748i</v>
      </c>
      <c r="DO210" s="223" t="str">
        <f t="shared" ca="1" si="290"/>
        <v>-1,33612198655923+3,22568382093841i</v>
      </c>
      <c r="DP210" s="223" t="str">
        <f t="shared" ca="1" si="291"/>
        <v>2,58699751759604-2,34471787633027i</v>
      </c>
      <c r="DQ210" s="223" t="str">
        <f t="shared" ca="1" si="292"/>
        <v>-3,34111412792547+1,01351589025906i</v>
      </c>
      <c r="DR210" s="223" t="str">
        <f t="shared" ca="1" si="293"/>
        <v>3,45366527990101+0,512302849920864i</v>
      </c>
      <c r="DS210" s="223" t="str">
        <f t="shared" ca="1" si="294"/>
        <v>-2,90303874220068-1,93974847258934i</v>
      </c>
      <c r="DT210" s="223" t="str">
        <f t="shared" ca="1" si="295"/>
        <v>1,79496660104065+2,99472085122794i</v>
      </c>
      <c r="DU210" s="223" t="str">
        <f t="shared" ca="1" si="296"/>
        <v>-0,342222435511437-3,47464269821566i</v>
      </c>
      <c r="DV210" s="223" t="str">
        <f t="shared" ca="1" si="297"/>
        <v>-1,17623576590245+3,28735874200591i</v>
      </c>
      <c r="DW210" s="223" t="str">
        <f t="shared" ca="1" si="298"/>
        <v>2,46883151264123-2,46883151264326i</v>
      </c>
      <c r="DX210" s="223" t="str">
        <f t="shared" ca="1" si="299"/>
        <v>-3,28735874200614+1,17623576590179i</v>
      </c>
      <c r="DY210" s="223" t="str">
        <f t="shared" ca="1" si="300"/>
        <v>3,47464269821559+0,34222243551213i</v>
      </c>
      <c r="DZ210" s="223" t="str">
        <f t="shared" ca="1" si="301"/>
        <v>-2,99472085122758-1,79496660104124i</v>
      </c>
      <c r="EA210" s="223" t="str">
        <f t="shared" ca="1" si="302"/>
        <v>1,93974847259157+2,90303874219919i</v>
      </c>
      <c r="EB210" s="223" t="str">
        <f t="shared" ca="1" si="303"/>
        <v>-0,512302849920176-3,45366527990112i</v>
      </c>
      <c r="EC210" s="223" t="str">
        <f t="shared" ca="1" si="304"/>
        <v>-1,01351589025972+3,34111412792527i</v>
      </c>
      <c r="ED210" s="223" t="str">
        <f t="shared" ca="1" si="305"/>
        <v>2,34471787633078-2,58699751759557i</v>
      </c>
      <c r="EE210" s="223" t="str">
        <f t="shared" ca="1" si="306"/>
        <v>-3,22568382093867+1,33612198655859i</v>
      </c>
      <c r="EF210" s="223" t="str">
        <f t="shared" ca="1" si="307"/>
        <v>3,48724939792744+0,171317577281106i</v>
      </c>
      <c r="EG210" s="223" t="str">
        <f t="shared" ca="1" si="308"/>
        <v>-3,07918841541733-1,64586049773074i</v>
      </c>
      <c r="EH210" s="223" t="str">
        <f t="shared" ca="1" si="309"/>
        <v>2,07985732016725+2,80436295856608i</v>
      </c>
      <c r="EI210" s="223" t="str">
        <f t="shared" ca="1" si="310"/>
        <v>-0,681149081891029-3,42436767942197i</v>
      </c>
      <c r="EJ210" s="223" t="str">
        <f t="shared" ca="1" si="311"/>
        <v>-0,84835436606368+3,38682047726352i</v>
      </c>
      <c r="EK210" s="223" t="str">
        <f t="shared" ca="1" si="312"/>
        <v>2,2149556092834-2,69893121893367i</v>
      </c>
      <c r="EL210" s="223" t="str">
        <f t="shared" ca="1" si="313"/>
        <v>-3,15623794500853+1,49278937232254i</v>
      </c>
      <c r="EM210" s="223" t="str">
        <f t="shared" ca="1" si="314"/>
        <v>3,49145500839275+9,64959415373342E-13i</v>
      </c>
      <c r="EN210" s="223"/>
      <c r="EO210" s="223"/>
      <c r="EP210" s="223"/>
    </row>
    <row r="211" spans="1:146" ht="15.75" thickBot="1">
      <c r="A211" s="257">
        <f t="shared" si="181"/>
        <v>2.1679687500000015E-3</v>
      </c>
      <c r="B211" s="256">
        <v>111</v>
      </c>
      <c r="C211" s="230">
        <f t="shared" si="182"/>
        <v>22200</v>
      </c>
      <c r="D211" s="229">
        <f t="shared" si="315"/>
        <v>139486.71381938682</v>
      </c>
      <c r="E211" s="229" t="str">
        <f t="shared" si="316"/>
        <v>139486.713819387i</v>
      </c>
      <c r="F211" s="229" t="str">
        <f t="shared" si="320"/>
        <v>-6,7179223596404E-29+1,50505403743061E-27i</v>
      </c>
      <c r="G211" s="229" t="str">
        <f t="shared" si="321"/>
        <v>-0,77392671844839+1,14541154379133i</v>
      </c>
      <c r="H211" s="229" t="str">
        <f t="shared" si="319"/>
        <v>1,00000000027515E-12-2,24035674397251E-11i</v>
      </c>
      <c r="I211" s="229" t="str">
        <f t="shared" si="317"/>
        <v>-1,00000000027515E-12+2,24035674397251E-11i</v>
      </c>
      <c r="J211" s="255" t="str">
        <f ca="1">IMPRODUCT(1/N_FFT2,DV100)</f>
        <v>0,0183510146502188+0,000978157143260316i</v>
      </c>
      <c r="K211" s="254" t="str">
        <f t="shared" ca="1" si="318"/>
        <v>-4,02652241809494E-14+4,10150037160031E-13i</v>
      </c>
      <c r="N211" s="246">
        <f t="shared" ca="1" si="185"/>
        <v>11.491560098488069</v>
      </c>
      <c r="O211" s="223">
        <f t="shared" ca="1" si="186"/>
        <v>3.4915600984880699</v>
      </c>
      <c r="P211" s="223" t="str">
        <f t="shared" ca="1" si="187"/>
        <v>-3,19201830466298-1,41492440223869i</v>
      </c>
      <c r="Q211" s="223" t="str">
        <f t="shared" ca="1" si="188"/>
        <v>2,34478845052621+2,5870753842192i</v>
      </c>
      <c r="R211" s="223" t="str">
        <f t="shared" ca="1" si="189"/>
        <v>-1,09523864840107-3,31533470774862i</v>
      </c>
      <c r="S211" s="223" t="str">
        <f t="shared" ca="1" si="190"/>
        <v>-0,342232736142581+3,4747472822734i</v>
      </c>
      <c r="T211" s="223" t="str">
        <f t="shared" ca="1" si="191"/>
        <v>1,7209836606064-3,03796102036873i</v>
      </c>
      <c r="U211" s="223" t="str">
        <f t="shared" ca="1" si="192"/>
        <v>-2,80444736772291+2,07991992226289i</v>
      </c>
      <c r="V211" s="223" t="str">
        <f t="shared" ca="1" si="193"/>
        <v>3,40672262525234-0,765005147661007i</v>
      </c>
      <c r="W211" s="223" t="str">
        <f t="shared" ca="1" si="194"/>
        <v>-3,42447075024036-0,681169583952666i</v>
      </c>
      <c r="X211" s="223" t="str">
        <f t="shared" ca="1" si="195"/>
        <v>2,85464651072991+2,0104689055371i</v>
      </c>
      <c r="Y211" s="223" t="str">
        <f t="shared" ca="1" si="196"/>
        <v>-1,7950206281483-2,99481099000856i</v>
      </c>
      <c r="Z211" s="223" t="str">
        <f t="shared" ca="1" si="197"/>
        <v>0,427404229154615+3,46530194157086i</v>
      </c>
      <c r="AA211" s="223" t="str">
        <f t="shared" ca="1" si="198"/>
        <v>1,01354639630413-3,34121469287637i</v>
      </c>
      <c r="AB211" s="223" t="str">
        <f t="shared" ca="1" si="199"/>
        <v>-2,28059223587338+2,64384019468425i</v>
      </c>
      <c r="AC211" s="223" t="str">
        <f t="shared" ca="1" si="200"/>
        <v>3,15633294533023-1,49283430412656i</v>
      </c>
      <c r="AD211" s="223" t="str">
        <f t="shared" ca="1" si="201"/>
        <v>-3,49050850586533+0,0856871742785432i</v>
      </c>
      <c r="AE211" s="223" t="str">
        <f t="shared" ca="1" si="202"/>
        <v>3,22578091152625+1,33616220279834i</v>
      </c>
      <c r="AF211" s="223" t="str">
        <f t="shared" ca="1" si="203"/>
        <v>-2,40757225229373-2,52875221627967i</v>
      </c>
      <c r="AG211" s="223" t="str">
        <f t="shared" ca="1" si="204"/>
        <v>1,17627116968983+3,28745768896127i</v>
      </c>
      <c r="AH211" s="223" t="str">
        <f t="shared" ca="1" si="205"/>
        <v>0,256855094927215-3,48209956514227i</v>
      </c>
      <c r="AI211" s="223" t="str">
        <f t="shared" ca="1" si="206"/>
        <v>-1,64591003685907+3,0792810966069i</v>
      </c>
      <c r="AJ211" s="223" t="str">
        <f t="shared" ca="1" si="207"/>
        <v>2,75255893048662-2,14811807300073i</v>
      </c>
      <c r="AK211" s="223" t="str">
        <f t="shared" ca="1" si="208"/>
        <v>-3,38692241794042+0,84837990087378i</v>
      </c>
      <c r="AL211" s="223" t="str">
        <f t="shared" ca="1" si="209"/>
        <v>3,44015610209764+0,596923709157522i</v>
      </c>
      <c r="AM211" s="223" t="str">
        <f t="shared" ca="1" si="210"/>
        <v>-2,90312612142096-1,93980685751889i</v>
      </c>
      <c r="AN211" s="223" t="str">
        <f t="shared" ca="1" si="211"/>
        <v>1,86797634238396+2,94985699749121i</v>
      </c>
      <c r="AO211" s="223" t="str">
        <f t="shared" ca="1" si="212"/>
        <v>-0,512318269840663-3,4537692325547i</v>
      </c>
      <c r="AP211" s="223" t="str">
        <f t="shared" ca="1" si="213"/>
        <v>-0,931243621756978+3,3650820552092i</v>
      </c>
      <c r="AQ211" s="223" t="str">
        <f t="shared" ca="1" si="214"/>
        <v>2,2150222777345-2,69901245467558i</v>
      </c>
      <c r="AR211" s="223" t="str">
        <f t="shared" ca="1" si="215"/>
        <v>2,2150222777345-2,69901245467558i</v>
      </c>
      <c r="AS211" s="223" t="str">
        <f t="shared" ca="1" si="216"/>
        <v>3,48735436143716-0,171322733807351i</v>
      </c>
      <c r="AT211" s="223" t="str">
        <f t="shared" ca="1" si="217"/>
        <v>-3,25760042858813-1,25659514920934i</v>
      </c>
      <c r="AU211" s="223" t="str">
        <f t="shared" ca="1" si="218"/>
        <v>2,46890582256139+2,46890582256118i</v>
      </c>
      <c r="AV211" s="223" t="str">
        <f t="shared" ca="1" si="219"/>
        <v>-1,25659514920961-3,25760042858803i</v>
      </c>
      <c r="AW211" s="223" t="str">
        <f t="shared" ca="1" si="220"/>
        <v>-0,171322733807059+3,48735436143718i</v>
      </c>
      <c r="AX211" s="223" t="str">
        <f t="shared" ca="1" si="221"/>
        <v>1,56984497845008-3,11874632905421i</v>
      </c>
      <c r="AY211" s="223" t="str">
        <f t="shared" ca="1" si="222"/>
        <v>-2,69901245467543+2,21502227773469i</v>
      </c>
      <c r="AZ211" s="223" t="str">
        <f t="shared" ca="1" si="223"/>
        <v>3,36508205520941-0,931243621756207i</v>
      </c>
      <c r="BA211" s="223" t="str">
        <f t="shared" ca="1" si="224"/>
        <v>-3,45376923255464-0,51231826984111i</v>
      </c>
      <c r="BB211" s="223" t="str">
        <f t="shared" ca="1" si="225"/>
        <v>2,94985699749116+1,86797634238404i</v>
      </c>
      <c r="BC211" s="223" t="str">
        <f t="shared" ca="1" si="226"/>
        <v>-1,93980685751909-2,90312612142082i</v>
      </c>
      <c r="BD211" s="223" t="str">
        <f t="shared" ca="1" si="227"/>
        <v>0,596923709158129+3,44015610209754i</v>
      </c>
      <c r="BE211" s="223" t="str">
        <f t="shared" ca="1" si="228"/>
        <v>0,848379900872848-3,38692241794066i</v>
      </c>
      <c r="BF211" s="223" t="str">
        <f t="shared" ca="1" si="229"/>
        <v>-2,1481180729997+2,75255893048742i</v>
      </c>
      <c r="BG211" s="223" t="str">
        <f t="shared" ca="1" si="230"/>
        <v>3,07928109660612-1,64591003686053i</v>
      </c>
      <c r="BH211" s="223" t="str">
        <f t="shared" ca="1" si="231"/>
        <v>-3,48209956514237+0,256855094925751i</v>
      </c>
      <c r="BI211" s="223" t="str">
        <f t="shared" ca="1" si="232"/>
        <v>3,28745768896089+1,17627116969089i</v>
      </c>
      <c r="BJ211" s="223" t="str">
        <f t="shared" ca="1" si="233"/>
        <v>-2,52875221627911-2,40757225229431i</v>
      </c>
      <c r="BK211" s="223" t="str">
        <f t="shared" ca="1" si="234"/>
        <v>1,33616220279792+3,22578091152642i</v>
      </c>
      <c r="BL211" s="223" t="str">
        <f t="shared" ca="1" si="235"/>
        <v>0,0856871742786476-3,49050850586532i</v>
      </c>
      <c r="BM211" s="223" t="str">
        <f t="shared" ca="1" si="236"/>
        <v>-1,49283430412634+3,15633294533033i</v>
      </c>
      <c r="BN211" s="223" t="str">
        <f t="shared" ca="1" si="237"/>
        <v>2,64384019468387-2,28059223587383i</v>
      </c>
      <c r="BO211" s="223" t="str">
        <f t="shared" ca="1" si="238"/>
        <v>-3,3412146928761+1,01354639630503i</v>
      </c>
      <c r="BP211" s="223" t="str">
        <f t="shared" ca="1" si="239"/>
        <v>3,46530194157102+0,427404229153326i</v>
      </c>
      <c r="BQ211" s="223" t="str">
        <f t="shared" ca="1" si="240"/>
        <v>-2,99481099000941-1,79502062814689i</v>
      </c>
      <c r="BR211" s="223" t="str">
        <f t="shared" ca="1" si="241"/>
        <v>2,01046890553589+2,85464651073076i</v>
      </c>
      <c r="BS211" s="223" t="str">
        <f t="shared" ca="1" si="242"/>
        <v>-0,681169583951566-3,42447075024058i</v>
      </c>
      <c r="BT211" s="223" t="str">
        <f t="shared" ca="1" si="243"/>
        <v>-0,765005147661761+3,40672262525217i</v>
      </c>
      <c r="BU211" s="223" t="str">
        <f t="shared" ca="1" si="244"/>
        <v>2,07991992226323-2,80444736772265i</v>
      </c>
      <c r="BV211" s="223" t="str">
        <f t="shared" ca="1" si="245"/>
        <v>-3,03796102036877+1,72098366060634i</v>
      </c>
      <c r="BW211" s="223" t="str">
        <f t="shared" ca="1" si="246"/>
        <v>3,47474728227337-0,34223273614286i</v>
      </c>
      <c r="BX211" s="223" t="str">
        <f t="shared" ca="1" si="247"/>
        <v>-3,31533470774881-1,09523864840048i</v>
      </c>
      <c r="BY211" s="223" t="str">
        <f t="shared" ca="1" si="248"/>
        <v>2,58707538421986+2,34478845052548i</v>
      </c>
      <c r="BZ211" s="223" t="str">
        <f t="shared" ca="1" si="249"/>
        <v>-1,41492440223991-3,19201830466244i</v>
      </c>
      <c r="CA211" s="223" t="str">
        <f t="shared" ca="1" si="250"/>
        <v>1,68187946080738E-12+3,49156009848807i</v>
      </c>
      <c r="CB211" s="223" t="str">
        <f t="shared" ca="1" si="251"/>
        <v>1,41492440224001-3,19201830466239i</v>
      </c>
      <c r="CC211" s="223" t="str">
        <f t="shared" ca="1" si="252"/>
        <v>-2,58707538421993+2,3447884505254i</v>
      </c>
      <c r="CD211" s="223" t="str">
        <f t="shared" ca="1" si="253"/>
        <v>3,31533470774885-1,09523864840037i</v>
      </c>
      <c r="CE211" s="223" t="str">
        <f t="shared" ca="1" si="254"/>
        <v>-3,47474728227336-0,342232736142969i</v>
      </c>
      <c r="CF211" s="223" t="str">
        <f t="shared" ca="1" si="255"/>
        <v>3,03796102036871+1,72098366060643i</v>
      </c>
      <c r="CG211" s="223" t="str">
        <f t="shared" ca="1" si="256"/>
        <v>-2,07991992226307-2,80444736772278i</v>
      </c>
      <c r="CH211" s="223" t="str">
        <f t="shared" ca="1" si="257"/>
        <v>0,765005147661559+3,40672262525221i</v>
      </c>
      <c r="CI211" s="223" t="str">
        <f t="shared" ca="1" si="258"/>
        <v>0,681169583951772-3,42447075024054i</v>
      </c>
      <c r="CJ211" s="223" t="str">
        <f t="shared" ca="1" si="259"/>
        <v>-2,01046890553606+2,85464651073065i</v>
      </c>
      <c r="CK211" s="223" t="str">
        <f t="shared" ca="1" si="260"/>
        <v>2,99481099000773-1,79502062814969i</v>
      </c>
      <c r="CL211" s="223" t="str">
        <f t="shared" ca="1" si="261"/>
        <v>-3,46530194157104+0,427404229153117i</v>
      </c>
      <c r="CM211" s="223" t="str">
        <f t="shared" ca="1" si="262"/>
        <v>3,34121469287604+1,01354639630522i</v>
      </c>
      <c r="CN211" s="223" t="str">
        <f t="shared" ca="1" si="263"/>
        <v>-2,64384019468373-2,28059223587399i</v>
      </c>
      <c r="CO211" s="223" t="str">
        <f t="shared" ca="1" si="264"/>
        <v>1,49283430412616+3,15633294533042i</v>
      </c>
      <c r="CP211" s="223" t="str">
        <f t="shared" ca="1" si="265"/>
        <v>-0,0856871742784391-3,49050850586533i</v>
      </c>
      <c r="CQ211" s="223" t="str">
        <f t="shared" ca="1" si="266"/>
        <v>-1,33616220279811+3,22578091152634i</v>
      </c>
      <c r="CR211" s="223" t="str">
        <f t="shared" ca="1" si="267"/>
        <v>2,52875221627926-2,40757225229416i</v>
      </c>
      <c r="CS211" s="223" t="str">
        <f t="shared" ca="1" si="268"/>
        <v>-3,28745768896094+1,17627116969074i</v>
      </c>
      <c r="CT211" s="223" t="str">
        <f t="shared" ca="1" si="269"/>
        <v>3,48209956514236+0,256855094925909i</v>
      </c>
      <c r="CU211" s="223" t="str">
        <f t="shared" ca="1" si="270"/>
        <v>-3,07928109660768-1,6459100368576i</v>
      </c>
      <c r="CV211" s="223" t="str">
        <f t="shared" ca="1" si="271"/>
        <v>2,14811807299958+2,75255893048752i</v>
      </c>
      <c r="CW211" s="223" t="str">
        <f t="shared" ca="1" si="272"/>
        <v>-0,848379900872694-3,3869224179407i</v>
      </c>
      <c r="CX211" s="223" t="str">
        <f t="shared" ca="1" si="273"/>
        <v>-0,596923709158286+3,44015610209751i</v>
      </c>
      <c r="CY211" s="223" t="str">
        <f t="shared" ca="1" si="274"/>
        <v>1,93980685751923-2,90312612142074i</v>
      </c>
      <c r="CZ211" s="223" t="str">
        <f t="shared" ca="1" si="275"/>
        <v>-2,94985699749124+1,86797634238391i</v>
      </c>
      <c r="DA211" s="223" t="str">
        <f t="shared" ca="1" si="276"/>
        <v>3,45376923255466-0,512318269840953i</v>
      </c>
      <c r="DB211" s="223" t="str">
        <f t="shared" ca="1" si="277"/>
        <v>-3,36508205520937-0,93124362175636i</v>
      </c>
      <c r="DC211" s="223" t="str">
        <f t="shared" ca="1" si="278"/>
        <v>2,6990124546762+2,21502227773373i</v>
      </c>
      <c r="DD211" s="223" t="str">
        <f t="shared" ca="1" si="279"/>
        <v>-1,56984497845149-3,1187463290535i</v>
      </c>
      <c r="DE211" s="223" t="str">
        <f t="shared" ca="1" si="280"/>
        <v>0,171322733805462+3,48735436143725i</v>
      </c>
      <c r="DF211" s="223" t="str">
        <f t="shared" ca="1" si="281"/>
        <v>1,25659514921078-3,25760042858757i</v>
      </c>
      <c r="DG211" s="223" t="str">
        <f t="shared" ca="1" si="282"/>
        <v>-2,46890582256203+2,46890582256054i</v>
      </c>
      <c r="DH211" s="223" t="str">
        <f t="shared" ca="1" si="283"/>
        <v>3,25760042858833-1,25659514920882i</v>
      </c>
      <c r="DI211" s="223" t="str">
        <f t="shared" ca="1" si="284"/>
        <v>-3,48735436143715-0,17132273380756i</v>
      </c>
      <c r="DJ211" s="223" t="str">
        <f t="shared" ca="1" si="285"/>
        <v>3,11874632905416+1,56984497845018i</v>
      </c>
      <c r="DK211" s="223" t="str">
        <f t="shared" ca="1" si="286"/>
        <v>-2,21502227773488-2,69901245467527i</v>
      </c>
      <c r="DL211" s="223" t="str">
        <f t="shared" ca="1" si="287"/>
        <v>0,931243621757781+3,36508205520898i</v>
      </c>
      <c r="DM211" s="223" t="str">
        <f t="shared" ca="1" si="288"/>
        <v>0,512318269839497-3,45376923255487i</v>
      </c>
      <c r="DN211" s="223" t="str">
        <f t="shared" ca="1" si="289"/>
        <v>-1,86797634238266+2,94985699749203i</v>
      </c>
      <c r="DO211" s="223" t="str">
        <f t="shared" ca="1" si="290"/>
        <v>2,90312612142179-1,93980685751765i</v>
      </c>
      <c r="DP211" s="223" t="str">
        <f t="shared" ca="1" si="291"/>
        <v>-3,44015610209783+0,596923709156411i</v>
      </c>
      <c r="DQ211" s="223" t="str">
        <f t="shared" ca="1" si="292"/>
        <v>3,38692241794024+0,848379900874538i</v>
      </c>
      <c r="DR211" s="223" t="str">
        <f t="shared" ca="1" si="293"/>
        <v>-2,75255893048635-2,14811807300107i</v>
      </c>
      <c r="DS211" s="223" t="str">
        <f t="shared" ca="1" si="294"/>
        <v>1,64591003685899+3,07928109660694i</v>
      </c>
      <c r="DT211" s="223" t="str">
        <f t="shared" ca="1" si="295"/>
        <v>-0,256855094927478-3,48209956514225i</v>
      </c>
      <c r="DU211" s="223" t="str">
        <f t="shared" ca="1" si="296"/>
        <v>-1,17627116968926+3,28745768896147i</v>
      </c>
      <c r="DV211" s="223" t="str">
        <f t="shared" ca="1" si="297"/>
        <v>2,40757225229302-2,52875221628034i</v>
      </c>
      <c r="DW211" s="223" t="str">
        <f t="shared" ca="1" si="298"/>
        <v>-3,22578091152574+1,33616220279957i</v>
      </c>
      <c r="DX211" s="223" t="str">
        <f t="shared" ca="1" si="299"/>
        <v>3,49050850586536+0,0856871742770656i</v>
      </c>
      <c r="DY211" s="223" t="str">
        <f t="shared" ca="1" si="300"/>
        <v>-3,15633294532957-1,49283430412796i</v>
      </c>
      <c r="DZ211" s="223" t="str">
        <f t="shared" ca="1" si="301"/>
        <v>2,28059223587247+2,64384019468504i</v>
      </c>
      <c r="EA211" s="223" t="str">
        <f t="shared" ca="1" si="302"/>
        <v>-1,01354639630331-3,34121469287662i</v>
      </c>
      <c r="EB211" s="223" t="str">
        <f t="shared" ca="1" si="303"/>
        <v>-0,427404229155103+3,4653019415708i</v>
      </c>
      <c r="EC211" s="223" t="str">
        <f t="shared" ca="1" si="304"/>
        <v>1,79502062814843-2,99481099000849i</v>
      </c>
      <c r="ED211" s="223" t="str">
        <f t="shared" ca="1" si="305"/>
        <v>-2,8546465107298+2,01046890553727i</v>
      </c>
      <c r="EE211" s="223" t="str">
        <f t="shared" ca="1" si="306"/>
        <v>3,42447075024025-0,681169583953214i</v>
      </c>
      <c r="EF211" s="223" t="str">
        <f t="shared" ca="1" si="307"/>
        <v>-3,40672262525254-0,76500514766012i</v>
      </c>
      <c r="EG211" s="223" t="str">
        <f t="shared" ca="1" si="308"/>
        <v>2,80444736772365+2,07991992226188i</v>
      </c>
      <c r="EH211" s="223" t="str">
        <f t="shared" ca="1" si="309"/>
        <v>-1,7209836606078-3,03796102036794i</v>
      </c>
      <c r="EI211" s="223" t="str">
        <f t="shared" ca="1" si="310"/>
        <v>0,342232736140979+3,47474728227356i</v>
      </c>
      <c r="EJ211" s="223" t="str">
        <f t="shared" ca="1" si="311"/>
        <v>1,09523864840227-3,31533470774822i</v>
      </c>
      <c r="EK211" s="223" t="str">
        <f t="shared" ca="1" si="312"/>
        <v>-2,34478845052688+2,58707538421859i</v>
      </c>
      <c r="EL211" s="223" t="str">
        <f t="shared" ca="1" si="313"/>
        <v>3,1920183046632-1,41492440223818i</v>
      </c>
      <c r="EM211" s="223" t="str">
        <f t="shared" ca="1" si="314"/>
        <v>-3,49156009848807-2,08740915193988E-13i</v>
      </c>
      <c r="EN211" s="223"/>
      <c r="EO211" s="223"/>
      <c r="EP211" s="223"/>
    </row>
    <row r="212" spans="1:146" ht="15.75" thickBot="1">
      <c r="A212" s="257">
        <f t="shared" si="181"/>
        <v>2.1875000000000015E-3</v>
      </c>
      <c r="B212" s="256">
        <v>112</v>
      </c>
      <c r="C212" s="230">
        <f t="shared" si="182"/>
        <v>22400</v>
      </c>
      <c r="D212" s="229">
        <f t="shared" si="315"/>
        <v>140743.35088082272</v>
      </c>
      <c r="E212" s="229" t="str">
        <f t="shared" si="316"/>
        <v>140743.350880823i</v>
      </c>
      <c r="F212" s="229" t="str">
        <f t="shared" si="320"/>
        <v>-6,59849499120885E-29+1,4650989646909E-27i</v>
      </c>
      <c r="G212" s="229" t="str">
        <f t="shared" si="321"/>
        <v>-0,76442781051241+1,14154553085485i</v>
      </c>
      <c r="H212" s="229" t="str">
        <f t="shared" si="319"/>
        <v>1,00000000027026E-12-2,22035355875848E-11i</v>
      </c>
      <c r="I212" s="229" t="str">
        <f t="shared" si="317"/>
        <v>-1,00000000027026E-12+2,22035355875848E-11i</v>
      </c>
      <c r="J212" s="255" t="str">
        <f ca="1">IMPRODUCT(1/N_FFT2,DW100)</f>
        <v>0,0155922490633329-6,87995465258398E-06i</v>
      </c>
      <c r="K212" s="254" t="str">
        <f t="shared" ca="1" si="318"/>
        <v>-1,54394897495772E-14+3,46209936922852E-13i</v>
      </c>
      <c r="N212" s="246">
        <f t="shared" ca="1" si="185"/>
        <v>11.491657299827828</v>
      </c>
      <c r="O212" s="223">
        <f t="shared" ca="1" si="186"/>
        <v>3.4916572998278292</v>
      </c>
      <c r="P212" s="223" t="str">
        <f t="shared" ca="1" si="187"/>
        <v>-3,22587071385456-1,33619940014073i</v>
      </c>
      <c r="Q212" s="223" t="str">
        <f t="shared" ca="1" si="188"/>
        <v>2,46897455428777+2,46897455428776i</v>
      </c>
      <c r="R212" s="223" t="str">
        <f t="shared" ca="1" si="189"/>
        <v>-1,33619940014074-3,22587071385455i</v>
      </c>
      <c r="S212" s="223" t="str">
        <f t="shared" ca="1" si="190"/>
        <v>8,53367810643896E-14+3,49165729982783i</v>
      </c>
      <c r="T212" s="223" t="str">
        <f t="shared" ca="1" si="191"/>
        <v>1,33619940014088-3,22587071385449i</v>
      </c>
      <c r="U212" s="223" t="str">
        <f t="shared" ca="1" si="192"/>
        <v>-2,4689745542878+2,46897455428774i</v>
      </c>
      <c r="V212" s="223" t="str">
        <f t="shared" ca="1" si="193"/>
        <v>3,22587071385454-1,33619940014078i</v>
      </c>
      <c r="W212" s="223" t="str">
        <f t="shared" ca="1" si="194"/>
        <v>-3,49165729982783+1,70673562128779E-13i</v>
      </c>
      <c r="X212" s="223" t="str">
        <f t="shared" ca="1" si="195"/>
        <v>3,22587071385453+1,3361994001408i</v>
      </c>
      <c r="Y212" s="223" t="str">
        <f t="shared" ca="1" si="196"/>
        <v>-2,46897455428779-2,46897455428775i</v>
      </c>
      <c r="Z212" s="223" t="str">
        <f t="shared" ca="1" si="197"/>
        <v>1,33619940014086+3,2258707138545i</v>
      </c>
      <c r="AA212" s="223" t="str">
        <f t="shared" ca="1" si="198"/>
        <v>9,75281283541168E-14-3,49165729982783i</v>
      </c>
      <c r="AB212" s="223" t="str">
        <f t="shared" ca="1" si="199"/>
        <v>-1,33619940014072+3,22587071385456i</v>
      </c>
      <c r="AC212" s="223" t="str">
        <f t="shared" ca="1" si="200"/>
        <v>2,46897455428769-2,46897455428785i</v>
      </c>
      <c r="AD212" s="223" t="str">
        <f t="shared" ca="1" si="201"/>
        <v>-3,2258707138546+1,33619940014062i</v>
      </c>
      <c r="AE212" s="223" t="str">
        <f t="shared" ca="1" si="202"/>
        <v>3,49165729982783+3,07986352659002E-14i</v>
      </c>
      <c r="AF212" s="223" t="str">
        <f t="shared" ca="1" si="203"/>
        <v>-3,22587071385459-1,33619940014066i</v>
      </c>
      <c r="AG212" s="223" t="str">
        <f t="shared" ca="1" si="204"/>
        <v>2,46897455428767+2,46897455428787i</v>
      </c>
      <c r="AH212" s="223" t="str">
        <f t="shared" ca="1" si="205"/>
        <v>-1,33619940014068-3,22587071385458i</v>
      </c>
      <c r="AI212" s="223" t="str">
        <f t="shared" ca="1" si="206"/>
        <v>6,07405751238805E-14+3,49165729982783i</v>
      </c>
      <c r="AJ212" s="223" t="str">
        <f t="shared" ca="1" si="207"/>
        <v>1,33619940014057-3,22587071385462i</v>
      </c>
      <c r="AK212" s="223" t="str">
        <f t="shared" ca="1" si="208"/>
        <v>-2,46897455428783+2,46897455428771i</v>
      </c>
      <c r="AL212" s="223" t="str">
        <f t="shared" ca="1" si="209"/>
        <v>3,22587071385454-1,33619940014077i</v>
      </c>
      <c r="AM212" s="223" t="str">
        <f t="shared" ca="1" si="210"/>
        <v>-3,49165729982783+1,52279785513661E-13i</v>
      </c>
      <c r="AN212" s="223" t="str">
        <f t="shared" ca="1" si="211"/>
        <v>3,22587071385453+1,33619940014081i</v>
      </c>
      <c r="AO212" s="223" t="str">
        <f t="shared" ca="1" si="212"/>
        <v>-2,46897455428779-2,46897455428774i</v>
      </c>
      <c r="AP212" s="223" t="str">
        <f t="shared" ca="1" si="213"/>
        <v>1,33619940014083+3,22587071385452i</v>
      </c>
      <c r="AQ212" s="223" t="str">
        <f t="shared" ca="1" si="214"/>
        <v>1,28326763620017E-13-3,49165729982783i</v>
      </c>
      <c r="AR212" s="223" t="str">
        <f t="shared" ca="1" si="215"/>
        <v>1,28326763620017E-13-3,49165729982783i</v>
      </c>
      <c r="AS212" s="223" t="str">
        <f t="shared" ca="1" si="216"/>
        <v>2,4689745542877-2,46897455428784i</v>
      </c>
      <c r="AT212" s="223" t="str">
        <f t="shared" ca="1" si="217"/>
        <v>-3,22587071385461+1,33619940014062i</v>
      </c>
      <c r="AU212" s="223" t="str">
        <f t="shared" ca="1" si="218"/>
        <v>3,49165729982783+6,15972705318002E-14i</v>
      </c>
      <c r="AV212" s="223" t="str">
        <f t="shared" ca="1" si="219"/>
        <v>-3,22587071385458-1,33619940014068i</v>
      </c>
      <c r="AW212" s="223" t="str">
        <f t="shared" ca="1" si="220"/>
        <v>2,46897455428789+2,46897455428765i</v>
      </c>
      <c r="AX212" s="223" t="str">
        <f t="shared" ca="1" si="221"/>
        <v>-1,33619940014068-3,22587071385458i</v>
      </c>
      <c r="AY212" s="223" t="str">
        <f t="shared" ca="1" si="222"/>
        <v>5,47516571595441E-14+3,49165729982783i</v>
      </c>
      <c r="AZ212" s="223" t="str">
        <f t="shared" ca="1" si="223"/>
        <v>1,33619940013929-3,22587071385515i</v>
      </c>
      <c r="BA212" s="223" t="str">
        <f t="shared" ca="1" si="224"/>
        <v>-2,46897455428683+2,46897455428871i</v>
      </c>
      <c r="BB212" s="223" t="str">
        <f t="shared" ca="1" si="225"/>
        <v>3,22587071385416-1,3361994001417i</v>
      </c>
      <c r="BC212" s="223" t="str">
        <f t="shared" ca="1" si="226"/>
        <v>-3,49165729982783+8,16153234691549E-13i</v>
      </c>
      <c r="BD212" s="223" t="str">
        <f t="shared" ca="1" si="227"/>
        <v>3,22587071385478+1,33619940014019i</v>
      </c>
      <c r="BE212" s="223" t="str">
        <f t="shared" ca="1" si="228"/>
        <v>-2,46897455428802-2,46897455428752i</v>
      </c>
      <c r="BF212" s="223" t="str">
        <f t="shared" ca="1" si="229"/>
        <v>1,33619940014085+3,22587071385451i</v>
      </c>
      <c r="BG212" s="223" t="str">
        <f t="shared" ca="1" si="230"/>
        <v>1,59125398885917E-13-3,49165729982783i</v>
      </c>
      <c r="BH212" s="223" t="str">
        <f t="shared" ca="1" si="231"/>
        <v>-1,3361994001411+3,22587071385441i</v>
      </c>
      <c r="BI212" s="223" t="str">
        <f t="shared" ca="1" si="232"/>
        <v>2,46897455428821-2,46897455428733i</v>
      </c>
      <c r="BJ212" s="223" t="str">
        <f t="shared" ca="1" si="233"/>
        <v>-3,2258707138549+1,3361994001399i</v>
      </c>
      <c r="BK212" s="223" t="str">
        <f t="shared" ca="1" si="234"/>
        <v>3,49165729982783+1,08478459786026E-12i</v>
      </c>
      <c r="BL212" s="223" t="str">
        <f t="shared" ca="1" si="235"/>
        <v>-3,22587071385403-1,336199400142i</v>
      </c>
      <c r="BM212" s="223" t="str">
        <f t="shared" ca="1" si="236"/>
        <v>2,46897455428667+2,46897455428886i</v>
      </c>
      <c r="BN212" s="223" t="str">
        <f t="shared" ca="1" si="237"/>
        <v>-1,33619940014225-3,22587071385393i</v>
      </c>
      <c r="BO212" s="223" t="str">
        <f t="shared" ca="1" si="238"/>
        <v>1,46291662538435E-12+3,49165729982783i</v>
      </c>
      <c r="BP212" s="223" t="str">
        <f t="shared" ca="1" si="239"/>
        <v>1,33619940013964-3,22587071385501i</v>
      </c>
      <c r="BQ212" s="223" t="str">
        <f t="shared" ca="1" si="240"/>
        <v>-2,46897455428713+2,46897455428841i</v>
      </c>
      <c r="BR212" s="223" t="str">
        <f t="shared" ca="1" si="241"/>
        <v>3,22587071385428-1,3361994001414i</v>
      </c>
      <c r="BS212" s="223" t="str">
        <f t="shared" ca="1" si="242"/>
        <v>-3,49165729982783+4,38018557203754E-13i</v>
      </c>
      <c r="BT212" s="223" t="str">
        <f t="shared" ca="1" si="243"/>
        <v>3,22587071385466+1,3361994001405i</v>
      </c>
      <c r="BU212" s="223" t="str">
        <f t="shared" ca="1" si="244"/>
        <v>-2,46897455428775-2,46897455428779i</v>
      </c>
      <c r="BV212" s="223" t="str">
        <f t="shared" ca="1" si="245"/>
        <v>1,33619940014045+3,22587071385467i</v>
      </c>
      <c r="BW212" s="223" t="str">
        <f t="shared" ca="1" si="246"/>
        <v>4,87640641770584E-13-3,49165729982783i</v>
      </c>
      <c r="BX212" s="223" t="str">
        <f t="shared" ca="1" si="247"/>
        <v>-1,33619940014144+3,22587071385426i</v>
      </c>
      <c r="BY212" s="223" t="str">
        <f t="shared" ca="1" si="248"/>
        <v>2,46897455428844-2,4689745542871i</v>
      </c>
      <c r="BZ212" s="223" t="str">
        <f t="shared" ca="1" si="249"/>
        <v>-3,22587071385503+1,3361994001396i</v>
      </c>
      <c r="CA212" s="223" t="str">
        <f t="shared" ca="1" si="250"/>
        <v>3,49165729982783+1,51253870995118E-12i</v>
      </c>
      <c r="CB212" s="223" t="str">
        <f t="shared" ca="1" si="251"/>
        <v>-3,22587071385391-1,3361994001423i</v>
      </c>
      <c r="CC212" s="223" t="str">
        <f t="shared" ca="1" si="252"/>
        <v>2,46897455428883+2,46897455428671i</v>
      </c>
      <c r="CD212" s="223" t="str">
        <f t="shared" ca="1" si="253"/>
        <v>-1,33619940014195-3,22587071385405i</v>
      </c>
      <c r="CE212" s="223" t="str">
        <f t="shared" ca="1" si="254"/>
        <v>1,03516251329343E-12+3,49165729982783i</v>
      </c>
      <c r="CF212" s="223" t="str">
        <f t="shared" ca="1" si="255"/>
        <v>1,33619940013995-3,22587071385488i</v>
      </c>
      <c r="CG212" s="223" t="str">
        <f t="shared" ca="1" si="256"/>
        <v>-2,46897455428736+2,46897455428817i</v>
      </c>
      <c r="CH212" s="223" t="str">
        <f t="shared" ca="1" si="257"/>
        <v>3,22587071385445-1,336199400141i</v>
      </c>
      <c r="CI212" s="223" t="str">
        <f t="shared" ca="1" si="258"/>
        <v>-3,49165729982783+1,09503314319088E-13i</v>
      </c>
      <c r="CJ212" s="223" t="str">
        <f t="shared" ca="1" si="259"/>
        <v>3,22587071385449+1,33619940014089i</v>
      </c>
      <c r="CK212" s="223" t="str">
        <f t="shared" ca="1" si="260"/>
        <v>-2,46897455428752-2,46897455428802i</v>
      </c>
      <c r="CL212" s="223" t="str">
        <f t="shared" ca="1" si="261"/>
        <v>1,33619940014015+3,2258707138548i</v>
      </c>
      <c r="CM212" s="223" t="str">
        <f t="shared" ca="1" si="262"/>
        <v>9,15394753861506E-13-3,49165729982783i</v>
      </c>
      <c r="CN212" s="223" t="str">
        <f t="shared" ca="1" si="263"/>
        <v>-1,33619940014175+3,22587071385414i</v>
      </c>
      <c r="CO212" s="223" t="str">
        <f t="shared" ca="1" si="264"/>
        <v>2,46897455428874-2,46897455428679i</v>
      </c>
      <c r="CP212" s="223" t="str">
        <f t="shared" ca="1" si="265"/>
        <v>-3,22587071385515+1,33619940013929i</v>
      </c>
      <c r="CQ212" s="223" t="str">
        <f t="shared" ca="1" si="266"/>
        <v>3,49165729982783-1,6323064693831E-12i</v>
      </c>
      <c r="CR212" s="223" t="str">
        <f t="shared" ca="1" si="267"/>
        <v>-3,22587071385511-1,3361994001394i</v>
      </c>
      <c r="CS212" s="223" t="str">
        <f t="shared" ca="1" si="268"/>
        <v>2,46897455428859+2,46897455428694i</v>
      </c>
      <c r="CT212" s="223" t="str">
        <f t="shared" ca="1" si="269"/>
        <v>-1,33619940014156-3,22587071385422i</v>
      </c>
      <c r="CU212" s="223" t="str">
        <f t="shared" ca="1" si="270"/>
        <v>7,06647270408759E-13+3,49165729982783i</v>
      </c>
      <c r="CV212" s="223" t="str">
        <f t="shared" ca="1" si="271"/>
        <v>1,33619940014034-3,22587071385472i</v>
      </c>
      <c r="CW212" s="223" t="str">
        <f t="shared" ca="1" si="272"/>
        <v>-2,4689745542876+2,46897455428794i</v>
      </c>
      <c r="CX212" s="223" t="str">
        <f t="shared" ca="1" si="273"/>
        <v>3,22587071385457-1,3361994001407i</v>
      </c>
      <c r="CY212" s="223" t="str">
        <f t="shared" ca="1" si="274"/>
        <v>-3,49165729982783-3,18250797771834E-13i</v>
      </c>
      <c r="CZ212" s="223" t="str">
        <f t="shared" ca="1" si="275"/>
        <v>3,22587071385437+1,3361994001412i</v>
      </c>
      <c r="DA212" s="223" t="str">
        <f t="shared" ca="1" si="276"/>
        <v>-2,46897455428722-2,46897455428832i</v>
      </c>
      <c r="DB212" s="223" t="str">
        <f t="shared" ca="1" si="277"/>
        <v>1,33619940013985+3,22587071385492i</v>
      </c>
      <c r="DC212" s="223" t="str">
        <f t="shared" ca="1" si="278"/>
        <v>1,24390999674617E-12-3,49165729982783i</v>
      </c>
      <c r="DD212" s="223" t="str">
        <f t="shared" ca="1" si="279"/>
        <v>-1,33619940014214+3,22587071385397i</v>
      </c>
      <c r="DE212" s="223" t="str">
        <f t="shared" ca="1" si="280"/>
        <v>2,46897455428904-2,46897455428649i</v>
      </c>
      <c r="DF212" s="223" t="str">
        <f t="shared" ca="1" si="281"/>
        <v>-3,22587071385395+1,3361994001422i</v>
      </c>
      <c r="DG212" s="223" t="str">
        <f t="shared" ca="1" si="282"/>
        <v>3,49165729982783-1,20455235729218E-12i</v>
      </c>
      <c r="DH212" s="223" t="str">
        <f t="shared" ca="1" si="283"/>
        <v>-3,22587071385495-1,33619940013979i</v>
      </c>
      <c r="DI212" s="223" t="str">
        <f t="shared" ca="1" si="284"/>
        <v>2,46897455428836+2,46897455428717i</v>
      </c>
      <c r="DJ212" s="223" t="str">
        <f t="shared" ca="1" si="285"/>
        <v>-1,33619940014134-3,2258707138543i</v>
      </c>
      <c r="DK212" s="223" t="str">
        <f t="shared" ca="1" si="286"/>
        <v>2,78893158317838E-13+3,49165729982783i</v>
      </c>
      <c r="DL212" s="223" t="str">
        <f t="shared" ca="1" si="287"/>
        <v>1,33619940014065-3,22587071385459i</v>
      </c>
      <c r="DM212" s="223" t="str">
        <f t="shared" ca="1" si="288"/>
        <v>-2,46897455428783+2,46897455428771i</v>
      </c>
      <c r="DN212" s="223" t="str">
        <f t="shared" ca="1" si="289"/>
        <v>3,22587071385474-1,33619940014031i</v>
      </c>
      <c r="DO212" s="223" t="str">
        <f t="shared" ca="1" si="290"/>
        <v>-3,49165729982783-6,46766040656501E-13i</v>
      </c>
      <c r="DP212" s="223" t="str">
        <f t="shared" ca="1" si="291"/>
        <v>3,22587071385424+1,3361994001415i</v>
      </c>
      <c r="DQ212" s="223" t="str">
        <f t="shared" ca="1" si="292"/>
        <v>-2,46897455428691-2,46897455428862i</v>
      </c>
      <c r="DR212" s="223" t="str">
        <f t="shared" ca="1" si="293"/>
        <v>1,33619940013945+3,22587071385509i</v>
      </c>
      <c r="DS212" s="223" t="str">
        <f t="shared" ca="1" si="294"/>
        <v>1,57242523963084E-12-3,49165729982783i</v>
      </c>
      <c r="DT212" s="223" t="str">
        <f t="shared" ca="1" si="295"/>
        <v>-1,33619940014236+3,22587071385388i</v>
      </c>
      <c r="DU212" s="223" t="str">
        <f t="shared" ca="1" si="296"/>
        <v>2,46897455428675-2,46897455428879i</v>
      </c>
      <c r="DV212" s="223" t="str">
        <f t="shared" ca="1" si="297"/>
        <v>-3,22587071385408+1,3361994001419i</v>
      </c>
      <c r="DW212" s="223" t="str">
        <f t="shared" ca="1" si="298"/>
        <v>3,49165729982783-8,76037114407512E-13i</v>
      </c>
      <c r="DX212" s="223" t="str">
        <f t="shared" ca="1" si="299"/>
        <v>-3,22587071385482-1,33619940014009i</v>
      </c>
      <c r="DY212" s="223" t="str">
        <f t="shared" ca="1" si="300"/>
        <v>2,46897455428813+2,46897455428741i</v>
      </c>
      <c r="DZ212" s="223" t="str">
        <f t="shared" ca="1" si="301"/>
        <v>-1,33619940014086-3,2258707138545i</v>
      </c>
      <c r="EA212" s="223" t="str">
        <f t="shared" ca="1" si="302"/>
        <v>-4,96220845668287E-14+3,49165729982783i</v>
      </c>
      <c r="EB212" s="223" t="str">
        <f t="shared" ca="1" si="303"/>
        <v>1,33619940014095-3,22587071385447i</v>
      </c>
      <c r="EC212" s="223" t="str">
        <f t="shared" ca="1" si="304"/>
        <v>-2,4689745542882+2,46897455428734i</v>
      </c>
      <c r="ED212" s="223" t="str">
        <f t="shared" ca="1" si="305"/>
        <v>3,22587071385486-1,33619940014i</v>
      </c>
      <c r="EE212" s="223" t="str">
        <f t="shared" ca="1" si="306"/>
        <v>-3,49165729982783-9,75281283541168E-13i</v>
      </c>
      <c r="EF212" s="223" t="str">
        <f t="shared" ca="1" si="307"/>
        <v>3,22587071385411+1,3361994001418i</v>
      </c>
      <c r="EG212" s="223" t="str">
        <f t="shared" ca="1" si="308"/>
        <v>-2,46897455428668-2,46897455428886i</v>
      </c>
      <c r="EH212" s="223" t="str">
        <f t="shared" ca="1" si="309"/>
        <v>1,33619940013915+3,22587071385521i</v>
      </c>
      <c r="EI212" s="223" t="str">
        <f t="shared" ca="1" si="310"/>
        <v>-1,47318107049718E-12-3,49165729982783i</v>
      </c>
      <c r="EJ212" s="223" t="str">
        <f t="shared" ca="1" si="311"/>
        <v>-1,33619940013954+3,22587071385505i</v>
      </c>
      <c r="EK212" s="223" t="str">
        <f t="shared" ca="1" si="312"/>
        <v>2,46897455428698-2,46897455428855i</v>
      </c>
      <c r="EL212" s="223" t="str">
        <f t="shared" ca="1" si="313"/>
        <v>-3,22587071385428+1,33619940014141i</v>
      </c>
      <c r="EM212" s="223" t="str">
        <f t="shared" ca="1" si="314"/>
        <v>3,49165729982783-5,47521871522845E-13i</v>
      </c>
      <c r="EN212" s="223"/>
      <c r="EO212" s="223"/>
      <c r="EP212" s="223"/>
    </row>
    <row r="213" spans="1:146" ht="15.75" thickBot="1">
      <c r="A213" s="257">
        <f t="shared" si="181"/>
        <v>2.2070312500000015E-3</v>
      </c>
      <c r="B213" s="256">
        <v>113</v>
      </c>
      <c r="C213" s="230">
        <f t="shared" si="182"/>
        <v>22600</v>
      </c>
      <c r="D213" s="229">
        <f t="shared" si="315"/>
        <v>141999.98794225865</v>
      </c>
      <c r="E213" s="229" t="str">
        <f t="shared" si="316"/>
        <v>141999.987942259i</v>
      </c>
      <c r="F213" s="229" t="str">
        <f t="shared" si="320"/>
        <v>-6,48222421115381E-29+1,42654573283142E-27i</v>
      </c>
      <c r="G213" s="229" t="str">
        <f t="shared" si="321"/>
        <v>-0,755077138693321+1,13764955612283i</v>
      </c>
      <c r="H213" s="229" t="str">
        <f t="shared" si="319"/>
        <v>1,00000000026549E-12-2,2007044122208E-11i</v>
      </c>
      <c r="I213" s="229" t="str">
        <f t="shared" si="317"/>
        <v>-1,00000000026549E-12+2,2007044122208E-11i</v>
      </c>
      <c r="J213" s="255" t="str">
        <f ca="1">IMPRODUCT(1/N_FFT2,DX100)</f>
        <v>0,00948903834505961-0,000978164200760715i</v>
      </c>
      <c r="K213" s="254" t="str">
        <f t="shared" ca="1" si="318"/>
        <v>1,20374643773265E-14+2,09803849738071E-13i</v>
      </c>
      <c r="N213" s="246">
        <f t="shared" ca="1" si="185"/>
        <v>11.491746972952239</v>
      </c>
      <c r="O213" s="223">
        <f t="shared" ca="1" si="186"/>
        <v>3.4917469729522392</v>
      </c>
      <c r="P213" s="223" t="str">
        <f t="shared" ca="1" si="187"/>
        <v>-3,25777478111744-1,25666240440158i</v>
      </c>
      <c r="Q213" s="223" t="str">
        <f t="shared" ca="1" si="188"/>
        <v>2,58721384906374+2,34491394774604i</v>
      </c>
      <c r="R213" s="223" t="str">
        <f t="shared" ca="1" si="189"/>
        <v>-1,56992899932651-3,11891324986682i</v>
      </c>
      <c r="S213" s="223" t="str">
        <f t="shared" ca="1" si="190"/>
        <v>0,342251053043324+3,47493325688593i</v>
      </c>
      <c r="T213" s="223" t="str">
        <f t="shared" ca="1" si="191"/>
        <v>0,931293463560709-3,36526216034505i</v>
      </c>
      <c r="U213" s="223" t="str">
        <f t="shared" ca="1" si="192"/>
        <v>-2,08003124325132+2,80459746669991i</v>
      </c>
      <c r="V213" s="223" t="str">
        <f t="shared" ca="1" si="193"/>
        <v>2,95001487904853-1,86807631977749i</v>
      </c>
      <c r="W213" s="223" t="str">
        <f t="shared" ca="1" si="194"/>
        <v>-3,42465403396411+0,68120604135204i</v>
      </c>
      <c r="X213" s="223" t="str">
        <f t="shared" ca="1" si="195"/>
        <v>3,44034022532913+0,596955657568825i</v>
      </c>
      <c r="Y213" s="223" t="str">
        <f t="shared" ca="1" si="196"/>
        <v>-2,99497127758299-1,7951167008231i</v>
      </c>
      <c r="Z213" s="223" t="str">
        <f t="shared" ca="1" si="197"/>
        <v>2,1482330440744+2,75270625230298i</v>
      </c>
      <c r="AA213" s="223" t="str">
        <f t="shared" ca="1" si="198"/>
        <v>-1,01360064309777-3,34139352058882i</v>
      </c>
      <c r="AB213" s="223" t="str">
        <f t="shared" ca="1" si="199"/>
        <v>-0,256868842265729+3,48228593326197i</v>
      </c>
      <c r="AC213" s="223" t="str">
        <f t="shared" ca="1" si="200"/>
        <v>1,49291420325567-3,15650187784494i</v>
      </c>
      <c r="AD213" s="223" t="str">
        <f t="shared" ca="1" si="201"/>
        <v>-2,52888755956525+2,40770110981352i</v>
      </c>
      <c r="AE213" s="223" t="str">
        <f t="shared" ca="1" si="202"/>
        <v>3,22595356101886-1,33623371655967i</v>
      </c>
      <c r="AF213" s="223" t="str">
        <f t="shared" ca="1" si="203"/>
        <v>-3,4906953240464+0,0856917604075224i</v>
      </c>
      <c r="AG213" s="223" t="str">
        <f t="shared" ca="1" si="204"/>
        <v>3,28763363950395+1,17633412580064i</v>
      </c>
      <c r="AH213" s="223" t="str">
        <f t="shared" ca="1" si="205"/>
        <v>-2,64398169768157-2,28071429719858i</v>
      </c>
      <c r="AI213" s="223" t="str">
        <f t="shared" ca="1" si="206"/>
        <v>1,64599812887178+3,07944590517056i</v>
      </c>
      <c r="AJ213" s="223" t="str">
        <f t="shared" ca="1" si="207"/>
        <v>-0,427427104583822-3,4654874106521i</v>
      </c>
      <c r="AK213" s="223" t="str">
        <f t="shared" ca="1" si="208"/>
        <v>-0,848425307664497+3,38710369201114i</v>
      </c>
      <c r="AL213" s="223" t="str">
        <f t="shared" ca="1" si="209"/>
        <v>2,01057650938439-2,85479929645375i</v>
      </c>
      <c r="AM213" s="223" t="str">
        <f t="shared" ca="1" si="210"/>
        <v>-2,90328150185928+1,93991067940842i</v>
      </c>
      <c r="AN213" s="223" t="str">
        <f t="shared" ca="1" si="211"/>
        <v>3,40690495906508-0,765046092087878i</v>
      </c>
      <c r="AO213" s="223" t="str">
        <f t="shared" ca="1" si="212"/>
        <v>-3,45395408438497-0,51234569001943i</v>
      </c>
      <c r="AP213" s="223" t="str">
        <f t="shared" ca="1" si="213"/>
        <v>3,03812361740904+1,72107577069185i</v>
      </c>
      <c r="AQ213" s="223" t="str">
        <f t="shared" ca="1" si="214"/>
        <v>-2,21514082963962-2,69915691058979i</v>
      </c>
      <c r="AR213" s="223" t="str">
        <f t="shared" ca="1" si="215"/>
        <v>-2,21514082963962-2,69915691058979i</v>
      </c>
      <c r="AS213" s="223" t="str">
        <f t="shared" ca="1" si="216"/>
        <v>0,171331903302492-3,48754101080287i</v>
      </c>
      <c r="AT213" s="223" t="str">
        <f t="shared" ca="1" si="217"/>
        <v>-1,41500013149215+3,19218914712119i</v>
      </c>
      <c r="AU213" s="223" t="str">
        <f t="shared" ca="1" si="218"/>
        <v>2,46903796276204-2,46903796276222i</v>
      </c>
      <c r="AV213" s="223" t="str">
        <f t="shared" ca="1" si="219"/>
        <v>-3,19218914712121+1,41500013149212i</v>
      </c>
      <c r="AW213" s="223" t="str">
        <f t="shared" ca="1" si="220"/>
        <v>3,48754101080287-0,171331903302449i</v>
      </c>
      <c r="AX213" s="223" t="str">
        <f t="shared" ca="1" si="221"/>
        <v>-3,3155121503186-1,09529726750817i</v>
      </c>
      <c r="AY213" s="223" t="str">
        <f t="shared" ca="1" si="222"/>
        <v>2,69915691058973+2,21514082963969i</v>
      </c>
      <c r="AZ213" s="223" t="str">
        <f t="shared" ca="1" si="223"/>
        <v>-1,72107577069242-3,03812361740872i</v>
      </c>
      <c r="BA213" s="223" t="str">
        <f t="shared" ca="1" si="224"/>
        <v>0,512345690019045+3,45395408438503i</v>
      </c>
      <c r="BB213" s="223" t="str">
        <f t="shared" ca="1" si="225"/>
        <v>0,765046092088985-3,40690495906482i</v>
      </c>
      <c r="BC213" s="223" t="str">
        <f t="shared" ca="1" si="226"/>
        <v>-1,93991067940734+2,90328150186i</v>
      </c>
      <c r="BD213" s="223" t="str">
        <f t="shared" ca="1" si="227"/>
        <v>2,85479929645338-2,0105765093849i</v>
      </c>
      <c r="BE213" s="223" t="str">
        <f t="shared" ca="1" si="228"/>
        <v>-3,38710369201115+0,848425307664455i</v>
      </c>
      <c r="BF213" s="223" t="str">
        <f t="shared" ca="1" si="229"/>
        <v>3,46548741065197+0,427427104584925i</v>
      </c>
      <c r="BG213" s="223" t="str">
        <f t="shared" ca="1" si="230"/>
        <v>-3,07944590517135-1,64599812887031i</v>
      </c>
      <c r="BH213" s="223" t="str">
        <f t="shared" ca="1" si="231"/>
        <v>2,28071429719907+2,64398169768114i</v>
      </c>
      <c r="BI213" s="223" t="str">
        <f t="shared" ca="1" si="232"/>
        <v>-1,17633412580055-3,28763363950398i</v>
      </c>
      <c r="BJ213" s="223" t="str">
        <f t="shared" ca="1" si="233"/>
        <v>-0,0856917604082347+3,49069532404638i</v>
      </c>
      <c r="BK213" s="223" t="str">
        <f t="shared" ca="1" si="234"/>
        <v>1,33623371656139-3,22595356101815i</v>
      </c>
      <c r="BL213" s="223" t="str">
        <f t="shared" ca="1" si="235"/>
        <v>-2,40770110981283+2,5288875595659i</v>
      </c>
      <c r="BM213" s="223" t="str">
        <f t="shared" ca="1" si="236"/>
        <v>3,15650187784498-1,49291420325558i</v>
      </c>
      <c r="BN213" s="223" t="str">
        <f t="shared" ca="1" si="237"/>
        <v>-3,48228593326202+0,256868842264969i</v>
      </c>
      <c r="BO213" s="223" t="str">
        <f t="shared" ca="1" si="238"/>
        <v>3,34139352058839+1,01360064309916i</v>
      </c>
      <c r="BP213" s="223" t="str">
        <f t="shared" ca="1" si="239"/>
        <v>-2,7527062523036-2,14823304407362i</v>
      </c>
      <c r="BQ213" s="223" t="str">
        <f t="shared" ca="1" si="240"/>
        <v>1,79511670082337+2,99497127758283i</v>
      </c>
      <c r="BR213" s="223" t="str">
        <f t="shared" ca="1" si="241"/>
        <v>-0,596955657568367-3,44034022532921i</v>
      </c>
      <c r="BS213" s="223" t="str">
        <f t="shared" ca="1" si="242"/>
        <v>-0,681206041353507+3,42465403396381i</v>
      </c>
      <c r="BT213" s="223" t="str">
        <f t="shared" ca="1" si="243"/>
        <v>1,8680763197764-2,95001487904922i</v>
      </c>
      <c r="BU213" s="223" t="str">
        <f t="shared" ca="1" si="244"/>
        <v>-2,80459746669975+2,08003124325153i</v>
      </c>
      <c r="BV213" s="223" t="str">
        <f t="shared" ca="1" si="245"/>
        <v>3,36526216034516-0,931293463560318i</v>
      </c>
      <c r="BW213" s="223" t="str">
        <f t="shared" ca="1" si="246"/>
        <v>-3,47493325688582-0,342251053044409i</v>
      </c>
      <c r="BX213" s="223" t="str">
        <f t="shared" ca="1" si="247"/>
        <v>3,11891324986746+1,56992899932524i</v>
      </c>
      <c r="BY213" s="223" t="str">
        <f t="shared" ca="1" si="248"/>
        <v>-2,34491394774649-2,58721384906333i</v>
      </c>
      <c r="BZ213" s="223" t="str">
        <f t="shared" ca="1" si="249"/>
        <v>1,25666240440129+3,25777478111755i</v>
      </c>
      <c r="CA213" s="223" t="str">
        <f t="shared" ca="1" si="250"/>
        <v>1,1344335449277E-12-3,49174697295224i</v>
      </c>
      <c r="CB213" s="223" t="str">
        <f t="shared" ca="1" si="251"/>
        <v>-1,25666240440016+3,25777478111799i</v>
      </c>
      <c r="CC213" s="223" t="str">
        <f t="shared" ca="1" si="252"/>
        <v>2,34491394774552-2,5872138490642i</v>
      </c>
      <c r="CD213" s="223" t="str">
        <f t="shared" ca="1" si="253"/>
        <v>-3,11891324986687+1,5699289993264i</v>
      </c>
      <c r="CE213" s="223" t="str">
        <f t="shared" ca="1" si="254"/>
        <v>3,47493325688604-0,34225105304225i</v>
      </c>
      <c r="CF213" s="223" t="str">
        <f t="shared" ca="1" si="255"/>
        <v>-3,36526216034458-0,931293463562406i</v>
      </c>
      <c r="CG213" s="223" t="str">
        <f t="shared" ca="1" si="256"/>
        <v>2,80459746670052+2,08003124325048i</v>
      </c>
      <c r="CH213" s="223" t="str">
        <f t="shared" ca="1" si="257"/>
        <v>-1,86807631977741-2,95001487904858i</v>
      </c>
      <c r="CI213" s="223" t="str">
        <f t="shared" ca="1" si="258"/>
        <v>0,681206041351279+3,42465403396426i</v>
      </c>
      <c r="CJ213" s="223" t="str">
        <f t="shared" ca="1" si="259"/>
        <v>0,596955657570602-3,44034022532882i</v>
      </c>
      <c r="CK213" s="223" t="str">
        <f t="shared" ca="1" si="260"/>
        <v>-1,79511670082226+2,9949712775835i</v>
      </c>
      <c r="CL213" s="223" t="str">
        <f t="shared" ca="1" si="261"/>
        <v>2,7527062523028-2,14823304407465i</v>
      </c>
      <c r="CM213" s="223" t="str">
        <f t="shared" ca="1" si="262"/>
        <v>-3,34139352058902+1,01360064309708i</v>
      </c>
      <c r="CN213" s="223" t="str">
        <f t="shared" ca="1" si="263"/>
        <v>3,48228593326186+0,256868842267232i</v>
      </c>
      <c r="CO213" s="223" t="str">
        <f t="shared" ca="1" si="264"/>
        <v>-3,15650187784549-1,49291420325449i</v>
      </c>
      <c r="CP213" s="223" t="str">
        <f t="shared" ca="1" si="265"/>
        <v>2,4077011098137+2,52888755956507i</v>
      </c>
      <c r="CQ213" s="223" t="str">
        <f t="shared" ca="1" si="266"/>
        <v>-1,33623371655929-3,22595356101902i</v>
      </c>
      <c r="CR213" s="223" t="str">
        <f t="shared" ca="1" si="267"/>
        <v>0,085691760406066+3,49069532404643i</v>
      </c>
      <c r="CS213" s="223" t="str">
        <f t="shared" ca="1" si="268"/>
        <v>1,17633412579937-3,2876336395044i</v>
      </c>
      <c r="CT213" s="223" t="str">
        <f t="shared" ca="1" si="269"/>
        <v>-2,28071429719808+2,643981697682i</v>
      </c>
      <c r="CU213" s="223" t="str">
        <f t="shared" ca="1" si="270"/>
        <v>3,07944590517073-1,64599812887146i</v>
      </c>
      <c r="CV213" s="223" t="str">
        <f t="shared" ca="1" si="271"/>
        <v>-3,46548741065224+0,427427104582673i</v>
      </c>
      <c r="CW213" s="223" t="str">
        <f t="shared" ca="1" si="272"/>
        <v>3,38710369201146+0,84842530766324i</v>
      </c>
      <c r="CX213" s="223" t="str">
        <f t="shared" ca="1" si="273"/>
        <v>-2,85479929645411-2,01057650938387i</v>
      </c>
      <c r="CY213" s="223" t="str">
        <f t="shared" ca="1" si="274"/>
        <v>1,93991067940838+2,90328150185931i</v>
      </c>
      <c r="CZ213" s="223" t="str">
        <f t="shared" ca="1" si="275"/>
        <v>-0,76504609208682-3,40690495906531i</v>
      </c>
      <c r="DA213" s="223" t="str">
        <f t="shared" ca="1" si="276"/>
        <v>-0,512345690017757+3,45395408438522i</v>
      </c>
      <c r="DB213" s="223" t="str">
        <f t="shared" ca="1" si="277"/>
        <v>1,72107577069128-3,03812361740936i</v>
      </c>
      <c r="DC213" s="223" t="str">
        <f t="shared" ca="1" si="278"/>
        <v>-2,69915691058985+2,21514082963955i</v>
      </c>
      <c r="DD213" s="223" t="str">
        <f t="shared" ca="1" si="279"/>
        <v>3,31551215031888-1,09529726750733i</v>
      </c>
      <c r="DE213" s="223" t="str">
        <f t="shared" ca="1" si="280"/>
        <v>-3,48754101080278-0,17133190330422i</v>
      </c>
      <c r="DF213" s="223" t="str">
        <f t="shared" ca="1" si="281"/>
        <v>3,19218914712162+1,4150001314912i</v>
      </c>
      <c r="DG213" s="223" t="str">
        <f t="shared" ca="1" si="282"/>
        <v>-2,46903796276219-2,46903796276207i</v>
      </c>
      <c r="DH213" s="223" t="str">
        <f t="shared" ca="1" si="283"/>
        <v>1,41500013149135+3,19218914712155i</v>
      </c>
      <c r="DI213" s="223" t="str">
        <f t="shared" ca="1" si="284"/>
        <v>-0,171331903301019-3,48754101080294i</v>
      </c>
      <c r="DJ213" s="223" t="str">
        <f t="shared" ca="1" si="285"/>
        <v>-1,09529726750717+3,31551215031893i</v>
      </c>
      <c r="DK213" s="223" t="str">
        <f t="shared" ca="1" si="286"/>
        <v>2,21514082963949-2,69915691058989i</v>
      </c>
      <c r="DL213" s="223" t="str">
        <f t="shared" ca="1" si="287"/>
        <v>-3,03812361740923+1,72107577069152i</v>
      </c>
      <c r="DM213" s="223" t="str">
        <f t="shared" ca="1" si="288"/>
        <v>3,4539540843852-0,512345690017921i</v>
      </c>
      <c r="DN213" s="223" t="str">
        <f t="shared" ca="1" si="289"/>
        <v>-3,40690495906535-0,765046092086652i</v>
      </c>
      <c r="DO213" s="223" t="str">
        <f t="shared" ca="1" si="290"/>
        <v>2,90328150185934+1,93991067940832i</v>
      </c>
      <c r="DP213" s="223" t="str">
        <f t="shared" ca="1" si="291"/>
        <v>-2,01057650938401-2,85479929645401i</v>
      </c>
      <c r="DQ213" s="223" t="str">
        <f t="shared" ca="1" si="292"/>
        <v>0,848425307663307+3,38710369201144i</v>
      </c>
      <c r="DR213" s="223" t="str">
        <f t="shared" ca="1" si="293"/>
        <v>0,427427104582603-3,46548741065225i</v>
      </c>
      <c r="DS213" s="223" t="str">
        <f t="shared" ca="1" si="294"/>
        <v>-1,64599812887122+3,07944590517086i</v>
      </c>
      <c r="DT213" s="223" t="str">
        <f t="shared" ca="1" si="295"/>
        <v>2,64398169768189-2,28071429719821i</v>
      </c>
      <c r="DU213" s="223" t="str">
        <f t="shared" ca="1" si="296"/>
        <v>-3,28763363950438+1,17633412579944i</v>
      </c>
      <c r="DV213" s="223" t="str">
        <f t="shared" ca="1" si="297"/>
        <v>3,49069532404643+0,0856917604059958i</v>
      </c>
      <c r="DW213" s="223" t="str">
        <f t="shared" ca="1" si="298"/>
        <v>-3,22595356101908-1,33623371655913i</v>
      </c>
      <c r="DX213" s="223" t="str">
        <f t="shared" ca="1" si="299"/>
        <v>2,52888755956512+2,40770110981365i</v>
      </c>
      <c r="DY213" s="223" t="str">
        <f t="shared" ca="1" si="300"/>
        <v>-1,49291420325465-3,15650187784542i</v>
      </c>
      <c r="DZ213" s="223" t="str">
        <f t="shared" ca="1" si="301"/>
        <v>0,256868842267401+3,48228593326185i</v>
      </c>
      <c r="EA213" s="223" t="str">
        <f t="shared" ca="1" si="302"/>
        <v>1,01360064309692-3,34139352058907i</v>
      </c>
      <c r="EB213" s="223" t="str">
        <f t="shared" ca="1" si="303"/>
        <v>-2,14823304407443+2,75270625230296i</v>
      </c>
      <c r="EC213" s="223" t="str">
        <f t="shared" ca="1" si="304"/>
        <v>2,99497127758341-1,7951167008224i</v>
      </c>
      <c r="ED213" s="223" t="str">
        <f t="shared" ca="1" si="305"/>
        <v>-3,4403402253294+0,59695565756725i</v>
      </c>
      <c r="EE213" s="223" t="str">
        <f t="shared" ca="1" si="306"/>
        <v>3,42465403396427+0,681206041351213i</v>
      </c>
      <c r="EF213" s="223" t="str">
        <f t="shared" ca="1" si="307"/>
        <v>-2,95001487904867-1,86807631977727i</v>
      </c>
      <c r="EG213" s="223" t="str">
        <f t="shared" ca="1" si="308"/>
        <v>2,08003124325062+2,80459746670042i</v>
      </c>
      <c r="EH213" s="223" t="str">
        <f t="shared" ca="1" si="309"/>
        <v>-0,93129346355932-3,36526216034543i</v>
      </c>
      <c r="EI213" s="223" t="str">
        <f t="shared" ca="1" si="310"/>
        <v>-0,342251053041983+3,47493325688606i</v>
      </c>
      <c r="EJ213" s="223" t="str">
        <f t="shared" ca="1" si="311"/>
        <v>1,56992899932625-3,11891324986695i</v>
      </c>
      <c r="EK213" s="223" t="str">
        <f t="shared" ca="1" si="312"/>
        <v>-2,58721384906416+2,34491394774558i</v>
      </c>
      <c r="EL213" s="223" t="str">
        <f t="shared" ca="1" si="313"/>
        <v>3,25777478111792-1,25666240440032i</v>
      </c>
      <c r="EM213" s="223" t="str">
        <f t="shared" ca="1" si="314"/>
        <v>-3,49174697295224+1,30382395345528E-12i</v>
      </c>
      <c r="EN213" s="223"/>
      <c r="EO213" s="223"/>
      <c r="EP213" s="223"/>
    </row>
    <row r="214" spans="1:146" ht="15.75" thickBot="1">
      <c r="A214" s="257">
        <f t="shared" si="181"/>
        <v>2.2265625000000015E-3</v>
      </c>
      <c r="B214" s="256">
        <v>114</v>
      </c>
      <c r="C214" s="230">
        <f t="shared" si="182"/>
        <v>22800</v>
      </c>
      <c r="D214" s="229">
        <f t="shared" si="315"/>
        <v>143256.62500369456</v>
      </c>
      <c r="E214" s="229" t="str">
        <f t="shared" si="316"/>
        <v>143256.625003695i</v>
      </c>
      <c r="F214" s="229" t="str">
        <f t="shared" si="320"/>
        <v>-6,36899974918595E-29+1,38933339695969E-27i</v>
      </c>
      <c r="G214" s="229" t="str">
        <f t="shared" si="321"/>
        <v>-0,745872342465507+1,133725961041i</v>
      </c>
      <c r="H214" s="229" t="str">
        <f t="shared" si="319"/>
        <v>1,00000000026085E-12-2,18139998755218E-11i</v>
      </c>
      <c r="I214" s="229" t="str">
        <f t="shared" si="317"/>
        <v>-1,00000000026085E-12+2,18139998755218E-11i</v>
      </c>
      <c r="J214" s="255" t="str">
        <f ca="1">IMPRODUCT(1/N_FFT2,DY100)</f>
        <v>0,0116764456308391+6,01997778875656E-06i</v>
      </c>
      <c r="K214" s="254" t="str">
        <f t="shared" ca="1" si="318"/>
        <v>-1,18077654286195E-14+2,54703963559871E-13i</v>
      </c>
      <c r="N214" s="246">
        <f t="shared" ca="1" si="185"/>
        <v>11.491829442904457</v>
      </c>
      <c r="O214" s="223">
        <f t="shared" ca="1" si="186"/>
        <v>3.4918294429044572</v>
      </c>
      <c r="P214" s="223" t="str">
        <f t="shared" ca="1" si="187"/>
        <v>-3,28771128859803-1,17636190909072i</v>
      </c>
      <c r="Q214" s="223" t="str">
        <f t="shared" ca="1" si="188"/>
        <v>2,69922066072493+2,21519314802347i</v>
      </c>
      <c r="R214" s="223" t="str">
        <f t="shared" ca="1" si="189"/>
        <v>-1,79515909885187-2,99504201442046i</v>
      </c>
      <c r="S214" s="223" t="str">
        <f t="shared" ca="1" si="190"/>
        <v>0,681222130441498+3,42473491927933i</v>
      </c>
      <c r="T214" s="223" t="str">
        <f t="shared" ca="1" si="191"/>
        <v>0,512357790874737-3,45403566172447i</v>
      </c>
      <c r="U214" s="223" t="str">
        <f t="shared" ca="1" si="192"/>
        <v>-1,64603700493797+3,07951863717518i</v>
      </c>
      <c r="V214" s="223" t="str">
        <f t="shared" ca="1" si="193"/>
        <v>2,58727495526756-2,34496933118105i</v>
      </c>
      <c r="W214" s="223" t="str">
        <f t="shared" ca="1" si="194"/>
        <v>-3,22602975331969+1,33626527644423i</v>
      </c>
      <c r="X214" s="223" t="str">
        <f t="shared" ca="1" si="195"/>
        <v>3,48762338141641-0,171335949911377i</v>
      </c>
      <c r="Y214" s="223" t="str">
        <f t="shared" ca="1" si="196"/>
        <v>-3,34147243941261-1,01362458286114i</v>
      </c>
      <c r="Z214" s="223" t="str">
        <f t="shared" ca="1" si="197"/>
        <v>2,80466370718671+2,0800803705444i</v>
      </c>
      <c r="AA214" s="223" t="str">
        <f t="shared" ca="1" si="198"/>
        <v>-1,93995649725909-2,90335007311841i</v>
      </c>
      <c r="AB214" s="223" t="str">
        <f t="shared" ca="1" si="199"/>
        <v>0,848445346228348+3,38718369044224i</v>
      </c>
      <c r="AC214" s="223" t="str">
        <f t="shared" ca="1" si="200"/>
        <v>0,342259136512167-3,47501532972279i</v>
      </c>
      <c r="AD214" s="223" t="str">
        <f t="shared" ca="1" si="201"/>
        <v>-1,49294946370376+3,15657642979876i</v>
      </c>
      <c r="AE214" s="223" t="str">
        <f t="shared" ca="1" si="202"/>
        <v>2,46909627782472-2,46909627782445i</v>
      </c>
      <c r="AF214" s="223" t="str">
        <f t="shared" ca="1" si="203"/>
        <v>-3,15657642979878+1,49294946370373i</v>
      </c>
      <c r="AG214" s="223" t="str">
        <f t="shared" ca="1" si="204"/>
        <v>3,47501532972279-0,342259136512161i</v>
      </c>
      <c r="AH214" s="223" t="str">
        <f t="shared" ca="1" si="205"/>
        <v>-3,38718369044223-0,848445346228376i</v>
      </c>
      <c r="AI214" s="223" t="str">
        <f t="shared" ca="1" si="206"/>
        <v>2,90335007311839+1,93995649725912i</v>
      </c>
      <c r="AJ214" s="223" t="str">
        <f t="shared" ca="1" si="207"/>
        <v>-2,08008037054437-2,80466370718674i</v>
      </c>
      <c r="AK214" s="223" t="str">
        <f t="shared" ca="1" si="208"/>
        <v>1,01362458286112+3,34147243941261i</v>
      </c>
      <c r="AL214" s="223" t="str">
        <f t="shared" ca="1" si="209"/>
        <v>0,17133594991142-3,48762338141641i</v>
      </c>
      <c r="AM214" s="223" t="str">
        <f t="shared" ca="1" si="210"/>
        <v>-1,33626527644426+3,22602975331968i</v>
      </c>
      <c r="AN214" s="223" t="str">
        <f t="shared" ca="1" si="211"/>
        <v>2,34496933118106-2,58727495526755i</v>
      </c>
      <c r="AO214" s="223" t="str">
        <f t="shared" ca="1" si="212"/>
        <v>-3,07951863717504+1,64603700493824i</v>
      </c>
      <c r="AP214" s="223" t="str">
        <f t="shared" ca="1" si="213"/>
        <v>3,45403566172448-0,512357790874713i</v>
      </c>
      <c r="AQ214" s="223" t="str">
        <f t="shared" ca="1" si="214"/>
        <v>-3,42473491927933-0,681222130441502i</v>
      </c>
      <c r="AR214" s="223" t="str">
        <f t="shared" ca="1" si="215"/>
        <v>-3,42473491927933-0,681222130441502i</v>
      </c>
      <c r="AS214" s="223" t="str">
        <f t="shared" ca="1" si="216"/>
        <v>-2,21519314802351-2,6992206607249i</v>
      </c>
      <c r="AT214" s="223" t="str">
        <f t="shared" ca="1" si="217"/>
        <v>1,17636190909071+3,28771128859803i</v>
      </c>
      <c r="AU214" s="223" t="str">
        <f t="shared" ca="1" si="218"/>
        <v>3,08005322620872E-14-3,49182944290446i</v>
      </c>
      <c r="AV214" s="223" t="str">
        <f t="shared" ca="1" si="219"/>
        <v>-1,17636190909076+3,28771128859801i</v>
      </c>
      <c r="AW214" s="223" t="str">
        <f t="shared" ca="1" si="220"/>
        <v>2,21519314802356-2,69922066072486i</v>
      </c>
      <c r="AX214" s="223" t="str">
        <f t="shared" ca="1" si="221"/>
        <v>-2,99504201442053+1,79515909885176i</v>
      </c>
      <c r="AY214" s="223" t="str">
        <f t="shared" ca="1" si="222"/>
        <v>3,42473491927913-0,681222130442514i</v>
      </c>
      <c r="AZ214" s="223" t="str">
        <f t="shared" ca="1" si="223"/>
        <v>-3,45403566172442-0,512357790875118i</v>
      </c>
      <c r="BA214" s="223" t="str">
        <f t="shared" ca="1" si="224"/>
        <v>3,07951863717583+1,64603700493676i</v>
      </c>
      <c r="BB214" s="223" t="str">
        <f t="shared" ca="1" si="225"/>
        <v>-2,34496933118105-2,58727495526756i</v>
      </c>
      <c r="BC214" s="223" t="str">
        <f t="shared" ca="1" si="226"/>
        <v>1,33626527644292+3,22602975332023i</v>
      </c>
      <c r="BD214" s="223" t="str">
        <f t="shared" ca="1" si="227"/>
        <v>-0,171335949912053-3,48762338141637i</v>
      </c>
      <c r="BE214" s="223" t="str">
        <f t="shared" ca="1" si="228"/>
        <v>-1,01362458286184+3,34147243941239i</v>
      </c>
      <c r="BF214" s="223" t="str">
        <f t="shared" ca="1" si="229"/>
        <v>2,08008037054331-2,80466370718752i</v>
      </c>
      <c r="BG214" s="223" t="str">
        <f t="shared" ca="1" si="230"/>
        <v>-2,90335007311842+1,93995649725909i</v>
      </c>
      <c r="BH214" s="223" t="str">
        <f t="shared" ca="1" si="231"/>
        <v>3,38718369044258-0,848445346226969i</v>
      </c>
      <c r="BI214" s="223" t="str">
        <f t="shared" ca="1" si="232"/>
        <v>-3,47501532972285-0,342259136511555i</v>
      </c>
      <c r="BJ214" s="223" t="str">
        <f t="shared" ca="1" si="233"/>
        <v>3,15657642979846+1,49294946370439i</v>
      </c>
      <c r="BK214" s="223" t="str">
        <f t="shared" ca="1" si="234"/>
        <v>-2,46909627782541-2,46909627782376i</v>
      </c>
      <c r="BL214" s="223" t="str">
        <f t="shared" ca="1" si="235"/>
        <v>1,49294946370337+3,15657642979895i</v>
      </c>
      <c r="BM214" s="223" t="str">
        <f t="shared" ca="1" si="236"/>
        <v>-0,342259136510426-3,47501532972296i</v>
      </c>
      <c r="BN214" s="223" t="str">
        <f t="shared" ca="1" si="237"/>
        <v>-0,848445346228069+3,38718369044231i</v>
      </c>
      <c r="BO214" s="223" t="str">
        <f t="shared" ca="1" si="238"/>
        <v>1,93995649726003-2,90335007311778i</v>
      </c>
      <c r="BP214" s="223" t="str">
        <f t="shared" ca="1" si="239"/>
        <v>-2,8046637071861+2,08008037054523i</v>
      </c>
      <c r="BQ214" s="223" t="str">
        <f t="shared" ca="1" si="240"/>
        <v>3,34147243941272-1,01362458286076i</v>
      </c>
      <c r="BR214" s="223" t="str">
        <f t="shared" ca="1" si="241"/>
        <v>-3,48762338141649-0,171335949909716i</v>
      </c>
      <c r="BS214" s="223" t="str">
        <f t="shared" ca="1" si="242"/>
        <v>3,22602975331982+1,33626527644392i</v>
      </c>
      <c r="BT214" s="223" t="str">
        <f t="shared" ca="1" si="243"/>
        <v>-2,58727495526683-2,34496933118185i</v>
      </c>
      <c r="BU214" s="223" t="str">
        <f t="shared" ca="1" si="244"/>
        <v>1,64603700493883+3,07951863717472i</v>
      </c>
      <c r="BV214" s="223" t="str">
        <f t="shared" ca="1" si="245"/>
        <v>-0,512357790874046-3,45403566172457i</v>
      </c>
      <c r="BW214" s="223" t="str">
        <f t="shared" ca="1" si="246"/>
        <v>-0,681222130440171+3,42473491927959i</v>
      </c>
      <c r="BX214" s="223" t="str">
        <f t="shared" ca="1" si="247"/>
        <v>1,79515909885184-2,99504201442048i</v>
      </c>
      <c r="BY214" s="223" t="str">
        <f t="shared" ca="1" si="248"/>
        <v>-2,69922066072583+2,21519314802237i</v>
      </c>
      <c r="BZ214" s="223" t="str">
        <f t="shared" ca="1" si="249"/>
        <v>3,28771128859779-1,17636190909138i</v>
      </c>
      <c r="CA214" s="223" t="str">
        <f t="shared" ca="1" si="250"/>
        <v>-3,49182944290446-7,56307397171495E-13i</v>
      </c>
      <c r="CB214" s="223" t="str">
        <f t="shared" ca="1" si="251"/>
        <v>3,28771128859845+1,17636190908953i</v>
      </c>
      <c r="CC214" s="223" t="str">
        <f t="shared" ca="1" si="252"/>
        <v>-2,69922066072487-2,21519314802354i</v>
      </c>
      <c r="CD214" s="223" t="str">
        <f t="shared" ca="1" si="253"/>
        <v>1,79515909885054+2,99504201442126i</v>
      </c>
      <c r="CE214" s="223" t="str">
        <f t="shared" ca="1" si="254"/>
        <v>-0,681222130442092-3,42473491927921i</v>
      </c>
      <c r="CF214" s="223" t="str">
        <f t="shared" ca="1" si="255"/>
        <v>-0,512357790875443+3,45403566172437i</v>
      </c>
      <c r="CG214" s="223" t="str">
        <f t="shared" ca="1" si="256"/>
        <v>1,6460370049371-3,07951863717565i</v>
      </c>
      <c r="CH214" s="223" t="str">
        <f t="shared" ca="1" si="257"/>
        <v>-2,58727495526785+2,34496933118073i</v>
      </c>
      <c r="CI214" s="223" t="str">
        <f t="shared" ca="1" si="258"/>
        <v>3,22602975332036-1,33626527644261i</v>
      </c>
      <c r="CJ214" s="223" t="str">
        <f t="shared" ca="1" si="259"/>
        <v>-3,48762338141639+0,171335949911675i</v>
      </c>
      <c r="CK214" s="223" t="str">
        <f t="shared" ca="1" si="260"/>
        <v>3,34147243941228+1,01362458286221i</v>
      </c>
      <c r="CL214" s="223" t="str">
        <f t="shared" ca="1" si="261"/>
        <v>-2,80466370718733-2,08008037054357i</v>
      </c>
      <c r="CM214" s="223" t="str">
        <f t="shared" ca="1" si="262"/>
        <v>1,93995649725877+2,90335007311863i</v>
      </c>
      <c r="CN214" s="223" t="str">
        <f t="shared" ca="1" si="263"/>
        <v>-0,848445346229972-3,38718369044183i</v>
      </c>
      <c r="CO214" s="223" t="str">
        <f t="shared" ca="1" si="264"/>
        <v>-0,342259136511833+3,47501532972282i</v>
      </c>
      <c r="CP214" s="223" t="str">
        <f t="shared" ca="1" si="265"/>
        <v>1,49294946370474-3,1565764297983i</v>
      </c>
      <c r="CQ214" s="223" t="str">
        <f t="shared" ca="1" si="266"/>
        <v>-2,46909627782403+2,46909627782515i</v>
      </c>
      <c r="CR214" s="223" t="str">
        <f t="shared" ca="1" si="267"/>
        <v>3,15657642979911-1,49294946370303i</v>
      </c>
      <c r="CS214" s="223" t="str">
        <f t="shared" ca="1" si="268"/>
        <v>-3,47501532972266+0,342259136513507i</v>
      </c>
      <c r="CT214" s="223" t="str">
        <f t="shared" ca="1" si="269"/>
        <v>3,38718369044222+0,848445346228436i</v>
      </c>
      <c r="CU214" s="223" t="str">
        <f t="shared" ca="1" si="270"/>
        <v>-2,90335007311757-1,93995649726034i</v>
      </c>
      <c r="CV214" s="223" t="str">
        <f t="shared" ca="1" si="271"/>
        <v>2,08008037054492+2,80466370718633i</v>
      </c>
      <c r="CW214" s="223" t="str">
        <f t="shared" ca="1" si="272"/>
        <v>-1,0136245828604-3,34147243941283i</v>
      </c>
      <c r="CX214" s="223" t="str">
        <f t="shared" ca="1" si="273"/>
        <v>-0,171335949910094+3,48762338141647i</v>
      </c>
      <c r="CY214" s="223" t="str">
        <f t="shared" ca="1" si="274"/>
        <v>1,33626527644427-3,22602975331967i</v>
      </c>
      <c r="CZ214" s="223" t="str">
        <f t="shared" ca="1" si="275"/>
        <v>-2,34496933118213+2,58727495526658i</v>
      </c>
      <c r="DA214" s="223" t="str">
        <f t="shared" ca="1" si="276"/>
        <v>3,0795186371749-1,64603700493849i</v>
      </c>
      <c r="DB214" s="223" t="str">
        <f t="shared" ca="1" si="277"/>
        <v>-3,45403566172463+0,512357790873673i</v>
      </c>
      <c r="DC214" s="223" t="str">
        <f t="shared" ca="1" si="278"/>
        <v>3,4247349192795+0,681222130440639i</v>
      </c>
      <c r="DD214" s="223" t="str">
        <f t="shared" ca="1" si="279"/>
        <v>-2,99504201442034-1,79515909885208i</v>
      </c>
      <c r="DE214" s="223" t="str">
        <f t="shared" ca="1" si="280"/>
        <v>2,21519314802477+2,69922066072387i</v>
      </c>
      <c r="DF214" s="223" t="str">
        <f t="shared" ca="1" si="281"/>
        <v>-1,17636190909093-3,28771128859795i</v>
      </c>
      <c r="DG214" s="223" t="str">
        <f t="shared" ca="1" si="282"/>
        <v>-1,03521733395048E-12+3,49182944290446i</v>
      </c>
      <c r="DH214" s="223" t="str">
        <f t="shared" ca="1" si="283"/>
        <v>1,17636190908989-3,28771128859832i</v>
      </c>
      <c r="DI214" s="223" t="str">
        <f t="shared" ca="1" si="284"/>
        <v>-2,21519314802391+2,69922066072457i</v>
      </c>
      <c r="DJ214" s="223" t="str">
        <f t="shared" ca="1" si="285"/>
        <v>2,99504201441967-1,7951590988532i</v>
      </c>
      <c r="DK214" s="223" t="str">
        <f t="shared" ca="1" si="286"/>
        <v>-3,42473491927929+0,681222130441722i</v>
      </c>
      <c r="DL214" s="223" t="str">
        <f t="shared" ca="1" si="287"/>
        <v>3,4540356617243+0,512357790875914i</v>
      </c>
      <c r="DM214" s="223" t="str">
        <f t="shared" ca="1" si="288"/>
        <v>-3,07951863717547-1,64603700493743i</v>
      </c>
      <c r="DN214" s="223" t="str">
        <f t="shared" ca="1" si="289"/>
        <v>2,34496933118045+2,5872749552681i</v>
      </c>
      <c r="DO214" s="223" t="str">
        <f t="shared" ca="1" si="290"/>
        <v>-1,33626527644547-3,22602975331917i</v>
      </c>
      <c r="DP214" s="223" t="str">
        <f t="shared" ca="1" si="291"/>
        <v>0,171335949911297+3,48762338141641i</v>
      </c>
      <c r="DQ214" s="223" t="str">
        <f t="shared" ca="1" si="292"/>
        <v>1,01362458286257-3,34147243941217i</v>
      </c>
      <c r="DR214" s="223" t="str">
        <f t="shared" ca="1" si="293"/>
        <v>-2,08008037054388+2,80466370718711i</v>
      </c>
      <c r="DS214" s="223" t="str">
        <f t="shared" ca="1" si="294"/>
        <v>2,90335007311883-1,93995649725846i</v>
      </c>
      <c r="DT214" s="223" t="str">
        <f t="shared" ca="1" si="295"/>
        <v>-3,3871836904419+0,8484453462297i</v>
      </c>
      <c r="DU214" s="223" t="str">
        <f t="shared" ca="1" si="296"/>
        <v>3,47501532972279+0,342259136512209i</v>
      </c>
      <c r="DV214" s="223" t="str">
        <f t="shared" ca="1" si="297"/>
        <v>-3,15657642979814-1,49294946370508i</v>
      </c>
      <c r="DW214" s="223" t="str">
        <f t="shared" ca="1" si="298"/>
        <v>2,46909627782495+2,46909627782422i</v>
      </c>
      <c r="DX214" s="223" t="str">
        <f t="shared" ca="1" si="299"/>
        <v>-1,49294946370277-3,15657642979923i</v>
      </c>
      <c r="DY214" s="223" t="str">
        <f t="shared" ca="1" si="300"/>
        <v>0,342259136513032+3,4750153297227i</v>
      </c>
      <c r="DZ214" s="223" t="str">
        <f t="shared" ca="1" si="301"/>
        <v>0,848445346228708-3,38718369044215i</v>
      </c>
      <c r="EA214" s="223" t="str">
        <f t="shared" ca="1" si="302"/>
        <v>-1,93995649725777+2,9033500731193i</v>
      </c>
      <c r="EB214" s="223" t="str">
        <f t="shared" ca="1" si="303"/>
        <v>2,80466370718661-2,08008037054454i</v>
      </c>
      <c r="EC214" s="223" t="str">
        <f t="shared" ca="1" si="304"/>
        <v>-3,34147243941291+1,01362458286013i</v>
      </c>
      <c r="ED214" s="223" t="str">
        <f t="shared" ca="1" si="305"/>
        <v>3,48762338141645+0,171335949910472i</v>
      </c>
      <c r="EE214" s="223" t="str">
        <f t="shared" ca="1" si="306"/>
        <v>-3,22602975331949-1,33626527644471i</v>
      </c>
      <c r="EF214" s="223" t="str">
        <f t="shared" ca="1" si="307"/>
        <v>2,58727495526866+2,34496933117984i</v>
      </c>
      <c r="EG214" s="223" t="str">
        <f t="shared" ca="1" si="308"/>
        <v>-1,64603700493816-3,07951863717508i</v>
      </c>
      <c r="EH214" s="223" t="str">
        <f t="shared" ca="1" si="309"/>
        <v>0,512357790873198+3,4540356617247i</v>
      </c>
      <c r="EI214" s="223" t="str">
        <f t="shared" ca="1" si="310"/>
        <v>0,681222130440912-3,42473491927945i</v>
      </c>
      <c r="EJ214" s="223" t="str">
        <f t="shared" ca="1" si="311"/>
        <v>-1,79515909885249+2,99504201442009i</v>
      </c>
      <c r="EK214" s="223" t="str">
        <f t="shared" ca="1" si="312"/>
        <v>2,69922066072404-2,21519314802455i</v>
      </c>
      <c r="EL214" s="223" t="str">
        <f t="shared" ca="1" si="313"/>
        <v>-3,28771128859804+1,17636190909066i</v>
      </c>
      <c r="EM214" s="223" t="str">
        <f t="shared" ca="1" si="314"/>
        <v>3,49182944290446+1,51261479434299E-12i</v>
      </c>
      <c r="EN214" s="223"/>
      <c r="EO214" s="223"/>
      <c r="EP214" s="223"/>
    </row>
    <row r="215" spans="1:146" ht="15.75" thickBot="1">
      <c r="A215" s="257">
        <f t="shared" si="181"/>
        <v>2.2460937500000016E-3</v>
      </c>
      <c r="B215" s="256">
        <v>115</v>
      </c>
      <c r="C215" s="230">
        <f t="shared" si="182"/>
        <v>23000</v>
      </c>
      <c r="D215" s="229">
        <f t="shared" si="315"/>
        <v>144513.26206513049</v>
      </c>
      <c r="E215" s="229" t="str">
        <f t="shared" si="316"/>
        <v>144513.26206513i</v>
      </c>
      <c r="F215" s="229" t="str">
        <f t="shared" si="320"/>
        <v>-6,25872407594433E-26+1,35340416054022E-24i</v>
      </c>
      <c r="G215" s="229" t="str">
        <f t="shared" si="321"/>
        <v>-0,736811081684577+1,12977699686892i</v>
      </c>
      <c r="H215" s="229" t="str">
        <f t="shared" ref="H215:H237" si="322">IF(freq_ratio2&gt;1,IMPRODUCT(M35,IMDIV((IMPRODUCT(COMPLEX(1,Rc_2*Coutput2*microF2*miliOhm2*D215),IMSUM(1,IMDIV(E215,omega4_2),IMDIV(IMPRODUCT(E215,E215),omega5_2)))),IMSUM(1,IMPRODUCT(E215,1/omega1_2),IMPRODUCT(E215,E215,1/omega2_2),IMPRODUCT(E215,E215,E215,1/omega3_2)))),IMPRODUCT(M35,(IMDIV(IMPRODUCT(COMPLEX(1,Rc_2*Coutput2*microF2*miliOhm2*D215),COMPLEX(1,-Kfeed2*effectiveL2*PI()^2*D215/(8*ratio2^2*Gdc_dcm2))),IMSUM(1,IMDIV(E215,omegat2),IMDIV(IMPRODUCT(E215,E215),omegapole0^2*(1-2*Gdc_dcm2/(Kfeed2*rload2))))))))</f>
        <v>1,00000000256337E-11-2,16243129199759E-10i</v>
      </c>
      <c r="I215" s="229" t="str">
        <f t="shared" si="317"/>
        <v>-1,00000000256337E-11+2,16243129199759E-10i</v>
      </c>
      <c r="J215" s="255" t="str">
        <f ca="1">IMPRODUCT(1/N_FFT2,DZ100)</f>
        <v>0,0172145739196175+0,000978170376123074i</v>
      </c>
      <c r="K215" s="254" t="str">
        <f t="shared" ca="1" si="318"/>
        <v>-3,83668362660807E-13+3,71275162843234E-12i</v>
      </c>
      <c r="N215" s="246">
        <f t="shared" ca="1" si="185"/>
        <v>11.491905002293212</v>
      </c>
      <c r="O215" s="223">
        <f t="shared" ca="1" si="186"/>
        <v>3.4919050022932128</v>
      </c>
      <c r="P215" s="223" t="str">
        <f t="shared" ca="1" si="187"/>
        <v>-3,3156622036312-1,09534683842693i</v>
      </c>
      <c r="Q215" s="223" t="str">
        <f t="shared" ca="1" si="188"/>
        <v>2,80472439705685+2,08012538121971i</v>
      </c>
      <c r="R215" s="223" t="str">
        <f t="shared" ca="1" si="189"/>
        <v>-2,01066750397338-2,85492849884298i</v>
      </c>
      <c r="S215" s="223" t="str">
        <f t="shared" ca="1" si="190"/>
        <v>1,01364651659386+3,34154474523946i</v>
      </c>
      <c r="T215" s="223" t="str">
        <f t="shared" ca="1" si="191"/>
        <v>0,0856956386415769-3,49085330579189i</v>
      </c>
      <c r="U215" s="223" t="str">
        <f t="shared" ca="1" si="192"/>
        <v>-1,17638736428205+3,2877824310921i</v>
      </c>
      <c r="V215" s="223" t="str">
        <f t="shared" ca="1" si="193"/>
        <v>2,14833026871719-2,75283083416942i</v>
      </c>
      <c r="W215" s="223" t="str">
        <f t="shared" ca="1" si="194"/>
        <v>-2,90341289845413+1,93999847580624i</v>
      </c>
      <c r="X215" s="223" t="str">
        <f t="shared" ca="1" si="195"/>
        <v>3,36541446524159-0,93133561200195i</v>
      </c>
      <c r="Y215" s="223" t="str">
        <f t="shared" ca="1" si="196"/>
        <v>-3,48769884979057-0,171339657434802i</v>
      </c>
      <c r="Z215" s="223" t="str">
        <f t="shared" ca="1" si="197"/>
        <v>3,25792222135459+1,25671927837696i</v>
      </c>
      <c r="AA215" s="223" t="str">
        <f t="shared" ca="1" si="198"/>
        <v>-2,69927906892238-2,21524108239214i</v>
      </c>
      <c r="AB215" s="223" t="str">
        <f t="shared" ca="1" si="199"/>
        <v>1,86816086509861+2,95014839070077i</v>
      </c>
      <c r="AC215" s="223" t="str">
        <f t="shared" ca="1" si="200"/>
        <v>-0,848463705662256-3,3872569854108i</v>
      </c>
      <c r="AD215" s="223" t="str">
        <f t="shared" ca="1" si="201"/>
        <v>-0,256880467625185+3,4824435344156i</v>
      </c>
      <c r="AE215" s="223" t="str">
        <f t="shared" ca="1" si="202"/>
        <v>1,33629419177032-3,22609956109251i</v>
      </c>
      <c r="AF215" s="223" t="str">
        <f t="shared" ca="1" si="203"/>
        <v>-2,28081751767226+2,64410135889676i</v>
      </c>
      <c r="AG215" s="223" t="str">
        <f t="shared" ca="1" si="204"/>
        <v>2,99510682387002-1,79519794414086i</v>
      </c>
      <c r="AH215" s="223" t="str">
        <f t="shared" ca="1" si="205"/>
        <v>-3,40705914862969+0,765080716512358i</v>
      </c>
      <c r="AI215" s="223" t="str">
        <f t="shared" ca="1" si="206"/>
        <v>3,47509052527245+0,342266542627263i</v>
      </c>
      <c r="AJ215" s="223" t="str">
        <f t="shared" ca="1" si="207"/>
        <v>-3,19233361908644-1,41506417150983i</v>
      </c>
      <c r="AK215" s="223" t="str">
        <f t="shared" ca="1" si="208"/>
        <v>2,58733094108163+2,34502007376526i</v>
      </c>
      <c r="AL215" s="223" t="str">
        <f t="shared" ca="1" si="209"/>
        <v>-1,72115366306835-3,03826111668283i</v>
      </c>
      <c r="AM215" s="223" t="str">
        <f t="shared" ca="1" si="210"/>
        <v>0,681236871347069+3,4248090268156i</v>
      </c>
      <c r="AN215" s="223" t="str">
        <f t="shared" ca="1" si="211"/>
        <v>0,427446449062232-3,46564425153888i</v>
      </c>
      <c r="AO215" s="223" t="str">
        <f t="shared" ca="1" si="212"/>
        <v>-1,49298176950506+3,1566447346773i</v>
      </c>
      <c r="AP215" s="223" t="str">
        <f t="shared" ca="1" si="213"/>
        <v>2,40781007745125-2,52900201185459i</v>
      </c>
      <c r="AQ215" s="223" t="str">
        <f t="shared" ca="1" si="214"/>
        <v>-3,07958527460683+1,64607262338729i</v>
      </c>
      <c r="AR215" s="223" t="str">
        <f t="shared" ca="1" si="215"/>
        <v>-3,07958527460683+1,64607262338729i</v>
      </c>
      <c r="AS215" s="223" t="str">
        <f t="shared" ca="1" si="216"/>
        <v>-3,45411040329696-0,512368877739514i</v>
      </c>
      <c r="AT215" s="223" t="str">
        <f t="shared" ca="1" si="217"/>
        <v>3,11905440551451+1,57000005110857i</v>
      </c>
      <c r="AU215" s="223" t="str">
        <f t="shared" ca="1" si="218"/>
        <v>-2,46914970638087-2,46914970638064i</v>
      </c>
      <c r="AV215" s="223" t="str">
        <f t="shared" ca="1" si="219"/>
        <v>1,57000005110849+3,11905440551454i</v>
      </c>
      <c r="AW215" s="223" t="str">
        <f t="shared" ca="1" si="220"/>
        <v>-0,512368877739483-3,45411040329697i</v>
      </c>
      <c r="AX215" s="223" t="str">
        <f t="shared" ca="1" si="221"/>
        <v>-0,596982674563552+3,44049592810561i</v>
      </c>
      <c r="AY215" s="223" t="str">
        <f t="shared" ca="1" si="222"/>
        <v>1,64607262338702-3,07958527460698i</v>
      </c>
      <c r="AZ215" s="223" t="str">
        <f t="shared" ca="1" si="223"/>
        <v>-2,5290020118556+2,40781007745018i</v>
      </c>
      <c r="BA215" s="223" t="str">
        <f t="shared" ca="1" si="224"/>
        <v>3,15664473467731-1,49298176950503i</v>
      </c>
      <c r="BB215" s="223" t="str">
        <f t="shared" ca="1" si="225"/>
        <v>-3,46564425153871+0,42744644906358i</v>
      </c>
      <c r="BC215" s="223" t="str">
        <f t="shared" ca="1" si="226"/>
        <v>3,42480902681546+0,681236871347782i</v>
      </c>
      <c r="BD215" s="223" t="str">
        <f t="shared" ca="1" si="227"/>
        <v>-3,03826111668315-1,72115366306777i</v>
      </c>
      <c r="BE215" s="223" t="str">
        <f t="shared" ca="1" si="228"/>
        <v>2,34502007376419+2,5873309410826i</v>
      </c>
      <c r="BF215" s="223" t="str">
        <f t="shared" ca="1" si="229"/>
        <v>-1,41506417151012-3,19233361908632i</v>
      </c>
      <c r="BG215" s="223" t="str">
        <f t="shared" ca="1" si="230"/>
        <v>0,342266542625479+3,47509052527262i</v>
      </c>
      <c r="BH215" s="223" t="str">
        <f t="shared" ca="1" si="231"/>
        <v>0,765080716512728-3,40705914862961i</v>
      </c>
      <c r="BI215" s="223" t="str">
        <f t="shared" ca="1" si="232"/>
        <v>-1,79519794414002+2,99510682387053i</v>
      </c>
      <c r="BJ215" s="223" t="str">
        <f t="shared" ca="1" si="233"/>
        <v>2,64410135889724-2,28081751767171i</v>
      </c>
      <c r="BK215" s="223" t="str">
        <f t="shared" ca="1" si="234"/>
        <v>-3,22609956109224+1,33629419177096i</v>
      </c>
      <c r="BL215" s="223" t="str">
        <f t="shared" ca="1" si="235"/>
        <v>3,48244353441571-0,256880467623719i</v>
      </c>
      <c r="BM215" s="223" t="str">
        <f t="shared" ca="1" si="236"/>
        <v>-3,38725698541078-0,848463705662309i</v>
      </c>
      <c r="BN215" s="223" t="str">
        <f t="shared" ca="1" si="237"/>
        <v>2,9501483907015+1,86816086509746i</v>
      </c>
      <c r="BO215" s="223" t="str">
        <f t="shared" ca="1" si="238"/>
        <v>-2,21524108239186-2,69927906892261i</v>
      </c>
      <c r="BP215" s="223" t="str">
        <f t="shared" ca="1" si="239"/>
        <v>1,25671927837793+3,25792222135422i</v>
      </c>
      <c r="BQ215" s="223" t="str">
        <f t="shared" ca="1" si="240"/>
        <v>-0,171339657433694-3,48769884979063i</v>
      </c>
      <c r="BR215" s="223" t="str">
        <f t="shared" ca="1" si="241"/>
        <v>-0,931335612001657+3,36541446524167i</v>
      </c>
      <c r="BS215" s="223" t="str">
        <f t="shared" ca="1" si="242"/>
        <v>1,9399984758077-2,90341289845315i</v>
      </c>
      <c r="BT215" s="223" t="str">
        <f t="shared" ca="1" si="243"/>
        <v>-2,75283083416942+2,14833026871719i</v>
      </c>
      <c r="BU215" s="223" t="str">
        <f t="shared" ca="1" si="244"/>
        <v>3,28778243109166-1,17638736428329i</v>
      </c>
      <c r="BV215" s="223" t="str">
        <f t="shared" ca="1" si="245"/>
        <v>-3,49085330579191+0,0856956386408328i</v>
      </c>
      <c r="BW215" s="223" t="str">
        <f t="shared" ca="1" si="246"/>
        <v>3,34154474523966+1,01364651659322i</v>
      </c>
      <c r="BX215" s="223" t="str">
        <f t="shared" ca="1" si="247"/>
        <v>-2,85492849884226-2,01066750397441i</v>
      </c>
      <c r="BY215" s="223" t="str">
        <f t="shared" ca="1" si="248"/>
        <v>2,08012538121982+2,80472439705677i</v>
      </c>
      <c r="BZ215" s="223" t="str">
        <f t="shared" ca="1" si="249"/>
        <v>-1,09534683842846-3,31566220363069i</v>
      </c>
      <c r="CA215" s="223" t="str">
        <f t="shared" ca="1" si="250"/>
        <v>-3,78162638606413E-13+3,49190500229321i</v>
      </c>
      <c r="CB215" s="223" t="str">
        <f t="shared" ca="1" si="251"/>
        <v>1,09534683842588-3,31566220363155i</v>
      </c>
      <c r="CC215" s="223" t="str">
        <f t="shared" ca="1" si="252"/>
        <v>-2,08012538122051+2,80472439705626i</v>
      </c>
      <c r="CD215" s="223" t="str">
        <f t="shared" ca="1" si="253"/>
        <v>2,85492849884269-2,01066750397379i</v>
      </c>
      <c r="CE215" s="223" t="str">
        <f t="shared" ca="1" si="254"/>
        <v>-3,34154474523988+1,0136465165925i</v>
      </c>
      <c r="CF215" s="223" t="str">
        <f t="shared" ca="1" si="255"/>
        <v>3,49085330579189+0,0856956386415892i</v>
      </c>
      <c r="CG215" s="223" t="str">
        <f t="shared" ca="1" si="256"/>
        <v>-3,28778243109257-1,17638736428073i</v>
      </c>
      <c r="CH215" s="223" t="str">
        <f t="shared" ca="1" si="257"/>
        <v>2,75283083416895+2,14833026871779i</v>
      </c>
      <c r="CI215" s="223" t="str">
        <f t="shared" ca="1" si="258"/>
        <v>-1,93999847580707-2,90341289845358i</v>
      </c>
      <c r="CJ215" s="223" t="str">
        <f t="shared" ca="1" si="259"/>
        <v>0,93133561200093+3,36541446524187i</v>
      </c>
      <c r="CK215" s="223" t="str">
        <f t="shared" ca="1" si="260"/>
        <v>0,171339657434449-3,48769884979059i</v>
      </c>
      <c r="CL215" s="223" t="str">
        <f t="shared" ca="1" si="261"/>
        <v>-1,25671927837864+3,25792222135395i</v>
      </c>
      <c r="CM215" s="223" t="str">
        <f t="shared" ca="1" si="262"/>
        <v>2,21524108239245-2,69927906892213i</v>
      </c>
      <c r="CN215" s="223" t="str">
        <f t="shared" ca="1" si="263"/>
        <v>-2,95014839070005+1,86816086509976i</v>
      </c>
      <c r="CO215" s="223" t="str">
        <f t="shared" ca="1" si="264"/>
        <v>3,38725698541097-0,848463705661576i</v>
      </c>
      <c r="CP215" s="223" t="str">
        <f t="shared" ca="1" si="265"/>
        <v>-3,48244353441565-0,256880467624573i</v>
      </c>
      <c r="CQ215" s="223" t="str">
        <f t="shared" ca="1" si="266"/>
        <v>3,22609956109195+1,33629419177165i</v>
      </c>
      <c r="CR215" s="223" t="str">
        <f t="shared" ca="1" si="267"/>
        <v>-2,64410135889674-2,28081751767228i</v>
      </c>
      <c r="CS215" s="223" t="str">
        <f t="shared" ca="1" si="268"/>
        <v>1,79519794414235+2,99510682386913i</v>
      </c>
      <c r="CT215" s="223" t="str">
        <f t="shared" ca="1" si="269"/>
        <v>-0,765080716511942-3,40705914862979i</v>
      </c>
      <c r="CU215" s="223" t="str">
        <f t="shared" ca="1" si="270"/>
        <v>-0,342266542626281+3,47509052527255i</v>
      </c>
      <c r="CV215" s="223" t="str">
        <f t="shared" ca="1" si="271"/>
        <v>1,41506417151081-3,19233361908601i</v>
      </c>
      <c r="CW215" s="223" t="str">
        <f t="shared" ca="1" si="272"/>
        <v>-2,34502007376475+2,58733094108209i</v>
      </c>
      <c r="CX215" s="223" t="str">
        <f t="shared" ca="1" si="273"/>
        <v>3,03826111668355-1,72115366306707i</v>
      </c>
      <c r="CY215" s="223" t="str">
        <f t="shared" ca="1" si="274"/>
        <v>-3,42480902681561+0,681236871346992i</v>
      </c>
      <c r="CZ215" s="223" t="str">
        <f t="shared" ca="1" si="275"/>
        <v>3,46564425153904+0,427446449060884i</v>
      </c>
      <c r="DA215" s="223" t="str">
        <f t="shared" ca="1" si="276"/>
        <v>-3,15664473467699-1,49298176950571i</v>
      </c>
      <c r="DB215" s="223" t="str">
        <f t="shared" ca="1" si="277"/>
        <v>2,52900201185508+2,40781007745073i</v>
      </c>
      <c r="DC215" s="223" t="str">
        <f t="shared" ca="1" si="278"/>
        <v>-1,64607262338639-3,07958527460731i</v>
      </c>
      <c r="DD215" s="223" t="str">
        <f t="shared" ca="1" si="279"/>
        <v>0,596982674563832+3,44049592810556i</v>
      </c>
      <c r="DE215" s="223" t="str">
        <f t="shared" ca="1" si="280"/>
        <v>0,512368877737925-3,4541104032972i</v>
      </c>
      <c r="DF215" s="223" t="str">
        <f t="shared" ca="1" si="281"/>
        <v>-1,57000005110895+3,11905440551432i</v>
      </c>
      <c r="DG215" s="223" t="str">
        <f t="shared" ca="1" si="282"/>
        <v>2,4691497063799-2,46914970638162i</v>
      </c>
      <c r="DH215" s="223" t="str">
        <f t="shared" ca="1" si="283"/>
        <v>-3,11905440551483+1,57000005110793i</v>
      </c>
      <c r="DI215" s="223" t="str">
        <f t="shared" ca="1" si="284"/>
        <v>3,45411040329687-0,512368877740139i</v>
      </c>
      <c r="DJ215" s="223" t="str">
        <f t="shared" ca="1" si="285"/>
        <v>-3,44049592810537-0,596982674564949i</v>
      </c>
      <c r="DK215" s="223" t="str">
        <f t="shared" ca="1" si="286"/>
        <v>3,07958527460678+1,64607262338739i</v>
      </c>
      <c r="DL215" s="223" t="str">
        <f t="shared" ca="1" si="287"/>
        <v>-2,4078100774525-2,5290020118534i</v>
      </c>
      <c r="DM215" s="223" t="str">
        <f t="shared" ca="1" si="288"/>
        <v>1,4929817695046+3,15664473467751i</v>
      </c>
      <c r="DN215" s="223" t="str">
        <f t="shared" ca="1" si="289"/>
        <v>-0,427446449063206-3,46564425153876i</v>
      </c>
      <c r="DO215" s="223" t="str">
        <f t="shared" ca="1" si="290"/>
        <v>-0,681236871348103+3,42480902681539i</v>
      </c>
      <c r="DP215" s="223" t="str">
        <f t="shared" ca="1" si="291"/>
        <v>1,72115366306814-3,03826111668294i</v>
      </c>
      <c r="DQ215" s="223" t="str">
        <f t="shared" ca="1" si="292"/>
        <v>-2,58733094108285+2,34502007376391i</v>
      </c>
      <c r="DR215" s="223" t="str">
        <f t="shared" ca="1" si="293"/>
        <v>3,19233361908651-1,41506417150968i</v>
      </c>
      <c r="DS215" s="223" t="str">
        <f t="shared" ca="1" si="294"/>
        <v>-3,47509052527232+0,342266542628609i</v>
      </c>
      <c r="DT215" s="223" t="str">
        <f t="shared" ca="1" si="295"/>
        <v>3,40705914862954+0,765080716513049i</v>
      </c>
      <c r="DU215" s="223" t="str">
        <f t="shared" ca="1" si="296"/>
        <v>-2,99510682387033-1,79519794414034i</v>
      </c>
      <c r="DV215" s="223" t="str">
        <f t="shared" ca="1" si="297"/>
        <v>2,28081751767142+2,64410135889749i</v>
      </c>
      <c r="DW215" s="223" t="str">
        <f t="shared" ca="1" si="298"/>
        <v>-1,33629419177052-3,22609956109243i</v>
      </c>
      <c r="DX215" s="223" t="str">
        <f t="shared" ca="1" si="299"/>
        <v>0,256880467626905+3,48244353441547i</v>
      </c>
      <c r="DY215" s="223" t="str">
        <f t="shared" ca="1" si="300"/>
        <v>0,848463705662581-3,38725698541072i</v>
      </c>
      <c r="DZ215" s="223" t="str">
        <f t="shared" ca="1" si="301"/>
        <v>-1,86816086509778+2,9501483907013i</v>
      </c>
      <c r="EA215" s="223" t="str">
        <f t="shared" ca="1" si="302"/>
        <v>2,69927906892285-2,21524108239157i</v>
      </c>
      <c r="EB215" s="223" t="str">
        <f t="shared" ca="1" si="303"/>
        <v>-3,25792222135439+1,25671927837749i</v>
      </c>
      <c r="EC215" s="223" t="str">
        <f t="shared" ca="1" si="304"/>
        <v>3,48769884979064-0,171339657433316i</v>
      </c>
      <c r="ED215" s="223" t="str">
        <f t="shared" ca="1" si="305"/>
        <v>-3,36541446524154-0,931335612002118i</v>
      </c>
      <c r="EE215" s="223" t="str">
        <f t="shared" ca="1" si="306"/>
        <v>2,90341289845488+1,93999847580513i</v>
      </c>
      <c r="EF215" s="223" t="str">
        <f t="shared" ca="1" si="307"/>
        <v>-2,14833026871689-2,75283083416965i</v>
      </c>
      <c r="EG215" s="223" t="str">
        <f t="shared" ca="1" si="308"/>
        <v>1,17638736428294+3,28778243109178i</v>
      </c>
      <c r="EH215" s="223" t="str">
        <f t="shared" ca="1" si="309"/>
        <v>-0,085695638640455-3,49085330579192i</v>
      </c>
      <c r="EI215" s="223" t="str">
        <f t="shared" ca="1" si="310"/>
        <v>-1,01364651659368+3,34154474523952i</v>
      </c>
      <c r="EJ215" s="223" t="str">
        <f t="shared" ca="1" si="311"/>
        <v>2,0106675039748-2,85492849884198i</v>
      </c>
      <c r="EK215" s="223" t="str">
        <f t="shared" ca="1" si="312"/>
        <v>-2,80472439705693+2,0801253812196i</v>
      </c>
      <c r="EL215" s="223" t="str">
        <f t="shared" ca="1" si="313"/>
        <v>3,31566220363081-1,0953468384281i</v>
      </c>
      <c r="EM215" s="223" t="str">
        <f t="shared" ca="1" si="314"/>
        <v>-3,49190500229321-7,56325277212827E-13i</v>
      </c>
      <c r="EN215" s="223"/>
      <c r="EO215" s="223"/>
      <c r="EP215" s="223"/>
    </row>
    <row r="216" spans="1:146" ht="15.75" thickBot="1">
      <c r="A216" s="257">
        <f t="shared" si="181"/>
        <v>2.2656250000000016E-3</v>
      </c>
      <c r="B216" s="256">
        <v>116</v>
      </c>
      <c r="C216" s="230">
        <f t="shared" si="182"/>
        <v>23200</v>
      </c>
      <c r="D216" s="229">
        <f t="shared" si="315"/>
        <v>145769.89912656639</v>
      </c>
      <c r="E216" s="229" t="str">
        <f t="shared" si="316"/>
        <v>145769.899126566i</v>
      </c>
      <c r="F216" s="229" t="str">
        <f t="shared" si="320"/>
        <v>-6,15127231964421E-29+1,31870320525217E-27i</v>
      </c>
      <c r="G216" s="229" t="str">
        <f t="shared" si="321"/>
        <v>-0,727891037623858+1,12580480535527i</v>
      </c>
      <c r="H216" s="229" t="str">
        <f t="shared" si="322"/>
        <v>1,00000000025194E-12-2,14378964293924E-11i</v>
      </c>
      <c r="I216" s="229" t="str">
        <f t="shared" si="317"/>
        <v>-1,00000000025194E-12+2,14378964293924E-11i</v>
      </c>
      <c r="J216" s="255" t="str">
        <f ca="1">IMPRODUCT(1/N_FFT2,EA100)</f>
        <v>0,0155922631822691-5,15999389910734E-06i</v>
      </c>
      <c r="K216" s="254" t="str">
        <f t="shared" ca="1" si="318"/>
        <v>-1,54816437714121E-14+3,34270483195214E-13i</v>
      </c>
      <c r="N216" s="246">
        <f t="shared" ca="1" si="185"/>
        <v>11.491973913969801</v>
      </c>
      <c r="O216" s="223">
        <f t="shared" ca="1" si="186"/>
        <v>3.4919739139698001</v>
      </c>
      <c r="P216" s="223" t="str">
        <f t="shared" ca="1" si="187"/>
        <v>-3,34161068960238-1,01366652059772i</v>
      </c>
      <c r="Q216" s="223" t="str">
        <f t="shared" ca="1" si="188"/>
        <v>2,90347019641907+1,94003676108257i</v>
      </c>
      <c r="R216" s="223" t="str">
        <f t="shared" ca="1" si="189"/>
        <v>-2,21528479949708-2,69933233836865i</v>
      </c>
      <c r="S216" s="223" t="str">
        <f t="shared" ca="1" si="190"/>
        <v>1,33632056312732+3,22616322718003i</v>
      </c>
      <c r="T216" s="223" t="str">
        <f t="shared" ca="1" si="191"/>
        <v>-0,342273297152567-3,4751591051205i</v>
      </c>
      <c r="U216" s="223" t="str">
        <f t="shared" ca="1" si="192"/>
        <v>-0,681250315348294+3,42487661437363i</v>
      </c>
      <c r="V216" s="223" t="str">
        <f t="shared" ca="1" si="193"/>
        <v>1,64610510812703-3,07964604927964i</v>
      </c>
      <c r="W216" s="223" t="str">
        <f t="shared" ca="1" si="194"/>
        <v>-2,46919843429458+2,46919843429458i</v>
      </c>
      <c r="X216" s="223" t="str">
        <f t="shared" ca="1" si="195"/>
        <v>3,07964604927981-1,64610510812671i</v>
      </c>
      <c r="Y216" s="223" t="str">
        <f t="shared" ca="1" si="196"/>
        <v>-3,42487661437364+0,681250315348284i</v>
      </c>
      <c r="Z216" s="223" t="str">
        <f t="shared" ca="1" si="197"/>
        <v>3,47515910512046+0,342273297152919i</v>
      </c>
      <c r="AA216" s="223" t="str">
        <f t="shared" ca="1" si="198"/>
        <v>-3,22616322718002-1,33632056312733i</v>
      </c>
      <c r="AB216" s="223" t="str">
        <f t="shared" ca="1" si="199"/>
        <v>2,69933233836875+2,21528479949695i</v>
      </c>
      <c r="AC216" s="223" t="str">
        <f t="shared" ca="1" si="200"/>
        <v>-1,94003676108257-2,90347019641907i</v>
      </c>
      <c r="AD216" s="223" t="str">
        <f t="shared" ca="1" si="201"/>
        <v>1,01366652059756+3,34161068960243i</v>
      </c>
      <c r="AE216" s="223" t="str">
        <f t="shared" ca="1" si="202"/>
        <v>3,78600570378875E-19-3,4919739139698i</v>
      </c>
      <c r="AF216" s="223" t="str">
        <f t="shared" ca="1" si="203"/>
        <v>-1,01366652059756+3,34161068960243i</v>
      </c>
      <c r="AG216" s="223" t="str">
        <f t="shared" ca="1" si="204"/>
        <v>1,94003676108259-2,90347019641906i</v>
      </c>
      <c r="AH216" s="223" t="str">
        <f t="shared" ca="1" si="205"/>
        <v>-2,69933233836877+2,21528479949694i</v>
      </c>
      <c r="AI216" s="223" t="str">
        <f t="shared" ca="1" si="206"/>
        <v>3,22616322718003-1,33632056312731i</v>
      </c>
      <c r="AJ216" s="223" t="str">
        <f t="shared" ca="1" si="207"/>
        <v>-3,47515910512046+0,342273297152907i</v>
      </c>
      <c r="AK216" s="223" t="str">
        <f t="shared" ca="1" si="208"/>
        <v>3,42487661437363+0,681250315348294i</v>
      </c>
      <c r="AL216" s="223" t="str">
        <f t="shared" ca="1" si="209"/>
        <v>-3,07964604927964-1,64610510812703i</v>
      </c>
      <c r="AM216" s="223" t="str">
        <f t="shared" ca="1" si="210"/>
        <v>2,46919843429456+2,46919843429459i</v>
      </c>
      <c r="AN216" s="223" t="str">
        <f t="shared" ca="1" si="211"/>
        <v>-1,64610510812672-3,0796460492798i</v>
      </c>
      <c r="AO216" s="223" t="str">
        <f t="shared" ca="1" si="212"/>
        <v>0,68125031534827+3,42487661437364i</v>
      </c>
      <c r="AP216" s="223" t="str">
        <f t="shared" ca="1" si="213"/>
        <v>0,342273297152907-3,47515910512046i</v>
      </c>
      <c r="AQ216" s="223" t="str">
        <f t="shared" ca="1" si="214"/>
        <v>-1,33632056312733+3,22616322718002i</v>
      </c>
      <c r="AR216" s="223" t="str">
        <f t="shared" ca="1" si="215"/>
        <v>-1,33632056312733+3,22616322718002i</v>
      </c>
      <c r="AS216" s="223" t="str">
        <f t="shared" ca="1" si="216"/>
        <v>-2,90347019641907+1,94003676108257i</v>
      </c>
      <c r="AT216" s="223" t="str">
        <f t="shared" ca="1" si="217"/>
        <v>3,34161068960233-1,01366652059786i</v>
      </c>
      <c r="AU216" s="223" t="str">
        <f t="shared" ca="1" si="218"/>
        <v>-3,4919739139698-7,57201140757754E-19i</v>
      </c>
      <c r="AV216" s="223" t="str">
        <f t="shared" ca="1" si="219"/>
        <v>3,34161068960242+1,01366652059758i</v>
      </c>
      <c r="AW216" s="223" t="str">
        <f t="shared" ca="1" si="220"/>
        <v>-2,90347019641907-1,94003676108257i</v>
      </c>
      <c r="AX216" s="223" t="str">
        <f t="shared" ca="1" si="221"/>
        <v>2,21528479949694+2,69933233836877i</v>
      </c>
      <c r="AY216" s="223" t="str">
        <f t="shared" ca="1" si="222"/>
        <v>-1,33632056312729-3,22616322718004i</v>
      </c>
      <c r="AZ216" s="223" t="str">
        <f t="shared" ca="1" si="223"/>
        <v>0,342273297153598+3,47515910512039i</v>
      </c>
      <c r="BA216" s="223" t="str">
        <f t="shared" ca="1" si="224"/>
        <v>0,681250315350023-3,42487661437329i</v>
      </c>
      <c r="BB216" s="223" t="str">
        <f t="shared" ca="1" si="225"/>
        <v>-1,64610510812764+3,07964604927931i</v>
      </c>
      <c r="BC216" s="223" t="str">
        <f t="shared" ca="1" si="226"/>
        <v>2,46919843429459-2,46919843429456i</v>
      </c>
      <c r="BD216" s="223" t="str">
        <f t="shared" ca="1" si="227"/>
        <v>-3,07964604927931+1,64610510812764i</v>
      </c>
      <c r="BE216" s="223" t="str">
        <f t="shared" ca="1" si="228"/>
        <v>3,4248766143733-0,681250315349974i</v>
      </c>
      <c r="BF216" s="223" t="str">
        <f t="shared" ca="1" si="229"/>
        <v>-3,47515910512039-0,342273297153647i</v>
      </c>
      <c r="BG216" s="223" t="str">
        <f t="shared" ca="1" si="230"/>
        <v>3,22616322718002+1,33632056312733i</v>
      </c>
      <c r="BH216" s="223" t="str">
        <f t="shared" ca="1" si="231"/>
        <v>-2,69933233836921-2,2152847994964i</v>
      </c>
      <c r="BI216" s="223" t="str">
        <f t="shared" ca="1" si="232"/>
        <v>1,94003676108112+2,90347019642004i</v>
      </c>
      <c r="BJ216" s="223" t="str">
        <f t="shared" ca="1" si="233"/>
        <v>-1,01366652059687-3,34161068960263i</v>
      </c>
      <c r="BK216" s="223" t="str">
        <f t="shared" ca="1" si="234"/>
        <v>-4,96250697624111E-14+3,4919739139698i</v>
      </c>
      <c r="BL216" s="223" t="str">
        <f t="shared" ca="1" si="235"/>
        <v>1,01366652059687-3,34161068960263i</v>
      </c>
      <c r="BM216" s="223" t="str">
        <f t="shared" ca="1" si="236"/>
        <v>-1,94003676108401+2,90347019641811i</v>
      </c>
      <c r="BN216" s="223" t="str">
        <f t="shared" ca="1" si="237"/>
        <v>2,69933233836921-2,2152847994964i</v>
      </c>
      <c r="BO216" s="223" t="str">
        <f t="shared" ca="1" si="238"/>
        <v>-3,22616322718004+1,33632056312729i</v>
      </c>
      <c r="BP216" s="223" t="str">
        <f t="shared" ca="1" si="239"/>
        <v>3,4751591051204-0,342273297153548i</v>
      </c>
      <c r="BQ216" s="223" t="str">
        <f t="shared" ca="1" si="240"/>
        <v>-3,42487661437328-0,681250315350072i</v>
      </c>
      <c r="BR216" s="223" t="str">
        <f t="shared" ca="1" si="241"/>
        <v>3,07964604927931+1,64610510812764i</v>
      </c>
      <c r="BS216" s="223" t="str">
        <f t="shared" ca="1" si="242"/>
        <v>-2,46919843429456-2,46919843429459i</v>
      </c>
      <c r="BT216" s="223" t="str">
        <f t="shared" ca="1" si="243"/>
        <v>1,64610510812759+3,07964604927933i</v>
      </c>
      <c r="BU216" s="223" t="str">
        <f t="shared" ca="1" si="244"/>
        <v>-0,681250315350023-3,42487661437329i</v>
      </c>
      <c r="BV216" s="223" t="str">
        <f t="shared" ca="1" si="245"/>
        <v>-0,342273297153598+3,47515910512039i</v>
      </c>
      <c r="BW216" s="223" t="str">
        <f t="shared" ca="1" si="246"/>
        <v>1,33632056312733-3,22616322718002i</v>
      </c>
      <c r="BX216" s="223" t="str">
        <f t="shared" ca="1" si="247"/>
        <v>-2,21528479949644+2,69933233836918i</v>
      </c>
      <c r="BY216" s="223" t="str">
        <f t="shared" ca="1" si="248"/>
        <v>2,90347019641814-1,94003676108397i</v>
      </c>
      <c r="BZ216" s="223" t="str">
        <f t="shared" ca="1" si="249"/>
        <v>-3,34161068960265+1,01366652059682i</v>
      </c>
      <c r="CA216" s="223" t="str">
        <f t="shared" ca="1" si="250"/>
        <v>3,4919739139698+1,51440228151551E-18i</v>
      </c>
      <c r="CB216" s="223" t="str">
        <f t="shared" ca="1" si="251"/>
        <v>-3,34161068960262-1,01366652059691i</v>
      </c>
      <c r="CC216" s="223" t="str">
        <f t="shared" ca="1" si="252"/>
        <v>2,90347019642001+1,94003676108117i</v>
      </c>
      <c r="CD216" s="223" t="str">
        <f t="shared" ca="1" si="253"/>
        <v>-2,21528479949636-2,69933233836924i</v>
      </c>
      <c r="CE216" s="223" t="str">
        <f t="shared" ca="1" si="254"/>
        <v>1,33632056312733+3,22616322718002i</v>
      </c>
      <c r="CF216" s="223" t="str">
        <f t="shared" ca="1" si="255"/>
        <v>-0,342273297153598-3,47515910512039i</v>
      </c>
      <c r="CG216" s="223" t="str">
        <f t="shared" ca="1" si="256"/>
        <v>-0,681250315350023+3,42487661437329i</v>
      </c>
      <c r="CH216" s="223" t="str">
        <f t="shared" ca="1" si="257"/>
        <v>1,64610510812768-3,07964604927929i</v>
      </c>
      <c r="CI216" s="223" t="str">
        <f t="shared" ca="1" si="258"/>
        <v>-2,46919843429463+2,46919843429452i</v>
      </c>
      <c r="CJ216" s="223" t="str">
        <f t="shared" ca="1" si="259"/>
        <v>3,07964604927931-1,64610510812764i</v>
      </c>
      <c r="CK216" s="223" t="str">
        <f t="shared" ca="1" si="260"/>
        <v>-3,4248766143733+0,681250315349974i</v>
      </c>
      <c r="CL216" s="223" t="str">
        <f t="shared" ca="1" si="261"/>
        <v>3,47515910512039+0,342273297153647i</v>
      </c>
      <c r="CM216" s="223" t="str">
        <f t="shared" ca="1" si="262"/>
        <v>-3,22616322718-1,33632056312738i</v>
      </c>
      <c r="CN216" s="223" t="str">
        <f t="shared" ca="1" si="263"/>
        <v>2,69933233836921+2,2152847994964i</v>
      </c>
      <c r="CO216" s="223" t="str">
        <f t="shared" ca="1" si="264"/>
        <v>-1,94003676108112-2,90347019642004i</v>
      </c>
      <c r="CP216" s="223" t="str">
        <f t="shared" ca="1" si="265"/>
        <v>1,01366652059687+3,34161068960263i</v>
      </c>
      <c r="CQ216" s="223" t="str">
        <f t="shared" ca="1" si="266"/>
        <v>4,96258269635519E-14-3,4919739139698i</v>
      </c>
      <c r="CR216" s="223" t="str">
        <f t="shared" ca="1" si="267"/>
        <v>-1,01366652059696+3,34161068960261i</v>
      </c>
      <c r="CS216" s="223" t="str">
        <f t="shared" ca="1" si="268"/>
        <v>1,9400367610841-2,90347019641805i</v>
      </c>
      <c r="CT216" s="223" t="str">
        <f t="shared" ca="1" si="269"/>
        <v>-2,69933233836921+2,2152847994964i</v>
      </c>
      <c r="CU216" s="223" t="str">
        <f t="shared" ca="1" si="270"/>
        <v>3,22616322718004-1,33632056312729i</v>
      </c>
      <c r="CV216" s="223" t="str">
        <f t="shared" ca="1" si="271"/>
        <v>-3,4751591051204+0,342273297153548i</v>
      </c>
      <c r="CW216" s="223" t="str">
        <f t="shared" ca="1" si="272"/>
        <v>3,42487661437398+0,681250315346566i</v>
      </c>
      <c r="CX216" s="223" t="str">
        <f t="shared" ca="1" si="273"/>
        <v>-3,07964604927931-1,64610510812764i</v>
      </c>
      <c r="CY216" s="223" t="str">
        <f t="shared" ca="1" si="274"/>
        <v>2,46919843429456+2,46919843429459i</v>
      </c>
      <c r="CZ216" s="223" t="str">
        <f t="shared" ca="1" si="275"/>
        <v>-1,64610510812759-3,07964604927933i</v>
      </c>
      <c r="DA216" s="223" t="str">
        <f t="shared" ca="1" si="276"/>
        <v>0,681250315350023+3,42487661437329i</v>
      </c>
      <c r="DB216" s="223" t="str">
        <f t="shared" ca="1" si="277"/>
        <v>0,342273297153697-3,47515910512038i</v>
      </c>
      <c r="DC216" s="223" t="str">
        <f t="shared" ca="1" si="278"/>
        <v>-1,33632056312742+3,22616322717999i</v>
      </c>
      <c r="DD216" s="223" t="str">
        <f t="shared" ca="1" si="279"/>
        <v>2,21528479949651-2,69933233836911i</v>
      </c>
      <c r="DE216" s="223" t="str">
        <f t="shared" ca="1" si="280"/>
        <v>-2,90347019641808+1,94003676108405i</v>
      </c>
      <c r="DF216" s="223" t="str">
        <f t="shared" ca="1" si="281"/>
        <v>3,34161068960265-1,01366652059682i</v>
      </c>
      <c r="DG216" s="223" t="str">
        <f t="shared" ca="1" si="282"/>
        <v>-3,4919739139698-9,92501395248225E-14i</v>
      </c>
      <c r="DH216" s="223" t="str">
        <f t="shared" ca="1" si="283"/>
        <v>3,34161068960259+1,01366652059701i</v>
      </c>
      <c r="DI216" s="223" t="str">
        <f t="shared" ca="1" si="284"/>
        <v>-2,90347019641808-1,94003676108405i</v>
      </c>
      <c r="DJ216" s="223" t="str">
        <f t="shared" ca="1" si="285"/>
        <v>2,21528479949636+2,69933233836924i</v>
      </c>
      <c r="DK216" s="223" t="str">
        <f t="shared" ca="1" si="286"/>
        <v>-1,33632056312724-3,22616322718006i</v>
      </c>
      <c r="DL216" s="223" t="str">
        <f t="shared" ca="1" si="287"/>
        <v>0,342273297153499+3,4751591051204i</v>
      </c>
      <c r="DM216" s="223" t="str">
        <f t="shared" ca="1" si="288"/>
        <v>0,681250315346712-3,42487661437395i</v>
      </c>
      <c r="DN216" s="223" t="str">
        <f t="shared" ca="1" si="289"/>
        <v>-1,64610510812768+3,07964604927929i</v>
      </c>
      <c r="DO216" s="223" t="str">
        <f t="shared" ca="1" si="290"/>
        <v>2,46919843429463-2,46919843429452i</v>
      </c>
      <c r="DP216" s="223" t="str">
        <f t="shared" ca="1" si="291"/>
        <v>-3,07964604927936+1,64610510812755i</v>
      </c>
      <c r="DQ216" s="223" t="str">
        <f t="shared" ca="1" si="292"/>
        <v>3,42487661437332-0,681250315349876i</v>
      </c>
      <c r="DR216" s="223" t="str">
        <f t="shared" ca="1" si="293"/>
        <v>-3,47515910512039-0,342273297153647i</v>
      </c>
      <c r="DS216" s="223" t="str">
        <f t="shared" ca="1" si="294"/>
        <v>3,22616322718+1,33632056312738i</v>
      </c>
      <c r="DT216" s="223" t="str">
        <f t="shared" ca="1" si="295"/>
        <v>-2,69933233836915-2,21528479949647i</v>
      </c>
      <c r="DU216" s="223" t="str">
        <f t="shared" ca="1" si="296"/>
        <v>1,94003676108393+2,90347019641817i</v>
      </c>
      <c r="DV216" s="223" t="str">
        <f t="shared" ca="1" si="297"/>
        <v>-1,01366652059687-3,34161068960263i</v>
      </c>
      <c r="DW216" s="223" t="str">
        <f t="shared" ca="1" si="298"/>
        <v>-4,96265841646926E-14+3,4919739139698i</v>
      </c>
      <c r="DX216" s="223" t="str">
        <f t="shared" ca="1" si="299"/>
        <v>1,01366652059696-3,34161068960261i</v>
      </c>
      <c r="DY216" s="223" t="str">
        <f t="shared" ca="1" si="300"/>
        <v>-1,94003676108401+2,90347019641811i</v>
      </c>
      <c r="DZ216" s="223" t="str">
        <f t="shared" ca="1" si="301"/>
        <v>2,69933233836921-2,2152847994964i</v>
      </c>
      <c r="EA216" s="223" t="str">
        <f t="shared" ca="1" si="302"/>
        <v>-3,22616322718004+1,33632056312729i</v>
      </c>
      <c r="EB216" s="223" t="str">
        <f t="shared" ca="1" si="303"/>
        <v>3,4751591051204-0,342273297153548i</v>
      </c>
      <c r="EC216" s="223" t="str">
        <f t="shared" ca="1" si="304"/>
        <v>-3,4248766143733-0,681250315349974i</v>
      </c>
      <c r="ED216" s="223" t="str">
        <f t="shared" ca="1" si="305"/>
        <v>3,07964604927931+1,64610510812764i</v>
      </c>
      <c r="EE216" s="223" t="str">
        <f t="shared" ca="1" si="306"/>
        <v>-2,46919843429456-2,46919843429459i</v>
      </c>
      <c r="EF216" s="223" t="str">
        <f t="shared" ca="1" si="307"/>
        <v>1,64610510812759+3,07964604927933i</v>
      </c>
      <c r="EG216" s="223" t="str">
        <f t="shared" ca="1" si="308"/>
        <v>-0,681250315346615-3,42487661437397i</v>
      </c>
      <c r="EH216" s="223" t="str">
        <f t="shared" ca="1" si="309"/>
        <v>-0,342273297153598+3,47515910512039i</v>
      </c>
      <c r="EI216" s="223" t="str">
        <f t="shared" ca="1" si="310"/>
        <v>1,33632056312733-3,22616322718002i</v>
      </c>
      <c r="EJ216" s="223" t="str">
        <f t="shared" ca="1" si="311"/>
        <v>-2,21528479949644+2,69933233836918i</v>
      </c>
      <c r="EK216" s="223" t="str">
        <f t="shared" ca="1" si="312"/>
        <v>2,90347019641814-1,94003676108397i</v>
      </c>
      <c r="EL216" s="223" t="str">
        <f t="shared" ca="1" si="313"/>
        <v>-3,34161068960262+1,01366652059691i</v>
      </c>
      <c r="EM216" s="223" t="str">
        <f t="shared" ca="1" si="314"/>
        <v>3,4919739139698+3,02880456303101E-18i</v>
      </c>
      <c r="EN216" s="223"/>
      <c r="EO216" s="223"/>
      <c r="EP216" s="223"/>
    </row>
    <row r="217" spans="1:146" ht="15.75" thickBot="1">
      <c r="A217" s="257">
        <f t="shared" si="181"/>
        <v>2.2851562500000016E-3</v>
      </c>
      <c r="B217" s="256">
        <v>117</v>
      </c>
      <c r="C217" s="230">
        <f t="shared" si="182"/>
        <v>23400</v>
      </c>
      <c r="D217" s="229">
        <f t="shared" si="315"/>
        <v>147026.53618800233</v>
      </c>
      <c r="E217" s="229" t="str">
        <f t="shared" si="316"/>
        <v>147026.536188002i</v>
      </c>
      <c r="F217" s="229" t="str">
        <f t="shared" si="320"/>
        <v>-6,04657170993316E-29+1,2851784783623E-27i</v>
      </c>
      <c r="G217" s="229" t="str">
        <f t="shared" si="321"/>
        <v>-0,719109914508974+1,12181146713279i</v>
      </c>
      <c r="H217" s="229" t="str">
        <f t="shared" si="322"/>
        <v>1,00000000024765E-12-2,12546665453804E-11i</v>
      </c>
      <c r="I217" s="229" t="str">
        <f t="shared" si="317"/>
        <v>-1,00000000024765E-12+2,12546665453804E-11i</v>
      </c>
      <c r="J217" s="255" t="str">
        <f ca="1">IMPRODUCT(1/N_FFT2,EB100)</f>
        <v>0,0106138544954188-0,000978175669304461i</v>
      </c>
      <c r="K217" s="254" t="str">
        <f t="shared" ca="1" si="318"/>
        <v>1,01769431758233E-14+2,2657211373086E-13i</v>
      </c>
      <c r="N217" s="246">
        <f t="shared" ca="1" si="185"/>
        <v>11.492036413366217</v>
      </c>
      <c r="O217" s="223">
        <f t="shared" ca="1" si="186"/>
        <v>3.4920364133662165</v>
      </c>
      <c r="P217" s="223" t="str">
        <f t="shared" ca="1" si="187"/>
        <v>-3,36554111608851-0,93137066101166i</v>
      </c>
      <c r="Q217" s="223" t="str">
        <f t="shared" ca="1" si="188"/>
        <v>2,99521953890694+1,79526550293423i</v>
      </c>
      <c r="R217" s="223" t="str">
        <f t="shared" ca="1" si="189"/>
        <v>-2,40790069071421-2,52909718594079i</v>
      </c>
      <c r="S217" s="223" t="str">
        <f t="shared" ca="1" si="190"/>
        <v>1,64613457013846+3,0797011688264i</v>
      </c>
      <c r="T217" s="223" t="str">
        <f t="shared" ca="1" si="191"/>
        <v>-0,765109508841479-3,40718736669352i</v>
      </c>
      <c r="U217" s="223" t="str">
        <f t="shared" ca="1" si="192"/>
        <v>-0,171346105470614+3,48783010257318i</v>
      </c>
      <c r="V217" s="223" t="str">
        <f t="shared" ca="1" si="193"/>
        <v>1,09538805968116-3,31578698214821i</v>
      </c>
      <c r="W217" s="223" t="str">
        <f t="shared" ca="1" si="194"/>
        <v>-1,94007148388669+2,90352216276805i</v>
      </c>
      <c r="X217" s="223" t="str">
        <f t="shared" ca="1" si="195"/>
        <v>2,64420086452363-2,28090335181657i</v>
      </c>
      <c r="Y217" s="223" t="str">
        <f t="shared" ca="1" si="196"/>
        <v>-3,15676352888026+1,49303795497873i</v>
      </c>
      <c r="Z217" s="223" t="str">
        <f t="shared" ca="1" si="197"/>
        <v>3,44062540449782-0,597005140848748i</v>
      </c>
      <c r="AA217" s="223" t="str">
        <f t="shared" ca="1" si="198"/>
        <v>-3,4752213035652-0,342279423165003i</v>
      </c>
      <c r="AB217" s="223" t="str">
        <f t="shared" ca="1" si="199"/>
        <v>3,25804482693942+1,25676657256982i</v>
      </c>
      <c r="AC217" s="223" t="str">
        <f t="shared" ca="1" si="200"/>
        <v>-2,80482994742043-2,08020366270447i</v>
      </c>
      <c r="AD217" s="223" t="str">
        <f t="shared" ca="1" si="201"/>
        <v>2,14841111696075+2,75293443161929i</v>
      </c>
      <c r="AE217" s="223" t="str">
        <f t="shared" ca="1" si="202"/>
        <v>-1,33634448061079-3,2262209690932i</v>
      </c>
      <c r="AF217" s="223" t="str">
        <f t="shared" ca="1" si="203"/>
        <v>0,427462535180243+3,46577467433947i</v>
      </c>
      <c r="AG217" s="223" t="str">
        <f t="shared" ca="1" si="204"/>
        <v>0,512388159748507-3,45424039204354i</v>
      </c>
      <c r="AH217" s="223" t="str">
        <f t="shared" ca="1" si="205"/>
        <v>-1,41511742470575+3,19245375637138i</v>
      </c>
      <c r="AI217" s="223" t="str">
        <f t="shared" ca="1" si="206"/>
        <v>2,21532444869445-2,69938065105538i</v>
      </c>
      <c r="AJ217" s="223" t="str">
        <f t="shared" ca="1" si="207"/>
        <v>-2,8550359385406+2,01074317154558i</v>
      </c>
      <c r="AK217" s="223" t="str">
        <f t="shared" ca="1" si="208"/>
        <v>3,28790616040802-1,17643163533907i</v>
      </c>
      <c r="AL217" s="223" t="str">
        <f t="shared" ca="1" si="209"/>
        <v>-3,4825745894246+0,256890134823563i</v>
      </c>
      <c r="AM217" s="223" t="str">
        <f t="shared" ca="1" si="210"/>
        <v>3,42493791286168+0,681262508375618i</v>
      </c>
      <c r="AN217" s="223" t="str">
        <f t="shared" ca="1" si="211"/>
        <v>-3,11917178507831-1,57005913501593i</v>
      </c>
      <c r="AO217" s="223" t="str">
        <f t="shared" ca="1" si="212"/>
        <v>2,58742831026414+2,34510832404801i</v>
      </c>
      <c r="AP217" s="223" t="str">
        <f t="shared" ca="1" si="213"/>
        <v>-1,86823116970986-2,95025941381434i</v>
      </c>
      <c r="AQ217" s="223" t="str">
        <f t="shared" ca="1" si="214"/>
        <v>1,01368466321493+3,34167049779574i</v>
      </c>
      <c r="AR217" s="223" t="str">
        <f t="shared" ca="1" si="215"/>
        <v>1,01368466321493+3,34167049779574i</v>
      </c>
      <c r="AS217" s="223" t="str">
        <f t="shared" ca="1" si="216"/>
        <v>-0,848495635948504+3,3873844582586i</v>
      </c>
      <c r="AT217" s="223" t="str">
        <f t="shared" ca="1" si="217"/>
        <v>1,72121843534889-3,03837545574781i</v>
      </c>
      <c r="AU217" s="223" t="str">
        <f t="shared" ca="1" si="218"/>
        <v>-2,46924262804172+2,46924262804149i</v>
      </c>
      <c r="AV217" s="223" t="str">
        <f t="shared" ca="1" si="219"/>
        <v>3,03837545574782-1,72121843534887i</v>
      </c>
      <c r="AW217" s="223" t="str">
        <f t="shared" ca="1" si="220"/>
        <v>-3,38738445825861+0,848495635948486i</v>
      </c>
      <c r="AX217" s="223" t="str">
        <f t="shared" ca="1" si="221"/>
        <v>3,49098467728632+0,0856988636315182i</v>
      </c>
      <c r="AY217" s="223" t="str">
        <f t="shared" ca="1" si="222"/>
        <v>-3,34167049779563-1,01368466321528i</v>
      </c>
      <c r="AZ217" s="223" t="str">
        <f t="shared" ca="1" si="223"/>
        <v>2,95025941381414+1,86823116971017i</v>
      </c>
      <c r="BA217" s="223" t="str">
        <f t="shared" ca="1" si="224"/>
        <v>-2,34510832404803-2,58742831026412i</v>
      </c>
      <c r="BB217" s="223" t="str">
        <f t="shared" ca="1" si="225"/>
        <v>1,57005913501622+3,11917178507816i</v>
      </c>
      <c r="BC217" s="223" t="str">
        <f t="shared" ca="1" si="226"/>
        <v>-0,681262508376281-3,42493791286155i</v>
      </c>
      <c r="BD217" s="223" t="str">
        <f t="shared" ca="1" si="227"/>
        <v>-0,256890134822493+3,48257458942468i</v>
      </c>
      <c r="BE217" s="223" t="str">
        <f t="shared" ca="1" si="228"/>
        <v>1,17643163533811-3,28790616040837i</v>
      </c>
      <c r="BF217" s="223" t="str">
        <f t="shared" ca="1" si="229"/>
        <v>-2,01074317154447+2,85503593854139i</v>
      </c>
      <c r="BG217" s="223" t="str">
        <f t="shared" ca="1" si="230"/>
        <v>2,69938065105652-2,21532444869308i</v>
      </c>
      <c r="BH217" s="223" t="str">
        <f t="shared" ca="1" si="231"/>
        <v>-3,19245375637195+1,41511742470448i</v>
      </c>
      <c r="BI217" s="223" t="str">
        <f t="shared" ca="1" si="232"/>
        <v>3,45424039204369-0,512388159747508i</v>
      </c>
      <c r="BJ217" s="223" t="str">
        <f t="shared" ca="1" si="233"/>
        <v>-3,46577467433934-0,427462535181322i</v>
      </c>
      <c r="BK217" s="223" t="str">
        <f t="shared" ca="1" si="234"/>
        <v>3,22622096909294+1,33634448061142i</v>
      </c>
      <c r="BL217" s="223" t="str">
        <f t="shared" ca="1" si="235"/>
        <v>-2,7529344316191-2,148411116961i</v>
      </c>
      <c r="BM217" s="223" t="str">
        <f t="shared" ca="1" si="236"/>
        <v>2,08020366270444+2,80482994742046i</v>
      </c>
      <c r="BN217" s="223" t="str">
        <f t="shared" ca="1" si="237"/>
        <v>-1,25676657257015-3,25804482693929i</v>
      </c>
      <c r="BO217" s="223" t="str">
        <f t="shared" ca="1" si="238"/>
        <v>0,34227942316538+3,47522130356516i</v>
      </c>
      <c r="BP217" s="223" t="str">
        <f t="shared" ca="1" si="239"/>
        <v>0,597005140848106-3,44062540449793i</v>
      </c>
      <c r="BQ217" s="223" t="str">
        <f t="shared" ca="1" si="240"/>
        <v>-1,49303795497779+3,1567635288807i</v>
      </c>
      <c r="BR217" s="223" t="str">
        <f t="shared" ca="1" si="241"/>
        <v>2,28090335181549-2,64420086452456i</v>
      </c>
      <c r="BS217" s="223" t="str">
        <f t="shared" ca="1" si="242"/>
        <v>-2,9035221627671+1,94007148388811i</v>
      </c>
      <c r="BT217" s="223" t="str">
        <f t="shared" ca="1" si="243"/>
        <v>3,31578698214876-1,0953880596795i</v>
      </c>
      <c r="BU217" s="223" t="str">
        <f t="shared" ca="1" si="244"/>
        <v>-3,48783010257325+0,171346105469158i</v>
      </c>
      <c r="BV217" s="223" t="str">
        <f t="shared" ca="1" si="245"/>
        <v>3,40718736669329+0,76510950884253i</v>
      </c>
      <c r="BW217" s="223" t="str">
        <f t="shared" ca="1" si="246"/>
        <v>-3,07970116882607-1,64613457013907i</v>
      </c>
      <c r="BX217" s="223" t="str">
        <f t="shared" ca="1" si="247"/>
        <v>2,52909718594047+2,40790069071454i</v>
      </c>
      <c r="BY217" s="223" t="str">
        <f t="shared" ca="1" si="248"/>
        <v>-1,79526550293402-2,99521953890707i</v>
      </c>
      <c r="BZ217" s="223" t="str">
        <f t="shared" ca="1" si="249"/>
        <v>0,931370661011723+3,36554111608849i</v>
      </c>
      <c r="CA217" s="223" t="str">
        <f t="shared" ca="1" si="250"/>
        <v>-3,78173841165184E-13-3,49203641336622i</v>
      </c>
      <c r="CB217" s="223" t="str">
        <f t="shared" ca="1" si="251"/>
        <v>-0,931370661011091+3,36554111608867i</v>
      </c>
      <c r="CC217" s="223" t="str">
        <f t="shared" ca="1" si="252"/>
        <v>1,79526550293346-2,9952195389074i</v>
      </c>
      <c r="CD217" s="223" t="str">
        <f t="shared" ca="1" si="253"/>
        <v>-2,52909718593995+2,40790069071509i</v>
      </c>
      <c r="CE217" s="223" t="str">
        <f t="shared" ca="1" si="254"/>
        <v>3,07970116882576-1,64613457013965i</v>
      </c>
      <c r="CF217" s="223" t="str">
        <f t="shared" ca="1" si="255"/>
        <v>-3,4071873666939+0,765109508839782i</v>
      </c>
      <c r="CG217" s="223" t="str">
        <f t="shared" ca="1" si="256"/>
        <v>3,48783010257311+0,171346105472071i</v>
      </c>
      <c r="CH217" s="223" t="str">
        <f t="shared" ca="1" si="257"/>
        <v>-3,31578698214787-1,09538805968218i</v>
      </c>
      <c r="CI217" s="223" t="str">
        <f t="shared" ca="1" si="258"/>
        <v>2,90352216276747+1,94007148388757i</v>
      </c>
      <c r="CJ217" s="223" t="str">
        <f t="shared" ca="1" si="259"/>
        <v>-2,28090335181599-2,64420086452413i</v>
      </c>
      <c r="CK217" s="223" t="str">
        <f t="shared" ca="1" si="260"/>
        <v>1,49303795497838+3,15676352888042i</v>
      </c>
      <c r="CL217" s="223" t="str">
        <f t="shared" ca="1" si="261"/>
        <v>-0,597005140848752-3,44062540449781i</v>
      </c>
      <c r="CM217" s="223" t="str">
        <f t="shared" ca="1" si="262"/>
        <v>-0,342279423164627+3,47522130356524i</v>
      </c>
      <c r="CN217" s="223" t="str">
        <f t="shared" ca="1" si="263"/>
        <v>1,25676657256954-3,25804482693953i</v>
      </c>
      <c r="CO217" s="223" t="str">
        <f t="shared" ca="1" si="264"/>
        <v>-2,08020366270391+2,80482994742085i</v>
      </c>
      <c r="CP217" s="223" t="str">
        <f t="shared" ca="1" si="265"/>
        <v>2,75293443161863-2,1484111169616i</v>
      </c>
      <c r="CQ217" s="223" t="str">
        <f t="shared" ca="1" si="266"/>
        <v>-3,22622096909269+1,33634448061203i</v>
      </c>
      <c r="CR217" s="223" t="str">
        <f t="shared" ca="1" si="267"/>
        <v>3,46577467433926-0,427462535181972i</v>
      </c>
      <c r="CS217" s="223" t="str">
        <f t="shared" ca="1" si="268"/>
        <v>-3,45424039204328-0,512388159750295i</v>
      </c>
      <c r="CT217" s="223" t="str">
        <f t="shared" ca="1" si="269"/>
        <v>3,1924537563708+1,41511742470706i</v>
      </c>
      <c r="CU217" s="223" t="str">
        <f t="shared" ca="1" si="270"/>
        <v>-2,69938065105473-2,21532444869526i</v>
      </c>
      <c r="CV217" s="223" t="str">
        <f t="shared" ca="1" si="271"/>
        <v>2,01074317154496+2,85503593854104i</v>
      </c>
      <c r="CW217" s="223" t="str">
        <f t="shared" ca="1" si="272"/>
        <v>-1,17643163533873-3,28790616040815i</v>
      </c>
      <c r="CX217" s="223" t="str">
        <f t="shared" ca="1" si="273"/>
        <v>0,256890134823198+3,48257458942463i</v>
      </c>
      <c r="CY217" s="223" t="str">
        <f t="shared" ca="1" si="274"/>
        <v>0,681262508375688-3,42493791286167i</v>
      </c>
      <c r="CZ217" s="223" t="str">
        <f t="shared" ca="1" si="275"/>
        <v>-1,57005913501563+3,11917178507846i</v>
      </c>
      <c r="DA217" s="223" t="str">
        <f t="shared" ca="1" si="276"/>
        <v>2,34510832404758-2,58742831026452i</v>
      </c>
      <c r="DB217" s="223" t="str">
        <f t="shared" ca="1" si="277"/>
        <v>-2,95025941381382+1,86823116971068i</v>
      </c>
      <c r="DC217" s="223" t="str">
        <f t="shared" ca="1" si="278"/>
        <v>3,34167049779544-1,01368466321591i</v>
      </c>
      <c r="DD217" s="223" t="str">
        <f t="shared" ca="1" si="279"/>
        <v>-3,4909846772863+0,0856988636321751i</v>
      </c>
      <c r="DE217" s="223" t="str">
        <f t="shared" ca="1" si="280"/>
        <v>3,38738445825903+0,848495635946789i</v>
      </c>
      <c r="DF217" s="223" t="str">
        <f t="shared" ca="1" si="281"/>
        <v>-3,03837545574712-1,72121843535012i</v>
      </c>
      <c r="DG217" s="223" t="str">
        <f t="shared" ca="1" si="282"/>
        <v>2,46924262804074+2,46924262804246i</v>
      </c>
      <c r="DH217" s="223" t="str">
        <f t="shared" ca="1" si="283"/>
        <v>-1,72121843534799-3,03837545574832i</v>
      </c>
      <c r="DI217" s="223" t="str">
        <f t="shared" ca="1" si="284"/>
        <v>0,848495635947889+3,38738445825876i</v>
      </c>
      <c r="DJ217" s="223" t="str">
        <f t="shared" ca="1" si="285"/>
        <v>0,0856988636312392-3,49098467728633i</v>
      </c>
      <c r="DK217" s="223" t="str">
        <f t="shared" ca="1" si="286"/>
        <v>-1,01368466321501+3,34167049779571i</v>
      </c>
      <c r="DL217" s="223" t="str">
        <f t="shared" ca="1" si="287"/>
        <v>1,86823116970989-2,95025941381432i</v>
      </c>
      <c r="DM217" s="223" t="str">
        <f t="shared" ca="1" si="288"/>
        <v>-2,5874283102639+2,34510832404827i</v>
      </c>
      <c r="DN217" s="223" t="str">
        <f t="shared" ca="1" si="289"/>
        <v>3,119171785078-1,57005913501656i</v>
      </c>
      <c r="DO217" s="223" t="str">
        <f t="shared" ca="1" si="290"/>
        <v>-3,42493791286147+0,681262508376701i</v>
      </c>
      <c r="DP217" s="223" t="str">
        <f t="shared" ca="1" si="291"/>
        <v>3,4825745894247+0,256890134822264i</v>
      </c>
      <c r="DQ217" s="223" t="str">
        <f t="shared" ca="1" si="292"/>
        <v>-3,28790616040846-1,17643163533784i</v>
      </c>
      <c r="DR217" s="223" t="str">
        <f t="shared" ca="1" si="293"/>
        <v>2,85503593853963+2,01074317154696i</v>
      </c>
      <c r="DS217" s="223" t="str">
        <f t="shared" ca="1" si="294"/>
        <v>-2,21532444869329-2,69938065105634i</v>
      </c>
      <c r="DT217" s="223" t="str">
        <f t="shared" ca="1" si="295"/>
        <v>1,41511742470474+3,19245375637183i</v>
      </c>
      <c r="DU217" s="223" t="str">
        <f t="shared" ca="1" si="296"/>
        <v>-0,512388159747784-3,45424039204365i</v>
      </c>
      <c r="DV217" s="223" t="str">
        <f t="shared" ca="1" si="297"/>
        <v>-0,427462535180945+3,46577467433938i</v>
      </c>
      <c r="DW217" s="223" t="str">
        <f t="shared" ca="1" si="298"/>
        <v>1,33634448061108-3,22622096909308i</v>
      </c>
      <c r="DX217" s="223" t="str">
        <f t="shared" ca="1" si="299"/>
        <v>-2,1484111169607+2,75293443161933i</v>
      </c>
      <c r="DY217" s="223" t="str">
        <f t="shared" ca="1" si="300"/>
        <v>2,80482994742029-2,08020366270466i</v>
      </c>
      <c r="DZ217" s="223" t="str">
        <f t="shared" ca="1" si="301"/>
        <v>-3,25804482693919+1,25676657257041i</v>
      </c>
      <c r="EA217" s="223" t="str">
        <f t="shared" ca="1" si="302"/>
        <v>3,47522130356514-0,342279423165658i</v>
      </c>
      <c r="EB217" s="223" t="str">
        <f t="shared" ca="1" si="303"/>
        <v>-3,44062540449799-0,597005140847732i</v>
      </c>
      <c r="EC217" s="223" t="str">
        <f t="shared" ca="1" si="304"/>
        <v>3,15676352888086+1,49303795497745i</v>
      </c>
      <c r="ED217" s="223" t="str">
        <f t="shared" ca="1" si="305"/>
        <v>-2,64420086452481-2,28090335181521i</v>
      </c>
      <c r="EE217" s="223" t="str">
        <f t="shared" ca="1" si="306"/>
        <v>1,94007148388554+2,90352216276883i</v>
      </c>
      <c r="EF217" s="223" t="str">
        <f t="shared" ca="1" si="307"/>
        <v>-1,09538805967986-3,31578698214864i</v>
      </c>
      <c r="EG217" s="223" t="str">
        <f t="shared" ca="1" si="308"/>
        <v>0,171346105469635+3,48783010257323i</v>
      </c>
      <c r="EH217" s="223" t="str">
        <f t="shared" ca="1" si="309"/>
        <v>0,765109508842258-3,40718736669335i</v>
      </c>
      <c r="EI217" s="223" t="str">
        <f t="shared" ca="1" si="310"/>
        <v>-1,64613457013882+3,0797011688262i</v>
      </c>
      <c r="EJ217" s="223" t="str">
        <f t="shared" ca="1" si="311"/>
        <v>2,40790069071434-2,52909718594067i</v>
      </c>
      <c r="EK217" s="223" t="str">
        <f t="shared" ca="1" si="312"/>
        <v>-2,99521953890687+1,79526550293434i</v>
      </c>
      <c r="EL217" s="223" t="str">
        <f t="shared" ca="1" si="313"/>
        <v>3,36554111608839-0,931370661012089i</v>
      </c>
      <c r="EM217" s="223" t="str">
        <f t="shared" ca="1" si="314"/>
        <v>-3,49203641336622+7,56347682330368E-13i</v>
      </c>
      <c r="EN217" s="223"/>
      <c r="EO217" s="223"/>
      <c r="EP217" s="223"/>
    </row>
    <row r="218" spans="1:146" ht="15.75" thickBot="1">
      <c r="A218" s="257">
        <f t="shared" si="181"/>
        <v>2.3046875000000016E-3</v>
      </c>
      <c r="B218" s="256">
        <v>118</v>
      </c>
      <c r="C218" s="230">
        <f t="shared" si="182"/>
        <v>23600</v>
      </c>
      <c r="D218" s="229">
        <f t="shared" si="315"/>
        <v>148283.17324943823</v>
      </c>
      <c r="E218" s="229" t="str">
        <f t="shared" si="316"/>
        <v>148283.173249438i</v>
      </c>
      <c r="F218" s="229" t="str">
        <f t="shared" si="320"/>
        <v>-5,94452168531858E-29+1,25278056560388E-27i</v>
      </c>
      <c r="G218" s="229" t="str">
        <f t="shared" si="321"/>
        <v>-0,710465440112124+1,11779895961024i</v>
      </c>
      <c r="H218" s="229" t="str">
        <f t="shared" si="322"/>
        <v>1,00000000024346E-12-2,10745422526227E-11i</v>
      </c>
      <c r="I218" s="229" t="str">
        <f t="shared" si="317"/>
        <v>-1,00000000024346E-12+2,10745422526227E-11i</v>
      </c>
      <c r="J218" s="255" t="str">
        <f ca="1">IMPRODUCT(1/N_FFT2,EC100)</f>
        <v>0,0116764335288682+4,30000405930848E-06i</v>
      </c>
      <c r="K218" s="254" t="str">
        <f t="shared" ca="1" si="318"/>
        <v>-1,17670541489453E-14+2,46071191760013E-13i</v>
      </c>
      <c r="N218" s="246">
        <f t="shared" ca="1" si="185"/>
        <v>11.492092710536594</v>
      </c>
      <c r="O218" s="223">
        <f t="shared" ca="1" si="186"/>
        <v>3.4920927105365944</v>
      </c>
      <c r="P218" s="223" t="str">
        <f t="shared" ca="1" si="187"/>
        <v>-3,38743906827334-0,848509315045059i</v>
      </c>
      <c r="Q218" s="223" t="str">
        <f t="shared" ca="1" si="188"/>
        <v>3,0797508184981+1,64616110844081i</v>
      </c>
      <c r="R218" s="223" t="str">
        <f t="shared" ca="1" si="189"/>
        <v>-2,58747002371594-2,34514613091685i</v>
      </c>
      <c r="S218" s="223" t="str">
        <f t="shared" ca="1" si="190"/>
        <v>1,94010276091898+2,90356897215434i</v>
      </c>
      <c r="T218" s="223" t="str">
        <f t="shared" ca="1" si="191"/>
        <v>-1,17645060128487-3,28795916667456i</v>
      </c>
      <c r="U218" s="223" t="str">
        <f t="shared" ca="1" si="192"/>
        <v>0,342284941252343+3,47527732964935i</v>
      </c>
      <c r="V218" s="223" t="str">
        <f t="shared" ca="1" si="193"/>
        <v>0,512396420259268-3,45429607988202i</v>
      </c>
      <c r="W218" s="223" t="str">
        <f t="shared" ca="1" si="194"/>
        <v>-1,33636602460534+3,22627298089659i</v>
      </c>
      <c r="X218" s="223" t="str">
        <f t="shared" ca="1" si="195"/>
        <v>2,08023719888979-2,80487516573162i</v>
      </c>
      <c r="Y218" s="223" t="str">
        <f t="shared" ca="1" si="196"/>
        <v>-2,69942416935662+2,21536016324122i</v>
      </c>
      <c r="Z218" s="223" t="str">
        <f t="shared" ca="1" si="197"/>
        <v>3,1568144209195-1,49306202512069i</v>
      </c>
      <c r="AA218" s="223" t="str">
        <f t="shared" ca="1" si="198"/>
        <v>-3,4249931282977+0,681273491408813i</v>
      </c>
      <c r="AB218" s="223" t="str">
        <f t="shared" ca="1" si="199"/>
        <v>3,48788633193116+0,171348867841684i</v>
      </c>
      <c r="AC218" s="223" t="str">
        <f t="shared" ca="1" si="200"/>
        <v>-3,34172437082892-1,01370100542068i</v>
      </c>
      <c r="AD218" s="223" t="str">
        <f t="shared" ca="1" si="201"/>
        <v>2,99526782660071+1,79529444546389i</v>
      </c>
      <c r="AE218" s="223" t="str">
        <f t="shared" ca="1" si="202"/>
        <v>-2,46928243615241-2,46928243615267i</v>
      </c>
      <c r="AF218" s="223" t="str">
        <f t="shared" ca="1" si="203"/>
        <v>1,79529444546389+2,99526782660071i</v>
      </c>
      <c r="AG218" s="223" t="str">
        <f t="shared" ca="1" si="204"/>
        <v>-1,01370100542067-3,34172437082892i</v>
      </c>
      <c r="AH218" s="223" t="str">
        <f t="shared" ca="1" si="205"/>
        <v>0,17134886784169+3,48788633193116i</v>
      </c>
      <c r="AI218" s="223" t="str">
        <f t="shared" ca="1" si="206"/>
        <v>0,681273491408806-3,4249931282977i</v>
      </c>
      <c r="AJ218" s="223" t="str">
        <f t="shared" ca="1" si="207"/>
        <v>-1,49306202512068+3,1568144209195i</v>
      </c>
      <c r="AK218" s="223" t="str">
        <f t="shared" ca="1" si="208"/>
        <v>2,21536016324122-2,69942416935661i</v>
      </c>
      <c r="AL218" s="223" t="str">
        <f t="shared" ca="1" si="209"/>
        <v>-2,80487516573163+2,08023719888978i</v>
      </c>
      <c r="AM218" s="223" t="str">
        <f t="shared" ca="1" si="210"/>
        <v>3,22627298089658-1,33636602460536i</v>
      </c>
      <c r="AN218" s="223" t="str">
        <f t="shared" ca="1" si="211"/>
        <v>-3,45429607988202+0,512396420259275i</v>
      </c>
      <c r="AO218" s="223" t="str">
        <f t="shared" ca="1" si="212"/>
        <v>3,47527732964935+0,342284941252349i</v>
      </c>
      <c r="AP218" s="223" t="str">
        <f t="shared" ca="1" si="213"/>
        <v>-3,28795916667456-1,17645060128488i</v>
      </c>
      <c r="AQ218" s="223" t="str">
        <f t="shared" ca="1" si="214"/>
        <v>2,90356897215432+1,940102760919i</v>
      </c>
      <c r="AR218" s="223" t="str">
        <f t="shared" ca="1" si="215"/>
        <v>2,90356897215432+1,940102760919i</v>
      </c>
      <c r="AS218" s="223" t="str">
        <f t="shared" ca="1" si="216"/>
        <v>1,64616110844075+3,07975081849814i</v>
      </c>
      <c r="AT218" s="223" t="str">
        <f t="shared" ca="1" si="217"/>
        <v>-0,84850931504502-3,38743906827336i</v>
      </c>
      <c r="AU218" s="223" t="str">
        <f t="shared" ca="1" si="218"/>
        <v>-1,88242821368806E-14+3,49209271053659i</v>
      </c>
      <c r="AV218" s="223" t="str">
        <f t="shared" ca="1" si="219"/>
        <v>0,848509315045006-3,38743906827336i</v>
      </c>
      <c r="AW218" s="223" t="str">
        <f t="shared" ca="1" si="220"/>
        <v>-1,64616110844074+3,07975081849814i</v>
      </c>
      <c r="AX218" s="223" t="str">
        <f t="shared" ca="1" si="221"/>
        <v>2,34514613091729-2,58747002371554i</v>
      </c>
      <c r="AY218" s="223" t="str">
        <f t="shared" ca="1" si="222"/>
        <v>-2,90356897215492+1,9401027609181i</v>
      </c>
      <c r="AZ218" s="223" t="str">
        <f t="shared" ca="1" si="223"/>
        <v>3,28795916667504-1,17645060128353i</v>
      </c>
      <c r="BA218" s="223" t="str">
        <f t="shared" ca="1" si="224"/>
        <v>-3,47527732964948+0,342284941250979i</v>
      </c>
      <c r="BB218" s="223" t="str">
        <f t="shared" ca="1" si="225"/>
        <v>3,45429607988228+0,512396420257543i</v>
      </c>
      <c r="BC218" s="223" t="str">
        <f t="shared" ca="1" si="226"/>
        <v>-3,22627298089711-1,33636602460406i</v>
      </c>
      <c r="BD218" s="223" t="str">
        <f t="shared" ca="1" si="227"/>
        <v>2,80487516573226+2,08023719888893i</v>
      </c>
      <c r="BE218" s="223" t="str">
        <f t="shared" ca="1" si="228"/>
        <v>-2,21536016324177-2,69942416935617i</v>
      </c>
      <c r="BF218" s="223" t="str">
        <f t="shared" ca="1" si="229"/>
        <v>1,49306202512101+3,15681442091935i</v>
      </c>
      <c r="BG218" s="223" t="str">
        <f t="shared" ca="1" si="230"/>
        <v>-0,681273491408792-3,4249931282977i</v>
      </c>
      <c r="BH218" s="223" t="str">
        <f t="shared" ca="1" si="231"/>
        <v>-0,17134886784205+3,48788633193114i</v>
      </c>
      <c r="BI218" s="223" t="str">
        <f t="shared" ca="1" si="232"/>
        <v>1,01370100542136-3,34172437082871i</v>
      </c>
      <c r="BJ218" s="223" t="str">
        <f t="shared" ca="1" si="233"/>
        <v>-1,79529444546482+2,99526782660015i</v>
      </c>
      <c r="BK218" s="223" t="str">
        <f t="shared" ca="1" si="234"/>
        <v>2,46928243615343-2,46928243615164i</v>
      </c>
      <c r="BL218" s="223" t="str">
        <f t="shared" ca="1" si="235"/>
        <v>-2,9952678266014+1,79529444546272i</v>
      </c>
      <c r="BM218" s="223" t="str">
        <f t="shared" ca="1" si="236"/>
        <v>3,34172437082841-1,01370100542236i</v>
      </c>
      <c r="BN218" s="223" t="str">
        <f t="shared" ca="1" si="237"/>
        <v>-3,48788633193109+0,171348867843084i</v>
      </c>
      <c r="BO218" s="223" t="str">
        <f t="shared" ca="1" si="238"/>
        <v>3,4249931282979+0,68127349140778i</v>
      </c>
      <c r="BP218" s="223" t="str">
        <f t="shared" ca="1" si="239"/>
        <v>-3,15681442091979-1,49306202512007i</v>
      </c>
      <c r="BQ218" s="223" t="str">
        <f t="shared" ca="1" si="240"/>
        <v>2,69942416935682+2,21536016324097i</v>
      </c>
      <c r="BR218" s="223" t="str">
        <f t="shared" ca="1" si="241"/>
        <v>-2,08023719888976-2,80487516573164i</v>
      </c>
      <c r="BS218" s="223" t="str">
        <f t="shared" ca="1" si="242"/>
        <v>1,33636602460497+3,22627298089674i</v>
      </c>
      <c r="BT218" s="223" t="str">
        <f t="shared" ca="1" si="243"/>
        <v>-0,512396420258618-3,45429607988212i</v>
      </c>
      <c r="BU218" s="223" t="str">
        <f t="shared" ca="1" si="244"/>
        <v>-0,342284941253356+3,47527732964925i</v>
      </c>
      <c r="BV218" s="223" t="str">
        <f t="shared" ca="1" si="245"/>
        <v>1,17645060128583-3,28795916667422i</v>
      </c>
      <c r="BW218" s="223" t="str">
        <f t="shared" ca="1" si="246"/>
        <v>-1,94010276092013+2,90356897215357i</v>
      </c>
      <c r="BX218" s="223" t="str">
        <f t="shared" ca="1" si="247"/>
        <v>2,58747002371484-2,34514613091806i</v>
      </c>
      <c r="BY218" s="223" t="str">
        <f t="shared" ca="1" si="248"/>
        <v>-3,07975081849749+1,64616110844196i</v>
      </c>
      <c r="BZ218" s="223" t="str">
        <f t="shared" ca="1" si="249"/>
        <v>3,38743906827311-0,848509315046012i</v>
      </c>
      <c r="CA218" s="223" t="str">
        <f t="shared" ca="1" si="250"/>
        <v>-3,49209271053659+6,57110145986561E-13i</v>
      </c>
      <c r="CB218" s="223" t="str">
        <f t="shared" ca="1" si="251"/>
        <v>3,38743906827342+0,848509315044737i</v>
      </c>
      <c r="CC218" s="223" t="str">
        <f t="shared" ca="1" si="252"/>
        <v>-3,07975081849816-1,64616110844071i</v>
      </c>
      <c r="CD218" s="223" t="str">
        <f t="shared" ca="1" si="253"/>
        <v>2,58747002371579+2,34514613091701i</v>
      </c>
      <c r="CE218" s="223" t="str">
        <f t="shared" ca="1" si="254"/>
        <v>-1,94010276091842-2,90356897215471i</v>
      </c>
      <c r="CF218" s="223" t="str">
        <f t="shared" ca="1" si="255"/>
        <v>1,17645060128389+3,28795916667491i</v>
      </c>
      <c r="CG218" s="223" t="str">
        <f t="shared" ca="1" si="256"/>
        <v>-0,342284941251306-3,47527732964945i</v>
      </c>
      <c r="CH218" s="223" t="str">
        <f t="shared" ca="1" si="257"/>
        <v>-0,512396420260654+3,45429607988182i</v>
      </c>
      <c r="CI218" s="223" t="str">
        <f t="shared" ca="1" si="258"/>
        <v>1,33636602460376-3,22627298089724i</v>
      </c>
      <c r="CJ218" s="223" t="str">
        <f t="shared" ca="1" si="259"/>
        <v>-2,08023719888871+2,80487516573242i</v>
      </c>
      <c r="CK218" s="223" t="str">
        <f t="shared" ca="1" si="260"/>
        <v>2,69942416935592-2,21536016324206i</v>
      </c>
      <c r="CL218" s="223" t="str">
        <f t="shared" ca="1" si="261"/>
        <v>-3,15681442091919+1,49306202512135i</v>
      </c>
      <c r="CM218" s="223" t="str">
        <f t="shared" ca="1" si="262"/>
        <v>3,42499312829763-0,681273491409166i</v>
      </c>
      <c r="CN218" s="223" t="str">
        <f t="shared" ca="1" si="263"/>
        <v>-3,48788633193116-0,171348867841672i</v>
      </c>
      <c r="CO218" s="223" t="str">
        <f t="shared" ca="1" si="264"/>
        <v>3,34172437082882+1,01370100542101i</v>
      </c>
      <c r="CP218" s="223" t="str">
        <f t="shared" ca="1" si="265"/>
        <v>-2,99526782660035-1,79529444546449i</v>
      </c>
      <c r="CQ218" s="223" t="str">
        <f t="shared" ca="1" si="266"/>
        <v>2,46928243615191+2,46928243615317i</v>
      </c>
      <c r="CR218" s="223" t="str">
        <f t="shared" ca="1" si="267"/>
        <v>-1,79529444546297-2,99526782660126i</v>
      </c>
      <c r="CS218" s="223" t="str">
        <f t="shared" ca="1" si="268"/>
        <v>1,0137010054193+3,34172437082934i</v>
      </c>
      <c r="CT218" s="223" t="str">
        <f t="shared" ca="1" si="269"/>
        <v>-0,171348867843462-3,48788633193107i</v>
      </c>
      <c r="CU218" s="223" t="str">
        <f t="shared" ca="1" si="270"/>
        <v>-0,681273491407406+3,42499312829798i</v>
      </c>
      <c r="CV218" s="223" t="str">
        <f t="shared" ca="1" si="271"/>
        <v>1,49306202511973-3,15681442091995i</v>
      </c>
      <c r="CW218" s="223" t="str">
        <f t="shared" ca="1" si="272"/>
        <v>-2,21536016324068+2,69942416935706i</v>
      </c>
      <c r="CX218" s="223" t="str">
        <f t="shared" ca="1" si="273"/>
        <v>2,80487516573142-2,08023719889007i</v>
      </c>
      <c r="CY218" s="223" t="str">
        <f t="shared" ca="1" si="274"/>
        <v>-3,22627298089659+1,33636602460532i</v>
      </c>
      <c r="CZ218" s="223" t="str">
        <f t="shared" ca="1" si="275"/>
        <v>3,45429607988206-0,512396420258992i</v>
      </c>
      <c r="DA218" s="223" t="str">
        <f t="shared" ca="1" si="276"/>
        <v>-3,47527732964928-0,342284941253079i</v>
      </c>
      <c r="DB218" s="223" t="str">
        <f t="shared" ca="1" si="277"/>
        <v>3,28795916667435+1,17645060128547i</v>
      </c>
      <c r="DC218" s="223" t="str">
        <f t="shared" ca="1" si="278"/>
        <v>-2,90356897215372-1,9401027609199i</v>
      </c>
      <c r="DD218" s="223" t="str">
        <f t="shared" ca="1" si="279"/>
        <v>2,34514613091577+2,58747002371692i</v>
      </c>
      <c r="DE218" s="223" t="str">
        <f t="shared" ca="1" si="280"/>
        <v>-1,64616110844229-3,07975081849731i</v>
      </c>
      <c r="DF218" s="223" t="str">
        <f t="shared" ca="1" si="281"/>
        <v>0,848509315046284+3,38743906827304i</v>
      </c>
      <c r="DG218" s="223" t="str">
        <f t="shared" ca="1" si="282"/>
        <v>-1,03529084114129E-12-3,49209271053659i</v>
      </c>
      <c r="DH218" s="223" t="str">
        <f t="shared" ca="1" si="283"/>
        <v>-0,848509315044273+3,38743906827354i</v>
      </c>
      <c r="DI218" s="223" t="str">
        <f t="shared" ca="1" si="284"/>
        <v>1,64616110844047-3,07975081849829i</v>
      </c>
      <c r="DJ218" s="223" t="str">
        <f t="shared" ca="1" si="285"/>
        <v>-2,34514613091673+2,58747002371604i</v>
      </c>
      <c r="DK218" s="223" t="str">
        <f t="shared" ca="1" si="286"/>
        <v>2,90356897215456-1,94010276091865i</v>
      </c>
      <c r="DL218" s="223" t="str">
        <f t="shared" ca="1" si="287"/>
        <v>-3,28795916667479+1,17645060128425i</v>
      </c>
      <c r="DM218" s="223" t="str">
        <f t="shared" ca="1" si="288"/>
        <v>3,47527732964942-0,342284941251583i</v>
      </c>
      <c r="DN218" s="223" t="str">
        <f t="shared" ca="1" si="289"/>
        <v>-3,45429607988187-0,512396420260281i</v>
      </c>
      <c r="DO218" s="223" t="str">
        <f t="shared" ca="1" si="290"/>
        <v>3,22627298089602+1,33636602460671i</v>
      </c>
      <c r="DP218" s="223" t="str">
        <f t="shared" ca="1" si="291"/>
        <v>-2,80487516573271-2,08023719888832i</v>
      </c>
      <c r="DQ218" s="223" t="str">
        <f t="shared" ca="1" si="292"/>
        <v>2,21536016324228+2,69942416935575i</v>
      </c>
      <c r="DR218" s="223" t="str">
        <f t="shared" ca="1" si="293"/>
        <v>-1,49306202512169-3,15681442091903i</v>
      </c>
      <c r="DS218" s="223" t="str">
        <f t="shared" ca="1" si="294"/>
        <v>0,681273491409438+3,42499312829758i</v>
      </c>
      <c r="DT218" s="223" t="str">
        <f t="shared" ca="1" si="295"/>
        <v>0,171348867841294-3,48788633193118i</v>
      </c>
      <c r="DU218" s="223" t="str">
        <f t="shared" ca="1" si="296"/>
        <v>-1,01370100542074+3,3417243708289i</v>
      </c>
      <c r="DV218" s="223" t="str">
        <f t="shared" ca="1" si="297"/>
        <v>1,79529444546417-2,99526782660054i</v>
      </c>
      <c r="DW218" s="223" t="str">
        <f t="shared" ca="1" si="298"/>
        <v>-2,46928243615297+2,46928243615211i</v>
      </c>
      <c r="DX218" s="223" t="str">
        <f t="shared" ca="1" si="299"/>
        <v>2,99526782660107-1,79529444546329i</v>
      </c>
      <c r="DY218" s="223" t="str">
        <f t="shared" ca="1" si="300"/>
        <v>-3,3417243708292+1,01370100541976i</v>
      </c>
      <c r="DZ218" s="223" t="str">
        <f t="shared" ca="1" si="301"/>
        <v>3,48788633193123-0,171348867840271i</v>
      </c>
      <c r="EA218" s="223" t="str">
        <f t="shared" ca="1" si="302"/>
        <v>-3,42499312829803-0,681273491407134i</v>
      </c>
      <c r="EB218" s="223" t="str">
        <f t="shared" ca="1" si="303"/>
        <v>3,15681442092011+1,49306202511939i</v>
      </c>
      <c r="EC218" s="223" t="str">
        <f t="shared" ca="1" si="304"/>
        <v>-2,69942416935724-2,21536016324046i</v>
      </c>
      <c r="ED218" s="223" t="str">
        <f t="shared" ca="1" si="305"/>
        <v>2,08023719889037+2,80487516573119i</v>
      </c>
      <c r="EE218" s="223" t="str">
        <f t="shared" ca="1" si="306"/>
        <v>-1,33636602460558-3,22627298089649i</v>
      </c>
      <c r="EF218" s="223" t="str">
        <f t="shared" ca="1" si="307"/>
        <v>0,512396420259268+3,45429607988202i</v>
      </c>
      <c r="EG218" s="223" t="str">
        <f t="shared" ca="1" si="308"/>
        <v>0,342284941252801-3,4752773296493i</v>
      </c>
      <c r="EH218" s="223" t="str">
        <f t="shared" ca="1" si="309"/>
        <v>-1,17645060128521+3,28795916667444i</v>
      </c>
      <c r="EI218" s="223" t="str">
        <f t="shared" ca="1" si="310"/>
        <v>1,9401027609195-2,90356897215399i</v>
      </c>
      <c r="EJ218" s="223" t="str">
        <f t="shared" ca="1" si="311"/>
        <v>-2,58747002371673+2,34514613091597i</v>
      </c>
      <c r="EK218" s="223" t="str">
        <f t="shared" ca="1" si="312"/>
        <v>3,07975081849877-1,64616110843956i</v>
      </c>
      <c r="EL218" s="223" t="str">
        <f t="shared" ca="1" si="313"/>
        <v>-3,38743906827379+0,848509315043281i</v>
      </c>
      <c r="EM218" s="223" t="str">
        <f t="shared" ca="1" si="314"/>
        <v>3,49209271053659-1,31422029197312E-12i</v>
      </c>
      <c r="EN218" s="223"/>
      <c r="EO218" s="223"/>
      <c r="EP218" s="223"/>
    </row>
    <row r="219" spans="1:146" ht="15.75" thickBot="1">
      <c r="A219" s="257">
        <f t="shared" si="181"/>
        <v>2.3242187500000016E-3</v>
      </c>
      <c r="B219" s="256">
        <v>119</v>
      </c>
      <c r="C219" s="230">
        <f t="shared" si="182"/>
        <v>23800</v>
      </c>
      <c r="D219" s="229">
        <f t="shared" si="315"/>
        <v>149539.81031087416</v>
      </c>
      <c r="E219" s="229" t="str">
        <f t="shared" si="316"/>
        <v>149539.810310874i</v>
      </c>
      <c r="F219" s="229" t="str">
        <f t="shared" si="320"/>
        <v>-5,84503352589996E-29+1,22146251971789E-27i</v>
      </c>
      <c r="G219" s="229" t="str">
        <f t="shared" si="321"/>
        <v>-0,701955366859274+1,11376918258554i</v>
      </c>
      <c r="H219" s="229" t="str">
        <f t="shared" si="322"/>
        <v>1,0000000002394E-12-2,08974452589034E-11i</v>
      </c>
      <c r="I219" s="229" t="str">
        <f t="shared" si="317"/>
        <v>-1,0000000002394E-12+2,08974452589034E-11i</v>
      </c>
      <c r="J219" s="255" t="str">
        <f ca="1">IMPRODUCT(1/N_FFT2,ED100)</f>
        <v>0,0160996157689154+0,000978180080325793i</v>
      </c>
      <c r="K219" s="254" t="str">
        <f t="shared" ca="1" si="318"/>
        <v>-3,65410804547276E-14+3,35462659139728E-13i</v>
      </c>
      <c r="N219" s="246">
        <f t="shared" ca="1" si="185"/>
        <v>11.492142991934795</v>
      </c>
      <c r="O219" s="223">
        <f t="shared" ca="1" si="186"/>
        <v>3.492142991934795</v>
      </c>
      <c r="P219" s="223" t="str">
        <f t="shared" ca="1" si="187"/>
        <v>-3,4072913556299-0,765132860338036i</v>
      </c>
      <c r="Q219" s="223" t="str">
        <f t="shared" ca="1" si="188"/>
        <v>3,15685987476512+1,49308352318859i</v>
      </c>
      <c r="R219" s="223" t="str">
        <f t="shared" ca="1" si="189"/>
        <v>-2,75301845245308-2,14847668746304i</v>
      </c>
      <c r="S219" s="223" t="str">
        <f t="shared" ca="1" si="190"/>
        <v>2,21539206142246+2,69946303740312i</v>
      </c>
      <c r="T219" s="223" t="str">
        <f t="shared" ca="1" si="191"/>
        <v>-1,5701070539478-3,11926698364578i</v>
      </c>
      <c r="U219" s="223" t="str">
        <f t="shared" ca="1" si="192"/>
        <v>0,848521532428354+3,38748784280103i</v>
      </c>
      <c r="V219" s="223" t="str">
        <f t="shared" ca="1" si="193"/>
        <v>-0,0857014791996715-3,49109122375545i</v>
      </c>
      <c r="W219" s="223" t="str">
        <f t="shared" ca="1" si="194"/>
        <v>-0,681283300822882+3,42504244355295i</v>
      </c>
      <c r="X219" s="223" t="str">
        <f t="shared" ca="1" si="195"/>
        <v>1,41516061474512-3,19255119153844i</v>
      </c>
      <c r="Y219" s="223" t="str">
        <f t="shared" ca="1" si="196"/>
        <v>-2,08026715148371+2,80491555212936i</v>
      </c>
      <c r="Z219" s="223" t="str">
        <f t="shared" ca="1" si="197"/>
        <v>2,64428156675858-2,28097296604324i</v>
      </c>
      <c r="AA219" s="223" t="str">
        <f t="shared" ca="1" si="198"/>
        <v>-3,07979516273243+1,64618481092774i</v>
      </c>
      <c r="AB219" s="223" t="str">
        <f t="shared" ca="1" si="199"/>
        <v>3,36564383396203-0,931399086875591i</v>
      </c>
      <c r="AC219" s="223" t="str">
        <f t="shared" ca="1" si="200"/>
        <v>-3,4879365527632+0,171351335033205i</v>
      </c>
      <c r="AD219" s="223" t="str">
        <f t="shared" ca="1" si="201"/>
        <v>3,44073041397857+0,597023361722267i</v>
      </c>
      <c r="AE219" s="223" t="str">
        <f t="shared" ca="1" si="202"/>
        <v>-3,22631943485132-1,33638526646322i</v>
      </c>
      <c r="AF219" s="223" t="str">
        <f t="shared" ca="1" si="203"/>
        <v>2,85512307555955+2,01080454035858i</v>
      </c>
      <c r="AG219" s="223" t="str">
        <f t="shared" ca="1" si="204"/>
        <v>-2,34517989784009-2,58750727977451i</v>
      </c>
      <c r="AH219" s="223" t="str">
        <f t="shared" ca="1" si="205"/>
        <v>1,7212709677327+3,03846818837384i</v>
      </c>
      <c r="AI219" s="223" t="str">
        <f t="shared" ca="1" si="206"/>
        <v>-1,01371560134016-3,34177248712698i</v>
      </c>
      <c r="AJ219" s="223" t="str">
        <f t="shared" ca="1" si="207"/>
        <v>0,256897975229382+3,48268087921394i</v>
      </c>
      <c r="AK219" s="223" t="str">
        <f t="shared" ca="1" si="208"/>
        <v>0,512403798072689-3,45434581706001i</v>
      </c>
      <c r="AL219" s="223" t="str">
        <f t="shared" ca="1" si="209"/>
        <v>-1,25680492966778+3,25814426397636i</v>
      </c>
      <c r="AM219" s="223" t="str">
        <f t="shared" ca="1" si="210"/>
        <v>1,94013069576688-2,90361077960915i</v>
      </c>
      <c r="AN219" s="223" t="str">
        <f t="shared" ca="1" si="211"/>
        <v>-2,52917437515825+2,40797418095838i</v>
      </c>
      <c r="AO219" s="223" t="str">
        <f t="shared" ca="1" si="212"/>
        <v>2,9953109543944-1,79532029526884i</v>
      </c>
      <c r="AP219" s="223" t="str">
        <f t="shared" ca="1" si="213"/>
        <v>-3,31588818150263+1,09542149143173i</v>
      </c>
      <c r="AQ219" s="223" t="str">
        <f t="shared" ca="1" si="214"/>
        <v>3,47532736892886-0,342289869691364i</v>
      </c>
      <c r="AR219" s="223" t="str">
        <f t="shared" ca="1" si="215"/>
        <v>3,47532736892886-0,342289869691364i</v>
      </c>
      <c r="AS219" s="223" t="str">
        <f t="shared" ca="1" si="216"/>
        <v>3,28800650882665+1,17646754057767i</v>
      </c>
      <c r="AT219" s="223" t="str">
        <f t="shared" ca="1" si="217"/>
        <v>-2,95034945709791-1,86828818899049i</v>
      </c>
      <c r="AU219" s="223" t="str">
        <f t="shared" ca="1" si="218"/>
        <v>2,46931799047005+2,4693179904703i</v>
      </c>
      <c r="AV219" s="223" t="str">
        <f t="shared" ca="1" si="219"/>
        <v>-1,86828818899048-2,95034945709791i</v>
      </c>
      <c r="AW219" s="223" t="str">
        <f t="shared" ca="1" si="220"/>
        <v>1,17646754057766+3,28800650882666i</v>
      </c>
      <c r="AX219" s="223" t="str">
        <f t="shared" ca="1" si="221"/>
        <v>-0,42747558153447-3,46588045138765i</v>
      </c>
      <c r="AY219" s="223" t="str">
        <f t="shared" ca="1" si="222"/>
        <v>-0,342289869692705+3,47532736892872i</v>
      </c>
      <c r="AZ219" s="223" t="str">
        <f t="shared" ca="1" si="223"/>
        <v>1,09542149143074-3,31588818150295i</v>
      </c>
      <c r="BA219" s="223" t="str">
        <f t="shared" ca="1" si="224"/>
        <v>-1,79532029526855+2,99531095439458i</v>
      </c>
      <c r="BB219" s="223" t="str">
        <f t="shared" ca="1" si="225"/>
        <v>2,40797418095889-2,52917437515776i</v>
      </c>
      <c r="BC219" s="223" t="str">
        <f t="shared" ca="1" si="226"/>
        <v>-2,90361077960992+1,94013069576572i</v>
      </c>
      <c r="BD219" s="223" t="str">
        <f t="shared" ca="1" si="227"/>
        <v>3,25814426397599-1,25680492966874i</v>
      </c>
      <c r="BE219" s="223" t="str">
        <f t="shared" ca="1" si="228"/>
        <v>-3,45434581706001+0,512403798072682i</v>
      </c>
      <c r="BF219" s="223" t="str">
        <f t="shared" ca="1" si="229"/>
        <v>3,48268087921388+0,256897975230106i</v>
      </c>
      <c r="BG219" s="223" t="str">
        <f t="shared" ca="1" si="230"/>
        <v>-3,34177248712649-1,01371560134181i</v>
      </c>
      <c r="BH219" s="223" t="str">
        <f t="shared" ca="1" si="231"/>
        <v>3,03846818837434+1,72127096773182i</v>
      </c>
      <c r="BI219" s="223" t="str">
        <f t="shared" ca="1" si="232"/>
        <v>-2,58750727977452-2,34517989784007i</v>
      </c>
      <c r="BJ219" s="223" t="str">
        <f t="shared" ca="1" si="233"/>
        <v>2,01080454035769+2,85512307556018i</v>
      </c>
      <c r="BK219" s="223" t="str">
        <f t="shared" ca="1" si="234"/>
        <v>-1,33638526646482-3,22631943485066i</v>
      </c>
      <c r="BL219" s="223" t="str">
        <f t="shared" ca="1" si="235"/>
        <v>0,597023361722993+3,44073041397844i</v>
      </c>
      <c r="BM219" s="223" t="str">
        <f t="shared" ca="1" si="236"/>
        <v>0,171351335033212-3,4879365527632i</v>
      </c>
      <c r="BN219" s="223" t="str">
        <f t="shared" ca="1" si="237"/>
        <v>-0,931399086876575+3,36564383396175i</v>
      </c>
      <c r="BO219" s="223" t="str">
        <f t="shared" ca="1" si="238"/>
        <v>1,64618481092654-3,07979516273307i</v>
      </c>
      <c r="BP219" s="223" t="str">
        <f t="shared" ca="1" si="239"/>
        <v>-2,2809729660427+2,64428156675905i</v>
      </c>
      <c r="BQ219" s="223" t="str">
        <f t="shared" ca="1" si="240"/>
        <v>2,80491555212959-2,0802671514834i</v>
      </c>
      <c r="BR219" s="223" t="str">
        <f t="shared" ca="1" si="241"/>
        <v>-3,192551191539+1,41516061474386i</v>
      </c>
      <c r="BS219" s="223" t="str">
        <f t="shared" ca="1" si="242"/>
        <v>3,42504244355267-0,681283300824289i</v>
      </c>
      <c r="BT219" s="223" t="str">
        <f t="shared" ca="1" si="243"/>
        <v>-3,49109122375545-0,085701479199331i</v>
      </c>
      <c r="BU219" s="223" t="str">
        <f t="shared" ca="1" si="244"/>
        <v>3,38748784280095+0,848521532428662i</v>
      </c>
      <c r="BV219" s="223" t="str">
        <f t="shared" ca="1" si="245"/>
        <v>-3,11926698364514-1,57010705394907i</v>
      </c>
      <c r="BW219" s="223" t="str">
        <f t="shared" ca="1" si="246"/>
        <v>2,69946303740379+2,21539206142164i</v>
      </c>
      <c r="BX219" s="223" t="str">
        <f t="shared" ca="1" si="247"/>
        <v>-2,14847668746323-2,75301845245293i</v>
      </c>
      <c r="BY219" s="223" t="str">
        <f t="shared" ca="1" si="248"/>
        <v>1,49308352318803+3,15685987476538i</v>
      </c>
      <c r="BZ219" s="223" t="str">
        <f t="shared" ca="1" si="249"/>
        <v>-0,765132860336594-3,40729135563022i</v>
      </c>
      <c r="CA219" s="223" t="str">
        <f t="shared" ca="1" si="250"/>
        <v>1,03530650516289E-12+3,4921429919348i</v>
      </c>
      <c r="CB219" s="223" t="str">
        <f t="shared" ca="1" si="251"/>
        <v>0,765132860337868-3,40729135562994i</v>
      </c>
      <c r="CC219" s="223" t="str">
        <f t="shared" ca="1" si="252"/>
        <v>-1,4930835231893+3,15685987476479i</v>
      </c>
      <c r="CD219" s="223" t="str">
        <f t="shared" ca="1" si="253"/>
        <v>2,14847668746434-2,75301845245207i</v>
      </c>
      <c r="CE219" s="223" t="str">
        <f t="shared" ca="1" si="254"/>
        <v>-2,69946303740248+2,21539206142324i</v>
      </c>
      <c r="CF219" s="223" t="str">
        <f t="shared" ca="1" si="255"/>
        <v>3,11926698364578-1,57010705394781i</v>
      </c>
      <c r="CG219" s="223" t="str">
        <f t="shared" ca="1" si="256"/>
        <v>-3,38748784280129+0,8485215324273i</v>
      </c>
      <c r="CH219" s="223" t="str">
        <f t="shared" ca="1" si="257"/>
        <v>3,4910912237554-0,0857014792014012i</v>
      </c>
      <c r="CI219" s="223" t="str">
        <f t="shared" ca="1" si="258"/>
        <v>-3,4250424435531-0,681283300822159i</v>
      </c>
      <c r="CJ219" s="223" t="str">
        <f t="shared" ca="1" si="259"/>
        <v>3,19255119153843+1,41516061474514i</v>
      </c>
      <c r="CK219" s="223" t="str">
        <f t="shared" ca="1" si="260"/>
        <v>-2,80491555212876-2,08026715148452i</v>
      </c>
      <c r="CL219" s="223" t="str">
        <f t="shared" ca="1" si="261"/>
        <v>2,28097296604427+2,64428156675769i</v>
      </c>
      <c r="CM219" s="223" t="str">
        <f t="shared" ca="1" si="262"/>
        <v>-1,64618481092837-3,0797951627321i</v>
      </c>
      <c r="CN219" s="223" t="str">
        <f t="shared" ca="1" si="263"/>
        <v>0,931399086875224+3,36564383396213i</v>
      </c>
      <c r="CO219" s="223" t="str">
        <f t="shared" ca="1" si="264"/>
        <v>-0,17135133503181-3,48793655276327i</v>
      </c>
      <c r="CP219" s="223" t="str">
        <f t="shared" ca="1" si="265"/>
        <v>-0,597023361720856+3,44073041397881i</v>
      </c>
      <c r="CQ219" s="223" t="str">
        <f t="shared" ca="1" si="266"/>
        <v>1,33638526646291-3,22631943485145i</v>
      </c>
      <c r="CR219" s="223" t="str">
        <f t="shared" ca="1" si="267"/>
        <v>-2,01080454035884+2,85512307555937i</v>
      </c>
      <c r="CS219" s="223" t="str">
        <f t="shared" ca="1" si="268"/>
        <v>2,58750727977546-2,34517989783903i</v>
      </c>
      <c r="CT219" s="223" t="str">
        <f t="shared" ca="1" si="269"/>
        <v>-3,03846818837332+1,72127096773362i</v>
      </c>
      <c r="CU219" s="223" t="str">
        <f t="shared" ca="1" si="270"/>
        <v>3,34177248712689-1,01371560134046i</v>
      </c>
      <c r="CV219" s="223" t="str">
        <f t="shared" ca="1" si="271"/>
        <v>-3,48268087921398+0,256897975228707i</v>
      </c>
      <c r="CW219" s="223" t="str">
        <f t="shared" ca="1" si="272"/>
        <v>3,4543458170598+0,512403798074117i</v>
      </c>
      <c r="CX219" s="223" t="str">
        <f t="shared" ca="1" si="273"/>
        <v>-3,25814426397673-1,25680492966681i</v>
      </c>
      <c r="CY219" s="223" t="str">
        <f t="shared" ca="1" si="274"/>
        <v>2,90361077960912+1,94013069576692i</v>
      </c>
      <c r="CZ219" s="223" t="str">
        <f t="shared" ca="1" si="275"/>
        <v>-2,40797418095795-2,52917437515866i</v>
      </c>
      <c r="DA219" s="223" t="str">
        <f t="shared" ca="1" si="276"/>
        <v>1,79532029526739+2,99531095439528i</v>
      </c>
      <c r="DB219" s="223" t="str">
        <f t="shared" ca="1" si="277"/>
        <v>-1,0954214914328-3,31588818150227i</v>
      </c>
      <c r="DC219" s="223" t="str">
        <f t="shared" ca="1" si="278"/>
        <v>0,342289869691358+3,47532736892886i</v>
      </c>
      <c r="DD219" s="223" t="str">
        <f t="shared" ca="1" si="279"/>
        <v>0,427475581535912-3,46588045138747i</v>
      </c>
      <c r="DE219" s="223" t="str">
        <f t="shared" ca="1" si="280"/>
        <v>-1,17646754057603+3,28800650882724i</v>
      </c>
      <c r="DF219" s="223" t="str">
        <f t="shared" ca="1" si="281"/>
        <v>1,86828818898995-2,95034945709825i</v>
      </c>
      <c r="DG219" s="223" t="str">
        <f t="shared" ca="1" si="282"/>
        <v>-2,46931799047023+2,46931799047011i</v>
      </c>
      <c r="DH219" s="223" t="str">
        <f t="shared" ca="1" si="283"/>
        <v>2,95034945709845-1,86828818898964i</v>
      </c>
      <c r="DI219" s="223" t="str">
        <f t="shared" ca="1" si="284"/>
        <v>-3,28800650882616+1,17646754057906i</v>
      </c>
      <c r="DJ219" s="223" t="str">
        <f t="shared" ca="1" si="285"/>
        <v>3,46588045138752-0,427475581535546i</v>
      </c>
      <c r="DK219" s="223" t="str">
        <f t="shared" ca="1" si="286"/>
        <v>-3,47532736892882-0,342289869691724i</v>
      </c>
      <c r="DL219" s="223" t="str">
        <f t="shared" ca="1" si="287"/>
        <v>3,31588818150216+1,09542149143315i</v>
      </c>
      <c r="DM219" s="223" t="str">
        <f t="shared" ca="1" si="288"/>
        <v>-2,99531095439509-1,7953202952677i</v>
      </c>
      <c r="DN219" s="223" t="str">
        <f t="shared" ca="1" si="289"/>
        <v>2,52917437515854+2,40797418095807i</v>
      </c>
      <c r="DO219" s="223" t="str">
        <f t="shared" ca="1" si="290"/>
        <v>-1,94013069576662-2,90361077960932i</v>
      </c>
      <c r="DP219" s="223" t="str">
        <f t="shared" ca="1" si="291"/>
        <v>1,25680492966647+3,25814426397687i</v>
      </c>
      <c r="DQ219" s="223" t="str">
        <f t="shared" ca="1" si="292"/>
        <v>-0,512403798073754-3,45434581705985i</v>
      </c>
      <c r="DR219" s="223" t="str">
        <f t="shared" ca="1" si="293"/>
        <v>-0,256897975229074+3,48268087921396i</v>
      </c>
      <c r="DS219" s="223" t="str">
        <f t="shared" ca="1" si="294"/>
        <v>1,01371560134091-3,34177248712675i</v>
      </c>
      <c r="DT219" s="223" t="str">
        <f t="shared" ca="1" si="295"/>
        <v>-1,72127096773386+3,03846818837319i</v>
      </c>
      <c r="DU219" s="223" t="str">
        <f t="shared" ca="1" si="296"/>
        <v>2,34517989783923-2,58750727977528i</v>
      </c>
      <c r="DV219" s="223" t="str">
        <f t="shared" ca="1" si="297"/>
        <v>-2,85512307555953+2,01080454035862i</v>
      </c>
      <c r="DW219" s="223" t="str">
        <f t="shared" ca="1" si="298"/>
        <v>3,22631943485159-1,33638526646257i</v>
      </c>
      <c r="DX219" s="223" t="str">
        <f t="shared" ca="1" si="299"/>
        <v>-3,44073041397888+0,597023361720493i</v>
      </c>
      <c r="DY219" s="223" t="str">
        <f t="shared" ca="1" si="300"/>
        <v>3,48793655276325+0,171351335032178i</v>
      </c>
      <c r="DZ219" s="223" t="str">
        <f t="shared" ca="1" si="301"/>
        <v>-3,36564383396201-0,931399086875675i</v>
      </c>
      <c r="EA219" s="223" t="str">
        <f t="shared" ca="1" si="302"/>
        <v>3,07979516273197+1,64618481092861i</v>
      </c>
      <c r="EB219" s="223" t="str">
        <f t="shared" ca="1" si="303"/>
        <v>-2,64428156675979-2,28097296604184i</v>
      </c>
      <c r="EC219" s="223" t="str">
        <f t="shared" ca="1" si="304"/>
        <v>2,08026715148431+2,80491555212892i</v>
      </c>
      <c r="ED219" s="223" t="str">
        <f t="shared" ca="1" si="305"/>
        <v>-1,4151606147448-3,19255119153858i</v>
      </c>
      <c r="EE219" s="223" t="str">
        <f t="shared" ca="1" si="306"/>
        <v>0,681283300821799+3,42504244355317i</v>
      </c>
      <c r="EF219" s="223" t="str">
        <f t="shared" ca="1" si="307"/>
        <v>0,0857014791982963-3,49109122375548i</v>
      </c>
      <c r="EG219" s="223" t="str">
        <f t="shared" ca="1" si="308"/>
        <v>-0,848521532427754+3,38748784280118i</v>
      </c>
      <c r="EH219" s="223" t="str">
        <f t="shared" ca="1" si="309"/>
        <v>1,57010705394805-3,11926698364565i</v>
      </c>
      <c r="EI219" s="223" t="str">
        <f t="shared" ca="1" si="310"/>
        <v>-2,21539206142352+2,69946303740224i</v>
      </c>
      <c r="EJ219" s="223" t="str">
        <f t="shared" ca="1" si="311"/>
        <v>2,75301845245223-2,14847668746412i</v>
      </c>
      <c r="EK219" s="223" t="str">
        <f t="shared" ca="1" si="312"/>
        <v>-3,15685987476494+1,49308352318897i</v>
      </c>
      <c r="EL219" s="223" t="str">
        <f t="shared" ca="1" si="313"/>
        <v>3,40729135563002-0,765132860337509i</v>
      </c>
      <c r="EM219" s="223" t="str">
        <f t="shared" ca="1" si="314"/>
        <v>-3,4921429919348-1,30397788548476E-12i</v>
      </c>
      <c r="EN219" s="223"/>
      <c r="EO219" s="223"/>
      <c r="EP219" s="223"/>
    </row>
    <row r="220" spans="1:146" ht="15.75" thickBot="1">
      <c r="A220" s="257">
        <f t="shared" si="181"/>
        <v>2.3437500000000016E-3</v>
      </c>
      <c r="B220" s="256">
        <v>120</v>
      </c>
      <c r="C220" s="230">
        <f t="shared" si="182"/>
        <v>24000</v>
      </c>
      <c r="D220" s="229">
        <f t="shared" si="315"/>
        <v>150796.44737231007</v>
      </c>
      <c r="E220" s="229" t="str">
        <f t="shared" si="316"/>
        <v>150796.44737231i</v>
      </c>
      <c r="F220" s="229" t="str">
        <f t="shared" si="320"/>
        <v>-5,7480289132722E-26+1,19117971797546E-24i</v>
      </c>
      <c r="G220" s="229" t="str">
        <f t="shared" si="321"/>
        <v>-0,693577472461193+1,10972396097584i</v>
      </c>
      <c r="H220" s="229" t="str">
        <f t="shared" si="322"/>
        <v>1,00000000235421E-11-2,07232998816436E-10i</v>
      </c>
      <c r="I220" s="229" t="str">
        <f t="shared" si="317"/>
        <v>-1,00000000235421E-11+2,07232998816436E-10i</v>
      </c>
      <c r="J220" s="255" t="str">
        <f ca="1">IMPRODUCT(1/N_FFT2,EE100)</f>
        <v>0,0155922732673313-3,44000920880164E-06i</v>
      </c>
      <c r="K220" s="254" t="str">
        <f t="shared" ca="1" si="318"/>
        <v>-1,55209849616092E-13+3,23126794764658E-12i</v>
      </c>
      <c r="N220" s="246">
        <f t="shared" ca="1" si="185"/>
        <v>11.49218742195796</v>
      </c>
      <c r="O220" s="223">
        <f t="shared" ca="1" si="186"/>
        <v>3.4921874219579601</v>
      </c>
      <c r="P220" s="223" t="str">
        <f t="shared" ca="1" si="187"/>
        <v>-3,42508601986567-0,681291968690454i</v>
      </c>
      <c r="Q220" s="223" t="str">
        <f t="shared" ca="1" si="188"/>
        <v>3,22636048284031+1,33640226909707i</v>
      </c>
      <c r="R220" s="223" t="str">
        <f t="shared" ca="1" si="189"/>
        <v>-2,9036477218232-1,94015537976532i</v>
      </c>
      <c r="S220" s="223" t="str">
        <f t="shared" ca="1" si="190"/>
        <v>2,46934940724078+2,4693494072409i</v>
      </c>
      <c r="T220" s="223" t="str">
        <f t="shared" ca="1" si="191"/>
        <v>-1,94015537976543-2,90364772182313i</v>
      </c>
      <c r="U220" s="223" t="str">
        <f t="shared" ca="1" si="192"/>
        <v>1,33640226909711+3,2263604828403i</v>
      </c>
      <c r="V220" s="223" t="str">
        <f t="shared" ca="1" si="193"/>
        <v>-0,681291968690391-3,42508601986568i</v>
      </c>
      <c r="W220" s="223" t="str">
        <f t="shared" ca="1" si="194"/>
        <v>-1,70699853327686E-13+3,49218742195796i</v>
      </c>
      <c r="X220" s="223" t="str">
        <f t="shared" ca="1" si="195"/>
        <v>0,681291968690384-3,42508601986568i</v>
      </c>
      <c r="Y220" s="223" t="str">
        <f t="shared" ca="1" si="196"/>
        <v>-1,33640226909711+3,2263604828403i</v>
      </c>
      <c r="Z220" s="223" t="str">
        <f t="shared" ca="1" si="197"/>
        <v>1,94015537976543-2,90364772182313i</v>
      </c>
      <c r="AA220" s="223" t="str">
        <f t="shared" ca="1" si="198"/>
        <v>-2,46934940724077+2,46934940724091i</v>
      </c>
      <c r="AB220" s="223" t="str">
        <f t="shared" ca="1" si="199"/>
        <v>2,90364772182322-1,9401553797653i</v>
      </c>
      <c r="AC220" s="223" t="str">
        <f t="shared" ca="1" si="200"/>
        <v>-3,22636048284036+1,33640226909696i</v>
      </c>
      <c r="AD220" s="223" t="str">
        <f t="shared" ca="1" si="201"/>
        <v>3,42508601986565-0,681291968690566i</v>
      </c>
      <c r="AE220" s="223" t="str">
        <f t="shared" ca="1" si="202"/>
        <v>-3,49218742195796+5,98906998653043E-15i</v>
      </c>
      <c r="AF220" s="223" t="str">
        <f t="shared" ca="1" si="203"/>
        <v>3,42508601986565+0,681291968690552i</v>
      </c>
      <c r="AG220" s="223" t="str">
        <f t="shared" ca="1" si="204"/>
        <v>-3,22636048284037-1,33640226909694i</v>
      </c>
      <c r="AH220" s="223" t="str">
        <f t="shared" ca="1" si="205"/>
        <v>2,90364772182322+1,94015537976529i</v>
      </c>
      <c r="AI220" s="223" t="str">
        <f t="shared" ca="1" si="206"/>
        <v>-2,46934940724078-2,4693494072409i</v>
      </c>
      <c r="AJ220" s="223" t="str">
        <f t="shared" ca="1" si="207"/>
        <v>1,94015537976543+2,90364772182313i</v>
      </c>
      <c r="AK220" s="223" t="str">
        <f t="shared" ca="1" si="208"/>
        <v>-1,33640226909713-3,22636048284029i</v>
      </c>
      <c r="AL220" s="223" t="str">
        <f t="shared" ca="1" si="209"/>
        <v>0,681291968690408+3,42508601986568i</v>
      </c>
      <c r="AM220" s="223" t="str">
        <f t="shared" ca="1" si="210"/>
        <v>1,52304041318231E-13-3,49218742195796i</v>
      </c>
      <c r="AN220" s="223" t="str">
        <f t="shared" ca="1" si="211"/>
        <v>-0,681291968690366+3,42508601986569i</v>
      </c>
      <c r="AO220" s="223" t="str">
        <f t="shared" ca="1" si="212"/>
        <v>1,33640226909709-3,22636048284031i</v>
      </c>
      <c r="AP220" s="223" t="str">
        <f t="shared" ca="1" si="213"/>
        <v>-1,94015537976542+2,90364772182314i</v>
      </c>
      <c r="AQ220" s="223" t="str">
        <f t="shared" ca="1" si="214"/>
        <v>2,46934940724077-2,46934940724091i</v>
      </c>
      <c r="AR220" s="223" t="str">
        <f t="shared" ca="1" si="215"/>
        <v>2,46934940724077-2,46934940724091i</v>
      </c>
      <c r="AS220" s="223" t="str">
        <f t="shared" ca="1" si="216"/>
        <v>3,22636048284036-1,33640226909696i</v>
      </c>
      <c r="AT220" s="223" t="str">
        <f t="shared" ca="1" si="217"/>
        <v>-3,42508601986565+0,681291968690569i</v>
      </c>
      <c r="AU220" s="223" t="str">
        <f t="shared" ca="1" si="218"/>
        <v>3,49218742195796-1,19781399730609E-14i</v>
      </c>
      <c r="AV220" s="223" t="str">
        <f t="shared" ca="1" si="219"/>
        <v>-3,42508601986565-0,681291968690548i</v>
      </c>
      <c r="AW220" s="223" t="str">
        <f t="shared" ca="1" si="220"/>
        <v>3,22636048284077+1,33640226909597i</v>
      </c>
      <c r="AX220" s="223" t="str">
        <f t="shared" ca="1" si="221"/>
        <v>-2,90364772182303-1,94015537976557i</v>
      </c>
      <c r="AY220" s="223" t="str">
        <f t="shared" ca="1" si="222"/>
        <v>2,46934940724201+2,46934940723967i</v>
      </c>
      <c r="AZ220" s="223" t="str">
        <f t="shared" ca="1" si="223"/>
        <v>-1,94015537976544-2,90364772182312i</v>
      </c>
      <c r="BA220" s="223" t="str">
        <f t="shared" ca="1" si="224"/>
        <v>1,33640226909583+3,22636048284083i</v>
      </c>
      <c r="BB220" s="223" t="str">
        <f t="shared" ca="1" si="225"/>
        <v>-0,681291968691072-3,42508601986555i</v>
      </c>
      <c r="BC220" s="223" t="str">
        <f t="shared" ca="1" si="226"/>
        <v>-8,65906008661357E-13+3,49218742195796i</v>
      </c>
      <c r="BD220" s="223" t="str">
        <f t="shared" ca="1" si="227"/>
        <v>0,681291968689364-3,42508601986589i</v>
      </c>
      <c r="BE220" s="223" t="str">
        <f t="shared" ca="1" si="228"/>
        <v>-1,33640226909743+3,22636048284017i</v>
      </c>
      <c r="BF220" s="223" t="str">
        <f t="shared" ca="1" si="229"/>
        <v>1,94015537976399-2,90364772182409i</v>
      </c>
      <c r="BG220" s="223" t="str">
        <f t="shared" ca="1" si="230"/>
        <v>-2,46934940724074+2,46934940724094i</v>
      </c>
      <c r="BH220" s="223" t="str">
        <f t="shared" ca="1" si="231"/>
        <v>2,90364772182397-1,94015537976417i</v>
      </c>
      <c r="BI220" s="223" t="str">
        <f t="shared" ca="1" si="232"/>
        <v>-3,22636048284008+1,33640226909763i</v>
      </c>
      <c r="BJ220" s="223" t="str">
        <f t="shared" ca="1" si="233"/>
        <v>3,42508601986585-0,681291968689577i</v>
      </c>
      <c r="BK220" s="223" t="str">
        <f t="shared" ca="1" si="234"/>
        <v>-3,49218742195796+1,08494702393115E-12i</v>
      </c>
      <c r="BL220" s="223" t="str">
        <f t="shared" ca="1" si="235"/>
        <v>3,42508601986559+0,681291968690859i</v>
      </c>
      <c r="BM220" s="223" t="str">
        <f t="shared" ca="1" si="236"/>
        <v>-3,22636048284091-1,33640226909562i</v>
      </c>
      <c r="BN220" s="223" t="str">
        <f t="shared" ca="1" si="237"/>
        <v>2,90364772182324+1,94015537976526i</v>
      </c>
      <c r="BO220" s="223" t="str">
        <f t="shared" ca="1" si="238"/>
        <v>-2,46934940723982-2,46934940724186i</v>
      </c>
      <c r="BP220" s="223" t="str">
        <f t="shared" ca="1" si="239"/>
        <v>1,94015537976575+2,90364772182291i</v>
      </c>
      <c r="BQ220" s="223" t="str">
        <f t="shared" ca="1" si="240"/>
        <v>-1,33640226909618-3,22636048284068i</v>
      </c>
      <c r="BR220" s="223" t="str">
        <f t="shared" ca="1" si="241"/>
        <v>0,681291968691442+3,42508601986548i</v>
      </c>
      <c r="BS220" s="223" t="str">
        <f t="shared" ca="1" si="242"/>
        <v>4,87714677987073E-13-3,49218742195796i</v>
      </c>
      <c r="BT220" s="223" t="str">
        <f t="shared" ca="1" si="243"/>
        <v>-0,681291968688994+3,42508601986596i</v>
      </c>
      <c r="BU220" s="223" t="str">
        <f t="shared" ca="1" si="244"/>
        <v>1,33640226909708-3,22636048284031i</v>
      </c>
      <c r="BV220" s="223" t="str">
        <f t="shared" ca="1" si="245"/>
        <v>-1,94015537976656+2,90364772182237i</v>
      </c>
      <c r="BW220" s="223" t="str">
        <f t="shared" ca="1" si="246"/>
        <v>2,46934940724051-2,46934940724117i</v>
      </c>
      <c r="BX220" s="223" t="str">
        <f t="shared" ca="1" si="247"/>
        <v>-2,90364772182379+1,94015537976444i</v>
      </c>
      <c r="BY220" s="223" t="str">
        <f t="shared" ca="1" si="248"/>
        <v>3,22636048283996-1,33640226909793i</v>
      </c>
      <c r="BZ220" s="223" t="str">
        <f t="shared" ca="1" si="249"/>
        <v>-3,42508601986578+0,681291968689902i</v>
      </c>
      <c r="CA220" s="223" t="str">
        <f t="shared" ca="1" si="250"/>
        <v>3,49218742195796-1,41351138651373E-12i</v>
      </c>
      <c r="CB220" s="223" t="str">
        <f t="shared" ca="1" si="251"/>
        <v>-3,42508601986566-0,681291968690534i</v>
      </c>
      <c r="CC220" s="223" t="str">
        <f t="shared" ca="1" si="252"/>
        <v>3,22636048283971+1,33640226909853i</v>
      </c>
      <c r="CD220" s="223" t="str">
        <f t="shared" ca="1" si="253"/>
        <v>-2,90364772182343-1,94015537976498i</v>
      </c>
      <c r="CE220" s="223" t="str">
        <f t="shared" ca="1" si="254"/>
        <v>2,46934940724006+2,46934940724162i</v>
      </c>
      <c r="CF220" s="223" t="str">
        <f t="shared" ca="1" si="255"/>
        <v>-1,94015537976603-2,90364772182273i</v>
      </c>
      <c r="CG220" s="223" t="str">
        <f t="shared" ca="1" si="256"/>
        <v>1,33640226909648+3,22636048284056i</v>
      </c>
      <c r="CH220" s="223" t="str">
        <f t="shared" ca="1" si="257"/>
        <v>-0,681291968691767-3,42508601986541i</v>
      </c>
      <c r="CI220" s="223" t="str">
        <f t="shared" ca="1" si="258"/>
        <v>-1,59150315404489E-13+3,49218742195796i</v>
      </c>
      <c r="CJ220" s="223" t="str">
        <f t="shared" ca="1" si="259"/>
        <v>0,681291968692078-3,42508601986535i</v>
      </c>
      <c r="CK220" s="223" t="str">
        <f t="shared" ca="1" si="260"/>
        <v>-1,33640226909677+3,22636048284044i</v>
      </c>
      <c r="CL220" s="223" t="str">
        <f t="shared" ca="1" si="261"/>
        <v>1,94015537976629-2,90364772182255i</v>
      </c>
      <c r="CM220" s="223" t="str">
        <f t="shared" ca="1" si="262"/>
        <v>-2,46934940724028+2,4693494072414i</v>
      </c>
      <c r="CN220" s="223" t="str">
        <f t="shared" ca="1" si="263"/>
        <v>2,9036477218236-1,94015537976472i</v>
      </c>
      <c r="CO220" s="223" t="str">
        <f t="shared" ca="1" si="264"/>
        <v>-3,22636048283983+1,33640226909824i</v>
      </c>
      <c r="CP220" s="223" t="str">
        <f t="shared" ca="1" si="265"/>
        <v>3,42508601986572-0,681291968690223i</v>
      </c>
      <c r="CQ220" s="223" t="str">
        <f t="shared" ca="1" si="266"/>
        <v>-3,49218742195796-1,73181201732271E-12i</v>
      </c>
      <c r="CR220" s="223" t="str">
        <f t="shared" ca="1" si="267"/>
        <v>3,42508601986572+0,681291968690213i</v>
      </c>
      <c r="CS220" s="223" t="str">
        <f t="shared" ca="1" si="268"/>
        <v>-3,22636048283983-1,33640226909823i</v>
      </c>
      <c r="CT220" s="223" t="str">
        <f t="shared" ca="1" si="269"/>
        <v>2,90364772182361+1,94015537976471i</v>
      </c>
      <c r="CU220" s="223" t="str">
        <f t="shared" ca="1" si="270"/>
        <v>-2,46934940724029-2,46934940724139i</v>
      </c>
      <c r="CV220" s="223" t="str">
        <f t="shared" ca="1" si="271"/>
        <v>1,9401553797663+2,90364772182255i</v>
      </c>
      <c r="CW220" s="223" t="str">
        <f t="shared" ca="1" si="272"/>
        <v>-1,33640226909678-3,22636048284043i</v>
      </c>
      <c r="CX220" s="223" t="str">
        <f t="shared" ca="1" si="273"/>
        <v>0,681291968692186+3,42508601986533i</v>
      </c>
      <c r="CY220" s="223" t="str">
        <f t="shared" ca="1" si="274"/>
        <v>-2,68667983361494E-13-3,49218742195796i</v>
      </c>
      <c r="CZ220" s="223" t="str">
        <f t="shared" ca="1" si="275"/>
        <v>-0,681291968691659+3,42508601986543i</v>
      </c>
      <c r="DA220" s="223" t="str">
        <f t="shared" ca="1" si="276"/>
        <v>1,33640226909647-3,22636048284056i</v>
      </c>
      <c r="DB220" s="223" t="str">
        <f t="shared" ca="1" si="277"/>
        <v>-1,94015537976602+2,90364772182273i</v>
      </c>
      <c r="DC220" s="223" t="str">
        <f t="shared" ca="1" si="278"/>
        <v>2,46934940723998-2,4693494072417i</v>
      </c>
      <c r="DD220" s="223" t="str">
        <f t="shared" ca="1" si="279"/>
        <v>-2,90364772182337+1,94015537976508i</v>
      </c>
      <c r="DE220" s="223" t="str">
        <f t="shared" ca="1" si="280"/>
        <v>3,22636048283971-1,33640226909854i</v>
      </c>
      <c r="DF220" s="223" t="str">
        <f t="shared" ca="1" si="281"/>
        <v>-3,42508601986565+0,681291968690545i</v>
      </c>
      <c r="DG220" s="223" t="str">
        <f t="shared" ca="1" si="282"/>
        <v>3,49218742195796+1,40324765474013E-12i</v>
      </c>
      <c r="DH220" s="223" t="str">
        <f t="shared" ca="1" si="283"/>
        <v>-3,4250860198658-0,681291968689794i</v>
      </c>
      <c r="DI220" s="223" t="str">
        <f t="shared" ca="1" si="284"/>
        <v>3,22636048284+1,33640226909783i</v>
      </c>
      <c r="DJ220" s="223" t="str">
        <f t="shared" ca="1" si="285"/>
        <v>-2,90364772182379-1,94015537976444i</v>
      </c>
      <c r="DK220" s="223" t="str">
        <f t="shared" ca="1" si="286"/>
        <v>2,46934940724052+2,46934940724116i</v>
      </c>
      <c r="DL220" s="223" t="str">
        <f t="shared" ca="1" si="287"/>
        <v>-1,94015537976665-2,90364772182231i</v>
      </c>
      <c r="DM220" s="223" t="str">
        <f t="shared" ca="1" si="288"/>
        <v>1,33640226909718+3,22636048284027i</v>
      </c>
      <c r="DN220" s="223" t="str">
        <f t="shared" ca="1" si="289"/>
        <v>-0,681291968689099-3,42508601986594i</v>
      </c>
      <c r="DO220" s="223" t="str">
        <f t="shared" ca="1" si="290"/>
        <v>4,97978409760677E-13+3,49218742195796i</v>
      </c>
      <c r="DP220" s="223" t="str">
        <f t="shared" ca="1" si="291"/>
        <v>0,681291968691432-3,42508601986548i</v>
      </c>
      <c r="DQ220" s="223" t="str">
        <f t="shared" ca="1" si="292"/>
        <v>-1,33640226909608+3,22636048284073i</v>
      </c>
      <c r="DR220" s="223" t="str">
        <f t="shared" ca="1" si="293"/>
        <v>1,94015537976566-2,90364772182297i</v>
      </c>
      <c r="DS220" s="223" t="str">
        <f t="shared" ca="1" si="294"/>
        <v>-2,46934940723982+2,46934940724187i</v>
      </c>
      <c r="DT220" s="223" t="str">
        <f t="shared" ca="1" si="295"/>
        <v>2,90364772182324-1,94015537976527i</v>
      </c>
      <c r="DU220" s="223" t="str">
        <f t="shared" ca="1" si="296"/>
        <v>-3,22636048284091+1,33640226909564i</v>
      </c>
      <c r="DV220" s="223" t="str">
        <f t="shared" ca="1" si="297"/>
        <v>3,42508601986557-0,681291968690964i</v>
      </c>
      <c r="DW220" s="223" t="str">
        <f t="shared" ca="1" si="298"/>
        <v>-3,49218742195796-9,75429355974145E-13i</v>
      </c>
      <c r="DX220" s="223" t="str">
        <f t="shared" ca="1" si="299"/>
        <v>3,42508601986585+0,68129196868957i</v>
      </c>
      <c r="DY220" s="223" t="str">
        <f t="shared" ca="1" si="300"/>
        <v>-3,22636048284009-1,33640226909762i</v>
      </c>
      <c r="DZ220" s="223" t="str">
        <f t="shared" ca="1" si="301"/>
        <v>2,90364772182403+1,94015537976408i</v>
      </c>
      <c r="EA220" s="223" t="str">
        <f t="shared" ca="1" si="302"/>
        <v>-2,46934940724082-2,46934940724086i</v>
      </c>
      <c r="EB220" s="223" t="str">
        <f t="shared" ca="1" si="303"/>
        <v>1,94015537976404+2,90364772182406i</v>
      </c>
      <c r="EC220" s="223" t="str">
        <f t="shared" ca="1" si="304"/>
        <v>-1,33640226909739-3,22636048284018i</v>
      </c>
      <c r="ED220" s="223" t="str">
        <f t="shared" ca="1" si="305"/>
        <v>0,681291968689326+3,4250860198659i</v>
      </c>
      <c r="EE220" s="223" t="str">
        <f t="shared" ca="1" si="306"/>
        <v>-9,25796708526659E-13-3,49218742195796i</v>
      </c>
      <c r="EF220" s="223" t="str">
        <f t="shared" ca="1" si="307"/>
        <v>-0,681291968691013+3,42508601986556i</v>
      </c>
      <c r="EG220" s="223" t="str">
        <f t="shared" ca="1" si="308"/>
        <v>1,33640226909586-3,22636048284081i</v>
      </c>
      <c r="EH220" s="223" t="str">
        <f t="shared" ca="1" si="309"/>
        <v>-1,94015537976547+2,9036477218231i</v>
      </c>
      <c r="EI220" s="223" t="str">
        <f t="shared" ca="1" si="310"/>
        <v>2,46934940724204-2,46934940723964i</v>
      </c>
      <c r="EJ220" s="223" t="str">
        <f t="shared" ca="1" si="311"/>
        <v>-2,903647721823+1,94015537976562i</v>
      </c>
      <c r="EK220" s="223" t="str">
        <f t="shared" ca="1" si="312"/>
        <v>3,22636048284075-1,33640226909603i</v>
      </c>
      <c r="EL220" s="223" t="str">
        <f t="shared" ca="1" si="313"/>
        <v>-3,42508601986552+0,681291968691191i</v>
      </c>
      <c r="EM220" s="223" t="str">
        <f t="shared" ca="1" si="314"/>
        <v>3,49218742195796+7,46118929574961E-13i</v>
      </c>
      <c r="EN220" s="223"/>
      <c r="EO220" s="223"/>
      <c r="EP220" s="223"/>
    </row>
    <row r="221" spans="1:146" ht="15.75" thickBot="1">
      <c r="A221" s="257">
        <f t="shared" si="181"/>
        <v>2.3632812500000017E-3</v>
      </c>
      <c r="B221" s="256">
        <v>121</v>
      </c>
      <c r="C221" s="230">
        <f t="shared" si="182"/>
        <v>24200</v>
      </c>
      <c r="D221" s="229">
        <f t="shared" si="315"/>
        <v>152053.084433746</v>
      </c>
      <c r="E221" s="229" t="str">
        <f t="shared" si="316"/>
        <v>152053.084433746i</v>
      </c>
      <c r="F221" s="229" t="str">
        <f t="shared" si="320"/>
        <v>-5,65340614724427E-29+1,16188974484382E-27i</v>
      </c>
      <c r="G221" s="229" t="str">
        <f t="shared" si="321"/>
        <v>-0,685329561261702+1,10566502600759i</v>
      </c>
      <c r="H221" s="229" t="str">
        <f t="shared" si="322"/>
        <v>1,00000000023154E-12-2,05520329405744E-11i</v>
      </c>
      <c r="I221" s="229" t="str">
        <f t="shared" si="317"/>
        <v>-1,00000000023154E-12+2,05520329405744E-11i</v>
      </c>
      <c r="J221" s="255" t="str">
        <f ca="1">IMPRODUCT(1/N_FFT2,ED102)</f>
        <v>-0,0123252802342663-0,0058294234037975i</v>
      </c>
      <c r="K221" s="254" t="str">
        <f t="shared" ca="1" si="318"/>
        <v>1,32131782056522E-13-2,47480141971304E-13i</v>
      </c>
      <c r="N221" s="246">
        <f t="shared" ca="1" si="185"/>
        <v>11.49222614428056</v>
      </c>
      <c r="O221" s="223">
        <f t="shared" ca="1" si="186"/>
        <v>3.4922261442805596</v>
      </c>
      <c r="P221" s="223" t="str">
        <f t="shared" ca="1" si="187"/>
        <v>-3,44081234212577-0,597037577604315i</v>
      </c>
      <c r="Q221" s="223" t="str">
        <f t="shared" ca="1" si="188"/>
        <v>3,28808480042434+1,17649555375916i</v>
      </c>
      <c r="R221" s="223" t="str">
        <f t="shared" ca="1" si="189"/>
        <v>-3,03854053814824-1,72131195337349i</v>
      </c>
      <c r="S221" s="223" t="str">
        <f t="shared" ca="1" si="190"/>
        <v>2,69952731503551+2,2154448127123i</v>
      </c>
      <c r="T221" s="223" t="str">
        <f t="shared" ca="1" si="191"/>
        <v>-2,28102727889722-2,64434453045049i</v>
      </c>
      <c r="U221" s="223" t="str">
        <f t="shared" ca="1" si="192"/>
        <v>1,79536304411792+2,99538227654039i</v>
      </c>
      <c r="V221" s="223" t="str">
        <f t="shared" ca="1" si="193"/>
        <v>-1,25683485578426-3,25822184451618i</v>
      </c>
      <c r="W221" s="223" t="str">
        <f t="shared" ca="1" si="194"/>
        <v>0,681299523040801+3,42512399814971i</v>
      </c>
      <c r="X221" s="223" t="str">
        <f t="shared" ca="1" si="195"/>
        <v>-0,0857035198604275-3,49117435105728i</v>
      </c>
      <c r="Y221" s="223" t="str">
        <f t="shared" ca="1" si="196"/>
        <v>-0,512415999055755+3,4544280694072i</v>
      </c>
      <c r="Z221" s="223" t="str">
        <f t="shared" ca="1" si="197"/>
        <v>1,0954475748045-3,31596713699814i</v>
      </c>
      <c r="AA221" s="223" t="str">
        <f t="shared" ca="1" si="198"/>
        <v>-1,64622400867235+3,07986849655426i</v>
      </c>
      <c r="AB221" s="223" t="str">
        <f t="shared" ca="1" si="199"/>
        <v>2,14852784541303-2,75308400530777i</v>
      </c>
      <c r="AC221" s="223" t="str">
        <f t="shared" ca="1" si="200"/>
        <v>-2,58756889159874+2,34523573954243i</v>
      </c>
      <c r="AD221" s="223" t="str">
        <f t="shared" ca="1" si="201"/>
        <v>2,95041970865371-1,86833267529753i</v>
      </c>
      <c r="AE221" s="223" t="str">
        <f t="shared" ca="1" si="202"/>
        <v>-3,22639625760165+1,33641708748832i</v>
      </c>
      <c r="AF221" s="223" t="str">
        <f t="shared" ca="1" si="203"/>
        <v>3,4073724875508-0,765151079120042i</v>
      </c>
      <c r="AG221" s="223" t="str">
        <f t="shared" ca="1" si="204"/>
        <v>-3,48801960494834+0,171355415125152i</v>
      </c>
      <c r="AH221" s="223" t="str">
        <f t="shared" ca="1" si="205"/>
        <v>3,465962978389+0,427485760269839i</v>
      </c>
      <c r="AI221" s="223" t="str">
        <f t="shared" ca="1" si="206"/>
        <v>-3,34185205896061-1,01373973919218i</v>
      </c>
      <c r="AJ221" s="223" t="str">
        <f t="shared" ca="1" si="207"/>
        <v>3,11934125734167+1,57014444018466i</v>
      </c>
      <c r="AK221" s="223" t="str">
        <f t="shared" ca="1" si="208"/>
        <v>-2,80498234071968-2,08031668527833i</v>
      </c>
      <c r="AL221" s="223" t="str">
        <f t="shared" ca="1" si="209"/>
        <v>2,40803151787215+2,52923459800214i</v>
      </c>
      <c r="AM221" s="223" t="str">
        <f t="shared" ca="1" si="210"/>
        <v>-1,94017689273498-2,90367991825785i</v>
      </c>
      <c r="AN221" s="223" t="str">
        <f t="shared" ca="1" si="211"/>
        <v>1,41519431151071+3,19262721022427i</v>
      </c>
      <c r="AO221" s="223" t="str">
        <f t="shared" ca="1" si="212"/>
        <v>-0,84854173680004-3,38756850317526i</v>
      </c>
      <c r="AP221" s="223" t="str">
        <f t="shared" ca="1" si="213"/>
        <v>0,25690409229521+3,48276380625483i</v>
      </c>
      <c r="AQ221" s="223" t="str">
        <f t="shared" ca="1" si="214"/>
        <v>0,342298020046648-3,47541012087334i</v>
      </c>
      <c r="AR221" s="223" t="str">
        <f t="shared" ca="1" si="215"/>
        <v>0,342298020046648-3,47541012087334i</v>
      </c>
      <c r="AS221" s="223" t="str">
        <f t="shared" ca="1" si="216"/>
        <v>1,49311907539768-3,15693504359533i</v>
      </c>
      <c r="AT221" s="223" t="str">
        <f t="shared" ca="1" si="217"/>
        <v>-2,01085242016042+2,85519105965461i</v>
      </c>
      <c r="AU221" s="223" t="str">
        <f t="shared" ca="1" si="218"/>
        <v>2,46937678805784-2,46937678805763i</v>
      </c>
      <c r="AV221" s="223" t="str">
        <f t="shared" ca="1" si="219"/>
        <v>-2,85519105965478+2,01085242016018i</v>
      </c>
      <c r="AW221" s="223" t="str">
        <f t="shared" ca="1" si="220"/>
        <v>3,15693504359607-1,49311907539611i</v>
      </c>
      <c r="AX221" s="223" t="str">
        <f t="shared" ca="1" si="221"/>
        <v>-3,36572397420273+0,931421264666856i</v>
      </c>
      <c r="AY221" s="223" t="str">
        <f t="shared" ca="1" si="222"/>
        <v>3,47541012087323-0,342298020047739i</v>
      </c>
      <c r="AZ221" s="223" t="str">
        <f t="shared" ca="1" si="223"/>
        <v>-3,48276380625475-0,256904092296244i</v>
      </c>
      <c r="BA221" s="223" t="str">
        <f t="shared" ca="1" si="224"/>
        <v>3,38756850317534+0,848541736799697i</v>
      </c>
      <c r="BB221" s="223" t="str">
        <f t="shared" ca="1" si="225"/>
        <v>-3,19262721022357-1,41519431151229i</v>
      </c>
      <c r="BC221" s="223" t="str">
        <f t="shared" ca="1" si="226"/>
        <v>2,90367991825765+1,94017689273527i</v>
      </c>
      <c r="BD221" s="223" t="str">
        <f t="shared" ca="1" si="227"/>
        <v>-2,52923459800286-2,40803151787139i</v>
      </c>
      <c r="BE221" s="223" t="str">
        <f t="shared" ca="1" si="228"/>
        <v>2,08031668527749+2,8049823407203i</v>
      </c>
      <c r="BF221" s="223" t="str">
        <f t="shared" ca="1" si="229"/>
        <v>-1,57014444018499-3,11934125734149i</v>
      </c>
      <c r="BG221" s="223" t="str">
        <f t="shared" ca="1" si="230"/>
        <v>1,01373973919049+3,34185205896111i</v>
      </c>
      <c r="BH221" s="223" t="str">
        <f t="shared" ca="1" si="231"/>
        <v>-0,427485760269525-3,46596297838905i</v>
      </c>
      <c r="BI221" s="223" t="str">
        <f t="shared" ca="1" si="232"/>
        <v>-0,171355415124131+3,48801960494839i</v>
      </c>
      <c r="BJ221" s="223" t="str">
        <f t="shared" ca="1" si="233"/>
        <v>0,765151079121006-3,40737248755058i</v>
      </c>
      <c r="BK221" s="223" t="str">
        <f t="shared" ca="1" si="234"/>
        <v>-1,33641708748799+3,22639625760178i</v>
      </c>
      <c r="BL221" s="223" t="str">
        <f t="shared" ca="1" si="235"/>
        <v>1,86833267529895-2,95041970865281i</v>
      </c>
      <c r="BM221" s="223" t="str">
        <f t="shared" ca="1" si="236"/>
        <v>-2,34523573954269+2,58756889159851i</v>
      </c>
      <c r="BN221" s="223" t="str">
        <f t="shared" ca="1" si="237"/>
        <v>2,7530840053071-2,1485278454139i</v>
      </c>
      <c r="BO221" s="223" t="str">
        <f t="shared" ca="1" si="238"/>
        <v>-3,07986849655475+1,64622400867144i</v>
      </c>
      <c r="BP221" s="223" t="str">
        <f t="shared" ca="1" si="239"/>
        <v>3,31596713699801-1,09544757480488i</v>
      </c>
      <c r="BQ221" s="223" t="str">
        <f t="shared" ca="1" si="240"/>
        <v>-3,45442806940745+0,512415999054054i</v>
      </c>
      <c r="BR221" s="223" t="str">
        <f t="shared" ca="1" si="241"/>
        <v>3,49117435105727+0,0857035198607079i</v>
      </c>
      <c r="BS221" s="223" t="str">
        <f t="shared" ca="1" si="242"/>
        <v>-3,42512399814992-0,681299523039749i</v>
      </c>
      <c r="BT221" s="223" t="str">
        <f t="shared" ca="1" si="243"/>
        <v>3,2582218445158+1,25683485578525i</v>
      </c>
      <c r="BU221" s="223" t="str">
        <f t="shared" ca="1" si="244"/>
        <v>-2,99538227654059-1,7953630441176i</v>
      </c>
      <c r="BV221" s="223" t="str">
        <f t="shared" ca="1" si="245"/>
        <v>2,64434453044934+2,28102727889855i</v>
      </c>
      <c r="BW221" s="223" t="str">
        <f t="shared" ca="1" si="246"/>
        <v>-2,21544481271207-2,6995273150357i</v>
      </c>
      <c r="BX221" s="223" t="str">
        <f t="shared" ca="1" si="247"/>
        <v>1,72131195337439+3,03854053814773i</v>
      </c>
      <c r="BY221" s="223" t="str">
        <f t="shared" ca="1" si="248"/>
        <v>-1,17649555375823-3,28808480042468i</v>
      </c>
      <c r="BZ221" s="223" t="str">
        <f t="shared" ca="1" si="249"/>
        <v>0,597037577604657+3,44081234212571i</v>
      </c>
      <c r="CA221" s="223" t="str">
        <f t="shared" ca="1" si="250"/>
        <v>1,6822033231278E-12-3,49222614428056i</v>
      </c>
      <c r="CB221" s="223" t="str">
        <f t="shared" ca="1" si="251"/>
        <v>-0,597037577604647+3,44081234212571i</v>
      </c>
      <c r="CC221" s="223" t="str">
        <f t="shared" ca="1" si="252"/>
        <v>1,17649555375813-3,28808480042471i</v>
      </c>
      <c r="CD221" s="223" t="str">
        <f t="shared" ca="1" si="253"/>
        <v>-1,72131195337438+3,03854053814773i</v>
      </c>
      <c r="CE221" s="223" t="str">
        <f t="shared" ca="1" si="254"/>
        <v>2,21544481271198-2,69952731503577i</v>
      </c>
      <c r="CF221" s="223" t="str">
        <f t="shared" ca="1" si="255"/>
        <v>-2,64434453045161+2,28102727889592i</v>
      </c>
      <c r="CG221" s="223" t="str">
        <f t="shared" ca="1" si="256"/>
        <v>2,99538227654053-1,79536304411769i</v>
      </c>
      <c r="CH221" s="223" t="str">
        <f t="shared" ca="1" si="257"/>
        <v>-3,25822184451579+1,25683485578526i</v>
      </c>
      <c r="CI221" s="223" t="str">
        <f t="shared" ca="1" si="258"/>
        <v>3,42512399814992-0,68129952303976i</v>
      </c>
      <c r="CJ221" s="223" t="str">
        <f t="shared" ca="1" si="259"/>
        <v>-3,49117435105727+0,0857035198608172i</v>
      </c>
      <c r="CK221" s="223" t="str">
        <f t="shared" ca="1" si="260"/>
        <v>3,45442806940747+0,512415999053946i</v>
      </c>
      <c r="CL221" s="223" t="str">
        <f t="shared" ca="1" si="261"/>
        <v>-3,31596713699804-1,09544757480478i</v>
      </c>
      <c r="CM221" s="223" t="str">
        <f t="shared" ca="1" si="262"/>
        <v>3,07986849655475+1,64622400867143i</v>
      </c>
      <c r="CN221" s="223" t="str">
        <f t="shared" ca="1" si="263"/>
        <v>-2,75308400530717-2,14852784541381i</v>
      </c>
      <c r="CO221" s="223" t="str">
        <f t="shared" ca="1" si="264"/>
        <v>2,34523573954269+2,5875688915985i</v>
      </c>
      <c r="CP221" s="223" t="str">
        <f t="shared" ca="1" si="265"/>
        <v>-1,86833267529905-2,95041970865275i</v>
      </c>
      <c r="CQ221" s="223" t="str">
        <f t="shared" ca="1" si="266"/>
        <v>1,336417087488+3,22639625760177i</v>
      </c>
      <c r="CR221" s="223" t="str">
        <f t="shared" ca="1" si="267"/>
        <v>-0,76515107912111-3,40737248755055i</v>
      </c>
      <c r="CS221" s="223" t="str">
        <f t="shared" ca="1" si="268"/>
        <v>0,171355415124142+3,48801960494839i</v>
      </c>
      <c r="CT221" s="223" t="str">
        <f t="shared" ca="1" si="269"/>
        <v>0,427485760269417-3,46596297838906i</v>
      </c>
      <c r="CU221" s="223" t="str">
        <f t="shared" ca="1" si="270"/>
        <v>-1,01373973919049+3,34185205896112i</v>
      </c>
      <c r="CV221" s="223" t="str">
        <f t="shared" ca="1" si="271"/>
        <v>1,5701444401849-3,11934125734154i</v>
      </c>
      <c r="CW221" s="223" t="str">
        <f t="shared" ca="1" si="272"/>
        <v>-2,08031668527744+2,80498234072034i</v>
      </c>
      <c r="CX221" s="223" t="str">
        <f t="shared" ca="1" si="273"/>
        <v>2,52923459800278-2,40803151787147i</v>
      </c>
      <c r="CY221" s="223" t="str">
        <f t="shared" ca="1" si="274"/>
        <v>-2,90367991825762+1,94017689273532i</v>
      </c>
      <c r="CZ221" s="223" t="str">
        <f t="shared" ca="1" si="275"/>
        <v>3,19262721022356-1,4151943115123i</v>
      </c>
      <c r="DA221" s="223" t="str">
        <f t="shared" ca="1" si="276"/>
        <v>-3,38756850317533+0,848541736799753i</v>
      </c>
      <c r="DB221" s="223" t="str">
        <f t="shared" ca="1" si="277"/>
        <v>3,48276380625475-0,256904092296254i</v>
      </c>
      <c r="DC221" s="223" t="str">
        <f t="shared" ca="1" si="278"/>
        <v>-3,47541012087324-0,34229802004763i</v>
      </c>
      <c r="DD221" s="223" t="str">
        <f t="shared" ca="1" si="279"/>
        <v>3,36572397420275+0,931421264666797i</v>
      </c>
      <c r="DE221" s="223" t="str">
        <f t="shared" ca="1" si="280"/>
        <v>-3,15693504359605-1,49311907539615i</v>
      </c>
      <c r="DF221" s="223" t="str">
        <f t="shared" ca="1" si="281"/>
        <v>2,85519105965442+2,0108524201607i</v>
      </c>
      <c r="DG221" s="223" t="str">
        <f t="shared" ca="1" si="282"/>
        <v>-2,46937678805834-2,46937678805713i</v>
      </c>
      <c r="DH221" s="223" t="str">
        <f t="shared" ca="1" si="283"/>
        <v>2,01085242015934+2,85519105965538i</v>
      </c>
      <c r="DI221" s="223" t="str">
        <f t="shared" ca="1" si="284"/>
        <v>-1,49311907539769-3,15693504359533i</v>
      </c>
      <c r="DJ221" s="223" t="str">
        <f t="shared" ca="1" si="285"/>
        <v>0,93142126466863+3,36572397420225i</v>
      </c>
      <c r="DK221" s="223" t="str">
        <f t="shared" ca="1" si="286"/>
        <v>-0,342298020045966-3,4754101208734i</v>
      </c>
      <c r="DL221" s="223" t="str">
        <f t="shared" ca="1" si="287"/>
        <v>-0,256904092294358+3,48276380625489i</v>
      </c>
      <c r="DM221" s="223" t="str">
        <f t="shared" ca="1" si="288"/>
        <v>0,848541736801377-3,38756850317492i</v>
      </c>
      <c r="DN221" s="223" t="str">
        <f t="shared" ca="1" si="289"/>
        <v>-1,41519431151075+3,19262721022425i</v>
      </c>
      <c r="DO221" s="223" t="str">
        <f t="shared" ca="1" si="290"/>
        <v>1,94017689273374-2,90367991825868i</v>
      </c>
      <c r="DP221" s="223" t="str">
        <f t="shared" ca="1" si="291"/>
        <v>-2,40803151787268+2,52923459800163i</v>
      </c>
      <c r="DQ221" s="223" t="str">
        <f t="shared" ca="1" si="292"/>
        <v>2,8049823407192-2,08031668527897i</v>
      </c>
      <c r="DR221" s="223" t="str">
        <f t="shared" ca="1" si="293"/>
        <v>-3,1193412573423+1,5701444401834i</v>
      </c>
      <c r="DS221" s="223" t="str">
        <f t="shared" ca="1" si="294"/>
        <v>3,34185205896057-1,01373973919231i</v>
      </c>
      <c r="DT221" s="223" t="str">
        <f t="shared" ca="1" si="295"/>
        <v>-3,46596297838926+0,427485760267758i</v>
      </c>
      <c r="DU221" s="223" t="str">
        <f t="shared" ca="1" si="296"/>
        <v>3,48801960494831+0,171355415125712i</v>
      </c>
      <c r="DV221" s="223" t="str">
        <f t="shared" ca="1" si="297"/>
        <v>-3,40737248755097-0,765151079119256i</v>
      </c>
      <c r="DW221" s="223" t="str">
        <f t="shared" ca="1" si="298"/>
        <v>3,22639625760117+1,33641708748946i</v>
      </c>
      <c r="DX221" s="223" t="str">
        <f t="shared" ca="1" si="299"/>
        <v>-2,95041970865377-1,86833267529744i</v>
      </c>
      <c r="DY221" s="223" t="str">
        <f t="shared" ca="1" si="300"/>
        <v>2,58756889159971+2,34523573954136i</v>
      </c>
      <c r="DZ221" s="223" t="str">
        <f t="shared" ca="1" si="301"/>
        <v>-2,14852784541257-2,75308400530813i</v>
      </c>
      <c r="EA221" s="223" t="str">
        <f t="shared" ca="1" si="302"/>
        <v>1,64622400867302+3,0798684965539i</v>
      </c>
      <c r="EB221" s="223" t="str">
        <f t="shared" ca="1" si="303"/>
        <v>-1,09544757480328-3,31596713699854i</v>
      </c>
      <c r="EC221" s="223" t="str">
        <f t="shared" ca="1" si="304"/>
        <v>0,512415999055828+3,45442806940719i</v>
      </c>
      <c r="ED221" s="223" t="str">
        <f t="shared" ca="1" si="305"/>
        <v>0,0857035198590159-3,49117435105731i</v>
      </c>
      <c r="EE221" s="223" t="str">
        <f t="shared" ca="1" si="306"/>
        <v>-0,681299523041398+3,42512399814959i</v>
      </c>
      <c r="EF221" s="223" t="str">
        <f t="shared" ca="1" si="307"/>
        <v>1,25683485578358-3,25822184451644i</v>
      </c>
      <c r="EG221" s="223" t="str">
        <f t="shared" ca="1" si="308"/>
        <v>-1,79536304411904+2,99538227653972i</v>
      </c>
      <c r="EH221" s="223" t="str">
        <f t="shared" ca="1" si="309"/>
        <v>2,28102727889719-2,64434453045051i</v>
      </c>
      <c r="EI221" s="223" t="str">
        <f t="shared" ca="1" si="310"/>
        <v>-2,69952731503463+2,21544481271338i</v>
      </c>
      <c r="EJ221" s="223" t="str">
        <f t="shared" ca="1" si="311"/>
        <v>3,03854053814856-1,72131195337293i</v>
      </c>
      <c r="EK221" s="223" t="str">
        <f t="shared" ca="1" si="312"/>
        <v>-3,28808480042411+1,17649555375982i</v>
      </c>
      <c r="EL221" s="223" t="str">
        <f t="shared" ca="1" si="313"/>
        <v>3,440812342126-0,597037577602998i</v>
      </c>
      <c r="EM221" s="223" t="str">
        <f t="shared" ca="1" si="314"/>
        <v>-3,49222614428056+1,02646028364839E-14i</v>
      </c>
      <c r="EN221" s="223"/>
      <c r="EO221" s="223"/>
      <c r="EP221" s="223"/>
    </row>
    <row r="222" spans="1:146" ht="15.75" thickBot="1">
      <c r="A222" s="257">
        <f t="shared" si="181"/>
        <v>2.3828125000000017E-3</v>
      </c>
      <c r="B222" s="256">
        <v>122</v>
      </c>
      <c r="C222" s="230">
        <f t="shared" si="182"/>
        <v>24400</v>
      </c>
      <c r="D222" s="229">
        <f t="shared" si="315"/>
        <v>153309.7214951819</v>
      </c>
      <c r="E222" s="229" t="str">
        <f t="shared" si="316"/>
        <v>153309.721495182i</v>
      </c>
      <c r="F222" s="229" t="str">
        <f t="shared" si="320"/>
        <v>-5,56110717744863E-29+1,13355223469435E-27i</v>
      </c>
      <c r="G222" s="229" t="str">
        <f t="shared" si="321"/>
        <v>-0,677209463574803+1,10159406125529i</v>
      </c>
      <c r="H222" s="229" t="str">
        <f t="shared" si="322"/>
        <v>1,00000000022777E-12-2,03835736541762E-11i</v>
      </c>
      <c r="I222" s="229" t="str">
        <f t="shared" si="317"/>
        <v>-1,00000000022777E-12+2,03835736541762E-11i</v>
      </c>
      <c r="J222" s="255" t="str">
        <f ca="1">IMPRODUCT(1/N_FFT2,EE100)</f>
        <v>0,0155922732673313-3,44000920880164E-06i</v>
      </c>
      <c r="K222" s="254" t="str">
        <f t="shared" ca="1" si="318"/>
        <v>-1,55221535898041E-14+3,178296905899E-13i</v>
      </c>
      <c r="N222" s="246">
        <f t="shared" ca="1" si="185"/>
        <v>11.492259282999377</v>
      </c>
      <c r="O222" s="223">
        <f t="shared" ca="1" si="186"/>
        <v>3.4922592829993766</v>
      </c>
      <c r="P222" s="223" t="str">
        <f t="shared" ca="1" si="187"/>
        <v>-3,45446084944943-0,512420861515648i</v>
      </c>
      <c r="Q222" s="223" t="str">
        <f t="shared" ca="1" si="188"/>
        <v>3,34188377073734+1,01374935885439i</v>
      </c>
      <c r="R222" s="223" t="str">
        <f t="shared" ca="1" si="189"/>
        <v>-3,15696500064238-1,49313324402558i</v>
      </c>
      <c r="S222" s="223" t="str">
        <f t="shared" ca="1" si="190"/>
        <v>2,90370747209548+1,94019530362079i</v>
      </c>
      <c r="T222" s="223" t="str">
        <f t="shared" ca="1" si="191"/>
        <v>-2,58759344576979-2,34525799414575i</v>
      </c>
      <c r="U222" s="223" t="str">
        <f t="shared" ca="1" si="192"/>
        <v>2,21546583569287+2,69955293161164i</v>
      </c>
      <c r="V222" s="223" t="str">
        <f t="shared" ca="1" si="193"/>
        <v>-1,79538008082422-2,99541070056761i</v>
      </c>
      <c r="W222" s="223" t="str">
        <f t="shared" ca="1" si="194"/>
        <v>1,33642976912714+3,22642687378563i</v>
      </c>
      <c r="X222" s="223" t="str">
        <f t="shared" ca="1" si="195"/>
        <v>-0,848549788851882-3,3876006487682i</v>
      </c>
      <c r="Y222" s="223" t="str">
        <f t="shared" ca="1" si="196"/>
        <v>0,3423012682089+3,47544310002018i</v>
      </c>
      <c r="Z222" s="223" t="str">
        <f t="shared" ca="1" si="197"/>
        <v>0,171357041165083-3,48805270375011i</v>
      </c>
      <c r="AA222" s="223" t="str">
        <f t="shared" ca="1" si="198"/>
        <v>-0,681305988084024+3,42515650011735i</v>
      </c>
      <c r="AB222" s="223" t="str">
        <f t="shared" ca="1" si="199"/>
        <v>1,17650671785737-3,28811600198834i</v>
      </c>
      <c r="AC222" s="223" t="str">
        <f t="shared" ca="1" si="200"/>
        <v>-1,64623963015622+3,07989772229508i</v>
      </c>
      <c r="AD222" s="223" t="str">
        <f t="shared" ca="1" si="201"/>
        <v>2,0803364259899-2,80500895798835i</v>
      </c>
      <c r="AE222" s="223" t="str">
        <f t="shared" ca="1" si="202"/>
        <v>-2,46940022067064+2,46940022067042i</v>
      </c>
      <c r="AF222" s="223" t="str">
        <f t="shared" ca="1" si="203"/>
        <v>2,80500895798834-2,08033642598992i</v>
      </c>
      <c r="AG222" s="223" t="str">
        <f t="shared" ca="1" si="204"/>
        <v>-3,07989772229507+1,64623963015624i</v>
      </c>
      <c r="AH222" s="223" t="str">
        <f t="shared" ca="1" si="205"/>
        <v>3,28811600198833-1,17650671785742i</v>
      </c>
      <c r="AI222" s="223" t="str">
        <f t="shared" ca="1" si="206"/>
        <v>-3,42515650011735+0,681305988084042i</v>
      </c>
      <c r="AJ222" s="223" t="str">
        <f t="shared" ca="1" si="207"/>
        <v>3,48805270375011-0,1713570411651i</v>
      </c>
      <c r="AK222" s="223" t="str">
        <f t="shared" ca="1" si="208"/>
        <v>-3,47544310002018-0,342301268208894i</v>
      </c>
      <c r="AL222" s="223" t="str">
        <f t="shared" ca="1" si="209"/>
        <v>3,38760064876812+0,8485497888522i</v>
      </c>
      <c r="AM222" s="223" t="str">
        <f t="shared" ca="1" si="210"/>
        <v>-3,22642687378564-1,33642976912711i</v>
      </c>
      <c r="AN222" s="223" t="str">
        <f t="shared" ca="1" si="211"/>
        <v>2,99541070056762+1,7953800808242i</v>
      </c>
      <c r="AO222" s="223" t="str">
        <f t="shared" ca="1" si="212"/>
        <v>-2,69955293161167-2,21546583569284i</v>
      </c>
      <c r="AP222" s="223" t="str">
        <f t="shared" ca="1" si="213"/>
        <v>2,34525799414575+2,58759344576979i</v>
      </c>
      <c r="AQ222" s="223" t="str">
        <f t="shared" ca="1" si="214"/>
        <v>-1,9401953036208-2,90370747209548i</v>
      </c>
      <c r="AR222" s="223" t="str">
        <f t="shared" ca="1" si="215"/>
        <v>-1,9401953036208-2,90370747209548i</v>
      </c>
      <c r="AS222" s="223" t="str">
        <f t="shared" ca="1" si="216"/>
        <v>-1,01374935885421-3,3418837707374i</v>
      </c>
      <c r="AT222" s="223" t="str">
        <f t="shared" ca="1" si="217"/>
        <v>0,512420861515578+3,45446084944944i</v>
      </c>
      <c r="AU222" s="223" t="str">
        <f t="shared" ca="1" si="218"/>
        <v>-4,27819529634785E-14-3,49225928299938i</v>
      </c>
      <c r="AV222" s="223" t="str">
        <f t="shared" ca="1" si="219"/>
        <v>-0,51242086151554+3,45446084944945i</v>
      </c>
      <c r="AW222" s="223" t="str">
        <f t="shared" ca="1" si="220"/>
        <v>1,01374935885517-3,3418837707371i</v>
      </c>
      <c r="AX222" s="223" t="str">
        <f t="shared" ca="1" si="221"/>
        <v>-1,4931332440256+3,15696500064237i</v>
      </c>
      <c r="AY222" s="223" t="str">
        <f t="shared" ca="1" si="222"/>
        <v>1,94019530362019-2,90370747209588i</v>
      </c>
      <c r="AZ222" s="223" t="str">
        <f t="shared" ca="1" si="223"/>
        <v>-2,3452579941447+2,58759344577074i</v>
      </c>
      <c r="BA222" s="223" t="str">
        <f t="shared" ca="1" si="224"/>
        <v>2,6995529316123-2,21546583569206i</v>
      </c>
      <c r="BB222" s="223" t="str">
        <f t="shared" ca="1" si="225"/>
        <v>-2,99541070056778+1,79538008082393i</v>
      </c>
      <c r="BC222" s="223" t="str">
        <f t="shared" ca="1" si="226"/>
        <v>3,22642687378549-1,33642976912747i</v>
      </c>
      <c r="BD222" s="223" t="str">
        <f t="shared" ca="1" si="227"/>
        <v>-3,38760064876786+0,848549788853248i</v>
      </c>
      <c r="BE222" s="223" t="str">
        <f t="shared" ca="1" si="228"/>
        <v>3,47544310002032-0,342301268207547i</v>
      </c>
      <c r="BF222" s="223" t="str">
        <f t="shared" ca="1" si="229"/>
        <v>-3,48805270375008-0,171357041165783i</v>
      </c>
      <c r="BG222" s="223" t="str">
        <f t="shared" ca="1" si="230"/>
        <v>3,42515650011735+0,681305988084031i</v>
      </c>
      <c r="BH222" s="223" t="str">
        <f t="shared" ca="1" si="231"/>
        <v>-3,28811600198869-1,1765067178564i</v>
      </c>
      <c r="BI222" s="223" t="str">
        <f t="shared" ca="1" si="232"/>
        <v>3,07989772229427+1,64623963015774i</v>
      </c>
      <c r="BJ222" s="223" t="str">
        <f t="shared" ca="1" si="233"/>
        <v>-2,80500895798774-2,08033642599073i</v>
      </c>
      <c r="BK222" s="223" t="str">
        <f t="shared" ca="1" si="234"/>
        <v>2,46940022067043+2,46940022067063i</v>
      </c>
      <c r="BL222" s="223" t="str">
        <f t="shared" ca="1" si="235"/>
        <v>-2,08033642599051-2,8050089579879i</v>
      </c>
      <c r="BM222" s="223" t="str">
        <f t="shared" ca="1" si="236"/>
        <v>1,6462396301575+3,0798977222944i</v>
      </c>
      <c r="BN222" s="223" t="str">
        <f t="shared" ca="1" si="237"/>
        <v>-1,17650671785615-3,28811600198878i</v>
      </c>
      <c r="BO222" s="223" t="str">
        <f t="shared" ca="1" si="238"/>
        <v>0,681305988083766+3,42515650011741i</v>
      </c>
      <c r="BP222" s="223" t="str">
        <f t="shared" ca="1" si="239"/>
        <v>-0,171357041165515-3,48805270375009i</v>
      </c>
      <c r="BQ222" s="223" t="str">
        <f t="shared" ca="1" si="240"/>
        <v>-0,342301268207864+3,47544310002029i</v>
      </c>
      <c r="BR222" s="223" t="str">
        <f t="shared" ca="1" si="241"/>
        <v>0,848549788853555-3,38760064876778i</v>
      </c>
      <c r="BS222" s="223" t="str">
        <f t="shared" ca="1" si="242"/>
        <v>-1,33642976912776+3,22642687378537i</v>
      </c>
      <c r="BT222" s="223" t="str">
        <f t="shared" ca="1" si="243"/>
        <v>1,79538008082421-2,99541070056762i</v>
      </c>
      <c r="BU222" s="223" t="str">
        <f t="shared" ca="1" si="244"/>
        <v>-2,21546583569231+2,69955293161211i</v>
      </c>
      <c r="BV222" s="223" t="str">
        <f t="shared" ca="1" si="245"/>
        <v>2,58759344576859-2,34525799414707i</v>
      </c>
      <c r="BW222" s="223" t="str">
        <f t="shared" ca="1" si="246"/>
        <v>-2,90370747209603+1,94019530361997i</v>
      </c>
      <c r="BX222" s="223" t="str">
        <f t="shared" ca="1" si="247"/>
        <v>3,15696500064249-1,49313324402536i</v>
      </c>
      <c r="BY222" s="223" t="str">
        <f t="shared" ca="1" si="248"/>
        <v>-3,34188377073718+1,01374935885492i</v>
      </c>
      <c r="BZ222" s="223" t="str">
        <f t="shared" ca="1" si="249"/>
        <v>3,45446084944923-0,512420861516992i</v>
      </c>
      <c r="CA222" s="223" t="str">
        <f t="shared" ca="1" si="250"/>
        <v>-3,49225928299938-1,30401979443159E-12i</v>
      </c>
      <c r="CB222" s="223" t="str">
        <f t="shared" ca="1" si="251"/>
        <v>3,45446084944934+0,512420861516235i</v>
      </c>
      <c r="CC222" s="223" t="str">
        <f t="shared" ca="1" si="252"/>
        <v>-3,3418837707374-1,01374935885418i</v>
      </c>
      <c r="CD222" s="223" t="str">
        <f t="shared" ca="1" si="253"/>
        <v>3,15696500064282+1,49313324402466i</v>
      </c>
      <c r="CE222" s="223" t="str">
        <f t="shared" ca="1" si="254"/>
        <v>-2,90370747209453-1,94019530362222i</v>
      </c>
      <c r="CF222" s="223" t="str">
        <f t="shared" ca="1" si="255"/>
        <v>2,58759344576911+2,3452579941465i</v>
      </c>
      <c r="CG222" s="223" t="str">
        <f t="shared" ca="1" si="256"/>
        <v>-2,2154658356929-2,69955293161162i</v>
      </c>
      <c r="CH222" s="223" t="str">
        <f t="shared" ca="1" si="257"/>
        <v>1,79538008082486+2,99541070056722i</v>
      </c>
      <c r="CI222" s="223" t="str">
        <f t="shared" ca="1" si="258"/>
        <v>-1,33642976912847-3,22642687378508i</v>
      </c>
      <c r="CJ222" s="223" t="str">
        <f t="shared" ca="1" si="259"/>
        <v>0,848549788850929+3,38760064876844i</v>
      </c>
      <c r="CK222" s="223" t="str">
        <f t="shared" ca="1" si="260"/>
        <v>-0,342301268208627-3,47544310002021i</v>
      </c>
      <c r="CL222" s="223" t="str">
        <f t="shared" ca="1" si="261"/>
        <v>-0,17135704116465+3,48805270375013i</v>
      </c>
      <c r="CM222" s="223" t="str">
        <f t="shared" ca="1" si="262"/>
        <v>0,681305988082917-3,42515650011757i</v>
      </c>
      <c r="CN222" s="223" t="str">
        <f t="shared" ca="1" si="263"/>
        <v>-1,1765067178587+3,28811600198787i</v>
      </c>
      <c r="CO222" s="223" t="str">
        <f t="shared" ca="1" si="264"/>
        <v>1,64623963015682-3,07989772229476i</v>
      </c>
      <c r="CP222" s="223" t="str">
        <f t="shared" ca="1" si="265"/>
        <v>-2,08033642598989+2,80500895798836i</v>
      </c>
      <c r="CQ222" s="223" t="str">
        <f t="shared" ca="1" si="266"/>
        <v>2,46940022066989-2,46940022067117i</v>
      </c>
      <c r="CR222" s="223" t="str">
        <f t="shared" ca="1" si="267"/>
        <v>-2,80500895798935+2,08033642598855i</v>
      </c>
      <c r="CS222" s="223" t="str">
        <f t="shared" ca="1" si="268"/>
        <v>3,07989772229555-1,64623963015535i</v>
      </c>
      <c r="CT222" s="223" t="str">
        <f t="shared" ca="1" si="269"/>
        <v>-3,28811600198843+1,17650671785712i</v>
      </c>
      <c r="CU222" s="223" t="str">
        <f t="shared" ca="1" si="270"/>
        <v>3,4251565001172-0,681305988084782i</v>
      </c>
      <c r="CV222" s="223" t="str">
        <f t="shared" ca="1" si="271"/>
        <v>-3,48805270375004+0,171357041166549i</v>
      </c>
      <c r="CW222" s="223" t="str">
        <f t="shared" ca="1" si="272"/>
        <v>3,47544310002004+0,342301268210291i</v>
      </c>
      <c r="CX222" s="223" t="str">
        <f t="shared" ca="1" si="273"/>
        <v>-3,38760064876804-0,848549788852553i</v>
      </c>
      <c r="CY222" s="223" t="str">
        <f t="shared" ca="1" si="274"/>
        <v>3,22642687378577+1,3364297691268i</v>
      </c>
      <c r="CZ222" s="223" t="str">
        <f t="shared" ca="1" si="275"/>
        <v>-2,99541070056815-1,79538008082331i</v>
      </c>
      <c r="DA222" s="223" t="str">
        <f t="shared" ca="1" si="276"/>
        <v>2,69955293161062+2,21546583569412i</v>
      </c>
      <c r="DB222" s="223" t="str">
        <f t="shared" ca="1" si="277"/>
        <v>-2,34525799414534-2,58759344577016i</v>
      </c>
      <c r="DC222" s="223" t="str">
        <f t="shared" ca="1" si="278"/>
        <v>1,94019530362092+2,9037074720954i</v>
      </c>
      <c r="DD222" s="223" t="str">
        <f t="shared" ca="1" si="279"/>
        <v>-1,49313324402638-3,156965000642i</v>
      </c>
      <c r="DE222" s="223" t="str">
        <f t="shared" ca="1" si="280"/>
        <v>1,013749358856+3,34188377073685i</v>
      </c>
      <c r="DF222" s="223" t="str">
        <f t="shared" ca="1" si="281"/>
        <v>-0,512420861514583-3,45446084944959i</v>
      </c>
      <c r="DG222" s="223" t="str">
        <f t="shared" ca="1" si="282"/>
        <v>-2,68678055497722E-13+3,49225928299938i</v>
      </c>
      <c r="DH222" s="223" t="str">
        <f t="shared" ca="1" si="283"/>
        <v>0,512420861515114-3,45446084944951i</v>
      </c>
      <c r="DI222" s="223" t="str">
        <f t="shared" ca="1" si="284"/>
        <v>-1,0137493588531+3,34188377073773i</v>
      </c>
      <c r="DJ222" s="223" t="str">
        <f t="shared" ca="1" si="285"/>
        <v>1,49313324402687-3,15696500064177i</v>
      </c>
      <c r="DK222" s="223" t="str">
        <f t="shared" ca="1" si="286"/>
        <v>-1,94019530362136+2,9037074720951i</v>
      </c>
      <c r="DL222" s="223" t="str">
        <f t="shared" ca="1" si="287"/>
        <v>2,34525799414574-2,5875934457698i</v>
      </c>
      <c r="DM222" s="223" t="str">
        <f t="shared" ca="1" si="288"/>
        <v>-2,69955293161096+2,2154658356937i</v>
      </c>
      <c r="DN222" s="223" t="str">
        <f t="shared" ca="1" si="289"/>
        <v>2,99541070056843-1,79538008082285i</v>
      </c>
      <c r="DO222" s="223" t="str">
        <f t="shared" ca="1" si="290"/>
        <v>-3,22642687378597+1,33642976912631i</v>
      </c>
      <c r="DP222" s="223" t="str">
        <f t="shared" ca="1" si="291"/>
        <v>3,38760064876816-0,848549788852029i</v>
      </c>
      <c r="DQ222" s="223" t="str">
        <f t="shared" ca="1" si="292"/>
        <v>-3,4754431000201+0,342301268209756i</v>
      </c>
      <c r="DR222" s="223" t="str">
        <f t="shared" ca="1" si="293"/>
        <v>3,48805270375019+0,171357041163517i</v>
      </c>
      <c r="DS222" s="223" t="str">
        <f t="shared" ca="1" si="294"/>
        <v>-3,4251565001171-0,68130598808531i</v>
      </c>
      <c r="DT222" s="223" t="str">
        <f t="shared" ca="1" si="295"/>
        <v>3,28811600198825+1,17650671785763i</v>
      </c>
      <c r="DU222" s="223" t="str">
        <f t="shared" ca="1" si="296"/>
        <v>-3,07989772229529-1,64623963015582i</v>
      </c>
      <c r="DV222" s="223" t="str">
        <f t="shared" ca="1" si="297"/>
        <v>2,80500895798903+2,08033642598898i</v>
      </c>
      <c r="DW222" s="223" t="str">
        <f t="shared" ca="1" si="298"/>
        <v>-2,46940022066944-2,46940022067162i</v>
      </c>
      <c r="DX222" s="223" t="str">
        <f t="shared" ca="1" si="299"/>
        <v>2,08033642598938+2,80500895798874i</v>
      </c>
      <c r="DY222" s="223" t="str">
        <f t="shared" ca="1" si="300"/>
        <v>-1,64623963015626-3,07989772229506i</v>
      </c>
      <c r="DZ222" s="223" t="str">
        <f t="shared" ca="1" si="301"/>
        <v>1,1765067178581+3,28811600198808i</v>
      </c>
      <c r="EA222" s="223" t="str">
        <f t="shared" ca="1" si="302"/>
        <v>-0,681305988085799-3,425156500117i</v>
      </c>
      <c r="EB222" s="223" t="str">
        <f t="shared" ca="1" si="303"/>
        <v>0,171357041164213+3,48805270375015i</v>
      </c>
      <c r="EC222" s="223" t="str">
        <f t="shared" ca="1" si="304"/>
        <v>0,342301268209261-3,47544310002015i</v>
      </c>
      <c r="ED222" s="223" t="str">
        <f t="shared" ca="1" si="305"/>
        <v>-0,848549788851547+3,38760064876829i</v>
      </c>
      <c r="EE222" s="223" t="str">
        <f t="shared" ca="1" si="306"/>
        <v>1,33642976912584-3,22642687378616i</v>
      </c>
      <c r="EF222" s="223" t="str">
        <f t="shared" ca="1" si="307"/>
        <v>-1,79538008082532+2,99541070056695i</v>
      </c>
      <c r="EG222" s="223" t="str">
        <f t="shared" ca="1" si="308"/>
        <v>2,21546583569331-2,69955293161128i</v>
      </c>
      <c r="EH222" s="223" t="str">
        <f t="shared" ca="1" si="309"/>
        <v>-2,58759344576947+2,34525799414611i</v>
      </c>
      <c r="EI222" s="223" t="str">
        <f t="shared" ca="1" si="310"/>
        <v>2,90370747209483-1,94019530362177i</v>
      </c>
      <c r="EJ222" s="223" t="str">
        <f t="shared" ca="1" si="311"/>
        <v>-3,15696500064309+1,49313324402409i</v>
      </c>
      <c r="EK222" s="223" t="str">
        <f t="shared" ca="1" si="312"/>
        <v>3,34188377073759-1,01374935885357i</v>
      </c>
      <c r="EL222" s="223" t="str">
        <f t="shared" ca="1" si="313"/>
        <v>-3,45446084944944+0,512420861515606i</v>
      </c>
      <c r="EM222" s="223" t="str">
        <f t="shared" ca="1" si="314"/>
        <v>3,49225928299938-7,6666368343615E-13i</v>
      </c>
      <c r="EN222" s="223"/>
      <c r="EO222" s="223"/>
      <c r="EP222" s="223"/>
    </row>
    <row r="223" spans="1:146" ht="15.75" thickBot="1">
      <c r="A223" s="257">
        <f t="shared" si="181"/>
        <v>2.4023437500000017E-3</v>
      </c>
      <c r="B223" s="256">
        <v>123</v>
      </c>
      <c r="C223" s="230">
        <f t="shared" si="182"/>
        <v>24600</v>
      </c>
      <c r="D223" s="229">
        <f t="shared" si="315"/>
        <v>154566.35855661781</v>
      </c>
      <c r="E223" s="229" t="str">
        <f t="shared" si="316"/>
        <v>154566.358556618i</v>
      </c>
      <c r="F223" s="229" t="str">
        <f t="shared" si="320"/>
        <v>-5,47105023865959E-29+1,10612878742289E-27i</v>
      </c>
      <c r="G223" s="229" t="str">
        <f t="shared" si="321"/>
        <v>-0,669215037505156+1,09751266201691i</v>
      </c>
      <c r="H223" s="229" t="str">
        <f t="shared" si="322"/>
        <v>1,00000000022408E-12-2,02178535431666E-11i</v>
      </c>
      <c r="I223" s="229" t="str">
        <f t="shared" si="317"/>
        <v>-1,00000000022408E-12+2,02178535431666E-11i</v>
      </c>
      <c r="J223" s="255" t="str">
        <f ca="1">IMPRODUCT(1/N_FFT2,ED100)</f>
        <v>0,0160996157689154+0,000978180080325793i</v>
      </c>
      <c r="K223" s="254" t="str">
        <f t="shared" ca="1" si="318"/>
        <v>-3,58763173753928E-14+3,24521493636642E-13i</v>
      </c>
      <c r="N223" s="246">
        <f t="shared" ca="1" si="185"/>
        <v>11.492286943606739</v>
      </c>
      <c r="O223" s="223">
        <f t="shared" ca="1" si="186"/>
        <v>3.4922869436067403</v>
      </c>
      <c r="P223" s="223" t="str">
        <f t="shared" ca="1" si="187"/>
        <v>-3,46602332047597-0,427493202756314i</v>
      </c>
      <c r="Q223" s="223" t="str">
        <f t="shared" ca="1" si="188"/>
        <v>3,38762748042179+0,8485565098314i</v>
      </c>
      <c r="R223" s="223" t="str">
        <f t="shared" ca="1" si="189"/>
        <v>-3,25827856984967-1,25685673716i</v>
      </c>
      <c r="S223" s="223" t="str">
        <f t="shared" ca="1" si="190"/>
        <v>3,07992211677296+1,64625266927616i</v>
      </c>
      <c r="T223" s="223" t="str">
        <f t="shared" ca="1" si="191"/>
        <v>-2,85524076826041-2,01088742891038i</v>
      </c>
      <c r="U223" s="223" t="str">
        <f t="shared" ca="1" si="192"/>
        <v>2,58761394092796+2,3452765698743i</v>
      </c>
      <c r="V223" s="223" t="str">
        <f t="shared" ca="1" si="193"/>
        <v>-2,28106699136598-2,6443905682381i</v>
      </c>
      <c r="W223" s="223" t="str">
        <f t="shared" ca="1" si="194"/>
        <v>1,94021067103081+2,90373047105001i</v>
      </c>
      <c r="X223" s="223" t="str">
        <f t="shared" ca="1" si="195"/>
        <v>-1,57017177625052-3,11939556477732i</v>
      </c>
      <c r="Y223" s="223" t="str">
        <f t="shared" ca="1" si="196"/>
        <v>1,17651603643517+3,2881420456691i</v>
      </c>
      <c r="Z223" s="223" t="str">
        <f t="shared" ca="1" si="197"/>
        <v>-0,765164400328011-3,40743180958281i</v>
      </c>
      <c r="AA223" s="223" t="str">
        <f t="shared" ca="1" si="198"/>
        <v>0,342303979422594+3,47547062743416i</v>
      </c>
      <c r="AB223" s="223" t="str">
        <f t="shared" ca="1" si="199"/>
        <v>0,0857050119507928-3,49123513207183i</v>
      </c>
      <c r="AC223" s="223" t="str">
        <f t="shared" ca="1" si="200"/>
        <v>-0,512424920169648+3,45448821067249i</v>
      </c>
      <c r="AD223" s="223" t="str">
        <f t="shared" ca="1" si="201"/>
        <v>0,931437480623035-3,36578257113806i</v>
      </c>
      <c r="AE223" s="223" t="str">
        <f t="shared" ca="1" si="202"/>
        <v>-1,33644035438313+3,2264524288547i</v>
      </c>
      <c r="AF223" s="223" t="str">
        <f t="shared" ca="1" si="203"/>
        <v>1,72134192125147-3,03859343885101i</v>
      </c>
      <c r="AG223" s="223" t="str">
        <f t="shared" ca="1" si="204"/>
        <v>-2,08035290339442+2,80503117519654i</v>
      </c>
      <c r="AH223" s="223" t="str">
        <f t="shared" ca="1" si="205"/>
        <v>2,40807344147272-2,52927863173669i</v>
      </c>
      <c r="AI223" s="223" t="str">
        <f t="shared" ca="1" si="206"/>
        <v>-2,6995743135503+2,21548338339639i</v>
      </c>
      <c r="AJ223" s="223" t="str">
        <f t="shared" ca="1" si="207"/>
        <v>2,95047107518112-1,86836520279245i</v>
      </c>
      <c r="AK223" s="223" t="str">
        <f t="shared" ca="1" si="208"/>
        <v>-3,15699000553532+1,49314507045906i</v>
      </c>
      <c r="AL223" s="223" t="str">
        <f t="shared" ca="1" si="209"/>
        <v>3,31602486767168-1,09546664644301i</v>
      </c>
      <c r="AM223" s="223" t="str">
        <f t="shared" ca="1" si="210"/>
        <v>-3,42518362923388+0,681311384400958i</v>
      </c>
      <c r="AN223" s="223" t="str">
        <f t="shared" ca="1" si="211"/>
        <v>3,48282444084258-0,256908564971411i</v>
      </c>
      <c r="AO223" s="223" t="str">
        <f t="shared" ca="1" si="212"/>
        <v>-3,48808033103906-0,171358398406756i</v>
      </c>
      <c r="AP223" s="223" t="str">
        <f t="shared" ca="1" si="213"/>
        <v>3,44087224634251+0,597047971972045i</v>
      </c>
      <c r="AQ223" s="223" t="str">
        <f t="shared" ca="1" si="214"/>
        <v>-3,34191024028826-1,01375738830479i</v>
      </c>
      <c r="AR223" s="223" t="str">
        <f t="shared" ca="1" si="215"/>
        <v>-3,34191024028826-1,01375738830479i</v>
      </c>
      <c r="AS223" s="223" t="str">
        <f t="shared" ca="1" si="216"/>
        <v>-2,99543442586181-1,79539430121855i</v>
      </c>
      <c r="AT223" s="223" t="str">
        <f t="shared" ca="1" si="217"/>
        <v>2,75313193623942+2,14856525107912i</v>
      </c>
      <c r="AU223" s="223" t="str">
        <f t="shared" ca="1" si="218"/>
        <v>-2,46941977967345-2,46941977967368i</v>
      </c>
      <c r="AV223" s="223" t="str">
        <f t="shared" ca="1" si="219"/>
        <v>2,14856525107917+2,75313193623938i</v>
      </c>
      <c r="AW223" s="223" t="str">
        <f t="shared" ca="1" si="220"/>
        <v>-1,79539430121831-2,99543442586195i</v>
      </c>
      <c r="AX223" s="223" t="str">
        <f t="shared" ca="1" si="221"/>
        <v>1,41521894990979+3,19268279356129i</v>
      </c>
      <c r="AY223" s="223" t="str">
        <f t="shared" ca="1" si="222"/>
        <v>-1,01375738830514-3,34191024028816i</v>
      </c>
      <c r="AZ223" s="223" t="str">
        <f t="shared" ca="1" si="223"/>
        <v>0,597047971972453+3,44087224634244i</v>
      </c>
      <c r="BA223" s="223" t="str">
        <f t="shared" ca="1" si="224"/>
        <v>-0,171358398407517-3,48808033103903i</v>
      </c>
      <c r="BB223" s="223" t="str">
        <f t="shared" ca="1" si="225"/>
        <v>-0,256908564970305+3,48282444084266i</v>
      </c>
      <c r="BC223" s="223" t="str">
        <f t="shared" ca="1" si="226"/>
        <v>0,681311384399872-3,42518362923409i</v>
      </c>
      <c r="BD223" s="223" t="str">
        <f t="shared" ca="1" si="227"/>
        <v>-1,09546664644163+3,31602486767214i</v>
      </c>
      <c r="BE223" s="223" t="str">
        <f t="shared" ca="1" si="228"/>
        <v>1,49314507045774-3,15699000553595i</v>
      </c>
      <c r="BF223" s="223" t="str">
        <f t="shared" ca="1" si="229"/>
        <v>-1,86836520279384+2,95047107518024i</v>
      </c>
      <c r="BG223" s="223" t="str">
        <f t="shared" ca="1" si="230"/>
        <v>2,2154833833977-2,69957431354923i</v>
      </c>
      <c r="BH223" s="223" t="str">
        <f t="shared" ca="1" si="231"/>
        <v>-2,52927863173763+2,40807344147173i</v>
      </c>
      <c r="BI223" s="223" t="str">
        <f t="shared" ca="1" si="232"/>
        <v>2,80503117519713-2,08035290339364i</v>
      </c>
      <c r="BJ223" s="223" t="str">
        <f t="shared" ca="1" si="233"/>
        <v>-3,0385934388515+1,72134192125061i</v>
      </c>
      <c r="BK223" s="223" t="str">
        <f t="shared" ca="1" si="234"/>
        <v>3,22645242885497-1,33644035438248i</v>
      </c>
      <c r="BL223" s="223" t="str">
        <f t="shared" ca="1" si="235"/>
        <v>-3,36578257113823+0,931437480622427i</v>
      </c>
      <c r="BM223" s="223" t="str">
        <f t="shared" ca="1" si="236"/>
        <v>3,45448821067254-0,512424920169323i</v>
      </c>
      <c r="BN223" s="223" t="str">
        <f t="shared" ca="1" si="237"/>
        <v>-3,49123513207184+0,0857050119505371i</v>
      </c>
      <c r="BO223" s="223" t="str">
        <f t="shared" ca="1" si="238"/>
        <v>3,47547062743416+0,342303979422528i</v>
      </c>
      <c r="BP223" s="223" t="str">
        <f t="shared" ca="1" si="239"/>
        <v>-3,40743180958289-0,765164400327655i</v>
      </c>
      <c r="BQ223" s="223" t="str">
        <f t="shared" ca="1" si="240"/>
        <v>3,28814204566925+1,17651603643477i</v>
      </c>
      <c r="BR223" s="223" t="str">
        <f t="shared" ca="1" si="241"/>
        <v>-3,11939556477765-1,57017177624986i</v>
      </c>
      <c r="BS223" s="223" t="str">
        <f t="shared" ca="1" si="242"/>
        <v>2,90373047105045+1,94021067103014i</v>
      </c>
      <c r="BT223" s="223" t="str">
        <f t="shared" ca="1" si="243"/>
        <v>-2,64439056823883-2,28106699136514i</v>
      </c>
      <c r="BU223" s="223" t="str">
        <f t="shared" ca="1" si="244"/>
        <v>2,34527656987536+2,587613940927i</v>
      </c>
      <c r="BV223" s="223" t="str">
        <f t="shared" ca="1" si="245"/>
        <v>-2,0108874289116-2,85524076825956i</v>
      </c>
      <c r="BW223" s="223" t="str">
        <f t="shared" ca="1" si="246"/>
        <v>1,64625266927468+3,07992211677375i</v>
      </c>
      <c r="BX223" s="223" t="str">
        <f t="shared" ca="1" si="247"/>
        <v>-1,2568567371585-3,25827856985025i</v>
      </c>
      <c r="BY223" s="223" t="str">
        <f t="shared" ca="1" si="248"/>
        <v>0,848556509830069+3,38762748042212i</v>
      </c>
      <c r="BZ223" s="223" t="str">
        <f t="shared" ca="1" si="249"/>
        <v>-0,427493202755127-3,46602332047612i</v>
      </c>
      <c r="CA223" s="223" t="str">
        <f t="shared" ca="1" si="250"/>
        <v>-1,02508440059657E-12+3,49228694360674i</v>
      </c>
      <c r="CB223" s="223" t="str">
        <f t="shared" ca="1" si="251"/>
        <v>0,427493202757062-3,46602332047587i</v>
      </c>
      <c r="CC223" s="223" t="str">
        <f t="shared" ca="1" si="252"/>
        <v>-0,848556509831962+3,38762748042165i</v>
      </c>
      <c r="CD223" s="223" t="str">
        <f t="shared" ca="1" si="253"/>
        <v>1,25685673716041-3,25827856984952i</v>
      </c>
      <c r="CE223" s="223" t="str">
        <f t="shared" ca="1" si="254"/>
        <v>-1,6462526692764+3,07992211677283i</v>
      </c>
      <c r="CF223" s="223" t="str">
        <f t="shared" ca="1" si="255"/>
        <v>2,01088742891035-2,85524076826043i</v>
      </c>
      <c r="CG223" s="223" t="str">
        <f t="shared" ca="1" si="256"/>
        <v>-2,34527656987423+2,58761394092802i</v>
      </c>
      <c r="CH223" s="223" t="str">
        <f t="shared" ca="1" si="257"/>
        <v>2,64439056823784-2,2810669913663i</v>
      </c>
      <c r="CI223" s="223" t="str">
        <f t="shared" ca="1" si="258"/>
        <v>-2,9037304710496+1,94021067103141i</v>
      </c>
      <c r="CJ223" s="223" t="str">
        <f t="shared" ca="1" si="259"/>
        <v>3,11939556477697-1,57017177625122i</v>
      </c>
      <c r="CK223" s="223" t="str">
        <f t="shared" ca="1" si="260"/>
        <v>-3,28814204566873+1,17651603643621i</v>
      </c>
      <c r="CL223" s="223" t="str">
        <f t="shared" ca="1" si="261"/>
        <v>3,40743180958258-0,765164400329045i</v>
      </c>
      <c r="CM223" s="223" t="str">
        <f t="shared" ca="1" si="262"/>
        <v>-3,47547062743401+0,342303979424043i</v>
      </c>
      <c r="CN223" s="223" t="str">
        <f t="shared" ca="1" si="263"/>
        <v>3,49123513207188+0,0857050119490145i</v>
      </c>
      <c r="CO223" s="223" t="str">
        <f t="shared" ca="1" si="264"/>
        <v>-3,45448821067224-0,512424920171352i</v>
      </c>
      <c r="CP223" s="223" t="str">
        <f t="shared" ca="1" si="265"/>
        <v>3,36578257113771+0,93143748062431i</v>
      </c>
      <c r="CQ223" s="223" t="str">
        <f t="shared" ca="1" si="266"/>
        <v>-3,22645242885418-1,33644035438438i</v>
      </c>
      <c r="CR223" s="223" t="str">
        <f t="shared" ca="1" si="267"/>
        <v>3,03859343885054+1,7213419212523i</v>
      </c>
      <c r="CS223" s="223" t="str">
        <f t="shared" ca="1" si="268"/>
        <v>-2,80503117519596-2,0803529033952i</v>
      </c>
      <c r="CT223" s="223" t="str">
        <f t="shared" ca="1" si="269"/>
        <v>2,52927863173622+2,40807344147322i</v>
      </c>
      <c r="CU223" s="223" t="str">
        <f t="shared" ca="1" si="270"/>
        <v>-2,21548338339619-2,69957431355047i</v>
      </c>
      <c r="CV223" s="223" t="str">
        <f t="shared" ca="1" si="271"/>
        <v>1,86836520279228+2,95047107518123i</v>
      </c>
      <c r="CW223" s="223" t="str">
        <f t="shared" ca="1" si="272"/>
        <v>-1,49314507045907-3,15699000553531i</v>
      </c>
      <c r="CX223" s="223" t="str">
        <f t="shared" ca="1" si="273"/>
        <v>1,09546664644308+3,31602486767166i</v>
      </c>
      <c r="CY223" s="223" t="str">
        <f t="shared" ca="1" si="274"/>
        <v>-0,681311384401416-3,42518362923379i</v>
      </c>
      <c r="CZ223" s="223" t="str">
        <f t="shared" ca="1" si="275"/>
        <v>0,256908564971775+3,48282444084255i</v>
      </c>
      <c r="DA223" s="223" t="str">
        <f t="shared" ca="1" si="276"/>
        <v>0,171358398405996-3,4880803310391i</v>
      </c>
      <c r="DB223" s="223" t="str">
        <f t="shared" ca="1" si="277"/>
        <v>-0,597047971970903+3,44087224634271i</v>
      </c>
      <c r="DC223" s="223" t="str">
        <f t="shared" ca="1" si="278"/>
        <v>1,01375738830378-3,34191024028857i</v>
      </c>
      <c r="DD223" s="223" t="str">
        <f t="shared" ca="1" si="279"/>
        <v>-1,41521894990839+3,19268279356191i</v>
      </c>
      <c r="DE223" s="223" t="str">
        <f t="shared" ca="1" si="280"/>
        <v>1,79539430121696-2,99543442586276i</v>
      </c>
      <c r="DF223" s="223" t="str">
        <f t="shared" ca="1" si="281"/>
        <v>-2,14856525108043+2,7531319362384i</v>
      </c>
      <c r="DG223" s="223" t="str">
        <f t="shared" ca="1" si="282"/>
        <v>2,46941977967469-2,46941977967245i</v>
      </c>
      <c r="DH223" s="223" t="str">
        <f t="shared" ca="1" si="283"/>
        <v>-2,75313193624023+2,14856525107809i</v>
      </c>
      <c r="DI223" s="223" t="str">
        <f t="shared" ca="1" si="284"/>
        <v>2,99543442586245-1,79539430121748i</v>
      </c>
      <c r="DJ223" s="223" t="str">
        <f t="shared" ca="1" si="285"/>
        <v>-3,19268279356167+1,41521894990894i</v>
      </c>
      <c r="DK223" s="223" t="str">
        <f t="shared" ca="1" si="286"/>
        <v>3,34191024028845-1,01375738830416i</v>
      </c>
      <c r="DL223" s="223" t="str">
        <f t="shared" ca="1" si="287"/>
        <v>-3,44087224634261+0,597047971971493i</v>
      </c>
      <c r="DM223" s="223" t="str">
        <f t="shared" ca="1" si="288"/>
        <v>3,48808033103907-0,171358398406592i</v>
      </c>
      <c r="DN223" s="223" t="str">
        <f t="shared" ca="1" si="289"/>
        <v>-3,48282444084258-0,256908564971377i</v>
      </c>
      <c r="DO223" s="223" t="str">
        <f t="shared" ca="1" si="290"/>
        <v>3,4251836292339+0,681311384400829i</v>
      </c>
      <c r="DP223" s="223" t="str">
        <f t="shared" ca="1" si="291"/>
        <v>-3,31602486767185-1,09546664644251i</v>
      </c>
      <c r="DQ223" s="223" t="str">
        <f t="shared" ca="1" si="292"/>
        <v>3,15699000553549+1,49314507045871i</v>
      </c>
      <c r="DR223" s="223" t="str">
        <f t="shared" ca="1" si="293"/>
        <v>-2,95047107518155-1,86836520279178i</v>
      </c>
      <c r="DS223" s="223" t="str">
        <f t="shared" ca="1" si="294"/>
        <v>2,69957431355084+2,21548338339573i</v>
      </c>
      <c r="DT223" s="223" t="str">
        <f t="shared" ca="1" si="295"/>
        <v>-2,40807344147351-2,52927863173595i</v>
      </c>
      <c r="DU223" s="223" t="str">
        <f t="shared" ca="1" si="296"/>
        <v>2,0803529033956+2,80503117519567i</v>
      </c>
      <c r="DV223" s="223" t="str">
        <f t="shared" ca="1" si="297"/>
        <v>-1,72134192125282-3,03859343885024i</v>
      </c>
      <c r="DW223" s="223" t="str">
        <f t="shared" ca="1" si="298"/>
        <v>1,33644035438163+3,22645242885532i</v>
      </c>
      <c r="DX223" s="223" t="str">
        <f t="shared" ca="1" si="299"/>
        <v>-0,931437480621537-3,36578257113847i</v>
      </c>
      <c r="DY223" s="223" t="str">
        <f t="shared" ca="1" si="300"/>
        <v>0,512424920168307+3,45448821067269i</v>
      </c>
      <c r="DZ223" s="223" t="str">
        <f t="shared" ca="1" si="301"/>
        <v>-0,0857050119495125-3,49123513207186i</v>
      </c>
      <c r="EA223" s="223" t="str">
        <f t="shared" ca="1" si="302"/>
        <v>-0,342303979423449+3,47547062743407i</v>
      </c>
      <c r="EB223" s="223" t="str">
        <f t="shared" ca="1" si="303"/>
        <v>0,765164400328654-3,40743180958267i</v>
      </c>
      <c r="EC223" s="223" t="str">
        <f t="shared" ca="1" si="304"/>
        <v>-1,17651603643573+3,2881420456689i</v>
      </c>
      <c r="ED223" s="223" t="str">
        <f t="shared" ca="1" si="305"/>
        <v>1,57017177625068-3,11939556477723i</v>
      </c>
      <c r="EE223" s="223" t="str">
        <f t="shared" ca="1" si="306"/>
        <v>-1,94021067103107+2,90373047104983i</v>
      </c>
      <c r="EF223" s="223" t="str">
        <f t="shared" ca="1" si="307"/>
        <v>2,28106699136592-2,64439056823816i</v>
      </c>
      <c r="EG223" s="223" t="str">
        <f t="shared" ca="1" si="308"/>
        <v>-2,58761394092762+2,34527656987468i</v>
      </c>
      <c r="EH223" s="223" t="str">
        <f t="shared" ca="1" si="309"/>
        <v>2,8552407682602-2,01088742891068i</v>
      </c>
      <c r="EI223" s="223" t="str">
        <f t="shared" ca="1" si="310"/>
        <v>-3,0799221167726+1,64625266927684i</v>
      </c>
      <c r="EJ223" s="223" t="str">
        <f t="shared" ca="1" si="311"/>
        <v>3,25827856984933-1,25685673716088i</v>
      </c>
      <c r="EK223" s="223" t="str">
        <f t="shared" ca="1" si="312"/>
        <v>-3,3876274804215+0,848556509832542i</v>
      </c>
      <c r="EL223" s="223" t="str">
        <f t="shared" ca="1" si="313"/>
        <v>3,46602332047582-0,427493202757558i</v>
      </c>
      <c r="EM223" s="223" t="str">
        <f t="shared" ca="1" si="314"/>
        <v>-3,49228694360674+1,5230747301231E-12i</v>
      </c>
      <c r="EN223" s="223"/>
      <c r="EO223" s="223"/>
      <c r="EP223" s="223"/>
    </row>
    <row r="224" spans="1:146" ht="15.75" thickBot="1">
      <c r="A224" s="257">
        <f t="shared" si="181"/>
        <v>2.4218750000000017E-3</v>
      </c>
      <c r="B224" s="256">
        <v>124</v>
      </c>
      <c r="C224" s="230">
        <f t="shared" si="182"/>
        <v>24800</v>
      </c>
      <c r="D224" s="229">
        <f t="shared" si="315"/>
        <v>155822.99561805374</v>
      </c>
      <c r="E224" s="229" t="str">
        <f t="shared" si="316"/>
        <v>155822.995618054i</v>
      </c>
      <c r="F224" s="229" t="str">
        <f t="shared" si="320"/>
        <v>-5,3831632997058E-29+1,07958284290204E-27i</v>
      </c>
      <c r="G224" s="229" t="str">
        <f t="shared" si="321"/>
        <v>-0,661344168768564+1,09342235954063i</v>
      </c>
      <c r="H224" s="229" t="str">
        <f t="shared" si="322"/>
        <v>1,00000000022048E-12-2,00548063371735E-11i</v>
      </c>
      <c r="I224" s="229" t="str">
        <f t="shared" si="317"/>
        <v>-1,00000000022048E-12+2,00548063371735E-11i</v>
      </c>
      <c r="J224" s="255" t="str">
        <f ca="1">IMPRODUCT(1/N_FFT2,EE100)</f>
        <v>0,0155922732673313-3,44000920880164E-06i</v>
      </c>
      <c r="K224" s="254" t="str">
        <f t="shared" ca="1" si="318"/>
        <v>-1,55232845522885E-14+3,12703460741826E-13i</v>
      </c>
      <c r="N224" s="246">
        <f t="shared" ca="1" si="185"/>
        <v>11.492309213806518</v>
      </c>
      <c r="O224" s="223">
        <f t="shared" ca="1" si="186"/>
        <v>3.492309213806517</v>
      </c>
      <c r="P224" s="223" t="str">
        <f t="shared" ca="1" si="187"/>
        <v>-3,47549279039683-0,342306162283898i</v>
      </c>
      <c r="Q224" s="223" t="str">
        <f t="shared" ca="1" si="188"/>
        <v>3,42520547151801+0,681315729101418i</v>
      </c>
      <c r="R224" s="223" t="str">
        <f t="shared" ca="1" si="189"/>
        <v>-3,3419315515407-1,01376385300259i</v>
      </c>
      <c r="S224" s="223" t="str">
        <f t="shared" ca="1" si="190"/>
        <v>3,22647300383636+1,33644887681986i</v>
      </c>
      <c r="T224" s="223" t="str">
        <f t="shared" ca="1" si="191"/>
        <v>-3,07994175733572-1,64626316737564i</v>
      </c>
      <c r="U224" s="223" t="str">
        <f t="shared" ca="1" si="192"/>
        <v>2,90374898804436+1,94022304369092i</v>
      </c>
      <c r="V224" s="223" t="str">
        <f t="shared" ca="1" si="193"/>
        <v>-2,69959152864747-2,21549751146163i</v>
      </c>
      <c r="W224" s="223" t="str">
        <f t="shared" ca="1" si="194"/>
        <v>2,46943552708285+2,46943552708284i</v>
      </c>
      <c r="X224" s="223" t="str">
        <f t="shared" ca="1" si="195"/>
        <v>-2,21549751146165-2,69959152864746i</v>
      </c>
      <c r="Y224" s="223" t="str">
        <f t="shared" ca="1" si="196"/>
        <v>1,94022304369092+2,90374898804436i</v>
      </c>
      <c r="Z224" s="223" t="str">
        <f t="shared" ca="1" si="197"/>
        <v>-1,64626316737565-3,07994175733571i</v>
      </c>
      <c r="AA224" s="223" t="str">
        <f t="shared" ca="1" si="198"/>
        <v>1,33644887681955+3,22647300383649i</v>
      </c>
      <c r="AB224" s="223" t="str">
        <f t="shared" ca="1" si="199"/>
        <v>-1,01376385300274-3,34193155154066i</v>
      </c>
      <c r="AC224" s="223" t="str">
        <f t="shared" ca="1" si="200"/>
        <v>0,681315729101513+3,42520547151799i</v>
      </c>
      <c r="AD224" s="223" t="str">
        <f t="shared" ca="1" si="201"/>
        <v>-0,342306162283952-3,47549279039683i</v>
      </c>
      <c r="AE224" s="223" t="str">
        <f t="shared" ca="1" si="202"/>
        <v>1,1978936353832E-14+3,49230921380652i</v>
      </c>
      <c r="AF224" s="223" t="str">
        <f t="shared" ca="1" si="203"/>
        <v>0,342306162283927-3,47549279039683i</v>
      </c>
      <c r="AG224" s="223" t="str">
        <f t="shared" ca="1" si="204"/>
        <v>-0,681315729101464+3,425205471518i</v>
      </c>
      <c r="AH224" s="223" t="str">
        <f t="shared" ca="1" si="205"/>
        <v>1,01376385300271-3,34193155154066i</v>
      </c>
      <c r="AI224" s="223" t="str">
        <f t="shared" ca="1" si="206"/>
        <v>-1,33644887681985+3,22647300383636i</v>
      </c>
      <c r="AJ224" s="223" t="str">
        <f t="shared" ca="1" si="207"/>
        <v>1,64626316737561-3,07994175733573i</v>
      </c>
      <c r="AK224" s="223" t="str">
        <f t="shared" ca="1" si="208"/>
        <v>-1,9402230436909+2,90374898804438i</v>
      </c>
      <c r="AL224" s="223" t="str">
        <f t="shared" ca="1" si="209"/>
        <v>2,2154975114616-2,6995915286475i</v>
      </c>
      <c r="AM224" s="223" t="str">
        <f t="shared" ca="1" si="210"/>
        <v>-2,46943552708284+2,46943552708286i</v>
      </c>
      <c r="AN224" s="223" t="str">
        <f t="shared" ca="1" si="211"/>
        <v>2,69959152864744-2,21549751146167i</v>
      </c>
      <c r="AO224" s="223" t="str">
        <f t="shared" ca="1" si="212"/>
        <v>-2,90374898804436+1,94022304369092i</v>
      </c>
      <c r="AP224" s="223" t="str">
        <f t="shared" ca="1" si="213"/>
        <v>3,0799417573357-1,64626316737566i</v>
      </c>
      <c r="AQ224" s="223" t="str">
        <f t="shared" ca="1" si="214"/>
        <v>-3,22647300383647+1,33644887681959i</v>
      </c>
      <c r="AR224" s="223" t="str">
        <f t="shared" ca="1" si="215"/>
        <v>-3,22647300383647+1,33644887681959i</v>
      </c>
      <c r="AS224" s="223" t="str">
        <f t="shared" ca="1" si="216"/>
        <v>-3,42520547151799+0,681315729101523i</v>
      </c>
      <c r="AT224" s="223" t="str">
        <f t="shared" ca="1" si="217"/>
        <v>3,47549279039682-0,342306162283988i</v>
      </c>
      <c r="AU224" s="223" t="str">
        <f t="shared" ca="1" si="218"/>
        <v>-3,49230921380652+2,39578727076639E-14i</v>
      </c>
      <c r="AV224" s="223" t="str">
        <f t="shared" ca="1" si="219"/>
        <v>3,47549279039694+0,342306162282854i</v>
      </c>
      <c r="AW224" s="223" t="str">
        <f t="shared" ca="1" si="220"/>
        <v>-3,42520547151814-0,681315729100748i</v>
      </c>
      <c r="AX224" s="223" t="str">
        <f t="shared" ca="1" si="221"/>
        <v>3,34193155154077+1,01376385300237i</v>
      </c>
      <c r="AY224" s="223" t="str">
        <f t="shared" ca="1" si="222"/>
        <v>-3,22647300383638-1,33644887681982i</v>
      </c>
      <c r="AZ224" s="223" t="str">
        <f t="shared" ca="1" si="223"/>
        <v>3,0799417573354+1,64626316737624i</v>
      </c>
      <c r="BA224" s="223" t="str">
        <f t="shared" ca="1" si="224"/>
        <v>-2,9037489880438-1,94022304369175i</v>
      </c>
      <c r="BB224" s="223" t="str">
        <f t="shared" ca="1" si="225"/>
        <v>2,69959152864659+2,21549751146271i</v>
      </c>
      <c r="BC224" s="223" t="str">
        <f t="shared" ca="1" si="226"/>
        <v>-2,46943552708164-2,46943552708405i</v>
      </c>
      <c r="BD224" s="223" t="str">
        <f t="shared" ca="1" si="227"/>
        <v>2,21549751146275+2,69959152864655i</v>
      </c>
      <c r="BE224" s="223" t="str">
        <f t="shared" ca="1" si="228"/>
        <v>-1,94022304369184-2,90374898804374i</v>
      </c>
      <c r="BF224" s="223" t="str">
        <f t="shared" ca="1" si="229"/>
        <v>1,64626316737629+3,07994175733537i</v>
      </c>
      <c r="BG224" s="223" t="str">
        <f t="shared" ca="1" si="230"/>
        <v>-1,33644887681992-3,22647300383633i</v>
      </c>
      <c r="BH224" s="223" t="str">
        <f t="shared" ca="1" si="231"/>
        <v>1,01376385300248+3,34193155154073i</v>
      </c>
      <c r="BI224" s="223" t="str">
        <f t="shared" ca="1" si="232"/>
        <v>-0,681315729100807-3,42520547151813i</v>
      </c>
      <c r="BJ224" s="223" t="str">
        <f t="shared" ca="1" si="233"/>
        <v>0,342306162282913+3,47549279039693i</v>
      </c>
      <c r="BK224" s="223" t="str">
        <f t="shared" ca="1" si="234"/>
        <v>1,35366675896155E-12-3,49230921380652i</v>
      </c>
      <c r="BL224" s="223" t="str">
        <f t="shared" ca="1" si="235"/>
        <v>-0,342306162285608+3,47549279039667i</v>
      </c>
      <c r="BM224" s="223" t="str">
        <f t="shared" ca="1" si="236"/>
        <v>0,681315729100053-3,42520547151828i</v>
      </c>
      <c r="BN224" s="223" t="str">
        <f t="shared" ca="1" si="237"/>
        <v>-1,01376385300165+3,34193155154099i</v>
      </c>
      <c r="BO224" s="223" t="str">
        <f t="shared" ca="1" si="238"/>
        <v>1,33644887681921-3,22647300383663i</v>
      </c>
      <c r="BP224" s="223" t="str">
        <f t="shared" ca="1" si="239"/>
        <v>-1,64626316737561+3,07994175733573i</v>
      </c>
      <c r="BQ224" s="223" t="str">
        <f t="shared" ca="1" si="240"/>
        <v>1,94022304369116-2,9037489880442i</v>
      </c>
      <c r="BR224" s="223" t="str">
        <f t="shared" ca="1" si="241"/>
        <v>-2,21549751146212+2,69959152864707i</v>
      </c>
      <c r="BS224" s="223" t="str">
        <f t="shared" ca="1" si="242"/>
        <v>2,46943552708352-2,46943552708218i</v>
      </c>
      <c r="BT224" s="223" t="str">
        <f t="shared" ca="1" si="243"/>
        <v>-2,69959152864834+2,21549751146058i</v>
      </c>
      <c r="BU224" s="223" t="str">
        <f t="shared" ca="1" si="244"/>
        <v>2,90374898804338-1,94022304369239i</v>
      </c>
      <c r="BV224" s="223" t="str">
        <f t="shared" ca="1" si="245"/>
        <v>-3,07994175733503+1,64626316737691i</v>
      </c>
      <c r="BW224" s="223" t="str">
        <f t="shared" ca="1" si="246"/>
        <v>3,22647300383607-1,33644887682057i</v>
      </c>
      <c r="BX224" s="223" t="str">
        <f t="shared" ca="1" si="247"/>
        <v>-3,34193155154053+1,01376385300315i</v>
      </c>
      <c r="BY224" s="223" t="str">
        <f t="shared" ca="1" si="248"/>
        <v>3,42520547151797-0,681315729101596i</v>
      </c>
      <c r="BZ224" s="223" t="str">
        <f t="shared" ca="1" si="249"/>
        <v>-3,47549279039686+0,342306162283617i</v>
      </c>
      <c r="CA224" s="223" t="str">
        <f t="shared" ca="1" si="250"/>
        <v>3,49230921380652+6,46886038596191E-13i</v>
      </c>
      <c r="CB224" s="223" t="str">
        <f t="shared" ca="1" si="251"/>
        <v>-3,47549279039673-0,342306162284904i</v>
      </c>
      <c r="CC224" s="223" t="str">
        <f t="shared" ca="1" si="252"/>
        <v>3,42520547151774+0,68131572910277i</v>
      </c>
      <c r="CD224" s="223" t="str">
        <f t="shared" ca="1" si="253"/>
        <v>-3,34193155154018-1,0137638530043i</v>
      </c>
      <c r="CE224" s="223" t="str">
        <f t="shared" ca="1" si="254"/>
        <v>3,22647300383694+1,33644887681847i</v>
      </c>
      <c r="CF224" s="223" t="str">
        <f t="shared" ca="1" si="255"/>
        <v>-3,07994175733607-1,64626316737499i</v>
      </c>
      <c r="CG224" s="223" t="str">
        <f t="shared" ca="1" si="256"/>
        <v>2,90374898804459+1,94022304369057i</v>
      </c>
      <c r="CH224" s="223" t="str">
        <f t="shared" ca="1" si="257"/>
        <v>-2,69959152864752-2,21549751146158i</v>
      </c>
      <c r="CI224" s="223" t="str">
        <f t="shared" ca="1" si="258"/>
        <v>2,46943552708268+2,46943552708302i</v>
      </c>
      <c r="CJ224" s="223" t="str">
        <f t="shared" ca="1" si="259"/>
        <v>-2,21549751146112-2,69959152864789i</v>
      </c>
      <c r="CK224" s="223" t="str">
        <f t="shared" ca="1" si="260"/>
        <v>1,94022304369009+2,90374898804491i</v>
      </c>
      <c r="CL224" s="223" t="str">
        <f t="shared" ca="1" si="261"/>
        <v>-1,64626316737447-3,07994175733634i</v>
      </c>
      <c r="CM224" s="223" t="str">
        <f t="shared" ca="1" si="262"/>
        <v>1,33644887682123+3,2264730038358i</v>
      </c>
      <c r="CN224" s="223" t="str">
        <f t="shared" ca="1" si="263"/>
        <v>-1,01376385300383-3,34193155154033i</v>
      </c>
      <c r="CO224" s="223" t="str">
        <f t="shared" ca="1" si="264"/>
        <v>0,681315729102291+3,42520547151783i</v>
      </c>
      <c r="CP224" s="223" t="str">
        <f t="shared" ca="1" si="265"/>
        <v>-0,34230616228432-3,47549279039679i</v>
      </c>
      <c r="CQ224" s="223" t="str">
        <f t="shared" ca="1" si="266"/>
        <v>5,989468176916E-14+3,49230921380652i</v>
      </c>
      <c r="CR224" s="223" t="str">
        <f t="shared" ca="1" si="267"/>
        <v>0,342306162284201-3,4754927903968i</v>
      </c>
      <c r="CS224" s="223" t="str">
        <f t="shared" ca="1" si="268"/>
        <v>-0,681315729102075+3,42520547151788i</v>
      </c>
      <c r="CT224" s="223" t="str">
        <f t="shared" ca="1" si="269"/>
        <v>1,01376385300362-3,34193155154039i</v>
      </c>
      <c r="CU224" s="223" t="str">
        <f t="shared" ca="1" si="270"/>
        <v>-1,33644887682111+3,22647300383584i</v>
      </c>
      <c r="CV224" s="223" t="str">
        <f t="shared" ca="1" si="271"/>
        <v>1,64626316737428-3,07994175733644i</v>
      </c>
      <c r="CW224" s="223" t="str">
        <f t="shared" ca="1" si="272"/>
        <v>-1,94022304368999+2,90374898804498i</v>
      </c>
      <c r="CX224" s="223" t="str">
        <f t="shared" ca="1" si="273"/>
        <v>2,21549751146111-2,69959152864791i</v>
      </c>
      <c r="CY224" s="223" t="str">
        <f t="shared" ca="1" si="274"/>
        <v>-2,46943552708252+2,46943552708318i</v>
      </c>
      <c r="CZ224" s="223" t="str">
        <f t="shared" ca="1" si="275"/>
        <v>2,69959152864744-2,21549751146167i</v>
      </c>
      <c r="DA224" s="223" t="str">
        <f t="shared" ca="1" si="276"/>
        <v>-2,90374898804447+1,94022304369076i</v>
      </c>
      <c r="DB224" s="223" t="str">
        <f t="shared" ca="1" si="277"/>
        <v>3,07994175733601-1,6462631673751i</v>
      </c>
      <c r="DC224" s="223" t="str">
        <f t="shared" ca="1" si="278"/>
        <v>-3,22647300383689+1,33644887681858i</v>
      </c>
      <c r="DD224" s="223" t="str">
        <f t="shared" ca="1" si="279"/>
        <v>3,34193155154113-1,01376385300118i</v>
      </c>
      <c r="DE224" s="223" t="str">
        <f t="shared" ca="1" si="280"/>
        <v>-3,4252054715177+0,681315729102983i</v>
      </c>
      <c r="DF224" s="223" t="str">
        <f t="shared" ca="1" si="281"/>
        <v>3,47549279039672-0,342306162285023i</v>
      </c>
      <c r="DG224" s="223" t="str">
        <f t="shared" ca="1" si="282"/>
        <v>-3,49230921380652+8,65932799850442E-13i</v>
      </c>
      <c r="DH224" s="223" t="str">
        <f t="shared" ca="1" si="283"/>
        <v>3,47549279039687+0,342306162283498i</v>
      </c>
      <c r="DI224" s="223" t="str">
        <f t="shared" ca="1" si="284"/>
        <v>-3,42520547151799-0,681315729101478i</v>
      </c>
      <c r="DJ224" s="223" t="str">
        <f t="shared" ca="1" si="285"/>
        <v>3,34193155154059+1,01376385300294i</v>
      </c>
      <c r="DK224" s="223" t="str">
        <f t="shared" ca="1" si="286"/>
        <v>-3,22647300383611-1,33644887682046i</v>
      </c>
      <c r="DL224" s="223" t="str">
        <f t="shared" ca="1" si="287"/>
        <v>3,07994175733514+1,64626316737672i</v>
      </c>
      <c r="DM224" s="223" t="str">
        <f t="shared" ca="1" si="288"/>
        <v>-2,90374898804344-1,94022304369229i</v>
      </c>
      <c r="DN224" s="223" t="str">
        <f t="shared" ca="1" si="289"/>
        <v>2,69959152864842+2,21549751146048i</v>
      </c>
      <c r="DO224" s="223" t="str">
        <f t="shared" ca="1" si="290"/>
        <v>-2,4694355270836-2,46943552708209i</v>
      </c>
      <c r="DP224" s="223" t="str">
        <f t="shared" ca="1" si="291"/>
        <v>2,21549751146229+2,69959152864693i</v>
      </c>
      <c r="DQ224" s="223" t="str">
        <f t="shared" ca="1" si="292"/>
        <v>-1,94022304369126-2,90374898804413i</v>
      </c>
      <c r="DR224" s="223" t="str">
        <f t="shared" ca="1" si="293"/>
        <v>1,64626316737581+3,07994175733563i</v>
      </c>
      <c r="DS224" s="223" t="str">
        <f t="shared" ca="1" si="294"/>
        <v>-1,33644887681932-3,22647300383658i</v>
      </c>
      <c r="DT224" s="223" t="str">
        <f t="shared" ca="1" si="295"/>
        <v>1,01376385300176+3,34193155154095i</v>
      </c>
      <c r="DU224" s="223" t="str">
        <f t="shared" ca="1" si="296"/>
        <v>-0,681315729100269-3,42520547151824i</v>
      </c>
      <c r="DV224" s="223" t="str">
        <f t="shared" ca="1" si="297"/>
        <v>0,34230616228227+3,47549279039699i</v>
      </c>
      <c r="DW224" s="223" t="str">
        <f t="shared" ca="1" si="298"/>
        <v>-1,47345612249987E-12-3,49230921380652i</v>
      </c>
      <c r="DX224" s="223" t="str">
        <f t="shared" ca="1" si="299"/>
        <v>-0,342306162282695+3,47549279039695i</v>
      </c>
      <c r="DY224" s="223" t="str">
        <f t="shared" ca="1" si="300"/>
        <v>0,681315729100688-3,42520547151815i</v>
      </c>
      <c r="DZ224" s="223" t="str">
        <f t="shared" ca="1" si="301"/>
        <v>-1,01376385300236+3,34193155154077i</v>
      </c>
      <c r="EA224" s="223" t="str">
        <f t="shared" ca="1" si="302"/>
        <v>1,33644887681972-3,22647300383642i</v>
      </c>
      <c r="EB224" s="223" t="str">
        <f t="shared" ca="1" si="303"/>
        <v>-1,64626316737618+3,07994175733543i</v>
      </c>
      <c r="EC224" s="223" t="str">
        <f t="shared" ca="1" si="304"/>
        <v>1,94022304369162-2,90374898804389i</v>
      </c>
      <c r="ED224" s="223" t="str">
        <f t="shared" ca="1" si="305"/>
        <v>-2,21549751146262+2,69959152864666i</v>
      </c>
      <c r="EE224" s="223" t="str">
        <f t="shared" ca="1" si="306"/>
        <v>2,46943552708405-2,46943552708165i</v>
      </c>
      <c r="EF224" s="223" t="str">
        <f t="shared" ca="1" si="307"/>
        <v>-2,69959152864655+2,21549751146276i</v>
      </c>
      <c r="EG224" s="223" t="str">
        <f t="shared" ca="1" si="308"/>
        <v>2,90374898804368-1,94022304369193i</v>
      </c>
      <c r="EH224" s="223" t="str">
        <f t="shared" ca="1" si="309"/>
        <v>-3,07994175733534+1,64626316737634i</v>
      </c>
      <c r="EI224" s="223" t="str">
        <f t="shared" ca="1" si="310"/>
        <v>3,22647300383628-1,33644887682007i</v>
      </c>
      <c r="EJ224" s="223" t="str">
        <f t="shared" ca="1" si="311"/>
        <v>-3,34193155154072+1,01376385300253i</v>
      </c>
      <c r="EK224" s="223" t="str">
        <f t="shared" ca="1" si="312"/>
        <v>3,42520547151812-0,681315729100866i</v>
      </c>
      <c r="EL224" s="223" t="str">
        <f t="shared" ca="1" si="313"/>
        <v>-3,47549279039691+0,342306162283072i</v>
      </c>
      <c r="EM224" s="223" t="str">
        <f t="shared" ca="1" si="314"/>
        <v>3,49230921380652+1,29377207719239E-12i</v>
      </c>
      <c r="EN224" s="223"/>
      <c r="EO224" s="223"/>
      <c r="EP224" s="223"/>
    </row>
    <row r="225" spans="1:146" ht="15.75" thickBot="1">
      <c r="A225" s="257">
        <f t="shared" si="181"/>
        <v>2.4414062500000017E-3</v>
      </c>
      <c r="B225" s="256">
        <v>125</v>
      </c>
      <c r="C225" s="230">
        <f t="shared" si="182"/>
        <v>25000</v>
      </c>
      <c r="D225" s="229">
        <f t="shared" si="315"/>
        <v>157079.63267948964</v>
      </c>
      <c r="E225" s="229" t="str">
        <f t="shared" si="316"/>
        <v>157079.63267949i</v>
      </c>
      <c r="F225" s="229" t="str">
        <f t="shared" si="320"/>
        <v>-5,29738290695516E-26+1,05387957896272E-24i</v>
      </c>
      <c r="G225" s="229" t="str">
        <f t="shared" si="321"/>
        <v>-0,653594770934199+1,08932462333748i</v>
      </c>
      <c r="H225" s="229" t="str">
        <f t="shared" si="322"/>
        <v>1,00000000216964E-11-1,98943678863779E-10i</v>
      </c>
      <c r="I225" s="229" t="str">
        <f t="shared" si="317"/>
        <v>-1,00000000216964E-11+1,98943678863779E-10i</v>
      </c>
      <c r="J225" s="255" t="str">
        <f ca="1">IMPRODUCT(1/N_FFT2,ED100)</f>
        <v>0,0160996157689154+0,000978180080325793i</v>
      </c>
      <c r="K225" s="254" t="str">
        <f t="shared" ca="1" si="318"/>
        <v>-3,55598901809738E-13+3,19313498853686E-12i</v>
      </c>
      <c r="N225" s="246">
        <f t="shared" ca="1" si="185"/>
        <v>11.492326164185011</v>
      </c>
      <c r="O225" s="223">
        <f t="shared" ca="1" si="186"/>
        <v>3.4923261641850107</v>
      </c>
      <c r="P225" s="223" t="str">
        <f t="shared" ca="1" si="187"/>
        <v>-3,48286355515101-0,25691145021598i</v>
      </c>
      <c r="Q225" s="223" t="str">
        <f t="shared" ca="1" si="188"/>
        <v>3,45452700674722+0,512430675023758i</v>
      </c>
      <c r="R225" s="223" t="str">
        <f t="shared" ca="1" si="189"/>
        <v>-3,4074700771846-0,76517299360521i</v>
      </c>
      <c r="S225" s="223" t="str">
        <f t="shared" ca="1" si="190"/>
        <v>3,34194777204155+1,01376877343786i</v>
      </c>
      <c r="T225" s="223" t="str">
        <f t="shared" ca="1" si="191"/>
        <v>-3,25831516236674-1,2568708524515i</v>
      </c>
      <c r="U225" s="223" t="str">
        <f t="shared" ca="1" si="192"/>
        <v>3,15702546051812+1,49316183941712i</v>
      </c>
      <c r="V225" s="223" t="str">
        <f t="shared" ca="1" si="193"/>
        <v>-3,038627564166-1,7213612530035i</v>
      </c>
      <c r="W225" s="223" t="str">
        <f t="shared" ca="1" si="194"/>
        <v>2,90376308176903+1,9402324608166i</v>
      </c>
      <c r="X225" s="223" t="str">
        <f t="shared" ca="1" si="195"/>
        <v>-2,75316285564209-2,148589380818i</v>
      </c>
      <c r="Y225" s="223" t="str">
        <f t="shared" ca="1" si="196"/>
        <v>2,58764300145939+2,34530290880505i</v>
      </c>
      <c r="Z225" s="223" t="str">
        <f t="shared" ca="1" si="197"/>
        <v>-2,40810048565163-2,52930703712609i</v>
      </c>
      <c r="AA225" s="223" t="str">
        <f t="shared" ca="1" si="198"/>
        <v>2,21550826466799+2,69960463146718i</v>
      </c>
      <c r="AB225" s="223" t="str">
        <f t="shared" ca="1" si="199"/>
        <v>-2,01091001244067-2,85527283440953i</v>
      </c>
      <c r="AC225" s="223" t="str">
        <f t="shared" ca="1" si="200"/>
        <v>1,79541446462544+2,99546806647391i</v>
      </c>
      <c r="AD225" s="223" t="str">
        <f t="shared" ca="1" si="201"/>
        <v>-1,57018941026668-3,11943059755103i</v>
      </c>
      <c r="AE225" s="223" t="str">
        <f t="shared" ca="1" si="202"/>
        <v>1,33645536344867+3,22648866394421i</v>
      </c>
      <c r="AF225" s="223" t="str">
        <f t="shared" ca="1" si="203"/>
        <v>-1,09547894922213-3,31606210871605i</v>
      </c>
      <c r="AG225" s="223" t="str">
        <f t="shared" ca="1" si="204"/>
        <v>0,848566039654599+3,38766552560847i</v>
      </c>
      <c r="AH225" s="223" t="str">
        <f t="shared" ca="1" si="205"/>
        <v>-0,597054677196198-3,4409108895014i</v>
      </c>
      <c r="AI225" s="223" t="str">
        <f t="shared" ca="1" si="206"/>
        <v>0,342307823711342+3,47550965915464i</v>
      </c>
      <c r="AJ225" s="223" t="str">
        <f t="shared" ca="1" si="207"/>
        <v>-0,0857059744716924-3,4912743408376i</v>
      </c>
      <c r="AK225" s="223" t="str">
        <f t="shared" ca="1" si="208"/>
        <v>-0,171360322869385+3,48811950437443i</v>
      </c>
      <c r="AL225" s="223" t="str">
        <f t="shared" ca="1" si="209"/>
        <v>0,427498003773775-3,46606224609724i</v>
      </c>
      <c r="AM225" s="223" t="str">
        <f t="shared" ca="1" si="210"/>
        <v>-0,681319035956119+3,42522209619975i</v>
      </c>
      <c r="AN225" s="223" t="str">
        <f t="shared" ca="1" si="211"/>
        <v>0,931447941251402-3,36582037099274i</v>
      </c>
      <c r="AO225" s="223" t="str">
        <f t="shared" ca="1" si="212"/>
        <v>-1,17652924945024+3,28817897357173i</v>
      </c>
      <c r="AP225" s="223" t="str">
        <f t="shared" ca="1" si="213"/>
        <v>1,41523484370844-3,19271864939658i</v>
      </c>
      <c r="AQ225" s="223" t="str">
        <f t="shared" ca="1" si="214"/>
        <v>-1,64627115772889+3,07995670623488i</v>
      </c>
      <c r="AR225" s="223" t="str">
        <f t="shared" ca="1" si="215"/>
        <v>-1,64627115772889+3,07995670623488i</v>
      </c>
      <c r="AS225" s="223" t="str">
        <f t="shared" ca="1" si="216"/>
        <v>-2,08037626706566+2,80506267746037i</v>
      </c>
      <c r="AT225" s="223" t="str">
        <f t="shared" ca="1" si="217"/>
        <v>2,28109260918248-2,64442026640703i</v>
      </c>
      <c r="AU225" s="223" t="str">
        <f t="shared" ca="1" si="218"/>
        <v>-2,46944751281052+2,46944751281033i</v>
      </c>
      <c r="AV225" s="223" t="str">
        <f t="shared" ca="1" si="219"/>
        <v>2,64442026640769-2,28109260918172i</v>
      </c>
      <c r="AW225" s="223" t="str">
        <f t="shared" ca="1" si="220"/>
        <v>-2,8050626774595+2,08037626706684i</v>
      </c>
      <c r="AX225" s="223" t="str">
        <f t="shared" ca="1" si="221"/>
        <v>2,95050421082632-1,86838618570877i</v>
      </c>
      <c r="AY225" s="223" t="str">
        <f t="shared" ca="1" si="222"/>
        <v>-3,07995670623516+1,64627115772834i</v>
      </c>
      <c r="AZ225" s="223" t="str">
        <f t="shared" ca="1" si="223"/>
        <v>3,19271864939727-1,41523484370688i</v>
      </c>
      <c r="BA225" s="223" t="str">
        <f t="shared" ca="1" si="224"/>
        <v>-3,28817897357147+1,17652924945096i</v>
      </c>
      <c r="BB225" s="223" t="str">
        <f t="shared" ca="1" si="225"/>
        <v>3,36582037099272-0,931447941251479i</v>
      </c>
      <c r="BC225" s="223" t="str">
        <f t="shared" ca="1" si="226"/>
        <v>-3,42522209619994+0,681319035955176i</v>
      </c>
      <c r="BD225" s="223" t="str">
        <f t="shared" ca="1" si="227"/>
        <v>3,46606224609706-0,427498003775232i</v>
      </c>
      <c r="BE225" s="223" t="str">
        <f t="shared" ca="1" si="228"/>
        <v>-3,48811950437441+0,17136032286981i</v>
      </c>
      <c r="BF225" s="223" t="str">
        <f t="shared" ca="1" si="229"/>
        <v>3,49127434083759+0,085705974472358i</v>
      </c>
      <c r="BG225" s="223" t="str">
        <f t="shared" ca="1" si="230"/>
        <v>-3,47550965915448-0,342307823712968i</v>
      </c>
      <c r="BH225" s="223" t="str">
        <f t="shared" ca="1" si="231"/>
        <v>3,4409108895016+0,597054677195091i</v>
      </c>
      <c r="BI225" s="223" t="str">
        <f t="shared" ca="1" si="232"/>
        <v>-3,38766552560848-0,848566039654546i</v>
      </c>
      <c r="BJ225" s="223" t="str">
        <f t="shared" ca="1" si="233"/>
        <v>3,31606210871574+1,09547894922309i</v>
      </c>
      <c r="BK225" s="223" t="str">
        <f t="shared" ca="1" si="234"/>
        <v>-3,22648866394478-1,33645536344729i</v>
      </c>
      <c r="BL225" s="223" t="str">
        <f t="shared" ca="1" si="235"/>
        <v>3,11943059755122+1,5701894102663i</v>
      </c>
      <c r="BM225" s="223" t="str">
        <f t="shared" ca="1" si="236"/>
        <v>-2,99546806647376-1,79541446462569i</v>
      </c>
      <c r="BN225" s="223" t="str">
        <f t="shared" ca="1" si="237"/>
        <v>2,85527283440875+2,01091001244179i</v>
      </c>
      <c r="BO225" s="223" t="str">
        <f t="shared" ca="1" si="238"/>
        <v>-2,6996046314679-2,2155082646671i</v>
      </c>
      <c r="BP225" s="223" t="str">
        <f t="shared" ca="1" si="239"/>
        <v>2,52930703712615+2,40810048565157i</v>
      </c>
      <c r="BQ225" s="223" t="str">
        <f t="shared" ca="1" si="240"/>
        <v>-2,34530290880431-2,58764300146007i</v>
      </c>
      <c r="BR225" s="223" t="str">
        <f t="shared" ca="1" si="241"/>
        <v>2,14858938081919+2,75316285564116i</v>
      </c>
      <c r="BS225" s="223" t="str">
        <f t="shared" ca="1" si="242"/>
        <v>-1,94023246081726-2,90376308176859i</v>
      </c>
      <c r="BT225" s="223" t="str">
        <f t="shared" ca="1" si="243"/>
        <v>1,72136125300325+3,03862756416614i</v>
      </c>
      <c r="BU225" s="223" t="str">
        <f t="shared" ca="1" si="244"/>
        <v>-1,4931618394159-3,1570254605187i</v>
      </c>
      <c r="BV225" s="223" t="str">
        <f t="shared" ca="1" si="245"/>
        <v>1,25687085245258+3,25831516236633i</v>
      </c>
      <c r="BW225" s="223" t="str">
        <f t="shared" ca="1" si="246"/>
        <v>-1,01376877343794-3,34194777204153i</v>
      </c>
      <c r="BX225" s="223" t="str">
        <f t="shared" ca="1" si="247"/>
        <v>0,765172993604421+3,40747007718478i</v>
      </c>
      <c r="BY225" s="223" t="str">
        <f t="shared" ca="1" si="248"/>
        <v>-0,512430675025466-3,45452700674696i</v>
      </c>
      <c r="BZ225" s="223" t="str">
        <f t="shared" ca="1" si="249"/>
        <v>0,256911450216708+3,48286355515095i</v>
      </c>
      <c r="CA225" s="223" t="str">
        <f t="shared" ca="1" si="250"/>
        <v>2,68682443745044E-13-3,49232616418501i</v>
      </c>
      <c r="CB225" s="223" t="str">
        <f t="shared" ca="1" si="251"/>
        <v>-0,256911450217244+3,48286355515091i</v>
      </c>
      <c r="CC225" s="223" t="str">
        <f t="shared" ca="1" si="252"/>
        <v>0,512430675022466-3,45452700674741i</v>
      </c>
      <c r="CD225" s="223" t="str">
        <f t="shared" ca="1" si="253"/>
        <v>-0,765172993604945+3,40747007718466i</v>
      </c>
      <c r="CE225" s="223" t="str">
        <f t="shared" ca="1" si="254"/>
        <v>1,01376877343845-3,34194777204137i</v>
      </c>
      <c r="CF225" s="223" t="str">
        <f t="shared" ca="1" si="255"/>
        <v>-1,25687085245308+3,25831516236614i</v>
      </c>
      <c r="CG225" s="223" t="str">
        <f t="shared" ca="1" si="256"/>
        <v>1,49316183941639-3,15702546051847i</v>
      </c>
      <c r="CH225" s="223" t="str">
        <f t="shared" ca="1" si="257"/>
        <v>-1,72136125300372+3,03862756416588i</v>
      </c>
      <c r="CI225" s="223" t="str">
        <f t="shared" ca="1" si="258"/>
        <v>1,9402324608177-2,90376308176829i</v>
      </c>
      <c r="CJ225" s="223" t="str">
        <f t="shared" ca="1" si="259"/>
        <v>-2,14858938081687+2,75316285564297i</v>
      </c>
      <c r="CK225" s="223" t="str">
        <f t="shared" ca="1" si="260"/>
        <v>2,34530290880471-2,5876430014597i</v>
      </c>
      <c r="CL225" s="223" t="str">
        <f t="shared" ca="1" si="261"/>
        <v>-2,52930703712652+2,40810048565119i</v>
      </c>
      <c r="CM225" s="223" t="str">
        <f t="shared" ca="1" si="262"/>
        <v>2,69960463146824-2,21550826466669i</v>
      </c>
      <c r="CN225" s="223" t="str">
        <f t="shared" ca="1" si="263"/>
        <v>-2,85527283440911+2,01091001244127i</v>
      </c>
      <c r="CO225" s="223" t="str">
        <f t="shared" ca="1" si="264"/>
        <v>2,99546806647403-1,79541446462523i</v>
      </c>
      <c r="CP225" s="223" t="str">
        <f t="shared" ca="1" si="265"/>
        <v>-3,11943059755146+1,57018941026582i</v>
      </c>
      <c r="CQ225" s="223" t="str">
        <f t="shared" ca="1" si="266"/>
        <v>3,22648866394366-1,33645536345i</v>
      </c>
      <c r="CR225" s="223" t="str">
        <f t="shared" ca="1" si="267"/>
        <v>-3,31606210871591+1,09547894922258i</v>
      </c>
      <c r="CS225" s="223" t="str">
        <f t="shared" ca="1" si="268"/>
        <v>3,38766552560861-0,848566039654026i</v>
      </c>
      <c r="CT225" s="223" t="str">
        <f t="shared" ca="1" si="269"/>
        <v>-3,44091088950169+0,597054677194564i</v>
      </c>
      <c r="CU225" s="223" t="str">
        <f t="shared" ca="1" si="270"/>
        <v>3,47550965915453-0,342307823712433i</v>
      </c>
      <c r="CV225" s="223" t="str">
        <f t="shared" ca="1" si="271"/>
        <v>-3,4912743408376+0,0857059744717214i</v>
      </c>
      <c r="CW225" s="223" t="str">
        <f t="shared" ca="1" si="272"/>
        <v>3,48811950437437+0,171360322870446i</v>
      </c>
      <c r="CX225" s="223" t="str">
        <f t="shared" ca="1" si="273"/>
        <v>-3,46606224609742-0,427498003772319i</v>
      </c>
      <c r="CY225" s="223" t="str">
        <f t="shared" ca="1" si="274"/>
        <v>3,42522209619982+0,681319035955752i</v>
      </c>
      <c r="CZ225" s="223" t="str">
        <f t="shared" ca="1" si="275"/>
        <v>-3,36582037099256-0,931447941252045i</v>
      </c>
      <c r="DA225" s="223" t="str">
        <f t="shared" ca="1" si="276"/>
        <v>3,28817897357126+1,17652924945157i</v>
      </c>
      <c r="DB225" s="223" t="str">
        <f t="shared" ca="1" si="277"/>
        <v>-3,19271864939704-1,41523484370741i</v>
      </c>
      <c r="DC225" s="223" t="str">
        <f t="shared" ca="1" si="278"/>
        <v>3,07995670623489+1,64627115772886i</v>
      </c>
      <c r="DD225" s="223" t="str">
        <f t="shared" ca="1" si="279"/>
        <v>-2,950504210826-1,86838618570926i</v>
      </c>
      <c r="DE225" s="223" t="str">
        <f t="shared" ca="1" si="280"/>
        <v>2,80506267746124+2,08037626706448i</v>
      </c>
      <c r="DF225" s="223" t="str">
        <f t="shared" ca="1" si="281"/>
        <v>-2,64442026640731-2,28109260918216i</v>
      </c>
      <c r="DG225" s="223" t="str">
        <f t="shared" ca="1" si="282"/>
        <v>2,46944751281011+2,46944751281074i</v>
      </c>
      <c r="DH225" s="223" t="str">
        <f t="shared" ca="1" si="283"/>
        <v>-2,28109260918148-2,6444202664079i</v>
      </c>
      <c r="DI225" s="223" t="str">
        <f t="shared" ca="1" si="284"/>
        <v>2,08037626706663+2,80506267745965i</v>
      </c>
      <c r="DJ225" s="223" t="str">
        <f t="shared" ca="1" si="285"/>
        <v>-1,8683861857085-2,95050421082649i</v>
      </c>
      <c r="DK225" s="223" t="str">
        <f t="shared" ca="1" si="286"/>
        <v>1,64627115772807+3,07995670623531i</v>
      </c>
      <c r="DL225" s="223" t="str">
        <f t="shared" ca="1" si="287"/>
        <v>-1,41523484370985-3,19271864939596i</v>
      </c>
      <c r="DM225" s="223" t="str">
        <f t="shared" ca="1" si="288"/>
        <v>1,17652924945071+3,28817897357156i</v>
      </c>
      <c r="DN225" s="223" t="str">
        <f t="shared" ca="1" si="289"/>
        <v>-0,931447941251172-3,3658203709928i</v>
      </c>
      <c r="DO225" s="223" t="str">
        <f t="shared" ca="1" si="290"/>
        <v>0,681319035954862+3,4252220962i</v>
      </c>
      <c r="DP225" s="223" t="str">
        <f t="shared" ca="1" si="291"/>
        <v>-0,427498003774966-3,46606224609709i</v>
      </c>
      <c r="DQ225" s="223" t="str">
        <f t="shared" ca="1" si="292"/>
        <v>0,171360322869542+3,48811950437442i</v>
      </c>
      <c r="DR225" s="223" t="str">
        <f t="shared" ca="1" si="293"/>
        <v>0,0857059744726266-3,49127434083758i</v>
      </c>
      <c r="DS225" s="223" t="str">
        <f t="shared" ca="1" si="294"/>
        <v>-0,342307823713334+3,47550965915444i</v>
      </c>
      <c r="DT225" s="223" t="str">
        <f t="shared" ca="1" si="295"/>
        <v>0,597054677195357-3,44091088950155i</v>
      </c>
      <c r="DU225" s="223" t="str">
        <f t="shared" ca="1" si="296"/>
        <v>-0,848566039654808+3,38766552560841i</v>
      </c>
      <c r="DV225" s="223" t="str">
        <f t="shared" ca="1" si="297"/>
        <v>1,09547894922335-3,31606210871565i</v>
      </c>
      <c r="DW225" s="223" t="str">
        <f t="shared" ca="1" si="298"/>
        <v>-1,33645536344753+3,22648866394468i</v>
      </c>
      <c r="DX225" s="223" t="str">
        <f t="shared" ca="1" si="299"/>
        <v>1,57018941026654-3,1194305975511i</v>
      </c>
      <c r="DY225" s="223" t="str">
        <f t="shared" ca="1" si="300"/>
        <v>-1,79541446462592+2,99546806647362i</v>
      </c>
      <c r="DZ225" s="223" t="str">
        <f t="shared" ca="1" si="301"/>
        <v>2,01091001244201-2,85527283440859i</v>
      </c>
      <c r="EA225" s="223" t="str">
        <f t="shared" ca="1" si="302"/>
        <v>-2,21550826466731+2,69960463146773i</v>
      </c>
      <c r="EB225" s="223" t="str">
        <f t="shared" ca="1" si="303"/>
        <v>2,40810048565177-2,52930703712596i</v>
      </c>
      <c r="EC225" s="223" t="str">
        <f t="shared" ca="1" si="304"/>
        <v>-2,58764300146024+2,34530290880411i</v>
      </c>
      <c r="ED225" s="223" t="str">
        <f t="shared" ca="1" si="305"/>
        <v>2,75316285564133-2,14858938081897i</v>
      </c>
      <c r="EE225" s="223" t="str">
        <f t="shared" ca="1" si="306"/>
        <v>-2,90376308176874+1,94023246081703i</v>
      </c>
      <c r="EF225" s="223" t="str">
        <f t="shared" ca="1" si="307"/>
        <v>3,03862756416627-1,72136125300302i</v>
      </c>
      <c r="EG225" s="223" t="str">
        <f t="shared" ca="1" si="308"/>
        <v>-3,15702546051881+1,49316183941566i</v>
      </c>
      <c r="EH225" s="223" t="str">
        <f t="shared" ca="1" si="309"/>
        <v>3,25831516236643-1,25687085245233i</v>
      </c>
      <c r="EI225" s="223" t="str">
        <f t="shared" ca="1" si="310"/>
        <v>-3,3419477720416+1,01376877343768i</v>
      </c>
      <c r="EJ225" s="223" t="str">
        <f t="shared" ca="1" si="311"/>
        <v>3,40747007718484-0,765172993604159i</v>
      </c>
      <c r="EK225" s="223" t="str">
        <f t="shared" ca="1" si="312"/>
        <v>-3,454527006747+0,512430675025201i</v>
      </c>
      <c r="EL225" s="223" t="str">
        <f t="shared" ca="1" si="313"/>
        <v>3,48286355515097-0,25691145021644i</v>
      </c>
      <c r="EM225" s="223" t="str">
        <f t="shared" ca="1" si="314"/>
        <v>-3,49232616418501-5,37364887490088E-13i</v>
      </c>
      <c r="EN225" s="223"/>
      <c r="EO225" s="223"/>
      <c r="EP225" s="223"/>
    </row>
    <row r="226" spans="1:146" ht="15.75" thickBot="1">
      <c r="A226" s="257">
        <f t="shared" si="181"/>
        <v>2.4609375000000018E-3</v>
      </c>
      <c r="B226" s="256">
        <v>126</v>
      </c>
      <c r="C226" s="230">
        <f t="shared" si="182"/>
        <v>25200</v>
      </c>
      <c r="D226" s="229">
        <f t="shared" si="315"/>
        <v>158336.26974092558</v>
      </c>
      <c r="E226" s="229" t="str">
        <f t="shared" si="316"/>
        <v>158336.269740926i</v>
      </c>
      <c r="F226" s="229" t="str">
        <f t="shared" si="320"/>
        <v>-5,21362550888963E-29+1,02898582979662E-27i</v>
      </c>
      <c r="G226" s="229" t="str">
        <f t="shared" si="321"/>
        <v>-0,645964787133717+1,08522084289744i</v>
      </c>
      <c r="H226" s="229" t="str">
        <f t="shared" si="322"/>
        <v>1,00000000021353E-12-1,97364760778531E-11i</v>
      </c>
      <c r="I226" s="229" t="str">
        <f t="shared" si="317"/>
        <v>-1,00000000021353E-12+1,97364760778531E-11i</v>
      </c>
      <c r="J226" s="255" t="str">
        <f ca="1">IMPRODUCT(1/N_FFT2,EE100)</f>
        <v>0,0155922732673313-3,44000920880164E-06i</v>
      </c>
      <c r="K226" s="254" t="str">
        <f t="shared" ca="1" si="318"/>
        <v>-1,55243796112036E-14+3,07739968349242E-13i</v>
      </c>
      <c r="N226" s="246">
        <f t="shared" ca="1" si="185"/>
        <v>11.492337848745867</v>
      </c>
      <c r="O226" s="223">
        <f t="shared" ca="1" si="186"/>
        <v>3.4923378487458674</v>
      </c>
      <c r="P226" s="223" t="str">
        <f t="shared" ca="1" si="187"/>
        <v>-3,48813117486072-0,171360896203587i</v>
      </c>
      <c r="Q226" s="223" t="str">
        <f t="shared" ca="1" si="188"/>
        <v>3,47552128745112+0,342308968998744i</v>
      </c>
      <c r="R226" s="223" t="str">
        <f t="shared" ca="1" si="189"/>
        <v>-3,45453856484035-0,512432389504892i</v>
      </c>
      <c r="S226" s="223" t="str">
        <f t="shared" ca="1" si="190"/>
        <v>3,42523355624502+0,681321315500981i</v>
      </c>
      <c r="T226" s="223" t="str">
        <f t="shared" ca="1" si="191"/>
        <v>-3,38767685999772-0,848568878771127i</v>
      </c>
      <c r="U226" s="223" t="str">
        <f t="shared" ca="1" si="192"/>
        <v>3,34195895346915+1,0137721652868i</v>
      </c>
      <c r="V226" s="223" t="str">
        <f t="shared" ca="1" si="193"/>
        <v>-3,28818997510075-1,17653318586i</v>
      </c>
      <c r="W226" s="223" t="str">
        <f t="shared" ca="1" si="194"/>
        <v>3,22649945907078+1,33645983493665i</v>
      </c>
      <c r="X226" s="223" t="str">
        <f t="shared" ca="1" si="195"/>
        <v>-3,15703602323606-1,49316683521057i</v>
      </c>
      <c r="Y226" s="223" t="str">
        <f t="shared" ca="1" si="196"/>
        <v>3,07996701109752+1,64627666579281i</v>
      </c>
      <c r="Z226" s="223" t="str">
        <f t="shared" ca="1" si="197"/>
        <v>-2,99547808865617-1,79542047169003i</v>
      </c>
      <c r="AA226" s="223" t="str">
        <f t="shared" ca="1" si="198"/>
        <v>2,90377279712616+1,94023895241102i</v>
      </c>
      <c r="AB226" s="223" t="str">
        <f t="shared" ca="1" si="199"/>
        <v>-2,80507206258762-2,08038322755048i</v>
      </c>
      <c r="AC226" s="223" t="str">
        <f t="shared" ca="1" si="200"/>
        <v>2,6996136637548+2,21551567727499i</v>
      </c>
      <c r="AD226" s="223" t="str">
        <f t="shared" ca="1" si="201"/>
        <v>-2,58765165914799-2,34531075567643i</v>
      </c>
      <c r="AE226" s="223" t="str">
        <f t="shared" ca="1" si="202"/>
        <v>2,46945577504254+2,46945577504275i</v>
      </c>
      <c r="AF226" s="223" t="str">
        <f t="shared" ca="1" si="203"/>
        <v>-2,34531075567648-2,58765165914795i</v>
      </c>
      <c r="AG226" s="223" t="str">
        <f t="shared" ca="1" si="204"/>
        <v>2,21551567727475+2,699613663755i</v>
      </c>
      <c r="AH226" s="223" t="str">
        <f t="shared" ca="1" si="205"/>
        <v>-2,0803832275505-2,8050720625876i</v>
      </c>
      <c r="AI226" s="223" t="str">
        <f t="shared" ca="1" si="206"/>
        <v>1,94023895241104+2,90377279712615i</v>
      </c>
      <c r="AJ226" s="223" t="str">
        <f t="shared" ca="1" si="207"/>
        <v>-1,79542047169008-2,99547808865615i</v>
      </c>
      <c r="AK226" s="223" t="str">
        <f t="shared" ca="1" si="208"/>
        <v>1,64627666579287+3,07996701109749i</v>
      </c>
      <c r="AL226" s="223" t="str">
        <f t="shared" ca="1" si="209"/>
        <v>-1,49316683521061-3,15703602323604i</v>
      </c>
      <c r="AM226" s="223" t="str">
        <f t="shared" ca="1" si="210"/>
        <v>1,33645983493668+3,22649945907076i</v>
      </c>
      <c r="AN226" s="223" t="str">
        <f t="shared" ca="1" si="211"/>
        <v>-1,17653318586005-3,28818997510073i</v>
      </c>
      <c r="AO226" s="223" t="str">
        <f t="shared" ca="1" si="212"/>
        <v>1,01377216528682+3,34195895346914i</v>
      </c>
      <c r="AP226" s="223" t="str">
        <f t="shared" ca="1" si="213"/>
        <v>-0,848568878771186-3,38767685999771i</v>
      </c>
      <c r="AQ226" s="223" t="str">
        <f t="shared" ca="1" si="214"/>
        <v>0,68132131550102+3,42523355624501i</v>
      </c>
      <c r="AR226" s="223" t="str">
        <f t="shared" ca="1" si="215"/>
        <v>0,68132131550102+3,42523355624501i</v>
      </c>
      <c r="AS226" s="223" t="str">
        <f t="shared" ca="1" si="216"/>
        <v>0,342308968998826+3,47552128745112i</v>
      </c>
      <c r="AT226" s="223" t="str">
        <f t="shared" ca="1" si="217"/>
        <v>-0,17136089620344-3,48813117486072i</v>
      </c>
      <c r="AU226" s="223" t="str">
        <f t="shared" ca="1" si="218"/>
        <v>5,47623286481357E-14+3,49233784874587i</v>
      </c>
      <c r="AV226" s="223" t="str">
        <f t="shared" ca="1" si="219"/>
        <v>0,17136089620338-3,48813117486073i</v>
      </c>
      <c r="AW226" s="223" t="str">
        <f t="shared" ca="1" si="220"/>
        <v>-0,3423089690001+3,47552128745099i</v>
      </c>
      <c r="AX226" s="223" t="str">
        <f t="shared" ca="1" si="221"/>
        <v>0,512432389504372-3,45453856484042i</v>
      </c>
      <c r="AY226" s="223" t="str">
        <f t="shared" ca="1" si="222"/>
        <v>-0,681321315501984+3,42523355624482i</v>
      </c>
      <c r="AZ226" s="223" t="str">
        <f t="shared" ca="1" si="223"/>
        <v>0,848568878770407-3,3876768599979i</v>
      </c>
      <c r="BA226" s="223" t="str">
        <f t="shared" ca="1" si="224"/>
        <v>-1,01377216528743+3,34195895346896i</v>
      </c>
      <c r="BB226" s="223" t="str">
        <f t="shared" ca="1" si="225"/>
        <v>1,17653318585896-3,28818997510112i</v>
      </c>
      <c r="BC226" s="223" t="str">
        <f t="shared" ca="1" si="226"/>
        <v>-1,33645983493694+3,22649945907066i</v>
      </c>
      <c r="BD226" s="223" t="str">
        <f t="shared" ca="1" si="227"/>
        <v>1,49316683520926-3,15703602323668i</v>
      </c>
      <c r="BE226" s="223" t="str">
        <f t="shared" ca="1" si="228"/>
        <v>-1,64627666579278+3,07996701109755i</v>
      </c>
      <c r="BF226" s="223" t="str">
        <f t="shared" ca="1" si="229"/>
        <v>1,79542047169148-2,99547808865531i</v>
      </c>
      <c r="BG226" s="223" t="str">
        <f t="shared" ca="1" si="230"/>
        <v>-1,94023895241064+2,90377279712642i</v>
      </c>
      <c r="BH226" s="223" t="str">
        <f t="shared" ca="1" si="231"/>
        <v>2,08038322755157-2,80507206258681i</v>
      </c>
      <c r="BI226" s="223" t="str">
        <f t="shared" ca="1" si="232"/>
        <v>-2,21551567727442+2,69961366375528i</v>
      </c>
      <c r="BJ226" s="223" t="str">
        <f t="shared" ca="1" si="233"/>
        <v>2,34531075567715-2,58765165914734i</v>
      </c>
      <c r="BK226" s="223" t="str">
        <f t="shared" ca="1" si="234"/>
        <v>-2,469455775042+2,46945577504328i</v>
      </c>
      <c r="BL226" s="223" t="str">
        <f t="shared" ca="1" si="235"/>
        <v>2,5876516591484-2,34531075567598i</v>
      </c>
      <c r="BM226" s="223" t="str">
        <f t="shared" ca="1" si="236"/>
        <v>-2,69961366375407+2,21551567727589i</v>
      </c>
      <c r="BN226" s="223" t="str">
        <f t="shared" ca="1" si="237"/>
        <v>2,80507206258781-2,08038322755023i</v>
      </c>
      <c r="BO226" s="223" t="str">
        <f t="shared" ca="1" si="238"/>
        <v>-2,90377279712536+1,94023895241222i</v>
      </c>
      <c r="BP226" s="223" t="str">
        <f t="shared" ca="1" si="239"/>
        <v>2,99547808865612-1,79542047169012i</v>
      </c>
      <c r="BQ226" s="223" t="str">
        <f t="shared" ca="1" si="240"/>
        <v>-3,07996701109829+1,64627666579139i</v>
      </c>
      <c r="BR226" s="223" t="str">
        <f t="shared" ca="1" si="241"/>
        <v>3,15703602323589-1,49316683521093i</v>
      </c>
      <c r="BS226" s="223" t="str">
        <f t="shared" ca="1" si="242"/>
        <v>-3,22649945907128+1,33645983493544i</v>
      </c>
      <c r="BT226" s="223" t="str">
        <f t="shared" ca="1" si="243"/>
        <v>3,28818997510047-1,17653318586075i</v>
      </c>
      <c r="BU226" s="223" t="str">
        <f t="shared" ca="1" si="244"/>
        <v>-3,34195895346945+1,01377216528583i</v>
      </c>
      <c r="BV226" s="223" t="str">
        <f t="shared" ca="1" si="245"/>
        <v>3,38767685999745-0,848568878772202i</v>
      </c>
      <c r="BW226" s="223" t="str">
        <f t="shared" ca="1" si="246"/>
        <v>-3,42523355624514+0,681321315500395i</v>
      </c>
      <c r="BX226" s="223" t="str">
        <f t="shared" ca="1" si="247"/>
        <v>3,45453856484015-0,512432389506251i</v>
      </c>
      <c r="BY226" s="223" t="str">
        <f t="shared" ca="1" si="248"/>
        <v>-3,47552128745115+0,342308968998485i</v>
      </c>
      <c r="BZ226" s="223" t="str">
        <f t="shared" ca="1" si="249"/>
        <v>3,48813117486064-0,17136089620523i</v>
      </c>
      <c r="CA226" s="223" t="str">
        <f t="shared" ca="1" si="250"/>
        <v>-3,49233784874587+1,09524657296271E-13i</v>
      </c>
      <c r="CB226" s="223" t="str">
        <f t="shared" ca="1" si="251"/>
        <v>3,48813117486064+0,17136089620511i</v>
      </c>
      <c r="CC226" s="223" t="str">
        <f t="shared" ca="1" si="252"/>
        <v>-3,47552128745116-0,342308968998366i</v>
      </c>
      <c r="CD226" s="223" t="str">
        <f t="shared" ca="1" si="253"/>
        <v>3,45453856484018+0,512432389506034i</v>
      </c>
      <c r="CE226" s="223" t="str">
        <f t="shared" ca="1" si="254"/>
        <v>-3,42523355624518-0,681321315500178i</v>
      </c>
      <c r="CF226" s="223" t="str">
        <f t="shared" ca="1" si="255"/>
        <v>3,38767685999748+0,848568878772087i</v>
      </c>
      <c r="CG226" s="223" t="str">
        <f t="shared" ca="1" si="256"/>
        <v>-3,34195895346948-1,01377216528572i</v>
      </c>
      <c r="CH226" s="223" t="str">
        <f t="shared" ca="1" si="257"/>
        <v>3,28818997510055+1,17653318586055i</v>
      </c>
      <c r="CI226" s="223" t="str">
        <f t="shared" ca="1" si="258"/>
        <v>-3,22649945907136-1,33645983493524i</v>
      </c>
      <c r="CJ226" s="223" t="str">
        <f t="shared" ca="1" si="259"/>
        <v>3,15703602323594+1,49316683521082i</v>
      </c>
      <c r="CK226" s="223" t="str">
        <f t="shared" ca="1" si="260"/>
        <v>-3,07996701109675-1,64627666579426i</v>
      </c>
      <c r="CL226" s="223" t="str">
        <f t="shared" ca="1" si="261"/>
        <v>2,99547808865623+1,79542047168994i</v>
      </c>
      <c r="CM226" s="223" t="str">
        <f t="shared" ca="1" si="262"/>
        <v>-2,90377279712542-1,94023895241213i</v>
      </c>
      <c r="CN226" s="223" t="str">
        <f t="shared" ca="1" si="263"/>
        <v>2,80507206258788+2,08038322755013i</v>
      </c>
      <c r="CO226" s="223" t="str">
        <f t="shared" ca="1" si="264"/>
        <v>-2,69961366375421-2,21551567727572i</v>
      </c>
      <c r="CP226" s="223" t="str">
        <f t="shared" ca="1" si="265"/>
        <v>2,58765165914855+2,34531075567582i</v>
      </c>
      <c r="CQ226" s="223" t="str">
        <f t="shared" ca="1" si="266"/>
        <v>-2,46945577504209-2,4694557750432i</v>
      </c>
      <c r="CR226" s="223" t="str">
        <f t="shared" ca="1" si="267"/>
        <v>2,34531075567731+2,5876516591472i</v>
      </c>
      <c r="CS226" s="223" t="str">
        <f t="shared" ca="1" si="268"/>
        <v>-2,21551567727459-2,69961366375514i</v>
      </c>
      <c r="CT226" s="223" t="str">
        <f t="shared" ca="1" si="269"/>
        <v>2,08038322755167+2,80507206258674i</v>
      </c>
      <c r="CU226" s="223" t="str">
        <f t="shared" ca="1" si="270"/>
        <v>-1,94023895241083-2,90377279712629i</v>
      </c>
      <c r="CV226" s="223" t="str">
        <f t="shared" ca="1" si="271"/>
        <v>1,79542047168868+2,99547808865699i</v>
      </c>
      <c r="CW226" s="223" t="str">
        <f t="shared" ca="1" si="272"/>
        <v>-1,64627666579288-3,07996701109749i</v>
      </c>
      <c r="CX226" s="223" t="str">
        <f t="shared" ca="1" si="273"/>
        <v>1,49316683520941+3,15703602323661i</v>
      </c>
      <c r="CY226" s="223" t="str">
        <f t="shared" ca="1" si="274"/>
        <v>-1,33645983493719-3,22649945907055i</v>
      </c>
      <c r="CZ226" s="223" t="str">
        <f t="shared" ca="1" si="275"/>
        <v>1,17653318585908+3,28818997510107i</v>
      </c>
      <c r="DA226" s="223" t="str">
        <f t="shared" ca="1" si="276"/>
        <v>-1,01377216528764-3,34195895346889i</v>
      </c>
      <c r="DB226" s="223" t="str">
        <f t="shared" ca="1" si="277"/>
        <v>0,848568878770666+3,38767685999784i</v>
      </c>
      <c r="DC226" s="223" t="str">
        <f t="shared" ca="1" si="278"/>
        <v>-0,681321315502151-3,42523355624479i</v>
      </c>
      <c r="DD226" s="223" t="str">
        <f t="shared" ca="1" si="279"/>
        <v>0,512432389504589+3,45453856484039i</v>
      </c>
      <c r="DE226" s="223" t="str">
        <f t="shared" ca="1" si="280"/>
        <v>-0,342308969000269-3,47552128745097i</v>
      </c>
      <c r="DF226" s="223" t="str">
        <f t="shared" ca="1" si="281"/>
        <v>0,17136089620355+3,48813117486072i</v>
      </c>
      <c r="DG226" s="223" t="str">
        <f t="shared" ca="1" si="282"/>
        <v>1,57273171652809E-12-3,49233784874587i</v>
      </c>
      <c r="DH226" s="223" t="str">
        <f t="shared" ca="1" si="283"/>
        <v>-0,171360896203321+3,48813117486073i</v>
      </c>
      <c r="DI226" s="223" t="str">
        <f t="shared" ca="1" si="284"/>
        <v>0,34230896900004-3,475521287451i</v>
      </c>
      <c r="DJ226" s="223" t="str">
        <f t="shared" ca="1" si="285"/>
        <v>-0,512432389504362+3,45453856484043i</v>
      </c>
      <c r="DK226" s="223" t="str">
        <f t="shared" ca="1" si="286"/>
        <v>0,681321315501924-3,42523355624483i</v>
      </c>
      <c r="DL226" s="223" t="str">
        <f t="shared" ca="1" si="287"/>
        <v>-0,848568878770253+3,38767685999794i</v>
      </c>
      <c r="DM226" s="223" t="str">
        <f t="shared" ca="1" si="288"/>
        <v>1,01377216528742-3,34195895346896i</v>
      </c>
      <c r="DN226" s="223" t="str">
        <f t="shared" ca="1" si="289"/>
        <v>-1,17653318585886+3,28818997510115i</v>
      </c>
      <c r="DO226" s="223" t="str">
        <f t="shared" ca="1" si="290"/>
        <v>1,3364598349368-3,22649945907071i</v>
      </c>
      <c r="DP226" s="223" t="str">
        <f t="shared" ca="1" si="291"/>
        <v>-1,4931668352092+3,15703602323671i</v>
      </c>
      <c r="DQ226" s="223" t="str">
        <f t="shared" ca="1" si="292"/>
        <v>1,64627666579268-3,07996701109759i</v>
      </c>
      <c r="DR226" s="223" t="str">
        <f t="shared" ca="1" si="293"/>
        <v>-1,79542047169138+2,99547808865537i</v>
      </c>
      <c r="DS226" s="223" t="str">
        <f t="shared" ca="1" si="294"/>
        <v>1,94023895241063-2,90377279712642i</v>
      </c>
      <c r="DT226" s="223" t="str">
        <f t="shared" ca="1" si="295"/>
        <v>-2,08038322755148+2,80507206258687i</v>
      </c>
      <c r="DU226" s="223" t="str">
        <f t="shared" ca="1" si="296"/>
        <v>2,21551567727441-2,69961366375529i</v>
      </c>
      <c r="DV226" s="223" t="str">
        <f t="shared" ca="1" si="297"/>
        <v>-2,34531075567714+2,58765165914735i</v>
      </c>
      <c r="DW226" s="223" t="str">
        <f t="shared" ca="1" si="298"/>
        <v>2,46945577504186-2,46945577504343i</v>
      </c>
      <c r="DX226" s="223" t="str">
        <f t="shared" ca="1" si="299"/>
        <v>-2,58765165914839+2,34531075567599i</v>
      </c>
      <c r="DY226" s="223" t="str">
        <f t="shared" ca="1" si="300"/>
        <v>2,699613663754-2,21551567727597i</v>
      </c>
      <c r="DZ226" s="223" t="str">
        <f t="shared" ca="1" si="301"/>
        <v>-2,80507206258768+2,08038322755039i</v>
      </c>
      <c r="EA226" s="223" t="str">
        <f t="shared" ca="1" si="302"/>
        <v>2,9037727971253-1,94023895241232i</v>
      </c>
      <c r="EB226" s="223" t="str">
        <f t="shared" ca="1" si="303"/>
        <v>-2,99547808865606+1,79542047169022i</v>
      </c>
      <c r="EC226" s="223" t="str">
        <f t="shared" ca="1" si="304"/>
        <v>3,07996701109823-1,64627666579148i</v>
      </c>
      <c r="ED226" s="223" t="str">
        <f t="shared" ca="1" si="305"/>
        <v>-3,15703602323584+1,49316683521103i</v>
      </c>
      <c r="EE226" s="223" t="str">
        <f t="shared" ca="1" si="306"/>
        <v>3,22649945907124-1,33645983493555i</v>
      </c>
      <c r="EF226" s="223" t="str">
        <f t="shared" ca="1" si="307"/>
        <v>-3,28818997510047+1,17653318586076i</v>
      </c>
      <c r="EG226" s="223" t="str">
        <f t="shared" ca="1" si="308"/>
        <v>3,34195895346941-1,01377216528594i</v>
      </c>
      <c r="EH226" s="223" t="str">
        <f t="shared" ca="1" si="309"/>
        <v>-3,3876768599974+0,848568878772405i</v>
      </c>
      <c r="EI226" s="223" t="str">
        <f t="shared" ca="1" si="310"/>
        <v>3,42523355624514-0,681321315500405i</v>
      </c>
      <c r="EJ226" s="223" t="str">
        <f t="shared" ca="1" si="311"/>
        <v>-3,45453856484013+0,512432389506359i</v>
      </c>
      <c r="EK226" s="223" t="str">
        <f t="shared" ca="1" si="312"/>
        <v>3,47552128745113-0,342308968998693i</v>
      </c>
      <c r="EL226" s="223" t="str">
        <f t="shared" ca="1" si="313"/>
        <v>-3,48813117486081+0,17136089620177i</v>
      </c>
      <c r="EM226" s="223" t="str">
        <f t="shared" ca="1" si="314"/>
        <v>3,49233784874587-2,19049314592543E-13i</v>
      </c>
      <c r="EN226" s="223"/>
      <c r="EO226" s="223"/>
      <c r="EP226" s="223"/>
    </row>
    <row r="227" spans="1:146" ht="15.75" thickBot="1">
      <c r="A227" s="257">
        <f t="shared" si="181"/>
        <v>2.4804687500000018E-3</v>
      </c>
      <c r="B227" s="256">
        <v>127</v>
      </c>
      <c r="C227" s="230">
        <f t="shared" si="182"/>
        <v>25400</v>
      </c>
      <c r="D227" s="229">
        <f t="shared" si="315"/>
        <v>159592.90680236148</v>
      </c>
      <c r="E227" s="229" t="str">
        <f t="shared" si="316"/>
        <v>159592.906802361i</v>
      </c>
      <c r="F227" s="229" t="str">
        <f t="shared" si="320"/>
        <v>-5,13184440611012E-29+1,00486996731827E-27i</v>
      </c>
      <c r="G227" s="229" t="str">
        <f t="shared" si="321"/>
        <v>-0,638452187555809+1,081112371442i</v>
      </c>
      <c r="H227" s="229" t="str">
        <f t="shared" si="322"/>
        <v>1,00000000021019E-12-1,95810707544056E-11i</v>
      </c>
      <c r="I227" s="229" t="str">
        <f t="shared" si="317"/>
        <v>-1,00000000021019E-12+1,95810707544056E-11i</v>
      </c>
      <c r="J227" s="255" t="str">
        <f ca="1">IMPRODUCT(1/N_FFT2,ED100)</f>
        <v>0,0160996157689154+0,000978180080325793i</v>
      </c>
      <c r="K227" s="254" t="str">
        <f t="shared" ca="1" si="318"/>
        <v>-3,52534291357089E-14+3,14269535409345E-13i</v>
      </c>
      <c r="N227" s="246">
        <f t="shared" ca="1" si="185"/>
        <v>11.492344305317072</v>
      </c>
      <c r="O227" s="223">
        <f t="shared" ca="1" si="186"/>
        <v>3.4923443053170722</v>
      </c>
      <c r="P227" s="223" t="str">
        <f t="shared" ca="1" si="187"/>
        <v>-3,49129247650589-0,0857064196774885i</v>
      </c>
      <c r="Q227" s="223" t="str">
        <f t="shared" ca="1" si="188"/>
        <v>3,4881376236547+0,171361213012496i</v>
      </c>
      <c r="R227" s="223" t="str">
        <f t="shared" ca="1" si="189"/>
        <v>-3,48288164712889-0,256912784760431i</v>
      </c>
      <c r="S227" s="223" t="str">
        <f t="shared" ca="1" si="190"/>
        <v>3,47552771293218+0,342309601853375i</v>
      </c>
      <c r="T227" s="223" t="str">
        <f t="shared" ca="1" si="191"/>
        <v>-3,46608025079954-0,427500224442052i</v>
      </c>
      <c r="U227" s="223" t="str">
        <f t="shared" ca="1" si="192"/>
        <v>3,4545449515289+0,512433336880785i</v>
      </c>
      <c r="V227" s="223" t="str">
        <f t="shared" ca="1" si="193"/>
        <v>-3,44092876355327-0,597057778638159i</v>
      </c>
      <c r="W227" s="223" t="str">
        <f t="shared" ca="1" si="194"/>
        <v>3,42523988875504+0,681322575115439i</v>
      </c>
      <c r="X227" s="223" t="str">
        <f t="shared" ca="1" si="195"/>
        <v>-3,40748777752579-0,765176968349774i</v>
      </c>
      <c r="Y227" s="223" t="str">
        <f t="shared" ca="1" si="196"/>
        <v>3,38768312307352+0,848570447590187i</v>
      </c>
      <c r="Z227" s="223" t="str">
        <f t="shared" ca="1" si="197"/>
        <v>-3,36583785498154-0,931452779723059i</v>
      </c>
      <c r="AA227" s="223" t="str">
        <f t="shared" ca="1" si="198"/>
        <v>3,34196513202261+1,01377403953034i</v>
      </c>
      <c r="AB227" s="223" t="str">
        <f t="shared" ca="1" si="199"/>
        <v>-3,31607933423218-1,095484639764i</v>
      </c>
      <c r="AC227" s="223" t="str">
        <f t="shared" ca="1" si="200"/>
        <v>3,28819605424698+1,1765353610135i</v>
      </c>
      <c r="AD227" s="223" t="str">
        <f t="shared" ca="1" si="201"/>
        <v>-3,25833208791228-1,25687738135499i</v>
      </c>
      <c r="AE227" s="223" t="str">
        <f t="shared" ca="1" si="202"/>
        <v>3,22650542416484+1,3364623057593i</v>
      </c>
      <c r="AF227" s="223" t="str">
        <f t="shared" ca="1" si="203"/>
        <v>-3,19273523419655-1,41524219524451i</v>
      </c>
      <c r="AG227" s="223" t="str">
        <f t="shared" ca="1" si="204"/>
        <v>3,15704185990724+1,4931695957506i</v>
      </c>
      <c r="AH227" s="223" t="str">
        <f t="shared" ca="1" si="205"/>
        <v>-3,11944680165093-1,57019756672541i</v>
      </c>
      <c r="AI227" s="223" t="str">
        <f t="shared" ca="1" si="206"/>
        <v>3,07997270528507+1,64627970939921i</v>
      </c>
      <c r="AJ227" s="223" t="str">
        <f t="shared" ca="1" si="207"/>
        <v>-3,038643348529-1,72137019473471i</v>
      </c>
      <c r="AK227" s="223" t="str">
        <f t="shared" ca="1" si="208"/>
        <v>2,99548362664196+1,79542379103111i</v>
      </c>
      <c r="AL227" s="223" t="str">
        <f t="shared" ca="1" si="209"/>
        <v>-2,9505195374266-1,86839589117096i</v>
      </c>
      <c r="AM227" s="223" t="str">
        <f t="shared" ca="1" si="210"/>
        <v>2,90377816556889+1,94024253948983i</v>
      </c>
      <c r="AN227" s="223" t="str">
        <f t="shared" ca="1" si="211"/>
        <v>-2,8552876663237-2,01092045825297i</v>
      </c>
      <c r="AO227" s="223" t="str">
        <f t="shared" ca="1" si="212"/>
        <v>2,80507724855423+2,08038707372547i</v>
      </c>
      <c r="AP227" s="223" t="str">
        <f t="shared" ca="1" si="213"/>
        <v>-2,75317715713879-2,14860054181547i</v>
      </c>
      <c r="AQ227" s="223" t="str">
        <f t="shared" ca="1" si="214"/>
        <v>2,69961865475182+2,21551977328043i</v>
      </c>
      <c r="AR227" s="223" t="str">
        <f t="shared" ca="1" si="215"/>
        <v>2,69961865475182+2,21551977328043i</v>
      </c>
      <c r="AS227" s="223" t="str">
        <f t="shared" ca="1" si="216"/>
        <v>2,58765644315169+2,34531509164464i</v>
      </c>
      <c r="AT227" s="223" t="str">
        <f t="shared" ca="1" si="217"/>
        <v>-2,52932017578802-2,40811299469777i</v>
      </c>
      <c r="AU227" s="223" t="str">
        <f t="shared" ca="1" si="218"/>
        <v>2,46946034052785+2,469460340528i</v>
      </c>
      <c r="AV227" s="223" t="str">
        <f t="shared" ca="1" si="219"/>
        <v>-2,40811299469884-2,529320175787i</v>
      </c>
      <c r="AW227" s="223" t="str">
        <f t="shared" ca="1" si="220"/>
        <v>2,34531509164419+2,5876564431521i</v>
      </c>
      <c r="AX227" s="223" t="str">
        <f t="shared" ca="1" si="221"/>
        <v>-2,28110445847791-2,64443400303217i</v>
      </c>
      <c r="AY227" s="223" t="str">
        <f t="shared" ca="1" si="222"/>
        <v>2,21551977327916+2,69961865475286i</v>
      </c>
      <c r="AZ227" s="223" t="str">
        <f t="shared" ca="1" si="223"/>
        <v>-2,14860054181527-2,75317715713895i</v>
      </c>
      <c r="BA227" s="223" t="str">
        <f t="shared" ca="1" si="224"/>
        <v>2,08038707372642+2,80507724855353i</v>
      </c>
      <c r="BB227" s="223" t="str">
        <f t="shared" ca="1" si="225"/>
        <v>-2,0109204582522-2,85528766632425i</v>
      </c>
      <c r="BC227" s="223" t="str">
        <f t="shared" ca="1" si="226"/>
        <v>1,94024253948991+2,90377816556884i</v>
      </c>
      <c r="BD227" s="223" t="str">
        <f t="shared" ca="1" si="227"/>
        <v>-1,86839589117225-2,95051953742578i</v>
      </c>
      <c r="BE227" s="223" t="str">
        <f t="shared" ca="1" si="228"/>
        <v>1,79542379103059+2,99548362664227i</v>
      </c>
      <c r="BF227" s="223" t="str">
        <f t="shared" ca="1" si="229"/>
        <v>-1,72137019473539-3,03864334852862i</v>
      </c>
      <c r="BG227" s="223" t="str">
        <f t="shared" ca="1" si="230"/>
        <v>1,64627970939804+3,0799727052857i</v>
      </c>
      <c r="BH227" s="223" t="str">
        <f t="shared" ca="1" si="231"/>
        <v>-1,57019756672516-3,11944680165105i</v>
      </c>
      <c r="BI227" s="223" t="str">
        <f t="shared" ca="1" si="232"/>
        <v>1,49316959575166+3,15704185990674i</v>
      </c>
      <c r="BJ227" s="223" t="str">
        <f t="shared" ca="1" si="233"/>
        <v>-1,41524219524366-3,19273523419692i</v>
      </c>
      <c r="BK227" s="223" t="str">
        <f t="shared" ca="1" si="234"/>
        <v>1,33646230575973+3,22650542416466i</v>
      </c>
      <c r="BL227" s="223" t="str">
        <f t="shared" ca="1" si="235"/>
        <v>-1,25687738135637-3,25833208791175i</v>
      </c>
      <c r="BM227" s="223" t="str">
        <f t="shared" ca="1" si="236"/>
        <v>1,17653536101291+3,28819605424719i</v>
      </c>
      <c r="BN227" s="223" t="str">
        <f t="shared" ca="1" si="237"/>
        <v>-1,09548463976482-3,31607933423191i</v>
      </c>
      <c r="BO227" s="223" t="str">
        <f t="shared" ca="1" si="238"/>
        <v>1,01377403952915+3,34196513202297i</v>
      </c>
      <c r="BP227" s="223" t="str">
        <f t="shared" ca="1" si="239"/>
        <v>-0,931452779722835-3,36583785498161i</v>
      </c>
      <c r="BQ227" s="223" t="str">
        <f t="shared" ca="1" si="240"/>
        <v>0,848570447591297+3,38768312307324i</v>
      </c>
      <c r="BR227" s="223" t="str">
        <f t="shared" ca="1" si="241"/>
        <v>-0,765176968348845-3,407487777526i</v>
      </c>
      <c r="BS227" s="223" t="str">
        <f t="shared" ca="1" si="242"/>
        <v>0,681322575115858+3,42523988875496i</v>
      </c>
      <c r="BT227" s="223" t="str">
        <f t="shared" ca="1" si="243"/>
        <v>-0,59705777864002-3,44092876355295i</v>
      </c>
      <c r="BU227" s="223" t="str">
        <f t="shared" ca="1" si="244"/>
        <v>0,512433336880237+3,45454495152898i</v>
      </c>
      <c r="BV227" s="223" t="str">
        <f t="shared" ca="1" si="245"/>
        <v>-0,427500224442862-3,46608025079944i</v>
      </c>
      <c r="BW227" s="223" t="str">
        <f t="shared" ca="1" si="246"/>
        <v>0,342309601852101+3,4755277129323i</v>
      </c>
      <c r="BX227" s="223" t="str">
        <f t="shared" ca="1" si="247"/>
        <v>-0,256912784760417-3,48288164712889i</v>
      </c>
      <c r="BY227" s="223" t="str">
        <f t="shared" ca="1" si="248"/>
        <v>0,171361213013785+3,48813762365464i</v>
      </c>
      <c r="BZ227" s="223" t="str">
        <f t="shared" ca="1" si="249"/>
        <v>-0,0857064196765732-3,49129247650592i</v>
      </c>
      <c r="CA227" s="223" t="str">
        <f t="shared" ca="1" si="250"/>
        <v>4,87733559001719E-13+3,49234430531707i</v>
      </c>
      <c r="CB227" s="223" t="str">
        <f t="shared" ca="1" si="251"/>
        <v>0,0857064196791701-3,49129247650585i</v>
      </c>
      <c r="CC227" s="223" t="str">
        <f t="shared" ca="1" si="252"/>
        <v>-0,17136121301291+3,48813762365468i</v>
      </c>
      <c r="CD227" s="223" t="str">
        <f t="shared" ca="1" si="253"/>
        <v>0,256912784759543-3,48288164712895i</v>
      </c>
      <c r="CE227" s="223" t="str">
        <f t="shared" ca="1" si="254"/>
        <v>-0,342309601854686+3,47552771293205i</v>
      </c>
      <c r="CF227" s="223" t="str">
        <f t="shared" ca="1" si="255"/>
        <v>0,427500224441993-3,46608025079954i</v>
      </c>
      <c r="CG227" s="223" t="str">
        <f t="shared" ca="1" si="256"/>
        <v>-0,512433336879273+3,45454495152913i</v>
      </c>
      <c r="CH227" s="223" t="str">
        <f t="shared" ca="1" si="257"/>
        <v>0,59705777863906-3,44092876355312i</v>
      </c>
      <c r="CI227" s="223" t="str">
        <f t="shared" ca="1" si="258"/>
        <v>-0,681322575114999+3,42523988875513i</v>
      </c>
      <c r="CJ227" s="223" t="str">
        <f t="shared" ca="1" si="259"/>
        <v>0,765176968351381-3,40748777752543i</v>
      </c>
      <c r="CK227" s="223" t="str">
        <f t="shared" ca="1" si="260"/>
        <v>-0,848570447590445+3,38768312307346i</v>
      </c>
      <c r="CL227" s="223" t="str">
        <f t="shared" ca="1" si="261"/>
        <v>0,93145277972199-3,36583785498184i</v>
      </c>
      <c r="CM227" s="223" t="str">
        <f t="shared" ca="1" si="262"/>
        <v>-1,01377403953154+3,34196513202225i</v>
      </c>
      <c r="CN227" s="223" t="str">
        <f t="shared" ca="1" si="263"/>
        <v>1,09548463976389-3,31607933423221i</v>
      </c>
      <c r="CO227" s="223" t="str">
        <f t="shared" ca="1" si="264"/>
        <v>-1,17653536101209+3,28819605424749i</v>
      </c>
      <c r="CP227" s="223" t="str">
        <f t="shared" ca="1" si="265"/>
        <v>1,25687738135555-3,25833208791206i</v>
      </c>
      <c r="CQ227" s="223" t="str">
        <f t="shared" ca="1" si="266"/>
        <v>-1,33646230575892+3,22650542416499i</v>
      </c>
      <c r="CR227" s="223" t="str">
        <f t="shared" ca="1" si="267"/>
        <v>1,41524219524604-3,19273523419587i</v>
      </c>
      <c r="CS227" s="223" t="str">
        <f t="shared" ca="1" si="268"/>
        <v>-1,49316959575078+3,15704185990715i</v>
      </c>
      <c r="CT227" s="223" t="str">
        <f t="shared" ca="1" si="269"/>
        <v>1,57019756672446-3,1194468016514i</v>
      </c>
      <c r="CU227" s="223" t="str">
        <f t="shared" ca="1" si="270"/>
        <v>-1,64627970940033+3,07997270528447i</v>
      </c>
      <c r="CV227" s="223" t="str">
        <f t="shared" ca="1" si="271"/>
        <v>1,72137019473463-3,03864334852905i</v>
      </c>
      <c r="CW227" s="223" t="str">
        <f t="shared" ca="1" si="272"/>
        <v>-1,79542379102984+2,99548362664272i</v>
      </c>
      <c r="CX227" s="223" t="str">
        <f t="shared" ca="1" si="273"/>
        <v>1,86839589117143-2,9505195374263i</v>
      </c>
      <c r="CY227" s="223" t="str">
        <f t="shared" ca="1" si="274"/>
        <v>-1,94024253948914+2,90377816556935i</v>
      </c>
      <c r="CZ227" s="223" t="str">
        <f t="shared" ca="1" si="275"/>
        <v>2,01092045825436-2,85528766632272i</v>
      </c>
      <c r="DA227" s="223" t="str">
        <f t="shared" ca="1" si="276"/>
        <v>-2,08038707372575+2,80507724855402i</v>
      </c>
      <c r="DB227" s="223" t="str">
        <f t="shared" ca="1" si="277"/>
        <v>2,1486005418145-2,75317715713955i</v>
      </c>
      <c r="DC227" s="223" t="str">
        <f t="shared" ca="1" si="278"/>
        <v>-2,21551977328117+2,69961865475121i</v>
      </c>
      <c r="DD227" s="223" t="str">
        <f t="shared" ca="1" si="279"/>
        <v>2,28110445847725-2,64443400303275i</v>
      </c>
      <c r="DE227" s="223" t="str">
        <f t="shared" ca="1" si="280"/>
        <v>-2,34531509164358+2,58765644315266i</v>
      </c>
      <c r="DF227" s="223" t="str">
        <f t="shared" ca="1" si="281"/>
        <v>2,40811299469817-2,52932017578763i</v>
      </c>
      <c r="DG227" s="223" t="str">
        <f t="shared" ca="1" si="282"/>
        <v>-2,46946034052744+2,46946034052841i</v>
      </c>
      <c r="DH227" s="223" t="str">
        <f t="shared" ca="1" si="283"/>
        <v>2,52932017578902-2,40811299469671i</v>
      </c>
      <c r="DI227" s="223" t="str">
        <f t="shared" ca="1" si="284"/>
        <v>-2,58765644315174+2,34531509164459i</v>
      </c>
      <c r="DJ227" s="223" t="str">
        <f t="shared" ca="1" si="285"/>
        <v>2,64443400303186-2,28110445847828i</v>
      </c>
      <c r="DK227" s="223" t="str">
        <f t="shared" ca="1" si="286"/>
        <v>-2,69961865475262+2,21551977327946i</v>
      </c>
      <c r="DL227" s="223" t="str">
        <f t="shared" ca="1" si="287"/>
        <v>2,75317715713871-2,14860054181557i</v>
      </c>
      <c r="DM227" s="223" t="str">
        <f t="shared" ca="1" si="288"/>
        <v>-2,8050772485532+2,08038707372685i</v>
      </c>
      <c r="DN227" s="223" t="str">
        <f t="shared" ca="1" si="289"/>
        <v>2,855287666324-2,01092045825256i</v>
      </c>
      <c r="DO227" s="223" t="str">
        <f t="shared" ca="1" si="290"/>
        <v>-2,9037781655686+1,94024253949027i</v>
      </c>
      <c r="DP227" s="223" t="str">
        <f t="shared" ca="1" si="291"/>
        <v>2,95051953742738-1,86839589116973i</v>
      </c>
      <c r="DQ227" s="223" t="str">
        <f t="shared" ca="1" si="292"/>
        <v>-2,99548362664202+1,79542379103101i</v>
      </c>
      <c r="DR227" s="223" t="str">
        <f t="shared" ca="1" si="293"/>
        <v>3,03864334852838-1,72137019473582i</v>
      </c>
      <c r="DS227" s="223" t="str">
        <f t="shared" ca="1" si="294"/>
        <v>-3,07997270528551+1,64627970939838i</v>
      </c>
      <c r="DT227" s="223" t="str">
        <f t="shared" ca="1" si="295"/>
        <v>3,11944680165079-1,57019756672568i</v>
      </c>
      <c r="DU227" s="223" t="str">
        <f t="shared" ca="1" si="296"/>
        <v>-3,15704185990653+1,4931695957521i</v>
      </c>
      <c r="DV227" s="223" t="str">
        <f t="shared" ca="1" si="297"/>
        <v>3,19273523419676-1,41524219524402i</v>
      </c>
      <c r="DW227" s="223" t="str">
        <f t="shared" ca="1" si="298"/>
        <v>-3,22650542416451+1,33646230576009i</v>
      </c>
      <c r="DX227" s="223" t="str">
        <f t="shared" ca="1" si="299"/>
        <v>3,25833208791282-1,25687738135358i</v>
      </c>
      <c r="DY227" s="223" t="str">
        <f t="shared" ca="1" si="300"/>
        <v>-3,28819605424703+1,17653536101337i</v>
      </c>
      <c r="DZ227" s="223" t="str">
        <f t="shared" ca="1" si="301"/>
        <v>3,31607933423179-1,09548463976519i</v>
      </c>
      <c r="EA227" s="223" t="str">
        <f t="shared" ca="1" si="302"/>
        <v>-3,34196513202283+1,01377403952961i</v>
      </c>
      <c r="EB227" s="223" t="str">
        <f t="shared" ca="1" si="303"/>
        <v>3,36583785498148-0,931452779723306i</v>
      </c>
      <c r="EC227" s="223" t="str">
        <f t="shared" ca="1" si="304"/>
        <v>-3,387683123074+0,848570447588304i</v>
      </c>
      <c r="ED227" s="223" t="str">
        <f t="shared" ca="1" si="305"/>
        <v>3,40748777752591-0,765176968349226i</v>
      </c>
      <c r="EE227" s="223" t="str">
        <f t="shared" ca="1" si="306"/>
        <v>-3,42523988875488+0,681322575116239i</v>
      </c>
      <c r="EF227" s="223" t="str">
        <f t="shared" ca="1" si="307"/>
        <v>3,44092876355348-0,597057778636978i</v>
      </c>
      <c r="EG227" s="223" t="str">
        <f t="shared" ca="1" si="308"/>
        <v>-3,45454495152892+0,512433336880621i</v>
      </c>
      <c r="EH227" s="223" t="str">
        <f t="shared" ca="1" si="309"/>
        <v>3,46608025079939-0,42750022444325i</v>
      </c>
      <c r="EI227" s="223" t="str">
        <f t="shared" ca="1" si="310"/>
        <v>-3,47552771293225+0,342309601852586i</v>
      </c>
      <c r="EJ227" s="223" t="str">
        <f t="shared" ca="1" si="311"/>
        <v>3,48288164712885-0,256912784760903i</v>
      </c>
      <c r="EK227" s="223" t="str">
        <f t="shared" ca="1" si="312"/>
        <v>-3,48813762365479+0,171361213010703i</v>
      </c>
      <c r="EL227" s="223" t="str">
        <f t="shared" ca="1" si="313"/>
        <v>3,4912924765059-0,0857064196771599i</v>
      </c>
      <c r="EM227" s="223" t="str">
        <f t="shared" ca="1" si="314"/>
        <v>-3,49234430531707+9,75467118003437E-13i</v>
      </c>
      <c r="EN227" s="223"/>
      <c r="EO227" s="223"/>
      <c r="EP227" s="223"/>
    </row>
    <row r="228" spans="1:146" ht="15.75" thickBot="1">
      <c r="A228" s="257">
        <f t="shared" si="181"/>
        <v>2.5000000000000018E-3</v>
      </c>
      <c r="B228" s="256">
        <v>128</v>
      </c>
      <c r="C228" s="230">
        <f t="shared" si="182"/>
        <v>25600</v>
      </c>
      <c r="D228" s="229">
        <f t="shared" si="315"/>
        <v>160849.54386379741</v>
      </c>
      <c r="E228" s="229" t="str">
        <f t="shared" si="316"/>
        <v>160849.543863797i</v>
      </c>
      <c r="F228" s="229" t="str">
        <f t="shared" si="320"/>
        <v>-5,05197255107046E-29+9,81501845486301E-28i</v>
      </c>
      <c r="G228" s="229" t="str">
        <f t="shared" si="321"/>
        <v>-0,631054972421108+1,07700048678086i</v>
      </c>
      <c r="H228" s="229" t="str">
        <f t="shared" si="322"/>
        <v>1,00000000020692E-12-1,94280936391368E-11i</v>
      </c>
      <c r="I228" s="229" t="str">
        <f t="shared" si="317"/>
        <v>-1,00000000020692E-12+1,94280936391368E-11i</v>
      </c>
      <c r="J228" s="255" t="str">
        <f ca="1">IMPRODUCT(1/N_FFT2,EE100)</f>
        <v>0,0155922732673313-3,44000920880164E-06i</v>
      </c>
      <c r="K228" s="254" t="str">
        <f t="shared" ca="1" si="318"/>
        <v>-1,55254404495296E-14+3,02931585093931E-13i</v>
      </c>
      <c r="N228" s="246">
        <f t="shared" ca="1" si="185"/>
        <v>11.492345555835382</v>
      </c>
      <c r="O228" s="223">
        <f t="shared" ca="1" si="186"/>
        <v>3.4923455558353815</v>
      </c>
      <c r="P228" s="223" t="str">
        <f t="shared" ca="1" si="187"/>
        <v>-3,49234555583538-1,12842550250741E-14i</v>
      </c>
      <c r="Q228" s="223" t="str">
        <f t="shared" ca="1" si="188"/>
        <v>3,49234555583538-1,15515754749668E-14i</v>
      </c>
      <c r="R228" s="223" t="str">
        <f t="shared" ca="1" si="189"/>
        <v>-3,49234555583538-1,28359252852161E-15i</v>
      </c>
      <c r="S228" s="223" t="str">
        <f t="shared" ca="1" si="190"/>
        <v>3,49234555583538-9,75469739138206E-14i</v>
      </c>
      <c r="T228" s="223" t="str">
        <f t="shared" ca="1" si="191"/>
        <v>-3,49234555583538+1,15730065478618E-13i</v>
      </c>
      <c r="U228" s="223" t="str">
        <f t="shared" ca="1" si="192"/>
        <v>3,49234555583538-1,46320460870731E-13i</v>
      </c>
      <c r="V228" s="223" t="str">
        <f t="shared" ca="1" si="193"/>
        <v>-3,49234555583538+1,70707204349186E-13i</v>
      </c>
      <c r="W228" s="223" t="str">
        <f t="shared" ca="1" si="194"/>
        <v>3,49234555583538+1,64717863164479E-13i</v>
      </c>
      <c r="X228" s="223" t="str">
        <f t="shared" ca="1" si="195"/>
        <v>-3,49234555583538-1,40331119686024E-13i</v>
      </c>
      <c r="Y228" s="223" t="str">
        <f t="shared" ca="1" si="196"/>
        <v>3,49234555583538+1,15944376207569E-13i</v>
      </c>
      <c r="Z228" s="223" t="str">
        <f t="shared" ca="1" si="197"/>
        <v>-3,49234555583538-9,15576327291141E-14i</v>
      </c>
      <c r="AA228" s="223" t="str">
        <f t="shared" ca="1" si="198"/>
        <v>3,49234555583538+5,47635854233443E-14i</v>
      </c>
      <c r="AB228" s="223" t="str">
        <f t="shared" ca="1" si="199"/>
        <v>-3,49234555583538-4,27841457722038E-14i</v>
      </c>
      <c r="AC228" s="223" t="str">
        <f t="shared" ca="1" si="200"/>
        <v>3,49234555583538+3,08047061210632E-14i</v>
      </c>
      <c r="AD228" s="223" t="str">
        <f t="shared" ca="1" si="201"/>
        <v>-3,49234555583538+5,98934118470644E-15i</v>
      </c>
      <c r="AE228" s="223" t="str">
        <f t="shared" ca="1" si="202"/>
        <v>3,49234555583538-1,79687808358471E-14i</v>
      </c>
      <c r="AF228" s="223" t="str">
        <f t="shared" ca="1" si="203"/>
        <v>-3,49234555583538+5,47628281416169E-14i</v>
      </c>
      <c r="AG228" s="223" t="str">
        <f t="shared" ca="1" si="204"/>
        <v>3,49234555583538-6,67422677927574E-14i</v>
      </c>
      <c r="AH228" s="223" t="str">
        <f t="shared" ca="1" si="205"/>
        <v>-3,49234555583538+1,03536315098527E-13i</v>
      </c>
      <c r="AI228" s="223" t="str">
        <f t="shared" ca="1" si="206"/>
        <v>3,49234555583538-1,15515754749668E-13i</v>
      </c>
      <c r="AJ228" s="223" t="str">
        <f t="shared" ca="1" si="207"/>
        <v>-3,49234555583538+1,52309802055437E-13i</v>
      </c>
      <c r="AK228" s="223" t="str">
        <f t="shared" ca="1" si="208"/>
        <v>3,49234555583538+1,83115265458228E-13i</v>
      </c>
      <c r="AL228" s="223" t="str">
        <f t="shared" ca="1" si="209"/>
        <v>-3,49234555583538-1,71135825807087E-13i</v>
      </c>
      <c r="AM228" s="223" t="str">
        <f t="shared" ca="1" si="210"/>
        <v>3,49234555583538+1,09527170846689E-13i</v>
      </c>
      <c r="AN228" s="223" t="str">
        <f t="shared" ca="1" si="211"/>
        <v>-3,49234555583538-9,75477311955484E-14i</v>
      </c>
      <c r="AO228" s="223" t="str">
        <f t="shared" ca="1" si="212"/>
        <v>3,49234555583538+8,55682915444076E-14i</v>
      </c>
      <c r="AP228" s="223" t="str">
        <f t="shared" ca="1" si="213"/>
        <v>-3,49234555583538-7,35888518932671E-14i</v>
      </c>
      <c r="AQ228" s="223" t="str">
        <f t="shared" ca="1" si="214"/>
        <v>3,49234555583538+6,16094122421262E-14i</v>
      </c>
      <c r="AR228" s="223" t="str">
        <f t="shared" ca="1" si="215"/>
        <v>3,49234555583538+6,16094122421262E-14i</v>
      </c>
      <c r="AS228" s="223" t="str">
        <f t="shared" ca="1" si="216"/>
        <v>3,49234555583538-1,19786823694129E-14i</v>
      </c>
      <c r="AT228" s="223" t="str">
        <f t="shared" ca="1" si="217"/>
        <v>-3,49234555583538+2,39581220205535E-14i</v>
      </c>
      <c r="AU228" s="223" t="str">
        <f t="shared" ca="1" si="218"/>
        <v>3,49234555583538+1,35368046698753E-12i</v>
      </c>
      <c r="AV228" s="223" t="str">
        <f t="shared" ca="1" si="219"/>
        <v>-3,49234555583538-5,97262797697519E-13i</v>
      </c>
      <c r="AW228" s="223" t="str">
        <f t="shared" ca="1" si="220"/>
        <v>3,49234555583538-1,09525656283233E-13i</v>
      </c>
      <c r="AX228" s="223" t="str">
        <f t="shared" ca="1" si="221"/>
        <v>-3,49234555583538+8,16314110263985E-13i</v>
      </c>
      <c r="AY228" s="223" t="str">
        <f t="shared" ca="1" si="222"/>
        <v>3,49234555583538-1,572731779554E-12i</v>
      </c>
      <c r="AZ228" s="223" t="str">
        <f t="shared" ca="1" si="223"/>
        <v>-3,49234555583538-1,24415405342257E-12i</v>
      </c>
      <c r="BA228" s="223" t="str">
        <f t="shared" ca="1" si="224"/>
        <v>3,49234555583538+4,87736384132559E-13i</v>
      </c>
      <c r="BB228" s="223" t="str">
        <f t="shared" ca="1" si="225"/>
        <v>-3,49234555583538+2,19052069848195E-13i</v>
      </c>
      <c r="BC228" s="223" t="str">
        <f t="shared" ca="1" si="226"/>
        <v>3,49234555583538-9,25840523828948E-13i</v>
      </c>
      <c r="BD228" s="223" t="str">
        <f t="shared" ca="1" si="227"/>
        <v>-3,49234555583538+1,6326289778097E-12i</v>
      </c>
      <c r="BE228" s="223" t="str">
        <f t="shared" ca="1" si="228"/>
        <v>3,49234555583538+1,08499842454835E-12i</v>
      </c>
      <c r="BF228" s="223" t="str">
        <f t="shared" ca="1" si="229"/>
        <v>-3,49234555583538-4,27839185876856E-13i</v>
      </c>
      <c r="BG228" s="223" t="str">
        <f t="shared" ca="1" si="230"/>
        <v>3,49234555583538-3,28578483413156E-13i</v>
      </c>
      <c r="BH228" s="223" t="str">
        <f t="shared" ca="1" si="231"/>
        <v>-3,49234555583538+1,08499615270317E-12i</v>
      </c>
      <c r="BI228" s="223" t="str">
        <f t="shared" ca="1" si="232"/>
        <v>3,49234555583538+1,7318896802734E-12i</v>
      </c>
      <c r="BJ228" s="223" t="str">
        <f t="shared" ca="1" si="233"/>
        <v>-3,49234555583538-9,75472010983388E-13i</v>
      </c>
      <c r="BK228" s="223" t="str">
        <f t="shared" ca="1" si="234"/>
        <v>3,49234555583538+2,19054341693378E-13i</v>
      </c>
      <c r="BL228" s="223" t="str">
        <f t="shared" ca="1" si="235"/>
        <v>-3,49234555583538+4,38104896978116E-13i</v>
      </c>
      <c r="BM228" s="223" t="str">
        <f t="shared" ca="1" si="236"/>
        <v>3,49234555583538-1,19452256626813E-12i</v>
      </c>
      <c r="BN228" s="223" t="str">
        <f t="shared" ca="1" si="237"/>
        <v>-3,49234555583538-1,62236326670844E-12i</v>
      </c>
      <c r="BO228" s="223" t="str">
        <f t="shared" ca="1" si="238"/>
        <v>3,49234555583538+8,65945597418428E-13i</v>
      </c>
      <c r="BP228" s="223" t="str">
        <f t="shared" ca="1" si="239"/>
        <v>-3,49234555583538-1,09527928128417E-13i</v>
      </c>
      <c r="BQ228" s="223" t="str">
        <f t="shared" ca="1" si="240"/>
        <v>3,49234555583538-5,47631310543076E-13i</v>
      </c>
      <c r="BR228" s="223" t="str">
        <f t="shared" ca="1" si="241"/>
        <v>-3,49234555583538+1,30404897983309E-12i</v>
      </c>
      <c r="BS228" s="223" t="str">
        <f t="shared" ca="1" si="242"/>
        <v>3,49234555583538+1,51283685314348E-12i</v>
      </c>
      <c r="BT228" s="223" t="str">
        <f t="shared" ca="1" si="243"/>
        <v>-3,49234555583538-7,56419183853467E-13i</v>
      </c>
      <c r="BU228" s="223" t="str">
        <f t="shared" ca="1" si="244"/>
        <v>3,49234555583538+1,51456345548273E-18i</v>
      </c>
      <c r="BV228" s="223" t="str">
        <f t="shared" ca="1" si="245"/>
        <v>-3,49234555583538+6,5715772410804E-13i</v>
      </c>
      <c r="BW228" s="223" t="str">
        <f t="shared" ca="1" si="246"/>
        <v>3,49234555583538-1,41357539339805E-12i</v>
      </c>
      <c r="BX228" s="223" t="str">
        <f t="shared" ca="1" si="247"/>
        <v>-3,49234555583538-1,30405200896E-12i</v>
      </c>
      <c r="BY228" s="223" t="str">
        <f t="shared" ca="1" si="248"/>
        <v>3,49234555583538+6,46892770288503E-13i</v>
      </c>
      <c r="BZ228" s="223" t="str">
        <f t="shared" ca="1" si="249"/>
        <v>-3,49234555583538+1,09524899001506E-13i</v>
      </c>
      <c r="CA228" s="223" t="str">
        <f t="shared" ca="1" si="250"/>
        <v>3,49234555583538-7,66684137673001E-13i</v>
      </c>
      <c r="CB228" s="223" t="str">
        <f t="shared" ca="1" si="251"/>
        <v>-3,49234555583538+1,52310180696301E-12i</v>
      </c>
      <c r="CC228" s="223" t="str">
        <f t="shared" ca="1" si="252"/>
        <v>3,49234555583538+1,19452559539504E-12i</v>
      </c>
      <c r="CD228" s="223" t="str">
        <f t="shared" ca="1" si="253"/>
        <v>-3,49234555583538-5,37366356723543E-13i</v>
      </c>
      <c r="CE228" s="223" t="str">
        <f t="shared" ca="1" si="254"/>
        <v>3,49234555583538-2,19051312566467E-13i</v>
      </c>
      <c r="CF228" s="223" t="str">
        <f t="shared" ca="1" si="255"/>
        <v>-3,49234555583538+9,75468981856477E-13i</v>
      </c>
      <c r="CG228" s="223" t="str">
        <f t="shared" ca="1" si="256"/>
        <v>3,49234555583538-1,63262822052797E-12i</v>
      </c>
      <c r="CH228" s="223" t="str">
        <f t="shared" ca="1" si="257"/>
        <v>-3,49234555583538-1,08499918183008E-12i</v>
      </c>
      <c r="CI228" s="223" t="str">
        <f t="shared" ca="1" si="258"/>
        <v>3,49234555583538+4,27839943158582E-13i</v>
      </c>
      <c r="CJ228" s="223" t="str">
        <f t="shared" ca="1" si="259"/>
        <v>-3,49234555583538+3,28577726131428E-13i</v>
      </c>
      <c r="CK228" s="223" t="str">
        <f t="shared" ca="1" si="260"/>
        <v>3,49234555583538-1,08499539542144E-12i</v>
      </c>
      <c r="CL228" s="223" t="str">
        <f t="shared" ca="1" si="261"/>
        <v>-3,49234555583538-1,73189043755513E-12i</v>
      </c>
      <c r="CM228" s="223" t="str">
        <f t="shared" ca="1" si="262"/>
        <v>3,49234555583538+9,75472768265118E-13i</v>
      </c>
      <c r="CN228" s="223" t="str">
        <f t="shared" ca="1" si="263"/>
        <v>-3,49234555583538-3,18313529593621E-13i</v>
      </c>
      <c r="CO228" s="223" t="str">
        <f t="shared" ca="1" si="264"/>
        <v>3,49234555583538-4,3810413969639E-13i</v>
      </c>
      <c r="CP228" s="223" t="str">
        <f t="shared" ca="1" si="265"/>
        <v>-3,49234555583538+1,1945218089864E-12i</v>
      </c>
      <c r="CQ228" s="223" t="str">
        <f t="shared" ca="1" si="266"/>
        <v>3,49234555583538+1,62236402399017E-12i</v>
      </c>
      <c r="CR228" s="223" t="str">
        <f t="shared" ca="1" si="267"/>
        <v>-3,49234555583538-8,65946354700154E-13i</v>
      </c>
      <c r="CS228" s="223" t="str">
        <f t="shared" ca="1" si="268"/>
        <v>3,49234555583538+1,09528685410144E-13i</v>
      </c>
      <c r="CT228" s="223" t="str">
        <f t="shared" ca="1" si="269"/>
        <v>-3,49234555583538+6,46888983879866E-13i</v>
      </c>
      <c r="CU228" s="223" t="str">
        <f t="shared" ca="1" si="270"/>
        <v>3,49234555583538-1,20478979193285E-12i</v>
      </c>
      <c r="CV228" s="223" t="str">
        <f t="shared" ca="1" si="271"/>
        <v>-3,49234555583538-1,41357917980669E-12i</v>
      </c>
      <c r="CW228" s="223" t="str">
        <f t="shared" ca="1" si="272"/>
        <v>3,49234555583538+8,55678371753709E-13i</v>
      </c>
      <c r="CX228" s="223" t="str">
        <f t="shared" ca="1" si="273"/>
        <v>-3,49234555583538-9,92607024636992E-14i</v>
      </c>
      <c r="CY228" s="223" t="str">
        <f t="shared" ca="1" si="274"/>
        <v>3,49234555583538-6,57156966826311E-13i</v>
      </c>
      <c r="CZ228" s="223" t="str">
        <f t="shared" ca="1" si="275"/>
        <v>-3,49234555583538+1,41357463611632E-12i</v>
      </c>
      <c r="DA228" s="223" t="str">
        <f t="shared" ca="1" si="276"/>
        <v>3,49234555583538+1,40331119686024E-12i</v>
      </c>
      <c r="DB228" s="223" t="str">
        <f t="shared" ca="1" si="277"/>
        <v>-3,49234555583538-6,46893527570233E-13i</v>
      </c>
      <c r="DC228" s="223" t="str">
        <f t="shared" ca="1" si="278"/>
        <v>3,49234555583538-1,09524141719778E-13i</v>
      </c>
      <c r="DD228" s="223" t="str">
        <f t="shared" ca="1" si="279"/>
        <v>-3,49234555583538+8,65941811009787E-13i</v>
      </c>
      <c r="DE228" s="223" t="str">
        <f t="shared" ca="1" si="280"/>
        <v>3,49234555583538-1,42384261906277E-12i</v>
      </c>
      <c r="DF228" s="223" t="str">
        <f t="shared" ca="1" si="281"/>
        <v>-3,49234555583538-1,19452635267676E-12i</v>
      </c>
      <c r="DG228" s="223" t="str">
        <f t="shared" ca="1" si="282"/>
        <v>3,49234555583538+4,38108683386756E-13i</v>
      </c>
      <c r="DH228" s="223" t="str">
        <f t="shared" ca="1" si="283"/>
        <v>-3,49234555583538+1,19792124666223E-13i</v>
      </c>
      <c r="DI228" s="223" t="str">
        <f t="shared" ca="1" si="284"/>
        <v>3,49234555583538-8,76209793956235E-13i</v>
      </c>
      <c r="DJ228" s="223" t="str">
        <f t="shared" ca="1" si="285"/>
        <v>-3,49234555583538+1,63262746324624E-12i</v>
      </c>
      <c r="DK228" s="223" t="str">
        <f t="shared" ca="1" si="286"/>
        <v>3,49234555583538+1,18425836973032E-12i</v>
      </c>
      <c r="DL228" s="223" t="str">
        <f t="shared" ca="1" si="287"/>
        <v>-3,49234555583538-4,27840700440312E-13i</v>
      </c>
      <c r="DM228" s="223" t="str">
        <f t="shared" ca="1" si="288"/>
        <v>3,49234555583538-3,285769688497E-13i</v>
      </c>
      <c r="DN228" s="223" t="str">
        <f t="shared" ca="1" si="289"/>
        <v>-3,49234555583538+1,08499463813971E-12i</v>
      </c>
      <c r="DO228" s="223" t="str">
        <f t="shared" ca="1" si="290"/>
        <v>3,49234555583538-1,84141230742972E-12i</v>
      </c>
      <c r="DP228" s="223" t="str">
        <f t="shared" ca="1" si="291"/>
        <v>-3,49234555583538-9,75473525546843E-13i</v>
      </c>
      <c r="DQ228" s="223" t="str">
        <f t="shared" ca="1" si="292"/>
        <v>3,49234555583538+2,19055856256833E-13i</v>
      </c>
      <c r="DR228" s="223" t="str">
        <f t="shared" ca="1" si="293"/>
        <v>-3,49234555583538+3,38844951796145E-13i</v>
      </c>
      <c r="DS228" s="223" t="str">
        <f t="shared" ca="1" si="294"/>
        <v>3,49234555583538-1,09526262108616E-12i</v>
      </c>
      <c r="DT228" s="223" t="str">
        <f t="shared" ca="1" si="295"/>
        <v>-3,49234555583538-1,52310635065338E-12i</v>
      </c>
      <c r="DU228" s="223" t="str">
        <f t="shared" ca="1" si="296"/>
        <v>3,49234555583538+9,65205542600399E-13i</v>
      </c>
      <c r="DV228" s="223" t="str">
        <f t="shared" ca="1" si="297"/>
        <v>-3,49234555583538-2,08787873310388E-13i</v>
      </c>
      <c r="DW228" s="223" t="str">
        <f t="shared" ca="1" si="298"/>
        <v>3,49234555583538-5,47629795979624E-13i</v>
      </c>
      <c r="DX228" s="223" t="str">
        <f t="shared" ca="1" si="299"/>
        <v>-3,49234555583538+1,30404746526963E-12i</v>
      </c>
      <c r="DY228" s="223" t="str">
        <f t="shared" ca="1" si="300"/>
        <v>3,49234555583538+1,51283836770693E-12i</v>
      </c>
      <c r="DZ228" s="223" t="str">
        <f t="shared" ca="1" si="301"/>
        <v>-3,49234555583538-7,56420698416923E-13i</v>
      </c>
      <c r="EA228" s="223" t="str">
        <f t="shared" ca="1" si="302"/>
        <v>3,49234555583538+3,02912691096545E-18i</v>
      </c>
      <c r="EB228" s="223" t="str">
        <f t="shared" ca="1" si="303"/>
        <v>-3,49234555583538+7,56414640163101E-13i</v>
      </c>
      <c r="EC228" s="223" t="str">
        <f t="shared" ca="1" si="304"/>
        <v>3,49234555583538-1,31431544821608E-12i</v>
      </c>
      <c r="ED228" s="223" t="str">
        <f t="shared" ca="1" si="305"/>
        <v>-3,49234555583538-1,30405352352345E-12i</v>
      </c>
      <c r="EE228" s="223" t="str">
        <f t="shared" ca="1" si="306"/>
        <v>3,49234555583538+7,46152715470475E-13i</v>
      </c>
      <c r="EF228" s="223" t="str">
        <f t="shared" ca="1" si="307"/>
        <v>-3,49234555583538+1,02649538195342E-14i</v>
      </c>
      <c r="EG228" s="223" t="str">
        <f t="shared" ca="1" si="308"/>
        <v>3,49234555583538-7,66682623109545E-13i</v>
      </c>
      <c r="EH228" s="223" t="str">
        <f t="shared" ca="1" si="309"/>
        <v>-3,49234555583538+1,52310029239956E-12i</v>
      </c>
      <c r="EI228" s="223" t="str">
        <f t="shared" ca="1" si="310"/>
        <v>3,49234555583538+1,29378554057701E-12i</v>
      </c>
      <c r="EJ228" s="223" t="str">
        <f t="shared" ca="1" si="311"/>
        <v>-3,49234555583538-5,37367871286998E-13i</v>
      </c>
      <c r="EK228" s="223" t="str">
        <f t="shared" ca="1" si="312"/>
        <v>3,49234555583538-2,19049798003011E-13i</v>
      </c>
      <c r="EL228" s="223" t="str">
        <f t="shared" ca="1" si="313"/>
        <v>-3,49234555583538+9,75467467293022E-13i</v>
      </c>
      <c r="EM228" s="223" t="str">
        <f t="shared" ca="1" si="314"/>
        <v>3,49234555583538-1,533368275346E-12i</v>
      </c>
      <c r="EN228" s="223"/>
      <c r="EO228" s="223"/>
      <c r="EP228" s="223"/>
    </row>
    <row r="229" spans="1:146" ht="15.75" thickBot="1">
      <c r="A229" s="257">
        <f t="shared" ref="A229:A292" si="323">A228+Div_Nt_load2</f>
        <v>2.5195312500000018E-3</v>
      </c>
      <c r="B229" s="256">
        <v>129</v>
      </c>
      <c r="C229" s="230">
        <f t="shared" ref="C229:C292" si="324">C228+1/time_load2</f>
        <v>25800</v>
      </c>
      <c r="D229" s="229">
        <f t="shared" si="315"/>
        <v>162106.18092523332</v>
      </c>
      <c r="E229" s="229" t="str">
        <f t="shared" si="316"/>
        <v>162106.180925233i</v>
      </c>
      <c r="F229" s="229" t="str">
        <f t="shared" ref="F229:F237" si="325">IF(freq_ratio2&gt;1,IMPRODUCT(Kth_2/(2/rload2-Kfeed2/Gdc_ccm2),IMDIV(COMPLEX(1,Rc_2*Coutput2*microF2*miliOhm2*D229),IMSUM(1,IMPRODUCT(E229,1/omega1_2),IMPRODUCT(E229,E229,1/omega2_2),IMPRODUCT(E229,E229,E229,1/omega3_2)))),IMPRODUCT(Kth_2/(2/rload2-Kfeed2/Gdc_dcm2),(IMDIV(COMPLEX(1,Rc_2*Coutput2*microF2*miliOhm2*D229),IMSUM(1,IMDIV(E229,omegat2),IMDIV(IMPRODUCT(E229,E229),omegapole0^2*(1-2*Gdc_dcm2/(Kfeed2*rload2))))))))</f>
        <v>-4,97395097234472E-29+9,58852706780204E-28i</v>
      </c>
      <c r="G229" s="229" t="str">
        <f t="shared" ref="G229:G237" si="326">IMPRODUCT(IMPRODUCT(-currentransferratio2*RFB_2/(Rfeedforward2),IMDIV(COMPLEX(1,(Rfeedforward2*kiliOhm2+q_Rz_Cz_2*Rzero2)*q_Rz_Cz_2*Czero2*nanoF2*D229),IMPRODUCT(COMPLEX(1,q_Rz_Cz_2*Rzero2*Czero2*nanoF2*D229),COMPLEX(1,D229/(2*PI()*F_roll2*kilihertz2))))),IMSUM(feedtype2,IMDIV(COMPLEX(1,Rvolt2*Cvolt2*nanoF2*kiliOhm2*D229),IMPRODUCT(Rupper2*kiliOhm2*(Cvolt2*nanoF2+Cforward2*picoF2),COMPLEX(1,Rvolt2*Cvolt2*Cforward2*picoF2*nanoF2*kiliOhm2*D229/(Cvolt2*nanoF2+Cforward2*picoF2)),E229))))</f>
        <v>-0,623771170751081+1,07288641420866i</v>
      </c>
      <c r="H229" s="229" t="str">
        <f t="shared" si="322"/>
        <v>1,00000000020372E-12-1,92774882620892E-11i</v>
      </c>
      <c r="I229" s="229" t="str">
        <f t="shared" si="317"/>
        <v>-1,00000000020372E-12+1,92774882620892E-11i</v>
      </c>
      <c r="J229" s="255" t="str">
        <f ca="1">IMPRODUCT(1/N_FFT2,ED100)</f>
        <v>0,0160996157689154+0,000978180080325793i</v>
      </c>
      <c r="K229" s="254" t="str">
        <f t="shared" ca="1" si="318"/>
        <v>-3,49564707888852E-14+3,09381973928888E-13i</v>
      </c>
      <c r="N229" s="246">
        <f t="shared" ref="N229:N292" ca="1" si="327">Ioutput2+O229</f>
        <v>11.492341606512316</v>
      </c>
      <c r="O229" s="223">
        <f t="shared" ref="O229:O292" ca="1" si="328">I_step2*(th_2/time_load2-0.5)+2*I_step2*(th_2/time_load2)*SUMPRODUCT((SIN(ROW(INDIRECT(1&amp;":"&amp;N_FFT2))*PI()*th_2/time_load2)/(ROW(INDIRECT(1&amp;":"&amp;N_FFT2))*PI()*th_2/time_load2))*(SIN(ROW(INDIRECT(1&amp;":"&amp;N_FFT2))*PI()*transient2/time_load2)/(ROW(INDIRECT(1&amp;":"&amp;N_FFT2))*PI()*transient2/time_load2))*COS(ROW(INDIRECT(1&amp;":"&amp;N_FFT2))*2*PI()*Div_Nt_load2*B229/time_load2-ROW(INDIRECT(1&amp;":"&amp;N_FFT2))*PI()*(time_load2-transient2)/time_load2))</f>
        <v>3.4923416065123156</v>
      </c>
      <c r="P229" s="223" t="str">
        <f t="shared" ref="P229:P292" ca="1" si="329">IMPRODUCT(O229,IMEXP(COMPLEX(0,-2*PI()*1*B229/Nt_load2)))</f>
        <v>-3,49128977851397+0,0857063534454819i</v>
      </c>
      <c r="Q229" s="223" t="str">
        <f t="shared" ref="Q229:Q292" ca="1" si="330">IMPRODUCT(O229,IMEXP(COMPLEX(0,-2*PI()*2*B229/Nt_load2)))</f>
        <v>3,48813492810077-0,171361080588449i</v>
      </c>
      <c r="R229" s="223" t="str">
        <f t="shared" ref="R229:R292" ca="1" si="331">IMPRODUCT(O229,IMEXP(COMPLEX(0,-2*PI()*3*B229/Nt_load2)))</f>
        <v>-3,48287895563666+0,256912586224041i</v>
      </c>
      <c r="S229" s="223" t="str">
        <f t="shared" ref="S229:S292" ca="1" si="332">IMPRODUCT(O229,IMEXP(COMPLEX(0,-2*PI()*4*B229/Nt_load2)))</f>
        <v>3,47552502712288-0,342309337324438i</v>
      </c>
      <c r="T229" s="223" t="str">
        <f t="shared" ref="T229:T292" ca="1" si="333">IMPRODUCT(O229,IMEXP(COMPLEX(0,-2*PI()*5*B229/Nt_load2)))</f>
        <v>-3,46607757229106+0,427499894079424i</v>
      </c>
      <c r="U229" s="223" t="str">
        <f t="shared" ref="U229:U292" ca="1" si="334">IMPRODUCT(O229,IMEXP(COMPLEX(0,-2*PI()*6*B229/Nt_load2)))</f>
        <v>3,45454228193464-0,512432940883816i</v>
      </c>
      <c r="V229" s="223" t="str">
        <f t="shared" ref="V229:V292" ca="1" si="335">IMPRODUCT(O229,IMEXP(COMPLEX(0,-2*PI()*7*B229/Nt_load2)))</f>
        <v>-3,44092610448129+0,597057317245383i</v>
      </c>
      <c r="W229" s="223" t="str">
        <f t="shared" ref="W229:W292" ca="1" si="336">IMPRODUCT(O229,IMEXP(COMPLEX(0,-2*PI()*8*B229/Nt_load2)))</f>
        <v>3,42523724180706-0,681322048604782i</v>
      </c>
      <c r="X229" s="223" t="str">
        <f t="shared" ref="X229:X292" ca="1" si="337">IMPRODUCT(O229,IMEXP(COMPLEX(0,-2*PI()*9*B229/Nt_load2)))</f>
        <v>-3,40748514429622+0,765176377038382i</v>
      </c>
      <c r="Y229" s="223" t="str">
        <f t="shared" ref="Y229:Y292" ca="1" si="338">IMPRODUCT(O229,IMEXP(COMPLEX(0,-2*PI()*10*B229/Nt_load2)))</f>
        <v>3,38768050514862-0,848569791833894i</v>
      </c>
      <c r="Z229" s="223" t="str">
        <f t="shared" ref="Z229:Z292" ca="1" si="339">IMPRODUCT(O229,IMEXP(COMPLEX(0,-2*PI()*11*B229/Nt_load2)))</f>
        <v>-3,36583525393816+0,931452059917222i</v>
      </c>
      <c r="AA229" s="223" t="str">
        <f t="shared" ref="AA229:AA292" ca="1" si="340">IMPRODUCT(O229,IMEXP(COMPLEX(0,-2*PI()*12*B229/Nt_load2)))</f>
        <v>3,34196254942742-1,01377325610888i</v>
      </c>
      <c r="AB229" s="223" t="str">
        <f t="shared" ref="AB229:AB292" ca="1" si="341">IMPRODUCT(O229,IMEXP(COMPLEX(0,-2*PI()*13*B229/Nt_load2)))</f>
        <v>-3,31607677164103+1,09548379319815i</v>
      </c>
      <c r="AC229" s="223" t="str">
        <f t="shared" ref="AC229:AC292" ca="1" si="342">IMPRODUCT(O229,IMEXP(COMPLEX(0,-2*PI()*14*B229/Nt_load2)))</f>
        <v>3,28819351320339-1,17653445181353i</v>
      </c>
      <c r="AD229" s="223" t="str">
        <f t="shared" ref="AD229:AD292" ca="1" si="343">IMPRODUCT(O229,IMEXP(COMPLEX(0,-2*PI()*15*B229/Nt_load2)))</f>
        <v>-3,25832956994687+1,25687641006856i</v>
      </c>
      <c r="AE229" s="223" t="str">
        <f t="shared" ref="AE229:AE292" ca="1" si="344">IMPRODUCT(O229,IMEXP(COMPLEX(0,-2*PI()*16*B229/Nt_load2)))</f>
        <v>3,22650293079434-1,33646127297149i</v>
      </c>
      <c r="AF229" s="223" t="str">
        <f t="shared" ref="AF229:AF292" ca="1" si="345">IMPRODUCT(O229,IMEXP(COMPLEX(0,-2*PI()*17*B229/Nt_load2)))</f>
        <v>-3,19273276692287+1,41524110157743i</v>
      </c>
      <c r="AG229" s="223" t="str">
        <f t="shared" ref="AG229:AG292" ca="1" si="346">IMPRODUCT(O229,IMEXP(COMPLEX(0,-2*PI()*18*B229/Nt_load2)))</f>
        <v>3,15703942021672-1,49316844186271i</v>
      </c>
      <c r="AH229" s="223" t="str">
        <f t="shared" ref="AH229:AH292" ca="1" si="347">IMPRODUCT(O229,IMEXP(COMPLEX(0,-2*PI()*19*B229/Nt_load2)))</f>
        <v>-3,119444391013+1,57019635331209i</v>
      </c>
      <c r="AI229" s="223" t="str">
        <f t="shared" ref="AI229:AI292" ca="1" si="348">IMPRODUCT(O229,IMEXP(COMPLEX(0,-2*PI()*20*B229/Nt_load2)))</f>
        <v>3,07997032515166-1,64627843719165i</v>
      </c>
      <c r="AJ229" s="223" t="str">
        <f t="shared" ref="AJ229:AJ292" ca="1" si="349">IMPRODUCT(O229,IMEXP(COMPLEX(0,-2*PI()*21*B229/Nt_load2)))</f>
        <v>-3,03864100033412+1,72136886449869i</v>
      </c>
      <c r="AK229" s="223" t="str">
        <f t="shared" ref="AK229:AK292" ca="1" si="350">IMPRODUCT(O229,IMEXP(COMPLEX(0,-2*PI()*22*B229/Nt_load2)))</f>
        <v>2,99548131179992-1,79542240356816i</v>
      </c>
      <c r="AL229" s="223" t="str">
        <f t="shared" ref="AL229:AL292" ca="1" si="351">IMPRODUCT(O229,IMEXP(COMPLEX(0,-2*PI()*23*B229/Nt_load2)))</f>
        <v>-2,95051725733175+1,86839444731688i</v>
      </c>
      <c r="AM229" s="223" t="str">
        <f t="shared" ref="AM229:AM292" ca="1" si="352">IMPRODUCT(O229,IMEXP(COMPLEX(0,-2*PI()*24*B229/Nt_load2)))</f>
        <v>2,90377592159489-1,94024104011402i</v>
      </c>
      <c r="AN229" s="223" t="str">
        <f t="shared" ref="AN229:AN292" ca="1" si="353">IMPRODUCT(O229,IMEXP(COMPLEX(0,-2*PI()*25*B229/Nt_load2)))</f>
        <v>-2,85528545982186+2,01091890425917i</v>
      </c>
      <c r="AO229" s="223" t="str">
        <f t="shared" ref="AO229:AO292" ca="1" si="354">IMPRODUCT(O229,IMEXP(COMPLEX(0,-2*PI()*26*B229/Nt_load2)))</f>
        <v>2,80507508085382-2,08038546604949i</v>
      </c>
      <c r="AP229" s="223" t="str">
        <f t="shared" ref="AP229:AP292" ca="1" si="355">IMPRODUCT(O229,IMEXP(COMPLEX(0,-2*PI()*27*B229/Nt_load2)))</f>
        <v>-2,75317502954576+2,14859888142545i</v>
      </c>
      <c r="AQ229" s="223" t="str">
        <f t="shared" ref="AQ229:AQ292" ca="1" si="356">IMPRODUCT(O229,IMEXP(COMPLEX(0,-2*PI()*28*B229/Nt_load2)))</f>
        <v>2,69961656854758-2,21551806117676i</v>
      </c>
      <c r="AR229" s="223" t="str">
        <f t="shared" ref="AR229:AR292" ca="1" si="357">IMPRODUCT(O229,IMEXP(COMPLEX(0,-2*PI()*28*B229/Nt_load2)))</f>
        <v>2,69961656854758-2,21551806117676i</v>
      </c>
      <c r="AS229" s="223" t="str">
        <f t="shared" ref="AS229:AS292" ca="1" si="358">IMPRODUCT(O229,IMEXP(COMPLEX(0,-2*PI()*30*B229/Nt_load2)))</f>
        <v>2,58765444346926-2,34531327923816i</v>
      </c>
      <c r="AT229" s="223" t="str">
        <f t="shared" ref="AT229:AT292" ca="1" si="359">IMPRODUCT(O229,IMEXP(COMPLEX(0,-2*PI()*31*B229/Nt_load2)))</f>
        <v>-2,52931822118651+2,4081111337625i</v>
      </c>
      <c r="AU229" s="223" t="str">
        <f t="shared" ref="AU229:AU292" ca="1" si="360">IMPRODUCT(O229,IMEXP(COMPLEX(0,-2*PI()*32*B229/Nt_load2)))</f>
        <v>2,46945843218438-2,46945843218518i</v>
      </c>
      <c r="AV229" s="223" t="str">
        <f t="shared" ref="AV229:AV292" ca="1" si="361">IMPRODUCT(O229,IMEXP(COMPLEX(0,-2*PI()*33*B229/Nt_load2)))</f>
        <v>-2,40811113376192+2,52931822118706i</v>
      </c>
      <c r="AW229" s="223" t="str">
        <f t="shared" ref="AW229:AW292" ca="1" si="362">IMPRODUCT(O229,IMEXP(COMPLEX(0,-2*PI()*34*B229/Nt_load2)))</f>
        <v>2,34531327923753-2,58765444346983i</v>
      </c>
      <c r="AX229" s="223" t="str">
        <f t="shared" ref="AX229:AX292" ca="1" si="363">IMPRODUCT(O229,IMEXP(COMPLEX(0,-2*PI()*35*B229/Nt_load2)))</f>
        <v>-2,28110269569067+2,64443195947443i</v>
      </c>
      <c r="AY229" s="223" t="str">
        <f t="shared" ref="AY229:AY292" ca="1" si="364">IMPRODUCT(O229,IMEXP(COMPLEX(0,-2*PI()*36*B229/Nt_load2)))</f>
        <v>2,21551806117584-2,69961656854833i</v>
      </c>
      <c r="AZ229" s="223" t="str">
        <f t="shared" ref="AZ229:AZ292" ca="1" si="365">IMPRODUCT(O229,IMEXP(COMPLEX(0,-2*PI()*37*B229/Nt_load2)))</f>
        <v>-2,14859888142451+2,7531750295465i</v>
      </c>
      <c r="BA229" s="223" t="str">
        <f t="shared" ref="BA229:BA292" ca="1" si="366">IMPRODUCT(O229,IMEXP(COMPLEX(0,-2*PI()*38*B229/Nt_load2)))</f>
        <v>2,08038546604829-2,80507508085471i</v>
      </c>
      <c r="BB229" s="223" t="str">
        <f t="shared" ref="BB229:BB292" ca="1" si="367">IMPRODUCT(O229,IMEXP(COMPLEX(0,-2*PI()*39*B229/Nt_load2)))</f>
        <v>-2,01091890425795+2,85528545982272i</v>
      </c>
      <c r="BC229" s="223" t="str">
        <f t="shared" ref="BC229:BC292" ca="1" si="368">IMPRODUCT(O229,IMEXP(COMPLEX(0,-2*PI()*40*B229/Nt_load2)))</f>
        <v>1,94024104011278-2,90377592159572i</v>
      </c>
      <c r="BD229" s="223" t="str">
        <f t="shared" ref="BD229:BD292" ca="1" si="369">IMPRODUCT(O229,IMEXP(COMPLEX(0,-2*PI()*41*B229/Nt_load2)))</f>
        <v>-1,86839444731822+2,9505172573309i</v>
      </c>
      <c r="BE229" s="223" t="str">
        <f t="shared" ref="BE229:BE292" ca="1" si="370">IMPRODUCT(O229,IMEXP(COMPLEX(0,-2*PI()*42*B229/Nt_load2)))</f>
        <v>1,79542240356952-2,9954813117991i</v>
      </c>
      <c r="BF229" s="223" t="str">
        <f t="shared" ref="BF229:BF292" ca="1" si="371">IMPRODUCT(O229,IMEXP(COMPLEX(0,-2*PI()*43*B229/Nt_load2)))</f>
        <v>-1,72136886450007+3,03864100033334i</v>
      </c>
      <c r="BG229" s="223" t="str">
        <f t="shared" ref="BG229:BG292" ca="1" si="372">IMPRODUCT(O229,IMEXP(COMPLEX(0,-2*PI()*44*B229/Nt_load2)))</f>
        <v>1,64627843719277-3,07997032515107i</v>
      </c>
      <c r="BH229" s="223" t="str">
        <f t="shared" ref="BH229:BH292" ca="1" si="373">IMPRODUCT(O229,IMEXP(COMPLEX(0,-2*PI()*45*B229/Nt_load2)))</f>
        <v>-1,57019635331322+3,11944439101243i</v>
      </c>
      <c r="BI229" s="223" t="str">
        <f t="shared" ref="BI229:BI292" ca="1" si="374">IMPRODUCT(O229,IMEXP(COMPLEX(0,-2*PI()*46*B229/Nt_load2)))</f>
        <v>1,49316844186385-3,15703942021618i</v>
      </c>
      <c r="BJ229" s="223" t="str">
        <f t="shared" ref="BJ229:BJ292" ca="1" si="375">IMPRODUCT(O229,IMEXP(COMPLEX(0,-2*PI()*47*B229/Nt_load2)))</f>
        <v>-1,41524110157826+3,1927327669225i</v>
      </c>
      <c r="BK229" s="223" t="str">
        <f t="shared" ref="BK229:BK292" ca="1" si="376">IMPRODUCT(O229,IMEXP(COMPLEX(0,-2*PI()*48*B229/Nt_load2)))</f>
        <v>1,33646127297236-3,22650293079398i</v>
      </c>
      <c r="BL229" s="223" t="str">
        <f t="shared" ref="BL229:BL292" ca="1" si="377">IMPRODUCT(O229,IMEXP(COMPLEX(0,-2*PI()*49*B229/Nt_load2)))</f>
        <v>-1,25687641006912+3,25832956994666i</v>
      </c>
      <c r="BM229" s="223" t="str">
        <f t="shared" ref="BM229:BM292" ca="1" si="378">IMPRODUCT(O229,IMEXP(COMPLEX(0,-2*PI()*50*B229/Nt_load2)))</f>
        <v>1,17653445181408-3,28819351320319i</v>
      </c>
      <c r="BN229" s="223" t="str">
        <f t="shared" ref="BN229:BN292" ca="1" si="379">IMPRODUCT(O229,IMEXP(COMPLEX(0,-2*PI()*51*B229/Nt_load2)))</f>
        <v>-1,09548379319873+3,31607677164084i</v>
      </c>
      <c r="BO229" s="223" t="str">
        <f t="shared" ref="BO229:BO292" ca="1" si="380">IMPRODUCT(O229,IMEXP(COMPLEX(0,-2*PI()*52*B229/Nt_load2)))</f>
        <v>1,01377325610914-3,34196254942734i</v>
      </c>
      <c r="BP229" s="223" t="str">
        <f t="shared" ref="BP229:BP292" ca="1" si="381">IMPRODUCT(O229,IMEXP(COMPLEX(0,-2*PI()*53*B229/Nt_load2)))</f>
        <v>-0,931452059917484+3,36583525393809i</v>
      </c>
      <c r="BQ229" s="223" t="str">
        <f t="shared" ref="BQ229:BQ292" ca="1" si="382">IMPRODUCT(O229,IMEXP(COMPLEX(0,-2*PI()*54*B229/Nt_load2)))</f>
        <v>0,848569791834072-3,38768050514857i</v>
      </c>
      <c r="BR229" s="223" t="str">
        <f t="shared" ref="BR229:BR292" ca="1" si="383">IMPRODUCT(O229,IMEXP(COMPLEX(0,-2*PI()*55*B229/Nt_load2)))</f>
        <v>-0,765176377038221+3,40748514429626i</v>
      </c>
      <c r="BS229" s="223" t="str">
        <f t="shared" ref="BS229:BS292" ca="1" si="384">IMPRODUCT(O229,IMEXP(COMPLEX(0,-2*PI()*56*B229/Nt_load2)))</f>
        <v>0,681322048604631-3,42523724180709i</v>
      </c>
      <c r="BT229" s="223" t="str">
        <f t="shared" ref="BT229:BT292" ca="1" si="385">IMPRODUCT(O229,IMEXP(COMPLEX(0,-2*PI()*57*B229/Nt_load2)))</f>
        <v>-0,597057317245233+3,44092610448131i</v>
      </c>
      <c r="BU229" s="223" t="str">
        <f t="shared" ref="BU229:BU292" ca="1" si="386">IMPRODUCT(O229,IMEXP(COMPLEX(0,-2*PI()*58*B229/Nt_load2)))</f>
        <v>0,512432940883334-3,45454228193471i</v>
      </c>
      <c r="BV229" s="223" t="str">
        <f t="shared" ref="BV229:BV292" ca="1" si="387">IMPRODUCT(O229,IMEXP(COMPLEX(0,-2*PI()*59*B229/Nt_load2)))</f>
        <v>-0,427499894078949+3,46607757229112i</v>
      </c>
      <c r="BW229" s="223" t="str">
        <f t="shared" ref="BW229:BW292" ca="1" si="388">IMPRODUCT(O229,IMEXP(COMPLEX(0,-2*PI()*60*B229/Nt_load2)))</f>
        <v>0,34230933732362-3,47552502712296i</v>
      </c>
      <c r="BX229" s="223" t="str">
        <f t="shared" ref="BX229:BX292" ca="1" si="389">IMPRODUCT(O229,IMEXP(COMPLEX(0,-2*PI()*61*B229/Nt_load2)))</f>
        <v>-0,256912586223258+3,48287895563672i</v>
      </c>
      <c r="BY229" s="223" t="str">
        <f t="shared" ref="BY229:BY292" ca="1" si="390">IMPRODUCT(O229,IMEXP(COMPLEX(0,-2*PI()*62*B229/Nt_load2)))</f>
        <v>0,171361080587535-3,48813492810082i</v>
      </c>
      <c r="BZ229" s="223" t="str">
        <f t="shared" ref="BZ229:BZ292" ca="1" si="391">IMPRODUCT(O229,IMEXP(COMPLEX(0,-2*PI()*63*B229/Nt_load2)))</f>
        <v>-0,0857063534444691+3,49128977851399i</v>
      </c>
      <c r="CA229" s="223" t="str">
        <f t="shared" ref="CA229:CA292" ca="1" si="392">IMPRODUCT(O229,IMEXP(COMPLEX(0,-2*PI()*64*B229/Nt_load2)))</f>
        <v>-1,14489167761445E-12-3,49234160651232i</v>
      </c>
      <c r="CB229" s="223" t="str">
        <f t="shared" ref="CB229:CB292" ca="1" si="393">IMPRODUCT(O229,IMEXP(COMPLEX(0,-2*PI()*65*B229/Nt_load2)))</f>
        <v>0,085706353446758+3,49128977851393i</v>
      </c>
      <c r="CC229" s="223" t="str">
        <f t="shared" ref="CC229:CC292" ca="1" si="394">IMPRODUCT(O229,IMEXP(COMPLEX(0,-2*PI()*66*B229/Nt_load2)))</f>
        <v>-0,171361080589822-3,48813492810071i</v>
      </c>
      <c r="CD229" s="223" t="str">
        <f t="shared" ref="CD229:CD292" ca="1" si="395">IMPRODUCT(O229,IMEXP(COMPLEX(0,-2*PI()*67*B229/Nt_load2)))</f>
        <v>0,25691258622564+3,48287895563654i</v>
      </c>
      <c r="CE229" s="223" t="str">
        <f t="shared" ref="CE229:CE292" ca="1" si="396">IMPRODUCT(O229,IMEXP(COMPLEX(0,-2*PI()*68*B229/Nt_load2)))</f>
        <v>-0,342309337325998-3,47552502712273i</v>
      </c>
      <c r="CF229" s="223" t="str">
        <f t="shared" ref="CF229:CF292" ca="1" si="397">IMPRODUCT(O229,IMEXP(COMPLEX(0,-2*PI()*69*B229/Nt_load2)))</f>
        <v>0,427499894077773+3,46607757229127i</v>
      </c>
      <c r="CG229" s="223" t="str">
        <f t="shared" ref="CG229:CG292" ca="1" si="398">IMPRODUCT(O229,IMEXP(COMPLEX(0,-2*PI()*70*B229/Nt_load2)))</f>
        <v>-0,512432940882262-3,45454228193487i</v>
      </c>
      <c r="CH229" s="223" t="str">
        <f t="shared" ref="CH229:CH292" ca="1" si="399">IMPRODUCT(O229,IMEXP(COMPLEX(0,-2*PI()*71*B229/Nt_load2)))</f>
        <v>0,597057317244164+3,4409261044815i</v>
      </c>
      <c r="CI229" s="223" t="str">
        <f t="shared" ref="CI229:CI292" ca="1" si="400">IMPRODUCT(O229,IMEXP(COMPLEX(0,-2*PI()*72*B229/Nt_load2)))</f>
        <v>-0,681322048603566-3,4252372418073i</v>
      </c>
      <c r="CJ229" s="223" t="str">
        <f t="shared" ref="CJ229:CJ292" ca="1" si="401">IMPRODUCT(O229,IMEXP(COMPLEX(0,-2*PI()*73*B229/Nt_load2)))</f>
        <v>0,765176377037163+3,4074851442965i</v>
      </c>
      <c r="CK229" s="223" t="str">
        <f t="shared" ref="CK229:CK292" ca="1" si="402">IMPRODUCT(O229,IMEXP(COMPLEX(0,-2*PI()*74*B229/Nt_load2)))</f>
        <v>-0,848569791833021-3,38768050514884i</v>
      </c>
      <c r="CL229" s="223" t="str">
        <f t="shared" ref="CL229:CL292" ca="1" si="403">IMPRODUCT(O229,IMEXP(COMPLEX(0,-2*PI()*75*B229/Nt_load2)))</f>
        <v>0,931452059916342+3,36583525393841i</v>
      </c>
      <c r="CM229" s="223" t="str">
        <f t="shared" ref="CM229:CM292" ca="1" si="404">IMPRODUCT(O229,IMEXP(COMPLEX(0,-2*PI()*76*B229/Nt_load2)))</f>
        <v>-1,01377325610801-3,34196254942768i</v>
      </c>
      <c r="CN229" s="223" t="str">
        <f t="shared" ref="CN229:CN292" ca="1" si="405">IMPRODUCT(O229,IMEXP(COMPLEX(0,-2*PI()*77*B229/Nt_load2)))</f>
        <v>1,09548379319761+3,31607677164121i</v>
      </c>
      <c r="CO229" s="223" t="str">
        <f t="shared" ref="CO229:CO292" ca="1" si="406">IMPRODUCT(O229,IMEXP(COMPLEX(0,-2*PI()*78*B229/Nt_load2)))</f>
        <v>-1,17653445181297-3,28819351320359i</v>
      </c>
      <c r="CP229" s="223" t="str">
        <f t="shared" ref="CP229:CP292" ca="1" si="407">IMPRODUCT(O229,IMEXP(COMPLEX(0,-2*PI()*79*B229/Nt_load2)))</f>
        <v>1,25687641006801+3,25832956994709i</v>
      </c>
      <c r="CQ229" s="223" t="str">
        <f t="shared" ref="CQ229:CQ292" ca="1" si="408">IMPRODUCT(O229,IMEXP(COMPLEX(0,-2*PI()*80*B229/Nt_load2)))</f>
        <v>-1,33646127297126-3,22650293079443i</v>
      </c>
      <c r="CR229" s="223" t="str">
        <f t="shared" ref="CR229:CR292" ca="1" si="409">IMPRODUCT(O229,IMEXP(COMPLEX(0,-2*PI()*81*B229/Nt_load2)))</f>
        <v>1,41524110157727+3,19273276692294i</v>
      </c>
      <c r="CS229" s="223" t="str">
        <f t="shared" ref="CS229:CS292" ca="1" si="410">IMPRODUCT(O229,IMEXP(COMPLEX(0,-2*PI()*82*B229/Nt_load2)))</f>
        <v>-1,49316844186277-3,15703942021669i</v>
      </c>
      <c r="CT229" s="223" t="str">
        <f t="shared" ref="CT229:CT292" ca="1" si="411">IMPRODUCT(O229,IMEXP(COMPLEX(0,-2*PI()*83*B229/Nt_load2)))</f>
        <v>1,57019635331224+3,11944439101292i</v>
      </c>
      <c r="CU229" s="223" t="str">
        <f t="shared" ref="CU229:CU292" ca="1" si="412">IMPRODUCT(O229,IMEXP(COMPLEX(0,-2*PI()*84*B229/Nt_load2)))</f>
        <v>-1,64627843719172-3,07997032515162i</v>
      </c>
      <c r="CV229" s="223" t="str">
        <f t="shared" ref="CV229:CV292" ca="1" si="413">IMPRODUCT(O229,IMEXP(COMPLEX(0,-2*PI()*85*B229/Nt_load2)))</f>
        <v>1,72136886449912+3,03864100033387i</v>
      </c>
      <c r="CW229" s="223" t="str">
        <f t="shared" ref="CW229:CW292" ca="1" si="414">IMPRODUCT(O229,IMEXP(COMPLEX(0,-2*PI()*86*B229/Nt_load2)))</f>
        <v>-1,7954224035685-2,99548131179971i</v>
      </c>
      <c r="CX229" s="223" t="str">
        <f t="shared" ref="CX229:CX292" ca="1" si="415">IMPRODUCT(O229,IMEXP(COMPLEX(0,-2*PI()*87*B229/Nt_load2)))</f>
        <v>1,86839444731731+2,95051725733148i</v>
      </c>
      <c r="CY229" s="223" t="str">
        <f t="shared" ref="CY229:CY292" ca="1" si="416">IMPRODUCT(O229,IMEXP(COMPLEX(0,-2*PI()*88*B229/Nt_load2)))</f>
        <v>-1,94024104011464-2,90377592159448i</v>
      </c>
      <c r="CZ229" s="223" t="str">
        <f t="shared" ref="CZ229:CZ292" ca="1" si="417">IMPRODUCT(O229,IMEXP(COMPLEX(0,-2*PI()*89*B229/Nt_load2)))</f>
        <v>2,01091890425986+2,85528545982137i</v>
      </c>
      <c r="DA229" s="223" t="str">
        <f t="shared" ref="DA229:DA292" ca="1" si="418">IMPRODUCT(O229,IMEXP(COMPLEX(0,-2*PI()*90*B229/Nt_load2)))</f>
        <v>-2,08038546605025-2,80507508085325i</v>
      </c>
      <c r="DB229" s="223" t="str">
        <f t="shared" ref="DB229:DB292" ca="1" si="419">IMPRODUCT(O229,IMEXP(COMPLEX(0,-2*PI()*91*B229/Nt_load2)))</f>
        <v>2,14859888142635+2,75317502954506i</v>
      </c>
      <c r="DC229" s="223" t="str">
        <f t="shared" ref="DC229:DC292" ca="1" si="420">IMPRODUCT(O229,IMEXP(COMPLEX(0,-2*PI()*92*B229/Nt_load2)))</f>
        <v>-2,21551806117772-2,69961656854679i</v>
      </c>
      <c r="DD229" s="223" t="str">
        <f t="shared" ref="DD229:DD292" ca="1" si="421">IMPRODUCT(O229,IMEXP(COMPLEX(0,-2*PI()*93*B229/Nt_load2)))</f>
        <v>2,28110269569244+2,64443195947291i</v>
      </c>
      <c r="DE229" s="223" t="str">
        <f t="shared" ref="DE229:DE292" ca="1" si="422">IMPRODUCT(O229,IMEXP(COMPLEX(0,-2*PI()*94*B229/Nt_load2)))</f>
        <v>-2,34531327923934-2,58765444346819i</v>
      </c>
      <c r="DF229" s="223" t="str">
        <f t="shared" ref="DF229:DF292" ca="1" si="423">IMPRODUCT(O229,IMEXP(COMPLEX(0,-2*PI()*95*B229/Nt_load2)))</f>
        <v>2,40811113376358+2,52931822118548i</v>
      </c>
      <c r="DG229" s="223" t="str">
        <f t="shared" ref="DG229:DG292" ca="1" si="424">IMPRODUCT(O229,IMEXP(COMPLEX(0,-2*PI()*96*B229/Nt_load2)))</f>
        <v>-2,46945843218606-2,4694584321835i</v>
      </c>
      <c r="DH229" s="223" t="str">
        <f t="shared" ref="DH229:DH292" ca="1" si="425">IMPRODUCT(O229,IMEXP(COMPLEX(0,-2*PI()*97*B229/Nt_load2)))</f>
        <v>2,52931822118552+2,40811113376354i</v>
      </c>
      <c r="DI229" s="223" t="str">
        <f t="shared" ref="DI229:DI292" ca="1" si="426">IMPRODUCT(O229,IMEXP(COMPLEX(0,-2*PI()*98*B229/Nt_load2)))</f>
        <v>-2,58765444346823-2,34531327923929i</v>
      </c>
      <c r="DJ229" s="223" t="str">
        <f t="shared" ref="DJ229:DJ292" ca="1" si="427">IMPRODUCT(O229,IMEXP(COMPLEX(0,-2*PI()*99*B229/Nt_load2)))</f>
        <v>2,64443195947295+2,28110269569239i</v>
      </c>
      <c r="DK229" s="223" t="str">
        <f t="shared" ref="DK229:DK292" ca="1" si="428">IMPRODUCT(O229,IMEXP(COMPLEX(0,-2*PI()*100*B229/Nt_load2)))</f>
        <v>-2,69961656854682-2,21551806117768i</v>
      </c>
      <c r="DL229" s="223" t="str">
        <f t="shared" ref="DL229:DL292" ca="1" si="429">IMPRODUCT(O229,IMEXP(COMPLEX(0,-2*PI()*101*B229/Nt_load2)))</f>
        <v>2,7531750295451+2,14859888142631i</v>
      </c>
      <c r="DM229" s="223" t="str">
        <f t="shared" ref="DM229:DM292" ca="1" si="430">IMPRODUCT(O229,IMEXP(COMPLEX(0,-2*PI()*102*B229/Nt_load2)))</f>
        <v>-2,80507508085329-2,0803854660502i</v>
      </c>
      <c r="DN229" s="223" t="str">
        <f t="shared" ref="DN229:DN292" ca="1" si="431">IMPRODUCT(O229,IMEXP(COMPLEX(0,-2*PI()*103*B229/Nt_load2)))</f>
        <v>2,8552854598214+2,01091890425981i</v>
      </c>
      <c r="DO229" s="223" t="str">
        <f t="shared" ref="DO229:DO292" ca="1" si="432">IMPRODUCT(O229,IMEXP(COMPLEX(0,-2*PI()*104*B229/Nt_load2)))</f>
        <v>-2,9037759215944-1,94024104011476i</v>
      </c>
      <c r="DP229" s="223" t="str">
        <f t="shared" ref="DP229:DP292" ca="1" si="433">IMPRODUCT(O229,IMEXP(COMPLEX(0,-2*PI()*105*B229/Nt_load2)))</f>
        <v>2,95051725733151+1,86839444731726i</v>
      </c>
      <c r="DQ229" s="223" t="str">
        <f t="shared" ref="DQ229:DQ292" ca="1" si="434">IMPRODUCT(O229,IMEXP(COMPLEX(0,-2*PI()*106*B229/Nt_load2)))</f>
        <v>-2,99548131179964-1,79542240356862i</v>
      </c>
      <c r="DR229" s="223" t="str">
        <f t="shared" ref="DR229:DR292" ca="1" si="435">IMPRODUCT(O229,IMEXP(COMPLEX(0,-2*PI()*107*B229/Nt_load2)))</f>
        <v>3,0386410003339+1,72136886449907i</v>
      </c>
      <c r="DS229" s="223" t="str">
        <f t="shared" ref="DS229:DS292" ca="1" si="436">IMPRODUCT(O229,IMEXP(COMPLEX(0,-2*PI()*108*B229/Nt_load2)))</f>
        <v>-3,07997032515165-1,64627843719167i</v>
      </c>
      <c r="DT229" s="223" t="str">
        <f t="shared" ref="DT229:DT292" ca="1" si="437">IMPRODUCT(O229,IMEXP(COMPLEX(0,-2*PI()*109*B229/Nt_load2)))</f>
        <v>3,11944439101294+1,57019635331219i</v>
      </c>
      <c r="DU229" s="223" t="str">
        <f t="shared" ref="DU229:DU292" ca="1" si="438">IMPRODUCT(O229,IMEXP(COMPLEX(0,-2*PI()*110*B229/Nt_load2)))</f>
        <v>-3,15703942021671-1,49316844186272i</v>
      </c>
      <c r="DV229" s="223" t="str">
        <f t="shared" ref="DV229:DV292" ca="1" si="439">IMPRODUCT(O229,IMEXP(COMPLEX(0,-2*PI()*111*B229/Nt_load2)))</f>
        <v>3,19273276692296+1,41524110157722i</v>
      </c>
      <c r="DW229" s="223" t="str">
        <f t="shared" ref="DW229:DW292" ca="1" si="440">IMPRODUCT(O229,IMEXP(COMPLEX(0,-2*PI()*112*B229/Nt_load2)))</f>
        <v>-3,22650293079445-1,33646127297121i</v>
      </c>
      <c r="DX229" s="223" t="str">
        <f t="shared" ref="DX229:DX292" ca="1" si="441">IMPRODUCT(O229,IMEXP(COMPLEX(0,-2*PI()*113*B229/Nt_load2)))</f>
        <v>3,25832956994707+1,25687641006805i</v>
      </c>
      <c r="DY229" s="223" t="str">
        <f t="shared" ref="DY229:DY292" ca="1" si="442">IMPRODUCT(O229,IMEXP(COMPLEX(0,-2*PI()*114*B229/Nt_load2)))</f>
        <v>-3,28819351320361-1,17653445181291i</v>
      </c>
      <c r="DZ229" s="223" t="str">
        <f t="shared" ref="DZ229:DZ292" ca="1" si="443">IMPRODUCT(O229,IMEXP(COMPLEX(0,-2*PI()*115*B229/Nt_load2)))</f>
        <v>3,3160767716412+1,09548379319765i</v>
      </c>
      <c r="EA229" s="223" t="str">
        <f t="shared" ref="EA229:EA292" ca="1" si="444">IMPRODUCT(O229,IMEXP(COMPLEX(0,-2*PI()*116*B229/Nt_load2)))</f>
        <v>-3,3419625494277-1,01377325610795i</v>
      </c>
      <c r="EB229" s="223" t="str">
        <f t="shared" ref="EB229:EB292" ca="1" si="445">IMPRODUCT(O229,IMEXP(COMPLEX(0,-2*PI()*117*B229/Nt_load2)))</f>
        <v>3,3658352539384+0,93145205991638i</v>
      </c>
      <c r="EC229" s="223" t="str">
        <f t="shared" ref="EC229:EC292" ca="1" si="446">IMPRODUCT(O229,IMEXP(COMPLEX(0,-2*PI()*118*B229/Nt_load2)))</f>
        <v>-3,38768050514885-0,848569791832962i</v>
      </c>
      <c r="ED229" s="223" t="str">
        <f t="shared" ref="ED229:ED292" ca="1" si="447">IMPRODUCT(O229,IMEXP(COMPLEX(0,-2*PI()*119*B229/Nt_load2)))</f>
        <v>3,40748514429649+0,765176377037201i</v>
      </c>
      <c r="EE229" s="223" t="str">
        <f t="shared" ref="EE229:EE292" ca="1" si="448">IMPRODUCT(O229,IMEXP(COMPLEX(0,-2*PI()*120*B229/Nt_load2)))</f>
        <v>-3,42523724180731-0,681322048603507i</v>
      </c>
      <c r="EF229" s="223" t="str">
        <f t="shared" ref="EF229:EF292" ca="1" si="449">IMPRODUCT(O229,IMEXP(COMPLEX(0,-2*PI()*121*B229/Nt_load2)))</f>
        <v>3,44092610448153+0,597057317244007i</v>
      </c>
      <c r="EG229" s="223" t="str">
        <f t="shared" ref="EG229:EG292" ca="1" si="450">IMPRODUCT(O229,IMEXP(COMPLEX(0,-2*PI()*122*B229/Nt_load2)))</f>
        <v>-3,45454228193488-0,512432940882203i</v>
      </c>
      <c r="EH229" s="223" t="str">
        <f t="shared" ref="EH229:EH292" ca="1" si="451">IMPRODUCT(O229,IMEXP(COMPLEX(0,-2*PI()*123*B229/Nt_load2)))</f>
        <v>3,46607757229127+0,427499894077713i</v>
      </c>
      <c r="EI229" s="223" t="str">
        <f t="shared" ref="EI229:EI292" ca="1" si="452">IMPRODUCT(O229,IMEXP(COMPLEX(0,-2*PI()*124*B229/Nt_load2)))</f>
        <v>-3,47552502712275-0,342309337325839i</v>
      </c>
      <c r="EJ229" s="223" t="str">
        <f t="shared" ref="EJ229:EJ292" ca="1" si="453">IMPRODUCT(O229,IMEXP(COMPLEX(0,-2*PI()*125*B229/Nt_load2)))</f>
        <v>3,48287895563655+0,256912586225581i</v>
      </c>
      <c r="EK229" s="223" t="str">
        <f t="shared" ref="EK229:EK292" ca="1" si="454">IMPRODUCT(O229,IMEXP(COMPLEX(0,-2*PI()*126*B229/Nt_load2)))</f>
        <v>-3,48813492810071-0,171361080589762i</v>
      </c>
      <c r="EL229" s="223" t="str">
        <f t="shared" ref="EL229:EL292" ca="1" si="455">IMPRODUCT(O229,IMEXP(COMPLEX(0,-2*PI()*127*B229/Nt_load2)))</f>
        <v>3,49128977851393+0,0857063534467974i</v>
      </c>
      <c r="EM229" s="223" t="str">
        <f t="shared" ref="EM229:EM292" ca="1" si="456">IMPRODUCT(O229,IMEXP(COMPLEX(0,-2*PI()*128*B229/Nt_load2)))</f>
        <v>-3,49234160651232-1,08499946941922E-12i</v>
      </c>
      <c r="EN229" s="223"/>
      <c r="EO229" s="223"/>
      <c r="EP229" s="223"/>
    </row>
    <row r="230" spans="1:146" ht="15.75" thickBot="1">
      <c r="A230" s="257">
        <f t="shared" si="323"/>
        <v>2.5390625000000018E-3</v>
      </c>
      <c r="B230" s="256">
        <v>130</v>
      </c>
      <c r="C230" s="230">
        <f t="shared" si="324"/>
        <v>26000</v>
      </c>
      <c r="D230" s="229">
        <f t="shared" ref="D230:D237" si="457">2*PI()*C230</f>
        <v>163362.81798666925</v>
      </c>
      <c r="E230" s="229" t="str">
        <f t="shared" ref="E230:E237" si="458">COMPLEX(0,D230)</f>
        <v>163362.817986669i</v>
      </c>
      <c r="F230" s="229" t="str">
        <f t="shared" si="325"/>
        <v>-4,89772295788124E-29+9,36895110726117E-28i</v>
      </c>
      <c r="G230" s="229" t="str">
        <f t="shared" si="326"/>
        <v>-0,616598840749+1,06877132448299i</v>
      </c>
      <c r="H230" s="229" t="str">
        <f t="shared" si="322"/>
        <v>1,0000000002006E-12-1,91291998908424E-11i</v>
      </c>
      <c r="I230" s="229" t="str">
        <f t="shared" ref="I230:I237" si="459">IMDIV(IMPRODUCT(-1,H230),IMSUM(1,IMPRODUCT(F230,G230,-1)))</f>
        <v>-1,0000000002006E-12+1,91291998908424E-11i</v>
      </c>
      <c r="J230" s="255" t="str">
        <f ca="1">IMPRODUCT(1/N_FFT2,EE100)</f>
        <v>0,0155922732673313-3,44000920880164E-06i</v>
      </c>
      <c r="K230" s="254" t="str">
        <f t="shared" ref="K230:K237" ca="1" si="460">IMPRODUCT(I230,J230)</f>
        <v>-1,55264686466776E-14+2,98271152092628E-13i</v>
      </c>
      <c r="N230" s="246">
        <f t="shared" ca="1" si="327"/>
        <v>11.492332447884133</v>
      </c>
      <c r="O230" s="223">
        <f t="shared" ca="1" si="328"/>
        <v>3.4923324478841331</v>
      </c>
      <c r="P230" s="223" t="str">
        <f t="shared" ca="1" si="329"/>
        <v>-3,48812578050456+0,17136063119584i</v>
      </c>
      <c r="Q230" s="223" t="str">
        <f t="shared" ca="1" si="330"/>
        <v>3,47551591259602-0,342308439621744i</v>
      </c>
      <c r="R230" s="223" t="str">
        <f t="shared" ca="1" si="331"/>
        <v>-3,45453322243479+0,512431597033891i</v>
      </c>
      <c r="S230" s="223" t="str">
        <f t="shared" ca="1" si="332"/>
        <v>3,42522825915936-0,681320261844969i</v>
      </c>
      <c r="T230" s="223" t="str">
        <f t="shared" ca="1" si="333"/>
        <v>-3,38767162099299+0,848567566468994i</v>
      </c>
      <c r="U230" s="223" t="str">
        <f t="shared" ca="1" si="334"/>
        <v>3,34195378516673-1,01377059749933i</v>
      </c>
      <c r="V230" s="223" t="str">
        <f t="shared" ca="1" si="335"/>
        <v>-3,28818488995144+1,17653136636446i</v>
      </c>
      <c r="W230" s="223" t="str">
        <f t="shared" ca="1" si="336"/>
        <v>3,22649446932515-1,33645776811637i</v>
      </c>
      <c r="X230" s="223" t="str">
        <f t="shared" ca="1" si="337"/>
        <v>-3,15703114091485+1,49316452604469i</v>
      </c>
      <c r="Y230" s="223" t="str">
        <f t="shared" ca="1" si="338"/>
        <v>3,07996224796282-1,64627411984401i</v>
      </c>
      <c r="Z230" s="223" t="str">
        <f t="shared" ca="1" si="339"/>
        <v>-2,99547345618245+1,79541769509236i</v>
      </c>
      <c r="AA230" s="223" t="str">
        <f t="shared" ca="1" si="340"/>
        <v>2,90376830647383-1,94023595185289i</v>
      </c>
      <c r="AB230" s="223" t="str">
        <f t="shared" ca="1" si="341"/>
        <v>-2,80506772457485+2,08038001026083i</v>
      </c>
      <c r="AC230" s="223" t="str">
        <f t="shared" ca="1" si="342"/>
        <v>2,69960948883225-2,21551225100455i</v>
      </c>
      <c r="AD230" s="223" t="str">
        <f t="shared" ca="1" si="343"/>
        <v>-2,5876476573734+2,34530712867938i</v>
      </c>
      <c r="AE230" s="223" t="str">
        <f t="shared" ca="1" si="344"/>
        <v>2,46945195605679-2,46945195605659i</v>
      </c>
      <c r="AF230" s="223" t="str">
        <f t="shared" ca="1" si="345"/>
        <v>-2,34530712867933+2,58764765737345i</v>
      </c>
      <c r="AG230" s="223" t="str">
        <f t="shared" ca="1" si="346"/>
        <v>2,2155122510045-2,69960948883229i</v>
      </c>
      <c r="AH230" s="223" t="str">
        <f t="shared" ca="1" si="347"/>
        <v>-2,08038001026106+2,80506772457468i</v>
      </c>
      <c r="AI230" s="223" t="str">
        <f t="shared" ca="1" si="348"/>
        <v>1,94023595185284-2,90376830647386i</v>
      </c>
      <c r="AJ230" s="223" t="str">
        <f t="shared" ca="1" si="349"/>
        <v>-1,79541769509228+2,9954734561825i</v>
      </c>
      <c r="AK230" s="223" t="str">
        <f t="shared" ca="1" si="350"/>
        <v>1,64627411984425-3,0799622479627i</v>
      </c>
      <c r="AL230" s="223" t="str">
        <f t="shared" ca="1" si="351"/>
        <v>-1,49316452604462+3,15703114091488i</v>
      </c>
      <c r="AM230" s="223" t="str">
        <f t="shared" ca="1" si="352"/>
        <v>1,3364577681163-3,22649446932518i</v>
      </c>
      <c r="AN230" s="223" t="str">
        <f t="shared" ca="1" si="353"/>
        <v>-1,17653136636471+3,28818488995135i</v>
      </c>
      <c r="AO230" s="223" t="str">
        <f t="shared" ca="1" si="354"/>
        <v>1,01377059749925-3,34195378516675i</v>
      </c>
      <c r="AP230" s="223" t="str">
        <f t="shared" ca="1" si="355"/>
        <v>-0,848567566468924+3,38767162099301i</v>
      </c>
      <c r="AQ230" s="223" t="str">
        <f t="shared" ca="1" si="356"/>
        <v>0,681320261845238-3,42522825915931i</v>
      </c>
      <c r="AR230" s="223" t="str">
        <f t="shared" ca="1" si="357"/>
        <v>0,681320261845238-3,42522825915931i</v>
      </c>
      <c r="AS230" s="223" t="str">
        <f t="shared" ca="1" si="358"/>
        <v>0,34230843962178-3,47551591259601i</v>
      </c>
      <c r="AT230" s="223" t="str">
        <f t="shared" ca="1" si="359"/>
        <v>-0,171360631196015+3,48812578050455i</v>
      </c>
      <c r="AU230" s="223" t="str">
        <f t="shared" ca="1" si="360"/>
        <v>9,75467971068348E-13-3,49233244788413i</v>
      </c>
      <c r="AV230" s="223" t="str">
        <f t="shared" ca="1" si="361"/>
        <v>0,171360631194413+3,48812578050463i</v>
      </c>
      <c r="AW230" s="223" t="str">
        <f t="shared" ca="1" si="362"/>
        <v>-0,342308439623295-3,47551591259586i</v>
      </c>
      <c r="AX230" s="223" t="str">
        <f t="shared" ca="1" si="363"/>
        <v>0,512431597034981+3,45453322243463i</v>
      </c>
      <c r="AY230" s="223" t="str">
        <f t="shared" ca="1" si="364"/>
        <v>-0,68132026184571-3,42522825915922i</v>
      </c>
      <c r="AZ230" s="223" t="str">
        <f t="shared" ca="1" si="365"/>
        <v>0,848567566469054+3,38767162099297i</v>
      </c>
      <c r="BA230" s="223" t="str">
        <f t="shared" ca="1" si="366"/>
        <v>-1,01377059749904-3,34195378516682i</v>
      </c>
      <c r="BB230" s="223" t="str">
        <f t="shared" ca="1" si="367"/>
        <v>1,17653136636386+3,28818488995166i</v>
      </c>
      <c r="BC230" s="223" t="str">
        <f t="shared" ca="1" si="368"/>
        <v>-1,33645776811514-3,22649446932566i</v>
      </c>
      <c r="BD230" s="223" t="str">
        <f t="shared" ca="1" si="369"/>
        <v>1,49316452604317+3,15703114091557i</v>
      </c>
      <c r="BE230" s="223" t="str">
        <f t="shared" ca="1" si="370"/>
        <v>-1,64627411984533-3,07996224796212i</v>
      </c>
      <c r="BF230" s="223" t="str">
        <f t="shared" ca="1" si="371"/>
        <v>1,79541769509299+2,99547345618207i</v>
      </c>
      <c r="BG230" s="223" t="str">
        <f t="shared" ca="1" si="372"/>
        <v>-1,94023595185326-2,90376830647358i</v>
      </c>
      <c r="BH230" s="223" t="str">
        <f t="shared" ca="1" si="373"/>
        <v>2,08038001026086+2,80506772457483i</v>
      </c>
      <c r="BI230" s="223" t="str">
        <f t="shared" ca="1" si="374"/>
        <v>-2,21551225100409-2,69960948883263i</v>
      </c>
      <c r="BJ230" s="223" t="str">
        <f t="shared" ca="1" si="375"/>
        <v>2,34530712867864+2,58764765737407i</v>
      </c>
      <c r="BK230" s="223" t="str">
        <f t="shared" ca="1" si="376"/>
        <v>-2,46945195605567-2,4694519560577i</v>
      </c>
      <c r="BL230" s="223" t="str">
        <f t="shared" ca="1" si="377"/>
        <v>2,58764765737441+2,34530712867827i</v>
      </c>
      <c r="BM230" s="223" t="str">
        <f t="shared" ca="1" si="378"/>
        <v>-2,69960948883301-2,21551225100362i</v>
      </c>
      <c r="BN230" s="223" t="str">
        <f t="shared" ca="1" si="379"/>
        <v>2,80506772457512+2,08038001026046i</v>
      </c>
      <c r="BO230" s="223" t="str">
        <f t="shared" ca="1" si="380"/>
        <v>-2,90376830647391-1,94023595185277i</v>
      </c>
      <c r="BP230" s="223" t="str">
        <f t="shared" ca="1" si="381"/>
        <v>2,99547345618233+1,79541769509256i</v>
      </c>
      <c r="BQ230" s="223" t="str">
        <f t="shared" ca="1" si="382"/>
        <v>-3,0799622479624-1,6462741198448i</v>
      </c>
      <c r="BR230" s="223" t="str">
        <f t="shared" ca="1" si="383"/>
        <v>3,1570311409143+1,49316452604586i</v>
      </c>
      <c r="BS230" s="223" t="str">
        <f t="shared" ca="1" si="384"/>
        <v>-3,22649446932454-1,33645776811784i</v>
      </c>
      <c r="BT230" s="223" t="str">
        <f t="shared" ca="1" si="385"/>
        <v>3,28818488995182+1,17653136636339i</v>
      </c>
      <c r="BU230" s="223" t="str">
        <f t="shared" ca="1" si="386"/>
        <v>-3,34195378516697-1,01377059749852i</v>
      </c>
      <c r="BV230" s="223" t="str">
        <f t="shared" ca="1" si="387"/>
        <v>3,3876716209931+0,848567566468572i</v>
      </c>
      <c r="BW230" s="223" t="str">
        <f t="shared" ca="1" si="388"/>
        <v>-3,42522825915932-0,681320261845172i</v>
      </c>
      <c r="BX230" s="223" t="str">
        <f t="shared" ca="1" si="389"/>
        <v>3,4545332224347+0,512431597034488i</v>
      </c>
      <c r="BY230" s="223" t="str">
        <f t="shared" ca="1" si="390"/>
        <v>-3,47551591259591-0,34230843962275i</v>
      </c>
      <c r="BZ230" s="223" t="str">
        <f t="shared" ca="1" si="391"/>
        <v>3,48812578050448+0,171360631197386i</v>
      </c>
      <c r="CA230" s="223" t="str">
        <f t="shared" ca="1" si="392"/>
        <v>-3,49233244788413+1,52309609024801E-12i</v>
      </c>
      <c r="CB230" s="223" t="str">
        <f t="shared" ca="1" si="393"/>
        <v>3,48812578050451-0,171360631196958i</v>
      </c>
      <c r="CC230" s="223" t="str">
        <f t="shared" ca="1" si="394"/>
        <v>-3,47551591259596+0,342308439622325i</v>
      </c>
      <c r="CD230" s="223" t="str">
        <f t="shared" ca="1" si="395"/>
        <v>3,45453322243476-0,512431597034066i</v>
      </c>
      <c r="CE230" s="223" t="str">
        <f t="shared" ca="1" si="396"/>
        <v>-3,42522825915941+0,681320261844753i</v>
      </c>
      <c r="CF230" s="223" t="str">
        <f t="shared" ca="1" si="397"/>
        <v>3,3876716209932-0,848567566468156i</v>
      </c>
      <c r="CG230" s="223" t="str">
        <f t="shared" ca="1" si="398"/>
        <v>-3,3419537851671+1,01377059749811i</v>
      </c>
      <c r="CH230" s="223" t="str">
        <f t="shared" ca="1" si="399"/>
        <v>3,28818488995197-1,17653136636299i</v>
      </c>
      <c r="CI230" s="223" t="str">
        <f t="shared" ca="1" si="400"/>
        <v>-3,22649446932471+1,33645776811745i</v>
      </c>
      <c r="CJ230" s="223" t="str">
        <f t="shared" ca="1" si="401"/>
        <v>3,15703114091448-1,49316452604547i</v>
      </c>
      <c r="CK230" s="223" t="str">
        <f t="shared" ca="1" si="402"/>
        <v>-3,0799622479626+1,64627411984442i</v>
      </c>
      <c r="CL230" s="223" t="str">
        <f t="shared" ca="1" si="403"/>
        <v>2,99547345618255-1,79541769509219i</v>
      </c>
      <c r="CM230" s="223" t="str">
        <f t="shared" ca="1" si="404"/>
        <v>-2,90376830647415+1,94023595185241i</v>
      </c>
      <c r="CN230" s="223" t="str">
        <f t="shared" ca="1" si="405"/>
        <v>2,80506772457538-2,08038001026012i</v>
      </c>
      <c r="CO230" s="223" t="str">
        <f t="shared" ca="1" si="406"/>
        <v>-2,69960948883328+2,2155122510033i</v>
      </c>
      <c r="CP230" s="223" t="str">
        <f t="shared" ca="1" si="407"/>
        <v>2,58764765737236-2,34530712868053i</v>
      </c>
      <c r="CQ230" s="223" t="str">
        <f t="shared" ca="1" si="408"/>
        <v>-2,46945195605597+2,4694519560574i</v>
      </c>
      <c r="CR230" s="223" t="str">
        <f t="shared" ca="1" si="409"/>
        <v>2,34530712867903-2,58764765737372i</v>
      </c>
      <c r="CS230" s="223" t="str">
        <f t="shared" ca="1" si="410"/>
        <v>-2,21551225100434+2,69960948883242i</v>
      </c>
      <c r="CT230" s="223" t="str">
        <f t="shared" ca="1" si="411"/>
        <v>2,08038001026121-2,80506772457457i</v>
      </c>
      <c r="CU230" s="223" t="str">
        <f t="shared" ca="1" si="412"/>
        <v>-1,94023595185362+2,90376830647334i</v>
      </c>
      <c r="CV230" s="223" t="str">
        <f t="shared" ca="1" si="413"/>
        <v>1,79541769509344-2,9954734561818i</v>
      </c>
      <c r="CW230" s="223" t="str">
        <f t="shared" ca="1" si="414"/>
        <v>-1,64627411984562+3,07996224796196i</v>
      </c>
      <c r="CX230" s="223" t="str">
        <f t="shared" ca="1" si="415"/>
        <v>1,49316452604365-3,15703114091534i</v>
      </c>
      <c r="CY230" s="223" t="str">
        <f t="shared" ca="1" si="416"/>
        <v>-1,33645776811549+3,22649446932552i</v>
      </c>
      <c r="CZ230" s="223" t="str">
        <f t="shared" ca="1" si="417"/>
        <v>1,17653136636426-3,28818488995151i</v>
      </c>
      <c r="DA230" s="223" t="str">
        <f t="shared" ca="1" si="418"/>
        <v>-1,0137705974995+3,34195378516668i</v>
      </c>
      <c r="DB230" s="223" t="str">
        <f t="shared" ca="1" si="419"/>
        <v>0,848567566469567-3,38767162099285i</v>
      </c>
      <c r="DC230" s="223" t="str">
        <f t="shared" ca="1" si="420"/>
        <v>-0,68132026184608+3,42522825915914i</v>
      </c>
      <c r="DD230" s="223" t="str">
        <f t="shared" ca="1" si="421"/>
        <v>0,512431597035403-3,45453322243456i</v>
      </c>
      <c r="DE230" s="223" t="str">
        <f t="shared" ca="1" si="422"/>
        <v>-0,342308439620215+3,47551591259617i</v>
      </c>
      <c r="DF230" s="223" t="str">
        <f t="shared" ca="1" si="423"/>
        <v>0,17136063119484-3,48812578050461i</v>
      </c>
      <c r="DG230" s="223" t="str">
        <f t="shared" ca="1" si="424"/>
        <v>4,97999090145595E-13+3,49233244788413i</v>
      </c>
      <c r="DH230" s="223" t="str">
        <f t="shared" ca="1" si="425"/>
        <v>-0,171360631196034-3,48812578050455i</v>
      </c>
      <c r="DI230" s="223" t="str">
        <f t="shared" ca="1" si="426"/>
        <v>0,342308439621403+3,47551591259605i</v>
      </c>
      <c r="DJ230" s="223" t="str">
        <f t="shared" ca="1" si="427"/>
        <v>-0,512431597033053-3,45453322243491i</v>
      </c>
      <c r="DK230" s="223" t="str">
        <f t="shared" ca="1" si="428"/>
        <v>0,681320261843747+3,42522825915961i</v>
      </c>
      <c r="DL230" s="223" t="str">
        <f t="shared" ca="1" si="429"/>
        <v>-0,848567566467259-3,38767162099342i</v>
      </c>
      <c r="DM230" s="223" t="str">
        <f t="shared" ca="1" si="430"/>
        <v>1,01377059750046+3,34195378516639i</v>
      </c>
      <c r="DN230" s="223" t="str">
        <f t="shared" ca="1" si="431"/>
        <v>-1,17653136636539-3,28818488995111i</v>
      </c>
      <c r="DO230" s="223" t="str">
        <f t="shared" ca="1" si="432"/>
        <v>1,33645776811659+3,22649446932506i</v>
      </c>
      <c r="DP230" s="223" t="str">
        <f t="shared" ca="1" si="433"/>
        <v>-1,49316452604455-3,15703114091492i</v>
      </c>
      <c r="DQ230" s="223" t="str">
        <f t="shared" ca="1" si="434"/>
        <v>1,64627411984352+3,07996224796308i</v>
      </c>
      <c r="DR230" s="223" t="str">
        <f t="shared" ca="1" si="435"/>
        <v>-1,7954176950914-2,99547345618302i</v>
      </c>
      <c r="DS230" s="223" t="str">
        <f t="shared" ca="1" si="436"/>
        <v>1,94023595185164+2,90376830647467i</v>
      </c>
      <c r="DT230" s="223" t="str">
        <f t="shared" ca="1" si="437"/>
        <v>-2,08038001026217-2,80506772457386i</v>
      </c>
      <c r="DU230" s="223" t="str">
        <f t="shared" ca="1" si="438"/>
        <v>2,21551225100527+2,69960948883166i</v>
      </c>
      <c r="DV230" s="223" t="str">
        <f t="shared" ca="1" si="439"/>
        <v>-2,34530712867977-2,58764765737305i</v>
      </c>
      <c r="DW230" s="223" t="str">
        <f t="shared" ca="1" si="440"/>
        <v>2,46945195605668+2,46945195605669i</v>
      </c>
      <c r="DX230" s="223" t="str">
        <f t="shared" ca="1" si="441"/>
        <v>-2,58764765737316-2,34530712867964i</v>
      </c>
      <c r="DY230" s="223" t="str">
        <f t="shared" ca="1" si="442"/>
        <v>2,69960948883177+2,21551225100513i</v>
      </c>
      <c r="DZ230" s="223" t="str">
        <f t="shared" ca="1" si="443"/>
        <v>-2,80506772457396-2,08038001026203i</v>
      </c>
      <c r="EA230" s="223" t="str">
        <f t="shared" ca="1" si="444"/>
        <v>2,90376830647277+1,94023595185447i</v>
      </c>
      <c r="EB230" s="223" t="str">
        <f t="shared" ca="1" si="445"/>
        <v>-2,99547345618311-1,79541769509125i</v>
      </c>
      <c r="EC230" s="223" t="str">
        <f t="shared" ca="1" si="446"/>
        <v>3,07996224796307+1,64627411984355i</v>
      </c>
      <c r="ED230" s="223" t="str">
        <f t="shared" ca="1" si="447"/>
        <v>-3,15703114091499-1,4931645260444i</v>
      </c>
      <c r="EE230" s="223" t="str">
        <f t="shared" ca="1" si="448"/>
        <v>3,22649446932513+1,33645776811643i</v>
      </c>
      <c r="EF230" s="223" t="str">
        <f t="shared" ca="1" si="449"/>
        <v>-3,28818488995116-1,17653136636522i</v>
      </c>
      <c r="EG230" s="223" t="str">
        <f t="shared" ca="1" si="450"/>
        <v>3,34195378516638+1,01377059750048i</v>
      </c>
      <c r="EH230" s="223" t="str">
        <f t="shared" ca="1" si="451"/>
        <v>-3,38767162099264-0,848567566470367i</v>
      </c>
      <c r="EI230" s="223" t="str">
        <f t="shared" ca="1" si="452"/>
        <v>3,42522825915964+0,681320261843583i</v>
      </c>
      <c r="EJ230" s="223" t="str">
        <f t="shared" ca="1" si="453"/>
        <v>-3,45453322243494-0,512431597032885i</v>
      </c>
      <c r="EK230" s="223" t="str">
        <f t="shared" ca="1" si="454"/>
        <v>3,47551591259606+0,342308439621235i</v>
      </c>
      <c r="EL230" s="223" t="str">
        <f t="shared" ca="1" si="455"/>
        <v>-3,48812578050456-0,171360631195864i</v>
      </c>
      <c r="EM230" s="223" t="str">
        <f t="shared" ca="1" si="456"/>
        <v>3,49233244788413+3,28581793820552E-13i</v>
      </c>
      <c r="EN230" s="223"/>
      <c r="EO230" s="223"/>
      <c r="EP230" s="223"/>
    </row>
    <row r="231" spans="1:146" ht="15.75" thickBot="1">
      <c r="A231" s="257">
        <f t="shared" si="323"/>
        <v>2.5585937500000018E-3</v>
      </c>
      <c r="B231" s="256">
        <v>131</v>
      </c>
      <c r="C231" s="230">
        <f t="shared" si="324"/>
        <v>26200</v>
      </c>
      <c r="D231" s="229">
        <f t="shared" si="457"/>
        <v>164619.45504810516</v>
      </c>
      <c r="E231" s="229" t="str">
        <f t="shared" si="458"/>
        <v>164619.455048105i</v>
      </c>
      <c r="F231" s="229" t="str">
        <f t="shared" si="325"/>
        <v>-4,82323395191716E-29+9,15602864059006E-28i</v>
      </c>
      <c r="G231" s="229" t="str">
        <f t="shared" si="326"/>
        <v>-0,60953606985864+1,06465633587239i</v>
      </c>
      <c r="H231" s="229" t="str">
        <f t="shared" si="322"/>
        <v>1,00000000019755E-12-1,89831754641948E-11i</v>
      </c>
      <c r="I231" s="229" t="str">
        <f t="shared" si="459"/>
        <v>-1,00000000019755E-12+1,89831754641948E-11i</v>
      </c>
      <c r="J231" s="255" t="str">
        <f ca="1">IMPRODUCT(1/N_FFT2,EF100)</f>
        <v>0,011720671415299-0,000978183609056601i</v>
      </c>
      <c r="K231" s="254" t="str">
        <f t="shared" ca="1" si="460"/>
        <v>6,84835966930637E-15+2,23473745644043E-13i</v>
      </c>
      <c r="N231" s="246">
        <f t="shared" ca="1" si="327"/>
        <v>11.492318054746066</v>
      </c>
      <c r="O231" s="223">
        <f t="shared" ca="1" si="328"/>
        <v>3.4923180547460659</v>
      </c>
      <c r="P231" s="223" t="str">
        <f t="shared" ca="1" si="329"/>
        <v>-3,48285546768494+0,25691085364862i</v>
      </c>
      <c r="Q231" s="223" t="str">
        <f t="shared" ca="1" si="330"/>
        <v>3,45451898508071-0,512429485121924i</v>
      </c>
      <c r="R231" s="223" t="str">
        <f t="shared" ca="1" si="331"/>
        <v>-3,40746216478775+0,765171216817084i</v>
      </c>
      <c r="S231" s="223" t="str">
        <f t="shared" ca="1" si="332"/>
        <v>3,34194001179237-1,01376641939184i</v>
      </c>
      <c r="T231" s="223" t="str">
        <f t="shared" ca="1" si="333"/>
        <v>-3,25830759631865+1,25686793390457i</v>
      </c>
      <c r="U231" s="223" t="str">
        <f t="shared" ca="1" si="334"/>
        <v>3,15701812967217-1,49315837218513i</v>
      </c>
      <c r="V231" s="223" t="str">
        <f t="shared" ca="1" si="335"/>
        <v>-3,03862050824868+1,72135725587568i</v>
      </c>
      <c r="W231" s="223" t="str">
        <f t="shared" ca="1" si="336"/>
        <v>2,90375633901695-1,94022795545374i</v>
      </c>
      <c r="X231" s="223" t="str">
        <f t="shared" ca="1" si="337"/>
        <v>-2,75315646259503+2,14858439163477i</v>
      </c>
      <c r="Y231" s="223" t="str">
        <f t="shared" ca="1" si="338"/>
        <v>2,58763699276163-2,34529746283854i</v>
      </c>
      <c r="Z231" s="223" t="str">
        <f t="shared" ca="1" si="339"/>
        <v>-2,40809489386482+2,52930116388846i</v>
      </c>
      <c r="AA231" s="223" t="str">
        <f t="shared" ca="1" si="340"/>
        <v>2,21550312009449-2,69959836278602i</v>
      </c>
      <c r="AB231" s="223" t="str">
        <f t="shared" ca="1" si="341"/>
        <v>-2,01090534295909+2,85526620425556i</v>
      </c>
      <c r="AC231" s="223" t="str">
        <f t="shared" ca="1" si="342"/>
        <v>1,79541029554036-2,99546111077627i</v>
      </c>
      <c r="AD231" s="223" t="str">
        <f t="shared" ca="1" si="343"/>
        <v>-1,57018576417104+3,1194233540031i</v>
      </c>
      <c r="AE231" s="223" t="str">
        <f t="shared" ca="1" si="344"/>
        <v>1,33645226010068-3,22648117179957i</v>
      </c>
      <c r="AF231" s="223" t="str">
        <f t="shared" ca="1" si="345"/>
        <v>-1,09547640543911+3,31605440857528i</v>
      </c>
      <c r="AG231" s="223" t="str">
        <f t="shared" ca="1" si="346"/>
        <v>0,848564069221511-3,38765765919928i</v>
      </c>
      <c r="AH231" s="223" t="str">
        <f t="shared" ca="1" si="347"/>
        <v>-0,597053290791018+3,44090289945255i</v>
      </c>
      <c r="AI231" s="223" t="str">
        <f t="shared" ca="1" si="348"/>
        <v>0,342307028847418-3,47550158876485i</v>
      </c>
      <c r="AJ231" s="223" t="str">
        <f t="shared" ca="1" si="349"/>
        <v>-0,085705775456141+3,49126623384107i</v>
      </c>
      <c r="AK231" s="223" t="str">
        <f t="shared" ca="1" si="350"/>
        <v>-0,171359924958106-3,48811140470366i</v>
      </c>
      <c r="AL231" s="223" t="str">
        <f t="shared" ca="1" si="351"/>
        <v>0,427497011091882+3,46605419764505i</v>
      </c>
      <c r="AM231" s="223" t="str">
        <f t="shared" ca="1" si="352"/>
        <v>-0,681317453883141-3,42521414258139i</v>
      </c>
      <c r="AN231" s="223" t="str">
        <f t="shared" ca="1" si="353"/>
        <v>0,931445778360681+3,36581255530955i</v>
      </c>
      <c r="AO231" s="223" t="str">
        <f t="shared" ca="1" si="354"/>
        <v>-1,17652651746238-3,28817133817768i</v>
      </c>
      <c r="AP231" s="223" t="str">
        <f t="shared" ca="1" si="355"/>
        <v>1,41523155742861+3,19271123566845i</v>
      </c>
      <c r="AQ231" s="223" t="str">
        <f t="shared" ca="1" si="356"/>
        <v>-1,64626733496577-3,07994955434826i</v>
      </c>
      <c r="AR231" s="223" t="str">
        <f t="shared" ca="1" si="357"/>
        <v>-1,64626733496577-3,07994955434826i</v>
      </c>
      <c r="AS231" s="223" t="str">
        <f t="shared" ca="1" si="358"/>
        <v>-2,08037143627854-2,80505616389792i</v>
      </c>
      <c r="AT231" s="223" t="str">
        <f t="shared" ca="1" si="359"/>
        <v>2,28108731231723+2,64441412586809i</v>
      </c>
      <c r="AU231" s="223" t="str">
        <f t="shared" ca="1" si="360"/>
        <v>-2,46944177857183-2,46944177857048i</v>
      </c>
      <c r="AV231" s="223" t="str">
        <f t="shared" ca="1" si="361"/>
        <v>2,64441412586797+2,28108731231737i</v>
      </c>
      <c r="AW231" s="223" t="str">
        <f t="shared" ca="1" si="362"/>
        <v>-2,80505616389719-2,08037143627953i</v>
      </c>
      <c r="AX231" s="223" t="str">
        <f t="shared" ca="1" si="363"/>
        <v>2,95049735953881+1,86838184717681i</v>
      </c>
      <c r="AY231" s="223" t="str">
        <f t="shared" ca="1" si="364"/>
        <v>-3,07994955434834-1,64626733496562i</v>
      </c>
      <c r="AZ231" s="223" t="str">
        <f t="shared" ca="1" si="365"/>
        <v>3,19271123566807+1,41523155742946i</v>
      </c>
      <c r="BA231" s="223" t="str">
        <f t="shared" ca="1" si="366"/>
        <v>-3,2881713381782-1,17652651746092i</v>
      </c>
      <c r="BB231" s="223" t="str">
        <f t="shared" ca="1" si="367"/>
        <v>3,36581255530967+0,931445778360234i</v>
      </c>
      <c r="BC231" s="223" t="str">
        <f t="shared" ca="1" si="368"/>
        <v>-3,42521414258128-0,681317453883661i</v>
      </c>
      <c r="BD231" s="223" t="str">
        <f t="shared" ca="1" si="369"/>
        <v>3,46605419764486+0,427497011093443i</v>
      </c>
      <c r="BE231" s="223" t="str">
        <f t="shared" ca="1" si="370"/>
        <v>-3,4881114047037-0,171359924957199i</v>
      </c>
      <c r="BF231" s="223" t="str">
        <f t="shared" ca="1" si="371"/>
        <v>3,49126623384107-0,0857057754560076i</v>
      </c>
      <c r="BG231" s="223" t="str">
        <f t="shared" ca="1" si="372"/>
        <v>-3,47550158876497+0,342307028846149i</v>
      </c>
      <c r="BH231" s="223" t="str">
        <f t="shared" ca="1" si="373"/>
        <v>3,44090289945234-0,597053290792233i</v>
      </c>
      <c r="BI231" s="223" t="str">
        <f t="shared" ca="1" si="374"/>
        <v>-3,38765765919926+0,848564069221623i</v>
      </c>
      <c r="BJ231" s="223" t="str">
        <f t="shared" ca="1" si="375"/>
        <v>3,31605440857557-1,09547640543822i</v>
      </c>
      <c r="BK231" s="223" t="str">
        <f t="shared" ca="1" si="376"/>
        <v>-3,226481171799+1,33645226010207i</v>
      </c>
      <c r="BL231" s="223" t="str">
        <f t="shared" ca="1" si="377"/>
        <v>3,11942335400289-1,57018576417146i</v>
      </c>
      <c r="BM231" s="223" t="str">
        <f t="shared" ca="1" si="378"/>
        <v>-2,99546111077657+1,79541029553986i</v>
      </c>
      <c r="BN231" s="223" t="str">
        <f t="shared" ca="1" si="379"/>
        <v>2,85526620425449-2,0109053429606i</v>
      </c>
      <c r="BO231" s="223" t="str">
        <f t="shared" ca="1" si="380"/>
        <v>-2,69959836278572+2,21550312009485i</v>
      </c>
      <c r="BP231" s="223" t="str">
        <f t="shared" ca="1" si="381"/>
        <v>2,52930116388887-2,4080948938644i</v>
      </c>
      <c r="BQ231" s="223" t="str">
        <f t="shared" ca="1" si="382"/>
        <v>-2,34529746283973+2,58763699276055i</v>
      </c>
      <c r="BR231" s="223" t="str">
        <f t="shared" ca="1" si="383"/>
        <v>2,14858439163411-2,75315646259555i</v>
      </c>
      <c r="BS231" s="223" t="str">
        <f t="shared" ca="1" si="384"/>
        <v>-1,94022795545392+2,90375633901684i</v>
      </c>
      <c r="BT231" s="223" t="str">
        <f t="shared" ca="1" si="385"/>
        <v>1,72135725587677-3,03862050824807i</v>
      </c>
      <c r="BU231" s="223" t="str">
        <f t="shared" ca="1" si="386"/>
        <v>-1,49315837218407+3,15701812967268i</v>
      </c>
      <c r="BV231" s="223" t="str">
        <f t="shared" ca="1" si="387"/>
        <v>1,25686793390443-3,2583075963187i</v>
      </c>
      <c r="BW231" s="223" t="str">
        <f t="shared" ca="1" si="388"/>
        <v>-1,01376641939269+3,34194001179211i</v>
      </c>
      <c r="BX231" s="223" t="str">
        <f t="shared" ca="1" si="389"/>
        <v>0,765171216815544-3,40746216478809i</v>
      </c>
      <c r="BY231" s="223" t="str">
        <f t="shared" ca="1" si="390"/>
        <v>-0,51242948512139+3,45451898508078i</v>
      </c>
      <c r="BZ231" s="223" t="str">
        <f t="shared" ca="1" si="391"/>
        <v>0,256910853649152-3,4828554676849i</v>
      </c>
      <c r="CA231" s="223" t="str">
        <f t="shared" ca="1" si="392"/>
        <v>-1,57272204526616E-12+3,49231805474607i</v>
      </c>
      <c r="CB231" s="223" t="str">
        <f t="shared" ca="1" si="393"/>
        <v>-0,25691085364948-3,48285546768488i</v>
      </c>
      <c r="CC231" s="223" t="str">
        <f t="shared" ca="1" si="394"/>
        <v>0,512429485121714+3,45451898508074i</v>
      </c>
      <c r="CD231" s="223" t="str">
        <f t="shared" ca="1" si="395"/>
        <v>-0,765171216815865-3,40746216478802i</v>
      </c>
      <c r="CE231" s="223" t="str">
        <f t="shared" ca="1" si="396"/>
        <v>1,01376641939301+3,34194001179202i</v>
      </c>
      <c r="CF231" s="223" t="str">
        <f t="shared" ca="1" si="397"/>
        <v>-1,25686793390474-3,25830759631858i</v>
      </c>
      <c r="CG231" s="223" t="str">
        <f t="shared" ca="1" si="398"/>
        <v>1,49315837218436+3,15701812967254i</v>
      </c>
      <c r="CH231" s="223" t="str">
        <f t="shared" ca="1" si="399"/>
        <v>-1,72135725587706-3,0386205082479i</v>
      </c>
      <c r="CI231" s="223" t="str">
        <f t="shared" ca="1" si="400"/>
        <v>1,94022795545419+2,90375633901665i</v>
      </c>
      <c r="CJ231" s="223" t="str">
        <f t="shared" ca="1" si="401"/>
        <v>-2,14858439163437-2,75315646259535i</v>
      </c>
      <c r="CK231" s="223" t="str">
        <f t="shared" ca="1" si="402"/>
        <v>2,34529746283732+2,58763699276273i</v>
      </c>
      <c r="CL231" s="223" t="str">
        <f t="shared" ca="1" si="403"/>
        <v>-2,52930116388909-2,40809489386416i</v>
      </c>
      <c r="CM231" s="223" t="str">
        <f t="shared" ca="1" si="404"/>
        <v>2,69959836278587+2,21550312009467i</v>
      </c>
      <c r="CN231" s="223" t="str">
        <f t="shared" ca="1" si="405"/>
        <v>-2,85526620425462-2,01090534296042i</v>
      </c>
      <c r="CO231" s="223" t="str">
        <f t="shared" ca="1" si="406"/>
        <v>2,99546111077669+1,79541029553966i</v>
      </c>
      <c r="CP231" s="223" t="str">
        <f t="shared" ca="1" si="407"/>
        <v>-3,11942335400299-1,57018576417125i</v>
      </c>
      <c r="CQ231" s="223" t="str">
        <f t="shared" ca="1" si="408"/>
        <v>3,22648117179912+1,33645226010177i</v>
      </c>
      <c r="CR231" s="223" t="str">
        <f t="shared" ca="1" si="409"/>
        <v>-3,31605440857564-1,09547640543801i</v>
      </c>
      <c r="CS231" s="223" t="str">
        <f t="shared" ca="1" si="410"/>
        <v>3,38765765919931+0,8485640692214i</v>
      </c>
      <c r="CT231" s="223" t="str">
        <f t="shared" ca="1" si="411"/>
        <v>-3,4409028994524-0,597053290791908i</v>
      </c>
      <c r="CU231" s="223" t="str">
        <f t="shared" ca="1" si="412"/>
        <v>3,47550158876501+0,342307028845822i</v>
      </c>
      <c r="CV231" s="223" t="str">
        <f t="shared" ca="1" si="413"/>
        <v>-3,49126623384108-0,0857057754555798i</v>
      </c>
      <c r="CW231" s="223" t="str">
        <f t="shared" ca="1" si="414"/>
        <v>3,48811140470368-0,171359924957626i</v>
      </c>
      <c r="CX231" s="223" t="str">
        <f t="shared" ca="1" si="415"/>
        <v>-3,46605419764525+0,427497011090223i</v>
      </c>
      <c r="CY231" s="223" t="str">
        <f t="shared" ca="1" si="416"/>
        <v>3,42521414258122-0,681317453883986i</v>
      </c>
      <c r="CZ231" s="223" t="str">
        <f t="shared" ca="1" si="417"/>
        <v>-3,3658125553096+0,931445778360503i</v>
      </c>
      <c r="DA231" s="223" t="str">
        <f t="shared" ca="1" si="418"/>
        <v>3,28817133817809-1,17652651746122i</v>
      </c>
      <c r="DB231" s="223" t="str">
        <f t="shared" ca="1" si="419"/>
        <v>-3,192711235668+1,41523155742962i</v>
      </c>
      <c r="DC231" s="223" t="str">
        <f t="shared" ca="1" si="420"/>
        <v>3,07994955434823-1,64626733496583i</v>
      </c>
      <c r="DD231" s="223" t="str">
        <f t="shared" ca="1" si="421"/>
        <v>-2,95049735953869+1,86838184717701i</v>
      </c>
      <c r="DE231" s="223" t="str">
        <f t="shared" ca="1" si="422"/>
        <v>2,80505616389699-2,08037143627979i</v>
      </c>
      <c r="DF231" s="223" t="str">
        <f t="shared" ca="1" si="423"/>
        <v>-2,64441412586776+2,28108731231762i</v>
      </c>
      <c r="DG231" s="223" t="str">
        <f t="shared" ca="1" si="424"/>
        <v>2,46944177857159-2,46944177857072i</v>
      </c>
      <c r="DH231" s="223" t="str">
        <f t="shared" ca="1" si="425"/>
        <v>-2,28108731231856+2,64441412586694i</v>
      </c>
      <c r="DI231" s="223" t="str">
        <f t="shared" ca="1" si="426"/>
        <v>2,08037143627808-2,80505616389826i</v>
      </c>
      <c r="DJ231" s="223" t="str">
        <f t="shared" ca="1" si="427"/>
        <v>-1,86838184717822+2,95049735953792i</v>
      </c>
      <c r="DK231" s="223" t="str">
        <f t="shared" ca="1" si="428"/>
        <v>1,6462673349671-3,07994955434755i</v>
      </c>
      <c r="DL231" s="223" t="str">
        <f t="shared" ca="1" si="429"/>
        <v>-1,41523155742768+3,19271123566886i</v>
      </c>
      <c r="DM231" s="223" t="str">
        <f t="shared" ca="1" si="430"/>
        <v>1,1765265174624-3,28817133817767i</v>
      </c>
      <c r="DN231" s="223" t="str">
        <f t="shared" ca="1" si="431"/>
        <v>-0,931445778361701+3,36581255530927i</v>
      </c>
      <c r="DO231" s="223" t="str">
        <f t="shared" ca="1" si="432"/>
        <v>0,681317453881894-3,42521414258163i</v>
      </c>
      <c r="DP231" s="223" t="str">
        <f t="shared" ca="1" si="433"/>
        <v>-0,427497011091655+3,46605419764508i</v>
      </c>
      <c r="DQ231" s="223" t="str">
        <f t="shared" ca="1" si="434"/>
        <v>0,171359924958869-3,48811140470362i</v>
      </c>
      <c r="DR231" s="223" t="str">
        <f t="shared" ca="1" si="435"/>
        <v>0,0857057754579081+3,49126623384103i</v>
      </c>
      <c r="DS231" s="223" t="str">
        <f t="shared" ca="1" si="436"/>
        <v>-0,34230702884814-3,47550158876478i</v>
      </c>
      <c r="DT231" s="223" t="str">
        <f t="shared" ca="1" si="437"/>
        <v>0,597053290790683+3,44090289945261i</v>
      </c>
      <c r="DU231" s="223" t="str">
        <f t="shared" ca="1" si="438"/>
        <v>-0,848564069220195-3,38765765919961i</v>
      </c>
      <c r="DV231" s="223" t="str">
        <f t="shared" ca="1" si="439"/>
        <v>1,09547640544003+3,31605440857498i</v>
      </c>
      <c r="DW231" s="223" t="str">
        <f t="shared" ca="1" si="440"/>
        <v>-1,33645226010062-3,2264811717996i</v>
      </c>
      <c r="DX231" s="223" t="str">
        <f t="shared" ca="1" si="441"/>
        <v>1,57018576417005+3,1194233540036i</v>
      </c>
      <c r="DY231" s="223" t="str">
        <f t="shared" ca="1" si="442"/>
        <v>-1,79541029554158-2,99546111077554i</v>
      </c>
      <c r="DZ231" s="223" t="str">
        <f t="shared" ca="1" si="443"/>
        <v>2,0109053429594+2,85526620425534i</v>
      </c>
      <c r="EA231" s="223" t="str">
        <f t="shared" ca="1" si="444"/>
        <v>-2,21550312009371-2,69959836278666i</v>
      </c>
      <c r="EB231" s="223" t="str">
        <f t="shared" ca="1" si="445"/>
        <v>2,40809489386577+2,52930116388755i</v>
      </c>
      <c r="EC231" s="223" t="str">
        <f t="shared" ca="1" si="446"/>
        <v>-2,58763699276183-2,34529746283832i</v>
      </c>
      <c r="ED231" s="223" t="str">
        <f t="shared" ca="1" si="447"/>
        <v>2,75315646259458+2,14858439163535i</v>
      </c>
      <c r="EE231" s="223" t="str">
        <f t="shared" ca="1" si="448"/>
        <v>-2,90375633901596-1,94022795545522i</v>
      </c>
      <c r="EF231" s="223" t="str">
        <f t="shared" ca="1" si="449"/>
        <v>3,03862050824895+1,72135725587521i</v>
      </c>
      <c r="EG231" s="223" t="str">
        <f t="shared" ca="1" si="450"/>
        <v>-3,15701812967196-1,49315837218558i</v>
      </c>
      <c r="EH231" s="223" t="str">
        <f t="shared" ca="1" si="451"/>
        <v>3,2583075963181+1,25686793390599i</v>
      </c>
      <c r="EI231" s="223" t="str">
        <f t="shared" ca="1" si="452"/>
        <v>-3,34194001179266-1,01376641939087i</v>
      </c>
      <c r="EJ231" s="223" t="str">
        <f t="shared" ca="1" si="453"/>
        <v>3,40746216478775+0,765171216817077i</v>
      </c>
      <c r="EK231" s="223" t="str">
        <f t="shared" ca="1" si="454"/>
        <v>-3,45451898508055-0,512429485122944i</v>
      </c>
      <c r="EL231" s="223" t="str">
        <f t="shared" ca="1" si="455"/>
        <v>3,48285546768503+0,256910853647355i</v>
      </c>
      <c r="EM231" s="223" t="str">
        <f t="shared" ca="1" si="456"/>
        <v>-3,49231805474607+2,29315975146258E-13i</v>
      </c>
      <c r="EN231" s="223"/>
      <c r="EO231" s="223"/>
      <c r="EP231" s="223"/>
    </row>
    <row r="232" spans="1:146" ht="15.75" thickBot="1">
      <c r="A232" s="257">
        <f t="shared" si="323"/>
        <v>2.5781250000000019E-3</v>
      </c>
      <c r="B232" s="256">
        <v>132</v>
      </c>
      <c r="C232" s="230">
        <f t="shared" si="324"/>
        <v>26400</v>
      </c>
      <c r="D232" s="229">
        <f t="shared" si="457"/>
        <v>165876.09210954109</v>
      </c>
      <c r="E232" s="229" t="str">
        <f t="shared" si="458"/>
        <v>165876.092109541i</v>
      </c>
      <c r="F232" s="229" t="str">
        <f t="shared" si="325"/>
        <v>-4,75043145733834E-29+8,94950955085147E-28i</v>
      </c>
      <c r="G232" s="229" t="str">
        <f t="shared" si="326"/>
        <v>-0,602580974780991+1,06054251613504i</v>
      </c>
      <c r="H232" s="229" t="str">
        <f t="shared" si="322"/>
        <v>1,00000000019456E-12-1,88393635288599E-11i</v>
      </c>
      <c r="I232" s="229" t="str">
        <f t="shared" si="459"/>
        <v>-1,00000000019456E-12+1,88393635288599E-11i</v>
      </c>
      <c r="J232" s="255" t="str">
        <f ca="1">IMPRODUCT(1/N_FFT2,EG100)</f>
        <v>0,0116764254608602+2,58001040420036E-06i</v>
      </c>
      <c r="K232" s="254" t="str">
        <f t="shared" ca="1" si="460"/>
        <v>-1,17250312170449E-14+2,19973843964376E-13i</v>
      </c>
      <c r="N232" s="246">
        <f t="shared" ca="1" si="327"/>
        <v>11.492298385970738</v>
      </c>
      <c r="O232" s="223">
        <f t="shared" ca="1" si="328"/>
        <v>3.4922983859707379</v>
      </c>
      <c r="P232" s="223" t="str">
        <f t="shared" ca="1" si="329"/>
        <v>-3,47548201470004+0,342305100970376i</v>
      </c>
      <c r="Q232" s="223" t="str">
        <f t="shared" ca="1" si="330"/>
        <v>3,42519485173606-0,681313616695442i</v>
      </c>
      <c r="R232" s="223" t="str">
        <f t="shared" ca="1" si="331"/>
        <v>-3,34192118994789+1,01376070984778i</v>
      </c>
      <c r="S232" s="223" t="str">
        <f t="shared" ca="1" si="332"/>
        <v>3,22646300022056-1,33644473318636i</v>
      </c>
      <c r="T232" s="223" t="str">
        <f t="shared" ca="1" si="333"/>
        <v>-3,07993220803698+1,6462580631694i</v>
      </c>
      <c r="U232" s="223" t="str">
        <f t="shared" ca="1" si="334"/>
        <v>2,90373998502798-1,94021702806761i</v>
      </c>
      <c r="V232" s="223" t="str">
        <f t="shared" ca="1" si="335"/>
        <v>-2,69958315861724+2,21549064235532i</v>
      </c>
      <c r="W232" s="223" t="str">
        <f t="shared" ca="1" si="336"/>
        <v>2,46942787064673-2,46942787064676i</v>
      </c>
      <c r="X232" s="223" t="str">
        <f t="shared" ca="1" si="337"/>
        <v>-2,21549064235529+2,69958315861726i</v>
      </c>
      <c r="Y232" s="223" t="str">
        <f t="shared" ca="1" si="338"/>
        <v>1,94021702806786-2,90373998502782i</v>
      </c>
      <c r="Z232" s="223" t="str">
        <f t="shared" ca="1" si="339"/>
        <v>-1,64625806316937+3,079932208037i</v>
      </c>
      <c r="AA232" s="223" t="str">
        <f t="shared" ca="1" si="340"/>
        <v>1,33644473318632-3,22646300022058i</v>
      </c>
      <c r="AB232" s="223" t="str">
        <f t="shared" ca="1" si="341"/>
        <v>-1,01376070984767+3,34192118994792i</v>
      </c>
      <c r="AC232" s="223" t="str">
        <f t="shared" ca="1" si="342"/>
        <v>0,681313616695579-3,42519485173603i</v>
      </c>
      <c r="AD232" s="223" t="str">
        <f t="shared" ca="1" si="343"/>
        <v>-0,34230510097044+3,47548201470004i</v>
      </c>
      <c r="AE232" s="223" t="str">
        <f t="shared" ca="1" si="344"/>
        <v>-4,87724495550844E-14-3,49229838597074i</v>
      </c>
      <c r="AF232" s="223" t="str">
        <f t="shared" ca="1" si="345"/>
        <v>0,342305100970513+3,47548201470003i</v>
      </c>
      <c r="AG232" s="223" t="str">
        <f t="shared" ca="1" si="346"/>
        <v>-0,68131361669531-3,42519485173609i</v>
      </c>
      <c r="AH232" s="223" t="str">
        <f t="shared" ca="1" si="347"/>
        <v>1,01376070984777+3,3419211899479i</v>
      </c>
      <c r="AI232" s="223" t="str">
        <f t="shared" ca="1" si="348"/>
        <v>-1,33644473318641-3,22646300022054i</v>
      </c>
      <c r="AJ232" s="223" t="str">
        <f t="shared" ca="1" si="349"/>
        <v>1,64625806316945+3,07993220803696i</v>
      </c>
      <c r="AK232" s="223" t="str">
        <f t="shared" ca="1" si="350"/>
        <v>-1,94021702806763-2,90373998502797i</v>
      </c>
      <c r="AL232" s="223" t="str">
        <f t="shared" ca="1" si="351"/>
        <v>2,21549064235535+2,69958315861722i</v>
      </c>
      <c r="AM232" s="223" t="str">
        <f t="shared" ca="1" si="352"/>
        <v>-2,46942787064679-2,4694278706467i</v>
      </c>
      <c r="AN232" s="223" t="str">
        <f t="shared" ca="1" si="353"/>
        <v>2,6995831586173+2,21549064235525i</v>
      </c>
      <c r="AO232" s="223" t="str">
        <f t="shared" ca="1" si="354"/>
        <v>-2,90373998502784-1,94021702806782i</v>
      </c>
      <c r="AP232" s="223" t="str">
        <f t="shared" ca="1" si="355"/>
        <v>3,07993220803701+1,64625806316934i</v>
      </c>
      <c r="AQ232" s="223" t="str">
        <f t="shared" ca="1" si="356"/>
        <v>-3,22646300022059-1,33644473318629i</v>
      </c>
      <c r="AR232" s="223" t="str">
        <f t="shared" ca="1" si="357"/>
        <v>-3,22646300022059-1,33644473318629i</v>
      </c>
      <c r="AS232" s="223" t="str">
        <f t="shared" ca="1" si="358"/>
        <v>-3,42519485173604-0,681313616695533i</v>
      </c>
      <c r="AT232" s="223" t="str">
        <f t="shared" ca="1" si="359"/>
        <v>3,47548201470015+0,342305100969355i</v>
      </c>
      <c r="AU232" s="223" t="str">
        <f t="shared" ca="1" si="360"/>
        <v>-3,49229838597074-5,97254730682135E-13i</v>
      </c>
      <c r="AV232" s="223" t="str">
        <f t="shared" ca="1" si="361"/>
        <v>3,47548201469992-0,342305100971623i</v>
      </c>
      <c r="AW232" s="223" t="str">
        <f t="shared" ca="1" si="362"/>
        <v>-3,42519485173615+0,681313616694992i</v>
      </c>
      <c r="AX232" s="223" t="str">
        <f t="shared" ca="1" si="363"/>
        <v>3,34192118994749-1,01376070984912i</v>
      </c>
      <c r="AY232" s="223" t="str">
        <f t="shared" ca="1" si="364"/>
        <v>-3,22646300022067+1,33644473318611i</v>
      </c>
      <c r="AZ232" s="223" t="str">
        <f t="shared" ca="1" si="365"/>
        <v>3,07993220803629-1,6462580631707i</v>
      </c>
      <c r="BA232" s="223" t="str">
        <f t="shared" ca="1" si="366"/>
        <v>-2,90373998502793+1,94021702806769i</v>
      </c>
      <c r="BB232" s="223" t="str">
        <f t="shared" ca="1" si="367"/>
        <v>2,69958315861831-2,21549064235402i</v>
      </c>
      <c r="BC232" s="223" t="str">
        <f t="shared" ca="1" si="368"/>
        <v>-2,46942787064665+2,46942787064684i</v>
      </c>
      <c r="BD232" s="223" t="str">
        <f t="shared" ca="1" si="369"/>
        <v>2,21549064235658-2,69958315861621i</v>
      </c>
      <c r="BE232" s="223" t="str">
        <f t="shared" ca="1" si="370"/>
        <v>-1,94021702806747+2,90373998502808i</v>
      </c>
      <c r="BF232" s="223" t="str">
        <f t="shared" ca="1" si="371"/>
        <v>1,6462580631705-3,07993220803639i</v>
      </c>
      <c r="BG232" s="223" t="str">
        <f t="shared" ca="1" si="372"/>
        <v>-1,33644473318595+3,22646300022073i</v>
      </c>
      <c r="BH232" s="223" t="str">
        <f t="shared" ca="1" si="373"/>
        <v>1,01376070984891-3,34192118994755i</v>
      </c>
      <c r="BI232" s="223" t="str">
        <f t="shared" ca="1" si="374"/>
        <v>-0,681313616694828+3,42519485173618i</v>
      </c>
      <c r="BJ232" s="223" t="str">
        <f t="shared" ca="1" si="375"/>
        <v>0,342305100971356-3,47548201469995i</v>
      </c>
      <c r="BK232" s="223" t="str">
        <f t="shared" ca="1" si="376"/>
        <v>8,16302705964975E-13+3,49229838597074i</v>
      </c>
      <c r="BL232" s="223" t="str">
        <f t="shared" ca="1" si="377"/>
        <v>-0,342305100969523-3,47548201470013i</v>
      </c>
      <c r="BM232" s="223" t="str">
        <f t="shared" ca="1" si="378"/>
        <v>0,681313616696427+3,42519485173586i</v>
      </c>
      <c r="BN232" s="223" t="str">
        <f t="shared" ca="1" si="379"/>
        <v>-1,01376070984715-3,34192118994808i</v>
      </c>
      <c r="BO232" s="223" t="str">
        <f t="shared" ca="1" si="380"/>
        <v>1,33644473318746+3,22646300022011i</v>
      </c>
      <c r="BP232" s="223" t="str">
        <f t="shared" ca="1" si="381"/>
        <v>-1,64625806316888-3,07993220803726i</v>
      </c>
      <c r="BQ232" s="223" t="str">
        <f t="shared" ca="1" si="382"/>
        <v>1,94021702806891+2,90373998502711i</v>
      </c>
      <c r="BR232" s="223" t="str">
        <f t="shared" ca="1" si="383"/>
        <v>-2,21549064235515-2,69958315861738i</v>
      </c>
      <c r="BS232" s="223" t="str">
        <f t="shared" ca="1" si="384"/>
        <v>2,4694278706478+2,46942787064568i</v>
      </c>
      <c r="BT232" s="223" t="str">
        <f t="shared" ca="1" si="385"/>
        <v>-2,69958315861714-2,21549064235545i</v>
      </c>
      <c r="BU232" s="223" t="str">
        <f t="shared" ca="1" si="386"/>
        <v>2,90373998502884+1,94021702806634i</v>
      </c>
      <c r="BV232" s="223" t="str">
        <f t="shared" ca="1" si="387"/>
        <v>-3,07993220803708-1,64625806316921i</v>
      </c>
      <c r="BW232" s="223" t="str">
        <f t="shared" ca="1" si="388"/>
        <v>3,22646300021996+1,33644473318781i</v>
      </c>
      <c r="BX232" s="223" t="str">
        <f t="shared" ca="1" si="389"/>
        <v>-3,34192118994795-1,01376070984761i</v>
      </c>
      <c r="BY232" s="223" t="str">
        <f t="shared" ca="1" si="390"/>
        <v>3,42519485173579+0,681313616696801i</v>
      </c>
      <c r="BZ232" s="223" t="str">
        <f t="shared" ca="1" si="391"/>
        <v>-3,47548201470008-0,342305100969999i</v>
      </c>
      <c r="CA232" s="223" t="str">
        <f t="shared" ca="1" si="392"/>
        <v>3,49229838597074+1,19450946136427E-12i</v>
      </c>
      <c r="CB232" s="223" t="str">
        <f t="shared" ca="1" si="393"/>
        <v>-3,47548201469998+0,34230510097098i</v>
      </c>
      <c r="CC232" s="223" t="str">
        <f t="shared" ca="1" si="394"/>
        <v>3,42519485173627-0,68131361669436i</v>
      </c>
      <c r="CD232" s="223" t="str">
        <f t="shared" ca="1" si="395"/>
        <v>-3,34192118994766+1,01376070984855i</v>
      </c>
      <c r="CE232" s="223" t="str">
        <f t="shared" ca="1" si="396"/>
        <v>3,22646300022091-1,33644473318551i</v>
      </c>
      <c r="CF232" s="223" t="str">
        <f t="shared" ca="1" si="397"/>
        <v>-3,07993220803657+1,64625806317017i</v>
      </c>
      <c r="CG232" s="223" t="str">
        <f t="shared" ca="1" si="398"/>
        <v>2,90373998502829-1,94021702806716i</v>
      </c>
      <c r="CH232" s="223" t="str">
        <f t="shared" ca="1" si="399"/>
        <v>-2,69958315861645+2,21549064235628i</v>
      </c>
      <c r="CI232" s="223" t="str">
        <f t="shared" ca="1" si="400"/>
        <v>2,46942787064711-2,46942787064638i</v>
      </c>
      <c r="CJ232" s="223" t="str">
        <f t="shared" ca="1" si="401"/>
        <v>-2,21549064235439+2,699583158618i</v>
      </c>
      <c r="CK232" s="223" t="str">
        <f t="shared" ca="1" si="402"/>
        <v>1,94021702806801-2,90373998502772i</v>
      </c>
      <c r="CL232" s="223" t="str">
        <f t="shared" ca="1" si="403"/>
        <v>-1,64625806316801+3,07993220803772i</v>
      </c>
      <c r="CM232" s="223" t="str">
        <f t="shared" ca="1" si="404"/>
        <v>1,33644473318646-3,22646300022052i</v>
      </c>
      <c r="CN232" s="223" t="str">
        <f t="shared" ca="1" si="405"/>
        <v>-1,01376070984621+3,34192118994837i</v>
      </c>
      <c r="CO232" s="223" t="str">
        <f t="shared" ca="1" si="406"/>
        <v>0,681313616695463-3,42519485173605i</v>
      </c>
      <c r="CP232" s="223" t="str">
        <f t="shared" ca="1" si="407"/>
        <v>-0,342305100972+3,47548201469989i</v>
      </c>
      <c r="CQ232" s="223" t="str">
        <f t="shared" ca="1" si="408"/>
        <v>-2,68676520268005E-13-3,49229838597074i</v>
      </c>
      <c r="CR232" s="223" t="str">
        <f t="shared" ca="1" si="409"/>
        <v>0,34230510096888+3,47548201470019i</v>
      </c>
      <c r="CS232" s="223" t="str">
        <f t="shared" ca="1" si="410"/>
        <v>-0,681313616695893-3,42519485173597i</v>
      </c>
      <c r="CT232" s="223" t="str">
        <f t="shared" ca="1" si="411"/>
        <v>1,01376070984653+3,34192118994827i</v>
      </c>
      <c r="CU232" s="223" t="str">
        <f t="shared" ca="1" si="412"/>
        <v>-1,33644473318695-3,22646300022031i</v>
      </c>
      <c r="CV232" s="223" t="str">
        <f t="shared" ca="1" si="413"/>
        <v>1,64625806316831+3,07993220803756i</v>
      </c>
      <c r="CW232" s="223" t="str">
        <f t="shared" ca="1" si="414"/>
        <v>-1,94021702806829-2,90373998502753i</v>
      </c>
      <c r="CX232" s="223" t="str">
        <f t="shared" ca="1" si="415"/>
        <v>2,21549064235465+2,69958315861779i</v>
      </c>
      <c r="CY232" s="223" t="str">
        <f t="shared" ca="1" si="416"/>
        <v>-2,46942787064735-2,46942787064614i</v>
      </c>
      <c r="CZ232" s="223" t="str">
        <f t="shared" ca="1" si="417"/>
        <v>2,69958315861673+2,21549064235595i</v>
      </c>
      <c r="DA232" s="223" t="str">
        <f t="shared" ca="1" si="418"/>
        <v>-2,90373998502848-1,94021702806687i</v>
      </c>
      <c r="DB232" s="223" t="str">
        <f t="shared" ca="1" si="419"/>
        <v>3,07993220803678+1,64625806316978i</v>
      </c>
      <c r="DC232" s="223" t="str">
        <f t="shared" ca="1" si="420"/>
        <v>-3,22646300022104-1,3364447331852i</v>
      </c>
      <c r="DD232" s="223" t="str">
        <f t="shared" ca="1" si="421"/>
        <v>3,34192118994779+1,01376070984813i</v>
      </c>
      <c r="DE232" s="223" t="str">
        <f t="shared" ca="1" si="422"/>
        <v>-3,42519485173634-0,681313616694028i</v>
      </c>
      <c r="DF232" s="223" t="str">
        <f t="shared" ca="1" si="423"/>
        <v>3,47548201470003+0,342305100970543i</v>
      </c>
      <c r="DG232" s="223" t="str">
        <f t="shared" ca="1" si="424"/>
        <v>-3,49229838597074+1,63260541192995E-12i</v>
      </c>
      <c r="DH232" s="223" t="str">
        <f t="shared" ca="1" si="425"/>
        <v>3,47548201470004-0,342305100970434i</v>
      </c>
      <c r="DI232" s="223" t="str">
        <f t="shared" ca="1" si="426"/>
        <v>-3,4251948517364+0,681313616693724i</v>
      </c>
      <c r="DJ232" s="223" t="str">
        <f t="shared" ca="1" si="427"/>
        <v>3,34192118994782-1,01376070984802i</v>
      </c>
      <c r="DK232" s="223" t="str">
        <f t="shared" ca="1" si="428"/>
        <v>-3,22646300022116+1,33644473318491i</v>
      </c>
      <c r="DL232" s="223" t="str">
        <f t="shared" ca="1" si="429"/>
        <v>3,07993220803683-1,64625806316969i</v>
      </c>
      <c r="DM232" s="223" t="str">
        <f t="shared" ca="1" si="430"/>
        <v>-2,90373998502865+1,94021702806662i</v>
      </c>
      <c r="DN232" s="223" t="str">
        <f t="shared" ca="1" si="431"/>
        <v>2,69958315861692-2,21549064235571i</v>
      </c>
      <c r="DO232" s="223" t="str">
        <f t="shared" ca="1" si="432"/>
        <v>-2,46942787064756+2,46942787064592i</v>
      </c>
      <c r="DP232" s="223" t="str">
        <f t="shared" ca="1" si="433"/>
        <v>2,21549064235489-2,69958315861759i</v>
      </c>
      <c r="DQ232" s="223" t="str">
        <f t="shared" ca="1" si="434"/>
        <v>-1,94021702806855+2,90373998502736i</v>
      </c>
      <c r="DR232" s="223" t="str">
        <f t="shared" ca="1" si="435"/>
        <v>1,64625806316858-3,07993220803742i</v>
      </c>
      <c r="DS232" s="223" t="str">
        <f t="shared" ca="1" si="436"/>
        <v>-1,33644473318705+3,22646300022027i</v>
      </c>
      <c r="DT232" s="223" t="str">
        <f t="shared" ca="1" si="437"/>
        <v>1,01376070984682-3,34192118994818i</v>
      </c>
      <c r="DU232" s="223" t="str">
        <f t="shared" ca="1" si="438"/>
        <v>-0,681313616695998+3,42519485173595i</v>
      </c>
      <c r="DV232" s="223" t="str">
        <f t="shared" ca="1" si="439"/>
        <v>0,342305100969186-3,47548201470016i</v>
      </c>
      <c r="DW232" s="223" t="str">
        <f t="shared" ca="1" si="440"/>
        <v>-3,78206755399296E-13+3,49229838597074i</v>
      </c>
      <c r="DX232" s="223" t="str">
        <f t="shared" ca="1" si="441"/>
        <v>-0,342305100971792-3,4754820146999i</v>
      </c>
      <c r="DY232" s="223" t="str">
        <f t="shared" ca="1" si="442"/>
        <v>0,681313616695257+3,4251948517361i</v>
      </c>
      <c r="DZ232" s="223" t="str">
        <f t="shared" ca="1" si="443"/>
        <v>-1,01376070984933-3,34192118994743i</v>
      </c>
      <c r="EA232" s="223" t="str">
        <f t="shared" ca="1" si="444"/>
        <v>1,33644473318636+3,22646300022056i</v>
      </c>
      <c r="EB232" s="223" t="str">
        <f t="shared" ca="1" si="445"/>
        <v>-1,64625806316774-3,07993220803787i</v>
      </c>
      <c r="EC232" s="223" t="str">
        <f t="shared" ca="1" si="446"/>
        <v>1,94021702806792+2,90373998502778i</v>
      </c>
      <c r="ED232" s="223" t="str">
        <f t="shared" ca="1" si="447"/>
        <v>-2,21549064235415-2,6995831586182i</v>
      </c>
      <c r="EE232" s="223" t="str">
        <f t="shared" ca="1" si="448"/>
        <v>2,46942787064689+2,4694278706466i</v>
      </c>
      <c r="EF232" s="223" t="str">
        <f t="shared" ca="1" si="449"/>
        <v>-2,69958315861631-2,21549064235645i</v>
      </c>
      <c r="EG232" s="223" t="str">
        <f t="shared" ca="1" si="450"/>
        <v>2,90373998502812+1,94021702806741i</v>
      </c>
      <c r="EH232" s="223" t="str">
        <f t="shared" ca="1" si="451"/>
        <v>-3,07993220803647-1,64625806317035i</v>
      </c>
      <c r="EI232" s="223" t="str">
        <f t="shared" ca="1" si="452"/>
        <v>3,22646300022079+1,33644473318579i</v>
      </c>
      <c r="EJ232" s="223" t="str">
        <f t="shared" ca="1" si="453"/>
        <v>-3,3419211899476-1,01376070984875i</v>
      </c>
      <c r="EK232" s="223" t="str">
        <f t="shared" ca="1" si="454"/>
        <v>3,42519485173621+0,68131361669466i</v>
      </c>
      <c r="EL232" s="223" t="str">
        <f t="shared" ca="1" si="455"/>
        <v>-3,47548201469997-0,342305100971187i</v>
      </c>
      <c r="EM232" s="223" t="str">
        <f t="shared" ca="1" si="456"/>
        <v>3,49229838597074-9,8572213626265E-13i</v>
      </c>
      <c r="EN232" s="223"/>
      <c r="EO232" s="223"/>
      <c r="EP232" s="223"/>
    </row>
    <row r="233" spans="1:146" ht="15.75" thickBot="1">
      <c r="A233" s="257">
        <f t="shared" si="323"/>
        <v>2.5976562500000019E-3</v>
      </c>
      <c r="B233" s="256">
        <v>133</v>
      </c>
      <c r="C233" s="230">
        <f t="shared" si="324"/>
        <v>26600</v>
      </c>
      <c r="D233" s="229">
        <f t="shared" si="457"/>
        <v>167132.72917097699</v>
      </c>
      <c r="E233" s="229" t="str">
        <f t="shared" si="458"/>
        <v>167132.729170977i</v>
      </c>
      <c r="F233" s="229" t="str">
        <f t="shared" si="325"/>
        <v>-4,6792649431588E-29+8,74915491962965E-28i</v>
      </c>
      <c r="G233" s="229" t="str">
        <f t="shared" si="326"/>
        <v>-0,595731701452146+1,05643088443013i</v>
      </c>
      <c r="H233" s="229" t="str">
        <f t="shared" si="322"/>
        <v>1,00000000019165E-12-1,86977141790188E-11i</v>
      </c>
      <c r="I233" s="229" t="str">
        <f t="shared" si="459"/>
        <v>-1,00000000019165E-12+1,86977141790188E-11i</v>
      </c>
      <c r="J233" s="255" t="str">
        <f ca="1">IMPRODUCT(1/N_FFT2,EH100)</f>
        <v>0,0149992640449111+0,000978186255704473i</v>
      </c>
      <c r="K233" s="254" t="str">
        <f t="shared" ca="1" si="460"/>
        <v>-3,32891110707925E-14+2,79473765751489E-13i</v>
      </c>
      <c r="N233" s="246">
        <f t="shared" ca="1" si="327"/>
        <v>11.492273384207165</v>
      </c>
      <c r="O233" s="223">
        <f t="shared" ca="1" si="328"/>
        <v>3.4922733842071643</v>
      </c>
      <c r="P233" s="223" t="str">
        <f t="shared" ca="1" si="329"/>
        <v>-3,46600986304939+0,427491542941036i</v>
      </c>
      <c r="Q233" s="223" t="str">
        <f t="shared" ca="1" si="330"/>
        <v>3,38761432738043-0,848553215166041i</v>
      </c>
      <c r="R233" s="223" t="str">
        <f t="shared" ca="1" si="331"/>
        <v>-3,25826591902751+1,25685185719939i</v>
      </c>
      <c r="S233" s="223" t="str">
        <f t="shared" ca="1" si="332"/>
        <v>3,07991015845005-1,64624627741961i</v>
      </c>
      <c r="T233" s="223" t="str">
        <f t="shared" ca="1" si="333"/>
        <v>-2,85522968230131+2,01087962129695i</v>
      </c>
      <c r="U233" s="223" t="str">
        <f t="shared" ca="1" si="334"/>
        <v>2,58760389407539-2,34526746393831i</v>
      </c>
      <c r="V233" s="223" t="str">
        <f t="shared" ca="1" si="335"/>
        <v>-2,28105813473443+2,64438030094078i</v>
      </c>
      <c r="W233" s="223" t="str">
        <f t="shared" ca="1" si="336"/>
        <v>1,940203137832-2,90371919682131i</v>
      </c>
      <c r="X233" s="223" t="str">
        <f t="shared" ca="1" si="337"/>
        <v>-1,57016567979078+3,11938345319214i</v>
      </c>
      <c r="Y233" s="223" t="str">
        <f t="shared" ca="1" si="338"/>
        <v>1,17651146841124-3,28812927889683i</v>
      </c>
      <c r="Z233" s="223" t="str">
        <f t="shared" ca="1" si="339"/>
        <v>-0,765161429446588+3,4074185796478i</v>
      </c>
      <c r="AA233" s="223" t="str">
        <f t="shared" ca="1" si="340"/>
        <v>0,342302650369132-3,47545713332678i</v>
      </c>
      <c r="AB233" s="223" t="str">
        <f t="shared" ca="1" si="341"/>
        <v>0,0857046791863836+3,4912215767561i</v>
      </c>
      <c r="AC233" s="223" t="str">
        <f t="shared" ca="1" si="342"/>
        <v>-0,51242293059248-3,45447479803295i</v>
      </c>
      <c r="AD233" s="223" t="str">
        <f t="shared" ca="1" si="343"/>
        <v>0,931433864158195+3,36576950291328i</v>
      </c>
      <c r="AE233" s="223" t="str">
        <f t="shared" ca="1" si="344"/>
        <v>-1,33643516542559-3,22643990160295i</v>
      </c>
      <c r="AF233" s="223" t="str">
        <f t="shared" ca="1" si="345"/>
        <v>1,72133523784803+3,03858164099377i</v>
      </c>
      <c r="AG233" s="223" t="str">
        <f t="shared" ca="1" si="346"/>
        <v>-2,08034482606963-2,80502028418461i</v>
      </c>
      <c r="AH233" s="223" t="str">
        <f t="shared" ca="1" si="347"/>
        <v>2,40806409171685+2,52926881138119i</v>
      </c>
      <c r="AI233" s="223" t="str">
        <f t="shared" ca="1" si="348"/>
        <v>-2,69956383199263-2,21547478140443i</v>
      </c>
      <c r="AJ233" s="223" t="str">
        <f t="shared" ca="1" si="349"/>
        <v>2,95045961947401+1,86835794854601i</v>
      </c>
      <c r="AK233" s="223" t="str">
        <f t="shared" ca="1" si="350"/>
        <v>-3,15697774798328-1,49313927306873i</v>
      </c>
      <c r="AL233" s="223" t="str">
        <f t="shared" ca="1" si="351"/>
        <v>3,31601199263969+1,0954623931069i</v>
      </c>
      <c r="AM233" s="223" t="str">
        <f t="shared" ca="1" si="352"/>
        <v>-3,42517033037439-0,681308739093203i</v>
      </c>
      <c r="AN233" s="223" t="str">
        <f t="shared" ca="1" si="353"/>
        <v>3,48281091818279+0,256907567479996i</v>
      </c>
      <c r="AO233" s="223" t="str">
        <f t="shared" ca="1" si="354"/>
        <v>-3,48806678797237+0,17135773307873i</v>
      </c>
      <c r="AP233" s="223" t="str">
        <f t="shared" ca="1" si="355"/>
        <v>3,44085888656928-0,597045653831389i</v>
      </c>
      <c r="AQ233" s="223" t="str">
        <f t="shared" ca="1" si="356"/>
        <v>-3,3418972647519+1,01375345221879i</v>
      </c>
      <c r="AR233" s="223" t="str">
        <f t="shared" ca="1" si="357"/>
        <v>-3,3418972647519+1,01375345221879i</v>
      </c>
      <c r="AS233" s="223" t="str">
        <f t="shared" ca="1" si="358"/>
        <v>-2,99542279557702+1,79538733029375i</v>
      </c>
      <c r="AT233" s="223" t="str">
        <f t="shared" ca="1" si="359"/>
        <v>2,75312124673515-2,14855690890823i</v>
      </c>
      <c r="AU233" s="223" t="str">
        <f t="shared" ca="1" si="360"/>
        <v>-2,46941019172924+2,46941019173112i</v>
      </c>
      <c r="AV233" s="223" t="str">
        <f t="shared" ca="1" si="361"/>
        <v>2,14855690890891-2,75312124673461i</v>
      </c>
      <c r="AW233" s="223" t="str">
        <f t="shared" ca="1" si="362"/>
        <v>-1,7953873302936+2,99542279557711i</v>
      </c>
      <c r="AX233" s="223" t="str">
        <f t="shared" ca="1" si="363"/>
        <v>1,41521345507935-3,1926703974266i</v>
      </c>
      <c r="AY233" s="223" t="str">
        <f t="shared" ca="1" si="364"/>
        <v>-1,01375345221962+3,34189726475165i</v>
      </c>
      <c r="AZ233" s="223" t="str">
        <f t="shared" ca="1" si="365"/>
        <v>0,597045653830872-3,44085888656937i</v>
      </c>
      <c r="BA233" s="223" t="str">
        <f t="shared" ca="1" si="366"/>
        <v>-0,171357733080289+3,48806678797229i</v>
      </c>
      <c r="BB233" s="223" t="str">
        <f t="shared" ca="1" si="367"/>
        <v>-0,256907567479479-3,48281091818283i</v>
      </c>
      <c r="BC233" s="223" t="str">
        <f t="shared" ca="1" si="368"/>
        <v>0,681308739094107+3,42517033037421i</v>
      </c>
      <c r="BD233" s="223" t="str">
        <f t="shared" ca="1" si="369"/>
        <v>-1,09546239310538-3,3160119926402i</v>
      </c>
      <c r="BE233" s="223" t="str">
        <f t="shared" ca="1" si="370"/>
        <v>1,49313927306852+3,15697774798337i</v>
      </c>
      <c r="BF233" s="223" t="str">
        <f t="shared" ca="1" si="371"/>
        <v>-1,8683579485467-2,95045961947357i</v>
      </c>
      <c r="BG233" s="223" t="str">
        <f t="shared" ca="1" si="372"/>
        <v>2,2154747814035+2,6995638319934i</v>
      </c>
      <c r="BH233" s="223" t="str">
        <f t="shared" ca="1" si="373"/>
        <v>-2,52926881138108-2,40806409171698i</v>
      </c>
      <c r="BI233" s="223" t="str">
        <f t="shared" ca="1" si="374"/>
        <v>2,80502028418533+2,08034482606865i</v>
      </c>
      <c r="BJ233" s="223" t="str">
        <f t="shared" ca="1" si="375"/>
        <v>-3,03858164099336-1,72133523784876i</v>
      </c>
      <c r="BK233" s="223" t="str">
        <f t="shared" ca="1" si="376"/>
        <v>3,22643990160302+1,33643516542541i</v>
      </c>
      <c r="BL233" s="223" t="str">
        <f t="shared" ca="1" si="377"/>
        <v>-3,36576950291371-0,931433864156637i</v>
      </c>
      <c r="BM233" s="223" t="str">
        <f t="shared" ca="1" si="378"/>
        <v>3,45447479803282+0,51242293059336i</v>
      </c>
      <c r="BN233" s="223" t="str">
        <f t="shared" ca="1" si="379"/>
        <v>-3,49122157675611-0,0857046791858849i</v>
      </c>
      <c r="BO233" s="223" t="str">
        <f t="shared" ca="1" si="380"/>
        <v>3,47545713332663-0,342302650370691i</v>
      </c>
      <c r="BP233" s="223" t="str">
        <f t="shared" ca="1" si="381"/>
        <v>-3,40741857964791+0,765161429446081i</v>
      </c>
      <c r="BQ233" s="223" t="str">
        <f t="shared" ca="1" si="382"/>
        <v>3,28812927889664-1,17651146841176i</v>
      </c>
      <c r="BR233" s="223" t="str">
        <f t="shared" ca="1" si="383"/>
        <v>-3,11938345319283+1,57016567978941i</v>
      </c>
      <c r="BS233" s="223" t="str">
        <f t="shared" ca="1" si="384"/>
        <v>2,90371919682138-1,9402031378319i</v>
      </c>
      <c r="BT233" s="223" t="str">
        <f t="shared" ca="1" si="385"/>
        <v>-2,64438030094024+2,28105813473506i</v>
      </c>
      <c r="BU233" s="223" t="str">
        <f t="shared" ca="1" si="386"/>
        <v>2,34526746393923-2,58760389407456i</v>
      </c>
      <c r="BV233" s="223" t="str">
        <f t="shared" ca="1" si="387"/>
        <v>-2,01087962129709+2,8552296823012i</v>
      </c>
      <c r="BW233" s="223" t="str">
        <f t="shared" ca="1" si="388"/>
        <v>1,64624627741854-3,07991015845063i</v>
      </c>
      <c r="BX233" s="223" t="str">
        <f t="shared" ca="1" si="389"/>
        <v>-1,25685185720042+3,25826591902712i</v>
      </c>
      <c r="BY233" s="223" t="str">
        <f t="shared" ca="1" si="390"/>
        <v>0,84855321516588-3,38761432738047i</v>
      </c>
      <c r="BZ233" s="223" t="str">
        <f t="shared" ca="1" si="391"/>
        <v>-0,427491542939653+3,46600986304956i</v>
      </c>
      <c r="CA233" s="223" t="str">
        <f t="shared" ca="1" si="392"/>
        <v>9,15556270402321E-13-3,49227338420716i</v>
      </c>
      <c r="CB233" s="223" t="str">
        <f t="shared" ca="1" si="393"/>
        <v>0,427491542941382+3,46600986304935i</v>
      </c>
      <c r="CC233" s="223" t="str">
        <f t="shared" ca="1" si="394"/>
        <v>-0,84855321516757-3,38761432738004i</v>
      </c>
      <c r="CD233" s="223" t="str">
        <f t="shared" ca="1" si="395"/>
        <v>1,2568518571988+3,25826591902774i</v>
      </c>
      <c r="CE233" s="223" t="str">
        <f t="shared" ca="1" si="396"/>
        <v>-1,64624627742007-3,07991015844981i</v>
      </c>
      <c r="CF233" s="223" t="str">
        <f t="shared" ca="1" si="397"/>
        <v>2,01087962129568+2,8552296823022i</v>
      </c>
      <c r="CG233" s="223" t="str">
        <f t="shared" ca="1" si="398"/>
        <v>-2,34526746393795-2,58760389407572i</v>
      </c>
      <c r="CH233" s="223" t="str">
        <f t="shared" ca="1" si="399"/>
        <v>2,64438030094137+2,28105813473374i</v>
      </c>
      <c r="CI233" s="223" t="str">
        <f t="shared" ca="1" si="400"/>
        <v>-2,90371919682042-1,94020313783334i</v>
      </c>
      <c r="CJ233" s="223" t="str">
        <f t="shared" ca="1" si="401"/>
        <v>3,11938345319205+1,57016567979096i</v>
      </c>
      <c r="CK233" s="223" t="str">
        <f t="shared" ca="1" si="402"/>
        <v>-3,28812927889723-1,17651146841012i</v>
      </c>
      <c r="CL233" s="223" t="str">
        <f t="shared" ca="1" si="403"/>
        <v>3,40741857964753+0,765161429447772i</v>
      </c>
      <c r="CM233" s="223" t="str">
        <f t="shared" ca="1" si="404"/>
        <v>-3,4754571333268-0,342302650368957i</v>
      </c>
      <c r="CN233" s="223" t="str">
        <f t="shared" ca="1" si="405"/>
        <v>3,49122157675607-0,0857046791876265i</v>
      </c>
      <c r="CO233" s="223" t="str">
        <f t="shared" ca="1" si="406"/>
        <v>-3,45447479803307+0,512422930591649i</v>
      </c>
      <c r="CP233" s="223" t="str">
        <f t="shared" ca="1" si="407"/>
        <v>3,36576950291322-0,931433864158412i</v>
      </c>
      <c r="CQ233" s="223" t="str">
        <f t="shared" ca="1" si="408"/>
        <v>-3,22643990160232+1,33643516542711i</v>
      </c>
      <c r="CR233" s="223" t="str">
        <f t="shared" ca="1" si="409"/>
        <v>3,03858164099421-1,72133523784726i</v>
      </c>
      <c r="CS233" s="223" t="str">
        <f t="shared" ca="1" si="410"/>
        <v>-2,80502028418429+2,08034482607005i</v>
      </c>
      <c r="CT233" s="223" t="str">
        <f t="shared" ca="1" si="411"/>
        <v>2,52926881138234-2,40806409171565i</v>
      </c>
      <c r="CU233" s="223" t="str">
        <f t="shared" ca="1" si="412"/>
        <v>-2,21547478140491+2,69956383199224i</v>
      </c>
      <c r="CV233" s="223" t="str">
        <f t="shared" ca="1" si="413"/>
        <v>1,86835794854532-2,95045961947445i</v>
      </c>
      <c r="CW233" s="223" t="str">
        <f t="shared" ca="1" si="414"/>
        <v>-1,49313927307009+3,15697774798263i</v>
      </c>
      <c r="CX233" s="223" t="str">
        <f t="shared" ca="1" si="415"/>
        <v>1,09546239310702-3,31601199263965i</v>
      </c>
      <c r="CY233" s="223" t="str">
        <f t="shared" ca="1" si="416"/>
        <v>-0,681308739092302+3,42517033037457i</v>
      </c>
      <c r="CZ233" s="223" t="str">
        <f t="shared" ca="1" si="417"/>
        <v>0,256907567481207-3,4828109181827i</v>
      </c>
      <c r="DA233" s="223" t="str">
        <f t="shared" ca="1" si="418"/>
        <v>0,171357733078559+3,48806678797238i</v>
      </c>
      <c r="DB233" s="223" t="str">
        <f t="shared" ca="1" si="419"/>
        <v>-0,597045653832586-3,44085888656907i</v>
      </c>
      <c r="DC233" s="223" t="str">
        <f t="shared" ca="1" si="420"/>
        <v>1,01375345221787+3,34189726475218i</v>
      </c>
      <c r="DD233" s="223" t="str">
        <f t="shared" ca="1" si="421"/>
        <v>-1,41521345508089-3,19267039742592i</v>
      </c>
      <c r="DE233" s="223" t="str">
        <f t="shared" ca="1" si="422"/>
        <v>1,79538733029504+2,99542279557624i</v>
      </c>
      <c r="DF233" s="223" t="str">
        <f t="shared" ca="1" si="423"/>
        <v>-2,14855690890758-2,75312124673565i</v>
      </c>
      <c r="DG233" s="223" t="str">
        <f t="shared" ca="1" si="424"/>
        <v>2,46941019173054+2,46941019172982i</v>
      </c>
      <c r="DH233" s="223" t="str">
        <f t="shared" ca="1" si="425"/>
        <v>-2,75312124673628-2,14855690890677i</v>
      </c>
      <c r="DI233" s="223" t="str">
        <f t="shared" ca="1" si="426"/>
        <v>2,99542279557667+1,79538733029434i</v>
      </c>
      <c r="DJ233" s="223" t="str">
        <f t="shared" ca="1" si="427"/>
        <v>-3,19267039742625-1,41521345508014i</v>
      </c>
      <c r="DK233" s="223" t="str">
        <f t="shared" ca="1" si="428"/>
        <v>3,34189726475138+1,0137534522205i</v>
      </c>
      <c r="DL233" s="223" t="str">
        <f t="shared" ca="1" si="429"/>
        <v>-3,44085888656922-0,597045653831773i</v>
      </c>
      <c r="DM233" s="223" t="str">
        <f t="shared" ca="1" si="430"/>
        <v>3,48806678797242+0,171357733077734i</v>
      </c>
      <c r="DN233" s="223" t="str">
        <f t="shared" ca="1" si="431"/>
        <v>-3,48281091818289+0,256907567478665i</v>
      </c>
      <c r="DO233" s="223" t="str">
        <f t="shared" ca="1" si="432"/>
        <v>3,42517033037437-0,681308739093308i</v>
      </c>
      <c r="DP233" s="223" t="str">
        <f t="shared" ca="1" si="433"/>
        <v>-3,31601199263933+1,09546239310799i</v>
      </c>
      <c r="DQ233" s="223" t="str">
        <f t="shared" ca="1" si="434"/>
        <v>3,15697774798372-1,49313927306779i</v>
      </c>
      <c r="DR233" s="223" t="str">
        <f t="shared" ca="1" si="435"/>
        <v>-2,950459619474+1,86835794854602i</v>
      </c>
      <c r="DS233" s="223" t="str">
        <f t="shared" ca="1" si="436"/>
        <v>2,69956383199171-2,21547478140555i</v>
      </c>
      <c r="DT233" s="223" t="str">
        <f t="shared" ca="1" si="437"/>
        <v>-2,40806409171764+2,52926881138044i</v>
      </c>
      <c r="DU233" s="223" t="str">
        <f t="shared" ca="1" si="438"/>
        <v>2,08034482606939-2,80502028418478i</v>
      </c>
      <c r="DV233" s="223" t="str">
        <f t="shared" ca="1" si="439"/>
        <v>-1,72133523784654+3,03858164099462i</v>
      </c>
      <c r="DW233" s="223" t="str">
        <f t="shared" ca="1" si="440"/>
        <v>1,33643516542616-3,22643990160271i</v>
      </c>
      <c r="DX233" s="223" t="str">
        <f t="shared" ca="1" si="441"/>
        <v>-0,931433864157615+3,36576950291344i</v>
      </c>
      <c r="DY233" s="223" t="str">
        <f t="shared" ca="1" si="442"/>
        <v>0,512422930594167-3,4544747980327i</v>
      </c>
      <c r="DZ233" s="223" t="str">
        <f t="shared" ca="1" si="443"/>
        <v>-0,085704679186701+3,49122157675609i</v>
      </c>
      <c r="EA233" s="223" t="str">
        <f t="shared" ca="1" si="444"/>
        <v>-0,342302650369878-3,47545713332671i</v>
      </c>
      <c r="EB233" s="223" t="str">
        <f t="shared" ca="1" si="445"/>
        <v>0,765161429445187+3,40741857964811i</v>
      </c>
      <c r="EC233" s="223" t="str">
        <f t="shared" ca="1" si="446"/>
        <v>-1,1765114684109-3,28812927889695i</v>
      </c>
      <c r="ED233" s="223" t="str">
        <f t="shared" ca="1" si="447"/>
        <v>1,5701656797917+3,11938345319168i</v>
      </c>
      <c r="EE233" s="223" t="str">
        <f t="shared" ca="1" si="448"/>
        <v>-1,94020313783105-2,90371919682195i</v>
      </c>
      <c r="EF233" s="223" t="str">
        <f t="shared" ca="1" si="449"/>
        <v>2,28105813473437+2,64438030094083i</v>
      </c>
      <c r="EG233" s="223" t="str">
        <f t="shared" ca="1" si="450"/>
        <v>-2,58760389407628-2,34526746393733i</v>
      </c>
      <c r="EH233" s="223" t="str">
        <f t="shared" ca="1" si="451"/>
        <v>2,85522968230073+2,01087962129776i</v>
      </c>
      <c r="EI233" s="223" t="str">
        <f t="shared" ca="1" si="452"/>
        <v>-3,07991015845024-1,64624627741926i</v>
      </c>
      <c r="EJ233" s="223" t="str">
        <f t="shared" ca="1" si="453"/>
        <v>3,25826591902807+1,25685185719794i</v>
      </c>
      <c r="EK233" s="223" t="str">
        <f t="shared" ca="1" si="454"/>
        <v>-3,38761432738025-0,848553215166767i</v>
      </c>
      <c r="EL233" s="223" t="str">
        <f t="shared" ca="1" si="455"/>
        <v>3,46600986304945+0,427491542940561i</v>
      </c>
      <c r="EM233" s="223" t="str">
        <f t="shared" ca="1" si="456"/>
        <v>-3,49227338420716-1,83111254080464E-12i</v>
      </c>
      <c r="EN233" s="223"/>
      <c r="EO233" s="223"/>
      <c r="EP233" s="223"/>
    </row>
    <row r="234" spans="1:146" ht="15.75" thickBot="1">
      <c r="A234" s="257">
        <f t="shared" si="323"/>
        <v>2.6171875000000019E-3</v>
      </c>
      <c r="B234" s="256">
        <v>134</v>
      </c>
      <c r="C234" s="230">
        <f t="shared" si="324"/>
        <v>26800</v>
      </c>
      <c r="D234" s="229">
        <f t="shared" si="457"/>
        <v>168389.36623241293</v>
      </c>
      <c r="E234" s="229" t="str">
        <f t="shared" si="458"/>
        <v>168389.366232413i</v>
      </c>
      <c r="F234" s="229" t="str">
        <f t="shared" si="325"/>
        <v>-4,60968575681547E-29+8,55473644640992E-28i</v>
      </c>
      <c r="G234" s="229" t="str">
        <f t="shared" si="326"/>
        <v>-0,588986424985523+1,0523224131636i</v>
      </c>
      <c r="H234" s="229" t="str">
        <f t="shared" si="322"/>
        <v>1,0000000001888E-12-1,85581789985784E-11i</v>
      </c>
      <c r="I234" s="229" t="str">
        <f t="shared" si="459"/>
        <v>-1,0000000001888E-12+1,85581789985784E-11i</v>
      </c>
      <c r="J234" s="255" t="str">
        <f ca="1">IMPRODUCT(1/N_FFT2,EI100)</f>
        <v>0,0155922793183002-1,72000861581117E-06i</v>
      </c>
      <c r="K234" s="254" t="str">
        <f t="shared" ca="1" si="460"/>
        <v>-1,55603590934727E-14+2,89366030593463E-13i</v>
      </c>
      <c r="N234" s="246">
        <f t="shared" ca="1" si="327"/>
        <v>11.492242975457458</v>
      </c>
      <c r="O234" s="223">
        <f t="shared" ca="1" si="328"/>
        <v>3.4922429754574589</v>
      </c>
      <c r="P234" s="223" t="str">
        <f t="shared" ca="1" si="329"/>
        <v>-3,45444471841204+0,512418468702261i</v>
      </c>
      <c r="Q234" s="223" t="str">
        <f t="shared" ca="1" si="330"/>
        <v>3,34186816539271-1,01374462502483i</v>
      </c>
      <c r="R234" s="223" t="str">
        <f t="shared" ca="1" si="331"/>
        <v>-3,1569502587991+1,49312627165295i</v>
      </c>
      <c r="S234" s="223" t="str">
        <f t="shared" ca="1" si="332"/>
        <v>2,90369391286982-1,94018624363609i</v>
      </c>
      <c r="T234" s="223" t="str">
        <f t="shared" ca="1" si="333"/>
        <v>-2,58758136267809+2,34524704267012i</v>
      </c>
      <c r="U234" s="223" t="str">
        <f t="shared" ca="1" si="334"/>
        <v>2,21545549029785-2,69954032571123i</v>
      </c>
      <c r="V234" s="223" t="str">
        <f t="shared" ca="1" si="335"/>
        <v>-1,79537169707219+2,99539671312234i</v>
      </c>
      <c r="W234" s="223" t="str">
        <f t="shared" ca="1" si="336"/>
        <v>1,336423528501-3,22641180758143i</v>
      </c>
      <c r="X234" s="223" t="str">
        <f t="shared" ca="1" si="337"/>
        <v>-0,848545826442672+3,38758482994281i</v>
      </c>
      <c r="Y234" s="223" t="str">
        <f t="shared" ca="1" si="338"/>
        <v>0,342299669790494-3,47542687100351i</v>
      </c>
      <c r="Z234" s="223" t="str">
        <f t="shared" ca="1" si="339"/>
        <v>0,171356240992091+3,48803641585134i</v>
      </c>
      <c r="AA234" s="223" t="str">
        <f t="shared" ca="1" si="340"/>
        <v>-0,68130280664063-3,42514050592024i</v>
      </c>
      <c r="AB234" s="223" t="str">
        <f t="shared" ca="1" si="341"/>
        <v>1,17650122401189+3,28810064771906i</v>
      </c>
      <c r="AC234" s="223" t="str">
        <f t="shared" ca="1" si="342"/>
        <v>-1,64623194283414-3,07988334032711i</v>
      </c>
      <c r="AD234" s="223" t="str">
        <f t="shared" ca="1" si="343"/>
        <v>2,08032671159853+2,80499585964785i</v>
      </c>
      <c r="AE234" s="223" t="str">
        <f t="shared" ca="1" si="344"/>
        <v>-2,46938868949696-2,46938868949715i</v>
      </c>
      <c r="AF234" s="223" t="str">
        <f t="shared" ca="1" si="345"/>
        <v>2,80499585964792+2,08032671159845i</v>
      </c>
      <c r="AG234" s="223" t="str">
        <f t="shared" ca="1" si="346"/>
        <v>-3,07988334032716-1,64623194283405i</v>
      </c>
      <c r="AH234" s="223" t="str">
        <f t="shared" ca="1" si="347"/>
        <v>3,28810064771909+1,17650122401181i</v>
      </c>
      <c r="AI234" s="223" t="str">
        <f t="shared" ca="1" si="348"/>
        <v>-3,42514050592026-0,681302806640529i</v>
      </c>
      <c r="AJ234" s="223" t="str">
        <f t="shared" ca="1" si="349"/>
        <v>3,48803641585134+0,171356240992012i</v>
      </c>
      <c r="AK234" s="223" t="str">
        <f t="shared" ca="1" si="350"/>
        <v>-3,47542687100354+0,342299669790251i</v>
      </c>
      <c r="AL234" s="223" t="str">
        <f t="shared" ca="1" si="351"/>
        <v>3,38758482994287-0,848545826442448i</v>
      </c>
      <c r="AM234" s="223" t="str">
        <f t="shared" ca="1" si="352"/>
        <v>-3,22641180758141+1,33642352850107i</v>
      </c>
      <c r="AN234" s="223" t="str">
        <f t="shared" ca="1" si="353"/>
        <v>2,99539671312228-1,79537169707228i</v>
      </c>
      <c r="AO234" s="223" t="str">
        <f t="shared" ca="1" si="354"/>
        <v>-2,69954032571119+2,2154554902979i</v>
      </c>
      <c r="AP234" s="223" t="str">
        <f t="shared" ca="1" si="355"/>
        <v>2,34524704267005-2,58758136267815i</v>
      </c>
      <c r="AQ234" s="223" t="str">
        <f t="shared" ca="1" si="356"/>
        <v>-1,940186243636+2,90369391286988i</v>
      </c>
      <c r="AR234" s="223" t="str">
        <f t="shared" ca="1" si="357"/>
        <v>-1,940186243636+2,90369391286988i</v>
      </c>
      <c r="AS234" s="223" t="str">
        <f t="shared" ca="1" si="358"/>
        <v>-1,01374462502498+3,34186816539266i</v>
      </c>
      <c r="AT234" s="223" t="str">
        <f t="shared" ca="1" si="359"/>
        <v>0,512418468703148-3,4544447184119i</v>
      </c>
      <c r="AU234" s="223" t="str">
        <f t="shared" ca="1" si="360"/>
        <v>-2,68675286352938E-13+3,49224297545746i</v>
      </c>
      <c r="AV234" s="223" t="str">
        <f t="shared" ca="1" si="361"/>
        <v>-0,512418468702666-3,45444471841197i</v>
      </c>
      <c r="AW234" s="223" t="str">
        <f t="shared" ca="1" si="362"/>
        <v>1,01374462502584+3,3418681653924i</v>
      </c>
      <c r="AX234" s="223" t="str">
        <f t="shared" ca="1" si="363"/>
        <v>-1,49312627165447-3,15695025879839i</v>
      </c>
      <c r="AY234" s="223" t="str">
        <f t="shared" ca="1" si="364"/>
        <v>1,94018624363502+2,90369391287054i</v>
      </c>
      <c r="AZ234" s="223" t="str">
        <f t="shared" ca="1" si="365"/>
        <v>-2,34524704266966-2,58758136267851i</v>
      </c>
      <c r="BA234" s="223" t="str">
        <f t="shared" ca="1" si="366"/>
        <v>2,69954032571128+2,21545549029778i</v>
      </c>
      <c r="BB234" s="223" t="str">
        <f t="shared" ca="1" si="367"/>
        <v>-2,99539671312272-1,79537169707155i</v>
      </c>
      <c r="BC234" s="223" t="str">
        <f t="shared" ca="1" si="368"/>
        <v>3,22641180758202+1,33642352849959i</v>
      </c>
      <c r="BD234" s="223" t="str">
        <f t="shared" ca="1" si="369"/>
        <v>-3,3875848299425-0,848545826443932i</v>
      </c>
      <c r="BE234" s="223" t="str">
        <f t="shared" ca="1" si="370"/>
        <v>3,47542687100345+0,342299669791132i</v>
      </c>
      <c r="BF234" s="223" t="str">
        <f t="shared" ca="1" si="371"/>
        <v>-3,48803641585135+0,171356240991872i</v>
      </c>
      <c r="BG234" s="223" t="str">
        <f t="shared" ca="1" si="372"/>
        <v>3,42514050592015-0,68130280664107i</v>
      </c>
      <c r="BH234" s="223" t="str">
        <f t="shared" ca="1" si="373"/>
        <v>-3,28810064771868+1,17650122401294i</v>
      </c>
      <c r="BI234" s="223" t="str">
        <f t="shared" ca="1" si="374"/>
        <v>3,07988334032792-1,64623194283264i</v>
      </c>
      <c r="BJ234" s="223" t="str">
        <f t="shared" ca="1" si="375"/>
        <v>-2,80499585964841+2,08032671159778i</v>
      </c>
      <c r="BK234" s="223" t="str">
        <f t="shared" ca="1" si="376"/>
        <v>2,46938868949734-2,46938868949677i</v>
      </c>
      <c r="BL234" s="223" t="str">
        <f t="shared" ca="1" si="377"/>
        <v>-2,08032671159835+2,80499585964799i</v>
      </c>
      <c r="BM234" s="223" t="str">
        <f t="shared" ca="1" si="378"/>
        <v>1,64623194283335-3,07988334032754i</v>
      </c>
      <c r="BN234" s="223" t="str">
        <f t="shared" ca="1" si="379"/>
        <v>-1,17650122401043+3,28810064771958i</v>
      </c>
      <c r="BO234" s="223" t="str">
        <f t="shared" ca="1" si="380"/>
        <v>0,681302806641863-3,42514050592i</v>
      </c>
      <c r="BP234" s="223" t="str">
        <f t="shared" ca="1" si="381"/>
        <v>-0,171356240992578+3,48803641585131i</v>
      </c>
      <c r="BQ234" s="223" t="str">
        <f t="shared" ca="1" si="382"/>
        <v>-0,342299669790329-3,47542687100353i</v>
      </c>
      <c r="BR234" s="223" t="str">
        <f t="shared" ca="1" si="383"/>
        <v>0,84854582644315+3,3875848299427i</v>
      </c>
      <c r="BS234" s="223" t="str">
        <f t="shared" ca="1" si="384"/>
        <v>-1,33642352850215-3,22641180758096i</v>
      </c>
      <c r="BT234" s="223" t="str">
        <f t="shared" ca="1" si="385"/>
        <v>1,79537169707086+2,99539671312314i</v>
      </c>
      <c r="BU234" s="223" t="str">
        <f t="shared" ca="1" si="386"/>
        <v>-2,21545549029716-2,6995403257118i</v>
      </c>
      <c r="BV234" s="223" t="str">
        <f t="shared" ca="1" si="387"/>
        <v>2,587581362678+2,34524704267022i</v>
      </c>
      <c r="BW234" s="223" t="str">
        <f t="shared" ca="1" si="388"/>
        <v>-2,90369391287012-1,94018624363564i</v>
      </c>
      <c r="BX234" s="223" t="str">
        <f t="shared" ca="1" si="389"/>
        <v>3,15695025879953+1,49312627165206i</v>
      </c>
      <c r="BY234" s="223" t="str">
        <f t="shared" ca="1" si="390"/>
        <v>-3,3418681653922-1,01374462502652i</v>
      </c>
      <c r="BZ234" s="223" t="str">
        <f t="shared" ca="1" si="391"/>
        <v>3,45444471841186+0,512418468703413i</v>
      </c>
      <c r="CA234" s="223" t="str">
        <f t="shared" ca="1" si="392"/>
        <v>-3,49224297545746-5,37350572705875E-13i</v>
      </c>
      <c r="CB234" s="223" t="str">
        <f t="shared" ca="1" si="393"/>
        <v>3,45444471841201-0,512418468702449i</v>
      </c>
      <c r="CC234" s="223" t="str">
        <f t="shared" ca="1" si="394"/>
        <v>-3,34186816539248+1,01374462502558i</v>
      </c>
      <c r="CD234" s="223" t="str">
        <f t="shared" ca="1" si="395"/>
        <v>3,1569502587985-1,49312627165422i</v>
      </c>
      <c r="CE234" s="223" t="str">
        <f t="shared" ca="1" si="396"/>
        <v>-2,90369391287071+1,94018624363475i</v>
      </c>
      <c r="CF234" s="223" t="str">
        <f t="shared" ca="1" si="397"/>
        <v>2,58758136267866-2,3452470426695i</v>
      </c>
      <c r="CG234" s="223" t="str">
        <f t="shared" ca="1" si="398"/>
        <v>-2,21545549029799+2,69954032571111i</v>
      </c>
      <c r="CH234" s="223" t="str">
        <f t="shared" ca="1" si="399"/>
        <v>1,79537169707169-2,99539671312263i</v>
      </c>
      <c r="CI234" s="223" t="str">
        <f t="shared" ca="1" si="400"/>
        <v>-1,33642352849984+3,22641180758191i</v>
      </c>
      <c r="CJ234" s="223" t="str">
        <f t="shared" ca="1" si="401"/>
        <v>0,848545826444194-3,38758482994243i</v>
      </c>
      <c r="CK234" s="223" t="str">
        <f t="shared" ca="1" si="402"/>
        <v>-0,342299669791399+3,47542687100343i</v>
      </c>
      <c r="CL234" s="223" t="str">
        <f t="shared" ca="1" si="403"/>
        <v>-0,171356240991604-3,48803641585136i</v>
      </c>
      <c r="CM234" s="223" t="str">
        <f t="shared" ca="1" si="404"/>
        <v>0,681302806640808+3,42514050592021i</v>
      </c>
      <c r="CN234" s="223" t="str">
        <f t="shared" ca="1" si="405"/>
        <v>-1,17650122401269-3,28810064771877i</v>
      </c>
      <c r="CO234" s="223" t="str">
        <f t="shared" ca="1" si="406"/>
        <v>1,64623194283546+3,0798833403264i</v>
      </c>
      <c r="CP234" s="223" t="str">
        <f t="shared" ca="1" si="407"/>
        <v>-2,08032671159748-2,80499585964863i</v>
      </c>
      <c r="CQ234" s="223" t="str">
        <f t="shared" ca="1" si="408"/>
        <v>2,46938868949658+2,46938868949753i</v>
      </c>
      <c r="CR234" s="223" t="str">
        <f t="shared" ca="1" si="409"/>
        <v>-2,80499585964783-2,08032671159856i</v>
      </c>
      <c r="CS234" s="223" t="str">
        <f t="shared" ca="1" si="410"/>
        <v>3,07988334032746+1,6462319428335i</v>
      </c>
      <c r="CT234" s="223" t="str">
        <f t="shared" ca="1" si="411"/>
        <v>-3,28810064771949-1,17650122401068i</v>
      </c>
      <c r="CU234" s="223" t="str">
        <f t="shared" ca="1" si="412"/>
        <v>3,42514050591994+0,681302806642125i</v>
      </c>
      <c r="CV234" s="223" t="str">
        <f t="shared" ca="1" si="413"/>
        <v>-3,4880364158513-0,171356240992846i</v>
      </c>
      <c r="CW234" s="223" t="str">
        <f t="shared" ca="1" si="414"/>
        <v>3,47542687100355-0,342299669790161i</v>
      </c>
      <c r="CX234" s="223" t="str">
        <f t="shared" ca="1" si="415"/>
        <v>-3,38758482994276+0,848545826442888i</v>
      </c>
      <c r="CY234" s="223" t="str">
        <f t="shared" ca="1" si="416"/>
        <v>3,22641180758106-1,3364235285019i</v>
      </c>
      <c r="CZ234" s="223" t="str">
        <f t="shared" ca="1" si="417"/>
        <v>-2,99539671312144+1,79537169707369i</v>
      </c>
      <c r="DA234" s="223" t="str">
        <f t="shared" ca="1" si="418"/>
        <v>2,6995403257119-2,21545549029702i</v>
      </c>
      <c r="DB234" s="223" t="str">
        <f t="shared" ca="1" si="419"/>
        <v>-2,34524704267049+2,58758136267776i</v>
      </c>
      <c r="DC234" s="223" t="str">
        <f t="shared" ca="1" si="420"/>
        <v>1,94018624363587-2,90369391286997i</v>
      </c>
      <c r="DD234" s="223" t="str">
        <f t="shared" ca="1" si="421"/>
        <v>-1,49312627165221+3,15695025879945i</v>
      </c>
      <c r="DE234" s="223" t="str">
        <f t="shared" ca="1" si="422"/>
        <v>1,01374462502355-3,3418681653931i</v>
      </c>
      <c r="DF234" s="223" t="str">
        <f t="shared" ca="1" si="423"/>
        <v>-0,512418468703581+3,45444471841184i</v>
      </c>
      <c r="DG234" s="223" t="str">
        <f t="shared" ca="1" si="424"/>
        <v>8,06025859058812E-13-3,49224297545746i</v>
      </c>
      <c r="DH234" s="223" t="str">
        <f t="shared" ca="1" si="425"/>
        <v>0,512418468702184+3,45444471841205i</v>
      </c>
      <c r="DI234" s="223" t="str">
        <f t="shared" ca="1" si="426"/>
        <v>-1,01374462502542-3,34186816539253i</v>
      </c>
      <c r="DJ234" s="223" t="str">
        <f t="shared" ca="1" si="427"/>
        <v>1,49312627165398+3,15695025879862i</v>
      </c>
      <c r="DK234" s="223" t="str">
        <f t="shared" ca="1" si="428"/>
        <v>-1,94018624363453-2,90369391287086i</v>
      </c>
      <c r="DL234" s="223" t="str">
        <f t="shared" ca="1" si="429"/>
        <v>2,3452470426693+2,58758136267884i</v>
      </c>
      <c r="DM234" s="223" t="str">
        <f t="shared" ca="1" si="430"/>
        <v>-2,69954032571101-2,21545549029812i</v>
      </c>
      <c r="DN234" s="223" t="str">
        <f t="shared" ca="1" si="431"/>
        <v>2,99539671312245+1,79537169707201i</v>
      </c>
      <c r="DO234" s="223" t="str">
        <f t="shared" ca="1" si="432"/>
        <v>-3,22641180758181-1,33642352850009i</v>
      </c>
      <c r="DP234" s="223" t="str">
        <f t="shared" ca="1" si="433"/>
        <v>3,38758482994324+0,848545826440988i</v>
      </c>
      <c r="DQ234" s="223" t="str">
        <f t="shared" ca="1" si="434"/>
        <v>-3,47542687100341-0,342299669791567i</v>
      </c>
      <c r="DR234" s="223" t="str">
        <f t="shared" ca="1" si="435"/>
        <v>3,48803641585138-0,171356240991236i</v>
      </c>
      <c r="DS234" s="223" t="str">
        <f t="shared" ca="1" si="436"/>
        <v>-3,42514050592026+0,681302806640543i</v>
      </c>
      <c r="DT234" s="223" t="str">
        <f t="shared" ca="1" si="437"/>
        <v>3,28810064771883-1,17650122401253i</v>
      </c>
      <c r="DU234" s="223" t="str">
        <f t="shared" ca="1" si="438"/>
        <v>-3,07988334032653+1,64623194283523i</v>
      </c>
      <c r="DV234" s="223" t="str">
        <f t="shared" ca="1" si="439"/>
        <v>2,80499585964867-2,08032671159743i</v>
      </c>
      <c r="DW234" s="223" t="str">
        <f t="shared" ca="1" si="440"/>
        <v>-2,46938868949772+2,46938868949639i</v>
      </c>
      <c r="DX234" s="223" t="str">
        <f t="shared" ca="1" si="441"/>
        <v>2,08032671159878-2,80499585964767i</v>
      </c>
      <c r="DY234" s="223" t="str">
        <f t="shared" ca="1" si="442"/>
        <v>-1,64623194283373+3,07988334032733i</v>
      </c>
      <c r="DZ234" s="223" t="str">
        <f t="shared" ca="1" si="443"/>
        <v>1,17650122401094-3,2881006477194i</v>
      </c>
      <c r="EA234" s="223" t="str">
        <f t="shared" ca="1" si="444"/>
        <v>-0,68130280664239+3,42514050591989i</v>
      </c>
      <c r="EB234" s="223" t="str">
        <f t="shared" ca="1" si="445"/>
        <v>0,171356240993114-3,48803641585128i</v>
      </c>
      <c r="EC234" s="223" t="str">
        <f t="shared" ca="1" si="446"/>
        <v>0,342299669789893+3,47542687100357i</v>
      </c>
      <c r="ED234" s="223" t="str">
        <f t="shared" ca="1" si="447"/>
        <v>-0,84854582644263-3,38758482994282i</v>
      </c>
      <c r="EE234" s="223" t="str">
        <f t="shared" ca="1" si="448"/>
        <v>1,33642352850165+3,22641180758116i</v>
      </c>
      <c r="EF234" s="223" t="str">
        <f t="shared" ca="1" si="449"/>
        <v>-1,79537169707346-2,99539671312158i</v>
      </c>
      <c r="EG234" s="223" t="str">
        <f t="shared" ca="1" si="450"/>
        <v>2,21545549029682+2,69954032571207i</v>
      </c>
      <c r="EH234" s="223" t="str">
        <f t="shared" ca="1" si="451"/>
        <v>-2,58758136267758-2,34524704267069i</v>
      </c>
      <c r="EI234" s="223" t="str">
        <f t="shared" ca="1" si="452"/>
        <v>2,90369391286982+1,94018624363609i</v>
      </c>
      <c r="EJ234" s="223" t="str">
        <f t="shared" ca="1" si="453"/>
        <v>-3,15695025879934-1,49312627165245i</v>
      </c>
      <c r="EK234" s="223" t="str">
        <f t="shared" ca="1" si="454"/>
        <v>3,34186816539302+1,0137446250238i</v>
      </c>
      <c r="EL234" s="223" t="str">
        <f t="shared" ca="1" si="455"/>
        <v>-3,4544447184118-0,512418468703846i</v>
      </c>
      <c r="EM234" s="223" t="str">
        <f t="shared" ca="1" si="456"/>
        <v>3,49224297545746+1,07470114541175E-12i</v>
      </c>
      <c r="EN234" s="223"/>
      <c r="EO234" s="223"/>
      <c r="EP234" s="223"/>
    </row>
    <row r="235" spans="1:146" ht="15.75" thickBot="1">
      <c r="A235" s="257">
        <f t="shared" si="323"/>
        <v>2.6367187500000019E-3</v>
      </c>
      <c r="B235" s="256">
        <v>135</v>
      </c>
      <c r="C235" s="230">
        <f t="shared" si="324"/>
        <v>27000</v>
      </c>
      <c r="D235" s="229">
        <f t="shared" si="457"/>
        <v>169646.00329384883</v>
      </c>
      <c r="E235" s="229" t="str">
        <f t="shared" si="458"/>
        <v>169646.003293849i</v>
      </c>
      <c r="F235" s="229" t="str">
        <f t="shared" si="325"/>
        <v>-4,54164704099328E-29+8,36603590210949E-28i</v>
      </c>
      <c r="G235" s="229" t="str">
        <f t="shared" si="326"/>
        <v>-0,582343349581231+1,04821802977011i</v>
      </c>
      <c r="H235" s="229" t="str">
        <f t="shared" si="322"/>
        <v>1,00000000018601E-12-1,84207110059963E-11i</v>
      </c>
      <c r="I235" s="229" t="str">
        <f t="shared" si="459"/>
        <v>-1,00000000018601E-12+1,84207110059963E-11i</v>
      </c>
      <c r="J235" s="255" t="str">
        <f ca="1">IMPRODUCT(1/N_FFT2,EJ100)</f>
        <v>0,0128162018901052-0,000978188020107004i</v>
      </c>
      <c r="K235" s="254" t="str">
        <f t="shared" ca="1" si="460"/>
        <v>5,20271693542968E-15+2,3706173923242E-13i</v>
      </c>
      <c r="N235" s="246">
        <f t="shared" ca="1" si="327"/>
        <v>11.492207068524253</v>
      </c>
      <c r="O235" s="223">
        <f t="shared" ca="1" si="328"/>
        <v>3.4922070685242539</v>
      </c>
      <c r="P235" s="223" t="str">
        <f t="shared" ca="1" si="329"/>
        <v>-3,44079354720958+0,597034316376963i</v>
      </c>
      <c r="Q235" s="223" t="str">
        <f t="shared" ca="1" si="330"/>
        <v>3,28806683975921-1,17648912733041i</v>
      </c>
      <c r="R235" s="223" t="str">
        <f t="shared" ca="1" si="331"/>
        <v>-3,03852394058085+1,72130255096766i</v>
      </c>
      <c r="S235" s="223" t="str">
        <f t="shared" ca="1" si="332"/>
        <v>2,69951256927658-2,21543271118049i</v>
      </c>
      <c r="T235" s="223" t="str">
        <f t="shared" ca="1" si="333"/>
        <v>-2,28101481913133+2,64433008611899i</v>
      </c>
      <c r="U235" s="223" t="str">
        <f t="shared" ca="1" si="334"/>
        <v>1,79535323721931-2,99536591471842i</v>
      </c>
      <c r="V235" s="223" t="str">
        <f t="shared" ca="1" si="335"/>
        <v>-1,25682799051427+3,25820404697291i</v>
      </c>
      <c r="W235" s="223" t="str">
        <f t="shared" ca="1" si="336"/>
        <v>0,681295801545329-3,42510528892872i</v>
      </c>
      <c r="X235" s="223" t="str">
        <f t="shared" ca="1" si="337"/>
        <v>-0,085703051717866+3,49115528104623i</v>
      </c>
      <c r="Y235" s="223" t="str">
        <f t="shared" ca="1" si="338"/>
        <v>-0,512413200061111-3,45440920011713i</v>
      </c>
      <c r="Z235" s="223" t="str">
        <f t="shared" ca="1" si="339"/>
        <v>1,09544159108789+3,31594902403001i</v>
      </c>
      <c r="AA235" s="223" t="str">
        <f t="shared" ca="1" si="340"/>
        <v>-1,64621501642296-3,0798516732392i</v>
      </c>
      <c r="AB235" s="223" t="str">
        <f t="shared" ca="1" si="341"/>
        <v>2,14851610940507+2,75306896700349i</v>
      </c>
      <c r="AC235" s="223" t="str">
        <f t="shared" ca="1" si="342"/>
        <v>-2,58755475739561-2,34522292904749i</v>
      </c>
      <c r="AD235" s="223" t="str">
        <f t="shared" ca="1" si="343"/>
        <v>2,95040359243299+1,8683224698133i</v>
      </c>
      <c r="AE235" s="223" t="str">
        <f t="shared" ca="1" si="344"/>
        <v>-3,22637863390085-1,33640978751236i</v>
      </c>
      <c r="AF235" s="223" t="str">
        <f t="shared" ca="1" si="345"/>
        <v>3,40735387529468+0,765146899598409i</v>
      </c>
      <c r="AG235" s="223" t="str">
        <f t="shared" ca="1" si="346"/>
        <v>-3,4880005521696-0,171354479122368i</v>
      </c>
      <c r="AH235" s="223" t="str">
        <f t="shared" ca="1" si="347"/>
        <v>3,46594404609128-0,427483425193466i</v>
      </c>
      <c r="AI235" s="223" t="str">
        <f t="shared" ca="1" si="348"/>
        <v>-3,34183380459999+1,01373420179233i</v>
      </c>
      <c r="AJ235" s="223" t="str">
        <f t="shared" ca="1" si="349"/>
        <v>3,1193242184126-1,57013586350844i</v>
      </c>
      <c r="AK235" s="223" t="str">
        <f t="shared" ca="1" si="350"/>
        <v>-2,80496701892856+2,08030532186355i</v>
      </c>
      <c r="AL235" s="223" t="str">
        <f t="shared" ca="1" si="351"/>
        <v>2,40801836436475-2,52922078244128i</v>
      </c>
      <c r="AM235" s="223" t="str">
        <f t="shared" ca="1" si="352"/>
        <v>-1,94016629481283+2,903664057346i</v>
      </c>
      <c r="AN235" s="223" t="str">
        <f t="shared" ca="1" si="353"/>
        <v>1,41518658122638-3,19260977098166i</v>
      </c>
      <c r="AO235" s="223" t="str">
        <f t="shared" ca="1" si="354"/>
        <v>-0,848537101769505+3,38754999909542i</v>
      </c>
      <c r="AP235" s="223" t="str">
        <f t="shared" ca="1" si="355"/>
        <v>0,256902688995669-3,4827447821851i</v>
      </c>
      <c r="AQ235" s="223" t="str">
        <f t="shared" ca="1" si="356"/>
        <v>0,342296150295492+3,47539113697202i</v>
      </c>
      <c r="AR235" s="223" t="str">
        <f t="shared" ca="1" si="357"/>
        <v>0,342296150295492+3,47539113697202i</v>
      </c>
      <c r="AS235" s="223" t="str">
        <f t="shared" ca="1" si="358"/>
        <v>1,49311091946062+3,15691779931601i</v>
      </c>
      <c r="AT235" s="223" t="str">
        <f t="shared" ca="1" si="359"/>
        <v>-2,0108414361849-2,8551754636051i</v>
      </c>
      <c r="AU235" s="223" t="str">
        <f t="shared" ca="1" si="360"/>
        <v>2,46936329946227+2,46936329945992i</v>
      </c>
      <c r="AV235" s="223" t="str">
        <f t="shared" ca="1" si="361"/>
        <v>-2,85517546360704-2,01084143618215i</v>
      </c>
      <c r="AW235" s="223" t="str">
        <f t="shared" ca="1" si="362"/>
        <v>3,1569177993152+1,49311091946233i</v>
      </c>
      <c r="AX235" s="223" t="str">
        <f t="shared" ca="1" si="363"/>
        <v>-3,36570558944489-0,931416176921016i</v>
      </c>
      <c r="AY235" s="223" t="str">
        <f t="shared" ca="1" si="364"/>
        <v>3,47539113697187+0,342296150297033i</v>
      </c>
      <c r="AZ235" s="223" t="str">
        <f t="shared" ca="1" si="365"/>
        <v>-3,48274478218522+0,256902688994124i</v>
      </c>
      <c r="BA235" s="223" t="str">
        <f t="shared" ca="1" si="366"/>
        <v>3,38754999909579-0,848537101768003i</v>
      </c>
      <c r="BB235" s="223" t="str">
        <f t="shared" ca="1" si="367"/>
        <v>-3,19260977098229+1,41518658122497i</v>
      </c>
      <c r="BC235" s="223" t="str">
        <f t="shared" ca="1" si="368"/>
        <v>2,90366405734683-1,94016629481159i</v>
      </c>
      <c r="BD235" s="223" t="str">
        <f t="shared" ca="1" si="369"/>
        <v>-2,52922078244214+2,40801836436384i</v>
      </c>
      <c r="BE235" s="223" t="str">
        <f t="shared" ca="1" si="370"/>
        <v>2,08030532186451-2,80496701892784i</v>
      </c>
      <c r="BF235" s="223" t="str">
        <f t="shared" ca="1" si="371"/>
        <v>-1,57013586350951+3,11932421841206i</v>
      </c>
      <c r="BG235" s="223" t="str">
        <f t="shared" ca="1" si="372"/>
        <v>1,01373420179343-3,34183380459965i</v>
      </c>
      <c r="BH235" s="223" t="str">
        <f t="shared" ca="1" si="373"/>
        <v>-0,427483425194709+3,46594404609113i</v>
      </c>
      <c r="BI235" s="223" t="str">
        <f t="shared" ca="1" si="374"/>
        <v>-0,171354479121144-3,48800055216966i</v>
      </c>
      <c r="BJ235" s="223" t="str">
        <f t="shared" ca="1" si="375"/>
        <v>0,765146899597239+3,40735387529495i</v>
      </c>
      <c r="BK235" s="223" t="str">
        <f t="shared" ca="1" si="376"/>
        <v>-1,3364097875116-3,22637863390117i</v>
      </c>
      <c r="BL235" s="223" t="str">
        <f t="shared" ca="1" si="377"/>
        <v>1,86832246981262+2,95040359243342i</v>
      </c>
      <c r="BM235" s="223" t="str">
        <f t="shared" ca="1" si="378"/>
        <v>-2,34522292904684-2,5875547573962i</v>
      </c>
      <c r="BN235" s="223" t="str">
        <f t="shared" ca="1" si="379"/>
        <v>2,75306896700296+2,14851610940575i</v>
      </c>
      <c r="BO235" s="223" t="str">
        <f t="shared" ca="1" si="380"/>
        <v>-3,07985167323881-1,64621501642369i</v>
      </c>
      <c r="BP235" s="223" t="str">
        <f t="shared" ca="1" si="381"/>
        <v>3,31594902402976+1,09544159108865i</v>
      </c>
      <c r="BQ235" s="223" t="str">
        <f t="shared" ca="1" si="382"/>
        <v>-3,45440920011706-0,512413200061635i</v>
      </c>
      <c r="BR235" s="223" t="str">
        <f t="shared" ca="1" si="383"/>
        <v>3,49115528104625-0,0857030517173474i</v>
      </c>
      <c r="BS235" s="223" t="str">
        <f t="shared" ca="1" si="384"/>
        <v>-3,42510528892881+0,681295801544847i</v>
      </c>
      <c r="BT235" s="223" t="str">
        <f t="shared" ca="1" si="385"/>
        <v>3,25820404697308-1,25682799051383i</v>
      </c>
      <c r="BU235" s="223" t="str">
        <f t="shared" ca="1" si="386"/>
        <v>-2,99536591471869+1,79535323721885i</v>
      </c>
      <c r="BV235" s="223" t="str">
        <f t="shared" ca="1" si="387"/>
        <v>2,64433008611933-2,28101481913093i</v>
      </c>
      <c r="BW235" s="223" t="str">
        <f t="shared" ca="1" si="388"/>
        <v>-2,21543271118088+2,69951256927626i</v>
      </c>
      <c r="BX235" s="223" t="str">
        <f t="shared" ca="1" si="389"/>
        <v>1,72130255096793-3,0385239405807i</v>
      </c>
      <c r="BY235" s="223" t="str">
        <f t="shared" ca="1" si="390"/>
        <v>-1,17648912733061+3,28806683975913i</v>
      </c>
      <c r="BZ235" s="223" t="str">
        <f t="shared" ca="1" si="391"/>
        <v>0,597034316377211-3,44079354720953i</v>
      </c>
      <c r="CA235" s="223" t="str">
        <f t="shared" ca="1" si="392"/>
        <v>-1,59151210762282E-13+3,49220706852425i</v>
      </c>
      <c r="CB235" s="223" t="str">
        <f t="shared" ca="1" si="393"/>
        <v>-0,597034316376897-3,44079354720959i</v>
      </c>
      <c r="CC235" s="223" t="str">
        <f t="shared" ca="1" si="394"/>
        <v>1,1764891273304+3,28806683975921i</v>
      </c>
      <c r="CD235" s="223" t="str">
        <f t="shared" ca="1" si="395"/>
        <v>-1,72130255096765-3,03852394058086i</v>
      </c>
      <c r="CE235" s="223" t="str">
        <f t="shared" ca="1" si="396"/>
        <v>2,21543271118063+2,69951256927646i</v>
      </c>
      <c r="CF235" s="223" t="str">
        <f t="shared" ca="1" si="397"/>
        <v>-2,64433008611912-2,28101481913117i</v>
      </c>
      <c r="CG235" s="223" t="str">
        <f t="shared" ca="1" si="398"/>
        <v>2,99536591471853+1,79535323721912i</v>
      </c>
      <c r="CH235" s="223" t="str">
        <f t="shared" ca="1" si="399"/>
        <v>-3,25820404697296-1,25682799051412i</v>
      </c>
      <c r="CI235" s="223" t="str">
        <f t="shared" ca="1" si="400"/>
        <v>3,42510528892875+0,681295801545158i</v>
      </c>
      <c r="CJ235" s="223" t="str">
        <f t="shared" ca="1" si="401"/>
        <v>-3,49115528104624-0,0857030517176656i</v>
      </c>
      <c r="CK235" s="223" t="str">
        <f t="shared" ca="1" si="402"/>
        <v>3,4544092001171-0,51241320006132i</v>
      </c>
      <c r="CL235" s="223" t="str">
        <f t="shared" ca="1" si="403"/>
        <v>-3,31594902402983+1,09544159108844i</v>
      </c>
      <c r="CM235" s="223" t="str">
        <f t="shared" ca="1" si="404"/>
        <v>3,07985167323896-1,64621501642341i</v>
      </c>
      <c r="CN235" s="223" t="str">
        <f t="shared" ca="1" si="405"/>
        <v>-2,75306896700316+2,14851610940549i</v>
      </c>
      <c r="CO235" s="223" t="str">
        <f t="shared" ca="1" si="406"/>
        <v>2,34522292904715-2,58755475739592i</v>
      </c>
      <c r="CP235" s="223" t="str">
        <f t="shared" ca="1" si="407"/>
        <v>-1,86832246981281+2,9504035924333i</v>
      </c>
      <c r="CQ235" s="223" t="str">
        <f t="shared" ca="1" si="408"/>
        <v>1,33640978751189-3,22637863390104i</v>
      </c>
      <c r="CR235" s="223" t="str">
        <f t="shared" ca="1" si="409"/>
        <v>-0,765146899597452+3,4073538752949i</v>
      </c>
      <c r="CS235" s="223" t="str">
        <f t="shared" ca="1" si="410"/>
        <v>0,171354479121461-3,48800055216965i</v>
      </c>
      <c r="CT235" s="223" t="str">
        <f t="shared" ca="1" si="411"/>
        <v>0,427483425194293+3,46594404609118i</v>
      </c>
      <c r="CU235" s="223" t="str">
        <f t="shared" ca="1" si="412"/>
        <v>-1,01373420179322-3,34183380459972i</v>
      </c>
      <c r="CV235" s="223" t="str">
        <f t="shared" ca="1" si="413"/>
        <v>1,57013586350923+3,1193242184122i</v>
      </c>
      <c r="CW235" s="223" t="str">
        <f t="shared" ca="1" si="414"/>
        <v>-2,08030532186434-2,80496701892797i</v>
      </c>
      <c r="CX235" s="223" t="str">
        <f t="shared" ca="1" si="415"/>
        <v>2,52922078244192+2,40801836436407i</v>
      </c>
      <c r="CY235" s="223" t="str">
        <f t="shared" ca="1" si="416"/>
        <v>-2,90366405734665-1,94016629481185i</v>
      </c>
      <c r="CZ235" s="223" t="str">
        <f t="shared" ca="1" si="417"/>
        <v>3,19260977098219+1,41518658122517i</v>
      </c>
      <c r="DA235" s="223" t="str">
        <f t="shared" ca="1" si="418"/>
        <v>-3,38754999909572-0,848537101768311i</v>
      </c>
      <c r="DB235" s="223" t="str">
        <f t="shared" ca="1" si="419"/>
        <v>3,48274478218519+0,256902688994491i</v>
      </c>
      <c r="DC235" s="223" t="str">
        <f t="shared" ca="1" si="420"/>
        <v>-3,47539113697189+0,342296150296766i</v>
      </c>
      <c r="DD235" s="223" t="str">
        <f t="shared" ca="1" si="421"/>
        <v>3,36570558944498-0,931416176920709i</v>
      </c>
      <c r="DE235" s="223" t="str">
        <f t="shared" ca="1" si="422"/>
        <v>-3,15691779931529+1,49311091946213i</v>
      </c>
      <c r="DF235" s="223" t="str">
        <f t="shared" ca="1" si="423"/>
        <v>2,85517546360519-2,01084143618477i</v>
      </c>
      <c r="DG235" s="223" t="str">
        <f t="shared" ca="1" si="424"/>
        <v>-2,46936329946007+2,46936329946212i</v>
      </c>
      <c r="DH235" s="223" t="str">
        <f t="shared" ca="1" si="425"/>
        <v>2,01084143618224-2,85517546360698i</v>
      </c>
      <c r="DI235" s="223" t="str">
        <f t="shared" ca="1" si="426"/>
        <v>-1,49311091946239+3,15691779931517i</v>
      </c>
      <c r="DJ235" s="223" t="str">
        <f t="shared" ca="1" si="427"/>
        <v>0,931416176917726-3,3657055894458i</v>
      </c>
      <c r="DK235" s="223" t="str">
        <f t="shared" ca="1" si="428"/>
        <v>-0,342296150297241+3,47539113697185i</v>
      </c>
      <c r="DL235" s="223" t="str">
        <f t="shared" ca="1" si="429"/>
        <v>-0,256902688994015-3,48274478218522i</v>
      </c>
      <c r="DM235" s="223" t="str">
        <f t="shared" ca="1" si="430"/>
        <v>0,848537101767849+3,38754999909583i</v>
      </c>
      <c r="DN235" s="223" t="str">
        <f t="shared" ca="1" si="431"/>
        <v>-1,41518658122473-3,19260977098239i</v>
      </c>
      <c r="DO235" s="223" t="str">
        <f t="shared" ca="1" si="432"/>
        <v>1,94016629481145+2,90366405734692i</v>
      </c>
      <c r="DP235" s="223" t="str">
        <f t="shared" ca="1" si="433"/>
        <v>-2,40801836436373-2,52922078244225i</v>
      </c>
      <c r="DQ235" s="223" t="str">
        <f t="shared" ca="1" si="434"/>
        <v>2,80496701892781+2,08030532186456i</v>
      </c>
      <c r="DR235" s="223" t="str">
        <f t="shared" ca="1" si="435"/>
        <v>-3,11932421841199-1,57013586350965i</v>
      </c>
      <c r="DS235" s="223" t="str">
        <f t="shared" ca="1" si="436"/>
        <v>3,34183380459958+1,01373420179368i</v>
      </c>
      <c r="DT235" s="223" t="str">
        <f t="shared" ca="1" si="437"/>
        <v>-3,46594404609112-0,427483425194768i</v>
      </c>
      <c r="DU235" s="223" t="str">
        <f t="shared" ca="1" si="438"/>
        <v>3,48800055216967-0,171354479120984i</v>
      </c>
      <c r="DV235" s="223" t="str">
        <f t="shared" ca="1" si="439"/>
        <v>-3,40735387529496+0,765146899597179i</v>
      </c>
      <c r="DW235" s="223" t="str">
        <f t="shared" ca="1" si="440"/>
        <v>3,22637863390123-1,33640978751145i</v>
      </c>
      <c r="DX235" s="223" t="str">
        <f t="shared" ca="1" si="441"/>
        <v>-2,95040359243356+1,8683224698124i</v>
      </c>
      <c r="DY235" s="223" t="str">
        <f t="shared" ca="1" si="442"/>
        <v>2,58755475739624-2,3452229290468i</v>
      </c>
      <c r="DZ235" s="223" t="str">
        <f t="shared" ca="1" si="443"/>
        <v>-2,14851610940587+2,75306896700287i</v>
      </c>
      <c r="EA235" s="223" t="str">
        <f t="shared" ca="1" si="444"/>
        <v>1,64621501642392-3,07985167323869i</v>
      </c>
      <c r="EB235" s="223" t="str">
        <f t="shared" ca="1" si="445"/>
        <v>-1,0954415910888+3,31594902402971i</v>
      </c>
      <c r="EC235" s="223" t="str">
        <f t="shared" ca="1" si="446"/>
        <v>0,512413200061792-3,45440920011703i</v>
      </c>
      <c r="ED235" s="223" t="str">
        <f t="shared" ca="1" si="447"/>
        <v>0,0857030517172874+3,49115528104625i</v>
      </c>
      <c r="EE235" s="223" t="str">
        <f t="shared" ca="1" si="448"/>
        <v>-0,68129580154469-3,42510528892885i</v>
      </c>
      <c r="EF235" s="223" t="str">
        <f t="shared" ca="1" si="449"/>
        <v>1,25682799051358+3,25820404697317i</v>
      </c>
      <c r="EG235" s="223" t="str">
        <f t="shared" ca="1" si="450"/>
        <v>-1,7953532372188-2,99536591471873i</v>
      </c>
      <c r="EH235" s="223" t="str">
        <f t="shared" ca="1" si="451"/>
        <v>2,28101481913081+2,64433008611943i</v>
      </c>
      <c r="EI235" s="223" t="str">
        <f t="shared" ca="1" si="452"/>
        <v>-2,69951256927622-2,21543271118092i</v>
      </c>
      <c r="EJ235" s="223" t="str">
        <f t="shared" ca="1" si="453"/>
        <v>3,03852394058062+1,72130255096807i</v>
      </c>
      <c r="EK235" s="223" t="str">
        <f t="shared" ca="1" si="454"/>
        <v>-3,28806683975905-1,17648912733085i</v>
      </c>
      <c r="EL235" s="223" t="str">
        <f t="shared" ca="1" si="455"/>
        <v>3,44079354720952+0,59703431637727i</v>
      </c>
      <c r="EM235" s="223" t="str">
        <f t="shared" ca="1" si="456"/>
        <v>-3,49220706852425-3,18302421524565E-13i</v>
      </c>
      <c r="EN235" s="223"/>
      <c r="EO235" s="223"/>
      <c r="EP235" s="223"/>
    </row>
    <row r="236" spans="1:146" ht="15.75" thickBot="1">
      <c r="A236" s="257">
        <f t="shared" si="323"/>
        <v>2.6562500000000019E-3</v>
      </c>
      <c r="B236" s="256">
        <v>136</v>
      </c>
      <c r="C236" s="230">
        <f t="shared" si="324"/>
        <v>27200</v>
      </c>
      <c r="D236" s="229">
        <f t="shared" si="457"/>
        <v>170902.64035528473</v>
      </c>
      <c r="E236" s="229" t="str">
        <f t="shared" si="458"/>
        <v>170902.640355285i</v>
      </c>
      <c r="F236" s="229" t="str">
        <f t="shared" si="325"/>
        <v>-4,4751036547158E-29+8,18284461451627E-28i</v>
      </c>
      <c r="G236" s="229" t="str">
        <f t="shared" si="326"/>
        <v>-0,57580070840518+1,04411861843302i</v>
      </c>
      <c r="H236" s="229" t="str">
        <f t="shared" si="322"/>
        <v>1,00000000018328E-12-1,82852646015404E-11i</v>
      </c>
      <c r="I236" s="229" t="str">
        <f t="shared" si="459"/>
        <v>-1,00000000018328E-12+1,82852646015404E-11i</v>
      </c>
      <c r="J236" s="255" t="str">
        <f ca="1">IMPRODUCT(1/N_FFT2,EL100)</f>
        <v>0,0139069346518434+0,000978188902256504i</v>
      </c>
      <c r="K236" s="254" t="str">
        <f t="shared" ca="1" si="460"/>
        <v>-3,17933775624428E-14+2,53313791002852E-13i</v>
      </c>
      <c r="N236" s="246">
        <f t="shared" ca="1" si="327"/>
        <v>11.492165554321828</v>
      </c>
      <c r="O236" s="223">
        <f t="shared" ca="1" si="328"/>
        <v>3.4921655543218271</v>
      </c>
      <c r="P236" s="223" t="str">
        <f t="shared" ca="1" si="329"/>
        <v>-3,42506457241003+0,681287702526293i</v>
      </c>
      <c r="Q236" s="223" t="str">
        <f t="shared" ca="1" si="330"/>
        <v>3,22634027977887-1,33639390071501i</v>
      </c>
      <c r="R236" s="223" t="str">
        <f t="shared" ca="1" si="331"/>
        <v>-2,90362953954821+1,94014323075771i</v>
      </c>
      <c r="S236" s="223" t="str">
        <f t="shared" ca="1" si="332"/>
        <v>2,46933394448709-2,46933394448699i</v>
      </c>
      <c r="T236" s="223" t="str">
        <f t="shared" ca="1" si="333"/>
        <v>-1,94014323075754+2,90362953954832i</v>
      </c>
      <c r="U236" s="223" t="str">
        <f t="shared" ca="1" si="334"/>
        <v>1,33639390071512-3,22634027977882i</v>
      </c>
      <c r="V236" s="223" t="str">
        <f t="shared" ca="1" si="335"/>
        <v>-0,681287702526233+3,42506457241004i</v>
      </c>
      <c r="W236" s="223" t="str">
        <f t="shared" ca="1" si="336"/>
        <v>1,46313297883152E-13-3,49216555432183i</v>
      </c>
      <c r="X236" s="223" t="str">
        <f t="shared" ca="1" si="337"/>
        <v>0,681287702526289+3,42506457241003i</v>
      </c>
      <c r="Y236" s="223" t="str">
        <f t="shared" ca="1" si="338"/>
        <v>-1,33639390071517-3,2263402797788i</v>
      </c>
      <c r="Z236" s="223" t="str">
        <f t="shared" ca="1" si="339"/>
        <v>1,94014323075759+2,90362953954828i</v>
      </c>
      <c r="AA236" s="223" t="str">
        <f t="shared" ca="1" si="340"/>
        <v>-2,46933394448712-2,46933394448696i</v>
      </c>
      <c r="AB236" s="223" t="str">
        <f t="shared" ca="1" si="341"/>
        <v>2,90362953954823+1,94014323075767i</v>
      </c>
      <c r="AC236" s="223" t="str">
        <f t="shared" ca="1" si="342"/>
        <v>-3,2263402797789-1,33639390071493i</v>
      </c>
      <c r="AD236" s="223" t="str">
        <f t="shared" ca="1" si="343"/>
        <v>3,42506457241002+0,681287702526377i</v>
      </c>
      <c r="AE236" s="223" t="str">
        <f t="shared" ca="1" si="344"/>
        <v>-3,49216555432183+5,47600055709994E-14i</v>
      </c>
      <c r="AF236" s="223" t="str">
        <f t="shared" ca="1" si="345"/>
        <v>3,42506457241006-0,681287702526146i</v>
      </c>
      <c r="AG236" s="223" t="str">
        <f t="shared" ca="1" si="346"/>
        <v>-3,22634027977886+1,33639390071503i</v>
      </c>
      <c r="AH236" s="223" t="str">
        <f t="shared" ca="1" si="347"/>
        <v>2,90362953954838-1,94014323075745i</v>
      </c>
      <c r="AI236" s="223" t="str">
        <f t="shared" ca="1" si="348"/>
        <v>-2,46933394448705+2,46933394448704i</v>
      </c>
      <c r="AJ236" s="223" t="str">
        <f t="shared" ca="1" si="349"/>
        <v>1,9401432307575-2,90362953954835i</v>
      </c>
      <c r="AK236" s="223" t="str">
        <f t="shared" ca="1" si="350"/>
        <v>-1,33639390071505+3,22634027977885i</v>
      </c>
      <c r="AL236" s="223" t="str">
        <f t="shared" ca="1" si="351"/>
        <v>0,681287702526181-3,42506457241006i</v>
      </c>
      <c r="AM236" s="223" t="str">
        <f t="shared" ca="1" si="352"/>
        <v>-1,16366620979102E-13+3,49216555432183i</v>
      </c>
      <c r="AN236" s="223" t="str">
        <f t="shared" ca="1" si="353"/>
        <v>-0,681287702526342-3,42506457241002i</v>
      </c>
      <c r="AO236" s="223" t="str">
        <f t="shared" ca="1" si="354"/>
        <v>1,33639390071488+3,22634027977892i</v>
      </c>
      <c r="AP236" s="223" t="str">
        <f t="shared" ca="1" si="355"/>
        <v>-1,94014323075764-2,90362953954825i</v>
      </c>
      <c r="AQ236" s="223" t="str">
        <f t="shared" ca="1" si="356"/>
        <v>2,46933394448692+2,46933394448717i</v>
      </c>
      <c r="AR236" s="223" t="str">
        <f t="shared" ca="1" si="357"/>
        <v>2,46933394448692+2,46933394448717i</v>
      </c>
      <c r="AS236" s="223" t="str">
        <f t="shared" ca="1" si="358"/>
        <v>3,22634027977932+1,33639390071392i</v>
      </c>
      <c r="AT236" s="223" t="str">
        <f t="shared" ca="1" si="359"/>
        <v>-3,42506457241017-0,681287702525619i</v>
      </c>
      <c r="AU236" s="223" t="str">
        <f t="shared" ca="1" si="360"/>
        <v>3,49216555432183-1,09520011141998E-13i</v>
      </c>
      <c r="AV236" s="223" t="str">
        <f t="shared" ca="1" si="361"/>
        <v>-3,42506457241012+0,681287702525832i</v>
      </c>
      <c r="AW236" s="223" t="str">
        <f t="shared" ca="1" si="362"/>
        <v>3,22634027977924-1,33639390071412i</v>
      </c>
      <c r="AX236" s="223" t="str">
        <f t="shared" ca="1" si="363"/>
        <v>-2,90362953954912+1,94014323075634i</v>
      </c>
      <c r="AY236" s="223" t="str">
        <f t="shared" ca="1" si="364"/>
        <v>2,46933394448602-2,46933394448806i</v>
      </c>
      <c r="AZ236" s="223" t="str">
        <f t="shared" ca="1" si="365"/>
        <v>-1,94014323075688+2,90362953954876i</v>
      </c>
      <c r="BA236" s="223" t="str">
        <f t="shared" ca="1" si="366"/>
        <v>1,33639390071468-3,22634027977901i</v>
      </c>
      <c r="BB236" s="223" t="str">
        <f t="shared" ca="1" si="367"/>
        <v>-0,681287702526516+3,42506457240999i</v>
      </c>
      <c r="BC236" s="223" t="str">
        <f t="shared" ca="1" si="368"/>
        <v>7,06753160748807E-13-3,49216555432183i</v>
      </c>
      <c r="BD236" s="223" t="str">
        <f t="shared" ca="1" si="369"/>
        <v>0,681287702525032+3,42506457241028i</v>
      </c>
      <c r="BE236" s="223" t="str">
        <f t="shared" ca="1" si="370"/>
        <v>-1,33639390071653-3,22634027977824i</v>
      </c>
      <c r="BF236" s="223" t="str">
        <f t="shared" ca="1" si="371"/>
        <v>1,94014323075851+2,90362953954767i</v>
      </c>
      <c r="BG236" s="223" t="str">
        <f t="shared" ca="1" si="372"/>
        <v>-2,46933394448748-2,4693339444866i</v>
      </c>
      <c r="BH236" s="223" t="str">
        <f t="shared" ca="1" si="373"/>
        <v>2,90362953954831+1,94014323075756i</v>
      </c>
      <c r="BI236" s="223" t="str">
        <f t="shared" ca="1" si="374"/>
        <v>-3,22634027977868-1,33639390071548i</v>
      </c>
      <c r="BJ236" s="223" t="str">
        <f t="shared" ca="1" si="375"/>
        <v>3,42506457240983+0,681287702527316i</v>
      </c>
      <c r="BK236" s="223" t="str">
        <f t="shared" ca="1" si="376"/>
        <v>-3,49216555432183-1,62227964730742E-12i</v>
      </c>
      <c r="BL236" s="223" t="str">
        <f t="shared" ca="1" si="377"/>
        <v>3,42506457240977-0,681287702527641i</v>
      </c>
      <c r="BM236" s="223" t="str">
        <f t="shared" ca="1" si="378"/>
        <v>-3,22634027977855+1,33639390071578i</v>
      </c>
      <c r="BN236" s="223" t="str">
        <f t="shared" ca="1" si="379"/>
        <v>2,90362953954813-1,94014323075783i</v>
      </c>
      <c r="BO236" s="223" t="str">
        <f t="shared" ca="1" si="380"/>
        <v>-2,46933394448725+2,46933394448683i</v>
      </c>
      <c r="BP236" s="223" t="str">
        <f t="shared" ca="1" si="381"/>
        <v>1,94014323075832-2,9036295395478i</v>
      </c>
      <c r="BQ236" s="223" t="str">
        <f t="shared" ca="1" si="382"/>
        <v>-1,33639390071623+3,22634027977837i</v>
      </c>
      <c r="BR236" s="223" t="str">
        <f t="shared" ca="1" si="383"/>
        <v>0,681287702524711-3,42506457241035i</v>
      </c>
      <c r="BS236" s="223" t="str">
        <f t="shared" ca="1" si="384"/>
        <v>1,0353131941748E-12+3,49216555432183i</v>
      </c>
      <c r="BT236" s="223" t="str">
        <f t="shared" ca="1" si="385"/>
        <v>-0,68128770252674-3,42506457240994i</v>
      </c>
      <c r="BU236" s="223" t="str">
        <f t="shared" ca="1" si="386"/>
        <v>1,33639390071502+3,22634027977886i</v>
      </c>
      <c r="BV236" s="223" t="str">
        <f t="shared" ca="1" si="387"/>
        <v>-1,94014323075715-2,90362953954858i</v>
      </c>
      <c r="BW236" s="223" t="str">
        <f t="shared" ca="1" si="388"/>
        <v>2,46933394448626+2,46933394448783i</v>
      </c>
      <c r="BX236" s="223" t="str">
        <f t="shared" ca="1" si="389"/>
        <v>-2,90362953954734-1,94014323075899i</v>
      </c>
      <c r="BY236" s="223" t="str">
        <f t="shared" ca="1" si="390"/>
        <v>3,22634027977938+1,33639390071377i</v>
      </c>
      <c r="BZ236" s="223" t="str">
        <f t="shared" ca="1" si="391"/>
        <v>-3,42506457241019-0,681287702525511i</v>
      </c>
      <c r="CA236" s="223" t="str">
        <f t="shared" ca="1" si="392"/>
        <v>3,49216555432183-2,19040022283997E-13i</v>
      </c>
      <c r="CB236" s="223" t="str">
        <f t="shared" ca="1" si="393"/>
        <v>-3,4250645724101+0,68128770252594i</v>
      </c>
      <c r="CC236" s="223" t="str">
        <f t="shared" ca="1" si="394"/>
        <v>3,22634027977921-1,33639390071418i</v>
      </c>
      <c r="CD236" s="223" t="str">
        <f t="shared" ca="1" si="395"/>
        <v>-2,90362953954909+1,94014323075639i</v>
      </c>
      <c r="CE236" s="223" t="str">
        <f t="shared" ca="1" si="396"/>
        <v>2,46933394448595-2,46933394448814i</v>
      </c>
      <c r="CF236" s="223" t="str">
        <f t="shared" ca="1" si="397"/>
        <v>-1,94014323075678+2,90362953954882i</v>
      </c>
      <c r="CG236" s="223" t="str">
        <f t="shared" ca="1" si="398"/>
        <v>1,33639390071462-3,22634027977903i</v>
      </c>
      <c r="CH236" s="223" t="str">
        <f t="shared" ca="1" si="399"/>
        <v>-0,681287702526408+3,42506457241001i</v>
      </c>
      <c r="CI236" s="223" t="str">
        <f t="shared" ca="1" si="400"/>
        <v>5,9723314960681E-13-3,49216555432183i</v>
      </c>
      <c r="CJ236" s="223" t="str">
        <f t="shared" ca="1" si="401"/>
        <v>0,68128770252514+3,42506457241026i</v>
      </c>
      <c r="CK236" s="223" t="str">
        <f t="shared" ca="1" si="402"/>
        <v>-1,33639390071342-3,22634027977953i</v>
      </c>
      <c r="CL236" s="223" t="str">
        <f t="shared" ca="1" si="403"/>
        <v>1,9401432307586+2,90362953954761i</v>
      </c>
      <c r="CM236" s="223" t="str">
        <f t="shared" ca="1" si="404"/>
        <v>-2,46933394448756-2,46933394448652i</v>
      </c>
      <c r="CN236" s="223" t="str">
        <f t="shared" ca="1" si="405"/>
        <v>2,90362953954831+1,94014323075755i</v>
      </c>
      <c r="CO236" s="223" t="str">
        <f t="shared" ca="1" si="406"/>
        <v>-3,22634027977868-1,33639390071546i</v>
      </c>
      <c r="CP236" s="223" t="str">
        <f t="shared" ca="1" si="407"/>
        <v>3,42506457240987+0,681287702527113i</v>
      </c>
      <c r="CQ236" s="223" t="str">
        <f t="shared" ca="1" si="408"/>
        <v>-3,49216555432183-1,41350632149762E-12i</v>
      </c>
      <c r="CR236" s="223" t="str">
        <f t="shared" ca="1" si="409"/>
        <v>3,42506457240976-0,681287702527648i</v>
      </c>
      <c r="CS236" s="223" t="str">
        <f t="shared" ca="1" si="410"/>
        <v>-3,22634027977855+1,33639390071579i</v>
      </c>
      <c r="CT236" s="223" t="str">
        <f t="shared" ca="1" si="411"/>
        <v>2,90362953954801-1,940143230758i</v>
      </c>
      <c r="CU236" s="223" t="str">
        <f t="shared" ca="1" si="412"/>
        <v>-2,4693339444871+2,46933394448698i</v>
      </c>
      <c r="CV236" s="223" t="str">
        <f t="shared" ca="1" si="413"/>
        <v>1,94014323075814-2,90362953954792i</v>
      </c>
      <c r="CW236" s="223" t="str">
        <f t="shared" ca="1" si="414"/>
        <v>-1,33639390071613+3,22634027977841i</v>
      </c>
      <c r="CX236" s="223" t="str">
        <f t="shared" ca="1" si="415"/>
        <v>0,681287702528011-3,42506457240969i</v>
      </c>
      <c r="CY236" s="223" t="str">
        <f t="shared" ca="1" si="416"/>
        <v>1,2440865199846E-12+3,49216555432183i</v>
      </c>
      <c r="CZ236" s="223" t="str">
        <f t="shared" ca="1" si="417"/>
        <v>-0,681287702526946-3,4250645724099i</v>
      </c>
      <c r="DA236" s="223" t="str">
        <f t="shared" ca="1" si="418"/>
        <v>1,33639390071513+3,22634027977882i</v>
      </c>
      <c r="DB236" s="223" t="str">
        <f t="shared" ca="1" si="419"/>
        <v>-1,94014323075724-2,90362953954852i</v>
      </c>
      <c r="DC236" s="223" t="str">
        <f t="shared" ca="1" si="420"/>
        <v>2,46933394448634+2,46933394448775i</v>
      </c>
      <c r="DD236" s="223" t="str">
        <f t="shared" ca="1" si="421"/>
        <v>-2,90362953954741-1,9401432307589i</v>
      </c>
      <c r="DE236" s="223" t="str">
        <f t="shared" ca="1" si="422"/>
        <v>3,22634027977942+1,33639390071367i</v>
      </c>
      <c r="DF236" s="223" t="str">
        <f t="shared" ca="1" si="423"/>
        <v>-3,42506457241021-0,681287702525402i</v>
      </c>
      <c r="DG236" s="223" t="str">
        <f t="shared" ca="1" si="424"/>
        <v>3,49216555432183-3,28560033425995E-13i</v>
      </c>
      <c r="DH236" s="223" t="str">
        <f t="shared" ca="1" si="425"/>
        <v>-3,42506457241008+0,681287702526048i</v>
      </c>
      <c r="DI236" s="223" t="str">
        <f t="shared" ca="1" si="426"/>
        <v>3,22634027977917-1,33639390071428i</v>
      </c>
      <c r="DJ236" s="223" t="str">
        <f t="shared" ca="1" si="427"/>
        <v>-2,90362953954903+1,94014323075648i</v>
      </c>
      <c r="DK236" s="223" t="str">
        <f t="shared" ca="1" si="428"/>
        <v>2,46933394448587-2,46933394448821i</v>
      </c>
      <c r="DL236" s="223" t="str">
        <f t="shared" ca="1" si="429"/>
        <v>-1,94014323075669+2,90362953954888i</v>
      </c>
      <c r="DM236" s="223" t="str">
        <f t="shared" ca="1" si="430"/>
        <v>1,33639390071452-3,22634027977907i</v>
      </c>
      <c r="DN236" s="223" t="str">
        <f t="shared" ca="1" si="431"/>
        <v>-0,681287702526303+3,42506457241003i</v>
      </c>
      <c r="DO236" s="223" t="str">
        <f t="shared" ca="1" si="432"/>
        <v>5,86966453132612E-13-3,49216555432183i</v>
      </c>
      <c r="DP236" s="223" t="str">
        <f t="shared" ca="1" si="433"/>
        <v>0,681287702525151+3,42506457241026i</v>
      </c>
      <c r="DQ236" s="223" t="str">
        <f t="shared" ca="1" si="434"/>
        <v>-1,33639390071344-3,22634027977952i</v>
      </c>
      <c r="DR236" s="223" t="str">
        <f t="shared" ca="1" si="435"/>
        <v>1,94014323075869+2,90362953954755i</v>
      </c>
      <c r="DS236" s="223" t="str">
        <f t="shared" ca="1" si="436"/>
        <v>-2,46933394448757-2,46933394448652i</v>
      </c>
      <c r="DT236" s="223" t="str">
        <f t="shared" ca="1" si="437"/>
        <v>2,90362953954837+1,94014323075745i</v>
      </c>
      <c r="DU236" s="223" t="str">
        <f t="shared" ca="1" si="438"/>
        <v>-3,22634027977872-1,33639390071536i</v>
      </c>
      <c r="DV236" s="223" t="str">
        <f t="shared" ca="1" si="439"/>
        <v>3,42506457240989+0,681287702527005i</v>
      </c>
      <c r="DW236" s="223" t="str">
        <f t="shared" ca="1" si="440"/>
        <v>-3,49216555432183-1,30398631035562E-12i</v>
      </c>
      <c r="DX236" s="223" t="str">
        <f t="shared" ca="1" si="441"/>
        <v>3,42506457240974-0,681287702527756i</v>
      </c>
      <c r="DY236" s="223" t="str">
        <f t="shared" ca="1" si="442"/>
        <v>-3,22634027977851+1,33639390071589i</v>
      </c>
      <c r="DZ236" s="223" t="str">
        <f t="shared" ca="1" si="443"/>
        <v>2,90362953954806-1,94014323075793i</v>
      </c>
      <c r="EA236" s="223" t="str">
        <f t="shared" ca="1" si="444"/>
        <v>-2,46933394448702+2,46933394448706i</v>
      </c>
      <c r="EB236" s="223" t="str">
        <f t="shared" ca="1" si="445"/>
        <v>1,94014323075805-2,90362953954797i</v>
      </c>
      <c r="EC236" s="223" t="str">
        <f t="shared" ca="1" si="446"/>
        <v>-1,33639390071603+3,22634027977845i</v>
      </c>
      <c r="ED236" s="223" t="str">
        <f t="shared" ca="1" si="447"/>
        <v>0,681287702527903-3,42506457240971i</v>
      </c>
      <c r="EE236" s="223" t="str">
        <f t="shared" ca="1" si="448"/>
        <v>1,3536065311266E-12+3,49216555432183i</v>
      </c>
      <c r="EF236" s="223" t="str">
        <f t="shared" ca="1" si="449"/>
        <v>-0,681287702527054-3,42506457240988i</v>
      </c>
      <c r="EG236" s="223" t="str">
        <f t="shared" ca="1" si="450"/>
        <v>1,33639390071523+3,22634027977878i</v>
      </c>
      <c r="EH236" s="223" t="str">
        <f t="shared" ca="1" si="451"/>
        <v>-1,94014323075733-2,90362953954846i</v>
      </c>
      <c r="EI236" s="223" t="str">
        <f t="shared" ca="1" si="452"/>
        <v>2,46933394448641+2,46933394448767i</v>
      </c>
      <c r="EJ236" s="223" t="str">
        <f t="shared" ca="1" si="453"/>
        <v>-2,90362953954746-1,94014323075881i</v>
      </c>
      <c r="EK236" s="223" t="str">
        <f t="shared" ca="1" si="454"/>
        <v>3,22634027977947+1,33639390071357i</v>
      </c>
      <c r="EL236" s="223" t="str">
        <f t="shared" ca="1" si="455"/>
        <v>-3,42506457241023-0,681287702525298i</v>
      </c>
      <c r="EM236" s="223" t="str">
        <f t="shared" ca="1" si="456"/>
        <v>3,49216555432183-4,38080044567994E-13i</v>
      </c>
      <c r="EN236" s="223"/>
      <c r="EO236" s="223"/>
      <c r="EP236" s="223"/>
    </row>
    <row r="237" spans="1:146" ht="15.75" thickBot="1">
      <c r="A237" s="257">
        <f t="shared" si="323"/>
        <v>2.6757812500000019E-3</v>
      </c>
      <c r="B237" s="256">
        <v>137</v>
      </c>
      <c r="C237" s="230">
        <f t="shared" si="324"/>
        <v>27400</v>
      </c>
      <c r="D237" s="229">
        <f t="shared" si="457"/>
        <v>172159.27741672067</v>
      </c>
      <c r="E237" s="229" t="str">
        <f t="shared" si="458"/>
        <v>172159.277416721i</v>
      </c>
      <c r="F237" s="229" t="str">
        <f t="shared" si="325"/>
        <v>-4,41001209845279E-29+8,00496298355478E-28i</v>
      </c>
      <c r="G237" s="229" t="str">
        <f t="shared" si="326"/>
        <v>-0,569356763440618+1,0400250217442i</v>
      </c>
      <c r="H237" s="229" t="str">
        <f t="shared" si="322"/>
        <v>1,00000000018062E-12-1,81517955168577E-11i</v>
      </c>
      <c r="I237" s="229" t="str">
        <f t="shared" si="459"/>
        <v>-1,00000000018062E-12+1,81517955168577E-11i</v>
      </c>
      <c r="J237" s="255" t="str">
        <f ca="1">IMPRODUCT(1/N_FFT2,EM100)</f>
        <v>0,015592281335308-1,12493597472093E-14i</v>
      </c>
      <c r="K237" s="254" t="str">
        <f t="shared" ca="1" si="460"/>
        <v>-1,55922813379201E-14+2,83027902439839E-13i</v>
      </c>
      <c r="N237" s="246">
        <f t="shared" ca="1" si="327"/>
        <v>11.492118305040783</v>
      </c>
      <c r="O237" s="223">
        <f t="shared" ca="1" si="328"/>
        <v>3.4921183050407842</v>
      </c>
      <c r="P237" s="223" t="str">
        <f t="shared" ca="1" si="329"/>
        <v>-3,40726726857483+0,765127451408957i</v>
      </c>
      <c r="Q237" s="223" t="str">
        <f t="shared" ca="1" si="330"/>
        <v>3,15683755807726-1,49307296818131i</v>
      </c>
      <c r="R237" s="223" t="str">
        <f t="shared" ca="1" si="331"/>
        <v>-2,75299899062833+2,14846149930603i</v>
      </c>
      <c r="S237" s="223" t="str">
        <f t="shared" ca="1" si="332"/>
        <v>2,21537640022281-2,69944395417589i</v>
      </c>
      <c r="T237" s="223" t="str">
        <f t="shared" ca="1" si="333"/>
        <v>-1,57009595444066+3,11924493271208i</v>
      </c>
      <c r="U237" s="223" t="str">
        <f t="shared" ca="1" si="334"/>
        <v>0,848515534002134-3,38746389574236i</v>
      </c>
      <c r="V237" s="223" t="str">
        <f t="shared" ca="1" si="335"/>
        <v>-0,0857008733529826+3,49106654429667i</v>
      </c>
      <c r="W237" s="223" t="str">
        <f t="shared" ca="1" si="336"/>
        <v>-0,681278484648811-3,42501823101068i</v>
      </c>
      <c r="X237" s="223" t="str">
        <f t="shared" ca="1" si="337"/>
        <v>1,41515061059551+3,19252862253921i</v>
      </c>
      <c r="Y237" s="223" t="str">
        <f t="shared" ca="1" si="338"/>
        <v>-2,08025244551822-2,80489572343008i</v>
      </c>
      <c r="Z237" s="223" t="str">
        <f t="shared" ca="1" si="339"/>
        <v>2,64426287362415+2,28095684123437i</v>
      </c>
      <c r="AA237" s="223" t="str">
        <f t="shared" ca="1" si="340"/>
        <v>-3,07977339083559-1,64617317360658i</v>
      </c>
      <c r="AB237" s="223" t="str">
        <f t="shared" ca="1" si="341"/>
        <v>3,36562004132442+0,931392502566096i</v>
      </c>
      <c r="AC237" s="223" t="str">
        <f t="shared" ca="1" si="342"/>
        <v>-3,48791189560565-0,17135012370442i</v>
      </c>
      <c r="AD237" s="223" t="str">
        <f t="shared" ca="1" si="343"/>
        <v>3,44070609053384-0,597019141204249i</v>
      </c>
      <c r="AE237" s="223" t="str">
        <f t="shared" ca="1" si="344"/>
        <v>-3,22629662713519+1,33637581919794i</v>
      </c>
      <c r="AF237" s="223" t="str">
        <f t="shared" ca="1" si="345"/>
        <v>2,85510289193007-2,01079032544258i</v>
      </c>
      <c r="AG237" s="223" t="str">
        <f t="shared" ca="1" si="346"/>
        <v>-2,34516331913523+2,58748898799271i</v>
      </c>
      <c r="AH237" s="223" t="str">
        <f t="shared" ca="1" si="347"/>
        <v>1,72125879960709-3,03844670862862i</v>
      </c>
      <c r="AI237" s="223" t="str">
        <f t="shared" ca="1" si="348"/>
        <v>-1,01370843511319+3,34174886324231i</v>
      </c>
      <c r="AJ237" s="223" t="str">
        <f t="shared" ca="1" si="349"/>
        <v>0,256896159148865-3,48265625921013i</v>
      </c>
      <c r="AK237" s="223" t="str">
        <f t="shared" ca="1" si="350"/>
        <v>0,512400175753001+3,45432139736435i</v>
      </c>
      <c r="AL237" s="223" t="str">
        <f t="shared" ca="1" si="351"/>
        <v>-1,25679604497721-3,25812123128201i</v>
      </c>
      <c r="AM237" s="223" t="str">
        <f t="shared" ca="1" si="352"/>
        <v>1,94011698046349+2,90359025320691i</v>
      </c>
      <c r="AN237" s="223" t="str">
        <f t="shared" ca="1" si="353"/>
        <v>-2,5291564957471-2,40795715834422i</v>
      </c>
      <c r="AO237" s="223" t="str">
        <f t="shared" ca="1" si="354"/>
        <v>2,99528977973921+1,79530760366873i</v>
      </c>
      <c r="AP237" s="223" t="str">
        <f t="shared" ca="1" si="355"/>
        <v>-3,31586474060103-1,09541374760399i</v>
      </c>
      <c r="AQ237" s="223" t="str">
        <f t="shared" ca="1" si="356"/>
        <v>3,47530280090898+0,342287449952683i</v>
      </c>
      <c r="AR237" s="223" t="str">
        <f t="shared" ca="1" si="357"/>
        <v>3,47530280090898+0,342287449952683i</v>
      </c>
      <c r="AS237" s="223" t="str">
        <f t="shared" ca="1" si="358"/>
        <v>3,28798326502787-1,17645922381424i</v>
      </c>
      <c r="AT237" s="223" t="str">
        <f t="shared" ca="1" si="359"/>
        <v>-2,95032860028765+1,8682749815607i</v>
      </c>
      <c r="AU237" s="223" t="str">
        <f t="shared" ca="1" si="360"/>
        <v>2,46930053420103-2,46930053419899i</v>
      </c>
      <c r="AV237" s="223" t="str">
        <f t="shared" ca="1" si="361"/>
        <v>-1,86827498156023+2,95032860028795i</v>
      </c>
      <c r="AW237" s="223" t="str">
        <f t="shared" ca="1" si="362"/>
        <v>1,17645922381372-3,28798326502805i</v>
      </c>
      <c r="AX237" s="223" t="str">
        <f t="shared" ca="1" si="363"/>
        <v>-0,427472559596932+3,46585595015035i</v>
      </c>
      <c r="AY237" s="223" t="str">
        <f t="shared" ca="1" si="364"/>
        <v>-0,342287449953574-3,47530280090889i</v>
      </c>
      <c r="AZ237" s="223" t="str">
        <f t="shared" ca="1" si="365"/>
        <v>1,09541374760385+3,31586474060107i</v>
      </c>
      <c r="BA237" s="223" t="str">
        <f t="shared" ca="1" si="366"/>
        <v>-1,79530760366775-2,99528977973979i</v>
      </c>
      <c r="BB237" s="223" t="str">
        <f t="shared" ca="1" si="367"/>
        <v>2,40795715834487+2,52915649574649i</v>
      </c>
      <c r="BC237" s="223" t="str">
        <f t="shared" ca="1" si="368"/>
        <v>-2,90359025320685-1,94011698046357i</v>
      </c>
      <c r="BD237" s="223" t="str">
        <f t="shared" ca="1" si="369"/>
        <v>3,25812123128158+1,25679604497832i</v>
      </c>
      <c r="BE237" s="223" t="str">
        <f t="shared" ca="1" si="370"/>
        <v>-3,45432139736453-0,512400175751771i</v>
      </c>
      <c r="BF237" s="223" t="str">
        <f t="shared" ca="1" si="371"/>
        <v>3,48265625921014-0,256896159148768i</v>
      </c>
      <c r="BG237" s="223" t="str">
        <f t="shared" ca="1" si="372"/>
        <v>-3,34174886324266+1,01370843511205i</v>
      </c>
      <c r="BH237" s="223" t="str">
        <f t="shared" ca="1" si="373"/>
        <v>3,03844670862799-1,72125879960819i</v>
      </c>
      <c r="BI237" s="223" t="str">
        <f t="shared" ca="1" si="374"/>
        <v>-2,58748898799254+2,34516331913541i</v>
      </c>
      <c r="BJ237" s="223" t="str">
        <f t="shared" ca="1" si="375"/>
        <v>2,01079032544357-2,85510289192937i</v>
      </c>
      <c r="BK237" s="223" t="str">
        <f t="shared" ca="1" si="376"/>
        <v>-1,33637581919677+3,22629662713568i</v>
      </c>
      <c r="BL237" s="223" t="str">
        <f t="shared" ca="1" si="377"/>
        <v>0,597019141204005-3,44070609053388i</v>
      </c>
      <c r="BM237" s="223" t="str">
        <f t="shared" ca="1" si="378"/>
        <v>0,171350123703554+3,48791189560569i</v>
      </c>
      <c r="BN237" s="223" t="str">
        <f t="shared" ca="1" si="379"/>
        <v>-0,931392502567318-3,36562004132408i</v>
      </c>
      <c r="BO237" s="223" t="str">
        <f t="shared" ca="1" si="380"/>
        <v>1,6461731736068+3,07977339083547i</v>
      </c>
      <c r="BP237" s="223" t="str">
        <f t="shared" ca="1" si="381"/>
        <v>-2,28095684123372-2,64426287362471i</v>
      </c>
      <c r="BQ237" s="223" t="str">
        <f t="shared" ca="1" si="382"/>
        <v>2,80489572343105+2,08025244551692i</v>
      </c>
      <c r="BR237" s="223" t="str">
        <f t="shared" ca="1" si="383"/>
        <v>-3,19252862253931-1,41515061059528i</v>
      </c>
      <c r="BS237" s="223" t="str">
        <f t="shared" ca="1" si="384"/>
        <v>3,42501823101051+0,681278484649649i</v>
      </c>
      <c r="BT237" s="223" t="str">
        <f t="shared" ca="1" si="385"/>
        <v>-3,49106654429662+0,0857008733545844i</v>
      </c>
      <c r="BU237" s="223" t="str">
        <f t="shared" ca="1" si="386"/>
        <v>3,38746389574221-0,848515534002714i</v>
      </c>
      <c r="BV237" s="223" t="str">
        <f t="shared" ca="1" si="387"/>
        <v>-3,11924493271246+1,5700959544399i</v>
      </c>
      <c r="BW237" s="223" t="str">
        <f t="shared" ca="1" si="388"/>
        <v>2,69944395417487-2,21537640022405i</v>
      </c>
      <c r="BX237" s="223" t="str">
        <f t="shared" ca="1" si="389"/>
        <v>-2,14846149930556+2,7529989906287i</v>
      </c>
      <c r="BY237" s="223" t="str">
        <f t="shared" ca="1" si="390"/>
        <v>1,49307296818193-3,15683755807696i</v>
      </c>
      <c r="BZ237" s="223" t="str">
        <f t="shared" ca="1" si="391"/>
        <v>-0,765127451407287+3,4072672685752i</v>
      </c>
      <c r="CA237" s="223" t="str">
        <f t="shared" ca="1" si="392"/>
        <v>-5,97221282831969E-13-3,49211830504078i</v>
      </c>
      <c r="CB237" s="223" t="str">
        <f t="shared" ca="1" si="393"/>
        <v>0,765127451408356+3,40726726857496i</v>
      </c>
      <c r="CC237" s="223" t="str">
        <f t="shared" ca="1" si="394"/>
        <v>-1,49307296817978-3,15683755807798i</v>
      </c>
      <c r="CD237" s="223" t="str">
        <f t="shared" ca="1" si="395"/>
        <v>2,1484614993065+2,75299899062796i</v>
      </c>
      <c r="CE237" s="223" t="str">
        <f t="shared" ca="1" si="396"/>
        <v>-2,69944395417556-2,21537640022321i</v>
      </c>
      <c r="CF237" s="223" t="str">
        <f t="shared" ca="1" si="397"/>
        <v>3,11924493271139+1,57009595444202i</v>
      </c>
      <c r="CG237" s="223" t="str">
        <f t="shared" ca="1" si="398"/>
        <v>-3,3874638957425-0,848515534001554i</v>
      </c>
      <c r="CH237" s="223" t="str">
        <f t="shared" ca="1" si="399"/>
        <v>3,49106654429665+0,0857008733534893i</v>
      </c>
      <c r="CI237" s="223" t="str">
        <f t="shared" ca="1" si="400"/>
        <v>-3,42501823101098+0,681278484647317i</v>
      </c>
      <c r="CJ237" s="223" t="str">
        <f t="shared" ca="1" si="401"/>
        <v>3,19252862253882-1,41515061059637i</v>
      </c>
      <c r="CK237" s="223" t="str">
        <f t="shared" ca="1" si="402"/>
        <v>-2,8048957234304+2,0802524455178i</v>
      </c>
      <c r="CL237" s="223" t="str">
        <f t="shared" ca="1" si="403"/>
        <v>2,28095684123551-2,64426287362316i</v>
      </c>
      <c r="CM237" s="223" t="str">
        <f t="shared" ca="1" si="404"/>
        <v>-1,64617317360575+3,07977339083604i</v>
      </c>
      <c r="CN237" s="223" t="str">
        <f t="shared" ca="1" si="405"/>
        <v>0,931392502566166-3,3656200413244i</v>
      </c>
      <c r="CO237" s="223" t="str">
        <f t="shared" ca="1" si="406"/>
        <v>-0,171350123706029+3,48791189560557i</v>
      </c>
      <c r="CP237" s="223" t="str">
        <f t="shared" ca="1" si="407"/>
        <v>-0,597019141205182-3,44070609053368i</v>
      </c>
      <c r="CQ237" s="223" t="str">
        <f t="shared" ca="1" si="408"/>
        <v>1,33637581919788+3,22629662713522i</v>
      </c>
      <c r="CR237" s="223" t="str">
        <f t="shared" ca="1" si="409"/>
        <v>-2,01079032544155-2,8551028919308i</v>
      </c>
      <c r="CS237" s="223" t="str">
        <f t="shared" ca="1" si="410"/>
        <v>2,58748898799335+2,34516331913453i</v>
      </c>
      <c r="CT237" s="223" t="str">
        <f t="shared" ca="1" si="411"/>
        <v>-3,03844670862858-1,72125879960715i</v>
      </c>
      <c r="CU237" s="223" t="str">
        <f t="shared" ca="1" si="412"/>
        <v>3,34174886324194+1,01370843511442i</v>
      </c>
      <c r="CV237" s="223" t="str">
        <f t="shared" ca="1" si="413"/>
        <v>-3,48265625921022-0,256896159147576i</v>
      </c>
      <c r="CW237" s="223" t="str">
        <f t="shared" ca="1" si="414"/>
        <v>3,45432139736436-0,512400175752952i</v>
      </c>
      <c r="CX237" s="223" t="str">
        <f t="shared" ca="1" si="415"/>
        <v>-3,25812123128247+1,256796044976i</v>
      </c>
      <c r="CY237" s="223" t="str">
        <f t="shared" ca="1" si="416"/>
        <v>2,90359025320619-1,94011698046456i</v>
      </c>
      <c r="CZ237" s="223" t="str">
        <f t="shared" ca="1" si="417"/>
        <v>-2,407957158344+2,52915649574731i</v>
      </c>
      <c r="DA237" s="223" t="str">
        <f t="shared" ca="1" si="418"/>
        <v>1,79530760366984-2,99528977973855i</v>
      </c>
      <c r="DB237" s="223" t="str">
        <f t="shared" ca="1" si="419"/>
        <v>-1,09541374760276+3,31586474060143i</v>
      </c>
      <c r="DC237" s="223" t="str">
        <f t="shared" ca="1" si="420"/>
        <v>0,342287449952385-3,47530280090901i</v>
      </c>
      <c r="DD237" s="223" t="str">
        <f t="shared" ca="1" si="421"/>
        <v>0,427472559594523+3,46585595015064i</v>
      </c>
      <c r="DE237" s="223" t="str">
        <f t="shared" ca="1" si="422"/>
        <v>-1,1764592238148-3,28798326502767i</v>
      </c>
      <c r="DF237" s="223" t="str">
        <f t="shared" ca="1" si="423"/>
        <v>1,86827498156124+2,95032860028731i</v>
      </c>
      <c r="DG237" s="223" t="str">
        <f t="shared" ca="1" si="424"/>
        <v>-2,46930053419931-2,46930053420071i</v>
      </c>
      <c r="DH237" s="223" t="str">
        <f t="shared" ca="1" si="425"/>
        <v>2,95032860028827+1,86827498155973i</v>
      </c>
      <c r="DI237" s="223" t="str">
        <f t="shared" ca="1" si="426"/>
        <v>-3,28798326502827-1,17645922381311i</v>
      </c>
      <c r="DJ237" s="223" t="str">
        <f t="shared" ca="1" si="427"/>
        <v>3,46585595014999+0,427472559599838i</v>
      </c>
      <c r="DK237" s="223" t="str">
        <f t="shared" ca="1" si="428"/>
        <v>-3,47530280090883+0,342287449954168i</v>
      </c>
      <c r="DL237" s="223" t="str">
        <f t="shared" ca="1" si="429"/>
        <v>3,31586474060087-1,09541374760447i</v>
      </c>
      <c r="DM237" s="223" t="str">
        <f t="shared" ca="1" si="430"/>
        <v>-2,99528977973946+1,79530760366831i</v>
      </c>
      <c r="DN237" s="223" t="str">
        <f t="shared" ca="1" si="431"/>
        <v>2,52915649574854-2,40795715834271i</v>
      </c>
      <c r="DO237" s="223" t="str">
        <f t="shared" ca="1" si="432"/>
        <v>-1,94011698046307+2,90359025320719i</v>
      </c>
      <c r="DP237" s="223" t="str">
        <f t="shared" ca="1" si="433"/>
        <v>1,25679604497767-3,25812123128183i</v>
      </c>
      <c r="DQ237" s="223" t="str">
        <f t="shared" ca="1" si="434"/>
        <v>-0,512400175754715+3,4543213973641i</v>
      </c>
      <c r="DR237" s="223" t="str">
        <f t="shared" ca="1" si="435"/>
        <v>-0,256896159149363-3,48265625921009i</v>
      </c>
      <c r="DS237" s="223" t="str">
        <f t="shared" ca="1" si="436"/>
        <v>1,01370843511272+3,34174886324246i</v>
      </c>
      <c r="DT237" s="223" t="str">
        <f t="shared" ca="1" si="437"/>
        <v>-1,7212587996056-3,03844670862946i</v>
      </c>
      <c r="DU237" s="223" t="str">
        <f t="shared" ca="1" si="438"/>
        <v>2,34516331913586+2,58748898799215i</v>
      </c>
      <c r="DV237" s="223" t="str">
        <f t="shared" ca="1" si="439"/>
        <v>-2,85510289192977-2,010790325443i</v>
      </c>
      <c r="DW237" s="223" t="str">
        <f t="shared" ca="1" si="440"/>
        <v>3,22629662713454+1,33637581919952i</v>
      </c>
      <c r="DX237" s="223" t="str">
        <f t="shared" ca="1" si="441"/>
        <v>-3,44070609053398-0,597019141203415i</v>
      </c>
      <c r="DY237" s="223" t="str">
        <f t="shared" ca="1" si="442"/>
        <v>3,48791189560566-0,17135012370425i</v>
      </c>
      <c r="DZ237" s="223" t="str">
        <f t="shared" ca="1" si="443"/>
        <v>-3,36562004132487+0,931392502564451i</v>
      </c>
      <c r="EA237" s="223" t="str">
        <f t="shared" ca="1" si="444"/>
        <v>3,07977339083519-1,64617317360733i</v>
      </c>
      <c r="EB237" s="223" t="str">
        <f t="shared" ca="1" si="445"/>
        <v>-2,64426287362426+2,28095684123424i</v>
      </c>
      <c r="EC237" s="223" t="str">
        <f t="shared" ca="1" si="446"/>
        <v>2,08025244551931-2,80489572342927i</v>
      </c>
      <c r="ED237" s="223" t="str">
        <f t="shared" ca="1" si="447"/>
        <v>-1,41515061059474+3,19252862253955i</v>
      </c>
      <c r="EE237" s="223" t="str">
        <f t="shared" ca="1" si="448"/>
        <v>0,681278484648965-3,42501823101065i</v>
      </c>
      <c r="EF237" s="223" t="str">
        <f t="shared" ca="1" si="449"/>
        <v>0,0857008733516092+3,4910665442967i</v>
      </c>
      <c r="EG237" s="223" t="str">
        <f t="shared" ca="1" si="450"/>
        <v>-0,848515534003293-3,38746389574207i</v>
      </c>
      <c r="EH237" s="223" t="str">
        <f t="shared" ca="1" si="451"/>
        <v>1,57009595444052+3,11924493271215i</v>
      </c>
      <c r="EI237" s="223" t="str">
        <f t="shared" ca="1" si="452"/>
        <v>-2,21537640022175-2,69944395417675i</v>
      </c>
      <c r="EJ237" s="223" t="str">
        <f t="shared" ca="1" si="453"/>
        <v>2,75299899062907+2,14846149930509i</v>
      </c>
      <c r="EK237" s="223" t="str">
        <f t="shared" ca="1" si="454"/>
        <v>-3,15683755807726-1,4930729681813i</v>
      </c>
      <c r="EL237" s="223" t="str">
        <f t="shared" ca="1" si="455"/>
        <v>3,40726726857455+0,765127451410193i</v>
      </c>
      <c r="EM237" s="223" t="str">
        <f t="shared" ca="1" si="456"/>
        <v>-3,49211830504078+1,19444256566394E-12i</v>
      </c>
      <c r="EN237" s="223"/>
      <c r="EO237" s="223"/>
      <c r="EP237" s="223"/>
    </row>
    <row r="238" spans="1:146" s="250" customFormat="1">
      <c r="A238" s="253">
        <f t="shared" si="323"/>
        <v>2.695312500000002E-3</v>
      </c>
      <c r="B238" s="252">
        <v>138</v>
      </c>
      <c r="C238" s="251">
        <f t="shared" si="324"/>
        <v>27600</v>
      </c>
      <c r="N238" s="246">
        <f t="shared" ca="1" si="327"/>
        <v>11.492065173154046</v>
      </c>
      <c r="O238" s="250">
        <f t="shared" ca="1" si="328"/>
        <v>3.4920651731540451</v>
      </c>
      <c r="P238" s="250" t="str">
        <f t="shared" ca="1" si="329"/>
        <v>-3,38741235615164+0,848502624006907i</v>
      </c>
      <c r="Q238" s="250" t="str">
        <f t="shared" ca="1" si="330"/>
        <v>3,07972653269488-1,64614812740852i</v>
      </c>
      <c r="R238" s="250" t="str">
        <f t="shared" ca="1" si="331"/>
        <v>-2,58744961986132+2,34512763794104i</v>
      </c>
      <c r="S238" s="250" t="str">
        <f t="shared" ca="1" si="332"/>
        <v>1,94008746196878-2,90354607565765i</v>
      </c>
      <c r="T238" s="250" t="str">
        <f t="shared" ca="1" si="333"/>
        <v>-1,17644132421987+3,28793323901553i</v>
      </c>
      <c r="U238" s="250" t="str">
        <f t="shared" ca="1" si="334"/>
        <v>0,34228224211692-3,47524992486681i</v>
      </c>
      <c r="V238" s="250" t="str">
        <f t="shared" ca="1" si="335"/>
        <v>0,512392379686044+3,45426884055006i</v>
      </c>
      <c r="W238" s="250" t="str">
        <f t="shared" ca="1" si="336"/>
        <v>-1,33635548650529-3,22624753967246i</v>
      </c>
      <c r="X238" s="250" t="str">
        <f t="shared" ca="1" si="337"/>
        <v>2,08022079489021+2,80485304749852i</v>
      </c>
      <c r="Y238" s="250" t="str">
        <f t="shared" ca="1" si="338"/>
        <v>-2,69940288267213-2,21534269371057i</v>
      </c>
      <c r="Z238" s="250" t="str">
        <f t="shared" ca="1" si="339"/>
        <v>3,15678952742044+1,49305025137269i</v>
      </c>
      <c r="AA238" s="250" t="str">
        <f t="shared" ca="1" si="340"/>
        <v>-3,42496612003821-0,681268119132089i</v>
      </c>
      <c r="AB238" s="250" t="str">
        <f t="shared" ca="1" si="341"/>
        <v>3,4878588277186-0,17134751664628i</v>
      </c>
      <c r="AC238" s="250" t="str">
        <f t="shared" ca="1" si="342"/>
        <v>-3,34169801919683+1,01369301174044i</v>
      </c>
      <c r="AD238" s="250" t="str">
        <f t="shared" ca="1" si="343"/>
        <v>2,99524420699984-1,79528028841996i</v>
      </c>
      <c r="AE238" s="250" t="str">
        <f t="shared" ca="1" si="344"/>
        <v>-2,46926296428269+2,46926296428251i</v>
      </c>
      <c r="AF238" s="250" t="str">
        <f t="shared" ca="1" si="345"/>
        <v>1,79528028842016-2,99524420699973i</v>
      </c>
      <c r="AG238" s="250" t="str">
        <f t="shared" ca="1" si="346"/>
        <v>-1,01369301174066+3,34169801919676i</v>
      </c>
      <c r="AH238" s="250" t="str">
        <f t="shared" ca="1" si="347"/>
        <v>0,171347516646536-3,48785882771858i</v>
      </c>
      <c r="AI238" s="250" t="str">
        <f t="shared" ca="1" si="348"/>
        <v>0,681268119131887+3,42496612003825i</v>
      </c>
      <c r="AJ238" s="250" t="str">
        <f t="shared" ca="1" si="349"/>
        <v>-1,49305025137248-3,15678952742054i</v>
      </c>
      <c r="AK238" s="250" t="str">
        <f t="shared" ca="1" si="350"/>
        <v>2,21534269371065+2,69940288267206i</v>
      </c>
      <c r="AL238" s="250" t="str">
        <f t="shared" ca="1" si="351"/>
        <v>-2,80485304749857-2,08022079489014i</v>
      </c>
      <c r="AM238" s="250" t="str">
        <f t="shared" ca="1" si="352"/>
        <v>3,22624753967251+1,33635548650516i</v>
      </c>
      <c r="AN238" s="250" t="str">
        <f t="shared" ca="1" si="353"/>
        <v>-3,45426884055008-0,512392379685918i</v>
      </c>
      <c r="AO238" s="250" t="str">
        <f t="shared" ca="1" si="354"/>
        <v>3,4752499248668-0,342282242117035i</v>
      </c>
      <c r="AP238" s="250" t="str">
        <f t="shared" ca="1" si="355"/>
        <v>-3,2879332390155+1,17644132421997i</v>
      </c>
      <c r="AQ238" s="250" t="str">
        <f t="shared" ca="1" si="356"/>
        <v>2,90354607565757-1,9400874619689i</v>
      </c>
      <c r="AR238" s="250" t="str">
        <f t="shared" ca="1" si="357"/>
        <v>2,90354607565757-1,9400874619689i</v>
      </c>
      <c r="AS238" s="250" t="str">
        <f t="shared" ca="1" si="358"/>
        <v>1,64614812740815-3,07972653269508i</v>
      </c>
      <c r="AT238" s="250" t="str">
        <f t="shared" ca="1" si="359"/>
        <v>-0,848502624008153+3,38741235615132i</v>
      </c>
      <c r="AU238" s="250" t="str">
        <f t="shared" ca="1" si="360"/>
        <v>-4,87695333203966E-13-3,49206517315405i</v>
      </c>
      <c r="AV238" s="250" t="str">
        <f t="shared" ca="1" si="361"/>
        <v>0,848502624005684+3,38741235615194i</v>
      </c>
      <c r="AW238" s="250" t="str">
        <f t="shared" ca="1" si="362"/>
        <v>-1,64614812740896-3,07972653269464i</v>
      </c>
      <c r="AX238" s="250" t="str">
        <f t="shared" ca="1" si="363"/>
        <v>2,34512763794008+2,58744961986218i</v>
      </c>
      <c r="AY238" s="250" t="str">
        <f t="shared" ca="1" si="364"/>
        <v>-2,90354607565789-1,94008746196841i</v>
      </c>
      <c r="AZ238" s="250" t="str">
        <f t="shared" ca="1" si="365"/>
        <v>3,28793323901511+1,17644132422106i</v>
      </c>
      <c r="BA238" s="250" t="str">
        <f t="shared" ca="1" si="366"/>
        <v>-3,47524992486686-0,342282242116509i</v>
      </c>
      <c r="BB238" s="250" t="str">
        <f t="shared" ca="1" si="367"/>
        <v>3,45426884055024-0,512392379684821i</v>
      </c>
      <c r="BC238" s="250" t="str">
        <f t="shared" ca="1" si="368"/>
        <v>-3,22624753967227+1,33635548650574i</v>
      </c>
      <c r="BD238" s="250" t="str">
        <f t="shared" ca="1" si="369"/>
        <v>2,80485304749926-2,08022079488921i</v>
      </c>
      <c r="BE238" s="250" t="str">
        <f t="shared" ca="1" si="370"/>
        <v>-2,21534269371021+2,69940288267242i</v>
      </c>
      <c r="BF238" s="250" t="str">
        <f t="shared" ca="1" si="371"/>
        <v>1,49305025137352-3,15678952742004i</v>
      </c>
      <c r="BG238" s="250" t="str">
        <f t="shared" ca="1" si="372"/>
        <v>-0,681268119131321+3,42496612003837i</v>
      </c>
      <c r="BH238" s="250" t="str">
        <f t="shared" ca="1" si="373"/>
        <v>-0,17134751664533-3,48785882771864i</v>
      </c>
      <c r="BI238" s="250" t="str">
        <f t="shared" ca="1" si="374"/>
        <v>1,01369301174117+3,3416980191966i</v>
      </c>
      <c r="BJ238" s="250" t="str">
        <f t="shared" ca="1" si="375"/>
        <v>-1,79528028841912-2,99524420700035i</v>
      </c>
      <c r="BK238" s="250" t="str">
        <f t="shared" ca="1" si="376"/>
        <v>2,46926296428312+2,46926296428208i</v>
      </c>
      <c r="BL238" s="250" t="str">
        <f t="shared" ca="1" si="377"/>
        <v>-2,99524420699926-1,79528028842093i</v>
      </c>
      <c r="BM238" s="250" t="str">
        <f t="shared" ca="1" si="378"/>
        <v>3,341698019197+1,01369301173986i</v>
      </c>
      <c r="BN238" s="250" t="str">
        <f t="shared" ca="1" si="379"/>
        <v>-3,48785882771854-0,171347516647437i</v>
      </c>
      <c r="BO238" s="250" t="str">
        <f t="shared" ca="1" si="380"/>
        <v>3,4249661200381-0,681268119132658i</v>
      </c>
      <c r="BP238" s="250" t="str">
        <f t="shared" ca="1" si="381"/>
        <v>-3,15678952742094+1,49305025137162i</v>
      </c>
      <c r="BQ238" s="250" t="str">
        <f t="shared" ca="1" si="382"/>
        <v>2,69940288267156-2,21534269371126i</v>
      </c>
      <c r="BR238" s="250" t="str">
        <f t="shared" ca="1" si="383"/>
        <v>-2,0802207948909+2,80485304749801i</v>
      </c>
      <c r="BS238" s="250" t="str">
        <f t="shared" ca="1" si="384"/>
        <v>1,33635548650439-3,22624753967283i</v>
      </c>
      <c r="BT238" s="250" t="str">
        <f t="shared" ca="1" si="385"/>
        <v>-0,512392379686808+3,45426884054995i</v>
      </c>
      <c r="BU238" s="250" t="str">
        <f t="shared" ca="1" si="386"/>
        <v>-0,342282242117866-3,47524992486672i</v>
      </c>
      <c r="BV238" s="250" t="str">
        <f t="shared" ca="1" si="387"/>
        <v>1,17644132421912+3,2879332390158i</v>
      </c>
      <c r="BW238" s="250" t="str">
        <f t="shared" ca="1" si="388"/>
        <v>-1,94008746196955-2,90354607565714i</v>
      </c>
      <c r="BX238" s="250" t="str">
        <f t="shared" ca="1" si="389"/>
        <v>2,58744961986077+2,34512763794165i</v>
      </c>
      <c r="BY238" s="250" t="str">
        <f t="shared" ca="1" si="390"/>
        <v>-3,07972653269528-1,64614812740776i</v>
      </c>
      <c r="BZ238" s="250" t="str">
        <f t="shared" ca="1" si="391"/>
        <v>3,38741235615143+0,848502624007731i</v>
      </c>
      <c r="CA238" s="250" t="str">
        <f t="shared" ca="1" si="392"/>
        <v>-3,49206517315405+9,75390666407928E-13i</v>
      </c>
      <c r="CB238" s="250" t="str">
        <f t="shared" ca="1" si="393"/>
        <v>3,38741235615183-0,848502624006156i</v>
      </c>
      <c r="CC238" s="250" t="str">
        <f t="shared" ca="1" si="394"/>
        <v>-3,07972653269441+1,64614812740939i</v>
      </c>
      <c r="CD238" s="250" t="str">
        <f t="shared" ca="1" si="395"/>
        <v>2,58744961986186-2,34512763794045i</v>
      </c>
      <c r="CE238" s="250" t="str">
        <f t="shared" ca="1" si="396"/>
        <v>-1,94008746196801+2,90354607565816i</v>
      </c>
      <c r="CF238" s="250" t="str">
        <f t="shared" ca="1" si="397"/>
        <v>1,17644132422065-3,28793323901526i</v>
      </c>
      <c r="CG238" s="250" t="str">
        <f t="shared" ca="1" si="398"/>
        <v>-0,342282242116024+3,4752499248669i</v>
      </c>
      <c r="CH238" s="250" t="str">
        <f t="shared" ca="1" si="399"/>
        <v>-0,512392379685206-3,45426884055019i</v>
      </c>
      <c r="CI238" s="250" t="str">
        <f t="shared" ca="1" si="400"/>
        <v>1,3363554865061+3,22624753967212i</v>
      </c>
      <c r="CJ238" s="250" t="str">
        <f t="shared" ca="1" si="401"/>
        <v>-2,0802207948896-2,80485304749897i</v>
      </c>
      <c r="CK238" s="250" t="str">
        <f t="shared" ca="1" si="402"/>
        <v>2,69940288267273+2,21534269370983i</v>
      </c>
      <c r="CL238" s="250" t="str">
        <f t="shared" ca="1" si="403"/>
        <v>-3,15678952742025-1,49305025137308i</v>
      </c>
      <c r="CM238" s="250" t="str">
        <f t="shared" ca="1" si="404"/>
        <v>3,42496612003844+0,68126811913094i</v>
      </c>
      <c r="CN238" s="250" t="str">
        <f t="shared" ca="1" si="405"/>
        <v>-3,48785882771862+0,171347516645817i</v>
      </c>
      <c r="CO238" s="250" t="str">
        <f t="shared" ca="1" si="406"/>
        <v>3,34169801919646-1,01369301174164i</v>
      </c>
      <c r="CP238" s="250" t="str">
        <f t="shared" ca="1" si="407"/>
        <v>-2,99524420700005+1,79528028841963i</v>
      </c>
      <c r="CQ238" s="250" t="str">
        <f t="shared" ca="1" si="408"/>
        <v>2,46926296428174-2,46926296428346i</v>
      </c>
      <c r="CR238" s="250" t="str">
        <f t="shared" ca="1" si="409"/>
        <v>-1,7952802884206+2,99524420699946i</v>
      </c>
      <c r="CS238" s="250" t="str">
        <f t="shared" ca="1" si="410"/>
        <v>1,01369301173949-3,34169801919711i</v>
      </c>
      <c r="CT238" s="250" t="str">
        <f t="shared" ca="1" si="411"/>
        <v>-0,17134751664695+3,48785882771856i</v>
      </c>
      <c r="CU238" s="250" t="str">
        <f t="shared" ca="1" si="412"/>
        <v>-0,681268119133137-3,42496612003801i</v>
      </c>
      <c r="CV238" s="250" t="str">
        <f t="shared" ca="1" si="413"/>
        <v>1,49305025137197+3,15678952742078i</v>
      </c>
      <c r="CW238" s="250" t="str">
        <f t="shared" ca="1" si="414"/>
        <v>-2,21534269371172-2,69940288267118i</v>
      </c>
      <c r="CX238" s="250" t="str">
        <f t="shared" ca="1" si="415"/>
        <v>2,8048530474983+2,08022079489051i</v>
      </c>
      <c r="CY238" s="250" t="str">
        <f t="shared" ca="1" si="416"/>
        <v>-3,22624753967298-1,33635548650403i</v>
      </c>
      <c r="CZ238" s="250" t="str">
        <f t="shared" ca="1" si="417"/>
        <v>3,45426884055002+0,512392379686326i</v>
      </c>
      <c r="DA238" s="250" t="str">
        <f t="shared" ca="1" si="418"/>
        <v>-3,47524992486667+0,342282242118352i</v>
      </c>
      <c r="DB238" s="250" t="str">
        <f t="shared" ca="1" si="419"/>
        <v>3,28793323901567-1,17644132421949i</v>
      </c>
      <c r="DC238" s="250" t="str">
        <f t="shared" ca="1" si="420"/>
        <v>-2,90354607565692+1,94008746196987i</v>
      </c>
      <c r="DD238" s="250" t="str">
        <f t="shared" ca="1" si="421"/>
        <v>2,34512763794128-2,58744961986109i</v>
      </c>
      <c r="DE238" s="250" t="str">
        <f t="shared" ca="1" si="422"/>
        <v>-1,64614812740733+3,07972653269551i</v>
      </c>
      <c r="DF238" s="250" t="str">
        <f t="shared" ca="1" si="423"/>
        <v>0,848502624007161-3,38741235615157i</v>
      </c>
      <c r="DG238" s="250" t="str">
        <f t="shared" ca="1" si="424"/>
        <v>1,46308599961189E-12+3,49206517315405i</v>
      </c>
      <c r="DH238" s="250" t="str">
        <f t="shared" ca="1" si="425"/>
        <v>-0,848502624006533-3,38741235615173i</v>
      </c>
      <c r="DI238" s="250" t="str">
        <f t="shared" ca="1" si="426"/>
        <v>1,64614812740974+3,07972653269423i</v>
      </c>
      <c r="DJ238" s="250" t="str">
        <f t="shared" ca="1" si="427"/>
        <v>-2,34512763794081-2,58744961986153i</v>
      </c>
      <c r="DK238" s="250" t="str">
        <f t="shared" ca="1" si="428"/>
        <v>2,90354607565843+1,9400874619676i</v>
      </c>
      <c r="DL238" s="250" t="str">
        <f t="shared" ca="1" si="429"/>
        <v>-3,28793323901539-1,17644132422028i</v>
      </c>
      <c r="DM238" s="250" t="str">
        <f t="shared" ca="1" si="430"/>
        <v>3,47524992486696+0,34228224211544i</v>
      </c>
      <c r="DN238" s="250" t="str">
        <f t="shared" ca="1" si="431"/>
        <v>-3,45426884055012+0,512392379685688i</v>
      </c>
      <c r="DO238" s="250" t="str">
        <f t="shared" ca="1" si="432"/>
        <v>3,22624753967194-1,33635548650655i</v>
      </c>
      <c r="DP238" s="250" t="str">
        <f t="shared" ca="1" si="433"/>
        <v>-2,80485304749868+2,08022079488999i</v>
      </c>
      <c r="DQ238" s="250" t="str">
        <f t="shared" ca="1" si="434"/>
        <v>2,21534269370945-2,69940288267304i</v>
      </c>
      <c r="DR238" s="250" t="str">
        <f t="shared" ca="1" si="435"/>
        <v>-1,49305025137273+3,15678952742042i</v>
      </c>
      <c r="DS238" s="250" t="str">
        <f t="shared" ca="1" si="436"/>
        <v>0,681268119130462-3,42496612003854i</v>
      </c>
      <c r="DT238" s="250" t="str">
        <f t="shared" ca="1" si="437"/>
        <v>0,171347516646304+3,48785882771859i</v>
      </c>
      <c r="DU238" s="250" t="str">
        <f t="shared" ca="1" si="438"/>
        <v>-1,0136930117421-3,34169801919632i</v>
      </c>
      <c r="DV238" s="250" t="str">
        <f t="shared" ca="1" si="439"/>
        <v>1,79528028842005+2,9952442069998i</v>
      </c>
      <c r="DW238" s="250" t="str">
        <f t="shared" ca="1" si="440"/>
        <v>-2,46926296428381-2,46926296428139i</v>
      </c>
      <c r="DX238" s="250" t="str">
        <f t="shared" ca="1" si="441"/>
        <v>2,99524420699971+1,79528028842018i</v>
      </c>
      <c r="DY238" s="250" t="str">
        <f t="shared" ca="1" si="442"/>
        <v>-3,34169801919627-1,01369301174226i</v>
      </c>
      <c r="DZ238" s="250" t="str">
        <f t="shared" ca="1" si="443"/>
        <v>3,48785882771859+0,171347516646463i</v>
      </c>
      <c r="EA238" s="250" t="str">
        <f t="shared" ca="1" si="444"/>
        <v>-3,42496612003861+0,681268119130109i</v>
      </c>
      <c r="EB238" s="250" t="str">
        <f t="shared" ca="1" si="445"/>
        <v>3,15678952742057-1,49305025137241i</v>
      </c>
      <c r="EC238" s="250" t="str">
        <f t="shared" ca="1" si="446"/>
        <v>-2,69940288267314+2,21534269370933i</v>
      </c>
      <c r="ED238" s="250" t="str">
        <f t="shared" ca="1" si="447"/>
        <v>2,08022079489012-2,80485304749859i</v>
      </c>
      <c r="EE238" s="250" t="str">
        <f t="shared" ca="1" si="448"/>
        <v>-1,33635548650688+3,2262475396718i</v>
      </c>
      <c r="EF238" s="250" t="str">
        <f t="shared" ca="1" si="449"/>
        <v>0,512392379685845-3,45426884055009i</v>
      </c>
      <c r="EG238" s="250" t="str">
        <f t="shared" ca="1" si="450"/>
        <v>0,342282242118837+3,47524992486662i</v>
      </c>
      <c r="EH238" s="250" t="str">
        <f t="shared" ca="1" si="451"/>
        <v>-1,17644132421994-3,28793323901551i</v>
      </c>
      <c r="EI238" s="250" t="str">
        <f t="shared" ca="1" si="452"/>
        <v>1,94008746196747+2,90354607565852i</v>
      </c>
      <c r="EJ238" s="250" t="str">
        <f t="shared" ca="1" si="453"/>
        <v>-2,58744961986142-2,34512763794092i</v>
      </c>
      <c r="EK238" s="250" t="str">
        <f t="shared" ca="1" si="454"/>
        <v>3,07972653269406+1,64614812741005i</v>
      </c>
      <c r="EL238" s="250" t="str">
        <f t="shared" ca="1" si="455"/>
        <v>-3,38741235615164-0,848502624006879i</v>
      </c>
      <c r="EM238" s="250" t="str">
        <f t="shared" ca="1" si="456"/>
        <v>3,49206517315405+1,62223528706718E-12i</v>
      </c>
    </row>
    <row r="239" spans="1:146">
      <c r="A239" s="249">
        <f t="shared" si="323"/>
        <v>2.714843750000002E-3</v>
      </c>
      <c r="B239" s="248">
        <v>139</v>
      </c>
      <c r="C239" s="247">
        <f t="shared" si="324"/>
        <v>27800</v>
      </c>
      <c r="N239" s="246">
        <f t="shared" ca="1" si="327"/>
        <v>11.492005990249819</v>
      </c>
      <c r="O239" s="223">
        <f t="shared" ca="1" si="328"/>
        <v>3.4920059902498179</v>
      </c>
      <c r="P239" s="223" t="str">
        <f t="shared" ca="1" si="329"/>
        <v>-3,36551179501708+0,931362546778405i</v>
      </c>
      <c r="Q239" s="223" t="str">
        <f t="shared" ca="1" si="330"/>
        <v>2,9951934441296-1,79524986232659i</v>
      </c>
      <c r="R239" s="223" t="str">
        <f t="shared" ca="1" si="331"/>
        <v>-2,40787971274196+2,52907515208748i</v>
      </c>
      <c r="S239" s="223" t="str">
        <f t="shared" ca="1" si="332"/>
        <v>1,64612022878049-3,0796743380332i</v>
      </c>
      <c r="T239" s="223" t="str">
        <f t="shared" ca="1" si="333"/>
        <v>-0,765102843099052+3,40715768279403i</v>
      </c>
      <c r="U239" s="223" t="str">
        <f t="shared" ca="1" si="334"/>
        <v>-0,17134461267898-3,48779971610276i</v>
      </c>
      <c r="V239" s="223" t="str">
        <f t="shared" ca="1" si="335"/>
        <v>1,09537851650504+3,31575809454185i</v>
      </c>
      <c r="W239" s="223" t="str">
        <f t="shared" ca="1" si="336"/>
        <v>-1,94005458170885-2,90349686687124i</v>
      </c>
      <c r="X239" s="223" t="str">
        <f t="shared" ca="1" si="337"/>
        <v>2,64417782787081+2,28088348026308i</v>
      </c>
      <c r="Y239" s="223" t="str">
        <f t="shared" ca="1" si="338"/>
        <v>-3,15673602670882-1,49302494742024i</v>
      </c>
      <c r="Z239" s="223" t="str">
        <f t="shared" ca="1" si="339"/>
        <v>3,44059542928139+0,596999939655485i</v>
      </c>
      <c r="AA239" s="223" t="str">
        <f t="shared" ca="1" si="340"/>
        <v>-3,47519102694444+0,342276441178001i</v>
      </c>
      <c r="AB239" s="223" t="str">
        <f t="shared" ca="1" si="341"/>
        <v>3,2580164423908-1,2567556234415i</v>
      </c>
      <c r="AC239" s="223" t="str">
        <f t="shared" ca="1" si="342"/>
        <v>-2,80480551134423+2,08018553967516i</v>
      </c>
      <c r="AD239" s="223" t="str">
        <f t="shared" ca="1" si="343"/>
        <v>2,14839239969845-2,75291044766417i</v>
      </c>
      <c r="AE239" s="223" t="str">
        <f t="shared" ca="1" si="344"/>
        <v>-1,33633283818813+3,22619286179867i</v>
      </c>
      <c r="AF239" s="223" t="str">
        <f t="shared" ca="1" si="345"/>
        <v>0,42745881106626-3,46574448001904i</v>
      </c>
      <c r="AG239" s="223" t="str">
        <f t="shared" ca="1" si="346"/>
        <v>0,51238369575036+3,45421029821142i</v>
      </c>
      <c r="AH239" s="223" t="str">
        <f t="shared" ca="1" si="347"/>
        <v>-1,41510509600198-3,19242594326162i</v>
      </c>
      <c r="AI239" s="223" t="str">
        <f t="shared" ca="1" si="348"/>
        <v>2,21530514847366+2,69935713366844i</v>
      </c>
      <c r="AJ239" s="223" t="str">
        <f t="shared" ca="1" si="349"/>
        <v>-2,85501106506264-2,01072565366599i</v>
      </c>
      <c r="AK239" s="223" t="str">
        <f t="shared" ca="1" si="350"/>
        <v>3,28787751570321+1,17642138610019i</v>
      </c>
      <c r="AL239" s="223" t="str">
        <f t="shared" ca="1" si="351"/>
        <v>-3,48254424874096-0,256887896760227i</v>
      </c>
      <c r="AM239" s="223" t="str">
        <f t="shared" ca="1" si="352"/>
        <v>3,42490807431692-0,68125657312012i</v>
      </c>
      <c r="AN239" s="223" t="str">
        <f t="shared" ca="1" si="353"/>
        <v>-3,11914461041138+1,5700454564382i</v>
      </c>
      <c r="AO239" s="223" t="str">
        <f t="shared" ca="1" si="354"/>
        <v>2,58740576822192-2,34508789313163i</v>
      </c>
      <c r="AP239" s="223" t="str">
        <f t="shared" ca="1" si="355"/>
        <v>-1,86821489341508+2,95023371073593i</v>
      </c>
      <c r="AQ239" s="223" t="str">
        <f t="shared" ca="1" si="356"/>
        <v>1,01367583185047-3,3416413846885i</v>
      </c>
      <c r="AR239" s="223" t="str">
        <f t="shared" ca="1" si="357"/>
        <v>1,01367583185047-3,3416413846885i</v>
      </c>
      <c r="AS239" s="223" t="str">
        <f t="shared" ca="1" si="358"/>
        <v>-0,848488243734232-3,38735494688487i</v>
      </c>
      <c r="AT239" s="223" t="str">
        <f t="shared" ca="1" si="359"/>
        <v>1,72120343985077+3,03834898498946i</v>
      </c>
      <c r="AU239" s="223" t="str">
        <f t="shared" ca="1" si="360"/>
        <v>-2,46922111564891-2,46922111565048i</v>
      </c>
      <c r="AV239" s="223" t="str">
        <f t="shared" ca="1" si="361"/>
        <v>3,03834898499008+1,72120343984967i</v>
      </c>
      <c r="AW239" s="223" t="str">
        <f t="shared" ca="1" si="362"/>
        <v>-3,38735494688519-0,848488243732968i</v>
      </c>
      <c r="AX239" s="223" t="str">
        <f t="shared" ca="1" si="363"/>
        <v>3,49095426333284-0,0856981170090257i</v>
      </c>
      <c r="AY239" s="223" t="str">
        <f t="shared" ca="1" si="364"/>
        <v>-3,34164138468852+1,01367583185039i</v>
      </c>
      <c r="AZ239" s="223" t="str">
        <f t="shared" ca="1" si="365"/>
        <v>2,95023371073523-1,86821489341618i</v>
      </c>
      <c r="BA239" s="223" t="str">
        <f t="shared" ca="1" si="366"/>
        <v>-2,34508789313247+2,58740576822116i</v>
      </c>
      <c r="BB239" s="223" t="str">
        <f t="shared" ca="1" si="367"/>
        <v>1,57004545643801-3,11914461041148i</v>
      </c>
      <c r="BC239" s="223" t="str">
        <f t="shared" ca="1" si="368"/>
        <v>-0,681256573118842+3,42490807431717i</v>
      </c>
      <c r="BD239" s="223" t="str">
        <f t="shared" ca="1" si="369"/>
        <v>-0,256887896759053-3,48254424874104i</v>
      </c>
      <c r="BE239" s="223" t="str">
        <f t="shared" ca="1" si="370"/>
        <v>1,17642138610011+3,28787751570324i</v>
      </c>
      <c r="BF239" s="223" t="str">
        <f t="shared" ca="1" si="371"/>
        <v>-2,01072565366701-2,85501106506191i</v>
      </c>
      <c r="BG239" s="223" t="str">
        <f t="shared" ca="1" si="372"/>
        <v>2,69935713366773+2,21530514847453i</v>
      </c>
      <c r="BH239" s="223" t="str">
        <f t="shared" ca="1" si="373"/>
        <v>-3,19242594326161-1,41510509600201i</v>
      </c>
      <c r="BI239" s="223" t="str">
        <f t="shared" ca="1" si="374"/>
        <v>3,45421029821161+0,512383695749096i</v>
      </c>
      <c r="BJ239" s="223" t="str">
        <f t="shared" ca="1" si="375"/>
        <v>-3,46574448001917+0,427458811065164i</v>
      </c>
      <c r="BK239" s="223" t="str">
        <f t="shared" ca="1" si="376"/>
        <v>3,22619286179859-1,33633283818832i</v>
      </c>
      <c r="BL239" s="223" t="str">
        <f t="shared" ca="1" si="377"/>
        <v>-2,75291044766337+2,14839239969948i</v>
      </c>
      <c r="BM239" s="223" t="str">
        <f t="shared" ca="1" si="378"/>
        <v>2,08018553967611-2,80480551134353i</v>
      </c>
      <c r="BN239" s="223" t="str">
        <f t="shared" ca="1" si="379"/>
        <v>-1,25675562344125+3,25801644239089i</v>
      </c>
      <c r="BO239" s="223" t="str">
        <f t="shared" ca="1" si="380"/>
        <v>0,342276441176678-3,47519102694457i</v>
      </c>
      <c r="BP239" s="223" t="str">
        <f t="shared" ca="1" si="381"/>
        <v>0,59699993965435+3,44059542928158i</v>
      </c>
      <c r="BQ239" s="223" t="str">
        <f t="shared" ca="1" si="382"/>
        <v>-1,49302494742049-3,1567360267087i</v>
      </c>
      <c r="BR239" s="223" t="str">
        <f t="shared" ca="1" si="383"/>
        <v>2,28088348026404+2,64417782786998i</v>
      </c>
      <c r="BS239" s="223" t="str">
        <f t="shared" ca="1" si="384"/>
        <v>-2,90349686687061-1,94005458170979i</v>
      </c>
      <c r="BT239" s="223" t="str">
        <f t="shared" ca="1" si="385"/>
        <v>3,31575809454192+1,09537851650484i</v>
      </c>
      <c r="BU239" s="223" t="str">
        <f t="shared" ca="1" si="386"/>
        <v>-3,48779971610282-0,17134461267769i</v>
      </c>
      <c r="BV239" s="223" t="str">
        <f t="shared" ca="1" si="387"/>
        <v>3,40715768279429-0,765102843097892i</v>
      </c>
      <c r="BW239" s="223" t="str">
        <f t="shared" ca="1" si="388"/>
        <v>-3,0796743380331+1,6461202287807i</v>
      </c>
      <c r="BX239" s="223" t="str">
        <f t="shared" ca="1" si="389"/>
        <v>2,52907515208657-2,40787971274291i</v>
      </c>
      <c r="BY239" s="223" t="str">
        <f t="shared" ca="1" si="390"/>
        <v>-1,7952498623275+2,99519344412906i</v>
      </c>
      <c r="BZ239" s="223" t="str">
        <f t="shared" ca="1" si="391"/>
        <v>0,931362546778248-3,36551179501712i</v>
      </c>
      <c r="CA239" s="223" t="str">
        <f t="shared" ca="1" si="392"/>
        <v>1,2542974169522E-12+3,49200599024982i</v>
      </c>
      <c r="CB239" s="223" t="str">
        <f t="shared" ca="1" si="393"/>
        <v>-0,931362546777413-3,36551179501735i</v>
      </c>
      <c r="CC239" s="223" t="str">
        <f t="shared" ca="1" si="394"/>
        <v>1,79524986232667+2,99519344412955i</v>
      </c>
      <c r="CD239" s="223" t="str">
        <f t="shared" ca="1" si="395"/>
        <v>-2,52907515208837-2,40787971274102i</v>
      </c>
      <c r="CE239" s="223" t="str">
        <f t="shared" ca="1" si="396"/>
        <v>3,07967433803269+1,64612022878146i</v>
      </c>
      <c r="CF239" s="223" t="str">
        <f t="shared" ca="1" si="397"/>
        <v>-3,40715768279407-0,765102843098835i</v>
      </c>
      <c r="CG239" s="223" t="str">
        <f t="shared" ca="1" si="398"/>
        <v>3,4877997161027-0,171344612680295i</v>
      </c>
      <c r="CH239" s="223" t="str">
        <f t="shared" ca="1" si="399"/>
        <v>-3,31575809454222+1,09537851650392i</v>
      </c>
      <c r="CI239" s="223" t="str">
        <f t="shared" ca="1" si="400"/>
        <v>2,90349686687109-1,94005458170907i</v>
      </c>
      <c r="CJ239" s="223" t="str">
        <f t="shared" ca="1" si="401"/>
        <v>-2,28088348026214+2,64417782787162i</v>
      </c>
      <c r="CK239" s="223" t="str">
        <f t="shared" ca="1" si="402"/>
        <v>1,49302494742128-3,15673602670833i</v>
      </c>
      <c r="CL239" s="223" t="str">
        <f t="shared" ca="1" si="403"/>
        <v>-0,596999939655206+3,44059542928143i</v>
      </c>
      <c r="CM239" s="223" t="str">
        <f t="shared" ca="1" si="404"/>
        <v>-0,342276441179274-3,47519102694431i</v>
      </c>
      <c r="CN239" s="223" t="str">
        <f t="shared" ca="1" si="405"/>
        <v>1,25675562344036+3,25801644239124i</v>
      </c>
      <c r="CO239" s="223" t="str">
        <f t="shared" ca="1" si="406"/>
        <v>-2,08018553967533-2,8048055113441i</v>
      </c>
      <c r="CP239" s="223" t="str">
        <f t="shared" ca="1" si="407"/>
        <v>2,75291044766497+2,14839239969742i</v>
      </c>
      <c r="CQ239" s="223" t="str">
        <f t="shared" ca="1" si="408"/>
        <v>-3,22619286179822-1,33633283818921i</v>
      </c>
      <c r="CR239" s="223" t="str">
        <f t="shared" ca="1" si="409"/>
        <v>3,46574448001907+0,427458811066023i</v>
      </c>
      <c r="CS239" s="223" t="str">
        <f t="shared" ca="1" si="410"/>
        <v>-3,45421029821122+0,512383695751673i</v>
      </c>
      <c r="CT239" s="223" t="str">
        <f t="shared" ca="1" si="411"/>
        <v>3,19242594326196-1,41510509600122i</v>
      </c>
      <c r="CU239" s="223" t="str">
        <f t="shared" ca="1" si="412"/>
        <v>-2,69935713366828+2,21530514847386i</v>
      </c>
      <c r="CV239" s="223" t="str">
        <f t="shared" ca="1" si="413"/>
        <v>2,01072565366488-2,85501106506342i</v>
      </c>
      <c r="CW239" s="223" t="str">
        <f t="shared" ca="1" si="414"/>
        <v>-1,17642138610093+3,28787751570295i</v>
      </c>
      <c r="CX239" s="223" t="str">
        <f t="shared" ca="1" si="415"/>
        <v>0,256887896759917-3,48254424874098i</v>
      </c>
      <c r="CY239" s="223" t="str">
        <f t="shared" ca="1" si="416"/>
        <v>0,681256573121304+3,42490807431669i</v>
      </c>
      <c r="CZ239" s="223" t="str">
        <f t="shared" ca="1" si="417"/>
        <v>-1,57004545643724-3,11914461041186i</v>
      </c>
      <c r="DA239" s="223" t="str">
        <f t="shared" ca="1" si="418"/>
        <v>2,3450878931319+2,58740576822168i</v>
      </c>
      <c r="DB239" s="223" t="str">
        <f t="shared" ca="1" si="419"/>
        <v>-2,95023371073658-1,86821489341406i</v>
      </c>
      <c r="DC239" s="223" t="str">
        <f t="shared" ca="1" si="420"/>
        <v>3,34164138468828+1,01367583185118i</v>
      </c>
      <c r="DD239" s="223" t="str">
        <f t="shared" ca="1" si="421"/>
        <v>-3,49095426333281-0,0856981170099905i</v>
      </c>
      <c r="DE239" s="223" t="str">
        <f t="shared" ca="1" si="422"/>
        <v>3,38735494688457-0,848488243735447i</v>
      </c>
      <c r="DF239" s="223" t="str">
        <f t="shared" ca="1" si="423"/>
        <v>-3,03834898499058+1,72120343984879i</v>
      </c>
      <c r="DG239" s="223" t="str">
        <f t="shared" ca="1" si="424"/>
        <v>2,46922111564959-2,46922111564979i</v>
      </c>
      <c r="DH239" s="223" t="str">
        <f t="shared" ca="1" si="425"/>
        <v>-1,72120343984854+3,03834898499073i</v>
      </c>
      <c r="DI239" s="223" t="str">
        <f t="shared" ca="1" si="426"/>
        <v>0,848488243735168-3,38735494688464i</v>
      </c>
      <c r="DJ239" s="223" t="str">
        <f t="shared" ca="1" si="427"/>
        <v>0,0856981170102796+3,49095426333281i</v>
      </c>
      <c r="DK239" s="223" t="str">
        <f t="shared" ca="1" si="428"/>
        <v>-1,01367583185164-3,34164138468814i</v>
      </c>
      <c r="DL239" s="223" t="str">
        <f t="shared" ca="1" si="429"/>
        <v>1,8682148934143+2,95023371073642i</v>
      </c>
      <c r="DM239" s="223" t="str">
        <f t="shared" ca="1" si="430"/>
        <v>-2,58740576822201-2,34508789313154i</v>
      </c>
      <c r="DN239" s="223" t="str">
        <f t="shared" ca="1" si="431"/>
        <v>3,11914461041208+1,57004545643681i</v>
      </c>
      <c r="DO239" s="223" t="str">
        <f t="shared" ca="1" si="432"/>
        <v>-3,42490807431674-0,681256573121021i</v>
      </c>
      <c r="DP239" s="223" t="str">
        <f t="shared" ca="1" si="433"/>
        <v>3,48254424874094-0,256887896760403i</v>
      </c>
      <c r="DQ239" s="223" t="str">
        <f t="shared" ca="1" si="434"/>
        <v>-3,28787751570278+1,17642138610138i</v>
      </c>
      <c r="DR239" s="223" t="str">
        <f t="shared" ca="1" si="435"/>
        <v>2,85501106506314-2,01072565366528i</v>
      </c>
      <c r="DS239" s="223" t="str">
        <f t="shared" ca="1" si="436"/>
        <v>-2,21530514847348+2,69935713366859i</v>
      </c>
      <c r="DT239" s="223" t="str">
        <f t="shared" ca="1" si="437"/>
        <v>1,41510509600095-3,19242594326207i</v>
      </c>
      <c r="DU239" s="223" t="str">
        <f t="shared" ca="1" si="438"/>
        <v>-0,512383695751191+3,45421029821129i</v>
      </c>
      <c r="DV239" s="223" t="str">
        <f t="shared" ca="1" si="439"/>
        <v>-0,427458811066309-3,46574448001903i</v>
      </c>
      <c r="DW239" s="223" t="str">
        <f t="shared" ca="1" si="440"/>
        <v>1,33633283818948+3,22619286179811i</v>
      </c>
      <c r="DX239" s="223" t="str">
        <f t="shared" ca="1" si="441"/>
        <v>-2,14839239969781-2,75291044766467i</v>
      </c>
      <c r="DY239" s="223" t="str">
        <f t="shared" ca="1" si="442"/>
        <v>2,80480551134428+2,0801855396751i</v>
      </c>
      <c r="DZ239" s="223" t="str">
        <f t="shared" ca="1" si="443"/>
        <v>-3,25801644239134-1,25675562344008i</v>
      </c>
      <c r="EA239" s="223" t="str">
        <f t="shared" ca="1" si="444"/>
        <v>3,47519102694434+0,342276441178986i</v>
      </c>
      <c r="EB239" s="223" t="str">
        <f t="shared" ca="1" si="445"/>
        <v>-3,44059542928137+0,596999939655586i</v>
      </c>
      <c r="EC239" s="223" t="str">
        <f t="shared" ca="1" si="446"/>
        <v>3,15673602670816-1,49302494742163i</v>
      </c>
      <c r="ED239" s="223" t="str">
        <f t="shared" ca="1" si="447"/>
        <v>-2,64417782787143+2,28088348026236i</v>
      </c>
      <c r="EE239" s="223" t="str">
        <f t="shared" ca="1" si="448"/>
        <v>1,94005458170875-2,90349686687131i</v>
      </c>
      <c r="EF239" s="223" t="str">
        <f t="shared" ca="1" si="449"/>
        <v>-1,09537851650356+3,31575809454234i</v>
      </c>
      <c r="EG239" s="223" t="str">
        <f t="shared" ca="1" si="450"/>
        <v>0,171344612679907-3,48779971610271i</v>
      </c>
      <c r="EH239" s="223" t="str">
        <f t="shared" ca="1" si="451"/>
        <v>0,765102843099212+3,40715768279399i</v>
      </c>
      <c r="EI239" s="223" t="str">
        <f t="shared" ca="1" si="452"/>
        <v>-1,6461202287819-3,07967433803246i</v>
      </c>
      <c r="EJ239" s="223" t="str">
        <f t="shared" ca="1" si="453"/>
        <v>2,40787971274131+2,5290751520881i</v>
      </c>
      <c r="EK239" s="223" t="str">
        <f t="shared" ca="1" si="454"/>
        <v>-2,99519344412975-1,79524986232634i</v>
      </c>
      <c r="EL239" s="223" t="str">
        <f t="shared" ca="1" si="455"/>
        <v>3,36551179501748+0,931362546776941i</v>
      </c>
      <c r="EM239" s="223" t="str">
        <f t="shared" ca="1" si="456"/>
        <v>-3,49200599024982-8,65863671955355E-13i</v>
      </c>
      <c r="EN239" s="223"/>
      <c r="EO239" s="223"/>
      <c r="EP239" s="223"/>
    </row>
    <row r="240" spans="1:146">
      <c r="A240" s="249">
        <f t="shared" si="323"/>
        <v>2.734375000000002E-3</v>
      </c>
      <c r="B240" s="248">
        <v>140</v>
      </c>
      <c r="C240" s="247">
        <f t="shared" si="324"/>
        <v>28000</v>
      </c>
      <c r="N240" s="246">
        <f t="shared" ca="1" si="327"/>
        <v>11.49194056567374</v>
      </c>
      <c r="O240" s="223">
        <f t="shared" ca="1" si="328"/>
        <v>3.4919405656737403</v>
      </c>
      <c r="P240" s="223" t="str">
        <f t="shared" ca="1" si="329"/>
        <v>-3,34157877727275+1,01365684009838i</v>
      </c>
      <c r="Q240" s="223" t="str">
        <f t="shared" ca="1" si="330"/>
        <v>2,90344246832428-1,94001823376195i</v>
      </c>
      <c r="R240" s="223" t="str">
        <f t="shared" ca="1" si="331"/>
        <v>-2,21526364356205+2,69930655978717i</v>
      </c>
      <c r="S240" s="223" t="str">
        <f t="shared" ca="1" si="332"/>
        <v>1,33630780128707-3,22613241737179i</v>
      </c>
      <c r="T240" s="223" t="str">
        <f t="shared" ca="1" si="333"/>
        <v>-0,342270028448062+3,47512591740559i</v>
      </c>
      <c r="U240" s="223" t="str">
        <f t="shared" ca="1" si="334"/>
        <v>-0,681243809418411-3,42484390685575i</v>
      </c>
      <c r="V240" s="223" t="str">
        <f t="shared" ca="1" si="335"/>
        <v>1,64608938784907+3,07961663870822i</v>
      </c>
      <c r="W240" s="223" t="str">
        <f t="shared" ca="1" si="336"/>
        <v>-2,46917485348831-2,46917485348827i</v>
      </c>
      <c r="X240" s="223" t="str">
        <f t="shared" ca="1" si="337"/>
        <v>3,07961663870825+1,64608938784901i</v>
      </c>
      <c r="Y240" s="223" t="str">
        <f t="shared" ca="1" si="338"/>
        <v>-3,42484390685576-0,681243809418341i</v>
      </c>
      <c r="Z240" s="223" t="str">
        <f t="shared" ca="1" si="339"/>
        <v>3,47512591740558-0,342270028448134i</v>
      </c>
      <c r="AA240" s="223" t="str">
        <f t="shared" ca="1" si="340"/>
        <v>-3,2261324173719+1,33630780128681i</v>
      </c>
      <c r="AB240" s="223" t="str">
        <f t="shared" ca="1" si="341"/>
        <v>2,69930655978713-2,2152636435621i</v>
      </c>
      <c r="AC240" s="223" t="str">
        <f t="shared" ca="1" si="342"/>
        <v>-1,94001823376199+2,90344246832426i</v>
      </c>
      <c r="AD240" s="223" t="str">
        <f t="shared" ca="1" si="343"/>
        <v>1,01365684009852-3,3415787772727i</v>
      </c>
      <c r="AE240" s="223" t="str">
        <f t="shared" ca="1" si="344"/>
        <v>6,07455027925823E-14+3,49194056567374i</v>
      </c>
      <c r="AF240" s="223" t="str">
        <f t="shared" ca="1" si="345"/>
        <v>-1,0136568400983-3,34157877727277i</v>
      </c>
      <c r="AG240" s="223" t="str">
        <f t="shared" ca="1" si="346"/>
        <v>1,94001823376209+2,90344246832419i</v>
      </c>
      <c r="AH240" s="223" t="str">
        <f t="shared" ca="1" si="347"/>
        <v>-2,69930655978722-2,21526364356199i</v>
      </c>
      <c r="AI240" s="223" t="str">
        <f t="shared" ca="1" si="348"/>
        <v>3,22613241737182+1,33630780128699i</v>
      </c>
      <c r="AJ240" s="223" t="str">
        <f t="shared" ca="1" si="349"/>
        <v>-3,47512591740559-0,342270028447989i</v>
      </c>
      <c r="AK240" s="223" t="str">
        <f t="shared" ca="1" si="350"/>
        <v>3,42484390685573-0,681243809418484i</v>
      </c>
      <c r="AL240" s="223" t="str">
        <f t="shared" ca="1" si="351"/>
        <v>-3,07961663870835+1,64608938784883i</v>
      </c>
      <c r="AM240" s="223" t="str">
        <f t="shared" ca="1" si="352"/>
        <v>2,46917485348822-2,46917485348836i</v>
      </c>
      <c r="AN240" s="223" t="str">
        <f t="shared" ca="1" si="353"/>
        <v>-1,64608938784895+3,07961663870828i</v>
      </c>
      <c r="AO240" s="223" t="str">
        <f t="shared" ca="1" si="354"/>
        <v>0,68124380941862-3,4248439068557i</v>
      </c>
      <c r="AP240" s="223" t="str">
        <f t="shared" ca="1" si="355"/>
        <v>0,342270028448195+3,47512591740557i</v>
      </c>
      <c r="AQ240" s="223" t="str">
        <f t="shared" ca="1" si="356"/>
        <v>-1,33630780128687-3,22613241737188i</v>
      </c>
      <c r="AR240" s="223" t="str">
        <f t="shared" ca="1" si="357"/>
        <v>-1,33630780128687-3,22613241737188i</v>
      </c>
      <c r="AS240" s="223" t="str">
        <f t="shared" ca="1" si="358"/>
        <v>-2,9034424683241-1,94001823376223i</v>
      </c>
      <c r="AT240" s="223" t="str">
        <f t="shared" ca="1" si="359"/>
        <v>3,34157877727282+1,01365684009813i</v>
      </c>
      <c r="AU240" s="223" t="str">
        <f t="shared" ca="1" si="360"/>
        <v>-3,49194056567374+8,162194463259E-13i</v>
      </c>
      <c r="AV240" s="223" t="str">
        <f t="shared" ca="1" si="361"/>
        <v>3,34157877727235-1,01365684009969i</v>
      </c>
      <c r="AW240" s="223" t="str">
        <f t="shared" ca="1" si="362"/>
        <v>-2,90344246832512+1,94001823376069i</v>
      </c>
      <c r="AX240" s="223" t="str">
        <f t="shared" ca="1" si="363"/>
        <v>2,21526364356276-2,69930655978658i</v>
      </c>
      <c r="AY240" s="223" t="str">
        <f t="shared" ca="1" si="364"/>
        <v>-1,33630780128728+3,2261324173717i</v>
      </c>
      <c r="AZ240" s="223" t="str">
        <f t="shared" ca="1" si="365"/>
        <v>0,342270028447953-3,4751259174056i</v>
      </c>
      <c r="BA240" s="223" t="str">
        <f t="shared" ca="1" si="366"/>
        <v>0,681243809419249+3,42484390685558i</v>
      </c>
      <c r="BB240" s="223" t="str">
        <f t="shared" ca="1" si="367"/>
        <v>-1,64608938785013-3,07961663870766i</v>
      </c>
      <c r="BC240" s="223" t="str">
        <f t="shared" ca="1" si="368"/>
        <v>2,4691748534872+2,46917485348939i</v>
      </c>
      <c r="BD240" s="223" t="str">
        <f t="shared" ca="1" si="369"/>
        <v>-3,07961663870783-1,64608938784979i</v>
      </c>
      <c r="BE240" s="223" t="str">
        <f t="shared" ca="1" si="370"/>
        <v>3,42484390685565+0,681243809418879i</v>
      </c>
      <c r="BF240" s="223" t="str">
        <f t="shared" ca="1" si="371"/>
        <v>-3,47512591740556+0,34227002844828i</v>
      </c>
      <c r="BG240" s="223" t="str">
        <f t="shared" ca="1" si="372"/>
        <v>3,22613241737158-1,33630780128758i</v>
      </c>
      <c r="BH240" s="223" t="str">
        <f t="shared" ca="1" si="373"/>
        <v>-2,69930655978637+2,21526364356302i</v>
      </c>
      <c r="BI240" s="223" t="str">
        <f t="shared" ca="1" si="374"/>
        <v>1,94001823376331-2,90344246832337i</v>
      </c>
      <c r="BJ240" s="223" t="str">
        <f t="shared" ca="1" si="375"/>
        <v>-1,01365684009937+3,34157877727244i</v>
      </c>
      <c r="BK240" s="223" t="str">
        <f t="shared" ca="1" si="376"/>
        <v>4,87680202336536E-13-3,49194056567374i</v>
      </c>
      <c r="BL240" s="223" t="str">
        <f t="shared" ca="1" si="377"/>
        <v>1,01365684009844+3,34157877727272i</v>
      </c>
      <c r="BM240" s="223" t="str">
        <f t="shared" ca="1" si="378"/>
        <v>-1,9400182337625-2,90344246832392i</v>
      </c>
      <c r="BN240" s="223" t="str">
        <f t="shared" ca="1" si="379"/>
        <v>2,69930655978796+2,21526364356108i</v>
      </c>
      <c r="BO240" s="223" t="str">
        <f t="shared" ca="1" si="380"/>
        <v>-3,2261324173712-1,33630780128849i</v>
      </c>
      <c r="BP240" s="223" t="str">
        <f t="shared" ca="1" si="381"/>
        <v>3,47512591740547+0,342270028449251i</v>
      </c>
      <c r="BQ240" s="223" t="str">
        <f t="shared" ca="1" si="382"/>
        <v>-3,42484390685584+0,681243809417922i</v>
      </c>
      <c r="BR240" s="223" t="str">
        <f t="shared" ca="1" si="383"/>
        <v>3,07961663870829-1,64608938784893i</v>
      </c>
      <c r="BS240" s="223" t="str">
        <f t="shared" ca="1" si="384"/>
        <v>-2,46917485348789+2,46917485348869i</v>
      </c>
      <c r="BT240" s="223" t="str">
        <f t="shared" ca="1" si="385"/>
        <v>1,64608938784793-3,07961663870883i</v>
      </c>
      <c r="BU240" s="223" t="str">
        <f t="shared" ca="1" si="386"/>
        <v>-0,681243809416798+3,42484390685607i</v>
      </c>
      <c r="BV240" s="223" t="str">
        <f t="shared" ca="1" si="387"/>
        <v>-0,342270028446933-3,4751259174057i</v>
      </c>
      <c r="BW240" s="223" t="str">
        <f t="shared" ca="1" si="388"/>
        <v>1,33630780128633+3,2261324173721i</v>
      </c>
      <c r="BX240" s="223" t="str">
        <f t="shared" ca="1" si="389"/>
        <v>-2,21526364356197-2,69930655978723i</v>
      </c>
      <c r="BY240" s="223" t="str">
        <f t="shared" ca="1" si="390"/>
        <v>2,90344246832455+1,94001823376155i</v>
      </c>
      <c r="BZ240" s="223" t="str">
        <f t="shared" ca="1" si="391"/>
        <v>-3,34157877727306-1,01365684009735i</v>
      </c>
      <c r="CA240" s="223" t="str">
        <f t="shared" ca="1" si="392"/>
        <v>3,49194056567374-1,6324388926518E-12i</v>
      </c>
      <c r="CB240" s="223" t="str">
        <f t="shared" ca="1" si="393"/>
        <v>-3,34157877727312+1,01365684009715i</v>
      </c>
      <c r="CC240" s="223" t="str">
        <f t="shared" ca="1" si="394"/>
        <v>2,90344246832467-1,94001823376137i</v>
      </c>
      <c r="CD240" s="223" t="str">
        <f t="shared" ca="1" si="395"/>
        <v>-2,21526364356213+2,6993065597871i</v>
      </c>
      <c r="CE240" s="223" t="str">
        <f t="shared" ca="1" si="396"/>
        <v>1,33630780128653-3,22613241737201i</v>
      </c>
      <c r="CF240" s="223" t="str">
        <f t="shared" ca="1" si="397"/>
        <v>-0,342270028447141+3,47512591740568i</v>
      </c>
      <c r="CG240" s="223" t="str">
        <f t="shared" ca="1" si="398"/>
        <v>-0,68124380942-3,42484390685543i</v>
      </c>
      <c r="CH240" s="223" t="str">
        <f t="shared" ca="1" si="399"/>
        <v>1,64608938784774+3,07961663870893i</v>
      </c>
      <c r="CI240" s="223" t="str">
        <f t="shared" ca="1" si="400"/>
        <v>-2,46917485348774-2,46917485348884i</v>
      </c>
      <c r="CJ240" s="223" t="str">
        <f t="shared" ca="1" si="401"/>
        <v>3,07961663870819+1,64608938784912i</v>
      </c>
      <c r="CK240" s="223" t="str">
        <f t="shared" ca="1" si="402"/>
        <v>-3,4248439068558-0,681243809418124i</v>
      </c>
      <c r="CL240" s="223" t="str">
        <f t="shared" ca="1" si="403"/>
        <v>3,47512591740549-0,342270028449043i</v>
      </c>
      <c r="CM240" s="223" t="str">
        <f t="shared" ca="1" si="404"/>
        <v>-3,22613241737125+1,33630780128838i</v>
      </c>
      <c r="CN240" s="223" t="str">
        <f t="shared" ca="1" si="405"/>
        <v>2,69930655978803-2,215263643561i</v>
      </c>
      <c r="CO240" s="223" t="str">
        <f t="shared" ca="1" si="406"/>
        <v>-1,94001823376267+2,9034424683238i</v>
      </c>
      <c r="CP240" s="223" t="str">
        <f t="shared" ca="1" si="407"/>
        <v>1,01365684009855-3,34157877727269i</v>
      </c>
      <c r="CQ240" s="223" t="str">
        <f t="shared" ca="1" si="408"/>
        <v>2,78915783936456E-13+3,49194056567374i</v>
      </c>
      <c r="CR240" s="223" t="str">
        <f t="shared" ca="1" si="409"/>
        <v>-1,01365684009927-3,34157877727247i</v>
      </c>
      <c r="CS240" s="223" t="str">
        <f t="shared" ca="1" si="410"/>
        <v>1,94001823376313+2,90344246832349i</v>
      </c>
      <c r="CT240" s="223" t="str">
        <f t="shared" ca="1" si="411"/>
        <v>-2,69930655978624-2,21526364356318i</v>
      </c>
      <c r="CU240" s="223" t="str">
        <f t="shared" ca="1" si="412"/>
        <v>3,22613241737154+1,33630780128769i</v>
      </c>
      <c r="CV240" s="223" t="str">
        <f t="shared" ca="1" si="413"/>
        <v>-3,47512591740554-0,342270028448488i</v>
      </c>
      <c r="CW240" s="223" t="str">
        <f t="shared" ca="1" si="414"/>
        <v>3,42484390685567-0,68124380941877i</v>
      </c>
      <c r="CX240" s="223" t="str">
        <f t="shared" ca="1" si="415"/>
        <v>-3,07961663870793+1,64608938784961i</v>
      </c>
      <c r="CY240" s="223" t="str">
        <f t="shared" ca="1" si="416"/>
        <v>2,46917485348727-2,46917485348931i</v>
      </c>
      <c r="CZ240" s="223" t="str">
        <f t="shared" ca="1" si="417"/>
        <v>-1,64608938785023+3,0796166387076i</v>
      </c>
      <c r="DA240" s="223" t="str">
        <f t="shared" ca="1" si="418"/>
        <v>0,681243809419451-3,42484390685554i</v>
      </c>
      <c r="DB240" s="223" t="str">
        <f t="shared" ca="1" si="419"/>
        <v>0,342270028447795+3,47512591740561i</v>
      </c>
      <c r="DC240" s="223" t="str">
        <f t="shared" ca="1" si="420"/>
        <v>-1,33630780128704-3,2261324173718i</v>
      </c>
      <c r="DD240" s="223" t="str">
        <f t="shared" ca="1" si="421"/>
        <v>2,21526364356264+2,69930655978668i</v>
      </c>
      <c r="DE240" s="223" t="str">
        <f t="shared" ca="1" si="422"/>
        <v>-2,90344246832498-1,94001823376091i</v>
      </c>
      <c r="DF240" s="223" t="str">
        <f t="shared" ca="1" si="423"/>
        <v>3,34157877727227+1,01365684009994i</v>
      </c>
      <c r="DG240" s="223" t="str">
        <f t="shared" ca="1" si="424"/>
        <v>-3,49194056567374-9,75360404673072E-13i</v>
      </c>
      <c r="DH240" s="223" t="str">
        <f t="shared" ca="1" si="425"/>
        <v>3,3415787772729-1,01365684009788i</v>
      </c>
      <c r="DI240" s="223" t="str">
        <f t="shared" ca="1" si="426"/>
        <v>-2,90344246832419+1,94001823376209i</v>
      </c>
      <c r="DJ240" s="223" t="str">
        <f t="shared" ca="1" si="427"/>
        <v>2,21526364356154-2,69930655978759i</v>
      </c>
      <c r="DK240" s="223" t="str">
        <f t="shared" ca="1" si="428"/>
        <v>-1,33630780128573+3,22613241737235i</v>
      </c>
      <c r="DL240" s="223" t="str">
        <f t="shared" ca="1" si="429"/>
        <v>0,342270028449736-3,47512591740542i</v>
      </c>
      <c r="DM240" s="223" t="str">
        <f t="shared" ca="1" si="430"/>
        <v>0,681243809417346+3,42484390685596i</v>
      </c>
      <c r="DN240" s="223" t="str">
        <f t="shared" ca="1" si="431"/>
        <v>-1,6460893878485-3,07961663870852i</v>
      </c>
      <c r="DO240" s="223" t="str">
        <f t="shared" ca="1" si="432"/>
        <v>2,46917485348828+2,4691748534883i</v>
      </c>
      <c r="DP240" s="223" t="str">
        <f t="shared" ca="1" si="433"/>
        <v>-3,0796166387086-1,64608938784835i</v>
      </c>
      <c r="DQ240" s="223" t="str">
        <f t="shared" ca="1" si="434"/>
        <v>3,42484390685595+0,681243809417374i</v>
      </c>
      <c r="DR240" s="223" t="str">
        <f t="shared" ca="1" si="435"/>
        <v>-3,47512591740575+0,342270028446349i</v>
      </c>
      <c r="DS240" s="223" t="str">
        <f t="shared" ca="1" si="436"/>
        <v>3,22613241737228-1,33630780128588i</v>
      </c>
      <c r="DT240" s="223" t="str">
        <f t="shared" ca="1" si="437"/>
        <v>-2,69930655978761+2,21526364356152i</v>
      </c>
      <c r="DU240" s="223" t="str">
        <f t="shared" ca="1" si="438"/>
        <v>1,94001823376195-2,90344246832428i</v>
      </c>
      <c r="DV240" s="223" t="str">
        <f t="shared" ca="1" si="439"/>
        <v>-1,01365684009791+3,34157877727289i</v>
      </c>
      <c r="DW240" s="223" t="str">
        <f t="shared" ca="1" si="440"/>
        <v>-1,14475869031527E-12-3,49194056567374i</v>
      </c>
      <c r="DX240" s="223" t="str">
        <f t="shared" ca="1" si="441"/>
        <v>1,01365684009668+3,34157877727326i</v>
      </c>
      <c r="DY240" s="223" t="str">
        <f t="shared" ca="1" si="442"/>
        <v>-1,94001823376089-2,90344246832499i</v>
      </c>
      <c r="DZ240" s="223" t="str">
        <f t="shared" ca="1" si="443"/>
        <v>2,69930655978679+2,21526364356251i</v>
      </c>
      <c r="EA240" s="223" t="str">
        <f t="shared" ca="1" si="444"/>
        <v>-3,22613241737187-1,33630780128689i</v>
      </c>
      <c r="EB240" s="223" t="str">
        <f t="shared" ca="1" si="445"/>
        <v>3,47512591740563+0,342270028447626i</v>
      </c>
      <c r="EC240" s="223" t="str">
        <f t="shared" ca="1" si="446"/>
        <v>-3,42484390685551+0,681243809419619i</v>
      </c>
      <c r="ED240" s="223" t="str">
        <f t="shared" ca="1" si="447"/>
        <v>3,07961663870921-1,64608938784722i</v>
      </c>
      <c r="EE240" s="223" t="str">
        <f t="shared" ca="1" si="448"/>
        <v>-2,46917485348919+2,46917485348739i</v>
      </c>
      <c r="EF240" s="223" t="str">
        <f t="shared" ca="1" si="449"/>
        <v>1,64608938784946-3,07961663870801i</v>
      </c>
      <c r="EG240" s="223" t="str">
        <f t="shared" ca="1" si="450"/>
        <v>-0,681243809418603+3,42484390685571i</v>
      </c>
      <c r="EH240" s="223" t="str">
        <f t="shared" ca="1" si="451"/>
        <v>-0,342270028448656-3,47512591740553i</v>
      </c>
      <c r="EI240" s="223" t="str">
        <f t="shared" ca="1" si="452"/>
        <v>1,33630780128784+3,22613241737147i</v>
      </c>
      <c r="EJ240" s="223" t="str">
        <f t="shared" ca="1" si="453"/>
        <v>-2,21526364356331-2,69930655978614i</v>
      </c>
      <c r="EK240" s="223" t="str">
        <f t="shared" ca="1" si="454"/>
        <v>2,90344246832359+1,94001823376299i</v>
      </c>
      <c r="EL240" s="223" t="str">
        <f t="shared" ca="1" si="455"/>
        <v>-3,34157877727252-1,01365684009911i</v>
      </c>
      <c r="EM240" s="223" t="str">
        <f t="shared" ca="1" si="456"/>
        <v>3,49194056567374+1,09517498294261E-13i</v>
      </c>
      <c r="EN240" s="223"/>
      <c r="EO240" s="223"/>
      <c r="EP240" s="223"/>
    </row>
    <row r="241" spans="1:146">
      <c r="A241" s="249">
        <f t="shared" si="323"/>
        <v>2.753906250000002E-3</v>
      </c>
      <c r="B241" s="248">
        <v>141</v>
      </c>
      <c r="C241" s="247">
        <f t="shared" si="324"/>
        <v>28200</v>
      </c>
      <c r="N241" s="246">
        <f t="shared" ca="1" si="327"/>
        <v>11.491868684959076</v>
      </c>
      <c r="O241" s="223">
        <f t="shared" ca="1" si="328"/>
        <v>3.4918686849590754</v>
      </c>
      <c r="P241" s="223" t="str">
        <f t="shared" ca="1" si="329"/>
        <v>-3,31562771929899+1,09533544634236i</v>
      </c>
      <c r="Q241" s="223" t="str">
        <f t="shared" ca="1" si="330"/>
        <v>2,80469522670055-2,08010374700902i</v>
      </c>
      <c r="R241" s="223" t="str">
        <f t="shared" ca="1" si="331"/>
        <v>-2,01064659215495+2,85489880634209i</v>
      </c>
      <c r="S241" s="223" t="str">
        <f t="shared" ca="1" si="332"/>
        <v>1,0136359742284-3,3415099917175i</v>
      </c>
      <c r="T241" s="223" t="str">
        <f t="shared" ca="1" si="333"/>
        <v>0,0856947473694709+3,49081699939586i</v>
      </c>
      <c r="U241" s="223" t="str">
        <f t="shared" ca="1" si="334"/>
        <v>-1,17637512934061-3,28774823672171i</v>
      </c>
      <c r="V241" s="223" t="str">
        <f t="shared" ca="1" si="335"/>
        <v>2,14830792514593+2,7528022035288i</v>
      </c>
      <c r="W241" s="223" t="str">
        <f t="shared" ca="1" si="336"/>
        <v>-2,90338270169441-1,93997829897643i</v>
      </c>
      <c r="X241" s="223" t="str">
        <f t="shared" ca="1" si="337"/>
        <v>3,36537946346419+0,931325925705541i</v>
      </c>
      <c r="Y241" s="223" t="str">
        <f t="shared" ca="1" si="338"/>
        <v>-3,48766257620225+0,171337875427806i</v>
      </c>
      <c r="Z241" s="223" t="str">
        <f t="shared" ca="1" si="339"/>
        <v>3,25788833754331-1,25670620794882i</v>
      </c>
      <c r="AA241" s="223" t="str">
        <f t="shared" ca="1" si="340"/>
        <v>-2,69925099524332+2,21521804291943i</v>
      </c>
      <c r="AB241" s="223" t="str">
        <f t="shared" ca="1" si="341"/>
        <v>1,86814143541136-2,9501177078715i</v>
      </c>
      <c r="AC241" s="223" t="str">
        <f t="shared" ca="1" si="342"/>
        <v>-0,848454881269909+3,38722175646164i</v>
      </c>
      <c r="AD241" s="223" t="str">
        <f t="shared" ca="1" si="343"/>
        <v>-0,25687779595636-3,48240731548485i</v>
      </c>
      <c r="AE241" s="223" t="str">
        <f t="shared" ca="1" si="344"/>
        <v>1,33628029372829+3,2260660082508i</v>
      </c>
      <c r="AF241" s="223" t="str">
        <f t="shared" ca="1" si="345"/>
        <v>-2,28079379617596-2,64407385909i</v>
      </c>
      <c r="AG241" s="223" t="str">
        <f t="shared" ca="1" si="346"/>
        <v>2,9950756734534+1,79517927329989i</v>
      </c>
      <c r="AH241" s="223" t="str">
        <f t="shared" ca="1" si="347"/>
        <v>-3,40702371372939-0,765072759339549i</v>
      </c>
      <c r="AI241" s="223" t="str">
        <f t="shared" ca="1" si="348"/>
        <v>3,47505438281621-0,342262982905935i</v>
      </c>
      <c r="AJ241" s="223" t="str">
        <f t="shared" ca="1" si="349"/>
        <v>-3,19230041742529+1,41504945422558i</v>
      </c>
      <c r="AK241" s="223" t="str">
        <f t="shared" ca="1" si="350"/>
        <v>2,58730403171226-2,34499568453405i</v>
      </c>
      <c r="AL241" s="223" t="str">
        <f t="shared" ca="1" si="351"/>
        <v>-1,7211357623203+3,03822951744267i</v>
      </c>
      <c r="AM241" s="223" t="str">
        <f t="shared" ca="1" si="352"/>
        <v>0,681229786186581-3,42477340730887i</v>
      </c>
      <c r="AN241" s="223" t="str">
        <f t="shared" ca="1" si="353"/>
        <v>0,42744200343294+3,46560820732798i</v>
      </c>
      <c r="AO241" s="223" t="str">
        <f t="shared" ca="1" si="354"/>
        <v>-1,49296624184403-3,15661190419601i</v>
      </c>
      <c r="AP241" s="223" t="str">
        <f t="shared" ca="1" si="355"/>
        <v>2,40778503517703+2,52897570913114i</v>
      </c>
      <c r="AQ241" s="223" t="str">
        <f t="shared" ca="1" si="356"/>
        <v>-3,07955324557756-1,64605550351456i</v>
      </c>
      <c r="AR241" s="223" t="str">
        <f t="shared" ca="1" si="357"/>
        <v>-3,07955324557756-1,64605550351456i</v>
      </c>
      <c r="AS241" s="223" t="str">
        <f t="shared" ca="1" si="358"/>
        <v>-3,45407447904323+0,512363548879182i</v>
      </c>
      <c r="AT241" s="223" t="str">
        <f t="shared" ca="1" si="359"/>
        <v>3,11902196598939-1,5699837224231i</v>
      </c>
      <c r="AU241" s="223" t="str">
        <f t="shared" ca="1" si="360"/>
        <v>-2,46912402614803+2,469124026147i</v>
      </c>
      <c r="AV241" s="223" t="str">
        <f t="shared" ca="1" si="361"/>
        <v>1,5699837224244-3,11902196598874i</v>
      </c>
      <c r="AW241" s="223" t="str">
        <f t="shared" ca="1" si="362"/>
        <v>-0,512363548880627+3,45407447904302i</v>
      </c>
      <c r="AX241" s="223" t="str">
        <f t="shared" ca="1" si="363"/>
        <v>-0,596976465682773-3,44046014544839i</v>
      </c>
      <c r="AY241" s="223" t="str">
        <f t="shared" ca="1" si="364"/>
        <v>1,64605550351388+3,07955324557792i</v>
      </c>
      <c r="AZ241" s="223" t="str">
        <f t="shared" ca="1" si="365"/>
        <v>-2,52897570913058-2,40778503517762i</v>
      </c>
      <c r="BA241" s="223" t="str">
        <f t="shared" ca="1" si="366"/>
        <v>3,15661190419568+1,49296624184472i</v>
      </c>
      <c r="BB241" s="223" t="str">
        <f t="shared" ca="1" si="367"/>
        <v>-3,46560820732788-0,427442003433754i</v>
      </c>
      <c r="BC241" s="223" t="str">
        <f t="shared" ca="1" si="368"/>
        <v>3,42477340730902-0,681229786185827i</v>
      </c>
      <c r="BD241" s="223" t="str">
        <f t="shared" ca="1" si="369"/>
        <v>-3,03822951744325+1,72113576231929i</v>
      </c>
      <c r="BE241" s="223" t="str">
        <f t="shared" ca="1" si="370"/>
        <v>2,34499568453484-2,58730403171154i</v>
      </c>
      <c r="BF241" s="223" t="str">
        <f t="shared" ca="1" si="371"/>
        <v>-1,4150494542266+3,19230041742484i</v>
      </c>
      <c r="BG241" s="223" t="str">
        <f t="shared" ca="1" si="372"/>
        <v>0,342262982906996-3,47505438281611i</v>
      </c>
      <c r="BH241" s="223" t="str">
        <f t="shared" ca="1" si="373"/>
        <v>0,76507275933846+3,40702371372963i</v>
      </c>
      <c r="BI241" s="223" t="str">
        <f t="shared" ca="1" si="374"/>
        <v>-1,79517927329889-2,99507567345399i</v>
      </c>
      <c r="BJ241" s="223" t="str">
        <f t="shared" ca="1" si="375"/>
        <v>2,64407385908927+2,2807937961768i</v>
      </c>
      <c r="BK241" s="223" t="str">
        <f t="shared" ca="1" si="376"/>
        <v>-3,22606600825035-1,33628029372937i</v>
      </c>
      <c r="BL241" s="223" t="str">
        <f t="shared" ca="1" si="377"/>
        <v>3,48240731548477+0,256877795957473i</v>
      </c>
      <c r="BM241" s="223" t="str">
        <f t="shared" ca="1" si="378"/>
        <v>-3,38722175646193+0,848454881268778i</v>
      </c>
      <c r="BN241" s="223" t="str">
        <f t="shared" ca="1" si="379"/>
        <v>2,9501177078721-1,86814143541042i</v>
      </c>
      <c r="BO241" s="223" t="str">
        <f t="shared" ca="1" si="380"/>
        <v>-2,21521804292033+2,69925099524258i</v>
      </c>
      <c r="BP241" s="223" t="str">
        <f t="shared" ca="1" si="381"/>
        <v>1,25670620794984-3,25788833754292i</v>
      </c>
      <c r="BQ241" s="223" t="str">
        <f t="shared" ca="1" si="382"/>
        <v>-0,171337875428945+3,48766257620219i</v>
      </c>
      <c r="BR241" s="223" t="str">
        <f t="shared" ca="1" si="383"/>
        <v>-0,93132592570449-3,36537946346448i</v>
      </c>
      <c r="BS241" s="223" t="str">
        <f t="shared" ca="1" si="384"/>
        <v>1,93997829897548+2,90338270169505i</v>
      </c>
      <c r="BT241" s="223" t="str">
        <f t="shared" ca="1" si="385"/>
        <v>-2,75280220352792-2,14830792514706i</v>
      </c>
      <c r="BU241" s="223" t="str">
        <f t="shared" ca="1" si="386"/>
        <v>3,2877482367212+1,17637512934201i</v>
      </c>
      <c r="BV241" s="223" t="str">
        <f t="shared" ca="1" si="387"/>
        <v>-3,49081699939582-0,0856947473708959i</v>
      </c>
      <c r="BW241" s="223" t="str">
        <f t="shared" ca="1" si="388"/>
        <v>3,34150999171793-1,01363597422698i</v>
      </c>
      <c r="BX241" s="223" t="str">
        <f t="shared" ca="1" si="389"/>
        <v>-2,85489880634297+2,01064659215371i</v>
      </c>
      <c r="BY241" s="223" t="str">
        <f t="shared" ca="1" si="390"/>
        <v>2,08010374701017-2,8046952266997i</v>
      </c>
      <c r="BZ241" s="223" t="str">
        <f t="shared" ca="1" si="391"/>
        <v>-1,09533544634377+3,31562771929852i</v>
      </c>
      <c r="CA241" s="223" t="str">
        <f t="shared" ca="1" si="392"/>
        <v>1,46300821915323E-12-3,49186868495908i</v>
      </c>
      <c r="CB241" s="223" t="str">
        <f t="shared" ca="1" si="393"/>
        <v>1,0953354463409+3,31562771929947i</v>
      </c>
      <c r="CC241" s="223" t="str">
        <f t="shared" ca="1" si="394"/>
        <v>-2,08010374700782-2,80469522670144i</v>
      </c>
      <c r="CD241" s="223" t="str">
        <f t="shared" ca="1" si="395"/>
        <v>2,85489880634123+2,01064659215618i</v>
      </c>
      <c r="CE241" s="223" t="str">
        <f t="shared" ca="1" si="396"/>
        <v>-3,34150999171708-1,01363597422978i</v>
      </c>
      <c r="CF241" s="223" t="str">
        <f t="shared" ca="1" si="397"/>
        <v>3,4908169993959-0,0856947473679708i</v>
      </c>
      <c r="CG241" s="223" t="str">
        <f t="shared" ca="1" si="398"/>
        <v>-3,28774823672219+1,17637512933926i</v>
      </c>
      <c r="CH241" s="223" t="str">
        <f t="shared" ca="1" si="399"/>
        <v>2,75280220352972-2,14830792514475i</v>
      </c>
      <c r="CI241" s="223" t="str">
        <f t="shared" ca="1" si="400"/>
        <v>-1,93997829897791+2,90338270169342i</v>
      </c>
      <c r="CJ241" s="223" t="str">
        <f t="shared" ca="1" si="401"/>
        <v>0,931325925707312-3,3653794634637i</v>
      </c>
      <c r="CK241" s="223" t="str">
        <f t="shared" ca="1" si="402"/>
        <v>0,171337875425923+3,48766257620234i</v>
      </c>
      <c r="CL241" s="223" t="str">
        <f t="shared" ca="1" si="403"/>
        <v>-1,25670620794702-3,257888337544i</v>
      </c>
      <c r="CM241" s="223" t="str">
        <f t="shared" ca="1" si="404"/>
        <v>2,21521804291806+2,69925099524444i</v>
      </c>
      <c r="CN241" s="223" t="str">
        <f t="shared" ca="1" si="405"/>
        <v>-2,95011770787244-1,86814143540987i</v>
      </c>
      <c r="CO241" s="223" t="str">
        <f t="shared" ca="1" si="406"/>
        <v>3,38722175646206+0,848454881268247i</v>
      </c>
      <c r="CP241" s="223" t="str">
        <f t="shared" ca="1" si="407"/>
        <v>-3,48240731548473+0,256877795958019i</v>
      </c>
      <c r="CQ241" s="223" t="str">
        <f t="shared" ca="1" si="408"/>
        <v>3,22606600825018-1,33628029372979i</v>
      </c>
      <c r="CR241" s="223" t="str">
        <f t="shared" ca="1" si="409"/>
        <v>-2,64407385908898+2,28079379617714i</v>
      </c>
      <c r="CS241" s="223" t="str">
        <f t="shared" ca="1" si="410"/>
        <v>1,79517927329842-2,99507567345428i</v>
      </c>
      <c r="CT241" s="223" t="str">
        <f t="shared" ca="1" si="411"/>
        <v>-0,765072759337925+3,40702371372975i</v>
      </c>
      <c r="CU241" s="223" t="str">
        <f t="shared" ca="1" si="412"/>
        <v>-0,342262982907541-3,47505438281605i</v>
      </c>
      <c r="CV241" s="223" t="str">
        <f t="shared" ca="1" si="413"/>
        <v>1,41504945422702+3,19230041742466i</v>
      </c>
      <c r="CW241" s="223" t="str">
        <f t="shared" ca="1" si="414"/>
        <v>-2,34499568453532-2,58730403171111i</v>
      </c>
      <c r="CX241" s="223" t="str">
        <f t="shared" ca="1" si="415"/>
        <v>3,03822951744352+1,72113576231881i</v>
      </c>
      <c r="CY241" s="223" t="str">
        <f t="shared" ca="1" si="416"/>
        <v>-3,42477340730913-0,681229786185292i</v>
      </c>
      <c r="CZ241" s="223" t="str">
        <f t="shared" ca="1" si="417"/>
        <v>3,46560820732783-0,427442003434197i</v>
      </c>
      <c r="DA241" s="223" t="str">
        <f t="shared" ca="1" si="418"/>
        <v>-3,1566119041954+1,49296624184531i</v>
      </c>
      <c r="DB241" s="223" t="str">
        <f t="shared" ca="1" si="419"/>
        <v>2,5289757091302-2,40778503517802i</v>
      </c>
      <c r="DC241" s="223" t="str">
        <f t="shared" ca="1" si="420"/>
        <v>-1,6460555035134+3,07955324557817i</v>
      </c>
      <c r="DD241" s="223" t="str">
        <f t="shared" ca="1" si="421"/>
        <v>0,596976465682284-3,44046014544847i</v>
      </c>
      <c r="DE241" s="223" t="str">
        <f t="shared" ca="1" si="422"/>
        <v>0,512363548881266+3,45407447904292i</v>
      </c>
      <c r="DF241" s="223" t="str">
        <f t="shared" ca="1" si="423"/>
        <v>-1,56998372242494-3,11902196598847i</v>
      </c>
      <c r="DG241" s="223" t="str">
        <f t="shared" ca="1" si="424"/>
        <v>2,46912402614842+2,46912402614661i</v>
      </c>
      <c r="DH241" s="223" t="str">
        <f t="shared" ca="1" si="425"/>
        <v>-3,11902196598962-1,56998372242265i</v>
      </c>
      <c r="DI241" s="223" t="str">
        <f t="shared" ca="1" si="426"/>
        <v>3,4540744790433+0,512363548878738i</v>
      </c>
      <c r="DJ241" s="223" t="str">
        <f t="shared" ca="1" si="427"/>
        <v>-3,44046014544803+0,596976465684802i</v>
      </c>
      <c r="DK241" s="223" t="str">
        <f t="shared" ca="1" si="428"/>
        <v>3,07955324557697-1,64605550351565i</v>
      </c>
      <c r="DL241" s="223" t="str">
        <f t="shared" ca="1" si="429"/>
        <v>-2,40778503517617+2,52897570913196i</v>
      </c>
      <c r="DM241" s="223" t="str">
        <f t="shared" ca="1" si="430"/>
        <v>1,49296624184299-3,15661190419649i</v>
      </c>
      <c r="DN241" s="223" t="str">
        <f t="shared" ca="1" si="431"/>
        <v>-0,427442003431659+3,46560820732814i</v>
      </c>
      <c r="DO241" s="223" t="str">
        <f t="shared" ca="1" si="432"/>
        <v>-0,681229786187799-3,42477340730863i</v>
      </c>
      <c r="DP241" s="223" t="str">
        <f t="shared" ca="1" si="433"/>
        <v>1,72113576232104+3,03822951744226i</v>
      </c>
      <c r="DQ241" s="223" t="str">
        <f t="shared" ca="1" si="434"/>
        <v>-2,58730403171283-2,34499568453342i</v>
      </c>
      <c r="DR241" s="223" t="str">
        <f t="shared" ca="1" si="435"/>
        <v>3,1923004174257+1,41504945422468i</v>
      </c>
      <c r="DS241" s="223" t="str">
        <f t="shared" ca="1" si="436"/>
        <v>-3,4750543828163-0,342262982904995i</v>
      </c>
      <c r="DT241" s="223" t="str">
        <f t="shared" ca="1" si="437"/>
        <v>3,40702371372919-0,765072759340422i</v>
      </c>
      <c r="DU241" s="223" t="str">
        <f t="shared" ca="1" si="438"/>
        <v>-2,99507567345296+1,79517927330061i</v>
      </c>
      <c r="DV241" s="223" t="str">
        <f t="shared" ca="1" si="439"/>
        <v>2,28079379617535-2,64407385909052i</v>
      </c>
      <c r="DW241" s="223" t="str">
        <f t="shared" ca="1" si="440"/>
        <v>-1,33628029372742+3,22606600825116i</v>
      </c>
      <c r="DX241" s="223" t="str">
        <f t="shared" ca="1" si="441"/>
        <v>0,256877795955468-3,48240731548492i</v>
      </c>
      <c r="DY241" s="223" t="str">
        <f t="shared" ca="1" si="442"/>
        <v>0,84845488127073+3,38722175646144i</v>
      </c>
      <c r="DZ241" s="223" t="str">
        <f t="shared" ca="1" si="443"/>
        <v>-1,86814143541203-2,95011770787108i</v>
      </c>
      <c r="EA241" s="223" t="str">
        <f t="shared" ca="1" si="444"/>
        <v>2,69925099524392+2,21521804291869i</v>
      </c>
      <c r="EB241" s="223" t="str">
        <f t="shared" ca="1" si="445"/>
        <v>-3,25788833754364-1,25670620794797i</v>
      </c>
      <c r="EC241" s="223" t="str">
        <f t="shared" ca="1" si="446"/>
        <v>3,48766257620229+0,171337875426937i</v>
      </c>
      <c r="ED241" s="223" t="str">
        <f t="shared" ca="1" si="447"/>
        <v>-3,36537946346397+0,931325925706334i</v>
      </c>
      <c r="EE241" s="223" t="str">
        <f t="shared" ca="1" si="448"/>
        <v>2,90338270169387-1,93997829897724i</v>
      </c>
      <c r="EF241" s="223" t="str">
        <f t="shared" ca="1" si="449"/>
        <v>-2,14830792514547+2,75280220352916i</v>
      </c>
      <c r="EG241" s="223" t="str">
        <f t="shared" ca="1" si="450"/>
        <v>1,17637512934012-3,28774823672188i</v>
      </c>
      <c r="EH241" s="223" t="str">
        <f t="shared" ca="1" si="451"/>
        <v>-0,0856947473689852+3,49081699939587i</v>
      </c>
      <c r="EI241" s="223" t="str">
        <f t="shared" ca="1" si="452"/>
        <v>-1,013635974229-3,34150999171732i</v>
      </c>
      <c r="EJ241" s="223" t="str">
        <f t="shared" ca="1" si="453"/>
        <v>2,01064659215543+2,85489880634175i</v>
      </c>
      <c r="EK241" s="223" t="str">
        <f t="shared" ca="1" si="454"/>
        <v>-2,80469522670089-2,08010374700856i</v>
      </c>
      <c r="EL241" s="223" t="str">
        <f t="shared" ca="1" si="455"/>
        <v>3,31562771929915+1,09533544634186i</v>
      </c>
      <c r="EM241" s="223" t="str">
        <f t="shared" ca="1" si="456"/>
        <v>-3,49186868495908+4,48309384216686E-13i</v>
      </c>
      <c r="EN241" s="223"/>
      <c r="EO241" s="223"/>
      <c r="EP241" s="223"/>
    </row>
    <row r="242" spans="1:146">
      <c r="A242" s="249">
        <f t="shared" si="323"/>
        <v>2.773437500000002E-3</v>
      </c>
      <c r="B242" s="248">
        <v>142</v>
      </c>
      <c r="C242" s="247">
        <f t="shared" si="324"/>
        <v>28400</v>
      </c>
      <c r="N242" s="246">
        <f t="shared" ca="1" si="327"/>
        <v>11.491790108020362</v>
      </c>
      <c r="O242" s="223">
        <f t="shared" ca="1" si="328"/>
        <v>3.4917901080203628</v>
      </c>
      <c r="P242" s="223" t="str">
        <f t="shared" ca="1" si="329"/>
        <v>-3,28767425307135+1,17634865756739i</v>
      </c>
      <c r="Q242" s="223" t="str">
        <f t="shared" ca="1" si="330"/>
        <v>2,69919025444835-2,21516819423716i</v>
      </c>
      <c r="R242" s="223" t="str">
        <f t="shared" ca="1" si="331"/>
        <v>-1,79513887668011+2,99500827576495i</v>
      </c>
      <c r="S242" s="223" t="str">
        <f t="shared" ca="1" si="332"/>
        <v>0,681214456586447-3,42469634020397i</v>
      </c>
      <c r="T242" s="223" t="str">
        <f t="shared" ca="1" si="333"/>
        <v>0,512352019248423+3,45399675258112i</v>
      </c>
      <c r="U242" s="223" t="str">
        <f t="shared" ca="1" si="334"/>
        <v>-1,64601846260222-3,07948394690433i</v>
      </c>
      <c r="V242" s="223" t="str">
        <f t="shared" ca="1" si="335"/>
        <v>2,58724581004091+2,34494291548742i</v>
      </c>
      <c r="W242" s="223" t="str">
        <f t="shared" ca="1" si="336"/>
        <v>-3,22599341262537-1,33625022363575i</v>
      </c>
      <c r="X242" s="223" t="str">
        <f t="shared" ca="1" si="337"/>
        <v>3,48758409391291+0,171334019840016i</v>
      </c>
      <c r="Y242" s="223" t="str">
        <f t="shared" ca="1" si="338"/>
        <v>-3,34143479827538+1,01361316454713i</v>
      </c>
      <c r="Z242" s="223" t="str">
        <f t="shared" ca="1" si="339"/>
        <v>2,80463211311167-2,08005693878115i</v>
      </c>
      <c r="AA242" s="223" t="str">
        <f t="shared" ca="1" si="340"/>
        <v>-1,93993464396848+2,90331736735751i</v>
      </c>
      <c r="AB242" s="223" t="str">
        <f t="shared" ca="1" si="341"/>
        <v>0,848435788631215-3,38714553437531i</v>
      </c>
      <c r="AC242" s="223" t="str">
        <f t="shared" ca="1" si="342"/>
        <v>0,342255281019276+3,47497618424692i</v>
      </c>
      <c r="AD242" s="223" t="str">
        <f t="shared" ca="1" si="343"/>
        <v>-1,49293264587341-3,15654087148484i</v>
      </c>
      <c r="AE242" s="223" t="str">
        <f t="shared" ca="1" si="344"/>
        <v>2,46906846386124+2,46906846386137i</v>
      </c>
      <c r="AF242" s="223" t="str">
        <f t="shared" ca="1" si="345"/>
        <v>-3,15654087148474-1,49293264587361i</v>
      </c>
      <c r="AG242" s="223" t="str">
        <f t="shared" ca="1" si="346"/>
        <v>3,47497618424693+0,342255281019149i</v>
      </c>
      <c r="AH242" s="223" t="str">
        <f t="shared" ca="1" si="347"/>
        <v>-3,38714553437527+0,848435788631365i</v>
      </c>
      <c r="AI242" s="223" t="str">
        <f t="shared" ca="1" si="348"/>
        <v>2,90331736735762-1,93993464396832i</v>
      </c>
      <c r="AJ242" s="223" t="str">
        <f t="shared" ca="1" si="349"/>
        <v>-2,08005693878131+2,80463211311155i</v>
      </c>
      <c r="AK242" s="223" t="str">
        <f t="shared" ca="1" si="350"/>
        <v>1,013613164547-3,34143479827542i</v>
      </c>
      <c r="AL242" s="223" t="str">
        <f t="shared" ca="1" si="351"/>
        <v>0,171334019840143+3,4875840939129i</v>
      </c>
      <c r="AM242" s="223" t="str">
        <f t="shared" ca="1" si="352"/>
        <v>-1,33625022363555-3,22599341262545i</v>
      </c>
      <c r="AN242" s="223" t="str">
        <f t="shared" ca="1" si="353"/>
        <v>2,34494291548726+2,58724581004105i</v>
      </c>
      <c r="AO242" s="223" t="str">
        <f t="shared" ca="1" si="354"/>
        <v>-3,0794839469044-1,64601846260208i</v>
      </c>
      <c r="AP242" s="223" t="str">
        <f t="shared" ca="1" si="355"/>
        <v>3,45399675258114+0,512352019248259i</v>
      </c>
      <c r="AQ242" s="223" t="str">
        <f t="shared" ca="1" si="356"/>
        <v>-3,42469634020395+0,681214456586566i</v>
      </c>
      <c r="AR242" s="223" t="str">
        <f t="shared" ca="1" si="357"/>
        <v>-3,42469634020395+0,681214456586566i</v>
      </c>
      <c r="AS242" s="223" t="str">
        <f t="shared" ca="1" si="358"/>
        <v>-2,21516819423799+2,69919025444766i</v>
      </c>
      <c r="AT242" s="223" t="str">
        <f t="shared" ca="1" si="359"/>
        <v>1,17634865756896-3,28767425307079i</v>
      </c>
      <c r="AU242" s="223" t="str">
        <f t="shared" ca="1" si="360"/>
        <v>1,194332959368E-12+3,49179010802036i</v>
      </c>
      <c r="AV242" s="223" t="str">
        <f t="shared" ca="1" si="361"/>
        <v>-1,17634865756794-3,28767425307115i</v>
      </c>
      <c r="AW242" s="223" t="str">
        <f t="shared" ca="1" si="362"/>
        <v>2,21516819423711+2,69919025444838i</v>
      </c>
      <c r="AX242" s="223" t="str">
        <f t="shared" ca="1" si="363"/>
        <v>-2,99500827576466-1,79513887668059i</v>
      </c>
      <c r="AY242" s="223" t="str">
        <f t="shared" ca="1" si="364"/>
        <v>3,42469634020373+0,68121445658768i</v>
      </c>
      <c r="AZ242" s="223" t="str">
        <f t="shared" ca="1" si="365"/>
        <v>-3,45399675258089+0,512352019249935i</v>
      </c>
      <c r="BA242" s="223" t="str">
        <f t="shared" ca="1" si="366"/>
        <v>3,07948394690394-1,64601846260296i</v>
      </c>
      <c r="BB242" s="223" t="str">
        <f t="shared" ca="1" si="367"/>
        <v>-2,34494291548703+2,58724581004125i</v>
      </c>
      <c r="BC242" s="223" t="str">
        <f t="shared" ca="1" si="368"/>
        <v>1,33625022363591-3,2259934126253i</v>
      </c>
      <c r="BD242" s="223" t="str">
        <f t="shared" ca="1" si="369"/>
        <v>-0,17133401984088+3,48758409391287i</v>
      </c>
      <c r="BE242" s="223" t="str">
        <f t="shared" ca="1" si="370"/>
        <v>-1,01361316454554-3,34143479827586i</v>
      </c>
      <c r="BF242" s="223" t="str">
        <f t="shared" ca="1" si="371"/>
        <v>2,08005693878243+2,80463211311072i</v>
      </c>
      <c r="BG242" s="223" t="str">
        <f t="shared" ca="1" si="372"/>
        <v>-2,90331736735795-1,93993464396782i</v>
      </c>
      <c r="BH242" s="223" t="str">
        <f t="shared" ca="1" si="373"/>
        <v>3,38714553437533+0,848435788631117i</v>
      </c>
      <c r="BI242" s="223" t="str">
        <f t="shared" ca="1" si="374"/>
        <v>-3,47497618424697+0,342255281018711i</v>
      </c>
      <c r="BJ242" s="223" t="str">
        <f t="shared" ca="1" si="375"/>
        <v>3,15654087148523-1,49293264587259i</v>
      </c>
      <c r="BK242" s="223" t="str">
        <f t="shared" ca="1" si="376"/>
        <v>-2,46906846386251+2,4690684638601i</v>
      </c>
      <c r="BL242" s="223" t="str">
        <f t="shared" ca="1" si="377"/>
        <v>1,49293264587253-3,15654087148525i</v>
      </c>
      <c r="BM242" s="223" t="str">
        <f t="shared" ca="1" si="378"/>
        <v>-0,342255281018652+3,47497618424698i</v>
      </c>
      <c r="BN242" s="223" t="str">
        <f t="shared" ca="1" si="379"/>
        <v>-0,848435788631173-3,38714553437532i</v>
      </c>
      <c r="BO242" s="223" t="str">
        <f t="shared" ca="1" si="380"/>
        <v>1,93993464396787+2,90331736735792i</v>
      </c>
      <c r="BP242" s="223" t="str">
        <f t="shared" ca="1" si="381"/>
        <v>-2,80463211311082-2,0800569387823i</v>
      </c>
      <c r="BQ242" s="223" t="str">
        <f t="shared" ca="1" si="382"/>
        <v>3,34143479827588+1,01361316454548i</v>
      </c>
      <c r="BR242" s="223" t="str">
        <f t="shared" ca="1" si="383"/>
        <v>-3,48758409391286+0,171334019841038i</v>
      </c>
      <c r="BS242" s="223" t="str">
        <f t="shared" ca="1" si="384"/>
        <v>3,22599341262528-1,33625022363597i</v>
      </c>
      <c r="BT242" s="223" t="str">
        <f t="shared" ca="1" si="385"/>
        <v>-2,58724581004121+2,34494291548708i</v>
      </c>
      <c r="BU242" s="223" t="str">
        <f t="shared" ca="1" si="386"/>
        <v>1,64601846260291-3,07948394690396i</v>
      </c>
      <c r="BV242" s="223" t="str">
        <f t="shared" ca="1" si="387"/>
        <v>-0,512352019249876+3,4539967525809i</v>
      </c>
      <c r="BW242" s="223" t="str">
        <f t="shared" ca="1" si="388"/>
        <v>-0,681214456587739-3,42469634020372i</v>
      </c>
      <c r="BX242" s="223" t="str">
        <f t="shared" ca="1" si="389"/>
        <v>1,79513887668064+2,99500827576463i</v>
      </c>
      <c r="BY242" s="223" t="str">
        <f t="shared" ca="1" si="390"/>
        <v>-2,69919025444842-2,21516819423707i</v>
      </c>
      <c r="BZ242" s="223" t="str">
        <f t="shared" ca="1" si="391"/>
        <v>3,28767425307119+1,17634865756783i</v>
      </c>
      <c r="CA242" s="223" t="str">
        <f t="shared" ca="1" si="392"/>
        <v>-3,49179010802036-1,08482661573797E-12i</v>
      </c>
      <c r="CB242" s="223" t="str">
        <f t="shared" ca="1" si="393"/>
        <v>3,28767425307192-1,17634865756579i</v>
      </c>
      <c r="CC242" s="223" t="str">
        <f t="shared" ca="1" si="394"/>
        <v>-2,69919025444759+2,21516819423808i</v>
      </c>
      <c r="CD242" s="223" t="str">
        <f t="shared" ca="1" si="395"/>
        <v>1,79513887667953-2,9950082757653i</v>
      </c>
      <c r="CE242" s="223" t="str">
        <f t="shared" ca="1" si="396"/>
        <v>-0,681214456586556+3,42469634020395i</v>
      </c>
      <c r="CF242" s="223" t="str">
        <f t="shared" ca="1" si="397"/>
        <v>-0,512352019247634-3,45399675258124i</v>
      </c>
      <c r="CG242" s="223" t="str">
        <f t="shared" ca="1" si="398"/>
        <v>1,64601846260091+3,07948394690503i</v>
      </c>
      <c r="CH242" s="223" t="str">
        <f t="shared" ca="1" si="399"/>
        <v>-2,58724581004202-2,34494291548619i</v>
      </c>
      <c r="CI242" s="223" t="str">
        <f t="shared" ca="1" si="400"/>
        <v>3,22599341262574+1,33625022363486i</v>
      </c>
      <c r="CJ242" s="223" t="str">
        <f t="shared" ca="1" si="401"/>
        <v>-3,48758409391292-0,171334019839736i</v>
      </c>
      <c r="CK242" s="223" t="str">
        <f t="shared" ca="1" si="402"/>
        <v>3,34143479827553-1,01361316454663i</v>
      </c>
      <c r="CL242" s="223" t="str">
        <f t="shared" ca="1" si="403"/>
        <v>-2,80463211311217+2,08005693878048i</v>
      </c>
      <c r="CM242" s="223" t="str">
        <f t="shared" ca="1" si="404"/>
        <v>1,93993464396975-2,90331736735666i</v>
      </c>
      <c r="CN242" s="223" t="str">
        <f t="shared" ca="1" si="405"/>
        <v>-0,848435788629909+3,38714553437563i</v>
      </c>
      <c r="CO242" s="223" t="str">
        <f t="shared" ca="1" si="406"/>
        <v>-0,342255281019949-3,47497618424685i</v>
      </c>
      <c r="CP242" s="223" t="str">
        <f t="shared" ca="1" si="407"/>
        <v>1,49293264587371+3,1565408714847i</v>
      </c>
      <c r="CQ242" s="223" t="str">
        <f t="shared" ca="1" si="408"/>
        <v>-2,46906846386098-2,46906846386163i</v>
      </c>
      <c r="CR242" s="223" t="str">
        <f t="shared" ca="1" si="409"/>
        <v>3,1565408714843+1,49293264587455i</v>
      </c>
      <c r="CS242" s="223" t="str">
        <f t="shared" ca="1" si="410"/>
        <v>-3,47497618424676-0,342255281020871i</v>
      </c>
      <c r="CT242" s="223" t="str">
        <f t="shared" ca="1" si="411"/>
        <v>3,38714553437504-0,848435788632283i</v>
      </c>
      <c r="CU242" s="223" t="str">
        <f t="shared" ca="1" si="412"/>
        <v>-2,90331736735728+1,93993464396882i</v>
      </c>
      <c r="CV242" s="223" t="str">
        <f t="shared" ca="1" si="413"/>
        <v>2,08005693878139-2,8046321131115i</v>
      </c>
      <c r="CW242" s="223" t="str">
        <f t="shared" ca="1" si="414"/>
        <v>-1,01361316454771+3,3414347982752i</v>
      </c>
      <c r="CX242" s="223" t="str">
        <f t="shared" ca="1" si="415"/>
        <v>-0,171334019838713-3,48758409391297i</v>
      </c>
      <c r="CY242" s="223" t="str">
        <f t="shared" ca="1" si="416"/>
        <v>1,33625022363703+3,22599341262484i</v>
      </c>
      <c r="CZ242" s="223" t="str">
        <f t="shared" ca="1" si="417"/>
        <v>-2,34494291548793-2,58724581004044i</v>
      </c>
      <c r="DA242" s="223" t="str">
        <f t="shared" ca="1" si="418"/>
        <v>3,0794839469045+1,6460184626019i</v>
      </c>
      <c r="DB242" s="223" t="str">
        <f t="shared" ca="1" si="419"/>
        <v>-3,45399675258107-0,512352019248745i</v>
      </c>
      <c r="DC242" s="223" t="str">
        <f t="shared" ca="1" si="420"/>
        <v>3,42469634020417-0,681214456585456i</v>
      </c>
      <c r="DD242" s="223" t="str">
        <f t="shared" ca="1" si="421"/>
        <v>-2,99500827576583+1,79513887667865i</v>
      </c>
      <c r="DE242" s="223" t="str">
        <f t="shared" ca="1" si="422"/>
        <v>2,21516819423611-2,69919025444921i</v>
      </c>
      <c r="DF242" s="223" t="str">
        <f t="shared" ca="1" si="423"/>
        <v>-1,17634865756666+3,28767425307161i</v>
      </c>
      <c r="DG242" s="223" t="str">
        <f t="shared" ca="1" si="424"/>
        <v>-1,59127665551087E-13-3,49179010802036i</v>
      </c>
      <c r="DH242" s="223" t="str">
        <f t="shared" ca="1" si="425"/>
        <v>1,17634865756678+3,28767425307157i</v>
      </c>
      <c r="DI242" s="223" t="str">
        <f t="shared" ca="1" si="426"/>
        <v>-2,2151681942362-2,69919025444913i</v>
      </c>
      <c r="DJ242" s="223" t="str">
        <f t="shared" ca="1" si="427"/>
        <v>2,99500827576589+1,79513887667855i</v>
      </c>
      <c r="DK242" s="223" t="str">
        <f t="shared" ca="1" si="428"/>
        <v>-3,42469634020419-0,681214456585337i</v>
      </c>
      <c r="DL242" s="223" t="str">
        <f t="shared" ca="1" si="429"/>
        <v>3,45399675258105-0,512352019248863i</v>
      </c>
      <c r="DM242" s="223" t="str">
        <f t="shared" ca="1" si="430"/>
        <v>-3,07948394690445+1,646018462602i</v>
      </c>
      <c r="DN242" s="223" t="str">
        <f t="shared" ca="1" si="431"/>
        <v>2,34494291548784-2,58724581004053i</v>
      </c>
      <c r="DO242" s="223" t="str">
        <f t="shared" ca="1" si="432"/>
        <v>-1,33625022363692+3,22599341262489i</v>
      </c>
      <c r="DP242" s="223" t="str">
        <f t="shared" ca="1" si="433"/>
        <v>0,171334019838593-3,48758409391298i</v>
      </c>
      <c r="DQ242" s="223" t="str">
        <f t="shared" ca="1" si="434"/>
        <v>1,01361316454782+3,34143479827517i</v>
      </c>
      <c r="DR242" s="223" t="str">
        <f t="shared" ca="1" si="435"/>
        <v>-2,08005693878148-2,80463211311143i</v>
      </c>
      <c r="DS242" s="223" t="str">
        <f t="shared" ca="1" si="436"/>
        <v>2,90331736735735+1,93993464396872i</v>
      </c>
      <c r="DT242" s="223" t="str">
        <f t="shared" ca="1" si="437"/>
        <v>-3,38714553437507-0,848435788632168i</v>
      </c>
      <c r="DU242" s="223" t="str">
        <f t="shared" ca="1" si="438"/>
        <v>3,47497618424708-0,342255281017632i</v>
      </c>
      <c r="DV242" s="223" t="str">
        <f t="shared" ca="1" si="439"/>
        <v>-3,15654087148425+1,49293264587466i</v>
      </c>
      <c r="DW242" s="223" t="str">
        <f t="shared" ca="1" si="440"/>
        <v>2,4690684638609-2,46906846386172i</v>
      </c>
      <c r="DX242" s="223" t="str">
        <f t="shared" ca="1" si="441"/>
        <v>-1,4929326458736+3,15654087148475i</v>
      </c>
      <c r="DY242" s="223" t="str">
        <f t="shared" ca="1" si="442"/>
        <v>0,34225528101983-3,47497618424686i</v>
      </c>
      <c r="DZ242" s="223" t="str">
        <f t="shared" ca="1" si="443"/>
        <v>0,848435788630028+3,3871455343756i</v>
      </c>
      <c r="EA242" s="223" t="str">
        <f t="shared" ca="1" si="444"/>
        <v>-1,93993464396985-2,90331736735659i</v>
      </c>
      <c r="EB242" s="223" t="str">
        <f t="shared" ca="1" si="445"/>
        <v>2,80463211311224+2,08005693878039i</v>
      </c>
      <c r="EC242" s="223" t="str">
        <f t="shared" ca="1" si="446"/>
        <v>-3,34143479827556-1,01361316454652i</v>
      </c>
      <c r="ED242" s="223" t="str">
        <f t="shared" ca="1" si="447"/>
        <v>3,48758409391291-0,171334019839955i</v>
      </c>
      <c r="EE242" s="223" t="str">
        <f t="shared" ca="1" si="448"/>
        <v>-3,22599341262565+1,33625022363506i</v>
      </c>
      <c r="EF242" s="223" t="str">
        <f t="shared" ca="1" si="449"/>
        <v>2,58724581004201-2,3449429154862i</v>
      </c>
      <c r="EG242" s="223" t="str">
        <f t="shared" ca="1" si="450"/>
        <v>-1,6460184626008+3,07948394690509i</v>
      </c>
      <c r="EH242" s="223" t="str">
        <f t="shared" ca="1" si="451"/>
        <v>0,512352019247516-3,45399675258125i</v>
      </c>
      <c r="EI242" s="223" t="str">
        <f t="shared" ca="1" si="452"/>
        <v>0,681214456586674+3,42469634020393i</v>
      </c>
      <c r="EJ242" s="223" t="str">
        <f t="shared" ca="1" si="453"/>
        <v>-1,79513887667972-2,99500827576519i</v>
      </c>
      <c r="EK242" s="223" t="str">
        <f t="shared" ca="1" si="454"/>
        <v>2,69919025444773+2,21516819423791i</v>
      </c>
      <c r="EL242" s="223" t="str">
        <f t="shared" ca="1" si="455"/>
        <v>-3,28767425307083-1,17634865756886i</v>
      </c>
      <c r="EM242" s="223" t="str">
        <f t="shared" ca="1" si="456"/>
        <v>3,49179010802036-1,20459665915592E-12i</v>
      </c>
      <c r="EN242" s="223"/>
      <c r="EO242" s="223"/>
      <c r="EP242" s="223"/>
    </row>
    <row r="243" spans="1:146">
      <c r="A243" s="249">
        <f t="shared" si="323"/>
        <v>2.792968750000002E-3</v>
      </c>
      <c r="B243" s="248">
        <v>143</v>
      </c>
      <c r="C243" s="247">
        <f t="shared" si="324"/>
        <v>28600</v>
      </c>
      <c r="N243" s="246">
        <f t="shared" ca="1" si="327"/>
        <v>11.491704567080809</v>
      </c>
      <c r="O243" s="223">
        <f t="shared" ca="1" si="328"/>
        <v>3.4917045670808085</v>
      </c>
      <c r="P243" s="223" t="str">
        <f t="shared" ca="1" si="329"/>
        <v>-3,25773521674476+1,25664714273894i</v>
      </c>
      <c r="Q243" s="223" t="str">
        <f t="shared" ca="1" si="330"/>
        <v>2,58718242838559-2,34488546970334i</v>
      </c>
      <c r="R243" s="223" t="str">
        <f t="shared" ca="1" si="331"/>
        <v>-1,56990993316639+3,11887537191188i</v>
      </c>
      <c r="S243" s="223" t="str">
        <f t="shared" ca="1" si="332"/>
        <v>0,342246896540885-3,47489105521038i</v>
      </c>
      <c r="T243" s="223" t="str">
        <f t="shared" ca="1" si="333"/>
        <v>0,931282153373702+3,36522129058114i</v>
      </c>
      <c r="U243" s="223" t="str">
        <f t="shared" ca="1" si="334"/>
        <v>-2,08000598210314-2,80456340598463i</v>
      </c>
      <c r="V243" s="223" t="str">
        <f t="shared" ca="1" si="335"/>
        <v>2,94997905229685+1,86805363273722i</v>
      </c>
      <c r="W243" s="223" t="str">
        <f t="shared" ca="1" si="336"/>
        <v>-3,42461244290961-0,681197768376896i</v>
      </c>
      <c r="X243" s="223" t="str">
        <f t="shared" ca="1" si="337"/>
        <v>3,44029844377209-0,596948407781017i</v>
      </c>
      <c r="Y243" s="223" t="str">
        <f t="shared" ca="1" si="338"/>
        <v>-2,99493490485377+1,79509489984834i</v>
      </c>
      <c r="Z243" s="223" t="str">
        <f t="shared" ca="1" si="339"/>
        <v>2,14820695464282-2,75267282178562i</v>
      </c>
      <c r="AA243" s="223" t="str">
        <f t="shared" ca="1" si="340"/>
        <v>-1,01358833332286+3,34135294070003i</v>
      </c>
      <c r="AB243" s="223" t="str">
        <f t="shared" ca="1" si="341"/>
        <v>-0,256865722696218-3,48224364229109i</v>
      </c>
      <c r="AC243" s="223" t="str">
        <f t="shared" ca="1" si="342"/>
        <v>1,49289607240931+3,15646354339121i</v>
      </c>
      <c r="AD243" s="223" t="str">
        <f t="shared" ca="1" si="343"/>
        <v>-2,52885684723657-2,40767186924582i</v>
      </c>
      <c r="AE243" s="223" t="str">
        <f t="shared" ca="1" si="344"/>
        <v>3,22591438310221+1,33621748853519i</v>
      </c>
      <c r="AF243" s="223" t="str">
        <f t="shared" ca="1" si="345"/>
        <v>-3,49065293094682-0,0856907197152312i</v>
      </c>
      <c r="AG243" s="223" t="str">
        <f t="shared" ca="1" si="346"/>
        <v>3,28759371250744-1,17631983969263i</v>
      </c>
      <c r="AH243" s="223" t="str">
        <f t="shared" ca="1" si="347"/>
        <v>-2,64394958758067+2,28068659883487i</v>
      </c>
      <c r="AI243" s="223" t="str">
        <f t="shared" ca="1" si="348"/>
        <v>1,64597813888245-3,07940850653077i</v>
      </c>
      <c r="AJ243" s="223" t="str">
        <f t="shared" ca="1" si="349"/>
        <v>-0,427421913652534+3,46544532369255i</v>
      </c>
      <c r="AK243" s="223" t="str">
        <f t="shared" ca="1" si="350"/>
        <v>-0,848415003878211-3,38706255699054i</v>
      </c>
      <c r="AL243" s="223" t="str">
        <f t="shared" ca="1" si="351"/>
        <v>2,01055209173628+2,85476462605726i</v>
      </c>
      <c r="AM243" s="223" t="str">
        <f t="shared" ca="1" si="352"/>
        <v>-2,90324624266566-1,93988711996877i</v>
      </c>
      <c r="AN243" s="223" t="str">
        <f t="shared" ca="1" si="353"/>
        <v>3,40686358356602+0,765036800908756i</v>
      </c>
      <c r="AO243" s="223" t="str">
        <f t="shared" ca="1" si="354"/>
        <v>-3,45391213749309+0,512339467785627i</v>
      </c>
      <c r="AP243" s="223" t="str">
        <f t="shared" ca="1" si="355"/>
        <v>3,03808672061184-1,7210548689147i</v>
      </c>
      <c r="AQ243" s="223" t="str">
        <f t="shared" ca="1" si="356"/>
        <v>-2,21511392763963+2,69912413040784i</v>
      </c>
      <c r="AR243" s="223" t="str">
        <f t="shared" ca="1" si="357"/>
        <v>-2,21511392763963+2,69912413040784i</v>
      </c>
      <c r="AS243" s="223" t="str">
        <f t="shared" ca="1" si="358"/>
        <v>0,17132982254364+3,48749865601123i</v>
      </c>
      <c r="AT243" s="223" t="str">
        <f t="shared" ca="1" si="359"/>
        <v>-1,41498294688182-3,19215037925951i</v>
      </c>
      <c r="AU243" s="223" t="str">
        <f t="shared" ca="1" si="360"/>
        <v>2,46900797728263+2,46900797728313i</v>
      </c>
      <c r="AV243" s="223" t="str">
        <f t="shared" ca="1" si="361"/>
        <v>-3,1921503792592-1,41498294688251i</v>
      </c>
      <c r="AW243" s="223" t="str">
        <f t="shared" ca="1" si="362"/>
        <v>3,48749865601119+0,171329822544395i</v>
      </c>
      <c r="AX243" s="223" t="str">
        <f t="shared" ca="1" si="363"/>
        <v>-3,3154718847488+1,09528396556019i</v>
      </c>
      <c r="AY243" s="223" t="str">
        <f t="shared" ca="1" si="364"/>
        <v>2,69912413040899-2,21511392763824i</v>
      </c>
      <c r="AZ243" s="223" t="str">
        <f t="shared" ca="1" si="365"/>
        <v>-1,7210548689141+3,03808672061217i</v>
      </c>
      <c r="BA243" s="223" t="str">
        <f t="shared" ca="1" si="366"/>
        <v>0,512339467786374-3,45391213749298i</v>
      </c>
      <c r="BB243" s="223" t="str">
        <f t="shared" ca="1" si="367"/>
        <v>0,765036800910341+3,40686358356566i</v>
      </c>
      <c r="BC243" s="223" t="str">
        <f t="shared" ca="1" si="368"/>
        <v>-1,93988711996905-2,90324624266547i</v>
      </c>
      <c r="BD243" s="223" t="str">
        <f t="shared" ca="1" si="369"/>
        <v>2,85476462605682+2,0105520917369i</v>
      </c>
      <c r="BE243" s="223" t="str">
        <f t="shared" ca="1" si="370"/>
        <v>-3,38706255699088-0,848415003876873i</v>
      </c>
      <c r="BF243" s="223" t="str">
        <f t="shared" ca="1" si="371"/>
        <v>3,46544532369252-0,42742191365282i</v>
      </c>
      <c r="BG243" s="223" t="str">
        <f t="shared" ca="1" si="372"/>
        <v>-3,07940850653129+1,64597813888147i</v>
      </c>
      <c r="BH243" s="223" t="str">
        <f t="shared" ca="1" si="373"/>
        <v>2,28068659883383-2,64394958758157i</v>
      </c>
      <c r="BI243" s="223" t="str">
        <f t="shared" ca="1" si="374"/>
        <v>-1,17631983969269+3,28759371250742i</v>
      </c>
      <c r="BJ243" s="223" t="str">
        <f t="shared" ca="1" si="375"/>
        <v>-0,0856907197141034-3,49065293094685i</v>
      </c>
      <c r="BK243" s="223" t="str">
        <f t="shared" ca="1" si="376"/>
        <v>1,33621748853646+3,22591438310168i</v>
      </c>
      <c r="BL243" s="223" t="str">
        <f t="shared" ca="1" si="377"/>
        <v>-2,40767186924578-2,52885684723661i</v>
      </c>
      <c r="BM243" s="223" t="str">
        <f t="shared" ca="1" si="378"/>
        <v>3,15646354339073+1,49289607241033i</v>
      </c>
      <c r="BN243" s="223" t="str">
        <f t="shared" ca="1" si="379"/>
        <v>-3,48224364229116-0,256865722695216i</v>
      </c>
      <c r="BO243" s="223" t="str">
        <f t="shared" ca="1" si="380"/>
        <v>3,34135294070005-1,0135883333228i</v>
      </c>
      <c r="BP243" s="223" t="str">
        <f t="shared" ca="1" si="381"/>
        <v>-2,75267282178654+2,14820695464164i</v>
      </c>
      <c r="BQ243" s="223" t="str">
        <f t="shared" ca="1" si="382"/>
        <v>1,79509489984748-2,99493490485428i</v>
      </c>
      <c r="BR243" s="223" t="str">
        <f t="shared" ca="1" si="383"/>
        <v>-0,596948407781443+3,44029844377202i</v>
      </c>
      <c r="BS243" s="223" t="str">
        <f t="shared" ca="1" si="384"/>
        <v>-0,681197768375524-3,42461244290988i</v>
      </c>
      <c r="BT243" s="223" t="str">
        <f t="shared" ca="1" si="385"/>
        <v>1,86805363273777+2,94997905229651i</v>
      </c>
      <c r="BU243" s="223" t="str">
        <f t="shared" ca="1" si="386"/>
        <v>-2,80456340598437-2,08000598210349i</v>
      </c>
      <c r="BV243" s="223" t="str">
        <f t="shared" ca="1" si="387"/>
        <v>3,36522129058067+0,931282153375399i</v>
      </c>
      <c r="BW243" s="223" t="str">
        <f t="shared" ca="1" si="388"/>
        <v>-3,47489105521032+0,342246896541515i</v>
      </c>
      <c r="BX243" s="223" t="str">
        <f t="shared" ca="1" si="389"/>
        <v>3,11887537191224-1,56990993316568i</v>
      </c>
      <c r="BY243" s="223" t="str">
        <f t="shared" ca="1" si="390"/>
        <v>-2,3448854697021+2,5871824283867i</v>
      </c>
      <c r="BZ243" s="223" t="str">
        <f t="shared" ca="1" si="391"/>
        <v>1,25664714273853-3,25773521674492i</v>
      </c>
      <c r="CA243" s="223" t="str">
        <f t="shared" ca="1" si="392"/>
        <v>-7,06660622145799E-13+3,49170456708081i</v>
      </c>
      <c r="CB243" s="223" t="str">
        <f t="shared" ca="1" si="393"/>
        <v>-1,25664714274036-3,25773521674422i</v>
      </c>
      <c r="CC243" s="223" t="str">
        <f t="shared" ca="1" si="394"/>
        <v>2,34488546970356+2,58718242838539i</v>
      </c>
      <c r="CD243" s="223" t="str">
        <f t="shared" ca="1" si="395"/>
        <v>-3,11887537191156-1,56990993316703i</v>
      </c>
      <c r="CE243" s="223" t="str">
        <f t="shared" ca="1" si="396"/>
        <v>3,47489105521051+0,342246896539563i</v>
      </c>
      <c r="CF243" s="223" t="str">
        <f t="shared" ca="1" si="397"/>
        <v>-3,36522129058108+0,931282153373943i</v>
      </c>
      <c r="CG243" s="223" t="str">
        <f t="shared" ca="1" si="398"/>
        <v>2,80456340598527-2,08000598210228i</v>
      </c>
      <c r="CH243" s="223" t="str">
        <f t="shared" ca="1" si="399"/>
        <v>-1,86805363273611+2,94997905229756i</v>
      </c>
      <c r="CI243" s="223" t="str">
        <f t="shared" ca="1" si="400"/>
        <v>0,681197768377008-3,42461244290959i</v>
      </c>
      <c r="CJ243" s="223" t="str">
        <f t="shared" ca="1" si="401"/>
        <v>0,596948407779854+3,44029844377229i</v>
      </c>
      <c r="CK243" s="223" t="str">
        <f t="shared" ca="1" si="402"/>
        <v>-1,79509489984924-2,99493490485323i</v>
      </c>
      <c r="CL243" s="223" t="str">
        <f t="shared" ca="1" si="403"/>
        <v>2,75267282178555+2,14820695464291i</v>
      </c>
      <c r="CM243" s="223" t="str">
        <f t="shared" ca="1" si="404"/>
        <v>-3,34135294069961-1,01358833332425i</v>
      </c>
      <c r="CN243" s="223" t="str">
        <f t="shared" ca="1" si="405"/>
        <v>3,48224364229102-0,256865722697171i</v>
      </c>
      <c r="CO243" s="223" t="str">
        <f t="shared" ca="1" si="406"/>
        <v>-3,15646354339138+1,49289607240896i</v>
      </c>
      <c r="CP243" s="223" t="str">
        <f t="shared" ca="1" si="407"/>
        <v>2,40767186924695-2,5288568472355i</v>
      </c>
      <c r="CQ243" s="223" t="str">
        <f t="shared" ca="1" si="408"/>
        <v>-1,33621748853456+3,22591438310247i</v>
      </c>
      <c r="CR243" s="223" t="str">
        <f t="shared" ca="1" si="409"/>
        <v>0,0856907197157145-3,49065293094681i</v>
      </c>
      <c r="CS243" s="223" t="str">
        <f t="shared" ca="1" si="410"/>
        <v>1,17631983969126+3,28759371250793i</v>
      </c>
      <c r="CT243" s="223" t="str">
        <f t="shared" ca="1" si="411"/>
        <v>-2,28068659883531-2,64394958758029i</v>
      </c>
      <c r="CU243" s="223" t="str">
        <f t="shared" ca="1" si="412"/>
        <v>3,07940850653058+1,64597813888281i</v>
      </c>
      <c r="CV243" s="223" t="str">
        <f t="shared" ca="1" si="413"/>
        <v>-3,46544532369234-0,42742191365422i</v>
      </c>
      <c r="CW243" s="223" t="str">
        <f t="shared" ca="1" si="414"/>
        <v>3,38706255699038-0,848415003878871i</v>
      </c>
      <c r="CX243" s="223" t="str">
        <f t="shared" ca="1" si="415"/>
        <v>-2,85476462605775+2,01055209173558i</v>
      </c>
      <c r="CY243" s="223" t="str">
        <f t="shared" ca="1" si="416"/>
        <v>1,93988711996734-2,90324624266661i</v>
      </c>
      <c r="CZ243" s="223" t="str">
        <f t="shared" ca="1" si="417"/>
        <v>-0,765036800908526+3,40686358356607i</v>
      </c>
      <c r="DA243" s="223" t="str">
        <f t="shared" ca="1" si="418"/>
        <v>-0,51233946778488-3,45391213749321i</v>
      </c>
      <c r="DB243" s="223" t="str">
        <f t="shared" ca="1" si="419"/>
        <v>1,72105486891581+3,03808672061121i</v>
      </c>
      <c r="DC243" s="223" t="str">
        <f t="shared" ca="1" si="420"/>
        <v>-2,69912413040803-2,21511392763941i</v>
      </c>
      <c r="DD243" s="223" t="str">
        <f t="shared" ca="1" si="421"/>
        <v>3,31547188474835+1,09528396556153i</v>
      </c>
      <c r="DE243" s="223" t="str">
        <f t="shared" ca="1" si="422"/>
        <v>-3,4874986560111+0,171329822546403i</v>
      </c>
      <c r="DF243" s="223" t="str">
        <f t="shared" ca="1" si="423"/>
        <v>3,19215037925986-1,41498294688104i</v>
      </c>
      <c r="DG243" s="223" t="str">
        <f t="shared" ca="1" si="424"/>
        <v>-2,4690079772837+2,46900797728206i</v>
      </c>
      <c r="DH243" s="223" t="str">
        <f t="shared" ca="1" si="425"/>
        <v>1,41498294688007-3,19215037926028i</v>
      </c>
      <c r="DI243" s="223" t="str">
        <f t="shared" ca="1" si="426"/>
        <v>-0,17132982254515+3,48749865601116i</v>
      </c>
      <c r="DJ243" s="223" t="str">
        <f t="shared" ca="1" si="427"/>
        <v>-1,09528396555951-3,31547188474902i</v>
      </c>
      <c r="DK243" s="223" t="str">
        <f t="shared" ca="1" si="428"/>
        <v>2,21511392764038+2,69912413040723i</v>
      </c>
      <c r="DL243" s="223" t="str">
        <f t="shared" ca="1" si="429"/>
        <v>-3,03808672061183-1,72105486891472i</v>
      </c>
      <c r="DM243" s="223" t="str">
        <f t="shared" ca="1" si="430"/>
        <v>3,45391213749286+0,51233946778717i</v>
      </c>
      <c r="DN243" s="223" t="str">
        <f t="shared" ca="1" si="431"/>
        <v>-3,40686358356584+0,765036800909556i</v>
      </c>
      <c r="DO243" s="223" t="str">
        <f t="shared" ca="1" si="432"/>
        <v>2,90324624266592-1,93988711996838i</v>
      </c>
      <c r="DP243" s="223" t="str">
        <f t="shared" ca="1" si="433"/>
        <v>-2,01055209173748+2,85476462605642i</v>
      </c>
      <c r="DQ243" s="223" t="str">
        <f t="shared" ca="1" si="434"/>
        <v>0,848415003877656-3,38706255699068i</v>
      </c>
      <c r="DR243" s="223" t="str">
        <f t="shared" ca="1" si="435"/>
        <v>0,427421913652119+3,4654453236926i</v>
      </c>
      <c r="DS243" s="223" t="str">
        <f t="shared" ca="1" si="436"/>
        <v>-1,64597813888076-3,07940850653167i</v>
      </c>
      <c r="DT243" s="223" t="str">
        <f t="shared" ca="1" si="437"/>
        <v>2,64394958758111+2,28068659883436i</v>
      </c>
      <c r="DU243" s="223" t="str">
        <f t="shared" ca="1" si="438"/>
        <v>-3,28759371250715-1,17631983969344i</v>
      </c>
      <c r="DV243" s="223" t="str">
        <f t="shared" ca="1" si="439"/>
        <v>3,49065293094679-0,08569071971677i</v>
      </c>
      <c r="DW243" s="223" t="str">
        <f t="shared" ca="1" si="440"/>
        <v>-3,22591438310199+1,33621748853571i</v>
      </c>
      <c r="DX243" s="223" t="str">
        <f t="shared" ca="1" si="441"/>
        <v>2,5288568472371-2,40767186924527i</v>
      </c>
      <c r="DY243" s="223" t="str">
        <f t="shared" ca="1" si="442"/>
        <v>-1,49289607240783+3,15646354339192i</v>
      </c>
      <c r="DZ243" s="223" t="str">
        <f t="shared" ca="1" si="443"/>
        <v>0,25686572269592-3,48224364229111i</v>
      </c>
      <c r="EA243" s="223" t="str">
        <f t="shared" ca="1" si="444"/>
        <v>1,01358833332203+3,34135294070029i</v>
      </c>
      <c r="EB243" s="223" t="str">
        <f t="shared" ca="1" si="445"/>
        <v>-2,1482069546439-2,75267282178478i</v>
      </c>
      <c r="EC243" s="223" t="str">
        <f t="shared" ca="1" si="446"/>
        <v>2,99493490485387+1,79509489984817i</v>
      </c>
      <c r="ED243" s="223" t="str">
        <f t="shared" ca="1" si="447"/>
        <v>-3,4402984437719-0,596948407782141i</v>
      </c>
      <c r="EE243" s="223" t="str">
        <f t="shared" ca="1" si="448"/>
        <v>3,42461244290936-0,681197768378139i</v>
      </c>
      <c r="EF243" s="223" t="str">
        <f t="shared" ca="1" si="449"/>
        <v>-2,94997905229688+1,86805363273717i</v>
      </c>
      <c r="EG243" s="223" t="str">
        <f t="shared" ca="1" si="450"/>
        <v>2,08000598210414-2,80456340598389i</v>
      </c>
      <c r="EH243" s="223" t="str">
        <f t="shared" ca="1" si="451"/>
        <v>-0,931282153372735+3,36522129058141i</v>
      </c>
      <c r="EI243" s="223" t="str">
        <f t="shared" ca="1" si="452"/>
        <v>-0,342246896540713-3,4748910552104i</v>
      </c>
      <c r="EJ243" s="223" t="str">
        <f t="shared" ca="1" si="453"/>
        <v>1,56990993316505+3,11887537191255i</v>
      </c>
      <c r="EK243" s="223" t="str">
        <f t="shared" ca="1" si="454"/>
        <v>-2,58718242838616-2,3448854697027i</v>
      </c>
      <c r="EL243" s="223" t="str">
        <f t="shared" ca="1" si="455"/>
        <v>3,25773521674467+1,25664714273918i</v>
      </c>
      <c r="EM243" s="223" t="str">
        <f t="shared" ca="1" si="456"/>
        <v>-3,49170456708081-1,4133212442916E-12i</v>
      </c>
      <c r="EN243" s="223"/>
      <c r="EO243" s="223"/>
      <c r="EP243" s="223"/>
    </row>
    <row r="244" spans="1:146">
      <c r="A244" s="249">
        <f t="shared" si="323"/>
        <v>2.8125000000000021E-3</v>
      </c>
      <c r="B244" s="248">
        <v>144</v>
      </c>
      <c r="C244" s="247">
        <f t="shared" si="324"/>
        <v>28800</v>
      </c>
      <c r="N244" s="246">
        <f t="shared" ca="1" si="327"/>
        <v>11.491611764298572</v>
      </c>
      <c r="O244" s="223">
        <f t="shared" ca="1" si="328"/>
        <v>3.4916117642985718</v>
      </c>
      <c r="P244" s="223" t="str">
        <f t="shared" ca="1" si="329"/>
        <v>-3,22582864451107+1,33618197444811i</v>
      </c>
      <c r="Q244" s="223" t="str">
        <f t="shared" ca="1" si="330"/>
        <v>2,46894235580626-2,46894235580623i</v>
      </c>
      <c r="R244" s="223" t="str">
        <f t="shared" ca="1" si="331"/>
        <v>-1,33618197444795+3,22582864451114i</v>
      </c>
      <c r="S244" s="223" t="str">
        <f t="shared" ca="1" si="332"/>
        <v>-1,03514939205539E-13-3,49161176429857i</v>
      </c>
      <c r="T244" s="223" t="str">
        <f t="shared" ca="1" si="333"/>
        <v>1,33618197444815+3,22582864451105i</v>
      </c>
      <c r="U244" s="223" t="str">
        <f t="shared" ca="1" si="334"/>
        <v>-2,46894235580623-2,46894235580626i</v>
      </c>
      <c r="V244" s="223" t="str">
        <f t="shared" ca="1" si="335"/>
        <v>3,22582864451105+1,33618197444817i</v>
      </c>
      <c r="W244" s="223" t="str">
        <f t="shared" ca="1" si="336"/>
        <v>-3,49161176429857-1,40301634119281E-13i</v>
      </c>
      <c r="X244" s="223" t="str">
        <f t="shared" ca="1" si="337"/>
        <v>3,22582864451102-1,33618197444824i</v>
      </c>
      <c r="Y244" s="223" t="str">
        <f t="shared" ca="1" si="338"/>
        <v>-2,46894235580618+2,46894235580631i</v>
      </c>
      <c r="Z244" s="223" t="str">
        <f t="shared" ca="1" si="339"/>
        <v>1,33618197444808-3,22582864451108i</v>
      </c>
      <c r="AA244" s="223" t="str">
        <f t="shared" ca="1" si="340"/>
        <v>-3,67866949137418E-14+3,49161176429857i</v>
      </c>
      <c r="AB244" s="223" t="str">
        <f t="shared" ca="1" si="341"/>
        <v>-1,33618197444803-3,2258286445111i</v>
      </c>
      <c r="AC244" s="223" t="str">
        <f t="shared" ca="1" si="342"/>
        <v>2,46894235580614+2,46894235580635i</v>
      </c>
      <c r="AD244" s="223" t="str">
        <f t="shared" ca="1" si="343"/>
        <v>-3,22582864451112-1,33618197444798i</v>
      </c>
      <c r="AE244" s="223" t="str">
        <f t="shared" ca="1" si="344"/>
        <v>3,49161176429857-6,67282442917977E-14i</v>
      </c>
      <c r="AF244" s="223" t="str">
        <f t="shared" ca="1" si="345"/>
        <v>-3,22582864451106+1,33618197444813i</v>
      </c>
      <c r="AG244" s="223" t="str">
        <f t="shared" ca="1" si="346"/>
        <v>2,46894235580627-2,46894235580622i</v>
      </c>
      <c r="AH244" s="223" t="str">
        <f t="shared" ca="1" si="347"/>
        <v>-1,33618197444821+3,22582864451103i</v>
      </c>
      <c r="AI244" s="223" t="str">
        <f t="shared" ca="1" si="348"/>
        <v>1,52278935280855E-13-3,49161176429857i</v>
      </c>
      <c r="AJ244" s="223" t="str">
        <f t="shared" ca="1" si="349"/>
        <v>1,3361819744482+3,22582864451103i</v>
      </c>
      <c r="AK244" s="223" t="str">
        <f t="shared" ca="1" si="350"/>
        <v>-2,46894235580629-2,4689423558062i</v>
      </c>
      <c r="AL244" s="223" t="str">
        <f t="shared" ca="1" si="351"/>
        <v>3,22582864451108+1,33618197444809i</v>
      </c>
      <c r="AM244" s="223" t="str">
        <f t="shared" ca="1" si="352"/>
        <v>-3,49161176429857-7,35733898274836E-14i</v>
      </c>
      <c r="AN244" s="223" t="str">
        <f t="shared" ca="1" si="353"/>
        <v>3,22582864451112-1,336181974448i</v>
      </c>
      <c r="AO244" s="223" t="str">
        <f t="shared" ca="1" si="354"/>
        <v>-2,46894235580636+2,46894235580613i</v>
      </c>
      <c r="AP244" s="223" t="str">
        <f t="shared" ca="1" si="355"/>
        <v>1,33618197444801-3,22582864451111i</v>
      </c>
      <c r="AQ244" s="223" t="str">
        <f t="shared" ca="1" si="356"/>
        <v>5,47509431302244E-14+3,49161176429857i</v>
      </c>
      <c r="AR244" s="223" t="str">
        <f t="shared" ca="1" si="357"/>
        <v>5,47509431302244E-14+3,49161176429857i</v>
      </c>
      <c r="AS244" s="223" t="str">
        <f t="shared" ca="1" si="358"/>
        <v>2,46894235580742+2,46894235580507i</v>
      </c>
      <c r="AT244" s="223" t="str">
        <f t="shared" ca="1" si="359"/>
        <v>-3,22582864451103-1,33618197444822i</v>
      </c>
      <c r="AU244" s="223" t="str">
        <f t="shared" ca="1" si="360"/>
        <v>3,49161176429857-1,57240132620937E-12i</v>
      </c>
      <c r="AV244" s="223" t="str">
        <f t="shared" ca="1" si="361"/>
        <v>-3,22582864451117+1,33618197444787i</v>
      </c>
      <c r="AW244" s="223" t="str">
        <f t="shared" ca="1" si="362"/>
        <v>2,46894235580523-2,46894235580726i</v>
      </c>
      <c r="AX244" s="223" t="str">
        <f t="shared" ca="1" si="363"/>
        <v>-1,33618197444846+3,22582864451092i</v>
      </c>
      <c r="AY244" s="223" t="str">
        <f t="shared" ca="1" si="364"/>
        <v>-1,30377535913238E-12-3,49161176429857i</v>
      </c>
      <c r="AZ244" s="223" t="str">
        <f t="shared" ca="1" si="365"/>
        <v>1,33618197444762+3,22582864451127i</v>
      </c>
      <c r="BA244" s="223" t="str">
        <f t="shared" ca="1" si="366"/>
        <v>-2,46894235580707-2,46894235580542i</v>
      </c>
      <c r="BB244" s="223" t="str">
        <f t="shared" ca="1" si="367"/>
        <v>3,22582864451084+1,33618197444867i</v>
      </c>
      <c r="BC244" s="223" t="str">
        <f t="shared" ca="1" si="368"/>
        <v>-3,49161176429857+1,08476817955973E-12i</v>
      </c>
      <c r="BD244" s="223" t="str">
        <f t="shared" ca="1" si="369"/>
        <v>3,22582864451138-1,33618197444737i</v>
      </c>
      <c r="BE244" s="223" t="str">
        <f t="shared" ca="1" si="370"/>
        <v>-2,46894235580561+2,46894235580688i</v>
      </c>
      <c r="BF244" s="223" t="str">
        <f t="shared" ca="1" si="371"/>
        <v>1,33618197444891-3,22582864451074i</v>
      </c>
      <c r="BG244" s="223" t="str">
        <f t="shared" ca="1" si="372"/>
        <v>8,16142212482742E-13+3,49161176429857i</v>
      </c>
      <c r="BH244" s="223" t="str">
        <f t="shared" ca="1" si="373"/>
        <v>-1,33618197444721-3,22582864451144i</v>
      </c>
      <c r="BI244" s="223" t="str">
        <f t="shared" ca="1" si="374"/>
        <v>2,46894235580676+2,46894235580573i</v>
      </c>
      <c r="BJ244" s="223" t="str">
        <f t="shared" ca="1" si="375"/>
        <v>-3,22582864451063-1,33618197444916i</v>
      </c>
      <c r="BK244" s="223" t="str">
        <f t="shared" ca="1" si="376"/>
        <v>3,49161176429857-5,47516245405751E-13i</v>
      </c>
      <c r="BL244" s="223" t="str">
        <f t="shared" ca="1" si="377"/>
        <v>-3,22582864451155+1,33618197444697i</v>
      </c>
      <c r="BM244" s="223" t="str">
        <f t="shared" ca="1" si="378"/>
        <v>2,46894235580592-2,46894235580657i</v>
      </c>
      <c r="BN244" s="223" t="str">
        <f t="shared" ca="1" si="379"/>
        <v>-1,33618197444932+3,22582864451057i</v>
      </c>
      <c r="BO244" s="223" t="str">
        <f t="shared" ca="1" si="380"/>
        <v>-3,78127853337439E-13-3,49161176429857i</v>
      </c>
      <c r="BP244" s="223" t="str">
        <f t="shared" ca="1" si="381"/>
        <v>1,33618197444672+3,22582864451165i</v>
      </c>
      <c r="BQ244" s="223" t="str">
        <f t="shared" ca="1" si="382"/>
        <v>-2,46894235580638-2,46894235580611i</v>
      </c>
      <c r="BR244" s="223" t="str">
        <f t="shared" ca="1" si="383"/>
        <v>3,22582864451047+1,33618197444957i</v>
      </c>
      <c r="BS244" s="223" t="str">
        <f t="shared" ca="1" si="384"/>
        <v>-3,49161176429857+1,09501886260449E-13i</v>
      </c>
      <c r="BT244" s="223" t="str">
        <f t="shared" ca="1" si="385"/>
        <v>3,22582864451171-1,33618197444656i</v>
      </c>
      <c r="BU244" s="223" t="str">
        <f t="shared" ca="1" si="386"/>
        <v>-2,4689423558063+2,46894235580619i</v>
      </c>
      <c r="BV244" s="223" t="str">
        <f t="shared" ca="1" si="387"/>
        <v>1,33618197444661-3,22582864451169i</v>
      </c>
      <c r="BW244" s="223" t="str">
        <f t="shared" ca="1" si="388"/>
        <v>-1,5912408081654E-13+3,49161176429857i</v>
      </c>
      <c r="BX244" s="223" t="str">
        <f t="shared" ca="1" si="389"/>
        <v>-1,33618197444952-3,22582864451049i</v>
      </c>
      <c r="BY244" s="223" t="str">
        <f t="shared" ca="1" si="390"/>
        <v>2,46894235580607+2,46894235580642i</v>
      </c>
      <c r="BZ244" s="223" t="str">
        <f t="shared" ca="1" si="391"/>
        <v>-3,22582864451163-1,33618197444676i</v>
      </c>
      <c r="CA244" s="223" t="str">
        <f t="shared" ca="1" si="392"/>
        <v>3,49161176429857+4,27750047893529E-13i</v>
      </c>
      <c r="CB244" s="223" t="str">
        <f t="shared" ca="1" si="393"/>
        <v>-3,22582864451059+1,33618197444927i</v>
      </c>
      <c r="CC244" s="223" t="str">
        <f t="shared" ca="1" si="394"/>
        <v>2,46894235580661-2,46894235580588i</v>
      </c>
      <c r="CD244" s="223" t="str">
        <f t="shared" ca="1" si="395"/>
        <v>-1,33618197444701+3,22582864451152i</v>
      </c>
      <c r="CE244" s="223" t="str">
        <f t="shared" ca="1" si="396"/>
        <v>5,97138439961845E-13-3,49161176429857i</v>
      </c>
      <c r="CF244" s="223" t="str">
        <f t="shared" ca="1" si="397"/>
        <v>1,33618197444903+3,22582864451069i</v>
      </c>
      <c r="CG244" s="223" t="str">
        <f t="shared" ca="1" si="398"/>
        <v>-2,46894235580569-2,4689423558068i</v>
      </c>
      <c r="CH244" s="223" t="str">
        <f t="shared" ca="1" si="399"/>
        <v>3,22582864451142+1,33618197444726i</v>
      </c>
      <c r="CI244" s="223" t="str">
        <f t="shared" ca="1" si="400"/>
        <v>-3,49161176429857-8,65764407038832E-13i</v>
      </c>
      <c r="CJ244" s="223" t="str">
        <f t="shared" ca="1" si="401"/>
        <v>3,22582864451076-1,33618197444887i</v>
      </c>
      <c r="CK244" s="223" t="str">
        <f t="shared" ca="1" si="402"/>
        <v>-2,46894235580699+2,4689423558055i</v>
      </c>
      <c r="CL244" s="223" t="str">
        <f t="shared" ca="1" si="403"/>
        <v>1,33618197444751-3,22582864451132i</v>
      </c>
      <c r="CM244" s="223" t="str">
        <f t="shared" ca="1" si="404"/>
        <v>-1,03515279910715E-12+3,49161176429857i</v>
      </c>
      <c r="CN244" s="223" t="str">
        <f t="shared" ca="1" si="405"/>
        <v>-1,33618197444871-3,22582864451082i</v>
      </c>
      <c r="CO244" s="223" t="str">
        <f t="shared" ca="1" si="406"/>
        <v>2,46894235580538+2,46894235580711i</v>
      </c>
      <c r="CP244" s="223" t="str">
        <f t="shared" ca="1" si="407"/>
        <v>-3,22582864451126-1,33618197444767i</v>
      </c>
      <c r="CQ244" s="223" t="str">
        <f t="shared" ca="1" si="408"/>
        <v>3,49161176429857+1,40301634119281E-12i</v>
      </c>
      <c r="CR244" s="223" t="str">
        <f t="shared" ca="1" si="409"/>
        <v>-3,22582864451096+1,33618197444837i</v>
      </c>
      <c r="CS244" s="223" t="str">
        <f t="shared" ca="1" si="410"/>
        <v>2,46894235580737-2,46894235580512i</v>
      </c>
      <c r="CT244" s="223" t="str">
        <f t="shared" ca="1" si="411"/>
        <v>-1,336181974448+3,22582864451112i</v>
      </c>
      <c r="CU244" s="223" t="str">
        <f t="shared" ca="1" si="412"/>
        <v>1,57240473326113E-12-3,49161176429857i</v>
      </c>
      <c r="CV244" s="223" t="str">
        <f t="shared" ca="1" si="413"/>
        <v>1,33618197444822+3,22582864451103i</v>
      </c>
      <c r="CW244" s="223" t="str">
        <f t="shared" ca="1" si="414"/>
        <v>-2,46894235580753-2,46894235580496i</v>
      </c>
      <c r="CX244" s="223" t="str">
        <f t="shared" ca="1" si="415"/>
        <v>3,22582864451105+1,33618197444816i</v>
      </c>
      <c r="CY244" s="223" t="str">
        <f t="shared" ca="1" si="416"/>
        <v>-3,49161176429857-1,94026827534679E-12i</v>
      </c>
      <c r="CZ244" s="223" t="str">
        <f t="shared" ca="1" si="417"/>
        <v>3,22582864451117-1,33618197444788i</v>
      </c>
      <c r="DA244" s="223" t="str">
        <f t="shared" ca="1" si="418"/>
        <v>-2,46894235580522+2,46894235580727i</v>
      </c>
      <c r="DB244" s="223" t="str">
        <f t="shared" ca="1" si="419"/>
        <v>1,33618197444832-3,22582864451098i</v>
      </c>
      <c r="DC244" s="223" t="str">
        <f t="shared" ca="1" si="420"/>
        <v>1,46289603289717E-12+3,49161176429857i</v>
      </c>
      <c r="DD244" s="223" t="str">
        <f t="shared" ca="1" si="421"/>
        <v>-1,33618197444772-3,22582864451123i</v>
      </c>
      <c r="DE244" s="223" t="str">
        <f t="shared" ca="1" si="422"/>
        <v>2,46894235580715+2,46894235580534i</v>
      </c>
      <c r="DF244" s="223" t="str">
        <f t="shared" ca="1" si="423"/>
        <v>-3,22582864451084-1,33618197444866i</v>
      </c>
      <c r="DG244" s="223" t="str">
        <f t="shared" ca="1" si="424"/>
        <v>3,49161176429857-1,09503249081151E-12i</v>
      </c>
      <c r="DH244" s="223" t="str">
        <f t="shared" ca="1" si="425"/>
        <v>-3,2258286445113+1,33618197444756i</v>
      </c>
      <c r="DI244" s="223" t="str">
        <f t="shared" ca="1" si="426"/>
        <v>2,46894235580546-2,46894235580703i</v>
      </c>
      <c r="DJ244" s="223" t="str">
        <f t="shared" ca="1" si="427"/>
        <v>-1,33618197444881+3,22582864451078i</v>
      </c>
      <c r="DK244" s="223" t="str">
        <f t="shared" ca="1" si="428"/>
        <v>-9,2564409874319E-13-3,49161176429857i</v>
      </c>
      <c r="DL244" s="223" t="str">
        <f t="shared" ca="1" si="429"/>
        <v>1,33618197444723+3,22582864451144i</v>
      </c>
      <c r="DM244" s="223" t="str">
        <f t="shared" ca="1" si="430"/>
        <v>-2,46894235580677-2,46894235580572i</v>
      </c>
      <c r="DN244" s="223" t="str">
        <f t="shared" ca="1" si="431"/>
        <v>3,22582864451071+1,33618197444897i</v>
      </c>
      <c r="DO244" s="223" t="str">
        <f t="shared" ca="1" si="432"/>
        <v>-3,49161176429857+7,56255706674877E-13i</v>
      </c>
      <c r="DP244" s="223" t="str">
        <f t="shared" ca="1" si="433"/>
        <v>3,2258286445115-1,33618197444707i</v>
      </c>
      <c r="DQ244" s="223" t="str">
        <f t="shared" ca="1" si="434"/>
        <v>-2,46894235580584+2,46894235580665i</v>
      </c>
      <c r="DR244" s="223" t="str">
        <f t="shared" ca="1" si="435"/>
        <v>1,33618197444931-3,22582864451058i</v>
      </c>
      <c r="DS244" s="223" t="str">
        <f t="shared" ca="1" si="436"/>
        <v>3,88392164589212E-13+3,49161176429857i</v>
      </c>
      <c r="DT244" s="223" t="str">
        <f t="shared" ca="1" si="437"/>
        <v>-1,33618197444691-3,22582864451157i</v>
      </c>
      <c r="DU244" s="223" t="str">
        <f t="shared" ca="1" si="438"/>
        <v>2,46894235580639+2,4689423558061i</v>
      </c>
      <c r="DV244" s="223" t="str">
        <f t="shared" ca="1" si="439"/>
        <v>-3,22582864451051-1,33618197444947i</v>
      </c>
      <c r="DW244" s="223" t="str">
        <f t="shared" ca="1" si="440"/>
        <v>3,49161176429857-2,19003772520898E-13i</v>
      </c>
      <c r="DX244" s="223" t="str">
        <f t="shared" ca="1" si="441"/>
        <v>-3,22582864451171+1,33618197444657i</v>
      </c>
      <c r="DY244" s="223" t="str">
        <f t="shared" ca="1" si="442"/>
        <v>2,46894235580622-2,46894235580627i</v>
      </c>
      <c r="DZ244" s="223" t="str">
        <f t="shared" ca="1" si="443"/>
        <v>-1,33618197444981+3,22582864451037i</v>
      </c>
      <c r="EA244" s="223" t="str">
        <f t="shared" ca="1" si="444"/>
        <v>1,48859769564766E-13-3,49161176429857i</v>
      </c>
      <c r="EB244" s="223" t="str">
        <f t="shared" ca="1" si="445"/>
        <v>1,33618197444953+3,22582864451048i</v>
      </c>
      <c r="EC244" s="223" t="str">
        <f t="shared" ca="1" si="446"/>
        <v>-2,46894235580615-2,46894235580634i</v>
      </c>
      <c r="ED244" s="223" t="str">
        <f t="shared" ca="1" si="447"/>
        <v>3,22582864451167+1,33618197444666i</v>
      </c>
      <c r="EE244" s="223" t="str">
        <f t="shared" ca="1" si="448"/>
        <v>-3,49161176429857-3,18248161633081E-13i</v>
      </c>
      <c r="EF244" s="223" t="str">
        <f t="shared" ca="1" si="449"/>
        <v>3,22582864451055-1,33618197444938i</v>
      </c>
      <c r="EG244" s="223" t="str">
        <f t="shared" ca="1" si="450"/>
        <v>-2,4689423558066+2,46894235580589i</v>
      </c>
      <c r="EH244" s="223" t="str">
        <f t="shared" ca="1" si="451"/>
        <v>1,336181974447-3,22582864451153i</v>
      </c>
      <c r="EI244" s="223" t="str">
        <f t="shared" ca="1" si="452"/>
        <v>-4,87636553701397E-13+3,49161176429857i</v>
      </c>
      <c r="EJ244" s="223" t="str">
        <f t="shared" ca="1" si="453"/>
        <v>-1,33618197444922-3,22582864451061i</v>
      </c>
      <c r="EK244" s="223" t="str">
        <f t="shared" ca="1" si="454"/>
        <v>2,46894235580577+2,46894235580672i</v>
      </c>
      <c r="EL244" s="223" t="str">
        <f t="shared" ca="1" si="455"/>
        <v>-3,22582864451147-1,33618197444716i</v>
      </c>
      <c r="EM244" s="223" t="str">
        <f t="shared" ca="1" si="456"/>
        <v>3,49161176429857+8,55500095787058E-13i</v>
      </c>
      <c r="EN244" s="223"/>
      <c r="EO244" s="223"/>
      <c r="EP244" s="223"/>
    </row>
    <row r="245" spans="1:146">
      <c r="A245" s="249">
        <f t="shared" si="323"/>
        <v>2.8320312500000021E-3</v>
      </c>
      <c r="B245" s="248">
        <v>145</v>
      </c>
      <c r="C245" s="247">
        <f t="shared" si="324"/>
        <v>29000</v>
      </c>
      <c r="N245" s="246">
        <f t="shared" ca="1" si="327"/>
        <v>11.491511369051544</v>
      </c>
      <c r="O245" s="223">
        <f t="shared" ca="1" si="328"/>
        <v>3.4915113690515445</v>
      </c>
      <c r="P245" s="223" t="str">
        <f t="shared" ca="1" si="329"/>
        <v>-3,19197375573671+1,41490465505782i</v>
      </c>
      <c r="Q245" s="223" t="str">
        <f t="shared" ca="1" si="330"/>
        <v>2,34475572583675-2,58703927808837i</v>
      </c>
      <c r="R245" s="223" t="str">
        <f t="shared" ca="1" si="331"/>
        <v>-1,09522336286648+3,31528843777546i</v>
      </c>
      <c r="S245" s="223" t="str">
        <f t="shared" ca="1" si="332"/>
        <v>-0,342227959822406-3,47469878748245i</v>
      </c>
      <c r="T245" s="223" t="str">
        <f t="shared" ca="1" si="333"/>
        <v>1,72095964195513+3,03791862151998i</v>
      </c>
      <c r="U245" s="223" t="str">
        <f t="shared" ca="1" si="334"/>
        <v>-2,80440822787245-2,0798908941715i</v>
      </c>
      <c r="V245" s="223" t="str">
        <f t="shared" ca="1" si="335"/>
        <v>3,40667507983732+0,76499447098105i</v>
      </c>
      <c r="W245" s="223" t="str">
        <f t="shared" ca="1" si="336"/>
        <v>-3,42442295712629+0,681160077311234i</v>
      </c>
      <c r="X245" s="223" t="str">
        <f t="shared" ca="1" si="337"/>
        <v>2,85460667028261-2,01044084672845i</v>
      </c>
      <c r="Y245" s="223" t="str">
        <f t="shared" ca="1" si="338"/>
        <v>-1,79499557621116+2,99476919337677i</v>
      </c>
      <c r="Z245" s="223" t="str">
        <f t="shared" ca="1" si="339"/>
        <v>0,427398264151209-3,4652535786024i</v>
      </c>
      <c r="AA245" s="223" t="str">
        <f t="shared" ca="1" si="340"/>
        <v>1,01353225089558+3,34116806171296i</v>
      </c>
      <c r="AB245" s="223" t="str">
        <f t="shared" ca="1" si="341"/>
        <v>-2,28056040712873-2,64380329632389i</v>
      </c>
      <c r="AC245" s="223" t="str">
        <f t="shared" ca="1" si="342"/>
        <v>3,15628889444133+1,49281346960781i</v>
      </c>
      <c r="AD245" s="223" t="str">
        <f t="shared" ca="1" si="343"/>
        <v>-3,4904597911052-0,0856859783982938i</v>
      </c>
      <c r="AE245" s="223" t="str">
        <f t="shared" ca="1" si="344"/>
        <v>3,22573589139719-1,33614355485037i</v>
      </c>
      <c r="AF245" s="223" t="str">
        <f t="shared" ca="1" si="345"/>
        <v>-2,40753865137144+2,52871692412748i</v>
      </c>
      <c r="AG245" s="223" t="str">
        <f t="shared" ca="1" si="346"/>
        <v>1,17625475323696-3,28741180804956i</v>
      </c>
      <c r="AH245" s="223" t="str">
        <f t="shared" ca="1" si="347"/>
        <v>0,256851510167665+3,48205096774025i</v>
      </c>
      <c r="AI245" s="223" t="str">
        <f t="shared" ca="1" si="348"/>
        <v>-1,64588706596162-3,07923812108067i</v>
      </c>
      <c r="AJ245" s="223" t="str">
        <f t="shared" ca="1" si="349"/>
        <v>2,75252051480937+2,14808809311205i</v>
      </c>
      <c r="AK245" s="223" t="str">
        <f t="shared" ca="1" si="350"/>
        <v>-3,38687514886405-0,84836806058652i</v>
      </c>
      <c r="AL245" s="223" t="str">
        <f t="shared" ca="1" si="351"/>
        <v>3,4401080900733-0,596915378281047i</v>
      </c>
      <c r="AM245" s="223" t="str">
        <f t="shared" ca="1" si="352"/>
        <v>-2,90308560437522+1,93977978489455i</v>
      </c>
      <c r="AN245" s="223" t="str">
        <f t="shared" ca="1" si="353"/>
        <v>1,86795027225131-2,94981582825309i</v>
      </c>
      <c r="AO245" s="223" t="str">
        <f t="shared" ca="1" si="354"/>
        <v>-0,512311119747147+3,45372103054077i</v>
      </c>
      <c r="AP245" s="223" t="str">
        <f t="shared" ca="1" si="355"/>
        <v>-0,931230624994784-3,36503509094452i</v>
      </c>
      <c r="AQ245" s="223" t="str">
        <f t="shared" ca="1" si="356"/>
        <v>2,21499136410744+2,69897478631158i</v>
      </c>
      <c r="AR245" s="223" t="str">
        <f t="shared" ca="1" si="357"/>
        <v>2,21499136410744+2,69897478631158i</v>
      </c>
      <c r="AS245" s="223" t="str">
        <f t="shared" ca="1" si="358"/>
        <v>3,48730569069744+0,171320342765818i</v>
      </c>
      <c r="AT245" s="223" t="str">
        <f t="shared" ca="1" si="359"/>
        <v>-3,2575549643751+1,25657761172612i</v>
      </c>
      <c r="AU245" s="223" t="str">
        <f t="shared" ca="1" si="360"/>
        <v>2,46887136564629-2,46887136564625i</v>
      </c>
      <c r="AV245" s="223" t="str">
        <f t="shared" ca="1" si="361"/>
        <v>-1,25657761172612+3,2575549643751i</v>
      </c>
      <c r="AW245" s="223" t="str">
        <f t="shared" ca="1" si="362"/>
        <v>-0,171320342765768-3,48730569069745i</v>
      </c>
      <c r="AX245" s="223" t="str">
        <f t="shared" ca="1" si="363"/>
        <v>1,56982306914324+3,11870280273736i</v>
      </c>
      <c r="AY245" s="223" t="str">
        <f t="shared" ca="1" si="364"/>
        <v>-2,69897478631225-2,21499136410663i</v>
      </c>
      <c r="AZ245" s="223" t="str">
        <f t="shared" ca="1" si="365"/>
        <v>3,36503509094414+0,931230624996171i</v>
      </c>
      <c r="BA245" s="223" t="str">
        <f t="shared" ca="1" si="366"/>
        <v>-3,45372103054083+0,512311119746756i</v>
      </c>
      <c r="BB245" s="223" t="str">
        <f t="shared" ca="1" si="367"/>
        <v>2,94981582825277-1,86795027225181i</v>
      </c>
      <c r="BC245" s="223" t="str">
        <f t="shared" ca="1" si="368"/>
        <v>-1,93977978489599+2,90308560437426i</v>
      </c>
      <c r="BD245" s="223" t="str">
        <f t="shared" ca="1" si="369"/>
        <v>0,59691537828178-3,44010809007317i</v>
      </c>
      <c r="BE245" s="223" t="str">
        <f t="shared" ca="1" si="370"/>
        <v>0,848368060586809+3,38687514886397i</v>
      </c>
      <c r="BF245" s="223" t="str">
        <f t="shared" ca="1" si="371"/>
        <v>-2,14808809311314-2,75252051480852i</v>
      </c>
      <c r="BG245" s="223" t="str">
        <f t="shared" ca="1" si="372"/>
        <v>3,07923812108018+1,64588706596254i</v>
      </c>
      <c r="BH245" s="223" t="str">
        <f t="shared" ca="1" si="373"/>
        <v>-3,48205096774027-0,256851510167368i</v>
      </c>
      <c r="BI245" s="223" t="str">
        <f t="shared" ca="1" si="374"/>
        <v>3,28741180804911-1,17625475323822i</v>
      </c>
      <c r="BJ245" s="223" t="str">
        <f t="shared" ca="1" si="375"/>
        <v>-2,5287169241282+2,40753865137069i</v>
      </c>
      <c r="BK245" s="223" t="str">
        <f t="shared" ca="1" si="376"/>
        <v>1,33614355485039-3,22573589139718i</v>
      </c>
      <c r="BL245" s="223" t="str">
        <f t="shared" ca="1" si="377"/>
        <v>0,0856859783992857+3,49045979110517i</v>
      </c>
      <c r="BM245" s="223" t="str">
        <f t="shared" ca="1" si="378"/>
        <v>-1,49281346960649-3,15628889444196i</v>
      </c>
      <c r="BN245" s="223" t="str">
        <f t="shared" ca="1" si="379"/>
        <v>2,64380329632366+2,28056040712899i</v>
      </c>
      <c r="BO245" s="223" t="str">
        <f t="shared" ca="1" si="380"/>
        <v>-3,34116806171325-1,0135322508946i</v>
      </c>
      <c r="BP245" s="223" t="str">
        <f t="shared" ca="1" si="381"/>
        <v>3,46525357860257-0,427398264149781i</v>
      </c>
      <c r="BQ245" s="223" t="str">
        <f t="shared" ca="1" si="382"/>
        <v>-2,99476919337699+1,79499557621079i</v>
      </c>
      <c r="BR245" s="223" t="str">
        <f t="shared" ca="1" si="383"/>
        <v>2,01044084672789-2,85460667028301i</v>
      </c>
      <c r="BS245" s="223" t="str">
        <f t="shared" ca="1" si="384"/>
        <v>-0,681160077309565+3,42442295712662i</v>
      </c>
      <c r="BT245" s="223" t="str">
        <f t="shared" ca="1" si="385"/>
        <v>-0,764994470980313-3,40667507983749i</v>
      </c>
      <c r="BU245" s="223" t="str">
        <f t="shared" ca="1" si="386"/>
        <v>2,07989089417179+2,80440822787223i</v>
      </c>
      <c r="BV245" s="223" t="str">
        <f t="shared" ca="1" si="387"/>
        <v>-3,03791862152066-1,72095964195394i</v>
      </c>
      <c r="BW245" s="223" t="str">
        <f t="shared" ca="1" si="388"/>
        <v>3,47469878748234+0,342227959823486i</v>
      </c>
      <c r="BX245" s="223" t="str">
        <f t="shared" ca="1" si="389"/>
        <v>-3,31528843777537+1,09522336286675i</v>
      </c>
      <c r="BY245" s="223" t="str">
        <f t="shared" ca="1" si="390"/>
        <v>2,5870392780875-2,34475572583771i</v>
      </c>
      <c r="BZ245" s="223" t="str">
        <f t="shared" ca="1" si="391"/>
        <v>-1,41490465505882+3,19197375573626i</v>
      </c>
      <c r="CA245" s="223" t="str">
        <f t="shared" ca="1" si="392"/>
        <v>4,96192535541732E-14-3,49151136905154i</v>
      </c>
      <c r="CB245" s="223" t="str">
        <f t="shared" ca="1" si="393"/>
        <v>1,41490465505873+3,19197375573631i</v>
      </c>
      <c r="CC245" s="223" t="str">
        <f t="shared" ca="1" si="394"/>
        <v>-2,5870392780875-2,34475572583771i</v>
      </c>
      <c r="CD245" s="223" t="str">
        <f t="shared" ca="1" si="395"/>
        <v>3,31528843777534+1,09522336286684i</v>
      </c>
      <c r="CE245" s="223" t="str">
        <f t="shared" ca="1" si="396"/>
        <v>-3,47469878748235+0,342227959823387i</v>
      </c>
      <c r="CF245" s="223" t="str">
        <f t="shared" ca="1" si="397"/>
        <v>3,03791862152071-1,72095964195385i</v>
      </c>
      <c r="CG245" s="223" t="str">
        <f t="shared" ca="1" si="398"/>
        <v>-2,07989089417179+2,80440822787223i</v>
      </c>
      <c r="CH245" s="223" t="str">
        <f t="shared" ca="1" si="399"/>
        <v>0,764994470980407-3,40667507983746i</v>
      </c>
      <c r="CI245" s="223" t="str">
        <f t="shared" ca="1" si="400"/>
        <v>0,681160077312973+3,42442295712594i</v>
      </c>
      <c r="CJ245" s="223" t="str">
        <f t="shared" ca="1" si="401"/>
        <v>-2,01044084672789-2,85460667028301i</v>
      </c>
      <c r="CK245" s="223" t="str">
        <f t="shared" ca="1" si="402"/>
        <v>2,99476919337689+1,79499557621096i</v>
      </c>
      <c r="CL245" s="223" t="str">
        <f t="shared" ca="1" si="403"/>
        <v>-3,46525357860256-0,427398264149883i</v>
      </c>
      <c r="CM245" s="223" t="str">
        <f t="shared" ca="1" si="404"/>
        <v>3,34116806171329-1,01353225089451i</v>
      </c>
      <c r="CN245" s="223" t="str">
        <f t="shared" ca="1" si="405"/>
        <v>-2,64380329632366+2,28056040712899i</v>
      </c>
      <c r="CO245" s="223" t="str">
        <f t="shared" ca="1" si="406"/>
        <v>1,49281346960667-3,15628889444187i</v>
      </c>
      <c r="CP245" s="223" t="str">
        <f t="shared" ca="1" si="407"/>
        <v>-0,0856859783992857+3,49045979110517i</v>
      </c>
      <c r="CQ245" s="223" t="str">
        <f t="shared" ca="1" si="408"/>
        <v>-1,3361435548503-3,22573589139722i</v>
      </c>
      <c r="CR245" s="223" t="str">
        <f t="shared" ca="1" si="409"/>
        <v>2,5287169241282+2,40753865137069i</v>
      </c>
      <c r="CS245" s="223" t="str">
        <f t="shared" ca="1" si="410"/>
        <v>-3,28741180804907-1,17625475323831i</v>
      </c>
      <c r="CT245" s="223" t="str">
        <f t="shared" ca="1" si="411"/>
        <v>3,48205096774027-0,256851510167368i</v>
      </c>
      <c r="CU245" s="223" t="str">
        <f t="shared" ca="1" si="412"/>
        <v>-3,07923812108023+1,64588706596245i</v>
      </c>
      <c r="CV245" s="223" t="str">
        <f t="shared" ca="1" si="413"/>
        <v>2,14808809311322-2,75252051480846i</v>
      </c>
      <c r="CW245" s="223" t="str">
        <f t="shared" ca="1" si="414"/>
        <v>-0,848368060586907+3,38687514886395i</v>
      </c>
      <c r="CX245" s="223" t="str">
        <f t="shared" ca="1" si="415"/>
        <v>-0,59691537828178-3,44010809007317i</v>
      </c>
      <c r="CY245" s="223" t="str">
        <f t="shared" ca="1" si="416"/>
        <v>1,93977978489311+2,90308560437619i</v>
      </c>
      <c r="CZ245" s="223" t="str">
        <f t="shared" ca="1" si="417"/>
        <v>-2,94981582825266-1,86795027225198i</v>
      </c>
      <c r="DA245" s="223" t="str">
        <f t="shared" ca="1" si="418"/>
        <v>3,45372103054082+0,512311119746854i</v>
      </c>
      <c r="DB245" s="223" t="str">
        <f t="shared" ca="1" si="419"/>
        <v>-3,36503509094414+0,931230624996171i</v>
      </c>
      <c r="DC245" s="223" t="str">
        <f t="shared" ca="1" si="420"/>
        <v>2,69897478631225-2,21499136410663i</v>
      </c>
      <c r="DD245" s="223" t="str">
        <f t="shared" ca="1" si="421"/>
        <v>-1,56982306914337+3,1187028027373i</v>
      </c>
      <c r="DE245" s="223" t="str">
        <f t="shared" ca="1" si="422"/>
        <v>0,171320342765867-3,48730569069744i</v>
      </c>
      <c r="DF245" s="223" t="str">
        <f t="shared" ca="1" si="423"/>
        <v>1,25657761172603+3,25755496437514i</v>
      </c>
      <c r="DG245" s="223" t="str">
        <f t="shared" ca="1" si="424"/>
        <v>-2,46887136564625-2,46887136564629i</v>
      </c>
      <c r="DH245" s="223" t="str">
        <f t="shared" ca="1" si="425"/>
        <v>3,25755496437512+1,25657761172607i</v>
      </c>
      <c r="DI245" s="223" t="str">
        <f t="shared" ca="1" si="426"/>
        <v>-3,48730569069744+0,171320342765818i</v>
      </c>
      <c r="DJ245" s="223" t="str">
        <f t="shared" ca="1" si="427"/>
        <v>3,11870280273741-1,56982306914315i</v>
      </c>
      <c r="DK245" s="223" t="str">
        <f t="shared" ca="1" si="428"/>
        <v>-2,21499136410667+2,69897478631222i</v>
      </c>
      <c r="DL245" s="223" t="str">
        <f t="shared" ca="1" si="429"/>
        <v>0,93123062499622-3,36503509094413i</v>
      </c>
      <c r="DM245" s="223" t="str">
        <f t="shared" ca="1" si="430"/>
        <v>0,512311119746805+3,45372103054082i</v>
      </c>
      <c r="DN245" s="223" t="str">
        <f t="shared" ca="1" si="431"/>
        <v>-1,86795027225177-2,9498158282528i</v>
      </c>
      <c r="DO245" s="223" t="str">
        <f t="shared" ca="1" si="432"/>
        <v>2,90308560437616+1,93977978489315i</v>
      </c>
      <c r="DP245" s="223" t="str">
        <f t="shared" ca="1" si="433"/>
        <v>-3,44010809007317-0,596915378281829i</v>
      </c>
      <c r="DQ245" s="223" t="str">
        <f t="shared" ca="1" si="434"/>
        <v>3,38687514886396-0,848368060586858i</v>
      </c>
      <c r="DR245" s="223" t="str">
        <f t="shared" ca="1" si="435"/>
        <v>-2,75252051480861+2,14808809311302i</v>
      </c>
      <c r="DS245" s="223" t="str">
        <f t="shared" ca="1" si="436"/>
        <v>1,64588706596267-3,07923812108011i</v>
      </c>
      <c r="DT245" s="223" t="str">
        <f t="shared" ca="1" si="437"/>
        <v>-0,256851510167417+3,48205096774026i</v>
      </c>
      <c r="DU245" s="223" t="str">
        <f t="shared" ca="1" si="438"/>
        <v>-1,17625475323826-3,28741180804909i</v>
      </c>
      <c r="DV245" s="223" t="str">
        <f t="shared" ca="1" si="439"/>
        <v>2,40753865137065+2,52871692412824i</v>
      </c>
      <c r="DW245" s="223" t="str">
        <f t="shared" ca="1" si="440"/>
        <v>-3,2257358913972-1,33614355485034i</v>
      </c>
      <c r="DX245" s="223" t="str">
        <f t="shared" ca="1" si="441"/>
        <v>3,49045979110517-0,0856859783992361i</v>
      </c>
      <c r="DY245" s="223" t="str">
        <f t="shared" ca="1" si="442"/>
        <v>-3,15628889444198+1,49281346960644i</v>
      </c>
      <c r="DZ245" s="223" t="str">
        <f t="shared" ca="1" si="443"/>
        <v>2,28056040712903-2,64380329632363i</v>
      </c>
      <c r="EA245" s="223" t="str">
        <f t="shared" ca="1" si="444"/>
        <v>-1,01353225089456+3,34116806171327i</v>
      </c>
      <c r="EB245" s="223" t="str">
        <f t="shared" ca="1" si="445"/>
        <v>-0,42739826414983-3,46525357860257i</v>
      </c>
      <c r="EC245" s="223" t="str">
        <f t="shared" ca="1" si="446"/>
        <v>1,79499557621075+2,99476919337701i</v>
      </c>
      <c r="ED245" s="223" t="str">
        <f t="shared" ca="1" si="447"/>
        <v>-2,85460667028298-2,01044084672793i</v>
      </c>
      <c r="EE245" s="223" t="str">
        <f t="shared" ca="1" si="448"/>
        <v>3,42442295712593+0,681160077313022i</v>
      </c>
      <c r="EF245" s="223" t="str">
        <f t="shared" ca="1" si="449"/>
        <v>-3,40667507983748+0,764994470980358i</v>
      </c>
      <c r="EG245" s="223" t="str">
        <f t="shared" ca="1" si="450"/>
        <v>2,80440822787232-2,07989089417167i</v>
      </c>
      <c r="EH245" s="223" t="str">
        <f t="shared" ca="1" si="451"/>
        <v>-1,72095964195398+3,03791862152063i</v>
      </c>
      <c r="EI245" s="223" t="str">
        <f t="shared" ca="1" si="452"/>
        <v>0,342227959823535-3,47469878748234i</v>
      </c>
      <c r="EJ245" s="223" t="str">
        <f t="shared" ca="1" si="453"/>
        <v>1,0952233628668+3,31528843777535i</v>
      </c>
      <c r="EK245" s="223" t="str">
        <f t="shared" ca="1" si="454"/>
        <v>-2,3447557258376-2,5870392780876i</v>
      </c>
      <c r="EL245" s="223" t="str">
        <f t="shared" ca="1" si="455"/>
        <v>3,1919737557362+1,41490465505896i</v>
      </c>
      <c r="EM245" s="223" t="str">
        <f t="shared" ca="1" si="456"/>
        <v>-3,49151136905154-9,92385071083467E-14i</v>
      </c>
      <c r="EN245" s="223"/>
      <c r="EO245" s="223"/>
      <c r="EP245" s="223"/>
    </row>
    <row r="246" spans="1:146">
      <c r="A246" s="249">
        <f t="shared" si="323"/>
        <v>2.8515625000000021E-3</v>
      </c>
      <c r="B246" s="248">
        <v>146</v>
      </c>
      <c r="C246" s="247">
        <f t="shared" si="324"/>
        <v>29200</v>
      </c>
      <c r="N246" s="246">
        <f t="shared" ca="1" si="327"/>
        <v>11.491403014830787</v>
      </c>
      <c r="O246" s="223">
        <f t="shared" ca="1" si="328"/>
        <v>3.4914030148307877</v>
      </c>
      <c r="P246" s="223" t="str">
        <f t="shared" ca="1" si="329"/>
        <v>-3,15619094338594+1,49276714220875i</v>
      </c>
      <c r="Q246" s="223" t="str">
        <f t="shared" ca="1" si="330"/>
        <v>2,21492262491734-2,69889102736638i</v>
      </c>
      <c r="R246" s="223" t="str">
        <f t="shared" ca="1" si="331"/>
        <v>-0,848341732658292+3,38677004188354i</v>
      </c>
      <c r="S246" s="223" t="str">
        <f t="shared" ca="1" si="332"/>
        <v>-0,68113893845131-3,42431668490152i</v>
      </c>
      <c r="T246" s="223" t="str">
        <f t="shared" ca="1" si="333"/>
        <v>2,07982634763752+2,80432119694629i</v>
      </c>
      <c r="U246" s="223" t="str">
        <f t="shared" ca="1" si="334"/>
        <v>-3,07914256118915-1,64583598813583i</v>
      </c>
      <c r="V246" s="223" t="str">
        <f t="shared" ca="1" si="335"/>
        <v>3,48719746699403+0,171315026077504i</v>
      </c>
      <c r="W246" s="223" t="str">
        <f t="shared" ca="1" si="336"/>
        <v>-3,22563578515032+1,33610208948539i</v>
      </c>
      <c r="X246" s="223" t="str">
        <f t="shared" ca="1" si="337"/>
        <v>2,34468295958954-2,58695899290652i</v>
      </c>
      <c r="Y246" s="223" t="str">
        <f t="shared" ca="1" si="338"/>
        <v>-1,01350079732534+3,34106437318864i</v>
      </c>
      <c r="Z246" s="223" t="str">
        <f t="shared" ca="1" si="339"/>
        <v>-0,512295220880884-3,45361384909085i</v>
      </c>
      <c r="AA246" s="223" t="str">
        <f t="shared" ca="1" si="340"/>
        <v>1,93971958651489+2,90299551113329i</v>
      </c>
      <c r="AB246" s="223" t="str">
        <f t="shared" ca="1" si="341"/>
        <v>-2,99467625486165-1,79493987100886i</v>
      </c>
      <c r="AC246" s="223" t="str">
        <f t="shared" ca="1" si="342"/>
        <v>3,47459095501686+0,342217339251763i</v>
      </c>
      <c r="AD246" s="223" t="str">
        <f t="shared" ca="1" si="343"/>
        <v>-3,287309787776+1,1762182497996i</v>
      </c>
      <c r="AE246" s="223" t="str">
        <f t="shared" ca="1" si="344"/>
        <v>2,46879474764207-2,46879474764194i</v>
      </c>
      <c r="AF246" s="223" t="str">
        <f t="shared" ca="1" si="345"/>
        <v>-1,17621824979944+3,28730978777605i</v>
      </c>
      <c r="AG246" s="223" t="str">
        <f t="shared" ca="1" si="346"/>
        <v>-0,342217339251581-3,47459095501688i</v>
      </c>
      <c r="AH246" s="223" t="str">
        <f t="shared" ca="1" si="347"/>
        <v>1,79493987100898+2,99467625486158i</v>
      </c>
      <c r="AI246" s="223" t="str">
        <f t="shared" ca="1" si="348"/>
        <v>-2,90299551113338-1,93971958651475i</v>
      </c>
      <c r="AJ246" s="223" t="str">
        <f t="shared" ca="1" si="349"/>
        <v>3,45361384909082+0,512295220881066i</v>
      </c>
      <c r="AK246" s="223" t="str">
        <f t="shared" ca="1" si="350"/>
        <v>-3,34106437318859+1,01350079732552i</v>
      </c>
      <c r="AL246" s="223" t="str">
        <f t="shared" ca="1" si="351"/>
        <v>2,58695899290665-2,34468295958941i</v>
      </c>
      <c r="AM246" s="223" t="str">
        <f t="shared" ca="1" si="352"/>
        <v>-1,33610208948526+3,22563578515037i</v>
      </c>
      <c r="AN246" s="223" t="str">
        <f t="shared" ca="1" si="353"/>
        <v>-0,171315026077321-3,48719746699404i</v>
      </c>
      <c r="AO246" s="223" t="str">
        <f t="shared" ca="1" si="354"/>
        <v>1,64583598813565+3,07914256118924i</v>
      </c>
      <c r="AP246" s="223" t="str">
        <f t="shared" ca="1" si="355"/>
        <v>-2,8043211969464-2,07982634763738i</v>
      </c>
      <c r="AQ246" s="223" t="str">
        <f t="shared" ca="1" si="356"/>
        <v>3,42431668490148+0,681138938451502i</v>
      </c>
      <c r="AR246" s="223" t="str">
        <f t="shared" ca="1" si="357"/>
        <v>3,42431668490148+0,681138938451502i</v>
      </c>
      <c r="AS246" s="223" t="str">
        <f t="shared" ca="1" si="358"/>
        <v>2,6988910273658-2,21492262491806i</v>
      </c>
      <c r="AT246" s="223" t="str">
        <f t="shared" ca="1" si="359"/>
        <v>-1,49276714220745+3,15619094338655i</v>
      </c>
      <c r="AU246" s="223" t="str">
        <f t="shared" ca="1" si="360"/>
        <v>1,57230921133198E-12-3,49140301483079i</v>
      </c>
      <c r="AV246" s="223" t="str">
        <f t="shared" ca="1" si="361"/>
        <v>1,49276714220775+3,15619094338641i</v>
      </c>
      <c r="AW246" s="223" t="str">
        <f t="shared" ca="1" si="362"/>
        <v>-2,69889102736601-2,21492262491781i</v>
      </c>
      <c r="AX246" s="223" t="str">
        <f t="shared" ca="1" si="363"/>
        <v>3,38677004188349+0,848341732658488i</v>
      </c>
      <c r="AY246" s="223" t="str">
        <f t="shared" ca="1" si="364"/>
        <v>-3,42431668490142+0,681138938451827i</v>
      </c>
      <c r="AZ246" s="223" t="str">
        <f t="shared" ca="1" si="365"/>
        <v>2,80432119694576-2,07982634763824i</v>
      </c>
      <c r="BA246" s="223" t="str">
        <f t="shared" ca="1" si="366"/>
        <v>-1,64583598813449+3,07914256118987i</v>
      </c>
      <c r="BB246" s="223" t="str">
        <f t="shared" ca="1" si="367"/>
        <v>0,171315026079074-3,48719746699395i</v>
      </c>
      <c r="BC246" s="223" t="str">
        <f t="shared" ca="1" si="368"/>
        <v>1,33610208948428+3,22563578515077i</v>
      </c>
      <c r="BD246" s="223" t="str">
        <f t="shared" ca="1" si="369"/>
        <v>-2,58695899290613-2,34468295958997i</v>
      </c>
      <c r="BE246" s="223" t="str">
        <f t="shared" ca="1" si="370"/>
        <v>3,34106437318858+1,01350079732554i</v>
      </c>
      <c r="BF246" s="223" t="str">
        <f t="shared" ca="1" si="371"/>
        <v>-3,45361384909077+0,51229522088139i</v>
      </c>
      <c r="BG246" s="223" t="str">
        <f t="shared" ca="1" si="372"/>
        <v>2,90299551113279-1,93971958651564i</v>
      </c>
      <c r="BH246" s="223" t="str">
        <f t="shared" ca="1" si="373"/>
        <v>-1,79493987100785+2,99467625486226i</v>
      </c>
      <c r="BI246" s="223" t="str">
        <f t="shared" ca="1" si="374"/>
        <v>0,342217339253328-3,4745909550167i</v>
      </c>
      <c r="BJ246" s="223" t="str">
        <f t="shared" ca="1" si="375"/>
        <v>1,17621824979847+3,2873097877764i</v>
      </c>
      <c r="BK246" s="223" t="str">
        <f t="shared" ca="1" si="376"/>
        <v>-2,46879474764153-2,46879474764248i</v>
      </c>
      <c r="BL246" s="223" t="str">
        <f t="shared" ca="1" si="377"/>
        <v>3,28730978777598+1,17621824979964i</v>
      </c>
      <c r="BM246" s="223" t="str">
        <f t="shared" ca="1" si="378"/>
        <v>-3,47459095501682+0,34221733925209i</v>
      </c>
      <c r="BN246" s="223" t="str">
        <f t="shared" ca="1" si="379"/>
        <v>2,99467625486111-1,79493987100976i</v>
      </c>
      <c r="BO246" s="223" t="str">
        <f t="shared" ca="1" si="380"/>
        <v>-1,93971958651379+2,90299551113403i</v>
      </c>
      <c r="BP246" s="223" t="str">
        <f t="shared" ca="1" si="381"/>
        <v>0,512295220882619-3,45361384909059i</v>
      </c>
      <c r="BQ246" s="223" t="str">
        <f t="shared" ca="1" si="382"/>
        <v>1,01350079732435+3,34106437318895i</v>
      </c>
      <c r="BR246" s="223" t="str">
        <f t="shared" ca="1" si="383"/>
        <v>-2,34468295958898-2,58695899290703i</v>
      </c>
      <c r="BS246" s="223" t="str">
        <f t="shared" ca="1" si="384"/>
        <v>3,2256357851503+1,33610208948543i</v>
      </c>
      <c r="BT246" s="223" t="str">
        <f t="shared" ca="1" si="385"/>
        <v>-3,48719746699402+0,171315026077832i</v>
      </c>
      <c r="BU246" s="223" t="str">
        <f t="shared" ca="1" si="386"/>
        <v>3,07914256118882-1,64583598813645i</v>
      </c>
      <c r="BV246" s="223" t="str">
        <f t="shared" ca="1" si="387"/>
        <v>-2,07982634763645+2,80432119694709i</v>
      </c>
      <c r="BW246" s="223" t="str">
        <f t="shared" ca="1" si="388"/>
        <v>0,681138938453045-3,42431668490118i</v>
      </c>
      <c r="BX246" s="223" t="str">
        <f t="shared" ca="1" si="389"/>
        <v>0,84834173265728+3,38677004188379i</v>
      </c>
      <c r="BY246" s="223" t="str">
        <f t="shared" ca="1" si="390"/>
        <v>-2,2149226249168-2,69889102736683i</v>
      </c>
      <c r="BZ246" s="223" t="str">
        <f t="shared" ca="1" si="391"/>
        <v>3,15619094338586+1,49276714220892i</v>
      </c>
      <c r="CA246" s="223" t="str">
        <f t="shared" ca="1" si="392"/>
        <v>-3,49140301483079+3,28489047054537E-13i</v>
      </c>
      <c r="CB246" s="223" t="str">
        <f t="shared" ca="1" si="393"/>
        <v>3,15619094338558-1,49276714220951i</v>
      </c>
      <c r="CC246" s="223" t="str">
        <f t="shared" ca="1" si="394"/>
        <v>-2,21492262491637+2,69889102736718i</v>
      </c>
      <c r="CD246" s="223" t="str">
        <f t="shared" ca="1" si="395"/>
        <v>0,848341732660014-3,38677004188311i</v>
      </c>
      <c r="CE246" s="223" t="str">
        <f t="shared" ca="1" si="396"/>
        <v>0,681138938450284+3,42431668490172i</v>
      </c>
      <c r="CF246" s="223" t="str">
        <f t="shared" ca="1" si="397"/>
        <v>-2,07982634763697-2,8043211969467i</v>
      </c>
      <c r="CG246" s="223" t="str">
        <f t="shared" ca="1" si="398"/>
        <v>3,07914256118913+1,64583598813587i</v>
      </c>
      <c r="CH246" s="223" t="str">
        <f t="shared" ca="1" si="399"/>
        <v>-3,48719746699405-0,171315026077176i</v>
      </c>
      <c r="CI246" s="223" t="str">
        <f t="shared" ca="1" si="400"/>
        <v>3,22563578515005-1,33610208948603i</v>
      </c>
      <c r="CJ246" s="223" t="str">
        <f t="shared" ca="1" si="401"/>
        <v>-2,34468295958857+2,58695899290741i</v>
      </c>
      <c r="CK246" s="223" t="str">
        <f t="shared" ca="1" si="402"/>
        <v>1,01350079732362-3,34106437318916i</v>
      </c>
      <c r="CL246" s="223" t="str">
        <f t="shared" ca="1" si="403"/>
        <v>0,512295220879735+3,45361384909102i</v>
      </c>
      <c r="CM246" s="223" t="str">
        <f t="shared" ca="1" si="404"/>
        <v>-1,93971958651434-2,90299551113366i</v>
      </c>
      <c r="CN246" s="223" t="str">
        <f t="shared" ca="1" si="405"/>
        <v>2,99467625486145+1,7949398710092i</v>
      </c>
      <c r="CO246" s="223" t="str">
        <f t="shared" ca="1" si="406"/>
        <v>-3,4745909550169-0,342217339251337i</v>
      </c>
      <c r="CP246" s="223" t="str">
        <f t="shared" ca="1" si="407"/>
        <v>3,28730978777576-1,17621824980026i</v>
      </c>
      <c r="CQ246" s="223" t="str">
        <f t="shared" ca="1" si="408"/>
        <v>-2,46879474764114+2,46879474764287i</v>
      </c>
      <c r="CR246" s="223" t="str">
        <f t="shared" ca="1" si="409"/>
        <v>1,17621824980112-3,28730978777546i</v>
      </c>
      <c r="CS246" s="223" t="str">
        <f t="shared" ca="1" si="410"/>
        <v>0,342217339250426+3,47459095501699i</v>
      </c>
      <c r="CT246" s="223" t="str">
        <f t="shared" ca="1" si="411"/>
        <v>-1,79493987100841-2,99467625486192i</v>
      </c>
      <c r="CU246" s="223" t="str">
        <f t="shared" ca="1" si="412"/>
        <v>2,90299551113315+1,93971958651509i</v>
      </c>
      <c r="CV246" s="223" t="str">
        <f t="shared" ca="1" si="413"/>
        <v>-3,45361384909089-0,512295220880643i</v>
      </c>
      <c r="CW246" s="223" t="str">
        <f t="shared" ca="1" si="414"/>
        <v>3,34106437318839-1,01350079732616i</v>
      </c>
      <c r="CX246" s="223" t="str">
        <f t="shared" ca="1" si="415"/>
        <v>-2,58695899290576+2,34468295959039i</v>
      </c>
      <c r="CY246" s="223" t="str">
        <f t="shared" ca="1" si="416"/>
        <v>1,33610208948688-3,2256357851497i</v>
      </c>
      <c r="CZ246" s="223" t="str">
        <f t="shared" ca="1" si="417"/>
        <v>0,171315026076162+3,4871974669941i</v>
      </c>
      <c r="DA246" s="223" t="str">
        <f t="shared" ca="1" si="418"/>
        <v>-1,64583598813507-3,07914256118956i</v>
      </c>
      <c r="DB246" s="223" t="str">
        <f t="shared" ca="1" si="419"/>
        <v>2,80432119694615+2,07982634763771i</v>
      </c>
      <c r="DC246" s="223" t="str">
        <f t="shared" ca="1" si="420"/>
        <v>-3,42431668490157-0,681138938451083i</v>
      </c>
      <c r="DD246" s="223" t="str">
        <f t="shared" ca="1" si="421"/>
        <v>3,38677004188333-0,848341732659123i</v>
      </c>
      <c r="DE246" s="223" t="str">
        <f t="shared" ca="1" si="422"/>
        <v>-2,69889102736562+2,21492262491827i</v>
      </c>
      <c r="DF246" s="223" t="str">
        <f t="shared" ca="1" si="423"/>
        <v>1,49276714220711-3,15619094338672i</v>
      </c>
      <c r="DG246" s="223" t="str">
        <f t="shared" ca="1" si="424"/>
        <v>-1,3430518062694E-12+3,49140301483079i</v>
      </c>
      <c r="DH246" s="223" t="str">
        <f t="shared" ca="1" si="425"/>
        <v>-1,49276714220809-3,15619094338625i</v>
      </c>
      <c r="DI246" s="223" t="str">
        <f t="shared" ca="1" si="426"/>
        <v>2,69889102736618+2,21492262491759i</v>
      </c>
      <c r="DJ246" s="223" t="str">
        <f t="shared" ca="1" si="427"/>
        <v>-3,38677004188359-0,848341732658072i</v>
      </c>
      <c r="DK246" s="223" t="str">
        <f t="shared" ca="1" si="428"/>
        <v>3,42431668490135-0,681138938452148i</v>
      </c>
      <c r="DL246" s="223" t="str">
        <f t="shared" ca="1" si="429"/>
        <v>-2,80432119694562+2,07982634763842i</v>
      </c>
      <c r="DM246" s="223" t="str">
        <f t="shared" ca="1" si="430"/>
        <v>1,64583598813411-3,07914256119007i</v>
      </c>
      <c r="DN246" s="223" t="str">
        <f t="shared" ca="1" si="431"/>
        <v>-0,171315026078845+3,48719746699396i</v>
      </c>
      <c r="DO246" s="223" t="str">
        <f t="shared" ca="1" si="432"/>
        <v>-1,33610208948458-3,22563578515065i</v>
      </c>
      <c r="DP246" s="223" t="str">
        <f t="shared" ca="1" si="433"/>
        <v>2,58695899290635+2,34468295958973i</v>
      </c>
      <c r="DQ246" s="223" t="str">
        <f t="shared" ca="1" si="434"/>
        <v>-3,34106437318871-1,01350079732512i</v>
      </c>
      <c r="DR246" s="223" t="str">
        <f t="shared" ca="1" si="435"/>
        <v>3,45361384909073-0,512295220881715i</v>
      </c>
      <c r="DS246" s="223" t="str">
        <f t="shared" ca="1" si="436"/>
        <v>-2,90299551113266+1,93971958651583i</v>
      </c>
      <c r="DT246" s="223" t="str">
        <f t="shared" ca="1" si="437"/>
        <v>1,79493987101055-2,99467625486064i</v>
      </c>
      <c r="DU246" s="223" t="str">
        <f t="shared" ca="1" si="438"/>
        <v>-0,342217339253099+3,47459095501673i</v>
      </c>
      <c r="DV246" s="223" t="str">
        <f t="shared" ca="1" si="439"/>
        <v>-1,17621824979878-3,28730978777629i</v>
      </c>
      <c r="DW246" s="223" t="str">
        <f t="shared" ca="1" si="440"/>
        <v>2,46879474764176+2,46879474764225i</v>
      </c>
      <c r="DX246" s="223" t="str">
        <f t="shared" ca="1" si="441"/>
        <v>-3,28730978777613-1,17621824979924i</v>
      </c>
      <c r="DY246" s="223" t="str">
        <f t="shared" ca="1" si="442"/>
        <v>3,47459095501679-0,342217339252417i</v>
      </c>
      <c r="DZ246" s="223" t="str">
        <f t="shared" ca="1" si="443"/>
        <v>-2,99467625486099+1,79493987100996i</v>
      </c>
      <c r="EA246" s="223" t="str">
        <f t="shared" ca="1" si="444"/>
        <v>1,93971958651343-2,90299551113426i</v>
      </c>
      <c r="EB246" s="223" t="str">
        <f t="shared" ca="1" si="445"/>
        <v>-0,512295220882392+3,45361384909063i</v>
      </c>
      <c r="EC246" s="223" t="str">
        <f t="shared" ca="1" si="446"/>
        <v>-1,01350079732466-3,34106437318885i</v>
      </c>
      <c r="ED246" s="223" t="str">
        <f t="shared" ca="1" si="447"/>
        <v>2,34468295958922+2,58695899290681i</v>
      </c>
      <c r="EE246" s="223" t="str">
        <f t="shared" ca="1" si="448"/>
        <v>-3,22563578515046-1,33610208948503i</v>
      </c>
      <c r="EF246" s="223" t="str">
        <f t="shared" ca="1" si="449"/>
        <v>3,487197466994-0,17131502607816i</v>
      </c>
      <c r="EG246" s="223" t="str">
        <f t="shared" ca="1" si="450"/>
        <v>-3,07914256118871+1,64583598813666i</v>
      </c>
      <c r="EH246" s="223" t="str">
        <f t="shared" ca="1" si="451"/>
        <v>2,0798263476361-2,80432119694735i</v>
      </c>
      <c r="EI246" s="223" t="str">
        <f t="shared" ca="1" si="452"/>
        <v>-0,681138938452822+3,42431668490122i</v>
      </c>
      <c r="EJ246" s="223" t="str">
        <f t="shared" ca="1" si="453"/>
        <v>-0,848341732657597-3,38677004188371i</v>
      </c>
      <c r="EK246" s="223" t="str">
        <f t="shared" ca="1" si="454"/>
        <v>2,21492262491706+2,69889102736662i</v>
      </c>
      <c r="EL246" s="223" t="str">
        <f t="shared" ca="1" si="455"/>
        <v>-3,15619094338604-1,49276714220853i</v>
      </c>
      <c r="EM246" s="223" t="str">
        <f t="shared" ca="1" si="456"/>
        <v>3,49140301483079-6,56978094109074E-13i</v>
      </c>
      <c r="EN246" s="223"/>
      <c r="EO246" s="223"/>
      <c r="EP246" s="223"/>
    </row>
    <row r="247" spans="1:146">
      <c r="A247" s="249">
        <f t="shared" si="323"/>
        <v>2.8710937500000021E-3</v>
      </c>
      <c r="B247" s="248">
        <v>147</v>
      </c>
      <c r="C247" s="247">
        <f t="shared" si="324"/>
        <v>29400</v>
      </c>
      <c r="N247" s="246">
        <f t="shared" ca="1" si="327"/>
        <v>11.491286295685784</v>
      </c>
      <c r="O247" s="223">
        <f t="shared" ca="1" si="328"/>
        <v>3.4912862956857835</v>
      </c>
      <c r="P247" s="223" t="str">
        <f t="shared" ca="1" si="329"/>
        <v>-3,11850176173741+1,5697218736082i</v>
      </c>
      <c r="Q247" s="223" t="str">
        <f t="shared" ca="1" si="330"/>
        <v>2,07975681812397-2,80422744724999i</v>
      </c>
      <c r="R247" s="223" t="str">
        <f t="shared" ca="1" si="331"/>
        <v>-0,596876899313344+3,43988633031812i</v>
      </c>
      <c r="S247" s="223" t="str">
        <f t="shared" ca="1" si="332"/>
        <v>-1,01346691554604-3,34095267993082i</v>
      </c>
      <c r="T247" s="223" t="str">
        <f t="shared" ca="1" si="333"/>
        <v>2,40738345416013+2,52855391539896i</v>
      </c>
      <c r="U247" s="223" t="str">
        <f t="shared" ca="1" si="334"/>
        <v>-3,2871998915578-1,17617892830375i</v>
      </c>
      <c r="V247" s="223" t="str">
        <f t="shared" ca="1" si="335"/>
        <v>3,46503019789308-0,42737071276867i</v>
      </c>
      <c r="W247" s="223" t="str">
        <f t="shared" ca="1" si="336"/>
        <v>-2,9028984627111+1,93965474083222i</v>
      </c>
      <c r="X247" s="223" t="str">
        <f t="shared" ca="1" si="337"/>
        <v>1,72084870370031-3,03772278811223i</v>
      </c>
      <c r="Y247" s="223" t="str">
        <f t="shared" ca="1" si="338"/>
        <v>-0,171309298940418+3,48708088844235i</v>
      </c>
      <c r="Z247" s="223" t="str">
        <f t="shared" ca="1" si="339"/>
        <v>-1,41481344603128-3,19176799147i</v>
      </c>
      <c r="AA247" s="223" t="str">
        <f t="shared" ca="1" si="340"/>
        <v>2,69880080224709+2,21484857907574i</v>
      </c>
      <c r="AB247" s="223" t="str">
        <f t="shared" ca="1" si="341"/>
        <v>-3,40645547527497-0,764945157127318i</v>
      </c>
      <c r="AC247" s="223" t="str">
        <f t="shared" ca="1" si="342"/>
        <v>3,38665682066501-0,848313372219539i</v>
      </c>
      <c r="AD247" s="223" t="str">
        <f t="shared" ca="1" si="343"/>
        <v>-2,64363286878018+2,28041339531858i</v>
      </c>
      <c r="AE247" s="223" t="str">
        <f t="shared" ca="1" si="344"/>
        <v>1,33605742300207-3,22552795072131i</v>
      </c>
      <c r="AF247" s="223" t="str">
        <f t="shared" ca="1" si="345"/>
        <v>0,256834952743686+3,48182650422052i</v>
      </c>
      <c r="AG247" s="223" t="str">
        <f t="shared" ca="1" si="346"/>
        <v>-1,79487986537623-2,99457614151158i</v>
      </c>
      <c r="AH247" s="223" t="str">
        <f t="shared" ca="1" si="347"/>
        <v>2,9496256742175+1,86782985853646i</v>
      </c>
      <c r="AI247" s="223" t="str">
        <f t="shared" ca="1" si="348"/>
        <v>-3,47447479790646-0,342205898774766i</v>
      </c>
      <c r="AJ247" s="223" t="str">
        <f t="shared" ca="1" si="349"/>
        <v>3,25734497254524-1,25649660893996i</v>
      </c>
      <c r="AK247" s="223" t="str">
        <f t="shared" ca="1" si="350"/>
        <v>-2,34460457580253+2,58687250972467i</v>
      </c>
      <c r="AL247" s="223" t="str">
        <f t="shared" ca="1" si="351"/>
        <v>0,931170595056828-3,36481817062154i</v>
      </c>
      <c r="AM247" s="223" t="str">
        <f t="shared" ca="1" si="352"/>
        <v>0,681116167675911+3,42420220848212i</v>
      </c>
      <c r="AN247" s="223" t="str">
        <f t="shared" ca="1" si="353"/>
        <v>-2,14794962086708-2,75234307902564i</v>
      </c>
      <c r="AO247" s="223" t="str">
        <f t="shared" ca="1" si="354"/>
        <v>3,15608543052851+1,49271723834389i</v>
      </c>
      <c r="AP247" s="223" t="str">
        <f t="shared" ca="1" si="355"/>
        <v>-3,49023478552732+0,0856804548214688i</v>
      </c>
      <c r="AQ247" s="223" t="str">
        <f t="shared" ca="1" si="356"/>
        <v>3,07903962409293-1,64578096711227i</v>
      </c>
      <c r="AR247" s="223" t="str">
        <f t="shared" ca="1" si="357"/>
        <v>3,07903962409293-1,64578096711227i</v>
      </c>
      <c r="AS247" s="223" t="str">
        <f t="shared" ca="1" si="358"/>
        <v>0,512278094624951-3,45349839325441i</v>
      </c>
      <c r="AT247" s="223" t="str">
        <f t="shared" ca="1" si="359"/>
        <v>1,09515276146191+3,31507472427179i</v>
      </c>
      <c r="AU247" s="223" t="str">
        <f t="shared" ca="1" si="360"/>
        <v>-2,46871221474333-2,46871221474283i</v>
      </c>
      <c r="AV247" s="223" t="str">
        <f t="shared" ca="1" si="361"/>
        <v>3,315074724272+1,09515276146129i</v>
      </c>
      <c r="AW247" s="223" t="str">
        <f t="shared" ca="1" si="362"/>
        <v>-3,45349839325431+0,5122780946256i</v>
      </c>
      <c r="AX247" s="223" t="str">
        <f t="shared" ca="1" si="363"/>
        <v>2,85442265371691-2,01031124764079i</v>
      </c>
      <c r="AY247" s="223" t="str">
        <f t="shared" ca="1" si="364"/>
        <v>-1,64578096711165+3,07903962409327i</v>
      </c>
      <c r="AZ247" s="223" t="str">
        <f t="shared" ca="1" si="365"/>
        <v>0,0856804548215064-3,49023478552732i</v>
      </c>
      <c r="BA247" s="223" t="str">
        <f t="shared" ca="1" si="366"/>
        <v>1,49271723834354+3,15608543052868i</v>
      </c>
      <c r="BB247" s="223" t="str">
        <f t="shared" ca="1" si="367"/>
        <v>-2,75234307902543-2,14794962086735i</v>
      </c>
      <c r="BC247" s="223" t="str">
        <f t="shared" ca="1" si="368"/>
        <v>3,42420220848205+0,681116167676243i</v>
      </c>
      <c r="BD247" s="223" t="str">
        <f t="shared" ca="1" si="369"/>
        <v>-3,36481817062172+0,931170595056168i</v>
      </c>
      <c r="BE247" s="223" t="str">
        <f t="shared" ca="1" si="370"/>
        <v>2,58687250972516-2,34460457580199i</v>
      </c>
      <c r="BF247" s="223" t="str">
        <f t="shared" ca="1" si="371"/>
        <v>-1,25649660894065+3,25734497254498i</v>
      </c>
      <c r="BG247" s="223" t="str">
        <f t="shared" ca="1" si="372"/>
        <v>-0,342205898774037-3,47447479790653i</v>
      </c>
      <c r="BH247" s="223" t="str">
        <f t="shared" ca="1" si="373"/>
        <v>1,86782985853558+2,94962567421805i</v>
      </c>
      <c r="BI247" s="223" t="str">
        <f t="shared" ca="1" si="374"/>
        <v>-2,99457614151105-1,79487986537711i</v>
      </c>
      <c r="BJ247" s="223" t="str">
        <f t="shared" ca="1" si="375"/>
        <v>3,48182650422045+0,256834952744738i</v>
      </c>
      <c r="BK247" s="223" t="str">
        <f t="shared" ca="1" si="376"/>
        <v>-3,22552795072172+1,3360574230011i</v>
      </c>
      <c r="BL247" s="223" t="str">
        <f t="shared" ca="1" si="377"/>
        <v>2,28041339531966-2,64363286877925i</v>
      </c>
      <c r="BM247" s="223" t="str">
        <f t="shared" ca="1" si="378"/>
        <v>-0,848313372220949+3,38665682066466i</v>
      </c>
      <c r="BN247" s="223" t="str">
        <f t="shared" ca="1" si="379"/>
        <v>-0,764945157125998-3,40645547527527i</v>
      </c>
      <c r="BO247" s="223" t="str">
        <f t="shared" ca="1" si="380"/>
        <v>2,2148485790744+2,69880080224819i</v>
      </c>
      <c r="BP247" s="223" t="str">
        <f t="shared" ca="1" si="381"/>
        <v>-3,19176799146929-1,41481344603288i</v>
      </c>
      <c r="BQ247" s="223" t="str">
        <f t="shared" ca="1" si="382"/>
        <v>3,48708088844227-0,171309298942139i</v>
      </c>
      <c r="BR247" s="223" t="str">
        <f t="shared" ca="1" si="383"/>
        <v>-3,03772278811156+1,72084870370148i</v>
      </c>
      <c r="BS247" s="223" t="str">
        <f t="shared" ca="1" si="384"/>
        <v>1,93965474083103-2,9028984627119i</v>
      </c>
      <c r="BT247" s="223" t="str">
        <f t="shared" ca="1" si="385"/>
        <v>-0,42737071276727+3,46503019789325i</v>
      </c>
      <c r="BU247" s="223" t="str">
        <f t="shared" ca="1" si="386"/>
        <v>-1,17617892830507-3,28719989155733i</v>
      </c>
      <c r="BV247" s="223" t="str">
        <f t="shared" ca="1" si="387"/>
        <v>2,52855391539968+2,40738345415938i</v>
      </c>
      <c r="BW247" s="223" t="str">
        <f t="shared" ca="1" si="388"/>
        <v>-3,34095267993112-1,01346691554505i</v>
      </c>
      <c r="BX247" s="223" t="str">
        <f t="shared" ca="1" si="389"/>
        <v>3,43988633031795-0,596876899314335i</v>
      </c>
      <c r="BY247" s="223" t="str">
        <f t="shared" ca="1" si="390"/>
        <v>-2,80422744724948+2,07975681812466i</v>
      </c>
      <c r="BZ247" s="223" t="str">
        <f t="shared" ca="1" si="391"/>
        <v>1,56972187360746-3,11850176173778i</v>
      </c>
      <c r="CA247" s="223" t="str">
        <f t="shared" ca="1" si="392"/>
        <v>7,06572185988447E-13+3,49128629568578i</v>
      </c>
      <c r="CB247" s="223" t="str">
        <f t="shared" ca="1" si="393"/>
        <v>-1,56972187360872-3,11850176173715i</v>
      </c>
      <c r="CC247" s="223" t="str">
        <f t="shared" ca="1" si="394"/>
        <v>2,80422744725027+2,0797568181236i</v>
      </c>
      <c r="CD247" s="223" t="str">
        <f t="shared" ca="1" si="395"/>
        <v>-3,43988633031817-0,59687689931304i</v>
      </c>
      <c r="CE247" s="223" t="str">
        <f t="shared" ca="1" si="396"/>
        <v>3,34095267993074-1,01346691554631i</v>
      </c>
      <c r="CF247" s="223" t="str">
        <f t="shared" ca="1" si="397"/>
        <v>-2,5285539153987+2,4073834541604i</v>
      </c>
      <c r="CG247" s="223" t="str">
        <f t="shared" ca="1" si="398"/>
        <v>1,17617892830374-3,2871998915578i</v>
      </c>
      <c r="CH247" s="223" t="str">
        <f t="shared" ca="1" si="399"/>
        <v>0,42737071276867+3,46503019789308i</v>
      </c>
      <c r="CI247" s="223" t="str">
        <f t="shared" ca="1" si="400"/>
        <v>-1,9396547408322-2,90289846271111i</v>
      </c>
      <c r="CJ247" s="223" t="str">
        <f t="shared" ca="1" si="401"/>
        <v>3,03772278811221+1,72084870370034i</v>
      </c>
      <c r="CK247" s="223" t="str">
        <f t="shared" ca="1" si="402"/>
        <v>-3,48708088844233-0,171309298940827i</v>
      </c>
      <c r="CL247" s="223" t="str">
        <f t="shared" ca="1" si="403"/>
        <v>3,19176799147017-1,41481344603091i</v>
      </c>
      <c r="CM247" s="223" t="str">
        <f t="shared" ca="1" si="404"/>
        <v>-2,21484857907607+2,69880080224682i</v>
      </c>
      <c r="CN247" s="223" t="str">
        <f t="shared" ca="1" si="405"/>
        <v>0,764945157128107-3,40645547527479i</v>
      </c>
      <c r="CO247" s="223" t="str">
        <f t="shared" ca="1" si="406"/>
        <v>0,848313372218949+3,38665682066516i</v>
      </c>
      <c r="CP247" s="223" t="str">
        <f t="shared" ca="1" si="407"/>
        <v>-2,2804133953181-2,6436328687806i</v>
      </c>
      <c r="CQ247" s="223" t="str">
        <f t="shared" ca="1" si="408"/>
        <v>3,22552795072093+1,336057423003i</v>
      </c>
      <c r="CR247" s="223" t="str">
        <f t="shared" ca="1" si="409"/>
        <v>-3,4818265042206+0,256834952742683i</v>
      </c>
      <c r="CS247" s="223" t="str">
        <f t="shared" ca="1" si="410"/>
        <v>2,99457614151211-1,79487986537534i</v>
      </c>
      <c r="CT247" s="223" t="str">
        <f t="shared" ca="1" si="411"/>
        <v>-1,86782985853733+2,94962567421695i</v>
      </c>
      <c r="CU247" s="223" t="str">
        <f t="shared" ca="1" si="412"/>
        <v>0,342205898776186-3,47447479790632i</v>
      </c>
      <c r="CV247" s="223" t="str">
        <f t="shared" ca="1" si="413"/>
        <v>1,25649660893863+3,25734497254575i</v>
      </c>
      <c r="CW247" s="223" t="str">
        <f t="shared" ca="1" si="414"/>
        <v>-2,58687250972371-2,34460457580359i</v>
      </c>
      <c r="CX247" s="223" t="str">
        <f t="shared" ca="1" si="415"/>
        <v>3,36481817062114+0,931170595058249i</v>
      </c>
      <c r="CY247" s="223" t="str">
        <f t="shared" ca="1" si="416"/>
        <v>-3,42420220848248+0,681116167674123i</v>
      </c>
      <c r="CZ247" s="223" t="str">
        <f t="shared" ca="1" si="417"/>
        <v>2,75234307902456-2,14794962086846i</v>
      </c>
      <c r="DA247" s="223" t="str">
        <f t="shared" ca="1" si="418"/>
        <v>-1,49271723834235+3,15608543052924i</v>
      </c>
      <c r="DB247" s="223" t="str">
        <f t="shared" ca="1" si="419"/>
        <v>-0,0856804548228199-3,49023478552729i</v>
      </c>
      <c r="DC247" s="223" t="str">
        <f t="shared" ca="1" si="420"/>
        <v>1,64578096711281+3,07903962409264i</v>
      </c>
      <c r="DD247" s="223" t="str">
        <f t="shared" ca="1" si="421"/>
        <v>-2,85442265371767-2,01031124763971i</v>
      </c>
      <c r="DE247" s="223" t="str">
        <f t="shared" ca="1" si="422"/>
        <v>3,4534983932545+0,512278094624351i</v>
      </c>
      <c r="DF247" s="223" t="str">
        <f t="shared" ca="1" si="423"/>
        <v>-3,31507472427154+1,09515276146268i</v>
      </c>
      <c r="DG247" s="223" t="str">
        <f t="shared" ca="1" si="424"/>
        <v>2,4687122147423-2,46871221474386i</v>
      </c>
      <c r="DH247" s="223" t="str">
        <f t="shared" ca="1" si="425"/>
        <v>-1,09515276146057+3,31507472427224i</v>
      </c>
      <c r="DI247" s="223" t="str">
        <f t="shared" ca="1" si="426"/>
        <v>-0,512278094626348-3,4534983932542i</v>
      </c>
      <c r="DJ247" s="223" t="str">
        <f t="shared" ca="1" si="427"/>
        <v>2,01031124764137+2,8544226537165i</v>
      </c>
      <c r="DK247" s="223" t="str">
        <f t="shared" ca="1" si="428"/>
        <v>-3,0790396240936-1,64578096711103i</v>
      </c>
      <c r="DL247" s="223" t="str">
        <f t="shared" ca="1" si="429"/>
        <v>3,49023478552734+0,0856804548208002i</v>
      </c>
      <c r="DM247" s="223" t="str">
        <f t="shared" ca="1" si="430"/>
        <v>-3,15608543052838+1,49271723834418i</v>
      </c>
      <c r="DN247" s="223" t="str">
        <f t="shared" ca="1" si="431"/>
        <v>2,14794962086687-2,75234307902581i</v>
      </c>
      <c r="DO247" s="223" t="str">
        <f t="shared" ca="1" si="432"/>
        <v>-0,681116167675646+3,42420220848217i</v>
      </c>
      <c r="DP247" s="223" t="str">
        <f t="shared" ca="1" si="433"/>
        <v>-0,931170595056754-3,36481817062156i</v>
      </c>
      <c r="DQ247" s="223" t="str">
        <f t="shared" ca="1" si="434"/>
        <v>2,34460457580244+2,58687250972475i</v>
      </c>
      <c r="DR247" s="223" t="str">
        <f t="shared" ca="1" si="435"/>
        <v>-3,25734497254526-1,25649660893989i</v>
      </c>
      <c r="DS247" s="223" t="str">
        <f t="shared" ca="1" si="436"/>
        <v>3,47447479790645-0,342205898774839i</v>
      </c>
      <c r="DT247" s="223" t="str">
        <f t="shared" ca="1" si="437"/>
        <v>-2,94962567421767+1,86782985853618i</v>
      </c>
      <c r="DU247" s="223" t="str">
        <f t="shared" ca="1" si="438"/>
        <v>1,7948798653765-2,99457614151141i</v>
      </c>
      <c r="DV247" s="223" t="str">
        <f t="shared" ca="1" si="439"/>
        <v>-0,256834952744033+3,4818265042205i</v>
      </c>
      <c r="DW247" s="223" t="str">
        <f t="shared" ca="1" si="440"/>
        <v>-1,33605742300175-3,22552795072144i</v>
      </c>
      <c r="DX247" s="223" t="str">
        <f t="shared" ca="1" si="441"/>
        <v>2,64363286877971+2,28041339531913i</v>
      </c>
      <c r="DY247" s="223" t="str">
        <f t="shared" ca="1" si="442"/>
        <v>-3,38665682066484-0,848313372220262i</v>
      </c>
      <c r="DZ247" s="223" t="str">
        <f t="shared" ca="1" si="443"/>
        <v>3,40645547527513-0,764945157126592i</v>
      </c>
      <c r="EA247" s="223" t="str">
        <f t="shared" ca="1" si="444"/>
        <v>-2,6988008022478+2,21484857907487i</v>
      </c>
      <c r="EB247" s="223" t="str">
        <f t="shared" ca="1" si="445"/>
        <v>1,41481344603232-3,19176799146954i</v>
      </c>
      <c r="EC247" s="223" t="str">
        <f t="shared" ca="1" si="446"/>
        <v>0,171309298939277+3,48708088844241i</v>
      </c>
      <c r="ED247" s="223" t="str">
        <f t="shared" ca="1" si="447"/>
        <v>-1,72084870369899-3,03772278811298i</v>
      </c>
      <c r="EE247" s="223" t="str">
        <f t="shared" ca="1" si="448"/>
        <v>2,90289846271036+1,93965474083333i</v>
      </c>
      <c r="EF247" s="223" t="str">
        <f t="shared" ca="1" si="449"/>
        <v>-3,46503019789291-0,427370712770014i</v>
      </c>
      <c r="EG247" s="223" t="str">
        <f t="shared" ca="1" si="450"/>
        <v>3,28719989155826-1,17617892830246i</v>
      </c>
      <c r="EH247" s="223" t="str">
        <f t="shared" ca="1" si="451"/>
        <v>-2,40738345416138+2,52855391539777i</v>
      </c>
      <c r="EI247" s="223" t="str">
        <f t="shared" ca="1" si="452"/>
        <v>1,0134669155477-3,34095267993032i</v>
      </c>
      <c r="EJ247" s="223" t="str">
        <f t="shared" ca="1" si="453"/>
        <v>0,596876899311609+3,43988633031842i</v>
      </c>
      <c r="EK247" s="223" t="str">
        <f t="shared" ca="1" si="454"/>
        <v>-2,0797568181253-2,80422744724901i</v>
      </c>
      <c r="EL247" s="223" t="str">
        <f t="shared" ca="1" si="455"/>
        <v>3,1185017617381+1,56972187360683i</v>
      </c>
      <c r="EM247" s="223" t="str">
        <f t="shared" ca="1" si="456"/>
        <v>-3,49128629568578+1,4131443719769E-12i</v>
      </c>
      <c r="EN247" s="223"/>
      <c r="EO247" s="223"/>
      <c r="EP247" s="223"/>
    </row>
    <row r="248" spans="1:146">
      <c r="A248" s="249">
        <f t="shared" si="323"/>
        <v>2.8906250000000021E-3</v>
      </c>
      <c r="B248" s="248">
        <v>148</v>
      </c>
      <c r="C248" s="247">
        <f t="shared" si="324"/>
        <v>29600</v>
      </c>
      <c r="N248" s="246">
        <f t="shared" ca="1" si="327"/>
        <v>11.491160762153335</v>
      </c>
      <c r="O248" s="223">
        <f t="shared" ca="1" si="328"/>
        <v>3.491160762153334</v>
      </c>
      <c r="P248" s="223" t="str">
        <f t="shared" ca="1" si="329"/>
        <v>-3,07892891340163+1,64572179101405i</v>
      </c>
      <c r="Q248" s="223" t="str">
        <f t="shared" ca="1" si="330"/>
        <v>1,93958499813841-2,9027940853935i</v>
      </c>
      <c r="R248" s="223" t="str">
        <f t="shared" ca="1" si="331"/>
        <v>-0,342193594337021+3,47434986885226i</v>
      </c>
      <c r="S248" s="223" t="str">
        <f t="shared" ca="1" si="332"/>
        <v>-1,33600938339918-3,22541197285996i</v>
      </c>
      <c r="T248" s="223" t="str">
        <f t="shared" ca="1" si="333"/>
        <v>2,69870376351437+2,21476894144569i</v>
      </c>
      <c r="U248" s="223" t="str">
        <f t="shared" ca="1" si="334"/>
        <v>-3,42407908704132-0,68109167729853i</v>
      </c>
      <c r="V248" s="223" t="str">
        <f t="shared" ca="1" si="335"/>
        <v>3,34083255183011-1,01343047508516i</v>
      </c>
      <c r="W248" s="223" t="str">
        <f t="shared" ca="1" si="336"/>
        <v>-2,46862344913098+2,46862344913105i</v>
      </c>
      <c r="X248" s="223" t="str">
        <f t="shared" ca="1" si="337"/>
        <v>1,01343047508508-3,34083255183014i</v>
      </c>
      <c r="Y248" s="223" t="str">
        <f t="shared" ca="1" si="338"/>
        <v>0,681091677298624+3,4240790870413i</v>
      </c>
      <c r="Z248" s="223" t="str">
        <f t="shared" ca="1" si="339"/>
        <v>-2,21476894144575-2,69870376351431i</v>
      </c>
      <c r="AA248" s="223" t="str">
        <f t="shared" ca="1" si="340"/>
        <v>3,22541197286+1,33600938339909i</v>
      </c>
      <c r="AB248" s="223" t="str">
        <f t="shared" ca="1" si="341"/>
        <v>-3,47434986885226+0,342193594337106i</v>
      </c>
      <c r="AC248" s="223" t="str">
        <f t="shared" ca="1" si="342"/>
        <v>2,90279408539344-1,93958499813849i</v>
      </c>
      <c r="AD248" s="223" t="str">
        <f t="shared" ca="1" si="343"/>
        <v>-1,64572179101398+3,07892891340167i</v>
      </c>
      <c r="AE248" s="223" t="str">
        <f t="shared" ca="1" si="344"/>
        <v>-9,75135021589056E-14-3,49116076215333i</v>
      </c>
      <c r="AF248" s="223" t="str">
        <f t="shared" ca="1" si="345"/>
        <v>1,64572179101413+3,07892891340159i</v>
      </c>
      <c r="AG248" s="223" t="str">
        <f t="shared" ca="1" si="346"/>
        <v>-2,90279408539354-1,93958499813835i</v>
      </c>
      <c r="AH248" s="223" t="str">
        <f t="shared" ca="1" si="347"/>
        <v>3,47434986885228+0,342193594336912i</v>
      </c>
      <c r="AI248" s="223" t="str">
        <f t="shared" ca="1" si="348"/>
        <v>-3,22541197285992+1,33600938339927i</v>
      </c>
      <c r="AJ248" s="223" t="str">
        <f t="shared" ca="1" si="349"/>
        <v>2,21476894144562-2,69870376351442i</v>
      </c>
      <c r="AK248" s="223" t="str">
        <f t="shared" ca="1" si="350"/>
        <v>-0,68109167729846+3,42407908704134i</v>
      </c>
      <c r="AL248" s="223" t="str">
        <f t="shared" ca="1" si="351"/>
        <v>-1,01343047508522-3,34083255183009i</v>
      </c>
      <c r="AM248" s="223" t="str">
        <f t="shared" ca="1" si="352"/>
        <v>2,46862344913112+2,46862344913092i</v>
      </c>
      <c r="AN248" s="223" t="str">
        <f t="shared" ca="1" si="353"/>
        <v>-3,34083255183016-1,01343047508499i</v>
      </c>
      <c r="AO248" s="223" t="str">
        <f t="shared" ca="1" si="354"/>
        <v>3,42407908704129-0,681091677298697i</v>
      </c>
      <c r="AP248" s="223" t="str">
        <f t="shared" ca="1" si="355"/>
        <v>-2,69870376351427+2,21476894144581i</v>
      </c>
      <c r="AQ248" s="223" t="str">
        <f t="shared" ca="1" si="356"/>
        <v>1,33600938339772-3,22541197286057i</v>
      </c>
      <c r="AR248" s="223" t="str">
        <f t="shared" ca="1" si="357"/>
        <v>1,33600938339772-3,22541197286057i</v>
      </c>
      <c r="AS248" s="223" t="str">
        <f t="shared" ca="1" si="358"/>
        <v>-1,93958499813855-2,9027940853934i</v>
      </c>
      <c r="AT248" s="223" t="str">
        <f t="shared" ca="1" si="359"/>
        <v>3,07892891340138+1,64572179101452i</v>
      </c>
      <c r="AU248" s="223" t="str">
        <f t="shared" ca="1" si="360"/>
        <v>-3,49116076215333-1,24373196865506E-12i</v>
      </c>
      <c r="AV248" s="223" t="str">
        <f t="shared" ca="1" si="361"/>
        <v>3,07892891340089-1,64572179101544i</v>
      </c>
      <c r="AW248" s="223" t="str">
        <f t="shared" ca="1" si="362"/>
        <v>-1,93958499813769+2,90279408539398i</v>
      </c>
      <c r="AX248" s="223" t="str">
        <f t="shared" ca="1" si="363"/>
        <v>0,342193594336864-3,47434986885228i</v>
      </c>
      <c r="AY248" s="223" t="str">
        <f t="shared" ca="1" si="364"/>
        <v>1,33600938339868+3,22541197286017i</v>
      </c>
      <c r="AZ248" s="223" t="str">
        <f t="shared" ca="1" si="365"/>
        <v>-2,6987037635136-2,21476894144662i</v>
      </c>
      <c r="BA248" s="223" t="str">
        <f t="shared" ca="1" si="366"/>
        <v>3,42407908704163+0,681091677296952i</v>
      </c>
      <c r="BB248" s="223" t="str">
        <f t="shared" ca="1" si="367"/>
        <v>-3,34083255182986+1,01343047508598i</v>
      </c>
      <c r="BC248" s="223" t="str">
        <f t="shared" ca="1" si="368"/>
        <v>2,46862344913084-2,46862344913119i</v>
      </c>
      <c r="BD248" s="223" t="str">
        <f t="shared" ca="1" si="369"/>
        <v>-1,01343047508561+3,34083255182998i</v>
      </c>
      <c r="BE248" s="223" t="str">
        <f t="shared" ca="1" si="370"/>
        <v>-0,68109167729743-3,42407908704154i</v>
      </c>
      <c r="BF248" s="223" t="str">
        <f t="shared" ca="1" si="371"/>
        <v>2,214768941447+2,69870376351329i</v>
      </c>
      <c r="BG248" s="223" t="str">
        <f t="shared" ca="1" si="372"/>
        <v>-3,22541197286032-1,33600938339832i</v>
      </c>
      <c r="BH248" s="223" t="str">
        <f t="shared" ca="1" si="373"/>
        <v>3,47434986885224-0,3421935943373i</v>
      </c>
      <c r="BI248" s="223" t="str">
        <f t="shared" ca="1" si="374"/>
        <v>-2,90279408539376+1,93958499813801i</v>
      </c>
      <c r="BJ248" s="223" t="str">
        <f t="shared" ca="1" si="375"/>
        <v>1,64572179101505-3,0789289134011i</v>
      </c>
      <c r="BK248" s="223" t="str">
        <f t="shared" ca="1" si="376"/>
        <v>1,68168710107122E-12+3,49116076215333i</v>
      </c>
      <c r="BL248" s="223" t="str">
        <f t="shared" ca="1" si="377"/>
        <v>-1,64572179101487-3,0789289134012i</v>
      </c>
      <c r="BM248" s="223" t="str">
        <f t="shared" ca="1" si="378"/>
        <v>2,90279408539365+1,93958499813819i</v>
      </c>
      <c r="BN248" s="223" t="str">
        <f t="shared" ca="1" si="379"/>
        <v>-3,47434986885223-0,342193594337409i</v>
      </c>
      <c r="BO248" s="223" t="str">
        <f t="shared" ca="1" si="380"/>
        <v>3,2254119728604-1,33600938339812i</v>
      </c>
      <c r="BP248" s="223" t="str">
        <f t="shared" ca="1" si="381"/>
        <v>-2,21476894144439+2,69870376351543i</v>
      </c>
      <c r="BQ248" s="223" t="str">
        <f t="shared" ca="1" si="382"/>
        <v>0,681091677297636-3,4240790870415i</v>
      </c>
      <c r="BR248" s="223" t="str">
        <f t="shared" ca="1" si="383"/>
        <v>1,01343047508541+3,34083255183004i</v>
      </c>
      <c r="BS248" s="223" t="str">
        <f t="shared" ca="1" si="384"/>
        <v>-2,46862344913077-2,46862344913127i</v>
      </c>
      <c r="BT248" s="223" t="str">
        <f t="shared" ca="1" si="385"/>
        <v>3,3408325518298+1,01343047508618i</v>
      </c>
      <c r="BU248" s="223" t="str">
        <f t="shared" ca="1" si="386"/>
        <v>-3,42407908704098+0,681091677300251i</v>
      </c>
      <c r="BV248" s="223" t="str">
        <f t="shared" ca="1" si="387"/>
        <v>2,69870376351367-2,21476894144653i</v>
      </c>
      <c r="BW248" s="223" t="str">
        <f t="shared" ca="1" si="388"/>
        <v>-1,33600938339887+3,22541197286009i</v>
      </c>
      <c r="BX248" s="223" t="str">
        <f t="shared" ca="1" si="389"/>
        <v>-0,342193594336706-3,4743498688523i</v>
      </c>
      <c r="BY248" s="223" t="str">
        <f t="shared" ca="1" si="390"/>
        <v>1,93958499813752+2,90279408539409i</v>
      </c>
      <c r="BZ248" s="223" t="str">
        <f t="shared" ca="1" si="391"/>
        <v>-3,07892891340245-1,64572179101251i</v>
      </c>
      <c r="CA248" s="223" t="str">
        <f t="shared" ca="1" si="392"/>
        <v>3,49116076215333-1,08462730593287E-12i</v>
      </c>
      <c r="CB248" s="223" t="str">
        <f t="shared" ca="1" si="393"/>
        <v>-3,07892891340148+1,64572179101434i</v>
      </c>
      <c r="CC248" s="223" t="str">
        <f t="shared" ca="1" si="394"/>
        <v>1,93958499813868-2,90279408539332i</v>
      </c>
      <c r="CD248" s="223" t="str">
        <f t="shared" ca="1" si="395"/>
        <v>-0,342193594338101+3,47434986885216i</v>
      </c>
      <c r="CE248" s="223" t="str">
        <f t="shared" ca="1" si="396"/>
        <v>-1,33600938340078-3,2254119728593i</v>
      </c>
      <c r="CF248" s="223" t="str">
        <f t="shared" ca="1" si="397"/>
        <v>2,69870376351505+2,21476894144486i</v>
      </c>
      <c r="CG248" s="223" t="str">
        <f t="shared" ca="1" si="398"/>
        <v>-3,42407908704138-0,681091677298219i</v>
      </c>
      <c r="CH248" s="223" t="str">
        <f t="shared" ca="1" si="399"/>
        <v>3,34083255183024-1,01343047508474i</v>
      </c>
      <c r="CI248" s="223" t="str">
        <f t="shared" ca="1" si="400"/>
        <v>-2,46862344913176+2,46862344913028i</v>
      </c>
      <c r="CJ248" s="223" t="str">
        <f t="shared" ca="1" si="401"/>
        <v>1,01343047508675-3,34083255182963i</v>
      </c>
      <c r="CK248" s="223" t="str">
        <f t="shared" ca="1" si="402"/>
        <v>0,681091677299567+3,42407908704111i</v>
      </c>
      <c r="CL248" s="223" t="str">
        <f t="shared" ca="1" si="403"/>
        <v>-2,214768941446-2,69870376351411i</v>
      </c>
      <c r="CM248" s="223" t="str">
        <f t="shared" ca="1" si="404"/>
        <v>3,22541197285986+1,33600938339942i</v>
      </c>
      <c r="CN248" s="223" t="str">
        <f t="shared" ca="1" si="405"/>
        <v>-3,47434986885236+0,342193594336111i</v>
      </c>
      <c r="CO248" s="223" t="str">
        <f t="shared" ca="1" si="406"/>
        <v>2,90279408539437-1,9395849981371i</v>
      </c>
      <c r="CP248" s="223" t="str">
        <f t="shared" ca="1" si="407"/>
        <v>-1,64572179101304+3,07892891340217i</v>
      </c>
      <c r="CQ248" s="223" t="str">
        <f t="shared" ca="1" si="408"/>
        <v>-4,8756751079453E-13-3,49116076215333i</v>
      </c>
      <c r="CR248" s="223" t="str">
        <f t="shared" ca="1" si="409"/>
        <v>1,6457217910139+3,07892891340171i</v>
      </c>
      <c r="CS248" s="223" t="str">
        <f t="shared" ca="1" si="410"/>
        <v>-2,90279408539293-1,93958499813926i</v>
      </c>
      <c r="CT248" s="223" t="str">
        <f t="shared" ca="1" si="411"/>
        <v>3,47434986885245+0,342193594335141i</v>
      </c>
      <c r="CU248" s="223" t="str">
        <f t="shared" ca="1" si="412"/>
        <v>-3,22541197285949+1,33600938340032i</v>
      </c>
      <c r="CV248" s="223" t="str">
        <f t="shared" ca="1" si="413"/>
        <v>2,2147689414454-2,69870376351461i</v>
      </c>
      <c r="CW248" s="223" t="str">
        <f t="shared" ca="1" si="414"/>
        <v>-0,681091677298806+3,42407908704127i</v>
      </c>
      <c r="CX248" s="223" t="str">
        <f t="shared" ca="1" si="415"/>
        <v>-1,01343047508427-3,34083255183038i</v>
      </c>
      <c r="CY248" s="223" t="str">
        <f t="shared" ca="1" si="416"/>
        <v>2,46862344912992+2,46862344913211i</v>
      </c>
      <c r="CZ248" s="223" t="str">
        <f t="shared" ca="1" si="417"/>
        <v>-3,34083255183047-1,013430475084i</v>
      </c>
      <c r="DA248" s="223" t="str">
        <f t="shared" ca="1" si="418"/>
        <v>3,42407908704121-0,681091677299078i</v>
      </c>
      <c r="DB248" s="223" t="str">
        <f t="shared" ca="1" si="419"/>
        <v>-2,69870376351443+2,21476894144561i</v>
      </c>
      <c r="DC248" s="223" t="str">
        <f t="shared" ca="1" si="420"/>
        <v>1,33600938340006-3,2254119728596i</v>
      </c>
      <c r="DD248" s="223" t="str">
        <f t="shared" ca="1" si="421"/>
        <v>0,342193594335419+3,47434986885243i</v>
      </c>
      <c r="DE248" s="223" t="str">
        <f t="shared" ca="1" si="422"/>
        <v>-1,93958499813949-2,90279408539277i</v>
      </c>
      <c r="DF248" s="223" t="str">
        <f t="shared" ca="1" si="423"/>
        <v>3,07892891340184+1,64572179101365i</v>
      </c>
      <c r="DG248" s="223" t="str">
        <f t="shared" ca="1" si="424"/>
        <v>-3,49116076215333-2,08717041100565E-13i</v>
      </c>
      <c r="DH248" s="223" t="str">
        <f t="shared" ca="1" si="425"/>
        <v>3,07892891340204-1,64572179101328i</v>
      </c>
      <c r="DI248" s="223" t="str">
        <f t="shared" ca="1" si="426"/>
        <v>-1,93958499813968+2,90279408539265i</v>
      </c>
      <c r="DJ248" s="223" t="str">
        <f t="shared" ca="1" si="427"/>
        <v>0,342193594335834-3,47434986885238i</v>
      </c>
      <c r="DK248" s="223" t="str">
        <f t="shared" ca="1" si="428"/>
        <v>1,33600938339968+3,22541197285975i</v>
      </c>
      <c r="DL248" s="223" t="str">
        <f t="shared" ca="1" si="429"/>
        <v>-2,69870376351429-2,21476894144578i</v>
      </c>
      <c r="DM248" s="223" t="str">
        <f t="shared" ca="1" si="430"/>
        <v>3,42407908704117+0,681091677299294i</v>
      </c>
      <c r="DN248" s="223" t="str">
        <f t="shared" ca="1" si="431"/>
        <v>-3,34083255183059+1,0134304750836i</v>
      </c>
      <c r="DO248" s="223" t="str">
        <f t="shared" ca="1" si="432"/>
        <v>2,46862344913008-2,46862344913196i</v>
      </c>
      <c r="DP248" s="223" t="str">
        <f t="shared" ca="1" si="433"/>
        <v>-1,01343047508466+3,34083255183027i</v>
      </c>
      <c r="DQ248" s="223" t="str">
        <f t="shared" ca="1" si="434"/>
        <v>-0,681091677298397-3,42407908704135i</v>
      </c>
      <c r="DR248" s="223" t="str">
        <f t="shared" ca="1" si="435"/>
        <v>2,21476894144507+2,69870376351487i</v>
      </c>
      <c r="DS248" s="223" t="str">
        <f t="shared" ca="1" si="436"/>
        <v>-3,2254119728594-1,33600938340052i</v>
      </c>
      <c r="DT248" s="223" t="str">
        <f t="shared" ca="1" si="437"/>
        <v>3,47434986885214-0,34219359433828i</v>
      </c>
      <c r="DU248" s="223" t="str">
        <f t="shared" ca="1" si="438"/>
        <v>-2,90279408539316+1,93958499813891i</v>
      </c>
      <c r="DV248" s="223" t="str">
        <f t="shared" ca="1" si="439"/>
        <v>1,64572179101409-3,07892891340161i</v>
      </c>
      <c r="DW248" s="223" t="str">
        <f t="shared" ca="1" si="440"/>
        <v>-7,06552079482159E-13+3,49116076215333i</v>
      </c>
      <c r="DX248" s="223" t="str">
        <f t="shared" ca="1" si="441"/>
        <v>-1,64572179101267-3,07892891340237i</v>
      </c>
      <c r="DY248" s="223" t="str">
        <f t="shared" ca="1" si="442"/>
        <v>2,90279408539425+1,93958499813728i</v>
      </c>
      <c r="DZ248" s="223" t="str">
        <f t="shared" ca="1" si="443"/>
        <v>-3,47434986885233-0,342193594336329i</v>
      </c>
      <c r="EA248" s="223" t="str">
        <f t="shared" ca="1" si="444"/>
        <v>3,22541197286002-1,33600938339904i</v>
      </c>
      <c r="EB248" s="223" t="str">
        <f t="shared" ca="1" si="445"/>
        <v>-2,21476894144632+2,69870376351385i</v>
      </c>
      <c r="EC248" s="223" t="str">
        <f t="shared" ca="1" si="446"/>
        <v>0,681091677299979-3,42407908704103i</v>
      </c>
      <c r="ED248" s="223" t="str">
        <f t="shared" ca="1" si="447"/>
        <v>1,01343047508635+3,34083255182975i</v>
      </c>
      <c r="EE248" s="223" t="str">
        <f t="shared" ca="1" si="448"/>
        <v>-2,46862344913147-2,46862344913057i</v>
      </c>
      <c r="EF248" s="223" t="str">
        <f t="shared" ca="1" si="449"/>
        <v>3,34083255183012+1,01343047508514i</v>
      </c>
      <c r="EG248" s="223" t="str">
        <f t="shared" ca="1" si="450"/>
        <v>-3,42407908704144+0,681091677297909i</v>
      </c>
      <c r="EH248" s="223" t="str">
        <f t="shared" ca="1" si="451"/>
        <v>2,69870376351531-2,21476894144453i</v>
      </c>
      <c r="EI248" s="223" t="str">
        <f t="shared" ca="1" si="452"/>
        <v>-1,33600938339787+3,2254119728605i</v>
      </c>
      <c r="EJ248" s="223" t="str">
        <f t="shared" ca="1" si="453"/>
        <v>-0,342193594337785-3,47434986885219i</v>
      </c>
      <c r="EK248" s="223" t="str">
        <f t="shared" ca="1" si="454"/>
        <v>1,93958499813834+2,90279408539355i</v>
      </c>
      <c r="EL248" s="223" t="str">
        <f t="shared" ca="1" si="455"/>
        <v>-3,07892891340128-1,64572179101471i</v>
      </c>
      <c r="EM248" s="223" t="str">
        <f t="shared" ca="1" si="456"/>
        <v>3,49116076215333+1,40283663137725E-12i</v>
      </c>
      <c r="EN248" s="223"/>
      <c r="EO248" s="223"/>
      <c r="EP248" s="223"/>
    </row>
    <row r="249" spans="1:146">
      <c r="A249" s="249">
        <f t="shared" si="323"/>
        <v>2.9101562500000022E-3</v>
      </c>
      <c r="B249" s="248">
        <v>149</v>
      </c>
      <c r="C249" s="247">
        <f t="shared" si="324"/>
        <v>29800</v>
      </c>
      <c r="N249" s="246">
        <f t="shared" ca="1" si="327"/>
        <v>11.491025916587716</v>
      </c>
      <c r="O249" s="223">
        <f t="shared" ca="1" si="328"/>
        <v>3.4910259165877155</v>
      </c>
      <c r="P249" s="223" t="str">
        <f t="shared" ca="1" si="329"/>
        <v>-3,03749623564634+1,72072036331341i</v>
      </c>
      <c r="Q249" s="223" t="str">
        <f t="shared" ca="1" si="330"/>
        <v>1,7947460037674-2,99435280690971i</v>
      </c>
      <c r="R249" s="223" t="str">
        <f t="shared" ca="1" si="331"/>
        <v>-0,0856740647984112+3,48997448485057i</v>
      </c>
      <c r="S249" s="223" t="str">
        <f t="shared" ca="1" si="332"/>
        <v>-1,64565822525451-3,07880999022987i</v>
      </c>
      <c r="T249" s="223" t="str">
        <f t="shared" ca="1" si="333"/>
        <v>2,94940569200818+1,86769055633872i</v>
      </c>
      <c r="U249" s="223" t="str">
        <f t="shared" ca="1" si="334"/>
        <v>-3,48682082298231-0,171296522743748i</v>
      </c>
      <c r="V249" s="223" t="str">
        <f t="shared" ca="1" si="335"/>
        <v>3,11826918479946-1,56960480421576i</v>
      </c>
      <c r="W249" s="223" t="str">
        <f t="shared" ca="1" si="336"/>
        <v>-1,93951008195625+2,90268196540323i</v>
      </c>
      <c r="X249" s="223" t="str">
        <f t="shared" ca="1" si="337"/>
        <v>0,256815798068979-3,4815668306309i</v>
      </c>
      <c r="Y249" s="223" t="str">
        <f t="shared" ca="1" si="338"/>
        <v>1,49260591193425+3,15585005061173i</v>
      </c>
      <c r="Z249" s="223" t="str">
        <f t="shared" ca="1" si="339"/>
        <v>-2,85420977172059-2,01016131922336i</v>
      </c>
      <c r="AA249" s="223" t="str">
        <f t="shared" ca="1" si="340"/>
        <v>3,47421567260489+0,342180377160402i</v>
      </c>
      <c r="AB249" s="223" t="str">
        <f t="shared" ca="1" si="341"/>
        <v>-3,19152995035834+1,41470792966351i</v>
      </c>
      <c r="AC249" s="223" t="str">
        <f t="shared" ca="1" si="342"/>
        <v>2,07960171047625-2,80401830879746i</v>
      </c>
      <c r="AD249" s="223" t="str">
        <f t="shared" ca="1" si="343"/>
        <v>-0,427338839587572+3,464771776967i</v>
      </c>
      <c r="AE249" s="223" t="str">
        <f t="shared" ca="1" si="344"/>
        <v>-1,33595778023526-3,22528739180185i</v>
      </c>
      <c r="AF249" s="223" t="str">
        <f t="shared" ca="1" si="345"/>
        <v>2,7521378100939+2,14778942742036i</v>
      </c>
      <c r="AG249" s="223" t="str">
        <f t="shared" ca="1" si="346"/>
        <v>-3,45324083236682-0,512239889077027i</v>
      </c>
      <c r="AH249" s="223" t="str">
        <f t="shared" ca="1" si="347"/>
        <v>3,25710204072178-1,25640289979493i</v>
      </c>
      <c r="AI249" s="223" t="str">
        <f t="shared" ca="1" si="348"/>
        <v>-2,2146833963244+2,6985995264826i</v>
      </c>
      <c r="AJ249" s="223" t="str">
        <f t="shared" ca="1" si="349"/>
        <v>0,596832384411137-3,43962978461421i</v>
      </c>
      <c r="AK249" s="223" t="str">
        <f t="shared" ca="1" si="350"/>
        <v>1,17609120922764+3,28695473316329i</v>
      </c>
      <c r="AL249" s="223" t="str">
        <f t="shared" ca="1" si="351"/>
        <v>-2,64343570742367-2,28024332276286i</v>
      </c>
      <c r="AM249" s="223" t="str">
        <f t="shared" ca="1" si="352"/>
        <v>3,42394683249539+0,681065370233927i</v>
      </c>
      <c r="AN249" s="223" t="str">
        <f t="shared" ca="1" si="353"/>
        <v>-3,3148274869807+1,09507108529279i</v>
      </c>
      <c r="AO249" s="223" t="str">
        <f t="shared" ca="1" si="354"/>
        <v>2,34442971588745-2,58667958153904i</v>
      </c>
      <c r="AP249" s="223" t="str">
        <f t="shared" ca="1" si="355"/>
        <v>-0,764888107744313+3,4062014228343i</v>
      </c>
      <c r="AQ249" s="223" t="str">
        <f t="shared" ca="1" si="356"/>
        <v>-1,01339133148256-3,34070351266962i</v>
      </c>
      <c r="AR249" s="223" t="str">
        <f t="shared" ca="1" si="357"/>
        <v>-1,01339133148256-3,34070351266962i</v>
      </c>
      <c r="AS249" s="223" t="str">
        <f t="shared" ca="1" si="358"/>
        <v>-3,38640424480216-0,84825010525965i</v>
      </c>
      <c r="AT249" s="223" t="str">
        <f t="shared" ca="1" si="359"/>
        <v>3,36456722347923-0,931101148627994i</v>
      </c>
      <c r="AU249" s="223" t="str">
        <f t="shared" ca="1" si="360"/>
        <v>-2,46852809891667+2,46852809891764i</v>
      </c>
      <c r="AV249" s="223" t="str">
        <f t="shared" ca="1" si="361"/>
        <v>0,931101148630029-3,36456722347867i</v>
      </c>
      <c r="AW249" s="223" t="str">
        <f t="shared" ca="1" si="362"/>
        <v>0,848250105261022+3,38640424480182i</v>
      </c>
      <c r="AX249" s="223" t="str">
        <f t="shared" ca="1" si="363"/>
        <v>-2,40720391221536-2,52836533659639i</v>
      </c>
      <c r="AY249" s="223" t="str">
        <f t="shared" ca="1" si="364"/>
        <v>3,340703512669+1,01339133148458i</v>
      </c>
      <c r="AZ249" s="223" t="str">
        <f t="shared" ca="1" si="365"/>
        <v>-3,40620142283406+0,764888107745399i</v>
      </c>
      <c r="BA249" s="223" t="str">
        <f t="shared" ca="1" si="366"/>
        <v>2,58667958153899-2,3444297158875i</v>
      </c>
      <c r="BB249" s="223" t="str">
        <f t="shared" ca="1" si="367"/>
        <v>-1,09507108529409+3,31482748698027i</v>
      </c>
      <c r="BC249" s="223" t="str">
        <f t="shared" ca="1" si="368"/>
        <v>-0,681065370234633-3,42394683249525i</v>
      </c>
      <c r="BD249" s="223" t="str">
        <f t="shared" ca="1" si="369"/>
        <v>2,28024332276262+2,64343570742388i</v>
      </c>
      <c r="BE249" s="223" t="str">
        <f t="shared" ca="1" si="370"/>
        <v>-3,28695473316271-1,17609120922925i</v>
      </c>
      <c r="BF249" s="223" t="str">
        <f t="shared" ca="1" si="371"/>
        <v>3,43962978461415-0,596832384411503i</v>
      </c>
      <c r="BG249" s="223" t="str">
        <f t="shared" ca="1" si="372"/>
        <v>-2,69859952648303+2,21468339632388i</v>
      </c>
      <c r="BH249" s="223" t="str">
        <f t="shared" ca="1" si="373"/>
        <v>1,25640289979361-3,25710204072229i</v>
      </c>
      <c r="BI249" s="223" t="str">
        <f t="shared" ca="1" si="374"/>
        <v>0,512239889077003+3,45324083236682i</v>
      </c>
      <c r="BJ249" s="223" t="str">
        <f t="shared" ca="1" si="375"/>
        <v>-2,14778942741953-2,75213781009454i</v>
      </c>
      <c r="BK249" s="223" t="str">
        <f t="shared" ca="1" si="376"/>
        <v>3,22528739180224+1,33595778023433i</v>
      </c>
      <c r="BL249" s="223" t="str">
        <f t="shared" ca="1" si="377"/>
        <v>-3,46477177696704+0,427338839587202i</v>
      </c>
      <c r="BM249" s="223" t="str">
        <f t="shared" ca="1" si="378"/>
        <v>2,8040183087983-2,07960171047511i</v>
      </c>
      <c r="BN249" s="223" t="str">
        <f t="shared" ca="1" si="379"/>
        <v>-1,41470792966281+3,19152995035865i</v>
      </c>
      <c r="BO249" s="223" t="str">
        <f t="shared" ca="1" si="380"/>
        <v>-0,342180377159759-3,47421567260495i</v>
      </c>
      <c r="BP249" s="223" t="str">
        <f t="shared" ca="1" si="381"/>
        <v>2,01016131922453+2,85420977171977i</v>
      </c>
      <c r="BQ249" s="223" t="str">
        <f t="shared" ca="1" si="382"/>
        <v>-3,1558500506119-1,49260591193389i</v>
      </c>
      <c r="BR249" s="223" t="str">
        <f t="shared" ca="1" si="383"/>
        <v>3,48156683063098-0,256815798067964i</v>
      </c>
      <c r="BS249" s="223" t="str">
        <f t="shared" ca="1" si="384"/>
        <v>-2,90268196540264+1,93951008195714i</v>
      </c>
      <c r="BT249" s="223" t="str">
        <f t="shared" ca="1" si="385"/>
        <v>1,56960480421573-3,11826918479948i</v>
      </c>
      <c r="BU249" s="223" t="str">
        <f t="shared" ca="1" si="386"/>
        <v>0,171296522742372+3,48682082298237i</v>
      </c>
      <c r="BV249" s="223" t="str">
        <f t="shared" ca="1" si="387"/>
        <v>-1,86769055633932-2,9494056920078i</v>
      </c>
      <c r="BW249" s="223" t="str">
        <f t="shared" ca="1" si="388"/>
        <v>3,07880999022971+1,64565822525482i</v>
      </c>
      <c r="BX249" s="223" t="str">
        <f t="shared" ca="1" si="389"/>
        <v>-3,48997448485061+0,0856740647966685i</v>
      </c>
      <c r="BY249" s="223" t="str">
        <f t="shared" ca="1" si="390"/>
        <v>2,99435280690947-1,7947460037678i</v>
      </c>
      <c r="BZ249" s="223" t="str">
        <f t="shared" ca="1" si="391"/>
        <v>-1,72072036331413+3,03749623564593i</v>
      </c>
      <c r="CA249" s="223" t="str">
        <f t="shared" ca="1" si="392"/>
        <v>-1,36343041046941E-12-3,49102591658772i</v>
      </c>
      <c r="CB249" s="223" t="str">
        <f t="shared" ca="1" si="393"/>
        <v>1,72072036331348+3,0374962356463i</v>
      </c>
      <c r="CC249" s="223" t="str">
        <f t="shared" ca="1" si="394"/>
        <v>-2,99435280690909-1,79474600376844i</v>
      </c>
      <c r="CD249" s="223" t="str">
        <f t="shared" ca="1" si="395"/>
        <v>3,4899744848506+0,085674064797315i</v>
      </c>
      <c r="CE249" s="223" t="str">
        <f t="shared" ca="1" si="396"/>
        <v>-3,07880999023001+1,64565822525425i</v>
      </c>
      <c r="CF249" s="223" t="str">
        <f t="shared" ca="1" si="397"/>
        <v>1,86769055633987-2,94940569200745i</v>
      </c>
      <c r="CG249" s="223" t="str">
        <f t="shared" ca="1" si="398"/>
        <v>-0,171296522743018+3,48682082298234i</v>
      </c>
      <c r="CH249" s="223" t="str">
        <f t="shared" ca="1" si="399"/>
        <v>-1,56960480421516-3,11826918479977i</v>
      </c>
      <c r="CI249" s="223" t="str">
        <f t="shared" ca="1" si="400"/>
        <v>2,9026819654042+1,93951008195479i</v>
      </c>
      <c r="CJ249" s="223" t="str">
        <f t="shared" ca="1" si="401"/>
        <v>-3,48156683063094-0,25681579806851i</v>
      </c>
      <c r="CK249" s="223" t="str">
        <f t="shared" ca="1" si="402"/>
        <v>3,15585005061217-1,4926059119333i</v>
      </c>
      <c r="CL249" s="223" t="str">
        <f t="shared" ca="1" si="403"/>
        <v>-2,01016131922222+2,85420977172139i</v>
      </c>
      <c r="CM249" s="223" t="str">
        <f t="shared" ca="1" si="404"/>
        <v>0,342180377160304-3,4742156726049i</v>
      </c>
      <c r="CN249" s="223" t="str">
        <f t="shared" ca="1" si="405"/>
        <v>1,41470792966222+3,19152995035891i</v>
      </c>
      <c r="CO249" s="223" t="str">
        <f t="shared" ca="1" si="406"/>
        <v>-2,80401830879785-2,07960171047571i</v>
      </c>
      <c r="CP249" s="223" t="str">
        <f t="shared" ca="1" si="407"/>
        <v>3,46477177696697+0,427338839587845i</v>
      </c>
      <c r="CQ249" s="223" t="str">
        <f t="shared" ca="1" si="408"/>
        <v>-3,22528739180115+1,33595778023694i</v>
      </c>
      <c r="CR249" s="223" t="str">
        <f t="shared" ca="1" si="409"/>
        <v>2,14778942742012-2,75213781009408i</v>
      </c>
      <c r="CS249" s="223" t="str">
        <f t="shared" ca="1" si="410"/>
        <v>-0,512239889077642+3,45324083236673i</v>
      </c>
      <c r="CT249" s="223" t="str">
        <f t="shared" ca="1" si="411"/>
        <v>-1,25640289979625-3,25710204072127i</v>
      </c>
      <c r="CU249" s="223" t="str">
        <f t="shared" ca="1" si="412"/>
        <v>2,69859952648255+2,21468339632446i</v>
      </c>
      <c r="CV249" s="223" t="str">
        <f t="shared" ca="1" si="413"/>
        <v>-3,43962978461404-0,596832384412142i</v>
      </c>
      <c r="CW249" s="223" t="str">
        <f t="shared" ca="1" si="414"/>
        <v>3,28695473316293-1,17609120922864i</v>
      </c>
      <c r="CX249" s="223" t="str">
        <f t="shared" ca="1" si="415"/>
        <v>-2,28024332276319+2,64343570742339i</v>
      </c>
      <c r="CY249" s="223" t="str">
        <f t="shared" ca="1" si="416"/>
        <v>0,681065370235264-3,42394683249513i</v>
      </c>
      <c r="CZ249" s="223" t="str">
        <f t="shared" ca="1" si="417"/>
        <v>1,09507108529348+3,31482748698047i</v>
      </c>
      <c r="DA249" s="223" t="str">
        <f t="shared" ca="1" si="418"/>
        <v>-2,58667958153862-2,34442971588791i</v>
      </c>
      <c r="DB249" s="223" t="str">
        <f t="shared" ca="1" si="419"/>
        <v>3,4062014228347+0,764888107742547i</v>
      </c>
      <c r="DC249" s="223" t="str">
        <f t="shared" ca="1" si="420"/>
        <v>-3,34070351266922+1,01339133148386i</v>
      </c>
      <c r="DD249" s="223" t="str">
        <f t="shared" ca="1" si="421"/>
        <v>2,40720391221579-2,52836533659598i</v>
      </c>
      <c r="DE249" s="223" t="str">
        <f t="shared" ca="1" si="422"/>
        <v>-0,848250105258232+3,38640424480252i</v>
      </c>
      <c r="DF249" s="223" t="str">
        <f t="shared" ca="1" si="423"/>
        <v>-0,93110114862931-3,36456722347887i</v>
      </c>
      <c r="DG249" s="223" t="str">
        <f t="shared" ca="1" si="424"/>
        <v>2,46852809891622+2,4685280989181i</v>
      </c>
      <c r="DH249" s="223" t="str">
        <f t="shared" ca="1" si="425"/>
        <v>-3,36456722347906-0,931101148628619i</v>
      </c>
      <c r="DI249" s="223" t="str">
        <f t="shared" ca="1" si="426"/>
        <v>3,38640424480234-0,848250105258927i</v>
      </c>
      <c r="DJ249" s="223" t="str">
        <f t="shared" ca="1" si="427"/>
        <v>-2,52836533659548+2,40720391221631i</v>
      </c>
      <c r="DK249" s="223" t="str">
        <f t="shared" ca="1" si="428"/>
        <v>1,01339133148318-3,34070351266943i</v>
      </c>
      <c r="DL249" s="223" t="str">
        <f t="shared" ca="1" si="429"/>
        <v>0,764888107743245+3,40620142283454i</v>
      </c>
      <c r="DM249" s="223" t="str">
        <f t="shared" ca="1" si="430"/>
        <v>-2,34442971588859-2,58667958153801i</v>
      </c>
      <c r="DN249" s="223" t="str">
        <f t="shared" ca="1" si="431"/>
        <v>3,3148274869807+1,09507108529279i</v>
      </c>
      <c r="DO249" s="223" t="str">
        <f t="shared" ca="1" si="432"/>
        <v>-3,42394683249564+0,68106537023266i</v>
      </c>
      <c r="DP249" s="223" t="str">
        <f t="shared" ca="1" si="433"/>
        <v>2,64343570742292-2,28024332276373i</v>
      </c>
      <c r="DQ249" s="223" t="str">
        <f t="shared" ca="1" si="434"/>
        <v>-1,17609120922797+3,28695473316318i</v>
      </c>
      <c r="DR249" s="223" t="str">
        <f t="shared" ca="1" si="435"/>
        <v>-0,596832384409524-3,43962978461449i</v>
      </c>
      <c r="DS249" s="223" t="str">
        <f t="shared" ca="1" si="436"/>
        <v>2,21468339632501+2,6985995264821i</v>
      </c>
      <c r="DT249" s="223" t="str">
        <f t="shared" ca="1" si="437"/>
        <v>-3,25710204072153-1,25640289979558i</v>
      </c>
      <c r="DU249" s="223" t="str">
        <f t="shared" ca="1" si="438"/>
        <v>3,45324083236662-0,51223988907835i</v>
      </c>
      <c r="DV249" s="223" t="str">
        <f t="shared" ca="1" si="439"/>
        <v>-2,75213781009364+2,14778942742069i</v>
      </c>
      <c r="DW249" s="223" t="str">
        <f t="shared" ca="1" si="440"/>
        <v>1,33595778023627-3,22528739180143i</v>
      </c>
      <c r="DX249" s="223" t="str">
        <f t="shared" ca="1" si="441"/>
        <v>0,427338839588557+3,46477177696687i</v>
      </c>
      <c r="DY249" s="223" t="str">
        <f t="shared" ca="1" si="442"/>
        <v>-2,07960171047629-2,80401830879743i</v>
      </c>
      <c r="DZ249" s="223" t="str">
        <f t="shared" ca="1" si="443"/>
        <v>3,19152995035775+1,41470792966483i</v>
      </c>
      <c r="EA249" s="223" t="str">
        <f t="shared" ca="1" si="444"/>
        <v>-3,47421567260483+0,342180377161018i</v>
      </c>
      <c r="EB249" s="223" t="str">
        <f t="shared" ca="1" si="445"/>
        <v>2,85420977172098-2,01016131922281i</v>
      </c>
      <c r="EC249" s="223" t="str">
        <f t="shared" ca="1" si="446"/>
        <v>-1,49260591193588+3,15585005061095i</v>
      </c>
      <c r="ED249" s="223" t="str">
        <f t="shared" ca="1" si="447"/>
        <v>-0,256815798069423-3,48156683063087i</v>
      </c>
      <c r="EE249" s="223" t="str">
        <f t="shared" ca="1" si="448"/>
        <v>1,93951008195539+2,90268196540381i</v>
      </c>
      <c r="EF249" s="223" t="str">
        <f t="shared" ca="1" si="449"/>
        <v>-3,11826918480009-1,56960480421452i</v>
      </c>
      <c r="EG249" s="223" t="str">
        <f t="shared" ca="1" si="450"/>
        <v>3,4868208229823-0,171296522743833i</v>
      </c>
      <c r="EH249" s="223" t="str">
        <f t="shared" ca="1" si="451"/>
        <v>-2,94940569200893+1,86769055633754i</v>
      </c>
      <c r="EI249" s="223" t="str">
        <f t="shared" ca="1" si="452"/>
        <v>1,64565822525362-3,07880999023035i</v>
      </c>
      <c r="EJ249" s="223" t="str">
        <f t="shared" ca="1" si="453"/>
        <v>0,0856740647981305+3,48997448485058i</v>
      </c>
      <c r="EK249" s="223" t="str">
        <f t="shared" ca="1" si="454"/>
        <v>-1,79474600376599-2,99435280691055i</v>
      </c>
      <c r="EL249" s="223" t="str">
        <f t="shared" ca="1" si="455"/>
        <v>3,0374962356466+1,72072036331294i</v>
      </c>
      <c r="EM249" s="223" t="str">
        <f t="shared" ca="1" si="456"/>
        <v>-3,49102591658772-6,46650602380213E-13i</v>
      </c>
      <c r="EN249" s="223"/>
      <c r="EO249" s="223"/>
      <c r="EP249" s="223"/>
    </row>
    <row r="250" spans="1:146">
      <c r="A250" s="249">
        <f t="shared" si="323"/>
        <v>2.9296875000000022E-3</v>
      </c>
      <c r="B250" s="248">
        <v>150</v>
      </c>
      <c r="C250" s="247">
        <f t="shared" si="324"/>
        <v>30000</v>
      </c>
      <c r="N250" s="246">
        <f t="shared" ca="1" si="327"/>
        <v>11.490881207795955</v>
      </c>
      <c r="O250" s="223">
        <f t="shared" ca="1" si="328"/>
        <v>3.490881207795955</v>
      </c>
      <c r="P250" s="223" t="str">
        <f t="shared" ca="1" si="329"/>
        <v>-2,99422868603889+1,79467160858045i</v>
      </c>
      <c r="Q250" s="223" t="str">
        <f t="shared" ca="1" si="330"/>
        <v>1,6455900100022-3,07868236846932i</v>
      </c>
      <c r="R250" s="223" t="str">
        <f t="shared" ca="1" si="331"/>
        <v>0,171289422219778+3,48667628849863i</v>
      </c>
      <c r="S250" s="223" t="str">
        <f t="shared" ca="1" si="332"/>
        <v>-1,93942968605907-2,90256164444026i</v>
      </c>
      <c r="T250" s="223" t="str">
        <f t="shared" ca="1" si="333"/>
        <v>3,15571923541339+1,4925440409532i</v>
      </c>
      <c r="U250" s="223" t="str">
        <f t="shared" ca="1" si="334"/>
        <v>-3,47407166062554+0,342166193218247i</v>
      </c>
      <c r="V250" s="223" t="str">
        <f t="shared" ca="1" si="335"/>
        <v>2,80390207760591-2,07951550754983i</v>
      </c>
      <c r="W250" s="223" t="str">
        <f t="shared" ca="1" si="336"/>
        <v>-1,33590240257819+3,22515369831095i</v>
      </c>
      <c r="X250" s="223" t="str">
        <f t="shared" ca="1" si="337"/>
        <v>-0,512218655887386-3,45309768982921i</v>
      </c>
      <c r="Y250" s="223" t="str">
        <f t="shared" ca="1" si="338"/>
        <v>2,21459159403886+2,69848766507378i</v>
      </c>
      <c r="Z250" s="223" t="str">
        <f t="shared" ca="1" si="339"/>
        <v>-3,28681848345919-1,17604245830413i</v>
      </c>
      <c r="AA250" s="223" t="str">
        <f t="shared" ca="1" si="340"/>
        <v>3,4238049042425-0,681037138949078i</v>
      </c>
      <c r="AB250" s="223" t="str">
        <f t="shared" ca="1" si="341"/>
        <v>-2,58657235939691+2,34433253540253i</v>
      </c>
      <c r="AC250" s="223" t="str">
        <f t="shared" ca="1" si="342"/>
        <v>1,01334932473887-3,34056503498947i</v>
      </c>
      <c r="AD250" s="223" t="str">
        <f t="shared" ca="1" si="343"/>
        <v>0,848214943891234+3,38626387275158i</v>
      </c>
      <c r="AE250" s="223" t="str">
        <f t="shared" ca="1" si="344"/>
        <v>-2,46842577434914-2,46842577434927i</v>
      </c>
      <c r="AF250" s="223" t="str">
        <f t="shared" ca="1" si="345"/>
        <v>3,38626387275162+0,848214943891063i</v>
      </c>
      <c r="AG250" s="223" t="str">
        <f t="shared" ca="1" si="346"/>
        <v>-3,34056503498952+1,01334932473873i</v>
      </c>
      <c r="AH250" s="223" t="str">
        <f t="shared" ca="1" si="347"/>
        <v>2,34433253540264-2,58657235939681i</v>
      </c>
      <c r="AI250" s="223" t="str">
        <f t="shared" ca="1" si="348"/>
        <v>-0,681037138948879+3,42380490424254i</v>
      </c>
      <c r="AJ250" s="223" t="str">
        <f t="shared" ca="1" si="349"/>
        <v>-1,17604245830399-3,28681848345924i</v>
      </c>
      <c r="AK250" s="223" t="str">
        <f t="shared" ca="1" si="350"/>
        <v>2,69848766507369+2,21459159403897i</v>
      </c>
      <c r="AL250" s="223" t="str">
        <f t="shared" ca="1" si="351"/>
        <v>-3,45309768982925-0,512218655887187i</v>
      </c>
      <c r="AM250" s="223" t="str">
        <f t="shared" ca="1" si="352"/>
        <v>3,22515369831101-1,33590240257804i</v>
      </c>
      <c r="AN250" s="223" t="str">
        <f t="shared" ca="1" si="353"/>
        <v>-2,07951550754968+2,80390207760602i</v>
      </c>
      <c r="AO250" s="223" t="str">
        <f t="shared" ca="1" si="354"/>
        <v>0,342166193218405-3,47407166062552i</v>
      </c>
      <c r="AP250" s="223" t="str">
        <f t="shared" ca="1" si="355"/>
        <v>1,49254404095305+3,15571923541345i</v>
      </c>
      <c r="AQ250" s="223" t="str">
        <f t="shared" ca="1" si="356"/>
        <v>-2,90256164444017-1,93942968605921i</v>
      </c>
      <c r="AR250" s="223" t="str">
        <f t="shared" ca="1" si="357"/>
        <v>-2,90256164444017-1,93942968605921i</v>
      </c>
      <c r="AS250" s="223" t="str">
        <f t="shared" ca="1" si="358"/>
        <v>-3,0786823684696+1,64559001000169i</v>
      </c>
      <c r="AT250" s="223" t="str">
        <f t="shared" ca="1" si="359"/>
        <v>1,79467160857958-2,99422868603941i</v>
      </c>
      <c r="AU250" s="223" t="str">
        <f t="shared" ca="1" si="360"/>
        <v>-8,65582126075799E-13+3,49088120779596i</v>
      </c>
      <c r="AV250" s="223" t="str">
        <f t="shared" ca="1" si="361"/>
        <v>-1,79467160858108-2,99422868603852i</v>
      </c>
      <c r="AW250" s="223" t="str">
        <f t="shared" ca="1" si="362"/>
        <v>3,07868236846878+1,64559001000322i</v>
      </c>
      <c r="AX250" s="223" t="str">
        <f t="shared" ca="1" si="363"/>
        <v>-3,4866762884986+0,171289422220294i</v>
      </c>
      <c r="AY250" s="223" t="str">
        <f t="shared" ca="1" si="364"/>
        <v>2,9025616444411-1,93942968605781i</v>
      </c>
      <c r="AZ250" s="223" t="str">
        <f t="shared" ca="1" si="365"/>
        <v>-1,49254404095305+3,15571923541346i</v>
      </c>
      <c r="BA250" s="223" t="str">
        <f t="shared" ca="1" si="366"/>
        <v>-0,342166193216731-3,47407166062569i</v>
      </c>
      <c r="BB250" s="223" t="str">
        <f t="shared" ca="1" si="367"/>
        <v>2,07951550754969+2,80390207760601i</v>
      </c>
      <c r="BC250" s="223" t="str">
        <f t="shared" ca="1" si="368"/>
        <v>-3,22515369831156-1,33590240257671i</v>
      </c>
      <c r="BD250" s="223" t="str">
        <f t="shared" ca="1" si="369"/>
        <v>3,45309768982929-0,512218655886848i</v>
      </c>
      <c r="BE250" s="223" t="str">
        <f t="shared" ca="1" si="370"/>
        <v>-2,69848766507299+2,21459159403982i</v>
      </c>
      <c r="BF250" s="223" t="str">
        <f t="shared" ca="1" si="371"/>
        <v>1,17604245830464-3,286818483459i</v>
      </c>
      <c r="BG250" s="223" t="str">
        <f t="shared" ca="1" si="372"/>
        <v>0,681037138949954+3,42380490424233i</v>
      </c>
      <c r="BH250" s="223" t="str">
        <f t="shared" ca="1" si="373"/>
        <v>-2,34433253540187-2,58657235939751i</v>
      </c>
      <c r="BI250" s="223" t="str">
        <f t="shared" ca="1" si="374"/>
        <v>3,34056503498973+1,01334932473801i</v>
      </c>
      <c r="BJ250" s="223" t="str">
        <f t="shared" ca="1" si="375"/>
        <v>-3,38626387275188+0,848214943890033i</v>
      </c>
      <c r="BK250" s="223" t="str">
        <f t="shared" ca="1" si="376"/>
        <v>2,46842577434888-2,46842577434953i</v>
      </c>
      <c r="BL250" s="223" t="str">
        <f t="shared" ca="1" si="377"/>
        <v>-0,848214943892602+3,38626387275124i</v>
      </c>
      <c r="BM250" s="223" t="str">
        <f t="shared" ca="1" si="378"/>
        <v>-1,0133493247389-3,34056503498946i</v>
      </c>
      <c r="BN250" s="223" t="str">
        <f t="shared" ca="1" si="379"/>
        <v>2,58657235939573+2,34433253540384i</v>
      </c>
      <c r="BO250" s="223" t="str">
        <f t="shared" ca="1" si="380"/>
        <v>-3,42380490424251-0,681037138949046i</v>
      </c>
      <c r="BP250" s="223" t="str">
        <f t="shared" ca="1" si="381"/>
        <v>3,28681848345869-1,17604245830551i</v>
      </c>
      <c r="BQ250" s="223" t="str">
        <f t="shared" ca="1" si="382"/>
        <v>-2,21459159403911+2,69848766507358i</v>
      </c>
      <c r="BR250" s="223" t="str">
        <f t="shared" ca="1" si="383"/>
        <v>0,512218655885934-3,45309768982943i</v>
      </c>
      <c r="BS250" s="223" t="str">
        <f t="shared" ca="1" si="384"/>
        <v>1,33590240257756+3,2251536983112i</v>
      </c>
      <c r="BT250" s="223" t="str">
        <f t="shared" ca="1" si="385"/>
        <v>-2,80390207760657-2,07951550754894i</v>
      </c>
      <c r="BU250" s="223" t="str">
        <f t="shared" ca="1" si="386"/>
        <v>3,47407166062544+0,342166193219266i</v>
      </c>
      <c r="BV250" s="223" t="str">
        <f t="shared" ca="1" si="387"/>
        <v>-3,15571923541306+1,49254404095389i</v>
      </c>
      <c r="BW250" s="223" t="str">
        <f t="shared" ca="1" si="388"/>
        <v>1,93942968605993-2,90256164443969i</v>
      </c>
      <c r="BX250" s="223" t="str">
        <f t="shared" ca="1" si="389"/>
        <v>-0,17128942221937+3,48667628849865i</v>
      </c>
      <c r="BY250" s="223" t="str">
        <f t="shared" ca="1" si="390"/>
        <v>-1,64559001000093-3,07868236847001i</v>
      </c>
      <c r="BZ250" s="223" t="str">
        <f t="shared" ca="1" si="391"/>
        <v>2,99422868603899+1,79467160858029i</v>
      </c>
      <c r="CA250" s="223" t="str">
        <f t="shared" ca="1" si="392"/>
        <v>-3,49088120779596-1,73116425215159E-12i</v>
      </c>
      <c r="CB250" s="223" t="str">
        <f t="shared" ca="1" si="393"/>
        <v>2,99422868603894-1,79467160858038i</v>
      </c>
      <c r="CC250" s="223" t="str">
        <f t="shared" ca="1" si="394"/>
        <v>-1,64559001000092+3,07868236847001i</v>
      </c>
      <c r="CD250" s="223" t="str">
        <f t="shared" ca="1" si="395"/>
        <v>-0,171289422219479-3,48667628849864i</v>
      </c>
      <c r="CE250" s="223" t="str">
        <f t="shared" ca="1" si="396"/>
        <v>1,93942968605994+2,90256164443968i</v>
      </c>
      <c r="CF250" s="223" t="str">
        <f t="shared" ca="1" si="397"/>
        <v>-3,15571923541311-1,49254404095378i</v>
      </c>
      <c r="CG250" s="223" t="str">
        <f t="shared" ca="1" si="398"/>
        <v>3,47407166062544-0,342166193219276i</v>
      </c>
      <c r="CH250" s="223" t="str">
        <f t="shared" ca="1" si="399"/>
        <v>-2,80390207760656+2,07951550754895i</v>
      </c>
      <c r="CI250" s="223" t="str">
        <f t="shared" ca="1" si="400"/>
        <v>1,33590240257755-3,22515369831121i</v>
      </c>
      <c r="CJ250" s="223" t="str">
        <f t="shared" ca="1" si="401"/>
        <v>0,512218655885941+3,45309768982943i</v>
      </c>
      <c r="CK250" s="223" t="str">
        <f t="shared" ca="1" si="402"/>
        <v>-2,21459159403912-2,69848766507358i</v>
      </c>
      <c r="CL250" s="223" t="str">
        <f t="shared" ca="1" si="403"/>
        <v>3,28681848345869+1,1760424583055i</v>
      </c>
      <c r="CM250" s="223" t="str">
        <f t="shared" ca="1" si="404"/>
        <v>-3,4238049042425+0,681037138949057i</v>
      </c>
      <c r="CN250" s="223" t="str">
        <f t="shared" ca="1" si="405"/>
        <v>2,58657235939812-2,3443325354012i</v>
      </c>
      <c r="CO250" s="223" t="str">
        <f t="shared" ca="1" si="406"/>
        <v>-1,01334932473889+3,34056503498947i</v>
      </c>
      <c r="CP250" s="223" t="str">
        <f t="shared" ca="1" si="407"/>
        <v>-0,848214943892612-3,38626387275124i</v>
      </c>
      <c r="CQ250" s="223" t="str">
        <f t="shared" ca="1" si="408"/>
        <v>2,46842577434889+2,46842577434952i</v>
      </c>
      <c r="CR250" s="223" t="str">
        <f t="shared" ca="1" si="409"/>
        <v>-3,38626387275188-0,848214943890022i</v>
      </c>
      <c r="CS250" s="223" t="str">
        <f t="shared" ca="1" si="410"/>
        <v>3,34056503498973-1,01334932473802i</v>
      </c>
      <c r="CT250" s="223" t="str">
        <f t="shared" ca="1" si="411"/>
        <v>-2,34433253540187+2,58657235939751i</v>
      </c>
      <c r="CU250" s="223" t="str">
        <f t="shared" ca="1" si="412"/>
        <v>0,681037138949944-3,42380490424233i</v>
      </c>
      <c r="CV250" s="223" t="str">
        <f t="shared" ca="1" si="413"/>
        <v>1,17604245830465+3,286818483459i</v>
      </c>
      <c r="CW250" s="223" t="str">
        <f t="shared" ca="1" si="414"/>
        <v>-2,698487665073-2,21459159403982i</v>
      </c>
      <c r="CX250" s="223" t="str">
        <f t="shared" ca="1" si="415"/>
        <v>3,4530976898293+0,512218655886838i</v>
      </c>
      <c r="CY250" s="223" t="str">
        <f t="shared" ca="1" si="416"/>
        <v>-3,22515369831156+1,33590240257672i</v>
      </c>
      <c r="CZ250" s="223" t="str">
        <f t="shared" ca="1" si="417"/>
        <v>2,07951550754967-2,80390207760602i</v>
      </c>
      <c r="DA250" s="223" t="str">
        <f t="shared" ca="1" si="418"/>
        <v>-0,342166193220177+3,47407166062535i</v>
      </c>
      <c r="DB250" s="223" t="str">
        <f t="shared" ca="1" si="419"/>
        <v>-1,49254404095306-3,15571923541345i</v>
      </c>
      <c r="DC250" s="223" t="str">
        <f t="shared" ca="1" si="420"/>
        <v>2,90256164444116+1,93942968605772i</v>
      </c>
      <c r="DD250" s="223" t="str">
        <f t="shared" ca="1" si="421"/>
        <v>-3,4866762884986-0,171289422220284i</v>
      </c>
      <c r="DE250" s="223" t="str">
        <f t="shared" ca="1" si="422"/>
        <v>3,07868236846876-1,64559001000327i</v>
      </c>
      <c r="DF250" s="223" t="str">
        <f t="shared" ca="1" si="423"/>
        <v>-1,79467160858107+2,99422868603853i</v>
      </c>
      <c r="DG250" s="223" t="str">
        <f t="shared" ca="1" si="424"/>
        <v>-9,25450424485828E-13-3,49088120779596i</v>
      </c>
      <c r="DH250" s="223" t="str">
        <f t="shared" ca="1" si="425"/>
        <v>1,79467160857959+2,99422868603941i</v>
      </c>
      <c r="DI250" s="223" t="str">
        <f t="shared" ca="1" si="426"/>
        <v>-3,07868236846963-1,64559001000164i</v>
      </c>
      <c r="DJ250" s="223" t="str">
        <f t="shared" ca="1" si="427"/>
        <v>3,48667628849869-0,171289422218565i</v>
      </c>
      <c r="DK250" s="223" t="str">
        <f t="shared" ca="1" si="428"/>
        <v>-2,90256164444013+1,93942968605926i</v>
      </c>
      <c r="DL250" s="223" t="str">
        <f t="shared" ca="1" si="429"/>
        <v>1,49254404095461-3,15571923541272i</v>
      </c>
      <c r="DM250" s="223" t="str">
        <f t="shared" ca="1" si="430"/>
        <v>0,342166193218464+3,47407166062552i</v>
      </c>
      <c r="DN250" s="223" t="str">
        <f t="shared" ca="1" si="431"/>
        <v>-2,07951550755116-2,80390207760492i</v>
      </c>
      <c r="DO250" s="223" t="str">
        <f t="shared" ca="1" si="432"/>
        <v>3,2251536983109+1,3359024025783i</v>
      </c>
      <c r="DP250" s="223" t="str">
        <f t="shared" ca="1" si="433"/>
        <v>-3,45309768982903+0,512218655888667i</v>
      </c>
      <c r="DQ250" s="223" t="str">
        <f t="shared" ca="1" si="434"/>
        <v>2,69848766507409-2,21459159403849i</v>
      </c>
      <c r="DR250" s="223" t="str">
        <f t="shared" ca="1" si="435"/>
        <v>-1,1760424583029+3,28681848345962i</v>
      </c>
      <c r="DS250" s="223" t="str">
        <f t="shared" ca="1" si="436"/>
        <v>-0,681037138948258-3,42380490424266i</v>
      </c>
      <c r="DT250" s="223" t="str">
        <f t="shared" ca="1" si="437"/>
        <v>2,34433253540324+2,58657235939627i</v>
      </c>
      <c r="DU250" s="223" t="str">
        <f t="shared" ca="1" si="438"/>
        <v>-3,34056503498923-1,01334932473967i</v>
      </c>
      <c r="DV250" s="223" t="str">
        <f t="shared" ca="1" si="439"/>
        <v>3,38626387275143-0,84821494389182i</v>
      </c>
      <c r="DW250" s="223" t="str">
        <f t="shared" ca="1" si="440"/>
        <v>-2,4684257743501+2,46842577434831i</v>
      </c>
      <c r="DX250" s="223" t="str">
        <f t="shared" ca="1" si="441"/>
        <v>0,848214943890815-3,38626387275169i</v>
      </c>
      <c r="DY250" s="223" t="str">
        <f t="shared" ca="1" si="442"/>
        <v>1,01334932473724+3,34056503498997i</v>
      </c>
      <c r="DZ250" s="223" t="str">
        <f t="shared" ca="1" si="443"/>
        <v>-2,58657235939696-2,34433253540247i</v>
      </c>
      <c r="EA250" s="223" t="str">
        <f t="shared" ca="1" si="444"/>
        <v>3,42380490424287+0,681037138947242i</v>
      </c>
      <c r="EB250" s="223" t="str">
        <f t="shared" ca="1" si="445"/>
        <v>-3,28681848345927+1,17604245830388i</v>
      </c>
      <c r="EC250" s="223" t="str">
        <f t="shared" ca="1" si="446"/>
        <v>2,21459159403769-2,69848766507475i</v>
      </c>
      <c r="ED250" s="223" t="str">
        <f t="shared" ca="1" si="447"/>
        <v>-0,512218655887644+3,45309768982918i</v>
      </c>
      <c r="EE250" s="223" t="str">
        <f t="shared" ca="1" si="448"/>
        <v>-1,33590240257926-3,2251536983105i</v>
      </c>
      <c r="EF250" s="223" t="str">
        <f t="shared" ca="1" si="449"/>
        <v>2,80390207760554+2,07951550755033i</v>
      </c>
      <c r="EG250" s="223" t="str">
        <f t="shared" ca="1" si="450"/>
        <v>-3,47407166062562-0,342166193217435i</v>
      </c>
      <c r="EH250" s="223" t="str">
        <f t="shared" ca="1" si="451"/>
        <v>3,1557192354138-1,49254404095232i</v>
      </c>
      <c r="EI250" s="223" t="str">
        <f t="shared" ca="1" si="452"/>
        <v>-1,9394296860584+2,90256164444071i</v>
      </c>
      <c r="EJ250" s="223" t="str">
        <f t="shared" ca="1" si="453"/>
        <v>0,171289422221099-3,48667628849856i</v>
      </c>
      <c r="EK250" s="223" t="str">
        <f t="shared" ca="1" si="454"/>
        <v>1,64559001000255+3,07868236846914i</v>
      </c>
      <c r="EL250" s="223" t="str">
        <f t="shared" ca="1" si="455"/>
        <v>-2,9942286860381-1,79467160858177i</v>
      </c>
      <c r="EM250" s="223" t="str">
        <f t="shared" ca="1" si="456"/>
        <v>3,49088120779596-1,09476704082049E-13i</v>
      </c>
      <c r="EN250" s="223"/>
      <c r="EO250" s="223"/>
      <c r="EP250" s="223"/>
    </row>
    <row r="251" spans="1:146">
      <c r="A251" s="249">
        <f t="shared" si="323"/>
        <v>2.9492187500000022E-3</v>
      </c>
      <c r="B251" s="248">
        <v>151</v>
      </c>
      <c r="C251" s="247">
        <f t="shared" si="324"/>
        <v>30200</v>
      </c>
      <c r="N251" s="246">
        <f t="shared" ca="1" si="327"/>
        <v>11.49072602486104</v>
      </c>
      <c r="O251" s="223">
        <f t="shared" ca="1" si="328"/>
        <v>3.490726024861039</v>
      </c>
      <c r="P251" s="223" t="str">
        <f t="shared" ca="1" si="329"/>
        <v>-2,94915232741379+1,86753011497861i</v>
      </c>
      <c r="Q251" s="223" t="str">
        <f t="shared" ca="1" si="330"/>
        <v>1,49247769169897-3,15557895170174i</v>
      </c>
      <c r="R251" s="223" t="str">
        <f t="shared" ca="1" si="331"/>
        <v>0,427302129638617+3,4644741405657i</v>
      </c>
      <c r="S251" s="223" t="str">
        <f t="shared" ca="1" si="332"/>
        <v>-2,214493147027-2,69836770704302i</v>
      </c>
      <c r="T251" s="223" t="str">
        <f t="shared" ca="1" si="333"/>
        <v>3,31454273133502+1,09497701473426i</v>
      </c>
      <c r="U251" s="223" t="str">
        <f t="shared" ca="1" si="334"/>
        <v>-3,38611334045472+0,848177237513898i</v>
      </c>
      <c r="V251" s="223" t="str">
        <f t="shared" ca="1" si="335"/>
        <v>2,40699712471045-2,52814814088846i</v>
      </c>
      <c r="W251" s="223" t="str">
        <f t="shared" ca="1" si="336"/>
        <v>-0,681006864260131+3,42365270310421i</v>
      </c>
      <c r="X251" s="223" t="str">
        <f t="shared" ca="1" si="337"/>
        <v>-1,25629497025106-3,25682224390034i</v>
      </c>
      <c r="Y251" s="223" t="str">
        <f t="shared" ca="1" si="338"/>
        <v>2,8037774335039+2,07942306518333i</v>
      </c>
      <c r="Z251" s="223" t="str">
        <f t="shared" ca="1" si="339"/>
        <v>-3,48126775147385-0,2567937366649i</v>
      </c>
      <c r="AA251" s="223" t="str">
        <f t="shared" ca="1" si="340"/>
        <v>3,07854550933918-1,64551685727304i</v>
      </c>
      <c r="AB251" s="223" t="str">
        <f t="shared" ca="1" si="341"/>
        <v>-1,72057254722353+3,03723530375617i</v>
      </c>
      <c r="AC251" s="223" t="str">
        <f t="shared" ca="1" si="342"/>
        <v>-0,171281807754017-3,48652129248836i</v>
      </c>
      <c r="AD251" s="223" t="str">
        <f t="shared" ca="1" si="343"/>
        <v>2,00998863911033+2,85396458479946i</v>
      </c>
      <c r="AE251" s="223" t="str">
        <f t="shared" ca="1" si="344"/>
        <v>-3,22501032797354-1,33584301664012i</v>
      </c>
      <c r="AF251" s="223" t="str">
        <f t="shared" ca="1" si="345"/>
        <v>3,43933430800078-0,596781114355134i</v>
      </c>
      <c r="AG251" s="223" t="str">
        <f t="shared" ca="1" si="346"/>
        <v>-2,58645737642655+2,34422832091306i</v>
      </c>
      <c r="AH251" s="223" t="str">
        <f t="shared" ca="1" si="347"/>
        <v>0,931021163679986-3,36427819501035i</v>
      </c>
      <c r="AI251" s="223" t="str">
        <f t="shared" ca="1" si="348"/>
        <v>1,0133042775106+3,34041653417966i</v>
      </c>
      <c r="AJ251" s="223" t="str">
        <f t="shared" ca="1" si="349"/>
        <v>-2,64320862675522-2,28004744163119i</v>
      </c>
      <c r="AK251" s="223" t="str">
        <f t="shared" ca="1" si="350"/>
        <v>3,45294418651528+0,51219588582153i</v>
      </c>
      <c r="AL251" s="223" t="str">
        <f t="shared" ca="1" si="351"/>
        <v>-3,19125578641618+1,41458640114609i</v>
      </c>
      <c r="AM251" s="223" t="str">
        <f t="shared" ca="1" si="352"/>
        <v>1,93934347103972-2,90243261454556i</v>
      </c>
      <c r="AN251" s="223" t="str">
        <f t="shared" ca="1" si="353"/>
        <v>-0,0856667050871191+3,48967468344567i</v>
      </c>
      <c r="AO251" s="223" t="str">
        <f t="shared" ca="1" si="354"/>
        <v>-1,79459182860762-2,99409558119591i</v>
      </c>
      <c r="AP251" s="223" t="str">
        <f t="shared" ca="1" si="355"/>
        <v>3,11800131422126+1,56946996949819i</v>
      </c>
      <c r="AQ251" s="223" t="str">
        <f t="shared" ca="1" si="356"/>
        <v>-3,47391722493881+0,342150982631332i</v>
      </c>
      <c r="AR251" s="223" t="str">
        <f t="shared" ca="1" si="357"/>
        <v>-3,47391722493881+0,342150982631332i</v>
      </c>
      <c r="AS251" s="223" t="str">
        <f t="shared" ca="1" si="358"/>
        <v>-1,17599017874875+3,28667237188751i</v>
      </c>
      <c r="AT251" s="223" t="str">
        <f t="shared" ca="1" si="359"/>
        <v>-0,76482240109496-3,40590881783783i</v>
      </c>
      <c r="AU251" s="223" t="str">
        <f t="shared" ca="1" si="360"/>
        <v>2,46831604344435+2,46831604344285i</v>
      </c>
      <c r="AV251" s="223" t="str">
        <f t="shared" ca="1" si="361"/>
        <v>-3,40590881783754-0,76482240109628i</v>
      </c>
      <c r="AW251" s="223" t="str">
        <f t="shared" ca="1" si="362"/>
        <v>3,28667237188796-1,17599017874748i</v>
      </c>
      <c r="AX251" s="223" t="str">
        <f t="shared" ca="1" si="363"/>
        <v>-2,14760492455595+2,75190139152281i</v>
      </c>
      <c r="AY251" s="223" t="str">
        <f t="shared" ca="1" si="364"/>
        <v>0,342150982629223-3,47391722493902i</v>
      </c>
      <c r="AZ251" s="223" t="str">
        <f t="shared" ca="1" si="365"/>
        <v>1,56946996949698+3,11800131422187i</v>
      </c>
      <c r="BA251" s="223" t="str">
        <f t="shared" ca="1" si="366"/>
        <v>-2,99409558119593-1,79459182860759i</v>
      </c>
      <c r="BB251" s="223" t="str">
        <f t="shared" ca="1" si="367"/>
        <v>3,48967468344565-0,0856667050881963i</v>
      </c>
      <c r="BC251" s="223" t="str">
        <f t="shared" ca="1" si="368"/>
        <v>-2,90243261454631+1,93934347103859i</v>
      </c>
      <c r="BD251" s="223" t="str">
        <f t="shared" ca="1" si="369"/>
        <v>1,41458640114632-3,19125578641607i</v>
      </c>
      <c r="BE251" s="223" t="str">
        <f t="shared" ca="1" si="370"/>
        <v>0,512195885822301+3,45294418651516i</v>
      </c>
      <c r="BF251" s="223" t="str">
        <f t="shared" ca="1" si="371"/>
        <v>-2,28004744162994-2,6432086267563i</v>
      </c>
      <c r="BG251" s="223" t="str">
        <f t="shared" ca="1" si="372"/>
        <v>3,34041653417949+1,01330427751119i</v>
      </c>
      <c r="BH251" s="223" t="str">
        <f t="shared" ca="1" si="373"/>
        <v>-3,36427819501024+0,931021163680402i</v>
      </c>
      <c r="BI251" s="223" t="str">
        <f t="shared" ca="1" si="374"/>
        <v>2,34422832091197-2,58645737642754i</v>
      </c>
      <c r="BJ251" s="223" t="str">
        <f t="shared" ca="1" si="375"/>
        <v>-0,596781114356171+3,4393343080006i</v>
      </c>
      <c r="BK251" s="223" t="str">
        <f t="shared" ca="1" si="376"/>
        <v>-1,33584301663979-3,22501032797367i</v>
      </c>
      <c r="BL251" s="223" t="str">
        <f t="shared" ca="1" si="377"/>
        <v>2,85396458479991+2,00998863910969i</v>
      </c>
      <c r="BM251" s="223" t="str">
        <f t="shared" ca="1" si="378"/>
        <v>-3,48652129248827-0,171281807755765i</v>
      </c>
      <c r="BN251" s="223" t="str">
        <f t="shared" ca="1" si="379"/>
        <v>3,03723530375652-1,72057254722292i</v>
      </c>
      <c r="BO251" s="223" t="str">
        <f t="shared" ca="1" si="380"/>
        <v>-1,64551685727274+3,07854550933934i</v>
      </c>
      <c r="BP251" s="223" t="str">
        <f t="shared" ca="1" si="381"/>
        <v>-0,256793736666296-3,48126775147375i</v>
      </c>
      <c r="BQ251" s="223" t="str">
        <f t="shared" ca="1" si="382"/>
        <v>2,0794230651825+2,80377743350451i</v>
      </c>
      <c r="BR251" s="223" t="str">
        <f t="shared" ca="1" si="383"/>
        <v>-3,25682224390035-1,25629497025105i</v>
      </c>
      <c r="BS251" s="223" t="str">
        <f t="shared" ca="1" si="384"/>
        <v>3,423652703104-0,681006864261161i</v>
      </c>
      <c r="BT251" s="223" t="str">
        <f t="shared" ca="1" si="385"/>
        <v>-2,52814814088941+2,40699712470945i</v>
      </c>
      <c r="BU251" s="223" t="str">
        <f t="shared" ca="1" si="386"/>
        <v>0,848177237514212-3,38611334045464i</v>
      </c>
      <c r="BV251" s="223" t="str">
        <f t="shared" ca="1" si="387"/>
        <v>1,09497701473462+3,3145427313349i</v>
      </c>
      <c r="BW251" s="223" t="str">
        <f t="shared" ca="1" si="388"/>
        <v>-2,69836770704391-2,21449314702591i</v>
      </c>
      <c r="BX251" s="223" t="str">
        <f t="shared" ca="1" si="389"/>
        <v>3,46447414056558+0,42730212963963i</v>
      </c>
      <c r="BY251" s="223" t="str">
        <f t="shared" ca="1" si="390"/>
        <v>-3,1555789517017+1,49247769169906i</v>
      </c>
      <c r="BZ251" s="223" t="str">
        <f t="shared" ca="1" si="391"/>
        <v>1,86753011497767-2,94915232741438i</v>
      </c>
      <c r="CA251" s="223" t="str">
        <f t="shared" ca="1" si="392"/>
        <v>-1,35305385022922E-12+3,49072602486104i</v>
      </c>
      <c r="CB251" s="223" t="str">
        <f t="shared" ca="1" si="393"/>
        <v>-1,86753011497832-2,94915232741397i</v>
      </c>
      <c r="CC251" s="223" t="str">
        <f t="shared" ca="1" si="394"/>
        <v>3,15557895170203+1,49247769169837i</v>
      </c>
      <c r="CD251" s="223" t="str">
        <f t="shared" ca="1" si="395"/>
        <v>-3,46447414056548+0,427302129640387i</v>
      </c>
      <c r="CE251" s="223" t="str">
        <f t="shared" ca="1" si="396"/>
        <v>2,69836770704343-2,2144931470265i</v>
      </c>
      <c r="CF251" s="223" t="str">
        <f t="shared" ca="1" si="397"/>
        <v>-1,09497701473389+3,31454273133514i</v>
      </c>
      <c r="CG251" s="223" t="str">
        <f t="shared" ca="1" si="398"/>
        <v>-0,848177237514956-3,38611334045446i</v>
      </c>
      <c r="CH251" s="223" t="str">
        <f t="shared" ca="1" si="399"/>
        <v>2,52814814088754+2,40699712471141i</v>
      </c>
      <c r="CI251" s="223" t="str">
        <f t="shared" ca="1" si="400"/>
        <v>-3,42365270310413-0,681006864260508i</v>
      </c>
      <c r="CJ251" s="223" t="str">
        <f t="shared" ca="1" si="401"/>
        <v>3,25682224390007-1,25629497025176i</v>
      </c>
      <c r="CK251" s="223" t="str">
        <f t="shared" ca="1" si="402"/>
        <v>-2,07942306518468+2,8037774335029i</v>
      </c>
      <c r="CL251" s="223" t="str">
        <f t="shared" ca="1" si="403"/>
        <v>0,25679373666563-3,4812677514738i</v>
      </c>
      <c r="CM251" s="223" t="str">
        <f t="shared" ca="1" si="404"/>
        <v>1,64551685727342+3,07854550933897i</v>
      </c>
      <c r="CN251" s="223" t="str">
        <f t="shared" ca="1" si="405"/>
        <v>-3,03723530375686-1,72057254722234i</v>
      </c>
      <c r="CO251" s="223" t="str">
        <f t="shared" ca="1" si="406"/>
        <v>3,48652129248841-0,171281807752963i</v>
      </c>
      <c r="CP251" s="223" t="str">
        <f t="shared" ca="1" si="407"/>
        <v>-2,85396458479941+2,0099886391104i</v>
      </c>
      <c r="CQ251" s="223" t="str">
        <f t="shared" ca="1" si="408"/>
        <v>1,33584301663917-3,22501032797393i</v>
      </c>
      <c r="CR251" s="223" t="str">
        <f t="shared" ca="1" si="409"/>
        <v>0,59678111435341+3,43933430800108i</v>
      </c>
      <c r="CS251" s="223" t="str">
        <f t="shared" ca="1" si="410"/>
        <v>-2,34422832091261-2,58645737642695i</v>
      </c>
      <c r="CT251" s="223" t="str">
        <f t="shared" ca="1" si="411"/>
        <v>3,36427819501044+0,931021163679665i</v>
      </c>
      <c r="CU251" s="223" t="str">
        <f t="shared" ca="1" si="412"/>
        <v>-3,34041653417924+1,01330427751201i</v>
      </c>
      <c r="CV251" s="223" t="str">
        <f t="shared" ca="1" si="413"/>
        <v>2,28004744163192-2,64320862675459i</v>
      </c>
      <c r="CW251" s="223" t="str">
        <f t="shared" ca="1" si="414"/>
        <v>-0,512195885821544+3,45294418651528i</v>
      </c>
      <c r="CX251" s="223" t="str">
        <f t="shared" ca="1" si="415"/>
        <v>-1,41458640114712-3,19125578641572i</v>
      </c>
      <c r="CY251" s="223" t="str">
        <f t="shared" ca="1" si="416"/>
        <v>2,90243261454486+1,93934347104076i</v>
      </c>
      <c r="CZ251" s="223" t="str">
        <f t="shared" ca="1" si="417"/>
        <v>-3,48967468344567-0,0856667050874301i</v>
      </c>
      <c r="DA251" s="223" t="str">
        <f t="shared" ca="1" si="418"/>
        <v>2,99409558119549-1,79459182860833i</v>
      </c>
      <c r="DB251" s="223" t="str">
        <f t="shared" ca="1" si="419"/>
        <v>-1,56946996949629+3,11800131422222i</v>
      </c>
      <c r="DC251" s="223" t="str">
        <f t="shared" ca="1" si="420"/>
        <v>-0,342150982629986-3,47391722493894i</v>
      </c>
      <c r="DD251" s="223" t="str">
        <f t="shared" ca="1" si="421"/>
        <v>2,14760492455663+2,75190139152228i</v>
      </c>
      <c r="DE251" s="223" t="str">
        <f t="shared" ca="1" si="422"/>
        <v>-3,28667237188822-1,17599017874676i</v>
      </c>
      <c r="DF251" s="223" t="str">
        <f t="shared" ca="1" si="423"/>
        <v>3,40590881783813-0,764822401093641i</v>
      </c>
      <c r="DG251" s="223" t="str">
        <f t="shared" ca="1" si="424"/>
        <v>-2,46831604344388+2,46831604344332i</v>
      </c>
      <c r="DH251" s="223" t="str">
        <f t="shared" ca="1" si="425"/>
        <v>0,764822401094213-3,405908817838i</v>
      </c>
      <c r="DI251" s="223" t="str">
        <f t="shared" ca="1" si="426"/>
        <v>1,17599017874621+3,28667237188842i</v>
      </c>
      <c r="DJ251" s="223" t="str">
        <f t="shared" ca="1" si="427"/>
        <v>-2,75190139152192-2,1476049245571i</v>
      </c>
      <c r="DK251" s="223" t="str">
        <f t="shared" ca="1" si="428"/>
        <v>3,47391722493889+0,34215098263057i</v>
      </c>
      <c r="DL251" s="223" t="str">
        <f t="shared" ca="1" si="429"/>
        <v>-3,11800131422096+1,56946996949878i</v>
      </c>
      <c r="DM251" s="223" t="str">
        <f t="shared" ca="1" si="430"/>
        <v>1,79459182860884-2,99409558119518i</v>
      </c>
      <c r="DN251" s="223" t="str">
        <f t="shared" ca="1" si="431"/>
        <v>0,0856667050868437+3,48967468344568i</v>
      </c>
      <c r="DO251" s="223" t="str">
        <f t="shared" ca="1" si="432"/>
        <v>-1,93934347104027-2,90243261454519i</v>
      </c>
      <c r="DP251" s="223" t="str">
        <f t="shared" ca="1" si="433"/>
        <v>3,19125578641548+1,41458640114765i</v>
      </c>
      <c r="DQ251" s="223" t="str">
        <f t="shared" ca="1" si="434"/>
        <v>-3,45294418651536+0,512195885820964i</v>
      </c>
      <c r="DR251" s="223" t="str">
        <f t="shared" ca="1" si="435"/>
        <v>2,64320862675498-2,28004744163147i</v>
      </c>
      <c r="DS251" s="223" t="str">
        <f t="shared" ca="1" si="436"/>
        <v>-1,01330427750916+3,3404165341801i</v>
      </c>
      <c r="DT251" s="223" t="str">
        <f t="shared" ca="1" si="437"/>
        <v>-0,9310211636791-3,3642781950106i</v>
      </c>
      <c r="DU251" s="223" t="str">
        <f t="shared" ca="1" si="438"/>
        <v>2,58645737642656+2,34422832091304i</v>
      </c>
      <c r="DV251" s="223" t="str">
        <f t="shared" ca="1" si="439"/>
        <v>-3,43933430800098-0,596781114353986i</v>
      </c>
      <c r="DW251" s="223" t="str">
        <f t="shared" ca="1" si="440"/>
        <v>3,22501032797415-1,33584301663863i</v>
      </c>
      <c r="DX251" s="223" t="str">
        <f t="shared" ca="1" si="441"/>
        <v>-2,00998863911088+2,85396458479907i</v>
      </c>
      <c r="DY251" s="223" t="str">
        <f t="shared" ca="1" si="442"/>
        <v>0,171281807753549-3,48652129248838i</v>
      </c>
      <c r="DZ251" s="223" t="str">
        <f t="shared" ca="1" si="443"/>
        <v>1,72057254722476+3,03723530375548i</v>
      </c>
      <c r="EA251" s="223" t="str">
        <f t="shared" ca="1" si="444"/>
        <v>-3,0785455093387-1,64551685727394i</v>
      </c>
      <c r="EB251" s="223" t="str">
        <f t="shared" ca="1" si="445"/>
        <v>3,48126775147384-0,256793736665045i</v>
      </c>
      <c r="EC251" s="223" t="str">
        <f t="shared" ca="1" si="446"/>
        <v>-2,80377743350325+2,0794230651842i</v>
      </c>
      <c r="ED251" s="223" t="str">
        <f t="shared" ca="1" si="447"/>
        <v>1,25629497025231-3,25682224389986i</v>
      </c>
      <c r="EE251" s="223" t="str">
        <f t="shared" ca="1" si="448"/>
        <v>0,681006864259932+3,42365270310425i</v>
      </c>
      <c r="EF251" s="223" t="str">
        <f t="shared" ca="1" si="449"/>
        <v>-2,40699712471099-2,52814814088795i</v>
      </c>
      <c r="EG251" s="223" t="str">
        <f t="shared" ca="1" si="450"/>
        <v>3,38611334045518+0,848177237512058i</v>
      </c>
      <c r="EH251" s="223" t="str">
        <f t="shared" ca="1" si="451"/>
        <v>-3,31454273133529+1,09497701473343i</v>
      </c>
      <c r="EI251" s="223" t="str">
        <f t="shared" ca="1" si="452"/>
        <v>2,21449314702696-2,69836770704305i</v>
      </c>
      <c r="EJ251" s="223" t="str">
        <f t="shared" ca="1" si="453"/>
        <v>-0,427302129637427+3,46447414056585i</v>
      </c>
      <c r="EK251" s="223" t="str">
        <f t="shared" ca="1" si="454"/>
        <v>-1,49247769169793-3,15557895170223i</v>
      </c>
      <c r="EL251" s="223" t="str">
        <f t="shared" ca="1" si="455"/>
        <v>2,94915232741365+1,86753011497881i</v>
      </c>
      <c r="EM251" s="223" t="str">
        <f t="shared" ca="1" si="456"/>
        <v>-3,49072602486104+8,65538727612548E-13i</v>
      </c>
      <c r="EN251" s="223"/>
      <c r="EO251" s="223"/>
      <c r="EP251" s="223"/>
    </row>
    <row r="252" spans="1:146">
      <c r="A252" s="249">
        <f t="shared" si="323"/>
        <v>2.9687500000000022E-3</v>
      </c>
      <c r="B252" s="248">
        <v>152</v>
      </c>
      <c r="C252" s="247">
        <f t="shared" si="324"/>
        <v>30400</v>
      </c>
      <c r="N252" s="246">
        <f t="shared" ca="1" si="327"/>
        <v>11.490559690013892</v>
      </c>
      <c r="O252" s="223">
        <f t="shared" ca="1" si="328"/>
        <v>3.4905596900138933</v>
      </c>
      <c r="P252" s="223" t="str">
        <f t="shared" ca="1" si="329"/>
        <v>-2,90229431217474+1,93925106034985i</v>
      </c>
      <c r="Q252" s="223" t="str">
        <f t="shared" ca="1" si="330"/>
        <v>1,33577936304974-3,22485665461278i</v>
      </c>
      <c r="R252" s="223" t="str">
        <f t="shared" ca="1" si="331"/>
        <v>0,680974413941197+3,42348956433452i</v>
      </c>
      <c r="S252" s="223" t="str">
        <f t="shared" ca="1" si="332"/>
        <v>-2,46819842694519-2,46819842694528i</v>
      </c>
      <c r="T252" s="223" t="str">
        <f t="shared" ca="1" si="333"/>
        <v>3,42348956433449+0,680974413941316i</v>
      </c>
      <c r="U252" s="223" t="str">
        <f t="shared" ca="1" si="334"/>
        <v>-3,22485665461275+1,33577936304981i</v>
      </c>
      <c r="V252" s="223" t="str">
        <f t="shared" ca="1" si="335"/>
        <v>1,93925106034972-2,90229431217483i</v>
      </c>
      <c r="W252" s="223" t="str">
        <f t="shared" ca="1" si="336"/>
        <v>-1,21871743115566E-13+3,49055969001389i</v>
      </c>
      <c r="X252" s="223" t="str">
        <f t="shared" ca="1" si="337"/>
        <v>-1,9392510603498-2,90229431217477i</v>
      </c>
      <c r="Y252" s="223" t="str">
        <f t="shared" ca="1" si="338"/>
        <v>3,22485665461279+1,33577936304972i</v>
      </c>
      <c r="Z252" s="223" t="str">
        <f t="shared" ca="1" si="339"/>
        <v>-3,42348956433447+0,680974413941403i</v>
      </c>
      <c r="AA252" s="223" t="str">
        <f t="shared" ca="1" si="340"/>
        <v>2,46819842694537-2,4681984269451i</v>
      </c>
      <c r="AB252" s="223" t="str">
        <f t="shared" ca="1" si="341"/>
        <v>-0,680974413941435+3,42348956433447i</v>
      </c>
      <c r="AC252" s="223" t="str">
        <f t="shared" ca="1" si="342"/>
        <v>-1,33577936304969-3,2248566546128i</v>
      </c>
      <c r="AD252" s="223" t="str">
        <f t="shared" ca="1" si="343"/>
        <v>2,90229431217476+1,93925106034983i</v>
      </c>
      <c r="AE252" s="223" t="str">
        <f t="shared" ca="1" si="344"/>
        <v>-3,49055969001389+1,03483370175563E-13i</v>
      </c>
      <c r="AF252" s="223" t="str">
        <f t="shared" ca="1" si="345"/>
        <v>2,90229431217464-1,93925106035i</v>
      </c>
      <c r="AG252" s="223" t="str">
        <f t="shared" ca="1" si="346"/>
        <v>-1,33577936304984+3,22485665461274i</v>
      </c>
      <c r="AH252" s="223" t="str">
        <f t="shared" ca="1" si="347"/>
        <v>-0,680974413941298-3,42348956433449i</v>
      </c>
      <c r="AI252" s="223" t="str">
        <f t="shared" ca="1" si="348"/>
        <v>2,46819842694527+2,4681984269452i</v>
      </c>
      <c r="AJ252" s="223" t="str">
        <f t="shared" ca="1" si="349"/>
        <v>-3,42348956433452-0,680974413941201i</v>
      </c>
      <c r="AK252" s="223" t="str">
        <f t="shared" ca="1" si="350"/>
        <v>3,22485665461285-1,33577936304957i</v>
      </c>
      <c r="AL252" s="223" t="str">
        <f t="shared" ca="1" si="351"/>
        <v>-1,93925106034994+2,90229431217468i</v>
      </c>
      <c r="AM252" s="223" t="str">
        <f t="shared" ca="1" si="352"/>
        <v>3,07893320973855E-14-3,49055969001389i</v>
      </c>
      <c r="AN252" s="223" t="str">
        <f t="shared" ca="1" si="353"/>
        <v>1,93925106034989+2,90229431217472i</v>
      </c>
      <c r="AO252" s="223" t="str">
        <f t="shared" ca="1" si="354"/>
        <v>-3,22485665461283-1,33577936304962i</v>
      </c>
      <c r="AP252" s="223" t="str">
        <f t="shared" ca="1" si="355"/>
        <v>3,42348956433431-0,680974413942213i</v>
      </c>
      <c r="AQ252" s="223" t="str">
        <f t="shared" ca="1" si="356"/>
        <v>-2,4681984269443+2,46819842694618i</v>
      </c>
      <c r="AR252" s="223" t="str">
        <f t="shared" ca="1" si="357"/>
        <v>-2,4681984269443+2,46819842694618i</v>
      </c>
      <c r="AS252" s="223" t="str">
        <f t="shared" ca="1" si="358"/>
        <v>1,3357793630485+3,22485665461329i</v>
      </c>
      <c r="AT252" s="223" t="str">
        <f t="shared" ca="1" si="359"/>
        <v>-2,90229431217424-1,93925106035061i</v>
      </c>
      <c r="AU252" s="223" t="str">
        <f t="shared" ca="1" si="360"/>
        <v>3,49055969001389+4,87486972462266E-13i</v>
      </c>
      <c r="AV252" s="223" t="str">
        <f t="shared" ca="1" si="361"/>
        <v>-2,90229431217478+1,9392510603498i</v>
      </c>
      <c r="AW252" s="223" t="str">
        <f t="shared" ca="1" si="362"/>
        <v>1,3357793630494-3,22485665461292i</v>
      </c>
      <c r="AX252" s="223" t="str">
        <f t="shared" ca="1" si="363"/>
        <v>0,680974413942105+3,42348956433433i</v>
      </c>
      <c r="AY252" s="223" t="str">
        <f t="shared" ca="1" si="364"/>
        <v>-2,46819842694606-2,46819842694441i</v>
      </c>
      <c r="AZ252" s="223" t="str">
        <f t="shared" ca="1" si="365"/>
        <v>3,42348956433481+0,680974413939714i</v>
      </c>
      <c r="BA252" s="223" t="str">
        <f t="shared" ca="1" si="366"/>
        <v>-3,22485665461333+1,3357793630484i</v>
      </c>
      <c r="BB252" s="223" t="str">
        <f t="shared" ca="1" si="367"/>
        <v>1,93925106035074-2,90229431217415i</v>
      </c>
      <c r="BC252" s="223" t="str">
        <f t="shared" ca="1" si="368"/>
        <v>-5,96957756420449E-13+3,49055969001389i</v>
      </c>
      <c r="BD252" s="223" t="str">
        <f t="shared" ca="1" si="369"/>
        <v>-1,93925106034967-2,90229431217487i</v>
      </c>
      <c r="BE252" s="223" t="str">
        <f t="shared" ca="1" si="370"/>
        <v>3,22485665461288+1,3357793630495i</v>
      </c>
      <c r="BF252" s="223" t="str">
        <f t="shared" ca="1" si="371"/>
        <v>-3,42348956433437+0,680974413941948i</v>
      </c>
      <c r="BG252" s="223" t="str">
        <f t="shared" ca="1" si="372"/>
        <v>2,46819842694452-2,46819842694595i</v>
      </c>
      <c r="BH252" s="223" t="str">
        <f t="shared" ca="1" si="373"/>
        <v>-0,680974413939871+3,42348956433478i</v>
      </c>
      <c r="BI252" s="223" t="str">
        <f t="shared" ca="1" si="374"/>
        <v>-1,33577936304825-3,22485665461339i</v>
      </c>
      <c r="BJ252" s="223" t="str">
        <f t="shared" ca="1" si="375"/>
        <v>2,90229431217412+1,93925106035079i</v>
      </c>
      <c r="BK252" s="223" t="str">
        <f t="shared" ca="1" si="376"/>
        <v>-3,49055969001389-7,56032377008164E-13i</v>
      </c>
      <c r="BL252" s="223" t="str">
        <f t="shared" ca="1" si="377"/>
        <v>2,9022943121749-1,93925106034962i</v>
      </c>
      <c r="BM252" s="223" t="str">
        <f t="shared" ca="1" si="378"/>
        <v>-1,33577936304965+3,22485665461281i</v>
      </c>
      <c r="BN252" s="223" t="str">
        <f t="shared" ca="1" si="379"/>
        <v>-0,680974413941791-3,4234895643344i</v>
      </c>
      <c r="BO252" s="223" t="str">
        <f t="shared" ca="1" si="380"/>
        <v>2,46819842694591+2,46819842694457i</v>
      </c>
      <c r="BP252" s="223" t="str">
        <f t="shared" ca="1" si="381"/>
        <v>-3,42348956433475-0,680974413940024i</v>
      </c>
      <c r="BQ252" s="223" t="str">
        <f t="shared" ca="1" si="382"/>
        <v>3,22485665461342-1,3357793630482i</v>
      </c>
      <c r="BR252" s="223" t="str">
        <f t="shared" ca="1" si="383"/>
        <v>-1,93925106035092+2,90229431217403i</v>
      </c>
      <c r="BS252" s="223" t="str">
        <f t="shared" ca="1" si="384"/>
        <v>9,15106997595874E-13-3,49055969001389i</v>
      </c>
      <c r="BT252" s="223" t="str">
        <f t="shared" ca="1" si="385"/>
        <v>1,93925106034949+2,90229431217499i</v>
      </c>
      <c r="BU252" s="223" t="str">
        <f t="shared" ca="1" si="386"/>
        <v>-3,22485665461275-1,3357793630498i</v>
      </c>
      <c r="BV252" s="223" t="str">
        <f t="shared" ca="1" si="387"/>
        <v>3,42348956433441-0,680974413941735i</v>
      </c>
      <c r="BW252" s="223" t="str">
        <f t="shared" ca="1" si="388"/>
        <v>-2,46819842694468+2,4681984269458i</v>
      </c>
      <c r="BX252" s="223" t="str">
        <f t="shared" ca="1" si="389"/>
        <v>0,680974413940084-3,42348956433474i</v>
      </c>
      <c r="BY252" s="223" t="str">
        <f t="shared" ca="1" si="390"/>
        <v>1,33577936305126+3,22485665461215i</v>
      </c>
      <c r="BZ252" s="223" t="str">
        <f t="shared" ca="1" si="391"/>
        <v>-2,90229431217394-1,93925106035106i</v>
      </c>
      <c r="CA252" s="223" t="str">
        <f t="shared" ca="1" si="392"/>
        <v>3,49055969001389+9,74973944924533E-13i</v>
      </c>
      <c r="CB252" s="223" t="str">
        <f t="shared" ca="1" si="393"/>
        <v>-2,90229431217508+1,93925106034935i</v>
      </c>
      <c r="CC252" s="223" t="str">
        <f t="shared" ca="1" si="394"/>
        <v>1,33577936304985-3,22485665461273i</v>
      </c>
      <c r="CD252" s="223" t="str">
        <f t="shared" ca="1" si="395"/>
        <v>0,680974413941578+3,42348956433444i</v>
      </c>
      <c r="CE252" s="223" t="str">
        <f t="shared" ca="1" si="396"/>
        <v>-2,46819842694576-2,46819842694472i</v>
      </c>
      <c r="CF252" s="223" t="str">
        <f t="shared" ca="1" si="397"/>
        <v>3,42348956433469+0,680974413940339i</v>
      </c>
      <c r="CG252" s="223" t="str">
        <f t="shared" ca="1" si="398"/>
        <v>-3,22485665461217+1,3357793630512i</v>
      </c>
      <c r="CH252" s="223" t="str">
        <f t="shared" ca="1" si="399"/>
        <v>1,93925106035119-2,90229431217385i</v>
      </c>
      <c r="CI252" s="223" t="str">
        <f t="shared" ca="1" si="400"/>
        <v>-1,03484089225319E-12+3,49055969001389i</v>
      </c>
      <c r="CJ252" s="223" t="str">
        <f t="shared" ca="1" si="401"/>
        <v>-1,9392510603493-2,90229431217511i</v>
      </c>
      <c r="CK252" s="223" t="str">
        <f t="shared" ca="1" si="402"/>
        <v>3,22485665461267+1,33577936305i</v>
      </c>
      <c r="CL252" s="223" t="str">
        <f t="shared" ca="1" si="403"/>
        <v>-3,42348956433447+0,680974413941421i</v>
      </c>
      <c r="CM252" s="223" t="str">
        <f t="shared" ca="1" si="404"/>
        <v>2,4681984269449-2,46819842694557i</v>
      </c>
      <c r="CN252" s="223" t="str">
        <f t="shared" ca="1" si="405"/>
        <v>-0,6809744139403+3,42348956433469i</v>
      </c>
      <c r="CO252" s="223" t="str">
        <f t="shared" ca="1" si="406"/>
        <v>-1,33577936305106-3,22485665461223i</v>
      </c>
      <c r="CP252" s="223" t="str">
        <f t="shared" ca="1" si="407"/>
        <v>2,90229431217387+1,93925106035115i</v>
      </c>
      <c r="CQ252" s="223" t="str">
        <f t="shared" ca="1" si="408"/>
        <v>-3,49055969001389-1,1939155128409E-12i</v>
      </c>
      <c r="CR252" s="223" t="str">
        <f t="shared" ca="1" si="409"/>
        <v>2,9022943121752-1,93925106034917i</v>
      </c>
      <c r="CS252" s="223" t="str">
        <f t="shared" ca="1" si="410"/>
        <v>-1,33577936305015+3,22485665461261i</v>
      </c>
      <c r="CT252" s="223" t="str">
        <f t="shared" ca="1" si="411"/>
        <v>-0,680974413941267-3,4234895643345i</v>
      </c>
      <c r="CU252" s="223" t="str">
        <f t="shared" ca="1" si="412"/>
        <v>2,4681984269456+2,46819842694488i</v>
      </c>
      <c r="CV252" s="223" t="str">
        <f t="shared" ca="1" si="413"/>
        <v>-3,42348956433466-0,680974413940454i</v>
      </c>
      <c r="CW252" s="223" t="str">
        <f t="shared" ca="1" si="414"/>
        <v>3,22485665461229-1,33577936305091i</v>
      </c>
      <c r="CX252" s="223" t="str">
        <f t="shared" ca="1" si="415"/>
        <v>-1,93925106035129+2,90229431217378i</v>
      </c>
      <c r="CY252" s="223" t="str">
        <f t="shared" ca="1" si="416"/>
        <v>1,35299013342861E-12-3,49055969001389i</v>
      </c>
      <c r="CZ252" s="223" t="str">
        <f t="shared" ca="1" si="417"/>
        <v>1,93925106034904+2,90229431217529i</v>
      </c>
      <c r="DA252" s="223" t="str">
        <f t="shared" ca="1" si="418"/>
        <v>-3,22485665461255-1,33577936305029i</v>
      </c>
      <c r="DB252" s="223" t="str">
        <f t="shared" ca="1" si="419"/>
        <v>3,42348956433449-0,680974413941305i</v>
      </c>
      <c r="DC252" s="223" t="str">
        <f t="shared" ca="1" si="420"/>
        <v>-2,46819842694499+2,46819842694549i</v>
      </c>
      <c r="DD252" s="223" t="str">
        <f t="shared" ca="1" si="421"/>
        <v>0,680974413940611-3,42348956433463i</v>
      </c>
      <c r="DE252" s="223" t="str">
        <f t="shared" ca="1" si="422"/>
        <v>1,33577936305076+3,22485665461235i</v>
      </c>
      <c r="DF252" s="223" t="str">
        <f t="shared" ca="1" si="423"/>
        <v>-2,90229431217557-1,93925106034862i</v>
      </c>
      <c r="DG252" s="223" t="str">
        <f t="shared" ca="1" si="424"/>
        <v>3,49055969001389+1,51206475401632E-12i</v>
      </c>
      <c r="DH252" s="223" t="str">
        <f t="shared" ca="1" si="425"/>
        <v>-2,90229431217538+1,93925106034891i</v>
      </c>
      <c r="DI252" s="223" t="str">
        <f t="shared" ca="1" si="426"/>
        <v>1,33577936305026-3,22485665461256i</v>
      </c>
      <c r="DJ252" s="223" t="str">
        <f t="shared" ca="1" si="427"/>
        <v>0,680974413941148+3,42348956433453i</v>
      </c>
      <c r="DK252" s="223" t="str">
        <f t="shared" ca="1" si="428"/>
        <v>-2,46819842694538-2,4681984269451i</v>
      </c>
      <c r="DL252" s="223" t="str">
        <f t="shared" ca="1" si="429"/>
        <v>3,4234895643346+0,680974413940768i</v>
      </c>
      <c r="DM252" s="223" t="str">
        <f t="shared" ca="1" si="430"/>
        <v>-3,22485665461242+1,33577936305062i</v>
      </c>
      <c r="DN252" s="223" t="str">
        <f t="shared" ca="1" si="431"/>
        <v>1,93925106034858-2,90229431217559i</v>
      </c>
      <c r="DO252" s="223" t="str">
        <f t="shared" ca="1" si="432"/>
        <v>-1,67113937460404E-12+3,49055969001389i</v>
      </c>
      <c r="DP252" s="223" t="str">
        <f t="shared" ca="1" si="433"/>
        <v>-1,93925106034877-2,90229431217546i</v>
      </c>
      <c r="DQ252" s="223" t="str">
        <f t="shared" ca="1" si="434"/>
        <v>3,2248566546125+1,3357793630504i</v>
      </c>
      <c r="DR252" s="223" t="str">
        <f t="shared" ca="1" si="435"/>
        <v>-3,42348956433456+0,680974413940991i</v>
      </c>
      <c r="DS252" s="223" t="str">
        <f t="shared" ca="1" si="436"/>
        <v>2,46819842694521-2,46819842694526i</v>
      </c>
      <c r="DT252" s="223" t="str">
        <f t="shared" ca="1" si="437"/>
        <v>-0,680974413940925+3,42348956433457i</v>
      </c>
      <c r="DU252" s="223" t="str">
        <f t="shared" ca="1" si="438"/>
        <v>-1,33577936305065-3,2248566546124i</v>
      </c>
      <c r="DV252" s="223" t="str">
        <f t="shared" ca="1" si="439"/>
        <v>2,9022943121755+1,93925106034871i</v>
      </c>
      <c r="DW252" s="223" t="str">
        <f t="shared" ca="1" si="440"/>
        <v>-3,49055969001389-1,83021399519175E-12i</v>
      </c>
      <c r="DX252" s="223" t="str">
        <f t="shared" ca="1" si="441"/>
        <v>2,90229431217544-1,9392510603488i</v>
      </c>
      <c r="DY252" s="223" t="str">
        <f t="shared" ca="1" si="442"/>
        <v>-1,33577936305055+3,22485665461244i</v>
      </c>
      <c r="DZ252" s="223" t="str">
        <f t="shared" ca="1" si="443"/>
        <v>-0,680974413940834-3,42348956433459i</v>
      </c>
      <c r="EA252" s="223" t="str">
        <f t="shared" ca="1" si="444"/>
        <v>2,46819842694515+2,46819842694533i</v>
      </c>
      <c r="EB252" s="223" t="str">
        <f t="shared" ca="1" si="445"/>
        <v>-3,42348956433458-0,680974413940883i</v>
      </c>
      <c r="EC252" s="223" t="str">
        <f t="shared" ca="1" si="446"/>
        <v>3,22485665461246-1,33577936305051i</v>
      </c>
      <c r="ED252" s="223" t="str">
        <f t="shared" ca="1" si="447"/>
        <v>-1,93925106034885+2,90229431217541i</v>
      </c>
      <c r="EE252" s="223" t="str">
        <f t="shared" ca="1" si="448"/>
        <v>1,79087326926135E-12-3,49055969001389i</v>
      </c>
      <c r="EF252" s="223" t="str">
        <f t="shared" ca="1" si="449"/>
        <v>1,93925106034867+2,90229431217553i</v>
      </c>
      <c r="EG252" s="223" t="str">
        <f t="shared" ca="1" si="450"/>
        <v>-3,22485665461238-1,3357793630507i</v>
      </c>
      <c r="EH252" s="223" t="str">
        <f t="shared" ca="1" si="451"/>
        <v>3,42348956433462-0,680974413940681i</v>
      </c>
      <c r="EI252" s="223" t="str">
        <f t="shared" ca="1" si="452"/>
        <v>-2,46819842694544+2,46819842694504i</v>
      </c>
      <c r="EJ252" s="223" t="str">
        <f t="shared" ca="1" si="453"/>
        <v>0,68097441394104-3,42348956433455i</v>
      </c>
      <c r="EK252" s="223" t="str">
        <f t="shared" ca="1" si="454"/>
        <v>1,33577936305036+3,22485665461252i</v>
      </c>
      <c r="EL252" s="223" t="str">
        <f t="shared" ca="1" si="455"/>
        <v>-2,90229431217533-1,93925106034898i</v>
      </c>
      <c r="EM252" s="223" t="str">
        <f t="shared" ca="1" si="456"/>
        <v>3,49055969001389-1,42311300095884E-12i</v>
      </c>
      <c r="EN252" s="223"/>
      <c r="EO252" s="223"/>
      <c r="EP252" s="223"/>
    </row>
    <row r="253" spans="1:146">
      <c r="A253" s="249">
        <f t="shared" si="323"/>
        <v>2.9882812500000022E-3</v>
      </c>
      <c r="B253" s="248">
        <v>153</v>
      </c>
      <c r="C253" s="247">
        <f t="shared" si="324"/>
        <v>30600</v>
      </c>
      <c r="N253" s="246">
        <f t="shared" ca="1" si="327"/>
        <v>11.490381450384881</v>
      </c>
      <c r="O253" s="223">
        <f t="shared" ca="1" si="328"/>
        <v>3.4903814503848807</v>
      </c>
      <c r="P253" s="223" t="str">
        <f t="shared" ca="1" si="329"/>
        <v>-2,85368286594067+2,00979023030452i</v>
      </c>
      <c r="Q253" s="223" t="str">
        <f t="shared" ca="1" si="330"/>
        <v>1,17587409510308-3,28634793983479i</v>
      </c>
      <c r="R253" s="223" t="str">
        <f t="shared" ca="1" si="331"/>
        <v>0,930929261271225+3,36394610237737i</v>
      </c>
      <c r="S253" s="223" t="str">
        <f t="shared" ca="1" si="332"/>
        <v>-2,69810134737091-2,21427455129353i</v>
      </c>
      <c r="T253" s="223" t="str">
        <f t="shared" ca="1" si="333"/>
        <v>3,48092411063716+0,256768388194103i</v>
      </c>
      <c r="U253" s="223" t="str">
        <f t="shared" ca="1" si="334"/>
        <v>-2,99380002980935+1,79441468192399i</v>
      </c>
      <c r="V253" s="223" t="str">
        <f t="shared" ca="1" si="335"/>
        <v>1,41444676533276-3,19094077306843i</v>
      </c>
      <c r="W253" s="223" t="str">
        <f t="shared" ca="1" si="336"/>
        <v>0,68093964111472+3,42331474952997i</v>
      </c>
      <c r="X253" s="223" t="str">
        <f t="shared" ca="1" si="337"/>
        <v>-2,52789858382904-2,40675952663867i</v>
      </c>
      <c r="Y253" s="223" t="str">
        <f t="shared" ca="1" si="338"/>
        <v>3,45260334153753+0,512145326245151i</v>
      </c>
      <c r="Z253" s="223" t="str">
        <f t="shared" ca="1" si="339"/>
        <v>-3,1176935319259+1,56931504490917i</v>
      </c>
      <c r="AA253" s="223" t="str">
        <f t="shared" ca="1" si="340"/>
        <v>1,64535442598941-3,07824162178149i</v>
      </c>
      <c r="AB253" s="223" t="str">
        <f t="shared" ca="1" si="341"/>
        <v>0,427259950044268+3,46413215744998i</v>
      </c>
      <c r="AC253" s="223" t="str">
        <f t="shared" ca="1" si="342"/>
        <v>-2,34399691883791-2,58620206358074i</v>
      </c>
      <c r="AD253" s="223" t="str">
        <f t="shared" ca="1" si="343"/>
        <v>3,40557261578746+0,764746904400019i</v>
      </c>
      <c r="AE253" s="223" t="str">
        <f t="shared" ca="1" si="344"/>
        <v>-3,22469198266764+1,33571115369675i</v>
      </c>
      <c r="AF253" s="223" t="str">
        <f t="shared" ca="1" si="345"/>
        <v>1,86734576845412-2,94886121243903i</v>
      </c>
      <c r="AG253" s="223" t="str">
        <f t="shared" ca="1" si="346"/>
        <v>0,171264900285949+3,48617713306724i</v>
      </c>
      <c r="AH253" s="223" t="str">
        <f t="shared" ca="1" si="347"/>
        <v>-2,14739293145328-2,75162974746519i</v>
      </c>
      <c r="AI253" s="223" t="str">
        <f t="shared" ca="1" si="348"/>
        <v>3,34008679696479+1,01320425281991i</v>
      </c>
      <c r="AJ253" s="223" t="str">
        <f t="shared" ca="1" si="349"/>
        <v>-3,3142155481597+1,09486892801257i</v>
      </c>
      <c r="AK253" s="223" t="str">
        <f t="shared" ca="1" si="350"/>
        <v>2,07921780240756-2,80350066868948i</v>
      </c>
      <c r="AL253" s="223" t="str">
        <f t="shared" ca="1" si="351"/>
        <v>-0,0856582488061802+3,4893302127489i</v>
      </c>
      <c r="AM253" s="223" t="str">
        <f t="shared" ca="1" si="352"/>
        <v>-1,93915203571766-2,90214611133949i</v>
      </c>
      <c r="AN253" s="223" t="str">
        <f t="shared" ca="1" si="353"/>
        <v>3,25650075839551+1,25617095960715i</v>
      </c>
      <c r="AO253" s="223" t="str">
        <f t="shared" ca="1" si="354"/>
        <v>-3,38577909244383+0,848093512745548i</v>
      </c>
      <c r="AP253" s="223" t="str">
        <f t="shared" ca="1" si="355"/>
        <v>2,27982237494192-2,64294771191279i</v>
      </c>
      <c r="AQ253" s="223" t="str">
        <f t="shared" ca="1" si="356"/>
        <v>-0,34211720842741+3,47357430968285i</v>
      </c>
      <c r="AR253" s="223" t="str">
        <f t="shared" ca="1" si="357"/>
        <v>-0,34211720842741+3,47357430968285i</v>
      </c>
      <c r="AS253" s="223" t="str">
        <f t="shared" ca="1" si="358"/>
        <v>3,15526746006387+1,49233036712818i</v>
      </c>
      <c r="AT253" s="223" t="str">
        <f t="shared" ca="1" si="359"/>
        <v>-3,43899480647304+0,596722205253292i</v>
      </c>
      <c r="AU253" s="223" t="str">
        <f t="shared" ca="1" si="360"/>
        <v>2,46807239249387-2,4680723924959i</v>
      </c>
      <c r="AV253" s="223" t="str">
        <f t="shared" ca="1" si="361"/>
        <v>-0,596722205250507+3,43899480647352i</v>
      </c>
      <c r="AW253" s="223" t="str">
        <f t="shared" ca="1" si="362"/>
        <v>-1,4923303671276-3,15526746006415i</v>
      </c>
      <c r="AX253" s="223" t="str">
        <f t="shared" ca="1" si="363"/>
        <v>3,03693549398747+1,72040270708633i</v>
      </c>
      <c r="AY253" s="223" t="str">
        <f t="shared" ca="1" si="364"/>
        <v>-3,47357430968291+0,342117208426766i</v>
      </c>
      <c r="AZ253" s="223" t="str">
        <f t="shared" ca="1" si="365"/>
        <v>2,64294771191321-2,27982237494143i</v>
      </c>
      <c r="BA253" s="223" t="str">
        <f t="shared" ca="1" si="366"/>
        <v>-0,848093512745164+3,38577909244393i</v>
      </c>
      <c r="BB253" s="223" t="str">
        <f t="shared" ca="1" si="367"/>
        <v>-1,25617095960752-3,25650075839537i</v>
      </c>
      <c r="BC253" s="223" t="str">
        <f t="shared" ca="1" si="368"/>
        <v>2,90214611133955+1,93915203571758i</v>
      </c>
      <c r="BD253" s="223" t="str">
        <f t="shared" ca="1" si="369"/>
        <v>-3,48933021274891+0,0856582488059307i</v>
      </c>
      <c r="BE253" s="223" t="str">
        <f t="shared" ca="1" si="370"/>
        <v>2,80350066868969-2,07921780240728i</v>
      </c>
      <c r="BF253" s="223" t="str">
        <f t="shared" ca="1" si="371"/>
        <v>-1,09486892801323+3,31421554815948i</v>
      </c>
      <c r="BG253" s="223" t="str">
        <f t="shared" ca="1" si="372"/>
        <v>-1,01320425281929-3,34008679696498i</v>
      </c>
      <c r="BH253" s="223" t="str">
        <f t="shared" ca="1" si="373"/>
        <v>2,75162974746458+2,14739293145407i</v>
      </c>
      <c r="BI253" s="223" t="str">
        <f t="shared" ca="1" si="374"/>
        <v>-3,48617713306719-0,171264900286941i</v>
      </c>
      <c r="BJ253" s="223" t="str">
        <f t="shared" ca="1" si="375"/>
        <v>2,94886121243973-1,86734576845301i</v>
      </c>
      <c r="BK253" s="223" t="str">
        <f t="shared" ca="1" si="376"/>
        <v>-1,33571115369794+3,22469198266715i</v>
      </c>
      <c r="BL253" s="223" t="str">
        <f t="shared" ca="1" si="377"/>
        <v>-0,76474690439842-3,40557261578782i</v>
      </c>
      <c r="BM253" s="223" t="str">
        <f t="shared" ca="1" si="378"/>
        <v>2,58620206358198+2,34399691883653i</v>
      </c>
      <c r="BN253" s="223" t="str">
        <f t="shared" ca="1" si="379"/>
        <v>-3,46413215745015-0,427259950042865i</v>
      </c>
      <c r="BO253" s="223" t="str">
        <f t="shared" ca="1" si="380"/>
        <v>3,07824162178081-1,64535442599068i</v>
      </c>
      <c r="BP253" s="223" t="str">
        <f t="shared" ca="1" si="381"/>
        <v>-1,56931504490819+3,11769353192639i</v>
      </c>
      <c r="BQ253" s="223" t="str">
        <f t="shared" ca="1" si="382"/>
        <v>-0,512145326246254-3,45260334153737i</v>
      </c>
      <c r="BR253" s="223" t="str">
        <f t="shared" ca="1" si="383"/>
        <v>2,40675952663923+2,52789858382851i</v>
      </c>
      <c r="BS253" s="223" t="str">
        <f t="shared" ca="1" si="384"/>
        <v>-3,42331474953012-0,680939641113942i</v>
      </c>
      <c r="BT253" s="223" t="str">
        <f t="shared" ca="1" si="385"/>
        <v>3,19094077306825-1,41444676533318i</v>
      </c>
      <c r="BU253" s="223" t="str">
        <f t="shared" ca="1" si="386"/>
        <v>-1,79441468192367+2,99380002980954i</v>
      </c>
      <c r="BV253" s="223" t="str">
        <f t="shared" ca="1" si="387"/>
        <v>-0,256768388194139-3,48092411063715i</v>
      </c>
      <c r="BW253" s="223" t="str">
        <f t="shared" ca="1" si="388"/>
        <v>2,21427455129357+2,69810134737088i</v>
      </c>
      <c r="BX253" s="223" t="str">
        <f t="shared" ca="1" si="389"/>
        <v>-3,36394610237729-0,930929261271501i</v>
      </c>
      <c r="BY253" s="223" t="str">
        <f t="shared" ca="1" si="390"/>
        <v>3,28634793983488-1,17587409510282i</v>
      </c>
      <c r="BZ253" s="223" t="str">
        <f t="shared" ca="1" si="391"/>
        <v>-2,00979023030487+2,85368286594043i</v>
      </c>
      <c r="CA253" s="223" t="str">
        <f t="shared" ca="1" si="392"/>
        <v>5,96928030620636E-13-3,49038145038488i</v>
      </c>
      <c r="CB253" s="223" t="str">
        <f t="shared" ca="1" si="393"/>
        <v>2,00979023030381+2,85368286594117i</v>
      </c>
      <c r="CC253" s="223" t="str">
        <f t="shared" ca="1" si="394"/>
        <v>-3,28634793983445-1,17587409510404i</v>
      </c>
      <c r="CD253" s="223" t="str">
        <f t="shared" ca="1" si="395"/>
        <v>3,36394610237764-0,930929261270255i</v>
      </c>
      <c r="CE253" s="223" t="str">
        <f t="shared" ca="1" si="396"/>
        <v>-2,21427455129456+2,69810134737006i</v>
      </c>
      <c r="CF253" s="223" t="str">
        <f t="shared" ca="1" si="397"/>
        <v>0,256768388195428-3,48092411063706i</v>
      </c>
      <c r="CG253" s="223" t="str">
        <f t="shared" ca="1" si="398"/>
        <v>1,79441468192256+2,99380002981021i</v>
      </c>
      <c r="CH253" s="223" t="str">
        <f t="shared" ca="1" si="399"/>
        <v>-3,19094077306913-1,41444676533119i</v>
      </c>
      <c r="CI253" s="223" t="str">
        <f t="shared" ca="1" si="400"/>
        <v>3,4233147495297-0,680939641116078i</v>
      </c>
      <c r="CJ253" s="223" t="str">
        <f t="shared" ca="1" si="401"/>
        <v>-2,40675952663765+2,52789858383002i</v>
      </c>
      <c r="CK253" s="223" t="str">
        <f t="shared" ca="1" si="402"/>
        <v>0,5121453262441-3,45260334153768i</v>
      </c>
      <c r="CL253" s="223" t="str">
        <f t="shared" ca="1" si="403"/>
        <v>1,56931504491014+3,11769353192541i</v>
      </c>
      <c r="CM253" s="223" t="str">
        <f t="shared" ca="1" si="404"/>
        <v>-3,07824162178184-1,64535442598875i</v>
      </c>
      <c r="CN253" s="223" t="str">
        <f t="shared" ca="1" si="405"/>
        <v>3,46413215744988-0,427259950045029i</v>
      </c>
      <c r="CO253" s="223" t="str">
        <f t="shared" ca="1" si="406"/>
        <v>-2,58620206358045+2,34399691883822i</v>
      </c>
      <c r="CP253" s="223" t="str">
        <f t="shared" ca="1" si="407"/>
        <v>0,764746904399586-3,40557261578756i</v>
      </c>
      <c r="CQ253" s="223" t="str">
        <f t="shared" ca="1" si="408"/>
        <v>1,33571115369684+3,2246919826676i</v>
      </c>
      <c r="CR253" s="223" t="str">
        <f t="shared" ca="1" si="409"/>
        <v>-2,94886121243909-1,86734576845402i</v>
      </c>
      <c r="CS253" s="223" t="str">
        <f t="shared" ca="1" si="410"/>
        <v>3,48617713306725-0,171264900285749i</v>
      </c>
      <c r="CT253" s="223" t="str">
        <f t="shared" ca="1" si="411"/>
        <v>-2,75162974746531+2,14739293145312i</v>
      </c>
      <c r="CU253" s="223" t="str">
        <f t="shared" ca="1" si="412"/>
        <v>1,01320425282062-3,34008679696457i</v>
      </c>
      <c r="CV253" s="223" t="str">
        <f t="shared" ca="1" si="413"/>
        <v>1,0948689280119+3,31421554815991i</v>
      </c>
      <c r="CW253" s="223" t="str">
        <f t="shared" ca="1" si="414"/>
        <v>-2,80350066868886-2,07921780240839i</v>
      </c>
      <c r="CX253" s="223" t="str">
        <f t="shared" ca="1" si="415"/>
        <v>3,48933021274888+0,0856582488072235i</v>
      </c>
      <c r="CY253" s="223" t="str">
        <f t="shared" ca="1" si="416"/>
        <v>-2,90214611134027+1,9391520357165i</v>
      </c>
      <c r="CZ253" s="223" t="str">
        <f t="shared" ca="1" si="417"/>
        <v>1,25617095960872-3,2565007583949i</v>
      </c>
      <c r="DA253" s="223" t="str">
        <f t="shared" ca="1" si="418"/>
        <v>0,848093512743911+3,38577909244424i</v>
      </c>
      <c r="DB253" s="223" t="str">
        <f t="shared" ca="1" si="419"/>
        <v>-2,6429477119147-2,2798223749397i</v>
      </c>
      <c r="DC253" s="223" t="str">
        <f t="shared" ca="1" si="420"/>
        <v>3,47357430968314+0,342117208424499i</v>
      </c>
      <c r="DD253" s="223" t="str">
        <f t="shared" ca="1" si="421"/>
        <v>-3,03693549398644+1,72040270708814i</v>
      </c>
      <c r="DE253" s="223" t="str">
        <f t="shared" ca="1" si="422"/>
        <v>1,49233036712567-3,15526746006506i</v>
      </c>
      <c r="DF253" s="223" t="str">
        <f t="shared" ca="1" si="423"/>
        <v>0,596722205252608+3,43899480647315i</v>
      </c>
      <c r="DG253" s="223" t="str">
        <f t="shared" ca="1" si="424"/>
        <v>-2,46807239249541-2,46807239249436i</v>
      </c>
      <c r="DH253" s="223" t="str">
        <f t="shared" ca="1" si="425"/>
        <v>3,43899480647341+0,596722205251146i</v>
      </c>
      <c r="DI253" s="223" t="str">
        <f t="shared" ca="1" si="426"/>
        <v>-3,15526746006443+1,49233036712701i</v>
      </c>
      <c r="DJ253" s="223" t="str">
        <f t="shared" ca="1" si="427"/>
        <v>1,72040270708685-3,03693549398717i</v>
      </c>
      <c r="DK253" s="223" t="str">
        <f t="shared" ca="1" si="428"/>
        <v>0,342117208426172+3,47357430968297i</v>
      </c>
      <c r="DL253" s="223" t="str">
        <f t="shared" ca="1" si="429"/>
        <v>-2,27982237494097-2,6429477119136i</v>
      </c>
      <c r="DM253" s="223" t="str">
        <f t="shared" ca="1" si="430"/>
        <v>3,38577909244378+0,848093512745743i</v>
      </c>
      <c r="DN253" s="223" t="str">
        <f t="shared" ca="1" si="431"/>
        <v>-3,25650075839558+1,25617095960696i</v>
      </c>
      <c r="DO253" s="223" t="str">
        <f t="shared" ca="1" si="432"/>
        <v>1,93915203571807-2,90214611133921i</v>
      </c>
      <c r="DP253" s="223" t="str">
        <f t="shared" ca="1" si="433"/>
        <v>0,0856582488053338+3,48933021274893i</v>
      </c>
      <c r="DQ253" s="223" t="str">
        <f t="shared" ca="1" si="434"/>
        <v>-2,07921780240688-2,80350066868998i</v>
      </c>
      <c r="DR253" s="223" t="str">
        <f t="shared" ca="1" si="435"/>
        <v>3,31421554815926+1,09486892801389i</v>
      </c>
      <c r="DS253" s="223" t="str">
        <f t="shared" ca="1" si="436"/>
        <v>-3,34008679696518+1,01320425281862i</v>
      </c>
      <c r="DT253" s="223" t="str">
        <f t="shared" ca="1" si="437"/>
        <v>2,14739293145461-2,75162974746415i</v>
      </c>
      <c r="DU253" s="223" t="str">
        <f t="shared" ca="1" si="438"/>
        <v>-0,171264900287637+3,48617713306716i</v>
      </c>
      <c r="DV253" s="223" t="str">
        <f t="shared" ca="1" si="439"/>
        <v>-1,86734576845544-2,94886121243819i</v>
      </c>
      <c r="DW253" s="223" t="str">
        <f t="shared" ca="1" si="440"/>
        <v>3,22469198266825+1,33571115369529i</v>
      </c>
      <c r="DX253" s="223" t="str">
        <f t="shared" ca="1" si="441"/>
        <v>-3,40557261578719+0,764746904401227i</v>
      </c>
      <c r="DY253" s="223" t="str">
        <f t="shared" ca="1" si="442"/>
        <v>2,34399691883697-2,58620206358159i</v>
      </c>
      <c r="DZ253" s="223" t="str">
        <f t="shared" ca="1" si="443"/>
        <v>-0,427259950043556+3,46413215745007i</v>
      </c>
      <c r="EA253" s="223" t="str">
        <f t="shared" ca="1" si="444"/>
        <v>-1,64535442599006-3,07824162178114i</v>
      </c>
      <c r="EB253" s="223" t="str">
        <f t="shared" ca="1" si="445"/>
        <v>3,11769353192608+1,56931504490882i</v>
      </c>
      <c r="EC253" s="223" t="str">
        <f t="shared" ca="1" si="446"/>
        <v>-3,45260334153747+0,512145326245566i</v>
      </c>
      <c r="ED253" s="223" t="str">
        <f t="shared" ca="1" si="447"/>
        <v>2,52789858382899-2,40675952663872i</v>
      </c>
      <c r="EE253" s="223" t="str">
        <f t="shared" ca="1" si="448"/>
        <v>-0,680939641114626+3,42331474952999i</v>
      </c>
      <c r="EF253" s="223" t="str">
        <f t="shared" ca="1" si="449"/>
        <v>-1,41444676533254-3,19094077306853i</v>
      </c>
      <c r="EG253" s="223" t="str">
        <f t="shared" ca="1" si="450"/>
        <v>2,99380002980923+1,79441468192419i</v>
      </c>
      <c r="EH253" s="223" t="str">
        <f t="shared" ca="1" si="451"/>
        <v>-3,4809241106372+0,256768388193544i</v>
      </c>
      <c r="EI253" s="223" t="str">
        <f t="shared" ca="1" si="452"/>
        <v>2,69810134737126-2,21427455129311i</v>
      </c>
      <c r="EJ253" s="223" t="str">
        <f t="shared" ca="1" si="453"/>
        <v>-0,930929261272076+3,36394610237713i</v>
      </c>
      <c r="EK253" s="223" t="str">
        <f t="shared" ca="1" si="454"/>
        <v>-1,17587409510226-3,28634793983508i</v>
      </c>
      <c r="EL253" s="223" t="str">
        <f t="shared" ca="1" si="455"/>
        <v>2,85368286594008+2,00979023030536i</v>
      </c>
      <c r="EM253" s="223" t="str">
        <f t="shared" ca="1" si="456"/>
        <v>-3,49038145038488-1,19385606124127E-12i</v>
      </c>
      <c r="EN253" s="223"/>
      <c r="EO253" s="223"/>
      <c r="EP253" s="223"/>
    </row>
    <row r="254" spans="1:146">
      <c r="A254" s="249">
        <f t="shared" si="323"/>
        <v>3.0078125000000022E-3</v>
      </c>
      <c r="B254" s="248">
        <v>154</v>
      </c>
      <c r="C254" s="247">
        <f t="shared" si="324"/>
        <v>30800</v>
      </c>
      <c r="N254" s="246">
        <f t="shared" ca="1" si="327"/>
        <v>11.490190468430622</v>
      </c>
      <c r="O254" s="223">
        <f t="shared" ca="1" si="328"/>
        <v>3.4901904684306215</v>
      </c>
      <c r="P254" s="223" t="str">
        <f t="shared" ca="1" si="329"/>
        <v>-2,80334727054544+2,07910403459024i</v>
      </c>
      <c r="Q254" s="223" t="str">
        <f t="shared" ca="1" si="330"/>
        <v>1,01314881368499-3,33990403862936i</v>
      </c>
      <c r="R254" s="223" t="str">
        <f t="shared" ca="1" si="331"/>
        <v>1,17580975522065+3,28616812190915i</v>
      </c>
      <c r="S254" s="223" t="str">
        <f t="shared" ca="1" si="332"/>
        <v>-2,90198731564809-1,93904593182874i</v>
      </c>
      <c r="T254" s="223" t="str">
        <f t="shared" ca="1" si="333"/>
        <v>3,48598638115911-0,171255529245615i</v>
      </c>
      <c r="U254" s="223" t="str">
        <f t="shared" ca="1" si="334"/>
        <v>-2,6979537163239+2,2141533936243i</v>
      </c>
      <c r="V254" s="223" t="str">
        <f t="shared" ca="1" si="335"/>
        <v>0,848047107916062-3,38559383397937i</v>
      </c>
      <c r="W254" s="223" t="str">
        <f t="shared" ca="1" si="336"/>
        <v>1,33563806806707+3,22451553834898i</v>
      </c>
      <c r="X254" s="223" t="str">
        <f t="shared" ca="1" si="337"/>
        <v>-2,99363621912324-1,79431649757714i</v>
      </c>
      <c r="Y254" s="223" t="str">
        <f t="shared" ca="1" si="338"/>
        <v>3,47338424735904-0,342098488921065i</v>
      </c>
      <c r="Z254" s="223" t="str">
        <f t="shared" ca="1" si="339"/>
        <v>-2,58606055528687+2,34386866319624i</v>
      </c>
      <c r="AA254" s="223" t="str">
        <f t="shared" ca="1" si="340"/>
        <v>0,680902382383894-3,42312743724038i</v>
      </c>
      <c r="AB254" s="223" t="str">
        <f t="shared" ca="1" si="341"/>
        <v>1,49224871181947+3,15509481442271i</v>
      </c>
      <c r="AC254" s="223" t="str">
        <f t="shared" ca="1" si="342"/>
        <v>-3,07807319073495-1,64526439771933i</v>
      </c>
      <c r="AD254" s="223" t="str">
        <f t="shared" ca="1" si="343"/>
        <v>3,45241442667455-0,512117303372404i</v>
      </c>
      <c r="AE254" s="223" t="str">
        <f t="shared" ca="1" si="344"/>
        <v>-2,46793734786+2,46793734785989i</v>
      </c>
      <c r="AF254" s="223" t="str">
        <f t="shared" ca="1" si="345"/>
        <v>0,512117303372536-3,45241442667453i</v>
      </c>
      <c r="AG254" s="223" t="str">
        <f t="shared" ca="1" si="346"/>
        <v>1,64526439771954+3,07807319073483i</v>
      </c>
      <c r="AH254" s="223" t="str">
        <f t="shared" ca="1" si="347"/>
        <v>-3,1550948144228-1,49224871181928i</v>
      </c>
      <c r="AI254" s="223" t="str">
        <f t="shared" ca="1" si="348"/>
        <v>3,42312743724041-0,680902382383765i</v>
      </c>
      <c r="AJ254" s="223" t="str">
        <f t="shared" ca="1" si="349"/>
        <v>-2,34386866319636+2,58606055528676i</v>
      </c>
      <c r="AK254" s="223" t="str">
        <f t="shared" ca="1" si="350"/>
        <v>0,342098488921199-3,47338424735902i</v>
      </c>
      <c r="AL254" s="223" t="str">
        <f t="shared" ca="1" si="351"/>
        <v>1,79431649757705+2,99363621912329i</v>
      </c>
      <c r="AM254" s="223" t="str">
        <f t="shared" ca="1" si="352"/>
        <v>-3,22451553834905-1,3356380680669i</v>
      </c>
      <c r="AN254" s="223" t="str">
        <f t="shared" ca="1" si="353"/>
        <v>3,38559383397941-0,848047107915933i</v>
      </c>
      <c r="AO254" s="223" t="str">
        <f t="shared" ca="1" si="354"/>
        <v>-2,21415339362439+2,69795371632383i</v>
      </c>
      <c r="AP254" s="223" t="str">
        <f t="shared" ca="1" si="355"/>
        <v>0,171255529245415-3,48598638115912i</v>
      </c>
      <c r="AQ254" s="223" t="str">
        <f t="shared" ca="1" si="356"/>
        <v>1,93904593182834+2,90198731564835i</v>
      </c>
      <c r="AR254" s="223" t="str">
        <f t="shared" ca="1" si="357"/>
        <v>1,93904593182834+2,90198731564835i</v>
      </c>
      <c r="AS254" s="223" t="str">
        <f t="shared" ca="1" si="358"/>
        <v>3,33990403862895-1,01314881368631i</v>
      </c>
      <c r="AT254" s="223" t="str">
        <f t="shared" ca="1" si="359"/>
        <v>-2,07910403458973+2,80334727054582i</v>
      </c>
      <c r="AU254" s="223" t="str">
        <f t="shared" ca="1" si="360"/>
        <v>1,59058550936323E-13-3,49019046843062i</v>
      </c>
      <c r="AV254" s="223" t="str">
        <f t="shared" ca="1" si="361"/>
        <v>2,07910403458951+2,80334727054597i</v>
      </c>
      <c r="AW254" s="223" t="str">
        <f t="shared" ca="1" si="362"/>
        <v>-3,33990403862888-1,01314881368656i</v>
      </c>
      <c r="AX254" s="223" t="str">
        <f t="shared" ca="1" si="363"/>
        <v>3,28616812190885-1,17580975522148i</v>
      </c>
      <c r="AY254" s="223" t="str">
        <f t="shared" ca="1" si="364"/>
        <v>-1,93904593182852+2,90198731564823i</v>
      </c>
      <c r="AZ254" s="223" t="str">
        <f t="shared" ca="1" si="365"/>
        <v>-0,171255529245147-3,48598638115913i</v>
      </c>
      <c r="BA254" s="223" t="str">
        <f t="shared" ca="1" si="366"/>
        <v>2,21415339362338+2,69795371632466i</v>
      </c>
      <c r="BB254" s="223" t="str">
        <f t="shared" ca="1" si="367"/>
        <v>-3,38559383397977-0,84804710791446i</v>
      </c>
      <c r="BC254" s="223" t="str">
        <f t="shared" ca="1" si="368"/>
        <v>3,22451553834876-1,33563806806761i</v>
      </c>
      <c r="BD254" s="223" t="str">
        <f t="shared" ca="1" si="369"/>
        <v>-1,79431649757728+2,99363621912316i</v>
      </c>
      <c r="BE254" s="223" t="str">
        <f t="shared" ca="1" si="370"/>
        <v>-0,342098488920191-3,47338424735912i</v>
      </c>
      <c r="BF254" s="223" t="str">
        <f t="shared" ca="1" si="371"/>
        <v>2,34386866319513+2,58606055528787i</v>
      </c>
      <c r="BG254" s="223" t="str">
        <f t="shared" ca="1" si="372"/>
        <v>-3,42312743724062-0,680902382382665i</v>
      </c>
      <c r="BH254" s="223" t="str">
        <f t="shared" ca="1" si="373"/>
        <v>3,15509481442264-1,49224871181962i</v>
      </c>
      <c r="BI254" s="223" t="str">
        <f t="shared" ca="1" si="374"/>
        <v>-1,64526439771973+3,07807319073473i</v>
      </c>
      <c r="BJ254" s="223" t="str">
        <f t="shared" ca="1" si="375"/>
        <v>-0,512117303371242-3,45241442667472i</v>
      </c>
      <c r="BK254" s="223" t="str">
        <f t="shared" ca="1" si="376"/>
        <v>2,467937347861+2,46793734785889i</v>
      </c>
      <c r="BL254" s="223" t="str">
        <f t="shared" ca="1" si="377"/>
        <v>-3,45241442667467-0,512117303371615i</v>
      </c>
      <c r="BM254" s="223" t="str">
        <f t="shared" ca="1" si="378"/>
        <v>3,07807319073491-1,6452643977194i</v>
      </c>
      <c r="BN254" s="223" t="str">
        <f t="shared" ca="1" si="379"/>
        <v>-1,49224871182005+3,15509481442244i</v>
      </c>
      <c r="BO254" s="223" t="str">
        <f t="shared" ca="1" si="380"/>
        <v>-0,680902382382295-3,4231274372407i</v>
      </c>
      <c r="BP254" s="223" t="str">
        <f t="shared" ca="1" si="381"/>
        <v>2,58606055528762+2,34386866319541i</v>
      </c>
      <c r="BQ254" s="223" t="str">
        <f t="shared" ca="1" si="382"/>
        <v>-3,47338424735907-0,342098488920666i</v>
      </c>
      <c r="BR254" s="223" t="str">
        <f t="shared" ca="1" si="383"/>
        <v>2,99363621912335-1,79431649757695i</v>
      </c>
      <c r="BS254" s="223" t="str">
        <f t="shared" ca="1" si="384"/>
        <v>-1,33563806806796+3,22451553834861i</v>
      </c>
      <c r="BT254" s="223" t="str">
        <f t="shared" ca="1" si="385"/>
        <v>-0,848047107917462-3,38559383397902i</v>
      </c>
      <c r="BU254" s="223" t="str">
        <f t="shared" ca="1" si="386"/>
        <v>2,69795371632442+2,21415339362367i</v>
      </c>
      <c r="BV254" s="223" t="str">
        <f t="shared" ca="1" si="387"/>
        <v>-3,48598638115911-0,171255529245524i</v>
      </c>
      <c r="BW254" s="223" t="str">
        <f t="shared" ca="1" si="388"/>
        <v>2,90198731564844-1,93904593182821i</v>
      </c>
      <c r="BX254" s="223" t="str">
        <f t="shared" ca="1" si="389"/>
        <v>-1,17580975522193+3,28616812190869i</v>
      </c>
      <c r="BY254" s="223" t="str">
        <f t="shared" ca="1" si="390"/>
        <v>-1,0131488136862-3,33990403862898i</v>
      </c>
      <c r="BZ254" s="223" t="str">
        <f t="shared" ca="1" si="391"/>
        <v>2,80334727054572+2,07910403458986i</v>
      </c>
      <c r="CA254" s="223" t="str">
        <f t="shared" ca="1" si="392"/>
        <v>-3,49019046843062-3,18117101872646E-13i</v>
      </c>
      <c r="CB254" s="223" t="str">
        <f t="shared" ca="1" si="393"/>
        <v>2,80334727054604-2,07910403458943i</v>
      </c>
      <c r="CC254" s="223" t="str">
        <f t="shared" ca="1" si="394"/>
        <v>-1,01314881368339+3,33990403862984i</v>
      </c>
      <c r="CD254" s="223" t="str">
        <f t="shared" ca="1" si="395"/>
        <v>-1,17580975522133-3,28616812190891i</v>
      </c>
      <c r="CE254" s="223" t="str">
        <f t="shared" ca="1" si="396"/>
        <v>2,90198731564809+1,93904593182873i</v>
      </c>
      <c r="CF254" s="223" t="str">
        <f t="shared" ca="1" si="397"/>
        <v>-3,48598638115914+0,171255529244988i</v>
      </c>
      <c r="CG254" s="223" t="str">
        <f t="shared" ca="1" si="398"/>
        <v>2,6979537163247-2,21415339362333i</v>
      </c>
      <c r="CH254" s="223" t="str">
        <f t="shared" ca="1" si="399"/>
        <v>-0,848047107914614+3,38559383397974i</v>
      </c>
      <c r="CI254" s="223" t="str">
        <f t="shared" ca="1" si="400"/>
        <v>-1,33563806806756-3,22451553834878i</v>
      </c>
      <c r="CJ254" s="223" t="str">
        <f t="shared" ca="1" si="401"/>
        <v>2,99363621912307+1,79431649757741i</v>
      </c>
      <c r="CK254" s="223" t="str">
        <f t="shared" ca="1" si="402"/>
        <v>-3,47338424735913+0,342098488920132i</v>
      </c>
      <c r="CL254" s="223" t="str">
        <f t="shared" ca="1" si="403"/>
        <v>2,58606055528805-2,34386866319494i</v>
      </c>
      <c r="CM254" s="223" t="str">
        <f t="shared" ca="1" si="404"/>
        <v>-0,680902382382724+3,42312743724061i</v>
      </c>
      <c r="CN254" s="223" t="str">
        <f t="shared" ca="1" si="405"/>
        <v>-1,49224871181947-3,15509481442271i</v>
      </c>
      <c r="CO254" s="223" t="str">
        <f t="shared" ca="1" si="406"/>
        <v>3,07807319073466+1,64526439771987i</v>
      </c>
      <c r="CP254" s="223" t="str">
        <f t="shared" ca="1" si="407"/>
        <v>-3,45241442667473+0,512117303371182i</v>
      </c>
      <c r="CQ254" s="223" t="str">
        <f t="shared" ca="1" si="408"/>
        <v>2,46793734785893-2,46793734786096i</v>
      </c>
      <c r="CR254" s="223" t="str">
        <f t="shared" ca="1" si="409"/>
        <v>-0,51211730337187+3,45241442667463i</v>
      </c>
      <c r="CS254" s="223" t="str">
        <f t="shared" ca="1" si="410"/>
        <v>-1,64526439771926-3,07807319073498i</v>
      </c>
      <c r="CT254" s="223" t="str">
        <f t="shared" ca="1" si="411"/>
        <v>3,15509481442241+1,4922487118201i</v>
      </c>
      <c r="CU254" s="223" t="str">
        <f t="shared" ca="1" si="412"/>
        <v>-3,42312743724075+0,68090238238204i</v>
      </c>
      <c r="CV254" s="223" t="str">
        <f t="shared" ca="1" si="413"/>
        <v>2,34386866319545-2,58606055528758i</v>
      </c>
      <c r="CW254" s="223" t="str">
        <f t="shared" ca="1" si="414"/>
        <v>-0,342098488920824+3,47338424735906i</v>
      </c>
      <c r="CX254" s="223" t="str">
        <f t="shared" ca="1" si="415"/>
        <v>-1,79431649757682-2,99363621912343i</v>
      </c>
      <c r="CY254" s="223" t="str">
        <f t="shared" ca="1" si="416"/>
        <v>3,22451553834859+1,33563806806802i</v>
      </c>
      <c r="CZ254" s="223" t="str">
        <f t="shared" ca="1" si="417"/>
        <v>-3,38559383397904+0,848047107917403i</v>
      </c>
      <c r="DA254" s="223" t="str">
        <f t="shared" ca="1" si="418"/>
        <v>2,21415339362387-2,69795371632426i</v>
      </c>
      <c r="DB254" s="223" t="str">
        <f t="shared" ca="1" si="419"/>
        <v>-0,171255529245683+3,4859863811591i</v>
      </c>
      <c r="DC254" s="223" t="str">
        <f t="shared" ca="1" si="420"/>
        <v>-1,93904593182816-2,90198731564847i</v>
      </c>
      <c r="DD254" s="223" t="str">
        <f t="shared" ca="1" si="421"/>
        <v>3,28616812190864+1,17580975522208i</v>
      </c>
      <c r="DE254" s="223" t="str">
        <f t="shared" ca="1" si="422"/>
        <v>-3,339904038629+1,01314881368614i</v>
      </c>
      <c r="DF254" s="223" t="str">
        <f t="shared" ca="1" si="423"/>
        <v>2,07910403458999-2,80334727054562i</v>
      </c>
      <c r="DG254" s="223" t="str">
        <f t="shared" ca="1" si="424"/>
        <v>-3,77978473458469E-13+3,49019046843062i</v>
      </c>
      <c r="DH254" s="223" t="str">
        <f t="shared" ca="1" si="425"/>
        <v>-2,07910403458922-2,80334727054619i</v>
      </c>
      <c r="DI254" s="223" t="str">
        <f t="shared" ca="1" si="426"/>
        <v>3,33990403862982+1,01314881368345i</v>
      </c>
      <c r="DJ254" s="223" t="str">
        <f t="shared" ca="1" si="427"/>
        <v>-3,28616812190896+1,17580975522118i</v>
      </c>
      <c r="DK254" s="223" t="str">
        <f t="shared" ca="1" si="428"/>
        <v>1,93904593182879-2,90198731564805i</v>
      </c>
      <c r="DL254" s="223" t="str">
        <f t="shared" ca="1" si="429"/>
        <v>0,171255529244928+3,48598638115914i</v>
      </c>
      <c r="DM254" s="223" t="str">
        <f t="shared" ca="1" si="430"/>
        <v>-2,21415339362313-2,69795371632486i</v>
      </c>
      <c r="DN254" s="223" t="str">
        <f t="shared" ca="1" si="431"/>
        <v>3,38559383397967+0,848047107914865i</v>
      </c>
      <c r="DO254" s="223" t="str">
        <f t="shared" ca="1" si="432"/>
        <v>-3,22451553834888+1,33563806806732i</v>
      </c>
      <c r="DP254" s="223" t="str">
        <f t="shared" ca="1" si="433"/>
        <v>1,79431649757746-2,99363621912304i</v>
      </c>
      <c r="DQ254" s="223" t="str">
        <f t="shared" ca="1" si="434"/>
        <v>0,342098488919874+3,47338424735915i</v>
      </c>
      <c r="DR254" s="223" t="str">
        <f t="shared" ca="1" si="435"/>
        <v>-2,34386866319754-2,58606055528569i</v>
      </c>
      <c r="DS254" s="223" t="str">
        <f t="shared" ca="1" si="436"/>
        <v>3,42312743724056+0,680902382382976i</v>
      </c>
      <c r="DT254" s="223" t="str">
        <f t="shared" ca="1" si="437"/>
        <v>-3,15509481442274+1,49224871181942i</v>
      </c>
      <c r="DU254" s="223" t="str">
        <f t="shared" ca="1" si="438"/>
        <v>1,64526439771993-3,07807319073463i</v>
      </c>
      <c r="DV254" s="223" t="str">
        <f t="shared" ca="1" si="439"/>
        <v>0,512117303370924+3,45241442667477i</v>
      </c>
      <c r="DW254" s="223" t="str">
        <f t="shared" ca="1" si="440"/>
        <v>-2,46793734786078-2,46793734785911i</v>
      </c>
      <c r="DX254" s="223" t="str">
        <f t="shared" ca="1" si="441"/>
        <v>3,45241442667462+0,512117303371929i</v>
      </c>
      <c r="DY254" s="223" t="str">
        <f t="shared" ca="1" si="442"/>
        <v>-3,07807319073501+1,64526439771921i</v>
      </c>
      <c r="DZ254" s="223" t="str">
        <f t="shared" ca="1" si="443"/>
        <v>1,49224871182034-3,1550948144223i</v>
      </c>
      <c r="EA254" s="223" t="str">
        <f t="shared" ca="1" si="444"/>
        <v>0,680902382385485+3,42312743724007i</v>
      </c>
      <c r="EB254" s="223" t="str">
        <f t="shared" ca="1" si="445"/>
        <v>-2,58606055528741-2,34386866319565i</v>
      </c>
      <c r="EC254" s="223" t="str">
        <f t="shared" ca="1" si="446"/>
        <v>3,47338424735905+0,342098488920884i</v>
      </c>
      <c r="ED254" s="223" t="str">
        <f t="shared" ca="1" si="447"/>
        <v>-2,99363621912357+1,79431649757659i</v>
      </c>
      <c r="EE254" s="223" t="str">
        <f t="shared" ca="1" si="448"/>
        <v>1,33563806806826-3,22451553834849i</v>
      </c>
      <c r="EF254" s="223" t="str">
        <f t="shared" ca="1" si="449"/>
        <v>0,848047107917155+3,3855938339791i</v>
      </c>
      <c r="EG254" s="223" t="str">
        <f t="shared" ca="1" si="450"/>
        <v>-2,69795371632422-2,21415339362392i</v>
      </c>
      <c r="EH254" s="223" t="str">
        <f t="shared" ca="1" si="451"/>
        <v>3,4859863811591+0,171255529245743i</v>
      </c>
      <c r="EI254" s="223" t="str">
        <f t="shared" ca="1" si="452"/>
        <v>-2,90198731564862+1,93904593182794i</v>
      </c>
      <c r="EJ254" s="223" t="str">
        <f t="shared" ca="1" si="453"/>
        <v>1,17580975522214-3,28616812190862i</v>
      </c>
      <c r="EK254" s="223" t="str">
        <f t="shared" ca="1" si="454"/>
        <v>1,0131488136859+3,33990403862908i</v>
      </c>
      <c r="EL254" s="223" t="str">
        <f t="shared" ca="1" si="455"/>
        <v>-2,80334727054559-2,07910403459003i</v>
      </c>
      <c r="EM254" s="223" t="str">
        <f t="shared" ca="1" si="456"/>
        <v>3,49019046843062+6,36234203745293E-13i</v>
      </c>
      <c r="EN254" s="223"/>
      <c r="EO254" s="223"/>
      <c r="EP254" s="223"/>
    </row>
    <row r="255" spans="1:146">
      <c r="A255" s="249">
        <f t="shared" si="323"/>
        <v>3.0273437500000023E-3</v>
      </c>
      <c r="B255" s="248">
        <v>155</v>
      </c>
      <c r="C255" s="247">
        <f t="shared" si="324"/>
        <v>31000</v>
      </c>
      <c r="N255" s="246">
        <f t="shared" ca="1" si="327"/>
        <v>11.489985810787214</v>
      </c>
      <c r="O255" s="223">
        <f t="shared" ca="1" si="328"/>
        <v>3.489985810787215</v>
      </c>
      <c r="P255" s="223" t="str">
        <f t="shared" ca="1" si="329"/>
        <v>-2,75131784640165+2,14714952147444i</v>
      </c>
      <c r="Q255" s="223" t="str">
        <f t="shared" ca="1" si="330"/>
        <v>0,847997380164916-3,3853953096691i</v>
      </c>
      <c r="R255" s="223" t="str">
        <f t="shared" ca="1" si="331"/>
        <v>1,41428643582228+3,19057907548853i</v>
      </c>
      <c r="S255" s="223" t="str">
        <f t="shared" ca="1" si="332"/>
        <v>-3,07789269880734-1,64516792277401i</v>
      </c>
      <c r="T255" s="223" t="str">
        <f t="shared" ca="1" si="333"/>
        <v>3,43860499162326-0,596654565959004i</v>
      </c>
      <c r="U255" s="223" t="str">
        <f t="shared" ca="1" si="334"/>
        <v>-2,34373122352329+2,58590891397553i</v>
      </c>
      <c r="V255" s="223" t="str">
        <f t="shared" ca="1" si="335"/>
        <v>0,256739283139704-3,48052954304212i</v>
      </c>
      <c r="W255" s="223" t="str">
        <f t="shared" ca="1" si="336"/>
        <v>1,93893223013409+2,90181714903667i</v>
      </c>
      <c r="X255" s="223" t="str">
        <f t="shared" ca="1" si="337"/>
        <v>-3,31383987721229-1,0947448230952i</v>
      </c>
      <c r="Y255" s="223" t="str">
        <f t="shared" ca="1" si="338"/>
        <v>3,28597542771966-1,17574080813703i</v>
      </c>
      <c r="Z255" s="223" t="str">
        <f t="shared" ca="1" si="339"/>
        <v>-1,86713410221088+2,94852695491448i</v>
      </c>
      <c r="AA255" s="223" t="str">
        <f t="shared" ca="1" si="340"/>
        <v>-0,342078428964167-3,47318057519811i</v>
      </c>
      <c r="AB255" s="223" t="str">
        <f t="shared" ca="1" si="341"/>
        <v>2,40648671709492+2,52761204300459i</v>
      </c>
      <c r="AC255" s="223" t="str">
        <f t="shared" ca="1" si="342"/>
        <v>-3,45221198414112-0,512087273859164i</v>
      </c>
      <c r="AD255" s="223" t="str">
        <f t="shared" ca="1" si="343"/>
        <v>3,03659125312004-1,72020769704445i</v>
      </c>
      <c r="AE255" s="223" t="str">
        <f t="shared" ca="1" si="344"/>
        <v>-1,33555974897766+3,22432645934105i</v>
      </c>
      <c r="AF255" s="223" t="str">
        <f t="shared" ca="1" si="345"/>
        <v>-0,930823739143204-3,36356479440244i</v>
      </c>
      <c r="AG255" s="223" t="str">
        <f t="shared" ca="1" si="346"/>
        <v>2,80318288798483+2,07898212017446i</v>
      </c>
      <c r="AH255" s="223" t="str">
        <f t="shared" ca="1" si="347"/>
        <v>-3,4889346923105+0,0856485393241876i</v>
      </c>
      <c r="AI255" s="223" t="str">
        <f t="shared" ca="1" si="348"/>
        <v>2,69779551382615-2,21402356018982i</v>
      </c>
      <c r="AJ255" s="223" t="str">
        <f t="shared" ca="1" si="349"/>
        <v>-0,764660219273355+3,40518658938933i</v>
      </c>
      <c r="AK255" s="223" t="str">
        <f t="shared" ca="1" si="350"/>
        <v>-1,49216120940154-3,15490980610436i</v>
      </c>
      <c r="AL255" s="223" t="str">
        <f t="shared" ca="1" si="351"/>
        <v>3,1173401370227+1,56913716086369i</v>
      </c>
      <c r="AM255" s="223" t="str">
        <f t="shared" ca="1" si="352"/>
        <v>-3,42292671203621+0,680862455658314i</v>
      </c>
      <c r="AN255" s="223" t="str">
        <f t="shared" ca="1" si="353"/>
        <v>2,27956395390013-2,64264813011027i</v>
      </c>
      <c r="AO255" s="223" t="str">
        <f t="shared" ca="1" si="354"/>
        <v>-0,171245487170832+3,4857819700348i</v>
      </c>
      <c r="AP255" s="223" t="str">
        <f t="shared" ca="1" si="355"/>
        <v>-2,00956241778466-2,85335939701321i</v>
      </c>
      <c r="AQ255" s="223" t="str">
        <f t="shared" ca="1" si="356"/>
        <v>3,33970819347544+1,01308940470678i</v>
      </c>
      <c r="AR255" s="223" t="str">
        <f t="shared" ca="1" si="357"/>
        <v>3,33970819347544+1,01308940470678i</v>
      </c>
      <c r="AS255" s="223" t="str">
        <f t="shared" ca="1" si="358"/>
        <v>1,79421128252025-2,99346067840771i</v>
      </c>
      <c r="AT255" s="223" t="str">
        <f t="shared" ca="1" si="359"/>
        <v>0,427211519533825+3,46373949324623i</v>
      </c>
      <c r="AU255" s="223" t="str">
        <f t="shared" ca="1" si="360"/>
        <v>-2,46779263305126-2,46779263305368i</v>
      </c>
      <c r="AV255" s="223" t="str">
        <f t="shared" ca="1" si="361"/>
        <v>3,46373949324625+0,427211519533717i</v>
      </c>
      <c r="AW255" s="223" t="str">
        <f t="shared" ca="1" si="362"/>
        <v>-2,99346067840768+1,7942112825203i</v>
      </c>
      <c r="AX255" s="223" t="str">
        <f t="shared" ca="1" si="363"/>
        <v>1,25602857087874-3,25613162950032i</v>
      </c>
      <c r="AY255" s="223" t="str">
        <f t="shared" ca="1" si="364"/>
        <v>1,01308940470689+3,3397081934754i</v>
      </c>
      <c r="AZ255" s="223" t="str">
        <f t="shared" ca="1" si="365"/>
        <v>-2,85335939701324-2,00956241778461i</v>
      </c>
      <c r="BA255" s="223" t="str">
        <f t="shared" ca="1" si="366"/>
        <v>3,48578197003477-0,171245487171585i</v>
      </c>
      <c r="BB255" s="223" t="str">
        <f t="shared" ca="1" si="367"/>
        <v>-2,64264813011068+2,27956395389965i</v>
      </c>
      <c r="BC255" s="223" t="str">
        <f t="shared" ca="1" si="368"/>
        <v>0,680862455656845-3,4229267120365i</v>
      </c>
      <c r="BD255" s="223" t="str">
        <f t="shared" ca="1" si="369"/>
        <v>1,56913716086379+3,11734013702266i</v>
      </c>
      <c r="BE255" s="223" t="str">
        <f t="shared" ca="1" si="370"/>
        <v>-3,15490980610379-1,49216120940274i</v>
      </c>
      <c r="BF255" s="223" t="str">
        <f t="shared" ca="1" si="371"/>
        <v>3,40518658938916-0,764660219274091i</v>
      </c>
      <c r="BG255" s="223" t="str">
        <f t="shared" ca="1" si="372"/>
        <v>-2,21402356019027+2,69779551382578i</v>
      </c>
      <c r="BH255" s="223" t="str">
        <f t="shared" ca="1" si="373"/>
        <v>0,08564853932269-3,48893469231053i</v>
      </c>
      <c r="BI255" s="223" t="str">
        <f t="shared" ca="1" si="374"/>
        <v>2,07898212017451+2,8031828879848i</v>
      </c>
      <c r="BJ255" s="223" t="str">
        <f t="shared" ca="1" si="375"/>
        <v>-3,36356479440209-0,930823739144484i</v>
      </c>
      <c r="BK255" s="223" t="str">
        <f t="shared" ca="1" si="376"/>
        <v>3,22432645934076-1,33555974897838i</v>
      </c>
      <c r="BL255" s="223" t="str">
        <f t="shared" ca="1" si="377"/>
        <v>-1,72020769704496+3,03659125311975i</v>
      </c>
      <c r="BM255" s="223" t="str">
        <f t="shared" ca="1" si="378"/>
        <v>-0,512087273861013-3,45221198414085i</v>
      </c>
      <c r="BN255" s="223" t="str">
        <f t="shared" ca="1" si="379"/>
        <v>2,52761204300487+2,40648671709462i</v>
      </c>
      <c r="BO255" s="223" t="str">
        <f t="shared" ca="1" si="380"/>
        <v>-3,47318057519802-0,342078428965119i</v>
      </c>
      <c r="BP255" s="223" t="str">
        <f t="shared" ca="1" si="381"/>
        <v>2,94852695491387-1,86713410221185i</v>
      </c>
      <c r="BQ255" s="223" t="str">
        <f t="shared" ca="1" si="382"/>
        <v>-1,17574080813723+3,28597542771958i</v>
      </c>
      <c r="BR255" s="223" t="str">
        <f t="shared" ca="1" si="383"/>
        <v>-1,09474482309361-3,31383987721281i</v>
      </c>
      <c r="BS255" s="223" t="str">
        <f t="shared" ca="1" si="384"/>
        <v>2,90181714903691+1,93893223013374i</v>
      </c>
      <c r="BT255" s="223" t="str">
        <f t="shared" ca="1" si="385"/>
        <v>-3,48052954304219+0,256739283138762i</v>
      </c>
      <c r="BU255" s="223" t="str">
        <f t="shared" ca="1" si="386"/>
        <v>2,58590891397475-2,34373122352416i</v>
      </c>
      <c r="BV255" s="223" t="str">
        <f t="shared" ca="1" si="387"/>
        <v>-0,596654565958955+3,43860499162326i</v>
      </c>
      <c r="BW255" s="223" t="str">
        <f t="shared" ca="1" si="388"/>
        <v>-1,64516792277284-3,07789269880797i</v>
      </c>
      <c r="BX255" s="223" t="str">
        <f t="shared" ca="1" si="389"/>
        <v>3,19057907548885+1,41428643582156i</v>
      </c>
      <c r="BY255" s="223" t="str">
        <f t="shared" ca="1" si="390"/>
        <v>-3,38539530966926+0,847997380164288i</v>
      </c>
      <c r="BZ255" s="223" t="str">
        <f t="shared" ca="1" si="391"/>
        <v>2,14714952147326-2,75131784640256i</v>
      </c>
      <c r="CA255" s="223" t="str">
        <f t="shared" ca="1" si="392"/>
        <v>5,98548343570487E-14+3,48998581078722i</v>
      </c>
      <c r="CB255" s="223" t="str">
        <f t="shared" ca="1" si="393"/>
        <v>-2,14714952147343-2,75131784640243i</v>
      </c>
      <c r="CC255" s="223" t="str">
        <f t="shared" ca="1" si="394"/>
        <v>3,38539530966931+0,847997380164075i</v>
      </c>
      <c r="CD255" s="223" t="str">
        <f t="shared" ca="1" si="395"/>
        <v>-3,19057907548876+1,41428643582176i</v>
      </c>
      <c r="CE255" s="223" t="str">
        <f t="shared" ca="1" si="396"/>
        <v>1,64516792277265-3,07789269880807i</v>
      </c>
      <c r="CF255" s="223" t="str">
        <f t="shared" ca="1" si="397"/>
        <v>0,596654565959074+3,43860499162324i</v>
      </c>
      <c r="CG255" s="223" t="str">
        <f t="shared" ca="1" si="398"/>
        <v>-2,58590891397483-2,34373122352406i</v>
      </c>
      <c r="CH255" s="223" t="str">
        <f t="shared" ca="1" si="399"/>
        <v>3,4805295430422+0,256739283138643i</v>
      </c>
      <c r="CI255" s="223" t="str">
        <f t="shared" ca="1" si="400"/>
        <v>-2,90181714903679+1,93893223013393i</v>
      </c>
      <c r="CJ255" s="223" t="str">
        <f t="shared" ca="1" si="401"/>
        <v>1,09474482309679-3,31383987721176i</v>
      </c>
      <c r="CK255" s="223" t="str">
        <f t="shared" ca="1" si="402"/>
        <v>1,17574080813744+3,28597542771951i</v>
      </c>
      <c r="CL255" s="223" t="str">
        <f t="shared" ca="1" si="403"/>
        <v>-2,94852695491393-1,86713410221175i</v>
      </c>
      <c r="CM255" s="223" t="str">
        <f t="shared" ca="1" si="404"/>
        <v>3,47318057519801-0,342078428965238i</v>
      </c>
      <c r="CN255" s="223" t="str">
        <f t="shared" ca="1" si="405"/>
        <v>-2,52761204300472+2,40648671709478i</v>
      </c>
      <c r="CO255" s="223" t="str">
        <f t="shared" ca="1" si="406"/>
        <v>0,512087273860797-3,45221198414088i</v>
      </c>
      <c r="CP255" s="223" t="str">
        <f t="shared" ca="1" si="407"/>
        <v>1,72020769704515+3,03659125311964i</v>
      </c>
      <c r="CQ255" s="223" t="str">
        <f t="shared" ca="1" si="408"/>
        <v>-3,2243264593408-1,33555974897827i</v>
      </c>
      <c r="CR255" s="223" t="str">
        <f t="shared" ca="1" si="409"/>
        <v>3,36356479440206-0,9308237391446i</v>
      </c>
      <c r="CS255" s="223" t="str">
        <f t="shared" ca="1" si="410"/>
        <v>-2,07898212017433+2,80318288798493i</v>
      </c>
      <c r="CT255" s="223" t="str">
        <f t="shared" ca="1" si="411"/>
        <v>-0,0856485393229089-3,48893469231053i</v>
      </c>
      <c r="CU255" s="223" t="str">
        <f t="shared" ca="1" si="412"/>
        <v>2,21402356019044+2,69779551382564i</v>
      </c>
      <c r="CV255" s="223" t="str">
        <f t="shared" ca="1" si="413"/>
        <v>-3,40518658938919-0,764660219273976i</v>
      </c>
      <c r="CW255" s="223" t="str">
        <f t="shared" ca="1" si="414"/>
        <v>3,15490980610374-1,49216120940285i</v>
      </c>
      <c r="CX255" s="223" t="str">
        <f t="shared" ca="1" si="415"/>
        <v>-1,56913716086368+3,11734013702271i</v>
      </c>
      <c r="CY255" s="223" t="str">
        <f t="shared" ca="1" si="416"/>
        <v>-0,680862455657061-3,42292671203646i</v>
      </c>
      <c r="CZ255" s="223" t="str">
        <f t="shared" ca="1" si="417"/>
        <v>2,64264813011083+2,27956395389948i</v>
      </c>
      <c r="DA255" s="223" t="str">
        <f t="shared" ca="1" si="418"/>
        <v>-3,48578197003477-0,171245487171465i</v>
      </c>
      <c r="DB255" s="223" t="str">
        <f t="shared" ca="1" si="419"/>
        <v>2,85335939701523-2,00956241778179i</v>
      </c>
      <c r="DC255" s="223" t="str">
        <f t="shared" ca="1" si="420"/>
        <v>-1,01308940470677+3,33970819347544i</v>
      </c>
      <c r="DD255" s="223" t="str">
        <f t="shared" ca="1" si="421"/>
        <v>-1,25602857087895-3,25613162950024i</v>
      </c>
      <c r="DE255" s="223" t="str">
        <f t="shared" ca="1" si="422"/>
        <v>2,99346067840779+1,79421128252011i</v>
      </c>
      <c r="DF255" s="223" t="str">
        <f t="shared" ca="1" si="423"/>
        <v>-3,46373949324623+0,427211519533885i</v>
      </c>
      <c r="DG255" s="223" t="str">
        <f t="shared" ca="1" si="424"/>
        <v>2,46779263305367-2,46779263305127i</v>
      </c>
      <c r="DH255" s="223" t="str">
        <f t="shared" ca="1" si="425"/>
        <v>-0,427211519533707+3,46373949324625i</v>
      </c>
      <c r="DI255" s="223" t="str">
        <f t="shared" ca="1" si="426"/>
        <v>-1,79421128252044-2,9934606784076i</v>
      </c>
      <c r="DJ255" s="223" t="str">
        <f t="shared" ca="1" si="427"/>
        <v>3,25613162950037+1,25602857087859i</v>
      </c>
      <c r="DK255" s="223" t="str">
        <f t="shared" ca="1" si="428"/>
        <v>-3,33970819347538+1,01308940470694i</v>
      </c>
      <c r="DL255" s="223" t="str">
        <f t="shared" ca="1" si="429"/>
        <v>2,00956241778456-2,85335939701327i</v>
      </c>
      <c r="DM255" s="223" t="str">
        <f t="shared" ca="1" si="430"/>
        <v>0,171245487171645+3,48578197003477i</v>
      </c>
      <c r="DN255" s="223" t="str">
        <f t="shared" ca="1" si="431"/>
        <v>-2,27956395389977-2,64264813011058i</v>
      </c>
      <c r="DO255" s="223" t="str">
        <f t="shared" ca="1" si="432"/>
        <v>3,42292671203653+0,680862455656691i</v>
      </c>
      <c r="DP255" s="223" t="str">
        <f t="shared" ca="1" si="433"/>
        <v>-3,11734013702263+1,56913716086384i</v>
      </c>
      <c r="DQ255" s="223" t="str">
        <f t="shared" ca="1" si="434"/>
        <v>1,49216120940269-3,15490980610382i</v>
      </c>
      <c r="DR255" s="223" t="str">
        <f t="shared" ca="1" si="435"/>
        <v>0,764660219274151+3,40518658938915i</v>
      </c>
      <c r="DS255" s="223" t="str">
        <f t="shared" ca="1" si="436"/>
        <v>-2,69779551382588-2,21402356019015i</v>
      </c>
      <c r="DT255" s="223" t="str">
        <f t="shared" ca="1" si="437"/>
        <v>3,48893469231053+0,0856485393227291i</v>
      </c>
      <c r="DU255" s="223" t="str">
        <f t="shared" ca="1" si="438"/>
        <v>-2,80318288798471+2,07898212017464i</v>
      </c>
      <c r="DV255" s="223" t="str">
        <f t="shared" ca="1" si="439"/>
        <v>0,930823739144429-3,36356479440211i</v>
      </c>
      <c r="DW255" s="223" t="str">
        <f t="shared" ca="1" si="440"/>
        <v>1,33555974897843+3,22432645934073i</v>
      </c>
      <c r="DX255" s="223" t="str">
        <f t="shared" ca="1" si="441"/>
        <v>-3,03659125311973-1,72020769704499i</v>
      </c>
      <c r="DY255" s="223" t="str">
        <f t="shared" ca="1" si="442"/>
        <v>3,45221198414135-0,512087273857639i</v>
      </c>
      <c r="DZ255" s="223" t="str">
        <f t="shared" ca="1" si="443"/>
        <v>-2,40648671709451+2,52761204300498i</v>
      </c>
      <c r="EA255" s="223" t="str">
        <f t="shared" ca="1" si="444"/>
        <v>0,342078428965059-3,47318057519803i</v>
      </c>
      <c r="EB255" s="223" t="str">
        <f t="shared" ca="1" si="445"/>
        <v>1,8671341022119+2,94852695491384i</v>
      </c>
      <c r="EC255" s="223" t="str">
        <f t="shared" ca="1" si="446"/>
        <v>-3,28597542771957-1,17574080813727i</v>
      </c>
      <c r="ED255" s="223" t="str">
        <f t="shared" ca="1" si="447"/>
        <v>3,31383987721276-1,09474482309376i</v>
      </c>
      <c r="EE255" s="223" t="str">
        <f t="shared" ca="1" si="448"/>
        <v>-1,93893223013361+2,901817149037i</v>
      </c>
      <c r="EF255" s="223" t="str">
        <f t="shared" ca="1" si="449"/>
        <v>-0,256739283138822-3,48052954304219i</v>
      </c>
      <c r="EG255" s="223" t="str">
        <f t="shared" ca="1" si="450"/>
        <v>2,3437312235242+2,58590891397471i</v>
      </c>
      <c r="EH255" s="223" t="str">
        <f t="shared" ca="1" si="451"/>
        <v>-3,43860499162327-0,596654565958899i</v>
      </c>
      <c r="EI255" s="223" t="str">
        <f t="shared" ca="1" si="452"/>
        <v>3,07789269880789-1,64516792277298i</v>
      </c>
      <c r="EJ255" s="223" t="str">
        <f t="shared" ca="1" si="453"/>
        <v>-1,41428643582141+3,19057907548891i</v>
      </c>
      <c r="EK255" s="223" t="str">
        <f t="shared" ca="1" si="454"/>
        <v>-0,847997380164344-3,38539530966924i</v>
      </c>
      <c r="EL255" s="223" t="str">
        <f t="shared" ca="1" si="455"/>
        <v>2,7513178464026+2,14714952147322i</v>
      </c>
      <c r="EM255" s="223" t="str">
        <f t="shared" ca="1" si="456"/>
        <v>-3,48998581078722+1,19709668714097E-13i</v>
      </c>
      <c r="EN255" s="223"/>
      <c r="EO255" s="223"/>
      <c r="EP255" s="223"/>
    </row>
    <row r="256" spans="1:146">
      <c r="A256" s="249">
        <f t="shared" si="323"/>
        <v>3.0468750000000023E-3</v>
      </c>
      <c r="B256" s="248">
        <v>156</v>
      </c>
      <c r="C256" s="247">
        <f t="shared" si="324"/>
        <v>31200</v>
      </c>
      <c r="N256" s="246">
        <f t="shared" ca="1" si="327"/>
        <v>11.489766435246024</v>
      </c>
      <c r="O256" s="223">
        <f t="shared" ca="1" si="328"/>
        <v>3.489766435246024</v>
      </c>
      <c r="P256" s="223" t="str">
        <f t="shared" ca="1" si="329"/>
        <v>-2,69762593423959+2,21388438981978i</v>
      </c>
      <c r="Q256" s="223" t="str">
        <f t="shared" ca="1" si="330"/>
        <v>0,680819657613229-3,42271155173455i</v>
      </c>
      <c r="R256" s="223" t="str">
        <f t="shared" ca="1" si="331"/>
        <v>1,64506450985993+3,07769922685259i</v>
      </c>
      <c r="S256" s="223" t="str">
        <f t="shared" ca="1" si="332"/>
        <v>-3,22412378276862-1,33547579759257i</v>
      </c>
      <c r="T256" s="223" t="str">
        <f t="shared" ca="1" si="333"/>
        <v>3,33949826417132-1,01302572334884i</v>
      </c>
      <c r="U256" s="223" t="str">
        <f t="shared" ca="1" si="334"/>
        <v>-1,93881035161351+2,90163474494052i</v>
      </c>
      <c r="V256" s="223" t="str">
        <f t="shared" ca="1" si="335"/>
        <v>-0,342056926400815-3,47296225601013i</v>
      </c>
      <c r="W256" s="223" t="str">
        <f t="shared" ca="1" si="336"/>
        <v>2,46763751111971+2,46763751111963i</v>
      </c>
      <c r="X256" s="223" t="str">
        <f t="shared" ca="1" si="337"/>
        <v>-3,47296225601011-0,342056926401051i</v>
      </c>
      <c r="Y256" s="223" t="str">
        <f t="shared" ca="1" si="338"/>
        <v>2,90163474494045-1,93881035161361i</v>
      </c>
      <c r="Z256" s="223" t="str">
        <f t="shared" ca="1" si="339"/>
        <v>-1,01302572334872+3,33949826417136i</v>
      </c>
      <c r="AA256" s="223" t="str">
        <f t="shared" ca="1" si="340"/>
        <v>-1,33547579759236-3,22412378276871i</v>
      </c>
      <c r="AB256" s="223" t="str">
        <f t="shared" ca="1" si="341"/>
        <v>3,07769922685264+1,64506450985984i</v>
      </c>
      <c r="AC256" s="223" t="str">
        <f t="shared" ca="1" si="342"/>
        <v>-3,42271155173459+0,680819657613054i</v>
      </c>
      <c r="AD256" s="223" t="str">
        <f t="shared" ca="1" si="343"/>
        <v>2,21388438981981-2,69762593423957i</v>
      </c>
      <c r="AE256" s="223" t="str">
        <f t="shared" ca="1" si="344"/>
        <v>1,09445149213555E-13+3,48976643524602i</v>
      </c>
      <c r="AF256" s="223" t="str">
        <f t="shared" ca="1" si="345"/>
        <v>-2,21388438981969-2,69762593423967i</v>
      </c>
      <c r="AG256" s="223" t="str">
        <f t="shared" ca="1" si="346"/>
        <v>3,42271155173456+0,68081965761318i</v>
      </c>
      <c r="AH256" s="223" t="str">
        <f t="shared" ca="1" si="347"/>
        <v>-3,07769922685272+1,6450645098597i</v>
      </c>
      <c r="AI256" s="223" t="str">
        <f t="shared" ca="1" si="348"/>
        <v>1,33547579759245-3,22412378276867i</v>
      </c>
      <c r="AJ256" s="223" t="str">
        <f t="shared" ca="1" si="349"/>
        <v>1,01302572334893+3,3394982641713i</v>
      </c>
      <c r="AK256" s="223" t="str">
        <f t="shared" ca="1" si="350"/>
        <v>-2,9016347449404-1,9388103516137i</v>
      </c>
      <c r="AL256" s="223" t="str">
        <f t="shared" ca="1" si="351"/>
        <v>3,47296225601012-0,342056926400924i</v>
      </c>
      <c r="AM256" s="223" t="str">
        <f t="shared" ca="1" si="352"/>
        <v>-2,46763751111978+2,46763751111955i</v>
      </c>
      <c r="AN256" s="223" t="str">
        <f t="shared" ca="1" si="353"/>
        <v>0,342056926400943-3,47296225601012i</v>
      </c>
      <c r="AO256" s="223" t="str">
        <f t="shared" ca="1" si="354"/>
        <v>1,93881035161368+2,90163474494041i</v>
      </c>
      <c r="AP256" s="223" t="str">
        <f t="shared" ca="1" si="355"/>
        <v>-3,33949826417119-1,01302572334929i</v>
      </c>
      <c r="AQ256" s="223" t="str">
        <f t="shared" ca="1" si="356"/>
        <v>3,22412378276828-1,3354757975934i</v>
      </c>
      <c r="AR256" s="223" t="str">
        <f t="shared" ca="1" si="357"/>
        <v>3,22412378276828-1,3354757975934i</v>
      </c>
      <c r="AS256" s="223" t="str">
        <f t="shared" ca="1" si="358"/>
        <v>-0,680819657613843-3,42271155173443i</v>
      </c>
      <c r="AT256" s="223" t="str">
        <f t="shared" ca="1" si="359"/>
        <v>2,69762593423874+2,21388438982081i</v>
      </c>
      <c r="AU256" s="223" t="str">
        <f t="shared" ca="1" si="360"/>
        <v>-3,48976643524602+2,1889029842711E-13i</v>
      </c>
      <c r="AV256" s="223" t="str">
        <f t="shared" ca="1" si="361"/>
        <v>2,6976259342407-2,21388438981843i</v>
      </c>
      <c r="AW256" s="223" t="str">
        <f t="shared" ca="1" si="362"/>
        <v>-0,680819657613463+3,42271155173451i</v>
      </c>
      <c r="AX256" s="223" t="str">
        <f t="shared" ca="1" si="363"/>
        <v>-1,64506450986107-3,07769922685199i</v>
      </c>
      <c r="AY256" s="223" t="str">
        <f t="shared" ca="1" si="364"/>
        <v>3,22412378276844+1,33547579759299i</v>
      </c>
      <c r="AZ256" s="223" t="str">
        <f t="shared" ca="1" si="365"/>
        <v>-3,33949826417106+1,01302572334971i</v>
      </c>
      <c r="BA256" s="223" t="str">
        <f t="shared" ca="1" si="366"/>
        <v>1,93881035161451-2,90163474493985i</v>
      </c>
      <c r="BB256" s="223" t="str">
        <f t="shared" ca="1" si="367"/>
        <v>0,342056926401428+3,47296225601007i</v>
      </c>
      <c r="BC256" s="223" t="str">
        <f t="shared" ca="1" si="368"/>
        <v>-2,46763751111865-2,46763751112069i</v>
      </c>
      <c r="BD256" s="223" t="str">
        <f t="shared" ca="1" si="369"/>
        <v>3,47296225601013+0,342056926400834i</v>
      </c>
      <c r="BE256" s="223" t="str">
        <f t="shared" ca="1" si="370"/>
        <v>-2,90163474493957+1,93881035161492i</v>
      </c>
      <c r="BF256" s="223" t="str">
        <f t="shared" ca="1" si="371"/>
        <v>1,01302572334923-3,33949826417121i</v>
      </c>
      <c r="BG256" s="223" t="str">
        <f t="shared" ca="1" si="372"/>
        <v>1,33547579759355+3,22412378276822i</v>
      </c>
      <c r="BH256" s="223" t="str">
        <f t="shared" ca="1" si="373"/>
        <v>-3,07769922685227-1,64506450986054i</v>
      </c>
      <c r="BI256" s="223" t="str">
        <f t="shared" ca="1" si="374"/>
        <v>3,42271155173441-0,680819657613951i</v>
      </c>
      <c r="BJ256" s="223" t="str">
        <f t="shared" ca="1" si="375"/>
        <v>-2,21388438982073+2,69762593423881i</v>
      </c>
      <c r="BK256" s="223" t="str">
        <f t="shared" ca="1" si="376"/>
        <v>-3,77928011441935E-13-3,48976643524602i</v>
      </c>
      <c r="BL256" s="223" t="str">
        <f t="shared" ca="1" si="377"/>
        <v>2,21388438981855+2,6976259342406i</v>
      </c>
      <c r="BM256" s="223" t="str">
        <f t="shared" ca="1" si="378"/>
        <v>-3,42271155173454-0,680819657613306i</v>
      </c>
      <c r="BN256" s="223" t="str">
        <f t="shared" ca="1" si="379"/>
        <v>3,07769922685195-1,64506450986112i</v>
      </c>
      <c r="BO256" s="223" t="str">
        <f t="shared" ca="1" si="380"/>
        <v>-1,33547579759294+3,22412378276847i</v>
      </c>
      <c r="BP256" s="223" t="str">
        <f t="shared" ca="1" si="381"/>
        <v>-1,01302572334985-3,33949826417102i</v>
      </c>
      <c r="BQ256" s="223" t="str">
        <f t="shared" ca="1" si="382"/>
        <v>2,90163474493994+1,93881035161438i</v>
      </c>
      <c r="BR256" s="223" t="str">
        <f t="shared" ca="1" si="383"/>
        <v>-3,47296225601006+0,342056926401487i</v>
      </c>
      <c r="BS256" s="223" t="str">
        <f t="shared" ca="1" si="384"/>
        <v>2,46763751112064-2,46763751111869i</v>
      </c>
      <c r="BT256" s="223" t="str">
        <f t="shared" ca="1" si="385"/>
        <v>-0,342056926400676+3,47296225601014i</v>
      </c>
      <c r="BU256" s="223" t="str">
        <f t="shared" ca="1" si="386"/>
        <v>-1,93881035161506-2,90163474493949i</v>
      </c>
      <c r="BV256" s="223" t="str">
        <f t="shared" ca="1" si="387"/>
        <v>3,33949826417125+1,01302572334908i</v>
      </c>
      <c r="BW256" s="223" t="str">
        <f t="shared" ca="1" si="388"/>
        <v>-3,22412378276819+1,3354757975936i</v>
      </c>
      <c r="BX256" s="223" t="str">
        <f t="shared" ca="1" si="389"/>
        <v>1,64506450986049-3,07769922685229i</v>
      </c>
      <c r="BY256" s="223" t="str">
        <f t="shared" ca="1" si="390"/>
        <v>0,680819657614108+3,42271155173438i</v>
      </c>
      <c r="BZ256" s="223" t="str">
        <f t="shared" ca="1" si="391"/>
        <v>-2,69762593423891-2,21388438982061i</v>
      </c>
      <c r="CA256" s="223" t="str">
        <f t="shared" ca="1" si="392"/>
        <v>3,48976643524602-4,3778059685422E-13i</v>
      </c>
      <c r="CB256" s="223" t="str">
        <f t="shared" ca="1" si="393"/>
        <v>-2,69762593424056+2,2138843898186i</v>
      </c>
      <c r="CC256" s="223" t="str">
        <f t="shared" ca="1" si="394"/>
        <v>0,68081965761325-3,42271155173455i</v>
      </c>
      <c r="CD256" s="223" t="str">
        <f t="shared" ca="1" si="395"/>
        <v>1,64506450986117+3,07769922685193i</v>
      </c>
      <c r="CE256" s="223" t="str">
        <f t="shared" ca="1" si="396"/>
        <v>-3,22412378276849-1,33547579759288i</v>
      </c>
      <c r="CF256" s="223" t="str">
        <f t="shared" ca="1" si="397"/>
        <v>3,339498264171-1,01302572334991i</v>
      </c>
      <c r="CG256" s="223" t="str">
        <f t="shared" ca="1" si="398"/>
        <v>-1,93881035161433+2,90163474493997i</v>
      </c>
      <c r="CH256" s="223" t="str">
        <f t="shared" ca="1" si="399"/>
        <v>-0,342056926401645-3,47296225601005i</v>
      </c>
      <c r="CI256" s="223" t="str">
        <f t="shared" ca="1" si="400"/>
        <v>2,46763751111881+2,46763751112053i</v>
      </c>
      <c r="CJ256" s="223" t="str">
        <f t="shared" ca="1" si="401"/>
        <v>-3,47296225601016-0,342056926400517i</v>
      </c>
      <c r="CK256" s="223" t="str">
        <f t="shared" ca="1" si="402"/>
        <v>2,90163474494133-1,9388103516123i</v>
      </c>
      <c r="CL256" s="223" t="str">
        <f t="shared" ca="1" si="403"/>
        <v>-1,01302572334902+3,33949826417127i</v>
      </c>
      <c r="CM256" s="223" t="str">
        <f t="shared" ca="1" si="404"/>
        <v>-1,33547579759375-3,22412378276813i</v>
      </c>
      <c r="CN256" s="223" t="str">
        <f t="shared" ca="1" si="405"/>
        <v>3,07769922685237+1,64506450986035i</v>
      </c>
      <c r="CO256" s="223" t="str">
        <f t="shared" ca="1" si="406"/>
        <v>-3,42271155173435+0,680819657614262i</v>
      </c>
      <c r="CP256" s="223" t="str">
        <f t="shared" ca="1" si="407"/>
        <v>2,21388438982048-2,69762593423902i</v>
      </c>
      <c r="CQ256" s="223" t="str">
        <f t="shared" ca="1" si="408"/>
        <v>4,97633182266505E-13+3,48976643524602i</v>
      </c>
      <c r="CR256" s="223" t="str">
        <f t="shared" ca="1" si="409"/>
        <v>-2,21388438981865-2,69762593424052i</v>
      </c>
      <c r="CS256" s="223" t="str">
        <f t="shared" ca="1" si="410"/>
        <v>3,42271155173458+0,680819657613093i</v>
      </c>
      <c r="CT256" s="223" t="str">
        <f t="shared" ca="1" si="411"/>
        <v>-3,07769922685181+1,6450645098614i</v>
      </c>
      <c r="CU256" s="223" t="str">
        <f t="shared" ca="1" si="412"/>
        <v>1,33547579759265-3,22412378276859i</v>
      </c>
      <c r="CV256" s="223" t="str">
        <f t="shared" ca="1" si="413"/>
        <v>1,01302572334997+3,33949826417098i</v>
      </c>
      <c r="CW256" s="223" t="str">
        <f t="shared" ca="1" si="414"/>
        <v>-2,90163474494001-1,93881035161428i</v>
      </c>
      <c r="CX256" s="223" t="str">
        <f t="shared" ca="1" si="415"/>
        <v>3,47296225601004-0,342056926401705i</v>
      </c>
      <c r="CY256" s="223" t="str">
        <f t="shared" ca="1" si="416"/>
        <v>-2,46763751112049+2,46763751111885i</v>
      </c>
      <c r="CZ256" s="223" t="str">
        <f t="shared" ca="1" si="417"/>
        <v>0,342056926400457-3,47296225601016i</v>
      </c>
      <c r="DA256" s="223" t="str">
        <f t="shared" ca="1" si="418"/>
        <v>1,93881035161235+2,90163474494129i</v>
      </c>
      <c r="DB256" s="223" t="str">
        <f t="shared" ca="1" si="419"/>
        <v>-3,33949826417129-1,01302572334896i</v>
      </c>
      <c r="DC256" s="223" t="str">
        <f t="shared" ca="1" si="420"/>
        <v>3,22412378276811-1,3354757975938i</v>
      </c>
      <c r="DD256" s="223" t="str">
        <f t="shared" ca="1" si="421"/>
        <v>-1,6450645098603+3,0776992268524i</v>
      </c>
      <c r="DE256" s="223" t="str">
        <f t="shared" ca="1" si="422"/>
        <v>-0,680819657614321-3,42271155173434i</v>
      </c>
      <c r="DF256" s="223" t="str">
        <f t="shared" ca="1" si="423"/>
        <v>2,69762593423905+2,21388438982044i</v>
      </c>
      <c r="DG256" s="223" t="str">
        <f t="shared" ca="1" si="424"/>
        <v>-3,48976643524602+7,55856022883869E-13i</v>
      </c>
      <c r="DH256" s="223" t="str">
        <f t="shared" ca="1" si="425"/>
        <v>2,69762593424036-2,21388438981885i</v>
      </c>
      <c r="DI256" s="223" t="str">
        <f t="shared" ca="1" si="426"/>
        <v>-0,680819657613034+3,42271155173459i</v>
      </c>
      <c r="DJ256" s="223" t="str">
        <f t="shared" ca="1" si="427"/>
        <v>-1,6450645098583-3,07769922685346i</v>
      </c>
      <c r="DK256" s="223" t="str">
        <f t="shared" ca="1" si="428"/>
        <v>3,22412378276861+1,33547579759259i</v>
      </c>
      <c r="DL256" s="223" t="str">
        <f t="shared" ca="1" si="429"/>
        <v>-3,33949826417091+1,01302572335022i</v>
      </c>
      <c r="DM256" s="223" t="str">
        <f t="shared" ca="1" si="430"/>
        <v>1,93881035161407-2,90163474494015i</v>
      </c>
      <c r="DN256" s="223" t="str">
        <f t="shared" ca="1" si="431"/>
        <v>0,342056926401765+3,47296225601004i</v>
      </c>
      <c r="DO256" s="223" t="str">
        <f t="shared" ca="1" si="432"/>
        <v>-2,46763751111889-2,46763751112044i</v>
      </c>
      <c r="DP256" s="223" t="str">
        <f t="shared" ca="1" si="433"/>
        <v>3,47296225601017+0,342056926400398i</v>
      </c>
      <c r="DQ256" s="223" t="str">
        <f t="shared" ca="1" si="434"/>
        <v>-2,90163474494126+1,9388103516124i</v>
      </c>
      <c r="DR256" s="223" t="str">
        <f t="shared" ca="1" si="435"/>
        <v>1,01302572334871-3,33949826417136i</v>
      </c>
      <c r="DS256" s="223" t="str">
        <f t="shared" ca="1" si="436"/>
        <v>1,33547579759386+3,22412378276808i</v>
      </c>
      <c r="DT256" s="223" t="str">
        <f t="shared" ca="1" si="437"/>
        <v>-3,07769922685243-1,64506450986024i</v>
      </c>
      <c r="DU256" s="223" t="str">
        <f t="shared" ca="1" si="438"/>
        <v>3,42271155173432-0,680819657614381i</v>
      </c>
      <c r="DV256" s="223" t="str">
        <f t="shared" ca="1" si="439"/>
        <v>-2,21388438982039+2,69762593423909i</v>
      </c>
      <c r="DW256" s="223" t="str">
        <f t="shared" ca="1" si="440"/>
        <v>-8,15708608296155E-13-3,48976643524602i</v>
      </c>
      <c r="DX256" s="223" t="str">
        <f t="shared" ca="1" si="441"/>
        <v>2,21388438981889+2,69762593424032i</v>
      </c>
      <c r="DY256" s="223" t="str">
        <f t="shared" ca="1" si="442"/>
        <v>-3,42271155173464-0,680819657612779i</v>
      </c>
      <c r="DZ256" s="223" t="str">
        <f t="shared" ca="1" si="443"/>
        <v>3,07769922685334-1,64506450985853i</v>
      </c>
      <c r="EA256" s="223" t="str">
        <f t="shared" ca="1" si="444"/>
        <v>-1,33547579759253+3,22412378276864i</v>
      </c>
      <c r="EB256" s="223" t="str">
        <f t="shared" ca="1" si="445"/>
        <v>-1,01302572335027-3,33949826417089i</v>
      </c>
      <c r="EC256" s="223" t="str">
        <f t="shared" ca="1" si="446"/>
        <v>2,90163474494018+1,93881035161402i</v>
      </c>
      <c r="ED256" s="223" t="str">
        <f t="shared" ca="1" si="447"/>
        <v>-3,47296225601001+0,342056926402022i</v>
      </c>
      <c r="EE256" s="223" t="str">
        <f t="shared" ca="1" si="448"/>
        <v>2,46763751112026-2,46763751111907i</v>
      </c>
      <c r="EF256" s="223" t="str">
        <f t="shared" ca="1" si="449"/>
        <v>-0,342056926400339+3,47296225601018i</v>
      </c>
      <c r="EG256" s="223" t="str">
        <f t="shared" ca="1" si="450"/>
        <v>-1,93881035161245-2,90163474494123i</v>
      </c>
      <c r="EH256" s="223" t="str">
        <f t="shared" ca="1" si="451"/>
        <v>3,33949826417138+1,01302572334866i</v>
      </c>
      <c r="EI256" s="223" t="str">
        <f t="shared" ca="1" si="452"/>
        <v>-3,22412378276935+1,3354757975908i</v>
      </c>
      <c r="EJ256" s="223" t="str">
        <f t="shared" ca="1" si="453"/>
        <v>1,64506450986001-3,07769922685255i</v>
      </c>
      <c r="EK256" s="223" t="str">
        <f t="shared" ca="1" si="454"/>
        <v>0,68081965761444+3,42271155173431i</v>
      </c>
      <c r="EL256" s="223" t="str">
        <f t="shared" ca="1" si="455"/>
        <v>-2,69762593423913-2,21388438982035i</v>
      </c>
      <c r="EM256" s="223" t="str">
        <f t="shared" ca="1" si="456"/>
        <v>3,48976643524602-8,7556119370844E-13i</v>
      </c>
      <c r="EN256" s="223"/>
      <c r="EO256" s="223"/>
      <c r="EP256" s="223"/>
    </row>
    <row r="257" spans="1:146">
      <c r="A257" s="249">
        <f t="shared" si="323"/>
        <v>3.0664062500000023E-3</v>
      </c>
      <c r="B257" s="248">
        <v>157</v>
      </c>
      <c r="C257" s="247">
        <f t="shared" si="324"/>
        <v>31400</v>
      </c>
      <c r="N257" s="246">
        <f t="shared" ca="1" si="327"/>
        <v>11.489531175477428</v>
      </c>
      <c r="O257" s="223">
        <f t="shared" ca="1" si="328"/>
        <v>3.4895311754774272</v>
      </c>
      <c r="P257" s="223" t="str">
        <f t="shared" ca="1" si="329"/>
        <v>-2,64230387623168+2,27926699846242i</v>
      </c>
      <c r="Q257" s="223" t="str">
        <f t="shared" ca="1" si="330"/>
        <v>0,512020565004583-3,45176226957206i</v>
      </c>
      <c r="R257" s="223" t="str">
        <f t="shared" ca="1" si="331"/>
        <v>1,86689087340227+2,94814285465209i</v>
      </c>
      <c r="S257" s="223" t="str">
        <f t="shared" ca="1" si="332"/>
        <v>-3,33927313460935-1,01295743104293i</v>
      </c>
      <c r="T257" s="223" t="str">
        <f t="shared" ca="1" si="333"/>
        <v>3,19016344345301-1,414102198812i</v>
      </c>
      <c r="U257" s="223" t="str">
        <f t="shared" ca="1" si="334"/>
        <v>-1,49196682775909+3,15449882065208i</v>
      </c>
      <c r="V257" s="223" t="str">
        <f t="shared" ca="1" si="335"/>
        <v>-0,930702482106151-3,36312662777219i</v>
      </c>
      <c r="W257" s="223" t="str">
        <f t="shared" ca="1" si="336"/>
        <v>2,90143913359177+1,93867964828929i</v>
      </c>
      <c r="X257" s="223" t="str">
        <f t="shared" ca="1" si="337"/>
        <v>-3,46328827700552+0,427155867318983i</v>
      </c>
      <c r="Y257" s="223" t="str">
        <f t="shared" ca="1" si="338"/>
        <v>2,34342590910972-2,5855720514312i</v>
      </c>
      <c r="Z257" s="223" t="str">
        <f t="shared" ca="1" si="339"/>
        <v>-0,0856373820153631+3,48848019392836i</v>
      </c>
      <c r="AA257" s="223" t="str">
        <f t="shared" ca="1" si="340"/>
        <v>-2,21373514260263-2,69744407597914i</v>
      </c>
      <c r="AB257" s="223" t="str">
        <f t="shared" ca="1" si="341"/>
        <v>3,43815704961711+0,596576840647571i</v>
      </c>
      <c r="AC257" s="223" t="str">
        <f t="shared" ca="1" si="342"/>
        <v>-2,99307072469493+1,79397755326064i</v>
      </c>
      <c r="AD257" s="223" t="str">
        <f t="shared" ca="1" si="343"/>
        <v>1,09460221229983-3,3134081881738i</v>
      </c>
      <c r="AE257" s="223" t="str">
        <f t="shared" ca="1" si="344"/>
        <v>1,33538576757672+3,22390643108363i</v>
      </c>
      <c r="AF257" s="223" t="str">
        <f t="shared" ca="1" si="345"/>
        <v>-3,11693404571576-1,56893275167767i</v>
      </c>
      <c r="AG257" s="223" t="str">
        <f t="shared" ca="1" si="346"/>
        <v>3,38495429920976-0,847886912795704i</v>
      </c>
      <c r="AH257" s="223" t="str">
        <f t="shared" ca="1" si="347"/>
        <v>-2,00930063504782+2,85298769408936i</v>
      </c>
      <c r="AI257" s="223" t="str">
        <f t="shared" ca="1" si="348"/>
        <v>-0,342033866911105-3,47272812908162i</v>
      </c>
      <c r="AJ257" s="223" t="str">
        <f t="shared" ca="1" si="349"/>
        <v>2,52728277470762+2,4061732276158i</v>
      </c>
      <c r="AK257" s="223" t="str">
        <f t="shared" ca="1" si="350"/>
        <v>-3,48532788235315-0,171223179273641i</v>
      </c>
      <c r="AL257" s="223" t="str">
        <f t="shared" ca="1" si="351"/>
        <v>2,75095943627931-2,14686981546965i</v>
      </c>
      <c r="AM257" s="223" t="str">
        <f t="shared" ca="1" si="352"/>
        <v>-0,680773760709348+3,42248081241642i</v>
      </c>
      <c r="AN257" s="223" t="str">
        <f t="shared" ca="1" si="353"/>
        <v>-1,71998360812237-3,03619568085116i</v>
      </c>
      <c r="AO257" s="223" t="str">
        <f t="shared" ca="1" si="354"/>
        <v>3,28554736854191+1,17558764611416i</v>
      </c>
      <c r="AP257" s="223" t="str">
        <f t="shared" ca="1" si="355"/>
        <v>-3,25570745802943+1,25586494988929i</v>
      </c>
      <c r="AQ257" s="223" t="str">
        <f t="shared" ca="1" si="356"/>
        <v>1,64495360917408-3,07749174625929i</v>
      </c>
      <c r="AR257" s="223" t="str">
        <f t="shared" ca="1" si="357"/>
        <v>1,64495360917408-3,07749174625929i</v>
      </c>
      <c r="AS257" s="223" t="str">
        <f t="shared" ca="1" si="358"/>
        <v>-2,80281772148013-2,07871129423636i</v>
      </c>
      <c r="AT257" s="223" t="str">
        <f t="shared" ca="1" si="359"/>
        <v>3,48007613958632-0,256705838092654i</v>
      </c>
      <c r="AU257" s="223" t="str">
        <f t="shared" ca="1" si="360"/>
        <v>-2,46747115734289+2,46747115734101i</v>
      </c>
      <c r="AV257" s="223" t="str">
        <f t="shared" ca="1" si="361"/>
        <v>0,25670583809184-3,48007613958638i</v>
      </c>
      <c r="AW257" s="223" t="str">
        <f t="shared" ca="1" si="362"/>
        <v>2,07871129423702+2,80281772147965i</v>
      </c>
      <c r="AX257" s="223" t="str">
        <f t="shared" ca="1" si="363"/>
        <v>-3,40474300074951-0,764560608111675i</v>
      </c>
      <c r="AY257" s="223" t="str">
        <f t="shared" ca="1" si="364"/>
        <v>3,07749174626056-1,6449536091717i</v>
      </c>
      <c r="AZ257" s="223" t="str">
        <f t="shared" ca="1" si="365"/>
        <v>-1,25586494988853+3,25570745802972i</v>
      </c>
      <c r="BA257" s="223" t="str">
        <f t="shared" ca="1" si="366"/>
        <v>-1,17558764611488-3,28554736854165i</v>
      </c>
      <c r="BB257" s="223" t="str">
        <f t="shared" ca="1" si="367"/>
        <v>3,03619568085034+1,71998360812382i</v>
      </c>
      <c r="BC257" s="223" t="str">
        <f t="shared" ca="1" si="368"/>
        <v>-3,42248081241659+0,680773760708445i</v>
      </c>
      <c r="BD257" s="223" t="str">
        <f t="shared" ca="1" si="369"/>
        <v>2,14686981546959-2,75095943627936i</v>
      </c>
      <c r="BE257" s="223" t="str">
        <f t="shared" ca="1" si="370"/>
        <v>0,171223179274753+3,4853278823531i</v>
      </c>
      <c r="BF257" s="223" t="str">
        <f t="shared" ca="1" si="371"/>
        <v>-2,40617322761463-2,52728277470873i</v>
      </c>
      <c r="BG257" s="223" t="str">
        <f t="shared" ca="1" si="372"/>
        <v>3,47272812908156+0,342033866911725i</v>
      </c>
      <c r="BH257" s="223" t="str">
        <f t="shared" ca="1" si="373"/>
        <v>-2,85298769408912+2,00930063504816i</v>
      </c>
      <c r="BI257" s="223" t="str">
        <f t="shared" ca="1" si="374"/>
        <v>0,847886912794238-3,38495429921013i</v>
      </c>
      <c r="BJ257" s="223" t="str">
        <f t="shared" ca="1" si="375"/>
        <v>1,56893275167649+3,11693404571635i</v>
      </c>
      <c r="BK257" s="223" t="str">
        <f t="shared" ca="1" si="376"/>
        <v>-3,22390643108354-1,33538576757695i</v>
      </c>
      <c r="BL257" s="223" t="str">
        <f t="shared" ca="1" si="377"/>
        <v>3,31340818817355-1,0946022123006i</v>
      </c>
      <c r="BM257" s="223" t="str">
        <f t="shared" ca="1" si="378"/>
        <v>-1,79397755325932+2,99307072469572i</v>
      </c>
      <c r="BN257" s="223" t="str">
        <f t="shared" ca="1" si="379"/>
        <v>-0,596576840646639-3,43815704961727i</v>
      </c>
      <c r="BO257" s="223" t="str">
        <f t="shared" ca="1" si="380"/>
        <v>2,69744407597922+2,21373514260254i</v>
      </c>
      <c r="BP257" s="223" t="str">
        <f t="shared" ca="1" si="381"/>
        <v>-3,48848019392834+0,0856373820162034i</v>
      </c>
      <c r="BQ257" s="223" t="str">
        <f t="shared" ca="1" si="382"/>
        <v>2,5855720514323-2,34342590910851i</v>
      </c>
      <c r="BR257" s="223" t="str">
        <f t="shared" ca="1" si="383"/>
        <v>-0,427155867319551+3,46328827700545i</v>
      </c>
      <c r="BS257" s="223" t="str">
        <f t="shared" ca="1" si="384"/>
        <v>-1,93867964828943-2,90143913359169i</v>
      </c>
      <c r="BT257" s="223" t="str">
        <f t="shared" ca="1" si="385"/>
        <v>3,36312662777249+0,930702482105066i</v>
      </c>
      <c r="BU257" s="223" t="str">
        <f t="shared" ca="1" si="386"/>
        <v>-3,15449882065262+1,49196682775794i</v>
      </c>
      <c r="BV257" s="223" t="str">
        <f t="shared" ca="1" si="387"/>
        <v>1,41410219881226-3,19016344345289i</v>
      </c>
      <c r="BW257" s="223" t="str">
        <f t="shared" ca="1" si="388"/>
        <v>1,01295743104334+3,33927313460923i</v>
      </c>
      <c r="BX257" s="223" t="str">
        <f t="shared" ca="1" si="389"/>
        <v>-2,9481428546529-1,86689087340099i</v>
      </c>
      <c r="BY257" s="223" t="str">
        <f t="shared" ca="1" si="390"/>
        <v>3,45176226957222-0,512020565003474i</v>
      </c>
      <c r="BZ257" s="223" t="str">
        <f t="shared" ca="1" si="391"/>
        <v>-2,27926699846254+2,64230387623158i</v>
      </c>
      <c r="CA257" s="223" t="str">
        <f t="shared" ca="1" si="392"/>
        <v>-8,15655131306049E-13-3,48953117547743i</v>
      </c>
      <c r="CB257" s="223" t="str">
        <f t="shared" ca="1" si="393"/>
        <v>2,27926699846107+2,64230387623285i</v>
      </c>
      <c r="CC257" s="223" t="str">
        <f t="shared" ca="1" si="394"/>
        <v>-3,45176226957194-0,51202056500539i</v>
      </c>
      <c r="CD257" s="223" t="str">
        <f t="shared" ca="1" si="395"/>
        <v>2,94814285465208-1,86689087340229i</v>
      </c>
      <c r="CE257" s="223" t="str">
        <f t="shared" ca="1" si="396"/>
        <v>-1,01295743104178+3,3392731346097i</v>
      </c>
      <c r="CF257" s="223" t="str">
        <f t="shared" ca="1" si="397"/>
        <v>-1,41410219881058-3,19016344345364i</v>
      </c>
      <c r="CG257" s="223" t="str">
        <f t="shared" ca="1" si="398"/>
        <v>3,15449882065184+1,4919668277596i</v>
      </c>
      <c r="CH257" s="223" t="str">
        <f t="shared" ca="1" si="399"/>
        <v>-3,36312662777208+0,930702482106542i</v>
      </c>
      <c r="CI257" s="223" t="str">
        <f t="shared" ca="1" si="400"/>
        <v>1,93867964828798-2,90143913359265i</v>
      </c>
      <c r="CJ257" s="223" t="str">
        <f t="shared" ca="1" si="401"/>
        <v>0,427155867317629+3,46328827700568i</v>
      </c>
      <c r="CK257" s="223" t="str">
        <f t="shared" ca="1" si="402"/>
        <v>-2,58557205143106-2,34342590910987i</v>
      </c>
      <c r="CL257" s="223" t="str">
        <f t="shared" ca="1" si="403"/>
        <v>3,48848019392838+0,0856373820145724i</v>
      </c>
      <c r="CM257" s="223" t="str">
        <f t="shared" ca="1" si="404"/>
        <v>-2,69744407597825+2,21373514260372i</v>
      </c>
      <c r="CN257" s="223" t="str">
        <f t="shared" ca="1" si="405"/>
        <v>0,596576840648551-3,43815704961694i</v>
      </c>
      <c r="CO257" s="223" t="str">
        <f t="shared" ca="1" si="406"/>
        <v>1,79397755326081+2,99307072469483i</v>
      </c>
      <c r="CP257" s="223" t="str">
        <f t="shared" ca="1" si="407"/>
        <v>-3,31340818817406-1,09460221229905i</v>
      </c>
      <c r="CQ257" s="223" t="str">
        <f t="shared" ca="1" si="408"/>
        <v>3,22390643108424-1,33538576757525i</v>
      </c>
      <c r="CR257" s="223" t="str">
        <f t="shared" ca="1" si="409"/>
        <v>-1,56893275167822+3,11693404571548i</v>
      </c>
      <c r="CS257" s="223" t="str">
        <f t="shared" ca="1" si="410"/>
        <v>-0,847886912795725-3,38495429920976i</v>
      </c>
      <c r="CT257" s="223" t="str">
        <f t="shared" ca="1" si="411"/>
        <v>2,85298769409005+2,00930063504683i</v>
      </c>
      <c r="CU257" s="223" t="str">
        <f t="shared" ca="1" si="412"/>
        <v>-3,47272812908174+0,342033866909893i</v>
      </c>
      <c r="CV257" s="223" t="str">
        <f t="shared" ca="1" si="413"/>
        <v>2,40617322761597-2,52728277470746i</v>
      </c>
      <c r="CW257" s="223" t="str">
        <f t="shared" ca="1" si="414"/>
        <v>-0,171223179273223+3,48532788235317i</v>
      </c>
      <c r="CX257" s="223" t="str">
        <f t="shared" ca="1" si="415"/>
        <v>-2,14686981547088-2,75095943627835i</v>
      </c>
      <c r="CY257" s="223" t="str">
        <f t="shared" ca="1" si="416"/>
        <v>3,42248081241622+0,680773760710346i</v>
      </c>
      <c r="CZ257" s="223" t="str">
        <f t="shared" ca="1" si="417"/>
        <v>-3,03619568085125+1,71998360812222i</v>
      </c>
      <c r="DA257" s="223" t="str">
        <f t="shared" ca="1" si="418"/>
        <v>1,17558764611344-3,28554736854216i</v>
      </c>
      <c r="DB257" s="223" t="str">
        <f t="shared" ca="1" si="419"/>
        <v>1,25586494988682+3,25570745803038i</v>
      </c>
      <c r="DC257" s="223" t="str">
        <f t="shared" ca="1" si="420"/>
        <v>-3,07749174625965-1,64495360917341i</v>
      </c>
      <c r="DD257" s="223" t="str">
        <f t="shared" ca="1" si="421"/>
        <v>3,40474300074913-0,764560608113364i</v>
      </c>
      <c r="DE257" s="223" t="str">
        <f t="shared" ca="1" si="422"/>
        <v>-2,0787112942357+2,80281772148062i</v>
      </c>
      <c r="DF257" s="223" t="str">
        <f t="shared" ca="1" si="423"/>
        <v>-0,256705838090005-3,48007613958651i</v>
      </c>
      <c r="DG257" s="223" t="str">
        <f t="shared" ca="1" si="424"/>
        <v>2,46747115734156+2,46747115734235i</v>
      </c>
      <c r="DH257" s="223" t="str">
        <f t="shared" ca="1" si="425"/>
        <v>-3,48007613958643-0,256705838091126i</v>
      </c>
      <c r="DI257" s="223" t="str">
        <f t="shared" ca="1" si="426"/>
        <v>2,80281772147916-2,07871129423767i</v>
      </c>
      <c r="DJ257" s="223" t="str">
        <f t="shared" ca="1" si="427"/>
        <v>-0,764560608114267+3,40474300074893i</v>
      </c>
      <c r="DK257" s="223" t="str">
        <f t="shared" ca="1" si="428"/>
        <v>-1,64495360917241-3,07749174626018i</v>
      </c>
      <c r="DL257" s="223" t="str">
        <f t="shared" ca="1" si="429"/>
        <v>3,25570745802998+1,25586494988786i</v>
      </c>
      <c r="DM257" s="223" t="str">
        <f t="shared" ca="1" si="430"/>
        <v>-3,28554736854134+1,17558764611575i</v>
      </c>
      <c r="DN257" s="223" t="str">
        <f t="shared" ca="1" si="431"/>
        <v>1,71998360812319-3,03619568085069i</v>
      </c>
      <c r="DO257" s="223" t="str">
        <f t="shared" ca="1" si="432"/>
        <v>0,680773760709244+3,42248081241643i</v>
      </c>
      <c r="DP257" s="223" t="str">
        <f t="shared" ca="1" si="433"/>
        <v>-2,75095943627986-2,14686981546895i</v>
      </c>
      <c r="DQ257" s="223" t="str">
        <f t="shared" ca="1" si="434"/>
        <v>3,48532788235323-0,171223179272101i</v>
      </c>
      <c r="DR257" s="223" t="str">
        <f t="shared" ca="1" si="435"/>
        <v>-2,52728277470823+2,40617322761515i</v>
      </c>
      <c r="DS257" s="223" t="str">
        <f t="shared" ca="1" si="436"/>
        <v>0,342033866910814-3,47272812908165i</v>
      </c>
      <c r="DT257" s="223" t="str">
        <f t="shared" ca="1" si="437"/>
        <v>2,00930063504883+2,85298769408864i</v>
      </c>
      <c r="DU257" s="223" t="str">
        <f t="shared" ca="1" si="438"/>
        <v>-3,38495429920948-0,847886912796813i</v>
      </c>
      <c r="DV257" s="223" t="str">
        <f t="shared" ca="1" si="439"/>
        <v>3,11693404571598-1,56893275167722i</v>
      </c>
      <c r="DW257" s="223" t="str">
        <f t="shared" ca="1" si="440"/>
        <v>-1,3353857675761+3,22390643108389i</v>
      </c>
      <c r="DX257" s="223" t="str">
        <f t="shared" ca="1" si="441"/>
        <v>-1,09460221230137-3,31340818817329i</v>
      </c>
      <c r="DY257" s="223" t="str">
        <f t="shared" ca="1" si="442"/>
        <v>2,99307072469435+1,7939775532616i</v>
      </c>
      <c r="DZ257" s="223" t="str">
        <f t="shared" ca="1" si="443"/>
        <v>-3,43815704961713+0,596576840647442i</v>
      </c>
      <c r="EA257" s="223" t="str">
        <f t="shared" ca="1" si="444"/>
        <v>2,21373514260198-2,69744407597968i</v>
      </c>
      <c r="EB257" s="223" t="str">
        <f t="shared" ca="1" si="445"/>
        <v>0,0856373820170189+3,48848019392832i</v>
      </c>
      <c r="EC257" s="223" t="str">
        <f t="shared" ca="1" si="446"/>
        <v>-2,34342590910904-2,58557205143182i</v>
      </c>
      <c r="ED257" s="223" t="str">
        <f t="shared" ca="1" si="447"/>
        <v>3,46328827700555+0,427155867318742i</v>
      </c>
      <c r="EE257" s="223" t="str">
        <f t="shared" ca="1" si="448"/>
        <v>-2,90143913359129+1,93867964829002i</v>
      </c>
      <c r="EF257" s="223" t="str">
        <f t="shared" ca="1" si="449"/>
        <v>0,930702482107624-3,36312662777178i</v>
      </c>
      <c r="EG257" s="223" t="str">
        <f t="shared" ca="1" si="450"/>
        <v>1,49196682775859+3,15449882065231i</v>
      </c>
      <c r="EH257" s="223" t="str">
        <f t="shared" ca="1" si="451"/>
        <v>-3,19016344345326-1,41410219881142i</v>
      </c>
      <c r="EI257" s="223" t="str">
        <f t="shared" ca="1" si="452"/>
        <v>3,33927313460899-1,01295743104413i</v>
      </c>
      <c r="EJ257" s="223" t="str">
        <f t="shared" ca="1" si="453"/>
        <v>-1,86689087340324+2,94814285465148i</v>
      </c>
      <c r="EK257" s="223" t="str">
        <f t="shared" ca="1" si="454"/>
        <v>-0,51202056500428-3,45176226957211i</v>
      </c>
      <c r="EL257" s="223" t="str">
        <f t="shared" ca="1" si="455"/>
        <v>2,64230387623218+2,27926699846185i</v>
      </c>
      <c r="EM257" s="223" t="str">
        <f t="shared" ca="1" si="456"/>
        <v>-3,48953117547743-1,93911361762711E-12i</v>
      </c>
      <c r="EN257" s="223"/>
      <c r="EO257" s="223"/>
      <c r="EP257" s="223"/>
    </row>
    <row r="258" spans="1:146">
      <c r="A258" s="249">
        <f t="shared" si="323"/>
        <v>3.0859375000000023E-3</v>
      </c>
      <c r="B258" s="248">
        <v>158</v>
      </c>
      <c r="C258" s="247">
        <f t="shared" si="324"/>
        <v>31600</v>
      </c>
      <c r="N258" s="246">
        <f t="shared" ca="1" si="327"/>
        <v>11.489278723041489</v>
      </c>
      <c r="O258" s="223">
        <f t="shared" ca="1" si="328"/>
        <v>3.489278723041489</v>
      </c>
      <c r="P258" s="223" t="str">
        <f t="shared" ca="1" si="329"/>
        <v>-2,58538499651471+2,34325637241568i</v>
      </c>
      <c r="Q258" s="223" t="str">
        <f t="shared" ca="1" si="330"/>
        <v>0,342009122245314-3,47247689227316i</v>
      </c>
      <c r="R258" s="223" t="str">
        <f t="shared" ca="1" si="331"/>
        <v>2,07856090849605+2,8026149497821i</v>
      </c>
      <c r="S258" s="223" t="str">
        <f t="shared" ca="1" si="332"/>
        <v>-3,42223321078327-0,680724509682202i</v>
      </c>
      <c r="T258" s="223" t="str">
        <f t="shared" ca="1" si="333"/>
        <v>2,99285418901791-1,79384776677064i</v>
      </c>
      <c r="U258" s="223" t="str">
        <f t="shared" ca="1" si="334"/>
        <v>-1,01288414796898+3,33903155269057i</v>
      </c>
      <c r="V258" s="223" t="str">
        <f t="shared" ca="1" si="335"/>
        <v>-1,49185889043428-3,15427060635296i</v>
      </c>
      <c r="W258" s="223" t="str">
        <f t="shared" ca="1" si="336"/>
        <v>3,22367319544514+1,33528915821202i</v>
      </c>
      <c r="X258" s="223" t="str">
        <f t="shared" ca="1" si="337"/>
        <v>-3,28530967344912+1,17550259745i</v>
      </c>
      <c r="Y258" s="223" t="str">
        <f t="shared" ca="1" si="338"/>
        <v>1,64483460391817-3,07726910308855i</v>
      </c>
      <c r="Z258" s="223" t="str">
        <f t="shared" ca="1" si="339"/>
        <v>0,847825571857207+3,384709412457i</v>
      </c>
      <c r="AA258" s="223" t="str">
        <f t="shared" ca="1" si="340"/>
        <v>-2,90122922706281-1,93853939323053i</v>
      </c>
      <c r="AB258" s="223" t="str">
        <f t="shared" ca="1" si="341"/>
        <v>3,45151254955255-0,511983522538825i</v>
      </c>
      <c r="AC258" s="223" t="str">
        <f t="shared" ca="1" si="342"/>
        <v>-2,21357498847265+2,69724892760723i</v>
      </c>
      <c r="AD258" s="223" t="str">
        <f t="shared" ca="1" si="343"/>
        <v>-0,171210792019731-3,48507573400723i</v>
      </c>
      <c r="AE258" s="223" t="str">
        <f t="shared" ca="1" si="344"/>
        <v>2,46729264651254+2,46729264651261i</v>
      </c>
      <c r="AF258" s="223" t="str">
        <f t="shared" ca="1" si="345"/>
        <v>-3,48507573400722-0,171210792019853i</v>
      </c>
      <c r="AG258" s="223" t="str">
        <f t="shared" ca="1" si="346"/>
        <v>2,6972489276073-2,21357498847256i</v>
      </c>
      <c r="AH258" s="223" t="str">
        <f t="shared" ca="1" si="347"/>
        <v>-0,511983522538923+3,45151254955254i</v>
      </c>
      <c r="AI258" s="223" t="str">
        <f t="shared" ca="1" si="348"/>
        <v>-1,93853939323045-2,90122922706286i</v>
      </c>
      <c r="AJ258" s="223" t="str">
        <f t="shared" ca="1" si="349"/>
        <v>3,38470941245698+0,847825571857326i</v>
      </c>
      <c r="AK258" s="223" t="str">
        <f t="shared" ca="1" si="350"/>
        <v>-3,07726910308861+1,64483460391806i</v>
      </c>
      <c r="AL258" s="223" t="str">
        <f t="shared" ca="1" si="351"/>
        <v>1,17550259745014-3,28530967344907i</v>
      </c>
      <c r="AM258" s="223" t="str">
        <f t="shared" ca="1" si="352"/>
        <v>1,33528915821193+3,22367319544518i</v>
      </c>
      <c r="AN258" s="223" t="str">
        <f t="shared" ca="1" si="353"/>
        <v>-3,15427060635291-1,49185889043438i</v>
      </c>
      <c r="AO258" s="223" t="str">
        <f t="shared" ca="1" si="354"/>
        <v>3,33903155269101-1,01288414796753i</v>
      </c>
      <c r="AP258" s="223" t="str">
        <f t="shared" ca="1" si="355"/>
        <v>-1,79384776677165+2,9928541890173i</v>
      </c>
      <c r="AQ258" s="223" t="str">
        <f t="shared" ca="1" si="356"/>
        <v>-0,680724509681424-3,42223321078342i</v>
      </c>
      <c r="AR258" s="223" t="str">
        <f t="shared" ca="1" si="357"/>
        <v>-0,680724509681424-3,42223321078342i</v>
      </c>
      <c r="AS258" s="223" t="str">
        <f t="shared" ca="1" si="358"/>
        <v>-3,47247689227317+0,342009122245192i</v>
      </c>
      <c r="AT258" s="223" t="str">
        <f t="shared" ca="1" si="359"/>
        <v>2,34325637241552-2,58538499651485i</v>
      </c>
      <c r="AU258" s="223" t="str">
        <f t="shared" ca="1" si="360"/>
        <v>5,96736414777299E-13+3,48927872304149i</v>
      </c>
      <c r="AV258" s="223" t="str">
        <f t="shared" ca="1" si="361"/>
        <v>-2,34325637241637-2,58538499651408i</v>
      </c>
      <c r="AW258" s="223" t="str">
        <f t="shared" ca="1" si="362"/>
        <v>3,47247689227328+0,342009122244054i</v>
      </c>
      <c r="AX258" s="223" t="str">
        <f t="shared" ca="1" si="363"/>
        <v>-2,80261494978114+2,07856090849734i</v>
      </c>
      <c r="AY258" s="223" t="str">
        <f t="shared" ca="1" si="364"/>
        <v>0,680724509683706-3,42223321078297i</v>
      </c>
      <c r="AZ258" s="223" t="str">
        <f t="shared" ca="1" si="365"/>
        <v>1,79384776676961+2,99285418901852i</v>
      </c>
      <c r="BA258" s="223" t="str">
        <f t="shared" ca="1" si="366"/>
        <v>-3,33903155269035-1,01288414796971i</v>
      </c>
      <c r="BB258" s="223" t="str">
        <f t="shared" ca="1" si="367"/>
        <v>3,15427060635314-1,49185889043389i</v>
      </c>
      <c r="BC258" s="223" t="str">
        <f t="shared" ca="1" si="368"/>
        <v>-1,33528915821211+3,2236731954451i</v>
      </c>
      <c r="BD258" s="223" t="str">
        <f t="shared" ca="1" si="369"/>
        <v>-1,17550259745024-3,28530967344903i</v>
      </c>
      <c r="BE258" s="223" t="str">
        <f t="shared" ca="1" si="370"/>
        <v>3,07726910308882+1,64483460391767i</v>
      </c>
      <c r="BF258" s="223" t="str">
        <f t="shared" ca="1" si="371"/>
        <v>-3,38470941245678+0,8478255718581i</v>
      </c>
      <c r="BG258" s="223" t="str">
        <f t="shared" ca="1" si="372"/>
        <v>1,9385393932295-2,9012292270635i</v>
      </c>
      <c r="BH258" s="223" t="str">
        <f t="shared" ca="1" si="373"/>
        <v>0,511983522540395+3,45151254955232i</v>
      </c>
      <c r="BI258" s="223" t="str">
        <f t="shared" ca="1" si="374"/>
        <v>-2,69724892760624-2,21357498847386i</v>
      </c>
      <c r="BJ258" s="223" t="str">
        <f t="shared" ca="1" si="375"/>
        <v>3,48507573400728-0,171210792018618i</v>
      </c>
      <c r="BK258" s="223" t="str">
        <f t="shared" ca="1" si="376"/>
        <v>-2,46729264651317+2,46729264651198i</v>
      </c>
      <c r="BL258" s="223" t="str">
        <f t="shared" ca="1" si="377"/>
        <v>0,171210792020297-3,4850757340072i</v>
      </c>
      <c r="BM258" s="223" t="str">
        <f t="shared" ca="1" si="378"/>
        <v>2,21357498847248+2,69724892760736i</v>
      </c>
      <c r="BN258" s="223" t="str">
        <f t="shared" ca="1" si="379"/>
        <v>-3,45151254955257-0,511983522538724i</v>
      </c>
      <c r="BO258" s="223" t="str">
        <f t="shared" ca="1" si="380"/>
        <v>2,90122922706256-1,9385393932309i</v>
      </c>
      <c r="BP258" s="223" t="str">
        <f t="shared" ca="1" si="381"/>
        <v>-0,84782557185646+3,38470941245719i</v>
      </c>
      <c r="BQ258" s="223" t="str">
        <f t="shared" ca="1" si="382"/>
        <v>-1,64483460391924-3,07726910308797i</v>
      </c>
      <c r="BR258" s="223" t="str">
        <f t="shared" ca="1" si="383"/>
        <v>3,28530967344963+1,17550259744855i</v>
      </c>
      <c r="BS258" s="223" t="str">
        <f t="shared" ca="1" si="384"/>
        <v>-3,22367319544575+1,33528915821055i</v>
      </c>
      <c r="BT258" s="223" t="str">
        <f t="shared" ca="1" si="385"/>
        <v>1,49185889043541-3,15427060635242i</v>
      </c>
      <c r="BU258" s="223" t="str">
        <f t="shared" ca="1" si="386"/>
        <v>1,01288414796811+3,33903155269083i</v>
      </c>
      <c r="BV258" s="223" t="str">
        <f t="shared" ca="1" si="387"/>
        <v>-2,99285418901761-1,79384776677113i</v>
      </c>
      <c r="BW258" s="223" t="str">
        <f t="shared" ca="1" si="388"/>
        <v>3,42223321078332-0,680724509681961i</v>
      </c>
      <c r="BX258" s="223" t="str">
        <f t="shared" ca="1" si="389"/>
        <v>-2,07856090849598+2,80261494978215i</v>
      </c>
      <c r="BY258" s="223" t="str">
        <f t="shared" ca="1" si="390"/>
        <v>-0,342009122245736-3,47247689227312i</v>
      </c>
      <c r="BZ258" s="223" t="str">
        <f t="shared" ca="1" si="391"/>
        <v>2,58538499651528+2,34325637241504i</v>
      </c>
      <c r="CA258" s="223" t="str">
        <f t="shared" ca="1" si="392"/>
        <v>-3,48927872304149+1,19347282955459E-12i</v>
      </c>
      <c r="CB258" s="223" t="str">
        <f t="shared" ca="1" si="393"/>
        <v>2,58538499651368-2,34325637241681i</v>
      </c>
      <c r="CC258" s="223" t="str">
        <f t="shared" ca="1" si="394"/>
        <v>-0,342009122246914+3,472476892273i</v>
      </c>
      <c r="CD258" s="223" t="str">
        <f t="shared" ca="1" si="395"/>
        <v>-2,07856090849495-2,80261494978292i</v>
      </c>
      <c r="CE258" s="223" t="str">
        <f t="shared" ca="1" si="396"/>
        <v>3,42223321078311+0,680724509683025i</v>
      </c>
      <c r="CF258" s="223" t="str">
        <f t="shared" ca="1" si="397"/>
        <v>-2,99285418901817+1,7938477667702i</v>
      </c>
      <c r="CG258" s="223" t="str">
        <f t="shared" ca="1" si="398"/>
        <v>1,01288414796914-3,33903155269052i</v>
      </c>
      <c r="CH258" s="223" t="str">
        <f t="shared" ca="1" si="399"/>
        <v>1,49185889043443+3,15427060635289i</v>
      </c>
      <c r="CI258" s="223" t="str">
        <f t="shared" ca="1" si="400"/>
        <v>-3,22367319544533-1,33528915821156i</v>
      </c>
      <c r="CJ258" s="223" t="str">
        <f t="shared" ca="1" si="401"/>
        <v>3,28530967344883-1,1755025974508i</v>
      </c>
      <c r="CK258" s="223" t="str">
        <f t="shared" ca="1" si="402"/>
        <v>-1,64483460391714+3,0772691030891i</v>
      </c>
      <c r="CL258" s="223" t="str">
        <f t="shared" ca="1" si="403"/>
        <v>-0,847825571858679-3,38470941245664i</v>
      </c>
      <c r="CM258" s="223" t="str">
        <f t="shared" ca="1" si="404"/>
        <v>2,90122922706195+1,9385393932318i</v>
      </c>
      <c r="CN258" s="223" t="str">
        <f t="shared" ca="1" si="405"/>
        <v>-3,45151254955273+0,511983522537653i</v>
      </c>
      <c r="CO258" s="223" t="str">
        <f t="shared" ca="1" si="406"/>
        <v>2,21357498847332-2,69724892760668i</v>
      </c>
      <c r="CP258" s="223" t="str">
        <f t="shared" ca="1" si="407"/>
        <v>0,171210792019214+3,48507573400726i</v>
      </c>
      <c r="CQ258" s="223" t="str">
        <f t="shared" ca="1" si="408"/>
        <v>-2,4672926465124-2,46729264651275i</v>
      </c>
      <c r="CR258" s="223" t="str">
        <f t="shared" ca="1" si="409"/>
        <v>3,48507573400723+0,171210792019701i</v>
      </c>
      <c r="CS258" s="223" t="str">
        <f t="shared" ca="1" si="410"/>
        <v>-2,69724892760699+2,21357498847294i</v>
      </c>
      <c r="CT258" s="223" t="str">
        <f t="shared" ca="1" si="411"/>
        <v>0,511983522538134-3,45151254955266i</v>
      </c>
      <c r="CU258" s="223" t="str">
        <f t="shared" ca="1" si="412"/>
        <v>1,9385393932314+2,90122922706223i</v>
      </c>
      <c r="CV258" s="223" t="str">
        <f t="shared" ca="1" si="413"/>
        <v>-3,38470941245734-0,847825571855881i</v>
      </c>
      <c r="CW258" s="223" t="str">
        <f t="shared" ca="1" si="414"/>
        <v>3,07726910308933-1,64483460391671i</v>
      </c>
      <c r="CX258" s="223" t="str">
        <f t="shared" ca="1" si="415"/>
        <v>-1,17550259745126+3,28530967344867i</v>
      </c>
      <c r="CY258" s="223" t="str">
        <f t="shared" ca="1" si="416"/>
        <v>-1,33528915821111-3,22367319544552i</v>
      </c>
      <c r="CZ258" s="223" t="str">
        <f t="shared" ca="1" si="417"/>
        <v>3,15427060635268+1,49185889043487i</v>
      </c>
      <c r="DA258" s="223" t="str">
        <f t="shared" ca="1" si="418"/>
        <v>-3,33903155269066+1,01288414796867i</v>
      </c>
      <c r="DB258" s="223" t="str">
        <f t="shared" ca="1" si="419"/>
        <v>1,79384776677062-2,99285418901792i</v>
      </c>
      <c r="DC258" s="223" t="str">
        <f t="shared" ca="1" si="420"/>
        <v>0,680724509682547+3,4222332107832i</v>
      </c>
      <c r="DD258" s="223" t="str">
        <f t="shared" ca="1" si="421"/>
        <v>-2,80261494978251-2,0785609084955i</v>
      </c>
      <c r="DE258" s="223" t="str">
        <f t="shared" ca="1" si="422"/>
        <v>3,47247689227306-0,34200912224633i</v>
      </c>
      <c r="DF258" s="223" t="str">
        <f t="shared" ca="1" si="423"/>
        <v>-2,34325637241467+2,58538499651562i</v>
      </c>
      <c r="DG258" s="223" t="str">
        <f t="shared" ca="1" si="424"/>
        <v>1,68078506524728E-12-3,48927872304149i</v>
      </c>
      <c r="DH258" s="223" t="str">
        <f t="shared" ca="1" si="425"/>
        <v>2,34325637241468+2,58538499651561i</v>
      </c>
      <c r="DI258" s="223" t="str">
        <f t="shared" ca="1" si="426"/>
        <v>-3,47247689227306-0,34200912224632i</v>
      </c>
      <c r="DJ258" s="223" t="str">
        <f t="shared" ca="1" si="427"/>
        <v>2,8026149497825-2,07856090849551i</v>
      </c>
      <c r="DK258" s="223" t="str">
        <f t="shared" ca="1" si="428"/>
        <v>-0,680724509682537+3,4222332107832i</v>
      </c>
      <c r="DL258" s="223" t="str">
        <f t="shared" ca="1" si="429"/>
        <v>-1,79384776677063-2,99285418901791i</v>
      </c>
      <c r="DM258" s="223" t="str">
        <f t="shared" ca="1" si="430"/>
        <v>3,33903155269067+1,01288414796867i</v>
      </c>
      <c r="DN258" s="223" t="str">
        <f t="shared" ca="1" si="431"/>
        <v>-3,15427060635267+1,49185889043488i</v>
      </c>
      <c r="DO258" s="223" t="str">
        <f t="shared" ca="1" si="432"/>
        <v>1,3352891582111-3,22367319544552i</v>
      </c>
      <c r="DP258" s="223" t="str">
        <f t="shared" ca="1" si="433"/>
        <v>1,17550259745127+3,28530967344866i</v>
      </c>
      <c r="DQ258" s="223" t="str">
        <f t="shared" ca="1" si="434"/>
        <v>-3,07726910308933-1,6448346039167i</v>
      </c>
      <c r="DR258" s="223" t="str">
        <f t="shared" ca="1" si="435"/>
        <v>3,38470941245734-0,847825571855888i</v>
      </c>
      <c r="DS258" s="223" t="str">
        <f t="shared" ca="1" si="436"/>
        <v>-1,93853939323139+2,90122922706223i</v>
      </c>
      <c r="DT258" s="223" t="str">
        <f t="shared" ca="1" si="437"/>
        <v>-0,511983522538145-3,45151254955266i</v>
      </c>
      <c r="DU258" s="223" t="str">
        <f t="shared" ca="1" si="438"/>
        <v>2,69724892760699+2,21357498847294i</v>
      </c>
      <c r="DV258" s="223" t="str">
        <f t="shared" ca="1" si="439"/>
        <v>-3,48507573400723+0,171210792019711i</v>
      </c>
      <c r="DW258" s="223" t="str">
        <f t="shared" ca="1" si="440"/>
        <v>2,46729264651239-2,46729264651275i</v>
      </c>
      <c r="DX258" s="223" t="str">
        <f t="shared" ca="1" si="441"/>
        <v>-0,171210792019204+3,48507573400726i</v>
      </c>
      <c r="DY258" s="223" t="str">
        <f t="shared" ca="1" si="442"/>
        <v>-2,21357498847333-2,69724892760667i</v>
      </c>
      <c r="DZ258" s="223" t="str">
        <f t="shared" ca="1" si="443"/>
        <v>3,45151254955273+0,511983522537642i</v>
      </c>
      <c r="EA258" s="223" t="str">
        <f t="shared" ca="1" si="444"/>
        <v>-2,90122922706195+1,93853939323181i</v>
      </c>
      <c r="EB258" s="223" t="str">
        <f t="shared" ca="1" si="445"/>
        <v>0,847825571858669-3,38470941245664i</v>
      </c>
      <c r="EC258" s="223" t="str">
        <f t="shared" ca="1" si="446"/>
        <v>1,64483460391715+3,07726910308909i</v>
      </c>
      <c r="ED258" s="223" t="str">
        <f t="shared" ca="1" si="447"/>
        <v>-3,28530967344884-1,17550259745079i</v>
      </c>
      <c r="EE258" s="223" t="str">
        <f t="shared" ca="1" si="448"/>
        <v>3,22367319544533-1,33528915821157i</v>
      </c>
      <c r="EF258" s="223" t="str">
        <f t="shared" ca="1" si="449"/>
        <v>-1,49185889043442+3,15427060635289i</v>
      </c>
      <c r="EG258" s="223" t="str">
        <f t="shared" ca="1" si="450"/>
        <v>-1,01288414796915-3,33903155269052i</v>
      </c>
      <c r="EH258" s="223" t="str">
        <f t="shared" ca="1" si="451"/>
        <v>2,99285418901817+1,79384776677019i</v>
      </c>
      <c r="EI258" s="223" t="str">
        <f t="shared" ca="1" si="452"/>
        <v>-3,4222332107831+0,680724509683036i</v>
      </c>
      <c r="EJ258" s="223" t="str">
        <f t="shared" ca="1" si="453"/>
        <v>2,07856090849494-2,80261494978292i</v>
      </c>
      <c r="EK258" s="223" t="str">
        <f t="shared" ca="1" si="454"/>
        <v>0,342009122247023+3,47247689227299i</v>
      </c>
      <c r="EL258" s="223" t="str">
        <f t="shared" ca="1" si="455"/>
        <v>-2,58538499651369-2,3432563724168i</v>
      </c>
      <c r="EM258" s="223" t="str">
        <f t="shared" ca="1" si="456"/>
        <v>3,48927872304149+1,18321991645795E-12i</v>
      </c>
      <c r="EN258" s="223"/>
      <c r="EO258" s="223"/>
      <c r="EP258" s="223"/>
    </row>
    <row r="259" spans="1:146">
      <c r="A259" s="249">
        <f t="shared" si="323"/>
        <v>3.1054687500000023E-3</v>
      </c>
      <c r="B259" s="248">
        <v>159</v>
      </c>
      <c r="C259" s="247">
        <f t="shared" si="324"/>
        <v>31800</v>
      </c>
      <c r="N259" s="246">
        <f t="shared" ca="1" si="327"/>
        <v>11.489007606110439</v>
      </c>
      <c r="O259" s="223">
        <f t="shared" ca="1" si="328"/>
        <v>3.4890076061104396</v>
      </c>
      <c r="P259" s="223" t="str">
        <f t="shared" ca="1" si="329"/>
        <v>-2,52690358112097+2,40581220530916i</v>
      </c>
      <c r="Q259" s="223" t="str">
        <f t="shared" ca="1" si="330"/>
        <v>0,171197488942521-3,48480494364839i</v>
      </c>
      <c r="R259" s="223" t="str">
        <f t="shared" ca="1" si="331"/>
        <v>2,27892501717047+2,64190742487527i</v>
      </c>
      <c r="S259" s="223" t="str">
        <f t="shared" ca="1" si="332"/>
        <v>-3,47220708084424-0,341982548138977i</v>
      </c>
      <c r="T259" s="223" t="str">
        <f t="shared" ca="1" si="333"/>
        <v>2,75054668223913-2,14654769905535i</v>
      </c>
      <c r="U259" s="223" t="str">
        <f t="shared" ca="1" si="334"/>
        <v>-0,511943741423049+3,45124436705289i</v>
      </c>
      <c r="V259" s="223" t="str">
        <f t="shared" ca="1" si="335"/>
        <v>-2,00899915951756-2,85255963172626i</v>
      </c>
      <c r="W259" s="223" t="str">
        <f t="shared" ca="1" si="336"/>
        <v>3,42196730328805+0,680671617392697i</v>
      </c>
      <c r="X259" s="223" t="str">
        <f t="shared" ca="1" si="337"/>
        <v>-2,94770051520583+1,86661076503693i</v>
      </c>
      <c r="Y259" s="223" t="str">
        <f t="shared" ca="1" si="338"/>
        <v>0,847759695816609-3,3844464205606i</v>
      </c>
      <c r="Z259" s="223" t="str">
        <f t="shared" ca="1" si="339"/>
        <v>1,71972554172785+3,03574012995601i</v>
      </c>
      <c r="AA259" s="223" t="str">
        <f t="shared" ca="1" si="340"/>
        <v>-3,3387721099636-1,01280544687799i</v>
      </c>
      <c r="AB259" s="223" t="str">
        <f t="shared" ca="1" si="341"/>
        <v>3,11646638083387-1,56869734895828i</v>
      </c>
      <c r="AC259" s="223" t="str">
        <f t="shared" ca="1" si="342"/>
        <v>-1,17541126090688+3,28505440491171i</v>
      </c>
      <c r="AD259" s="223" t="str">
        <f t="shared" ca="1" si="343"/>
        <v>-1,41389002687369-3,18968479122994i</v>
      </c>
      <c r="AE259" s="223" t="str">
        <f t="shared" ca="1" si="344"/>
        <v>3,22342271606158+1,33518540625439i</v>
      </c>
      <c r="AF259" s="223" t="str">
        <f t="shared" ca="1" si="345"/>
        <v>-3,25521897158069+1,25567651987191i</v>
      </c>
      <c r="AG259" s="223" t="str">
        <f t="shared" ca="1" si="346"/>
        <v>1,49174297300944-3,15402551955013i</v>
      </c>
      <c r="AH259" s="223" t="str">
        <f t="shared" ca="1" si="347"/>
        <v>1,09443797814953+3,31291104430537i</v>
      </c>
      <c r="AI259" s="223" t="str">
        <f t="shared" ca="1" si="348"/>
        <v>-3,07702999930191-1,64470680028162i</v>
      </c>
      <c r="AJ259" s="223" t="str">
        <f t="shared" ca="1" si="349"/>
        <v>3,36262202414748-0,930562839476622i</v>
      </c>
      <c r="AK259" s="223" t="str">
        <f t="shared" ca="1" si="350"/>
        <v>-1,79370838481231+2,99262164426954i</v>
      </c>
      <c r="AL259" s="223" t="str">
        <f t="shared" ca="1" si="351"/>
        <v>-0,764445893415403-3,40423215300262i</v>
      </c>
      <c r="AM259" s="223" t="str">
        <f t="shared" ca="1" si="352"/>
        <v>2,90100380157325+1,93838876873399i</v>
      </c>
      <c r="AN259" s="223" t="str">
        <f t="shared" ca="1" si="353"/>
        <v>-3,43764118842557+0,596487330239735i</v>
      </c>
      <c r="AO259" s="223" t="str">
        <f t="shared" ca="1" si="354"/>
        <v>2,07839940432838-2,80239718662147i</v>
      </c>
      <c r="AP259" s="223" t="str">
        <f t="shared" ca="1" si="355"/>
        <v>0,427091776839451+3,46276864512381i</v>
      </c>
      <c r="AQ259" s="223" t="str">
        <f t="shared" ca="1" si="356"/>
        <v>-2,69703935138548-2,21340299371233i</v>
      </c>
      <c r="AR259" s="223" t="str">
        <f t="shared" ca="1" si="357"/>
        <v>-2,69703935138548-2,21340299371233i</v>
      </c>
      <c r="AS259" s="223" t="str">
        <f t="shared" ca="1" si="358"/>
        <v>-2,34307430141319+2,58518411211921i</v>
      </c>
      <c r="AT259" s="223" t="str">
        <f t="shared" ca="1" si="359"/>
        <v>-0,0856245329789906-3,48795678225069i</v>
      </c>
      <c r="AU259" s="223" t="str">
        <f t="shared" ca="1" si="360"/>
        <v>2,46710093789143+2,46710093789284i</v>
      </c>
      <c r="AV259" s="223" t="str">
        <f t="shared" ca="1" si="361"/>
        <v>-3,48795678225065-0,0856245329809392i</v>
      </c>
      <c r="AW259" s="223" t="str">
        <f t="shared" ca="1" si="362"/>
        <v>2,58518411212055-2,34307430141171i</v>
      </c>
      <c r="AX259" s="223" t="str">
        <f t="shared" ca="1" si="363"/>
        <v>-0,256667321941143+3,47955398885318i</v>
      </c>
      <c r="AY259" s="223" t="str">
        <f t="shared" ca="1" si="364"/>
        <v>-2,21340299371354-2,69703935138448i</v>
      </c>
      <c r="AZ259" s="223" t="str">
        <f t="shared" ca="1" si="365"/>
        <v>3,462768645124+0,427091776837941i</v>
      </c>
      <c r="BA259" s="223" t="str">
        <f t="shared" ca="1" si="366"/>
        <v>-2,80239718662054+2,07839940432964i</v>
      </c>
      <c r="BB259" s="223" t="str">
        <f t="shared" ca="1" si="367"/>
        <v>0,596487330238968-3,43764118842571i</v>
      </c>
      <c r="BC259" s="223" t="str">
        <f t="shared" ca="1" si="368"/>
        <v>1,93838876873439+2,90100380157298i</v>
      </c>
      <c r="BD259" s="223" t="str">
        <f t="shared" ca="1" si="369"/>
        <v>-3,40423215300263-0,764445893415323i</v>
      </c>
      <c r="BE259" s="223" t="str">
        <f t="shared" ca="1" si="370"/>
        <v>2,99262164426947-1,79370838481242i</v>
      </c>
      <c r="BF259" s="223" t="str">
        <f t="shared" ca="1" si="371"/>
        <v>-0,930562839476877+3,36262202414741i</v>
      </c>
      <c r="BG259" s="223" t="str">
        <f t="shared" ca="1" si="372"/>
        <v>-1,64470680028112-3,07702999930217i</v>
      </c>
      <c r="BH259" s="223" t="str">
        <f t="shared" ca="1" si="373"/>
        <v>3,3129110443051+1,09443797815034i</v>
      </c>
      <c r="BI259" s="223" t="str">
        <f t="shared" ca="1" si="374"/>
        <v>-3,15402551955052+1,49174297300862i</v>
      </c>
      <c r="BJ259" s="223" t="str">
        <f t="shared" ca="1" si="375"/>
        <v>1,25567651987308-3,25521897158024i</v>
      </c>
      <c r="BK259" s="223" t="str">
        <f t="shared" ca="1" si="376"/>
        <v>1,33518540625286+3,22342271606221i</v>
      </c>
      <c r="BL259" s="223" t="str">
        <f t="shared" ca="1" si="377"/>
        <v>-3,1896847912293-1,41389002687516i</v>
      </c>
      <c r="BM259" s="223" t="str">
        <f t="shared" ca="1" si="378"/>
        <v>3,28505440491118-1,17541126090836i</v>
      </c>
      <c r="BN259" s="223" t="str">
        <f t="shared" ca="1" si="379"/>
        <v>-1,56869734895723+3,1164663808344i</v>
      </c>
      <c r="BO259" s="223" t="str">
        <f t="shared" ca="1" si="380"/>
        <v>-1,01280544687914-3,33877210996325i</v>
      </c>
      <c r="BP259" s="223" t="str">
        <f t="shared" ca="1" si="381"/>
        <v>3,03574012995641+1,71972554172715i</v>
      </c>
      <c r="BQ259" s="223" t="str">
        <f t="shared" ca="1" si="382"/>
        <v>-3,38444642056047+0,847759695817098i</v>
      </c>
      <c r="BR259" s="223" t="str">
        <f t="shared" ca="1" si="383"/>
        <v>1,86661076503686-2,94770051520588i</v>
      </c>
      <c r="BS259" s="223" t="str">
        <f t="shared" ca="1" si="384"/>
        <v>0,68067161739284+3,42196730328802i</v>
      </c>
      <c r="BT259" s="223" t="str">
        <f t="shared" ca="1" si="385"/>
        <v>-2,85255963172611-2,00899915951778i</v>
      </c>
      <c r="BU259" s="223" t="str">
        <f t="shared" ca="1" si="386"/>
        <v>3,45124436705297-0,511943741422484i</v>
      </c>
      <c r="BV259" s="223" t="str">
        <f t="shared" ca="1" si="387"/>
        <v>-2,14654769905577+2,75054668223881i</v>
      </c>
      <c r="BW259" s="223" t="str">
        <f t="shared" ca="1" si="388"/>
        <v>-0,341982548138055-3,47220708084433i</v>
      </c>
      <c r="BX259" s="223" t="str">
        <f t="shared" ca="1" si="389"/>
        <v>2,64190742487446+2,2789250171714i</v>
      </c>
      <c r="BY259" s="223" t="str">
        <f t="shared" ca="1" si="390"/>
        <v>-3,48480494364847+0,171197488941023i</v>
      </c>
      <c r="BZ259" s="223" t="str">
        <f t="shared" ca="1" si="391"/>
        <v>2,40581220531039-2,5269035811198i</v>
      </c>
      <c r="CA259" s="223" t="str">
        <f t="shared" ca="1" si="392"/>
        <v>1,57122744306451E-12+3,48900760611044i</v>
      </c>
      <c r="CB259" s="223" t="str">
        <f t="shared" ca="1" si="393"/>
        <v>-2,40581220531008-2,52690358112009i</v>
      </c>
      <c r="CC259" s="223" t="str">
        <f t="shared" ca="1" si="394"/>
        <v>3,48480494364844+0,171197488941549i</v>
      </c>
      <c r="CD259" s="223" t="str">
        <f t="shared" ca="1" si="395"/>
        <v>-2,64190742487474+2,27892501717108i</v>
      </c>
      <c r="CE259" s="223" t="str">
        <f t="shared" ca="1" si="396"/>
        <v>0,34198254813848-3,47220708084429i</v>
      </c>
      <c r="CF259" s="223" t="str">
        <f t="shared" ca="1" si="397"/>
        <v>2,14654769905551+2,75054668223901i</v>
      </c>
      <c r="CG259" s="223" t="str">
        <f t="shared" ca="1" si="398"/>
        <v>-3,45124436705289-0,511943741423004i</v>
      </c>
      <c r="CH259" s="223" t="str">
        <f t="shared" ca="1" si="399"/>
        <v>2,85255963172641-2,00899915951735i</v>
      </c>
      <c r="CI259" s="223" t="str">
        <f t="shared" ca="1" si="400"/>
        <v>-0,680671617393263+3,42196730328794i</v>
      </c>
      <c r="CJ259" s="223" t="str">
        <f t="shared" ca="1" si="401"/>
        <v>-1,8666107650365-2,94770051520611i</v>
      </c>
      <c r="CK259" s="223" t="str">
        <f t="shared" ca="1" si="402"/>
        <v>3,38444642056039+0,847759695817419i</v>
      </c>
      <c r="CL259" s="223" t="str">
        <f t="shared" ca="1" si="403"/>
        <v>-3,03574012995667+1,71972554172669i</v>
      </c>
      <c r="CM259" s="223" t="str">
        <f t="shared" ca="1" si="404"/>
        <v>1,01280544687955-3,33877210996313i</v>
      </c>
      <c r="CN259" s="223" t="str">
        <f t="shared" ca="1" si="405"/>
        <v>1,56869734895684+3,11646638083459i</v>
      </c>
      <c r="CO259" s="223" t="str">
        <f t="shared" ca="1" si="406"/>
        <v>-3,2850544049122-1,17541126090549i</v>
      </c>
      <c r="CP259" s="223" t="str">
        <f t="shared" ca="1" si="407"/>
        <v>3,18968479122947-1,41389002687476i</v>
      </c>
      <c r="CQ259" s="223" t="str">
        <f t="shared" ca="1" si="408"/>
        <v>-1,33518540625326+3,22342271606205i</v>
      </c>
      <c r="CR259" s="223" t="str">
        <f t="shared" ca="1" si="409"/>
        <v>-1,25567651987278-3,25521897158036i</v>
      </c>
      <c r="CS259" s="223" t="str">
        <f t="shared" ca="1" si="410"/>
        <v>3,15402551955029+1,49174297300909i</v>
      </c>
      <c r="CT259" s="223" t="str">
        <f t="shared" ca="1" si="411"/>
        <v>-3,31291104430523+1,09443797814994i</v>
      </c>
      <c r="CU259" s="223" t="str">
        <f t="shared" ca="1" si="412"/>
        <v>1,6447068002815-3,07702999930197i</v>
      </c>
      <c r="CV259" s="223" t="str">
        <f t="shared" ca="1" si="413"/>
        <v>0,930562839476465+3,36262202414752i</v>
      </c>
      <c r="CW259" s="223" t="str">
        <f t="shared" ca="1" si="414"/>
        <v>-2,9926216442692-1,79370838481288i</v>
      </c>
      <c r="CX259" s="223" t="str">
        <f t="shared" ca="1" si="415"/>
        <v>3,40423215300275-0,76444589341481i</v>
      </c>
      <c r="CY259" s="223" t="str">
        <f t="shared" ca="1" si="416"/>
        <v>-1,93838876873474+2,90100380157274i</v>
      </c>
      <c r="CZ259" s="223" t="str">
        <f t="shared" ca="1" si="417"/>
        <v>-0,596487330238546-3,43764118842578i</v>
      </c>
      <c r="DA259" s="223" t="str">
        <f t="shared" ca="1" si="418"/>
        <v>2,80239718662034+2,0783994043299i</v>
      </c>
      <c r="DB259" s="223" t="str">
        <f t="shared" ca="1" si="419"/>
        <v>-3,46276864512406+0,427091776837417i</v>
      </c>
      <c r="DC259" s="223" t="str">
        <f t="shared" ca="1" si="420"/>
        <v>2,21340299371111-2,69703935138648i</v>
      </c>
      <c r="DD259" s="223" t="str">
        <f t="shared" ca="1" si="421"/>
        <v>0,256667321940816+3,4795539888532i</v>
      </c>
      <c r="DE259" s="223" t="str">
        <f t="shared" ca="1" si="422"/>
        <v>-2,5851841121202-2,3430743014121i</v>
      </c>
      <c r="DF259" s="223" t="str">
        <f t="shared" ca="1" si="423"/>
        <v>3,48795678225066-0,0856245329805118i</v>
      </c>
      <c r="DG259" s="223" t="str">
        <f t="shared" ca="1" si="424"/>
        <v>-2,46710093789173+2,46710093789254i</v>
      </c>
      <c r="DH259" s="223" t="str">
        <f t="shared" ca="1" si="425"/>
        <v>0,0856245329793685-3,48795678225069i</v>
      </c>
      <c r="DI259" s="223" t="str">
        <f t="shared" ca="1" si="426"/>
        <v>2,3430743014128+2,58518411211957i</v>
      </c>
      <c r="DJ259" s="223" t="str">
        <f t="shared" ca="1" si="427"/>
        <v>-3,47955398885329-0,256667321939675i</v>
      </c>
      <c r="DK259" s="223" t="str">
        <f t="shared" ca="1" si="428"/>
        <v>2,69703935138575-2,213402993712i</v>
      </c>
      <c r="DL259" s="223" t="str">
        <f t="shared" ca="1" si="429"/>
        <v>-0,427091776839825+3,46276864512377i</v>
      </c>
      <c r="DM259" s="223" t="str">
        <f t="shared" ca="1" si="430"/>
        <v>-2,07839940432811-2,80239718662167i</v>
      </c>
      <c r="DN259" s="223" t="str">
        <f t="shared" ca="1" si="431"/>
        <v>3,43764118842536+0,596487330240939i</v>
      </c>
      <c r="DO259" s="223" t="str">
        <f t="shared" ca="1" si="432"/>
        <v>-2,90100380157409+1,93838876873273i</v>
      </c>
      <c r="DP259" s="223" t="str">
        <f t="shared" ca="1" si="433"/>
        <v>0,764445893413885-3,40423215300296i</v>
      </c>
      <c r="DQ259" s="223" t="str">
        <f t="shared" ca="1" si="434"/>
        <v>1,79370838481369+2,99262164426871i</v>
      </c>
      <c r="DR259" s="223" t="str">
        <f t="shared" ca="1" si="435"/>
        <v>-3,36262202414783-0,930562839475362i</v>
      </c>
      <c r="DS259" s="223" t="str">
        <f t="shared" ca="1" si="436"/>
        <v>3,07702999930143-1,64470680028251i</v>
      </c>
      <c r="DT259" s="223" t="str">
        <f t="shared" ca="1" si="437"/>
        <v>-1,09443797814885+3,31291104430559i</v>
      </c>
      <c r="DU259" s="223" t="str">
        <f t="shared" ca="1" si="438"/>
        <v>-1,49174297300995-3,15402551954989i</v>
      </c>
      <c r="DV259" s="223" t="str">
        <f t="shared" ca="1" si="439"/>
        <v>3,25521897158077+1,25567651987171i</v>
      </c>
      <c r="DW259" s="223" t="str">
        <f t="shared" ca="1" si="440"/>
        <v>-3,22342271606161+1,33518540625432i</v>
      </c>
      <c r="DX259" s="223" t="str">
        <f t="shared" ca="1" si="441"/>
        <v>1,41389002687372-3,18968479122993i</v>
      </c>
      <c r="DY259" s="223" t="str">
        <f t="shared" ca="1" si="442"/>
        <v>1,17541126090638+3,28505440491189i</v>
      </c>
      <c r="DZ259" s="223" t="str">
        <f t="shared" ca="1" si="443"/>
        <v>-3,1164663808335-1,56869734895901i</v>
      </c>
      <c r="EA259" s="223" t="str">
        <f t="shared" ca="1" si="444"/>
        <v>3,33877210996383-1,01280544687723i</v>
      </c>
      <c r="EB259" s="223" t="str">
        <f t="shared" ca="1" si="445"/>
        <v>-1,7197255417288+3,03574012995547i</v>
      </c>
      <c r="EC259" s="223" t="str">
        <f t="shared" ca="1" si="446"/>
        <v>-0,847759695815256-3,38444642056093i</v>
      </c>
      <c r="ED259" s="223" t="str">
        <f t="shared" ca="1" si="447"/>
        <v>2,94770051520481+1,86661076503855i</v>
      </c>
      <c r="EE259" s="223" t="str">
        <f t="shared" ca="1" si="448"/>
        <v>-3,42196730328772+0,680671617394383i</v>
      </c>
      <c r="EF259" s="223" t="str">
        <f t="shared" ca="1" si="449"/>
        <v>2,00899915951641-2,85255963172707i</v>
      </c>
      <c r="EG259" s="223" t="str">
        <f t="shared" ca="1" si="450"/>
        <v>0,511943741423939+3,45124436705275i</v>
      </c>
      <c r="EH259" s="223" t="str">
        <f t="shared" ca="1" si="451"/>
        <v>-2,75054668223971-2,1465476990546i</v>
      </c>
      <c r="EI259" s="223" t="str">
        <f t="shared" ca="1" si="452"/>
        <v>3,47220708084417-0,341982548139618i</v>
      </c>
      <c r="EJ259" s="223" t="str">
        <f t="shared" ca="1" si="453"/>
        <v>-2,27892501717021+2,64190742487549i</v>
      </c>
      <c r="EK259" s="223" t="str">
        <f t="shared" ca="1" si="454"/>
        <v>-0,171197488942494-3,48480494364839i</v>
      </c>
      <c r="EL259" s="223" t="str">
        <f t="shared" ca="1" si="455"/>
        <v>2,52690358112081+2,40581220530932i</v>
      </c>
      <c r="EM259" s="223" t="str">
        <f t="shared" ca="1" si="456"/>
        <v>-3,48900760611044-4,27433287599231E-13i</v>
      </c>
      <c r="EN259" s="223"/>
      <c r="EO259" s="223"/>
      <c r="EP259" s="223"/>
    </row>
    <row r="260" spans="1:146">
      <c r="A260" s="249">
        <f t="shared" si="323"/>
        <v>3.1250000000000023E-3</v>
      </c>
      <c r="B260" s="248">
        <v>160</v>
      </c>
      <c r="C260" s="247">
        <f t="shared" si="324"/>
        <v>32000</v>
      </c>
      <c r="N260" s="246">
        <f t="shared" ca="1" si="327"/>
        <v>11.488716164186863</v>
      </c>
      <c r="O260" s="223">
        <f t="shared" ca="1" si="328"/>
        <v>3.4887161641868638</v>
      </c>
      <c r="P260" s="223" t="str">
        <f t="shared" ca="1" si="329"/>
        <v>-2,46689485733166+2,46689485733165i</v>
      </c>
      <c r="Q260" s="223" t="str">
        <f t="shared" ca="1" si="330"/>
        <v>1,03643560330114E-14-3,48871616418686i</v>
      </c>
      <c r="R260" s="223" t="str">
        <f t="shared" ca="1" si="331"/>
        <v>2,46689485733159+2,46689485733171i</v>
      </c>
      <c r="S260" s="223" t="str">
        <f t="shared" ca="1" si="332"/>
        <v>-3,48871616418686+1,15609793951527E-13i</v>
      </c>
      <c r="T260" s="223" t="str">
        <f t="shared" ca="1" si="333"/>
        <v>2,46689485733167-2,46689485733164i</v>
      </c>
      <c r="U260" s="223" t="str">
        <f t="shared" ca="1" si="334"/>
        <v>-1,70530176526074E-13+3,48871616418686i</v>
      </c>
      <c r="V260" s="223" t="str">
        <f t="shared" ca="1" si="335"/>
        <v>-2,46689485733167-2,46689485733163i</v>
      </c>
      <c r="W260" s="223" t="str">
        <f t="shared" ca="1" si="336"/>
        <v>3,48871616418686+1,158238819598E-13i</v>
      </c>
      <c r="X260" s="223" t="str">
        <f t="shared" ca="1" si="337"/>
        <v>-2,46689485733158+2,46689485733172i</v>
      </c>
      <c r="Y260" s="223" t="str">
        <f t="shared" ca="1" si="338"/>
        <v>4,8723177755567E-14-3,48871616418686i</v>
      </c>
      <c r="Z260" s="223" t="str">
        <f t="shared" ca="1" si="339"/>
        <v>2,46689485733176+2,46689485733155i</v>
      </c>
      <c r="AA260" s="223" t="str">
        <f t="shared" ca="1" si="340"/>
        <v>-3,48871616418686+5,98311681070669E-15i</v>
      </c>
      <c r="AB260" s="223" t="str">
        <f t="shared" ca="1" si="341"/>
        <v>2,46689485733175-2,46689485733155i</v>
      </c>
      <c r="AC260" s="223" t="str">
        <f t="shared" ca="1" si="342"/>
        <v>6,06894113769806E-14+3,48871616418686i</v>
      </c>
      <c r="AD260" s="223" t="str">
        <f t="shared" ca="1" si="343"/>
        <v>-2,46689485733159-2,46689485733171i</v>
      </c>
      <c r="AE260" s="223" t="str">
        <f t="shared" ca="1" si="344"/>
        <v>3,48871616418686-1,15395705943254E-13i</v>
      </c>
      <c r="AF260" s="223" t="str">
        <f t="shared" ca="1" si="345"/>
        <v>-2,46689485733166+2,46689485733165i</v>
      </c>
      <c r="AG260" s="223" t="str">
        <f t="shared" ca="1" si="346"/>
        <v>1,52152650077408E-13-3,48871616418686i</v>
      </c>
      <c r="AH260" s="223" t="str">
        <f t="shared" ca="1" si="347"/>
        <v>2,46689485733169+2,46689485733162i</v>
      </c>
      <c r="AI260" s="223" t="str">
        <f t="shared" ca="1" si="348"/>
        <v>-3,48871616418686-9,74463555111344E-14i</v>
      </c>
      <c r="AJ260" s="223" t="str">
        <f t="shared" ca="1" si="349"/>
        <v>2,46689485733158-2,46689485733172i</v>
      </c>
      <c r="AK260" s="223" t="str">
        <f t="shared" ca="1" si="350"/>
        <v>-4,27400609448606E-14+3,48871616418686i</v>
      </c>
      <c r="AL260" s="223" t="str">
        <f t="shared" ca="1" si="351"/>
        <v>-2,46689485733152-2,46689485733179i</v>
      </c>
      <c r="AM260" s="223" t="str">
        <f t="shared" ca="1" si="352"/>
        <v>3,48871616418686-1,19662336214134E-14i</v>
      </c>
      <c r="AN260" s="223" t="str">
        <f t="shared" ca="1" si="353"/>
        <v>-2,46689485733175+2,46689485733156i</v>
      </c>
      <c r="AO260" s="223" t="str">
        <f t="shared" ca="1" si="354"/>
        <v>9,74457881400877E-13-3,48871616418686i</v>
      </c>
      <c r="AP260" s="223" t="str">
        <f t="shared" ca="1" si="355"/>
        <v>2,46689485733282+2,46689485733048i</v>
      </c>
      <c r="AQ260" s="223" t="str">
        <f t="shared" ca="1" si="356"/>
        <v>-3,48871616418686+8,15465762479668E-13i</v>
      </c>
      <c r="AR260" s="223" t="str">
        <f t="shared" ca="1" si="357"/>
        <v>-3,48871616418686+8,15465762479668E-13i</v>
      </c>
      <c r="AS260" s="223" t="str">
        <f t="shared" ca="1" si="358"/>
        <v>-8,6504529226833E-13+3,48871616418686i</v>
      </c>
      <c r="AT260" s="223" t="str">
        <f t="shared" ca="1" si="359"/>
        <v>-2,46689485733045-2,46689485733286i</v>
      </c>
      <c r="AU260" s="223" t="str">
        <f t="shared" ca="1" si="360"/>
        <v>3,48871616418686-9,24878351612219E-13i</v>
      </c>
      <c r="AV260" s="223" t="str">
        <f t="shared" ca="1" si="361"/>
        <v>-2,46689485733156+2,46689485733175i</v>
      </c>
      <c r="AW260" s="223" t="str">
        <f t="shared" ca="1" si="362"/>
        <v>7,06055064583943E-13-3,48871616418686i</v>
      </c>
      <c r="AX260" s="223" t="str">
        <f t="shared" ca="1" si="363"/>
        <v>2,46689485733056+2,46689485733275i</v>
      </c>
      <c r="AY260" s="223" t="str">
        <f t="shared" ca="1" si="364"/>
        <v>-3,48871616418686+1,0838685792966E-12i</v>
      </c>
      <c r="AZ260" s="223" t="str">
        <f t="shared" ca="1" si="365"/>
        <v>2,46689485733148-2,46689485733182i</v>
      </c>
      <c r="BA260" s="223" t="str">
        <f t="shared" ca="1" si="366"/>
        <v>-5,96642475451396E-13+3,48871616418686i</v>
      </c>
      <c r="BB260" s="223" t="str">
        <f t="shared" ca="1" si="367"/>
        <v>-2,46689485733064-2,46689485733267i</v>
      </c>
      <c r="BC260" s="223" t="str">
        <f t="shared" ca="1" si="368"/>
        <v>3,48871616418686-1,19328116842915E-12i</v>
      </c>
      <c r="BD260" s="223" t="str">
        <f t="shared" ca="1" si="369"/>
        <v>-2,4668948573314+2,4668948573319i</v>
      </c>
      <c r="BE260" s="223" t="str">
        <f t="shared" ca="1" si="370"/>
        <v>4,87229886318849E-13-3,48871616418686i</v>
      </c>
      <c r="BF260" s="223" t="str">
        <f t="shared" ca="1" si="371"/>
        <v>2,46689485733071+2,46689485733259i</v>
      </c>
      <c r="BG260" s="223" t="str">
        <f t="shared" ca="1" si="372"/>
        <v>-3,48871616418686+1,3026937575617E-12i</v>
      </c>
      <c r="BH260" s="223" t="str">
        <f t="shared" ca="1" si="373"/>
        <v>2,46689485733133-2,46689485733198i</v>
      </c>
      <c r="BI260" s="223" t="str">
        <f t="shared" ca="1" si="374"/>
        <v>-3,77817297186302E-13+3,48871616418686i</v>
      </c>
      <c r="BJ260" s="223" t="str">
        <f t="shared" ca="1" si="375"/>
        <v>-2,46689485733079-2,46689485733251i</v>
      </c>
      <c r="BK260" s="223" t="str">
        <f t="shared" ca="1" si="376"/>
        <v>3,48871616418686-1,41210634669424E-12i</v>
      </c>
      <c r="BL260" s="223" t="str">
        <f t="shared" ca="1" si="377"/>
        <v>-2,46689485733125+2,46689485733206i</v>
      </c>
      <c r="BM260" s="223" t="str">
        <f t="shared" ca="1" si="378"/>
        <v>2,68404708053754E-13-3,48871616418686i</v>
      </c>
      <c r="BN260" s="223" t="str">
        <f t="shared" ca="1" si="379"/>
        <v>2,46689485733087+2,46689485733244i</v>
      </c>
      <c r="BO260" s="223" t="str">
        <f t="shared" ca="1" si="380"/>
        <v>-3,48871616418686+1,52151893582679E-12i</v>
      </c>
      <c r="BP260" s="223" t="str">
        <f t="shared" ca="1" si="381"/>
        <v>2,46689485733117-2,46689485733214i</v>
      </c>
      <c r="BQ260" s="223" t="str">
        <f t="shared" ca="1" si="382"/>
        <v>-1,58992118921206E-13+3,48871616418686i</v>
      </c>
      <c r="BR260" s="223" t="str">
        <f t="shared" ca="1" si="383"/>
        <v>-2,46689485733095-2,46689485733236i</v>
      </c>
      <c r="BS260" s="223" t="str">
        <f t="shared" ca="1" si="384"/>
        <v>3,48871616418686-1,63093152495934E-12i</v>
      </c>
      <c r="BT260" s="223" t="str">
        <f t="shared" ca="1" si="385"/>
        <v>-2,46689485733109+2,46689485733221i</v>
      </c>
      <c r="BU260" s="223" t="str">
        <f t="shared" ca="1" si="386"/>
        <v>4,95795297886584E-14-3,48871616418686i</v>
      </c>
      <c r="BV260" s="223" t="str">
        <f t="shared" ca="1" si="387"/>
        <v>2,46689485733102+2,46689485733228i</v>
      </c>
      <c r="BW260" s="223" t="str">
        <f t="shared" ca="1" si="388"/>
        <v>-3,48871616418686-1,73009058453666E-12i</v>
      </c>
      <c r="BX260" s="223" t="str">
        <f t="shared" ca="1" si="389"/>
        <v>2,46689485733102-2,46689485733229i</v>
      </c>
      <c r="BY260" s="223" t="str">
        <f t="shared" ca="1" si="390"/>
        <v>5,98330593438893E-14+3,48871616418686i</v>
      </c>
      <c r="BZ260" s="223" t="str">
        <f t="shared" ca="1" si="391"/>
        <v>-2,4668948573311-2,46689485733221i</v>
      </c>
      <c r="CA260" s="223" t="str">
        <f t="shared" ca="1" si="392"/>
        <v>3,48871616418686+1,62067799540411E-12i</v>
      </c>
      <c r="CB260" s="223" t="str">
        <f t="shared" ca="1" si="393"/>
        <v>-2,46689485733094+2,46689485733237i</v>
      </c>
      <c r="CC260" s="223" t="str">
        <f t="shared" ca="1" si="394"/>
        <v>-2,6840092558011E-13-3,48871616418686i</v>
      </c>
      <c r="CD260" s="223" t="str">
        <f t="shared" ca="1" si="395"/>
        <v>2,46689485733118+2,46689485733213i</v>
      </c>
      <c r="CE260" s="223" t="str">
        <f t="shared" ca="1" si="396"/>
        <v>-3,48871616418686-1,41211012916789E-12i</v>
      </c>
      <c r="CF260" s="223" t="str">
        <f t="shared" ca="1" si="397"/>
        <v>2,46689485733079-2,46689485733251i</v>
      </c>
      <c r="CG260" s="223" t="str">
        <f t="shared" ca="1" si="398"/>
        <v>2,78658237608984E-13+3,48871616418686i</v>
      </c>
      <c r="CH260" s="223" t="str">
        <f t="shared" ca="1" si="399"/>
        <v>-2,46689485733133-2,46689485733198i</v>
      </c>
      <c r="CI260" s="223" t="str">
        <f t="shared" ca="1" si="400"/>
        <v>3,48871616418686+1,40185281713901E-12i</v>
      </c>
      <c r="CJ260" s="223" t="str">
        <f t="shared" ca="1" si="401"/>
        <v>-2,46689485733078+2,46689485733252i</v>
      </c>
      <c r="CK260" s="223" t="str">
        <f t="shared" ca="1" si="402"/>
        <v>-4,87226103845206E-13-3,48871616418686i</v>
      </c>
      <c r="CL260" s="223" t="str">
        <f t="shared" ca="1" si="403"/>
        <v>2,46689485733133+2,46689485733197i</v>
      </c>
      <c r="CM260" s="223" t="str">
        <f t="shared" ca="1" si="404"/>
        <v>-3,48871616418686-1,19328495090279E-12i</v>
      </c>
      <c r="CN260" s="223" t="str">
        <f t="shared" ca="1" si="405"/>
        <v>2,46689485733064-2,46689485733267i</v>
      </c>
      <c r="CO260" s="223" t="str">
        <f t="shared" ca="1" si="406"/>
        <v>4,9748341587408E-13+3,48871616418686i</v>
      </c>
      <c r="CP260" s="223" t="str">
        <f t="shared" ca="1" si="407"/>
        <v>-2,46689485733148-2,46689485733182i</v>
      </c>
      <c r="CQ260" s="223" t="str">
        <f t="shared" ca="1" si="408"/>
        <v>3,48871616418686+1,18302763887392E-12i</v>
      </c>
      <c r="CR260" s="223" t="str">
        <f t="shared" ca="1" si="409"/>
        <v>-2,46689485733063+2,46689485733268i</v>
      </c>
      <c r="CS260" s="223" t="str">
        <f t="shared" ca="1" si="410"/>
        <v>-7,060512821103E-13-3,48871616418686i</v>
      </c>
      <c r="CT260" s="223" t="str">
        <f t="shared" ca="1" si="411"/>
        <v>2,46689485733149+2,46689485733182i</v>
      </c>
      <c r="CU260" s="223" t="str">
        <f t="shared" ca="1" si="412"/>
        <v>-3,48871616418686-9,74459772637698E-13i</v>
      </c>
      <c r="CV260" s="223" t="str">
        <f t="shared" ca="1" si="413"/>
        <v>2,466894857333-2,4668948573303i</v>
      </c>
      <c r="CW260" s="223" t="str">
        <f t="shared" ca="1" si="414"/>
        <v>7,16308594139174E-13+3,48871616418686i</v>
      </c>
      <c r="CX260" s="223" t="str">
        <f t="shared" ca="1" si="415"/>
        <v>-2,46689485733163-2,46689485733167i</v>
      </c>
      <c r="CY260" s="223" t="str">
        <f t="shared" ca="1" si="416"/>
        <v>3,48871616418686+9,64202460608823E-13i</v>
      </c>
      <c r="CZ260" s="223" t="str">
        <f t="shared" ca="1" si="417"/>
        <v>-2,46689485733047+2,46689485733283i</v>
      </c>
      <c r="DA260" s="223" t="str">
        <f t="shared" ca="1" si="418"/>
        <v>-9,24876460375394E-13-3,48871616418686i</v>
      </c>
      <c r="DB260" s="223" t="str">
        <f t="shared" ca="1" si="419"/>
        <v>2,46689485733164+2,46689485733166i</v>
      </c>
      <c r="DC260" s="223" t="str">
        <f t="shared" ca="1" si="420"/>
        <v>-3,48871616418686-7,55634594372604E-13i</v>
      </c>
      <c r="DD260" s="223" t="str">
        <f t="shared" ca="1" si="421"/>
        <v>2,46689485733285-2,46689485733045i</v>
      </c>
      <c r="DE260" s="223" t="str">
        <f t="shared" ca="1" si="422"/>
        <v>9,35133772404272E-13+3,48871616418686i</v>
      </c>
      <c r="DF260" s="223" t="str">
        <f t="shared" ca="1" si="423"/>
        <v>-2,46689485733179-2,46689485733151i</v>
      </c>
      <c r="DG260" s="223" t="str">
        <f t="shared" ca="1" si="424"/>
        <v>3,48871616418686+7,45377282343726E-13i</v>
      </c>
      <c r="DH260" s="223" t="str">
        <f t="shared" ca="1" si="425"/>
        <v>-2,4668948573327+2,4668948573306i</v>
      </c>
      <c r="DI260" s="223" t="str">
        <f t="shared" ca="1" si="426"/>
        <v>-1,14370163864049E-12-3,48871616418686i</v>
      </c>
      <c r="DJ260" s="223" t="str">
        <f t="shared" ca="1" si="427"/>
        <v>2,4668948573318+2,46689485733151i</v>
      </c>
      <c r="DK260" s="223" t="str">
        <f t="shared" ca="1" si="428"/>
        <v>-3,48871616418686-5,36809416107507E-13i</v>
      </c>
      <c r="DL260" s="223" t="str">
        <f t="shared" ca="1" si="429"/>
        <v>2,4668948573327-2,46689485733061i</v>
      </c>
      <c r="DM260" s="223" t="str">
        <f t="shared" ca="1" si="430"/>
        <v>1,35226950487671E-12+3,48871616418686i</v>
      </c>
      <c r="DN260" s="223" t="str">
        <f t="shared" ca="1" si="431"/>
        <v>-2,46689485733194-2,46689485733136i</v>
      </c>
      <c r="DO260" s="223" t="str">
        <f t="shared" ca="1" si="432"/>
        <v>3,48871616418686+3,28241549871287E-13i</v>
      </c>
      <c r="DP260" s="223" t="str">
        <f t="shared" ca="1" si="433"/>
        <v>-2,46689485733255+2,46689485733076i</v>
      </c>
      <c r="DQ260" s="223" t="str">
        <f t="shared" ca="1" si="434"/>
        <v>-1,36252681690559E-12-3,48871616418686i</v>
      </c>
      <c r="DR260" s="223" t="str">
        <f t="shared" ca="1" si="435"/>
        <v>2,46689485733209+2,46689485733121i</v>
      </c>
      <c r="DS260" s="223" t="str">
        <f t="shared" ca="1" si="436"/>
        <v>-3,48871616418686-3,17984237842412E-13i</v>
      </c>
      <c r="DT260" s="223" t="str">
        <f t="shared" ca="1" si="437"/>
        <v>2,4668948573324-2,4668948573309i</v>
      </c>
      <c r="DU260" s="223" t="str">
        <f t="shared" ca="1" si="438"/>
        <v>1,5710946831418E-12+3,48871616418686i</v>
      </c>
      <c r="DV260" s="223" t="str">
        <f t="shared" ca="1" si="439"/>
        <v>-2,4668948573321-2,4668948573312i</v>
      </c>
      <c r="DW260" s="223" t="str">
        <f t="shared" ca="1" si="440"/>
        <v>3,48871616418686+1,09416371606192E-13i</v>
      </c>
      <c r="DX260" s="223" t="str">
        <f t="shared" ca="1" si="441"/>
        <v>-2,46689485733239+2,46689485733091i</v>
      </c>
      <c r="DY260" s="223" t="str">
        <f t="shared" ca="1" si="442"/>
        <v>1,78992742635419E-12-3,48871616418686i</v>
      </c>
      <c r="DZ260" s="223" t="str">
        <f t="shared" ca="1" si="443"/>
        <v>2,46689485733225+2,46689485733106i</v>
      </c>
      <c r="EA260" s="223" t="str">
        <f t="shared" ca="1" si="444"/>
        <v>-3,48871616418686-9,91590595773171E-14i</v>
      </c>
      <c r="EB260" s="223" t="str">
        <f t="shared" ca="1" si="445"/>
        <v>2,46689485733225-2,46689485733106i</v>
      </c>
      <c r="EC260" s="223" t="str">
        <f t="shared" ca="1" si="446"/>
        <v>-1,77967011432532E-12+3,48871616418686i</v>
      </c>
      <c r="ED260" s="223" t="str">
        <f t="shared" ca="1" si="447"/>
        <v>-2,46689485733225-2,46689485733105i</v>
      </c>
      <c r="EE260" s="223" t="str">
        <f t="shared" ca="1" si="448"/>
        <v>3,48871616418686-1,09408806658903E-13i</v>
      </c>
      <c r="EF260" s="223" t="str">
        <f t="shared" ca="1" si="449"/>
        <v>-2,46689485733224+2,46689485733106i</v>
      </c>
      <c r="EG260" s="223" t="str">
        <f t="shared" ca="1" si="450"/>
        <v>1,57110224808909E-12-3,48871616418686i</v>
      </c>
      <c r="EH260" s="223" t="str">
        <f t="shared" ca="1" si="451"/>
        <v>2,4668948573324+2,4668948573309i</v>
      </c>
      <c r="EI260" s="223" t="str">
        <f t="shared" ca="1" si="452"/>
        <v>-3,48871616418686+1,19666118687778E-13i</v>
      </c>
      <c r="EJ260" s="223" t="str">
        <f t="shared" ca="1" si="453"/>
        <v>2,46689485733209-2,46689485733121i</v>
      </c>
      <c r="EK260" s="223" t="str">
        <f t="shared" ca="1" si="454"/>
        <v>-1,56084493606022E-12+3,48871616418686i</v>
      </c>
      <c r="EL260" s="223" t="str">
        <f t="shared" ca="1" si="455"/>
        <v>-2,46689485733241-2,4668948573309i</v>
      </c>
      <c r="EM260" s="223" t="str">
        <f t="shared" ca="1" si="456"/>
        <v>3,48871616418686-3,28233984923998E-13i</v>
      </c>
      <c r="EN260" s="223"/>
      <c r="EO260" s="223"/>
      <c r="EP260" s="223"/>
    </row>
    <row r="261" spans="1:146">
      <c r="A261" s="249">
        <f t="shared" si="323"/>
        <v>3.1445312500000024E-3</v>
      </c>
      <c r="B261" s="248">
        <v>161</v>
      </c>
      <c r="C261" s="247">
        <f t="shared" si="324"/>
        <v>32200</v>
      </c>
      <c r="N261" s="246">
        <f t="shared" ca="1" si="327"/>
        <v>11.488402517912773</v>
      </c>
      <c r="O261" s="223">
        <f t="shared" ca="1" si="328"/>
        <v>3.4884025179127729</v>
      </c>
      <c r="P261" s="223" t="str">
        <f t="shared" ca="1" si="329"/>
        <v>-2,40539497246373+2,52646534775887i</v>
      </c>
      <c r="Q261" s="223" t="str">
        <f t="shared" ca="1" si="330"/>
        <v>-0,171167798671875-3,48420058430596i</v>
      </c>
      <c r="R261" s="223" t="str">
        <f t="shared" ca="1" si="331"/>
        <v>2,64144924673896+2,27852978999229i</v>
      </c>
      <c r="S261" s="223" t="str">
        <f t="shared" ca="1" si="332"/>
        <v>-3,47160490631164+0,341923239124085i</v>
      </c>
      <c r="T261" s="223" t="str">
        <f t="shared" ca="1" si="333"/>
        <v>2,14617542968082-2,75006966312028i</v>
      </c>
      <c r="U261" s="223" t="str">
        <f t="shared" ca="1" si="334"/>
        <v>0,511854956544725+3,45064582802129i</v>
      </c>
      <c r="V261" s="223" t="str">
        <f t="shared" ca="1" si="335"/>
        <v>-2,85206492080526-2,00865074477676i</v>
      </c>
      <c r="W261" s="223" t="str">
        <f t="shared" ca="1" si="336"/>
        <v>3,42137384169041-0,680553570541492i</v>
      </c>
      <c r="X261" s="223" t="str">
        <f t="shared" ca="1" si="337"/>
        <v>-1,86628704429151+2,94718930428465i</v>
      </c>
      <c r="Y261" s="223" t="str">
        <f t="shared" ca="1" si="338"/>
        <v>-0,847612671377389-3,38385946609794i</v>
      </c>
      <c r="Z261" s="223" t="str">
        <f t="shared" ca="1" si="339"/>
        <v>3,03521365058673+1,71942729484912i</v>
      </c>
      <c r="AA261" s="223" t="str">
        <f t="shared" ca="1" si="340"/>
        <v>-3,33819307666057+1,01262979904584i</v>
      </c>
      <c r="AB261" s="223" t="str">
        <f t="shared" ca="1" si="341"/>
        <v>1,5684252944491-3,11592590135138i</v>
      </c>
      <c r="AC261" s="223" t="str">
        <f t="shared" ca="1" si="342"/>
        <v>1,17520741283279+3,28448468771024i</v>
      </c>
      <c r="AD261" s="223" t="str">
        <f t="shared" ca="1" si="343"/>
        <v>-3,18913161369665-1,41364482013722i</v>
      </c>
      <c r="AE261" s="223" t="str">
        <f t="shared" ca="1" si="344"/>
        <v>3,22286368746044-1,33495384902591i</v>
      </c>
      <c r="AF261" s="223" t="str">
        <f t="shared" ca="1" si="345"/>
        <v>-1,25545875163296+3,25465442864959i</v>
      </c>
      <c r="AG261" s="223" t="str">
        <f t="shared" ca="1" si="346"/>
        <v>-1,49148426446859-3,15347852629802i</v>
      </c>
      <c r="AH261" s="223" t="str">
        <f t="shared" ca="1" si="347"/>
        <v>3,31233649600986+1,09424817303083i</v>
      </c>
      <c r="AI261" s="223" t="str">
        <f t="shared" ca="1" si="348"/>
        <v>-3,07649635915367+1,64442156367957i</v>
      </c>
      <c r="AJ261" s="223" t="str">
        <f t="shared" ca="1" si="349"/>
        <v>0,930401454735043-3,36203885462484i</v>
      </c>
      <c r="AK261" s="223" t="str">
        <f t="shared" ca="1" si="350"/>
        <v>1,79339730730934+2,99210264281087i</v>
      </c>
      <c r="AL261" s="223" t="str">
        <f t="shared" ca="1" si="351"/>
        <v>-3,40364176715928-0,764313317840921i</v>
      </c>
      <c r="AM261" s="223" t="str">
        <f t="shared" ca="1" si="352"/>
        <v>2,90050068912411-1,93805259974303i</v>
      </c>
      <c r="AN261" s="223" t="str">
        <f t="shared" ca="1" si="353"/>
        <v>-0,596383883218519+3,43704500855275i</v>
      </c>
      <c r="AO261" s="223" t="str">
        <f t="shared" ca="1" si="354"/>
        <v>-2,07803895371113-2,80191117522296i</v>
      </c>
      <c r="AP261" s="223" t="str">
        <f t="shared" ca="1" si="355"/>
        <v>3,46216810747098+0,427017707584777i</v>
      </c>
      <c r="AQ261" s="223" t="str">
        <f t="shared" ca="1" si="356"/>
        <v>-2,69657161188244+2,21301912982466i</v>
      </c>
      <c r="AR261" s="223" t="str">
        <f t="shared" ca="1" si="357"/>
        <v>-2,69657161188244+2,21301912982466i</v>
      </c>
      <c r="AS261" s="223" t="str">
        <f t="shared" ca="1" si="358"/>
        <v>2,34266794901429+2,58473577133938i</v>
      </c>
      <c r="AT261" s="223" t="str">
        <f t="shared" ca="1" si="359"/>
        <v>-3,48735187629428-0,0856096833711956i</v>
      </c>
      <c r="AU261" s="223" t="str">
        <f t="shared" ca="1" si="360"/>
        <v>2,46667307592479-2,46667307592391i</v>
      </c>
      <c r="AV261" s="223" t="str">
        <f t="shared" ca="1" si="361"/>
        <v>0,0856096833734718+3,48735187629423i</v>
      </c>
      <c r="AW261" s="223" t="str">
        <f t="shared" ca="1" si="362"/>
        <v>-2,58473577133854-2,34266794901521i</v>
      </c>
      <c r="AX261" s="223" t="str">
        <f t="shared" ca="1" si="363"/>
        <v>3,47895054016843-0,256622808888759i</v>
      </c>
      <c r="AY261" s="223" t="str">
        <f t="shared" ca="1" si="364"/>
        <v>-2,21301912982294+2,69657161188386i</v>
      </c>
      <c r="AZ261" s="223" t="str">
        <f t="shared" ca="1" si="365"/>
        <v>-0,427017707583493-3,46216810747114i</v>
      </c>
      <c r="BA261" s="223" t="str">
        <f t="shared" ca="1" si="366"/>
        <v>2,80191117522432+2,0780389537093i</v>
      </c>
      <c r="BB261" s="223" t="str">
        <f t="shared" ca="1" si="367"/>
        <v>-3,43704500855278+0,59638388321832i</v>
      </c>
      <c r="BC261" s="223" t="str">
        <f t="shared" ca="1" si="368"/>
        <v>1,93805259974431-2,90050068912325i</v>
      </c>
      <c r="BD261" s="223" t="str">
        <f t="shared" ca="1" si="369"/>
        <v>0,764313317841403+3,40364176715918i</v>
      </c>
      <c r="BE261" s="223" t="str">
        <f t="shared" ca="1" si="370"/>
        <v>-2,99210264281026-1,79339730731036i</v>
      </c>
      <c r="BF261" s="223" t="str">
        <f t="shared" ca="1" si="371"/>
        <v>3,36203885462461-0,930401454735852i</v>
      </c>
      <c r="BG261" s="223" t="str">
        <f t="shared" ca="1" si="372"/>
        <v>-1,64442156368001+3,07649635915344i</v>
      </c>
      <c r="BH261" s="223" t="str">
        <f t="shared" ca="1" si="373"/>
        <v>-1,09424817303228-3,31233649600938i</v>
      </c>
      <c r="BI261" s="223" t="str">
        <f t="shared" ca="1" si="374"/>
        <v>3,15347852629811+1,49148426446841i</v>
      </c>
      <c r="BJ261" s="223" t="str">
        <f t="shared" ca="1" si="375"/>
        <v>-3,25465442865003+1,2554587516318i</v>
      </c>
      <c r="BK261" s="223" t="str">
        <f t="shared" ca="1" si="376"/>
        <v>1,33495384902509-3,22286368746077i</v>
      </c>
      <c r="BL261" s="223" t="str">
        <f t="shared" ca="1" si="377"/>
        <v>1,41364482013672+3,18913161369687i</v>
      </c>
      <c r="BM261" s="223" t="str">
        <f t="shared" ca="1" si="378"/>
        <v>-3,28448468771077-1,1752074128313i</v>
      </c>
      <c r="BN261" s="223" t="str">
        <f t="shared" ca="1" si="379"/>
        <v>3,11592590135132-1,56842529444923i</v>
      </c>
      <c r="BO261" s="223" t="str">
        <f t="shared" ca="1" si="380"/>
        <v>-1,01262979904738+3,3381930766601i</v>
      </c>
      <c r="BP261" s="223" t="str">
        <f t="shared" ca="1" si="381"/>
        <v>-1,71942729484957-3,03521365058648i</v>
      </c>
      <c r="BQ261" s="223" t="str">
        <f t="shared" ca="1" si="382"/>
        <v>3,38385946609772+0,847612671378282i</v>
      </c>
      <c r="BR261" s="223" t="str">
        <f t="shared" ca="1" si="383"/>
        <v>-2,947189304284+1,86628704429253i</v>
      </c>
      <c r="BS261" s="223" t="str">
        <f t="shared" ca="1" si="384"/>
        <v>0,680553570541715-3,42137384169037i</v>
      </c>
      <c r="BT261" s="223" t="str">
        <f t="shared" ca="1" si="385"/>
        <v>2,00865074477548+2,85206492080616i</v>
      </c>
      <c r="BU261" s="223" t="str">
        <f t="shared" ca="1" si="386"/>
        <v>-3,45064582802137-0,511854956544251i</v>
      </c>
      <c r="BV261" s="223" t="str">
        <f t="shared" ca="1" si="387"/>
        <v>2,75006966312081-2,14617542968015i</v>
      </c>
      <c r="BW261" s="223" t="str">
        <f t="shared" ca="1" si="388"/>
        <v>-0,341923239123262+3,47160490631172i</v>
      </c>
      <c r="BX261" s="223" t="str">
        <f t="shared" ca="1" si="389"/>
        <v>-2,27852978999191-2,6414492467393i</v>
      </c>
      <c r="BY261" s="223" t="str">
        <f t="shared" ca="1" si="390"/>
        <v>3,48420058430604+0,171167798670281i</v>
      </c>
      <c r="BZ261" s="223" t="str">
        <f t="shared" ca="1" si="391"/>
        <v>-2,52646534775872+2,4053949724639i</v>
      </c>
      <c r="CA261" s="223" t="str">
        <f t="shared" ca="1" si="392"/>
        <v>1,24275047408581E-12-3,48840251791277i</v>
      </c>
      <c r="CB261" s="223" t="str">
        <f t="shared" ca="1" si="393"/>
        <v>2,52646534775946+2,40539497246311i</v>
      </c>
      <c r="CC261" s="223" t="str">
        <f t="shared" ca="1" si="394"/>
        <v>-3,48420058430599+0,171167798671265i</v>
      </c>
      <c r="CD261" s="223" t="str">
        <f t="shared" ca="1" si="395"/>
        <v>2,27852978999109-2,64144924674001i</v>
      </c>
      <c r="CE261" s="223" t="str">
        <f t="shared" ca="1" si="396"/>
        <v>0,341923239124242+3,47160490631163i</v>
      </c>
      <c r="CF261" s="223" t="str">
        <f t="shared" ca="1" si="397"/>
        <v>-2,75006966311928-2,14617542968211i</v>
      </c>
      <c r="CG261" s="223" t="str">
        <f t="shared" ca="1" si="398"/>
        <v>3,45064582802122-0,511854956545224i</v>
      </c>
      <c r="CH261" s="223" t="str">
        <f t="shared" ca="1" si="399"/>
        <v>-2,00865074477752+2,85206492080473i</v>
      </c>
      <c r="CI261" s="223" t="str">
        <f t="shared" ca="1" si="400"/>
        <v>-0,680553570542682-3,42137384169018i</v>
      </c>
      <c r="CJ261" s="223" t="str">
        <f t="shared" ca="1" si="401"/>
        <v>2,94718930428453+1,8662870442917i</v>
      </c>
      <c r="CK261" s="223" t="str">
        <f t="shared" ca="1" si="402"/>
        <v>-3,38385946609835+0,847612671375774i</v>
      </c>
      <c r="CL261" s="223" t="str">
        <f t="shared" ca="1" si="403"/>
        <v>1,71942729484871-3,03521365058696i</v>
      </c>
      <c r="CM261" s="223" t="str">
        <f t="shared" ca="1" si="404"/>
        <v>1,01262979904491+3,33819307666085i</v>
      </c>
      <c r="CN261" s="223" t="str">
        <f t="shared" ca="1" si="405"/>
        <v>-3,11592590135176-1,56842529444835i</v>
      </c>
      <c r="CO261" s="223" t="str">
        <f t="shared" ca="1" si="406"/>
        <v>3,28448468771044-1,17520741283223i</v>
      </c>
      <c r="CP261" s="223" t="str">
        <f t="shared" ca="1" si="407"/>
        <v>-1,41364482013582+3,18913161369727i</v>
      </c>
      <c r="CQ261" s="223" t="str">
        <f t="shared" ca="1" si="408"/>
        <v>-1,334953849026-3,2228636874604i</v>
      </c>
      <c r="CR261" s="223" t="str">
        <f t="shared" ca="1" si="409"/>
        <v>3,25465442864918+1,25545875163403i</v>
      </c>
      <c r="CS261" s="223" t="str">
        <f t="shared" ca="1" si="410"/>
        <v>-3,15347852629769+1,4914842644693i</v>
      </c>
      <c r="CT261" s="223" t="str">
        <f t="shared" ca="1" si="411"/>
        <v>1,09424817303144-3,31233649600965i</v>
      </c>
      <c r="CU261" s="223" t="str">
        <f t="shared" ca="1" si="412"/>
        <v>1,64442156368088+3,07649635915297i</v>
      </c>
      <c r="CV261" s="223" t="str">
        <f t="shared" ca="1" si="413"/>
        <v>-3,36203885462485-0,930401454734998i</v>
      </c>
      <c r="CW261" s="223" t="str">
        <f t="shared" ca="1" si="414"/>
        <v>2,99210264281148-1,79339730730831i</v>
      </c>
      <c r="CX261" s="223" t="str">
        <f t="shared" ca="1" si="415"/>
        <v>-0,764313317840538+3,40364176715937i</v>
      </c>
      <c r="CY261" s="223" t="str">
        <f t="shared" ca="1" si="416"/>
        <v>-1,93805259974233-2,90050068912458i</v>
      </c>
      <c r="CZ261" s="223" t="str">
        <f t="shared" ca="1" si="417"/>
        <v>3,43704500855294+0,596383883217445i</v>
      </c>
      <c r="DA261" s="223" t="str">
        <f t="shared" ca="1" si="418"/>
        <v>-2,80191117522367+2,07803895371017i</v>
      </c>
      <c r="DB261" s="223" t="str">
        <f t="shared" ca="1" si="419"/>
        <v>0,427017707585959-3,46216810747084i</v>
      </c>
      <c r="DC261" s="223" t="str">
        <f t="shared" ca="1" si="420"/>
        <v>2,21301912982377+2,69657161188317i</v>
      </c>
      <c r="DD261" s="223" t="str">
        <f t="shared" ca="1" si="421"/>
        <v>-3,47895054016825-0,256622808891238i</v>
      </c>
      <c r="DE261" s="223" t="str">
        <f t="shared" ca="1" si="422"/>
        <v>2,58473577133781-2,34266794901601i</v>
      </c>
      <c r="DF261" s="223" t="str">
        <f t="shared" ca="1" si="423"/>
        <v>-0,0856096833723883+3,48735187629425i</v>
      </c>
      <c r="DG261" s="223" t="str">
        <f t="shared" ca="1" si="424"/>
        <v>-2,46667307592555-2,46667307592314i</v>
      </c>
      <c r="DH261" s="223" t="str">
        <f t="shared" ca="1" si="425"/>
        <v>3,48735187629426-0,0856096833722296i</v>
      </c>
      <c r="DI261" s="223" t="str">
        <f t="shared" ca="1" si="426"/>
        <v>-2,34266794901613+2,5847357713377i</v>
      </c>
      <c r="DJ261" s="223" t="str">
        <f t="shared" ca="1" si="427"/>
        <v>-0,256622808891079-3,47895054016826i</v>
      </c>
      <c r="DK261" s="223" t="str">
        <f t="shared" ca="1" si="428"/>
        <v>2,69657161188307+2,2130191298239i</v>
      </c>
      <c r="DL261" s="223" t="str">
        <f t="shared" ca="1" si="429"/>
        <v>-3,46216810747086+0,427017707585802i</v>
      </c>
      <c r="DM261" s="223" t="str">
        <f t="shared" ca="1" si="430"/>
        <v>2,0780389537103-2,80191117522358i</v>
      </c>
      <c r="DN261" s="223" t="str">
        <f t="shared" ca="1" si="431"/>
        <v>0,596383883217096+3,437045008553i</v>
      </c>
      <c r="DO261" s="223" t="str">
        <f t="shared" ca="1" si="432"/>
        <v>-2,90050068912449-1,93805259974246i</v>
      </c>
      <c r="DP261" s="223" t="str">
        <f t="shared" ca="1" si="433"/>
        <v>3,40364176715945-0,764313317840189i</v>
      </c>
      <c r="DQ261" s="223" t="str">
        <f t="shared" ca="1" si="434"/>
        <v>-1,79339730730845+2,9921026428114i</v>
      </c>
      <c r="DR261" s="223" t="str">
        <f t="shared" ca="1" si="435"/>
        <v>-0,930401454734652-3,36203885462495i</v>
      </c>
      <c r="DS261" s="223" t="str">
        <f t="shared" ca="1" si="436"/>
        <v>3,0764963591528+1,6444215636812i</v>
      </c>
      <c r="DT261" s="223" t="str">
        <f t="shared" ca="1" si="437"/>
        <v>-3,31233649600977+1,0942481730311i</v>
      </c>
      <c r="DU261" s="223" t="str">
        <f t="shared" ca="1" si="438"/>
        <v>1,49148426446963-3,15347852629754i</v>
      </c>
      <c r="DV261" s="223" t="str">
        <f t="shared" ca="1" si="439"/>
        <v>1,25545875163388+3,25465442864923i</v>
      </c>
      <c r="DW261" s="223" t="str">
        <f t="shared" ca="1" si="440"/>
        <v>-3,22286368746026-1,33495384902633i</v>
      </c>
      <c r="DX261" s="223" t="str">
        <f t="shared" ca="1" si="441"/>
        <v>3,18913161369733-1,41364482013567i</v>
      </c>
      <c r="DY261" s="223" t="str">
        <f t="shared" ca="1" si="442"/>
        <v>-1,17520741283256+3,28448468771032i</v>
      </c>
      <c r="DZ261" s="223" t="str">
        <f t="shared" ca="1" si="443"/>
        <v>-1,56842529444804-3,11592590135192i</v>
      </c>
      <c r="EA261" s="223" t="str">
        <f t="shared" ca="1" si="444"/>
        <v>3,33819307666075+1,01262979904525i</v>
      </c>
      <c r="EB261" s="223" t="str">
        <f t="shared" ca="1" si="445"/>
        <v>-3,03521365058714+1,7194272948484i</v>
      </c>
      <c r="EC261" s="223" t="str">
        <f t="shared" ca="1" si="446"/>
        <v>0,847612671376119-3,38385946609826i</v>
      </c>
      <c r="ED261" s="223" t="str">
        <f t="shared" ca="1" si="447"/>
        <v>1,8662870442914+2,94718930428472i</v>
      </c>
      <c r="EE261" s="223" t="str">
        <f t="shared" ca="1" si="448"/>
        <v>-3,42137384169014-0,680553570542838i</v>
      </c>
      <c r="EF261" s="223" t="str">
        <f t="shared" ca="1" si="449"/>
        <v>2,85206492080494-2,00865074477723i</v>
      </c>
      <c r="EG261" s="223" t="str">
        <f t="shared" ca="1" si="450"/>
        <v>-0,511854956545381+3,4506458280212i</v>
      </c>
      <c r="EH261" s="223" t="str">
        <f t="shared" ca="1" si="451"/>
        <v>-2,14617542968183-2,7500696631195i</v>
      </c>
      <c r="EI261" s="223" t="str">
        <f t="shared" ca="1" si="452"/>
        <v>3,47160490631161+0,3419232391244i</v>
      </c>
      <c r="EJ261" s="223" t="str">
        <f t="shared" ca="1" si="453"/>
        <v>-2,64144924674011+2,27852978999096i</v>
      </c>
      <c r="EK261" s="223" t="str">
        <f t="shared" ca="1" si="454"/>
        <v>0,171167798671424-3,48420058430598i</v>
      </c>
      <c r="EL261" s="223" t="str">
        <f t="shared" ca="1" si="455"/>
        <v>2,405394972463+2,52646534775958i</v>
      </c>
      <c r="EM261" s="223" t="str">
        <f t="shared" ca="1" si="456"/>
        <v>-3,48840251791277+1,08376811048301E-12i</v>
      </c>
      <c r="EN261" s="223"/>
      <c r="EO261" s="223"/>
      <c r="EP261" s="223"/>
    </row>
    <row r="262" spans="1:146">
      <c r="A262" s="249">
        <f t="shared" si="323"/>
        <v>3.1640625000000024E-3</v>
      </c>
      <c r="B262" s="248">
        <v>162</v>
      </c>
      <c r="C262" s="247">
        <f t="shared" si="324"/>
        <v>32400</v>
      </c>
      <c r="N262" s="246">
        <f t="shared" ca="1" si="327"/>
        <v>11.488064532827885</v>
      </c>
      <c r="O262" s="223">
        <f t="shared" ca="1" si="328"/>
        <v>3.4880645328278836</v>
      </c>
      <c r="P262" s="223" t="str">
        <f t="shared" ca="1" si="329"/>
        <v>-2,34244097210485+2,58448534090954i</v>
      </c>
      <c r="Q262" s="223" t="str">
        <f t="shared" ca="1" si="330"/>
        <v>-0,341890110792739-3,4712685487173i</v>
      </c>
      <c r="R262" s="223" t="str">
        <f t="shared" ca="1" si="331"/>
        <v>2,80163970305778+2,07783761623043i</v>
      </c>
      <c r="S262" s="223" t="str">
        <f t="shared" ca="1" si="332"/>
        <v>-3,42104235089418+0,680487632922333i</v>
      </c>
      <c r="T262" s="223" t="str">
        <f t="shared" ca="1" si="333"/>
        <v>1,79322354824989-2,99181274333369i</v>
      </c>
      <c r="U262" s="223" t="str">
        <f t="shared" ca="1" si="334"/>
        <v>1,0125316871547+3,33786964509992i</v>
      </c>
      <c r="V262" s="223" t="str">
        <f t="shared" ca="1" si="335"/>
        <v>-3,15317299140007-1,491339757224i</v>
      </c>
      <c r="W262" s="223" t="str">
        <f t="shared" ca="1" si="336"/>
        <v>3,22255142995817-1,33482450773365i</v>
      </c>
      <c r="X262" s="223" t="str">
        <f t="shared" ca="1" si="337"/>
        <v>-1,17509354908712+3,28416645985943i</v>
      </c>
      <c r="Y262" s="223" t="str">
        <f t="shared" ca="1" si="338"/>
        <v>-1,6442622386135-3,07619828292025i</v>
      </c>
      <c r="Z262" s="223" t="str">
        <f t="shared" ca="1" si="339"/>
        <v>3,38353161000247+0,847530547700735i</v>
      </c>
      <c r="AA262" s="223" t="str">
        <f t="shared" ca="1" si="340"/>
        <v>-2,90021966479663+1,93786482529064i</v>
      </c>
      <c r="AB262" s="223" t="str">
        <f t="shared" ca="1" si="341"/>
        <v>0,511805363832637-3,45031150111464i</v>
      </c>
      <c r="AC262" s="223" t="str">
        <f t="shared" ca="1" si="342"/>
        <v>2,21280471435527+2,69631034587988i</v>
      </c>
      <c r="AD262" s="223" t="str">
        <f t="shared" ca="1" si="343"/>
        <v>-3,4838630063389-0,171151214529929i</v>
      </c>
      <c r="AE262" s="223" t="str">
        <f t="shared" ca="1" si="344"/>
        <v>2,46643408437891-2,46643408437885i</v>
      </c>
      <c r="AF262" s="223" t="str">
        <f t="shared" ca="1" si="345"/>
        <v>0,171151214529819+3,48386300633891i</v>
      </c>
      <c r="AG262" s="223" t="str">
        <f t="shared" ca="1" si="346"/>
        <v>-2,69631034587981-2,21280471435536i</v>
      </c>
      <c r="AH262" s="223" t="str">
        <f t="shared" ca="1" si="347"/>
        <v>3,4503115011146-0,511805363832895i</v>
      </c>
      <c r="AI262" s="223" t="str">
        <f t="shared" ca="1" si="348"/>
        <v>-1,93786482529071+2,90021966479659i</v>
      </c>
      <c r="AJ262" s="223" t="str">
        <f t="shared" ca="1" si="349"/>
        <v>-0,847530547700651-3,38353161000249i</v>
      </c>
      <c r="AK262" s="223" t="str">
        <f t="shared" ca="1" si="350"/>
        <v>3,0761982829202+1,6442622386136i</v>
      </c>
      <c r="AL262" s="223" t="str">
        <f t="shared" ca="1" si="351"/>
        <v>-3,28416645985947+1,17509354908701i</v>
      </c>
      <c r="AM262" s="223" t="str">
        <f t="shared" ca="1" si="352"/>
        <v>1,33482450773342-3,22255142995826i</v>
      </c>
      <c r="AN262" s="223" t="str">
        <f t="shared" ca="1" si="353"/>
        <v>1,49133975722423+3,15317299139996i</v>
      </c>
      <c r="AO262" s="223" t="str">
        <f t="shared" ca="1" si="354"/>
        <v>-3,33786964509979-1,01253168715512i</v>
      </c>
      <c r="AP262" s="223" t="str">
        <f t="shared" ca="1" si="355"/>
        <v>2,99181274333319-1,79322354825072i</v>
      </c>
      <c r="AQ262" s="223" t="str">
        <f t="shared" ca="1" si="356"/>
        <v>-0,680487632923466+3,42104235089395i</v>
      </c>
      <c r="AR262" s="223" t="str">
        <f t="shared" ca="1" si="357"/>
        <v>-0,680487632923466+3,42104235089395i</v>
      </c>
      <c r="AS262" s="223" t="str">
        <f t="shared" ca="1" si="358"/>
        <v>3,47126854871714+0,34189011079436i</v>
      </c>
      <c r="AT262" s="223" t="str">
        <f t="shared" ca="1" si="359"/>
        <v>-2,58448534090964+2,34244097210473i</v>
      </c>
      <c r="AU262" s="223" t="str">
        <f t="shared" ca="1" si="360"/>
        <v>-1,30245081525499E-12-3,48806453282788i</v>
      </c>
      <c r="AV262" s="223" t="str">
        <f t="shared" ca="1" si="361"/>
        <v>2,58448534090903+2,34244097210541i</v>
      </c>
      <c r="AW262" s="223" t="str">
        <f t="shared" ca="1" si="362"/>
        <v>-3,47126854871723+0,34189011079345i</v>
      </c>
      <c r="AX262" s="223" t="str">
        <f t="shared" ca="1" si="363"/>
        <v>2,07783761623135-2,80163970305709i</v>
      </c>
      <c r="AY262" s="223" t="str">
        <f t="shared" ca="1" si="364"/>
        <v>0,68048763292257+3,42104235089413i</v>
      </c>
      <c r="AZ262" s="223" t="str">
        <f t="shared" ca="1" si="365"/>
        <v>-2,99181274333453-1,79322354824849i</v>
      </c>
      <c r="BA262" s="223" t="str">
        <f t="shared" ca="1" si="366"/>
        <v>3,33786964510004-1,01253168715429i</v>
      </c>
      <c r="BB262" s="223" t="str">
        <f t="shared" ca="1" si="367"/>
        <v>-1,49133975722313+3,15317299140048i</v>
      </c>
      <c r="BC262" s="223" t="str">
        <f t="shared" ca="1" si="368"/>
        <v>-1,33482450773262-3,22255142995859i</v>
      </c>
      <c r="BD262" s="223" t="str">
        <f t="shared" ca="1" si="369"/>
        <v>3,28416645985965+1,17509354908652i</v>
      </c>
      <c r="BE262" s="223" t="str">
        <f t="shared" ca="1" si="370"/>
        <v>-3,07619828292094+1,64426223861222i</v>
      </c>
      <c r="BF262" s="223" t="str">
        <f t="shared" ca="1" si="371"/>
        <v>0,847530547700769-3,38353161000246i</v>
      </c>
      <c r="BG262" s="223" t="str">
        <f t="shared" ca="1" si="372"/>
        <v>1,93786482529176+2,90021966479588i</v>
      </c>
      <c r="BH262" s="223" t="str">
        <f t="shared" ca="1" si="373"/>
        <v>-3,45031150111452-0,511805363833457i</v>
      </c>
      <c r="BI262" s="223" t="str">
        <f t="shared" ca="1" si="374"/>
        <v>2,69631034587929-2,21280471435599i</v>
      </c>
      <c r="BJ262" s="223" t="str">
        <f t="shared" ca="1" si="375"/>
        <v>-0,171151214531079+3,48386300633885i</v>
      </c>
      <c r="BK262" s="223" t="str">
        <f t="shared" ca="1" si="376"/>
        <v>-2,46643408437902-2,46643408437875i</v>
      </c>
      <c r="BL262" s="223" t="str">
        <f t="shared" ca="1" si="377"/>
        <v>3,48386300633883-0,171151214531466i</v>
      </c>
      <c r="BM262" s="223" t="str">
        <f t="shared" ca="1" si="378"/>
        <v>-2,21280471435569+2,69631034587954i</v>
      </c>
      <c r="BN262" s="223" t="str">
        <f t="shared" ca="1" si="379"/>
        <v>-0,511805363833841-3,45031150111446i</v>
      </c>
      <c r="BO262" s="223" t="str">
        <f t="shared" ca="1" si="380"/>
        <v>2,90021966479615+1,93786482529136i</v>
      </c>
      <c r="BP262" s="223" t="str">
        <f t="shared" ca="1" si="381"/>
        <v>-3,38353161000234+0,84753054770124i</v>
      </c>
      <c r="BQ262" s="223" t="str">
        <f t="shared" ca="1" si="382"/>
        <v>1,64426223861486-3,07619828291953i</v>
      </c>
      <c r="BR262" s="223" t="str">
        <f t="shared" ca="1" si="383"/>
        <v>1,17509354908698+3,28416645985948i</v>
      </c>
      <c r="BS262" s="223" t="str">
        <f t="shared" ca="1" si="384"/>
        <v>-3,22255142995878-1,33482450773217i</v>
      </c>
      <c r="BT262" s="223" t="str">
        <f t="shared" ca="1" si="385"/>
        <v>3,15317299140031-1,49133975722348i</v>
      </c>
      <c r="BU262" s="223" t="str">
        <f t="shared" ca="1" si="386"/>
        <v>-1,01253168715392+3,33786964510016i</v>
      </c>
      <c r="BV262" s="223" t="str">
        <f t="shared" ca="1" si="387"/>
        <v>-1,79322354824882-2,99181274333433i</v>
      </c>
      <c r="BW262" s="223" t="str">
        <f t="shared" ca="1" si="388"/>
        <v>3,42104235089421+0,68048763292219i</v>
      </c>
      <c r="BX262" s="223" t="str">
        <f t="shared" ca="1" si="389"/>
        <v>-2,80163970305686+2,07783761623166i</v>
      </c>
      <c r="BY262" s="223" t="str">
        <f t="shared" ca="1" si="390"/>
        <v>0,341890110793064-3,47126854871727i</v>
      </c>
      <c r="BZ262" s="223" t="str">
        <f t="shared" ca="1" si="391"/>
        <v>2,3424409721057+2,58448534090877i</v>
      </c>
      <c r="CA262" s="223" t="str">
        <f t="shared" ca="1" si="392"/>
        <v>-3,48806453282788-8,64884851418631E-13i</v>
      </c>
      <c r="CB262" s="223" t="str">
        <f t="shared" ca="1" si="393"/>
        <v>2,34244097210448-2,58448534090987i</v>
      </c>
      <c r="CC262" s="223" t="str">
        <f t="shared" ca="1" si="394"/>
        <v>0,341890110791244+3,47126854871745i</v>
      </c>
      <c r="CD262" s="223" t="str">
        <f t="shared" ca="1" si="395"/>
        <v>-2,8016397030579-2,07783761623026i</v>
      </c>
      <c r="CE262" s="223" t="str">
        <f t="shared" ca="1" si="396"/>
        <v>3,42104235089389-0,680487632923798i</v>
      </c>
      <c r="CF262" s="223" t="str">
        <f t="shared" ca="1" si="397"/>
        <v>-1,79322354825039+2,99181274333339i</v>
      </c>
      <c r="CG262" s="223" t="str">
        <f t="shared" ca="1" si="398"/>
        <v>-1,01253168715558-3,33786964509965i</v>
      </c>
      <c r="CH262" s="223" t="str">
        <f t="shared" ca="1" si="399"/>
        <v>3,15317299139957+1,49133975722504i</v>
      </c>
      <c r="CI262" s="223" t="str">
        <f t="shared" ca="1" si="400"/>
        <v>-3,22255142995811+1,33482450773378i</v>
      </c>
      <c r="CJ262" s="223" t="str">
        <f t="shared" ca="1" si="401"/>
        <v>1,17509354908861-3,2841664598589i</v>
      </c>
      <c r="CK262" s="223" t="str">
        <f t="shared" ca="1" si="402"/>
        <v>1,64426223861342+3,0761982829203i</v>
      </c>
      <c r="CL262" s="223" t="str">
        <f t="shared" ca="1" si="403"/>
        <v>-3,38353161000276-0,847530547699552i</v>
      </c>
      <c r="CM262" s="223" t="str">
        <f t="shared" ca="1" si="404"/>
        <v>2,90021966479711-1,93786482528992i</v>
      </c>
      <c r="CN262" s="223" t="str">
        <f t="shared" ca="1" si="405"/>
        <v>-0,511805363832219+3,4503115011147i</v>
      </c>
      <c r="CO262" s="223" t="str">
        <f t="shared" ca="1" si="406"/>
        <v>-2,21280471435428-2,6963103458807i</v>
      </c>
      <c r="CP262" s="223" t="str">
        <f t="shared" ca="1" si="407"/>
        <v>3,48386300633891+0,171151214529728i</v>
      </c>
      <c r="CQ262" s="223" t="str">
        <f t="shared" ca="1" si="408"/>
        <v>-2,46643408437786+2,46643408437991i</v>
      </c>
      <c r="CR262" s="223" t="str">
        <f t="shared" ca="1" si="409"/>
        <v>-0,171151214529252-3,48386300633893i</v>
      </c>
      <c r="CS262" s="223" t="str">
        <f t="shared" ca="1" si="410"/>
        <v>2,69631034588039+2,21280471435465i</v>
      </c>
      <c r="CT262" s="223" t="str">
        <f t="shared" ca="1" si="411"/>
        <v>-3,45031150111477+0,511805363831748i</v>
      </c>
      <c r="CU262" s="223" t="str">
        <f t="shared" ca="1" si="412"/>
        <v>1,93786482529031-2,90021966479685i</v>
      </c>
      <c r="CV262" s="223" t="str">
        <f t="shared" ca="1" si="413"/>
        <v>0,847530547699092+3,38353161000288i</v>
      </c>
      <c r="CW262" s="223" t="str">
        <f t="shared" ca="1" si="414"/>
        <v>-3,07619828292017-1,64426223861366i</v>
      </c>
      <c r="CX262" s="223" t="str">
        <f t="shared" ca="1" si="415"/>
        <v>3,28416645985906-1,17509354908816i</v>
      </c>
      <c r="CY262" s="223" t="str">
        <f t="shared" ca="1" si="416"/>
        <v>-1,33482450773422+3,22255142995793i</v>
      </c>
      <c r="CZ262" s="223" t="str">
        <f t="shared" ca="1" si="417"/>
        <v>-1,49133975722461-3,15317299139978i</v>
      </c>
      <c r="DA262" s="223" t="str">
        <f t="shared" ca="1" si="418"/>
        <v>3,33786964509951+1,01253168715604i</v>
      </c>
      <c r="DB262" s="223" t="str">
        <f t="shared" ca="1" si="419"/>
        <v>-2,99181274333364+1,79322354824998i</v>
      </c>
      <c r="DC262" s="223" t="str">
        <f t="shared" ca="1" si="420"/>
        <v>0,680487632920962-3,42104235089445i</v>
      </c>
      <c r="DD262" s="223" t="str">
        <f t="shared" ca="1" si="421"/>
        <v>2,07783761622988+2,80163970305818i</v>
      </c>
      <c r="DE262" s="223" t="str">
        <f t="shared" ca="1" si="422"/>
        <v>-3,4712685487174-0,341890110791718i</v>
      </c>
      <c r="DF262" s="223" t="str">
        <f t="shared" ca="1" si="423"/>
        <v>2,58448534091019-2,34244097210413i</v>
      </c>
      <c r="DG262" s="223" t="str">
        <f t="shared" ca="1" si="424"/>
        <v>3,87997585523096E-13+3,48806453282788i</v>
      </c>
      <c r="DH262" s="223" t="str">
        <f t="shared" ca="1" si="425"/>
        <v>-2,58448534090845-2,34244097210605i</v>
      </c>
      <c r="DI262" s="223" t="str">
        <f t="shared" ca="1" si="426"/>
        <v>3,47126854871731-0,341890110792688i</v>
      </c>
      <c r="DJ262" s="223" t="str">
        <f t="shared" ca="1" si="427"/>
        <v>-2,07783761622926+2,80163970305864i</v>
      </c>
      <c r="DK262" s="223" t="str">
        <f t="shared" ca="1" si="428"/>
        <v>-0,680487632921722-3,4210423508943i</v>
      </c>
      <c r="DL262" s="223" t="str">
        <f t="shared" ca="1" si="429"/>
        <v>2,99181274333404+1,79322354824931i</v>
      </c>
      <c r="DM262" s="223" t="str">
        <f t="shared" ca="1" si="430"/>
        <v>-3,33786964510032+1,01253168715337i</v>
      </c>
      <c r="DN262" s="223" t="str">
        <f t="shared" ca="1" si="431"/>
        <v>1,49133975722391-3,15317299140011i</v>
      </c>
      <c r="DO262" s="223" t="str">
        <f t="shared" ca="1" si="432"/>
        <v>1,33482450773494+3,22255142995763i</v>
      </c>
      <c r="DP262" s="223" t="str">
        <f t="shared" ca="1" si="433"/>
        <v>-3,28416645985932-1,17509354908743i</v>
      </c>
      <c r="DQ262" s="223" t="str">
        <f t="shared" ca="1" si="434"/>
        <v>3,07619828291971-1,64426223861452i</v>
      </c>
      <c r="DR262" s="223" t="str">
        <f t="shared" ca="1" si="435"/>
        <v>-0,847530547701607+3,38353161000225i</v>
      </c>
      <c r="DS262" s="223" t="str">
        <f t="shared" ca="1" si="436"/>
        <v>-1,93786482529096-2,90021966479642i</v>
      </c>
      <c r="DT262" s="223" t="str">
        <f t="shared" ca="1" si="437"/>
        <v>3,45031150111439+0,511805363834312i</v>
      </c>
      <c r="DU262" s="223" t="str">
        <f t="shared" ca="1" si="438"/>
        <v>-2,69631034587978+2,2128047143554i</v>
      </c>
      <c r="DV262" s="223" t="str">
        <f t="shared" ca="1" si="439"/>
        <v>0,171151214528477-3,48386300633897i</v>
      </c>
      <c r="DW262" s="223" t="str">
        <f t="shared" ca="1" si="440"/>
        <v>2,46643408437841+2,46643408437936i</v>
      </c>
      <c r="DX262" s="223" t="str">
        <f t="shared" ca="1" si="441"/>
        <v>-3,48386300633886+0,171151214530701i</v>
      </c>
      <c r="DY262" s="223" t="str">
        <f t="shared" ca="1" si="442"/>
        <v>2,21280471435644-2,69631034587893i</v>
      </c>
      <c r="DZ262" s="223" t="str">
        <f t="shared" ca="1" si="443"/>
        <v>0,511805363832986+3,45031150111459i</v>
      </c>
      <c r="EA262" s="223" t="str">
        <f t="shared" ca="1" si="444"/>
        <v>-2,90021966479754-1,93786482528927i</v>
      </c>
      <c r="EB262" s="223" t="str">
        <f t="shared" ca="1" si="445"/>
        <v>3,38353161000257-0,847530547700306i</v>
      </c>
      <c r="EC262" s="223" t="str">
        <f t="shared" ca="1" si="446"/>
        <v>-1,64426223861256+3,07619828292076i</v>
      </c>
      <c r="ED262" s="223" t="str">
        <f t="shared" ca="1" si="447"/>
        <v>-1,17509354908616-3,28416645985977i</v>
      </c>
      <c r="EE262" s="223" t="str">
        <f t="shared" ca="1" si="448"/>
        <v>3,22255142995841+1,33482450773306i</v>
      </c>
      <c r="EF262" s="223" t="str">
        <f t="shared" ca="1" si="449"/>
        <v>-3,15317299140069+1,4913397572227i</v>
      </c>
      <c r="EG262" s="223" t="str">
        <f t="shared" ca="1" si="450"/>
        <v>1,01253168715465-3,33786964509993i</v>
      </c>
      <c r="EH262" s="223" t="str">
        <f t="shared" ca="1" si="451"/>
        <v>1,79322354825105+2,99181274333299i</v>
      </c>
      <c r="EI262" s="223" t="str">
        <f t="shared" ca="1" si="452"/>
        <v>-3,42104235089404-0,680487632923037i</v>
      </c>
      <c r="EJ262" s="223" t="str">
        <f t="shared" ca="1" si="453"/>
        <v>2,80163970305732-2,07783761623105i</v>
      </c>
      <c r="EK262" s="223" t="str">
        <f t="shared" ca="1" si="454"/>
        <v>-0,341890110794023+3,47126854871718i</v>
      </c>
      <c r="EL262" s="223" t="str">
        <f t="shared" ca="1" si="455"/>
        <v>-2,34244097210505-2,58448534090935i</v>
      </c>
      <c r="EM262" s="223" t="str">
        <f t="shared" ca="1" si="456"/>
        <v>3,48806453282788+1,72976970283727E-12i</v>
      </c>
      <c r="EN262" s="223"/>
      <c r="EO262" s="223"/>
      <c r="EP262" s="223"/>
    </row>
    <row r="263" spans="1:146">
      <c r="A263" s="249">
        <f t="shared" si="323"/>
        <v>3.1835937500000024E-3</v>
      </c>
      <c r="B263" s="248">
        <v>163</v>
      </c>
      <c r="C263" s="247">
        <f t="shared" si="324"/>
        <v>32600</v>
      </c>
      <c r="N263" s="246">
        <f t="shared" ca="1" si="327"/>
        <v>11.487699775617127</v>
      </c>
      <c r="O263" s="223">
        <f t="shared" ca="1" si="328"/>
        <v>3.4876997756171271</v>
      </c>
      <c r="P263" s="223" t="str">
        <f t="shared" ca="1" si="329"/>
        <v>-2,27807077780909+2,64091712405596i</v>
      </c>
      <c r="Q263" s="223" t="str">
        <f t="shared" ca="1" si="330"/>
        <v>-0,511751842834143-3,4499506918499i</v>
      </c>
      <c r="R263" s="223" t="str">
        <f t="shared" ca="1" si="331"/>
        <v>2,94659558995081+1,8659110788358i</v>
      </c>
      <c r="S263" s="223" t="str">
        <f t="shared" ca="1" si="332"/>
        <v>-3,33752059421221+1,01242580372545i</v>
      </c>
      <c r="T263" s="223" t="str">
        <f t="shared" ca="1" si="333"/>
        <v>1,41336003992587-3,18848915983425i</v>
      </c>
      <c r="U263" s="223" t="str">
        <f t="shared" ca="1" si="334"/>
        <v>1,49118380342071+3,15284325478694i</v>
      </c>
      <c r="V263" s="223" t="str">
        <f t="shared" ca="1" si="335"/>
        <v>-3,36136156841995-0,930214024399312i</v>
      </c>
      <c r="W263" s="223" t="str">
        <f t="shared" ca="1" si="336"/>
        <v>2,89991638026008-1,93766217704197i</v>
      </c>
      <c r="X263" s="223" t="str">
        <f t="shared" ca="1" si="337"/>
        <v>-0,426931684425356+3,46147065012452i</v>
      </c>
      <c r="Y263" s="223" t="str">
        <f t="shared" ca="1" si="338"/>
        <v>-2,34219601613356-2,5842150736438i</v>
      </c>
      <c r="Z263" s="223" t="str">
        <f t="shared" ca="1" si="339"/>
        <v>3,48664934565146-0,0855924372128073i</v>
      </c>
      <c r="AA263" s="223" t="str">
        <f t="shared" ca="1" si="340"/>
        <v>-2,21257331483063+2,69602838474285i</v>
      </c>
      <c r="AB263" s="223" t="str">
        <f t="shared" ca="1" si="341"/>
        <v>-0,596263741068445-3,43635261228047i</v>
      </c>
      <c r="AC263" s="223" t="str">
        <f t="shared" ca="1" si="342"/>
        <v>2,99149988063828+1,79303602556694i</v>
      </c>
      <c r="AD263" s="223" t="str">
        <f t="shared" ca="1" si="343"/>
        <v>-3,31166922239646+1,09402773560445i</v>
      </c>
      <c r="AE263" s="223" t="str">
        <f t="shared" ca="1" si="344"/>
        <v>1,33468492119223-3,22221443823682i</v>
      </c>
      <c r="AF263" s="223" t="str">
        <f t="shared" ca="1" si="345"/>
        <v>1,56810933355134+3,11529819485534i</v>
      </c>
      <c r="AG263" s="223" t="str">
        <f t="shared" ca="1" si="346"/>
        <v>-3,38317778410817-0,84744191892818i</v>
      </c>
      <c r="AH263" s="223" t="str">
        <f t="shared" ca="1" si="347"/>
        <v>2,85149036937674-2,00824610000654i</v>
      </c>
      <c r="AI263" s="223" t="str">
        <f t="shared" ca="1" si="348"/>
        <v>-0,341854358334192+3,4709055479122i</v>
      </c>
      <c r="AJ263" s="223" t="str">
        <f t="shared" ca="1" si="349"/>
        <v>-2,4049104031584-2,52595638870117i</v>
      </c>
      <c r="AK263" s="223" t="str">
        <f t="shared" ca="1" si="350"/>
        <v>3,48349868849419-0,171133316741598i</v>
      </c>
      <c r="AL263" s="223" t="str">
        <f t="shared" ca="1" si="351"/>
        <v>-2,14574308042063+2,74951565874187i</v>
      </c>
      <c r="AM263" s="223" t="str">
        <f t="shared" ca="1" si="352"/>
        <v>-0,680416472320545-3,42068460239096i</v>
      </c>
      <c r="AN263" s="223" t="str">
        <f t="shared" ca="1" si="353"/>
        <v>3,03460220365757+1,71908091444131i</v>
      </c>
      <c r="AO263" s="223" t="str">
        <f t="shared" ca="1" si="354"/>
        <v>-3,28382302487195+1,17497066608516i</v>
      </c>
      <c r="AP263" s="223" t="str">
        <f t="shared" ca="1" si="355"/>
        <v>1,25520583816981-3,25399877514792i</v>
      </c>
      <c r="AQ263" s="223" t="str">
        <f t="shared" ca="1" si="356"/>
        <v>1,64409029325449+3,07587659577983i</v>
      </c>
      <c r="AR263" s="223" t="str">
        <f t="shared" ca="1" si="357"/>
        <v>1,64409029325449+3,07587659577983i</v>
      </c>
      <c r="AS263" s="223" t="str">
        <f t="shared" ca="1" si="358"/>
        <v>2,80134672731815-2,07762033061473i</v>
      </c>
      <c r="AT263" s="223" t="str">
        <f t="shared" ca="1" si="359"/>
        <v>-0,256571111961044+3,47824970198329i</v>
      </c>
      <c r="AU263" s="223" t="str">
        <f t="shared" ca="1" si="360"/>
        <v>-2,4661761620815-2,46617616208184i</v>
      </c>
      <c r="AV263" s="223" t="str">
        <f t="shared" ca="1" si="361"/>
        <v>3,47824970198333-0,256571111960509i</v>
      </c>
      <c r="AW263" s="223" t="str">
        <f t="shared" ca="1" si="362"/>
        <v>-2,07762033061233+2,80134672731992i</v>
      </c>
      <c r="AX263" s="223" t="str">
        <f t="shared" ca="1" si="363"/>
        <v>-0,76415934613143-3,40295610000478i</v>
      </c>
      <c r="AY263" s="223" t="str">
        <f t="shared" ca="1" si="364"/>
        <v>3,07587659577958+1,64409029325496i</v>
      </c>
      <c r="AZ263" s="223" t="str">
        <f t="shared" ca="1" si="365"/>
        <v>-3,2539987751481+1,25520583816935i</v>
      </c>
      <c r="BA263" s="223" t="str">
        <f t="shared" ca="1" si="366"/>
        <v>1,1749706660824-3,28382302487294i</v>
      </c>
      <c r="BB263" s="223" t="str">
        <f t="shared" ca="1" si="367"/>
        <v>1,71908091444084+3,03460220365784i</v>
      </c>
      <c r="BC263" s="223" t="str">
        <f t="shared" ca="1" si="368"/>
        <v>-3,42068460239087-0,680416472321023i</v>
      </c>
      <c r="BD263" s="223" t="str">
        <f t="shared" ca="1" si="369"/>
        <v>2,74951565874156-2,14574308042103i</v>
      </c>
      <c r="BE263" s="223" t="str">
        <f t="shared" ca="1" si="370"/>
        <v>-0,171133316740352+3,48349868849426i</v>
      </c>
      <c r="BF263" s="223" t="str">
        <f t="shared" ca="1" si="371"/>
        <v>-2,52595638870036-2,40491040315926i</v>
      </c>
      <c r="BG263" s="223" t="str">
        <f t="shared" ca="1" si="372"/>
        <v>3,47090554791225-0,341854358333658i</v>
      </c>
      <c r="BH263" s="223" t="str">
        <f t="shared" ca="1" si="373"/>
        <v>-2,00824610000608+2,85149036937706i</v>
      </c>
      <c r="BI263" s="223" t="str">
        <f t="shared" ca="1" si="374"/>
        <v>-0,847441918929341-3,38317778410788i</v>
      </c>
      <c r="BJ263" s="223" t="str">
        <f t="shared" ca="1" si="375"/>
        <v>3,11529819485478+1,56810933355244i</v>
      </c>
      <c r="BK263" s="223" t="str">
        <f t="shared" ca="1" si="376"/>
        <v>-3,22221443823701+1,33468492119178i</v>
      </c>
      <c r="BL263" s="223" t="str">
        <f t="shared" ca="1" si="377"/>
        <v>1,09402773560397-3,31166922239662i</v>
      </c>
      <c r="BM263" s="223" t="str">
        <f t="shared" ca="1" si="378"/>
        <v>1,79303602556803+2,99149988063763i</v>
      </c>
      <c r="BN263" s="223" t="str">
        <f t="shared" ca="1" si="379"/>
        <v>-3,43635261228027-0,596263741069631i</v>
      </c>
      <c r="BO263" s="223" t="str">
        <f t="shared" ca="1" si="380"/>
        <v>2,69602838474319-2,21257331483022i</v>
      </c>
      <c r="BP263" s="223" t="str">
        <f t="shared" ca="1" si="381"/>
        <v>-0,0855924372122534+3,48664934565147i</v>
      </c>
      <c r="BQ263" s="223" t="str">
        <f t="shared" ca="1" si="382"/>
        <v>-2,58421507364462-2,34219601613265i</v>
      </c>
      <c r="BR263" s="223" t="str">
        <f t="shared" ca="1" si="383"/>
        <v>3,46147065012468-0,426931684424111i</v>
      </c>
      <c r="BS263" s="223" t="str">
        <f t="shared" ca="1" si="384"/>
        <v>-1,93766217704238+2,89991638025981i</v>
      </c>
      <c r="BT263" s="223" t="str">
        <f t="shared" ca="1" si="385"/>
        <v>-0,930214024399811-3,36136156841981i</v>
      </c>
      <c r="BU263" s="223" t="str">
        <f t="shared" ca="1" si="386"/>
        <v>3,15284325478748+1,49118380341956i</v>
      </c>
      <c r="BV263" s="223" t="str">
        <f t="shared" ca="1" si="387"/>
        <v>-3,18848915983473+1,41336003992478i</v>
      </c>
      <c r="BW263" s="223" t="str">
        <f t="shared" ca="1" si="388"/>
        <v>1,01242580372596-3,33752059421206i</v>
      </c>
      <c r="BX263" s="223" t="str">
        <f t="shared" ca="1" si="389"/>
        <v>1,86591107883628+2,94659558995051i</v>
      </c>
      <c r="BY263" s="223" t="str">
        <f t="shared" ca="1" si="390"/>
        <v>-3,44995069185008-0,511751842832937i</v>
      </c>
      <c r="BZ263" s="223" t="str">
        <f t="shared" ca="1" si="391"/>
        <v>2,64091712405689-2,27807077780802i</v>
      </c>
      <c r="CA263" s="223" t="str">
        <f t="shared" ca="1" si="392"/>
        <v>-4,87088694992984E-13+3,48769977561713i</v>
      </c>
      <c r="CB263" s="223" t="str">
        <f t="shared" ca="1" si="393"/>
        <v>-2,64091712405619-2,27807077780883i</v>
      </c>
      <c r="CC263" s="223" t="str">
        <f t="shared" ca="1" si="394"/>
        <v>3,44995069184973-0,511751842835305i</v>
      </c>
      <c r="CD263" s="223" t="str">
        <f t="shared" ca="1" si="395"/>
        <v>-1,8659110788371+2,94659558994999i</v>
      </c>
      <c r="CE263" s="223" t="str">
        <f t="shared" ca="1" si="396"/>
        <v>-1,01242580372494-3,33752059421237i</v>
      </c>
      <c r="CF263" s="223" t="str">
        <f t="shared" ca="1" si="397"/>
        <v>3,18848915983429+1,41336003992576i</v>
      </c>
      <c r="CG263" s="223" t="str">
        <f t="shared" ca="1" si="398"/>
        <v>-3,15284325478646+1,49118380342173i</v>
      </c>
      <c r="CH263" s="223" t="str">
        <f t="shared" ca="1" si="399"/>
        <v>0,930214024400843-3,36136156841952i</v>
      </c>
      <c r="CI263" s="223" t="str">
        <f t="shared" ca="1" si="400"/>
        <v>1,93766217704148+2,89991638026041i</v>
      </c>
      <c r="CJ263" s="223" t="str">
        <f t="shared" ca="1" si="401"/>
        <v>-3,46147065012456-0,426931684425077i</v>
      </c>
      <c r="CK263" s="223" t="str">
        <f t="shared" ca="1" si="402"/>
        <v>2,58421507364295-2,34219601613451i</v>
      </c>
      <c r="CL263" s="223" t="str">
        <f t="shared" ca="1" si="403"/>
        <v>0,0855924372111806+3,4866493456515i</v>
      </c>
      <c r="CM263" s="223" t="str">
        <f t="shared" ca="1" si="404"/>
        <v>-2,69602838474258-2,21257331483097i</v>
      </c>
      <c r="CN263" s="223" t="str">
        <f t="shared" ca="1" si="405"/>
        <v>3,43635261228043-0,596263741068672i</v>
      </c>
      <c r="CO263" s="223" t="str">
        <f t="shared" ca="1" si="406"/>
        <v>-1,79303602556589+2,99149988063891i</v>
      </c>
      <c r="CP263" s="223" t="str">
        <f t="shared" ca="1" si="407"/>
        <v>-1,09402773560305-3,31166922239692i</v>
      </c>
      <c r="CQ263" s="223" t="str">
        <f t="shared" ca="1" si="408"/>
        <v>3,22221443823664+1,33468492119268i</v>
      </c>
      <c r="CR263" s="223" t="str">
        <f t="shared" ca="1" si="409"/>
        <v>-3,11529819485527+1,56810933355148i</v>
      </c>
      <c r="CS263" s="223" t="str">
        <f t="shared" ca="1" si="410"/>
        <v>0,847441918927018-3,38317778410846i</v>
      </c>
      <c r="CT263" s="223" t="str">
        <f t="shared" ca="1" si="411"/>
        <v>2,00824610000529+2,85149036937762i</v>
      </c>
      <c r="CU263" s="223" t="str">
        <f t="shared" ca="1" si="412"/>
        <v>-3,47090554791214-0,341854358334727i</v>
      </c>
      <c r="CV263" s="223" t="str">
        <f t="shared" ca="1" si="413"/>
        <v>2,5259563887011-2,40491040315848i</v>
      </c>
      <c r="CW263" s="223" t="str">
        <f t="shared" ca="1" si="414"/>
        <v>0,171133316742745+3,48349868849414i</v>
      </c>
      <c r="CX263" s="223" t="str">
        <f t="shared" ca="1" si="415"/>
        <v>-2,7495156587409-2,14574308042188i</v>
      </c>
      <c r="CY263" s="223" t="str">
        <f t="shared" ca="1" si="416"/>
        <v>3,42068460239108-0,680416472319969i</v>
      </c>
      <c r="CZ263" s="223" t="str">
        <f t="shared" ca="1" si="417"/>
        <v>-1,71908091444186+3,03460220365726i</v>
      </c>
      <c r="DA263" s="223" t="str">
        <f t="shared" ca="1" si="418"/>
        <v>-1,17497066608474-3,2838230248721i</v>
      </c>
      <c r="DB263" s="223" t="str">
        <f t="shared" ca="1" si="419"/>
        <v>3,25399877514771+1,25520583817035i</v>
      </c>
      <c r="DC263" s="223" t="str">
        <f t="shared" ca="1" si="420"/>
        <v>-3,07587659578004+1,6440902932541i</v>
      </c>
      <c r="DD263" s="223" t="str">
        <f t="shared" ca="1" si="421"/>
        <v>0,764159346132382-3,40295610000457i</v>
      </c>
      <c r="DE263" s="223" t="str">
        <f t="shared" ca="1" si="422"/>
        <v>2,07762033061434+2,80134672731844i</v>
      </c>
      <c r="DF263" s="223" t="str">
        <f t="shared" ca="1" si="423"/>
        <v>-3,47824970198325-0,256571111961481i</v>
      </c>
      <c r="DG263" s="223" t="str">
        <f t="shared" ca="1" si="424"/>
        <v>2,46617616208219-2,46617616208115i</v>
      </c>
      <c r="DH263" s="223" t="str">
        <f t="shared" ca="1" si="425"/>
        <v>0,256571111960024+3,47824970198336i</v>
      </c>
      <c r="DI263" s="223" t="str">
        <f t="shared" ca="1" si="426"/>
        <v>-2,80134672731958-2,0776203306128i</v>
      </c>
      <c r="DJ263" s="223" t="str">
        <f t="shared" ca="1" si="427"/>
        <v>3,40295610000415-0,764159346134245i</v>
      </c>
      <c r="DK263" s="223" t="str">
        <f t="shared" ca="1" si="428"/>
        <v>-1,64409029325539+3,07587659577935i</v>
      </c>
      <c r="DL263" s="223" t="str">
        <f t="shared" ca="1" si="429"/>
        <v>-1,25520583816881-3,25399877514831i</v>
      </c>
      <c r="DM263" s="223" t="str">
        <f t="shared" ca="1" si="430"/>
        <v>3,28382302487274+1,17497066608295i</v>
      </c>
      <c r="DN263" s="223" t="str">
        <f t="shared" ca="1" si="431"/>
        <v>-3,03460220365808+1,71908091444042i</v>
      </c>
      <c r="DO263" s="223" t="str">
        <f t="shared" ca="1" si="432"/>
        <v>0,680416472321598-3,42068460239076i</v>
      </c>
      <c r="DP263" s="223" t="str">
        <f t="shared" ca="1" si="433"/>
        <v>2,14574308042057+2,74951565874192i</v>
      </c>
      <c r="DQ263" s="223" t="str">
        <f t="shared" ca="1" si="434"/>
        <v>-3,48349868849423-0,171133316740839i</v>
      </c>
      <c r="DR263" s="223" t="str">
        <f t="shared" ca="1" si="435"/>
        <v>2,40491040315968-2,52595638869995i</v>
      </c>
      <c r="DS263" s="223" t="str">
        <f t="shared" ca="1" si="436"/>
        <v>0,341854358333075+3,47090554791231i</v>
      </c>
      <c r="DT263" s="223" t="str">
        <f t="shared" ca="1" si="437"/>
        <v>-2,85149036937678-2,00824610000648i</v>
      </c>
      <c r="DU263" s="223" t="str">
        <f t="shared" ca="1" si="438"/>
        <v>3,383177784108-0,847441918928871i</v>
      </c>
      <c r="DV263" s="223" t="str">
        <f t="shared" ca="1" si="439"/>
        <v>-1,56810933355279+3,11529819485461i</v>
      </c>
      <c r="DW263" s="223" t="str">
        <f t="shared" ca="1" si="440"/>
        <v>-1,33468492119133-3,2222144382372i</v>
      </c>
      <c r="DX263" s="223" t="str">
        <f t="shared" ca="1" si="441"/>
        <v>3,31166922239646+1,09402773560443i</v>
      </c>
      <c r="DY263" s="223" t="str">
        <f t="shared" ca="1" si="442"/>
        <v>-2,99149988063793+1,79303602556753i</v>
      </c>
      <c r="DZ263" s="223" t="str">
        <f t="shared" ca="1" si="443"/>
        <v>0,596263741066792-3,43635261228076i</v>
      </c>
      <c r="EA263" s="223" t="str">
        <f t="shared" ca="1" si="444"/>
        <v>2,21257331482984+2,6960283847435i</v>
      </c>
      <c r="EB263" s="223" t="str">
        <f t="shared" ca="1" si="445"/>
        <v>-3,48664934565145-0,0855924372128397i</v>
      </c>
      <c r="EC263" s="223" t="str">
        <f t="shared" ca="1" si="446"/>
        <v>2,34219601613309-2,58421507364423i</v>
      </c>
      <c r="ED263" s="223" t="str">
        <f t="shared" ca="1" si="447"/>
        <v>0,42693168442717+3,4614706501243i</v>
      </c>
      <c r="EE263" s="223" t="str">
        <f t="shared" ca="1" si="448"/>
        <v>-2,89991638025948-1,93766217704286i</v>
      </c>
      <c r="EF263" s="223" t="str">
        <f t="shared" ca="1" si="449"/>
        <v>3,36136156841996-0,930214024399246i</v>
      </c>
      <c r="EG263" s="223" t="str">
        <f t="shared" ca="1" si="450"/>
        <v>-1,49118380342+3,15284325478727i</v>
      </c>
      <c r="EH263" s="223" t="str">
        <f t="shared" ca="1" si="451"/>
        <v>-1,41336003992424-3,18848915983497i</v>
      </c>
      <c r="EI263" s="223" t="str">
        <f t="shared" ca="1" si="452"/>
        <v>3,33752059421189+1,01242580372652i</v>
      </c>
      <c r="EJ263" s="223" t="str">
        <f t="shared" ca="1" si="453"/>
        <v>-2,94659558995077+1,86591107883587i</v>
      </c>
      <c r="EK263" s="223" t="str">
        <f t="shared" ca="1" si="454"/>
        <v>0,511751842833418-3,44995069185001i</v>
      </c>
      <c r="EL263" s="223" t="str">
        <f t="shared" ca="1" si="455"/>
        <v>2,27807077781028+2,64091712405494i</v>
      </c>
      <c r="EM263" s="223" t="str">
        <f t="shared" ca="1" si="456"/>
        <v>-3,48769977561713-9,74177389985966E-13i</v>
      </c>
      <c r="EN263" s="223"/>
      <c r="EO263" s="223"/>
      <c r="EP263" s="223"/>
    </row>
    <row r="264" spans="1:146">
      <c r="A264" s="249">
        <f t="shared" si="323"/>
        <v>3.2031250000000024E-3</v>
      </c>
      <c r="B264" s="248">
        <v>164</v>
      </c>
      <c r="C264" s="247">
        <f t="shared" si="324"/>
        <v>32800</v>
      </c>
      <c r="N264" s="246">
        <f t="shared" ca="1" si="327"/>
        <v>11.487305460971822</v>
      </c>
      <c r="O264" s="223">
        <f t="shared" ca="1" si="328"/>
        <v>3.4873054609718221</v>
      </c>
      <c r="P264" s="223" t="str">
        <f t="shared" ca="1" si="329"/>
        <v>-2,21232316426774+2,69572357540017i</v>
      </c>
      <c r="Q264" s="223" t="str">
        <f t="shared" ca="1" si="330"/>
        <v>-0,680339545349581-3,42029786439097i</v>
      </c>
      <c r="R264" s="223" t="str">
        <f t="shared" ca="1" si="331"/>
        <v>3,07552884130924+1,6439044146175i</v>
      </c>
      <c r="S264" s="223" t="str">
        <f t="shared" ca="1" si="332"/>
        <v>-3,22185013900669+1,33453402351025i</v>
      </c>
      <c r="T264" s="223" t="str">
        <f t="shared" ca="1" si="333"/>
        <v>1,01231134022597-3,33714325862313i</v>
      </c>
      <c r="U264" s="223" t="str">
        <f t="shared" ca="1" si="334"/>
        <v>1,93744310756254+2,89958851961486i</v>
      </c>
      <c r="V264" s="223" t="str">
        <f t="shared" ca="1" si="335"/>
        <v>-3,47051313199972-0,341815708739973i</v>
      </c>
      <c r="W264" s="223" t="str">
        <f t="shared" ca="1" si="336"/>
        <v>2,46589733952201-2,4658973395221i</v>
      </c>
      <c r="X264" s="223" t="str">
        <f t="shared" ca="1" si="337"/>
        <v>0,341815708740118+3,4705131319997i</v>
      </c>
      <c r="Y264" s="223" t="str">
        <f t="shared" ca="1" si="338"/>
        <v>-2,89958851961474-1,93744310756272i</v>
      </c>
      <c r="Z264" s="223" t="str">
        <f t="shared" ca="1" si="339"/>
        <v>3,33714325862319-1,01231134022577i</v>
      </c>
      <c r="AA264" s="223" t="str">
        <f t="shared" ca="1" si="340"/>
        <v>-1,33453402351014+3,22185013900674i</v>
      </c>
      <c r="AB264" s="223" t="str">
        <f t="shared" ca="1" si="341"/>
        <v>-1,64390441461762-3,07552884130918i</v>
      </c>
      <c r="AC264" s="223" t="str">
        <f t="shared" ca="1" si="342"/>
        <v>3,42029786439095+0,68033954534965i</v>
      </c>
      <c r="AD264" s="223" t="str">
        <f t="shared" ca="1" si="343"/>
        <v>-2,69572357540026+2,21232316426762i</v>
      </c>
      <c r="AE264" s="223" t="str">
        <f t="shared" ca="1" si="344"/>
        <v>-1,21330119900705E-13-3,48730546097182i</v>
      </c>
      <c r="AF264" s="223" t="str">
        <f t="shared" ca="1" si="345"/>
        <v>2,69572357540022+2,21232316426768i</v>
      </c>
      <c r="AG264" s="223" t="str">
        <f t="shared" ca="1" si="346"/>
        <v>-3,42029786439096+0,680339545349595i</v>
      </c>
      <c r="AH264" s="223" t="str">
        <f t="shared" ca="1" si="347"/>
        <v>1,64390441461769-3,07552884130914i</v>
      </c>
      <c r="AI264" s="223" t="str">
        <f t="shared" ca="1" si="348"/>
        <v>1,33453402351006+3,22185013900677i</v>
      </c>
      <c r="AJ264" s="223" t="str">
        <f t="shared" ca="1" si="349"/>
        <v>-3,33714325862316-1,01231134022587i</v>
      </c>
      <c r="AK264" s="223" t="str">
        <f t="shared" ca="1" si="350"/>
        <v>2,89958851961479-1,93744310756265i</v>
      </c>
      <c r="AL264" s="223" t="str">
        <f t="shared" ca="1" si="351"/>
        <v>-0,341815708740173+3,4705131319997i</v>
      </c>
      <c r="AM264" s="223" t="str">
        <f t="shared" ca="1" si="352"/>
        <v>-2,46589733952194-2,46589733952217i</v>
      </c>
      <c r="AN264" s="223" t="str">
        <f t="shared" ca="1" si="353"/>
        <v>3,47051313199972-0,341815708739894i</v>
      </c>
      <c r="AO264" s="223" t="str">
        <f t="shared" ca="1" si="354"/>
        <v>-1,9374431075626+2,89958851961482i</v>
      </c>
      <c r="AP264" s="223" t="str">
        <f t="shared" ca="1" si="355"/>
        <v>-1,01231134022621-3,33714325862305i</v>
      </c>
      <c r="AQ264" s="223" t="str">
        <f t="shared" ca="1" si="356"/>
        <v>3,22185013900693+1,33453402350968i</v>
      </c>
      <c r="AR264" s="223" t="str">
        <f t="shared" ca="1" si="357"/>
        <v>3,22185013900693+1,33453402350968i</v>
      </c>
      <c r="AS264" s="223" t="str">
        <f t="shared" ca="1" si="358"/>
        <v>0,68033954534851-3,42029786439118i</v>
      </c>
      <c r="AT264" s="223" t="str">
        <f t="shared" ca="1" si="359"/>
        <v>2,21232316426881+2,69572357539929i</v>
      </c>
      <c r="AU264" s="223" t="str">
        <f t="shared" ca="1" si="360"/>
        <v>-3,48730546097182+1,63027279489664E-12i</v>
      </c>
      <c r="AV264" s="223" t="str">
        <f t="shared" ca="1" si="361"/>
        <v>2,21232316426893-2,69572357539919i</v>
      </c>
      <c r="AW264" s="223" t="str">
        <f t="shared" ca="1" si="362"/>
        <v>0,680339545348353+3,42029786439121i</v>
      </c>
      <c r="AX264" s="223" t="str">
        <f t="shared" ca="1" si="363"/>
        <v>-3,07552884130873-1,64390441461846i</v>
      </c>
      <c r="AY264" s="223" t="str">
        <f t="shared" ca="1" si="364"/>
        <v>3,22185013900701-1,33453402350949i</v>
      </c>
      <c r="AZ264" s="223" t="str">
        <f t="shared" ca="1" si="365"/>
        <v>-1,01231134022641+3,33714325862299i</v>
      </c>
      <c r="BA264" s="223" t="str">
        <f t="shared" ca="1" si="366"/>
        <v>-1,93744310756246-2,89958851961491i</v>
      </c>
      <c r="BB264" s="223" t="str">
        <f t="shared" ca="1" si="367"/>
        <v>3,47051313199971+0,341815708740052i</v>
      </c>
      <c r="BC264" s="223" t="str">
        <f t="shared" ca="1" si="368"/>
        <v>-2,4658973395218+2,4658973395223i</v>
      </c>
      <c r="BD264" s="223" t="str">
        <f t="shared" ca="1" si="369"/>
        <v>-0,341815708740754-3,47051313199964i</v>
      </c>
      <c r="BE264" s="223" t="str">
        <f t="shared" ca="1" si="370"/>
        <v>2,89958851961531+1,93744310756188i</v>
      </c>
      <c r="BF264" s="223" t="str">
        <f t="shared" ca="1" si="371"/>
        <v>-3,33714325862282+1,012311340227i</v>
      </c>
      <c r="BG264" s="223" t="str">
        <f t="shared" ca="1" si="372"/>
        <v>1,33453402350893-3,22185013900724i</v>
      </c>
      <c r="BH264" s="223" t="str">
        <f t="shared" ca="1" si="373"/>
        <v>1,64390441461909+3,0755288413084i</v>
      </c>
      <c r="BI264" s="223" t="str">
        <f t="shared" ca="1" si="374"/>
        <v>-3,42029786439067-0,680339545351063i</v>
      </c>
      <c r="BJ264" s="223" t="str">
        <f t="shared" ca="1" si="375"/>
        <v>2,69572357540101-2,21232316426672i</v>
      </c>
      <c r="BK264" s="223" t="str">
        <f t="shared" ca="1" si="376"/>
        <v>-1,02362219539312E-12+3,48730546097182i</v>
      </c>
      <c r="BL264" s="223" t="str">
        <f t="shared" ca="1" si="377"/>
        <v>-2,69572357539971-2,2123231642683i</v>
      </c>
      <c r="BM264" s="223" t="str">
        <f t="shared" ca="1" si="378"/>
        <v>3,42029786439105-0,680339545349152i</v>
      </c>
      <c r="BN264" s="223" t="str">
        <f t="shared" ca="1" si="379"/>
        <v>-1,64390441461774+3,07552884130912i</v>
      </c>
      <c r="BO264" s="223" t="str">
        <f t="shared" ca="1" si="380"/>
        <v>-1,33453402351033-3,22185013900666i</v>
      </c>
      <c r="BP264" s="223" t="str">
        <f t="shared" ca="1" si="381"/>
        <v>3,33714325862326+1,01231134022554i</v>
      </c>
      <c r="BQ264" s="223" t="str">
        <f t="shared" ca="1" si="382"/>
        <v>-2,89958851961446+1,93744310756314i</v>
      </c>
      <c r="BR264" s="223" t="str">
        <f t="shared" ca="1" si="383"/>
        <v>0,341815708739241-3,47051313199979i</v>
      </c>
      <c r="BS264" s="223" t="str">
        <f t="shared" ca="1" si="384"/>
        <v>2,46589733952288+2,46589733952123i</v>
      </c>
      <c r="BT264" s="223" t="str">
        <f t="shared" ca="1" si="385"/>
        <v>-3,47051313199956+0,341815708741565i</v>
      </c>
      <c r="BU264" s="223" t="str">
        <f t="shared" ca="1" si="386"/>
        <v>1,93744310756417-2,89958851961377i</v>
      </c>
      <c r="BV264" s="223" t="str">
        <f t="shared" ca="1" si="387"/>
        <v>1,01231134022446+3,33714325862359i</v>
      </c>
      <c r="BW264" s="223" t="str">
        <f t="shared" ca="1" si="388"/>
        <v>-3,22185013900622-1,33453402351138i</v>
      </c>
      <c r="BX264" s="223" t="str">
        <f t="shared" ca="1" si="389"/>
        <v>3,07552884130965-1,64390441461675i</v>
      </c>
      <c r="BY264" s="223" t="str">
        <f t="shared" ca="1" si="390"/>
        <v>-0,680339545350264+3,42029786439083i</v>
      </c>
      <c r="BZ264" s="223" t="str">
        <f t="shared" ca="1" si="391"/>
        <v>-2,21232316426742-2,69572357540043i</v>
      </c>
      <c r="CA264" s="223" t="str">
        <f t="shared" ca="1" si="392"/>
        <v>3,48730546097182+1,09370615437995E-13i</v>
      </c>
      <c r="CB264" s="223" t="str">
        <f t="shared" ca="1" si="393"/>
        <v>-2,21232316426759+2,69572357540029i</v>
      </c>
      <c r="CC264" s="223" t="str">
        <f t="shared" ca="1" si="394"/>
        <v>-0,680339545350051-3,42029786439088i</v>
      </c>
      <c r="CD264" s="223" t="str">
        <f t="shared" ca="1" si="395"/>
        <v>3,07552884130954+1,64390441461694i</v>
      </c>
      <c r="CE264" s="223" t="str">
        <f t="shared" ca="1" si="396"/>
        <v>-3,22185013900638+1,33453402351099i</v>
      </c>
      <c r="CF264" s="223" t="str">
        <f t="shared" ca="1" si="397"/>
        <v>1,01231134022485-3,33714325862347i</v>
      </c>
      <c r="CG264" s="223" t="str">
        <f t="shared" ca="1" si="398"/>
        <v>1,93744310756382+2,89958851961401i</v>
      </c>
      <c r="CH264" s="223" t="str">
        <f t="shared" ca="1" si="399"/>
        <v>-3,47051313199954-0,341815708741783i</v>
      </c>
      <c r="CI264" s="223" t="str">
        <f t="shared" ca="1" si="400"/>
        <v>2,46589733952318-2,46589733952093i</v>
      </c>
      <c r="CJ264" s="223" t="str">
        <f t="shared" ca="1" si="401"/>
        <v>0,341815708738826+3,47051313199983i</v>
      </c>
      <c r="CK264" s="223" t="str">
        <f t="shared" ca="1" si="402"/>
        <v>-2,89958851961423-1,93744310756349i</v>
      </c>
      <c r="CL264" s="223" t="str">
        <f t="shared" ca="1" si="403"/>
        <v>3,33714325862335-1,01231134022523i</v>
      </c>
      <c r="CM264" s="223" t="str">
        <f t="shared" ca="1" si="404"/>
        <v>-1,33453402351062+3,22185013900654i</v>
      </c>
      <c r="CN264" s="223" t="str">
        <f t="shared" ca="1" si="405"/>
        <v>-1,64390441461746-3,07552884130927i</v>
      </c>
      <c r="CO264" s="223" t="str">
        <f t="shared" ca="1" si="406"/>
        <v>3,42029786439099+0,680339545349466i</v>
      </c>
      <c r="CP264" s="223" t="str">
        <f t="shared" ca="1" si="407"/>
        <v>-2,69572357539991+2,21232316426805i</v>
      </c>
      <c r="CQ264" s="223" t="str">
        <f t="shared" ca="1" si="408"/>
        <v>-7,05765782010326E-13-3,48730546097182i</v>
      </c>
      <c r="CR264" s="223" t="str">
        <f t="shared" ca="1" si="409"/>
        <v>2,6957235754008+2,21232316426696i</v>
      </c>
      <c r="CS264" s="223" t="str">
        <f t="shared" ca="1" si="410"/>
        <v>-3,42029786439072+0,68033954535085i</v>
      </c>
      <c r="CT264" s="223" t="str">
        <f t="shared" ca="1" si="411"/>
        <v>1,64390441461622-3,07552884130993i</v>
      </c>
      <c r="CU264" s="223" t="str">
        <f t="shared" ca="1" si="412"/>
        <v>1,33453402351193+3,221850139006i</v>
      </c>
      <c r="CV264" s="223" t="str">
        <f t="shared" ca="1" si="413"/>
        <v>-3,33714325862273-1,0123113402273i</v>
      </c>
      <c r="CW264" s="223" t="str">
        <f t="shared" ca="1" si="414"/>
        <v>2,89958851961543-1,93744310756169i</v>
      </c>
      <c r="CX264" s="223" t="str">
        <f t="shared" ca="1" si="415"/>
        <v>-0,341815708740972+3,47051313199962i</v>
      </c>
      <c r="CY264" s="223" t="str">
        <f t="shared" ca="1" si="416"/>
        <v>-2,46589733952165-2,46589733952246i</v>
      </c>
      <c r="CZ264" s="223" t="str">
        <f t="shared" ca="1" si="417"/>
        <v>3,47051313199975-0,341815708739637i</v>
      </c>
      <c r="DA264" s="223" t="str">
        <f t="shared" ca="1" si="418"/>
        <v>-1,93744310756281+2,89958851961468i</v>
      </c>
      <c r="DB264" s="223" t="str">
        <f t="shared" ca="1" si="419"/>
        <v>-1,01231134022602-3,33714325862311i</v>
      </c>
      <c r="DC264" s="223" t="str">
        <f t="shared" ca="1" si="420"/>
        <v>3,22185013900685+1,33453402350987i</v>
      </c>
      <c r="DD264" s="223" t="str">
        <f t="shared" ca="1" si="421"/>
        <v>-3,07552884130888+1,64390441461818i</v>
      </c>
      <c r="DE264" s="223" t="str">
        <f t="shared" ca="1" si="422"/>
        <v>0,680339545348667-3,42029786439115i</v>
      </c>
      <c r="DF264" s="223" t="str">
        <f t="shared" ca="1" si="423"/>
        <v>2,21232316426868+2,69572357539939i</v>
      </c>
      <c r="DG264" s="223" t="str">
        <f t="shared" ca="1" si="424"/>
        <v>-3,48730546097182+1,52090217945865E-12i</v>
      </c>
      <c r="DH264" s="223" t="str">
        <f t="shared" ca="1" si="425"/>
        <v>2,21232316426909-2,69572357539906i</v>
      </c>
      <c r="DI264" s="223" t="str">
        <f t="shared" ca="1" si="426"/>
        <v>0,680339545348151+3,42029786439125i</v>
      </c>
      <c r="DJ264" s="223" t="str">
        <f t="shared" ca="1" si="427"/>
        <v>-3,07552884130863-1,64390441461865i</v>
      </c>
      <c r="DK264" s="223" t="str">
        <f t="shared" ca="1" si="428"/>
        <v>3,22185013900705-1,33453402350939i</v>
      </c>
      <c r="DL264" s="223" t="str">
        <f t="shared" ca="1" si="429"/>
        <v>-1,01231134022652+3,33714325862296i</v>
      </c>
      <c r="DM264" s="223" t="str">
        <f t="shared" ca="1" si="430"/>
        <v>-1,93744310756237-2,89958851961497i</v>
      </c>
      <c r="DN264" s="223" t="str">
        <f t="shared" ca="1" si="431"/>
        <v>3,4705131319997+0,341815708740161i</v>
      </c>
      <c r="DO264" s="223" t="str">
        <f t="shared" ca="1" si="432"/>
        <v>-2,46589733952188+2,46589733952223i</v>
      </c>
      <c r="DP264" s="223" t="str">
        <f t="shared" ca="1" si="433"/>
        <v>-0,341815708740645-3,47051313199965i</v>
      </c>
      <c r="DQ264" s="223" t="str">
        <f t="shared" ca="1" si="434"/>
        <v>2,89958851961524+1,93744310756197i</v>
      </c>
      <c r="DR264" s="223" t="str">
        <f t="shared" ca="1" si="435"/>
        <v>-3,33714325862288+1,0123113402268i</v>
      </c>
      <c r="DS264" s="223" t="str">
        <f t="shared" ca="1" si="436"/>
        <v>1,33453402350912-3,22185013900716i</v>
      </c>
      <c r="DT264" s="223" t="str">
        <f t="shared" ca="1" si="437"/>
        <v>1,6439044146189+3,07552884130849i</v>
      </c>
      <c r="DU264" s="223" t="str">
        <f t="shared" ca="1" si="438"/>
        <v>-3,42029786439065-0,680339545351171i</v>
      </c>
      <c r="DV264" s="223" t="str">
        <f t="shared" ca="1" si="439"/>
        <v>2,69572357540114-2,21232316426656i</v>
      </c>
      <c r="DW264" s="223" t="str">
        <f t="shared" ca="1" si="440"/>
        <v>-1,23210799333791E-12+3,48730546097182i</v>
      </c>
      <c r="DX264" s="223" t="str">
        <f t="shared" ca="1" si="441"/>
        <v>-2,69572357539958-2,21232316426846i</v>
      </c>
      <c r="DY264" s="223" t="str">
        <f t="shared" ca="1" si="442"/>
        <v>3,42029786439109-0,680339545348949i</v>
      </c>
      <c r="DZ264" s="223" t="str">
        <f t="shared" ca="1" si="443"/>
        <v>-1,64390441461793+3,07552884130902i</v>
      </c>
      <c r="EA264" s="223" t="str">
        <f t="shared" ca="1" si="444"/>
        <v>-1,33453402351014-3,22185013900674i</v>
      </c>
      <c r="EB264" s="223" t="str">
        <f t="shared" ca="1" si="445"/>
        <v>3,3371432586232+1,01231134022574i</v>
      </c>
      <c r="EC264" s="223" t="str">
        <f t="shared" ca="1" si="446"/>
        <v>-2,89958851961452+1,93744310756305i</v>
      </c>
      <c r="ED264" s="223" t="str">
        <f t="shared" ca="1" si="447"/>
        <v>0,341815708739349-3,47051313199978i</v>
      </c>
      <c r="EE264" s="223" t="str">
        <f t="shared" ca="1" si="448"/>
        <v>2,4658973395228+2,46589733952131i</v>
      </c>
      <c r="EF264" s="223" t="str">
        <f t="shared" ca="1" si="449"/>
        <v>-3,47051313199957+0,341815708741457i</v>
      </c>
      <c r="EG264" s="223" t="str">
        <f t="shared" ca="1" si="450"/>
        <v>1,93744310756129-2,8995885196157i</v>
      </c>
      <c r="EH264" s="223" t="str">
        <f t="shared" ca="1" si="451"/>
        <v>1,01231134022435+3,33714325862362i</v>
      </c>
      <c r="EI264" s="223" t="str">
        <f t="shared" ca="1" si="452"/>
        <v>-3,22185013900618-1,33453402351148i</v>
      </c>
      <c r="EJ264" s="223" t="str">
        <f t="shared" ca="1" si="453"/>
        <v>3,0755288413097-1,64390441461665i</v>
      </c>
      <c r="EK264" s="223" t="str">
        <f t="shared" ca="1" si="454"/>
        <v>-0,680339545350372+3,42029786439081i</v>
      </c>
      <c r="EL264" s="223" t="str">
        <f t="shared" ca="1" si="455"/>
        <v>-2,21232316426734-2,6957235754005i</v>
      </c>
      <c r="EM264" s="223" t="str">
        <f t="shared" ca="1" si="456"/>
        <v>3,48730546097182+2,18741230875989E-13i</v>
      </c>
      <c r="EN264" s="223"/>
      <c r="EO264" s="223"/>
      <c r="EP264" s="223"/>
    </row>
    <row r="265" spans="1:146">
      <c r="A265" s="249">
        <f t="shared" si="323"/>
        <v>3.2226562500000024E-3</v>
      </c>
      <c r="B265" s="248">
        <v>165</v>
      </c>
      <c r="C265" s="247">
        <f t="shared" si="324"/>
        <v>33000</v>
      </c>
      <c r="N265" s="246">
        <f t="shared" ca="1" si="327"/>
        <v>11.486878386632814</v>
      </c>
      <c r="O265" s="223">
        <f t="shared" ca="1" si="328"/>
        <v>3.4868783866328132</v>
      </c>
      <c r="P265" s="223" t="str">
        <f t="shared" ca="1" si="329"/>
        <v>-2,14523773596932+2,74886811967039i</v>
      </c>
      <c r="Q265" s="223" t="str">
        <f t="shared" ca="1" si="330"/>
        <v>-0,847242337684823-3,3823810111224i</v>
      </c>
      <c r="R265" s="223" t="str">
        <f t="shared" ca="1" si="331"/>
        <v>3,18773823801153+1,41302717917461i</v>
      </c>
      <c r="S265" s="223" t="str">
        <f t="shared" ca="1" si="332"/>
        <v>-3,07515219536811+1,6437030931679i</v>
      </c>
      <c r="T265" s="223" t="str">
        <f t="shared" ca="1" si="333"/>
        <v>0,596123314856095-3,43554331607855i</v>
      </c>
      <c r="U265" s="223" t="str">
        <f t="shared" ca="1" si="334"/>
        <v>2,3416444050059+2,58360646455137i</v>
      </c>
      <c r="V265" s="223" t="str">
        <f t="shared" ca="1" si="335"/>
        <v>-3,47743053858811+0,256510686837581i</v>
      </c>
      <c r="W265" s="223" t="str">
        <f t="shared" ca="1" si="336"/>
        <v>1,93720583777272-2,89923342027963i</v>
      </c>
      <c r="X265" s="223" t="str">
        <f t="shared" ca="1" si="337"/>
        <v>1,09377008087815+3,31088929040867i</v>
      </c>
      <c r="Y265" s="223" t="str">
        <f t="shared" ca="1" si="338"/>
        <v>-3,28304965094904-1,17469394846932i</v>
      </c>
      <c r="Z265" s="223" t="str">
        <f t="shared" ca="1" si="339"/>
        <v>2,94590163653892-1,86547163768426i</v>
      </c>
      <c r="AA265" s="223" t="str">
        <f t="shared" ca="1" si="340"/>
        <v>-0,341773848134749+3,47008811414036i</v>
      </c>
      <c r="AB265" s="223" t="str">
        <f t="shared" ca="1" si="341"/>
        <v>-2,52536150012532-2,40434402215071i</v>
      </c>
      <c r="AC265" s="223" t="str">
        <f t="shared" ca="1" si="342"/>
        <v>3,44913819316107-0,511631320038776i</v>
      </c>
      <c r="AD265" s="223" t="str">
        <f t="shared" ca="1" si="343"/>
        <v>-1,7186760532964+3,03388752378735i</v>
      </c>
      <c r="AE265" s="223" t="str">
        <f t="shared" ca="1" si="344"/>
        <v>-1,33437058923636-3,22145557376601i</v>
      </c>
      <c r="AF265" s="223" t="str">
        <f t="shared" ca="1" si="345"/>
        <v>3,36056993337614+0,929994949478398i</v>
      </c>
      <c r="AG265" s="223" t="str">
        <f t="shared" ca="1" si="346"/>
        <v>-2,80068698150049+2,07713102976695i</v>
      </c>
      <c r="AH265" s="223" t="str">
        <f t="shared" ca="1" si="347"/>
        <v>0,0855722793178491-3,48582820405415i</v>
      </c>
      <c r="AI265" s="223" t="str">
        <f t="shared" ca="1" si="348"/>
        <v>2,69539344247186+2,2120522311751i</v>
      </c>
      <c r="AJ265" s="223" t="str">
        <f t="shared" ca="1" si="349"/>
        <v>-3,40215466902291+0,763979378787585i</v>
      </c>
      <c r="AK265" s="223" t="str">
        <f t="shared" ca="1" si="350"/>
        <v>1,49083261437695-3,15210072793955i</v>
      </c>
      <c r="AL265" s="223" t="str">
        <f t="shared" ca="1" si="351"/>
        <v>1,56774002775776+3,11456451025391i</v>
      </c>
      <c r="AM265" s="223" t="str">
        <f t="shared" ca="1" si="352"/>
        <v>-3,41987899616561-0,68025622727937i</v>
      </c>
      <c r="AN265" s="223" t="str">
        <f t="shared" ca="1" si="353"/>
        <v>2,64029516105137-2,27753426883017i</v>
      </c>
      <c r="AO265" s="223" t="str">
        <f t="shared" ca="1" si="354"/>
        <v>0,171093013093174+3,48267828890895i</v>
      </c>
      <c r="AP265" s="223" t="str">
        <f t="shared" ca="1" si="355"/>
        <v>-2,85081881421645-2,00777313750248i</v>
      </c>
      <c r="AQ265" s="223" t="str">
        <f t="shared" ca="1" si="356"/>
        <v>3,33673457396139-1,01218736709059i</v>
      </c>
      <c r="AR265" s="223" t="str">
        <f t="shared" ca="1" si="357"/>
        <v>3,33673457396139-1,01218736709059i</v>
      </c>
      <c r="AS265" s="223" t="str">
        <f t="shared" ca="1" si="358"/>
        <v>-1,79261374723659-2,99079535180618i</v>
      </c>
      <c r="AT265" s="223" t="str">
        <f t="shared" ca="1" si="359"/>
        <v>3,46065543836769+0,426831137644847i</v>
      </c>
      <c r="AU265" s="223" t="str">
        <f t="shared" ca="1" si="360"/>
        <v>-2,46559535236077+2,46559535236097i</v>
      </c>
      <c r="AV265" s="223" t="str">
        <f t="shared" ca="1" si="361"/>
        <v>-0,426831137645063-3,46065543836766i</v>
      </c>
      <c r="AW265" s="223" t="str">
        <f t="shared" ca="1" si="362"/>
        <v>2,99079535180626+1,79261374723644i</v>
      </c>
      <c r="AX265" s="223" t="str">
        <f t="shared" ca="1" si="363"/>
        <v>-3,25323242514124+1,25491022434943i</v>
      </c>
      <c r="AY265" s="223" t="str">
        <f t="shared" ca="1" si="364"/>
        <v>1,01218736709038-3,33673457396145i</v>
      </c>
      <c r="AZ265" s="223" t="str">
        <f t="shared" ca="1" si="365"/>
        <v>2,00777313749978+2,85081881421835i</v>
      </c>
      <c r="BA265" s="223" t="str">
        <f t="shared" ca="1" si="366"/>
        <v>-3,48267828890896-0,171093013093005i</v>
      </c>
      <c r="BB265" s="223" t="str">
        <f t="shared" ca="1" si="367"/>
        <v>2,27753426883001-2,64029516105151i</v>
      </c>
      <c r="BC265" s="223" t="str">
        <f t="shared" ca="1" si="368"/>
        <v>0,680256227280263+3,41987899616543i</v>
      </c>
      <c r="BD265" s="223" t="str">
        <f t="shared" ca="1" si="369"/>
        <v>-3,11456451025414-1,5677400277573i</v>
      </c>
      <c r="BE265" s="223" t="str">
        <f t="shared" ca="1" si="370"/>
        <v>3,15210072793948-1,49083261437711i</v>
      </c>
      <c r="BF265" s="223" t="str">
        <f t="shared" ca="1" si="371"/>
        <v>-0,763979378787373+3,40215466902296i</v>
      </c>
      <c r="BG265" s="223" t="str">
        <f t="shared" ca="1" si="372"/>
        <v>-2,212052231175-2,69539344247194i</v>
      </c>
      <c r="BH265" s="223" t="str">
        <f t="shared" ca="1" si="373"/>
        <v>3,48582820405417-0,0855722793173247i</v>
      </c>
      <c r="BI265" s="223" t="str">
        <f t="shared" ca="1" si="374"/>
        <v>-2,07713102976766+2,80068698149997i</v>
      </c>
      <c r="BJ265" s="223" t="str">
        <f t="shared" ca="1" si="375"/>
        <v>-0,929994949477272-3,36056993337645i</v>
      </c>
      <c r="BK265" s="223" t="str">
        <f t="shared" ca="1" si="376"/>
        <v>3,22145557376543+1,33437058923775i</v>
      </c>
      <c r="BL265" s="223" t="str">
        <f t="shared" ca="1" si="377"/>
        <v>-3,03388752378658+1,71867605329776i</v>
      </c>
      <c r="BM265" s="223" t="str">
        <f t="shared" ca="1" si="378"/>
        <v>0,511631320037507-3,44913819316126i</v>
      </c>
      <c r="BN265" s="223" t="str">
        <f t="shared" ca="1" si="379"/>
        <v>2,40434402215138+2,52536150012468i</v>
      </c>
      <c r="BO265" s="223" t="str">
        <f t="shared" ca="1" si="380"/>
        <v>-3,47008811414031+0,341773848135287i</v>
      </c>
      <c r="BP265" s="223" t="str">
        <f t="shared" ca="1" si="381"/>
        <v>1,86547163768411-2,94590163653901i</v>
      </c>
      <c r="BQ265" s="223" t="str">
        <f t="shared" ca="1" si="382"/>
        <v>1,17469394846922+3,28304965094908i</v>
      </c>
      <c r="BR265" s="223" t="str">
        <f t="shared" ca="1" si="383"/>
        <v>-3,31088929040852-1,0937700808786i</v>
      </c>
      <c r="BS265" s="223" t="str">
        <f t="shared" ca="1" si="384"/>
        <v>2,8992334202801-1,93720583777202i</v>
      </c>
      <c r="BT265" s="223" t="str">
        <f t="shared" ca="1" si="385"/>
        <v>-0,256510686838808+3,47743053858802i</v>
      </c>
      <c r="BU265" s="223" t="str">
        <f t="shared" ca="1" si="386"/>
        <v>-2,58360646455059-2,34164440500676i</v>
      </c>
      <c r="BV265" s="223" t="str">
        <f t="shared" ca="1" si="387"/>
        <v>3,43554331607882-0,596123314854588i</v>
      </c>
      <c r="BW265" s="223" t="str">
        <f t="shared" ca="1" si="388"/>
        <v>-1,64370309316652+3,07515219536885i</v>
      </c>
      <c r="BX265" s="223" t="str">
        <f t="shared" ca="1" si="389"/>
        <v>-1,41302717917579-3,18773823801101i</v>
      </c>
      <c r="BY265" s="223" t="str">
        <f t="shared" ca="1" si="390"/>
        <v>3,38238101112261+0,847242337684004i</v>
      </c>
      <c r="BZ265" s="223" t="str">
        <f t="shared" ca="1" si="391"/>
        <v>-2,74886811967008+2,14523773596972i</v>
      </c>
      <c r="CA265" s="223" t="str">
        <f t="shared" ca="1" si="392"/>
        <v>-2,68259537982694E-13-3,48687838663281i</v>
      </c>
      <c r="CB265" s="223" t="str">
        <f t="shared" ca="1" si="393"/>
        <v>2,74886811967029+2,14523773596946i</v>
      </c>
      <c r="CC265" s="223" t="str">
        <f t="shared" ca="1" si="394"/>
        <v>-3,3823810111225+0,847242337684425i</v>
      </c>
      <c r="CD265" s="223" t="str">
        <f t="shared" ca="1" si="395"/>
        <v>1,4130271791753-3,18773823801123i</v>
      </c>
      <c r="CE265" s="223" t="str">
        <f t="shared" ca="1" si="396"/>
        <v>1,64370309316681+3,07515219536869i</v>
      </c>
      <c r="CF265" s="223" t="str">
        <f t="shared" ca="1" si="397"/>
        <v>-3,4355433160783-0,596123314857573i</v>
      </c>
      <c r="CG265" s="223" t="str">
        <f t="shared" ca="1" si="398"/>
        <v>2,58360646455269-2,34164440500444i</v>
      </c>
      <c r="CH265" s="223" t="str">
        <f t="shared" ca="1" si="399"/>
        <v>0,256510686839244+3,47743053858798i</v>
      </c>
      <c r="CI265" s="223" t="str">
        <f t="shared" ca="1" si="400"/>
        <v>-2,89923342028029-1,93720583777174i</v>
      </c>
      <c r="CJ265" s="223" t="str">
        <f t="shared" ca="1" si="401"/>
        <v>3,31088929040839-1,09377008087901i</v>
      </c>
      <c r="CK265" s="223" t="str">
        <f t="shared" ca="1" si="402"/>
        <v>-1,17469394846872+3,28304965094926i</v>
      </c>
      <c r="CL265" s="223" t="str">
        <f t="shared" ca="1" si="403"/>
        <v>-1,8654716376844-2,94590163653883i</v>
      </c>
      <c r="CM265" s="223" t="str">
        <f t="shared" ca="1" si="404"/>
        <v>3,47008811414035+0,341773848134852i</v>
      </c>
      <c r="CN265" s="223" t="str">
        <f t="shared" ca="1" si="405"/>
        <v>-2,40434402215113+2,52536150012492i</v>
      </c>
      <c r="CO265" s="223" t="str">
        <f t="shared" ca="1" si="406"/>
        <v>-0,51163132003794-3,4491381931612i</v>
      </c>
      <c r="CP265" s="223" t="str">
        <f t="shared" ca="1" si="407"/>
        <v>3,0338875237868+1,71867605329737i</v>
      </c>
      <c r="CQ265" s="223" t="str">
        <f t="shared" ca="1" si="408"/>
        <v>-3,22145557376663+1,33437058923486i</v>
      </c>
      <c r="CR265" s="223" t="str">
        <f t="shared" ca="1" si="409"/>
        <v>0,929994949476756-3,36056993337659i</v>
      </c>
      <c r="CS265" s="223" t="str">
        <f t="shared" ca="1" si="410"/>
        <v>2,07713102976793+2,80068698149977i</v>
      </c>
      <c r="CT265" s="223" t="str">
        <f t="shared" ca="1" si="411"/>
        <v>-3,48582820405418-0,0855722793168874i</v>
      </c>
      <c r="CU265" s="223" t="str">
        <f t="shared" ca="1" si="412"/>
        <v>2,21205223117474-2,69539344247216i</v>
      </c>
      <c r="CV265" s="223" t="str">
        <f t="shared" ca="1" si="413"/>
        <v>0,763979378787802+3,40215466902286i</v>
      </c>
      <c r="CW265" s="223" t="str">
        <f t="shared" ca="1" si="414"/>
        <v>-3,15210072793966-1,49083261437671i</v>
      </c>
      <c r="CX265" s="223" t="str">
        <f t="shared" ca="1" si="415"/>
        <v>3,11456451025399-1,5677400277576i</v>
      </c>
      <c r="CY265" s="223" t="str">
        <f t="shared" ca="1" si="416"/>
        <v>-0,680256227279834+3,41987899616551i</v>
      </c>
      <c r="CZ265" s="223" t="str">
        <f t="shared" ca="1" si="417"/>
        <v>-2,27753426883041-2,64029516105116i</v>
      </c>
      <c r="DA265" s="223" t="str">
        <f t="shared" ca="1" si="418"/>
        <v>3,48267828890894-0,171093013093343i</v>
      </c>
      <c r="DB265" s="223" t="str">
        <f t="shared" ca="1" si="419"/>
        <v>-2,00777313750226+2,85081881421661i</v>
      </c>
      <c r="DC265" s="223" t="str">
        <f t="shared" ca="1" si="420"/>
        <v>-1,01218736708738-3,33673457396236i</v>
      </c>
      <c r="DD265" s="223" t="str">
        <f t="shared" ca="1" si="421"/>
        <v>3,25323242514139+1,25491022434902i</v>
      </c>
      <c r="DE265" s="223" t="str">
        <f t="shared" ca="1" si="422"/>
        <v>-2,99079535180609+1,79261374723674i</v>
      </c>
      <c r="DF265" s="223" t="str">
        <f t="shared" ca="1" si="423"/>
        <v>0,426831137644631-3,46065543836772i</v>
      </c>
      <c r="DG265" s="223" t="str">
        <f t="shared" ca="1" si="424"/>
        <v>2,46559535236102+2,46559535236073i</v>
      </c>
      <c r="DH265" s="223" t="str">
        <f t="shared" ca="1" si="425"/>
        <v>-3,46065543836764+0,42683113764523i</v>
      </c>
      <c r="DI265" s="223" t="str">
        <f t="shared" ca="1" si="426"/>
        <v>1,79261374723622-2,9907953518064i</v>
      </c>
      <c r="DJ265" s="223" t="str">
        <f t="shared" ca="1" si="427"/>
        <v>1,25491022434958+3,25323242514118i</v>
      </c>
      <c r="DK265" s="223" t="str">
        <f t="shared" ca="1" si="428"/>
        <v>-3,3367345739615-1,01218736709022i</v>
      </c>
      <c r="DL265" s="223" t="str">
        <f t="shared" ca="1" si="429"/>
        <v>2,8508188142182-2,0077731375i</v>
      </c>
      <c r="DM265" s="223" t="str">
        <f t="shared" ca="1" si="430"/>
        <v>-0,1710930130963+3,48267828890879i</v>
      </c>
      <c r="DN265" s="223" t="str">
        <f t="shared" ca="1" si="431"/>
        <v>-2,64029516105156-2,27753426882995i</v>
      </c>
      <c r="DO265" s="223" t="str">
        <f t="shared" ca="1" si="432"/>
        <v>3,4198789961654-0,68025622728043i</v>
      </c>
      <c r="DP265" s="223" t="str">
        <f t="shared" ca="1" si="433"/>
        <v>-1,56774002775706+3,11456451025426i</v>
      </c>
      <c r="DQ265" s="223" t="str">
        <f t="shared" ca="1" si="434"/>
        <v>-1,49083261437726-3,1521007279394i</v>
      </c>
      <c r="DR265" s="223" t="str">
        <f t="shared" ca="1" si="435"/>
        <v>3,40215466902299+0,763979378787209i</v>
      </c>
      <c r="DS265" s="223" t="str">
        <f t="shared" ca="1" si="436"/>
        <v>-2,69539344247177+2,21205223117521i</v>
      </c>
      <c r="DT265" s="223" t="str">
        <f t="shared" ca="1" si="437"/>
        <v>-0,0855722793174938-3,48582820405416i</v>
      </c>
      <c r="DU265" s="223" t="str">
        <f t="shared" ca="1" si="438"/>
        <v>2,80068698150013+2,07713102976744i</v>
      </c>
      <c r="DV265" s="223" t="str">
        <f t="shared" ca="1" si="439"/>
        <v>-3,36056993337643+0,929994949477342i</v>
      </c>
      <c r="DW265" s="223" t="str">
        <f t="shared" ca="1" si="440"/>
        <v>1,3343705892376-3,22145557376549i</v>
      </c>
      <c r="DX265" s="223" t="str">
        <f t="shared" ca="1" si="441"/>
        <v>1,71867605329497+3,03388752378816i</v>
      </c>
      <c r="DY265" s="223" t="str">
        <f t="shared" ca="1" si="442"/>
        <v>-3,44913819316129-0,51163132003734i</v>
      </c>
      <c r="DZ265" s="223" t="str">
        <f t="shared" ca="1" si="443"/>
        <v>2,5253615001245-2,40434402215157i</v>
      </c>
      <c r="EA265" s="223" t="str">
        <f t="shared" ca="1" si="444"/>
        <v>0,341773848135456+3,47008811414029i</v>
      </c>
      <c r="EB265" s="223" t="str">
        <f t="shared" ca="1" si="445"/>
        <v>-2,94590163653915-1,86547163768389i</v>
      </c>
      <c r="EC265" s="223" t="str">
        <f t="shared" ca="1" si="446"/>
        <v>3,28304965094905-1,17469394846929i</v>
      </c>
      <c r="ED265" s="223" t="str">
        <f t="shared" ca="1" si="447"/>
        <v>-1,09377008087844+3,31088929040858i</v>
      </c>
      <c r="EE265" s="223" t="str">
        <f t="shared" ca="1" si="448"/>
        <v>-1,93720583777224-2,89923342027995i</v>
      </c>
      <c r="EF265" s="223" t="str">
        <f t="shared" ca="1" si="449"/>
        <v>3,47743053858803+0,25651068683864i</v>
      </c>
      <c r="EG265" s="223" t="str">
        <f t="shared" ca="1" si="450"/>
        <v>-2,34164440500663+2,5836064645507i</v>
      </c>
      <c r="EH265" s="223" t="str">
        <f t="shared" ca="1" si="451"/>
        <v>-0,596123314854853-3,43554331607877i</v>
      </c>
      <c r="EI265" s="223" t="str">
        <f t="shared" ca="1" si="452"/>
        <v>3,0751521953673+1,64370309316942i</v>
      </c>
      <c r="EJ265" s="223" t="str">
        <f t="shared" ca="1" si="453"/>
        <v>-3,18773823801098+1,41302717917586i</v>
      </c>
      <c r="EK265" s="223" t="str">
        <f t="shared" ca="1" si="454"/>
        <v>0,84724233768384-3,38238101112265i</v>
      </c>
      <c r="EL265" s="223" t="str">
        <f t="shared" ca="1" si="455"/>
        <v>2,14523773596978+2,74886811967004i</v>
      </c>
      <c r="EM265" s="223" t="str">
        <f t="shared" ca="1" si="456"/>
        <v>-3,48687838663281+5,36519075965388E-13i</v>
      </c>
      <c r="EN265" s="223"/>
      <c r="EO265" s="223"/>
      <c r="EP265" s="223"/>
    </row>
    <row r="266" spans="1:146">
      <c r="A266" s="249">
        <f t="shared" si="323"/>
        <v>3.2421875000000024E-3</v>
      </c>
      <c r="B266" s="248">
        <v>166</v>
      </c>
      <c r="C266" s="247">
        <f t="shared" si="324"/>
        <v>33200</v>
      </c>
      <c r="N266" s="246">
        <f t="shared" ca="1" si="327"/>
        <v>11.486414853437893</v>
      </c>
      <c r="O266" s="223">
        <f t="shared" ca="1" si="328"/>
        <v>3.4864148534378931</v>
      </c>
      <c r="P266" s="223" t="str">
        <f t="shared" ca="1" si="329"/>
        <v>-2,07685490336505+2,8003146681473i</v>
      </c>
      <c r="Q266" s="223" t="str">
        <f t="shared" ca="1" si="330"/>
        <v>-1,0120528105054-3,33629100035061i</v>
      </c>
      <c r="R266" s="223" t="str">
        <f t="shared" ca="1" si="331"/>
        <v>3,28261321402039+1,17453778883911i</v>
      </c>
      <c r="S266" s="223" t="str">
        <f t="shared" ca="1" si="332"/>
        <v>-2,89884800651375+1,93694831252763i</v>
      </c>
      <c r="T266" s="223" t="str">
        <f t="shared" ca="1" si="333"/>
        <v>0,171070268598815-3,48221531405999i</v>
      </c>
      <c r="U266" s="223" t="str">
        <f t="shared" ca="1" si="334"/>
        <v>2,69503512646665+2,21175816882932i</v>
      </c>
      <c r="V266" s="223" t="str">
        <f t="shared" ca="1" si="335"/>
        <v>-3,38193136943647+0,847129708305605i</v>
      </c>
      <c r="W266" s="223" t="str">
        <f t="shared" ca="1" si="336"/>
        <v>1,33419320276226-3,2210273249346i</v>
      </c>
      <c r="X266" s="223" t="str">
        <f t="shared" ca="1" si="337"/>
        <v>1,79237544354852+2,99039776612353i</v>
      </c>
      <c r="Y266" s="223" t="str">
        <f t="shared" ca="1" si="338"/>
        <v>-3,46962681298447-0,341728413936589i</v>
      </c>
      <c r="Z266" s="223" t="str">
        <f t="shared" ca="1" si="339"/>
        <v>2,34133311513785-2,58326300910907i</v>
      </c>
      <c r="AA266" s="223" t="str">
        <f t="shared" ca="1" si="340"/>
        <v>0,680165796439167+3,41942436963104i</v>
      </c>
      <c r="AB266" s="223" t="str">
        <f t="shared" ca="1" si="341"/>
        <v>-3,15168169889436-1,49063442839843i</v>
      </c>
      <c r="AC266" s="223" t="str">
        <f t="shared" ca="1" si="342"/>
        <v>3,07474339558681-1,64348458513235i</v>
      </c>
      <c r="AD266" s="223" t="str">
        <f t="shared" ca="1" si="343"/>
        <v>-0,511563305593327+3,44867967701304i</v>
      </c>
      <c r="AE266" s="223" t="str">
        <f t="shared" ca="1" si="344"/>
        <v>-2,46526758489541-2,46526758489546i</v>
      </c>
      <c r="AF266" s="223" t="str">
        <f t="shared" ca="1" si="345"/>
        <v>3,44867967701305-0,511563305593278i</v>
      </c>
      <c r="AG266" s="223" t="str">
        <f t="shared" ca="1" si="346"/>
        <v>-1,64348458513242+3,07474339558678i</v>
      </c>
      <c r="AH266" s="223" t="str">
        <f t="shared" ca="1" si="347"/>
        <v>-1,49063442839835-3,1516816988944i</v>
      </c>
      <c r="AI266" s="223" t="str">
        <f t="shared" ca="1" si="348"/>
        <v>3,4194243696311+0,680165796438874i</v>
      </c>
      <c r="AJ266" s="223" t="str">
        <f t="shared" ca="1" si="349"/>
        <v>-2,58326300910912+2,3413331151378i</v>
      </c>
      <c r="AK266" s="223" t="str">
        <f t="shared" ca="1" si="350"/>
        <v>-0,341728413936541-3,46962681298447i</v>
      </c>
      <c r="AL266" s="223" t="str">
        <f t="shared" ca="1" si="351"/>
        <v>2,99039776612349+1,79237544354859i</v>
      </c>
      <c r="AM266" s="223" t="str">
        <f t="shared" ca="1" si="352"/>
        <v>-3,22102732493462+1,33419320276222i</v>
      </c>
      <c r="AN266" s="223" t="str">
        <f t="shared" ca="1" si="353"/>
        <v>0,847129708304332-3,38193136943679i</v>
      </c>
      <c r="AO266" s="223" t="str">
        <f t="shared" ca="1" si="354"/>
        <v>2,21175816882983+2,69503512646624i</v>
      </c>
      <c r="AP266" s="223" t="str">
        <f t="shared" ca="1" si="355"/>
        <v>-3,48221531406001+0,171070268598408i</v>
      </c>
      <c r="AQ266" s="223" t="str">
        <f t="shared" ca="1" si="356"/>
        <v>1,93694831252857-2,89884800651312i</v>
      </c>
      <c r="AR266" s="223" t="str">
        <f t="shared" ca="1" si="357"/>
        <v>1,93694831252857-2,89884800651312i</v>
      </c>
      <c r="AS266" s="223" t="str">
        <f t="shared" ca="1" si="358"/>
        <v>-3,33629100035072-1,01205281050504i</v>
      </c>
      <c r="AT266" s="223" t="str">
        <f t="shared" ca="1" si="359"/>
        <v>2,80031466814762-2,07685490336462i</v>
      </c>
      <c r="AU266" s="223" t="str">
        <f t="shared" ca="1" si="360"/>
        <v>-1,46072244013368E-12+3,48641485343789i</v>
      </c>
      <c r="AV266" s="223" t="str">
        <f t="shared" ca="1" si="361"/>
        <v>-2,80031466814797-2,07685490336414i</v>
      </c>
      <c r="AW266" s="223" t="str">
        <f t="shared" ca="1" si="362"/>
        <v>3,33629100035055-1,01205281050561i</v>
      </c>
      <c r="AX266" s="223" t="str">
        <f t="shared" ca="1" si="363"/>
        <v>-1,17453778883985+3,28261321402013i</v>
      </c>
      <c r="AY266" s="223" t="str">
        <f t="shared" ca="1" si="364"/>
        <v>-1,93694831252614-2,89884800651475i</v>
      </c>
      <c r="AZ266" s="223" t="str">
        <f t="shared" ca="1" si="365"/>
        <v>3,48221531406004+0,171070268597812i</v>
      </c>
      <c r="BA266" s="223" t="str">
        <f t="shared" ca="1" si="366"/>
        <v>-2,2117581688294+2,69503512646659i</v>
      </c>
      <c r="BB266" s="223" t="str">
        <f t="shared" ca="1" si="367"/>
        <v>-0,847129708304862-3,38193136943666i</v>
      </c>
      <c r="BC266" s="223" t="str">
        <f t="shared" ca="1" si="368"/>
        <v>3,22102732493525+1,3341932027607i</v>
      </c>
      <c r="BD266" s="223" t="str">
        <f t="shared" ca="1" si="369"/>
        <v>-2,99039776612319+1,7923754435491i</v>
      </c>
      <c r="BE266" s="223" t="str">
        <f t="shared" ca="1" si="370"/>
        <v>0,341728413936687-3,46962681298446i</v>
      </c>
      <c r="BF266" s="223" t="str">
        <f t="shared" ca="1" si="371"/>
        <v>2,58326300910832+2,34133311513868i</v>
      </c>
      <c r="BG266" s="223" t="str">
        <f t="shared" ca="1" si="372"/>
        <v>-3,41942436963078+0,680165796440478i</v>
      </c>
      <c r="BH266" s="223" t="str">
        <f t="shared" ca="1" si="373"/>
        <v>1,4906344283979-3,15168169889461i</v>
      </c>
      <c r="BI266" s="223" t="str">
        <f t="shared" ca="1" si="374"/>
        <v>1,64348458513199+3,07474339558701i</v>
      </c>
      <c r="BJ266" s="223" t="str">
        <f t="shared" ca="1" si="375"/>
        <v>-3,44867967701288-0,511563305594405i</v>
      </c>
      <c r="BK266" s="223" t="str">
        <f t="shared" ca="1" si="376"/>
        <v>2,4652675848945-2,46526758489638i</v>
      </c>
      <c r="BL266" s="223" t="str">
        <f t="shared" ca="1" si="377"/>
        <v>0,511563305593502+3,44867967701302i</v>
      </c>
      <c r="BM266" s="223" t="str">
        <f t="shared" ca="1" si="378"/>
        <v>-3,07474339558658-1,64348458513279i</v>
      </c>
      <c r="BN266" s="223" t="str">
        <f t="shared" ca="1" si="379"/>
        <v>3,151681698895-1,49063442839707i</v>
      </c>
      <c r="BO266" s="223" t="str">
        <f t="shared" ca="1" si="380"/>
        <v>-0,680165796437877+3,4194243696313i</v>
      </c>
      <c r="BP266" s="223" t="str">
        <f t="shared" ca="1" si="381"/>
        <v>-2,341333115138-2,58326300910894i</v>
      </c>
      <c r="BQ266" s="223" t="str">
        <f t="shared" ca="1" si="382"/>
        <v>3,46962681298455-0,341728413935778i</v>
      </c>
      <c r="BR266" s="223" t="str">
        <f t="shared" ca="1" si="383"/>
        <v>-1,7923754435498+2,99039776612277i</v>
      </c>
      <c r="BS266" s="223" t="str">
        <f t="shared" ca="1" si="384"/>
        <v>-1,33419320276306-3,22102732493427i</v>
      </c>
      <c r="BT266" s="223" t="str">
        <f t="shared" ca="1" si="385"/>
        <v>3,38193136943643+0,847129708305748i</v>
      </c>
      <c r="BU266" s="223" t="str">
        <f t="shared" ca="1" si="386"/>
        <v>-2,69503512646717+2,2117581688287i</v>
      </c>
      <c r="BV266" s="223" t="str">
        <f t="shared" ca="1" si="387"/>
        <v>-0,171070268596899-3,48221531406008i</v>
      </c>
      <c r="BW266" s="223" t="str">
        <f t="shared" ca="1" si="388"/>
        <v>2,89884800651424+1,9369483125269i</v>
      </c>
      <c r="BX266" s="223" t="str">
        <f t="shared" ca="1" si="389"/>
        <v>-3,28261321402044+1,17453778883899i</v>
      </c>
      <c r="BY266" s="223" t="str">
        <f t="shared" ca="1" si="390"/>
        <v>1,01205281050639-3,33629100035031i</v>
      </c>
      <c r="BZ266" s="223" t="str">
        <f t="shared" ca="1" si="391"/>
        <v>2,07685490336619+2,80031466814645i</v>
      </c>
      <c r="CA266" s="223" t="str">
        <f t="shared" ca="1" si="392"/>
        <v>-3,48641485343789+6,45790436789875E-13i</v>
      </c>
      <c r="CB266" s="223" t="str">
        <f t="shared" ca="1" si="393"/>
        <v>2,07685490336531-2,8003146681471i</v>
      </c>
      <c r="CC266" s="223" t="str">
        <f t="shared" ca="1" si="394"/>
        <v>1,01205281050412+3,336291000351i</v>
      </c>
      <c r="CD266" s="223" t="str">
        <f t="shared" ca="1" si="395"/>
        <v>-3,28261321402081-1,17453778883796i</v>
      </c>
      <c r="CE266" s="223" t="str">
        <f t="shared" ca="1" si="396"/>
        <v>2,89884800651357-1,93694831252789i</v>
      </c>
      <c r="CF266" s="223" t="str">
        <f t="shared" ca="1" si="397"/>
        <v>-0,171070268599271+3,48221531405996i</v>
      </c>
      <c r="CG266" s="223" t="str">
        <f t="shared" ca="1" si="398"/>
        <v>-2,69503512646566-2,21175816883053i</v>
      </c>
      <c r="CH266" s="223" t="str">
        <f t="shared" ca="1" si="399"/>
        <v>3,38193136943617-0,847129708306807i</v>
      </c>
      <c r="CI266" s="223" t="str">
        <f t="shared" ca="1" si="400"/>
        <v>-1,33419320276214+3,22102732493465i</v>
      </c>
      <c r="CJ266" s="223" t="str">
        <f t="shared" ca="1" si="401"/>
        <v>-1,79237544354785-2,99039776612393i</v>
      </c>
      <c r="CK266" s="223" t="str">
        <f t="shared" ca="1" si="402"/>
        <v>3,46962681298431+0,341728413938141i</v>
      </c>
      <c r="CL266" s="223" t="str">
        <f t="shared" ca="1" si="403"/>
        <v>-2,34133311513719+2,58326300910967i</v>
      </c>
      <c r="CM266" s="223" t="str">
        <f t="shared" ca="1" si="404"/>
        <v>-0,680165796438951-3,41942436963108i</v>
      </c>
      <c r="CN266" s="223" t="str">
        <f t="shared" ca="1" si="405"/>
        <v>3,15168169889403+1,49063442839913i</v>
      </c>
      <c r="CO266" s="223" t="str">
        <f t="shared" ca="1" si="406"/>
        <v>-3,07474339558601+1,64348458513384i</v>
      </c>
      <c r="CP266" s="223" t="str">
        <f t="shared" ca="1" si="407"/>
        <v>0,511563305592421-3,44867967701318i</v>
      </c>
      <c r="CQ266" s="223" t="str">
        <f t="shared" ca="1" si="408"/>
        <v>2,46526758489527+2,4652675848956i</v>
      </c>
      <c r="CR266" s="223" t="str">
        <f t="shared" ca="1" si="409"/>
        <v>-3,44867967701322+0,511563305592156i</v>
      </c>
      <c r="CS266" s="223" t="str">
        <f t="shared" ca="1" si="410"/>
        <v>1,64348458513093-3,07474339558757i</v>
      </c>
      <c r="CT266" s="223" t="str">
        <f t="shared" ca="1" si="411"/>
        <v>1,49063442839889+3,15168169889415i</v>
      </c>
      <c r="CU266" s="223" t="str">
        <f t="shared" ca="1" si="412"/>
        <v>-3,41942436963099-0,680165796439408i</v>
      </c>
      <c r="CV266" s="223" t="str">
        <f t="shared" ca="1" si="413"/>
        <v>2,58326300910985-2,34133311513699i</v>
      </c>
      <c r="CW266" s="223" t="str">
        <f t="shared" ca="1" si="414"/>
        <v>0,341728413937874+3,46962681298434i</v>
      </c>
      <c r="CX266" s="223" t="str">
        <f t="shared" ca="1" si="415"/>
        <v>-2,9903977661238-1,79237544354808i</v>
      </c>
      <c r="CY266" s="223" t="str">
        <f t="shared" ca="1" si="416"/>
        <v>3,22102732493483-1,33419320276172i</v>
      </c>
      <c r="CZ266" s="223" t="str">
        <f t="shared" ca="1" si="417"/>
        <v>-0,847129708307069+3,3819313694361i</v>
      </c>
      <c r="DA266" s="223" t="str">
        <f t="shared" ca="1" si="418"/>
        <v>-2,21175816883017-2,69503512646595i</v>
      </c>
      <c r="DB266" s="223" t="str">
        <f t="shared" ca="1" si="419"/>
        <v>3,48221531405998-0,171070268599003i</v>
      </c>
      <c r="DC266" s="223" t="str">
        <f t="shared" ca="1" si="420"/>
        <v>-1,93694831252811+2,89884800651343i</v>
      </c>
      <c r="DD266" s="223" t="str">
        <f t="shared" ca="1" si="421"/>
        <v>-1,17453778883752-3,28261321402096i</v>
      </c>
      <c r="DE266" s="223" t="str">
        <f t="shared" ca="1" si="422"/>
        <v>3,33629100035087+1,01205281050457i</v>
      </c>
      <c r="DF266" s="223" t="str">
        <f t="shared" ca="1" si="423"/>
        <v>-2,80031466814726+2,0768549033651i</v>
      </c>
      <c r="DG266" s="223" t="str">
        <f t="shared" ca="1" si="424"/>
        <v>9,14021873262057E-13-3,48641485343789i</v>
      </c>
      <c r="DH266" s="223" t="str">
        <f t="shared" ca="1" si="425"/>
        <v>2,80031466814618+2,07685490336657i</v>
      </c>
      <c r="DI266" s="223" t="str">
        <f t="shared" ca="1" si="426"/>
        <v>-3,33629100035042+1,01205281050604i</v>
      </c>
      <c r="DJ266" s="223" t="str">
        <f t="shared" ca="1" si="427"/>
        <v>1,17453778883924-3,28261321402035i</v>
      </c>
      <c r="DK266" s="223" t="str">
        <f t="shared" ca="1" si="428"/>
        <v>1,93694831252659+2,89884800651444i</v>
      </c>
      <c r="DL266" s="223" t="str">
        <f t="shared" ca="1" si="429"/>
        <v>-3,48221531406006-0,171070268597266i</v>
      </c>
      <c r="DM266" s="223" t="str">
        <f t="shared" ca="1" si="430"/>
        <v>2,21175816882898-2,69503512646693i</v>
      </c>
      <c r="DN266" s="223" t="str">
        <f t="shared" ca="1" si="431"/>
        <v>0,84712970830549+3,3819313694365i</v>
      </c>
      <c r="DO266" s="223" t="str">
        <f t="shared" ca="1" si="432"/>
        <v>-3,22102732493413-1,3341932027634i</v>
      </c>
      <c r="DP266" s="223" t="str">
        <f t="shared" ca="1" si="433"/>
        <v>2,9903977661229-1,79237544354957i</v>
      </c>
      <c r="DQ266" s="223" t="str">
        <f t="shared" ca="1" si="434"/>
        <v>-0,341728413936143+3,46962681298451i</v>
      </c>
      <c r="DR266" s="223" t="str">
        <f t="shared" ca="1" si="435"/>
        <v>-2,58326300910875-2,3413331151382i</v>
      </c>
      <c r="DS266" s="223" t="str">
        <f t="shared" ca="1" si="436"/>
        <v>3,41942436963135-0,680165796437612i</v>
      </c>
      <c r="DT266" s="223" t="str">
        <f t="shared" ca="1" si="437"/>
        <v>-1,49063442839732+3,15168169889489i</v>
      </c>
      <c r="DU266" s="223" t="str">
        <f t="shared" ca="1" si="438"/>
        <v>-1,64348458513247-3,07474339558675i</v>
      </c>
      <c r="DV266" s="223" t="str">
        <f t="shared" ca="1" si="439"/>
        <v>3,44867967701295+0,511563305593962i</v>
      </c>
      <c r="DW266" s="223" t="str">
        <f t="shared" ca="1" si="440"/>
        <v>-2,46526758489657+2,46526758489431i</v>
      </c>
      <c r="DX266" s="223" t="str">
        <f t="shared" ca="1" si="441"/>
        <v>-0,51156330559414-3,44867967701292i</v>
      </c>
      <c r="DY266" s="223" t="str">
        <f t="shared" ca="1" si="442"/>
        <v>3,07474339558684+1,64348458513231i</v>
      </c>
      <c r="DZ266" s="223" t="str">
        <f t="shared" ca="1" si="443"/>
        <v>-3,15168169889481+1,49063442839748i</v>
      </c>
      <c r="EA266" s="223" t="str">
        <f t="shared" ca="1" si="444"/>
        <v>0,680165796437438-3,41942436963138i</v>
      </c>
      <c r="EB266" s="223" t="str">
        <f t="shared" ca="1" si="445"/>
        <v>2,34133311513848+2,5832630091085i</v>
      </c>
      <c r="EC266" s="223" t="str">
        <f t="shared" ca="1" si="446"/>
        <v>-3,4696268129845+0,341728413936321i</v>
      </c>
      <c r="ED266" s="223" t="str">
        <f t="shared" ca="1" si="447"/>
        <v>1,79237544354942-2,990397766123i</v>
      </c>
      <c r="EE266" s="223" t="str">
        <f t="shared" ca="1" si="448"/>
        <v>1,33419320276357+3,22102732493406i</v>
      </c>
      <c r="EF266" s="223" t="str">
        <f t="shared" ca="1" si="449"/>
        <v>-3,38193136943659-0,847129708305123i</v>
      </c>
      <c r="EG266" s="223" t="str">
        <f t="shared" ca="1" si="450"/>
        <v>2,69503512646682-2,21175816882912i</v>
      </c>
      <c r="EH266" s="223" t="str">
        <f t="shared" ca="1" si="451"/>
        <v>0,171070268597445+3,48221531406005i</v>
      </c>
      <c r="EI266" s="223" t="str">
        <f t="shared" ca="1" si="452"/>
        <v>-2,89884800651454-1,93694831252644i</v>
      </c>
      <c r="EJ266" s="223" t="str">
        <f t="shared" ca="1" si="453"/>
        <v>3,28261321402022-1,1745377888396i</v>
      </c>
      <c r="EK266" s="223" t="str">
        <f t="shared" ca="1" si="454"/>
        <v>-1,01205281050606+3,33629100035041i</v>
      </c>
      <c r="EL266" s="223" t="str">
        <f t="shared" ca="1" si="455"/>
        <v>-2,07685490336401-2,80031466814808i</v>
      </c>
      <c r="EM266" s="223" t="str">
        <f t="shared" ca="1" si="456"/>
        <v>3,48641485343789-1,29158087357975E-12i</v>
      </c>
      <c r="EN266" s="223"/>
      <c r="EO266" s="223"/>
      <c r="EP266" s="223"/>
    </row>
    <row r="267" spans="1:146">
      <c r="A267" s="249">
        <f t="shared" si="323"/>
        <v>3.2617187500000025E-3</v>
      </c>
      <c r="B267" s="248">
        <v>167</v>
      </c>
      <c r="C267" s="247">
        <f t="shared" si="324"/>
        <v>33400</v>
      </c>
      <c r="N267" s="246">
        <f t="shared" ca="1" si="327"/>
        <v>11.485910566176063</v>
      </c>
      <c r="O267" s="223">
        <f t="shared" ca="1" si="328"/>
        <v>3.4859105661760625</v>
      </c>
      <c r="P267" s="223" t="str">
        <f t="shared" ca="1" si="329"/>
        <v>-2,00721585855421+2,85002753891018i</v>
      </c>
      <c r="Q267" s="223" t="str">
        <f t="shared" ca="1" si="330"/>
        <v>-1,17436789957746-3,28213840534185i</v>
      </c>
      <c r="R267" s="223" t="str">
        <f t="shared" ca="1" si="331"/>
        <v>3,35963717118392+0,929736819415704i</v>
      </c>
      <c r="S267" s="223" t="str">
        <f t="shared" ca="1" si="332"/>
        <v>-2,69464530714179+2,21143825237709i</v>
      </c>
      <c r="T267" s="223" t="str">
        <f t="shared" ca="1" si="333"/>
        <v>-0,256439489548328-3,47646534048279i</v>
      </c>
      <c r="U267" s="223" t="str">
        <f t="shared" ca="1" si="334"/>
        <v>2,98996522451146+1,79211618808327i</v>
      </c>
      <c r="V267" s="223" t="str">
        <f t="shared" ca="1" si="335"/>
        <v>-3,18685344710822+1,41263497834097i</v>
      </c>
      <c r="W267" s="223" t="str">
        <f t="shared" ca="1" si="336"/>
        <v>0,68006741487461-3,41892977210759i</v>
      </c>
      <c r="X267" s="223" t="str">
        <f t="shared" ca="1" si="337"/>
        <v>2,40367667070574+2,52466055898271i</v>
      </c>
      <c r="Y267" s="223" t="str">
        <f t="shared" ca="1" si="338"/>
        <v>-3,44818084789941+0,511489311283862i</v>
      </c>
      <c r="Z267" s="223" t="str">
        <f t="shared" ca="1" si="339"/>
        <v>1,56730488471535-3,11370002950273i</v>
      </c>
      <c r="AA267" s="223" t="str">
        <f t="shared" ca="1" si="340"/>
        <v>1,64324686576266+3,07429865392729i</v>
      </c>
      <c r="AB267" s="223" t="str">
        <f t="shared" ca="1" si="341"/>
        <v>-3,45969489637113-0,426712666089808i</v>
      </c>
      <c r="AC267" s="223" t="str">
        <f t="shared" ca="1" si="342"/>
        <v>2,34099445651128-2,58288935689498i</v>
      </c>
      <c r="AD267" s="223" t="str">
        <f t="shared" ca="1" si="343"/>
        <v>0,763767328125105+3,4012103645418i</v>
      </c>
      <c r="AE267" s="223" t="str">
        <f t="shared" ca="1" si="344"/>
        <v>-3,22056142425484-1,33400022038212i</v>
      </c>
      <c r="AF267" s="223" t="str">
        <f t="shared" ca="1" si="345"/>
        <v>2,9450839699754-1,86495385604358i</v>
      </c>
      <c r="AG267" s="223" t="str">
        <f t="shared" ca="1" si="346"/>
        <v>-0,171045524395642+3,48171163423425i</v>
      </c>
      <c r="AH267" s="223" t="str">
        <f t="shared" ca="1" si="347"/>
        <v>-2,74810514187065-2,14464230225042i</v>
      </c>
      <c r="AI267" s="223" t="str">
        <f t="shared" ca="1" si="348"/>
        <v>3,33580842752894-1,01190642364046i</v>
      </c>
      <c r="AJ267" s="223" t="str">
        <f t="shared" ca="1" si="349"/>
        <v>-1,093466493273+3,3099703176112i</v>
      </c>
      <c r="AK267" s="223" t="str">
        <f t="shared" ca="1" si="350"/>
        <v>-2,07655449979383-2,79990962082063i</v>
      </c>
      <c r="AL267" s="223" t="str">
        <f t="shared" ca="1" si="351"/>
        <v>3,48486067508682-0,0855485278150813i</v>
      </c>
      <c r="AM267" s="223" t="str">
        <f t="shared" ca="1" si="352"/>
        <v>-1,93666814553594+2,89842870697975i</v>
      </c>
      <c r="AN267" s="223" t="str">
        <f t="shared" ca="1" si="353"/>
        <v>-1,25456191057219-3,25232945562398i</v>
      </c>
      <c r="AO267" s="223" t="str">
        <f t="shared" ca="1" si="354"/>
        <v>3,38144219503165+0,847007176497041i</v>
      </c>
      <c r="AP267" s="223" t="str">
        <f t="shared" ca="1" si="355"/>
        <v>-2,63956231883827+2,27690211479261i</v>
      </c>
      <c r="AQ267" s="223" t="str">
        <f t="shared" ca="1" si="356"/>
        <v>-0,341678985140735-3,46912495400369i</v>
      </c>
      <c r="AR267" s="223" t="str">
        <f t="shared" ca="1" si="357"/>
        <v>-0,341678985140735-3,46912495400369i</v>
      </c>
      <c r="AS267" s="223" t="str">
        <f t="shared" ca="1" si="358"/>
        <v>-3,15122582860905+1,490418817811i</v>
      </c>
      <c r="AT267" s="223" t="str">
        <f t="shared" ca="1" si="359"/>
        <v>0,595957854444463-3,43458974422039i</v>
      </c>
      <c r="AU267" s="223" t="str">
        <f t="shared" ca="1" si="360"/>
        <v>2,46491099995322+2,46491099995264i</v>
      </c>
      <c r="AV267" s="223" t="str">
        <f t="shared" ca="1" si="361"/>
        <v>-3,43458974422082+0,595957854441956i</v>
      </c>
      <c r="AW267" s="223" t="str">
        <f t="shared" ca="1" si="362"/>
        <v>1,49041881781016-3,15122582860944i</v>
      </c>
      <c r="AX267" s="223" t="str">
        <f t="shared" ca="1" si="363"/>
        <v>1,71819901634238+3,03304543579848i</v>
      </c>
      <c r="AY267" s="223" t="str">
        <f t="shared" ca="1" si="364"/>
        <v>-3,46912495400378-0,341678985139816i</v>
      </c>
      <c r="AZ267" s="223" t="str">
        <f t="shared" ca="1" si="365"/>
        <v>2,27690211479194-2,63956231883884i</v>
      </c>
      <c r="BA267" s="223" t="str">
        <f t="shared" ca="1" si="366"/>
        <v>0,847007176494528+3,38144219503227i</v>
      </c>
      <c r="BB267" s="223" t="str">
        <f t="shared" ca="1" si="367"/>
        <v>-3,25232945562433-1,25456191057129i</v>
      </c>
      <c r="BC267" s="223" t="str">
        <f t="shared" ca="1" si="368"/>
        <v>2,89842870698039-1,93666814553498i</v>
      </c>
      <c r="BD267" s="223" t="str">
        <f t="shared" ca="1" si="369"/>
        <v>-0,0855485278141575+3,48486067508685i</v>
      </c>
      <c r="BE267" s="223" t="str">
        <f t="shared" ca="1" si="370"/>
        <v>-2,79990962082015-2,07655449979448i</v>
      </c>
      <c r="BF267" s="223" t="str">
        <f t="shared" ca="1" si="371"/>
        <v>3,30997031761081-1,09346649327416i</v>
      </c>
      <c r="BG267" s="223" t="str">
        <f t="shared" ca="1" si="372"/>
        <v>-1,01190642364052+3,33580842752892i</v>
      </c>
      <c r="BH267" s="223" t="str">
        <f t="shared" ca="1" si="373"/>
        <v>-2,14464230224897-2,74810514187179i</v>
      </c>
      <c r="BI267" s="223" t="str">
        <f t="shared" ca="1" si="374"/>
        <v>3,48171163423424-0,171045524395872i</v>
      </c>
      <c r="BJ267" s="223" t="str">
        <f t="shared" ca="1" si="375"/>
        <v>-1,86495385604456+2,94508396997479i</v>
      </c>
      <c r="BK267" s="223" t="str">
        <f t="shared" ca="1" si="376"/>
        <v>-1,33400022038261-3,22056142425464i</v>
      </c>
      <c r="BL267" s="223" t="str">
        <f t="shared" ca="1" si="377"/>
        <v>3,40121036454161+0,763767328125942i</v>
      </c>
      <c r="BM267" s="223" t="str">
        <f t="shared" ca="1" si="378"/>
        <v>-2,58288935689409+2,34099445651226i</v>
      </c>
      <c r="BN267" s="223" t="str">
        <f t="shared" ca="1" si="379"/>
        <v>-0,426712666089372-3,45969489637118i</v>
      </c>
      <c r="BO267" s="223" t="str">
        <f t="shared" ca="1" si="380"/>
        <v>3,07429865392805+1,64324686576123i</v>
      </c>
      <c r="BP267" s="223" t="str">
        <f t="shared" ca="1" si="381"/>
        <v>-3,11370002950263+1,56730488471555i</v>
      </c>
      <c r="BQ267" s="223" t="str">
        <f t="shared" ca="1" si="382"/>
        <v>0,511489311285371-3,44818084789918i</v>
      </c>
      <c r="BR267" s="223" t="str">
        <f t="shared" ca="1" si="383"/>
        <v>2,52466055898308+2,40367667070535i</v>
      </c>
      <c r="BS267" s="223" t="str">
        <f t="shared" ca="1" si="384"/>
        <v>-3,41892977210775+0,68006741487384i</v>
      </c>
      <c r="BT267" s="223" t="str">
        <f t="shared" ca="1" si="385"/>
        <v>1,4126349783401-3,1868534471086i</v>
      </c>
      <c r="BU267" s="223" t="str">
        <f t="shared" ca="1" si="386"/>
        <v>1,79211618808287+2,98996522451169i</v>
      </c>
      <c r="BV267" s="223" t="str">
        <f t="shared" ca="1" si="387"/>
        <v>-3,47646534048291-0,256439489546728i</v>
      </c>
      <c r="BW267" s="223" t="str">
        <f t="shared" ca="1" si="388"/>
        <v>2,21143825237721-2,69464530714169i</v>
      </c>
      <c r="BX267" s="223" t="str">
        <f t="shared" ca="1" si="389"/>
        <v>0,929736819414208+3,35963717118433i</v>
      </c>
      <c r="BY267" s="223" t="str">
        <f t="shared" ca="1" si="390"/>
        <v>-3,28213840534202-1,17436789957698i</v>
      </c>
      <c r="BZ267" s="223" t="str">
        <f t="shared" ca="1" si="391"/>
        <v>2,85002753891078-2,00721585855336i</v>
      </c>
      <c r="CA267" s="223" t="str">
        <f t="shared" ca="1" si="392"/>
        <v>8,25057900698022E-13+3,48591056617606i</v>
      </c>
      <c r="CB267" s="223" t="str">
        <f t="shared" ca="1" si="393"/>
        <v>-2,8500275389099-2,0072158585546i</v>
      </c>
      <c r="CC267" s="223" t="str">
        <f t="shared" ca="1" si="394"/>
        <v>3,2821384053414-1,17436789957872i</v>
      </c>
      <c r="CD267" s="223" t="str">
        <f t="shared" ca="1" si="395"/>
        <v>-0,929736819415864+3,35963717118387i</v>
      </c>
      <c r="CE267" s="223" t="str">
        <f t="shared" ca="1" si="396"/>
        <v>-2,21143825237588-2,69464530714278i</v>
      </c>
      <c r="CF267" s="223" t="str">
        <f t="shared" ca="1" si="397"/>
        <v>3,47646534048277-0,256439489548571i</v>
      </c>
      <c r="CG267" s="223" t="str">
        <f t="shared" ca="1" si="398"/>
        <v>-1,79211618808426+2,98996522451086i</v>
      </c>
      <c r="CH267" s="223" t="str">
        <f t="shared" ca="1" si="399"/>
        <v>-1,41263497834188-3,18685344710781i</v>
      </c>
      <c r="CI267" s="223" t="str">
        <f t="shared" ca="1" si="400"/>
        <v>3,41892977210745+0,680067414875332i</v>
      </c>
      <c r="CJ267" s="223" t="str">
        <f t="shared" ca="1" si="401"/>
        <v>-2,52466055898187+2,40367667070662i</v>
      </c>
      <c r="CK267" s="223" t="str">
        <f t="shared" ca="1" si="402"/>
        <v>-0,511489311283673-3,44818084789944i</v>
      </c>
      <c r="CL267" s="223" t="str">
        <f t="shared" ca="1" si="403"/>
        <v>3,11370002950186+1,56730488471709i</v>
      </c>
      <c r="CM267" s="223" t="str">
        <f t="shared" ca="1" si="404"/>
        <v>-3,07429865392718+1,64324686576286i</v>
      </c>
      <c r="CN267" s="223" t="str">
        <f t="shared" ca="1" si="405"/>
        <v>0,426712666090979-3,45969489637099i</v>
      </c>
      <c r="CO267" s="223" t="str">
        <f t="shared" ca="1" si="406"/>
        <v>2,5828893568954+2,34099445651082i</v>
      </c>
      <c r="CP267" s="223" t="str">
        <f t="shared" ca="1" si="407"/>
        <v>-3,40121036454197+0,763767328124363i</v>
      </c>
      <c r="CQ267" s="223" t="str">
        <f t="shared" ca="1" si="408"/>
        <v>1,33400022038099-3,22056142425531i</v>
      </c>
      <c r="CR267" s="223" t="str">
        <f t="shared" ca="1" si="409"/>
        <v>1,86495385604311+2,9450839699757i</v>
      </c>
      <c r="CS267" s="223" t="str">
        <f t="shared" ca="1" si="410"/>
        <v>-3,48171163423416-0,171045524397589i</v>
      </c>
      <c r="CT267" s="223" t="str">
        <f t="shared" ca="1" si="411"/>
        <v>2,14464230225024-2,74810514187079i</v>
      </c>
      <c r="CU267" s="223" t="str">
        <f t="shared" ca="1" si="412"/>
        <v>1,01190642363897+3,33580842752939i</v>
      </c>
      <c r="CV267" s="223" t="str">
        <f t="shared" ca="1" si="413"/>
        <v>-3,30997031761139-1,09346649327241i</v>
      </c>
      <c r="CW267" s="223" t="str">
        <f t="shared" ca="1" si="414"/>
        <v>2,79990962082111-2,07655449979318i</v>
      </c>
      <c r="CX267" s="223" t="str">
        <f t="shared" ca="1" si="415"/>
        <v>0,085548527815906+3,4848606750868i</v>
      </c>
      <c r="CY267" s="223" t="str">
        <f t="shared" ca="1" si="416"/>
        <v>-2,89842870697955-1,93666814553624i</v>
      </c>
      <c r="CZ267" s="223" t="str">
        <f t="shared" ca="1" si="417"/>
        <v>3,25232945562366-1,25456191057301i</v>
      </c>
      <c r="DA267" s="223" t="str">
        <f t="shared" ca="1" si="418"/>
        <v>-0,847007176496194+3,38144219503186i</v>
      </c>
      <c r="DB267" s="223" t="str">
        <f t="shared" ca="1" si="419"/>
        <v>-2,27690211479064-2,63956231883997i</v>
      </c>
      <c r="DC267" s="223" t="str">
        <f t="shared" ca="1" si="420"/>
        <v>3,4691249540036-0,341678985141655i</v>
      </c>
      <c r="DD267" s="223" t="str">
        <f t="shared" ca="1" si="421"/>
        <v>-1,71819901634379+3,03304543579768i</v>
      </c>
      <c r="DE267" s="223" t="str">
        <f t="shared" ca="1" si="422"/>
        <v>-1,49041881781192-3,15122582860861i</v>
      </c>
      <c r="DF267" s="223" t="str">
        <f t="shared" ca="1" si="423"/>
        <v>3,43458974422056+0,595957854443455i</v>
      </c>
      <c r="DG267" s="223" t="str">
        <f t="shared" ca="1" si="424"/>
        <v>-2,46491099995198+2,46491099995388i</v>
      </c>
      <c r="DH267" s="223" t="str">
        <f t="shared" ca="1" si="425"/>
        <v>-0,595957854442772-3,43458974422068i</v>
      </c>
      <c r="DI267" s="223" t="str">
        <f t="shared" ca="1" si="426"/>
        <v>3,15122582860831+1,49041881781255i</v>
      </c>
      <c r="DJ267" s="223" t="str">
        <f t="shared" ca="1" si="427"/>
        <v>-3,03304543579803+1,71819901634318i</v>
      </c>
      <c r="DK267" s="223" t="str">
        <f t="shared" ca="1" si="428"/>
        <v>0,341678985142347-3,46912495400353i</v>
      </c>
      <c r="DL267" s="223" t="str">
        <f t="shared" ca="1" si="429"/>
        <v>2,63956231883951+2,27690211479117i</v>
      </c>
      <c r="DM267" s="223" t="str">
        <f t="shared" ca="1" si="430"/>
        <v>-3,38144219503203+0,847007176495521i</v>
      </c>
      <c r="DN267" s="223" t="str">
        <f t="shared" ca="1" si="431"/>
        <v>1,25456191057052-3,25232945562463i</v>
      </c>
      <c r="DO267" s="223" t="str">
        <f t="shared" ca="1" si="432"/>
        <v>1,93666814553566+2,89842870697993i</v>
      </c>
      <c r="DP267" s="223" t="str">
        <f t="shared" ca="1" si="433"/>
        <v>-3,48486067508678-0,0855485278167991i</v>
      </c>
      <c r="DQ267" s="223" t="str">
        <f t="shared" ca="1" si="434"/>
        <v>2,07655449979374-2,7999096208207i</v>
      </c>
      <c r="DR267" s="223" t="str">
        <f t="shared" ca="1" si="435"/>
        <v>1,09346649327175+3,30997031761161i</v>
      </c>
      <c r="DS267" s="223" t="str">
        <f t="shared" ca="1" si="436"/>
        <v>-3,33580842752919-1,01190642363963i</v>
      </c>
      <c r="DT267" s="223" t="str">
        <f t="shared" ca="1" si="437"/>
        <v>2,74810514187122-2,1446423022497i</v>
      </c>
      <c r="DU267" s="223" t="str">
        <f t="shared" ca="1" si="438"/>
        <v>0,171045524396696+3,4817116342342i</v>
      </c>
      <c r="DV267" s="223" t="str">
        <f t="shared" ca="1" si="439"/>
        <v>-2,94508396997523-1,86495385604386i</v>
      </c>
      <c r="DW267" s="223" t="str">
        <f t="shared" ca="1" si="440"/>
        <v>3,22056142425429-1,33400022038346i</v>
      </c>
      <c r="DX267" s="223" t="str">
        <f t="shared" ca="1" si="441"/>
        <v>-0,763767328125039+3,40121036454181i</v>
      </c>
      <c r="DY267" s="223" t="str">
        <f t="shared" ca="1" si="442"/>
        <v>-2,3409944565103-2,58288935689587i</v>
      </c>
      <c r="DZ267" s="223" t="str">
        <f t="shared" ca="1" si="443"/>
        <v>3,45969489637107-0,426712666090289i</v>
      </c>
      <c r="EA267" s="223" t="str">
        <f t="shared" ca="1" si="444"/>
        <v>-1,64324686576347+3,07429865392685i</v>
      </c>
      <c r="EB267" s="223" t="str">
        <f t="shared" ca="1" si="445"/>
        <v>-1,56730488471647-3,11370002950217i</v>
      </c>
      <c r="EC267" s="223" t="str">
        <f t="shared" ca="1" si="446"/>
        <v>3,44818084789933+0,51148931128436i</v>
      </c>
      <c r="ED267" s="223" t="str">
        <f t="shared" ca="1" si="447"/>
        <v>-2,40367667070468+2,52466055898371i</v>
      </c>
      <c r="EE267" s="223" t="str">
        <f t="shared" ca="1" si="448"/>
        <v>-0,680067414874652-3,41892977210759i</v>
      </c>
      <c r="EF267" s="223" t="str">
        <f t="shared" ca="1" si="449"/>
        <v>3,18685344710753+1,41263497834251i</v>
      </c>
      <c r="EG267" s="223" t="str">
        <f t="shared" ca="1" si="450"/>
        <v>-2,98996522451122+1,79211618808366i</v>
      </c>
      <c r="EH267" s="223" t="str">
        <f t="shared" ca="1" si="451"/>
        <v>0,256439489549264-3,47646534048272i</v>
      </c>
      <c r="EI267" s="223" t="str">
        <f t="shared" ca="1" si="452"/>
        <v>2,69464530714234+2,21143825237642i</v>
      </c>
      <c r="EJ267" s="223" t="str">
        <f t="shared" ca="1" si="453"/>
        <v>-3,35963717118406+0,929736819415192i</v>
      </c>
      <c r="EK267" s="223" t="str">
        <f t="shared" ca="1" si="454"/>
        <v>1,17436789957602-3,28213840534237i</v>
      </c>
      <c r="EL267" s="223" t="str">
        <f t="shared" ca="1" si="455"/>
        <v>2,00721585855419+2,85002753891019i</v>
      </c>
      <c r="EM267" s="223" t="str">
        <f t="shared" ca="1" si="456"/>
        <v>-3,48591056617606-1,52030138939536E-12i</v>
      </c>
      <c r="EN267" s="223"/>
      <c r="EO267" s="223"/>
      <c r="EP267" s="223"/>
    </row>
    <row r="268" spans="1:146">
      <c r="A268" s="249">
        <f t="shared" si="323"/>
        <v>3.2812500000000025E-3</v>
      </c>
      <c r="B268" s="248">
        <v>168</v>
      </c>
      <c r="C268" s="247">
        <f t="shared" si="324"/>
        <v>33600</v>
      </c>
      <c r="N268" s="246">
        <f t="shared" ca="1" si="327"/>
        <v>11.485360509656227</v>
      </c>
      <c r="O268" s="223">
        <f t="shared" ca="1" si="328"/>
        <v>3.4853605096562266</v>
      </c>
      <c r="P268" s="223" t="str">
        <f t="shared" ca="1" si="329"/>
        <v>-1,93636255050704+2,89797135169846i</v>
      </c>
      <c r="Q268" s="223" t="str">
        <f t="shared" ca="1" si="330"/>
        <v>-1,33378972286499-3,22005323829449i</v>
      </c>
      <c r="R268" s="223" t="str">
        <f t="shared" ca="1" si="331"/>
        <v>3,41839028476952+0,679960104171168i</v>
      </c>
      <c r="S268" s="223" t="str">
        <f t="shared" ca="1" si="332"/>
        <v>-2,46452205125775+2,46452205125769i</v>
      </c>
      <c r="T268" s="223" t="str">
        <f t="shared" ca="1" si="333"/>
        <v>-0,67996010417107-3,41839028476954i</v>
      </c>
      <c r="U268" s="223" t="str">
        <f t="shared" ca="1" si="334"/>
        <v>3,22005323829447+1,33378972286505i</v>
      </c>
      <c r="V268" s="223" t="str">
        <f t="shared" ca="1" si="335"/>
        <v>-2,89797135169851+1,93636255050696i</v>
      </c>
      <c r="W268" s="223" t="str">
        <f t="shared" ca="1" si="336"/>
        <v>9,73522479319158E-14-3,48536050965623i</v>
      </c>
      <c r="X268" s="223" t="str">
        <f t="shared" ca="1" si="337"/>
        <v>2,8979713516984+1,93636255050713i</v>
      </c>
      <c r="Y268" s="223" t="str">
        <f t="shared" ca="1" si="338"/>
        <v>-3,22005323829454+1,33378972286487i</v>
      </c>
      <c r="Z268" s="223" t="str">
        <f t="shared" ca="1" si="339"/>
        <v>0,679960104171272-3,4183902847695i</v>
      </c>
      <c r="AA268" s="223" t="str">
        <f t="shared" ca="1" si="340"/>
        <v>2,46452205125762+2,46452205125782i</v>
      </c>
      <c r="AB268" s="223" t="str">
        <f t="shared" ca="1" si="341"/>
        <v>-3,41839028476956+0,679960104170962i</v>
      </c>
      <c r="AC268" s="223" t="str">
        <f t="shared" ca="1" si="342"/>
        <v>1,33378972286482-3,22005323829456i</v>
      </c>
      <c r="AD268" s="223" t="str">
        <f t="shared" ca="1" si="343"/>
        <v>1,93636255050687+2,89797135169857i</v>
      </c>
      <c r="AE268" s="223" t="str">
        <f t="shared" ca="1" si="344"/>
        <v>-3,48536050965623+1,52005166965958E-13i</v>
      </c>
      <c r="AF268" s="223" t="str">
        <f t="shared" ca="1" si="345"/>
        <v>1,93636255050692-2,89797135169854i</v>
      </c>
      <c r="AG268" s="223" t="str">
        <f t="shared" ca="1" si="346"/>
        <v>1,33378972286508+3,22005323829445i</v>
      </c>
      <c r="AH268" s="223" t="str">
        <f t="shared" ca="1" si="347"/>
        <v>-3,41839028476955-0,679960104171004i</v>
      </c>
      <c r="AI268" s="223" t="str">
        <f t="shared" ca="1" si="348"/>
        <v>2,46452205125765-2,46452205125779i</v>
      </c>
      <c r="AJ268" s="223" t="str">
        <f t="shared" ca="1" si="349"/>
        <v>0,679960104171206+3,41839028476951i</v>
      </c>
      <c r="AK268" s="223" t="str">
        <f t="shared" ca="1" si="350"/>
        <v>-3,22005323829452-1,33378972286493i</v>
      </c>
      <c r="AL268" s="223" t="str">
        <f t="shared" ca="1" si="351"/>
        <v>2,89797135169842-1,93636255050709i</v>
      </c>
      <c r="AM268" s="223" t="str">
        <f t="shared" ca="1" si="352"/>
        <v>5,46529190340419E-14+3,48536050965623i</v>
      </c>
      <c r="AN268" s="223" t="str">
        <f t="shared" ca="1" si="353"/>
        <v>-2,89797135169829-1,93636255050729i</v>
      </c>
      <c r="AO268" s="223" t="str">
        <f t="shared" ca="1" si="354"/>
        <v>3,2200532382941-1,33378972286595i</v>
      </c>
      <c r="AP268" s="223" t="str">
        <f t="shared" ca="1" si="355"/>
        <v>-0,679960104172168+3,41839028476932i</v>
      </c>
      <c r="AQ268" s="223" t="str">
        <f t="shared" ca="1" si="356"/>
        <v>-2,46452205125797-2,46452205125747i</v>
      </c>
      <c r="AR268" s="223" t="str">
        <f t="shared" ca="1" si="357"/>
        <v>-2,46452205125797-2,46452205125747i</v>
      </c>
      <c r="AS268" s="223" t="str">
        <f t="shared" ca="1" si="358"/>
        <v>-1,33378972286534+3,22005323829435i</v>
      </c>
      <c r="AT268" s="223" t="str">
        <f t="shared" ca="1" si="359"/>
        <v>-1,93636255050788-2,8979713516979i</v>
      </c>
      <c r="AU268" s="223" t="str">
        <f t="shared" ca="1" si="360"/>
        <v>3,48536050965623+1,08282831738724E-12i</v>
      </c>
      <c r="AV268" s="223" t="str">
        <f t="shared" ca="1" si="361"/>
        <v>-1,93636255050676+2,89797135169865i</v>
      </c>
      <c r="AW268" s="223" t="str">
        <f t="shared" ca="1" si="362"/>
        <v>-1,3337897228665-3,22005323829387i</v>
      </c>
      <c r="AX268" s="223" t="str">
        <f t="shared" ca="1" si="363"/>
        <v>3,41839028476945+0,679960104171537i</v>
      </c>
      <c r="AY268" s="223" t="str">
        <f t="shared" ca="1" si="364"/>
        <v>-2,46452205125708+2,46452205125835i</v>
      </c>
      <c r="AZ268" s="223" t="str">
        <f t="shared" ca="1" si="365"/>
        <v>-0,679960104169997-3,41839028476975i</v>
      </c>
      <c r="BA268" s="223" t="str">
        <f t="shared" ca="1" si="366"/>
        <v>3,22005323829459+1,33378972286475i</v>
      </c>
      <c r="BB268" s="223" t="str">
        <f t="shared" ca="1" si="367"/>
        <v>-2,89797135169759+1,93636255050833i</v>
      </c>
      <c r="BC268" s="223" t="str">
        <f t="shared" ca="1" si="368"/>
        <v>4,86761239659579E-13-3,48536050965623i</v>
      </c>
      <c r="BD268" s="223" t="str">
        <f t="shared" ca="1" si="369"/>
        <v>2,89797135169898+1,93636255050626i</v>
      </c>
      <c r="BE268" s="223" t="str">
        <f t="shared" ca="1" si="370"/>
        <v>-3,22005323829497+1,33378972286385i</v>
      </c>
      <c r="BF268" s="223" t="str">
        <f t="shared" ca="1" si="371"/>
        <v>0,679960104170952-3,41839028476956i</v>
      </c>
      <c r="BG268" s="223" t="str">
        <f t="shared" ca="1" si="372"/>
        <v>2,46452205125878+2,46452205125666i</v>
      </c>
      <c r="BH268" s="223" t="str">
        <f t="shared" ca="1" si="373"/>
        <v>-3,41839028476964+0,679960104170582i</v>
      </c>
      <c r="BI268" s="223" t="str">
        <f t="shared" ca="1" si="374"/>
        <v>1,3337897228642-3,22005323829482i</v>
      </c>
      <c r="BJ268" s="223" t="str">
        <f t="shared" ca="1" si="375"/>
        <v>1,93636255050595+2,89797135169919i</v>
      </c>
      <c r="BK268" s="223" t="str">
        <f t="shared" ca="1" si="376"/>
        <v>-3,48536050965623+1,09305838068084E-13i</v>
      </c>
      <c r="BL268" s="223" t="str">
        <f t="shared" ca="1" si="377"/>
        <v>1,93636255050576-2,89797135169931i</v>
      </c>
      <c r="BM268" s="223" t="str">
        <f t="shared" ca="1" si="378"/>
        <v>1,3337897228644+3,22005323829474i</v>
      </c>
      <c r="BN268" s="223" t="str">
        <f t="shared" ca="1" si="379"/>
        <v>-3,41839028476968-0,679960104170366i</v>
      </c>
      <c r="BO268" s="223" t="str">
        <f t="shared" ca="1" si="380"/>
        <v>2,46452205125869-2,46452205125675i</v>
      </c>
      <c r="BP268" s="223" t="str">
        <f t="shared" ca="1" si="381"/>
        <v>0,679960104171164+3,41839028476952i</v>
      </c>
      <c r="BQ268" s="223" t="str">
        <f t="shared" ca="1" si="382"/>
        <v>-3,22005323829505-1,33378972286365i</v>
      </c>
      <c r="BR268" s="223" t="str">
        <f t="shared" ca="1" si="383"/>
        <v>2,89797135169886-1,93636255050644i</v>
      </c>
      <c r="BS268" s="223" t="str">
        <f t="shared" ca="1" si="384"/>
        <v>7,05372915795745E-13+3,48536050965623i</v>
      </c>
      <c r="BT268" s="223" t="str">
        <f t="shared" ca="1" si="385"/>
        <v>-2,89797135169766-1,93636255050823i</v>
      </c>
      <c r="BU268" s="223" t="str">
        <f t="shared" ca="1" si="386"/>
        <v>3,22005323829451-1,33378972286495i</v>
      </c>
      <c r="BV268" s="223" t="str">
        <f t="shared" ca="1" si="387"/>
        <v>-0,67996010416978+3,4183902847698i</v>
      </c>
      <c r="BW268" s="223" t="str">
        <f t="shared" ca="1" si="388"/>
        <v>-2,46452205125717-2,46452205125827i</v>
      </c>
      <c r="BX268" s="223" t="str">
        <f t="shared" ca="1" si="389"/>
        <v>3,4183902847694-0,67996010417175i</v>
      </c>
      <c r="BY268" s="223" t="str">
        <f t="shared" ca="1" si="390"/>
        <v>-1,33378972286639+3,22005323829391i</v>
      </c>
      <c r="BZ268" s="223" t="str">
        <f t="shared" ca="1" si="391"/>
        <v>-1,93636255050694-2,89797135169853i</v>
      </c>
      <c r="CA268" s="223" t="str">
        <f t="shared" ca="1" si="392"/>
        <v>3,48536050965623-1,20238008985776E-12i</v>
      </c>
      <c r="CB268" s="223" t="str">
        <f t="shared" ca="1" si="393"/>
        <v>-1,93636255050774+2,89797135169799i</v>
      </c>
      <c r="CC268" s="223" t="str">
        <f t="shared" ca="1" si="394"/>
        <v>-1,33378972286559-3,22005323829424i</v>
      </c>
      <c r="CD268" s="223" t="str">
        <f t="shared" ca="1" si="395"/>
        <v>3,41839028476922+0,679960104172694i</v>
      </c>
      <c r="CE268" s="223" t="str">
        <f t="shared" ca="1" si="396"/>
        <v>-2,46452205125778+2,46452205125766i</v>
      </c>
      <c r="CF268" s="223" t="str">
        <f t="shared" ca="1" si="397"/>
        <v>-0,679960104172335-3,41839028476929i</v>
      </c>
      <c r="CG268" s="223" t="str">
        <f t="shared" ca="1" si="398"/>
        <v>3,22005323829418+1,33378972286575i</v>
      </c>
      <c r="CH268" s="223" t="str">
        <f t="shared" ca="1" si="399"/>
        <v>-2,89797135169819+1,93636255050743i</v>
      </c>
      <c r="CI268" s="223" t="str">
        <f t="shared" ca="1" si="400"/>
        <v>1,56958955704682E-12-3,48536050965623i</v>
      </c>
      <c r="CJ268" s="223" t="str">
        <f t="shared" ca="1" si="401"/>
        <v>2,89797135169832+1,93636255050724i</v>
      </c>
      <c r="CK268" s="223" t="str">
        <f t="shared" ca="1" si="402"/>
        <v>-3,22005323829401+1,33378972286614i</v>
      </c>
      <c r="CL268" s="223" t="str">
        <f t="shared" ca="1" si="403"/>
        <v>0,679960104172109-3,41839028476933i</v>
      </c>
      <c r="CM268" s="223" t="str">
        <f t="shared" ca="1" si="404"/>
        <v>2,46452205125808+2,46452205125736i</v>
      </c>
      <c r="CN268" s="223" t="str">
        <f t="shared" ca="1" si="405"/>
        <v>-3,41839028476987+0,679960104169421i</v>
      </c>
      <c r="CO268" s="223" t="str">
        <f t="shared" ca="1" si="406"/>
        <v>1,3337897228652-3,2200532382944i</v>
      </c>
      <c r="CP268" s="223" t="str">
        <f t="shared" ca="1" si="407"/>
        <v>1,93636255050793+2,89797135169786i</v>
      </c>
      <c r="CQ268" s="223" t="str">
        <f t="shared" ca="1" si="408"/>
        <v>-3,48536050965623-9,73522479319158E-13i</v>
      </c>
      <c r="CR268" s="223" t="str">
        <f t="shared" ca="1" si="409"/>
        <v>1,93636255050675-2,89797135169865i</v>
      </c>
      <c r="CS268" s="223" t="str">
        <f t="shared" ca="1" si="410"/>
        <v>1,3337897228634+3,22005323829515i</v>
      </c>
      <c r="CT268" s="223" t="str">
        <f t="shared" ca="1" si="411"/>
        <v>-3,41839028476945-0,679960104171527i</v>
      </c>
      <c r="CU268" s="223" t="str">
        <f t="shared" ca="1" si="412"/>
        <v>2,46452205125694-2,4645220512585i</v>
      </c>
      <c r="CV268" s="223" t="str">
        <f t="shared" ca="1" si="413"/>
        <v>0,679960104170007+3,41839028476975i</v>
      </c>
      <c r="CW268" s="223" t="str">
        <f t="shared" ca="1" si="414"/>
        <v>-3,22005323829464-1,33378972286465i</v>
      </c>
      <c r="CX268" s="223" t="str">
        <f t="shared" ca="1" si="415"/>
        <v>2,89797135169951-1,93636255050546i</v>
      </c>
      <c r="CY268" s="223" t="str">
        <f t="shared" ca="1" si="416"/>
        <v>-3,77455401591496E-13+3,48536050965623i</v>
      </c>
      <c r="CZ268" s="223" t="str">
        <f t="shared" ca="1" si="417"/>
        <v>-2,89797135169898-1,93636255050625i</v>
      </c>
      <c r="DA268" s="223" t="str">
        <f t="shared" ca="1" si="418"/>
        <v>3,22005323829492-1,33378972286395i</v>
      </c>
      <c r="DB268" s="223" t="str">
        <f t="shared" ca="1" si="419"/>
        <v>-0,679960104170941+3,41839028476956i</v>
      </c>
      <c r="DC268" s="223" t="str">
        <f t="shared" ca="1" si="420"/>
        <v>-2,46452205125892-2,46452205125651i</v>
      </c>
      <c r="DD268" s="223" t="str">
        <f t="shared" ca="1" si="421"/>
        <v>3,41839028476963-0,679960104170592i</v>
      </c>
      <c r="DE268" s="223" t="str">
        <f t="shared" ca="1" si="422"/>
        <v>-1,3337897228641+3,22005323829486i</v>
      </c>
      <c r="DF268" s="223" t="str">
        <f t="shared" ca="1" si="423"/>
        <v>-1,93636255050595-2,89797135169918i</v>
      </c>
      <c r="DG268" s="223" t="str">
        <f t="shared" ca="1" si="424"/>
        <v>3,48536050965623-2,18611676136168E-13i</v>
      </c>
      <c r="DH268" s="223" t="str">
        <f t="shared" ca="1" si="425"/>
        <v>-1,93636255050576+2,89797135169931i</v>
      </c>
      <c r="DI268" s="223" t="str">
        <f t="shared" ca="1" si="426"/>
        <v>-1,3337897228645-3,22005323829469i</v>
      </c>
      <c r="DJ268" s="223" t="str">
        <f t="shared" ca="1" si="427"/>
        <v>3,41839028476968+0,679960104170356i</v>
      </c>
      <c r="DK268" s="223" t="str">
        <f t="shared" ca="1" si="428"/>
        <v>-2,46452205125861+2,46452205125683i</v>
      </c>
      <c r="DL268" s="223" t="str">
        <f t="shared" ca="1" si="429"/>
        <v>-0,679960104171174-3,41839028476952i</v>
      </c>
      <c r="DM268" s="223" t="str">
        <f t="shared" ca="1" si="430"/>
        <v>3,22005323829509+1,33378972286354i</v>
      </c>
      <c r="DN268" s="223" t="str">
        <f t="shared" ca="1" si="431"/>
        <v>-2,89797135169885+1,93636255050645i</v>
      </c>
      <c r="DO268" s="223" t="str">
        <f t="shared" ca="1" si="432"/>
        <v>-8,14678753863832E-13-3,48536050965623i</v>
      </c>
      <c r="DP268" s="223" t="str">
        <f t="shared" ca="1" si="433"/>
        <v>2,89797135169778+1,93636255050806i</v>
      </c>
      <c r="DQ268" s="223" t="str">
        <f t="shared" ca="1" si="434"/>
        <v>-3,22005323829447+1,33378972286505i</v>
      </c>
      <c r="DR268" s="223" t="str">
        <f t="shared" ca="1" si="435"/>
        <v>0,679960104169773-3,4183902847698i</v>
      </c>
      <c r="DS268" s="223" t="str">
        <f t="shared" ca="1" si="436"/>
        <v>2,46452205125725+2,46452205125819i</v>
      </c>
      <c r="DT268" s="223" t="str">
        <f t="shared" ca="1" si="437"/>
        <v>-3,4183902847694+0,67996010417176i</v>
      </c>
      <c r="DU268" s="223" t="str">
        <f t="shared" ca="1" si="438"/>
        <v>1,33378972286629-3,22005323829396i</v>
      </c>
      <c r="DV268" s="223" t="str">
        <f t="shared" ca="1" si="439"/>
        <v>1,93636255050694+2,89797135169852i</v>
      </c>
      <c r="DW268" s="223" t="str">
        <f t="shared" ca="1" si="440"/>
        <v>-3,48536050965623+1,41074583159149E-12i</v>
      </c>
      <c r="DX268" s="223" t="str">
        <f t="shared" ca="1" si="441"/>
        <v>1,93636255050757-2,89797135169811i</v>
      </c>
      <c r="DY268" s="223" t="str">
        <f t="shared" ca="1" si="442"/>
        <v>1,3337897228656+3,22005323829424i</v>
      </c>
      <c r="DZ268" s="223" t="str">
        <f t="shared" ca="1" si="443"/>
        <v>-3,41839028476926-0,679960104172492i</v>
      </c>
      <c r="EA268" s="223" t="str">
        <f t="shared" ca="1" si="444"/>
        <v>2,46452205125777-2,46452205125767i</v>
      </c>
      <c r="EB268" s="223" t="str">
        <f t="shared" ca="1" si="445"/>
        <v>0,679960104172346+3,41839028476929i</v>
      </c>
      <c r="EC268" s="223" t="str">
        <f t="shared" ca="1" si="446"/>
        <v>-3,22005323829418-1,33378972286574i</v>
      </c>
      <c r="ED268" s="223" t="str">
        <f t="shared" ca="1" si="447"/>
        <v>2,89797135169819-1,93636255050744i</v>
      </c>
      <c r="EE268" s="223" t="str">
        <f t="shared" ca="1" si="448"/>
        <v>-1,55934362264439E-12+3,48536050965623i</v>
      </c>
      <c r="EF268" s="223" t="str">
        <f t="shared" ca="1" si="449"/>
        <v>-2,89797135169844-1,93636255050707i</v>
      </c>
      <c r="EG268" s="223" t="str">
        <f t="shared" ca="1" si="450"/>
        <v>3,22005323829401-1,33378972286615i</v>
      </c>
      <c r="EH268" s="223" t="str">
        <f t="shared" ca="1" si="451"/>
        <v>-0,679960104171906+3,41839028476937i</v>
      </c>
      <c r="EI268" s="223" t="str">
        <f t="shared" ca="1" si="452"/>
        <v>-2,46452205125809-2,46452205125735i</v>
      </c>
      <c r="EJ268" s="223" t="str">
        <f t="shared" ca="1" si="453"/>
        <v>3,41839028476987-0,679960104169432i</v>
      </c>
      <c r="EK268" s="223" t="str">
        <f t="shared" ca="1" si="454"/>
        <v>-1,33378972286519+3,22005323829441i</v>
      </c>
      <c r="EL268" s="223" t="str">
        <f t="shared" ca="1" si="455"/>
        <v>-1,9363625505081-2,89797135169775i</v>
      </c>
      <c r="EM268" s="223" t="str">
        <f t="shared" ca="1" si="456"/>
        <v>3,48536050965623+7,65156737585421E-13i</v>
      </c>
      <c r="EN268" s="223"/>
      <c r="EO268" s="223"/>
      <c r="EP268" s="223"/>
    </row>
    <row r="269" spans="1:146">
      <c r="A269" s="249">
        <f t="shared" si="323"/>
        <v>3.3007812500000025E-3</v>
      </c>
      <c r="B269" s="248">
        <v>169</v>
      </c>
      <c r="C269" s="247">
        <f t="shared" si="324"/>
        <v>33800</v>
      </c>
      <c r="N269" s="246">
        <f t="shared" ca="1" si="327"/>
        <v>11.484758792452517</v>
      </c>
      <c r="O269" s="223">
        <f t="shared" ca="1" si="328"/>
        <v>3.4847587924525172</v>
      </c>
      <c r="P269" s="223" t="str">
        <f t="shared" ca="1" si="329"/>
        <v>-1,86433765984274+2,94411088983877i</v>
      </c>
      <c r="Q269" s="223" t="str">
        <f t="shared" ca="1" si="330"/>
        <v>-1,48992637108904-3,15018463749485i</v>
      </c>
      <c r="R269" s="223" t="str">
        <f t="shared" ca="1" si="331"/>
        <v>3,45855178452203+0,426571676690594i</v>
      </c>
      <c r="S269" s="223" t="str">
        <f t="shared" ca="1" si="332"/>
        <v>-2,21070757486208+2,69375497401351i</v>
      </c>
      <c r="T269" s="223" t="str">
        <f t="shared" ca="1" si="333"/>
        <v>-1,09310520288695-3,30887667600299i</v>
      </c>
      <c r="U269" s="223" t="str">
        <f t="shared" ca="1" si="334"/>
        <v>3,38032493852338+0,846727318309743i</v>
      </c>
      <c r="V269" s="223" t="str">
        <f t="shared" ca="1" si="335"/>
        <v>-2,52382639022325+2,40288247602495i</v>
      </c>
      <c r="W269" s="223" t="str">
        <f t="shared" ca="1" si="336"/>
        <v>-0,679842714968119-3,41780012939316i</v>
      </c>
      <c r="X269" s="223" t="str">
        <f t="shared" ca="1" si="337"/>
        <v>3,25125485903429+1,2541473929252i</v>
      </c>
      <c r="Y269" s="223" t="str">
        <f t="shared" ca="1" si="338"/>
        <v>-2,79898450749134+2,07586838898775i</v>
      </c>
      <c r="Z269" s="223" t="str">
        <f t="shared" ca="1" si="339"/>
        <v>-0,256354759816826-3,47531668754005i</v>
      </c>
      <c r="AA269" s="223" t="str">
        <f t="shared" ca="1" si="340"/>
        <v>3,07328288018879+1,64270392338779i</v>
      </c>
      <c r="AB269" s="223" t="str">
        <f t="shared" ca="1" si="341"/>
        <v>-3,03204329246457+1,71763130915682i</v>
      </c>
      <c r="AC269" s="223" t="str">
        <f t="shared" ca="1" si="342"/>
        <v>0,170989009537785-3,48056124787259i</v>
      </c>
      <c r="AD269" s="223" t="str">
        <f t="shared" ca="1" si="343"/>
        <v>2,84908586620561+2,00655265780955i</v>
      </c>
      <c r="AE269" s="223" t="str">
        <f t="shared" ca="1" si="344"/>
        <v>-3,21949732408561+1,3335594556602i</v>
      </c>
      <c r="AF269" s="223" t="str">
        <f t="shared" ca="1" si="345"/>
        <v>0,595760945031619-3,43345492732177i</v>
      </c>
      <c r="AG269" s="223" t="str">
        <f t="shared" ca="1" si="346"/>
        <v>2,58203594885822+2,34022097255343i</v>
      </c>
      <c r="AH269" s="223" t="str">
        <f t="shared" ca="1" si="347"/>
        <v>-3,35852711923595+0,92942962666991i</v>
      </c>
      <c r="AI269" s="223" t="str">
        <f t="shared" ca="1" si="348"/>
        <v>1,01157208137665-3,3347062487953i</v>
      </c>
      <c r="AJ269" s="223" t="str">
        <f t="shared" ca="1" si="349"/>
        <v>2,27614980747451+2,63869018558619i</v>
      </c>
      <c r="AK269" s="223" t="str">
        <f t="shared" ca="1" si="350"/>
        <v>-3,44704154038728+0,511320310978958i</v>
      </c>
      <c r="AL269" s="223" t="str">
        <f t="shared" ca="1" si="351"/>
        <v>1,41216823204391-3,18580048433374i</v>
      </c>
      <c r="AM269" s="223" t="str">
        <f t="shared" ca="1" si="352"/>
        <v>1,93602825434001+2,89747104212834i</v>
      </c>
      <c r="AN269" s="223" t="str">
        <f t="shared" ca="1" si="353"/>
        <v>-3,48370924825602+0,0855202618715747i</v>
      </c>
      <c r="AO269" s="223" t="str">
        <f t="shared" ca="1" si="354"/>
        <v>1,79152405805164-2,98897731523632i</v>
      </c>
      <c r="AP269" s="223" t="str">
        <f t="shared" ca="1" si="355"/>
        <v>1,56678703420049+3,11267123722316i</v>
      </c>
      <c r="AQ269" s="223" t="str">
        <f t="shared" ca="1" si="356"/>
        <v>-3,46797872638551-0,341566091573345i</v>
      </c>
      <c r="AR269" s="223" t="str">
        <f t="shared" ca="1" si="357"/>
        <v>-3,46797872638551-0,341566091573345i</v>
      </c>
      <c r="AS269" s="223" t="str">
        <f t="shared" ca="1" si="358"/>
        <v>1,17397987869586+3,28105395962828i</v>
      </c>
      <c r="AT269" s="223" t="str">
        <f t="shared" ca="1" si="359"/>
        <v>-3,40008657646641-0,763514973073889i</v>
      </c>
      <c r="AU269" s="223" t="str">
        <f t="shared" ca="1" si="360"/>
        <v>2,46409657294206-2,46409657294318i</v>
      </c>
      <c r="AV269" s="223" t="str">
        <f t="shared" ca="1" si="361"/>
        <v>0,76351497307543+3,40008657646607i</v>
      </c>
      <c r="AW269" s="223" t="str">
        <f t="shared" ca="1" si="362"/>
        <v>-3,28105395962764-1,17397987869764i</v>
      </c>
      <c r="AX269" s="223" t="str">
        <f t="shared" ca="1" si="363"/>
        <v>2,74719714517056-2,14393369467011i</v>
      </c>
      <c r="AY269" s="223" t="str">
        <f t="shared" ca="1" si="364"/>
        <v>0,341566091575015+3,46797872638534i</v>
      </c>
      <c r="AZ269" s="223" t="str">
        <f t="shared" ca="1" si="365"/>
        <v>-3,11267123722392-1,56678703419899i</v>
      </c>
      <c r="BA269" s="223" t="str">
        <f t="shared" ca="1" si="366"/>
        <v>2,98897731523723-1,79152405805011i</v>
      </c>
      <c r="BB269" s="223" t="str">
        <f t="shared" ca="1" si="367"/>
        <v>-0,0855202618734115+3,48370924825598i</v>
      </c>
      <c r="BC269" s="223" t="str">
        <f t="shared" ca="1" si="368"/>
        <v>-2,89747104212847-1,93602825433981i</v>
      </c>
      <c r="BD269" s="223" t="str">
        <f t="shared" ca="1" si="369"/>
        <v>3,18580048433336-1,41216823204476i</v>
      </c>
      <c r="BE269" s="223" t="str">
        <f t="shared" ca="1" si="370"/>
        <v>-0,511320310977345+3,44704154038752i</v>
      </c>
      <c r="BF269" s="223" t="str">
        <f t="shared" ca="1" si="371"/>
        <v>-2,63869018558567-2,27614980747511i</v>
      </c>
      <c r="BG269" s="223" t="str">
        <f t="shared" ca="1" si="372"/>
        <v>3,33470624879533-1,01157208137655i</v>
      </c>
      <c r="BH269" s="223" t="str">
        <f t="shared" ca="1" si="373"/>
        <v>-0,929429626669342+3,35852711923611i</v>
      </c>
      <c r="BI269" s="223" t="str">
        <f t="shared" ca="1" si="374"/>
        <v>-2,34022097255438-2,58203594885736i</v>
      </c>
      <c r="BJ269" s="223" t="str">
        <f t="shared" ca="1" si="375"/>
        <v>3,43345492732198-0,595760945030441i</v>
      </c>
      <c r="BK269" s="223" t="str">
        <f t="shared" ca="1" si="376"/>
        <v>-1,33355945566066+3,21949732408542i</v>
      </c>
      <c r="BL269" s="223" t="str">
        <f t="shared" ca="1" si="377"/>
        <v>-2,00655265780971-2,8490858662055i</v>
      </c>
      <c r="BM269" s="223" t="str">
        <f t="shared" ca="1" si="378"/>
        <v>3,48056124787254-0,170989009538769i</v>
      </c>
      <c r="BN269" s="223" t="str">
        <f t="shared" ca="1" si="379"/>
        <v>-1,71763130915807+3,03204329246386i</v>
      </c>
      <c r="BO269" s="223" t="str">
        <f t="shared" ca="1" si="380"/>
        <v>-1,64270392338711-3,07328288018915i</v>
      </c>
      <c r="BP269" s="223" t="str">
        <f t="shared" ca="1" si="381"/>
        <v>3,47531668754005+0,256354759816905i</v>
      </c>
      <c r="BQ269" s="223" t="str">
        <f t="shared" ca="1" si="382"/>
        <v>-2,07586838898726+2,7989845074917i</v>
      </c>
      <c r="BR269" s="223" t="str">
        <f t="shared" ca="1" si="383"/>
        <v>-1,25414739292674-3,25125485903369i</v>
      </c>
      <c r="BS269" s="223" t="str">
        <f t="shared" ca="1" si="384"/>
        <v>3,41780012939294+0,679842714969241i</v>
      </c>
      <c r="BT269" s="223" t="str">
        <f t="shared" ca="1" si="385"/>
        <v>-2,40288247602527+2,52382639022294i</v>
      </c>
      <c r="BU269" s="223" t="str">
        <f t="shared" ca="1" si="386"/>
        <v>-0,846727318309967-3,38032493852333i</v>
      </c>
      <c r="BV269" s="223" t="str">
        <f t="shared" ca="1" si="387"/>
        <v>3,30887667600339+1,09310520288574i</v>
      </c>
      <c r="BW269" s="223" t="str">
        <f t="shared" ca="1" si="388"/>
        <v>-2,69375497401447+2,21070757486091i</v>
      </c>
      <c r="BX269" s="223" t="str">
        <f t="shared" ca="1" si="389"/>
        <v>-0,426571676689772-3,45855178452213i</v>
      </c>
      <c r="BY269" s="223" t="str">
        <f t="shared" ca="1" si="390"/>
        <v>3,15018463749487+1,48992637108901i</v>
      </c>
      <c r="BZ269" s="223" t="str">
        <f t="shared" ca="1" si="391"/>
        <v>-2,94411088983834+1,86433765984341i</v>
      </c>
      <c r="CA269" s="223" t="str">
        <f t="shared" ca="1" si="392"/>
        <v>-1,57955972403421E-12-3,48475879245252i</v>
      </c>
      <c r="CB269" s="223" t="str">
        <f t="shared" ca="1" si="393"/>
        <v>2,94411088983823+1,86433765984358i</v>
      </c>
      <c r="CC269" s="223" t="str">
        <f t="shared" ca="1" si="394"/>
        <v>-3,15018463749495+1,48992637108882i</v>
      </c>
      <c r="CD269" s="223" t="str">
        <f t="shared" ca="1" si="395"/>
        <v>0,426571676689981-3,4585517845221i</v>
      </c>
      <c r="CE269" s="223" t="str">
        <f t="shared" ca="1" si="396"/>
        <v>2,69375497401434+2,21070757486107i</v>
      </c>
      <c r="CF269" s="223" t="str">
        <f t="shared" ca="1" si="397"/>
        <v>-3,30887667600349+1,09310520288545i</v>
      </c>
      <c r="CG269" s="223" t="str">
        <f t="shared" ca="1" si="398"/>
        <v>0,846727318310266-3,38032493852325i</v>
      </c>
      <c r="CH269" s="223" t="str">
        <f t="shared" ca="1" si="399"/>
        <v>2,4028824760252+2,52382639022302i</v>
      </c>
      <c r="CI269" s="223" t="str">
        <f t="shared" ca="1" si="400"/>
        <v>-3,41780012939296+0,679842714969133i</v>
      </c>
      <c r="CJ269" s="223" t="str">
        <f t="shared" ca="1" si="401"/>
        <v>1,25414739292693-3,25125485903362i</v>
      </c>
      <c r="CK269" s="223" t="str">
        <f t="shared" ca="1" si="402"/>
        <v>2,07586838898709+2,79898450749183i</v>
      </c>
      <c r="CL269" s="223" t="str">
        <f t="shared" ca="1" si="403"/>
        <v>-3,47531668754007+0,256354759816698i</v>
      </c>
      <c r="CM269" s="223" t="str">
        <f t="shared" ca="1" si="404"/>
        <v>1,64270392338729-3,07328288018905i</v>
      </c>
      <c r="CN269" s="223" t="str">
        <f t="shared" ca="1" si="405"/>
        <v>1,71763130915789+3,03204329246396i</v>
      </c>
      <c r="CO269" s="223" t="str">
        <f t="shared" ca="1" si="406"/>
        <v>-3,48056124787254-0,170989009538879i</v>
      </c>
      <c r="CP269" s="223" t="str">
        <f t="shared" ca="1" si="407"/>
        <v>2,00655265780988-2,84908586620538i</v>
      </c>
      <c r="CQ269" s="223" t="str">
        <f t="shared" ca="1" si="408"/>
        <v>1,33355945566047+3,2194973240855i</v>
      </c>
      <c r="CR269" s="223" t="str">
        <f t="shared" ca="1" si="409"/>
        <v>-3,43345492732194-0,595760945030647i</v>
      </c>
      <c r="CS269" s="223" t="str">
        <f t="shared" ca="1" si="410"/>
        <v>2,34022097255461-2,58203594885716i</v>
      </c>
      <c r="CT269" s="223" t="str">
        <f t="shared" ca="1" si="411"/>
        <v>0,929429626669046+3,35852711923619i</v>
      </c>
      <c r="CU269" s="223" t="str">
        <f t="shared" ca="1" si="412"/>
        <v>-3,33470624879524-1,01157208137684i</v>
      </c>
      <c r="CV269" s="223" t="str">
        <f t="shared" ca="1" si="413"/>
        <v>2,63869018558574-2,27614980747503i</v>
      </c>
      <c r="CW269" s="223" t="str">
        <f t="shared" ca="1" si="414"/>
        <v>0,511320310980666+3,44704154038702i</v>
      </c>
      <c r="CX269" s="223" t="str">
        <f t="shared" ca="1" si="415"/>
        <v>-3,18580048433328-1,41216823204496i</v>
      </c>
      <c r="CY269" s="223" t="str">
        <f t="shared" ca="1" si="416"/>
        <v>2,89747104212859-1,93602825433964i</v>
      </c>
      <c r="CZ269" s="223" t="str">
        <f t="shared" ca="1" si="417"/>
        <v>0,0855202618732034+3,48370924825598i</v>
      </c>
      <c r="DA269" s="223" t="str">
        <f t="shared" ca="1" si="418"/>
        <v>-2,98897731523713-1,79152405805029i</v>
      </c>
      <c r="DB269" s="223" t="str">
        <f t="shared" ca="1" si="419"/>
        <v>3,11267123722396-1,56678703419889i</v>
      </c>
      <c r="DC269" s="223" t="str">
        <f t="shared" ca="1" si="420"/>
        <v>-0,341566091575124+3,46797872638533i</v>
      </c>
      <c r="DD269" s="223" t="str">
        <f t="shared" ca="1" si="421"/>
        <v>-2,74719714517043-2,14393369467028i</v>
      </c>
      <c r="DE269" s="223" t="str">
        <f t="shared" ca="1" si="422"/>
        <v>3,28105395962771-1,17397987869744i</v>
      </c>
      <c r="DF269" s="223" t="str">
        <f t="shared" ca="1" si="423"/>
        <v>-0,763514973075729+3,400086576466i</v>
      </c>
      <c r="DG269" s="223" t="str">
        <f t="shared" ca="1" si="424"/>
        <v>-2,46409657294184-2,46409657294339i</v>
      </c>
      <c r="DH269" s="223" t="str">
        <f t="shared" ca="1" si="425"/>
        <v>3,40008657646648-0,76351497307359i</v>
      </c>
      <c r="DI269" s="223" t="str">
        <f t="shared" ca="1" si="426"/>
        <v>-1,17397987869615+3,28105395962817i</v>
      </c>
      <c r="DJ269" s="223" t="str">
        <f t="shared" ca="1" si="427"/>
        <v>-2,14393369467152-2,74719714516947i</v>
      </c>
      <c r="DK269" s="223" t="str">
        <f t="shared" ca="1" si="428"/>
        <v>3,46797872638553-0,341566091573137i</v>
      </c>
      <c r="DL269" s="223" t="str">
        <f t="shared" ca="1" si="429"/>
        <v>-1,56678703420067+3,11267123722307i</v>
      </c>
      <c r="DM269" s="223" t="str">
        <f t="shared" ca="1" si="430"/>
        <v>-1,79152405805146-2,98897731523642i</v>
      </c>
      <c r="DN269" s="223" t="str">
        <f t="shared" ca="1" si="431"/>
        <v>3,48370924825602+0,0855202618718325i</v>
      </c>
      <c r="DO269" s="223" t="str">
        <f t="shared" ca="1" si="432"/>
        <v>-1,9360282543385+2,89747104212935i</v>
      </c>
      <c r="DP269" s="223" t="str">
        <f t="shared" ca="1" si="433"/>
        <v>-1,41216823204313-3,18580048433409i</v>
      </c>
      <c r="DQ269" s="223" t="str">
        <f t="shared" ca="1" si="434"/>
        <v>3,44704154038725+0,511320310979115i</v>
      </c>
      <c r="DR269" s="223" t="str">
        <f t="shared" ca="1" si="435"/>
        <v>-2,27614980747384+2,63869018558677i</v>
      </c>
      <c r="DS269" s="223" t="str">
        <f t="shared" ca="1" si="436"/>
        <v>-1,01157208137815-3,33470624879485i</v>
      </c>
      <c r="DT269" s="223" t="str">
        <f t="shared" ca="1" si="437"/>
        <v>3,35852711923561+0,929429626671161i</v>
      </c>
      <c r="DU269" s="223" t="str">
        <f t="shared" ca="1" si="438"/>
        <v>-2,58203594885863+2,34022097255298i</v>
      </c>
      <c r="DV269" s="223" t="str">
        <f t="shared" ca="1" si="439"/>
        <v>-0,595760945031999-3,43345492732171i</v>
      </c>
      <c r="DW269" s="223" t="str">
        <f t="shared" ca="1" si="440"/>
        <v>3,2194973240861+1,33355945565902i</v>
      </c>
      <c r="DX269" s="223" t="str">
        <f t="shared" ca="1" si="441"/>
        <v>-2,84908586620653+2,00655265780824i</v>
      </c>
      <c r="DY269" s="223" t="str">
        <f t="shared" ca="1" si="442"/>
        <v>-0,170989009536885-3,48056124787263i</v>
      </c>
      <c r="DZ269" s="223" t="str">
        <f t="shared" ca="1" si="443"/>
        <v>3,03204329246464+1,7176313091567i</v>
      </c>
      <c r="EA269" s="223" t="str">
        <f t="shared" ca="1" si="444"/>
        <v>-3,07328288018841+1,6427039233885i</v>
      </c>
      <c r="EB269" s="223" t="str">
        <f t="shared" ca="1" si="445"/>
        <v>0,25635475981533-3,47531668754017i</v>
      </c>
      <c r="EC269" s="223" t="str">
        <f t="shared" ca="1" si="446"/>
        <v>2,79898450749064+2,0758683889887i</v>
      </c>
      <c r="ED269" s="223" t="str">
        <f t="shared" ca="1" si="447"/>
        <v>-3,25125485903433+1,25414739292507i</v>
      </c>
      <c r="EE269" s="223" t="str">
        <f t="shared" ca="1" si="448"/>
        <v>0,679842714967597-3,41780012939326i</v>
      </c>
      <c r="EF269" s="223" t="str">
        <f t="shared" ca="1" si="449"/>
        <v>2,5238263902241+2,40288247602406i</v>
      </c>
      <c r="EG269" s="223" t="str">
        <f t="shared" ca="1" si="450"/>
        <v>-3,38032493852379+0,846727318308137i</v>
      </c>
      <c r="EH269" s="223" t="str">
        <f t="shared" ca="1" si="451"/>
        <v>1,09310520288753-3,3088766760028i</v>
      </c>
      <c r="EI269" s="223" t="str">
        <f t="shared" ca="1" si="452"/>
        <v>2,21070757486213+2,69375497401347i</v>
      </c>
      <c r="EJ269" s="223" t="str">
        <f t="shared" ca="1" si="453"/>
        <v>-3,45855178452191+0,426571676691538i</v>
      </c>
      <c r="EK269" s="223" t="str">
        <f t="shared" ca="1" si="454"/>
        <v>1,48992637108758-3,15018463749554i</v>
      </c>
      <c r="EL269" s="223" t="str">
        <f t="shared" ca="1" si="455"/>
        <v>1,8643376598419+2,9441108898393i</v>
      </c>
      <c r="EM269" s="223" t="str">
        <f t="shared" ca="1" si="456"/>
        <v>-3,48475879245252-1,02502106237792E-14i</v>
      </c>
      <c r="EN269" s="223"/>
      <c r="EO269" s="223"/>
      <c r="EP269" s="223"/>
    </row>
    <row r="270" spans="1:146">
      <c r="A270" s="249">
        <f t="shared" si="323"/>
        <v>3.3203125000000025E-3</v>
      </c>
      <c r="B270" s="248">
        <v>170</v>
      </c>
      <c r="C270" s="247">
        <f t="shared" si="324"/>
        <v>34000</v>
      </c>
      <c r="N270" s="246">
        <f t="shared" ca="1" si="327"/>
        <v>11.484098448049686</v>
      </c>
      <c r="O270" s="223">
        <f t="shared" ca="1" si="328"/>
        <v>3.4840984480496866</v>
      </c>
      <c r="P270" s="223" t="str">
        <f t="shared" ca="1" si="329"/>
        <v>-1,7911845731817+2,98841091894976i</v>
      </c>
      <c r="Q270" s="223" t="str">
        <f t="shared" ca="1" si="330"/>
        <v>-1,64239263919115-3,07270050841812i</v>
      </c>
      <c r="R270" s="223" t="str">
        <f t="shared" ca="1" si="331"/>
        <v>3,47990169888351+0,170956607973677i</v>
      </c>
      <c r="S270" s="223" t="str">
        <f t="shared" ca="1" si="332"/>
        <v>-1,93566138664613+2,89692198582382i</v>
      </c>
      <c r="T270" s="223" t="str">
        <f t="shared" ca="1" si="333"/>
        <v>-1,48964403747612-3,14958769322495i</v>
      </c>
      <c r="U270" s="223" t="str">
        <f t="shared" ca="1" si="334"/>
        <v>3,46732156172136+0,34150136650437i</v>
      </c>
      <c r="V270" s="223" t="str">
        <f t="shared" ca="1" si="335"/>
        <v>-2,07547502228639+2,79845411389351i</v>
      </c>
      <c r="W270" s="223" t="str">
        <f t="shared" ca="1" si="336"/>
        <v>-1,33330675279769-3,21888724540738i</v>
      </c>
      <c r="X270" s="223" t="str">
        <f t="shared" ca="1" si="337"/>
        <v>3,4463883432155+0,511223418331504i</v>
      </c>
      <c r="Y270" s="223" t="str">
        <f t="shared" ca="1" si="338"/>
        <v>-2,21028865680781+2,69324452088721i</v>
      </c>
      <c r="Z270" s="223" t="str">
        <f t="shared" ca="1" si="339"/>
        <v>-1,17375741536757-3,28043221627454i</v>
      </c>
      <c r="AA270" s="223" t="str">
        <f t="shared" ca="1" si="340"/>
        <v>3,41715247332285+0,679713888166006i</v>
      </c>
      <c r="AB270" s="223" t="str">
        <f t="shared" ca="1" si="341"/>
        <v>-2,3397775123563+2,58154666592994i</v>
      </c>
      <c r="AC270" s="223" t="str">
        <f t="shared" ca="1" si="342"/>
        <v>-1,01138039351481-3,33407433860075i</v>
      </c>
      <c r="AD270" s="223" t="str">
        <f t="shared" ca="1" si="343"/>
        <v>3,37968438381483+0,846566867707674i</v>
      </c>
      <c r="AE270" s="223" t="str">
        <f t="shared" ca="1" si="344"/>
        <v>-2,46362963893746+2,46362963893745i</v>
      </c>
      <c r="AF270" s="223" t="str">
        <f t="shared" ca="1" si="345"/>
        <v>-0,846566867707639-3,37968438381484i</v>
      </c>
      <c r="AG270" s="223" t="str">
        <f t="shared" ca="1" si="346"/>
        <v>3,33407433860074+1,01138039351485i</v>
      </c>
      <c r="AH270" s="223" t="str">
        <f t="shared" ca="1" si="347"/>
        <v>-2,58154666592996+2,33977751235627i</v>
      </c>
      <c r="AI270" s="223" t="str">
        <f t="shared" ca="1" si="348"/>
        <v>-0,679713888165971-3,41715247332286i</v>
      </c>
      <c r="AJ270" s="223" t="str">
        <f t="shared" ca="1" si="349"/>
        <v>3,28043221627453+1,1737574153676i</v>
      </c>
      <c r="AK270" s="223" t="str">
        <f t="shared" ca="1" si="350"/>
        <v>-2,69324452088723+2,21028865680778i</v>
      </c>
      <c r="AL270" s="223" t="str">
        <f t="shared" ca="1" si="351"/>
        <v>-0,511223418331469-3,44638834321551i</v>
      </c>
      <c r="AM270" s="223" t="str">
        <f t="shared" ca="1" si="352"/>
        <v>3,21888724540789+1,33330675279645i</v>
      </c>
      <c r="AN270" s="223" t="str">
        <f t="shared" ca="1" si="353"/>
        <v>-2,79845411389272+2,07547502228746i</v>
      </c>
      <c r="AO270" s="223" t="str">
        <f t="shared" ca="1" si="354"/>
        <v>-0,341501366506045-3,4673215617212i</v>
      </c>
      <c r="AP270" s="223" t="str">
        <f t="shared" ca="1" si="355"/>
        <v>3,14958769322419+1,48964403747773i</v>
      </c>
      <c r="AQ270" s="223" t="str">
        <f t="shared" ca="1" si="356"/>
        <v>-2,89692198582462+1,93566138664493i</v>
      </c>
      <c r="AR270" s="223" t="str">
        <f t="shared" ca="1" si="357"/>
        <v>-2,89692198582462+1,93566138664493i</v>
      </c>
      <c r="AS270" s="223" t="str">
        <f t="shared" ca="1" si="358"/>
        <v>3,07270050841758+1,64239263919215i</v>
      </c>
      <c r="AT270" s="223" t="str">
        <f t="shared" ca="1" si="359"/>
        <v>-2,98841091895025+1,79118457318088i</v>
      </c>
      <c r="AU270" s="223" t="str">
        <f t="shared" ca="1" si="360"/>
        <v>7,05120519693495E-13-3,48409844804969i</v>
      </c>
      <c r="AV270" s="223" t="str">
        <f t="shared" ca="1" si="361"/>
        <v>2,98841091894947+1,79118457318217i</v>
      </c>
      <c r="AW270" s="223" t="str">
        <f t="shared" ca="1" si="362"/>
        <v>-3,07270050841827+1,64239263919086i</v>
      </c>
      <c r="AX270" s="223" t="str">
        <f t="shared" ca="1" si="363"/>
        <v>0,170956607973745-3,47990169888351i</v>
      </c>
      <c r="AY270" s="223" t="str">
        <f t="shared" ca="1" si="364"/>
        <v>2,89692198582381+1,93566138664615i</v>
      </c>
      <c r="AZ270" s="223" t="str">
        <f t="shared" ca="1" si="365"/>
        <v>-3,14958769322483+1,48964403747637i</v>
      </c>
      <c r="BA270" s="223" t="str">
        <f t="shared" ca="1" si="366"/>
        <v>0,341501366504049-3,46732156172139i</v>
      </c>
      <c r="BB270" s="223" t="str">
        <f t="shared" ca="1" si="367"/>
        <v>2,79845411389388+2,07547502228589i</v>
      </c>
      <c r="BC270" s="223" t="str">
        <f t="shared" ca="1" si="368"/>
        <v>-3,21888724540713+1,3333067527983i</v>
      </c>
      <c r="BD270" s="223" t="str">
        <f t="shared" ca="1" si="369"/>
        <v>0,511223418330563-3,44638834321564i</v>
      </c>
      <c r="BE270" s="223" t="str">
        <f t="shared" ca="1" si="370"/>
        <v>2,69324452088806+2,21028865680677i</v>
      </c>
      <c r="BF270" s="223" t="str">
        <f t="shared" ca="1" si="371"/>
        <v>-3,2804322162741+1,17375741536879i</v>
      </c>
      <c r="BG270" s="223" t="str">
        <f t="shared" ca="1" si="372"/>
        <v>0,679713888164344-3,41715247332318i</v>
      </c>
      <c r="BH270" s="223" t="str">
        <f t="shared" ca="1" si="373"/>
        <v>2,58154666592872+2,33977751235765i</v>
      </c>
      <c r="BI270" s="223" t="str">
        <f t="shared" ca="1" si="374"/>
        <v>-3,33407433860117+1,01138039351345i</v>
      </c>
      <c r="BJ270" s="223" t="str">
        <f t="shared" ca="1" si="375"/>
        <v>0,846566867709102-3,37968438381448i</v>
      </c>
      <c r="BK270" s="223" t="str">
        <f t="shared" ca="1" si="376"/>
        <v>2,46362963893668+2,46362963893824i</v>
      </c>
      <c r="BL270" s="223" t="str">
        <f t="shared" ca="1" si="377"/>
        <v>-3,37968438381504+0,846566867706859i</v>
      </c>
      <c r="BM270" s="223" t="str">
        <f t="shared" ca="1" si="378"/>
        <v>1,01138039351557-3,33407433860053i</v>
      </c>
      <c r="BN270" s="223" t="str">
        <f t="shared" ca="1" si="379"/>
        <v>2,33977751235601+2,58154666593021i</v>
      </c>
      <c r="BO270" s="223" t="str">
        <f t="shared" ca="1" si="380"/>
        <v>-3,41715247332294+0,679713888165571i</v>
      </c>
      <c r="BP270" s="223" t="str">
        <f t="shared" ca="1" si="381"/>
        <v>1,17375741536761-3,28043221627452i</v>
      </c>
      <c r="BQ270" s="223" t="str">
        <f t="shared" ca="1" si="382"/>
        <v>2,21028865680773+2,69324452088727i</v>
      </c>
      <c r="BR270" s="223" t="str">
        <f t="shared" ca="1" si="383"/>
        <v>-3,44638834321546+0,5112234183318i</v>
      </c>
      <c r="BS270" s="223" t="str">
        <f t="shared" ca="1" si="384"/>
        <v>1,33330675279714-3,21888724540761i</v>
      </c>
      <c r="BT270" s="223" t="str">
        <f t="shared" ca="1" si="385"/>
        <v>2,0754750222869+2,79845411389314i</v>
      </c>
      <c r="BU270" s="223" t="str">
        <f t="shared" ca="1" si="386"/>
        <v>-3,46732156172127+0,341501366505294i</v>
      </c>
      <c r="BV270" s="223" t="str">
        <f t="shared" ca="1" si="387"/>
        <v>1,48964403747524-3,14958769322537i</v>
      </c>
      <c r="BW270" s="223" t="str">
        <f t="shared" ca="1" si="388"/>
        <v>1,93566138664719+2,89692198582311i</v>
      </c>
      <c r="BX270" s="223" t="str">
        <f t="shared" ca="1" si="389"/>
        <v>-3,47990169888345+0,170956607974994i</v>
      </c>
      <c r="BY270" s="223" t="str">
        <f t="shared" ca="1" si="390"/>
        <v>1,64239263918967-3,07270050841891i</v>
      </c>
      <c r="BZ270" s="223" t="str">
        <f t="shared" ca="1" si="391"/>
        <v>1,79118457318027+2,98841091895061i</v>
      </c>
      <c r="CA270" s="223" t="str">
        <f t="shared" ca="1" si="392"/>
        <v>-3,48409844804969-1,41024103938699E-12i</v>
      </c>
      <c r="CB270" s="223" t="str">
        <f t="shared" ca="1" si="393"/>
        <v>1,79118457318286-2,98841091894906i</v>
      </c>
      <c r="CC270" s="223" t="str">
        <f t="shared" ca="1" si="394"/>
        <v>1,64239263919015+3,07270050841865i</v>
      </c>
      <c r="CD270" s="223" t="str">
        <f t="shared" ca="1" si="395"/>
        <v>-3,47990169888348-0,170956607974449i</v>
      </c>
      <c r="CE270" s="223" t="str">
        <f t="shared" ca="1" si="396"/>
        <v>1,93566138664673-2,89692198582342i</v>
      </c>
      <c r="CF270" s="223" t="str">
        <f t="shared" ca="1" si="397"/>
        <v>1,48964403747564+3,14958769322518i</v>
      </c>
      <c r="CG270" s="223" t="str">
        <f t="shared" ca="1" si="398"/>
        <v>-3,46732156172132-0,341501366504849i</v>
      </c>
      <c r="CH270" s="223" t="str">
        <f t="shared" ca="1" si="399"/>
        <v>2,07547502228646-2,79845411389347i</v>
      </c>
      <c r="CI270" s="223" t="str">
        <f t="shared" ca="1" si="400"/>
        <v>1,33330675279765+3,2188872454074i</v>
      </c>
      <c r="CJ270" s="223" t="str">
        <f t="shared" ca="1" si="401"/>
        <v>-3,44638834321555-0,511223418331162i</v>
      </c>
      <c r="CK270" s="223" t="str">
        <f t="shared" ca="1" si="402"/>
        <v>2,21028865680739-2,69324452088755i</v>
      </c>
      <c r="CL270" s="223" t="str">
        <f t="shared" ca="1" si="403"/>
        <v>1,17375741536813+3,28043221627434i</v>
      </c>
      <c r="CM270" s="223" t="str">
        <f t="shared" ca="1" si="404"/>
        <v>-3,41715247332304-0,679713888165034i</v>
      </c>
      <c r="CN270" s="223" t="str">
        <f t="shared" ca="1" si="405"/>
        <v>2,33977751235553-2,58154666593064i</v>
      </c>
      <c r="CO270" s="223" t="str">
        <f t="shared" ca="1" si="406"/>
        <v>1,011380393516+3,33407433860039i</v>
      </c>
      <c r="CP270" s="223" t="str">
        <f t="shared" ca="1" si="407"/>
        <v>-3,37968438381514-0,846566867706426i</v>
      </c>
      <c r="CQ270" s="223" t="str">
        <f t="shared" ca="1" si="408"/>
        <v>2,46362963893881-2,46362963893611i</v>
      </c>
      <c r="CR270" s="223" t="str">
        <f t="shared" ca="1" si="409"/>
        <v>0,846566867706176+3,37968438381521i</v>
      </c>
      <c r="CS270" s="223" t="str">
        <f t="shared" ca="1" si="410"/>
        <v>-3,33407433860032-1,01138039351624i</v>
      </c>
      <c r="CT270" s="223" t="str">
        <f t="shared" ca="1" si="411"/>
        <v>2,58154666593068-2,33977751235549i</v>
      </c>
      <c r="CU270" s="223" t="str">
        <f t="shared" ca="1" si="412"/>
        <v>0,679713888164783+3,4171524733231i</v>
      </c>
      <c r="CV270" s="223" t="str">
        <f t="shared" ca="1" si="413"/>
        <v>-3,28043221627425-1,17375741536837i</v>
      </c>
      <c r="CW270" s="223" t="str">
        <f t="shared" ca="1" si="414"/>
        <v>2,69324452088772-2,21028865680719i</v>
      </c>
      <c r="CX270" s="223" t="str">
        <f t="shared" ca="1" si="415"/>
        <v>0,511223418331103+3,44638834321556i</v>
      </c>
      <c r="CY270" s="223" t="str">
        <f t="shared" ca="1" si="416"/>
        <v>-3,2188872454073-1,33330675279789i</v>
      </c>
      <c r="CZ270" s="223" t="str">
        <f t="shared" ca="1" si="417"/>
        <v>2,79845411389362-2,07547502228625i</v>
      </c>
      <c r="DA270" s="223" t="str">
        <f t="shared" ca="1" si="418"/>
        <v>0,341501366504593+3,46732156172134i</v>
      </c>
      <c r="DB270" s="223" t="str">
        <f t="shared" ca="1" si="419"/>
        <v>-3,14958769322507-1,48964403747587i</v>
      </c>
      <c r="DC270" s="223" t="str">
        <f t="shared" ca="1" si="420"/>
        <v>2,89692198582356-1,93566138664652i</v>
      </c>
      <c r="DD270" s="223" t="str">
        <f t="shared" ca="1" si="421"/>
        <v>0,170956607974191+3,47990169888349i</v>
      </c>
      <c r="DE270" s="223" t="str">
        <f t="shared" ca="1" si="422"/>
        <v>-3,07270050841853-1,64239263919038i</v>
      </c>
      <c r="DF270" s="223" t="str">
        <f t="shared" ca="1" si="423"/>
        <v>2,98841091894919-1,79118457318264i</v>
      </c>
      <c r="DG270" s="223" t="str">
        <f t="shared" ca="1" si="424"/>
        <v>1,35047962102815E-12+3,48409844804969i</v>
      </c>
      <c r="DH270" s="223" t="str">
        <f t="shared" ca="1" si="425"/>
        <v>-2,98841091895048-1,79118457318049i</v>
      </c>
      <c r="DI270" s="223" t="str">
        <f t="shared" ca="1" si="426"/>
        <v>3,07270050841903-1,64239263918944i</v>
      </c>
      <c r="DJ270" s="223" t="str">
        <f t="shared" ca="1" si="427"/>
        <v>-0,170956607975252+3,47990169888344i</v>
      </c>
      <c r="DK270" s="223" t="str">
        <f t="shared" ca="1" si="428"/>
        <v>-2,89692198582297-1,9356613866474i</v>
      </c>
      <c r="DL270" s="223" t="str">
        <f t="shared" ca="1" si="429"/>
        <v>3,14958769322544-1,48964403747509i</v>
      </c>
      <c r="DM270" s="223" t="str">
        <f t="shared" ca="1" si="430"/>
        <v>-0,341501366505452+3,46732156172126i</v>
      </c>
      <c r="DN270" s="223" t="str">
        <f t="shared" ca="1" si="431"/>
        <v>-2,79845411389298-2,07547502228711i</v>
      </c>
      <c r="DO270" s="223" t="str">
        <f t="shared" ca="1" si="432"/>
        <v>3,21888724540771-1,33330675279691i</v>
      </c>
      <c r="DP270" s="223" t="str">
        <f t="shared" ca="1" si="433"/>
        <v>-0,511223418331957+3,44638834321543i</v>
      </c>
      <c r="DQ270" s="223" t="str">
        <f t="shared" ca="1" si="434"/>
        <v>-2,69324452088717-2,21028865680786i</v>
      </c>
      <c r="DR270" s="223" t="str">
        <f t="shared" ca="1" si="435"/>
        <v>3,28043221627461-1,17375741536737i</v>
      </c>
      <c r="DS270" s="223" t="str">
        <f t="shared" ca="1" si="436"/>
        <v>-0,679713888165825+3,41715247332289i</v>
      </c>
      <c r="DT270" s="223" t="str">
        <f t="shared" ca="1" si="437"/>
        <v>-2,5815466659301-2,33977751235612i</v>
      </c>
      <c r="DU270" s="223" t="str">
        <f t="shared" ca="1" si="438"/>
        <v>3,33407433860057-1,01138039351542i</v>
      </c>
      <c r="DV270" s="223" t="str">
        <f t="shared" ca="1" si="439"/>
        <v>-0,846566867707207+3,37968438381495i</v>
      </c>
      <c r="DW270" s="223" t="str">
        <f t="shared" ca="1" si="440"/>
        <v>-2,46362963893806-2,46362963893686i</v>
      </c>
      <c r="DX270" s="223" t="str">
        <f t="shared" ca="1" si="441"/>
        <v>3,37968438381454-0,846566867708851i</v>
      </c>
      <c r="DY270" s="223" t="str">
        <f t="shared" ca="1" si="442"/>
        <v>-1,0113803935136+3,33407433860112i</v>
      </c>
      <c r="DZ270" s="223" t="str">
        <f t="shared" ca="1" si="443"/>
        <v>-2,33977751235753-2,58154666592883i</v>
      </c>
      <c r="EA270" s="223" t="str">
        <f t="shared" ca="1" si="444"/>
        <v>3,41715247332256-0,67971388816749i</v>
      </c>
      <c r="EB270" s="223" t="str">
        <f t="shared" ca="1" si="445"/>
        <v>-1,17375741536913+3,28043221627398i</v>
      </c>
      <c r="EC270" s="223" t="str">
        <f t="shared" ca="1" si="446"/>
        <v>-2,21028865680657-2,69324452088823i</v>
      </c>
      <c r="ED270" s="223" t="str">
        <f t="shared" ca="1" si="447"/>
        <v>3,44638834321568-0,511223418330308i</v>
      </c>
      <c r="EE270" s="223" t="str">
        <f t="shared" ca="1" si="448"/>
        <v>-1,33330675279845+3,21888724540707i</v>
      </c>
      <c r="EF270" s="223" t="str">
        <f t="shared" ca="1" si="449"/>
        <v>-2,07547502228577-2,79845411389398i</v>
      </c>
      <c r="EG270" s="223" t="str">
        <f t="shared" ca="1" si="450"/>
        <v>3,46732156172142-0,341501366503792i</v>
      </c>
      <c r="EH270" s="223" t="str">
        <f t="shared" ca="1" si="451"/>
        <v>-1,48964403747642+3,14958769322481i</v>
      </c>
      <c r="EI270" s="223" t="str">
        <f t="shared" ca="1" si="452"/>
        <v>-1,93566138664602-2,89692198582389i</v>
      </c>
      <c r="EJ270" s="223" t="str">
        <f t="shared" ca="1" si="453"/>
        <v>3,47990169888353-0,170956607973388i</v>
      </c>
      <c r="EK270" s="223" t="str">
        <f t="shared" ca="1" si="454"/>
        <v>-1,64239263919091+3,07270050841825i</v>
      </c>
      <c r="EL270" s="223" t="str">
        <f t="shared" ca="1" si="455"/>
        <v>-1,79118457318195-2,98841091894961i</v>
      </c>
      <c r="EM270" s="223" t="str">
        <f t="shared" ca="1" si="456"/>
        <v>3,48409844804969-3,48287000182487E-13i</v>
      </c>
      <c r="EN270" s="223"/>
      <c r="EO270" s="223"/>
      <c r="EP270" s="223"/>
    </row>
    <row r="271" spans="1:146">
      <c r="A271" s="249">
        <f t="shared" si="323"/>
        <v>3.3398437500000025E-3</v>
      </c>
      <c r="B271" s="248">
        <v>171</v>
      </c>
      <c r="C271" s="247">
        <f t="shared" si="324"/>
        <v>34200</v>
      </c>
      <c r="N271" s="246">
        <f t="shared" ca="1" si="327"/>
        <v>11.48337117920042</v>
      </c>
      <c r="O271" s="223">
        <f t="shared" ca="1" si="328"/>
        <v>3.4833711792004203</v>
      </c>
      <c r="P271" s="223" t="str">
        <f t="shared" ca="1" si="329"/>
        <v>-1,71694735709323+3,03083594822529i</v>
      </c>
      <c r="Q271" s="223" t="str">
        <f t="shared" ca="1" si="330"/>
        <v>-1,79081068227052-2,98778711965058i</v>
      </c>
      <c r="R271" s="223" t="str">
        <f t="shared" ca="1" si="331"/>
        <v>3,48232205292707-0,0854862081387304i</v>
      </c>
      <c r="S271" s="223" t="str">
        <f t="shared" ca="1" si="332"/>
        <v>-1,64204980702868+3,07205911455512i</v>
      </c>
      <c r="T271" s="223" t="str">
        <f t="shared" ca="1" si="333"/>
        <v>-1,86359529005562-2,9429385598355i</v>
      </c>
      <c r="U271" s="223" t="str">
        <f t="shared" ca="1" si="334"/>
        <v>3,47917530606143-0,170920922582572i</v>
      </c>
      <c r="V271" s="223" t="str">
        <f t="shared" ca="1" si="335"/>
        <v>-1,56616314756084+3,11143178734589i</v>
      </c>
      <c r="W271" s="223" t="str">
        <f t="shared" ca="1" si="336"/>
        <v>-1,9352573377221-2,89631728387566i</v>
      </c>
      <c r="X271" s="223" t="str">
        <f t="shared" ca="1" si="337"/>
        <v>3,47393283408618-0,256252680653436i</v>
      </c>
      <c r="Y271" s="223" t="str">
        <f t="shared" ca="1" si="338"/>
        <v>-1,48933308997552+3,1489302499719i</v>
      </c>
      <c r="Z271" s="223" t="str">
        <f t="shared" ca="1" si="339"/>
        <v>-2,00575365873257-2,8479513746841i</v>
      </c>
      <c r="AA271" s="223" t="str">
        <f t="shared" ca="1" si="340"/>
        <v>3,46659779487037-0,341430081691737i</v>
      </c>
      <c r="AB271" s="223" t="str">
        <f t="shared" ca="1" si="341"/>
        <v>-1,41160591382624+3,18453191476156i</v>
      </c>
      <c r="AC271" s="223" t="str">
        <f t="shared" ca="1" si="342"/>
        <v>-2,07504178873867-2,7978699660764i</v>
      </c>
      <c r="AD271" s="223" t="str">
        <f t="shared" ca="1" si="343"/>
        <v>3,4571746067674-0,42640181801535i</v>
      </c>
      <c r="AE271" s="223" t="str">
        <f t="shared" ca="1" si="344"/>
        <v>-1,33302843905815+3,21821533660293i</v>
      </c>
      <c r="AF271" s="223" t="str">
        <f t="shared" ca="1" si="345"/>
        <v>-2,14307999116206-2,74610322522023i</v>
      </c>
      <c r="AG271" s="223" t="str">
        <f t="shared" ca="1" si="346"/>
        <v>3,44566894595335-0,511116705828351i</v>
      </c>
      <c r="AH271" s="223" t="str">
        <f t="shared" ca="1" si="347"/>
        <v>-1,25364799780317+3,2499602258625i</v>
      </c>
      <c r="AI271" s="223" t="str">
        <f t="shared" ca="1" si="348"/>
        <v>-2,20982728233398-2,69268233446438i</v>
      </c>
      <c r="AJ271" s="223" t="str">
        <f t="shared" ca="1" si="349"/>
        <v>3,43208774300818-0,595523716049304i</v>
      </c>
      <c r="AK271" s="223" t="str">
        <f t="shared" ca="1" si="350"/>
        <v>-1,17351240587156+3,27974746060572i</v>
      </c>
      <c r="AL271" s="223" t="str">
        <f t="shared" ca="1" si="351"/>
        <v>-2,27524345618152-2,63763947255634i</v>
      </c>
      <c r="AM271" s="223" t="str">
        <f t="shared" ca="1" si="352"/>
        <v>3,41643917874044-0,679572005052794i</v>
      </c>
      <c r="AN271" s="223" t="str">
        <f t="shared" ca="1" si="353"/>
        <v>-1,09266993394645+3,30755909811655i</v>
      </c>
      <c r="AO271" s="223" t="str">
        <f t="shared" ca="1" si="354"/>
        <v>-2,33928910844814-2,58100779525751i</v>
      </c>
      <c r="AP271" s="223" t="str">
        <f t="shared" ca="1" si="355"/>
        <v>3,39873267926074-0,763210945289187i</v>
      </c>
      <c r="AQ271" s="223" t="str">
        <f t="shared" ca="1" si="356"/>
        <v>-1,01116927851238+3,33337838570374i</v>
      </c>
      <c r="AR271" s="223" t="str">
        <f t="shared" ca="1" si="357"/>
        <v>-1,01116927851238+3,33337838570374i</v>
      </c>
      <c r="AS271" s="223" t="str">
        <f t="shared" ca="1" si="358"/>
        <v>3,37897891030191-0,846390155790496i</v>
      </c>
      <c r="AT271" s="223" t="str">
        <f t="shared" ca="1" si="359"/>
        <v>-0,92905953251163+3,35718977079542i</v>
      </c>
      <c r="AU271" s="223" t="str">
        <f t="shared" ca="1" si="360"/>
        <v>-2,46311538220322-2,46311538220157i</v>
      </c>
      <c r="AV271" s="223" t="str">
        <f t="shared" ca="1" si="361"/>
        <v>3,3571897707948-0,929059532513877i</v>
      </c>
      <c r="AW271" s="223" t="str">
        <f t="shared" ca="1" si="362"/>
        <v>-0,846390155791594+3,37897891030163i</v>
      </c>
      <c r="AX271" s="223" t="str">
        <f t="shared" ca="1" si="363"/>
        <v>-2,52282141537311-2,40192566042727i</v>
      </c>
      <c r="AY271" s="223" t="str">
        <f t="shared" ca="1" si="364"/>
        <v>3,33337838570407-1,0111692785113i</v>
      </c>
      <c r="AZ271" s="223" t="str">
        <f t="shared" ca="1" si="365"/>
        <v>-0,763210945290291+3,3987326792605i</v>
      </c>
      <c r="BA271" s="223" t="str">
        <f t="shared" ca="1" si="366"/>
        <v>-2,58100779525678-2,33928910844895i</v>
      </c>
      <c r="BB271" s="223" t="str">
        <f t="shared" ca="1" si="367"/>
        <v>3,30755909811689-1,09266993394542i</v>
      </c>
      <c r="BC271" s="223" t="str">
        <f t="shared" ca="1" si="368"/>
        <v>-0,679572005050457+3,4164391787409i</v>
      </c>
      <c r="BD271" s="223" t="str">
        <f t="shared" ca="1" si="369"/>
        <v>-2,637639472557-2,27524345618076i</v>
      </c>
      <c r="BE271" s="223" t="str">
        <f t="shared" ca="1" si="370"/>
        <v>3,2797474606055-1,17351240587217i</v>
      </c>
      <c r="BF271" s="223" t="str">
        <f t="shared" ca="1" si="371"/>
        <v>-0,595523716049005+3,43208774300823i</v>
      </c>
      <c r="BG271" s="223" t="str">
        <f t="shared" ca="1" si="372"/>
        <v>-2,69268233446435-2,20982728233402i</v>
      </c>
      <c r="BH271" s="223" t="str">
        <f t="shared" ca="1" si="373"/>
        <v>3,24996022586264-1,25364799780281i</v>
      </c>
      <c r="BI271" s="223" t="str">
        <f t="shared" ca="1" si="374"/>
        <v>-0,511116705829079+3,44566894595325i</v>
      </c>
      <c r="BJ271" s="223" t="str">
        <f t="shared" ca="1" si="375"/>
        <v>-2,74610322521935-2,14307999116319i</v>
      </c>
      <c r="BK271" s="223" t="str">
        <f t="shared" ca="1" si="376"/>
        <v>3,21821533660361-1,33302843905651i</v>
      </c>
      <c r="BL271" s="223" t="str">
        <f t="shared" ca="1" si="377"/>
        <v>-0,426401818014019+3,45717460676756i</v>
      </c>
      <c r="BM271" s="223" t="str">
        <f t="shared" ca="1" si="378"/>
        <v>-2,797869966077-2,07504178873786i</v>
      </c>
      <c r="BN271" s="223" t="str">
        <f t="shared" ca="1" si="379"/>
        <v>3,18453191476129-1,41160591382685i</v>
      </c>
      <c r="BO271" s="223" t="str">
        <f t="shared" ca="1" si="380"/>
        <v>-0,341430081691411+3,4665977948704i</v>
      </c>
      <c r="BP271" s="223" t="str">
        <f t="shared" ca="1" si="381"/>
        <v>-2,84795137468404-2,00575365873266i</v>
      </c>
      <c r="BQ271" s="223" t="str">
        <f t="shared" ca="1" si="382"/>
        <v>3,14893024997224-1,48933308997479i</v>
      </c>
      <c r="BR271" s="223" t="str">
        <f t="shared" ca="1" si="383"/>
        <v>-0,256252680654589+3,4739328340861i</v>
      </c>
      <c r="BS271" s="223" t="str">
        <f t="shared" ca="1" si="384"/>
        <v>-2,89631728387483-1,93525733772335i</v>
      </c>
      <c r="BT271" s="223" t="str">
        <f t="shared" ca="1" si="385"/>
        <v>3,11143178734516-1,56616314756229i</v>
      </c>
      <c r="BU271" s="223" t="str">
        <f t="shared" ca="1" si="386"/>
        <v>-0,170920922581292+3,47917530606149i</v>
      </c>
      <c r="BV271" s="223" t="str">
        <f t="shared" ca="1" si="387"/>
        <v>-2,942938559836-1,86359529005483i</v>
      </c>
      <c r="BW271" s="223" t="str">
        <f t="shared" ca="1" si="388"/>
        <v>3,07205911455485-1,6420498070292i</v>
      </c>
      <c r="BX271" s="223" t="str">
        <f t="shared" ca="1" si="389"/>
        <v>-0,0854862081388349+3,48232205292707i</v>
      </c>
      <c r="BY271" s="223" t="str">
        <f t="shared" ca="1" si="390"/>
        <v>-2,98778711965046-1,79081068227072i</v>
      </c>
      <c r="BZ271" s="223" t="str">
        <f t="shared" ca="1" si="391"/>
        <v>3,03083594822566-1,71694735709258i</v>
      </c>
      <c r="CA271" s="223" t="str">
        <f t="shared" ca="1" si="392"/>
        <v>-1,03270972544763E-12+3,48337117920042i</v>
      </c>
      <c r="CB271" s="223" t="str">
        <f t="shared" ca="1" si="393"/>
        <v>-3,03083594822455-1,71694735709455i</v>
      </c>
      <c r="CC271" s="223" t="str">
        <f t="shared" ca="1" si="394"/>
        <v>2,98778711964979-1,79081068227184i</v>
      </c>
      <c r="CD271" s="223" t="str">
        <f t="shared" ca="1" si="395"/>
        <v>0,0854862081401352+3,48232205292703i</v>
      </c>
      <c r="CE271" s="223" t="str">
        <f t="shared" ca="1" si="396"/>
        <v>-3,07205911455541-1,64204980702813i</v>
      </c>
      <c r="CF271" s="223" t="str">
        <f t="shared" ca="1" si="397"/>
        <v>2,9429385598353-1,86359529005593i</v>
      </c>
      <c r="CG271" s="223" t="str">
        <f t="shared" ca="1" si="398"/>
        <v>0,170920922582492+3,47917530606143i</v>
      </c>
      <c r="CH271" s="223" t="str">
        <f t="shared" ca="1" si="399"/>
        <v>-3,11143178734566-1,5661631475613i</v>
      </c>
      <c r="CI271" s="223" t="str">
        <f t="shared" ca="1" si="400"/>
        <v>2,89631728387609-1,93525733772147i</v>
      </c>
      <c r="CJ271" s="223" t="str">
        <f t="shared" ca="1" si="401"/>
        <v>0,256252680652234+3,47393283408627i</v>
      </c>
      <c r="CK271" s="223" t="str">
        <f t="shared" ca="1" si="402"/>
        <v>-3,14893024997128-1,48933308997684i</v>
      </c>
      <c r="CL271" s="223" t="str">
        <f t="shared" ca="1" si="403"/>
        <v>2,84795137468334-2,00575365873364i</v>
      </c>
      <c r="CM271" s="223" t="str">
        <f t="shared" ca="1" si="404"/>
        <v>0,341430081692606+3,46659779487028i</v>
      </c>
      <c r="CN271" s="223" t="str">
        <f t="shared" ca="1" si="405"/>
        <v>-3,18453191476181-1,41160591382567i</v>
      </c>
      <c r="CO271" s="223" t="str">
        <f t="shared" ca="1" si="406"/>
        <v>2,79786996607628-2,07504178873883i</v>
      </c>
      <c r="CP271" s="223" t="str">
        <f t="shared" ca="1" si="407"/>
        <v>0,426401818015308+3,45717460676741i</v>
      </c>
      <c r="CQ271" s="223" t="str">
        <f t="shared" ca="1" si="408"/>
        <v>-3,21821533660275-1,3330284390586i</v>
      </c>
      <c r="CR271" s="223" t="str">
        <f t="shared" ca="1" si="409"/>
        <v>2,74610322522068-2,14307999116149i</v>
      </c>
      <c r="CS271" s="223" t="str">
        <f t="shared" ca="1" si="410"/>
        <v>0,511116705826839+3,44566894595358i</v>
      </c>
      <c r="CT271" s="223" t="str">
        <f t="shared" ca="1" si="411"/>
        <v>-3,24996022586307-1,25364799780169i</v>
      </c>
      <c r="CU271" s="223" t="str">
        <f t="shared" ca="1" si="412"/>
        <v>2,69268233446352-2,20982728233502i</v>
      </c>
      <c r="CV271" s="223" t="str">
        <f t="shared" ca="1" si="413"/>
        <v>0,595523716050189+3,43208774300802i</v>
      </c>
      <c r="CW271" s="223" t="str">
        <f t="shared" ca="1" si="414"/>
        <v>-3,27974746060594-1,17351240587095i</v>
      </c>
      <c r="CX271" s="223" t="str">
        <f t="shared" ca="1" si="415"/>
        <v>2,63763947255621-2,27524345618167i</v>
      </c>
      <c r="CY271" s="223" t="str">
        <f t="shared" ca="1" si="416"/>
        <v>0,679572005051732+3,41643917874065i</v>
      </c>
      <c r="CZ271" s="223" t="str">
        <f t="shared" ca="1" si="417"/>
        <v>-3,30755909811618-1,09266993394757i</v>
      </c>
      <c r="DA271" s="223" t="str">
        <f t="shared" ca="1" si="418"/>
        <v>2,58100779525823-2,33928910844734i</v>
      </c>
      <c r="DB271" s="223" t="str">
        <f t="shared" ca="1" si="419"/>
        <v>0,763210945288083+3,39873267926099i</v>
      </c>
      <c r="DC271" s="223" t="str">
        <f t="shared" ca="1" si="420"/>
        <v>-3,33337838570344-1,01116927851337i</v>
      </c>
      <c r="DD271" s="223" t="str">
        <f t="shared" ca="1" si="421"/>
        <v>2,52282141537221-2,40192566042821i</v>
      </c>
      <c r="DE271" s="223" t="str">
        <f t="shared" ca="1" si="422"/>
        <v>0,846390155792761+3,37897891030134i</v>
      </c>
      <c r="DF271" s="223" t="str">
        <f t="shared" ca="1" si="423"/>
        <v>-3,35718977079514-0,929059532512623i</v>
      </c>
      <c r="DG271" s="223" t="str">
        <f t="shared" ca="1" si="424"/>
        <v>2,46311538220237-2,46311538220242i</v>
      </c>
      <c r="DH271" s="223" t="str">
        <f t="shared" ca="1" si="425"/>
        <v>0,929059532512884+3,35718977079507i</v>
      </c>
      <c r="DI271" s="223" t="str">
        <f t="shared" ca="1" si="426"/>
        <v>-3,37897891030136-0,846390155792691i</v>
      </c>
      <c r="DJ271" s="223" t="str">
        <f t="shared" ca="1" si="427"/>
        <v>2,40192566042802-2,5228214153724i</v>
      </c>
      <c r="DK271" s="223" t="str">
        <f t="shared" ca="1" si="428"/>
        <v>1,01116927851022+3,3333783857044i</v>
      </c>
      <c r="DL271" s="223" t="str">
        <f t="shared" ca="1" si="429"/>
        <v>-3,39873267926101-0,763210945288016i</v>
      </c>
      <c r="DM271" s="223" t="str">
        <f t="shared" ca="1" si="430"/>
        <v>2,33928910844714-2,58100779525841i</v>
      </c>
      <c r="DN271" s="223" t="str">
        <f t="shared" ca="1" si="431"/>
        <v>1,09266993394764+3,30755909811616i</v>
      </c>
      <c r="DO271" s="223" t="str">
        <f t="shared" ca="1" si="432"/>
        <v>-3,4164391787407-0,679572005051467i</v>
      </c>
      <c r="DP271" s="223" t="str">
        <f t="shared" ca="1" si="433"/>
        <v>2,27524345618162-2,63763947255626i</v>
      </c>
      <c r="DQ271" s="223" t="str">
        <f t="shared" ca="1" si="434"/>
        <v>1,17351240587101+3,27974746060592i</v>
      </c>
      <c r="DR271" s="223" t="str">
        <f t="shared" ca="1" si="435"/>
        <v>-3,43208774300804-0,595523716050119i</v>
      </c>
      <c r="DS271" s="223" t="str">
        <f t="shared" ca="1" si="436"/>
        <v>2,20982728233497-2,69268233446357i</v>
      </c>
      <c r="DT271" s="223" t="str">
        <f t="shared" ca="1" si="437"/>
        <v>1,25364799780175+3,24996022586305i</v>
      </c>
      <c r="DU271" s="223" t="str">
        <f t="shared" ca="1" si="438"/>
        <v>-3,44566894595359-0,511116705826773i</v>
      </c>
      <c r="DV271" s="223" t="str">
        <f t="shared" ca="1" si="439"/>
        <v>2,14307999116143-2,74610322522072i</v>
      </c>
      <c r="DW271" s="223" t="str">
        <f t="shared" ca="1" si="440"/>
        <v>1,33302843905866+3,21821533660272i</v>
      </c>
      <c r="DX271" s="223" t="str">
        <f t="shared" ca="1" si="441"/>
        <v>-3,45717460676741-0,426401818015239i</v>
      </c>
      <c r="DY271" s="223" t="str">
        <f t="shared" ca="1" si="442"/>
        <v>2,07504178873877-2,79786996607632i</v>
      </c>
      <c r="DZ271" s="223" t="str">
        <f t="shared" ca="1" si="443"/>
        <v>1,41160591382573+3,18453191476178i</v>
      </c>
      <c r="EA271" s="223" t="str">
        <f t="shared" ca="1" si="444"/>
        <v>-3,46659779487029-0,341430081692537i</v>
      </c>
      <c r="EB271" s="223" t="str">
        <f t="shared" ca="1" si="445"/>
        <v>2,00575365873359-2,84795137468338i</v>
      </c>
      <c r="EC271" s="223" t="str">
        <f t="shared" ca="1" si="446"/>
        <v>1,48933308997386+3,14893024997269i</v>
      </c>
      <c r="ED271" s="223" t="str">
        <f t="shared" ca="1" si="447"/>
        <v>-3,47393283408627-0,256252680652164i</v>
      </c>
      <c r="EE271" s="223" t="str">
        <f t="shared" ca="1" si="448"/>
        <v>1,93525733772141-2,89631728387612i</v>
      </c>
      <c r="EF271" s="223" t="str">
        <f t="shared" ca="1" si="449"/>
        <v>1,56616314756136+3,11143178734563i</v>
      </c>
      <c r="EG271" s="223" t="str">
        <f t="shared" ca="1" si="450"/>
        <v>-3,47917530606144-0,170920922582422i</v>
      </c>
      <c r="EH271" s="223" t="str">
        <f t="shared" ca="1" si="451"/>
        <v>1,86359529005587-2,94293855983534i</v>
      </c>
      <c r="EI271" s="223" t="str">
        <f t="shared" ca="1" si="452"/>
        <v>1,64204980702837+3,07205911455528i</v>
      </c>
      <c r="EJ271" s="223" t="str">
        <f t="shared" ca="1" si="453"/>
        <v>-3,48232205292704-0,0854862081398674i</v>
      </c>
      <c r="EK271" s="223" t="str">
        <f t="shared" ca="1" si="454"/>
        <v>1,79081068227178-2,98778711964983i</v>
      </c>
      <c r="EL271" s="223" t="str">
        <f t="shared" ca="1" si="455"/>
        <v>1,7169473570946+3,03083594822451i</v>
      </c>
      <c r="EM271" s="223" t="str">
        <f t="shared" ca="1" si="456"/>
        <v>-3,48337117920042+1,10268818089604E-12i</v>
      </c>
      <c r="EN271" s="223"/>
      <c r="EO271" s="223"/>
      <c r="EP271" s="223"/>
    </row>
    <row r="272" spans="1:146">
      <c r="A272" s="249">
        <f t="shared" si="323"/>
        <v>3.3593750000000026E-3</v>
      </c>
      <c r="B272" s="248">
        <v>172</v>
      </c>
      <c r="C272" s="247">
        <f t="shared" si="324"/>
        <v>34400</v>
      </c>
      <c r="N272" s="246">
        <f t="shared" ca="1" si="327"/>
        <v>11.482567025637188</v>
      </c>
      <c r="O272" s="223">
        <f t="shared" ca="1" si="328"/>
        <v>3.4825670256371875</v>
      </c>
      <c r="P272" s="223" t="str">
        <f t="shared" ca="1" si="329"/>
        <v>-1,64167073166321+3,07134991442783i</v>
      </c>
      <c r="Q272" s="223" t="str">
        <f t="shared" ca="1" si="330"/>
        <v>-1,93481057393964-2,89564865462418i</v>
      </c>
      <c r="R272" s="223" t="str">
        <f t="shared" ca="1" si="331"/>
        <v>3,46579751352633-0,341351260859138i</v>
      </c>
      <c r="S272" s="223" t="str">
        <f t="shared" ca="1" si="332"/>
        <v>-1,33272070281245+3,21747239558485i</v>
      </c>
      <c r="T272" s="223" t="str">
        <f t="shared" ca="1" si="333"/>
        <v>-2,20931713271393-2,69206071535397i</v>
      </c>
      <c r="U272" s="223" t="str">
        <f t="shared" ca="1" si="334"/>
        <v>3,41565047676262-0,67941512247428i</v>
      </c>
      <c r="V272" s="223" t="str">
        <f t="shared" ca="1" si="335"/>
        <v>-1,01093584505409+3,33260885872318i</v>
      </c>
      <c r="W272" s="223" t="str">
        <f t="shared" ca="1" si="336"/>
        <v>-2,46254675976478-2,46254675976466i</v>
      </c>
      <c r="X272" s="223" t="str">
        <f t="shared" ca="1" si="337"/>
        <v>3,33260885872313-1,01093584505424i</v>
      </c>
      <c r="Y272" s="223" t="str">
        <f t="shared" ca="1" si="338"/>
        <v>-0,679415122474465+3,41565047676258i</v>
      </c>
      <c r="Z272" s="223" t="str">
        <f t="shared" ca="1" si="339"/>
        <v>-2,69206071535386-2,20931713271407i</v>
      </c>
      <c r="AA272" s="223" t="str">
        <f t="shared" ca="1" si="340"/>
        <v>3,21747239558493-1,33272070281227i</v>
      </c>
      <c r="AB272" s="223" t="str">
        <f t="shared" ca="1" si="341"/>
        <v>-0,341351260858981+3,46579751352635i</v>
      </c>
      <c r="AC272" s="223" t="str">
        <f t="shared" ca="1" si="342"/>
        <v>-2,89564865462421-1,93481057393959i</v>
      </c>
      <c r="AD272" s="223" t="str">
        <f t="shared" ca="1" si="343"/>
        <v>3,07134991442779-1,64167073166328i</v>
      </c>
      <c r="AE272" s="223" t="str">
        <f t="shared" ca="1" si="344"/>
        <v>1,82601411931736E-13+3,48256702563719i</v>
      </c>
      <c r="AF272" s="223" t="str">
        <f t="shared" ca="1" si="345"/>
        <v>-3,07134991442777-1,64167073166332i</v>
      </c>
      <c r="AG272" s="223" t="str">
        <f t="shared" ca="1" si="346"/>
        <v>2,89564865462423-1,93481057393956i</v>
      </c>
      <c r="AH272" s="223" t="str">
        <f t="shared" ca="1" si="347"/>
        <v>0,34135126085895+3,46579751352635i</v>
      </c>
      <c r="AI272" s="223" t="str">
        <f t="shared" ca="1" si="348"/>
        <v>-3,21747239558492-1,33272070281229i</v>
      </c>
      <c r="AJ272" s="223" t="str">
        <f t="shared" ca="1" si="349"/>
        <v>2,69206071535386-2,20931713271407i</v>
      </c>
      <c r="AK272" s="223" t="str">
        <f t="shared" ca="1" si="350"/>
        <v>0,67941512247412+3,41565047676265i</v>
      </c>
      <c r="AL272" s="223" t="str">
        <f t="shared" ca="1" si="351"/>
        <v>-3,33260885872312-1,0109358450543i</v>
      </c>
      <c r="AM272" s="223" t="str">
        <f t="shared" ca="1" si="352"/>
        <v>2,46254675976432-2,46254675976512i</v>
      </c>
      <c r="AN272" s="223" t="str">
        <f t="shared" ca="1" si="353"/>
        <v>1,01093584505373+3,33260885872329i</v>
      </c>
      <c r="AO272" s="223" t="str">
        <f t="shared" ca="1" si="354"/>
        <v>-3,41565047676234-0,67941512247567i</v>
      </c>
      <c r="AP272" s="223" t="str">
        <f t="shared" ca="1" si="355"/>
        <v>2,20931713271314-2,69206071535462i</v>
      </c>
      <c r="AQ272" s="223" t="str">
        <f t="shared" ca="1" si="356"/>
        <v>1,33272070281243+3,21747239558486i</v>
      </c>
      <c r="AR272" s="223" t="str">
        <f t="shared" ca="1" si="357"/>
        <v>1,33272070281243+3,21747239558486i</v>
      </c>
      <c r="AS272" s="223" t="str">
        <f t="shared" ca="1" si="358"/>
        <v>1,93481057393832-2,89564865462506i</v>
      </c>
      <c r="AT272" s="223" t="str">
        <f t="shared" ca="1" si="359"/>
        <v>1,64167073166372+3,07134991442756i</v>
      </c>
      <c r="AU272" s="223" t="str">
        <f t="shared" ca="1" si="360"/>
        <v>-3,48256702563719-4,26641240733061E-13i</v>
      </c>
      <c r="AV272" s="223" t="str">
        <f t="shared" ca="1" si="361"/>
        <v>1,64167073166439-3,0713499144272i</v>
      </c>
      <c r="AW272" s="223" t="str">
        <f t="shared" ca="1" si="362"/>
        <v>1,93481057394053+2,89564865462358i</v>
      </c>
      <c r="AX272" s="223" t="str">
        <f t="shared" ca="1" si="363"/>
        <v>-3,46579751352634+0,341351260859132i</v>
      </c>
      <c r="AY272" s="223" t="str">
        <f t="shared" ca="1" si="364"/>
        <v>1,33272070281313-3,21747239558457i</v>
      </c>
      <c r="AZ272" s="223" t="str">
        <f t="shared" ca="1" si="365"/>
        <v>2,20931713271528+2,69206071535287i</v>
      </c>
      <c r="BA272" s="223" t="str">
        <f t="shared" ca="1" si="366"/>
        <v>-3,41565047676249+0,679415122474928i</v>
      </c>
      <c r="BB272" s="223" t="str">
        <f t="shared" ca="1" si="367"/>
        <v>1,0109358450545-3,33260885872306i</v>
      </c>
      <c r="BC272" s="223" t="str">
        <f t="shared" ca="1" si="368"/>
        <v>2,46254675976378+2,46254675976566i</v>
      </c>
      <c r="BD272" s="223" t="str">
        <f t="shared" ca="1" si="369"/>
        <v>-3,33260885872285+1,01093584505519i</v>
      </c>
      <c r="BE272" s="223" t="str">
        <f t="shared" ca="1" si="370"/>
        <v>0,67941512247413-3,41565047676265i</v>
      </c>
      <c r="BF272" s="223" t="str">
        <f t="shared" ca="1" si="371"/>
        <v>2,69206071535338+2,20931713271465i</v>
      </c>
      <c r="BG272" s="223" t="str">
        <f t="shared" ca="1" si="372"/>
        <v>-3,21747239558563+1,33272070281059i</v>
      </c>
      <c r="BH272" s="223" t="str">
        <f t="shared" ca="1" si="373"/>
        <v>0,341351260858322-3,46579751352641i</v>
      </c>
      <c r="BI272" s="223" t="str">
        <f t="shared" ca="1" si="374"/>
        <v>2,89564865462398+1,93481057393994i</v>
      </c>
      <c r="BJ272" s="223" t="str">
        <f t="shared" ca="1" si="375"/>
        <v>-3,07134991442845+1,64167073166205i</v>
      </c>
      <c r="BK272" s="223" t="str">
        <f t="shared" ca="1" si="376"/>
        <v>-1,14168728424261E-12-3,48256702563719i</v>
      </c>
      <c r="BL272" s="223" t="str">
        <f t="shared" ca="1" si="377"/>
        <v>3,07134991442794+1,641670731663i</v>
      </c>
      <c r="BM272" s="223" t="str">
        <f t="shared" ca="1" si="378"/>
        <v>-2,89564865462463+1,93481057393896i</v>
      </c>
      <c r="BN272" s="223" t="str">
        <f t="shared" ca="1" si="379"/>
        <v>-0,341351260860693-3,46579751352618i</v>
      </c>
      <c r="BO272" s="223" t="str">
        <f t="shared" ca="1" si="380"/>
        <v>3,21747239558517+1,33272070281168i</v>
      </c>
      <c r="BP272" s="223" t="str">
        <f t="shared" ca="1" si="381"/>
        <v>-2,69206071535413+2,20931713271373i</v>
      </c>
      <c r="BQ272" s="223" t="str">
        <f t="shared" ca="1" si="382"/>
        <v>-0,679415122473068-3,41565047676286i</v>
      </c>
      <c r="BR272" s="223" t="str">
        <f t="shared" ca="1" si="383"/>
        <v>3,33260885872351+1,010935845053i</v>
      </c>
      <c r="BS272" s="223" t="str">
        <f t="shared" ca="1" si="384"/>
        <v>-2,46254675976455+2,46254675976489i</v>
      </c>
      <c r="BT272" s="223" t="str">
        <f t="shared" ca="1" si="385"/>
        <v>-1,01093584505337-3,3326088587234i</v>
      </c>
      <c r="BU272" s="223" t="str">
        <f t="shared" ca="1" si="386"/>
        <v>3,41565047676296+0,679415122472591i</v>
      </c>
      <c r="BV272" s="223" t="str">
        <f t="shared" ca="1" si="387"/>
        <v>-2,20931713271343+2,69206071535438i</v>
      </c>
      <c r="BW272" s="223" t="str">
        <f t="shared" ca="1" si="388"/>
        <v>-1,33272070281204-3,21747239558502i</v>
      </c>
      <c r="BX272" s="223" t="str">
        <f t="shared" ca="1" si="389"/>
        <v>3,46579751352622+0,341351260860307i</v>
      </c>
      <c r="BY272" s="223" t="str">
        <f t="shared" ca="1" si="390"/>
        <v>-1,93481057393863+2,89564865462485i</v>
      </c>
      <c r="BZ272" s="223" t="str">
        <f t="shared" ca="1" si="391"/>
        <v>-1,64167073166335-3,07134991442775i</v>
      </c>
      <c r="CA272" s="223" t="str">
        <f t="shared" ca="1" si="392"/>
        <v>3,48256702563719+8,53282481466119E-13i</v>
      </c>
      <c r="CB272" s="223" t="str">
        <f t="shared" ca="1" si="393"/>
        <v>-1,64167073166468+3,07134991442704i</v>
      </c>
      <c r="CC272" s="223" t="str">
        <f t="shared" ca="1" si="394"/>
        <v>-1,93481057394018-2,89564865462382i</v>
      </c>
      <c r="CD272" s="223" t="str">
        <f t="shared" ca="1" si="395"/>
        <v>3,46579751352637-0,341351260858806i</v>
      </c>
      <c r="CE272" s="223" t="str">
        <f t="shared" ca="1" si="396"/>
        <v>-1,33272070281343+3,21747239558445i</v>
      </c>
      <c r="CF272" s="223" t="str">
        <f t="shared" ca="1" si="397"/>
        <v>-2,20931713271502-2,69206071535307i</v>
      </c>
      <c r="CG272" s="223" t="str">
        <f t="shared" ca="1" si="398"/>
        <v>3,41565047676255-0,679415122474608i</v>
      </c>
      <c r="CH272" s="223" t="str">
        <f t="shared" ca="1" si="399"/>
        <v>-1,01093584505482+3,33260885872296i</v>
      </c>
      <c r="CI272" s="223" t="str">
        <f t="shared" ca="1" si="400"/>
        <v>-2,462546759766-2,46254675976344i</v>
      </c>
      <c r="CJ272" s="223" t="str">
        <f t="shared" ca="1" si="401"/>
        <v>3,33260885872294-1,01093584505487i</v>
      </c>
      <c r="CK272" s="223" t="str">
        <f t="shared" ca="1" si="402"/>
        <v>-0,679415122474548+3,41565047676257i</v>
      </c>
      <c r="CL272" s="223" t="str">
        <f t="shared" ca="1" si="403"/>
        <v>-2,69206071535311-2,20931713271498i</v>
      </c>
      <c r="CM272" s="223" t="str">
        <f t="shared" ca="1" si="404"/>
        <v>3,21747239558442-1,33272070281349i</v>
      </c>
      <c r="CN272" s="223" t="str">
        <f t="shared" ca="1" si="405"/>
        <v>-0,341351260858746+3,46579751352637i</v>
      </c>
      <c r="CO272" s="223" t="str">
        <f t="shared" ca="1" si="406"/>
        <v>-2,89564865462374-1,93481057394029i</v>
      </c>
      <c r="CP272" s="223" t="str">
        <f t="shared" ca="1" si="407"/>
        <v>3,0713499144286-1,64167073166176i</v>
      </c>
      <c r="CQ272" s="223" t="str">
        <f t="shared" ca="1" si="408"/>
        <v>7,15046043509547E-13+3,48256702563719i</v>
      </c>
      <c r="CR272" s="223" t="str">
        <f t="shared" ca="1" si="409"/>
        <v>-3,07134991442779-1,64167073166329i</v>
      </c>
      <c r="CS272" s="223" t="str">
        <f t="shared" ca="1" si="410"/>
        <v>2,89564865462482-1,93481057393868i</v>
      </c>
      <c r="CT272" s="223" t="str">
        <f t="shared" ca="1" si="411"/>
        <v>0,341351260860367+3,46579751352621i</v>
      </c>
      <c r="CU272" s="223" t="str">
        <f t="shared" ca="1" si="412"/>
        <v>-3,21747239558505-1,33272070281198i</v>
      </c>
      <c r="CV272" s="223" t="str">
        <f t="shared" ca="1" si="413"/>
        <v>2,69206071535434-2,20931713271348i</v>
      </c>
      <c r="CW272" s="223" t="str">
        <f t="shared" ca="1" si="414"/>
        <v>0,67941512247265+3,41565047676294i</v>
      </c>
      <c r="CX272" s="223" t="str">
        <f t="shared" ca="1" si="415"/>
        <v>-3,33260885872341-1,01093584505331i</v>
      </c>
      <c r="CY272" s="223" t="str">
        <f t="shared" ca="1" si="416"/>
        <v>2,46254675976485-2,46254675976459i</v>
      </c>
      <c r="CZ272" s="223" t="str">
        <f t="shared" ca="1" si="417"/>
        <v>1,01093584505297+3,33260885872352i</v>
      </c>
      <c r="DA272" s="223" t="str">
        <f t="shared" ca="1" si="418"/>
        <v>-3,41565047676287-0,679415122473009i</v>
      </c>
      <c r="DB272" s="223" t="str">
        <f t="shared" ca="1" si="419"/>
        <v>2,20931713271377-2,69206071535411i</v>
      </c>
      <c r="DC272" s="223" t="str">
        <f t="shared" ca="1" si="420"/>
        <v>1,33272070281165+3,21747239558519i</v>
      </c>
      <c r="DD272" s="223" t="str">
        <f t="shared" ca="1" si="421"/>
        <v>-3,4657975135262-0,341351260860535i</v>
      </c>
      <c r="DE272" s="223" t="str">
        <f t="shared" ca="1" si="422"/>
        <v>1,93481057393899-2,89564865462461i</v>
      </c>
      <c r="DF272" s="223" t="str">
        <f t="shared" ca="1" si="423"/>
        <v>1,64167073166314+3,07134991442786i</v>
      </c>
      <c r="DG272" s="223" t="str">
        <f t="shared" ca="1" si="424"/>
        <v>-3,48256702563719-1,08196270605005E-12i</v>
      </c>
      <c r="DH272" s="223" t="str">
        <f t="shared" ca="1" si="425"/>
        <v>1,64167073166208-3,07134991442843i</v>
      </c>
      <c r="DI272" s="223" t="str">
        <f t="shared" ca="1" si="426"/>
        <v>1,93481057393999+2,89564865462394i</v>
      </c>
      <c r="DJ272" s="223" t="str">
        <f t="shared" ca="1" si="427"/>
        <v>-3,46579751352641+0,341351260858381i</v>
      </c>
      <c r="DK272" s="223" t="str">
        <f t="shared" ca="1" si="428"/>
        <v>1,33272070281383-3,21747239558428i</v>
      </c>
      <c r="DL272" s="223" t="str">
        <f t="shared" ca="1" si="429"/>
        <v>2,20931713271469+2,69206071535335i</v>
      </c>
      <c r="DM272" s="223" t="str">
        <f t="shared" ca="1" si="430"/>
        <v>-3,41565047676264+0,67941512247419i</v>
      </c>
      <c r="DN272" s="223" t="str">
        <f t="shared" ca="1" si="431"/>
        <v>1,01093584505523-3,33260885872284i</v>
      </c>
      <c r="DO272" s="223" t="str">
        <f t="shared" ca="1" si="432"/>
        <v>2,4625467597657+2,46254675976374i</v>
      </c>
      <c r="DP272" s="223" t="str">
        <f t="shared" ca="1" si="433"/>
        <v>-3,33260885872307+1,01093584505446i</v>
      </c>
      <c r="DQ272" s="223" t="str">
        <f t="shared" ca="1" si="434"/>
        <v>0,679415122474966-3,41565047676248i</v>
      </c>
      <c r="DR272" s="223" t="str">
        <f t="shared" ca="1" si="435"/>
        <v>2,69206071535297+2,20931713271516i</v>
      </c>
      <c r="DS272" s="223" t="str">
        <f t="shared" ca="1" si="436"/>
        <v>-3,21747239558459+1,33272070281309i</v>
      </c>
      <c r="DT272" s="223" t="str">
        <f t="shared" ca="1" si="437"/>
        <v>0,341351260859171-3,46579751352633i</v>
      </c>
      <c r="DU272" s="223" t="str">
        <f t="shared" ca="1" si="438"/>
        <v>2,89564865462361+1,93481057394048i</v>
      </c>
      <c r="DV272" s="223" t="str">
        <f t="shared" ca="1" si="439"/>
        <v>-3,07134991442722+1,64167073166435i</v>
      </c>
      <c r="DW272" s="223" t="str">
        <f t="shared" ca="1" si="440"/>
        <v>-4,86365818925622E-13-3,48256702563719i</v>
      </c>
      <c r="DX272" s="223" t="str">
        <f t="shared" ca="1" si="441"/>
        <v>3,07134991442758+1,64167073166367i</v>
      </c>
      <c r="DY272" s="223" t="str">
        <f t="shared" ca="1" si="442"/>
        <v>-2,89564865462505+1,93481057393833i</v>
      </c>
      <c r="DZ272" s="223" t="str">
        <f t="shared" ca="1" si="443"/>
        <v>-0,341351260859942-3,46579751352626i</v>
      </c>
      <c r="EA272" s="223" t="str">
        <f t="shared" ca="1" si="444"/>
        <v>3,21747239558488+1,33272070281238i</v>
      </c>
      <c r="EB272" s="223" t="str">
        <f t="shared" ca="1" si="445"/>
        <v>-2,69206071535461+2,20931713271315i</v>
      </c>
      <c r="EC272" s="223" t="str">
        <f t="shared" ca="1" si="446"/>
        <v>-0,679415122475725-3,41565047676233i</v>
      </c>
      <c r="ED272" s="223" t="str">
        <f t="shared" ca="1" si="447"/>
        <v>3,33260885872329+1,01093584505373i</v>
      </c>
      <c r="EE272" s="223" t="str">
        <f t="shared" ca="1" si="448"/>
        <v>-2,46254675976515+2,46254675976429i</v>
      </c>
      <c r="EF272" s="223" t="str">
        <f t="shared" ca="1" si="449"/>
        <v>-1,01093584505256-3,33260885872364i</v>
      </c>
      <c r="EG272" s="223" t="str">
        <f t="shared" ca="1" si="450"/>
        <v>3,41565047676279+0,67941512247343i</v>
      </c>
      <c r="EH272" s="223" t="str">
        <f t="shared" ca="1" si="451"/>
        <v>-2,20931713271409+2,69206071535384i</v>
      </c>
      <c r="EI272" s="223" t="str">
        <f t="shared" ca="1" si="452"/>
        <v>-1,33272070281125-3,21747239558535i</v>
      </c>
      <c r="EJ272" s="223" t="str">
        <f t="shared" ca="1" si="453"/>
        <v>3,46579751352649+0,34135126085761i</v>
      </c>
      <c r="EK272" s="223" t="str">
        <f t="shared" ca="1" si="454"/>
        <v>-1,93481057393935+2,89564865462437i</v>
      </c>
      <c r="EL272" s="223" t="str">
        <f t="shared" ca="1" si="455"/>
        <v>-1,64167073166259-3,07134991442816i</v>
      </c>
      <c r="EM272" s="223" t="str">
        <f t="shared" ca="1" si="456"/>
        <v>3,48256702563719+1,70656496293224E-12i</v>
      </c>
      <c r="EN272" s="223"/>
      <c r="EO272" s="223"/>
      <c r="EP272" s="223"/>
    </row>
    <row r="273" spans="1:146">
      <c r="A273" s="249">
        <f t="shared" si="323"/>
        <v>3.3789062500000026E-3</v>
      </c>
      <c r="B273" s="248">
        <v>173</v>
      </c>
      <c r="C273" s="247">
        <f t="shared" si="324"/>
        <v>34600</v>
      </c>
      <c r="N273" s="246">
        <f t="shared" ca="1" si="327"/>
        <v>11.481673926928</v>
      </c>
      <c r="O273" s="223">
        <f t="shared" ca="1" si="328"/>
        <v>3.4816739269279999</v>
      </c>
      <c r="P273" s="223" t="str">
        <f t="shared" ca="1" si="329"/>
        <v>-1,56540004370989+3,1099157603709i</v>
      </c>
      <c r="Q273" s="223" t="str">
        <f t="shared" ca="1" si="330"/>
        <v>-2,07403073674045-2,79650672026836i</v>
      </c>
      <c r="R273" s="223" t="str">
        <f t="shared" ca="1" si="331"/>
        <v>3,43041547829064-0,595233550595227i</v>
      </c>
      <c r="S273" s="223" t="str">
        <f t="shared" ca="1" si="332"/>
        <v>-1,01067659218364+3,33175421654454i</v>
      </c>
      <c r="T273" s="223" t="str">
        <f t="shared" ca="1" si="333"/>
        <v>-2,52159218536585-2,40075533617071i</v>
      </c>
      <c r="U273" s="223" t="str">
        <f t="shared" ca="1" si="334"/>
        <v>3,27814942280155-1,17294061880219i</v>
      </c>
      <c r="V273" s="223" t="str">
        <f t="shared" ca="1" si="335"/>
        <v>-0,426194056218707+3,45549011862197i</v>
      </c>
      <c r="W273" s="223" t="str">
        <f t="shared" ca="1" si="336"/>
        <v>-2,89490607018663-1,93431439488177i</v>
      </c>
      <c r="X273" s="223" t="str">
        <f t="shared" ca="1" si="337"/>
        <v>3,02935919110243-1,71611078451639i</v>
      </c>
      <c r="Y273" s="223" t="str">
        <f t="shared" ca="1" si="338"/>
        <v>0,170837642360945+3,4774800982037i</v>
      </c>
      <c r="Z273" s="223" t="str">
        <f t="shared" ca="1" si="339"/>
        <v>-3,18298027017619-1,41091811708524i</v>
      </c>
      <c r="AA273" s="223" t="str">
        <f t="shared" ca="1" si="340"/>
        <v>2,69137034071574-2,2087505568909i</v>
      </c>
      <c r="AB273" s="223" t="str">
        <f t="shared" ca="1" si="341"/>
        <v>0,762839075211709+3,39707666660327i</v>
      </c>
      <c r="AC273" s="223" t="str">
        <f t="shared" ca="1" si="342"/>
        <v>-3,37733252255276-0,845977757129361i</v>
      </c>
      <c r="AD273" s="223" t="str">
        <f t="shared" ca="1" si="343"/>
        <v>2,27413485708967-2,6363542981208i</v>
      </c>
      <c r="AE273" s="223" t="str">
        <f t="shared" ca="1" si="344"/>
        <v>1,33237892873292+3,21664727996695i</v>
      </c>
      <c r="AF273" s="223" t="str">
        <f t="shared" ca="1" si="345"/>
        <v>-3,47224018059231-0,256127823030897i</v>
      </c>
      <c r="AG273" s="223" t="str">
        <f t="shared" ca="1" si="346"/>
        <v>1,78993812021966-2,98633133781815i</v>
      </c>
      <c r="AH273" s="223" t="str">
        <f t="shared" ca="1" si="347"/>
        <v>1,86268726412931+2,94150463020215i</v>
      </c>
      <c r="AI273" s="223" t="str">
        <f t="shared" ca="1" si="348"/>
        <v>-3,46490871533156+0,341263721877486i</v>
      </c>
      <c r="AJ273" s="223" t="str">
        <f t="shared" ca="1" si="349"/>
        <v>1,25303716513482-3,24837670171443i</v>
      </c>
      <c r="AK273" s="223" t="str">
        <f t="shared" ca="1" si="350"/>
        <v>2,33814930348585+2,57975021427635i</v>
      </c>
      <c r="AL273" s="223" t="str">
        <f t="shared" ca="1" si="351"/>
        <v>-3,3555539996772+0,928606853679542i</v>
      </c>
      <c r="AM273" s="223" t="str">
        <f t="shared" ca="1" si="352"/>
        <v>0,679240887559255-3,41477453869475i</v>
      </c>
      <c r="AN273" s="223" t="str">
        <f t="shared" ca="1" si="353"/>
        <v>2,74476520245357+2,14203578794805i</v>
      </c>
      <c r="AO273" s="223" t="str">
        <f t="shared" ca="1" si="354"/>
        <v>-3,14739595208972+1,488607421122i</v>
      </c>
      <c r="AP273" s="223" t="str">
        <f t="shared" ca="1" si="355"/>
        <v>0,0854445554839884-3,48062531183527i</v>
      </c>
      <c r="AQ273" s="223" t="str">
        <f t="shared" ca="1" si="356"/>
        <v>3,07056227168548+1,64124972784521i</v>
      </c>
      <c r="AR273" s="223" t="str">
        <f t="shared" ca="1" si="357"/>
        <v>3,07056227168548+1,64124972784521i</v>
      </c>
      <c r="AS273" s="223" t="str">
        <f t="shared" ca="1" si="358"/>
        <v>-0,5108676671982-3,44399006387384i</v>
      </c>
      <c r="AT273" s="223" t="str">
        <f t="shared" ca="1" si="359"/>
        <v>3,30594750925404+1,09213753690056i</v>
      </c>
      <c r="AU273" s="223" t="str">
        <f t="shared" ca="1" si="360"/>
        <v>-2,46191524361009+2,46191524361228i</v>
      </c>
      <c r="AV273" s="223" t="str">
        <f t="shared" ca="1" si="361"/>
        <v>-1,0921375369002-3,30594750925416i</v>
      </c>
      <c r="AW273" s="223" t="str">
        <f t="shared" ca="1" si="362"/>
        <v>3,44399006387378+0,510867667198572i</v>
      </c>
      <c r="AX273" s="223" t="str">
        <f t="shared" ca="1" si="363"/>
        <v>-2,00477636697082+2,84656372700235i</v>
      </c>
      <c r="AY273" s="223" t="str">
        <f t="shared" ca="1" si="364"/>
        <v>-1,64124972784483-3,07056227168568i</v>
      </c>
      <c r="AZ273" s="223" t="str">
        <f t="shared" ca="1" si="365"/>
        <v>3,48062531183528-0,0854445554835619i</v>
      </c>
      <c r="BA273" s="223" t="str">
        <f t="shared" ca="1" si="366"/>
        <v>-1,48860742112239+3,14739595208954i</v>
      </c>
      <c r="BB273" s="223" t="str">
        <f t="shared" ca="1" si="367"/>
        <v>-2,14203578794771-2,74476520245384i</v>
      </c>
      <c r="BC273" s="223" t="str">
        <f t="shared" ca="1" si="368"/>
        <v>3,41477453869483-0,679240887558886i</v>
      </c>
      <c r="BD273" s="223" t="str">
        <f t="shared" ca="1" si="369"/>
        <v>-0,928606853678236+3,35555399967756i</v>
      </c>
      <c r="BE273" s="223" t="str">
        <f t="shared" ca="1" si="370"/>
        <v>-2,5797502142761-2,33814930348613i</v>
      </c>
      <c r="BF273" s="223" t="str">
        <f t="shared" ca="1" si="371"/>
        <v>3,24837670171393-1,25303716513613i</v>
      </c>
      <c r="BG273" s="223" t="str">
        <f t="shared" ca="1" si="372"/>
        <v>-0,341263721877566+3,46490871533155i</v>
      </c>
      <c r="BH273" s="223" t="str">
        <f t="shared" ca="1" si="373"/>
        <v>-2,94150463020118-1,86268726413084i</v>
      </c>
      <c r="BI273" s="223" t="str">
        <f t="shared" ca="1" si="374"/>
        <v>2,98633133781802-1,78993812021988i</v>
      </c>
      <c r="BJ273" s="223" t="str">
        <f t="shared" ca="1" si="375"/>
        <v>0,256127823029485+3,47224018059241i</v>
      </c>
      <c r="BK273" s="223" t="str">
        <f t="shared" ca="1" si="376"/>
        <v>-3,2166472799672-1,33237892873231i</v>
      </c>
      <c r="BL273" s="223" t="str">
        <f t="shared" ca="1" si="377"/>
        <v>2,63635429812149-2,27413485708886i</v>
      </c>
      <c r="BM273" s="223" t="str">
        <f t="shared" ca="1" si="378"/>
        <v>0,84597775713036+3,37733252255251i</v>
      </c>
      <c r="BN273" s="223" t="str">
        <f t="shared" ca="1" si="379"/>
        <v>-3,3970766666031-0,762839075212485i</v>
      </c>
      <c r="BO273" s="223" t="str">
        <f t="shared" ca="1" si="380"/>
        <v>2,20875055688989-2,69137034071657i</v>
      </c>
      <c r="BP273" s="223" t="str">
        <f t="shared" ca="1" si="381"/>
        <v>1,41091811708485+3,18298027017636i</v>
      </c>
      <c r="BQ273" s="223" t="str">
        <f t="shared" ca="1" si="382"/>
        <v>-3,47748009820378-0,17083764235927i</v>
      </c>
      <c r="BR273" s="223" t="str">
        <f t="shared" ca="1" si="383"/>
        <v>1,71611078451644-3,0293591911024i</v>
      </c>
      <c r="BS273" s="223" t="str">
        <f t="shared" ca="1" si="384"/>
        <v>1,93431439488031+2,89490607018761i</v>
      </c>
      <c r="BT273" s="223" t="str">
        <f t="shared" ca="1" si="385"/>
        <v>-3,45549011862193+0,426194056219034i</v>
      </c>
      <c r="BU273" s="223" t="str">
        <f t="shared" ca="1" si="386"/>
        <v>1,1729406188036-3,27814942280105i</v>
      </c>
      <c r="BV273" s="223" t="str">
        <f t="shared" ca="1" si="387"/>
        <v>2,40075533617115+2,52159218536543i</v>
      </c>
      <c r="BW273" s="223" t="str">
        <f t="shared" ca="1" si="388"/>
        <v>-3,33175421654487+1,01067659218256i</v>
      </c>
      <c r="BX273" s="223" t="str">
        <f t="shared" ca="1" si="389"/>
        <v>0,595233550594269-3,43041547829081i</v>
      </c>
      <c r="BY273" s="223" t="str">
        <f t="shared" ca="1" si="390"/>
        <v>2,79650672026794+2,07403073674102i</v>
      </c>
      <c r="BZ273" s="223" t="str">
        <f t="shared" ca="1" si="391"/>
        <v>-3,10991576037042+1,56540004371084i</v>
      </c>
      <c r="CA273" s="223" t="str">
        <f t="shared" ca="1" si="392"/>
        <v>4,76010524066283E-13-3,481673926928i</v>
      </c>
      <c r="CB273" s="223" t="str">
        <f t="shared" ca="1" si="393"/>
        <v>3,10991576037159+1,56540004370851i</v>
      </c>
      <c r="CC273" s="223" t="str">
        <f t="shared" ca="1" si="394"/>
        <v>-2,79650672026839+2,07403073674042i</v>
      </c>
      <c r="CD273" s="223" t="str">
        <f t="shared" ca="1" si="395"/>
        <v>-0,595233550593528-3,43041547829094i</v>
      </c>
      <c r="CE273" s="223" t="str">
        <f t="shared" ca="1" si="396"/>
        <v>3,33175421654461+1,01067659218338i</v>
      </c>
      <c r="CF273" s="223" t="str">
        <f t="shared" ca="1" si="397"/>
        <v>-2,40075533617177+2,52159218536484i</v>
      </c>
      <c r="CG273" s="223" t="str">
        <f t="shared" ca="1" si="398"/>
        <v>-1,17294061880289-3,27814942280131i</v>
      </c>
      <c r="CH273" s="223" t="str">
        <f t="shared" ca="1" si="399"/>
        <v>3,45549011862182+0,42619405621988i</v>
      </c>
      <c r="CI273" s="223" t="str">
        <f t="shared" ca="1" si="400"/>
        <v>-1,93431439488093+2,89490607018719i</v>
      </c>
      <c r="CJ273" s="223" t="str">
        <f t="shared" ca="1" si="401"/>
        <v>-1,71611078451579-3,02935919110277i</v>
      </c>
      <c r="CK273" s="223" t="str">
        <f t="shared" ca="1" si="402"/>
        <v>3,47748009820365-0,170837642361878i</v>
      </c>
      <c r="CL273" s="223" t="str">
        <f t="shared" ca="1" si="403"/>
        <v>-1,41091811708563+3,18298027017602i</v>
      </c>
      <c r="CM273" s="223" t="str">
        <f t="shared" ca="1" si="404"/>
        <v>-2,20875055689199-2,69137034071485i</v>
      </c>
      <c r="CN273" s="223" t="str">
        <f t="shared" ca="1" si="405"/>
        <v>3,39707666660326-0,76283907521175i</v>
      </c>
      <c r="CO273" s="223" t="str">
        <f t="shared" ca="1" si="406"/>
        <v>-0,845977757131189+3,3773325225523i</v>
      </c>
      <c r="CP273" s="223" t="str">
        <f t="shared" ca="1" si="407"/>
        <v>-2,636354298121-2,27413485708943i</v>
      </c>
      <c r="CQ273" s="223" t="str">
        <f t="shared" ca="1" si="408"/>
        <v>3,21664727996749-1,33237892873161i</v>
      </c>
      <c r="CR273" s="223" t="str">
        <f t="shared" ca="1" si="409"/>
        <v>-0,256127823030335+3,47224018059235i</v>
      </c>
      <c r="CS273" s="223" t="str">
        <f t="shared" ca="1" si="410"/>
        <v>-2,98633133781758-1,78993812022062i</v>
      </c>
      <c r="CT273" s="223" t="str">
        <f t="shared" ca="1" si="411"/>
        <v>2,94150463020159-1,8626872641302i</v>
      </c>
      <c r="CU273" s="223" t="str">
        <f t="shared" ca="1" si="412"/>
        <v>0,341263721876815+3,46490871533162i</v>
      </c>
      <c r="CV273" s="223" t="str">
        <f t="shared" ca="1" si="413"/>
        <v>-3,2483767017149-1,25303716513361i</v>
      </c>
      <c r="CW273" s="223" t="str">
        <f t="shared" ca="1" si="414"/>
        <v>2,57975021427661-2,33814930348557i</v>
      </c>
      <c r="CX273" s="223" t="str">
        <f t="shared" ca="1" si="415"/>
        <v>0,928606853680753+3,35555399967686i</v>
      </c>
      <c r="CY273" s="223" t="str">
        <f t="shared" ca="1" si="416"/>
        <v>-3,41477453869466-0,679240887559721i</v>
      </c>
      <c r="CZ273" s="223" t="str">
        <f t="shared" ca="1" si="417"/>
        <v>2,14203578794839-2,74476520245331i</v>
      </c>
      <c r="DA273" s="223" t="str">
        <f t="shared" ca="1" si="418"/>
        <v>1,48860742112171+3,14739595208986i</v>
      </c>
      <c r="DB273" s="223" t="str">
        <f t="shared" ca="1" si="419"/>
        <v>-3,48062531183526-0,0854445554843157i</v>
      </c>
      <c r="DC273" s="223" t="str">
        <f t="shared" ca="1" si="420"/>
        <v>1,64124972784558-3,07056227168527i</v>
      </c>
      <c r="DD273" s="223" t="str">
        <f t="shared" ca="1" si="421"/>
        <v>2,0047763669702+2,84656372700279i</v>
      </c>
      <c r="DE273" s="223" t="str">
        <f t="shared" ca="1" si="422"/>
        <v>-3,44399006387391+0,510867667197729i</v>
      </c>
      <c r="DF273" s="223" t="str">
        <f t="shared" ca="1" si="423"/>
        <v>1,09213753690101-3,3059475092539i</v>
      </c>
      <c r="DG273" s="223" t="str">
        <f t="shared" ca="1" si="424"/>
        <v>2,46191524361201+2,46191524361036i</v>
      </c>
      <c r="DH273" s="223" t="str">
        <f t="shared" ca="1" si="425"/>
        <v>-3,30594750925428+1,09213753689984i</v>
      </c>
      <c r="DI273" s="223" t="str">
        <f t="shared" ca="1" si="426"/>
        <v>0,51086766719562-3,44399006387422i</v>
      </c>
      <c r="DJ273" s="223" t="str">
        <f t="shared" ca="1" si="427"/>
        <v>2,84656372700208+2,00477636697121i</v>
      </c>
      <c r="DK273" s="223" t="str">
        <f t="shared" ca="1" si="428"/>
        <v>-3,07056227168418+1,64124972784764i</v>
      </c>
      <c r="DL273" s="223" t="str">
        <f t="shared" ca="1" si="429"/>
        <v>-0,085444555483284-3,48062531183529i</v>
      </c>
      <c r="DM273" s="223" t="str">
        <f t="shared" ca="1" si="430"/>
        <v>3,14739595208933+1,48860742112282i</v>
      </c>
      <c r="DN273" s="223" t="str">
        <f t="shared" ca="1" si="431"/>
        <v>-2,74476520245407+2,14203578794742i</v>
      </c>
      <c r="DO273" s="223" t="str">
        <f t="shared" ca="1" si="432"/>
        <v>-0,679240887558517-3,4147745386949i</v>
      </c>
      <c r="DP273" s="223" t="str">
        <f t="shared" ca="1" si="433"/>
        <v>3,35555399967743+0,928606853678696i</v>
      </c>
      <c r="DQ273" s="223" t="str">
        <f t="shared" ca="1" si="434"/>
        <v>-2,33814930348648+2,57975021427578i</v>
      </c>
      <c r="DR273" s="223" t="str">
        <f t="shared" ca="1" si="435"/>
        <v>-1,25303716513578-3,24837670171406i</v>
      </c>
      <c r="DS273" s="223" t="str">
        <f t="shared" ca="1" si="436"/>
        <v>3,46490871533152+0,341263721877843i</v>
      </c>
      <c r="DT273" s="223" t="str">
        <f t="shared" ca="1" si="437"/>
        <v>-1,86268726412823+2,94150463020283i</v>
      </c>
      <c r="DU273" s="223" t="str">
        <f t="shared" ca="1" si="438"/>
        <v>-1,78993812021956-2,98633133781821i</v>
      </c>
      <c r="DV273" s="223" t="str">
        <f t="shared" ca="1" si="439"/>
        <v>3,47224018059244-0,256127823029109i</v>
      </c>
      <c r="DW273" s="223" t="str">
        <f t="shared" ca="1" si="440"/>
        <v>-1,33237892873275+3,21664727996702i</v>
      </c>
      <c r="DX273" s="223" t="str">
        <f t="shared" ca="1" si="441"/>
        <v>-2,2741348570885-2,63635429812181i</v>
      </c>
      <c r="DY273" s="223" t="str">
        <f t="shared" ca="1" si="442"/>
        <v>3,3773325225526-0,845977757129995i</v>
      </c>
      <c r="DZ273" s="223" t="str">
        <f t="shared" ca="1" si="443"/>
        <v>-0,762839075212757+3,39707666660303i</v>
      </c>
      <c r="EA273" s="223" t="str">
        <f t="shared" ca="1" si="444"/>
        <v>-2,69137034071633-2,20875055689019i</v>
      </c>
      <c r="EB273" s="223" t="str">
        <f t="shared" ca="1" si="445"/>
        <v>3,18298027017652-1,4109181170845i</v>
      </c>
      <c r="EC273" s="223" t="str">
        <f t="shared" ca="1" si="446"/>
        <v>-0,170837642359746+3,47748009820376i</v>
      </c>
      <c r="ED273" s="223" t="str">
        <f t="shared" ca="1" si="447"/>
        <v>-3,02935919110217-1,71611078451685i</v>
      </c>
      <c r="EE273" s="223" t="str">
        <f t="shared" ca="1" si="448"/>
        <v>2,8949060701859-1,93431439488287i</v>
      </c>
      <c r="EF273" s="223" t="str">
        <f t="shared" ca="1" si="449"/>
        <v>0,426194056218463+3,455490118622i</v>
      </c>
      <c r="EG273" s="223" t="str">
        <f t="shared" ca="1" si="450"/>
        <v>-3,27814942280209-1,17294061880069i</v>
      </c>
      <c r="EH273" s="223" t="str">
        <f t="shared" ca="1" si="451"/>
        <v>2,52159218536569-2,40075533617087i</v>
      </c>
      <c r="EI273" s="223" t="str">
        <f t="shared" ca="1" si="452"/>
        <v>1,0106765921822+3,33175421654497i</v>
      </c>
      <c r="EJ273" s="223" t="str">
        <f t="shared" ca="1" si="453"/>
        <v>-3,43041547829076-0,595233550594545i</v>
      </c>
      <c r="EK273" s="223" t="str">
        <f t="shared" ca="1" si="454"/>
        <v>2,07403073674124-2,79650672026777i</v>
      </c>
      <c r="EL273" s="223" t="str">
        <f t="shared" ca="1" si="455"/>
        <v>1,56540004371042+3,10991576037063i</v>
      </c>
      <c r="EM273" s="223" t="str">
        <f t="shared" ca="1" si="456"/>
        <v>-3,481673926928-9,52021048132569E-13i</v>
      </c>
      <c r="EN273" s="223"/>
      <c r="EO273" s="223"/>
      <c r="EP273" s="223"/>
    </row>
    <row r="274" spans="1:146">
      <c r="A274" s="249">
        <f t="shared" si="323"/>
        <v>3.3984375000000026E-3</v>
      </c>
      <c r="B274" s="248">
        <v>174</v>
      </c>
      <c r="C274" s="247">
        <f t="shared" si="324"/>
        <v>34800</v>
      </c>
      <c r="N274" s="246">
        <f t="shared" ca="1" si="327"/>
        <v>11.480677139742719</v>
      </c>
      <c r="O274" s="223">
        <f t="shared" ca="1" si="328"/>
        <v>3.4806771397427183</v>
      </c>
      <c r="P274" s="223" t="str">
        <f t="shared" ca="1" si="329"/>
        <v>-1,48818123968336+3,14649486714694i</v>
      </c>
      <c r="Q274" s="223" t="str">
        <f t="shared" ca="1" si="330"/>
        <v>-2,20811820179471-2,69059981380184i</v>
      </c>
      <c r="R274" s="223" t="str">
        <f t="shared" ca="1" si="331"/>
        <v>3,37636560783021-0,845735557599948i</v>
      </c>
      <c r="S274" s="223" t="str">
        <f t="shared" ca="1" si="332"/>
        <v>-0,679046424026589+3,41379690449567i</v>
      </c>
      <c r="T274" s="223" t="str">
        <f t="shared" ca="1" si="333"/>
        <v>-2,79570609329381-2,07343695130752i</v>
      </c>
      <c r="U274" s="223" t="str">
        <f t="shared" ca="1" si="334"/>
        <v>3,0696831838704-1,6407798456194i</v>
      </c>
      <c r="V274" s="223" t="str">
        <f t="shared" ca="1" si="335"/>
        <v>0,170788732331866+3,47648451169224i</v>
      </c>
      <c r="W274" s="223" t="str">
        <f t="shared" ca="1" si="336"/>
        <v>-3,21572636868822-1,33199747479146i</v>
      </c>
      <c r="X274" s="223" t="str">
        <f t="shared" ca="1" si="337"/>
        <v>2,5790116436897-2,33747990212547i</v>
      </c>
      <c r="Y274" s="223" t="str">
        <f t="shared" ca="1" si="338"/>
        <v>1,01038724013736+3,33080035068077i</v>
      </c>
      <c r="Z274" s="223" t="str">
        <f t="shared" ca="1" si="339"/>
        <v>-3,44300406540491-0,510721408140305i</v>
      </c>
      <c r="AA274" s="223" t="str">
        <f t="shared" ca="1" si="340"/>
        <v>1,93376060959288-2,8940772719322i</v>
      </c>
      <c r="AB274" s="223" t="str">
        <f t="shared" ca="1" si="341"/>
        <v>1,78942566919227+2,98547636493129i</v>
      </c>
      <c r="AC274" s="223" t="str">
        <f t="shared" ca="1" si="342"/>
        <v>-3,46391672794904+0,341166019647874i</v>
      </c>
      <c r="AD274" s="223" t="str">
        <f t="shared" ca="1" si="343"/>
        <v>1,17260481131349-3,277210903743i</v>
      </c>
      <c r="AE274" s="223" t="str">
        <f t="shared" ca="1" si="344"/>
        <v>2,46121040863305+2,46121040863309i</v>
      </c>
      <c r="AF274" s="223" t="str">
        <f t="shared" ca="1" si="345"/>
        <v>-3,277210903743+1,17260481131349i</v>
      </c>
      <c r="AG274" s="223" t="str">
        <f t="shared" ca="1" si="346"/>
        <v>0,341166019648219-3,463916727949i</v>
      </c>
      <c r="AH274" s="223" t="str">
        <f t="shared" ca="1" si="347"/>
        <v>2,98547636493128+1,78942566919229i</v>
      </c>
      <c r="AI274" s="223" t="str">
        <f t="shared" ca="1" si="348"/>
        <v>-2,89407727193221+1,93376060959286i</v>
      </c>
      <c r="AJ274" s="223" t="str">
        <f t="shared" ca="1" si="349"/>
        <v>-0,510721408140305-3,44300406540491i</v>
      </c>
      <c r="AK274" s="223" t="str">
        <f t="shared" ca="1" si="350"/>
        <v>3,33080035068077+1,01038724013739i</v>
      </c>
      <c r="AL274" s="223" t="str">
        <f t="shared" ca="1" si="351"/>
        <v>-2,33747990212547+2,5790116436897i</v>
      </c>
      <c r="AM274" s="223" t="str">
        <f t="shared" ca="1" si="352"/>
        <v>-1,33199747479141-3,21572636868824i</v>
      </c>
      <c r="AN274" s="223" t="str">
        <f t="shared" ca="1" si="353"/>
        <v>3,4764845116923+0,170788732330508i</v>
      </c>
      <c r="AO274" s="223" t="str">
        <f t="shared" ca="1" si="354"/>
        <v>-1,64077984562033+3,0696831838699i</v>
      </c>
      <c r="AP274" s="223" t="str">
        <f t="shared" ca="1" si="355"/>
        <v>-2,07343695130777-2,79570609329362i</v>
      </c>
      <c r="AQ274" s="223" t="str">
        <f t="shared" ca="1" si="356"/>
        <v>3,41379690449602-0,679046424024866i</v>
      </c>
      <c r="AR274" s="223" t="str">
        <f t="shared" ca="1" si="357"/>
        <v>3,41379690449602-0,679046424024866i</v>
      </c>
      <c r="AS274" s="223" t="str">
        <f t="shared" ca="1" si="358"/>
        <v>-2,69059981380239-2,20811820179403i</v>
      </c>
      <c r="AT274" s="223" t="str">
        <f t="shared" ca="1" si="359"/>
        <v>3,14649486714751-1,48818123968215i</v>
      </c>
      <c r="AU274" s="223" t="str">
        <f t="shared" ca="1" si="360"/>
        <v>-4,94645292707234E-14+3,48067713974272i</v>
      </c>
      <c r="AV274" s="223" t="str">
        <f t="shared" ca="1" si="361"/>
        <v>-3,14649486714751-1,48818123968215i</v>
      </c>
      <c r="AW274" s="223" t="str">
        <f t="shared" ca="1" si="362"/>
        <v>2,69059981380239-2,20811820179403i</v>
      </c>
      <c r="AX274" s="223" t="str">
        <f t="shared" ca="1" si="363"/>
        <v>0,845735557600237+3,37636560783014i</v>
      </c>
      <c r="AY274" s="223" t="str">
        <f t="shared" ca="1" si="364"/>
        <v>-3,41379690449532-0,679046424028361i</v>
      </c>
      <c r="AZ274" s="223" t="str">
        <f t="shared" ca="1" si="365"/>
        <v>2,07343695130781-2,79570609329359i</v>
      </c>
      <c r="BA274" s="223" t="str">
        <f t="shared" ca="1" si="366"/>
        <v>1,64077984562029+3,06968318386993i</v>
      </c>
      <c r="BB274" s="223" t="str">
        <f t="shared" ca="1" si="367"/>
        <v>-3,47648451169231+0,170788732330409i</v>
      </c>
      <c r="BC274" s="223" t="str">
        <f t="shared" ca="1" si="368"/>
        <v>1,33199747479146-3,21572636868822i</v>
      </c>
      <c r="BD274" s="223" t="str">
        <f t="shared" ca="1" si="369"/>
        <v>2,33747990212646+2,5790116436888i</v>
      </c>
      <c r="BE274" s="223" t="str">
        <f t="shared" ca="1" si="370"/>
        <v>-3,3308003506811+1,0103872401363i</v>
      </c>
      <c r="BF274" s="223" t="str">
        <f t="shared" ca="1" si="371"/>
        <v>0,510721408139964-3,44300406540496i</v>
      </c>
      <c r="BG274" s="223" t="str">
        <f t="shared" ca="1" si="372"/>
        <v>2,89407727193122+1,93376060959434i</v>
      </c>
      <c r="BH274" s="223" t="str">
        <f t="shared" ca="1" si="373"/>
        <v>-2,98547636493151+1,78942566919191i</v>
      </c>
      <c r="BI274" s="223" t="str">
        <f t="shared" ca="1" si="374"/>
        <v>-0,341166019648908-3,46391672794894i</v>
      </c>
      <c r="BJ274" s="223" t="str">
        <f t="shared" ca="1" si="375"/>
        <v>3,27721090374252+1,17260481131484i</v>
      </c>
      <c r="BK274" s="223" t="str">
        <f t="shared" ca="1" si="376"/>
        <v>-2,46121040863313+2,46121040863302i</v>
      </c>
      <c r="BL274" s="223" t="str">
        <f t="shared" ca="1" si="377"/>
        <v>-1,17260481131479-3,27721090374253i</v>
      </c>
      <c r="BM274" s="223" t="str">
        <f t="shared" ca="1" si="378"/>
        <v>3,46391672794893+0,341166019648957i</v>
      </c>
      <c r="BN274" s="223" t="str">
        <f t="shared" ca="1" si="379"/>
        <v>-1,78942566919204+2,98547636493143i</v>
      </c>
      <c r="BO274" s="223" t="str">
        <f t="shared" ca="1" si="380"/>
        <v>-1,9337606095943-2,89407727193125i</v>
      </c>
      <c r="BP274" s="223" t="str">
        <f t="shared" ca="1" si="381"/>
        <v>3,44300406540497-0,510721408139915i</v>
      </c>
      <c r="BQ274" s="223" t="str">
        <f t="shared" ca="1" si="382"/>
        <v>-1,01038724013644+3,33080035068105i</v>
      </c>
      <c r="BR274" s="223" t="str">
        <f t="shared" ca="1" si="383"/>
        <v>-2,57901164368877-2,3374799021265i</v>
      </c>
      <c r="BS274" s="223" t="str">
        <f t="shared" ca="1" si="384"/>
        <v>3,21572636868824-1,33199747479141i</v>
      </c>
      <c r="BT274" s="223" t="str">
        <f t="shared" ca="1" si="385"/>
        <v>-0,170788732330557+3,4764845116923i</v>
      </c>
      <c r="BU274" s="223" t="str">
        <f t="shared" ca="1" si="386"/>
        <v>-3,0696831838699-1,64077984562033i</v>
      </c>
      <c r="BV274" s="223" t="str">
        <f t="shared" ca="1" si="387"/>
        <v>2,79570609329362-2,07343695130777i</v>
      </c>
      <c r="BW274" s="223" t="str">
        <f t="shared" ca="1" si="388"/>
        <v>0,679046424028312+3,41379690449533i</v>
      </c>
      <c r="BX274" s="223" t="str">
        <f t="shared" ca="1" si="389"/>
        <v>-3,3763656078301-0,845735557600383i</v>
      </c>
      <c r="BY274" s="223" t="str">
        <f t="shared" ca="1" si="390"/>
        <v>2,20811820179414-2,6905998138023i</v>
      </c>
      <c r="BZ274" s="223" t="str">
        <f t="shared" ca="1" si="391"/>
        <v>1,48818123968211+3,14649486714753i</v>
      </c>
      <c r="CA274" s="223" t="str">
        <f t="shared" ca="1" si="392"/>
        <v>-3,48067713974272-9,89290585414472E-14i</v>
      </c>
      <c r="CB274" s="223" t="str">
        <f t="shared" ca="1" si="393"/>
        <v>1,48818123968229-3,14649486714745i</v>
      </c>
      <c r="CC274" s="223" t="str">
        <f t="shared" ca="1" si="394"/>
        <v>2,20811820179399+2,69059981380243i</v>
      </c>
      <c r="CD274" s="223" t="str">
        <f t="shared" ca="1" si="395"/>
        <v>-3,37636560783015+0,845735557600188i</v>
      </c>
      <c r="CE274" s="223" t="str">
        <f t="shared" ca="1" si="396"/>
        <v>0,679046424025012-3,41379690449599i</v>
      </c>
      <c r="CF274" s="223" t="str">
        <f t="shared" ca="1" si="397"/>
        <v>2,79570609329356+2,07343695130785i</v>
      </c>
      <c r="CG274" s="223" t="str">
        <f t="shared" ca="1" si="398"/>
        <v>-3,06968318386995+1,64077984562024i</v>
      </c>
      <c r="CH274" s="223" t="str">
        <f t="shared" ca="1" si="399"/>
        <v>-0,170788732330458-3,47648451169231i</v>
      </c>
      <c r="CI274" s="223" t="str">
        <f t="shared" ca="1" si="400"/>
        <v>3,2157263686882+1,3319974747915i</v>
      </c>
      <c r="CJ274" s="223" t="str">
        <f t="shared" ca="1" si="401"/>
        <v>-2,57901164368884+2,33747990212642i</v>
      </c>
      <c r="CK274" s="223" t="str">
        <f t="shared" ca="1" si="402"/>
        <v>-1,01038724013635-3,33080035068108i</v>
      </c>
      <c r="CL274" s="223" t="str">
        <f t="shared" ca="1" si="403"/>
        <v>3,44300406540495+0,510721408140012i</v>
      </c>
      <c r="CM274" s="223" t="str">
        <f t="shared" ca="1" si="404"/>
        <v>-1,9337606095943+2,89407727193125i</v>
      </c>
      <c r="CN274" s="223" t="str">
        <f t="shared" ca="1" si="405"/>
        <v>-1,78942566919195-2,98547636493148i</v>
      </c>
      <c r="CO274" s="223" t="str">
        <f t="shared" ca="1" si="406"/>
        <v>3,46391672794894-0,341166019648859i</v>
      </c>
      <c r="CP274" s="223" t="str">
        <f t="shared" ca="1" si="407"/>
        <v>-1,17260481131479+3,27721090374253i</v>
      </c>
      <c r="CQ274" s="223" t="str">
        <f t="shared" ca="1" si="408"/>
        <v>-2,46121040863305-2,46121040863309i</v>
      </c>
      <c r="CR274" s="223" t="str">
        <f t="shared" ca="1" si="409"/>
        <v>3,27721090374255-1,17260481131475i</v>
      </c>
      <c r="CS274" s="223" t="str">
        <f t="shared" ca="1" si="410"/>
        <v>-0,341166019648908+3,46391672794894i</v>
      </c>
      <c r="CT274" s="223" t="str">
        <f t="shared" ca="1" si="411"/>
        <v>-2,98547636493146-1,78942566919199i</v>
      </c>
      <c r="CU274" s="223" t="str">
        <f t="shared" ca="1" si="412"/>
        <v>2,89407727193128-1,93376060959426i</v>
      </c>
      <c r="CV274" s="223" t="str">
        <f t="shared" ca="1" si="413"/>
        <v>0,510721408139964+3,44300406540496i</v>
      </c>
      <c r="CW274" s="223" t="str">
        <f t="shared" ca="1" si="414"/>
        <v>-3,33080035068107-1,01038724013639i</v>
      </c>
      <c r="CX274" s="223" t="str">
        <f t="shared" ca="1" si="415"/>
        <v>2,3374799021266-2,57901164368867i</v>
      </c>
      <c r="CY274" s="223" t="str">
        <f t="shared" ca="1" si="416"/>
        <v>1,33199747479146+3,21572636868822i</v>
      </c>
      <c r="CZ274" s="223" t="str">
        <f t="shared" ca="1" si="417"/>
        <v>-3,4764845116923-0,170788732330508i</v>
      </c>
      <c r="DA274" s="223" t="str">
        <f t="shared" ca="1" si="418"/>
        <v>1,64077984562046-3,06968318386983i</v>
      </c>
      <c r="DB274" s="223" t="str">
        <f t="shared" ca="1" si="419"/>
        <v>2,07343695130781+2,79570609329359i</v>
      </c>
      <c r="DC274" s="223" t="str">
        <f t="shared" ca="1" si="420"/>
        <v>-3,41379690449604+0,679046424024769i</v>
      </c>
      <c r="DD274" s="223" t="str">
        <f t="shared" ca="1" si="421"/>
        <v>0,845735557600428-3,37636560783009i</v>
      </c>
      <c r="DE274" s="223" t="str">
        <f t="shared" ca="1" si="422"/>
        <v>2,69059981380239+2,20811820179403i</v>
      </c>
      <c r="DF274" s="223" t="str">
        <f t="shared" ca="1" si="423"/>
        <v>-3,14649486714755+1,48818123968207i</v>
      </c>
      <c r="DG274" s="223" t="str">
        <f t="shared" ca="1" si="424"/>
        <v>1,48393587812171E-13-3,48067713974272i</v>
      </c>
      <c r="DH274" s="223" t="str">
        <f t="shared" ca="1" si="425"/>
        <v>3,14649486714751+1,48818123968215i</v>
      </c>
      <c r="DI274" s="223" t="str">
        <f t="shared" ca="1" si="426"/>
        <v>-2,69059981380246+2,20811820179395i</v>
      </c>
      <c r="DJ274" s="223" t="str">
        <f t="shared" ca="1" si="427"/>
        <v>-0,845735557600143-3,37636560783016i</v>
      </c>
      <c r="DK274" s="223" t="str">
        <f t="shared" ca="1" si="428"/>
        <v>3,41379690449602+0,679046424024866i</v>
      </c>
      <c r="DL274" s="223" t="str">
        <f t="shared" ca="1" si="429"/>
        <v>-2,07343695130789+2,79570609329354i</v>
      </c>
      <c r="DM274" s="223" t="str">
        <f t="shared" ca="1" si="430"/>
        <v>-1,6407798456202-3,06968318386997i</v>
      </c>
      <c r="DN274" s="223" t="str">
        <f t="shared" ca="1" si="431"/>
        <v>3,47648451169231-0,170788732330409i</v>
      </c>
      <c r="DO274" s="223" t="str">
        <f t="shared" ca="1" si="432"/>
        <v>-1,33199747479155+3,21572636868818i</v>
      </c>
      <c r="DP274" s="223" t="str">
        <f t="shared" ca="1" si="433"/>
        <v>-2,33747990212638-2,57901164368887i</v>
      </c>
      <c r="DQ274" s="223" t="str">
        <f t="shared" ca="1" si="434"/>
        <v>3,3308003506811-1,0103872401363i</v>
      </c>
      <c r="DR274" s="223" t="str">
        <f t="shared" ca="1" si="435"/>
        <v>-0,510721408140061+3,44300406540495i</v>
      </c>
      <c r="DS274" s="223" t="str">
        <f t="shared" ca="1" si="436"/>
        <v>-2,89407727193122-1,93376060959434i</v>
      </c>
      <c r="DT274" s="223" t="str">
        <f t="shared" ca="1" si="437"/>
        <v>2,98547636493151-1,78942566919191i</v>
      </c>
      <c r="DU274" s="223" t="str">
        <f t="shared" ca="1" si="438"/>
        <v>0,34116601964881+3,46391672794895i</v>
      </c>
      <c r="DV274" s="223" t="str">
        <f t="shared" ca="1" si="439"/>
        <v>-3,27721090374252-1,17260481131484i</v>
      </c>
      <c r="DW274" s="223" t="str">
        <f t="shared" ca="1" si="440"/>
        <v>2,46121040863313-2,46121040863302i</v>
      </c>
      <c r="DX274" s="223" t="str">
        <f t="shared" ca="1" si="441"/>
        <v>1,1726048113147+3,27721090374257i</v>
      </c>
      <c r="DY274" s="223" t="str">
        <f t="shared" ca="1" si="442"/>
        <v>-3,46391672794893-0,341166019648957i</v>
      </c>
      <c r="DZ274" s="223" t="str">
        <f t="shared" ca="1" si="443"/>
        <v>1,78942566919204-2,98547636493143i</v>
      </c>
      <c r="EA274" s="223" t="str">
        <f t="shared" ca="1" si="444"/>
        <v>1,93376060959422+2,89407727193131i</v>
      </c>
      <c r="EB274" s="223" t="str">
        <f t="shared" ca="1" si="445"/>
        <v>-3,44300406540497+0,510721408139915i</v>
      </c>
      <c r="EC274" s="223" t="str">
        <f t="shared" ca="1" si="446"/>
        <v>1,01038724013644-3,33080035068105i</v>
      </c>
      <c r="ED274" s="223" t="str">
        <f t="shared" ca="1" si="447"/>
        <v>2,57901164368877+2,3374799021265i</v>
      </c>
      <c r="EE274" s="223" t="str">
        <f t="shared" ca="1" si="448"/>
        <v>-3,21572636868824+1,33199747479141i</v>
      </c>
      <c r="EF274" s="223" t="str">
        <f t="shared" ca="1" si="449"/>
        <v>0,170788732330755-3,47648451169229i</v>
      </c>
      <c r="EG274" s="223" t="str">
        <f t="shared" ca="1" si="450"/>
        <v>3,06968318386981+1,64077984562051i</v>
      </c>
      <c r="EH274" s="223" t="str">
        <f t="shared" ca="1" si="451"/>
        <v>-2,79570609329362+2,07343695130777i</v>
      </c>
      <c r="EI274" s="223" t="str">
        <f t="shared" ca="1" si="452"/>
        <v>-0,679046424024915-3,41379690449601i</v>
      </c>
      <c r="EJ274" s="223" t="str">
        <f t="shared" ca="1" si="453"/>
        <v>3,37636560783008+0,845735557600477i</v>
      </c>
      <c r="EK274" s="223" t="str">
        <f t="shared" ca="1" si="454"/>
        <v>-2,20811820179406+2,69059981380236i</v>
      </c>
      <c r="EL274" s="223" t="str">
        <f t="shared" ca="1" si="455"/>
        <v>-1,4881812396822-3,14649486714749i</v>
      </c>
      <c r="EM274" s="223" t="str">
        <f t="shared" ca="1" si="456"/>
        <v>3,48067713974272+1,97858117082894E-13i</v>
      </c>
      <c r="EN274" s="223"/>
      <c r="EO274" s="223"/>
      <c r="EP274" s="223"/>
    </row>
    <row r="275" spans="1:146">
      <c r="A275" s="249">
        <f t="shared" si="323"/>
        <v>3.4179687500000026E-3</v>
      </c>
      <c r="B275" s="248">
        <v>175</v>
      </c>
      <c r="C275" s="247">
        <f t="shared" si="324"/>
        <v>35000</v>
      </c>
      <c r="N275" s="246">
        <f t="shared" ca="1" si="327"/>
        <v>11.479558449651885</v>
      </c>
      <c r="O275" s="223">
        <f t="shared" ca="1" si="328"/>
        <v>3.4795584496518841</v>
      </c>
      <c r="P275" s="223" t="str">
        <f t="shared" ca="1" si="329"/>
        <v>-1,41006083829411+3,1810462802124i</v>
      </c>
      <c r="Q275" s="223" t="str">
        <f t="shared" ca="1" si="330"/>
        <v>-2,33672863577733-2,57818274900792i</v>
      </c>
      <c r="R275" s="223" t="str">
        <f t="shared" ca="1" si="331"/>
        <v>3,30393880396506-1,09147395030652i</v>
      </c>
      <c r="S275" s="223" t="str">
        <f t="shared" ca="1" si="332"/>
        <v>-0,341056368844371+3,46280342465675i</v>
      </c>
      <c r="T275" s="223" t="str">
        <f t="shared" ca="1" si="333"/>
        <v>-3,02751854184454-1,71506806959121i</v>
      </c>
      <c r="U275" s="223" t="str">
        <f t="shared" ca="1" si="334"/>
        <v>2,79480755298745-2,07277054839847i</v>
      </c>
      <c r="V275" s="223" t="str">
        <f t="shared" ca="1" si="335"/>
        <v>0,762375571517148+3,39501259091888i</v>
      </c>
      <c r="W275" s="223" t="str">
        <f t="shared" ca="1" si="336"/>
        <v>-3,41269970972128-0,678828178416396i</v>
      </c>
      <c r="X275" s="223" t="str">
        <f t="shared" ca="1" si="337"/>
        <v>2,00355825782661-2,84483414490873i</v>
      </c>
      <c r="Y275" s="223" t="str">
        <f t="shared" ca="1" si="338"/>
        <v>1,78885054754688+2,98451683243453i</v>
      </c>
      <c r="Z275" s="223" t="str">
        <f t="shared" ca="1" si="339"/>
        <v>-3,45339055071953+0,425935099216854i</v>
      </c>
      <c r="AA275" s="223" t="str">
        <f t="shared" ca="1" si="340"/>
        <v>1,01006250154539-3,32972983100967i</v>
      </c>
      <c r="AB275" s="223" t="str">
        <f t="shared" ca="1" si="341"/>
        <v>2,6347524400127+2,27275308478307i</v>
      </c>
      <c r="AC275" s="223" t="str">
        <f t="shared" ca="1" si="342"/>
        <v>-3,14548358328257+1,48770293803692i</v>
      </c>
      <c r="AD275" s="223" t="str">
        <f t="shared" ca="1" si="343"/>
        <v>-0,0853926390716201-3,47851047170139i</v>
      </c>
      <c r="AE275" s="223" t="str">
        <f t="shared" ca="1" si="344"/>
        <v>3,21469283381005+1,33156937062781i</v>
      </c>
      <c r="AF275" s="223" t="str">
        <f t="shared" ca="1" si="345"/>
        <v>-2,52006005711957+2,39929662881736i</v>
      </c>
      <c r="AG275" s="223" t="str">
        <f t="shared" ca="1" si="346"/>
        <v>-1,17222793597283-3,27615760772718i</v>
      </c>
      <c r="AH275" s="223" t="str">
        <f t="shared" ca="1" si="347"/>
        <v>3,47013043529352+0,255972198868239i</v>
      </c>
      <c r="AI275" s="223" t="str">
        <f t="shared" ca="1" si="348"/>
        <v>-1,64025249876125+3,06869658729098i</v>
      </c>
      <c r="AJ275" s="223" t="str">
        <f t="shared" ca="1" si="349"/>
        <v>-2,14073427949756-2,74309747350106i</v>
      </c>
      <c r="AK275" s="223" t="str">
        <f t="shared" ca="1" si="350"/>
        <v>3,37528044347948-0,845463738080341i</v>
      </c>
      <c r="AL275" s="223" t="str">
        <f t="shared" ca="1" si="351"/>
        <v>-0,594871884604313+3,42833114582753i</v>
      </c>
      <c r="AM275" s="223" t="str">
        <f t="shared" ca="1" si="352"/>
        <v>-2,89314711511592-1,93313909867869i</v>
      </c>
      <c r="AN275" s="223" t="str">
        <f t="shared" ca="1" si="353"/>
        <v>2,93971736168291-1,86155548882215i</v>
      </c>
      <c r="AO275" s="223" t="str">
        <f t="shared" ca="1" si="354"/>
        <v>0,510557262213667+3,44189748344496i</v>
      </c>
      <c r="AP275" s="223" t="str">
        <f t="shared" ca="1" si="355"/>
        <v>-3,35351515331034-0,928042628903311i</v>
      </c>
      <c r="AQ275" s="223" t="str">
        <f t="shared" ca="1" si="356"/>
        <v>2,20740851231476-2,68973505466694i</v>
      </c>
      <c r="AR275" s="223" t="str">
        <f t="shared" ca="1" si="357"/>
        <v>2,20740851231476-2,68973505466694i</v>
      </c>
      <c r="AS275" s="223" t="str">
        <f t="shared" ca="1" si="358"/>
        <v>-3,47536716911259+0,170733840811191i</v>
      </c>
      <c r="AT275" s="223" t="str">
        <f t="shared" ca="1" si="359"/>
        <v>1,25227581536198-3,2464029766502i</v>
      </c>
      <c r="AU275" s="223" t="str">
        <f t="shared" ca="1" si="360"/>
        <v>2,46041937528271+2,46041937528489i</v>
      </c>
      <c r="AV275" s="223" t="str">
        <f t="shared" ca="1" si="361"/>
        <v>-3,2464029766501+1,25227581536224i</v>
      </c>
      <c r="AW275" s="223" t="str">
        <f t="shared" ca="1" si="362"/>
        <v>0,170733840810914-3,47536716911261i</v>
      </c>
      <c r="AX275" s="223" t="str">
        <f t="shared" ca="1" si="363"/>
        <v>3,1080261646595+1,56444890115841i</v>
      </c>
      <c r="AY275" s="223" t="str">
        <f t="shared" ca="1" si="364"/>
        <v>-2,68973505466673+2,20740851231501i</v>
      </c>
      <c r="AZ275" s="223" t="str">
        <f t="shared" ca="1" si="365"/>
        <v>-0,928042628900246-3,35351515331119i</v>
      </c>
      <c r="BA275" s="223" t="str">
        <f t="shared" ca="1" si="366"/>
        <v>3,44189748344499+0,510557262213392i</v>
      </c>
      <c r="BB275" s="223" t="str">
        <f t="shared" ca="1" si="367"/>
        <v>-1,86155548882187+2,93971736168309i</v>
      </c>
      <c r="BC275" s="223" t="str">
        <f t="shared" ca="1" si="368"/>
        <v>-1,93313909867896-2,89314711511574i</v>
      </c>
      <c r="BD275" s="223" t="str">
        <f t="shared" ca="1" si="369"/>
        <v>3,42833114582729-0,594871884605704i</v>
      </c>
      <c r="BE275" s="223" t="str">
        <f t="shared" ca="1" si="370"/>
        <v>-0,84546373808175+3,37528044347913i</v>
      </c>
      <c r="BF275" s="223" t="str">
        <f t="shared" ca="1" si="371"/>
        <v>-2,74309747350059-2,14073427949816i</v>
      </c>
      <c r="BG275" s="223" t="str">
        <f t="shared" ca="1" si="372"/>
        <v>3,06869658729099-1,64025249876123i</v>
      </c>
      <c r="BH275" s="223" t="str">
        <f t="shared" ca="1" si="373"/>
        <v>0,25597219886891+3,47013043529347i</v>
      </c>
      <c r="BI275" s="223" t="str">
        <f t="shared" ca="1" si="374"/>
        <v>-3,27615760772766-1,1722279359715i</v>
      </c>
      <c r="BJ275" s="223" t="str">
        <f t="shared" ca="1" si="375"/>
        <v>2,39929662881841-2,52006005711857i</v>
      </c>
      <c r="BK275" s="223" t="str">
        <f t="shared" ca="1" si="376"/>
        <v>1,33156937062715+3,21469283381032i</v>
      </c>
      <c r="BL275" s="223" t="str">
        <f t="shared" ca="1" si="377"/>
        <v>-3,47851047170139-0,0853926390716389i</v>
      </c>
      <c r="BM275" s="223" t="str">
        <f t="shared" ca="1" si="378"/>
        <v>1,48770293803629-3,14548358328287i</v>
      </c>
      <c r="BN275" s="223" t="str">
        <f t="shared" ca="1" si="379"/>
        <v>2,27275308478406+2,63475244001184i</v>
      </c>
      <c r="BO275" s="223" t="str">
        <f t="shared" ca="1" si="380"/>
        <v>-3,32972983101009+1,01006250154402i</v>
      </c>
      <c r="BP275" s="223" t="str">
        <f t="shared" ca="1" si="381"/>
        <v>0,42593509921756-3,45339055071944i</v>
      </c>
      <c r="BQ275" s="223" t="str">
        <f t="shared" ca="1" si="382"/>
        <v>2,98451683243471+1,78885054754658i</v>
      </c>
      <c r="BR275" s="223" t="str">
        <f t="shared" ca="1" si="383"/>
        <v>-2,84483414490817+2,00355825782741i</v>
      </c>
      <c r="BS275" s="223" t="str">
        <f t="shared" ca="1" si="384"/>
        <v>-0,678828178418049-3,41269970972095i</v>
      </c>
      <c r="BT275" s="223" t="str">
        <f t="shared" ca="1" si="385"/>
        <v>3,39501259091864+0,762375571518192i</v>
      </c>
      <c r="BU275" s="223" t="str">
        <f t="shared" ca="1" si="386"/>
        <v>-2,07277054839875+2,79480755298724i</v>
      </c>
      <c r="BV275" s="223" t="str">
        <f t="shared" ca="1" si="387"/>
        <v>-1,71506806959153-3,02751854184436i</v>
      </c>
      <c r="BW275" s="223" t="str">
        <f t="shared" ca="1" si="388"/>
        <v>3,46280342465665-0,341056368845348i</v>
      </c>
      <c r="BX275" s="223" t="str">
        <f t="shared" ca="1" si="389"/>
        <v>-1,09147395030491+3,3039388039656i</v>
      </c>
      <c r="BY275" s="223" t="str">
        <f t="shared" ca="1" si="390"/>
        <v>-2,57818274900713-2,33672863577821i</v>
      </c>
      <c r="BZ275" s="223" t="str">
        <f t="shared" ca="1" si="391"/>
        <v>3,18104628021259-1,41006083829368i</v>
      </c>
      <c r="CA275" s="223" t="str">
        <f t="shared" ca="1" si="392"/>
        <v>2,77926772946126E-13+3,47955844965188i</v>
      </c>
      <c r="CB275" s="223" t="str">
        <f t="shared" ca="1" si="393"/>
        <v>-3,18104628021281-1,41006083829317i</v>
      </c>
      <c r="CC275" s="223" t="str">
        <f t="shared" ca="1" si="394"/>
        <v>2,57818274900914-2,33672863577598i</v>
      </c>
      <c r="CD275" s="223" t="str">
        <f t="shared" ca="1" si="395"/>
        <v>1,09147395030544+3,30393880396542i</v>
      </c>
      <c r="CE275" s="223" t="str">
        <f t="shared" ca="1" si="396"/>
        <v>-3,46280342465671-0,341056368844795i</v>
      </c>
      <c r="CF275" s="223" t="str">
        <f t="shared" ca="1" si="397"/>
        <v>1,71506806959096-3,02751854184468i</v>
      </c>
      <c r="CG275" s="223" t="str">
        <f t="shared" ca="1" si="398"/>
        <v>2,07277054839928+2,79480755298685i</v>
      </c>
      <c r="CH275" s="223" t="str">
        <f t="shared" ca="1" si="399"/>
        <v>-3,39501259091928+0,762375571515356i</v>
      </c>
      <c r="CI275" s="223" t="str">
        <f t="shared" ca="1" si="400"/>
        <v>0,678828178417503-3,41269970972106i</v>
      </c>
      <c r="CJ275" s="223" t="str">
        <f t="shared" ca="1" si="401"/>
        <v>2,8448341449085+2,00355825782695i</v>
      </c>
      <c r="CK275" s="223" t="str">
        <f t="shared" ca="1" si="402"/>
        <v>-2,98451683243438+1,78885054754714i</v>
      </c>
      <c r="CL275" s="223" t="str">
        <f t="shared" ca="1" si="403"/>
        <v>-0,425935099218211-3,45339055071936i</v>
      </c>
      <c r="CM275" s="223" t="str">
        <f t="shared" ca="1" si="404"/>
        <v>3,32972983100924+1,0100625015468i</v>
      </c>
      <c r="CN275" s="223" t="str">
        <f t="shared" ca="1" si="405"/>
        <v>-2,27275308478364+2,63475244001221i</v>
      </c>
      <c r="CO275" s="223" t="str">
        <f t="shared" ca="1" si="406"/>
        <v>-1,48770293803688-3,14548358328259i</v>
      </c>
      <c r="CP275" s="223" t="str">
        <f t="shared" ca="1" si="407"/>
        <v>3,47851047170137-0,0853926390722934i</v>
      </c>
      <c r="CQ275" s="223" t="str">
        <f t="shared" ca="1" si="408"/>
        <v>-1,33156937062654+3,21469283381057i</v>
      </c>
      <c r="CR275" s="223" t="str">
        <f t="shared" ca="1" si="409"/>
        <v>-2,39929662881631-2,52006005712057i</v>
      </c>
      <c r="CS275" s="223" t="str">
        <f t="shared" ca="1" si="410"/>
        <v>3,27615760772744-1,17222793597212i</v>
      </c>
      <c r="CT275" s="223" t="str">
        <f t="shared" ca="1" si="411"/>
        <v>-0,255972198868258+3,47013043529352i</v>
      </c>
      <c r="CU275" s="223" t="str">
        <f t="shared" ca="1" si="412"/>
        <v>-3,0686965872913-1,64025249876065i</v>
      </c>
      <c r="CV275" s="223" t="str">
        <f t="shared" ca="1" si="413"/>
        <v>2,74309747350019-2,14073427949868i</v>
      </c>
      <c r="CW275" s="223" t="str">
        <f t="shared" ca="1" si="414"/>
        <v>0,845463738078931+3,37528044347983i</v>
      </c>
      <c r="CX275" s="223" t="str">
        <f t="shared" ca="1" si="415"/>
        <v>-3,42833114582741-0,594871884605061i</v>
      </c>
      <c r="CY275" s="223" t="str">
        <f t="shared" ca="1" si="416"/>
        <v>1,93313909867842-2,8931471151161i</v>
      </c>
      <c r="CZ275" s="223" t="str">
        <f t="shared" ca="1" si="417"/>
        <v>1,86155548882242+2,93971736168274i</v>
      </c>
      <c r="DA275" s="223" t="str">
        <f t="shared" ca="1" si="418"/>
        <v>-3,4418974834449+0,510557262214039i</v>
      </c>
      <c r="DB275" s="223" t="str">
        <f t="shared" ca="1" si="419"/>
        <v>0,928042628903043-3,35351515331041i</v>
      </c>
      <c r="DC275" s="223" t="str">
        <f t="shared" ca="1" si="420"/>
        <v>2,68973505466715+2,20740851231451i</v>
      </c>
      <c r="DD275" s="223" t="str">
        <f t="shared" ca="1" si="421"/>
        <v>-3,10802616465921+1,564448901159i</v>
      </c>
      <c r="DE275" s="223" t="str">
        <f t="shared" ca="1" si="422"/>
        <v>-0,170733840811568-3,47536716911258i</v>
      </c>
      <c r="DF275" s="223" t="str">
        <f t="shared" ca="1" si="423"/>
        <v>3,24640297665034+1,25227581536163i</v>
      </c>
      <c r="DG275" s="223" t="str">
        <f t="shared" ca="1" si="424"/>
        <v>-2,46041937528469+2,4604193752829i</v>
      </c>
      <c r="DH275" s="223" t="str">
        <f t="shared" ca="1" si="425"/>
        <v>-1,25227581536259-3,24640297664997i</v>
      </c>
      <c r="DI275" s="223" t="str">
        <f t="shared" ca="1" si="426"/>
        <v>3,47536716911262+0,170733840810538i</v>
      </c>
      <c r="DJ275" s="223" t="str">
        <f t="shared" ca="1" si="427"/>
        <v>-1,56444890115808+3,10802616465967i</v>
      </c>
      <c r="DK275" s="223" t="str">
        <f t="shared" ca="1" si="428"/>
        <v>-2,2074085123153-2,68973505466649i</v>
      </c>
      <c r="DL275" s="223" t="str">
        <f t="shared" ca="1" si="429"/>
        <v>3,35351515331109-0,928042628900608i</v>
      </c>
      <c r="DM275" s="223" t="str">
        <f t="shared" ca="1" si="430"/>
        <v>-0,51055726221302+3,44189748344505i</v>
      </c>
      <c r="DN275" s="223" t="str">
        <f t="shared" ca="1" si="431"/>
        <v>-2,93971736168329-1,86155548882155i</v>
      </c>
      <c r="DO275" s="223" t="str">
        <f t="shared" ca="1" si="432"/>
        <v>2,89314711511553-1,93313909867927i</v>
      </c>
      <c r="DP275" s="223" t="str">
        <f t="shared" ca="1" si="433"/>
        <v>0,594871884606077+3,42833114582723i</v>
      </c>
      <c r="DQ275" s="223" t="str">
        <f t="shared" ca="1" si="434"/>
        <v>-3,37528044347922-0,845463738081385i</v>
      </c>
      <c r="DR275" s="223" t="str">
        <f t="shared" ca="1" si="435"/>
        <v>2,14073427949786-2,74309747350082i</v>
      </c>
      <c r="DS275" s="223" t="str">
        <f t="shared" ca="1" si="436"/>
        <v>1,64025249876156+3,06869658729081i</v>
      </c>
      <c r="DT275" s="223" t="str">
        <f t="shared" ca="1" si="437"/>
        <v>-3,47013043529344+0,255972198869286i</v>
      </c>
      <c r="DU275" s="223" t="str">
        <f t="shared" ca="1" si="438"/>
        <v>1,17222793597134-3,27615760772772i</v>
      </c>
      <c r="DV275" s="223" t="str">
        <f t="shared" ca="1" si="439"/>
        <v>2,52006005711882+2,39929662881814i</v>
      </c>
      <c r="DW275" s="223" t="str">
        <f t="shared" ca="1" si="440"/>
        <v>-3,21469283381018+1,3315693706275i</v>
      </c>
      <c r="DX275" s="223" t="str">
        <f t="shared" ca="1" si="441"/>
        <v>0,085392639071262-3,4785104717014i</v>
      </c>
      <c r="DY275" s="223" t="str">
        <f t="shared" ca="1" si="442"/>
        <v>3,14548358328303+1,48770293803595i</v>
      </c>
      <c r="DZ275" s="223" t="str">
        <f t="shared" ca="1" si="443"/>
        <v>-2,63475244001385+2,27275308478173i</v>
      </c>
      <c r="EA275" s="223" t="str">
        <f t="shared" ca="1" si="444"/>
        <v>-1,01006250154438-3,32972983100998i</v>
      </c>
      <c r="EB275" s="223" t="str">
        <f t="shared" ca="1" si="445"/>
        <v>3,45339055071949+0,425935099217188i</v>
      </c>
      <c r="EC275" s="223" t="str">
        <f t="shared" ca="1" si="446"/>
        <v>-1,78885054754626+2,9845168324349i</v>
      </c>
      <c r="ED275" s="223" t="str">
        <f t="shared" ca="1" si="447"/>
        <v>-2,00355825782763-2,84483414490802i</v>
      </c>
      <c r="EE275" s="223" t="str">
        <f t="shared" ca="1" si="448"/>
        <v>3,41269970972159-0,678828178414831i</v>
      </c>
      <c r="EF275" s="223" t="str">
        <f t="shared" ca="1" si="449"/>
        <v>-0,762375571517823+3,39501259091873i</v>
      </c>
      <c r="EG275" s="223" t="str">
        <f t="shared" ca="1" si="450"/>
        <v>-2,79480755298735-2,07277054839861i</v>
      </c>
      <c r="EH275" s="223" t="str">
        <f t="shared" ca="1" si="451"/>
        <v>3,02751854184418-1,71506806959186i</v>
      </c>
      <c r="EI275" s="223" t="str">
        <f t="shared" ca="1" si="452"/>
        <v>0,341056368845625+3,46280342465663i</v>
      </c>
      <c r="EJ275" s="223" t="str">
        <f t="shared" ca="1" si="453"/>
        <v>-3,30393880396463-1,09147395030784i</v>
      </c>
      <c r="EK275" s="223" t="str">
        <f t="shared" ca="1" si="454"/>
        <v>2,336728635778-2,57818274900731i</v>
      </c>
      <c r="EL275" s="223" t="str">
        <f t="shared" ca="1" si="455"/>
        <v>1,41006083829412+3,1810462802124i</v>
      </c>
      <c r="EM275" s="223" t="str">
        <f t="shared" ca="1" si="456"/>
        <v>-3,47955844965188+5,55853545892254E-13i</v>
      </c>
      <c r="EN275" s="223"/>
      <c r="EO275" s="223"/>
      <c r="EP275" s="223"/>
    </row>
    <row r="276" spans="1:146">
      <c r="A276" s="249">
        <f t="shared" si="323"/>
        <v>3.4375000000000026E-3</v>
      </c>
      <c r="B276" s="248">
        <v>176</v>
      </c>
      <c r="C276" s="247">
        <f t="shared" si="324"/>
        <v>35200</v>
      </c>
      <c r="N276" s="246">
        <f t="shared" ca="1" si="327"/>
        <v>11.478295087684318</v>
      </c>
      <c r="O276" s="223">
        <f t="shared" ca="1" si="328"/>
        <v>3.4782950876843182</v>
      </c>
      <c r="P276" s="223" t="str">
        <f t="shared" ca="1" si="329"/>
        <v>-1,33108590293365+3,2135256395461i</v>
      </c>
      <c r="Q276" s="223" t="str">
        <f t="shared" ca="1" si="330"/>
        <v>-2,45952604346944-2,45952604346944i</v>
      </c>
      <c r="R276" s="223" t="str">
        <f t="shared" ca="1" si="331"/>
        <v>3,21352563954609-1,33108590293368i</v>
      </c>
      <c r="S276" s="223" t="str">
        <f t="shared" ca="1" si="332"/>
        <v>1,27408773318851E-13+3,47829508768432i</v>
      </c>
      <c r="T276" s="223" t="str">
        <f t="shared" ca="1" si="333"/>
        <v>-3,21352563954606-1,33108590293376i</v>
      </c>
      <c r="U276" s="223" t="str">
        <f t="shared" ca="1" si="334"/>
        <v>2,45952604346942-2,45952604346945i</v>
      </c>
      <c r="V276" s="223" t="str">
        <f t="shared" ca="1" si="335"/>
        <v>1,33108590293379+3,21352563954604i</v>
      </c>
      <c r="W276" s="223" t="str">
        <f t="shared" ca="1" si="336"/>
        <v>-3,47829508768432-9,11892763960767E-14i</v>
      </c>
      <c r="X276" s="223" t="str">
        <f t="shared" ca="1" si="337"/>
        <v>1,33108590293364-3,2135256395461i</v>
      </c>
      <c r="Y276" s="223" t="str">
        <f t="shared" ca="1" si="338"/>
        <v>2,45952604346954+2,45952604346933i</v>
      </c>
      <c r="Z276" s="223" t="str">
        <f t="shared" ca="1" si="339"/>
        <v>-3,21352563954612+1,3310859029336i</v>
      </c>
      <c r="AA276" s="223" t="str">
        <f t="shared" ca="1" si="340"/>
        <v>-4,8576883459695E-14-3,47829508768432i</v>
      </c>
      <c r="AB276" s="223" t="str">
        <f t="shared" ca="1" si="341"/>
        <v>3,21352563954616+1,33108590293351i</v>
      </c>
      <c r="AC276" s="223" t="str">
        <f t="shared" ca="1" si="342"/>
        <v>-2,4595260434695+2,45952604346938i</v>
      </c>
      <c r="AD276" s="223" t="str">
        <f t="shared" ca="1" si="343"/>
        <v>-1,33108590293373-3,21352563954607i</v>
      </c>
      <c r="AE276" s="223" t="str">
        <f t="shared" ca="1" si="344"/>
        <v>3,47829508768432+1,82378552792153E-13i</v>
      </c>
      <c r="AF276" s="223" t="str">
        <f t="shared" ca="1" si="345"/>
        <v>-1,3310859029337+3,21352563954608i</v>
      </c>
      <c r="AG276" s="223" t="str">
        <f t="shared" ca="1" si="346"/>
        <v>-2,45952604346948-2,45952604346939i</v>
      </c>
      <c r="AH276" s="223" t="str">
        <f t="shared" ca="1" si="347"/>
        <v>3,21352563954616-1,33108590293349i</v>
      </c>
      <c r="AI276" s="223" t="str">
        <f t="shared" ca="1" si="348"/>
        <v>-4,26123929363817E-14+3,47829508768432i</v>
      </c>
      <c r="AJ276" s="223" t="str">
        <f t="shared" ca="1" si="349"/>
        <v>-3,21352563954611-1,33108590293361i</v>
      </c>
      <c r="AK276" s="223" t="str">
        <f t="shared" ca="1" si="350"/>
        <v>2,45952604346954-2,45952604346934i</v>
      </c>
      <c r="AL276" s="223" t="str">
        <f t="shared" ca="1" si="351"/>
        <v>1,33108590293362+3,21352563954611i</v>
      </c>
      <c r="AM276" s="223" t="str">
        <f t="shared" ca="1" si="352"/>
        <v>-3,47829508768432-5,94859879148167E-13i</v>
      </c>
      <c r="AN276" s="223" t="str">
        <f t="shared" ca="1" si="353"/>
        <v>1,33108590293413-3,2135256395459i</v>
      </c>
      <c r="AO276" s="223" t="str">
        <f t="shared" ca="1" si="354"/>
        <v>2,45952604346919+2,45952604346969i</v>
      </c>
      <c r="AP276" s="223" t="str">
        <f t="shared" ca="1" si="355"/>
        <v>-3,21352563954619+1,33108590293343i</v>
      </c>
      <c r="AQ276" s="223" t="str">
        <f t="shared" ca="1" si="356"/>
        <v>1,58516442406299E-13-3,47829508768432i</v>
      </c>
      <c r="AR276" s="223" t="str">
        <f t="shared" ca="1" si="357"/>
        <v>1,58516442406299E-13-3,47829508768432i</v>
      </c>
      <c r="AS276" s="223" t="str">
        <f t="shared" ca="1" si="358"/>
        <v>-2,45952604346934+2,45952604346953i</v>
      </c>
      <c r="AT276" s="223" t="str">
        <f t="shared" ca="1" si="359"/>
        <v>-1,33108590293388-3,213525639546i</v>
      </c>
      <c r="AU276" s="223" t="str">
        <f t="shared" ca="1" si="360"/>
        <v>3,47829508768432-3,27256540483251E-13i</v>
      </c>
      <c r="AV276" s="223" t="str">
        <f t="shared" ca="1" si="361"/>
        <v>-1,33108590293327+3,21352563954625i</v>
      </c>
      <c r="AW276" s="223" t="str">
        <f t="shared" ca="1" si="362"/>
        <v>-2,45952604346987-2,459526043469i</v>
      </c>
      <c r="AX276" s="223" t="str">
        <f t="shared" ca="1" si="363"/>
        <v>3,21352563954582-1,33108590293433i</v>
      </c>
      <c r="AY276" s="223" t="str">
        <f t="shared" ca="1" si="364"/>
        <v>8,13029523372801E-13+3,47829508768432i</v>
      </c>
      <c r="AZ276" s="223" t="str">
        <f t="shared" ca="1" si="365"/>
        <v>-3,21352563954644-1,33108590293282i</v>
      </c>
      <c r="BA276" s="223" t="str">
        <f t="shared" ca="1" si="366"/>
        <v>2,45952604346873-2,45952604347015i</v>
      </c>
      <c r="BB276" s="223" t="str">
        <f t="shared" ca="1" si="367"/>
        <v>1,33108590293478+3,21352563954563i</v>
      </c>
      <c r="BC276" s="223" t="str">
        <f t="shared" ca="1" si="368"/>
        <v>-3,47829508768432+1,29880250626235E-12i</v>
      </c>
      <c r="BD276" s="223" t="str">
        <f t="shared" ca="1" si="369"/>
        <v>1,33108590293238-3,21352563954663i</v>
      </c>
      <c r="BE276" s="223" t="str">
        <f t="shared" ca="1" si="370"/>
        <v>2,45952604347049+2,45952604346838i</v>
      </c>
      <c r="BF276" s="223" t="str">
        <f t="shared" ca="1" si="371"/>
        <v>-3,21352563954681+1,33108590293194i</v>
      </c>
      <c r="BG276" s="223" t="str">
        <f t="shared" ca="1" si="372"/>
        <v>1,67549274118588E-12-3,47829508768432i</v>
      </c>
      <c r="BH276" s="223" t="str">
        <f t="shared" ca="1" si="373"/>
        <v>3,21352563954549+1,33108590293512i</v>
      </c>
      <c r="BI276" s="223" t="str">
        <f t="shared" ca="1" si="374"/>
        <v>-2,45952604347049+2,45952604346839i</v>
      </c>
      <c r="BJ276" s="223" t="str">
        <f t="shared" ca="1" si="375"/>
        <v>-1,33108590293239-3,21352563954662i</v>
      </c>
      <c r="BK276" s="223" t="str">
        <f t="shared" ca="1" si="376"/>
        <v>3,47829508768432+1,18971975829633E-12i</v>
      </c>
      <c r="BL276" s="223" t="str">
        <f t="shared" ca="1" si="377"/>
        <v>-1,33108590293468+3,21352563954568i</v>
      </c>
      <c r="BM276" s="223" t="str">
        <f t="shared" ca="1" si="378"/>
        <v>-2,45952604346873-2,45952604347014i</v>
      </c>
      <c r="BN276" s="223" t="str">
        <f t="shared" ca="1" si="379"/>
        <v>3,21352563954644-1,33108590293284i</v>
      </c>
      <c r="BO276" s="223" t="str">
        <f t="shared" ca="1" si="380"/>
        <v>-7,03946775406784E-13+3,47829508768432i</v>
      </c>
      <c r="BP276" s="223" t="str">
        <f t="shared" ca="1" si="381"/>
        <v>-3,21352563954586-1,33108590293423i</v>
      </c>
      <c r="BQ276" s="223" t="str">
        <f t="shared" ca="1" si="382"/>
        <v>2,4595260434698-2,45952604346908i</v>
      </c>
      <c r="BR276" s="223" t="str">
        <f t="shared" ca="1" si="383"/>
        <v>1,33108590293328+3,21352563954625i</v>
      </c>
      <c r="BS276" s="223" t="str">
        <f t="shared" ca="1" si="384"/>
        <v>-3,47829508768432-3,17032884812599E-13i</v>
      </c>
      <c r="BT276" s="223" t="str">
        <f t="shared" ca="1" si="385"/>
        <v>1,33108590293378-3,21352563954605i</v>
      </c>
      <c r="BU276" s="223" t="str">
        <f t="shared" ca="1" si="386"/>
        <v>2,45952604346942+2,45952604346946i</v>
      </c>
      <c r="BV276" s="223" t="str">
        <f t="shared" ca="1" si="387"/>
        <v>-3,21352563954607+1,33108590293373i</v>
      </c>
      <c r="BW276" s="223" t="str">
        <f t="shared" ca="1" si="388"/>
        <v>-2,67599190372317E-13-3,47829508768432i</v>
      </c>
      <c r="BX276" s="223" t="str">
        <f t="shared" ca="1" si="389"/>
        <v>3,21352563954619+1,33108590293342i</v>
      </c>
      <c r="BY276" s="223" t="str">
        <f t="shared" ca="1" si="390"/>
        <v>-2,45952604346911+2,45952604346976i</v>
      </c>
      <c r="BZ276" s="223" t="str">
        <f t="shared" ca="1" si="391"/>
        <v>-1,33108590293427-3,21352563954584i</v>
      </c>
      <c r="CA276" s="223" t="str">
        <f t="shared" ca="1" si="392"/>
        <v>3,47829508768432-6,54513080966501E-13i</v>
      </c>
      <c r="CB276" s="223" t="str">
        <f t="shared" ca="1" si="393"/>
        <v>-1,33108590293288+3,21352563954642i</v>
      </c>
      <c r="CC276" s="223" t="str">
        <f t="shared" ca="1" si="394"/>
        <v>-2,45952604347004-2,45952604346884i</v>
      </c>
      <c r="CD276" s="223" t="str">
        <f t="shared" ca="1" si="395"/>
        <v>3,21352563954569-1,33108590293463i</v>
      </c>
      <c r="CE276" s="223" t="str">
        <f t="shared" ca="1" si="396"/>
        <v>1,23914515615142E-12+3,47829508768432i</v>
      </c>
      <c r="CF276" s="223" t="str">
        <f t="shared" ca="1" si="397"/>
        <v>-3,21352563954657-1,33108590293252i</v>
      </c>
      <c r="CG276" s="223" t="str">
        <f t="shared" ca="1" si="398"/>
        <v>2,45952604346842-2,45952604347045i</v>
      </c>
      <c r="CH276" s="223" t="str">
        <f t="shared" ca="1" si="399"/>
        <v>1,33108590293499+3,21352563954554i</v>
      </c>
      <c r="CI276" s="223" t="str">
        <f t="shared" ca="1" si="400"/>
        <v>-3,47829508768432+1,6260590467456E-12i</v>
      </c>
      <c r="CJ276" s="223" t="str">
        <f t="shared" ca="1" si="401"/>
        <v>1,33108590293527-3,21352563954543i</v>
      </c>
      <c r="CK276" s="223" t="str">
        <f t="shared" ca="1" si="402"/>
        <v>2,45952604346835+2,45952604347053i</v>
      </c>
      <c r="CL276" s="223" t="str">
        <f t="shared" ca="1" si="403"/>
        <v>-3,21352563954669+1,33108590293224i</v>
      </c>
      <c r="CM276" s="223" t="str">
        <f t="shared" ca="1" si="404"/>
        <v>1,34823620070263E-12-3,47829508768432i</v>
      </c>
      <c r="CN276" s="223" t="str">
        <f t="shared" ca="1" si="405"/>
        <v>3,21352563954565+1,33108590293473i</v>
      </c>
      <c r="CO276" s="223" t="str">
        <f t="shared" ca="1" si="406"/>
        <v>-2,45952604347025+2,45952604346862i</v>
      </c>
      <c r="CP276" s="223" t="str">
        <f t="shared" ca="1" si="407"/>
        <v>-1,33108590293278-3,21352563954646i</v>
      </c>
      <c r="CQ276" s="223" t="str">
        <f t="shared" ca="1" si="408"/>
        <v>3,47829508768432+9,61322310108449E-13i</v>
      </c>
      <c r="CR276" s="223" t="str">
        <f t="shared" ca="1" si="409"/>
        <v>-1,33108590293437+3,2135256395458i</v>
      </c>
      <c r="CS276" s="223" t="str">
        <f t="shared" ca="1" si="410"/>
        <v>-2,45952604346904-2,45952604346984i</v>
      </c>
      <c r="CT276" s="223" t="str">
        <f t="shared" ca="1" si="411"/>
        <v>3,21352563954631-1,33108590293314i</v>
      </c>
      <c r="CU276" s="223" t="str">
        <f t="shared" ca="1" si="412"/>
        <v>-3,76690234923534E-13+3,47829508768432i</v>
      </c>
      <c r="CV276" s="223" t="str">
        <f t="shared" ca="1" si="413"/>
        <v>-3,21352563954595-1,33108590293401i</v>
      </c>
      <c r="CW276" s="223" t="str">
        <f t="shared" ca="1" si="414"/>
        <v>2,45952604346957-2,45952604346931i</v>
      </c>
      <c r="CX276" s="223" t="str">
        <f t="shared" ca="1" si="415"/>
        <v>1,33108590293368+3,21352563954609i</v>
      </c>
      <c r="CY276" s="223" t="str">
        <f t="shared" ca="1" si="416"/>
        <v>-3,47829508768432+1,02236556706518E-14i</v>
      </c>
      <c r="CZ276" s="223" t="str">
        <f t="shared" ca="1" si="417"/>
        <v>1,33108590293348-3,21352563954617i</v>
      </c>
      <c r="DA276" s="223" t="str">
        <f t="shared" ca="1" si="418"/>
        <v>2,45952604346958+2,45952604346929i</v>
      </c>
      <c r="DB276" s="223" t="str">
        <f t="shared" ca="1" si="419"/>
        <v>-3,21352563954594+1,33108590293404i</v>
      </c>
      <c r="DC276" s="223" t="str">
        <f t="shared" ca="1" si="420"/>
        <v>-5,94855730855567E-13-3,47829508768432i</v>
      </c>
      <c r="DD276" s="223" t="str">
        <f t="shared" ca="1" si="421"/>
        <v>3,21352563954632+1,33108590293312i</v>
      </c>
      <c r="DE276" s="223" t="str">
        <f t="shared" ca="1" si="422"/>
        <v>-2,45952604346888+2,45952604347i</v>
      </c>
      <c r="DF276" s="223" t="str">
        <f t="shared" ca="1" si="423"/>
        <v>-1,33108590293457-3,21352563954571i</v>
      </c>
      <c r="DG276" s="223" t="str">
        <f t="shared" ca="1" si="424"/>
        <v>3,47829508768432-9,81769621449751E-13i</v>
      </c>
      <c r="DH276" s="223" t="str">
        <f t="shared" ca="1" si="425"/>
        <v>-1,33108590293258+3,21352563954654i</v>
      </c>
      <c r="DI276" s="223" t="str">
        <f t="shared" ca="1" si="426"/>
        <v>-2,45952604347027-2,45952604346861i</v>
      </c>
      <c r="DJ276" s="223" t="str">
        <f t="shared" ca="1" si="427"/>
        <v>3,21352563954557-1,33108590293493i</v>
      </c>
      <c r="DK276" s="223" t="str">
        <f t="shared" ca="1" si="428"/>
        <v>1,56640169663467E-12+3,47829508768432i</v>
      </c>
      <c r="DL276" s="223" t="str">
        <f t="shared" ca="1" si="429"/>
        <v>-3,21352563954669-1,33108590293222i</v>
      </c>
      <c r="DM276" s="223" t="str">
        <f t="shared" ca="1" si="430"/>
        <v>2,45952604347071-2,45952604346817i</v>
      </c>
      <c r="DN276" s="223" t="str">
        <f t="shared" ca="1" si="431"/>
        <v>1,33108590293218+3,21352563954671i</v>
      </c>
      <c r="DO276" s="223" t="str">
        <f t="shared" ca="1" si="432"/>
        <v>-3,47829508768432-1,40789355081357E-12i</v>
      </c>
      <c r="DP276" s="223" t="str">
        <f t="shared" ca="1" si="433"/>
        <v>1,33108590293497-3,21352563954555i</v>
      </c>
      <c r="DQ276" s="223" t="str">
        <f t="shared" ca="1" si="434"/>
        <v>2,45952604346858+2,4595260434703i</v>
      </c>
      <c r="DR276" s="223" t="str">
        <f t="shared" ca="1" si="435"/>
        <v>-3,21352563954656+1,33108590293254i</v>
      </c>
      <c r="DS276" s="223" t="str">
        <f t="shared" ca="1" si="436"/>
        <v>1,02097966021938E-12-3,47829508768432i</v>
      </c>
      <c r="DT276" s="223" t="str">
        <f t="shared" ca="1" si="437"/>
        <v>3,21352563954578+1,33108590293443i</v>
      </c>
      <c r="DU276" s="223" t="str">
        <f t="shared" ca="1" si="438"/>
        <v>-2,45952604347002+2,45952604346885i</v>
      </c>
      <c r="DV276" s="223" t="str">
        <f t="shared" ca="1" si="439"/>
        <v>-1,33108590293308-3,21352563954633i</v>
      </c>
      <c r="DW276" s="223" t="str">
        <f t="shared" ca="1" si="440"/>
        <v>3,47829508768432+6,34065769625199E-13i</v>
      </c>
      <c r="DX276" s="223" t="str">
        <f t="shared" ca="1" si="441"/>
        <v>-1,33108590293407+3,21352563954593i</v>
      </c>
      <c r="DY276" s="223" t="str">
        <f t="shared" ca="1" si="442"/>
        <v>-2,45952604346927-2,45952604346961i</v>
      </c>
      <c r="DZ276" s="223" t="str">
        <f t="shared" ca="1" si="443"/>
        <v>3,21352563954619-1,33108590293344i</v>
      </c>
      <c r="EA276" s="223" t="str">
        <f t="shared" ca="1" si="444"/>
        <v>-4,94336944402822E-14+3,47829508768432i</v>
      </c>
      <c r="EB276" s="223" t="str">
        <f t="shared" ca="1" si="445"/>
        <v>-3,21352563954607-1,33108590293371i</v>
      </c>
      <c r="EC276" s="223" t="str">
        <f t="shared" ca="1" si="446"/>
        <v>2,45952604346934-2,45952604346954i</v>
      </c>
      <c r="ED276" s="223" t="str">
        <f t="shared" ca="1" si="447"/>
        <v>1,3310859029338+3,21352563954604i</v>
      </c>
      <c r="EE276" s="223" t="str">
        <f t="shared" ca="1" si="448"/>
        <v>-3,47829508768432+5,35198380744632E-13i</v>
      </c>
      <c r="EF276" s="223" t="str">
        <f t="shared" ca="1" si="449"/>
        <v>1,33108590293317-3,2135256395463i</v>
      </c>
      <c r="EG276" s="223" t="str">
        <f t="shared" ca="1" si="450"/>
        <v>2,45952604346981+2,45952604346906i</v>
      </c>
      <c r="EH276" s="223" t="str">
        <f t="shared" ca="1" si="451"/>
        <v>-3,21352563954574+1,33108590293452i</v>
      </c>
      <c r="EI276" s="223" t="str">
        <f t="shared" ca="1" si="452"/>
        <v>-9,22112271338817E-13-3,47829508768432i</v>
      </c>
      <c r="EJ276" s="223" t="str">
        <f t="shared" ca="1" si="453"/>
        <v>3,21352563954645+1,33108590293281i</v>
      </c>
      <c r="EK276" s="223" t="str">
        <f t="shared" ca="1" si="454"/>
        <v>-2,45952604346851+2,45952604347037i</v>
      </c>
      <c r="EL276" s="223" t="str">
        <f t="shared" ca="1" si="455"/>
        <v>-1,33108590293488-3,21352563954559i</v>
      </c>
      <c r="EM276" s="223" t="str">
        <f t="shared" ca="1" si="456"/>
        <v>3,47829508768432-1,309026161933E-12i</v>
      </c>
      <c r="EN276" s="223"/>
      <c r="EO276" s="223"/>
      <c r="EP276" s="223"/>
    </row>
    <row r="277" spans="1:146">
      <c r="A277" s="249">
        <f t="shared" si="323"/>
        <v>3.4570312500000026E-3</v>
      </c>
      <c r="B277" s="248">
        <v>177</v>
      </c>
      <c r="C277" s="247">
        <f t="shared" si="324"/>
        <v>35400</v>
      </c>
      <c r="N277" s="246">
        <f t="shared" ca="1" si="327"/>
        <v>11.476858214067573</v>
      </c>
      <c r="O277" s="223">
        <f t="shared" ca="1" si="328"/>
        <v>3.476858214067573</v>
      </c>
      <c r="P277" s="223" t="str">
        <f t="shared" ca="1" si="329"/>
        <v>-1,25130401397881+3,24388367629446i</v>
      </c>
      <c r="Q277" s="223" t="str">
        <f t="shared" ca="1" si="330"/>
        <v>-2,576182006413-2,33491526839049i</v>
      </c>
      <c r="R277" s="223" t="str">
        <f t="shared" ca="1" si="331"/>
        <v>3,10561424861641-1,56323484464744i</v>
      </c>
      <c r="S277" s="223" t="str">
        <f t="shared" ca="1" si="332"/>
        <v>0,34079169947409+3,46011619144483i</v>
      </c>
      <c r="T277" s="223" t="str">
        <f t="shared" ca="1" si="333"/>
        <v>-3,35091273088262-0,927322441623145i</v>
      </c>
      <c r="U277" s="223" t="str">
        <f t="shared" ca="1" si="334"/>
        <v>2,0711620199389-2,79263870342938i</v>
      </c>
      <c r="V277" s="223" t="str">
        <f t="shared" ca="1" si="335"/>
        <v>1,8601108692112+2,93743605802263i</v>
      </c>
      <c r="W277" s="223" t="str">
        <f t="shared" ca="1" si="336"/>
        <v>-3,41005135840653+0,678301388586918i</v>
      </c>
      <c r="X277" s="223" t="str">
        <f t="shared" ca="1" si="337"/>
        <v>0,594410247228846-3,42567066407711i</v>
      </c>
      <c r="Y277" s="223" t="str">
        <f t="shared" ca="1" si="338"/>
        <v>2,98220076312028+1,78746234902276i</v>
      </c>
      <c r="Z277" s="223" t="str">
        <f t="shared" ca="1" si="339"/>
        <v>-2,74096875242438+2,13907300926413i</v>
      </c>
      <c r="AA277" s="223" t="str">
        <f t="shared" ca="1" si="340"/>
        <v>-1,00927866453002-3,32714586666314i</v>
      </c>
      <c r="AB277" s="223" t="str">
        <f t="shared" ca="1" si="341"/>
        <v>3,46743751611451+0,255773557215687i</v>
      </c>
      <c r="AC277" s="223" t="str">
        <f t="shared" ca="1" si="342"/>
        <v>-1,48654843855951+3,14304259922538i</v>
      </c>
      <c r="AD277" s="223" t="str">
        <f t="shared" ca="1" si="343"/>
        <v>-2,3974347069016-2,51810441937439i</v>
      </c>
      <c r="AE277" s="223" t="str">
        <f t="shared" ca="1" si="344"/>
        <v>3,21219814142074-1,33053603520624i</v>
      </c>
      <c r="AF277" s="223" t="str">
        <f t="shared" ca="1" si="345"/>
        <v>0,0853263719731651+3,47581104937755i</v>
      </c>
      <c r="AG277" s="223" t="str">
        <f t="shared" ca="1" si="346"/>
        <v>-3,2736152169381-1,17131825400292i</v>
      </c>
      <c r="AH277" s="223" t="str">
        <f t="shared" ca="1" si="347"/>
        <v>2,27098936422965-2,63270779774076i</v>
      </c>
      <c r="AI277" s="223" t="str">
        <f t="shared" ca="1" si="348"/>
        <v>1,63897961651807+3,06631519211047i</v>
      </c>
      <c r="AJ277" s="223" t="str">
        <f t="shared" ca="1" si="349"/>
        <v>-3,45071062216347+0,425604561556094i</v>
      </c>
      <c r="AK277" s="223" t="str">
        <f t="shared" ca="1" si="350"/>
        <v>0,844807634352228-3,37266113057173i</v>
      </c>
      <c r="AL277" s="223" t="str">
        <f t="shared" ca="1" si="351"/>
        <v>2,84262647330293+2,0020034400586i</v>
      </c>
      <c r="AM277" s="223" t="str">
        <f t="shared" ca="1" si="352"/>
        <v>-2,8909019512822+1,93163892816487i</v>
      </c>
      <c r="AN277" s="223" t="str">
        <f t="shared" ca="1" si="353"/>
        <v>-0,761783946550429-3,39237796530799i</v>
      </c>
      <c r="AO277" s="223" t="str">
        <f t="shared" ca="1" si="354"/>
        <v>3,43922647383398+0,510161055362562i</v>
      </c>
      <c r="AP277" s="223" t="str">
        <f t="shared" ca="1" si="355"/>
        <v>-1,7137371283522+3,02516910199022i</v>
      </c>
      <c r="AQ277" s="223" t="str">
        <f t="shared" ca="1" si="356"/>
        <v>-2,20569550099421-2,6876477443339i</v>
      </c>
      <c r="AR277" s="223" t="str">
        <f t="shared" ca="1" si="357"/>
        <v>-2,20569550099421-2,6876477443339i</v>
      </c>
      <c r="AS277" s="223" t="str">
        <f t="shared" ca="1" si="358"/>
        <v>-0,170601346530764+3,47267018608031i</v>
      </c>
      <c r="AT277" s="223" t="str">
        <f t="shared" ca="1" si="359"/>
        <v>-3,17857769849824-1,40896659127845i</v>
      </c>
      <c r="AU277" s="223" t="str">
        <f t="shared" ca="1" si="360"/>
        <v>2,45851002039222-2,45851002039044i</v>
      </c>
      <c r="AV277" s="223" t="str">
        <f t="shared" ca="1" si="361"/>
        <v>1,40896659127623+3,17857769849922i</v>
      </c>
      <c r="AW277" s="223" t="str">
        <f t="shared" ca="1" si="362"/>
        <v>-3,47267018608026+0,170601346531794i</v>
      </c>
      <c r="AX277" s="223" t="str">
        <f t="shared" ca="1" si="363"/>
        <v>1,09062693570806-3,30137485418381i</v>
      </c>
      <c r="AY277" s="223" t="str">
        <f t="shared" ca="1" si="364"/>
        <v>2,68764774433455+2,20569550099341i</v>
      </c>
      <c r="AZ277" s="223" t="str">
        <f t="shared" ca="1" si="365"/>
        <v>-3,02516910198971+1,7137371283531i</v>
      </c>
      <c r="BA277" s="223" t="str">
        <f t="shared" ca="1" si="366"/>
        <v>-0,510161055363633-3,43922647383382i</v>
      </c>
      <c r="BB277" s="223" t="str">
        <f t="shared" ca="1" si="367"/>
        <v>3,39237796530745+0,761783946552845i</v>
      </c>
      <c r="BC277" s="223" t="str">
        <f t="shared" ca="1" si="368"/>
        <v>-1,93163892816689+2,89090195128085i</v>
      </c>
      <c r="BD277" s="223" t="str">
        <f t="shared" ca="1" si="369"/>
        <v>-2,00200344005977-2,84262647330211i</v>
      </c>
      <c r="BE277" s="223" t="str">
        <f t="shared" ca="1" si="370"/>
        <v>3,37266113057148-0,844807634353229i</v>
      </c>
      <c r="BF277" s="223" t="str">
        <f t="shared" ca="1" si="371"/>
        <v>-0,425604561555416+3,45071062216355i</v>
      </c>
      <c r="BG277" s="223" t="str">
        <f t="shared" ca="1" si="372"/>
        <v>-3,06631519211049-1,63897961651803i</v>
      </c>
      <c r="BH277" s="223" t="str">
        <f t="shared" ca="1" si="373"/>
        <v>2,63270779774099-2,27098936422938i</v>
      </c>
      <c r="BI277" s="223" t="str">
        <f t="shared" ca="1" si="374"/>
        <v>1,17131825400194+3,27361521693845i</v>
      </c>
      <c r="BJ277" s="223" t="str">
        <f t="shared" ca="1" si="375"/>
        <v>-3,47581104937752-0,0853263719745054i</v>
      </c>
      <c r="BK277" s="223" t="str">
        <f t="shared" ca="1" si="376"/>
        <v>1,33053603520464-3,21219814142139i</v>
      </c>
      <c r="BL277" s="223" t="str">
        <f t="shared" ca="1" si="377"/>
        <v>2,5181044193751+2,39743470690085i</v>
      </c>
      <c r="BM277" s="223" t="str">
        <f t="shared" ca="1" si="378"/>
        <v>-3,14304259922507+1,48654843856017i</v>
      </c>
      <c r="BN277" s="223" t="str">
        <f t="shared" ca="1" si="379"/>
        <v>-0,255773557216-3,46743751611449i</v>
      </c>
      <c r="BO277" s="223" t="str">
        <f t="shared" ca="1" si="380"/>
        <v>3,32714586666304+1,00927866453036i</v>
      </c>
      <c r="BP277" s="223" t="str">
        <f t="shared" ca="1" si="381"/>
        <v>-2,13907300926464+2,74096875242398i</v>
      </c>
      <c r="BQ277" s="223" t="str">
        <f t="shared" ca="1" si="382"/>
        <v>-1,78746234902184-2,98220076312083i</v>
      </c>
      <c r="BR277" s="223" t="str">
        <f t="shared" ca="1" si="383"/>
        <v>3,4256706640774-0,594410247227136i</v>
      </c>
      <c r="BS277" s="223" t="str">
        <f t="shared" ca="1" si="384"/>
        <v>-0,678301388585517+3,41005135840681i</v>
      </c>
      <c r="BT277" s="223" t="str">
        <f t="shared" ca="1" si="385"/>
        <v>-2,93743605802316-1,86011086921035i</v>
      </c>
      <c r="BU277" s="223" t="str">
        <f t="shared" ca="1" si="386"/>
        <v>2,79263870342918-2,07116201993918i</v>
      </c>
      <c r="BV277" s="223" t="str">
        <f t="shared" ca="1" si="387"/>
        <v>0,927322441623173+3,35091273088262i</v>
      </c>
      <c r="BW277" s="223" t="str">
        <f t="shared" ca="1" si="388"/>
        <v>-3,46011619144477-0,340791699474822i</v>
      </c>
      <c r="BX277" s="223" t="str">
        <f t="shared" ca="1" si="389"/>
        <v>1,56323484464846-3,10561424861589i</v>
      </c>
      <c r="BY277" s="223" t="str">
        <f t="shared" ca="1" si="390"/>
        <v>2,33491526838941+2,57618200641398i</v>
      </c>
      <c r="BZ277" s="223" t="str">
        <f t="shared" ca="1" si="391"/>
        <v>-3,24388367629389+1,25130401398029i</v>
      </c>
      <c r="CA277" s="223" t="str">
        <f t="shared" ca="1" si="392"/>
        <v>-1,03077431309603E-12-3,47685821406757i</v>
      </c>
      <c r="CB277" s="223" t="str">
        <f t="shared" ca="1" si="393"/>
        <v>3,24388367629463+1,25130401397836i</v>
      </c>
      <c r="CC277" s="223" t="str">
        <f t="shared" ca="1" si="394"/>
        <v>-2,33491526839037+2,57618200641311i</v>
      </c>
      <c r="CD277" s="223" t="str">
        <f t="shared" ca="1" si="395"/>
        <v>-1,56323484464712-3,10561424861657i</v>
      </c>
      <c r="CE277" s="223" t="str">
        <f t="shared" ca="1" si="396"/>
        <v>3,46011619144491-0,340791699473333i</v>
      </c>
      <c r="CF277" s="223" t="str">
        <f t="shared" ca="1" si="397"/>
        <v>-0,927322441624425+3,35091273088227i</v>
      </c>
      <c r="CG277" s="223" t="str">
        <f t="shared" ca="1" si="398"/>
        <v>-2,79263870343047-2,07116201993744i</v>
      </c>
      <c r="CH277" s="223" t="str">
        <f t="shared" ca="1" si="399"/>
        <v>2,93743605802206-1,86011086921209i</v>
      </c>
      <c r="CI277" s="223" t="str">
        <f t="shared" ca="1" si="400"/>
        <v>0,678301388587541+3,41005135840641i</v>
      </c>
      <c r="CJ277" s="223" t="str">
        <f t="shared" ca="1" si="401"/>
        <v>-3,42567066407719-0,594410247228415i</v>
      </c>
      <c r="CK277" s="223" t="str">
        <f t="shared" ca="1" si="402"/>
        <v>1,78746234902304-2,98220076312011i</v>
      </c>
      <c r="CL277" s="223" t="str">
        <f t="shared" ca="1" si="403"/>
        <v>2,13907300926354+2,74096875242484i</v>
      </c>
      <c r="CM277" s="223" t="str">
        <f t="shared" ca="1" si="404"/>
        <v>-3,32714586666342+1,00927866452912i</v>
      </c>
      <c r="CN277" s="223" t="str">
        <f t="shared" ca="1" si="405"/>
        <v>0,255773557217393-3,46743751611439i</v>
      </c>
      <c r="CO277" s="223" t="str">
        <f t="shared" ca="1" si="406"/>
        <v>3,14304259922599+1,48654843855822i</v>
      </c>
      <c r="CP277" s="223" t="str">
        <f t="shared" ca="1" si="407"/>
        <v>-2,51810441937368+2,39743470690234i</v>
      </c>
      <c r="CQ277" s="223" t="str">
        <f t="shared" ca="1" si="408"/>
        <v>-1,33053603520646-3,21219814142064i</v>
      </c>
      <c r="CR277" s="223" t="str">
        <f t="shared" ca="1" si="409"/>
        <v>3,47581104937755-0,0853263719732078i</v>
      </c>
      <c r="CS277" s="223" t="str">
        <f t="shared" ca="1" si="410"/>
        <v>-1,17131825400325+3,27361521693798i</v>
      </c>
      <c r="CT277" s="223" t="str">
        <f t="shared" ca="1" si="411"/>
        <v>-2,63270779774001-2,27098936423051i</v>
      </c>
      <c r="CU277" s="223" t="str">
        <f t="shared" ca="1" si="412"/>
        <v>3,0663151921111-1,63897961651688i</v>
      </c>
      <c r="CV277" s="223" t="str">
        <f t="shared" ca="1" si="413"/>
        <v>0,425604561557558+3,45071062216329i</v>
      </c>
      <c r="CW277" s="223" t="str">
        <f t="shared" ca="1" si="414"/>
        <v>-3,37266113057198-0,84480763435123i</v>
      </c>
      <c r="CX277" s="223" t="str">
        <f t="shared" ca="1" si="415"/>
        <v>2,00200344005808-2,8426264733033i</v>
      </c>
      <c r="CY277" s="223" t="str">
        <f t="shared" ca="1" si="416"/>
        <v>1,93163892816581+2,89090195128157i</v>
      </c>
      <c r="CZ277" s="223" t="str">
        <f t="shared" ca="1" si="417"/>
        <v>-3,39237796530776+0,761783946551482i</v>
      </c>
      <c r="DA277" s="223" t="str">
        <f t="shared" ca="1" si="418"/>
        <v>0,510161055365013-3,43922647383361i</v>
      </c>
      <c r="DB277" s="223" t="str">
        <f t="shared" ca="1" si="419"/>
        <v>3,02516910198907+1,71373712835423i</v>
      </c>
      <c r="DC277" s="223" t="str">
        <f t="shared" ca="1" si="420"/>
        <v>-2,68764774433544+2,20569550099233i</v>
      </c>
      <c r="DD277" s="223" t="str">
        <f t="shared" ca="1" si="421"/>
        <v>-1,09062693571011-3,30137485418314i</v>
      </c>
      <c r="DE277" s="223" t="str">
        <f t="shared" ca="1" si="422"/>
        <v>3,47267018608036+0,170601346529735i</v>
      </c>
      <c r="DF277" s="223" t="str">
        <f t="shared" ca="1" si="423"/>
        <v>-1,4089665912776+3,17857769849861i</v>
      </c>
      <c r="DG277" s="223" t="str">
        <f t="shared" ca="1" si="424"/>
        <v>-2,45851002039123-2,45851002039143i</v>
      </c>
      <c r="DH277" s="223" t="str">
        <f t="shared" ca="1" si="425"/>
        <v>3,1785776984988-1,40896659127717i</v>
      </c>
      <c r="DI277" s="223" t="str">
        <f t="shared" ca="1" si="426"/>
        <v>0,17060134652927+3,47267018608038i</v>
      </c>
      <c r="DJ277" s="223" t="str">
        <f t="shared" ca="1" si="427"/>
        <v>-3,30137485418305-1,09062693571037i</v>
      </c>
      <c r="DK277" s="223" t="str">
        <f t="shared" ca="1" si="428"/>
        <v>2,20569550099254-2,68764774433527i</v>
      </c>
      <c r="DL277" s="223" t="str">
        <f t="shared" ca="1" si="429"/>
        <v>1,713737128354+3,0251691019892i</v>
      </c>
      <c r="DM277" s="223" t="str">
        <f t="shared" ca="1" si="430"/>
        <v>-3,43922647383368+0,510161055364554i</v>
      </c>
      <c r="DN277" s="223" t="str">
        <f t="shared" ca="1" si="431"/>
        <v>0,761783946551743-3,3923779653077i</v>
      </c>
      <c r="DO277" s="223" t="str">
        <f t="shared" ca="1" si="432"/>
        <v>2,89090195128142+1,93163892816604i</v>
      </c>
      <c r="DP277" s="223" t="str">
        <f t="shared" ca="1" si="433"/>
        <v>-2,84262647330357+2,0020034400577i</v>
      </c>
      <c r="DQ277" s="223" t="str">
        <f t="shared" ca="1" si="434"/>
        <v>-0,844807634350969-3,37266113057204i</v>
      </c>
      <c r="DR277" s="223" t="str">
        <f t="shared" ca="1" si="435"/>
        <v>3,45071062216367+0,425604561554492i</v>
      </c>
      <c r="DS277" s="223" t="str">
        <f t="shared" ca="1" si="436"/>
        <v>-1,63897961651712+3,06631519211097i</v>
      </c>
      <c r="DT277" s="223" t="str">
        <f t="shared" ca="1" si="437"/>
        <v>-2,27098936423016-2,63270779774031i</v>
      </c>
      <c r="DU277" s="223" t="str">
        <f t="shared" ca="1" si="438"/>
        <v>3,27361521693814-1,17131825400282i</v>
      </c>
      <c r="DV277" s="223" t="str">
        <f t="shared" ca="1" si="439"/>
        <v>-0,0853263719734752+3,47581104937754i</v>
      </c>
      <c r="DW277" s="223" t="str">
        <f t="shared" ca="1" si="440"/>
        <v>-3,21219814142046-1,33053603520689i</v>
      </c>
      <c r="DX277" s="223" t="str">
        <f t="shared" ca="1" si="441"/>
        <v>2,39743470690268-2,51810441937336i</v>
      </c>
      <c r="DY277" s="223" t="str">
        <f t="shared" ca="1" si="442"/>
        <v>1,48654843855798+3,1430425992261i</v>
      </c>
      <c r="DZ277" s="223" t="str">
        <f t="shared" ca="1" si="443"/>
        <v>-3,46743751611441+0,255773557217127i</v>
      </c>
      <c r="EA277" s="223" t="str">
        <f t="shared" ca="1" si="444"/>
        <v>1,00927866452937-3,32714586666334i</v>
      </c>
      <c r="EB277" s="223" t="str">
        <f t="shared" ca="1" si="445"/>
        <v>2,74096875242455+2,13907300926391i</v>
      </c>
      <c r="EC277" s="223" t="str">
        <f t="shared" ca="1" si="446"/>
        <v>-2,98220076312025+1,78746234902281i</v>
      </c>
      <c r="ED277" s="223" t="str">
        <f t="shared" ca="1" si="447"/>
        <v>-0,594410247228151-3,42567066407723i</v>
      </c>
      <c r="EE277" s="223" t="str">
        <f t="shared" ca="1" si="448"/>
        <v>3,41005135840632+0,678301388587996i</v>
      </c>
      <c r="EF277" s="223" t="str">
        <f t="shared" ca="1" si="449"/>
        <v>-1,86011086921248+2,93743605802181i</v>
      </c>
      <c r="EG277" s="223" t="str">
        <f t="shared" ca="1" si="450"/>
        <v>-2,07116201993992-2,79263870342863i</v>
      </c>
      <c r="EH277" s="223" t="str">
        <f t="shared" ca="1" si="451"/>
        <v>3,35091273088239-0,927322441623977i</v>
      </c>
      <c r="EI277" s="223" t="str">
        <f t="shared" ca="1" si="452"/>
        <v>-0,340791699473599+3,46011619144488i</v>
      </c>
      <c r="EJ277" s="223" t="str">
        <f t="shared" ca="1" si="453"/>
        <v>-3,10561424861645-1,56323484464736i</v>
      </c>
      <c r="EK277" s="223" t="str">
        <f t="shared" ca="1" si="454"/>
        <v>2,57618200641329-2,33491526839018i</v>
      </c>
      <c r="EL277" s="223" t="str">
        <f t="shared" ca="1" si="455"/>
        <v>1,25130401397793+3,2438836762948i</v>
      </c>
      <c r="EM277" s="223" t="str">
        <f t="shared" ca="1" si="456"/>
        <v>-3,47685821406757-1,49590851388184E-12i</v>
      </c>
      <c r="EN277" s="223"/>
      <c r="EO277" s="223"/>
      <c r="EP277" s="223"/>
    </row>
    <row r="278" spans="1:146">
      <c r="A278" s="249">
        <f t="shared" si="323"/>
        <v>3.4765625000000027E-3</v>
      </c>
      <c r="B278" s="248">
        <v>178</v>
      </c>
      <c r="C278" s="247">
        <f t="shared" si="324"/>
        <v>35600</v>
      </c>
      <c r="N278" s="246">
        <f t="shared" ca="1" si="327"/>
        <v>11.475210753104518</v>
      </c>
      <c r="O278" s="223">
        <f t="shared" ca="1" si="328"/>
        <v>3.4752107531045184</v>
      </c>
      <c r="P278" s="223" t="str">
        <f t="shared" ca="1" si="329"/>
        <v>-1,17076324112044+3,27206405984578i</v>
      </c>
      <c r="Q278" s="223" t="str">
        <f t="shared" ca="1" si="330"/>
        <v>-2,68637423978838-2,2046503628228i</v>
      </c>
      <c r="R278" s="223" t="str">
        <f t="shared" ca="1" si="331"/>
        <v>2,98078768871837-1,78661538482077i</v>
      </c>
      <c r="S278" s="223" t="str">
        <f t="shared" ca="1" si="332"/>
        <v>0,677979984896988+3,40843555294395i</v>
      </c>
      <c r="T278" s="223" t="str">
        <f t="shared" ca="1" si="333"/>
        <v>-3,43759684414799-0,509919322635506i</v>
      </c>
      <c r="U278" s="223" t="str">
        <f t="shared" ca="1" si="334"/>
        <v>1,6382030087962-3,06486226125488i</v>
      </c>
      <c r="V278" s="223" t="str">
        <f t="shared" ca="1" si="335"/>
        <v>2,33380890122788+2,57496131835855i</v>
      </c>
      <c r="W278" s="223" t="str">
        <f t="shared" ca="1" si="336"/>
        <v>-3,21067608595633+1,32990557919027i</v>
      </c>
      <c r="X278" s="223" t="str">
        <f t="shared" ca="1" si="337"/>
        <v>-0,170520509452616-3,47102470955614i</v>
      </c>
      <c r="Y278" s="223" t="str">
        <f t="shared" ca="1" si="338"/>
        <v>3,32556934481606+1,00880043185606i</v>
      </c>
      <c r="Z278" s="223" t="str">
        <f t="shared" ca="1" si="339"/>
        <v>-2,07018062858891+2,79131545037613i</v>
      </c>
      <c r="AA278" s="223" t="str">
        <f t="shared" ca="1" si="340"/>
        <v>-1,93072364789458-2,8895321375534i</v>
      </c>
      <c r="AB278" s="223" t="str">
        <f t="shared" ca="1" si="341"/>
        <v>3,37106304194912-0,844407333991149i</v>
      </c>
      <c r="AC278" s="223" t="str">
        <f t="shared" ca="1" si="342"/>
        <v>-0,340630220061795+3,4584766634566i</v>
      </c>
      <c r="AD278" s="223" t="str">
        <f t="shared" ca="1" si="343"/>
        <v>-3,14155331215396-1,48584405823349i</v>
      </c>
      <c r="AE278" s="223" t="str">
        <f t="shared" ca="1" si="344"/>
        <v>2,45734508957261-2,45734508957262i</v>
      </c>
      <c r="AF278" s="223" t="str">
        <f t="shared" ca="1" si="345"/>
        <v>1,4858440582335+3,14155331215396i</v>
      </c>
      <c r="AG278" s="223" t="str">
        <f t="shared" ca="1" si="346"/>
        <v>-3,45847666345661+0,340630220061783i</v>
      </c>
      <c r="AH278" s="223" t="str">
        <f t="shared" ca="1" si="347"/>
        <v>0,844407333991139-3,37106304194912i</v>
      </c>
      <c r="AI278" s="223" t="str">
        <f t="shared" ca="1" si="348"/>
        <v>2,88953213755341+1,93072364789457i</v>
      </c>
      <c r="AJ278" s="223" t="str">
        <f t="shared" ca="1" si="349"/>
        <v>-2,79131545037614+2,0701806285889i</v>
      </c>
      <c r="AK278" s="223" t="str">
        <f t="shared" ca="1" si="350"/>
        <v>-1,00880043185604-3,32556934481606i</v>
      </c>
      <c r="AL278" s="223" t="str">
        <f t="shared" ca="1" si="351"/>
        <v>3,47102470955614+0,170520509452604i</v>
      </c>
      <c r="AM278" s="223" t="str">
        <f t="shared" ca="1" si="352"/>
        <v>-1,32990557919122+3,21067608595594i</v>
      </c>
      <c r="AN278" s="223" t="str">
        <f t="shared" ca="1" si="353"/>
        <v>-2,57496131835924-2,33380890122711i</v>
      </c>
      <c r="AO278" s="223" t="str">
        <f t="shared" ca="1" si="354"/>
        <v>3,06486226125488-1,63820300879619i</v>
      </c>
      <c r="AP278" s="223" t="str">
        <f t="shared" ca="1" si="355"/>
        <v>0,509919322634457+3,43759684414814i</v>
      </c>
      <c r="AQ278" s="223" t="str">
        <f t="shared" ca="1" si="356"/>
        <v>-3,40843555294422-0,677979984895622i</v>
      </c>
      <c r="AR278" s="223" t="str">
        <f t="shared" ca="1" si="357"/>
        <v>-3,40843555294422-0,677979984895622i</v>
      </c>
      <c r="AS278" s="223" t="str">
        <f t="shared" ca="1" si="358"/>
        <v>2,20465036282232+2,68637423978877i</v>
      </c>
      <c r="AT278" s="223" t="str">
        <f t="shared" ca="1" si="359"/>
        <v>-3,27206405984634+1,17076324111886i</v>
      </c>
      <c r="AU278" s="223" t="str">
        <f t="shared" ca="1" si="360"/>
        <v>-7,03319545160555E-13-3,47521075310452i</v>
      </c>
      <c r="AV278" s="223" t="str">
        <f t="shared" ca="1" si="361"/>
        <v>3,27206405984565+1,1707632411208i</v>
      </c>
      <c r="AW278" s="223" t="str">
        <f t="shared" ca="1" si="362"/>
        <v>-2,2046503628239+2,68637423978747i</v>
      </c>
      <c r="AX278" s="223" t="str">
        <f t="shared" ca="1" si="363"/>
        <v>-1,78661538482164-2,98078768871785i</v>
      </c>
      <c r="AY278" s="223" t="str">
        <f t="shared" ca="1" si="364"/>
        <v>3,40843555294396-0,677979984896953i</v>
      </c>
      <c r="AZ278" s="223" t="str">
        <f t="shared" ca="1" si="365"/>
        <v>-0,50991932263658+3,43759684414783i</v>
      </c>
      <c r="BA278" s="223" t="str">
        <f t="shared" ca="1" si="366"/>
        <v>-3,06486226125554-1,63820300879495i</v>
      </c>
      <c r="BB278" s="223" t="str">
        <f t="shared" ca="1" si="367"/>
        <v>2,5749613183583-2,33380890122816i</v>
      </c>
      <c r="BC278" s="223" t="str">
        <f t="shared" ca="1" si="368"/>
        <v>1,32990557918932+3,21067608595672i</v>
      </c>
      <c r="BD278" s="223" t="str">
        <f t="shared" ca="1" si="369"/>
        <v>-3,47102470955607+0,170520509454009i</v>
      </c>
      <c r="BE278" s="223" t="str">
        <f t="shared" ca="1" si="370"/>
        <v>1,00880043185574-3,32556934481616i</v>
      </c>
      <c r="BF278" s="223" t="str">
        <f t="shared" ca="1" si="371"/>
        <v>2,79131545037571+2,07018062858947i</v>
      </c>
      <c r="BG278" s="223" t="str">
        <f t="shared" ca="1" si="372"/>
        <v>-2,88953213755438+1,93072364789311i</v>
      </c>
      <c r="BH278" s="223" t="str">
        <f t="shared" ca="1" si="373"/>
        <v>-0,844407333991879-3,37106304194893i</v>
      </c>
      <c r="BI278" s="223" t="str">
        <f t="shared" ca="1" si="374"/>
        <v>3,45847666345657+0,340630220062103i</v>
      </c>
      <c r="BJ278" s="223" t="str">
        <f t="shared" ca="1" si="375"/>
        <v>-1,48584405823473+3,14155331215338i</v>
      </c>
      <c r="BK278" s="223" t="str">
        <f t="shared" ca="1" si="376"/>
        <v>-2,45734508957336-2,45734508957187i</v>
      </c>
      <c r="BL278" s="223" t="str">
        <f t="shared" ca="1" si="377"/>
        <v>3,14155331215395-1,48584405823351i</v>
      </c>
      <c r="BM278" s="223" t="str">
        <f t="shared" ca="1" si="378"/>
        <v>0,340630220060762+3,45847666345671i</v>
      </c>
      <c r="BN278" s="223" t="str">
        <f t="shared" ca="1" si="379"/>
        <v>-3,37106304194945-0,844407333989832i</v>
      </c>
      <c r="BO278" s="223" t="str">
        <f t="shared" ca="1" si="380"/>
        <v>1,93072364789431-2,88953213755358i</v>
      </c>
      <c r="BP278" s="223" t="str">
        <f t="shared" ca="1" si="381"/>
        <v>2,07018062858831+2,79131545037657i</v>
      </c>
      <c r="BQ278" s="223" t="str">
        <f t="shared" ca="1" si="382"/>
        <v>-3,32556934481554+1,00880043185776i</v>
      </c>
      <c r="BR278" s="223" t="str">
        <f t="shared" ca="1" si="383"/>
        <v>0,170520509451901-3,47102470955618i</v>
      </c>
      <c r="BS278" s="223" t="str">
        <f t="shared" ca="1" si="384"/>
        <v>3,21067608595621+1,32990557919057i</v>
      </c>
      <c r="BT278" s="223" t="str">
        <f t="shared" ca="1" si="385"/>
        <v>-2,33380890122915+2,57496131835739i</v>
      </c>
      <c r="BU278" s="223" t="str">
        <f t="shared" ca="1" si="386"/>
        <v>-1,63820300879681-3,06486226125455i</v>
      </c>
      <c r="BV278" s="223" t="str">
        <f t="shared" ca="1" si="387"/>
        <v>3,43759684414803-0,509919322635249i</v>
      </c>
      <c r="BW278" s="223" t="str">
        <f t="shared" ca="1" si="388"/>
        <v>-0,677979984898274+3,4084355529437i</v>
      </c>
      <c r="BX278" s="223" t="str">
        <f t="shared" ca="1" si="389"/>
        <v>-2,98078768871888-1,78661538481991i</v>
      </c>
      <c r="BY278" s="223" t="str">
        <f t="shared" ca="1" si="390"/>
        <v>2,68637423978839-2,20465036282279i</v>
      </c>
      <c r="BZ278" s="223" t="str">
        <f t="shared" ca="1" si="391"/>
        <v>1,17076324111943+3,27206405984614i</v>
      </c>
      <c r="CA278" s="223" t="str">
        <f t="shared" ca="1" si="392"/>
        <v>-3,47521075310452+1,40663909032111E-12i</v>
      </c>
      <c r="CB278" s="223" t="str">
        <f t="shared" ca="1" si="393"/>
        <v>1,17076324112013-3,27206405984589i</v>
      </c>
      <c r="CC278" s="223" t="str">
        <f t="shared" ca="1" si="394"/>
        <v>2,68637423978792+2,20465036282336i</v>
      </c>
      <c r="CD278" s="223" t="str">
        <f t="shared" ca="1" si="395"/>
        <v>-2,98078768871744+1,78661538482233i</v>
      </c>
      <c r="CE278" s="223" t="str">
        <f t="shared" ca="1" si="396"/>
        <v>-0,677979984897738-3,4084355529438i</v>
      </c>
      <c r="CF278" s="223" t="str">
        <f t="shared" ca="1" si="397"/>
        <v>3,43759684414795+0,509919322635788i</v>
      </c>
      <c r="CG278" s="223" t="str">
        <f t="shared" ca="1" si="398"/>
        <v>-1,63820300879738+3,06486226125425i</v>
      </c>
      <c r="CH278" s="223" t="str">
        <f t="shared" ca="1" si="399"/>
        <v>-2,3338089012286-2,57496131835789i</v>
      </c>
      <c r="CI278" s="223" t="str">
        <f t="shared" ca="1" si="400"/>
        <v>3,21067608595649-1,32990557918988i</v>
      </c>
      <c r="CJ278" s="223" t="str">
        <f t="shared" ca="1" si="401"/>
        <v>0,17052050945116+3,47102470955621i</v>
      </c>
      <c r="CK278" s="223" t="str">
        <f t="shared" ca="1" si="402"/>
        <v>-3,32556934481636-1,00880043185506i</v>
      </c>
      <c r="CL278" s="223" t="str">
        <f t="shared" ca="1" si="403"/>
        <v>2,07018062858891-2,79131545037613i</v>
      </c>
      <c r="CM278" s="223" t="str">
        <f t="shared" ca="1" si="404"/>
        <v>1,9307236478937+2,88953213755399i</v>
      </c>
      <c r="CN278" s="223" t="str">
        <f t="shared" ca="1" si="405"/>
        <v>-3,37106304194876+0,84440733399256i</v>
      </c>
      <c r="CO278" s="223" t="str">
        <f t="shared" ca="1" si="406"/>
        <v>0,340630220061403-3,45847666345664i</v>
      </c>
      <c r="CP278" s="223" t="str">
        <f t="shared" ca="1" si="407"/>
        <v>3,14155331215367+1,48584405823409i</v>
      </c>
      <c r="CQ278" s="223" t="str">
        <f t="shared" ca="1" si="408"/>
        <v>-2,45734508957381+2,45734508957141i</v>
      </c>
      <c r="CR278" s="223" t="str">
        <f t="shared" ca="1" si="409"/>
        <v>-1,48584405823405-3,14155331215369i</v>
      </c>
      <c r="CS278" s="223" t="str">
        <f t="shared" ca="1" si="410"/>
        <v>3,45847666345665-0,340630220061364i</v>
      </c>
      <c r="CT278" s="223" t="str">
        <f t="shared" ca="1" si="411"/>
        <v>-0,844407333992407+3,3710630419488i</v>
      </c>
      <c r="CU278" s="223" t="str">
        <f t="shared" ca="1" si="412"/>
        <v>-2,88953213755397-1,93072364789373i</v>
      </c>
      <c r="CV278" s="223" t="str">
        <f t="shared" ca="1" si="413"/>
        <v>2,79131545037616-2,07018062858887i</v>
      </c>
      <c r="CW278" s="223" t="str">
        <f t="shared" ca="1" si="414"/>
        <v>1,00880043185503+3,32556934481637i</v>
      </c>
      <c r="CX278" s="223" t="str">
        <f t="shared" ca="1" si="415"/>
        <v>-3,47102470955621-0,170520509451199i</v>
      </c>
      <c r="CY278" s="223" t="str">
        <f t="shared" ca="1" si="416"/>
        <v>1,32990557918992-3,21067608595648i</v>
      </c>
      <c r="CZ278" s="223" t="str">
        <f t="shared" ca="1" si="417"/>
        <v>2,57496131835787+2,33380890122863i</v>
      </c>
      <c r="DA278" s="223" t="str">
        <f t="shared" ca="1" si="418"/>
        <v>-3,06486226125417+1,63820300879752i</v>
      </c>
      <c r="DB278" s="223" t="str">
        <f t="shared" ca="1" si="419"/>
        <v>-0,509919322635944-3,43759684414793i</v>
      </c>
      <c r="DC278" s="223" t="str">
        <f t="shared" ca="1" si="420"/>
        <v>3,40843555294383+0,677979984897582i</v>
      </c>
      <c r="DD278" s="223" t="str">
        <f t="shared" ca="1" si="421"/>
        <v>-1,78661538482219+2,98078768871752i</v>
      </c>
      <c r="DE278" s="223" t="str">
        <f t="shared" ca="1" si="422"/>
        <v>-2,20465036282333-2,68637423978794i</v>
      </c>
      <c r="DF278" s="223" t="str">
        <f t="shared" ca="1" si="423"/>
        <v>3,2720640598459-1,17076324112009i</v>
      </c>
      <c r="DG278" s="223" t="str">
        <f t="shared" ca="1" si="424"/>
        <v>-1,44581285294781E-12+3,47521075310452i</v>
      </c>
      <c r="DH278" s="223" t="str">
        <f t="shared" ca="1" si="425"/>
        <v>-3,27206405984613-1,17076324111947i</v>
      </c>
      <c r="DI278" s="223" t="str">
        <f t="shared" ca="1" si="426"/>
        <v>2,20465036282281-2,68637423978836i</v>
      </c>
      <c r="DJ278" s="223" t="str">
        <f t="shared" ca="1" si="427"/>
        <v>1,78661538481988+2,9807876887189i</v>
      </c>
      <c r="DK278" s="223" t="str">
        <f t="shared" ca="1" si="428"/>
        <v>-3,40843555294367+0,67797998489843i</v>
      </c>
      <c r="DL278" s="223" t="str">
        <f t="shared" ca="1" si="429"/>
        <v>0,509919322635093-3,43759684414805i</v>
      </c>
      <c r="DM278" s="223" t="str">
        <f t="shared" ca="1" si="430"/>
        <v>3,06486226125458+1,63820300879676i</v>
      </c>
      <c r="DN278" s="223" t="str">
        <f t="shared" ca="1" si="431"/>
        <v>-2,57496131835742+2,33380890122912i</v>
      </c>
      <c r="DO278" s="223" t="str">
        <f t="shared" ca="1" si="432"/>
        <v>-1,32990557919053-3,21067608595622i</v>
      </c>
      <c r="DP278" s="223" t="str">
        <f t="shared" ca="1" si="433"/>
        <v>3,47102470955618-0,170520509451862i</v>
      </c>
      <c r="DQ278" s="223" t="str">
        <f t="shared" ca="1" si="434"/>
        <v>-1,00880043185779+3,32556934481553i</v>
      </c>
      <c r="DR278" s="223" t="str">
        <f t="shared" ca="1" si="435"/>
        <v>-2,79131545037655-2,07018062858834i</v>
      </c>
      <c r="DS278" s="223" t="str">
        <f t="shared" ca="1" si="436"/>
        <v>2,8895321375536-1,93072364789428i</v>
      </c>
      <c r="DT278" s="223" t="str">
        <f t="shared" ca="1" si="437"/>
        <v>0,844407333989794+3,37106304194946i</v>
      </c>
      <c r="DU278" s="223" t="str">
        <f t="shared" ca="1" si="438"/>
        <v>-3,45847666345671-0,340630220060703i</v>
      </c>
      <c r="DV278" s="223" t="str">
        <f t="shared" ca="1" si="439"/>
        <v>1,48584405823345-3,14155331215398i</v>
      </c>
      <c r="DW278" s="223" t="str">
        <f t="shared" ca="1" si="440"/>
        <v>2,45734508957191+2,45734508957332i</v>
      </c>
      <c r="DX278" s="223" t="str">
        <f t="shared" ca="1" si="441"/>
        <v>-3,14155331215339+1,48584405823469i</v>
      </c>
      <c r="DY278" s="223" t="str">
        <f t="shared" ca="1" si="442"/>
        <v>-0,340630220062064-3,45847666345658i</v>
      </c>
      <c r="DZ278" s="223" t="str">
        <f t="shared" ca="1" si="443"/>
        <v>3,37106304194897+0,844407333991726i</v>
      </c>
      <c r="EA278" s="223" t="str">
        <f t="shared" ca="1" si="444"/>
        <v>-1,93072364789315+2,88953213755436i</v>
      </c>
      <c r="EB278" s="223" t="str">
        <f t="shared" ca="1" si="445"/>
        <v>-2,07018062858944-2,79131545037574i</v>
      </c>
      <c r="EC278" s="223" t="str">
        <f t="shared" ca="1" si="446"/>
        <v>3,32556934481611-1,00880043185589i</v>
      </c>
      <c r="ED278" s="223" t="str">
        <f t="shared" ca="1" si="447"/>
        <v>-0,17052050945385+3,47102470955608i</v>
      </c>
      <c r="EE278" s="223" t="str">
        <f t="shared" ca="1" si="448"/>
        <v>-3,21067608595667-1,32990557918945i</v>
      </c>
      <c r="EF278" s="223" t="str">
        <f t="shared" ca="1" si="449"/>
        <v>2,33380890122826-2,57496131835821i</v>
      </c>
      <c r="EG278" s="223" t="str">
        <f t="shared" ca="1" si="450"/>
        <v>1,63820300879483+3,06486226125561i</v>
      </c>
      <c r="EH278" s="223" t="str">
        <f t="shared" ca="1" si="451"/>
        <v>-3,43759684414785+0,509919322636444i</v>
      </c>
      <c r="EI278" s="223" t="str">
        <f t="shared" ca="1" si="452"/>
        <v>0,677979984897089-3,40843555294393i</v>
      </c>
      <c r="EJ278" s="223" t="str">
        <f t="shared" ca="1" si="453"/>
        <v>2,98078768871778+1,78661538482176i</v>
      </c>
      <c r="EK278" s="223" t="str">
        <f t="shared" ca="1" si="454"/>
        <v>-2,6863742397875+2,20465036282387i</v>
      </c>
      <c r="EL278" s="223" t="str">
        <f t="shared" ca="1" si="455"/>
        <v>-1,17076324112076-3,27206405984567i</v>
      </c>
      <c r="EM278" s="223" t="str">
        <f t="shared" ca="1" si="456"/>
        <v>3,47521075310452+7,42493307787256E-13i</v>
      </c>
      <c r="EN278" s="223"/>
      <c r="EO278" s="223"/>
      <c r="EP278" s="223"/>
    </row>
    <row r="279" spans="1:146">
      <c r="A279" s="249">
        <f t="shared" si="323"/>
        <v>3.4960937500000027E-3</v>
      </c>
      <c r="B279" s="248">
        <v>179</v>
      </c>
      <c r="C279" s="247">
        <f t="shared" si="324"/>
        <v>35800</v>
      </c>
      <c r="N279" s="246">
        <f t="shared" ca="1" si="327"/>
        <v>11.473304230463491</v>
      </c>
      <c r="O279" s="223">
        <f t="shared" ca="1" si="328"/>
        <v>3.4733042304634898</v>
      </c>
      <c r="P279" s="223" t="str">
        <f t="shared" ca="1" si="329"/>
        <v>-1,08951211594661+3,2980002465981i</v>
      </c>
      <c r="Q279" s="223" t="str">
        <f t="shared" ca="1" si="330"/>
        <v>-2,78978411703185-2,06904491437774i</v>
      </c>
      <c r="R279" s="223" t="str">
        <f t="shared" ca="1" si="331"/>
        <v>2,83972079028216-1,99995702718705i</v>
      </c>
      <c r="S279" s="223" t="str">
        <f t="shared" ca="1" si="332"/>
        <v>1,00824699754663+3,32374491639984i</v>
      </c>
      <c r="T279" s="223" t="str">
        <f t="shared" ca="1" si="333"/>
        <v>-3,47225813616688-0,0852391528493404i</v>
      </c>
      <c r="U279" s="223" t="str">
        <f t="shared" ca="1" si="334"/>
        <v>1,17012095298728-3,27026898476803i</v>
      </c>
      <c r="V279" s="223" t="str">
        <f t="shared" ca="1" si="335"/>
        <v>2,73816698214619+2,13688648627857i</v>
      </c>
      <c r="W279" s="223" t="str">
        <f t="shared" ca="1" si="336"/>
        <v>-2,8879469219123+1,92966444066653i</v>
      </c>
      <c r="X279" s="223" t="str">
        <f t="shared" ca="1" si="337"/>
        <v>-0,926374548856195-3,34748748654675i</v>
      </c>
      <c r="Y279" s="223" t="str">
        <f t="shared" ca="1" si="338"/>
        <v>3,46912048340514+0,170426960820302i</v>
      </c>
      <c r="Z279" s="223" t="str">
        <f t="shared" ca="1" si="339"/>
        <v>-1,25002495291992+3,24056783518462i</v>
      </c>
      <c r="AA279" s="223" t="str">
        <f t="shared" ca="1" si="340"/>
        <v>-2,68490047785725-2,20344087766327i</v>
      </c>
      <c r="AB279" s="223" t="str">
        <f t="shared" ca="1" si="341"/>
        <v>2,93443346230396-1,85820949644177i</v>
      </c>
      <c r="AC279" s="223" t="str">
        <f t="shared" ca="1" si="342"/>
        <v>0,843944086776884+3,36921365540239i</v>
      </c>
      <c r="AD279" s="223" t="str">
        <f t="shared" ca="1" si="343"/>
        <v>-3,46389316218295-0,255512109963096i</v>
      </c>
      <c r="AE279" s="223" t="str">
        <f t="shared" ca="1" si="344"/>
        <v>1,32917598456205-3,20891468871005i</v>
      </c>
      <c r="AF279" s="223" t="str">
        <f t="shared" ca="1" si="345"/>
        <v>2,63001668991534+2,26866799865524i</v>
      </c>
      <c r="AG279" s="223" t="str">
        <f t="shared" ca="1" si="346"/>
        <v>-2,97915240970346+1,78563523629929i</v>
      </c>
      <c r="AH279" s="223" t="str">
        <f t="shared" ca="1" si="347"/>
        <v>-0,761005264336487-3,3889103359351i</v>
      </c>
      <c r="AI279" s="223" t="str">
        <f t="shared" ca="1" si="348"/>
        <v>3,45657932124318+0,340443348164693i</v>
      </c>
      <c r="AJ279" s="223" t="str">
        <f t="shared" ca="1" si="349"/>
        <v>-1,40752637029214+3,17532861201606i</v>
      </c>
      <c r="AK279" s="223" t="str">
        <f t="shared" ca="1" si="350"/>
        <v>-2,5735486782621-2,33252855887575i</v>
      </c>
      <c r="AL279" s="223" t="str">
        <f t="shared" ca="1" si="351"/>
        <v>3,02207682708908-1,71198537625962i</v>
      </c>
      <c r="AM279" s="223" t="str">
        <f t="shared" ca="1" si="352"/>
        <v>0,677608040779605+3,40656566360116i</v>
      </c>
      <c r="AN279" s="223" t="str">
        <f t="shared" ca="1" si="353"/>
        <v>-3,44718336617017-0,42516951602301i</v>
      </c>
      <c r="AO279" s="223" t="str">
        <f t="shared" ca="1" si="354"/>
        <v>1,48502891476881-3,13982983609879i</v>
      </c>
      <c r="AP279" s="223" t="str">
        <f t="shared" ca="1" si="355"/>
        <v>2,5155304571165+2,39498409111101i</v>
      </c>
      <c r="AQ279" s="223" t="str">
        <f t="shared" ca="1" si="356"/>
        <v>-3,06318085839741+1,63730428024338i</v>
      </c>
      <c r="AR279" s="223" t="str">
        <f t="shared" ca="1" si="357"/>
        <v>-3,06318085839741+1,63730428024338i</v>
      </c>
      <c r="AS279" s="223" t="str">
        <f t="shared" ca="1" si="358"/>
        <v>3,43571095673563+0,509639577664745i</v>
      </c>
      <c r="AT279" s="223" t="str">
        <f t="shared" ca="1" si="359"/>
        <v>-1,56163693335293+3,10243974409554i</v>
      </c>
      <c r="AU279" s="223" t="str">
        <f t="shared" ca="1" si="360"/>
        <v>-2,45599697448403-2,45599697448528i</v>
      </c>
      <c r="AV279" s="223" t="str">
        <f t="shared" ca="1" si="361"/>
        <v>3,10243974409474-1,56163693335452i</v>
      </c>
      <c r="AW279" s="223" t="str">
        <f t="shared" ca="1" si="362"/>
        <v>0,509639577662995+3,43571095673589i</v>
      </c>
      <c r="AX279" s="223" t="str">
        <f t="shared" ca="1" si="363"/>
        <v>-3,42216900349079-0,593802651478084i</v>
      </c>
      <c r="AY279" s="223" t="str">
        <f t="shared" ca="1" si="364"/>
        <v>1,63730428024485-3,06318085839662i</v>
      </c>
      <c r="AZ279" s="223" t="str">
        <f t="shared" ca="1" si="365"/>
        <v>2,39498409111227+2,5155304571153i</v>
      </c>
      <c r="BA279" s="223" t="str">
        <f t="shared" ca="1" si="366"/>
        <v>-3,1398298360995+1,4850289147673i</v>
      </c>
      <c r="BB279" s="223" t="str">
        <f t="shared" ca="1" si="367"/>
        <v>-0,425169516024729-3,44718336616996i</v>
      </c>
      <c r="BC279" s="223" t="str">
        <f t="shared" ca="1" si="368"/>
        <v>3,40656566360082+0,677608040781293i</v>
      </c>
      <c r="BD279" s="223" t="str">
        <f t="shared" ca="1" si="369"/>
        <v>-1,71198537625807+3,02207682708995i</v>
      </c>
      <c r="BE279" s="223" t="str">
        <f t="shared" ca="1" si="370"/>
        <v>-2,33252855887576-2,57354867826209i</v>
      </c>
      <c r="BF279" s="223" t="str">
        <f t="shared" ca="1" si="371"/>
        <v>3,17532861201673-1,40752637029061i</v>
      </c>
      <c r="BG279" s="223" t="str">
        <f t="shared" ca="1" si="372"/>
        <v>0,340443348164698+3,45657932124318i</v>
      </c>
      <c r="BH279" s="223" t="str">
        <f t="shared" ca="1" si="373"/>
        <v>-3,38891033593473-0,761005264338119i</v>
      </c>
      <c r="BI279" s="223" t="str">
        <f t="shared" ca="1" si="374"/>
        <v>1,78563523629899-2,97915240970364i</v>
      </c>
      <c r="BJ279" s="223" t="str">
        <f t="shared" ca="1" si="375"/>
        <v>2,26866799865419+2,63001668991624i</v>
      </c>
      <c r="BK279" s="223" t="str">
        <f t="shared" ca="1" si="376"/>
        <v>-3,20891468870993+1,32917598456232i</v>
      </c>
      <c r="BL279" s="223" t="str">
        <f t="shared" ca="1" si="377"/>
        <v>-0,255512109961723-3,46389316218305i</v>
      </c>
      <c r="BM279" s="223" t="str">
        <f t="shared" ca="1" si="378"/>
        <v>3,36921365540257+0,843944086776161i</v>
      </c>
      <c r="BN279" s="223" t="str">
        <f t="shared" ca="1" si="379"/>
        <v>-1,85820949644264+2,9344334623034i</v>
      </c>
      <c r="BO279" s="223" t="str">
        <f t="shared" ca="1" si="380"/>
        <v>-2,20344087766383-2,68490047785679i</v>
      </c>
      <c r="BP279" s="223" t="str">
        <f t="shared" ca="1" si="381"/>
        <v>3,240567835185-1,25002495291894i</v>
      </c>
      <c r="BQ279" s="223" t="str">
        <f t="shared" ca="1" si="382"/>
        <v>0,170426960821367+3,46912048340509i</v>
      </c>
      <c r="BR279" s="223" t="str">
        <f t="shared" ca="1" si="383"/>
        <v>-3,34748748654656-0,926374548856879i</v>
      </c>
      <c r="BS279" s="223" t="str">
        <f t="shared" ca="1" si="384"/>
        <v>1,92966444066566-2,88794692191287i</v>
      </c>
      <c r="BT279" s="223" t="str">
        <f t="shared" ca="1" si="385"/>
        <v>2,13688648627807+2,73816698214659i</v>
      </c>
      <c r="BU279" s="223" t="str">
        <f t="shared" ca="1" si="386"/>
        <v>-3,27026898476756+1,17012095298859i</v>
      </c>
      <c r="BV279" s="223" t="str">
        <f t="shared" ca="1" si="387"/>
        <v>-0,0852391528489385-3,47225813616689i</v>
      </c>
      <c r="BW279" s="223" t="str">
        <f t="shared" ca="1" si="388"/>
        <v>3,32374491640026+1,00824699754523i</v>
      </c>
      <c r="BX279" s="223" t="str">
        <f t="shared" ca="1" si="389"/>
        <v>-1,99995702718739+2,83972079028191i</v>
      </c>
      <c r="BY279" s="223" t="str">
        <f t="shared" ca="1" si="390"/>
        <v>-2,06904491437904-2,78978411703089i</v>
      </c>
      <c r="BZ279" s="223" t="str">
        <f t="shared" ca="1" si="391"/>
        <v>3,29800024659809-1,08951211594665i</v>
      </c>
      <c r="CA279" s="223" t="str">
        <f t="shared" ca="1" si="392"/>
        <v>-1,77180664489041E-12+3,47330423046349i</v>
      </c>
      <c r="CB279" s="223" t="str">
        <f t="shared" ca="1" si="393"/>
        <v>-3,29800024659815-1,08951211594645i</v>
      </c>
      <c r="CC279" s="223" t="str">
        <f t="shared" ca="1" si="394"/>
        <v>2,06904491437903-2,78978411703089i</v>
      </c>
      <c r="CD279" s="223" t="str">
        <f t="shared" ca="1" si="395"/>
        <v>1,9999570271874+2,83972079028191i</v>
      </c>
      <c r="CE279" s="223" t="str">
        <f t="shared" ca="1" si="396"/>
        <v>-3,32374491640026+1,00824699754524i</v>
      </c>
      <c r="CF279" s="223" t="str">
        <f t="shared" ca="1" si="397"/>
        <v>0,0852391528489281-3,47225813616689i</v>
      </c>
      <c r="CG279" s="223" t="str">
        <f t="shared" ca="1" si="398"/>
        <v>3,27026898476753+1,17012095298867i</v>
      </c>
      <c r="CH279" s="223" t="str">
        <f t="shared" ca="1" si="399"/>
        <v>-2,13688648627798+2,73816698214666i</v>
      </c>
      <c r="CI279" s="223" t="str">
        <f t="shared" ca="1" si="400"/>
        <v>-1,92966444066575-2,88794692191281i</v>
      </c>
      <c r="CJ279" s="223" t="str">
        <f t="shared" ca="1" si="401"/>
        <v>3,34748748654656-0,926374548856889i</v>
      </c>
      <c r="CK279" s="223" t="str">
        <f t="shared" ca="1" si="402"/>
        <v>-0,170426960821258+3,4691204834051i</v>
      </c>
      <c r="CL279" s="223" t="str">
        <f t="shared" ca="1" si="403"/>
        <v>-3,240567835185-1,25002495291893i</v>
      </c>
      <c r="CM279" s="223" t="str">
        <f t="shared" ca="1" si="404"/>
        <v>2,20344087766375-2,68490047785686i</v>
      </c>
      <c r="CN279" s="223" t="str">
        <f t="shared" ca="1" si="405"/>
        <v>1,85820949644265+2,9344334623034i</v>
      </c>
      <c r="CO279" s="223" t="str">
        <f t="shared" ca="1" si="406"/>
        <v>-3,36921365540254+0,843944086776266i</v>
      </c>
      <c r="CP279" s="223" t="str">
        <f t="shared" ca="1" si="407"/>
        <v>0,255512109961713-3,46389316218305i</v>
      </c>
      <c r="CQ279" s="223" t="str">
        <f t="shared" ca="1" si="408"/>
        <v>3,20891468870993+1,32917598456231i</v>
      </c>
      <c r="CR279" s="223" t="str">
        <f t="shared" ca="1" si="409"/>
        <v>-2,26866799865418+2,63001668991624i</v>
      </c>
      <c r="CS279" s="223" t="str">
        <f t="shared" ca="1" si="410"/>
        <v>-1,785635236299-2,97915240970364i</v>
      </c>
      <c r="CT279" s="223" t="str">
        <f t="shared" ca="1" si="411"/>
        <v>3,38891033593473-0,76100526433813i</v>
      </c>
      <c r="CU279" s="223" t="str">
        <f t="shared" ca="1" si="412"/>
        <v>-0,340443348164688+3,45657932124318i</v>
      </c>
      <c r="CV279" s="223" t="str">
        <f t="shared" ca="1" si="413"/>
        <v>-3,17532861201538-1,40752637029366i</v>
      </c>
      <c r="CW279" s="223" t="str">
        <f t="shared" ca="1" si="414"/>
        <v>2,33252855887575-2,5735486782621i</v>
      </c>
      <c r="CX279" s="223" t="str">
        <f t="shared" ca="1" si="415"/>
        <v>1,71198537625817+3,0220768270899i</v>
      </c>
      <c r="CY279" s="223" t="str">
        <f t="shared" ca="1" si="416"/>
        <v>-3,40656566360082+0,677608040781303i</v>
      </c>
      <c r="CZ279" s="223" t="str">
        <f t="shared" ca="1" si="417"/>
        <v>0,425169516024718-3,44718336616996i</v>
      </c>
      <c r="DA279" s="223" t="str">
        <f t="shared" ca="1" si="418"/>
        <v>3,13982983609951+1,48502891476729i</v>
      </c>
      <c r="DB279" s="223" t="str">
        <f t="shared" ca="1" si="419"/>
        <v>-2,39498409111226+2,51553045711531i</v>
      </c>
      <c r="DC279" s="223" t="str">
        <f t="shared" ca="1" si="420"/>
        <v>-1,63730428024486-3,06318085839661i</v>
      </c>
      <c r="DD279" s="223" t="str">
        <f t="shared" ca="1" si="421"/>
        <v>3,42216900349079-0,593802651478095i</v>
      </c>
      <c r="DE279" s="223" t="str">
        <f t="shared" ca="1" si="422"/>
        <v>-0,509639577663081+3,43571095673588i</v>
      </c>
      <c r="DF279" s="223" t="str">
        <f t="shared" ca="1" si="423"/>
        <v>-3,10243974409475-1,56163693335451i</v>
      </c>
      <c r="DG279" s="223" t="str">
        <f t="shared" ca="1" si="424"/>
        <v>2,45599697448409-2,45599697448522i</v>
      </c>
      <c r="DH279" s="223" t="str">
        <f t="shared" ca="1" si="425"/>
        <v>1,56163693335294+3,10243974409554i</v>
      </c>
      <c r="DI279" s="223" t="str">
        <f t="shared" ca="1" si="426"/>
        <v>-3,43571095673562+0,509639577664853i</v>
      </c>
      <c r="DJ279" s="223" t="str">
        <f t="shared" ca="1" si="427"/>
        <v>0,593802651479832-3,42216900349049i</v>
      </c>
      <c r="DK279" s="223" t="str">
        <f t="shared" ca="1" si="428"/>
        <v>3,06318085839746+1,63730428024328i</v>
      </c>
      <c r="DL279" s="223" t="str">
        <f t="shared" ca="1" si="429"/>
        <v>-2,51553045711652+2,39498409111099i</v>
      </c>
      <c r="DM279" s="223" t="str">
        <f t="shared" ca="1" si="430"/>
        <v>-1,48502891476891-3,13982983609874i</v>
      </c>
      <c r="DN279" s="223" t="str">
        <f t="shared" ca="1" si="431"/>
        <v>3,44718336617018-0,425169516022971i</v>
      </c>
      <c r="DO279" s="223" t="str">
        <f t="shared" ca="1" si="432"/>
        <v>-0,677608040779546+3,40656566360117i</v>
      </c>
      <c r="DP279" s="223" t="str">
        <f t="shared" ca="1" si="433"/>
        <v>-3,02207682708913-1,71198537625953i</v>
      </c>
      <c r="DQ279" s="223" t="str">
        <f t="shared" ca="1" si="434"/>
        <v>2,57354867826329-2,33252855887444i</v>
      </c>
      <c r="DR279" s="223" t="str">
        <f t="shared" ca="1" si="435"/>
        <v>1,40752637029224+3,17532861201601i</v>
      </c>
      <c r="DS279" s="223" t="str">
        <f t="shared" ca="1" si="436"/>
        <v>-3,45657932124336+0,340443348162935i</v>
      </c>
      <c r="DT279" s="223" t="str">
        <f t="shared" ca="1" si="437"/>
        <v>0,761005264336379-3,38891033593512i</v>
      </c>
      <c r="DU279" s="223" t="str">
        <f t="shared" ca="1" si="438"/>
        <v>2,97915240970273+1,78563523630051i</v>
      </c>
      <c r="DV279" s="223" t="str">
        <f t="shared" ca="1" si="439"/>
        <v>-2,63001668991507+2,26866799865554i</v>
      </c>
      <c r="DW279" s="223" t="str">
        <f t="shared" ca="1" si="440"/>
        <v>-1,32917598456087-3,20891468871053i</v>
      </c>
      <c r="DX279" s="223" t="str">
        <f t="shared" ca="1" si="441"/>
        <v>3,46389316218292-0,2555121099635i</v>
      </c>
      <c r="DY279" s="223" t="str">
        <f t="shared" ca="1" si="442"/>
        <v>-0,843944086777784+3,36921365540216i</v>
      </c>
      <c r="DZ279" s="223" t="str">
        <f t="shared" ca="1" si="443"/>
        <v>-2,93443346230436-1,85820949644114i</v>
      </c>
      <c r="EA279" s="223" t="str">
        <f t="shared" ca="1" si="444"/>
        <v>2,68490047785785-2,20344087766254i</v>
      </c>
      <c r="EB279" s="223" t="str">
        <f t="shared" ca="1" si="445"/>
        <v>1,25002495292079+3,24056783518429i</v>
      </c>
      <c r="EC279" s="223" t="str">
        <f t="shared" ca="1" si="446"/>
        <v>-3,46912048340518+0,170426960819498i</v>
      </c>
      <c r="ED279" s="223" t="str">
        <f t="shared" ca="1" si="447"/>
        <v>0,926374548855163-3,34748748654703i</v>
      </c>
      <c r="EE279" s="223" t="str">
        <f t="shared" ca="1" si="448"/>
        <v>2,88794692191194+1,92966444066706i</v>
      </c>
      <c r="EF279" s="223" t="str">
        <f t="shared" ca="1" si="449"/>
        <v>-2,73816698214543+2,13688648627955i</v>
      </c>
      <c r="EG279" s="223" t="str">
        <f t="shared" ca="1" si="450"/>
        <v>-1,17012095298683-3,27026898476819i</v>
      </c>
      <c r="EH279" s="223" t="str">
        <f t="shared" ca="1" si="451"/>
        <v>3,47225813616685-0,08523915285072i</v>
      </c>
      <c r="EI279" s="223" t="str">
        <f t="shared" ca="1" si="452"/>
        <v>-1,00824699754693+3,32374491639975i</v>
      </c>
      <c r="EJ279" s="223" t="str">
        <f t="shared" ca="1" si="453"/>
        <v>-2,83972079028101-1,99995702718868i</v>
      </c>
      <c r="EK279" s="223" t="str">
        <f t="shared" ca="1" si="454"/>
        <v>2,78978411703183-2,06904491437777i</v>
      </c>
      <c r="EL279" s="223" t="str">
        <f t="shared" ca="1" si="455"/>
        <v>1,08951211594815+3,29800024659759i</v>
      </c>
      <c r="EM279" s="223" t="str">
        <f t="shared" ca="1" si="456"/>
        <v>-3,47330423046349+1,02074798777225E-14i</v>
      </c>
      <c r="EN279" s="223"/>
      <c r="EO279" s="223"/>
      <c r="EP279" s="223"/>
    </row>
    <row r="280" spans="1:146">
      <c r="A280" s="249">
        <f t="shared" si="323"/>
        <v>3.5156250000000027E-3</v>
      </c>
      <c r="B280" s="248">
        <v>180</v>
      </c>
      <c r="C280" s="247">
        <f t="shared" si="324"/>
        <v>36000</v>
      </c>
      <c r="N280" s="246">
        <f t="shared" ca="1" si="327"/>
        <v>11.471074032238867</v>
      </c>
      <c r="O280" s="223">
        <f t="shared" ca="1" si="328"/>
        <v>3.4710740322388669</v>
      </c>
      <c r="P280" s="223" t="str">
        <f t="shared" ca="1" si="329"/>
        <v>-1,00759960517479+3,32161074976202i</v>
      </c>
      <c r="Q280" s="223" t="str">
        <f t="shared" ca="1" si="330"/>
        <v>-2,88609257985908-1,92842540891925i</v>
      </c>
      <c r="R280" s="223" t="str">
        <f t="shared" ca="1" si="331"/>
        <v>2,68317651131668-2,20202605488706i</v>
      </c>
      <c r="S280" s="223" t="str">
        <f t="shared" ca="1" si="332"/>
        <v>1,32832252465055+3,20685425421689i</v>
      </c>
      <c r="T280" s="223" t="str">
        <f t="shared" ca="1" si="333"/>
        <v>-3,45435986203261+0,340224750512136i</v>
      </c>
      <c r="U280" s="223" t="str">
        <f t="shared" ca="1" si="334"/>
        <v>0,677172950691235-3,40437831800978i</v>
      </c>
      <c r="V280" s="223" t="str">
        <f t="shared" ca="1" si="335"/>
        <v>3,0612139991588+1,63625297207894i</v>
      </c>
      <c r="W280" s="223" t="str">
        <f t="shared" ca="1" si="336"/>
        <v>-2,45441998619657+2,4544199861967i</v>
      </c>
      <c r="X280" s="223" t="str">
        <f t="shared" ca="1" si="337"/>
        <v>-1,6362529720788-3,06121399915888i</v>
      </c>
      <c r="Y280" s="223" t="str">
        <f t="shared" ca="1" si="338"/>
        <v>3,40437831800975-0,677172950691415i</v>
      </c>
      <c r="Z280" s="223" t="str">
        <f t="shared" ca="1" si="339"/>
        <v>-0,340224750512299+3,45435986203259i</v>
      </c>
      <c r="AA280" s="223" t="str">
        <f t="shared" ca="1" si="340"/>
        <v>-3,20685425421696-1,32832252465038i</v>
      </c>
      <c r="AB280" s="223" t="str">
        <f t="shared" ca="1" si="341"/>
        <v>2,20202605488719-2,68317651131657i</v>
      </c>
      <c r="AC280" s="223" t="str">
        <f t="shared" ca="1" si="342"/>
        <v>1,92842540891936+2,886092579859i</v>
      </c>
      <c r="AD280" s="223" t="str">
        <f t="shared" ca="1" si="343"/>
        <v>-3,32161074976201+1,00759960517482i</v>
      </c>
      <c r="AE280" s="223" t="str">
        <f t="shared" ca="1" si="344"/>
        <v>1,51383227458148E-13-3,47107403223887i</v>
      </c>
      <c r="AF280" s="223" t="str">
        <f t="shared" ca="1" si="345"/>
        <v>3,32161074976202+1,00759960517478i</v>
      </c>
      <c r="AG280" s="223" t="str">
        <f t="shared" ca="1" si="346"/>
        <v>-1,92842540891935+2,88609257985901i</v>
      </c>
      <c r="AH280" s="223" t="str">
        <f t="shared" ca="1" si="347"/>
        <v>-2,2020260548872-2,68317651131656i</v>
      </c>
      <c r="AI280" s="223" t="str">
        <f t="shared" ca="1" si="348"/>
        <v>3,20685425421696-1,32832252465039i</v>
      </c>
      <c r="AJ280" s="223" t="str">
        <f t="shared" ca="1" si="349"/>
        <v>0,340224750512317+3,45435986203259i</v>
      </c>
      <c r="AK280" s="223" t="str">
        <f t="shared" ca="1" si="350"/>
        <v>-3,40437831800975-0,677172950691398i</v>
      </c>
      <c r="AL280" s="223" t="str">
        <f t="shared" ca="1" si="351"/>
        <v>1,63625297207848-3,06121399915905i</v>
      </c>
      <c r="AM280" s="223" t="str">
        <f t="shared" ca="1" si="352"/>
        <v>2,4544199861978+2,45441998619547i</v>
      </c>
      <c r="AN280" s="223" t="str">
        <f t="shared" ca="1" si="353"/>
        <v>-3,06121399915912+1,63625297207834i</v>
      </c>
      <c r="AO280" s="223" t="str">
        <f t="shared" ca="1" si="354"/>
        <v>-0,677172950691918-3,40437831800965i</v>
      </c>
      <c r="AP280" s="223" t="str">
        <f t="shared" ca="1" si="355"/>
        <v>3,45435986203244+0,340224750513849i</v>
      </c>
      <c r="AQ280" s="223" t="str">
        <f t="shared" ca="1" si="356"/>
        <v>-1,32832252465086+3,20685425421676i</v>
      </c>
      <c r="AR280" s="223" t="str">
        <f t="shared" ca="1" si="357"/>
        <v>-1,32832252465086+3,20685425421676i</v>
      </c>
      <c r="AS280" s="223" t="str">
        <f t="shared" ca="1" si="358"/>
        <v>2,88609257985984-1,92842540891811i</v>
      </c>
      <c r="AT280" s="223" t="str">
        <f t="shared" ca="1" si="359"/>
        <v>1,00759960517467+3,32161074976205i</v>
      </c>
      <c r="AU280" s="223" t="str">
        <f t="shared" ca="1" si="360"/>
        <v>-3,47107403223887+1,0783875508637E-12i</v>
      </c>
      <c r="AV280" s="223" t="str">
        <f t="shared" ca="1" si="361"/>
        <v>1,00759960517591-3,32161074976168i</v>
      </c>
      <c r="AW280" s="223" t="str">
        <f t="shared" ca="1" si="362"/>
        <v>2,88609257985912+1,92842540891919i</v>
      </c>
      <c r="AX280" s="223" t="str">
        <f t="shared" ca="1" si="363"/>
        <v>-2,68317651131578+2,20202605488815i</v>
      </c>
      <c r="AY280" s="223" t="str">
        <f t="shared" ca="1" si="364"/>
        <v>-1,32832252464962-3,20685425421728i</v>
      </c>
      <c r="AZ280" s="223" t="str">
        <f t="shared" ca="1" si="365"/>
        <v>3,45435986203257-0,34022475051251i</v>
      </c>
      <c r="BA280" s="223" t="str">
        <f t="shared" ca="1" si="366"/>
        <v>-0,677172950689853+3,40437831801006i</v>
      </c>
      <c r="BB280" s="223" t="str">
        <f t="shared" ca="1" si="367"/>
        <v>-3,06121399915849-1,63625297207953i</v>
      </c>
      <c r="BC280" s="223" t="str">
        <f t="shared" ca="1" si="368"/>
        <v>2,45441998619631-2,45441998619696i</v>
      </c>
      <c r="BD280" s="223" t="str">
        <f t="shared" ca="1" si="369"/>
        <v>1,6362529720773+3,06121399915968i</v>
      </c>
      <c r="BE280" s="223" t="str">
        <f t="shared" ca="1" si="370"/>
        <v>-3,40437831800988+0,677172950690755i</v>
      </c>
      <c r="BF280" s="223" t="str">
        <f t="shared" ca="1" si="371"/>
        <v>0,340224750511594-3,45435986203266i</v>
      </c>
      <c r="BG280" s="223" t="str">
        <f t="shared" ca="1" si="372"/>
        <v>3,20685425421631+1,32832252465196i</v>
      </c>
      <c r="BH280" s="223" t="str">
        <f t="shared" ca="1" si="373"/>
        <v>-2,20202605488744+2,68317651131636i</v>
      </c>
      <c r="BI280" s="223" t="str">
        <f t="shared" ca="1" si="374"/>
        <v>-1,92842540891995-2,88609257985861i</v>
      </c>
      <c r="BJ280" s="223" t="str">
        <f t="shared" ca="1" si="375"/>
        <v>3,32161074976241-1,00759960517349i</v>
      </c>
      <c r="BK280" s="223" t="str">
        <f t="shared" ca="1" si="376"/>
        <v>-1,58188109707303E-13+3,47107403223887i</v>
      </c>
      <c r="BL280" s="223" t="str">
        <f t="shared" ca="1" si="377"/>
        <v>-3,32161074976232-1,00759960517379i</v>
      </c>
      <c r="BM280" s="223" t="str">
        <f t="shared" ca="1" si="378"/>
        <v>1,92842540892022-2,88609257985843i</v>
      </c>
      <c r="BN280" s="223" t="str">
        <f t="shared" ca="1" si="379"/>
        <v>2,2020260548872+2,68317651131656i</v>
      </c>
      <c r="BO280" s="223" t="str">
        <f t="shared" ca="1" si="380"/>
        <v>-3,20685425421643+1,32832252465167i</v>
      </c>
      <c r="BP280" s="223" t="str">
        <f t="shared" ca="1" si="381"/>
        <v>-0,340224750511279-3,45435986203269i</v>
      </c>
      <c r="BQ280" s="223" t="str">
        <f t="shared" ca="1" si="382"/>
        <v>3,40437831800982+0,677172950691064i</v>
      </c>
      <c r="BR280" s="223" t="str">
        <f t="shared" ca="1" si="383"/>
        <v>-1,63625297207757+3,06121399915953i</v>
      </c>
      <c r="BS280" s="223" t="str">
        <f t="shared" ca="1" si="384"/>
        <v>-2,45441998619609-2,45441998619719i</v>
      </c>
      <c r="BT280" s="223" t="str">
        <f t="shared" ca="1" si="385"/>
        <v>3,06121399915864-1,63625297207925i</v>
      </c>
      <c r="BU280" s="223" t="str">
        <f t="shared" ca="1" si="386"/>
        <v>0,677172950693026+3,40437831800943i</v>
      </c>
      <c r="BV280" s="223" t="str">
        <f t="shared" ca="1" si="387"/>
        <v>-3,45435986203254-0,340224750512825i</v>
      </c>
      <c r="BW280" s="223" t="str">
        <f t="shared" ca="1" si="388"/>
        <v>1,32832252464991-3,20685425421716i</v>
      </c>
      <c r="BX280" s="223" t="str">
        <f t="shared" ca="1" si="389"/>
        <v>2,68317651131564+2,20202605488832i</v>
      </c>
      <c r="BY280" s="223" t="str">
        <f t="shared" ca="1" si="390"/>
        <v>-2,88609257985924+1,92842540891901i</v>
      </c>
      <c r="BZ280" s="223" t="str">
        <f t="shared" ca="1" si="391"/>
        <v>-1,0075996051757-3,32161074976174i</v>
      </c>
      <c r="CA280" s="223" t="str">
        <f t="shared" ca="1" si="392"/>
        <v>3,47107403223887+1,3947637702783E-12i</v>
      </c>
      <c r="CB280" s="223" t="str">
        <f t="shared" ca="1" si="393"/>
        <v>-1,00759960517497+3,32161074976196i</v>
      </c>
      <c r="CC280" s="223" t="str">
        <f t="shared" ca="1" si="394"/>
        <v>-2,88609257985966-1,92842540891837i</v>
      </c>
      <c r="CD280" s="223" t="str">
        <f t="shared" ca="1" si="395"/>
        <v>2,68317651131728-2,20202605488631i</v>
      </c>
      <c r="CE280" s="223" t="str">
        <f t="shared" ca="1" si="396"/>
        <v>1,32832252465061+3,20685425421686i</v>
      </c>
      <c r="CF280" s="223" t="str">
        <f t="shared" ca="1" si="397"/>
        <v>-3,45435986203247+0,340224750513583i</v>
      </c>
      <c r="CG280" s="223" t="str">
        <f t="shared" ca="1" si="398"/>
        <v>0,677172950692276-3,40437831800957i</v>
      </c>
      <c r="CH280" s="223" t="str">
        <f t="shared" ca="1" si="399"/>
        <v>3,06121399915895+1,63625297207866i</v>
      </c>
      <c r="CI280" s="223" t="str">
        <f t="shared" ca="1" si="400"/>
        <v>-2,45441998619562+2,45441998619765i</v>
      </c>
      <c r="CJ280" s="223" t="str">
        <f t="shared" ca="1" si="401"/>
        <v>-1,63625297207825-3,06121399915917i</v>
      </c>
      <c r="CK280" s="223" t="str">
        <f t="shared" ca="1" si="402"/>
        <v>3,40437831800967-0,677172950691811i</v>
      </c>
      <c r="CL280" s="223" t="str">
        <f t="shared" ca="1" si="403"/>
        <v>-0,340224750514055+3,45435986203242i</v>
      </c>
      <c r="CM280" s="223" t="str">
        <f t="shared" ca="1" si="404"/>
        <v>-3,20685425421668-1,32832252465105i</v>
      </c>
      <c r="CN280" s="223" t="str">
        <f t="shared" ca="1" si="405"/>
        <v>2,20202605488668-2,68317651131699i</v>
      </c>
      <c r="CO280" s="223" t="str">
        <f t="shared" ca="1" si="406"/>
        <v>1,92842540891798+2,88609257985993i</v>
      </c>
      <c r="CP280" s="223" t="str">
        <f t="shared" ca="1" si="407"/>
        <v>-3,3216107497621+1,00759960517452i</v>
      </c>
      <c r="CQ280" s="223" t="str">
        <f t="shared" ca="1" si="408"/>
        <v>-9,20199441156394E-13-3,47107403223887i</v>
      </c>
      <c r="CR280" s="223" t="str">
        <f t="shared" ca="1" si="409"/>
        <v>3,3216107497616+1,00759960517616i</v>
      </c>
      <c r="CS280" s="223" t="str">
        <f t="shared" ca="1" si="410"/>
        <v>-1,9284254089194+2,88609257985897i</v>
      </c>
      <c r="CT280" s="223" t="str">
        <f t="shared" ca="1" si="411"/>
        <v>-2,20202605488795-2,68317651131594i</v>
      </c>
      <c r="CU280" s="223" t="str">
        <f t="shared" ca="1" si="412"/>
        <v>3,20685425421734-1,32832252464947i</v>
      </c>
      <c r="CV280" s="223" t="str">
        <f t="shared" ca="1" si="413"/>
        <v>0,340224750512352+3,45435986203259i</v>
      </c>
      <c r="CW280" s="223" t="str">
        <f t="shared" ca="1" si="414"/>
        <v>-3,40437831801003-0,677172950690006i</v>
      </c>
      <c r="CX280" s="223" t="str">
        <f t="shared" ca="1" si="415"/>
        <v>1,63625297207975-3,06121399915837i</v>
      </c>
      <c r="CY280" s="223" t="str">
        <f t="shared" ca="1" si="416"/>
        <v>2,45441998619678+2,45441998619649i</v>
      </c>
      <c r="CZ280" s="223" t="str">
        <f t="shared" ca="1" si="417"/>
        <v>-3,06121399915808+1,63625297208029i</v>
      </c>
      <c r="DA280" s="223" t="str">
        <f t="shared" ca="1" si="418"/>
        <v>-0,677172950690599-3,40437831800991i</v>
      </c>
      <c r="DB280" s="223" t="str">
        <f t="shared" ca="1" si="419"/>
        <v>3,45435986203265+0,340224750511752i</v>
      </c>
      <c r="DC280" s="223" t="str">
        <f t="shared" ca="1" si="420"/>
        <v>-1,32832252465219+3,20685425421621i</v>
      </c>
      <c r="DD280" s="223" t="str">
        <f t="shared" ca="1" si="421"/>
        <v>-2,68317651131633-2,20202605488749i</v>
      </c>
      <c r="DE280" s="223" t="str">
        <f t="shared" ca="1" si="422"/>
        <v>2,88609257985864-1,9284254089199i</v>
      </c>
      <c r="DF280" s="223" t="str">
        <f t="shared" ca="1" si="423"/>
        <v>1,00759960517334+3,32161074976246i</v>
      </c>
      <c r="DG280" s="223" t="str">
        <f t="shared" ca="1" si="424"/>
        <v>-3,47107403223887-3,16376219414606E-13i</v>
      </c>
      <c r="DH280" s="223" t="str">
        <f t="shared" ca="1" si="425"/>
        <v>1,00759960517394-3,32161074976227i</v>
      </c>
      <c r="DI280" s="223" t="str">
        <f t="shared" ca="1" si="426"/>
        <v>2,8860925798584+1,92842540892026i</v>
      </c>
      <c r="DJ280" s="223" t="str">
        <f t="shared" ca="1" si="427"/>
        <v>-2,6831765113166+2,20202605488715i</v>
      </c>
      <c r="DK280" s="223" t="str">
        <f t="shared" ca="1" si="428"/>
        <v>-1,32832252465161-3,20685425421645i</v>
      </c>
      <c r="DL280" s="223" t="str">
        <f t="shared" ca="1" si="429"/>
        <v>3,45435986203271-0,340224750511122i</v>
      </c>
      <c r="DM280" s="223" t="str">
        <f t="shared" ca="1" si="430"/>
        <v>-0,677172950691221+3,40437831800978i</v>
      </c>
      <c r="DN280" s="223" t="str">
        <f t="shared" ca="1" si="431"/>
        <v>-3,06121399915946-1,63625297207771i</v>
      </c>
      <c r="DO280" s="223" t="str">
        <f t="shared" ca="1" si="432"/>
        <v>2,45441998619723-2,45441998619604i</v>
      </c>
      <c r="DP280" s="223" t="str">
        <f t="shared" ca="1" si="433"/>
        <v>1,6362529720792+3,06121399915866i</v>
      </c>
      <c r="DQ280" s="223" t="str">
        <f t="shared" ca="1" si="434"/>
        <v>-3,40437831800946+0,677172950692869i</v>
      </c>
      <c r="DR280" s="223" t="str">
        <f t="shared" ca="1" si="435"/>
        <v>0,340224750512982-3,45435986203252i</v>
      </c>
      <c r="DS280" s="223" t="str">
        <f t="shared" ca="1" si="436"/>
        <v>3,2068542542171+1,32832252465005i</v>
      </c>
      <c r="DT280" s="223" t="str">
        <f t="shared" ca="1" si="437"/>
        <v>-2,20202605488844+2,68317651131554i</v>
      </c>
      <c r="DU280" s="223" t="str">
        <f t="shared" ca="1" si="438"/>
        <v>-1,92842540891888-2,88609257985933i</v>
      </c>
      <c r="DV280" s="223" t="str">
        <f t="shared" ca="1" si="439"/>
        <v>3,32161074976179-1,00759960517555i</v>
      </c>
      <c r="DW280" s="223" t="str">
        <f t="shared" ca="1" si="440"/>
        <v>-1,55295187998561E-12+3,47107403223887i</v>
      </c>
      <c r="DX280" s="223" t="str">
        <f t="shared" ca="1" si="441"/>
        <v>-3,32161074976192-1,00759960517513i</v>
      </c>
      <c r="DY280" s="223" t="str">
        <f t="shared" ca="1" si="442"/>
        <v>1,9284254089185-2,88609257985957i</v>
      </c>
      <c r="DZ280" s="223" t="str">
        <f t="shared" ca="1" si="443"/>
        <v>2,20202605488619+2,68317651131738i</v>
      </c>
      <c r="EA280" s="223" t="str">
        <f t="shared" ca="1" si="444"/>
        <v>-3,20685425421693+1,32832252465047i</v>
      </c>
      <c r="EB280" s="223" t="str">
        <f t="shared" ca="1" si="445"/>
        <v>-0,340224750513229-3,4543598620325i</v>
      </c>
      <c r="EC280" s="223" t="str">
        <f t="shared" ca="1" si="446"/>
        <v>3,40437831800955+0,677172950692432i</v>
      </c>
      <c r="ED280" s="223" t="str">
        <f t="shared" ca="1" si="447"/>
        <v>-1,63625297207863+3,06121399915897i</v>
      </c>
      <c r="EE280" s="223" t="str">
        <f t="shared" ca="1" si="448"/>
        <v>-2,45441998619754-2,45441998619573i</v>
      </c>
      <c r="EF280" s="223" t="str">
        <f t="shared" ca="1" si="449"/>
        <v>3,06121399915925-1,6362529720781i</v>
      </c>
      <c r="EG280" s="223" t="str">
        <f t="shared" ca="1" si="450"/>
        <v>0,677172950691464+3,40437831800974i</v>
      </c>
      <c r="EH280" s="223" t="str">
        <f t="shared" ca="1" si="451"/>
        <v>-3,45435986203275-0,340224750510678i</v>
      </c>
      <c r="EI280" s="223" t="str">
        <f t="shared" ca="1" si="452"/>
        <v>1,32832252465102-3,2068542542167i</v>
      </c>
      <c r="EJ280" s="223" t="str">
        <f t="shared" ca="1" si="453"/>
        <v>2,68317651131689+2,2020260548868i</v>
      </c>
      <c r="EK280" s="223" t="str">
        <f t="shared" ca="1" si="454"/>
        <v>-2,88609257986001+1,92842540891784i</v>
      </c>
      <c r="EL280" s="223" t="str">
        <f t="shared" ca="1" si="455"/>
        <v>-1,00759960517418-3,3216107497622i</v>
      </c>
      <c r="EM280" s="223" t="str">
        <f t="shared" ca="1" si="456"/>
        <v>3,47107403223887-7,62011331449092E-13i</v>
      </c>
      <c r="EN280" s="223"/>
      <c r="EO280" s="223"/>
      <c r="EP280" s="223"/>
    </row>
    <row r="281" spans="1:146">
      <c r="A281" s="249">
        <f t="shared" si="323"/>
        <v>3.5351562500000027E-3</v>
      </c>
      <c r="B281" s="248">
        <v>181</v>
      </c>
      <c r="C281" s="247">
        <f t="shared" si="324"/>
        <v>36200</v>
      </c>
      <c r="N281" s="246">
        <f t="shared" ca="1" si="327"/>
        <v>11.468432084034319</v>
      </c>
      <c r="O281" s="223">
        <f t="shared" ca="1" si="328"/>
        <v>3.4684320840343186</v>
      </c>
      <c r="P281" s="223" t="str">
        <f t="shared" ca="1" si="329"/>
        <v>-0,92507508524719+3,34279182842928i</v>
      </c>
      <c r="Q281" s="223" t="str">
        <f t="shared" ca="1" si="330"/>
        <v>-2,9749734303191-1,78313045244987i</v>
      </c>
      <c r="R281" s="223" t="str">
        <f t="shared" ca="1" si="331"/>
        <v>2,51200181927701-2,39162454860867i</v>
      </c>
      <c r="S281" s="223" t="str">
        <f t="shared" ca="1" si="332"/>
        <v>1,63500756631647+3,05888400885789i</v>
      </c>
      <c r="T281" s="223" t="str">
        <f t="shared" ca="1" si="333"/>
        <v>-3,38415657228625+0,759937771011848i</v>
      </c>
      <c r="U281" s="223" t="str">
        <f t="shared" ca="1" si="334"/>
        <v>0,170187895926167-3,46425420568971i</v>
      </c>
      <c r="V281" s="223" t="str">
        <f t="shared" ca="1" si="335"/>
        <v>3,2933740062636+1,08798381257531i</v>
      </c>
      <c r="W281" s="223" t="str">
        <f t="shared" ca="1" si="336"/>
        <v>-1,92695762113972+2,88389588020965i</v>
      </c>
      <c r="X281" s="223" t="str">
        <f t="shared" ca="1" si="337"/>
        <v>-2,26548564492065-2,62632745753783i</v>
      </c>
      <c r="Y281" s="223" t="str">
        <f t="shared" ca="1" si="338"/>
        <v>3,13542546789281-1,48294580374598i</v>
      </c>
      <c r="Z281" s="223" t="str">
        <f t="shared" ca="1" si="339"/>
        <v>0,592969700123383+3,41736858654349i</v>
      </c>
      <c r="AA281" s="223" t="str">
        <f t="shared" ca="1" si="340"/>
        <v>-3,45173063553077-0,339965794304348i</v>
      </c>
      <c r="AB281" s="223" t="str">
        <f t="shared" ca="1" si="341"/>
        <v>1,24827149160271-3,23602215765136i</v>
      </c>
      <c r="AC281" s="223" t="str">
        <f t="shared" ca="1" si="342"/>
        <v>2,78587077232539+2,0661425801386i</v>
      </c>
      <c r="AD281" s="223" t="str">
        <f t="shared" ca="1" si="343"/>
        <v>-2,73432604291408+2,13388898788116i</v>
      </c>
      <c r="AE281" s="223" t="str">
        <f t="shared" ca="1" si="344"/>
        <v>-1,32731149484354-3,20441341234474i</v>
      </c>
      <c r="AF281" s="223" t="str">
        <f t="shared" ca="1" si="345"/>
        <v>3,44234786054961-0,424573113289299i</v>
      </c>
      <c r="AG281" s="223" t="str">
        <f t="shared" ca="1" si="346"/>
        <v>-0,508924685306576+3,43089154393494i</v>
      </c>
      <c r="AH281" s="223" t="str">
        <f t="shared" ca="1" si="347"/>
        <v>-3,17087444821927-1,4055519752712i</v>
      </c>
      <c r="AI281" s="223" t="str">
        <f t="shared" ca="1" si="348"/>
        <v>2,20035002068919-2,68113425773715i</v>
      </c>
      <c r="AJ281" s="223" t="str">
        <f t="shared" ca="1" si="349"/>
        <v>1,99715160536356+2,83573739735407i</v>
      </c>
      <c r="AK281" s="223" t="str">
        <f t="shared" ca="1" si="350"/>
        <v>-3,26568164421286+1,16847957629129i</v>
      </c>
      <c r="AL281" s="223" t="str">
        <f t="shared" ca="1" si="351"/>
        <v>-0,255153692637801-3,45903421704555i</v>
      </c>
      <c r="AM281" s="223" t="str">
        <f t="shared" ca="1" si="352"/>
        <v>3,40178713409943+0,676657532163983i</v>
      </c>
      <c r="AN281" s="223" t="str">
        <f t="shared" ca="1" si="353"/>
        <v>-1,55944636112071+3,09808782450499i</v>
      </c>
      <c r="AO281" s="223" t="str">
        <f t="shared" ca="1" si="354"/>
        <v>-2,5699386558819-2,32925662531259i</v>
      </c>
      <c r="AP281" s="223" t="str">
        <f t="shared" ca="1" si="355"/>
        <v>2,93031721202299-1,85560290969821i</v>
      </c>
      <c r="AQ281" s="223" t="str">
        <f t="shared" ca="1" si="356"/>
        <v>1,00683268809336+3,31908256296003i</v>
      </c>
      <c r="AR281" s="223" t="str">
        <f t="shared" ca="1" si="357"/>
        <v>1,00683268809336+3,31908256296003i</v>
      </c>
      <c r="AS281" s="223" t="str">
        <f t="shared" ca="1" si="358"/>
        <v>0,842760251762635-3,36448752109554i</v>
      </c>
      <c r="AT281" s="223" t="str">
        <f t="shared" ca="1" si="359"/>
        <v>3,0178376358618+1,70958390409325i</v>
      </c>
      <c r="AU281" s="223" t="str">
        <f t="shared" ca="1" si="360"/>
        <v>-2,45255184670601+2,4525518467053i</v>
      </c>
      <c r="AV281" s="223" t="str">
        <f t="shared" ca="1" si="361"/>
        <v>-1,70958390409245-3,01783763586225i</v>
      </c>
      <c r="AW281" s="223" t="str">
        <f t="shared" ca="1" si="362"/>
        <v>3,36448752109579-0,842760251761647i</v>
      </c>
      <c r="AX281" s="223" t="str">
        <f t="shared" ca="1" si="363"/>
        <v>-0,085119584389045+3,46738745713716i</v>
      </c>
      <c r="AY281" s="223" t="str">
        <f t="shared" ca="1" si="364"/>
        <v>-3,31908256295975-1,00683268809429i</v>
      </c>
      <c r="AZ281" s="223" t="str">
        <f t="shared" ca="1" si="365"/>
        <v>1,85560290969911-2,93031721202242i</v>
      </c>
      <c r="BA281" s="223" t="str">
        <f t="shared" ca="1" si="366"/>
        <v>2,32925662531184+2,56993865588258i</v>
      </c>
      <c r="BB281" s="223" t="str">
        <f t="shared" ca="1" si="367"/>
        <v>-3,09808782450547+1,55944636111975i</v>
      </c>
      <c r="BC281" s="223" t="str">
        <f t="shared" ca="1" si="368"/>
        <v>-0,676657532166418-3,40178713409894i</v>
      </c>
      <c r="BD281" s="223" t="str">
        <f t="shared" ca="1" si="369"/>
        <v>3,45903421704548+0,255153692638817i</v>
      </c>
      <c r="BE281" s="223" t="str">
        <f t="shared" ca="1" si="370"/>
        <v>-1,1684795762922+3,26568164421253i</v>
      </c>
      <c r="BF281" s="223" t="str">
        <f t="shared" ca="1" si="371"/>
        <v>-2,83573739735388-1,99715160536382i</v>
      </c>
      <c r="BG281" s="223" t="str">
        <f t="shared" ca="1" si="372"/>
        <v>2,6811342577371-2,20035002068924i</v>
      </c>
      <c r="BH281" s="223" t="str">
        <f t="shared" ca="1" si="373"/>
        <v>1,40555197527185+3,17087444821898i</v>
      </c>
      <c r="BI281" s="223" t="str">
        <f t="shared" ca="1" si="374"/>
        <v>-3,43089154393472+0,508924685308005i</v>
      </c>
      <c r="BJ281" s="223" t="str">
        <f t="shared" ca="1" si="375"/>
        <v>0,424573113290652-3,44234786054944i</v>
      </c>
      <c r="BK281" s="223" t="str">
        <f t="shared" ca="1" si="376"/>
        <v>3,2044134123445+1,32731149484411i</v>
      </c>
      <c r="BL281" s="223" t="str">
        <f t="shared" ca="1" si="377"/>
        <v>-2,13388898788141+2,73432604291388i</v>
      </c>
      <c r="BM281" s="223" t="str">
        <f t="shared" ca="1" si="378"/>
        <v>-2,06614258013893-2,78587077232514i</v>
      </c>
      <c r="BN281" s="223" t="str">
        <f t="shared" ca="1" si="379"/>
        <v>3,23602215765098-1,24827149160372i</v>
      </c>
      <c r="BO281" s="223" t="str">
        <f t="shared" ca="1" si="380"/>
        <v>0,339965794302624+3,45173063553094i</v>
      </c>
      <c r="BP281" s="223" t="str">
        <f t="shared" ca="1" si="381"/>
        <v>-3,41736858654332-0,592969700124364i</v>
      </c>
      <c r="BQ281" s="223" t="str">
        <f t="shared" ca="1" si="382"/>
        <v>1,4829458037463-3,13542546789266i</v>
      </c>
      <c r="BR281" s="223" t="str">
        <f t="shared" ca="1" si="383"/>
        <v>2,62632745753786+2,26548564492062i</v>
      </c>
      <c r="BS281" s="223" t="str">
        <f t="shared" ca="1" si="384"/>
        <v>-2,88389588020922+1,92695762114037i</v>
      </c>
      <c r="BT281" s="223" t="str">
        <f t="shared" ca="1" si="385"/>
        <v>-1,08798381257666-3,29337400626315i</v>
      </c>
      <c r="BU281" s="223" t="str">
        <f t="shared" ca="1" si="386"/>
        <v>3,46425420568978-0,170187895924793i</v>
      </c>
      <c r="BV281" s="223" t="str">
        <f t="shared" ca="1" si="387"/>
        <v>-0,759937771012469+3,38415657228611i</v>
      </c>
      <c r="BW281" s="223" t="str">
        <f t="shared" ca="1" si="388"/>
        <v>-3,05888400885794-1,63500756631638i</v>
      </c>
      <c r="BX281" s="223" t="str">
        <f t="shared" ca="1" si="389"/>
        <v>2,3916245486082-2,51200181927746i</v>
      </c>
      <c r="BY281" s="223" t="str">
        <f t="shared" ca="1" si="390"/>
        <v>1,78313045245086+2,97497343031851i</v>
      </c>
      <c r="BZ281" s="223" t="str">
        <f t="shared" ca="1" si="391"/>
        <v>-3,34279182842973+0,925075085245563i</v>
      </c>
      <c r="CA281" s="223" t="str">
        <f t="shared" ca="1" si="392"/>
        <v>1,0180830807495E-12-3,46843208403432i</v>
      </c>
      <c r="CB281" s="223" t="str">
        <f t="shared" ca="1" si="393"/>
        <v>3,34279182842918+0,925075085247523i</v>
      </c>
      <c r="CC281" s="223" t="str">
        <f t="shared" ca="1" si="394"/>
        <v>-1,78313045244956+2,97497343031928i</v>
      </c>
      <c r="CD281" s="223" t="str">
        <f t="shared" ca="1" si="395"/>
        <v>-2,39162454860915-2,51200181927656i</v>
      </c>
      <c r="CE281" s="223" t="str">
        <f t="shared" ca="1" si="396"/>
        <v>3,05888400885723-1,63500756631771i</v>
      </c>
      <c r="CF281" s="223" t="str">
        <f t="shared" ca="1" si="397"/>
        <v>0,759937771010482+3,38415657228655i</v>
      </c>
      <c r="CG281" s="223" t="str">
        <f t="shared" ca="1" si="398"/>
        <v>-3,46425420568968-0,170187895926827i</v>
      </c>
      <c r="CH281" s="223" t="str">
        <f t="shared" ca="1" si="399"/>
        <v>1,08798381257522-3,29337400626363i</v>
      </c>
      <c r="CI281" s="223" t="str">
        <f t="shared" ca="1" si="400"/>
        <v>2,88389588021011+1,92695762113903i</v>
      </c>
      <c r="CJ281" s="223" t="str">
        <f t="shared" ca="1" si="401"/>
        <v>-2,62632745753693+2,26548564492169i</v>
      </c>
      <c r="CK281" s="223" t="str">
        <f t="shared" ca="1" si="402"/>
        <v>-1,48294580374437-3,13542546789357i</v>
      </c>
      <c r="CL281" s="223" t="str">
        <f t="shared" ca="1" si="403"/>
        <v>3,41736858654366-0,592969700122356i</v>
      </c>
      <c r="CM281" s="223" t="str">
        <f t="shared" ca="1" si="404"/>
        <v>-0,33996579430465+3,45173063553074i</v>
      </c>
      <c r="CN281" s="223" t="str">
        <f t="shared" ca="1" si="405"/>
        <v>-3,23602215765152-1,24827149160231i</v>
      </c>
      <c r="CO281" s="223" t="str">
        <f t="shared" ca="1" si="406"/>
        <v>2,06614258013779-2,78587077232599i</v>
      </c>
      <c r="CP281" s="223" t="str">
        <f t="shared" ca="1" si="407"/>
        <v>2,13388898788253+2,73432604291301i</v>
      </c>
      <c r="CQ281" s="223" t="str">
        <f t="shared" ca="1" si="408"/>
        <v>-3,20441341234528+1,32731149484223i</v>
      </c>
      <c r="CR281" s="223" t="str">
        <f t="shared" ca="1" si="409"/>
        <v>-0,42457311328863-3,44234786054969i</v>
      </c>
      <c r="CS281" s="223" t="str">
        <f t="shared" ca="1" si="410"/>
        <v>3,43089154393495+0,50892468530651i</v>
      </c>
      <c r="CT281" s="223" t="str">
        <f t="shared" ca="1" si="411"/>
        <v>-1,40555197527047+3,1708744482196i</v>
      </c>
      <c r="CU281" s="223" t="str">
        <f t="shared" ca="1" si="412"/>
        <v>-2,681134257738-2,20035002068815i</v>
      </c>
      <c r="CV281" s="223" t="str">
        <f t="shared" ca="1" si="413"/>
        <v>2,83573739735499-1,99715160536224i</v>
      </c>
      <c r="CW281" s="223" t="str">
        <f t="shared" ca="1" si="414"/>
        <v>1,16847957629028+3,26568164421322i</v>
      </c>
      <c r="CX281" s="223" t="str">
        <f t="shared" ca="1" si="415"/>
        <v>-3,45903421704563+0,255153692636786i</v>
      </c>
      <c r="CY281" s="223" t="str">
        <f t="shared" ca="1" si="416"/>
        <v>0,676657532164933-3,40178713409924i</v>
      </c>
      <c r="CZ281" s="223" t="str">
        <f t="shared" ca="1" si="417"/>
        <v>3,09808782450615+1,5594463611184i</v>
      </c>
      <c r="DA281" s="223" t="str">
        <f t="shared" ca="1" si="418"/>
        <v>-2,32925662531079+2,56993865588353i</v>
      </c>
      <c r="DB281" s="223" t="str">
        <f t="shared" ca="1" si="419"/>
        <v>-1,85560290969731-2,93031721202356i</v>
      </c>
      <c r="DC281" s="223" t="str">
        <f t="shared" ca="1" si="420"/>
        <v>3,31908256296034-1,00683268809234i</v>
      </c>
      <c r="DD281" s="223" t="str">
        <f t="shared" ca="1" si="421"/>
        <v>0,0851195843905572+3,46738745713712i</v>
      </c>
      <c r="DE281" s="223" t="str">
        <f t="shared" ca="1" si="422"/>
        <v>-3,36448752109616-0,84276025176018i</v>
      </c>
      <c r="DF281" s="223" t="str">
        <f t="shared" ca="1" si="423"/>
        <v>1,70958390409122-3,01783763586295i</v>
      </c>
      <c r="DG281" s="223" t="str">
        <f t="shared" ca="1" si="424"/>
        <v>2,45255184670464+2,45255184670667i</v>
      </c>
      <c r="DH281" s="223" t="str">
        <f t="shared" ca="1" si="425"/>
        <v>-3,0178376358628+1,70958390409148i</v>
      </c>
      <c r="DI281" s="223" t="str">
        <f t="shared" ca="1" si="426"/>
        <v>-0,842760251760658-3,36448752109604i</v>
      </c>
      <c r="DJ281" s="223" t="str">
        <f t="shared" ca="1" si="427"/>
        <v>3,46738745713713+0,0851195843900626i</v>
      </c>
      <c r="DK281" s="223" t="str">
        <f t="shared" ca="1" si="428"/>
        <v>-1,00683268809187+3,31908256296049i</v>
      </c>
      <c r="DL281" s="223" t="str">
        <f t="shared" ca="1" si="429"/>
        <v>-2,93031721202372-1,85560290969706i</v>
      </c>
      <c r="DM281" s="223" t="str">
        <f t="shared" ca="1" si="430"/>
        <v>2,5699386558832-2,32925662531116i</v>
      </c>
      <c r="DN281" s="223" t="str">
        <f t="shared" ca="1" si="431"/>
        <v>1,55944636111884+3,09808782450593i</v>
      </c>
      <c r="DO281" s="223" t="str">
        <f t="shared" ca="1" si="432"/>
        <v>-3,40178713409914+0,676657532165419i</v>
      </c>
      <c r="DP281" s="223" t="str">
        <f t="shared" ca="1" si="433"/>
        <v>0,255153692636293-3,45903421704566i</v>
      </c>
      <c r="DQ281" s="223" t="str">
        <f t="shared" ca="1" si="434"/>
        <v>3,26568164421338+1,16847957628982i</v>
      </c>
      <c r="DR281" s="223" t="str">
        <f t="shared" ca="1" si="435"/>
        <v>-1,99715160536458+2,83573739735335i</v>
      </c>
      <c r="DS281" s="223" t="str">
        <f t="shared" ca="1" si="436"/>
        <v>-2,20035002068838-2,68113425773781i</v>
      </c>
      <c r="DT281" s="223" t="str">
        <f t="shared" ca="1" si="437"/>
        <v>3,1708744482194-1,40555197527092i</v>
      </c>
      <c r="DU281" s="223" t="str">
        <f t="shared" ca="1" si="438"/>
        <v>0,508924685307+3,43089154393487i</v>
      </c>
      <c r="DV281" s="223" t="str">
        <f t="shared" ca="1" si="439"/>
        <v>-3,44234786054975-0,424573113288141i</v>
      </c>
      <c r="DW281" s="223" t="str">
        <f t="shared" ca="1" si="440"/>
        <v>1,32731149484505-3,20441341234411i</v>
      </c>
      <c r="DX281" s="223" t="str">
        <f t="shared" ca="1" si="441"/>
        <v>2,73432604291331+2,13388898788214i</v>
      </c>
      <c r="DY281" s="223" t="str">
        <f t="shared" ca="1" si="442"/>
        <v>-2,78587077232581+2,06614258013803i</v>
      </c>
      <c r="DZ281" s="223" t="str">
        <f t="shared" ca="1" si="443"/>
        <v>-1,24827149160277-3,23602215765134i</v>
      </c>
      <c r="EA281" s="223" t="str">
        <f t="shared" ca="1" si="444"/>
        <v>3,45173063553069-0,339965794305142i</v>
      </c>
      <c r="EB281" s="223" t="str">
        <f t="shared" ca="1" si="445"/>
        <v>-0,592969700122065+3,41736858654372i</v>
      </c>
      <c r="EC281" s="223" t="str">
        <f t="shared" ca="1" si="446"/>
        <v>-3,13542546789226-1,48294580374713i</v>
      </c>
      <c r="ED281" s="223" t="str">
        <f t="shared" ca="1" si="447"/>
        <v>2,26548564492146-2,62632745753713i</v>
      </c>
      <c r="EE281" s="223" t="str">
        <f t="shared" ca="1" si="448"/>
        <v>1,9269576211396+2,88389588020973i</v>
      </c>
      <c r="EF281" s="223" t="str">
        <f t="shared" ca="1" si="449"/>
        <v>-3,29337400626347+1,08798381257569i</v>
      </c>
      <c r="EG281" s="223" t="str">
        <f t="shared" ca="1" si="450"/>
        <v>-0,170187895927124-3,46425420568967i</v>
      </c>
      <c r="EH281" s="223" t="str">
        <f t="shared" ca="1" si="451"/>
        <v>3,38415657228588+0,759937771013461i</v>
      </c>
      <c r="EI281" s="223" t="str">
        <f t="shared" ca="1" si="452"/>
        <v>-1,63500756631745+3,05888400885737i</v>
      </c>
      <c r="EJ281" s="223" t="str">
        <f t="shared" ca="1" si="453"/>
        <v>-2,5120018192769-2,39162454860879i</v>
      </c>
      <c r="EK281" s="223" t="str">
        <f t="shared" ca="1" si="454"/>
        <v>2,97497343031903-1,78313045244998i</v>
      </c>
      <c r="EL281" s="223" t="str">
        <f t="shared" ca="1" si="455"/>
        <v>0,925075085248192+3,342791828429i</v>
      </c>
      <c r="EM281" s="223" t="str">
        <f t="shared" ca="1" si="456"/>
        <v>-3,46843208403432+1,51266951787551E-12i</v>
      </c>
      <c r="EN281" s="223"/>
      <c r="EO281" s="223"/>
      <c r="EP281" s="223"/>
    </row>
    <row r="282" spans="1:146">
      <c r="A282" s="249">
        <f t="shared" si="323"/>
        <v>3.5546875000000027E-3</v>
      </c>
      <c r="B282" s="248">
        <v>182</v>
      </c>
      <c r="C282" s="247">
        <f t="shared" si="324"/>
        <v>36400</v>
      </c>
      <c r="N282" s="246">
        <f t="shared" ca="1" si="327"/>
        <v>11.465255149575077</v>
      </c>
      <c r="O282" s="223">
        <f t="shared" ca="1" si="328"/>
        <v>3.4652551495750767</v>
      </c>
      <c r="P282" s="223" t="str">
        <f t="shared" ca="1" si="329"/>
        <v>-0,841988319654457+3,36140579538116i</v>
      </c>
      <c r="Q282" s="223" t="str">
        <f t="shared" ca="1" si="330"/>
        <v>-3,05608220280289-1,63350996977919i</v>
      </c>
      <c r="R282" s="223" t="str">
        <f t="shared" ca="1" si="331"/>
        <v>2,32712312652679-2,56758470271981i</v>
      </c>
      <c r="S282" s="223" t="str">
        <f t="shared" ca="1" si="332"/>
        <v>1,92519261092166+2,88125435574668i</v>
      </c>
      <c r="T282" s="223" t="str">
        <f t="shared" ca="1" si="333"/>
        <v>-3,26269042042736+1,16740929930687i</v>
      </c>
      <c r="U282" s="223" t="str">
        <f t="shared" ca="1" si="334"/>
        <v>-0,339654400273548-3,4485689988793i</v>
      </c>
      <c r="V282" s="223" t="str">
        <f t="shared" ca="1" si="335"/>
        <v>3,42774899499416+0,508458532206069i</v>
      </c>
      <c r="W282" s="223" t="str">
        <f t="shared" ca="1" si="336"/>
        <v>-1,32609573466018+3,20147830762176i</v>
      </c>
      <c r="X282" s="223" t="str">
        <f t="shared" ca="1" si="337"/>
        <v>-2,78331903464082-2,06425008249066i</v>
      </c>
      <c r="Y282" s="223" t="str">
        <f t="shared" ca="1" si="338"/>
        <v>2,67867845419053-2,19833459480399i</v>
      </c>
      <c r="Z282" s="223" t="str">
        <f t="shared" ca="1" si="339"/>
        <v>1,48158748923647+3,13255355315668i</v>
      </c>
      <c r="AA282" s="223" t="str">
        <f t="shared" ca="1" si="340"/>
        <v>-3,39867124354476+0,676037742998481i</v>
      </c>
      <c r="AB282" s="223" t="str">
        <f t="shared" ca="1" si="341"/>
        <v>0,170032011140876-3,46108109798716i</v>
      </c>
      <c r="AC282" s="223" t="str">
        <f t="shared" ca="1" si="342"/>
        <v>3,31604242623212+1,00591047269883i</v>
      </c>
      <c r="AD282" s="223" t="str">
        <f t="shared" ca="1" si="343"/>
        <v>-1,78149718172625+2,97224848274131i</v>
      </c>
      <c r="AE282" s="223" t="str">
        <f t="shared" ca="1" si="344"/>
        <v>-2,45030541480617-2,45030541480611i</v>
      </c>
      <c r="AF282" s="223" t="str">
        <f t="shared" ca="1" si="345"/>
        <v>2,97224848274129-1,78149718172627i</v>
      </c>
      <c r="AG282" s="223" t="str">
        <f t="shared" ca="1" si="346"/>
        <v>1,00591047269885+3,31604242623211i</v>
      </c>
      <c r="AH282" s="223" t="str">
        <f t="shared" ca="1" si="347"/>
        <v>-3,46108109798715+0,1700320111409i</v>
      </c>
      <c r="AI282" s="223" t="str">
        <f t="shared" ca="1" si="348"/>
        <v>0,676037742998796-3,3986712435447i</v>
      </c>
      <c r="AJ282" s="223" t="str">
        <f t="shared" ca="1" si="349"/>
        <v>3,1325535531567+1,48158748923643i</v>
      </c>
      <c r="AK282" s="223" t="str">
        <f t="shared" ca="1" si="350"/>
        <v>-2,19833459480395+2,67867845419056i</v>
      </c>
      <c r="AL282" s="223" t="str">
        <f t="shared" ca="1" si="351"/>
        <v>-2,06425008249153-2,78331903464017i</v>
      </c>
      <c r="AM282" s="223" t="str">
        <f t="shared" ca="1" si="352"/>
        <v>3,20147830762135-1,32609573466115i</v>
      </c>
      <c r="AN282" s="223" t="str">
        <f t="shared" ca="1" si="353"/>
        <v>0,508458532207115+3,427748994994i</v>
      </c>
      <c r="AO282" s="223" t="str">
        <f t="shared" ca="1" si="354"/>
        <v>-3,44856899887941-0,339654400272495i</v>
      </c>
      <c r="AP282" s="223" t="str">
        <f t="shared" ca="1" si="355"/>
        <v>1,16740929930586-3,26269042042772i</v>
      </c>
      <c r="AQ282" s="223" t="str">
        <f t="shared" ca="1" si="356"/>
        <v>2,88125435574728+1,92519261092076i</v>
      </c>
      <c r="AR282" s="223" t="str">
        <f t="shared" ca="1" si="357"/>
        <v>2,88125435574728+1,92519261092076i</v>
      </c>
      <c r="AS282" s="223" t="str">
        <f t="shared" ca="1" si="358"/>
        <v>-1,63350996978037-3,05608220280227i</v>
      </c>
      <c r="AT282" s="223" t="str">
        <f t="shared" ca="1" si="359"/>
        <v>3,36140579538082-0,841988319655823i</v>
      </c>
      <c r="AU282" s="223" t="str">
        <f t="shared" ca="1" si="360"/>
        <v>1,45185478820103E-12+3,46525514957508i</v>
      </c>
      <c r="AV282" s="223" t="str">
        <f t="shared" ca="1" si="361"/>
        <v>-3,36140579538152-0,841988319653005i</v>
      </c>
      <c r="AW282" s="223" t="str">
        <f t="shared" ca="1" si="362"/>
        <v>1,63350996977789-3,05608220280359i</v>
      </c>
      <c r="AX282" s="223" t="str">
        <f t="shared" ca="1" si="363"/>
        <v>2,56758470272073+2,32712312652577i</v>
      </c>
      <c r="AY282" s="223" t="str">
        <f t="shared" ca="1" si="364"/>
        <v>-2,88125435574572+1,9251926109231i</v>
      </c>
      <c r="AZ282" s="223" t="str">
        <f t="shared" ca="1" si="365"/>
        <v>-1,1674092993085-3,26269042042677i</v>
      </c>
      <c r="BA282" s="223" t="str">
        <f t="shared" ca="1" si="366"/>
        <v>3,44856899887913-0,339654400275287i</v>
      </c>
      <c r="BB282" s="223" t="str">
        <f t="shared" ca="1" si="367"/>
        <v>-0,508458532207749+3,42774899499391i</v>
      </c>
      <c r="BC282" s="223" t="str">
        <f t="shared" ca="1" si="368"/>
        <v>-3,20147830762111-1,32609573466175i</v>
      </c>
      <c r="BD282" s="223" t="str">
        <f t="shared" ca="1" si="369"/>
        <v>2,06425008249201-2,78331903463982i</v>
      </c>
      <c r="BE282" s="223" t="str">
        <f t="shared" ca="1" si="370"/>
        <v>2,1983345948027+2,67867845419159i</v>
      </c>
      <c r="BF282" s="223" t="str">
        <f t="shared" ca="1" si="371"/>
        <v>-3,1325535531574+1,48158748923496i</v>
      </c>
      <c r="BG282" s="223" t="str">
        <f t="shared" ca="1" si="372"/>
        <v>-0,676037742997203-3,39867124354502i</v>
      </c>
      <c r="BH282" s="223" t="str">
        <f t="shared" ca="1" si="373"/>
        <v>3,46108109798709+0,170032011142279i</v>
      </c>
      <c r="BI282" s="223" t="str">
        <f t="shared" ca="1" si="374"/>
        <v>-1,00591047270017+3,31604242623171i</v>
      </c>
      <c r="BJ282" s="223" t="str">
        <f t="shared" ca="1" si="375"/>
        <v>-2,97224848274059-1,78149718172746i</v>
      </c>
      <c r="BK282" s="223" t="str">
        <f t="shared" ca="1" si="376"/>
        <v>2,45030541480711-2,45030541480517i</v>
      </c>
      <c r="BL282" s="223" t="str">
        <f t="shared" ca="1" si="377"/>
        <v>1,78149718172511+2,97224848274199i</v>
      </c>
      <c r="BM282" s="223" t="str">
        <f t="shared" ca="1" si="378"/>
        <v>-3,31604242623251+1,00591047269755i</v>
      </c>
      <c r="BN282" s="223" t="str">
        <f t="shared" ca="1" si="379"/>
        <v>-0,170032011139546-3,46108109798722i</v>
      </c>
      <c r="BO282" s="223" t="str">
        <f t="shared" ca="1" si="380"/>
        <v>3,3986712435445+0,676037742999788i</v>
      </c>
      <c r="BP282" s="223" t="str">
        <f t="shared" ca="1" si="381"/>
        <v>-1,48158748923734+3,13255355315627i</v>
      </c>
      <c r="BQ282" s="223" t="str">
        <f t="shared" ca="1" si="382"/>
        <v>-2,67867845418992-2,19833459480474i</v>
      </c>
      <c r="BR282" s="223" t="str">
        <f t="shared" ca="1" si="383"/>
        <v>2,78331903464139-2,06425008248989i</v>
      </c>
      <c r="BS282" s="223" t="str">
        <f t="shared" ca="1" si="384"/>
        <v>1,32609573465931+3,20147830762212i</v>
      </c>
      <c r="BT282" s="223" t="str">
        <f t="shared" ca="1" si="385"/>
        <v>-3,42774899499429+0,508458532205143i</v>
      </c>
      <c r="BU282" s="223" t="str">
        <f t="shared" ca="1" si="386"/>
        <v>0,339654400274579-3,4485689988792i</v>
      </c>
      <c r="BV282" s="223" t="str">
        <f t="shared" ca="1" si="387"/>
        <v>3,26269042042704+1,16740929930774i</v>
      </c>
      <c r="BW282" s="223" t="str">
        <f t="shared" ca="1" si="388"/>
        <v>-1,92519261092251+2,88125435574612i</v>
      </c>
      <c r="BX282" s="223" t="str">
        <f t="shared" ca="1" si="389"/>
        <v>-2,32712312652637-2,56758470272019i</v>
      </c>
      <c r="BY282" s="223" t="str">
        <f t="shared" ca="1" si="390"/>
        <v>3,05608220280325-1,63350996977852i</v>
      </c>
      <c r="BZ282" s="223" t="str">
        <f t="shared" ca="1" si="391"/>
        <v>0,841988319653885+3,3614057953813i</v>
      </c>
      <c r="CA282" s="223" t="str">
        <f t="shared" ca="1" si="392"/>
        <v>-3,46525514957508-6,41875522281564E-13i</v>
      </c>
      <c r="CB282" s="223" t="str">
        <f t="shared" ca="1" si="393"/>
        <v>0,841988319655133-3,36140579538099i</v>
      </c>
      <c r="CC282" s="223" t="str">
        <f t="shared" ca="1" si="394"/>
        <v>3,05608220280265+1,63350996977965i</v>
      </c>
      <c r="CD282" s="223" t="str">
        <f t="shared" ca="1" si="395"/>
        <v>-2,32712312652732+2,56758470271933i</v>
      </c>
      <c r="CE282" s="223" t="str">
        <f t="shared" ca="1" si="396"/>
        <v>-1,92519261092144-2,88125435574683i</v>
      </c>
      <c r="CF282" s="223" t="str">
        <f t="shared" ca="1" si="397"/>
        <v>3,26269042042748-1,16740929930653i</v>
      </c>
      <c r="CG282" s="223" t="str">
        <f t="shared" ca="1" si="398"/>
        <v>0,339654400273302+3,44856899887933i</v>
      </c>
      <c r="CH282" s="223" t="str">
        <f t="shared" ca="1" si="399"/>
        <v>-3,4277489949941-0,508458532206412i</v>
      </c>
      <c r="CI282" s="223" t="str">
        <f t="shared" ca="1" si="400"/>
        <v>1,32609573466041-3,20147830762166i</v>
      </c>
      <c r="CJ282" s="223" t="str">
        <f t="shared" ca="1" si="401"/>
        <v>2,78331903464062+2,06425008249092i</v>
      </c>
      <c r="CK282" s="223" t="str">
        <f t="shared" ca="1" si="402"/>
        <v>-2,67867845419067+2,19833459480382i</v>
      </c>
      <c r="CL282" s="223" t="str">
        <f t="shared" ca="1" si="403"/>
        <v>-1,48158748923618-3,13255355315682i</v>
      </c>
      <c r="CM282" s="223" t="str">
        <f t="shared" ca="1" si="404"/>
        <v>3,39867124354474-0,676037742998627i</v>
      </c>
      <c r="CN282" s="223" t="str">
        <f t="shared" ca="1" si="405"/>
        <v>-0,170032011140828+3,46108109798716i</v>
      </c>
      <c r="CO282" s="223" t="str">
        <f t="shared" ca="1" si="406"/>
        <v>-3,31604242623211-1,00591047269888i</v>
      </c>
      <c r="CP282" s="223" t="str">
        <f t="shared" ca="1" si="407"/>
        <v>1,78149718172621-2,97224848274133i</v>
      </c>
      <c r="CQ282" s="223" t="str">
        <f t="shared" ca="1" si="408"/>
        <v>2,45030541480613+2,45030541480615i</v>
      </c>
      <c r="CR282" s="223" t="str">
        <f t="shared" ca="1" si="409"/>
        <v>-2,97224848274125+1,78149718172636i</v>
      </c>
      <c r="CS282" s="223" t="str">
        <f t="shared" ca="1" si="410"/>
        <v>-1,00591047269885-3,31604242623211i</v>
      </c>
      <c r="CT282" s="223" t="str">
        <f t="shared" ca="1" si="411"/>
        <v>3,46108109798715-0,170032011140996i</v>
      </c>
      <c r="CU282" s="223" t="str">
        <f t="shared" ca="1" si="412"/>
        <v>-0,67603774299846+3,39867124354477i</v>
      </c>
      <c r="CV282" s="223" t="str">
        <f t="shared" ca="1" si="413"/>
        <v>-3,13255355315689-1,48158748923603i</v>
      </c>
      <c r="CW282" s="223" t="str">
        <f t="shared" ca="1" si="414"/>
        <v>2,19833459480369-2,67867845419078i</v>
      </c>
      <c r="CX282" s="223" t="str">
        <f t="shared" ca="1" si="415"/>
        <v>2,06425008249105+2,78331903464052i</v>
      </c>
      <c r="CY282" s="223" t="str">
        <f t="shared" ca="1" si="416"/>
        <v>-3,2014783076216+1,32609573466056i</v>
      </c>
      <c r="CZ282" s="223" t="str">
        <f t="shared" ca="1" si="417"/>
        <v>-0,508458532206578-3,42774899499408i</v>
      </c>
      <c r="DA282" s="223" t="str">
        <f t="shared" ca="1" si="418"/>
        <v>3,44856899887934+0,339654400273134i</v>
      </c>
      <c r="DB282" s="223" t="str">
        <f t="shared" ca="1" si="419"/>
        <v>-1,16740929930656+3,26269042042747i</v>
      </c>
      <c r="DC282" s="223" t="str">
        <f t="shared" ca="1" si="420"/>
        <v>-2,88125435574692-1,9251926109213i</v>
      </c>
      <c r="DD282" s="223" t="str">
        <f t="shared" ca="1" si="421"/>
        <v>2,56758470271935-2,3271231265273i</v>
      </c>
      <c r="DE282" s="223" t="str">
        <f t="shared" ca="1" si="422"/>
        <v>1,6335099697798+3,05608220280257i</v>
      </c>
      <c r="DF282" s="223" t="str">
        <f t="shared" ca="1" si="423"/>
        <v>-3,361405795381+0,841988319655105i</v>
      </c>
      <c r="DG282" s="223" t="str">
        <f t="shared" ca="1" si="424"/>
        <v>-8,09979265919467E-13-3,46525514957508i</v>
      </c>
      <c r="DH282" s="223" t="str">
        <f t="shared" ca="1" si="425"/>
        <v>3,36140579538134+0,841988319653723i</v>
      </c>
      <c r="DI282" s="223" t="str">
        <f t="shared" ca="1" si="426"/>
        <v>-1,63350996977837+3,05608220280333i</v>
      </c>
      <c r="DJ282" s="223" t="str">
        <f t="shared" ca="1" si="427"/>
        <v>-2,5675847027203-2,32712312652624i</v>
      </c>
      <c r="DK282" s="223" t="str">
        <f t="shared" ca="1" si="428"/>
        <v>2,88125435574602-1,92519261092265i</v>
      </c>
      <c r="DL282" s="223" t="str">
        <f t="shared" ca="1" si="429"/>
        <v>1,16740929930789+3,26269042042699i</v>
      </c>
      <c r="DM282" s="223" t="str">
        <f t="shared" ca="1" si="430"/>
        <v>-3,44856899887918+0,339654400274747i</v>
      </c>
      <c r="DN282" s="223" t="str">
        <f t="shared" ca="1" si="431"/>
        <v>0,508458532204977-3,42774899499432i</v>
      </c>
      <c r="DO282" s="223" t="str">
        <f t="shared" ca="1" si="432"/>
        <v>3,20147830762222+1,32609573465906i</v>
      </c>
      <c r="DP282" s="223" t="str">
        <f t="shared" ca="1" si="433"/>
        <v>-2,06425008248975+2,78331903464149i</v>
      </c>
      <c r="DQ282" s="223" t="str">
        <f t="shared" ca="1" si="434"/>
        <v>-2,19833459480479-2,67867845418987i</v>
      </c>
      <c r="DR282" s="223" t="str">
        <f t="shared" ca="1" si="435"/>
        <v>3,1325535531562-1,4815874892375i</v>
      </c>
      <c r="DS282" s="223" t="str">
        <f t="shared" ca="1" si="436"/>
        <v>0,676037742999857+3,39867124354449i</v>
      </c>
      <c r="DT282" s="223" t="str">
        <f t="shared" ca="1" si="437"/>
        <v>-3,46108109798723-0,170032011139379i</v>
      </c>
      <c r="DU282" s="223" t="str">
        <f t="shared" ca="1" si="438"/>
        <v>1,00591047269749-3,31604242623253i</v>
      </c>
      <c r="DV282" s="223" t="str">
        <f t="shared" ca="1" si="439"/>
        <v>2,97224848274208+1,78149718172497i</v>
      </c>
      <c r="DW282" s="223" t="str">
        <f t="shared" ca="1" si="440"/>
        <v>-2,45030541480512+2,45030541480716i</v>
      </c>
      <c r="DX282" s="223" t="str">
        <f t="shared" ca="1" si="441"/>
        <v>-1,7814971817276-2,9722484827405i</v>
      </c>
      <c r="DY282" s="223" t="str">
        <f t="shared" ca="1" si="442"/>
        <v>3,31604242623266-1,00591047269703i</v>
      </c>
      <c r="DZ282" s="223" t="str">
        <f t="shared" ca="1" si="443"/>
        <v>0,170032011142447+3,46108109798708i</v>
      </c>
      <c r="EA282" s="223" t="str">
        <f t="shared" ca="1" si="444"/>
        <v>-3,39867124354505-0,676037742997036i</v>
      </c>
      <c r="EB282" s="223" t="str">
        <f t="shared" ca="1" si="445"/>
        <v>1,4815874892349-3,13255355315743i</v>
      </c>
      <c r="EC282" s="223" t="str">
        <f t="shared" ca="1" si="446"/>
        <v>2,67867845418957+2,19833459480516i</v>
      </c>
      <c r="ED282" s="223" t="str">
        <f t="shared" ca="1" si="447"/>
        <v>-2,78331903464177+2,06425008248937i</v>
      </c>
      <c r="EE282" s="223" t="str">
        <f t="shared" ca="1" si="448"/>
        <v>-1,32609573465863-3,2014783076224i</v>
      </c>
      <c r="EF282" s="223" t="str">
        <f t="shared" ca="1" si="449"/>
        <v>3,42774899499442-0,508458532204312i</v>
      </c>
      <c r="EG282" s="223" t="str">
        <f t="shared" ca="1" si="450"/>
        <v>-0,339654400275022+3,44856899887916i</v>
      </c>
      <c r="EH282" s="223" t="str">
        <f t="shared" ca="1" si="451"/>
        <v>-3,26269042042683-1,16740929930834i</v>
      </c>
      <c r="EI282" s="223" t="str">
        <f t="shared" ca="1" si="452"/>
        <v>1,92519261092304-2,88125435574576i</v>
      </c>
      <c r="EJ282" s="223" t="str">
        <f t="shared" ca="1" si="453"/>
        <v>2,32712312652575+2,56758470272075i</v>
      </c>
      <c r="EK282" s="223" t="str">
        <f t="shared" ca="1" si="454"/>
        <v>-3,05608220280346+1,63350996977813i</v>
      </c>
      <c r="EL282" s="223" t="str">
        <f t="shared" ca="1" si="455"/>
        <v>-0,841988319653265-3,36140579538146i</v>
      </c>
      <c r="EM282" s="223" t="str">
        <f t="shared" ca="1" si="456"/>
        <v>3,46525514957508+1,28375104456313E-12i</v>
      </c>
      <c r="EN282" s="223"/>
      <c r="EO282" s="223"/>
      <c r="EP282" s="223"/>
    </row>
    <row r="283" spans="1:146">
      <c r="A283" s="249">
        <f t="shared" si="323"/>
        <v>3.5742187500000027E-3</v>
      </c>
      <c r="B283" s="248">
        <v>183</v>
      </c>
      <c r="C283" s="247">
        <f t="shared" si="324"/>
        <v>36600</v>
      </c>
      <c r="N283" s="246">
        <f t="shared" ca="1" si="327"/>
        <v>11.461365354268716</v>
      </c>
      <c r="O283" s="223">
        <f t="shared" ca="1" si="328"/>
        <v>3.4613653542687168</v>
      </c>
      <c r="P283" s="223" t="str">
        <f t="shared" ca="1" si="329"/>
        <v>-0,758389441756289+3,37726154900155i</v>
      </c>
      <c r="Q283" s="223" t="str">
        <f t="shared" ca="1" si="330"/>
        <v>-3,12903721984735-1,47992438744072i</v>
      </c>
      <c r="R283" s="223" t="str">
        <f t="shared" ca="1" si="331"/>
        <v>2,12954131248734-2,7287550117483i</v>
      </c>
      <c r="S283" s="223" t="str">
        <f t="shared" ca="1" si="332"/>
        <v>2,19586693478471+2,6756716017574i</v>
      </c>
      <c r="T283" s="223" t="str">
        <f t="shared" ca="1" si="333"/>
        <v>-3,09177564974902+1,55626907935319i</v>
      </c>
      <c r="U283" s="223" t="str">
        <f t="shared" ca="1" si="334"/>
        <v>-0,841043176490989-3,3576325723655i</v>
      </c>
      <c r="V283" s="223" t="str">
        <f t="shared" ca="1" si="335"/>
        <v>3,4603228557384-0,0849461581603922i</v>
      </c>
      <c r="W283" s="223" t="str">
        <f t="shared" ca="1" si="336"/>
        <v>-0,675278881579618+3,3948561895645i</v>
      </c>
      <c r="X283" s="223" t="str">
        <f t="shared" ca="1" si="337"/>
        <v>-3,16441397492664-1,40268824441527i</v>
      </c>
      <c r="Y283" s="223" t="str">
        <f t="shared" ca="1" si="338"/>
        <v>2,06193293413201-2,78019472175486i</v>
      </c>
      <c r="Z283" s="223" t="str">
        <f t="shared" ca="1" si="339"/>
        <v>2,26086984894931+2,62097646724341i</v>
      </c>
      <c r="AA283" s="223" t="str">
        <f t="shared" ca="1" si="340"/>
        <v>-3,05265170960824+1,63167633296487i</v>
      </c>
      <c r="AB283" s="223" t="str">
        <f t="shared" ca="1" si="341"/>
        <v>-0,923190298264921-3,33598108341779i</v>
      </c>
      <c r="AC283" s="223" t="str">
        <f t="shared" ca="1" si="342"/>
        <v>3,4571959881096-0,16984114793145i</v>
      </c>
      <c r="AD283" s="223" t="str">
        <f t="shared" ca="1" si="343"/>
        <v>-0,59176155865513+3,41040589570066i</v>
      </c>
      <c r="AE283" s="223" t="str">
        <f t="shared" ca="1" si="344"/>
        <v>-3,19788460535252-1,32460717444122i</v>
      </c>
      <c r="AF283" s="223" t="str">
        <f t="shared" ca="1" si="345"/>
        <v>1,99308252447778-2,82995974641921i</v>
      </c>
      <c r="AG283" s="223" t="str">
        <f t="shared" ca="1" si="346"/>
        <v>2,32451089965627+2,56470255451017i</v>
      </c>
      <c r="AH283" s="223" t="str">
        <f t="shared" ca="1" si="347"/>
        <v>-3,0116889662236+1,70610072576587i</v>
      </c>
      <c r="AI283" s="223" t="str">
        <f t="shared" ca="1" si="348"/>
        <v>-1,00478132472351-3,31232012420579i</v>
      </c>
      <c r="AJ283" s="223" t="str">
        <f t="shared" ca="1" si="349"/>
        <v>3,45198663489044-0,254633831745776i</v>
      </c>
      <c r="AK283" s="223" t="str">
        <f t="shared" ca="1" si="350"/>
        <v>-0,507887780695101+3,42390130084855i</v>
      </c>
      <c r="AL283" s="223" t="str">
        <f t="shared" ca="1" si="351"/>
        <v>-3,22942894966923-1,24572821063428i</v>
      </c>
      <c r="AM283" s="223" t="str">
        <f t="shared" ca="1" si="352"/>
        <v>1,92303155643641-2,87802010915169i</v>
      </c>
      <c r="AN283" s="223" t="str">
        <f t="shared" ca="1" si="353"/>
        <v>2,38675175191663+2,50688376085823i</v>
      </c>
      <c r="AO283" s="223" t="str">
        <f t="shared" ca="1" si="354"/>
        <v>-2,96891209402019+1,77949742728459i</v>
      </c>
      <c r="AP283" s="223" t="str">
        <f t="shared" ca="1" si="355"/>
        <v>-1,0857671084826-3,28666394720682i</v>
      </c>
      <c r="AQ283" s="223" t="str">
        <f t="shared" ca="1" si="356"/>
        <v>3,44469793400066-0,339273133659835i</v>
      </c>
      <c r="AR283" s="223" t="str">
        <f t="shared" ca="1" si="357"/>
        <v>3,44469793400066-0,339273133659835i</v>
      </c>
      <c r="AS283" s="223" t="str">
        <f t="shared" ca="1" si="358"/>
        <v>-3,25902800674215-1,16609886673563i</v>
      </c>
      <c r="AT283" s="223" t="str">
        <f t="shared" ca="1" si="359"/>
        <v>1,85182222609304-2,92434686018598i</v>
      </c>
      <c r="AU283" s="223" t="str">
        <f t="shared" ca="1" si="360"/>
        <v>2,44755491416749+2,44755491416768i</v>
      </c>
      <c r="AV283" s="223" t="str">
        <f t="shared" ca="1" si="361"/>
        <v>-2,92434686018612+1,85182222609282i</v>
      </c>
      <c r="AW283" s="223" t="str">
        <f t="shared" ca="1" si="362"/>
        <v>-1,16609886673538-3,25902800674224i</v>
      </c>
      <c r="AX283" s="223" t="str">
        <f t="shared" ca="1" si="363"/>
        <v>3,43533427588051-0,423708070128865i</v>
      </c>
      <c r="AY283" s="223" t="str">
        <f t="shared" ca="1" si="364"/>
        <v>-0,339273133660149+3,44469793400063i</v>
      </c>
      <c r="AZ283" s="223" t="str">
        <f t="shared" ca="1" si="365"/>
        <v>-3,28666394720674-1,08576710848286i</v>
      </c>
      <c r="BA283" s="223" t="str">
        <f t="shared" ca="1" si="366"/>
        <v>1,77949742728486-2,96891209402002i</v>
      </c>
      <c r="BB283" s="223" t="str">
        <f t="shared" ca="1" si="367"/>
        <v>2,50688376085808+2,38675175191679i</v>
      </c>
      <c r="BC283" s="223" t="str">
        <f t="shared" ca="1" si="368"/>
        <v>-2,87802010915184+1,92303155643619i</v>
      </c>
      <c r="BD283" s="223" t="str">
        <f t="shared" ca="1" si="369"/>
        <v>-1,24572821063398-3,22942894966935i</v>
      </c>
      <c r="BE283" s="223" t="str">
        <f t="shared" ca="1" si="370"/>
        <v>3,42390130084834-0,507887780696541i</v>
      </c>
      <c r="BF283" s="223" t="str">
        <f t="shared" ca="1" si="371"/>
        <v>-0,254633831745011+3,4519866348905i</v>
      </c>
      <c r="BG283" s="223" t="str">
        <f t="shared" ca="1" si="372"/>
        <v>-3,3123201242058-1,00478132472348i</v>
      </c>
      <c r="BH283" s="223" t="str">
        <f t="shared" ca="1" si="373"/>
        <v>1,7061007257661-3,01168896622347i</v>
      </c>
      <c r="BI283" s="223" t="str">
        <f t="shared" ca="1" si="374"/>
        <v>2,56470255450949+2,32451089965702i</v>
      </c>
      <c r="BJ283" s="223" t="str">
        <f t="shared" ca="1" si="375"/>
        <v>-2,82995974641998+1,99308252447668i</v>
      </c>
      <c r="BK283" s="223" t="str">
        <f t="shared" ca="1" si="376"/>
        <v>-1,32460717444256-3,19788460535197i</v>
      </c>
      <c r="BL283" s="223" t="str">
        <f t="shared" ca="1" si="377"/>
        <v>3,41040589570048-0,591761558656179i</v>
      </c>
      <c r="BM283" s="223" t="str">
        <f t="shared" ca="1" si="378"/>
        <v>-0,169841147931004+3,45719598810962i</v>
      </c>
      <c r="BN283" s="223" t="str">
        <f t="shared" ca="1" si="379"/>
        <v>-3,33598108341771-0,923190298265201i</v>
      </c>
      <c r="BO283" s="223" t="str">
        <f t="shared" ca="1" si="380"/>
        <v>1,63167633296545-3,05265170960793i</v>
      </c>
      <c r="BP283" s="223" t="str">
        <f t="shared" ca="1" si="381"/>
        <v>2,62097646724256+2,26086984895029i</v>
      </c>
      <c r="BQ283" s="223" t="str">
        <f t="shared" ca="1" si="382"/>
        <v>-2,78019472175585+2,06193293413067i</v>
      </c>
      <c r="BR283" s="223" t="str">
        <f t="shared" ca="1" si="383"/>
        <v>-1,40268824441631-3,16441397492618i</v>
      </c>
      <c r="BS283" s="223" t="str">
        <f t="shared" ca="1" si="384"/>
        <v>3,39485618956435-0,675278881580369i</v>
      </c>
      <c r="BT283" s="223" t="str">
        <f t="shared" ca="1" si="385"/>
        <v>-0,0849461581603511+3,46032285573841i</v>
      </c>
      <c r="BU283" s="223" t="str">
        <f t="shared" ca="1" si="386"/>
        <v>-3,35763257236533-0,841043176491654i</v>
      </c>
      <c r="BV283" s="223" t="str">
        <f t="shared" ca="1" si="387"/>
        <v>1,55626907935414-3,09177564974854i</v>
      </c>
      <c r="BW283" s="223" t="str">
        <f t="shared" ca="1" si="388"/>
        <v>2,67567160175639+2,19586693478595i</v>
      </c>
      <c r="BX283" s="223" t="str">
        <f t="shared" ca="1" si="389"/>
        <v>-2,72875501174746+2,12954131248842i</v>
      </c>
      <c r="BY283" s="223" t="str">
        <f t="shared" ca="1" si="390"/>
        <v>-1,47992438744151-3,12903721984697i</v>
      </c>
      <c r="BZ283" s="223" t="str">
        <f t="shared" ca="1" si="391"/>
        <v>3,37726154900149-0,758389441756604i</v>
      </c>
      <c r="CA283" s="223" t="str">
        <f t="shared" ca="1" si="392"/>
        <v>-2,66301221469835E-13+3,46136535426872i</v>
      </c>
      <c r="CB283" s="223" t="str">
        <f t="shared" ca="1" si="393"/>
        <v>-3,37726154900137-0,758389441757123i</v>
      </c>
      <c r="CC283" s="223" t="str">
        <f t="shared" ca="1" si="394"/>
        <v>1,47992438744199-3,12903721984674i</v>
      </c>
      <c r="CD283" s="223" t="str">
        <f t="shared" ca="1" si="395"/>
        <v>2,72875501174919+2,12954131248621i</v>
      </c>
      <c r="CE283" s="223" t="str">
        <f t="shared" ca="1" si="396"/>
        <v>-2,67567160175672+2,19586693478553i</v>
      </c>
      <c r="CF283" s="223" t="str">
        <f t="shared" ca="1" si="397"/>
        <v>-1,55626907935349-3,09177564974887i</v>
      </c>
      <c r="CG283" s="223" t="str">
        <f t="shared" ca="1" si="398"/>
        <v>3,35763257236546-0,841043176491134i</v>
      </c>
      <c r="CH283" s="223" t="str">
        <f t="shared" ca="1" si="399"/>
        <v>0,0849461581598187+3,46032285573842i</v>
      </c>
      <c r="CI283" s="223" t="str">
        <f t="shared" ca="1" si="400"/>
        <v>-3,39485618956424-0,675278881580892i</v>
      </c>
      <c r="CJ283" s="223" t="str">
        <f t="shared" ca="1" si="401"/>
        <v>1,40268824441679-3,16441397492596i</v>
      </c>
      <c r="CK283" s="223" t="str">
        <f t="shared" ca="1" si="402"/>
        <v>2,78019472175553+2,0619329341311i</v>
      </c>
      <c r="CL283" s="223" t="str">
        <f t="shared" ca="1" si="403"/>
        <v>-2,6209764672429+2,26086984894989i</v>
      </c>
      <c r="CM283" s="223" t="str">
        <f t="shared" ca="1" si="404"/>
        <v>-1,63167633296489-3,05265170960823i</v>
      </c>
      <c r="CN283" s="223" t="str">
        <f t="shared" ca="1" si="405"/>
        <v>3,33598108341788-0,923190298264592i</v>
      </c>
      <c r="CO283" s="223" t="str">
        <f t="shared" ca="1" si="406"/>
        <v>0,16984114793057+3,45719598810964i</v>
      </c>
      <c r="CP283" s="223" t="str">
        <f t="shared" ca="1" si="407"/>
        <v>-3,41040589570039-0,591761558656702i</v>
      </c>
      <c r="CQ283" s="223" t="str">
        <f t="shared" ca="1" si="408"/>
        <v>1,32460717443996-3,19788460535304i</v>
      </c>
      <c r="CR283" s="223" t="str">
        <f t="shared" ca="1" si="409"/>
        <v>2,82995974641968+1,99308252447712i</v>
      </c>
      <c r="CS283" s="223" t="str">
        <f t="shared" ca="1" si="410"/>
        <v>-2,56470255450985+2,32451089965662i</v>
      </c>
      <c r="CT283" s="223" t="str">
        <f t="shared" ca="1" si="411"/>
        <v>-1,70610072576564-3,01168896622373i</v>
      </c>
      <c r="CU283" s="223" t="str">
        <f t="shared" ca="1" si="412"/>
        <v>3,31232012420598-1,00478132472288i</v>
      </c>
      <c r="CV283" s="223" t="str">
        <f t="shared" ca="1" si="413"/>
        <v>0,254633831744382+3,45198663489055i</v>
      </c>
      <c r="CW283" s="223" t="str">
        <f t="shared" ca="1" si="414"/>
        <v>-3,42390130084877-0,507887780693664i</v>
      </c>
      <c r="CX283" s="223" t="str">
        <f t="shared" ca="1" si="415"/>
        <v>1,24572821063457-3,22942894966912i</v>
      </c>
      <c r="CY283" s="223" t="str">
        <f t="shared" ca="1" si="416"/>
        <v>2,87802010915149+1,92303155643672i</v>
      </c>
      <c r="CZ283" s="223" t="str">
        <f t="shared" ca="1" si="417"/>
        <v>-2,50688376085838+2,38675175191647i</v>
      </c>
      <c r="DA283" s="223" t="str">
        <f t="shared" ca="1" si="418"/>
        <v>-1,77949742728441-2,9689120940203i</v>
      </c>
      <c r="DB283" s="223" t="str">
        <f t="shared" ca="1" si="419"/>
        <v>3,2866639472069-1,08576710848235i</v>
      </c>
      <c r="DC283" s="223" t="str">
        <f t="shared" ca="1" si="420"/>
        <v>0,339273133659521+3,4446979340007i</v>
      </c>
      <c r="DD283" s="223" t="str">
        <f t="shared" ca="1" si="421"/>
        <v>-3,43533427588087-0,423708070125978i</v>
      </c>
      <c r="DE283" s="223" t="str">
        <f t="shared" ca="1" si="422"/>
        <v>1,16609886673587-3,25902800674206i</v>
      </c>
      <c r="DF283" s="223" t="str">
        <f t="shared" ca="1" si="423"/>
        <v>2,92434686018579+1,85182222609335i</v>
      </c>
      <c r="DG283" s="223" t="str">
        <f t="shared" ca="1" si="424"/>
        <v>-2,44755491416794+2,44755491416723i</v>
      </c>
      <c r="DH283" s="223" t="str">
        <f t="shared" ca="1" si="425"/>
        <v>-1,85182222609268-2,92434686018621i</v>
      </c>
      <c r="DI283" s="223" t="str">
        <f t="shared" ca="1" si="426"/>
        <v>3,25902800674233-1,16609886673512i</v>
      </c>
      <c r="DJ283" s="223" t="str">
        <f t="shared" ca="1" si="427"/>
        <v>0,423708070128505+3,43533427588056i</v>
      </c>
      <c r="DK283" s="223" t="str">
        <f t="shared" ca="1" si="428"/>
        <v>-3,44469793400062-0,339273133660316i</v>
      </c>
      <c r="DL283" s="223" t="str">
        <f t="shared" ca="1" si="429"/>
        <v>1,08576710848311-3,28666394720665i</v>
      </c>
      <c r="DM283" s="223" t="str">
        <f t="shared" ca="1" si="430"/>
        <v>2,96891209401988+1,77949742728509i</v>
      </c>
      <c r="DN283" s="223" t="str">
        <f t="shared" ca="1" si="431"/>
        <v>-2,38675175191705+2,50688376085783i</v>
      </c>
      <c r="DO283" s="223" t="str">
        <f t="shared" ca="1" si="432"/>
        <v>-1,92303155643589-2,87802010915205i</v>
      </c>
      <c r="DP283" s="223" t="str">
        <f t="shared" ca="1" si="433"/>
        <v>3,2294289496682-1,24572821063695i</v>
      </c>
      <c r="DQ283" s="223" t="str">
        <f t="shared" ca="1" si="434"/>
        <v>0,507887780696181+3,42390130084839i</v>
      </c>
      <c r="DR283" s="223" t="str">
        <f t="shared" ca="1" si="435"/>
        <v>-3,45198663489048-0,254633831745375i</v>
      </c>
      <c r="DS283" s="223" t="str">
        <f t="shared" ca="1" si="436"/>
        <v>1,00478132472364-3,31232012420575i</v>
      </c>
      <c r="DT283" s="223" t="str">
        <f t="shared" ca="1" si="437"/>
        <v>3,01168896622334+1,70610072576633i</v>
      </c>
      <c r="DU283" s="223" t="str">
        <f t="shared" ca="1" si="438"/>
        <v>-2,32451089965722+2,56470255450931i</v>
      </c>
      <c r="DV283" s="223" t="str">
        <f t="shared" ca="1" si="439"/>
        <v>-1,99308252447936-2,8299597464181i</v>
      </c>
      <c r="DW283" s="223" t="str">
        <f t="shared" ca="1" si="440"/>
        <v>3,19788460535207-1,32460717444232i</v>
      </c>
      <c r="DX283" s="223" t="str">
        <f t="shared" ca="1" si="441"/>
        <v>0,591761558655916+3,41040589570053i</v>
      </c>
      <c r="DY283" s="223" t="str">
        <f t="shared" ca="1" si="442"/>
        <v>-3,45719598810961-0,169841147931368i</v>
      </c>
      <c r="DZ283" s="223" t="str">
        <f t="shared" ca="1" si="443"/>
        <v>0,92319029826555-3,33598108341762i</v>
      </c>
      <c r="EA283" s="223" t="str">
        <f t="shared" ca="1" si="444"/>
        <v>3,05265170960776+1,63167633296577i</v>
      </c>
      <c r="EB283" s="223" t="str">
        <f t="shared" ca="1" si="445"/>
        <v>-2,26086984895064+2,62097646724225i</v>
      </c>
      <c r="EC283" s="223" t="str">
        <f t="shared" ca="1" si="446"/>
        <v>-2,06193293413314-2,78019472175402i</v>
      </c>
      <c r="ED283" s="223" t="str">
        <f t="shared" ca="1" si="447"/>
        <v>3,16441397492637-1,40268824441588i</v>
      </c>
      <c r="EE283" s="223" t="str">
        <f t="shared" ca="1" si="448"/>
        <v>0,675278881579916+3,39485618956444i</v>
      </c>
      <c r="EF283" s="223" t="str">
        <f t="shared" ca="1" si="449"/>
        <v>-3,4603228557384-0,0849461581604206i</v>
      </c>
      <c r="EG283" s="223" t="str">
        <f t="shared" ca="1" si="450"/>
        <v>0,841043176491719-3,35763257236531i</v>
      </c>
      <c r="EH283" s="223" t="str">
        <f t="shared" ca="1" si="451"/>
        <v>3,09177564974851+1,5562690793542i</v>
      </c>
      <c r="EI283" s="223" t="str">
        <f t="shared" ca="1" si="452"/>
        <v>-2,19586693478615+2,67567160175622i</v>
      </c>
      <c r="EJ283" s="223" t="str">
        <f t="shared" ca="1" si="453"/>
        <v>-2,12954131248837-2,7287550117475i</v>
      </c>
      <c r="EK283" s="223" t="str">
        <f t="shared" ca="1" si="454"/>
        <v>3,12903721984709-1,47992438744127i</v>
      </c>
      <c r="EL283" s="223" t="str">
        <f t="shared" ca="1" si="455"/>
        <v>0,758389441756345+3,37726154900154i</v>
      </c>
      <c r="EM283" s="223" t="str">
        <f t="shared" ca="1" si="456"/>
        <v>-3,46136535426872-5,32602442939669E-13i</v>
      </c>
      <c r="EN283" s="223"/>
      <c r="EO283" s="223"/>
      <c r="EP283" s="223"/>
    </row>
    <row r="284" spans="1:146">
      <c r="A284" s="249">
        <f t="shared" si="323"/>
        <v>3.5937500000000028E-3</v>
      </c>
      <c r="B284" s="248">
        <v>184</v>
      </c>
      <c r="C284" s="247">
        <f t="shared" si="324"/>
        <v>36800</v>
      </c>
      <c r="N284" s="246">
        <f t="shared" ca="1" si="327"/>
        <v>11.456496161015503</v>
      </c>
      <c r="O284" s="223">
        <f t="shared" ca="1" si="328"/>
        <v>3.4564961610155027</v>
      </c>
      <c r="P284" s="223" t="str">
        <f t="shared" ca="1" si="329"/>
        <v>-0,674328949100018+3,39008055649428i</v>
      </c>
      <c r="Q284" s="223" t="str">
        <f t="shared" ca="1" si="330"/>
        <v>-3,19338605736605-1,32274381485419i</v>
      </c>
      <c r="R284" s="223" t="str">
        <f t="shared" ca="1" si="331"/>
        <v>1,92032637760669-2,87397152292483i</v>
      </c>
      <c r="S284" s="223" t="str">
        <f t="shared" ca="1" si="332"/>
        <v>2,4441118745993+2,44411187459936i</v>
      </c>
      <c r="T284" s="223" t="str">
        <f t="shared" ca="1" si="333"/>
        <v>-2,87397152292487+1,92032637760663i</v>
      </c>
      <c r="U284" s="223" t="str">
        <f t="shared" ca="1" si="334"/>
        <v>-1,32274381485428-3,19338605736601i</v>
      </c>
      <c r="V284" s="223" t="str">
        <f t="shared" ca="1" si="335"/>
        <v>3,39008055649427-0,674328949100042i</v>
      </c>
      <c r="W284" s="223" t="str">
        <f t="shared" ca="1" si="336"/>
        <v>-8,46895468184735E-14+3,4564961610155i</v>
      </c>
      <c r="X284" s="223" t="str">
        <f t="shared" ca="1" si="337"/>
        <v>-3,39008055649425-0,674328949100184i</v>
      </c>
      <c r="Y284" s="223" t="str">
        <f t="shared" ca="1" si="338"/>
        <v>1,3227438148541-3,19338605736609i</v>
      </c>
      <c r="Z284" s="223" t="str">
        <f t="shared" ca="1" si="339"/>
        <v>2,87397152292478+1,92032637760676i</v>
      </c>
      <c r="AA284" s="223" t="str">
        <f t="shared" ca="1" si="340"/>
        <v>-2,44411187459942+2,44411187459924i</v>
      </c>
      <c r="AB284" s="223" t="str">
        <f t="shared" ca="1" si="341"/>
        <v>-1,92032637760686-2,87397152292472i</v>
      </c>
      <c r="AC284" s="223" t="str">
        <f t="shared" ca="1" si="342"/>
        <v>3,19338605736605-1,3227438148542i</v>
      </c>
      <c r="AD284" s="223" t="str">
        <f t="shared" ca="1" si="343"/>
        <v>0,674328949099983+3,39008055649429i</v>
      </c>
      <c r="AE284" s="223" t="str">
        <f t="shared" ca="1" si="344"/>
        <v>-3,4564961610155-1,69379093636947E-13i</v>
      </c>
      <c r="AF284" s="223" t="str">
        <f t="shared" ca="1" si="345"/>
        <v>0,674328949099931-3,3900805564943i</v>
      </c>
      <c r="AG284" s="223" t="str">
        <f t="shared" ca="1" si="346"/>
        <v>3,19338605736607+1,32274381485415i</v>
      </c>
      <c r="AH284" s="223" t="str">
        <f t="shared" ca="1" si="347"/>
        <v>-1,92032637760683+2,87397152292474i</v>
      </c>
      <c r="AI284" s="223" t="str">
        <f t="shared" ca="1" si="348"/>
        <v>-2,44411187459944-2,44411187459922i</v>
      </c>
      <c r="AJ284" s="223" t="str">
        <f t="shared" ca="1" si="349"/>
        <v>2,87397152292475-1,92032637760681i</v>
      </c>
      <c r="AK284" s="223" t="str">
        <f t="shared" ca="1" si="350"/>
        <v>1,32274381485412+3,19338605736608i</v>
      </c>
      <c r="AL284" s="223" t="str">
        <f t="shared" ca="1" si="351"/>
        <v>-3,39008055649397+0,674328949101587i</v>
      </c>
      <c r="AM284" s="223" t="str">
        <f t="shared" ca="1" si="352"/>
        <v>-4,82727831062253E-13-3,4564961610155i</v>
      </c>
      <c r="AN284" s="223" t="str">
        <f t="shared" ca="1" si="353"/>
        <v>3,39008055649415+0,674328949100688i</v>
      </c>
      <c r="AO284" s="223" t="str">
        <f t="shared" ca="1" si="354"/>
        <v>-1,32274381485264+3,19338605736669i</v>
      </c>
      <c r="AP284" s="223" t="str">
        <f t="shared" ca="1" si="355"/>
        <v>-2,87397152292507-1,92032637760633i</v>
      </c>
      <c r="AQ284" s="223" t="str">
        <f t="shared" ca="1" si="356"/>
        <v>2,44411187459976-2,4441118745989i</v>
      </c>
      <c r="AR284" s="223" t="str">
        <f t="shared" ca="1" si="357"/>
        <v>2,44411187459976-2,4441118745989i</v>
      </c>
      <c r="AS284" s="223" t="str">
        <f t="shared" ca="1" si="358"/>
        <v>-3,19338605736583+1,32274381485473i</v>
      </c>
      <c r="AT284" s="223" t="str">
        <f t="shared" ca="1" si="359"/>
        <v>-0,674328949099434-3,3900805564944i</v>
      </c>
      <c r="AU284" s="223" t="str">
        <f t="shared" ca="1" si="360"/>
        <v>3,4564961610155+1,71411160077355E-12i</v>
      </c>
      <c r="AV284" s="223" t="str">
        <f t="shared" ca="1" si="361"/>
        <v>-0,674328949099423+3,3900805564944i</v>
      </c>
      <c r="AW284" s="223" t="str">
        <f t="shared" ca="1" si="362"/>
        <v>-3,19338605736587-1,32274381485463i</v>
      </c>
      <c r="AX284" s="223" t="str">
        <f t="shared" ca="1" si="363"/>
        <v>1,92032637760808-2,8739715229239i</v>
      </c>
      <c r="AY284" s="223" t="str">
        <f t="shared" ca="1" si="364"/>
        <v>2,44411187459984+2,44411187459882i</v>
      </c>
      <c r="AZ284" s="223" t="str">
        <f t="shared" ca="1" si="365"/>
        <v>-2,87397152292506+1,92032637760634i</v>
      </c>
      <c r="BA284" s="223" t="str">
        <f t="shared" ca="1" si="366"/>
        <v>-1,3227438148527-3,19338605736667i</v>
      </c>
      <c r="BB284" s="223" t="str">
        <f t="shared" ca="1" si="367"/>
        <v>3,39008055649414-0,674328949100747i</v>
      </c>
      <c r="BC284" s="223" t="str">
        <f t="shared" ca="1" si="368"/>
        <v>-3,74327969324523E-13+3,4564961610155i</v>
      </c>
      <c r="BD284" s="223" t="str">
        <f t="shared" ca="1" si="369"/>
        <v>-3,39008055649399-0,67432894910148i</v>
      </c>
      <c r="BE284" s="223" t="str">
        <f t="shared" ca="1" si="370"/>
        <v>1,32274381485339-3,19338605736638i</v>
      </c>
      <c r="BF284" s="223" t="str">
        <f t="shared" ca="1" si="371"/>
        <v>2,87397152292459+1,92032637760705i</v>
      </c>
      <c r="BG284" s="223" t="str">
        <f t="shared" ca="1" si="372"/>
        <v>-2,44411187460037+2,44411187459829i</v>
      </c>
      <c r="BH284" s="223" t="str">
        <f t="shared" ca="1" si="373"/>
        <v>-1,92032637760745-2,87397152292432i</v>
      </c>
      <c r="BI284" s="223" t="str">
        <f t="shared" ca="1" si="374"/>
        <v>3,19338605736616-1,32274381485393i</v>
      </c>
      <c r="BJ284" s="223" t="str">
        <f t="shared" ca="1" si="375"/>
        <v>0,674328949098687+3,39008055649454i</v>
      </c>
      <c r="BK284" s="223" t="str">
        <f t="shared" ca="1" si="376"/>
        <v>-3,4564961610155+9,65455662124503E-13i</v>
      </c>
      <c r="BL284" s="223" t="str">
        <f t="shared" ca="1" si="377"/>
        <v>0,674328949100263-3,39008055649423i</v>
      </c>
      <c r="BM284" s="223" t="str">
        <f t="shared" ca="1" si="378"/>
        <v>3,19338605736554+1,32274381485542i</v>
      </c>
      <c r="BN284" s="223" t="str">
        <f t="shared" ca="1" si="379"/>
        <v>-1,92032637760593+2,87397152292534i</v>
      </c>
      <c r="BO284" s="223" t="str">
        <f t="shared" ca="1" si="380"/>
        <v>-2,44411187459924-2,44411187459943i</v>
      </c>
      <c r="BP284" s="223" t="str">
        <f t="shared" ca="1" si="381"/>
        <v>2,87397152292549-1,92032637760571i</v>
      </c>
      <c r="BQ284" s="223" t="str">
        <f t="shared" ca="1" si="382"/>
        <v>1,32274381485508+3,19338605736568i</v>
      </c>
      <c r="BR284" s="223" t="str">
        <f t="shared" ca="1" si="383"/>
        <v>-3,3900805564943+0,674328949099907i</v>
      </c>
      <c r="BS284" s="223" t="str">
        <f t="shared" ca="1" si="384"/>
        <v>1,23138376971129E-12-3,4564961610155i</v>
      </c>
      <c r="BT284" s="223" t="str">
        <f t="shared" ca="1" si="385"/>
        <v>3,39008055649448+0,674328949099047i</v>
      </c>
      <c r="BU284" s="223" t="str">
        <f t="shared" ca="1" si="386"/>
        <v>-1,32274381485427+3,19338605736602i</v>
      </c>
      <c r="BV284" s="223" t="str">
        <f t="shared" ca="1" si="387"/>
        <v>-2,87397152292412-1,92032637760776i</v>
      </c>
      <c r="BW284" s="223" t="str">
        <f t="shared" ca="1" si="388"/>
        <v>2,44411187459848-2,44411187460018i</v>
      </c>
      <c r="BX284" s="223" t="str">
        <f t="shared" ca="1" si="389"/>
        <v>1,92032637760683+2,87397152292474i</v>
      </c>
      <c r="BY284" s="223" t="str">
        <f t="shared" ca="1" si="390"/>
        <v>-3,19338605736652+1,32274381485305i</v>
      </c>
      <c r="BZ284" s="223" t="str">
        <f t="shared" ca="1" si="391"/>
        <v>-0,674328949101221-3,39008055649404i</v>
      </c>
      <c r="CA284" s="223" t="str">
        <f t="shared" ca="1" si="392"/>
        <v>3,4564961610155-1,0839986173773E-13i</v>
      </c>
      <c r="CB284" s="223" t="str">
        <f t="shared" ca="1" si="393"/>
        <v>-0,674328949101006+3,39008055649408i</v>
      </c>
      <c r="CC284" s="223" t="str">
        <f t="shared" ca="1" si="394"/>
        <v>-3,19338605736653-1,32274381485303i</v>
      </c>
      <c r="CD284" s="223" t="str">
        <f t="shared" ca="1" si="395"/>
        <v>1,92032637760664-2,87397152292486i</v>
      </c>
      <c r="CE284" s="223" t="str">
        <f t="shared" ca="1" si="396"/>
        <v>2,44411187459863+2,44411187460003i</v>
      </c>
      <c r="CF284" s="223" t="str">
        <f t="shared" ca="1" si="397"/>
        <v>-2,87397152292411+1,92032637760778i</v>
      </c>
      <c r="CG284" s="223" t="str">
        <f t="shared" ca="1" si="398"/>
        <v>-1,32274381485429-3,19338605736601i</v>
      </c>
      <c r="CH284" s="223" t="str">
        <f t="shared" ca="1" si="399"/>
        <v>3,39008055649447-0,674328949099067i</v>
      </c>
      <c r="CI284" s="223" t="str">
        <f t="shared" ca="1" si="400"/>
        <v>1,44818349318676E-12+3,4564961610155i</v>
      </c>
      <c r="CJ284" s="223" t="str">
        <f t="shared" ca="1" si="401"/>
        <v>-3,39008055649435-0,674328949099693i</v>
      </c>
      <c r="CK284" s="223" t="str">
        <f t="shared" ca="1" si="402"/>
        <v>1,32274381485506-3,19338605736569i</v>
      </c>
      <c r="CL284" s="223" t="str">
        <f t="shared" ca="1" si="403"/>
        <v>2,87397152292561+1,92032637760553i</v>
      </c>
      <c r="CM284" s="223" t="str">
        <f t="shared" ca="1" si="404"/>
        <v>-2,44411187459908+2,44411187459958i</v>
      </c>
      <c r="CN284" s="223" t="str">
        <f t="shared" ca="1" si="405"/>
        <v>-1,92032637760611-2,87397152292522i</v>
      </c>
      <c r="CO284" s="223" t="str">
        <f t="shared" ca="1" si="406"/>
        <v>3,1933860573655-1,32274381485553i</v>
      </c>
      <c r="CP284" s="223" t="str">
        <f t="shared" ca="1" si="407"/>
        <v>0,674328949100381+3,39008055649421i</v>
      </c>
      <c r="CQ284" s="223" t="str">
        <f t="shared" ca="1" si="408"/>
        <v>-3,4564961610155-7,48655938649045E-13i</v>
      </c>
      <c r="CR284" s="223" t="str">
        <f t="shared" ca="1" si="409"/>
        <v>0,674328949098573-3,39008055649457i</v>
      </c>
      <c r="CS284" s="223" t="str">
        <f t="shared" ca="1" si="410"/>
        <v>3,1933860573662+1,32274381485382i</v>
      </c>
      <c r="CT284" s="223" t="str">
        <f t="shared" ca="1" si="411"/>
        <v>-1,92032637760736+2,87397152292439i</v>
      </c>
      <c r="CU284" s="223" t="str">
        <f t="shared" ca="1" si="412"/>
        <v>-2,44411187460052-2,44411187459814i</v>
      </c>
      <c r="CV284" s="223" t="str">
        <f t="shared" ca="1" si="413"/>
        <v>2,87397152292458-1,92032637760706i</v>
      </c>
      <c r="CW284" s="223" t="str">
        <f t="shared" ca="1" si="414"/>
        <v>1,3227438148535+3,19338605736634i</v>
      </c>
      <c r="CX284" s="223" t="str">
        <f t="shared" ca="1" si="415"/>
        <v>-3,39008055649464+0,674328949098224i</v>
      </c>
      <c r="CY284" s="223" t="str">
        <f t="shared" ca="1" si="416"/>
        <v>-5,91127692799981E-13-3,4564961610155i</v>
      </c>
      <c r="CZ284" s="223" t="str">
        <f t="shared" ca="1" si="417"/>
        <v>3,39008055649418+0,674328949100533i</v>
      </c>
      <c r="DA284" s="223" t="str">
        <f t="shared" ca="1" si="418"/>
        <v>-1,32274381485585+3,19338605736536i</v>
      </c>
      <c r="DB284" s="223" t="str">
        <f t="shared" ca="1" si="419"/>
        <v>-2,87397152292513-1,92032637760624i</v>
      </c>
      <c r="DC284" s="223" t="str">
        <f t="shared" ca="1" si="420"/>
        <v>2,44411187459969-2,44411187459897i</v>
      </c>
      <c r="DD284" s="223" t="str">
        <f t="shared" ca="1" si="421"/>
        <v>1,9203263776054+2,87397152292569i</v>
      </c>
      <c r="DE284" s="223" t="str">
        <f t="shared" ca="1" si="422"/>
        <v>-3,19338605736583+1,32274381485474i</v>
      </c>
      <c r="DF284" s="223" t="str">
        <f t="shared" ca="1" si="423"/>
        <v>-0,674328949099537-3,39008055649437i</v>
      </c>
      <c r="DG284" s="223" t="str">
        <f t="shared" ca="1" si="424"/>
        <v>3,4564961610155+1,60571173903582E-12i</v>
      </c>
      <c r="DH284" s="223" t="str">
        <f t="shared" ca="1" si="425"/>
        <v>-0,674328949099413+3,3900805564944i</v>
      </c>
      <c r="DI284" s="223" t="str">
        <f t="shared" ca="1" si="426"/>
        <v>-3,19338605736587-1,32274381485462i</v>
      </c>
      <c r="DJ284" s="223" t="str">
        <f t="shared" ca="1" si="427"/>
        <v>1,92032637760807-2,87397152292391i</v>
      </c>
      <c r="DK284" s="223" t="str">
        <f t="shared" ca="1" si="428"/>
        <v>2,44411187459992+2,44411187459874i</v>
      </c>
      <c r="DL284" s="223" t="str">
        <f t="shared" ca="1" si="429"/>
        <v>-2,87397152292495+1,92032637760651i</v>
      </c>
      <c r="DM284" s="223" t="str">
        <f t="shared" ca="1" si="430"/>
        <v>-1,32274381485271-3,19338605736667i</v>
      </c>
      <c r="DN284" s="223" t="str">
        <f t="shared" ca="1" si="431"/>
        <v>3,39008055649412-0,674328949100854i</v>
      </c>
      <c r="DO284" s="223" t="str">
        <f t="shared" ca="1" si="432"/>
        <v>-2,65928107586792E-13+3,4564961610155i</v>
      </c>
      <c r="DP284" s="223" t="str">
        <f t="shared" ca="1" si="433"/>
        <v>-3,39008055649401-0,674328949101376i</v>
      </c>
      <c r="DQ284" s="223" t="str">
        <f t="shared" ca="1" si="434"/>
        <v>1,32274381485338-3,19338605736639i</v>
      </c>
      <c r="DR284" s="223" t="str">
        <f t="shared" ca="1" si="435"/>
        <v>2,87397152292465+1,92032637760695i</v>
      </c>
      <c r="DS284" s="223" t="str">
        <f t="shared" ca="1" si="436"/>
        <v>-2,4441118746003+2,44411187459836i</v>
      </c>
      <c r="DT284" s="223" t="str">
        <f t="shared" ca="1" si="437"/>
        <v>-1,92032637760747-2,87397152292432i</v>
      </c>
      <c r="DU284" s="223" t="str">
        <f t="shared" ca="1" si="438"/>
        <v>3,19338605736615-1,32274381485394i</v>
      </c>
      <c r="DV284" s="223" t="str">
        <f t="shared" ca="1" si="439"/>
        <v>0,674328949098697+3,39008055649454i</v>
      </c>
      <c r="DW284" s="223" t="str">
        <f t="shared" ca="1" si="440"/>
        <v>-3,4564961610155+1,07385552386223E-12i</v>
      </c>
      <c r="DX284" s="223" t="str">
        <f t="shared" ca="1" si="441"/>
        <v>0,674328949100253-3,39008055649423i</v>
      </c>
      <c r="DY284" s="223" t="str">
        <f t="shared" ca="1" si="442"/>
        <v>3,19338605736562+1,32274381485523i</v>
      </c>
      <c r="DZ284" s="223" t="str">
        <f t="shared" ca="1" si="443"/>
        <v>-1,920326377606+2,87397152292529i</v>
      </c>
      <c r="EA284" s="223" t="str">
        <f t="shared" ca="1" si="444"/>
        <v>-2,44411187459917-2,44411187459949i</v>
      </c>
      <c r="EB284" s="223" t="str">
        <f t="shared" ca="1" si="445"/>
        <v>2,87397152292553-1,92032637760564i</v>
      </c>
      <c r="EC284" s="223" t="str">
        <f t="shared" ca="1" si="446"/>
        <v>1,32274381485518+3,19338605736564i</v>
      </c>
      <c r="ED284" s="223" t="str">
        <f t="shared" ca="1" si="447"/>
        <v>-3,39008055649428+0,674328949100011i</v>
      </c>
      <c r="EE284" s="223" t="str">
        <f t="shared" ca="1" si="448"/>
        <v>1,12298390797357E-12-3,4564961610155i</v>
      </c>
      <c r="EF284" s="223" t="str">
        <f t="shared" ca="1" si="449"/>
        <v>3,39008055649453+0,674328949098746i</v>
      </c>
      <c r="EG284" s="223" t="str">
        <f t="shared" ca="1" si="450"/>
        <v>-1,32274381485399+3,19338605736613i</v>
      </c>
      <c r="EH284" s="223" t="str">
        <f t="shared" ca="1" si="451"/>
        <v>-2,87397152292429-1,9203263776075i</v>
      </c>
      <c r="EI284" s="223" t="str">
        <f t="shared" ca="1" si="452"/>
        <v>2,44411187459854-2,44411187460012i</v>
      </c>
      <c r="EJ284" s="223" t="str">
        <f t="shared" ca="1" si="453"/>
        <v>1,92032637760675+2,87397152292479i</v>
      </c>
      <c r="EK284" s="223" t="str">
        <f t="shared" ca="1" si="454"/>
        <v>-3,19338605736648+1,32274381485315i</v>
      </c>
      <c r="EL284" s="223" t="str">
        <f t="shared" ca="1" si="455"/>
        <v>-0,674328949101328-3,39008055649402i</v>
      </c>
      <c r="EM284" s="223" t="str">
        <f t="shared" ca="1" si="456"/>
        <v>3,4564961610155-2,16799723475459E-13i</v>
      </c>
      <c r="EN284" s="223"/>
      <c r="EO284" s="223"/>
      <c r="EP284" s="223"/>
    </row>
    <row r="285" spans="1:146">
      <c r="A285" s="249">
        <f t="shared" si="323"/>
        <v>3.6132812500000028E-3</v>
      </c>
      <c r="B285" s="248">
        <v>185</v>
      </c>
      <c r="C285" s="247">
        <f t="shared" si="324"/>
        <v>37000</v>
      </c>
      <c r="N285" s="246">
        <f t="shared" ca="1" si="327"/>
        <v>11.450229332318088</v>
      </c>
      <c r="O285" s="223">
        <f t="shared" ca="1" si="328"/>
        <v>3.4502293323180875</v>
      </c>
      <c r="P285" s="223" t="str">
        <f t="shared" ca="1" si="329"/>
        <v>-0,589857723309286+3,39943382224754i</v>
      </c>
      <c r="Q285" s="223" t="str">
        <f t="shared" ca="1" si="330"/>
        <v>-3,24854295136448-1,16234725393416i</v>
      </c>
      <c r="R285" s="223" t="str">
        <f t="shared" ca="1" si="331"/>
        <v>1,70061180067774-3,00199965839167i</v>
      </c>
      <c r="S285" s="223" t="str">
        <f t="shared" ca="1" si="332"/>
        <v>2,66706334038064+2,18880231724699i</v>
      </c>
      <c r="T285" s="223" t="str">
        <f t="shared" ca="1" si="333"/>
        <v>-2,61254417290739+2,25359610183274i</v>
      </c>
      <c r="U285" s="223" t="str">
        <f t="shared" ca="1" si="334"/>
        <v>-1,77377236784071-2,95936040939134i</v>
      </c>
      <c r="V285" s="223" t="str">
        <f t="shared" ca="1" si="335"/>
        <v>3,21903912138115-1,24172041160875i</v>
      </c>
      <c r="W285" s="223" t="str">
        <f t="shared" ca="1" si="336"/>
        <v>0,673106351471485+3,38393414315303i</v>
      </c>
      <c r="X285" s="223" t="str">
        <f t="shared" ca="1" si="337"/>
        <v>-3,44919018774938+0,0846728665009378i</v>
      </c>
      <c r="Y285" s="223" t="str">
        <f t="shared" ca="1" si="338"/>
        <v>0,506253786910771-3,41288580952053i</v>
      </c>
      <c r="Z285" s="223" t="str">
        <f t="shared" ca="1" si="339"/>
        <v>3,27608998054474+1,08227394173677i</v>
      </c>
      <c r="AA285" s="223" t="str">
        <f t="shared" ca="1" si="340"/>
        <v>-1,62642684855602+3,04283061504979i</v>
      </c>
      <c r="AB285" s="223" t="str">
        <f t="shared" ca="1" si="341"/>
        <v>-2,71997596862555-2,12269007998993i</v>
      </c>
      <c r="AC285" s="223" t="str">
        <f t="shared" ca="1" si="342"/>
        <v>2,55645130651372-2,31703240439413i</v>
      </c>
      <c r="AD285" s="223" t="str">
        <f t="shared" ca="1" si="343"/>
        <v>1,8458644808549+2,914938552338i</v>
      </c>
      <c r="AE285" s="223" t="str">
        <f t="shared" ca="1" si="344"/>
        <v>-3,18759626259872+1,32034560333831i</v>
      </c>
      <c r="AF285" s="223" t="str">
        <f t="shared" ca="1" si="345"/>
        <v>-0,755949525536599-3,36639610866415i</v>
      </c>
      <c r="AG285" s="223" t="str">
        <f t="shared" ca="1" si="346"/>
        <v>3,44607337998511-0,169294729233218i</v>
      </c>
      <c r="AH285" s="223" t="str">
        <f t="shared" ca="1" si="347"/>
        <v>-0,42234490216109+3,42428200199789i</v>
      </c>
      <c r="AI285" s="223" t="str">
        <f t="shared" ca="1" si="348"/>
        <v>-3,30166361562162-1,0015487081857i</v>
      </c>
      <c r="AJ285" s="223" t="str">
        <f t="shared" ca="1" si="349"/>
        <v>1,55126219771676-3,08182868432415i</v>
      </c>
      <c r="AK285" s="223" t="str">
        <f t="shared" ca="1" si="350"/>
        <v>2,77125018505321+2,05529921360143i</v>
      </c>
      <c r="AL285" s="223" t="str">
        <f t="shared" ca="1" si="351"/>
        <v>-2,49881852944606+2,37907301327327i</v>
      </c>
      <c r="AM285" s="223" t="str">
        <f t="shared" ca="1" si="352"/>
        <v>-1,91684471412716-2,8687608452973i</v>
      </c>
      <c r="AN285" s="223" t="str">
        <f t="shared" ca="1" si="353"/>
        <v>3,15423331502031-1,3981754682457i</v>
      </c>
      <c r="AO285" s="223" t="str">
        <f t="shared" ca="1" si="354"/>
        <v>0,838337343874326+3,34683028303705i</v>
      </c>
      <c r="AP285" s="223" t="str">
        <f t="shared" ca="1" si="355"/>
        <v>-3,44088078647383+0,253814615149234i</v>
      </c>
      <c r="AQ285" s="223" t="str">
        <f t="shared" ca="1" si="356"/>
        <v>0,338181612634815-3,43361553503939i</v>
      </c>
      <c r="AR285" s="223" t="str">
        <f t="shared" ca="1" si="357"/>
        <v>0,338181612634815-3,43361553503939i</v>
      </c>
      <c r="AS285" s="223" t="str">
        <f t="shared" ca="1" si="358"/>
        <v>-1,47516312453499+3,11897037523608i</v>
      </c>
      <c r="AT285" s="223" t="str">
        <f t="shared" ca="1" si="359"/>
        <v>-2,8208551039925-1,98667031182015i</v>
      </c>
      <c r="AU285" s="223" t="str">
        <f t="shared" ca="1" si="360"/>
        <v>2,43968055753068-2,43968055753102i</v>
      </c>
      <c r="AV285" s="223" t="str">
        <f t="shared" ca="1" si="361"/>
        <v>1,98667031181766+2,82085510399426i</v>
      </c>
      <c r="AW285" s="223" t="str">
        <f t="shared" ca="1" si="362"/>
        <v>-3,11897037523591+1,47516312453534i</v>
      </c>
      <c r="AX285" s="223" t="str">
        <f t="shared" ca="1" si="363"/>
        <v>-0,920220179141857-3,32524845199396i</v>
      </c>
      <c r="AY285" s="223" t="str">
        <f t="shared" ca="1" si="364"/>
        <v>3,43361553503935-0,338181612635246i</v>
      </c>
      <c r="AZ285" s="223" t="str">
        <f t="shared" ca="1" si="365"/>
        <v>-0,253814615152225+3,44088078647361i</v>
      </c>
      <c r="BA285" s="223" t="str">
        <f t="shared" ca="1" si="366"/>
        <v>-3,34683028303714-0,838337343873953i</v>
      </c>
      <c r="BB285" s="223" t="str">
        <f t="shared" ca="1" si="367"/>
        <v>1,39817546824844-3,1542333150191i</v>
      </c>
      <c r="BC285" s="223" t="str">
        <f t="shared" ca="1" si="368"/>
        <v>2,86876084529754+1,9168447141268i</v>
      </c>
      <c r="BD285" s="223" t="str">
        <f t="shared" ca="1" si="369"/>
        <v>-2,37907301327548+2,49881852944395i</v>
      </c>
      <c r="BE285" s="223" t="str">
        <f t="shared" ca="1" si="370"/>
        <v>-2,05529921360147-2,77125018505318i</v>
      </c>
      <c r="BF285" s="223" t="str">
        <f t="shared" ca="1" si="371"/>
        <v>3,08182868432472-1,55126219771561i</v>
      </c>
      <c r="BG285" s="223" t="str">
        <f t="shared" ca="1" si="372"/>
        <v>1,00154870818612+3,3016636156215i</v>
      </c>
      <c r="BH285" s="223" t="str">
        <f t="shared" ca="1" si="373"/>
        <v>-3,42428200199805+0,422344902159765i</v>
      </c>
      <c r="BI285" s="223" t="str">
        <f t="shared" ca="1" si="374"/>
        <v>0,169294729232737-3,44607337998513i</v>
      </c>
      <c r="BJ285" s="223" t="str">
        <f t="shared" ca="1" si="375"/>
        <v>3,36639610866387+0,755949525537852i</v>
      </c>
      <c r="BK285" s="223" t="str">
        <f t="shared" ca="1" si="376"/>
        <v>-1,32034560333791+3,18759626259888i</v>
      </c>
      <c r="BL285" s="223" t="str">
        <f t="shared" ca="1" si="377"/>
        <v>-2,91493855233729-1,84586448085603i</v>
      </c>
      <c r="BM285" s="223" t="str">
        <f t="shared" ca="1" si="378"/>
        <v>2,31703240439379-2,55645130651402i</v>
      </c>
      <c r="BN285" s="223" t="str">
        <f t="shared" ca="1" si="379"/>
        <v>2,12269007998892+2,71997596862634i</v>
      </c>
      <c r="BO285" s="223" t="str">
        <f t="shared" ca="1" si="380"/>
        <v>-3,04283061504959+1,62642684855638i</v>
      </c>
      <c r="BP285" s="223" t="str">
        <f t="shared" ca="1" si="381"/>
        <v>-1,08227394173551-3,27608998054516i</v>
      </c>
      <c r="BQ285" s="223" t="str">
        <f t="shared" ca="1" si="382"/>
        <v>3,41288580952046-0,506253786911223i</v>
      </c>
      <c r="BR285" s="223" t="str">
        <f t="shared" ca="1" si="383"/>
        <v>-0,084672866502221+3,44919018774935i</v>
      </c>
      <c r="BS285" s="223" t="str">
        <f t="shared" ca="1" si="384"/>
        <v>-3,38393414315311-0,673106351471084i</v>
      </c>
      <c r="BT285" s="223" t="str">
        <f t="shared" ca="1" si="385"/>
        <v>1,24172041161-3,21903912138066i</v>
      </c>
      <c r="BU285" s="223" t="str">
        <f t="shared" ca="1" si="386"/>
        <v>2,95936040939152+1,77377236784041i</v>
      </c>
      <c r="BV285" s="223" t="str">
        <f t="shared" ca="1" si="387"/>
        <v>-2,25359610183372+2,61254417290655i</v>
      </c>
      <c r="BW285" s="223" t="str">
        <f t="shared" ca="1" si="388"/>
        <v>-2,1888023172473-2,66706334038039i</v>
      </c>
      <c r="BX285" s="223" t="str">
        <f t="shared" ca="1" si="389"/>
        <v>3,00199965839229-1,70061180067665i</v>
      </c>
      <c r="BY285" s="223" t="str">
        <f t="shared" ca="1" si="390"/>
        <v>1,16234725393458+3,24854295136433i</v>
      </c>
      <c r="BZ285" s="223" t="str">
        <f t="shared" ca="1" si="391"/>
        <v>-3,39943382224774+0,589857723308095i</v>
      </c>
      <c r="CA285" s="223" t="str">
        <f t="shared" ca="1" si="392"/>
        <v>-4,818511211128E-13-3,45022933231809i</v>
      </c>
      <c r="CB285" s="223" t="str">
        <f t="shared" ca="1" si="393"/>
        <v>3,3994338222473+0,589857723310624i</v>
      </c>
      <c r="CC285" s="223" t="str">
        <f t="shared" ca="1" si="394"/>
        <v>-1,16234725393367+3,24854295136466i</v>
      </c>
      <c r="CD285" s="223" t="str">
        <f t="shared" ca="1" si="395"/>
        <v>-3,00199965839102-1,70061180067888i</v>
      </c>
      <c r="CE285" s="223" t="str">
        <f t="shared" ca="1" si="396"/>
        <v>2,1888023172467-2,66706334038087i</v>
      </c>
      <c r="CF285" s="223" t="str">
        <f t="shared" ca="1" si="397"/>
        <v>2,25359610183178+2,61254417290823i</v>
      </c>
      <c r="CG285" s="223" t="str">
        <f t="shared" ca="1" si="398"/>
        <v>-2,95936040939112+1,77377236784107i</v>
      </c>
      <c r="CH285" s="223" t="str">
        <f t="shared" ca="1" si="399"/>
        <v>-1,2417204116076-3,21903912138159i</v>
      </c>
      <c r="CI285" s="223" t="str">
        <f t="shared" ca="1" si="400"/>
        <v>3,38393414315294-0,673106351471933i</v>
      </c>
      <c r="CJ285" s="223" t="str">
        <f t="shared" ca="1" si="401"/>
        <v>0,084672866499557+3,44919018774942i</v>
      </c>
      <c r="CK285" s="223" t="str">
        <f t="shared" ca="1" si="402"/>
        <v>-3,4128858095206-0,50625378691027i</v>
      </c>
      <c r="CL285" s="223" t="str">
        <f t="shared" ca="1" si="403"/>
        <v>1,08227394173804-3,27608998054433i</v>
      </c>
      <c r="CM285" s="223" t="str">
        <f t="shared" ca="1" si="404"/>
        <v>3,04283061504996+1,6264268485557i</v>
      </c>
      <c r="CN285" s="223" t="str">
        <f t="shared" ca="1" si="405"/>
        <v>-2,12269007999094+2,71997596862476i</v>
      </c>
      <c r="CO285" s="223" t="str">
        <f t="shared" ca="1" si="406"/>
        <v>-2,31703240439443-2,55645130651344i</v>
      </c>
      <c r="CP285" s="223" t="str">
        <f t="shared" ca="1" si="407"/>
        <v>2,91493855233866-1,84586448085386i</v>
      </c>
      <c r="CQ285" s="223" t="str">
        <f t="shared" ca="1" si="408"/>
        <v>1,32034560333871+3,18759626259855i</v>
      </c>
      <c r="CR285" s="223" t="str">
        <f t="shared" ca="1" si="409"/>
        <v>-3,3663961086644+0,755949525535443i</v>
      </c>
      <c r="CS285" s="223" t="str">
        <f t="shared" ca="1" si="410"/>
        <v>-0,169294729233699-3,44607337998508i</v>
      </c>
      <c r="CT285" s="223" t="str">
        <f t="shared" ca="1" si="411"/>
        <v>3,42428200199772+0,422344902162412i</v>
      </c>
      <c r="CU285" s="223" t="str">
        <f t="shared" ca="1" si="412"/>
        <v>-1,00154870818538+3,30166361562172i</v>
      </c>
      <c r="CV285" s="223" t="str">
        <f t="shared" ca="1" si="413"/>
        <v>-3,08182868432357-1,5512621977179i</v>
      </c>
      <c r="CW285" s="223" t="str">
        <f t="shared" ca="1" si="414"/>
        <v>2,05529921360085-2,77125018505364i</v>
      </c>
      <c r="CX285" s="223" t="str">
        <f t="shared" ca="1" si="415"/>
        <v>2,37907301327362+2,49881852944573i</v>
      </c>
      <c r="CY285" s="223" t="str">
        <f t="shared" ca="1" si="416"/>
        <v>-2,86876084529706+1,91684471412752i</v>
      </c>
      <c r="CZ285" s="223" t="str">
        <f t="shared" ca="1" si="417"/>
        <v>-1,39817546824618-3,1542333150201i</v>
      </c>
      <c r="DA285" s="223" t="str">
        <f t="shared" ca="1" si="418"/>
        <v>3,34683028303693-0,838337343874795i</v>
      </c>
      <c r="DB285" s="223" t="str">
        <f t="shared" ca="1" si="419"/>
        <v>0,253814615149568+3,44088078647381i</v>
      </c>
      <c r="DC285" s="223" t="str">
        <f t="shared" ca="1" si="420"/>
        <v>-3,43361553503944-0,338181612634287i</v>
      </c>
      <c r="DD285" s="223" t="str">
        <f t="shared" ca="1" si="421"/>
        <v>0,920220179144424-3,32524845199325i</v>
      </c>
      <c r="DE285" s="223" t="str">
        <f t="shared" ca="1" si="422"/>
        <v>3,11897037523624+1,47516312453465i</v>
      </c>
      <c r="DF285" s="223" t="str">
        <f t="shared" ca="1" si="423"/>
        <v>-1,98667031181975+2,82085510399278i</v>
      </c>
      <c r="DG285" s="223" t="str">
        <f t="shared" ca="1" si="424"/>
        <v>-2,4396805575313-2,43968055753041i</v>
      </c>
      <c r="DH285" s="223" t="str">
        <f t="shared" ca="1" si="425"/>
        <v>2,82085510399398-1,98667031181805i</v>
      </c>
      <c r="DI285" s="223" t="str">
        <f t="shared" ca="1" si="426"/>
        <v>1,47516312453578+3,11897037523571i</v>
      </c>
      <c r="DJ285" s="223" t="str">
        <f t="shared" ca="1" si="427"/>
        <v>-3,32524845199386+0,920220179142226i</v>
      </c>
      <c r="DK285" s="223" t="str">
        <f t="shared" ca="1" si="428"/>
        <v>-0,338181612635725-3,4336155350393i</v>
      </c>
      <c r="DL285" s="223" t="str">
        <f t="shared" ca="1" si="429"/>
        <v>3,44088078647364+0,253814615151843i</v>
      </c>
      <c r="DM285" s="223" t="str">
        <f t="shared" ca="1" si="430"/>
        <v>-0,838337343873584+3,34683028303723i</v>
      </c>
      <c r="DN285" s="223" t="str">
        <f t="shared" ca="1" si="431"/>
        <v>-3,15423331501925-1,39817546824809i</v>
      </c>
      <c r="DO285" s="223" t="str">
        <f t="shared" ca="1" si="432"/>
        <v>1,91684471412648-2,86876084529776i</v>
      </c>
      <c r="DP285" s="223" t="str">
        <f t="shared" ca="1" si="433"/>
        <v>2,49881852944429+2,37907301327513i</v>
      </c>
      <c r="DQ285" s="223" t="str">
        <f t="shared" ca="1" si="434"/>
        <v>-2,7712501850529+2,05529921360186i</v>
      </c>
      <c r="DR285" s="223" t="str">
        <f t="shared" ca="1" si="435"/>
        <v>-1,55126219771604-3,08182868432451i</v>
      </c>
      <c r="DS285" s="223" t="str">
        <f t="shared" ca="1" si="436"/>
        <v>3,30166361562136-1,00154870818658i</v>
      </c>
      <c r="DT285" s="223" t="str">
        <f t="shared" ca="1" si="437"/>
        <v>0,422344902160148+3,424282001998i</v>
      </c>
      <c r="DU285" s="223" t="str">
        <f t="shared" ca="1" si="438"/>
        <v>-3,44607337998515-0,169294729232256i</v>
      </c>
      <c r="DV285" s="223" t="str">
        <f t="shared" ca="1" si="439"/>
        <v>0,755949525537479-3,36639610866395i</v>
      </c>
      <c r="DW285" s="223" t="str">
        <f t="shared" ca="1" si="440"/>
        <v>3,18759626259903+1,32034560333755i</v>
      </c>
      <c r="DX285" s="223" t="str">
        <f t="shared" ca="1" si="441"/>
        <v>-1,84586448085579+2,91493855233745i</v>
      </c>
      <c r="DY285" s="223" t="str">
        <f t="shared" ca="1" si="442"/>
        <v>-2,55645130651428-2,3170324043935i</v>
      </c>
      <c r="DZ285" s="223" t="str">
        <f t="shared" ca="1" si="443"/>
        <v>2,71997596862604-2,12269007998929i</v>
      </c>
      <c r="EA285" s="223" t="str">
        <f t="shared" ca="1" si="444"/>
        <v>1,62642684855663+3,04283061504946i</v>
      </c>
      <c r="EB285" s="223" t="str">
        <f t="shared" ca="1" si="445"/>
        <v>-3,27608998054504+1,08227394173587i</v>
      </c>
      <c r="EC285" s="223" t="str">
        <f t="shared" ca="1" si="446"/>
        <v>-0,506253786911699-3,41288580952039i</v>
      </c>
      <c r="ED285" s="223" t="str">
        <f t="shared" ca="1" si="447"/>
        <v>3,44919018774937+0,084672866501641i</v>
      </c>
      <c r="EE285" s="223" t="str">
        <f t="shared" ca="1" si="448"/>
        <v>-0,673106351470708+3,38393414315319i</v>
      </c>
      <c r="EF285" s="223" t="str">
        <f t="shared" ca="1" si="449"/>
        <v>-3,21903912138084-1,24172041160955i</v>
      </c>
      <c r="EG285" s="223" t="str">
        <f t="shared" ca="1" si="450"/>
        <v>1,77377236783983-2,95936040939187i</v>
      </c>
      <c r="EH285" s="223" t="str">
        <f t="shared" ca="1" si="451"/>
        <v>2,61254417290674+2,25359610183351i</v>
      </c>
      <c r="EI285" s="223" t="str">
        <f t="shared" ca="1" si="452"/>
        <v>-2,66706334038008+2,18880231724767i</v>
      </c>
      <c r="EJ285" s="223" t="str">
        <f t="shared" ca="1" si="453"/>
        <v>-1,70061180067707-3,00199965839205i</v>
      </c>
      <c r="EK285" s="223" t="str">
        <f t="shared" ca="1" si="454"/>
        <v>3,24854295136423-1,16234725393485i</v>
      </c>
      <c r="EL285" s="223" t="str">
        <f t="shared" ca="1" si="455"/>
        <v>0,589857723308378+3,39943382224769i</v>
      </c>
      <c r="EM285" s="223" t="str">
        <f t="shared" ca="1" si="456"/>
        <v>-3,45022933231809+9,63702242225598E-13i</v>
      </c>
      <c r="EN285" s="223"/>
      <c r="EO285" s="223"/>
      <c r="EP285" s="223"/>
    </row>
    <row r="286" spans="1:146">
      <c r="A286" s="249">
        <f t="shared" si="323"/>
        <v>3.6328125000000028E-3</v>
      </c>
      <c r="B286" s="248">
        <v>186</v>
      </c>
      <c r="C286" s="247">
        <f t="shared" si="324"/>
        <v>37200</v>
      </c>
      <c r="N286" s="246">
        <f t="shared" ca="1" si="327"/>
        <v>11.441869275726756</v>
      </c>
      <c r="O286" s="223">
        <f t="shared" ca="1" si="328"/>
        <v>3.4418692757267548</v>
      </c>
      <c r="P286" s="223" t="str">
        <f t="shared" ca="1" si="329"/>
        <v>-0,505027111840713+3,4046162379184i</v>
      </c>
      <c r="Q286" s="223" t="str">
        <f t="shared" ca="1" si="330"/>
        <v>-3,29366354026034-0,999121911856376i</v>
      </c>
      <c r="R286" s="223" t="str">
        <f t="shared" ca="1" si="331"/>
        <v>1,47158873975818-3,11141297358752i</v>
      </c>
      <c r="S286" s="223" t="str">
        <f t="shared" ca="1" si="332"/>
        <v>2,86180971228462+1,91220011553845i</v>
      </c>
      <c r="T286" s="223" t="str">
        <f t="shared" ca="1" si="333"/>
        <v>-2,31141813352723+2,5502569131743i</v>
      </c>
      <c r="U286" s="223" t="str">
        <f t="shared" ca="1" si="334"/>
        <v>-2,18349875349022-2,66060092924483i</v>
      </c>
      <c r="V286" s="223" t="str">
        <f t="shared" ca="1" si="335"/>
        <v>2,95218974967171-1,76947443980553i</v>
      </c>
      <c r="W286" s="223" t="str">
        <f t="shared" ca="1" si="336"/>
        <v>1,31714634818691+3,17987257742346i</v>
      </c>
      <c r="X286" s="223" t="str">
        <f t="shared" ca="1" si="337"/>
        <v>-3,33872076686503+0,836306015819552i</v>
      </c>
      <c r="Y286" s="223" t="str">
        <f t="shared" ca="1" si="338"/>
        <v>-0,337362183794972-3,42529573440556i</v>
      </c>
      <c r="Z286" s="223" t="str">
        <f t="shared" ca="1" si="339"/>
        <v>3,43772339344806+0,168884520699078i</v>
      </c>
      <c r="AA286" s="223" t="str">
        <f t="shared" ca="1" si="340"/>
        <v>-0,671475385339008+3,37573472270492i</v>
      </c>
      <c r="AB286" s="223" t="str">
        <f t="shared" ca="1" si="341"/>
        <v>-3,24067158969633-1,15953083569472i</v>
      </c>
      <c r="AC286" s="223" t="str">
        <f t="shared" ca="1" si="342"/>
        <v>1,62248594515911-3,03545770337077i</v>
      </c>
      <c r="AD286" s="223" t="str">
        <f t="shared" ca="1" si="343"/>
        <v>2,76453532463552+2,05031913370436i</v>
      </c>
      <c r="AE286" s="223" t="str">
        <f t="shared" ca="1" si="344"/>
        <v>-2,43376910482401+2,43376910482403i</v>
      </c>
      <c r="AF286" s="223" t="str">
        <f t="shared" ca="1" si="345"/>
        <v>-2,05031913370443-2,76453532463547i</v>
      </c>
      <c r="AG286" s="223" t="str">
        <f t="shared" ca="1" si="346"/>
        <v>3,03545770337074-1,62248594515916i</v>
      </c>
      <c r="AH286" s="223" t="str">
        <f t="shared" ca="1" si="347"/>
        <v>1,15953083569476+3,24067158969631i</v>
      </c>
      <c r="AI286" s="223" t="str">
        <f t="shared" ca="1" si="348"/>
        <v>-3,37573472270491+0,671475385339067i</v>
      </c>
      <c r="AJ286" s="223" t="str">
        <f t="shared" ca="1" si="349"/>
        <v>-0,168884520698771-3,43772339344808i</v>
      </c>
      <c r="AK286" s="223" t="str">
        <f t="shared" ca="1" si="350"/>
        <v>3,42529573440566+0,33736218379389i</v>
      </c>
      <c r="AL286" s="223" t="str">
        <f t="shared" ca="1" si="351"/>
        <v>-0,836306015820846+3,33872076686471i</v>
      </c>
      <c r="AM286" s="223" t="str">
        <f t="shared" ca="1" si="352"/>
        <v>-3,17987257742335-1,31714634818717i</v>
      </c>
      <c r="AN286" s="223" t="str">
        <f t="shared" ca="1" si="353"/>
        <v>1,76947443980461-2,95218974967226i</v>
      </c>
      <c r="AO286" s="223" t="str">
        <f t="shared" ca="1" si="354"/>
        <v>2,66060092924398+2,18349875349126i</v>
      </c>
      <c r="AP286" s="223" t="str">
        <f t="shared" ca="1" si="355"/>
        <v>-2,5502569131745+2,31141813352701i</v>
      </c>
      <c r="AQ286" s="223" t="str">
        <f t="shared" ca="1" si="356"/>
        <v>-1,91220011553936-2,86180971228401i</v>
      </c>
      <c r="AR286" s="223" t="str">
        <f t="shared" ca="1" si="357"/>
        <v>-1,91220011553936-2,86180971228401i</v>
      </c>
      <c r="AS286" s="223" t="str">
        <f t="shared" ca="1" si="358"/>
        <v>0,999121911856259+3,29366354026037i</v>
      </c>
      <c r="AT286" s="223" t="str">
        <f t="shared" ca="1" si="359"/>
        <v>-3,40461623791826+0,505027111841636i</v>
      </c>
      <c r="AU286" s="223" t="str">
        <f t="shared" ca="1" si="360"/>
        <v>1,33411554991261E-12-3,44186927572675i</v>
      </c>
      <c r="AV286" s="223" t="str">
        <f t="shared" ca="1" si="361"/>
        <v>3,40461623791838+0,505027111840889i</v>
      </c>
      <c r="AW286" s="223" t="str">
        <f t="shared" ca="1" si="362"/>
        <v>-0,999121911855443+3,29366354026062i</v>
      </c>
      <c r="AX286" s="223" t="str">
        <f t="shared" ca="1" si="363"/>
        <v>-3,11141297358694-1,47158873975941i</v>
      </c>
      <c r="AY286" s="223" t="str">
        <f t="shared" ca="1" si="364"/>
        <v>1,91220011553869-2,86180971228445i</v>
      </c>
      <c r="AZ286" s="223" t="str">
        <f t="shared" ca="1" si="365"/>
        <v>2,55025691317504+2,31141813352641i</v>
      </c>
      <c r="BA286" s="223" t="str">
        <f t="shared" ca="1" si="366"/>
        <v>-2,6606009292457+2,18349875348916i</v>
      </c>
      <c r="BB286" s="223" t="str">
        <f t="shared" ca="1" si="367"/>
        <v>-1,76947443980526-2,95218974967188i</v>
      </c>
      <c r="BC286" s="223" t="str">
        <f t="shared" ca="1" si="368"/>
        <v>3,17987257742304-1,31714634818791i</v>
      </c>
      <c r="BD286" s="223" t="str">
        <f t="shared" ca="1" si="369"/>
        <v>0,836306015818306+3,33872076686534i</v>
      </c>
      <c r="BE286" s="223" t="str">
        <f t="shared" ca="1" si="370"/>
        <v>-3,42529573440559+0,337362183794642i</v>
      </c>
      <c r="BF286" s="223" t="str">
        <f t="shared" ca="1" si="371"/>
        <v>0,168884520698016-3,43772339344811i</v>
      </c>
      <c r="BG286" s="223" t="str">
        <f t="shared" ca="1" si="372"/>
        <v>3,37573472270466+0,671475385340296i</v>
      </c>
      <c r="BH286" s="223" t="str">
        <f t="shared" ca="1" si="373"/>
        <v>-1,15953083569497+3,24067158969624i</v>
      </c>
      <c r="BI286" s="223" t="str">
        <f t="shared" ca="1" si="374"/>
        <v>-3,0354577033711-1,6224859451585i</v>
      </c>
      <c r="BJ286" s="223" t="str">
        <f t="shared" ca="1" si="375"/>
        <v>2,05031913370543-2,76453532463473i</v>
      </c>
      <c r="BK286" s="223" t="str">
        <f t="shared" ca="1" si="376"/>
        <v>2,43376910482385+2,43376910482419i</v>
      </c>
      <c r="BL286" s="223" t="str">
        <f t="shared" ca="1" si="377"/>
        <v>-2,76453532463507+2,05031913370497i</v>
      </c>
      <c r="BM286" s="223" t="str">
        <f t="shared" ca="1" si="378"/>
        <v>-1,62248594515799-3,03545770337137i</v>
      </c>
      <c r="BN286" s="223" t="str">
        <f t="shared" ca="1" si="379"/>
        <v>3,2406715896964-1,15953083569451i</v>
      </c>
      <c r="BO286" s="223" t="str">
        <f t="shared" ca="1" si="380"/>
        <v>0,671475385339824+3,37573472270476i</v>
      </c>
      <c r="BP286" s="223" t="str">
        <f t="shared" ca="1" si="381"/>
        <v>-3,43772339344814+0,168884520697439i</v>
      </c>
      <c r="BQ286" s="223" t="str">
        <f t="shared" ca="1" si="382"/>
        <v>0,337362183795218-3,42529573440553i</v>
      </c>
      <c r="BR286" s="223" t="str">
        <f t="shared" ca="1" si="383"/>
        <v>3,33872076686523+0,836306015818774i</v>
      </c>
      <c r="BS286" s="223" t="str">
        <f t="shared" ca="1" si="384"/>
        <v>-1,31714634818845+3,17987257742282i</v>
      </c>
      <c r="BT286" s="223" t="str">
        <f t="shared" ca="1" si="385"/>
        <v>-2,95218974967163-1,76947443980567i</v>
      </c>
      <c r="BU286" s="223" t="str">
        <f t="shared" ca="1" si="386"/>
        <v>2,18349875348968-2,66060092924528i</v>
      </c>
      <c r="BV286" s="223" t="str">
        <f t="shared" ca="1" si="387"/>
        <v>2,31141813352606+2,55025691317536i</v>
      </c>
      <c r="BW286" s="223" t="str">
        <f t="shared" ca="1" si="388"/>
        <v>-2,86180971228472+1,91220011553829i</v>
      </c>
      <c r="BX286" s="223" t="str">
        <f t="shared" ca="1" si="389"/>
        <v>-1,47158873975897-3,11141297358715i</v>
      </c>
      <c r="BY286" s="223" t="str">
        <f t="shared" ca="1" si="390"/>
        <v>3,29366354026076-0,999121911854982i</v>
      </c>
      <c r="BZ286" s="223" t="str">
        <f t="shared" ca="1" si="391"/>
        <v>0,505027111840414+3,40461623791844i</v>
      </c>
      <c r="CA286" s="223" t="str">
        <f t="shared" ca="1" si="392"/>
        <v>-3,44186927572675+8,53426004451851E-13i</v>
      </c>
      <c r="CB286" s="223" t="str">
        <f t="shared" ca="1" si="393"/>
        <v>0,505027111842207-3,40461623791818i</v>
      </c>
      <c r="CC286" s="223" t="str">
        <f t="shared" ca="1" si="394"/>
        <v>3,29366354026024+0,99912191185672i</v>
      </c>
      <c r="CD286" s="223" t="str">
        <f t="shared" ca="1" si="395"/>
        <v>-1,47158873975743+3,11141297358788i</v>
      </c>
      <c r="CE286" s="223" t="str">
        <f t="shared" ca="1" si="396"/>
        <v>-2,86180971228371-1,9122001155398i</v>
      </c>
      <c r="CF286" s="223" t="str">
        <f t="shared" ca="1" si="397"/>
        <v>2,3114181335274-2,55025691317415i</v>
      </c>
      <c r="CG286" s="223" t="str">
        <f t="shared" ca="1" si="398"/>
        <v>2,18349875349085+2,66060092924431i</v>
      </c>
      <c r="CH286" s="223" t="str">
        <f t="shared" ca="1" si="399"/>
        <v>-2,95218974967256+1,76947443980411i</v>
      </c>
      <c r="CI286" s="223" t="str">
        <f t="shared" ca="1" si="400"/>
        <v>-1,31714634818668-3,17987257742355i</v>
      </c>
      <c r="CJ286" s="223" t="str">
        <f t="shared" ca="1" si="401"/>
        <v>3,33872076686484-0,836306015820334i</v>
      </c>
      <c r="CK286" s="223" t="str">
        <f t="shared" ca="1" si="402"/>
        <v>0,337362183793315+3,42529573440572i</v>
      </c>
      <c r="CL286" s="223" t="str">
        <f t="shared" ca="1" si="403"/>
        <v>-3,43772339344805-0,168884520699349i</v>
      </c>
      <c r="CM286" s="223" t="str">
        <f t="shared" ca="1" si="404"/>
        <v>0,671475385338244-3,37573472270507i</v>
      </c>
      <c r="CN286" s="223" t="str">
        <f t="shared" ca="1" si="405"/>
        <v>3,24067158969575+1,15953083569631i</v>
      </c>
      <c r="CO286" s="223" t="str">
        <f t="shared" ca="1" si="406"/>
        <v>-1,62248594515967+3,03545770337047i</v>
      </c>
      <c r="CP286" s="223" t="str">
        <f t="shared" ca="1" si="407"/>
        <v>-2,76453532463597-2,05031913370375i</v>
      </c>
      <c r="CQ286" s="223" t="str">
        <f t="shared" ca="1" si="408"/>
        <v>2,4337691048252-2,43376910482284i</v>
      </c>
      <c r="CR286" s="223" t="str">
        <f t="shared" ca="1" si="409"/>
        <v>2,05031913370389+2,76453532463587i</v>
      </c>
      <c r="CS286" s="223" t="str">
        <f t="shared" ca="1" si="410"/>
        <v>-3,03545770337039+1,62248594515983i</v>
      </c>
      <c r="CT286" s="223" t="str">
        <f t="shared" ca="1" si="411"/>
        <v>-1,15953083569317-3,24067158969688i</v>
      </c>
      <c r="CU286" s="223" t="str">
        <f t="shared" ca="1" si="412"/>
        <v>3,37573472270503-0,67147538533842i</v>
      </c>
      <c r="CV286" s="223" t="str">
        <f t="shared" ca="1" si="413"/>
        <v>0,168884520699526+3,43772339344804i</v>
      </c>
      <c r="CW286" s="223" t="str">
        <f t="shared" ca="1" si="414"/>
        <v>-3,42529573440541-0,337362183796449i</v>
      </c>
      <c r="CX286" s="223" t="str">
        <f t="shared" ca="1" si="415"/>
        <v>0,836306015820161-3,33872076686488i</v>
      </c>
      <c r="CY286" s="223" t="str">
        <f t="shared" ca="1" si="416"/>
        <v>3,17987257742362+1,31714634818652i</v>
      </c>
      <c r="CZ286" s="223" t="str">
        <f t="shared" ca="1" si="417"/>
        <v>-1,76947443980681+2,95218974967094i</v>
      </c>
      <c r="DA286" s="223" t="str">
        <f t="shared" ca="1" si="418"/>
        <v>-2,66060092924455-2,18349875349057i</v>
      </c>
      <c r="DB286" s="223" t="str">
        <f t="shared" ca="1" si="419"/>
        <v>2,55025691317402-2,31141813352753i</v>
      </c>
      <c r="DC286" s="223" t="str">
        <f t="shared" ca="1" si="420"/>
        <v>1,91220011553718+2,86180971228546i</v>
      </c>
      <c r="DD286" s="223" t="str">
        <f t="shared" ca="1" si="421"/>
        <v>-3,11141297358772+1,47158873975777i</v>
      </c>
      <c r="DE286" s="223" t="str">
        <f t="shared" ca="1" si="422"/>
        <v>-0,999121911857075-3,29366354026013i</v>
      </c>
      <c r="DF286" s="223" t="str">
        <f t="shared" ca="1" si="423"/>
        <v>3,40461623791864-0,505027111839092i</v>
      </c>
      <c r="DG286" s="223" t="str">
        <f t="shared" ca="1" si="424"/>
        <v>-4,80689545460759E-13+3,44186927572675i</v>
      </c>
      <c r="DH286" s="223" t="str">
        <f t="shared" ca="1" si="425"/>
        <v>-3,4046162379185-0,505027111840045i</v>
      </c>
      <c r="DI286" s="223" t="str">
        <f t="shared" ca="1" si="426"/>
        <v>0,999121911857997-3,29366354025985i</v>
      </c>
      <c r="DJ286" s="223" t="str">
        <f t="shared" ca="1" si="427"/>
        <v>3,11141297358731+1,47158873975863i</v>
      </c>
      <c r="DK286" s="223" t="str">
        <f t="shared" ca="1" si="428"/>
        <v>-1,91220011553798+2,86180971228493i</v>
      </c>
      <c r="DL286" s="223" t="str">
        <f t="shared" ca="1" si="429"/>
        <v>-2,55025691317561-2,31141813352578i</v>
      </c>
      <c r="DM286" s="223" t="str">
        <f t="shared" ca="1" si="430"/>
        <v>2,66060092924516-2,18349875348982i</v>
      </c>
      <c r="DN286" s="223" t="str">
        <f t="shared" ca="1" si="431"/>
        <v>1,76947443980599+2,95218974967144i</v>
      </c>
      <c r="DO286" s="223" t="str">
        <f t="shared" ca="1" si="432"/>
        <v>-3,17987257742271+1,3171463481887i</v>
      </c>
      <c r="DP286" s="223" t="str">
        <f t="shared" ca="1" si="433"/>
        <v>-0,836306015819039-3,33872076686516i</v>
      </c>
      <c r="DQ286" s="223" t="str">
        <f t="shared" ca="1" si="434"/>
        <v>3,4252957344055-0,337362183795492i</v>
      </c>
      <c r="DR286" s="223" t="str">
        <f t="shared" ca="1" si="435"/>
        <v>-0,168884520697164+3,43772339344816i</v>
      </c>
      <c r="DS286" s="223" t="str">
        <f t="shared" ca="1" si="436"/>
        <v>-3,37573472270481-0,671475385339552i</v>
      </c>
      <c r="DT286" s="223" t="str">
        <f t="shared" ca="1" si="437"/>
        <v>1,15953083569426-3,24067158969649i</v>
      </c>
      <c r="DU286" s="223" t="str">
        <f t="shared" ca="1" si="438"/>
        <v>3,03545770336984+1,62248594516085i</v>
      </c>
      <c r="DV286" s="223" t="str">
        <f t="shared" ca="1" si="439"/>
        <v>-2,05031913370482+2,76453532463518i</v>
      </c>
      <c r="DW286" s="223" t="str">
        <f t="shared" ca="1" si="440"/>
        <v>-2,43376910482438-2,43376910482366i</v>
      </c>
      <c r="DX286" s="223" t="str">
        <f t="shared" ca="1" si="441"/>
        <v>2,76453532463666-2,05031913370282i</v>
      </c>
      <c r="DY286" s="223" t="str">
        <f t="shared" ca="1" si="442"/>
        <v>1,62248594515882+3,03545770337092i</v>
      </c>
      <c r="DZ286" s="223" t="str">
        <f t="shared" ca="1" si="443"/>
        <v>-3,24067158969615+1,15953083569523i</v>
      </c>
      <c r="EA286" s="223" t="str">
        <f t="shared" ca="1" si="444"/>
        <v>-0,671475385337301-3,37573472270526i</v>
      </c>
      <c r="EB286" s="223" t="str">
        <f t="shared" ca="1" si="445"/>
        <v>3,43772339344811-0,168884520698193i</v>
      </c>
      <c r="EC286" s="223" t="str">
        <f t="shared" ca="1" si="446"/>
        <v>-0,337362183794271+3,42529573440563i</v>
      </c>
      <c r="ED286" s="223" t="str">
        <f t="shared" ca="1" si="447"/>
        <v>-3,33872076686456-0,836306015821456i</v>
      </c>
      <c r="EE286" s="223" t="str">
        <f t="shared" ca="1" si="448"/>
        <v>1,31714634818757-3,17987257742318i</v>
      </c>
      <c r="EF286" s="223" t="str">
        <f t="shared" ca="1" si="449"/>
        <v>2,95218974967197+1,7694744398051i</v>
      </c>
      <c r="EG286" s="223" t="str">
        <f t="shared" ca="1" si="450"/>
        <v>-2,18349875349159+2,66060092924371i</v>
      </c>
      <c r="EH286" s="223" t="str">
        <f t="shared" ca="1" si="451"/>
        <v>-2,31141813352654-2,55025691317492i</v>
      </c>
      <c r="EI286" s="223" t="str">
        <f t="shared" ca="1" si="452"/>
        <v>2,86180971228425-1,912200115539i</v>
      </c>
      <c r="EJ286" s="223" t="str">
        <f t="shared" ca="1" si="453"/>
        <v>1,47158873975957+3,11141297358686i</v>
      </c>
      <c r="EK286" s="223" t="str">
        <f t="shared" ca="1" si="454"/>
        <v>-3,29366354026051+0,999121911855798i</v>
      </c>
      <c r="EL286" s="223" t="str">
        <f t="shared" ca="1" si="455"/>
        <v>-0,505027111841064-3,40461623791835i</v>
      </c>
      <c r="EM286" s="223" t="str">
        <f t="shared" ca="1" si="456"/>
        <v>3,44186927572675+1,81480509537337E-12i</v>
      </c>
      <c r="EN286" s="223"/>
      <c r="EO286" s="223"/>
      <c r="EP286" s="223"/>
    </row>
    <row r="287" spans="1:146">
      <c r="A287" s="249">
        <f t="shared" si="323"/>
        <v>3.6523437500000028E-3</v>
      </c>
      <c r="B287" s="248">
        <v>187</v>
      </c>
      <c r="C287" s="247">
        <f t="shared" si="324"/>
        <v>37400</v>
      </c>
      <c r="N287" s="246">
        <f t="shared" ca="1" si="327"/>
        <v>11.430167969303302</v>
      </c>
      <c r="O287" s="223">
        <f t="shared" ca="1" si="328"/>
        <v>3.430167969303302</v>
      </c>
      <c r="P287" s="223" t="str">
        <f t="shared" ca="1" si="329"/>
        <v>-0,419889177169137+3,40437150976954i</v>
      </c>
      <c r="Q287" s="223" t="str">
        <f t="shared" ca="1" si="330"/>
        <v>-3,32737013393107-0,833462830279723i</v>
      </c>
      <c r="R287" s="223" t="str">
        <f t="shared" ca="1" si="331"/>
        <v>1,23450042663361-3,20032201415354i</v>
      </c>
      <c r="S287" s="223" t="str">
        <f t="shared" ca="1" si="332"/>
        <v>3,02513807241527+1,61696998749449i</v>
      </c>
      <c r="T287" s="223" t="str">
        <f t="shared" ca="1" si="333"/>
        <v>-1,97511881466394+2,8044532382614i</v>
      </c>
      <c r="U287" s="223" t="str">
        <f t="shared" ca="1" si="334"/>
        <v>-2,54158681701174-2,30356001641513i</v>
      </c>
      <c r="V287" s="223" t="str">
        <f t="shared" ca="1" si="335"/>
        <v>2,59735353135957-2,2404925643189i</v>
      </c>
      <c r="W287" s="223" t="str">
        <f t="shared" ca="1" si="336"/>
        <v>1,9056992180022+2,85208043156923i</v>
      </c>
      <c r="X287" s="223" t="str">
        <f t="shared" ca="1" si="337"/>
        <v>-3,06390938736426+1,54224238161695i</v>
      </c>
      <c r="Y287" s="223" t="str">
        <f t="shared" ca="1" si="338"/>
        <v>-1,15558878428933-3,2296542940784i</v>
      </c>
      <c r="Z287" s="223" t="str">
        <f t="shared" ca="1" si="339"/>
        <v>3,34682219403918-0,751554056020654i</v>
      </c>
      <c r="AA287" s="223" t="str">
        <f t="shared" ca="1" si="340"/>
        <v>0,336215255201285+3,41365077297082i</v>
      </c>
      <c r="AB287" s="223" t="str">
        <f t="shared" ca="1" si="341"/>
        <v>-3,42913486684207-0,0841805360066508i</v>
      </c>
      <c r="AC287" s="223" t="str">
        <f t="shared" ca="1" si="342"/>
        <v>0,503310173597586-3,3930415804684i</v>
      </c>
      <c r="AD287" s="223" t="str">
        <f t="shared" ca="1" si="343"/>
        <v>3,30591379047269+0,914869557694893i</v>
      </c>
      <c r="AE287" s="223" t="str">
        <f t="shared" ca="1" si="344"/>
        <v>-1,31266845208181+3,16906197991511i</v>
      </c>
      <c r="AF287" s="223" t="str">
        <f t="shared" ca="1" si="345"/>
        <v>-2,98454452740867-1,69072359111397i</v>
      </c>
      <c r="AG287" s="223" t="str">
        <f t="shared" ca="1" si="346"/>
        <v>2,04334867360619-2,75513674718809i</v>
      </c>
      <c r="AH287" s="223" t="str">
        <f t="shared" ca="1" si="347"/>
        <v>2,48428914580141+2,3652398900931i</v>
      </c>
      <c r="AI287" s="223" t="str">
        <f t="shared" ca="1" si="348"/>
        <v>-2,65155569706142+2,17607552327934i</v>
      </c>
      <c r="AJ287" s="223" t="str">
        <f t="shared" ca="1" si="349"/>
        <v>-1,83513169939019-2,89798963827127i</v>
      </c>
      <c r="AK287" s="223" t="str">
        <f t="shared" ca="1" si="350"/>
        <v>3,10083511786584-1,46658578659562i</v>
      </c>
      <c r="AL287" s="223" t="str">
        <f t="shared" ca="1" si="351"/>
        <v>1,07598105847066+3,25704115102138i</v>
      </c>
      <c r="AM287" s="223" t="str">
        <f t="shared" ca="1" si="352"/>
        <v>-3,36425825360341+0,669192573700353i</v>
      </c>
      <c r="AN287" s="223" t="str">
        <f t="shared" ca="1" si="353"/>
        <v>-0,252338809735494-3,42087378059109i</v>
      </c>
      <c r="AO287" s="223" t="str">
        <f t="shared" ca="1" si="354"/>
        <v>3,42603618176069+0,168310364805443i</v>
      </c>
      <c r="AP287" s="223" t="str">
        <f t="shared" ca="1" si="355"/>
        <v>-0,586427994795988+3,37966780979342i</v>
      </c>
      <c r="AQ287" s="223" t="str">
        <f t="shared" ca="1" si="356"/>
        <v>-3,2824660881625-0,995725201899356i</v>
      </c>
      <c r="AR287" s="223" t="str">
        <f t="shared" ca="1" si="357"/>
        <v>-3,2824660881625-0,995725201899356i</v>
      </c>
      <c r="AS287" s="223" t="str">
        <f t="shared" ca="1" si="358"/>
        <v>2,94215320437769+1,76345876606299i</v>
      </c>
      <c r="AT287" s="223" t="str">
        <f t="shared" ca="1" si="359"/>
        <v>-2,11034769571321+2,70416066475946i</v>
      </c>
      <c r="AU287" s="223" t="str">
        <f t="shared" ca="1" si="360"/>
        <v>-2,42549503170368-2,42549503170282i</v>
      </c>
      <c r="AV287" s="223" t="str">
        <f t="shared" ca="1" si="361"/>
        <v>2,70416066475876-2,11034769571409i</v>
      </c>
      <c r="AW287" s="223" t="str">
        <f t="shared" ca="1" si="362"/>
        <v>1,76345876606396+2,94215320437711i</v>
      </c>
      <c r="AX287" s="223" t="str">
        <f t="shared" ca="1" si="363"/>
        <v>-3,13589302123933+1,3900457751372i</v>
      </c>
      <c r="AY287" s="223" t="str">
        <f t="shared" ca="1" si="364"/>
        <v>-0,995725201897168-3,28246608816316i</v>
      </c>
      <c r="AZ287" s="223" t="str">
        <f t="shared" ca="1" si="365"/>
        <v>3,37966780979324-0,586427994797048i</v>
      </c>
      <c r="BA287" s="223" t="str">
        <f t="shared" ca="1" si="366"/>
        <v>0,168310364806615+3,42603618176064i</v>
      </c>
      <c r="BB287" s="223" t="str">
        <f t="shared" ca="1" si="367"/>
        <v>-3,42087378059118-0,252338809734324i</v>
      </c>
      <c r="BC287" s="223" t="str">
        <f t="shared" ca="1" si="368"/>
        <v>0,669192573699252-3,36425825360363i</v>
      </c>
      <c r="BD287" s="223" t="str">
        <f t="shared" ca="1" si="369"/>
        <v>3,25704115102066+1,07598105847283i</v>
      </c>
      <c r="BE287" s="223" t="str">
        <f t="shared" ca="1" si="370"/>
        <v>-1,46658578659774+3,10083511786484i</v>
      </c>
      <c r="BF287" s="223" t="str">
        <f t="shared" ca="1" si="371"/>
        <v>-2,89798963827111-1,83513169939043i</v>
      </c>
      <c r="BG287" s="223" t="str">
        <f t="shared" ca="1" si="372"/>
        <v>2,17607552327896-2,65155569706173i</v>
      </c>
      <c r="BH287" s="223" t="str">
        <f t="shared" ca="1" si="373"/>
        <v>2,36523989009371+2,48428914580084i</v>
      </c>
      <c r="BI287" s="223" t="str">
        <f t="shared" ca="1" si="374"/>
        <v>-2,75513674718721+2,04334867360737i</v>
      </c>
      <c r="BJ287" s="223" t="str">
        <f t="shared" ca="1" si="375"/>
        <v>-1,69072359111287-2,98454452740929i</v>
      </c>
      <c r="BK287" s="223" t="str">
        <f t="shared" ca="1" si="376"/>
        <v>3,16906197991546-1,31266845208096i</v>
      </c>
      <c r="BL287" s="223" t="str">
        <f t="shared" ca="1" si="377"/>
        <v>0,914869557694615+3,30591379047276i</v>
      </c>
      <c r="BM287" s="223" t="str">
        <f t="shared" ca="1" si="378"/>
        <v>-3,39304158046838+0,503310173597733i</v>
      </c>
      <c r="BN287" s="223" t="str">
        <f t="shared" ca="1" si="379"/>
        <v>-0,0841805360074583-3,42913486684205i</v>
      </c>
      <c r="BO287" s="223" t="str">
        <f t="shared" ca="1" si="380"/>
        <v>3,41365077297096+0,336215255199826i</v>
      </c>
      <c r="BP287" s="223" t="str">
        <f t="shared" ca="1" si="381"/>
        <v>-0,751554056022221+3,34682219403883i</v>
      </c>
      <c r="BQ287" s="223" t="str">
        <f t="shared" ca="1" si="382"/>
        <v>-3,22965429407808-1,15558878429022i</v>
      </c>
      <c r="BR287" s="223" t="str">
        <f t="shared" ca="1" si="383"/>
        <v>1,54224238161743-3,06390938736402i</v>
      </c>
      <c r="BS287" s="223" t="str">
        <f t="shared" ca="1" si="384"/>
        <v>2,85208043156927+1,90569921800215i</v>
      </c>
      <c r="BT287" s="223" t="str">
        <f t="shared" ca="1" si="385"/>
        <v>-2,24049256431829+2,5973535313601i</v>
      </c>
      <c r="BU287" s="223" t="str">
        <f t="shared" ca="1" si="386"/>
        <v>-2,30356001641603-2,54158681701092i</v>
      </c>
      <c r="BV287" s="223" t="str">
        <f t="shared" ca="1" si="387"/>
        <v>2,80445323826228-1,97511881466269i</v>
      </c>
      <c r="BW287" s="223" t="str">
        <f t="shared" ca="1" si="388"/>
        <v>1,61696998749366+3,02513807241572i</v>
      </c>
      <c r="BX287" s="223" t="str">
        <f t="shared" ca="1" si="389"/>
        <v>-3,20032201415373+1,23450042663311i</v>
      </c>
      <c r="BY287" s="223" t="str">
        <f t="shared" ca="1" si="390"/>
        <v>-0,833462830279689-3,32737013393108i</v>
      </c>
      <c r="BZ287" s="223" t="str">
        <f t="shared" ca="1" si="391"/>
        <v>3,40437150976947-0,419889177169727i</v>
      </c>
      <c r="CA287" s="223" t="str">
        <f t="shared" ca="1" si="392"/>
        <v>1,22199983520596E-12+3,4301679693033i</v>
      </c>
      <c r="CB287" s="223" t="str">
        <f t="shared" ca="1" si="393"/>
        <v>-3,40437150976934-0,419889177170784i</v>
      </c>
      <c r="CC287" s="223" t="str">
        <f t="shared" ca="1" si="394"/>
        <v>0,833462830280914-3,32737013393077i</v>
      </c>
      <c r="CD287" s="223" t="str">
        <f t="shared" ca="1" si="395"/>
        <v>3,20032201415335+1,23450042663411i</v>
      </c>
      <c r="CE287" s="223" t="str">
        <f t="shared" ca="1" si="396"/>
        <v>-1,61696998749477+3,02513807241513i</v>
      </c>
      <c r="CF287" s="223" t="str">
        <f t="shared" ca="1" si="397"/>
        <v>-2,80445323826166-1,97511881466357i</v>
      </c>
      <c r="CG287" s="223" t="str">
        <f t="shared" ca="1" si="398"/>
        <v>2,30356001641422-2,54158681701256i</v>
      </c>
      <c r="CH287" s="223" t="str">
        <f t="shared" ca="1" si="399"/>
        <v>2,24049256431999+2,59735353135863i</v>
      </c>
      <c r="CI287" s="223" t="str">
        <f t="shared" ca="1" si="400"/>
        <v>-2,85208043156997+1,90569921800111i</v>
      </c>
      <c r="CJ287" s="223" t="str">
        <f t="shared" ca="1" si="401"/>
        <v>-1,54224238161648-3,0639093873645i</v>
      </c>
      <c r="CK287" s="223" t="str">
        <f t="shared" ca="1" si="402"/>
        <v>3,22965429407851-1,15558878428903i</v>
      </c>
      <c r="CL287" s="223" t="str">
        <f t="shared" ca="1" si="403"/>
        <v>0,751554056021086+3,34682219403909i</v>
      </c>
      <c r="CM287" s="223" t="str">
        <f t="shared" ca="1" si="404"/>
        <v>-3,41365077297073+0,336215255202161i</v>
      </c>
      <c r="CN287" s="223" t="str">
        <f t="shared" ca="1" si="405"/>
        <v>0,0841805360052101-3,4291348668421i</v>
      </c>
      <c r="CO287" s="223" t="str">
        <f t="shared" ca="1" si="406"/>
        <v>3,39304158046821+0,503310173598883i</v>
      </c>
      <c r="CP287" s="223" t="str">
        <f t="shared" ca="1" si="407"/>
        <v>-0,914869557695737+3,30591379047245i</v>
      </c>
      <c r="CQ287" s="223" t="str">
        <f t="shared" ca="1" si="408"/>
        <v>-3,16906197991498-1,31266845208212i</v>
      </c>
      <c r="CR287" s="223" t="str">
        <f t="shared" ca="1" si="409"/>
        <v>1,69072359111388-2,98454452740871i</v>
      </c>
      <c r="CS287" s="223" t="str">
        <f t="shared" ca="1" si="410"/>
        <v>2,75513674718861+2,04334867360548i</v>
      </c>
      <c r="CT287" s="223" t="str">
        <f t="shared" ca="1" si="411"/>
        <v>-2,36523989009208+2,48428914580239i</v>
      </c>
      <c r="CU287" s="223" t="str">
        <f t="shared" ca="1" si="412"/>
        <v>-2,17607552327807-2,65155569706247i</v>
      </c>
      <c r="CV287" s="223" t="str">
        <f t="shared" ca="1" si="413"/>
        <v>2,89798963827174-1,83513169938944i</v>
      </c>
      <c r="CW287" s="223" t="str">
        <f t="shared" ca="1" si="414"/>
        <v>1,46658578659659+3,10083511786538i</v>
      </c>
      <c r="CX287" s="223" t="str">
        <f t="shared" ca="1" si="415"/>
        <v>-3,25704115102103+1,07598105847173i</v>
      </c>
      <c r="CY287" s="223" t="str">
        <f t="shared" ca="1" si="416"/>
        <v>-0,669192573701554-3,36425825360317i</v>
      </c>
      <c r="CZ287" s="223" t="str">
        <f t="shared" ca="1" si="417"/>
        <v>3,42087378059102-0,252338809736567i</v>
      </c>
      <c r="DA287" s="223" t="str">
        <f t="shared" ca="1" si="418"/>
        <v>-0,168310364807776+3,42603618176058i</v>
      </c>
      <c r="DB287" s="223" t="str">
        <f t="shared" ca="1" si="419"/>
        <v>-3,37966780979304-0,586427994798198i</v>
      </c>
      <c r="DC287" s="223" t="str">
        <f t="shared" ca="1" si="420"/>
        <v>0,995725201898372-3,2824660881628i</v>
      </c>
      <c r="DD287" s="223" t="str">
        <f t="shared" ca="1" si="421"/>
        <v>3,13589302123886+1,39004577513826i</v>
      </c>
      <c r="DE287" s="223" t="str">
        <f t="shared" ca="1" si="422"/>
        <v>-1,76345876606195+2,94215320437832i</v>
      </c>
      <c r="DF287" s="223" t="str">
        <f t="shared" ca="1" si="423"/>
        <v>-2,70416066476015-2,11034769571232i</v>
      </c>
      <c r="DG287" s="223" t="str">
        <f t="shared" ca="1" si="424"/>
        <v>2,42549503170451-2,425495031702i</v>
      </c>
      <c r="DH287" s="223" t="str">
        <f t="shared" ca="1" si="425"/>
        <v>2,11034769571229+2,70416066476017i</v>
      </c>
      <c r="DI287" s="223" t="str">
        <f t="shared" ca="1" si="426"/>
        <v>-2,94215320437834+1,76345876606191i</v>
      </c>
      <c r="DJ287" s="223" t="str">
        <f t="shared" ca="1" si="427"/>
        <v>-1,39004577513823-3,13589302123888i</v>
      </c>
      <c r="DK287" s="223" t="str">
        <f t="shared" ca="1" si="428"/>
        <v>3,28246608816281-0,995725201898337i</v>
      </c>
      <c r="DL287" s="223" t="str">
        <f t="shared" ca="1" si="429"/>
        <v>0,586427994798156+3,37966780979305i</v>
      </c>
      <c r="DM287" s="223" t="str">
        <f t="shared" ca="1" si="430"/>
        <v>-3,42603618176075+0,168310364804232i</v>
      </c>
      <c r="DN287" s="223" t="str">
        <f t="shared" ca="1" si="431"/>
        <v>0,252338809736605-3,42087378059101i</v>
      </c>
      <c r="DO287" s="223" t="str">
        <f t="shared" ca="1" si="432"/>
        <v>3,36425825360316+0,669192573701592i</v>
      </c>
      <c r="DP287" s="223" t="str">
        <f t="shared" ca="1" si="433"/>
        <v>-1,07598105847177+3,25704115102102i</v>
      </c>
      <c r="DQ287" s="223" t="str">
        <f t="shared" ca="1" si="434"/>
        <v>-3,10083511786536-1,46658578659663i</v>
      </c>
      <c r="DR287" s="223" t="str">
        <f t="shared" ca="1" si="435"/>
        <v>1,83513169938948-2,89798963827172i</v>
      </c>
      <c r="DS287" s="223" t="str">
        <f t="shared" ca="1" si="436"/>
        <v>2,65155569706244+2,17607552327809i</v>
      </c>
      <c r="DT287" s="223" t="str">
        <f t="shared" ca="1" si="437"/>
        <v>-2,48428914580241+2,36523989009205i</v>
      </c>
      <c r="DU287" s="223" t="str">
        <f t="shared" ca="1" si="438"/>
        <v>-2,04334867360561-2,75513674718852i</v>
      </c>
      <c r="DV287" s="223" t="str">
        <f t="shared" ca="1" si="439"/>
        <v>2,98454452740873-1,69072359111385i</v>
      </c>
      <c r="DW287" s="223" t="str">
        <f t="shared" ca="1" si="440"/>
        <v>1,31266845208191+3,16906197991507i</v>
      </c>
      <c r="DX287" s="223" t="str">
        <f t="shared" ca="1" si="441"/>
        <v>-3,30591379047241+0,914869557695888i</v>
      </c>
      <c r="DY287" s="223" t="str">
        <f t="shared" ca="1" si="442"/>
        <v>-0,503310173598845-3,39304158046821i</v>
      </c>
      <c r="DZ287" s="223" t="str">
        <f t="shared" ca="1" si="443"/>
        <v>3,42913486684211-0,0841805360049766i</v>
      </c>
      <c r="EA287" s="223" t="str">
        <f t="shared" ca="1" si="444"/>
        <v>-0,336215255202005+3,41365077297075i</v>
      </c>
      <c r="EB287" s="223" t="str">
        <f t="shared" ca="1" si="445"/>
        <v>-3,34682219403907-0,751554056021124i</v>
      </c>
      <c r="EC287" s="223" t="str">
        <f t="shared" ca="1" si="446"/>
        <v>1,15558878428925-3,22965429407843i</v>
      </c>
      <c r="ED287" s="223" t="str">
        <f t="shared" ca="1" si="447"/>
        <v>3,06390938736457+1,54224238161634i</v>
      </c>
      <c r="EE287" s="223" t="str">
        <f t="shared" ca="1" si="448"/>
        <v>-1,90569921800114+2,85208043156994i</v>
      </c>
      <c r="EF287" s="223" t="str">
        <f t="shared" ca="1" si="449"/>
        <v>-2,59735353136077-2,24049256431751i</v>
      </c>
      <c r="EG287" s="223" t="str">
        <f t="shared" ca="1" si="450"/>
        <v>2,54158681701246-2,30356001641434i</v>
      </c>
      <c r="EH287" s="223" t="str">
        <f t="shared" ca="1" si="451"/>
        <v>1,97511881466353+2,80445323826169i</v>
      </c>
      <c r="EI287" s="223" t="str">
        <f t="shared" ca="1" si="452"/>
        <v>-3,02513807241524+1,61696998749456i</v>
      </c>
      <c r="EJ287" s="223" t="str">
        <f t="shared" ca="1" si="453"/>
        <v>-1,23450042663425-3,20032201415329i</v>
      </c>
      <c r="EK287" s="223" t="str">
        <f t="shared" ca="1" si="454"/>
        <v>3,32737013393078-0,833462830280876i</v>
      </c>
      <c r="EL287" s="223" t="str">
        <f t="shared" ca="1" si="455"/>
        <v>0,419889177170746+3,40437150976934i</v>
      </c>
      <c r="EM287" s="223" t="str">
        <f t="shared" ca="1" si="456"/>
        <v>-3,4301679693033-1,06568487314471E-12i</v>
      </c>
      <c r="EN287" s="223"/>
      <c r="EO287" s="223"/>
      <c r="EP287" s="223"/>
    </row>
    <row r="288" spans="1:146">
      <c r="A288" s="249">
        <f t="shared" si="323"/>
        <v>3.6718750000000028E-3</v>
      </c>
      <c r="B288" s="248">
        <v>188</v>
      </c>
      <c r="C288" s="247">
        <f t="shared" si="324"/>
        <v>37600</v>
      </c>
      <c r="N288" s="246">
        <f t="shared" ca="1" si="327"/>
        <v>11.412642641213662</v>
      </c>
      <c r="O288" s="223">
        <f t="shared" ca="1" si="328"/>
        <v>3.4126426412136617</v>
      </c>
      <c r="P288" s="223" t="str">
        <f t="shared" ca="1" si="329"/>
        <v>-0,334497472658478+3,3962098341261i</v>
      </c>
      <c r="Q288" s="223" t="str">
        <f t="shared" ca="1" si="330"/>
        <v>-3,34706966977876-0,665773551800336i</v>
      </c>
      <c r="R288" s="223" t="str">
        <f t="shared" ca="1" si="331"/>
        <v>0,990637867689608-3,26569539481703i</v>
      </c>
      <c r="S288" s="223" t="str">
        <f t="shared" ca="1" si="332"/>
        <v>3,15287068799251+1,30596179937522i</v>
      </c>
      <c r="T288" s="223" t="str">
        <f t="shared" ca="1" si="333"/>
        <v>-1,6087086050215+3,00968211290819i</v>
      </c>
      <c r="U288" s="223" t="str">
        <f t="shared" ca="1" si="334"/>
        <v>-2,83750865381715-1,89596266739157i</v>
      </c>
      <c r="V288" s="223" t="str">
        <f t="shared" ca="1" si="335"/>
        <v>2,16495757283634-2,63800843524966i</v>
      </c>
      <c r="W288" s="223" t="str">
        <f t="shared" ca="1" si="336"/>
        <v>2,41310275336862+2,41310275336848i</v>
      </c>
      <c r="X288" s="223" t="str">
        <f t="shared" ca="1" si="337"/>
        <v>-2,63800843524954+2,16495757283648i</v>
      </c>
      <c r="Y288" s="223" t="str">
        <f t="shared" ca="1" si="338"/>
        <v>-1,89596266739174-2,83750865381703i</v>
      </c>
      <c r="Z288" s="223" t="str">
        <f t="shared" ca="1" si="339"/>
        <v>3,00968211290826-1,60870860502138i</v>
      </c>
      <c r="AA288" s="223" t="str">
        <f t="shared" ca="1" si="340"/>
        <v>1,30596179937509+3,15287068799257i</v>
      </c>
      <c r="AB288" s="223" t="str">
        <f t="shared" ca="1" si="341"/>
        <v>-3,26569539481707+0,990637867689468i</v>
      </c>
      <c r="AC288" s="223" t="str">
        <f t="shared" ca="1" si="342"/>
        <v>-0,665773551800244-3,34706966977878i</v>
      </c>
      <c r="AD288" s="223" t="str">
        <f t="shared" ca="1" si="343"/>
        <v>3,39620983412611-0,334497472658387i</v>
      </c>
      <c r="AE288" s="223" t="str">
        <f t="shared" ca="1" si="344"/>
        <v>-1,37128828587865E-13+3,41264264121366i</v>
      </c>
      <c r="AF288" s="223" t="str">
        <f t="shared" ca="1" si="345"/>
        <v>-3,39620983412612-0,334497472658322i</v>
      </c>
      <c r="AG288" s="223" t="str">
        <f t="shared" ca="1" si="346"/>
        <v>0,665773551800227-3,34706966977878i</v>
      </c>
      <c r="AH288" s="223" t="str">
        <f t="shared" ca="1" si="347"/>
        <v>3,26569539481709+0,990637867689403i</v>
      </c>
      <c r="AI288" s="223" t="str">
        <f t="shared" ca="1" si="348"/>
        <v>-1,30596179937503+3,15287068799259i</v>
      </c>
      <c r="AJ288" s="223" t="str">
        <f t="shared" ca="1" si="349"/>
        <v>-3,00968211290828-1,60870860502134i</v>
      </c>
      <c r="AK288" s="223" t="str">
        <f t="shared" ca="1" si="350"/>
        <v>1,89596266739227-2,83750865381668i</v>
      </c>
      <c r="AL288" s="223" t="str">
        <f t="shared" ca="1" si="351"/>
        <v>2,63800843524915+2,16495757283695i</v>
      </c>
      <c r="AM288" s="223" t="str">
        <f t="shared" ca="1" si="352"/>
        <v>-2,41310275336906+2,41310275336804i</v>
      </c>
      <c r="AN288" s="223" t="str">
        <f t="shared" ca="1" si="353"/>
        <v>-2,16495757283585-2,63800843525006i</v>
      </c>
      <c r="AO288" s="223" t="str">
        <f t="shared" ca="1" si="354"/>
        <v>2,8375086538175-1,89596266739104i</v>
      </c>
      <c r="AP288" s="223" t="str">
        <f t="shared" ca="1" si="355"/>
        <v>1,60870860502068+3,00968211290863i</v>
      </c>
      <c r="AQ288" s="223" t="str">
        <f t="shared" ca="1" si="356"/>
        <v>-3,1528706879929+1,30596179937429i</v>
      </c>
      <c r="AR288" s="223" t="str">
        <f t="shared" ca="1" si="357"/>
        <v>-3,1528706879929+1,30596179937429i</v>
      </c>
      <c r="AS288" s="223" t="str">
        <f t="shared" ca="1" si="358"/>
        <v>3,34706966977893-0,66577355179949i</v>
      </c>
      <c r="AT288" s="223" t="str">
        <f t="shared" ca="1" si="359"/>
        <v>0,334497472657527+3,39620983412619i</v>
      </c>
      <c r="AU288" s="223" t="str">
        <f t="shared" ca="1" si="360"/>
        <v>-3,41264264121366-9,53209619944398E-13i</v>
      </c>
      <c r="AV288" s="223" t="str">
        <f t="shared" ca="1" si="361"/>
        <v>0,334497472659424-3,39620983412601i</v>
      </c>
      <c r="AW288" s="223" t="str">
        <f t="shared" ca="1" si="362"/>
        <v>3,34706966977856+0,66577355180136i</v>
      </c>
      <c r="AX288" s="223" t="str">
        <f t="shared" ca="1" si="363"/>
        <v>-0,990637867690509+3,26569539481675i</v>
      </c>
      <c r="AY288" s="223" t="str">
        <f t="shared" ca="1" si="364"/>
        <v>-3,15287068799213-1,30596179937614i</v>
      </c>
      <c r="AZ288" s="223" t="str">
        <f t="shared" ca="1" si="365"/>
        <v>1,60870860502236-3,00968211290774i</v>
      </c>
      <c r="BA288" s="223" t="str">
        <f t="shared" ca="1" si="366"/>
        <v>2,83750865381644+1,89596266739263i</v>
      </c>
      <c r="BB288" s="223" t="str">
        <f t="shared" ca="1" si="367"/>
        <v>-2,16495757283736+2,63800843524882i</v>
      </c>
      <c r="BC288" s="223" t="str">
        <f t="shared" ca="1" si="368"/>
        <v>-2,41310275336771-2,41310275336939i</v>
      </c>
      <c r="BD288" s="223" t="str">
        <f t="shared" ca="1" si="369"/>
        <v>2,63800843525039-2,16495757283544i</v>
      </c>
      <c r="BE288" s="223" t="str">
        <f t="shared" ca="1" si="370"/>
        <v>1,89596266739065+2,83750865381777i</v>
      </c>
      <c r="BF288" s="223" t="str">
        <f t="shared" ca="1" si="371"/>
        <v>-3,00968211290886+1,60870860502026i</v>
      </c>
      <c r="BG288" s="223" t="str">
        <f t="shared" ca="1" si="372"/>
        <v>-1,30596179937385-3,15287068799308i</v>
      </c>
      <c r="BH288" s="223" t="str">
        <f t="shared" ca="1" si="373"/>
        <v>3,26569539481745-0,990637867688229i</v>
      </c>
      <c r="BI288" s="223" t="str">
        <f t="shared" ca="1" si="374"/>
        <v>0,665773551799022+3,34706966977902i</v>
      </c>
      <c r="BJ288" s="223" t="str">
        <f t="shared" ca="1" si="375"/>
        <v>-3,39620983412624+0,334497472657052i</v>
      </c>
      <c r="BK288" s="223" t="str">
        <f t="shared" ca="1" si="376"/>
        <v>1,4298144299166E-12-3,41264264121366i</v>
      </c>
      <c r="BL288" s="223" t="str">
        <f t="shared" ca="1" si="377"/>
        <v>3,39620983412595+0,334497472659995i</v>
      </c>
      <c r="BM288" s="223" t="str">
        <f t="shared" ca="1" si="378"/>
        <v>-0,665773551801827+3,34706966977847i</v>
      </c>
      <c r="BN288" s="223" t="str">
        <f t="shared" ca="1" si="379"/>
        <v>-3,26569539481662-0,990637867690966i</v>
      </c>
      <c r="BO288" s="223" t="str">
        <f t="shared" ca="1" si="380"/>
        <v>1,30596179937658-3,15287068799195i</v>
      </c>
      <c r="BP288" s="223" t="str">
        <f t="shared" ca="1" si="381"/>
        <v>3,00968211290751+1,60870860502278i</v>
      </c>
      <c r="BQ288" s="223" t="str">
        <f t="shared" ca="1" si="382"/>
        <v>-1,89596266739302+2,83750865381618i</v>
      </c>
      <c r="BR288" s="223" t="str">
        <f t="shared" ca="1" si="383"/>
        <v>-2,63800843524852-2,16495757283773i</v>
      </c>
      <c r="BS288" s="223" t="str">
        <f t="shared" ca="1" si="384"/>
        <v>2,4131027533698-2,4131027533673i</v>
      </c>
      <c r="BT288" s="223" t="str">
        <f t="shared" ca="1" si="385"/>
        <v>2,16495757283515+2,63800843525064i</v>
      </c>
      <c r="BU288" s="223" t="str">
        <f t="shared" ca="1" si="386"/>
        <v>-2,83750865381609+1,89596266739315i</v>
      </c>
      <c r="BV288" s="223" t="str">
        <f t="shared" ca="1" si="387"/>
        <v>-1,60870860501975-3,00968211290913i</v>
      </c>
      <c r="BW288" s="223" t="str">
        <f t="shared" ca="1" si="388"/>
        <v>3,15287068799323-1,3059617993735i</v>
      </c>
      <c r="BX288" s="223" t="str">
        <f t="shared" ca="1" si="389"/>
        <v>0,990637867691116+3,26569539481657i</v>
      </c>
      <c r="BY288" s="223" t="str">
        <f t="shared" ca="1" si="390"/>
        <v>-3,34706966977846+0,665773551801885i</v>
      </c>
      <c r="BZ288" s="223" t="str">
        <f t="shared" ca="1" si="391"/>
        <v>-0,334497472659956-3,39620983412596i</v>
      </c>
      <c r="CA288" s="223" t="str">
        <f t="shared" ca="1" si="392"/>
        <v>3,41264264121366-1,39134743641616E-12i</v>
      </c>
      <c r="CB288" s="223" t="str">
        <f t="shared" ca="1" si="393"/>
        <v>-0,334497472656994+3,39620983412625i</v>
      </c>
      <c r="CC288" s="223" t="str">
        <f t="shared" ca="1" si="394"/>
        <v>-3,34706966977904-0,665773551798967i</v>
      </c>
      <c r="CD288" s="223" t="str">
        <f t="shared" ca="1" si="395"/>
        <v>0,990637867688267-3,26569539481744i</v>
      </c>
      <c r="CE288" s="223" t="str">
        <f t="shared" ca="1" si="396"/>
        <v>3,1528706879931+1,3059617993738i</v>
      </c>
      <c r="CF288" s="223" t="str">
        <f t="shared" ca="1" si="397"/>
        <v>-1,6087086050202+3,00968211290889i</v>
      </c>
      <c r="CG288" s="223" t="str">
        <f t="shared" ca="1" si="398"/>
        <v>-2,83750865381775-1,89596266739068i</v>
      </c>
      <c r="CH288" s="223" t="str">
        <f t="shared" ca="1" si="399"/>
        <v>2,1649575728354-2,63800843525043i</v>
      </c>
      <c r="CI288" s="223" t="str">
        <f t="shared" ca="1" si="400"/>
        <v>2,41310275336944+2,41310275336767i</v>
      </c>
      <c r="CJ288" s="223" t="str">
        <f t="shared" ca="1" si="401"/>
        <v>-2,63800843524884+2,16495757283733i</v>
      </c>
      <c r="CK288" s="223" t="str">
        <f t="shared" ca="1" si="402"/>
        <v>-1,89596266739276-2,83750865381636i</v>
      </c>
      <c r="CL288" s="223" t="str">
        <f t="shared" ca="1" si="403"/>
        <v>3,00968211290771-1,60870860502241i</v>
      </c>
      <c r="CM288" s="223" t="str">
        <f t="shared" ca="1" si="404"/>
        <v>1,30596179937611+3,15287068799215i</v>
      </c>
      <c r="CN288" s="223" t="str">
        <f t="shared" ca="1" si="405"/>
        <v>-3,26569539481671+0,990637867690659i</v>
      </c>
      <c r="CO288" s="223" t="str">
        <f t="shared" ca="1" si="406"/>
        <v>-0,665773551801418-3,34706966977855i</v>
      </c>
      <c r="CP288" s="223" t="str">
        <f t="shared" ca="1" si="407"/>
        <v>3,396209834126-0,334497472659482i</v>
      </c>
      <c r="CQ288" s="223" t="str">
        <f t="shared" ca="1" si="408"/>
        <v>9,14742626443966E-13+3,41264264121366i</v>
      </c>
      <c r="CR288" s="223" t="str">
        <f t="shared" ca="1" si="409"/>
        <v>-3,3962098341262-0,334497472657468i</v>
      </c>
      <c r="CS288" s="223" t="str">
        <f t="shared" ca="1" si="410"/>
        <v>0,665773551799435-3,34706966977894i</v>
      </c>
      <c r="CT288" s="223" t="str">
        <f t="shared" ca="1" si="411"/>
        <v>3,2656953948173+0,990637867688724i</v>
      </c>
      <c r="CU288" s="223" t="str">
        <f t="shared" ca="1" si="412"/>
        <v>-1,30596179937424+3,15287068799292i</v>
      </c>
      <c r="CV288" s="223" t="str">
        <f t="shared" ca="1" si="413"/>
        <v>-3,00968211290866-1,60870860502062i</v>
      </c>
      <c r="CW288" s="223" t="str">
        <f t="shared" ca="1" si="414"/>
        <v>1,89596266739107-2,83750865381748i</v>
      </c>
      <c r="CX288" s="223" t="str">
        <f t="shared" ca="1" si="415"/>
        <v>2,63800843525013+2,16495757283576i</v>
      </c>
      <c r="CY288" s="223" t="str">
        <f t="shared" ca="1" si="416"/>
        <v>-2,413102753368+2,4131027533691i</v>
      </c>
      <c r="CZ288" s="223" t="str">
        <f t="shared" ca="1" si="417"/>
        <v>-2,16495757283696-2,63800843524915i</v>
      </c>
      <c r="DA288" s="223" t="str">
        <f t="shared" ca="1" si="418"/>
        <v>2,83750865381662-1,89596266739236i</v>
      </c>
      <c r="DB288" s="223" t="str">
        <f t="shared" ca="1" si="419"/>
        <v>1,60870860502199+3,00968211290793i</v>
      </c>
      <c r="DC288" s="223" t="str">
        <f t="shared" ca="1" si="420"/>
        <v>-3,15287068799233+1,30596179937567i</v>
      </c>
      <c r="DD288" s="223" t="str">
        <f t="shared" ca="1" si="421"/>
        <v>-0,990637867690202-3,26569539481685i</v>
      </c>
      <c r="DE288" s="223" t="str">
        <f t="shared" ca="1" si="422"/>
        <v>3,34706966977864-0,66577355180095i</v>
      </c>
      <c r="DF288" s="223" t="str">
        <f t="shared" ca="1" si="423"/>
        <v>0,334497472659008+3,39620983412605i</v>
      </c>
      <c r="DG288" s="223" t="str">
        <f t="shared" ca="1" si="424"/>
        <v>-3,41264264121366+4,38137816471765E-13i</v>
      </c>
      <c r="DH288" s="223" t="str">
        <f t="shared" ca="1" si="425"/>
        <v>0,334497472657943-3,39620983412615i</v>
      </c>
      <c r="DI288" s="223" t="str">
        <f t="shared" ca="1" si="426"/>
        <v>3,34706966977885+0,665773551799903i</v>
      </c>
      <c r="DJ288" s="223" t="str">
        <f t="shared" ca="1" si="427"/>
        <v>-0,990637867689178+3,26569539481716i</v>
      </c>
      <c r="DK288" s="223" t="str">
        <f t="shared" ca="1" si="428"/>
        <v>-3,15287068799274-1,30596179937468i</v>
      </c>
      <c r="DL288" s="223" t="str">
        <f t="shared" ca="1" si="429"/>
        <v>1,60870860502104-3,00968211290844i</v>
      </c>
      <c r="DM288" s="223" t="str">
        <f t="shared" ca="1" si="430"/>
        <v>2,83750865381721+1,89596266739147i</v>
      </c>
      <c r="DN288" s="223" t="str">
        <f t="shared" ca="1" si="431"/>
        <v>-2,16495757283613+2,63800843524983i</v>
      </c>
      <c r="DO288" s="223" t="str">
        <f t="shared" ca="1" si="432"/>
        <v>-2,41310275336876-2,41310275336834i</v>
      </c>
      <c r="DP288" s="223" t="str">
        <f t="shared" ca="1" si="433"/>
        <v>2,63800843524945-2,16495757283659i</v>
      </c>
      <c r="DQ288" s="223" t="str">
        <f t="shared" ca="1" si="434"/>
        <v>1,89596266739196+2,83750865381689i</v>
      </c>
      <c r="DR288" s="223" t="str">
        <f t="shared" ca="1" si="435"/>
        <v>-3,00968211290816+1,60870860502157i</v>
      </c>
      <c r="DS288" s="223" t="str">
        <f t="shared" ca="1" si="436"/>
        <v>-1,30596179937523-3,15287068799251i</v>
      </c>
      <c r="DT288" s="223" t="str">
        <f t="shared" ca="1" si="437"/>
        <v>3,26569539481704-0,99063786768956i</v>
      </c>
      <c r="DU288" s="223" t="str">
        <f t="shared" ca="1" si="438"/>
        <v>0,665773551800483+3,34706966977873i</v>
      </c>
      <c r="DV288" s="223" t="str">
        <f t="shared" ca="1" si="439"/>
        <v>-3,3962098341261+0,334497472658533i</v>
      </c>
      <c r="DW288" s="223" t="str">
        <f t="shared" ca="1" si="440"/>
        <v>3,84669935004339E-14-3,41264264121366i</v>
      </c>
      <c r="DX288" s="223" t="str">
        <f t="shared" ca="1" si="441"/>
        <v>3,39620983412609+0,33449747265861i</v>
      </c>
      <c r="DY288" s="223" t="str">
        <f t="shared" ca="1" si="442"/>
        <v>-0,665773551800179+3,34706966977879i</v>
      </c>
      <c r="DZ288" s="223" t="str">
        <f t="shared" ca="1" si="443"/>
        <v>-3,26569539481707-0,990637867689448i</v>
      </c>
      <c r="EA288" s="223" t="str">
        <f t="shared" ca="1" si="444"/>
        <v>1,30596179937512-3,15287068799255i</v>
      </c>
      <c r="EB288" s="223" t="str">
        <f t="shared" ca="1" si="445"/>
        <v>3,00968211290821+1,60870860502146i</v>
      </c>
      <c r="EC288" s="223" t="str">
        <f t="shared" ca="1" si="446"/>
        <v>-1,89596266739186+2,83750865381695i</v>
      </c>
      <c r="ED288" s="223" t="str">
        <f t="shared" ca="1" si="447"/>
        <v>-2,6380084352494-2,16495757283665i</v>
      </c>
      <c r="EE288" s="223" t="str">
        <f t="shared" ca="1" si="448"/>
        <v>2,41310275336881-2,41310275336829i</v>
      </c>
      <c r="EF288" s="223" t="str">
        <f t="shared" ca="1" si="449"/>
        <v>2,16495757283637+2,63800843524963i</v>
      </c>
      <c r="EG288" s="223" t="str">
        <f t="shared" ca="1" si="450"/>
        <v>-2,83750865381715+1,89596266739157i</v>
      </c>
      <c r="EH288" s="223" t="str">
        <f t="shared" ca="1" si="451"/>
        <v>-1,60870860502115-3,00968211290839i</v>
      </c>
      <c r="EI288" s="223" t="str">
        <f t="shared" ca="1" si="452"/>
        <v>3,15287068799269-1,30596179937479i</v>
      </c>
      <c r="EJ288" s="223" t="str">
        <f t="shared" ca="1" si="453"/>
        <v>0,990637867689106+3,26569539481718i</v>
      </c>
      <c r="EK288" s="223" t="str">
        <f t="shared" ca="1" si="454"/>
        <v>-3,34706966977887+0,665773551799824i</v>
      </c>
      <c r="EL288" s="223" t="str">
        <f t="shared" ca="1" si="455"/>
        <v>-0,334497472658252-3,39620983412612i</v>
      </c>
      <c r="EM288" s="223" t="str">
        <f t="shared" ca="1" si="456"/>
        <v>3,41264264121366+3,21085528395871E-13i</v>
      </c>
      <c r="EN288" s="223"/>
      <c r="EO288" s="223"/>
      <c r="EP288" s="223"/>
    </row>
    <row r="289" spans="1:146">
      <c r="A289" s="249">
        <f t="shared" si="323"/>
        <v>3.6914062500000028E-3</v>
      </c>
      <c r="B289" s="248">
        <v>189</v>
      </c>
      <c r="C289" s="247">
        <f t="shared" si="324"/>
        <v>37800</v>
      </c>
      <c r="N289" s="246">
        <f t="shared" ca="1" si="327"/>
        <v>11.383556610058999</v>
      </c>
      <c r="O289" s="223">
        <f t="shared" ca="1" si="328"/>
        <v>3.3835566100589989</v>
      </c>
      <c r="P289" s="223" t="str">
        <f t="shared" ca="1" si="329"/>
        <v>-0,248909865433757+3,37438871684394i</v>
      </c>
      <c r="Q289" s="223" t="str">
        <f t="shared" ca="1" si="330"/>
        <v>-3,34693471880643-0,496470866740526i</v>
      </c>
      <c r="R289" s="223" t="str">
        <f t="shared" ca="1" si="331"/>
        <v>0,741341449405027-3,30134339154048i</v>
      </c>
      <c r="S289" s="223" t="str">
        <f t="shared" ca="1" si="332"/>
        <v>3,23786179839878+0,982194638523236i</v>
      </c>
      <c r="T289" s="223" t="str">
        <f t="shared" ca="1" si="333"/>
        <v>-1,21772522979537+3,15683395163473i</v>
      </c>
      <c r="U289" s="223" t="str">
        <f t="shared" ca="1" si="334"/>
        <v>-3,05869894817043-1,44665686254034i</v>
      </c>
      <c r="V289" s="223" t="str">
        <f t="shared" ca="1" si="335"/>
        <v>1,66774893640538-2,94398859009214i</v>
      </c>
      <c r="W289" s="223" t="str">
        <f t="shared" ca="1" si="336"/>
        <v>2,8133245027694+1,87980333428559i</v>
      </c>
      <c r="X289" s="223" t="str">
        <f t="shared" ca="1" si="337"/>
        <v>-2,08167091502622+2,66741476621238i</v>
      </c>
      <c r="Y289" s="223" t="str">
        <f t="shared" ca="1" si="338"/>
        <v>-2,50705007792545-2,27225774071692i</v>
      </c>
      <c r="Z289" s="223" t="str">
        <f t="shared" ca="1" si="339"/>
        <v>2,45053100483632-2,33309946804885i</v>
      </c>
      <c r="AA289" s="223" t="str">
        <f t="shared" ca="1" si="340"/>
        <v>2,1465055900088+2,6155246291203i</v>
      </c>
      <c r="AB289" s="223" t="str">
        <f t="shared" ca="1" si="341"/>
        <v>-2,76634449882294+1,94827961219789i</v>
      </c>
      <c r="AC289" s="223" t="str">
        <f t="shared" ca="1" si="342"/>
        <v>-1,73949573836442-2,90217330800315i</v>
      </c>
      <c r="AD289" s="223" t="str">
        <f t="shared" ca="1" si="343"/>
        <v>3,0222749885754-1,52128538641029i</v>
      </c>
      <c r="AE289" s="223" t="str">
        <f t="shared" ca="1" si="344"/>
        <v>1,29483105713906+3,12599869912674i</v>
      </c>
      <c r="AF289" s="223" t="str">
        <f t="shared" ca="1" si="345"/>
        <v>-3,21278235188292+1,06135992618132i</v>
      </c>
      <c r="AG289" s="223" t="str">
        <f t="shared" ca="1" si="346"/>
        <v>-0,822137193824953-3,28215565871023i</v>
      </c>
      <c r="AH289" s="223" t="str">
        <f t="shared" ca="1" si="347"/>
        <v>3,33374267964845-0,578459228783091i</v>
      </c>
      <c r="AI289" s="223" t="str">
        <f t="shared" ca="1" si="348"/>
        <v>0,33164654306123+3,36726386016146i</v>
      </c>
      <c r="AJ289" s="223" t="str">
        <f t="shared" ca="1" si="349"/>
        <v>-3,38253754606771+0,0830366359877963i</v>
      </c>
      <c r="AK289" s="223" t="str">
        <f t="shared" ca="1" si="350"/>
        <v>0,166023253810566-3,37948096793991i</v>
      </c>
      <c r="AL289" s="223" t="str">
        <f t="shared" ca="1" si="351"/>
        <v>3,35811068963969+0,414183449212509i</v>
      </c>
      <c r="AM289" s="223" t="str">
        <f t="shared" ca="1" si="352"/>
        <v>-0,660099148617217+3,31854251855672i</v>
      </c>
      <c r="AN289" s="223" t="str">
        <f t="shared" ca="1" si="353"/>
        <v>-3,26099087803839-0,902437713542787i</v>
      </c>
      <c r="AO289" s="223" t="str">
        <f t="shared" ca="1" si="354"/>
        <v>1,13988589030596-3,18576764541222i</v>
      </c>
      <c r="AP289" s="223" t="str">
        <f t="shared" ca="1" si="355"/>
        <v>3,09328046189133+1,37115692667007i</v>
      </c>
      <c r="AQ289" s="223" t="str">
        <f t="shared" ca="1" si="356"/>
        <v>-1,5949975448479+2,98403052353744i</v>
      </c>
      <c r="AR289" s="223" t="str">
        <f t="shared" ca="1" si="357"/>
        <v>-1,5949975448479+2,98403052353744i</v>
      </c>
      <c r="AS289" s="223" t="str">
        <f t="shared" ca="1" si="358"/>
        <v>2,01558231932395-2,71769815238975i</v>
      </c>
      <c r="AT289" s="223" t="str">
        <f t="shared" ca="1" si="359"/>
        <v>2,56205899779313+2,21004729028616i</v>
      </c>
      <c r="AU289" s="223" t="str">
        <f t="shared" ca="1" si="360"/>
        <v>-2,39253582350067+2,3925358235019i</v>
      </c>
      <c r="AV289" s="223" t="str">
        <f t="shared" ca="1" si="361"/>
        <v>-2,21004729028748-2,56205899779199i</v>
      </c>
      <c r="AW289" s="223" t="str">
        <f t="shared" ca="1" si="362"/>
        <v>2,71769815239071-2,01558231932264i</v>
      </c>
      <c r="AX289" s="223" t="str">
        <f t="shared" ca="1" si="363"/>
        <v>1,81019473313409+2,85860986523302i</v>
      </c>
      <c r="AY289" s="223" t="str">
        <f t="shared" ca="1" si="364"/>
        <v>-2,98403052353816+1,59499754484655i</v>
      </c>
      <c r="AZ289" s="223" t="str">
        <f t="shared" ca="1" si="365"/>
        <v>-1,37115692667175-3,09328046189058i</v>
      </c>
      <c r="BA289" s="223" t="str">
        <f t="shared" ca="1" si="366"/>
        <v>3,1857676454116-1,13988589030769i</v>
      </c>
      <c r="BB289" s="223" t="str">
        <f t="shared" ca="1" si="367"/>
        <v>0,902437713541318+3,2609908780388i</v>
      </c>
      <c r="BC289" s="223" t="str">
        <f t="shared" ca="1" si="368"/>
        <v>-3,31854251855703+0,660099148615677i</v>
      </c>
      <c r="BD289" s="223" t="str">
        <f t="shared" ca="1" si="369"/>
        <v>-0,414183449210949-3,35811068963989i</v>
      </c>
      <c r="BE289" s="223" t="str">
        <f t="shared" ca="1" si="370"/>
        <v>3,37948096793983-0,166023253812358i</v>
      </c>
      <c r="BF289" s="223" t="str">
        <f t="shared" ca="1" si="371"/>
        <v>-0,0830366359866759+3,38253754606774i</v>
      </c>
      <c r="BG289" s="223" t="str">
        <f t="shared" ca="1" si="372"/>
        <v>-3,36726386016151-0,331646543060784i</v>
      </c>
      <c r="BH289" s="223" t="str">
        <f t="shared" ca="1" si="373"/>
        <v>0,578459228783311-3,33374267964841i</v>
      </c>
      <c r="BI289" s="223" t="str">
        <f t="shared" ca="1" si="374"/>
        <v>3,28215565871001+0,822137193825826i</v>
      </c>
      <c r="BJ289" s="223" t="str">
        <f t="shared" ca="1" si="375"/>
        <v>-1,06135992618285+3,21278235188241i</v>
      </c>
      <c r="BK289" s="223" t="str">
        <f t="shared" ca="1" si="376"/>
        <v>-3,12599869912732-1,29483105713767i</v>
      </c>
      <c r="BL289" s="223" t="str">
        <f t="shared" ca="1" si="377"/>
        <v>1,52128538640955-3,02227498857577i</v>
      </c>
      <c r="BM289" s="223" t="str">
        <f t="shared" ca="1" si="378"/>
        <v>2,90217330800323+1,73949573836429i</v>
      </c>
      <c r="BN289" s="223" t="str">
        <f t="shared" ca="1" si="379"/>
        <v>-1,94827961219832+2,76634449882265i</v>
      </c>
      <c r="BO289" s="223" t="str">
        <f t="shared" ca="1" si="380"/>
        <v>-2,61552462911954-2,14650559000974i</v>
      </c>
      <c r="BP289" s="223" t="str">
        <f t="shared" ca="1" si="381"/>
        <v>2,33309946804998-2,45053100483525i</v>
      </c>
      <c r="BQ289" s="223" t="str">
        <f t="shared" ca="1" si="382"/>
        <v>2,27225774071777+2,50705007792468i</v>
      </c>
      <c r="BR289" s="223" t="str">
        <f t="shared" ca="1" si="383"/>
        <v>-2,66741476621209+2,08167091502659i</v>
      </c>
      <c r="BS289" s="223" t="str">
        <f t="shared" ca="1" si="384"/>
        <v>-1,8798033342854-2,81332450276953i</v>
      </c>
      <c r="BT289" s="223" t="str">
        <f t="shared" ca="1" si="385"/>
        <v>2,94398859009258-1,66774893640459i</v>
      </c>
      <c r="BU289" s="223" t="str">
        <f t="shared" ca="1" si="386"/>
        <v>1,44665686253923+3,05869894817096i</v>
      </c>
      <c r="BV289" s="223" t="str">
        <f t="shared" ca="1" si="387"/>
        <v>-3,15683395163418+1,21772522979681i</v>
      </c>
      <c r="BW289" s="223" t="str">
        <f t="shared" ca="1" si="388"/>
        <v>-0,982194638524054-3,23786179839853i</v>
      </c>
      <c r="BX289" s="223" t="str">
        <f t="shared" ca="1" si="389"/>
        <v>3,30134339154044-0,741341449405199i</v>
      </c>
      <c r="BY289" s="223" t="str">
        <f t="shared" ca="1" si="390"/>
        <v>0,496470866740232+3,34693471880647i</v>
      </c>
      <c r="BZ289" s="223" t="str">
        <f t="shared" ca="1" si="391"/>
        <v>-3,37438871684401+0,248909865432849i</v>
      </c>
      <c r="CA289" s="223" t="str">
        <f t="shared" ca="1" si="392"/>
        <v>1,52374341366172E-12-3,383556610059i</v>
      </c>
      <c r="CB289" s="223" t="str">
        <f t="shared" ca="1" si="393"/>
        <v>3,37438871684402+0,248909865432627i</v>
      </c>
      <c r="CC289" s="223" t="str">
        <f t="shared" ca="1" si="394"/>
        <v>-0,496470866740012+3,3469347188065i</v>
      </c>
      <c r="CD289" s="223" t="str">
        <f t="shared" ca="1" si="395"/>
        <v>-3,30134339154049-0,741341449404983i</v>
      </c>
      <c r="CE289" s="223" t="str">
        <f t="shared" ca="1" si="396"/>
        <v>0,982194638523841-3,23786179839859i</v>
      </c>
      <c r="CF289" s="223" t="str">
        <f t="shared" ca="1" si="397"/>
        <v>3,15683395163433+1,21772522979642i</v>
      </c>
      <c r="CG289" s="223" t="str">
        <f t="shared" ca="1" si="398"/>
        <v>-1,44665686253902+3,05869894817105i</v>
      </c>
      <c r="CH289" s="223" t="str">
        <f t="shared" ca="1" si="399"/>
        <v>-2,94398859009269-1,6677489364044i</v>
      </c>
      <c r="CI289" s="223" t="str">
        <f t="shared" ca="1" si="400"/>
        <v>1,87980333428522-2,81332450276965i</v>
      </c>
      <c r="CJ289" s="223" t="str">
        <f t="shared" ca="1" si="401"/>
        <v>2,66741476621223+2,08167091502641i</v>
      </c>
      <c r="CK289" s="223" t="str">
        <f t="shared" ca="1" si="402"/>
        <v>-2,2722577407176+2,50705007792483i</v>
      </c>
      <c r="CL289" s="223" t="str">
        <f t="shared" ca="1" si="403"/>
        <v>-2,3330994680477-2,45053100483742i</v>
      </c>
      <c r="CM289" s="223" t="str">
        <f t="shared" ca="1" si="404"/>
        <v>2,61552462911933-2,14650559000998i</v>
      </c>
      <c r="CN289" s="223" t="str">
        <f t="shared" ca="1" si="405"/>
        <v>1,94827961219858+2,76634449882246i</v>
      </c>
      <c r="CO289" s="223" t="str">
        <f t="shared" ca="1" si="406"/>
        <v>-2,90217330800307+1,73949573836456i</v>
      </c>
      <c r="CP289" s="223" t="str">
        <f t="shared" ca="1" si="407"/>
        <v>-1,52128538640983-3,02227498857563i</v>
      </c>
      <c r="CQ289" s="223" t="str">
        <f t="shared" ca="1" si="408"/>
        <v>3,1259986991272-1,29483105713796i</v>
      </c>
      <c r="CR289" s="223" t="str">
        <f t="shared" ca="1" si="409"/>
        <v>1,06135992617987+3,2127823518834i</v>
      </c>
      <c r="CS289" s="223" t="str">
        <f t="shared" ca="1" si="410"/>
        <v>-3,28215565870993+0,822137193826134i</v>
      </c>
      <c r="CT289" s="223" t="str">
        <f t="shared" ca="1" si="411"/>
        <v>-0,578459228783626-3,33374267964836i</v>
      </c>
      <c r="CU289" s="223" t="str">
        <f t="shared" ca="1" si="412"/>
        <v>3,36726386016148-0,331646543061101i</v>
      </c>
      <c r="CV289" s="223" t="str">
        <f t="shared" ca="1" si="413"/>
        <v>0,083036635986994+3,38253754606773i</v>
      </c>
      <c r="CW289" s="223" t="str">
        <f t="shared" ca="1" si="414"/>
        <v>-3,37948096793984-0,16602325381204i</v>
      </c>
      <c r="CX289" s="223" t="str">
        <f t="shared" ca="1" si="415"/>
        <v>0,414183449210729-3,35811068963991i</v>
      </c>
      <c r="CY289" s="223" t="str">
        <f t="shared" ca="1" si="416"/>
        <v>3,31854251855707+0,660099148615457i</v>
      </c>
      <c r="CZ289" s="223" t="str">
        <f t="shared" ca="1" si="417"/>
        <v>-0,902437713541105+3,26099087803886i</v>
      </c>
      <c r="DA289" s="223" t="str">
        <f t="shared" ca="1" si="418"/>
        <v>-3,18576764541168-1,13988589030748i</v>
      </c>
      <c r="DB289" s="223" t="str">
        <f t="shared" ca="1" si="419"/>
        <v>1,37115692667155-3,09328046189067i</v>
      </c>
      <c r="DC289" s="223" t="str">
        <f t="shared" ca="1" si="420"/>
        <v>2,98403052353668+1,59499754484932i</v>
      </c>
      <c r="DD289" s="223" t="str">
        <f t="shared" ca="1" si="421"/>
        <v>-1,81019473313382+2,85860986523319i</v>
      </c>
      <c r="DE289" s="223" t="str">
        <f t="shared" ca="1" si="422"/>
        <v>-2,71769815239085-2,01558231932246i</v>
      </c>
      <c r="DF289" s="223" t="str">
        <f t="shared" ca="1" si="423"/>
        <v>2,21004729028731-2,56205899779214i</v>
      </c>
      <c r="DG289" s="223" t="str">
        <f t="shared" ca="1" si="424"/>
        <v>2,39253582350083+2,39253582350175i</v>
      </c>
      <c r="DH289" s="223" t="str">
        <f t="shared" ca="1" si="425"/>
        <v>-2,56205899779299+2,21004729028633i</v>
      </c>
      <c r="DI289" s="223" t="str">
        <f t="shared" ca="1" si="426"/>
        <v>-2,0155823193242-2,71769815238956i</v>
      </c>
      <c r="DJ289" s="223" t="str">
        <f t="shared" ca="1" si="427"/>
        <v>2,85860986523203-1,81019473313565i</v>
      </c>
      <c r="DK289" s="223" t="str">
        <f t="shared" ca="1" si="428"/>
        <v>1,59499754484818+2,98403052353729i</v>
      </c>
      <c r="DL289" s="223" t="str">
        <f t="shared" ca="1" si="429"/>
        <v>-3,0932804618912+1,37115692667036i</v>
      </c>
      <c r="DM289" s="223" t="str">
        <f t="shared" ca="1" si="430"/>
        <v>-1,13988589030625-3,18576764541212i</v>
      </c>
      <c r="DN289" s="223" t="str">
        <f t="shared" ca="1" si="431"/>
        <v>3,26099087803921-0,90243771353985i</v>
      </c>
      <c r="DO289" s="223" t="str">
        <f t="shared" ca="1" si="432"/>
        <v>0,660099148617389+3,31854251855668i</v>
      </c>
      <c r="DP289" s="223" t="str">
        <f t="shared" ca="1" si="433"/>
        <v>-3,35811068963967+0,414183449212681i</v>
      </c>
      <c r="DQ289" s="223" t="str">
        <f t="shared" ca="1" si="434"/>
        <v>-0,16602325381074-3,37948096793991i</v>
      </c>
      <c r="DR289" s="223" t="str">
        <f t="shared" ca="1" si="435"/>
        <v>3,3825375460677+0,0830366359882953i</v>
      </c>
      <c r="DS289" s="223" t="str">
        <f t="shared" ca="1" si="436"/>
        <v>-0,331646543062396+3,36726386016135i</v>
      </c>
      <c r="DT289" s="223" t="str">
        <f t="shared" ca="1" si="437"/>
        <v>-3,33374267964813-0,578459228784908i</v>
      </c>
      <c r="DU289" s="223" t="str">
        <f t="shared" ca="1" si="438"/>
        <v>0,822137193824039-3,28215565871046i</v>
      </c>
      <c r="DV289" s="223" t="str">
        <f t="shared" ca="1" si="439"/>
        <v>3,21278235188299+1,0613599261811i</v>
      </c>
      <c r="DW289" s="223" t="str">
        <f t="shared" ca="1" si="440"/>
        <v>-1,29483105713916+3,1259986991267i</v>
      </c>
      <c r="DX289" s="223" t="str">
        <f t="shared" ca="1" si="441"/>
        <v>-3,02227498857505-1,521285386411i</v>
      </c>
      <c r="DY289" s="223" t="str">
        <f t="shared" ca="1" si="442"/>
        <v>1,73949573836568-2,9021733080024i</v>
      </c>
      <c r="DZ289" s="223" t="str">
        <f t="shared" ca="1" si="443"/>
        <v>2,76634449882371+1,94827961219681i</v>
      </c>
      <c r="EA289" s="223" t="str">
        <f t="shared" ca="1" si="444"/>
        <v>-2,14650559000831+2,61552462912071i</v>
      </c>
      <c r="EB289" s="223" t="str">
        <f t="shared" ca="1" si="445"/>
        <v>-2,45053100483652-2,33309946804864i</v>
      </c>
      <c r="EC289" s="223" t="str">
        <f t="shared" ca="1" si="446"/>
        <v>2,5070500779257-2,27225774071664i</v>
      </c>
      <c r="ED289" s="223" t="str">
        <f t="shared" ca="1" si="447"/>
        <v>2,08167091502539+2,66741476621303i</v>
      </c>
      <c r="EE289" s="223" t="str">
        <f t="shared" ca="1" si="448"/>
        <v>-2,81332450277038+1,87980333428414i</v>
      </c>
      <c r="EF289" s="223" t="str">
        <f t="shared" ca="1" si="449"/>
        <v>-1,66774893640628-2,94398859009162i</v>
      </c>
      <c r="EG289" s="223" t="str">
        <f t="shared" ca="1" si="450"/>
        <v>3,05869894817013-1,44665686254098i</v>
      </c>
      <c r="EH289" s="223" t="str">
        <f t="shared" ca="1" si="451"/>
        <v>1,21772522979539+3,15683395163473i</v>
      </c>
      <c r="EI289" s="223" t="str">
        <f t="shared" ca="1" si="452"/>
        <v>-3,23786179839897+0,982194638522596i</v>
      </c>
      <c r="EJ289" s="223" t="str">
        <f t="shared" ca="1" si="453"/>
        <v>-0,741341449403714-3,30134339154077i</v>
      </c>
      <c r="EK289" s="223" t="str">
        <f t="shared" ca="1" si="454"/>
        <v>3,34693471880619-0,496470866742151i</v>
      </c>
      <c r="EL289" s="223" t="str">
        <f t="shared" ca="1" si="455"/>
        <v>0,248909865434782+3,37438871684386i</v>
      </c>
      <c r="EM289" s="223" t="str">
        <f t="shared" ca="1" si="456"/>
        <v>-3,383556610059+4,1450583392366E-13i</v>
      </c>
      <c r="EN289" s="223"/>
      <c r="EO289" s="223"/>
      <c r="EP289" s="223"/>
    </row>
    <row r="290" spans="1:146">
      <c r="A290" s="249">
        <f t="shared" si="323"/>
        <v>3.7109375000000029E-3</v>
      </c>
      <c r="B290" s="248">
        <v>190</v>
      </c>
      <c r="C290" s="247">
        <f t="shared" si="324"/>
        <v>38000</v>
      </c>
      <c r="N290" s="246">
        <f t="shared" ca="1" si="327"/>
        <v>11.326066554954336</v>
      </c>
      <c r="O290" s="223">
        <f t="shared" ca="1" si="328"/>
        <v>3.3260665549543353</v>
      </c>
      <c r="P290" s="223" t="str">
        <f t="shared" ca="1" si="329"/>
        <v>-0,163202350509813+3,32206016212438i</v>
      </c>
      <c r="Q290" s="223" t="str">
        <f t="shared" ca="1" si="330"/>
        <v>-3,31005063538577-0,326011532262412i</v>
      </c>
      <c r="R290" s="223" t="str">
        <f t="shared" ca="1" si="331"/>
        <v>0,488035323678717-3,29006690674029i</v>
      </c>
      <c r="S290" s="223" t="str">
        <f t="shared" ca="1" si="332"/>
        <v>3,2621571187407+0,648883395253105i</v>
      </c>
      <c r="T290" s="223" t="str">
        <f t="shared" ca="1" si="333"/>
        <v>-0,808168249893184+3,22638850851078i</v>
      </c>
      <c r="U290" s="223" t="str">
        <f t="shared" ca="1" si="334"/>
        <v>-3,18284724576568-0,96550615643177i</v>
      </c>
      <c r="V290" s="223" t="str">
        <f t="shared" ca="1" si="335"/>
        <v>1,12051807407147-3,13163822522094i</v>
      </c>
      <c r="W290" s="223" t="str">
        <f t="shared" ca="1" si="336"/>
        <v>3,07288481389264+1,27283056552463i</v>
      </c>
      <c r="X290" s="223" t="str">
        <f t="shared" ca="1" si="337"/>
        <v>-1,42207669665897+3,00672855389463i</v>
      </c>
      <c r="Y290" s="223" t="str">
        <f t="shared" ca="1" si="338"/>
        <v>-2,93332882145212-1,56789692047154i</v>
      </c>
      <c r="Z290" s="223" t="str">
        <f t="shared" ca="1" si="339"/>
        <v>1,70993994327144-2,8528624429493i</v>
      </c>
      <c r="AA290" s="223" t="str">
        <f t="shared" ca="1" si="340"/>
        <v>2,76552326894036+1,84786357097467i</v>
      </c>
      <c r="AB290" s="223" t="str">
        <f t="shared" ca="1" si="341"/>
        <v>-1,98133553348196+2,67152170714512i</v>
      </c>
      <c r="AC290" s="223" t="str">
        <f t="shared" ca="1" si="342"/>
        <v>-2,57108421555992-2,11003428514431i</v>
      </c>
      <c r="AD290" s="223" t="str">
        <f t="shared" ca="1" si="343"/>
        <v>2,23364977939685-2,46445275689883i</v>
      </c>
      <c r="AE290" s="223" t="str">
        <f t="shared" ca="1" si="344"/>
        <v>2,35188421568602+2,35188421568596i</v>
      </c>
      <c r="AF290" s="223" t="str">
        <f t="shared" ca="1" si="345"/>
        <v>-2,46445275689899+2,23364977939667i</v>
      </c>
      <c r="AG290" s="223" t="str">
        <f t="shared" ca="1" si="346"/>
        <v>-2,11003428514438-2,57108421555986i</v>
      </c>
      <c r="AH290" s="223" t="str">
        <f t="shared" ca="1" si="347"/>
        <v>2,67152170714527-1,98133553348175i</v>
      </c>
      <c r="AI290" s="223" t="str">
        <f t="shared" ca="1" si="348"/>
        <v>1,84786357097472+2,76552326894032i</v>
      </c>
      <c r="AJ290" s="223" t="str">
        <f t="shared" ca="1" si="349"/>
        <v>-2,85286244294944+1,70993994327122i</v>
      </c>
      <c r="AK290" s="223" t="str">
        <f t="shared" ca="1" si="350"/>
        <v>-1,56789692047248-2,93332882145162i</v>
      </c>
      <c r="AL290" s="223" t="str">
        <f t="shared" ca="1" si="351"/>
        <v>3,00672855389475-1,42207669665873i</v>
      </c>
      <c r="AM290" s="223" t="str">
        <f t="shared" ca="1" si="352"/>
        <v>1,27283056552347+3,07288481389313i</v>
      </c>
      <c r="AN290" s="223" t="str">
        <f t="shared" ca="1" si="353"/>
        <v>-3,13163822522069+1,12051807407215i</v>
      </c>
      <c r="AO290" s="223" t="str">
        <f t="shared" ca="1" si="354"/>
        <v>-0,965506156431507-3,18284724576576i</v>
      </c>
      <c r="AP290" s="223" t="str">
        <f t="shared" ca="1" si="355"/>
        <v>3,22638850851116-0,808168249891634i</v>
      </c>
      <c r="AQ290" s="223" t="str">
        <f t="shared" ca="1" si="356"/>
        <v>0,648883395253856+3,26215711874055i</v>
      </c>
      <c r="AR290" s="223" t="str">
        <f t="shared" ca="1" si="357"/>
        <v>0,648883395253856+3,26215711874055i</v>
      </c>
      <c r="AS290" s="223" t="str">
        <f t="shared" ca="1" si="358"/>
        <v>-0,326011532260863-3,31005063538592i</v>
      </c>
      <c r="AT290" s="223" t="str">
        <f t="shared" ca="1" si="359"/>
        <v>3,32206016212435-0,163202350510358i</v>
      </c>
      <c r="AU290" s="223" t="str">
        <f t="shared" ca="1" si="360"/>
        <v>-5,68826034985447E-13+3,32606655495434i</v>
      </c>
      <c r="AV290" s="223" t="str">
        <f t="shared" ca="1" si="361"/>
        <v>-3,32206016212446-0,163202350508284i</v>
      </c>
      <c r="AW290" s="223" t="str">
        <f t="shared" ca="1" si="362"/>
        <v>0,326011532261996-3,31005063538581i</v>
      </c>
      <c r="AX290" s="223" t="str">
        <f t="shared" ca="1" si="363"/>
        <v>3,2900669067402+0,488035323679333i</v>
      </c>
      <c r="AY290" s="223" t="str">
        <f t="shared" ca="1" si="364"/>
        <v>-0,648883395251728+3,26215711874097i</v>
      </c>
      <c r="AZ290" s="223" t="str">
        <f t="shared" ca="1" si="365"/>
        <v>-3,22638850851086-0,808168249892828i</v>
      </c>
      <c r="BA290" s="223" t="str">
        <f t="shared" ca="1" si="366"/>
        <v>0,965506156432641-3,18284724576541i</v>
      </c>
      <c r="BB290" s="223" t="str">
        <f t="shared" ca="1" si="367"/>
        <v>3,1316382252214+1,1205180740702i</v>
      </c>
      <c r="BC290" s="223" t="str">
        <f t="shared" ca="1" si="368"/>
        <v>-1,27283056552457+3,07288481389267i</v>
      </c>
      <c r="BD290" s="223" t="str">
        <f t="shared" ca="1" si="369"/>
        <v>-3,00672855389422-1,42207669665984i</v>
      </c>
      <c r="BE290" s="223" t="str">
        <f t="shared" ca="1" si="370"/>
        <v>1,5678969204706-2,93332882145262i</v>
      </c>
      <c r="BF290" s="223" t="str">
        <f t="shared" ca="1" si="371"/>
        <v>2,85286244294936+1,70993994327134i</v>
      </c>
      <c r="BG290" s="223" t="str">
        <f t="shared" ca="1" si="372"/>
        <v>-1,84786357097571+2,76552326893966i</v>
      </c>
      <c r="BH290" s="223" t="str">
        <f t="shared" ca="1" si="373"/>
        <v>-2,67152170714578-1,98133553348107i</v>
      </c>
      <c r="BI290" s="223" t="str">
        <f t="shared" ca="1" si="374"/>
        <v>2,11003428514453-2,57108421555973i</v>
      </c>
      <c r="BJ290" s="223" t="str">
        <f t="shared" ca="1" si="375"/>
        <v>2,464452756898+2,23364977939776i</v>
      </c>
      <c r="BK290" s="223" t="str">
        <f t="shared" ca="1" si="376"/>
        <v>-2,35188421568546+2,35188421568652i</v>
      </c>
      <c r="BL290" s="223" t="str">
        <f t="shared" ca="1" si="377"/>
        <v>-2,23364977939649-2,46445275689915i</v>
      </c>
      <c r="BM290" s="223" t="str">
        <f t="shared" ca="1" si="378"/>
        <v>2,57108421556088-2,11003428514313i</v>
      </c>
      <c r="BN290" s="223" t="str">
        <f t="shared" ca="1" si="379"/>
        <v>1,98133553348235+2,67152170714483i</v>
      </c>
      <c r="BO290" s="223" t="str">
        <f t="shared" ca="1" si="380"/>
        <v>-2,76552326894066+1,84786357097421i</v>
      </c>
      <c r="BP290" s="223" t="str">
        <f t="shared" ca="1" si="381"/>
        <v>-1,70993994327272-2,85286244294854i</v>
      </c>
      <c r="BQ290" s="223" t="str">
        <f t="shared" ca="1" si="382"/>
        <v>2,93332882145191-1,56789692047194i</v>
      </c>
      <c r="BR290" s="223" t="str">
        <f t="shared" ca="1" si="383"/>
        <v>1,42207669665813+3,00672855389503i</v>
      </c>
      <c r="BS290" s="223" t="str">
        <f t="shared" ca="1" si="384"/>
        <v>-3,07288481389206+1,27283056552605i</v>
      </c>
      <c r="BT290" s="223" t="str">
        <f t="shared" ca="1" si="385"/>
        <v>-1,12051807407153-3,13163822522092i</v>
      </c>
      <c r="BU290" s="223" t="str">
        <f t="shared" ca="1" si="386"/>
        <v>3,18284724576594-0,965506156430918i</v>
      </c>
      <c r="BV290" s="223" t="str">
        <f t="shared" ca="1" si="387"/>
        <v>0,808168249894201+3,22638850851052i</v>
      </c>
      <c r="BW290" s="223" t="str">
        <f t="shared" ca="1" si="388"/>
        <v>-3,26215711874068+0,648883395253205i</v>
      </c>
      <c r="BX290" s="223" t="str">
        <f t="shared" ca="1" si="389"/>
        <v>-0,488035323677553-3,29006690674046i</v>
      </c>
      <c r="BY290" s="223" t="str">
        <f t="shared" ca="1" si="390"/>
        <v>3,31005063538566-0,326011532263496i</v>
      </c>
      <c r="BZ290" s="223" t="str">
        <f t="shared" ca="1" si="391"/>
        <v>0,16320235050979+3,32206016212438i</v>
      </c>
      <c r="CA290" s="223" t="str">
        <f t="shared" ca="1" si="392"/>
        <v>-3,32606655495434-1,13765206997089E-12i</v>
      </c>
      <c r="CB290" s="223" t="str">
        <f t="shared" ca="1" si="393"/>
        <v>0,163202350508852-3,32206016212443i</v>
      </c>
      <c r="CC290" s="223" t="str">
        <f t="shared" ca="1" si="394"/>
        <v>3,31005063538575+0,326011532262562i</v>
      </c>
      <c r="CD290" s="223" t="str">
        <f t="shared" ca="1" si="395"/>
        <v>-0,488035323679802+3,29006690674013i</v>
      </c>
      <c r="CE290" s="223" t="str">
        <f t="shared" ca="1" si="396"/>
        <v>-3,26215711874086-0,648883395252283i</v>
      </c>
      <c r="CF290" s="223" t="str">
        <f t="shared" ca="1" si="397"/>
        <v>0,80816824989329-3,22638850851075i</v>
      </c>
      <c r="CG290" s="223" t="str">
        <f t="shared" ca="1" si="398"/>
        <v>3,18284724576522+0,965506156433276i</v>
      </c>
      <c r="CH290" s="223" t="str">
        <f t="shared" ca="1" si="399"/>
        <v>-1,12051807407065+3,13163822522124i</v>
      </c>
      <c r="CI290" s="223" t="str">
        <f t="shared" ca="1" si="400"/>
        <v>-3,07288481389242-1,27283056552518i</v>
      </c>
      <c r="CJ290" s="223" t="str">
        <f t="shared" ca="1" si="401"/>
        <v>1,42207669666036-3,00672855389398i</v>
      </c>
      <c r="CK290" s="223" t="str">
        <f t="shared" ca="1" si="402"/>
        <v>2,9333288214523+1,56789692047119i</v>
      </c>
      <c r="CL290" s="223" t="str">
        <f t="shared" ca="1" si="403"/>
        <v>-1,70993994327191+2,85286244294902i</v>
      </c>
      <c r="CM290" s="223" t="str">
        <f t="shared" ca="1" si="404"/>
        <v>-2,76552326894113-1,84786357097351i</v>
      </c>
      <c r="CN290" s="223" t="str">
        <f t="shared" ca="1" si="405"/>
        <v>1,9813355334816-2,67152170714538i</v>
      </c>
      <c r="CO290" s="223" t="str">
        <f t="shared" ca="1" si="406"/>
        <v>2,57108421555938+2,11003428514497i</v>
      </c>
      <c r="CP290" s="223" t="str">
        <f t="shared" ca="1" si="407"/>
        <v>-2,2336497793958+2,46445275689978i</v>
      </c>
      <c r="CQ290" s="223" t="str">
        <f t="shared" ca="1" si="408"/>
        <v>-2,35188421568612-2,35188421568586i</v>
      </c>
      <c r="CR290" s="223" t="str">
        <f t="shared" ca="1" si="409"/>
        <v>2,46445275689953-2,23364977939607i</v>
      </c>
      <c r="CS290" s="223" t="str">
        <f t="shared" ca="1" si="410"/>
        <v>2,11003428514525+2,57108421555914i</v>
      </c>
      <c r="CT290" s="223" t="str">
        <f t="shared" ca="1" si="411"/>
        <v>-2,67152170714516+1,98133553348189i</v>
      </c>
      <c r="CU290" s="223" t="str">
        <f t="shared" ca="1" si="412"/>
        <v>-1,84786357097366-2,76552326894103i</v>
      </c>
      <c r="CV290" s="223" t="str">
        <f t="shared" ca="1" si="413"/>
        <v>2,85286244294883-1,70993994327223i</v>
      </c>
      <c r="CW290" s="223" t="str">
        <f t="shared" ca="1" si="414"/>
        <v>1,56789692047152+2,93332882145213i</v>
      </c>
      <c r="CX290" s="223" t="str">
        <f t="shared" ca="1" si="415"/>
        <v>-3,00672855389527+1,42207669665762i</v>
      </c>
      <c r="CY290" s="223" t="str">
        <f t="shared" ca="1" si="416"/>
        <v>-1,27283056552552-3,07288481389228i</v>
      </c>
      <c r="CZ290" s="223" t="str">
        <f t="shared" ca="1" si="417"/>
        <v>3,13163822522111-1,12051807407099i</v>
      </c>
      <c r="DA290" s="223" t="str">
        <f t="shared" ca="1" si="418"/>
        <v>0,965506156430376+3,1828472457661i</v>
      </c>
      <c r="DB290" s="223" t="str">
        <f t="shared" ca="1" si="419"/>
        <v>-3,22638850851066+0,808168249893649i</v>
      </c>
      <c r="DC290" s="223" t="str">
        <f t="shared" ca="1" si="420"/>
        <v>-0,648883395252646-3,26215711874079i</v>
      </c>
      <c r="DD290" s="223" t="str">
        <f t="shared" ca="1" si="421"/>
        <v>3,29006690674054-0,488035323676988i</v>
      </c>
      <c r="DE290" s="223" t="str">
        <f t="shared" ca="1" si="422"/>
        <v>0,32601153226293+3,31005063538572i</v>
      </c>
      <c r="DF290" s="223" t="str">
        <f t="shared" ca="1" si="423"/>
        <v>-3,32206016212441+0,163202350509221i</v>
      </c>
      <c r="DG290" s="223" t="str">
        <f t="shared" ca="1" si="424"/>
        <v>-1,50762679886096E-12-3,32606655495434i</v>
      </c>
      <c r="DH290" s="223" t="str">
        <f t="shared" ca="1" si="425"/>
        <v>3,3220601621244+0,16320235050942i</v>
      </c>
      <c r="DI290" s="223" t="str">
        <f t="shared" ca="1" si="426"/>
        <v>-0,326011532263128+3,3100506353857i</v>
      </c>
      <c r="DJ290" s="223" t="str">
        <f t="shared" ca="1" si="427"/>
        <v>-3,29006690674051-0,488035323677187i</v>
      </c>
      <c r="DK290" s="223" t="str">
        <f t="shared" ca="1" si="428"/>
        <v>0,648883395252842-3,26215711874075i</v>
      </c>
      <c r="DL290" s="223" t="str">
        <f t="shared" ca="1" si="429"/>
        <v>3,22638850851056+0,808168249894025i</v>
      </c>
      <c r="DM290" s="223" t="str">
        <f t="shared" ca="1" si="430"/>
        <v>-0,965506156430566+3,18284724576604i</v>
      </c>
      <c r="DN290" s="223" t="str">
        <f t="shared" ca="1" si="431"/>
        <v>-3,13163822522098-1,12051807407136i</v>
      </c>
      <c r="DO290" s="223" t="str">
        <f t="shared" ca="1" si="432"/>
        <v>1,27283056552571-3,0728848138922i</v>
      </c>
      <c r="DP290" s="223" t="str">
        <f t="shared" ca="1" si="433"/>
        <v>3,00672855389519+1,4220766966578i</v>
      </c>
      <c r="DQ290" s="223" t="str">
        <f t="shared" ca="1" si="434"/>
        <v>-1,56789692047169+2,93332882145203i</v>
      </c>
      <c r="DR290" s="223" t="str">
        <f t="shared" ca="1" si="435"/>
        <v>-2,85286244294873-1,7099399432724i</v>
      </c>
      <c r="DS290" s="223" t="str">
        <f t="shared" ca="1" si="436"/>
        <v>1,84786357097398-2,76552326894081i</v>
      </c>
      <c r="DT290" s="223" t="str">
        <f t="shared" ca="1" si="437"/>
        <v>2,67152170714504+1,98133553348205i</v>
      </c>
      <c r="DU290" s="223" t="str">
        <f t="shared" ca="1" si="438"/>
        <v>-2,11003428514555+2,57108421555889i</v>
      </c>
      <c r="DV290" s="223" t="str">
        <f t="shared" ca="1" si="439"/>
        <v>-2,4644527568994-2,23364977939622i</v>
      </c>
      <c r="DW290" s="223" t="str">
        <f t="shared" ca="1" si="440"/>
        <v>2,35188421568626-2,35188421568572i</v>
      </c>
      <c r="DX290" s="223" t="str">
        <f t="shared" ca="1" si="441"/>
        <v>2,23364977939565+2,46445275689991i</v>
      </c>
      <c r="DY290" s="223" t="str">
        <f t="shared" ca="1" si="442"/>
        <v>-2,57108421555962+2,11003428514467i</v>
      </c>
      <c r="DZ290" s="223" t="str">
        <f t="shared" ca="1" si="443"/>
        <v>-1,98133553348128-2,67152170714562i</v>
      </c>
      <c r="EA290" s="223" t="str">
        <f t="shared" ca="1" si="444"/>
        <v>2,76552326893945-1,84786357097602i</v>
      </c>
      <c r="EB290" s="223" t="str">
        <f t="shared" ca="1" si="445"/>
        <v>1,70993994327174+2,85286244294912i</v>
      </c>
      <c r="EC290" s="223" t="str">
        <f t="shared" ca="1" si="446"/>
        <v>-2,9333288214524+1,56789692047101i</v>
      </c>
      <c r="ED290" s="223" t="str">
        <f t="shared" ca="1" si="447"/>
        <v>-1,42207669666001-3,00672855389414i</v>
      </c>
      <c r="EE290" s="223" t="str">
        <f t="shared" ca="1" si="448"/>
        <v>3,07288481389257-1,27283056552482i</v>
      </c>
      <c r="EF290" s="223" t="str">
        <f t="shared" ca="1" si="449"/>
        <v>1,12051807407046+3,1316382252213i</v>
      </c>
      <c r="EG290" s="223" t="str">
        <f t="shared" ca="1" si="450"/>
        <v>-3,18284724576528+0,965506156433087i</v>
      </c>
      <c r="EH290" s="223" t="str">
        <f t="shared" ca="1" si="451"/>
        <v>-0,80816824989328-3,22638850851075i</v>
      </c>
      <c r="EI290" s="223" t="str">
        <f t="shared" ca="1" si="452"/>
        <v>3,26215711874094-0,648883395251904i</v>
      </c>
      <c r="EJ290" s="223" t="str">
        <f t="shared" ca="1" si="453"/>
        <v>0,488035323679605+3,29006690674016i</v>
      </c>
      <c r="EK290" s="223" t="str">
        <f t="shared" ca="1" si="454"/>
        <v>-3,31005063538577+0,326011532262364i</v>
      </c>
      <c r="EL290" s="223" t="str">
        <f t="shared" ca="1" si="455"/>
        <v>-0,163202350508653-3,32206016212444i</v>
      </c>
      <c r="EM290" s="223" t="str">
        <f t="shared" ca="1" si="456"/>
        <v>3,32606655495434-1,1278657582177E-12i</v>
      </c>
      <c r="EN290" s="223"/>
      <c r="EO290" s="223"/>
      <c r="EP290" s="223"/>
    </row>
    <row r="291" spans="1:146">
      <c r="A291" s="249">
        <f t="shared" si="323"/>
        <v>3.7304687500000029E-3</v>
      </c>
      <c r="B291" s="248">
        <v>191</v>
      </c>
      <c r="C291" s="247">
        <f t="shared" si="324"/>
        <v>38200</v>
      </c>
      <c r="N291" s="246">
        <f t="shared" ca="1" si="327"/>
        <v>11.161564845272206</v>
      </c>
      <c r="O291" s="223">
        <f t="shared" ca="1" si="328"/>
        <v>3.1615648452722067</v>
      </c>
      <c r="P291" s="223" t="str">
        <f t="shared" ca="1" si="329"/>
        <v>-0,0775886853578286+3,16061264105007i</v>
      </c>
      <c r="Q291" s="223" t="str">
        <f t="shared" ca="1" si="330"/>
        <v>-3,15775660195589-0,155130634192825i</v>
      </c>
      <c r="R291" s="223" t="str">
        <f t="shared" ca="1" si="331"/>
        <v>0,232579138134369-3,15299844836082i</v>
      </c>
      <c r="S291" s="223" t="str">
        <f t="shared" ca="1" si="332"/>
        <v>3,14634104639865+0,309887545099986i</v>
      </c>
      <c r="T291" s="223" t="str">
        <f t="shared" ca="1" si="333"/>
        <v>-0,387009287395869+3,1377884062394i</v>
      </c>
      <c r="U291" s="223" t="str">
        <f t="shared" ca="1" si="334"/>
        <v>-3,1273456796737-0,463897909768235i</v>
      </c>
      <c r="V291" s="223" t="str">
        <f t="shared" ca="1" si="335"/>
        <v>0,540507097386029-3,11501915700954i</v>
      </c>
      <c r="W291" s="223" t="str">
        <f t="shared" ca="1" si="336"/>
        <v>3,10081626328332+0,616790703738895i</v>
      </c>
      <c r="X291" s="223" t="str">
        <f t="shared" ca="1" si="337"/>
        <v>-0,692702778435431+3,08474555378704i</v>
      </c>
      <c r="Y291" s="223" t="str">
        <f t="shared" ca="1" si="338"/>
        <v>-3,06681670891522-0,768197594880063i</v>
      </c>
      <c r="Z291" s="223" t="str">
        <f t="shared" ca="1" si="339"/>
        <v>0,843229677818294-3,0470405283336i</v>
      </c>
      <c r="AA291" s="223" t="str">
        <f t="shared" ca="1" si="340"/>
        <v>3,0254289244739+0,917753830728997i</v>
      </c>
      <c r="AB291" s="223" t="str">
        <f t="shared" ca="1" si="341"/>
        <v>-0,991725163048794+3,00199491535827i</v>
      </c>
      <c r="AC291" s="223" t="str">
        <f t="shared" ca="1" si="342"/>
        <v>-2,97675261675734-1,06509911721369i</v>
      </c>
      <c r="AD291" s="223" t="str">
        <f t="shared" ca="1" si="343"/>
        <v>1,13783149549697-2,94971723368804i</v>
      </c>
      <c r="AE291" s="223" t="str">
        <f t="shared" ca="1" si="344"/>
        <v>2,92090505125419+1,20987848663362i</v>
      </c>
      <c r="AF291" s="223" t="str">
        <f t="shared" ca="1" si="345"/>
        <v>-1,28119669221019+2,89033342483713i</v>
      </c>
      <c r="AG291" s="223" t="str">
        <f t="shared" ca="1" si="346"/>
        <v>-2,85802076964161-1,35174315280612i</v>
      </c>
      <c r="AH291" s="223" t="str">
        <f t="shared" ca="1" si="347"/>
        <v>1,42147537387202-2,82398654960261i</v>
      </c>
      <c r="AI291" s="223" t="str">
        <f t="shared" ca="1" si="348"/>
        <v>2,78825126566179+1,49035135132508i</v>
      </c>
      <c r="AJ291" s="223" t="str">
        <f t="shared" ca="1" si="349"/>
        <v>-1,55832959685194+2,75083644341796i</v>
      </c>
      <c r="AK291" s="223" t="str">
        <f t="shared" ca="1" si="350"/>
        <v>-2,71176462016036-1,62536916290042i</v>
      </c>
      <c r="AL291" s="223" t="str">
        <f t="shared" ca="1" si="351"/>
        <v>1,69142966733921-2,67105933129645i</v>
      </c>
      <c r="AM291" s="223" t="str">
        <f t="shared" ca="1" si="352"/>
        <v>2,62874509616702+1,75647131779568i</v>
      </c>
      <c r="AN291" s="223" t="str">
        <f t="shared" ca="1" si="353"/>
        <v>-1,82045493560639+2,58484740328852i</v>
      </c>
      <c r="AO291" s="223" t="str">
        <f t="shared" ca="1" si="354"/>
        <v>-2,53939269498801-1,88334197943513i</v>
      </c>
      <c r="AP291" s="223" t="str">
        <f t="shared" ca="1" si="355"/>
        <v>1,94509456848067-2,49240835148016i</v>
      </c>
      <c r="AQ291" s="223" t="str">
        <f t="shared" ca="1" si="356"/>
        <v>2,44392267438044+2,00567550528748i</v>
      </c>
      <c r="AR291" s="223" t="str">
        <f t="shared" ca="1" si="357"/>
        <v>2,44392267438044+2,00567550528748i</v>
      </c>
      <c r="AS291" s="223" t="str">
        <f t="shared" ca="1" si="358"/>
        <v>-2,34256502998798-2,12317718317113i</v>
      </c>
      <c r="AT291" s="223" t="str">
        <f t="shared" ca="1" si="359"/>
        <v>2,18002714563081-2,28975411675006i</v>
      </c>
      <c r="AU291" s="223" t="str">
        <f t="shared" ca="1" si="360"/>
        <v>2,2355639412538+2,23556394125216i</v>
      </c>
      <c r="AV291" s="223" t="str">
        <f t="shared" ca="1" si="361"/>
        <v>-2,28975411675063+2,18002714563021i</v>
      </c>
      <c r="AW291" s="223" t="str">
        <f t="shared" ca="1" si="362"/>
        <v>-2,12317718317285-2,34256502998642i</v>
      </c>
      <c r="AX291" s="223" t="str">
        <f t="shared" ca="1" si="363"/>
        <v>2,39396486964441-2,06504829816872i</v>
      </c>
      <c r="AY291" s="223" t="str">
        <f t="shared" ca="1" si="364"/>
        <v>2,00567550528928+2,44392267437898i</v>
      </c>
      <c r="AZ291" s="223" t="str">
        <f t="shared" ca="1" si="365"/>
        <v>-2,49240835148065+1,94509456848005i</v>
      </c>
      <c r="BA291" s="223" t="str">
        <f t="shared" ca="1" si="366"/>
        <v>-1,88334197943702-2,5393926949866i</v>
      </c>
      <c r="BB291" s="223" t="str">
        <f t="shared" ca="1" si="367"/>
        <v>2,58484740328897-1,82045493560575i</v>
      </c>
      <c r="BC291" s="223" t="str">
        <f t="shared" ca="1" si="368"/>
        <v>1,75647131779503+2,62874509616746i</v>
      </c>
      <c r="BD291" s="223" t="str">
        <f t="shared" ca="1" si="369"/>
        <v>-2,67105933129687+1,69142966733855i</v>
      </c>
      <c r="BE291" s="223" t="str">
        <f t="shared" ca="1" si="370"/>
        <v>-1,62536916289974-2,71176462016076i</v>
      </c>
      <c r="BF291" s="223" t="str">
        <f t="shared" ca="1" si="371"/>
        <v>2,7508364434185-1,55832959685098i</v>
      </c>
      <c r="BG291" s="223" t="str">
        <f t="shared" ca="1" si="372"/>
        <v>1,4903513513255+2,78825126566156i</v>
      </c>
      <c r="BH291" s="223" t="str">
        <f t="shared" ca="1" si="373"/>
        <v>-2,82398654960311+1,42147537387104i</v>
      </c>
      <c r="BI291" s="223" t="str">
        <f t="shared" ca="1" si="374"/>
        <v>-1,35174315280655-2,85802076964141i</v>
      </c>
      <c r="BJ291" s="223" t="str">
        <f t="shared" ca="1" si="375"/>
        <v>2,8903334248377-1,2811966922089i</v>
      </c>
      <c r="BK291" s="223" t="str">
        <f t="shared" ca="1" si="376"/>
        <v>1,20987848663377+2,92090505125412i</v>
      </c>
      <c r="BL291" s="223" t="str">
        <f t="shared" ca="1" si="377"/>
        <v>-2,94971723368855+1,13783149549565i</v>
      </c>
      <c r="BM291" s="223" t="str">
        <f t="shared" ca="1" si="378"/>
        <v>-1,06509911721384-2,97675261675729i</v>
      </c>
      <c r="BN291" s="223" t="str">
        <f t="shared" ca="1" si="379"/>
        <v>3,00199491535871-0,991725163047476i</v>
      </c>
      <c r="BO291" s="223" t="str">
        <f t="shared" ca="1" si="380"/>
        <v>0,91775383072887+3,02542892447394i</v>
      </c>
      <c r="BP291" s="223" t="str">
        <f t="shared" ca="1" si="381"/>
        <v>-3,04704052833322+0,843229677819682i</v>
      </c>
      <c r="BQ291" s="223" t="str">
        <f t="shared" ca="1" si="382"/>
        <v>-0,768197594879933-3,06681670891525i</v>
      </c>
      <c r="BR291" s="223" t="str">
        <f t="shared" ca="1" si="383"/>
        <v>3,08474555378674-0,692702778436749i</v>
      </c>
      <c r="BS291" s="223" t="str">
        <f t="shared" ca="1" si="384"/>
        <v>0,616790703738765+3,10081626328335i</v>
      </c>
      <c r="BT291" s="223" t="str">
        <f t="shared" ca="1" si="385"/>
        <v>-3,11501915700935+0,540507097387135i</v>
      </c>
      <c r="BU291" s="223" t="str">
        <f t="shared" ca="1" si="386"/>
        <v>-0,463897909767716-3,12734567967377i</v>
      </c>
      <c r="BV291" s="223" t="str">
        <f t="shared" ca="1" si="387"/>
        <v>3,13778840623928-0,38700928739691i</v>
      </c>
      <c r="BW291" s="223" t="str">
        <f t="shared" ca="1" si="388"/>
        <v>0,309887545099552+3,1463410463987i</v>
      </c>
      <c r="BX291" s="223" t="str">
        <f t="shared" ca="1" si="389"/>
        <v>-3,15299844836074+0,232579138135508i</v>
      </c>
      <c r="BY291" s="223" t="str">
        <f t="shared" ca="1" si="390"/>
        <v>-0,155130634192121-3,15775660195592i</v>
      </c>
      <c r="BZ291" s="223" t="str">
        <f t="shared" ca="1" si="391"/>
        <v>3,16061264105005-0,0775886853586338i</v>
      </c>
      <c r="CA291" s="223" t="str">
        <f t="shared" ca="1" si="392"/>
        <v>-7,38999256037747E-13+3,16156484527221i</v>
      </c>
      <c r="CB291" s="223" t="str">
        <f t="shared" ca="1" si="393"/>
        <v>-3,16061264105009-0,0775886853570571i</v>
      </c>
      <c r="CC291" s="223" t="str">
        <f t="shared" ca="1" si="394"/>
        <v>0,155130634193777-3,15775660195584i</v>
      </c>
      <c r="CD291" s="223" t="str">
        <f t="shared" ca="1" si="395"/>
        <v>3,15299844836085+0,232579138133936i</v>
      </c>
      <c r="CE291" s="223" t="str">
        <f t="shared" ca="1" si="396"/>
        <v>-0,309887545101023+3,14634104639855i</v>
      </c>
      <c r="CF291" s="223" t="str">
        <f t="shared" ca="1" si="397"/>
        <v>-3,13778840623947-0,387009287395345i</v>
      </c>
      <c r="CG291" s="223" t="str">
        <f t="shared" ca="1" si="398"/>
        <v>0,463897909769354-3,12734567967353i</v>
      </c>
      <c r="CH291" s="223" t="str">
        <f t="shared" ca="1" si="399"/>
        <v>3,11501915700961+0,540507097385583i</v>
      </c>
      <c r="CI291" s="223" t="str">
        <f t="shared" ca="1" si="400"/>
        <v>-0,616790703740217+3,10081626328306i</v>
      </c>
      <c r="CJ291" s="223" t="str">
        <f t="shared" ca="1" si="401"/>
        <v>-3,08474555378709-0,692702778435209i</v>
      </c>
      <c r="CK291" s="223" t="str">
        <f t="shared" ca="1" si="402"/>
        <v>0,768197594881454-3,06681670891487i</v>
      </c>
      <c r="CL291" s="223" t="str">
        <f t="shared" ca="1" si="403"/>
        <v>3,04704052833364+0,843229677818161i</v>
      </c>
      <c r="CM291" s="223" t="str">
        <f t="shared" ca="1" si="404"/>
        <v>-0,917753830730457+3,02542892447346i</v>
      </c>
      <c r="CN291" s="223" t="str">
        <f t="shared" ca="1" si="405"/>
        <v>-3,00199491535819-0,99172516304905i</v>
      </c>
      <c r="CO291" s="223" t="str">
        <f t="shared" ca="1" si="406"/>
        <v>1,06509911721227-2,97675261675785i</v>
      </c>
      <c r="CP291" s="223" t="str">
        <f t="shared" ca="1" si="407"/>
        <v>2,94971723368798+1,13783149549711i</v>
      </c>
      <c r="CQ291" s="223" t="str">
        <f t="shared" ca="1" si="408"/>
        <v>-1,20987848663231+2,92090505125473i</v>
      </c>
      <c r="CR291" s="223" t="str">
        <f t="shared" ca="1" si="409"/>
        <v>-2,89033342483703-1,28119669221041i</v>
      </c>
      <c r="CS291" s="223" t="str">
        <f t="shared" ca="1" si="410"/>
        <v>1,35174315280521-2,85802076964205i</v>
      </c>
      <c r="CT291" s="223" t="str">
        <f t="shared" ca="1" si="411"/>
        <v>2,8239865496024+1,42147537387244i</v>
      </c>
      <c r="CU291" s="223" t="str">
        <f t="shared" ca="1" si="412"/>
        <v>-1,49035135132411+2,78825126566231i</v>
      </c>
      <c r="CV291" s="223" t="str">
        <f t="shared" ca="1" si="413"/>
        <v>-2,75083644341768-1,55832959685242i</v>
      </c>
      <c r="CW291" s="223" t="str">
        <f t="shared" ca="1" si="414"/>
        <v>1,62536916289847-2,71176462016153i</v>
      </c>
      <c r="CX291" s="223" t="str">
        <f t="shared" ca="1" si="415"/>
        <v>2,67105933129603+1,69142966733987i</v>
      </c>
      <c r="CY291" s="223" t="str">
        <f t="shared" ca="1" si="416"/>
        <v>-1,75647131779372+2,62874509616833i</v>
      </c>
      <c r="CZ291" s="223" t="str">
        <f t="shared" ca="1" si="417"/>
        <v>-2,58484740328802-1,82045493560711i</v>
      </c>
      <c r="DA291" s="223" t="str">
        <f t="shared" ca="1" si="418"/>
        <v>1,88334197943583-2,53939269498748i</v>
      </c>
      <c r="DB291" s="223" t="str">
        <f t="shared" ca="1" si="419"/>
        <v>2,49240835147968+1,94509456848129i</v>
      </c>
      <c r="DC291" s="223" t="str">
        <f t="shared" ca="1" si="420"/>
        <v>-2,00567550528806+2,44392267437998i</v>
      </c>
      <c r="DD291" s="223" t="str">
        <f t="shared" ca="1" si="421"/>
        <v>-2,39396486964332-2,06504829816997i</v>
      </c>
      <c r="DE291" s="223" t="str">
        <f t="shared" ca="1" si="422"/>
        <v>2,12317718317175-2,34256502998742i</v>
      </c>
      <c r="DF291" s="223" t="str">
        <f t="shared" ca="1" si="423"/>
        <v>2,28975411674955+2,18002714563135i</v>
      </c>
      <c r="DG291" s="223" t="str">
        <f t="shared" ca="1" si="424"/>
        <v>-2,23556394125268+2,23556394125327i</v>
      </c>
      <c r="DH291" s="223" t="str">
        <f t="shared" ca="1" si="425"/>
        <v>-2,18002714562962-2,2897541167512i</v>
      </c>
      <c r="DI291" s="223" t="str">
        <f t="shared" ca="1" si="426"/>
        <v>2,34256502998698-2,12317718317224i</v>
      </c>
      <c r="DJ291" s="223" t="str">
        <f t="shared" ca="1" si="427"/>
        <v>2,06504829816816+2,39396486964489i</v>
      </c>
      <c r="DK291" s="223" t="str">
        <f t="shared" ca="1" si="428"/>
        <v>-2,44392267437944+2,0056755052887i</v>
      </c>
      <c r="DL291" s="223" t="str">
        <f t="shared" ca="1" si="429"/>
        <v>-1,9450945684794-2,49240835148116i</v>
      </c>
      <c r="DM291" s="223" t="str">
        <f t="shared" ca="1" si="430"/>
        <v>2,53939269498709-1,88334197943636i</v>
      </c>
      <c r="DN291" s="223" t="str">
        <f t="shared" ca="1" si="431"/>
        <v>1,82045493560515+2,58484740328939i</v>
      </c>
      <c r="DO291" s="223" t="str">
        <f t="shared" ca="1" si="432"/>
        <v>-2,62874509616787+1,75647131779442i</v>
      </c>
      <c r="DP291" s="223" t="str">
        <f t="shared" ca="1" si="433"/>
        <v>-1,69142966734058-2,67105933129558i</v>
      </c>
      <c r="DQ291" s="223" t="str">
        <f t="shared" ca="1" si="434"/>
        <v>2,71176462016119-1,62536916289903i</v>
      </c>
      <c r="DR291" s="223" t="str">
        <f t="shared" ca="1" si="435"/>
        <v>1,55832959685299+2,75083644341736i</v>
      </c>
      <c r="DS291" s="223" t="str">
        <f t="shared" ca="1" si="436"/>
        <v>-2,78825126566191+1,49035135132485i</v>
      </c>
      <c r="DT291" s="223" t="str">
        <f t="shared" ca="1" si="437"/>
        <v>-1,42147537387319-2,82398654960203i</v>
      </c>
      <c r="DU291" s="223" t="str">
        <f t="shared" ca="1" si="438"/>
        <v>2,85802076964169-1,35174315280596i</v>
      </c>
      <c r="DV291" s="223" t="str">
        <f t="shared" ca="1" si="439"/>
        <v>1,28119669221102+2,89033342483676i</v>
      </c>
      <c r="DW291" s="223" t="str">
        <f t="shared" ca="1" si="440"/>
        <v>-2,92090505125441+1,20987848663308i</v>
      </c>
      <c r="DX291" s="223" t="str">
        <f t="shared" ca="1" si="441"/>
        <v>-1,13783149549772-2,94971723368774i</v>
      </c>
      <c r="DY291" s="223" t="str">
        <f t="shared" ca="1" si="442"/>
        <v>2,97675261675757-1,06509911721305i</v>
      </c>
      <c r="DZ291" s="223" t="str">
        <f t="shared" ca="1" si="443"/>
        <v>0,991725163049844+3,00199491535792i</v>
      </c>
      <c r="EA291" s="223" t="str">
        <f t="shared" ca="1" si="444"/>
        <v>-3,02542892447421+0,917753830727991i</v>
      </c>
      <c r="EB291" s="223" t="str">
        <f t="shared" ca="1" si="445"/>
        <v>-0,84322967781897-3,04704052833342i</v>
      </c>
      <c r="EC291" s="223" t="str">
        <f t="shared" ca="1" si="446"/>
        <v>3,06681670891549-0,768197594878957i</v>
      </c>
      <c r="ED291" s="223" t="str">
        <f t="shared" ca="1" si="447"/>
        <v>0,692702778436028+3,0847455537869i</v>
      </c>
      <c r="EE291" s="223" t="str">
        <f t="shared" ca="1" si="448"/>
        <v>-3,10081626328349+0,616790703738041i</v>
      </c>
      <c r="EF291" s="223" t="str">
        <f t="shared" ca="1" si="449"/>
        <v>-0,540507097386231-3,1150191570095i</v>
      </c>
      <c r="EG291" s="223" t="str">
        <f t="shared" ca="1" si="450"/>
        <v>3,12734567967388-0,463897909766983i</v>
      </c>
      <c r="EH291" s="223" t="str">
        <f t="shared" ca="1" si="451"/>
        <v>0,387009287395996+3,13778840623939i</v>
      </c>
      <c r="EI291" s="223" t="str">
        <f t="shared" ca="1" si="452"/>
        <v>-3,14634104639879+0,309887545098638i</v>
      </c>
      <c r="EJ291" s="223" t="str">
        <f t="shared" ca="1" si="453"/>
        <v>-0,232579138134771-3,15299844836079i</v>
      </c>
      <c r="EK291" s="223" t="str">
        <f t="shared" ca="1" si="454"/>
        <v>3,15775660195581-0,155130634194434i</v>
      </c>
      <c r="EL291" s="223" t="str">
        <f t="shared" ca="1" si="455"/>
        <v>0,077588685357895+3,16061264105007i</v>
      </c>
      <c r="EM291" s="223" t="str">
        <f t="shared" ca="1" si="456"/>
        <v>-3,16156484527221-1,47799851207549E-12i</v>
      </c>
      <c r="EN291" s="223"/>
      <c r="EO291" s="223"/>
      <c r="EP291" s="223"/>
    </row>
    <row r="292" spans="1:146">
      <c r="A292" s="249">
        <f t="shared" si="323"/>
        <v>3.7500000000000029E-3</v>
      </c>
      <c r="B292" s="248">
        <v>192</v>
      </c>
      <c r="C292" s="247">
        <f t="shared" si="324"/>
        <v>38400</v>
      </c>
      <c r="N292" s="246">
        <f t="shared" ca="1" si="327"/>
        <v>8.1263716871458715</v>
      </c>
      <c r="O292" s="223">
        <f t="shared" ca="1" si="328"/>
        <v>0.12637168714587085</v>
      </c>
      <c r="P292" s="223" t="str">
        <f t="shared" ca="1" si="329"/>
        <v>-2,32236115876439E-17+0,126371687145871i</v>
      </c>
      <c r="Q292" s="223" t="str">
        <f t="shared" ca="1" si="330"/>
        <v>-0,126371687145871-4,64472231752878E-17i</v>
      </c>
      <c r="R292" s="223" t="str">
        <f t="shared" ca="1" si="331"/>
        <v>-3,74650974829505E-15-0,126371687145871i</v>
      </c>
      <c r="S292" s="223" t="str">
        <f t="shared" ca="1" si="332"/>
        <v>0,126371687145871-5,29465461208421E-15i</v>
      </c>
      <c r="T292" s="223" t="str">
        <f t="shared" ca="1" si="333"/>
        <v>-6,17711074867736E-15+0,126371687145871i</v>
      </c>
      <c r="U292" s="223" t="str">
        <f t="shared" ca="1" si="334"/>
        <v>-0,126371687145871-5,07792830642443E-15i</v>
      </c>
      <c r="V292" s="223" t="str">
        <f t="shared" ca="1" si="335"/>
        <v>3,52978344263525E-15-0,126371687145871i</v>
      </c>
      <c r="W292" s="223" t="str">
        <f t="shared" ca="1" si="336"/>
        <v>0,126371687145871+1,98163857884608E-15i</v>
      </c>
      <c r="X292" s="223" t="str">
        <f t="shared" ca="1" si="337"/>
        <v>-1,33141855812938E-15+0,126371687145871i</v>
      </c>
      <c r="Y292" s="223" t="str">
        <f t="shared" ca="1" si="338"/>
        <v>-0,126371687145871+2,16726305659794E-16i</v>
      </c>
      <c r="Z292" s="223" t="str">
        <f t="shared" ca="1" si="339"/>
        <v>-1,76487116944896E-15-0,126371687145871i</v>
      </c>
      <c r="AA292" s="223" t="str">
        <f t="shared" ca="1" si="340"/>
        <v>0,126371687145871-2,41509119016567E-15i</v>
      </c>
      <c r="AB292" s="223" t="str">
        <f t="shared" ca="1" si="341"/>
        <v>3,96323605395484E-15+0,126371687145871i</v>
      </c>
      <c r="AC292" s="223" t="str">
        <f t="shared" ca="1" si="342"/>
        <v>-0,126371687145871+5,51138091774401E-15i</v>
      </c>
      <c r="AD292" s="223" t="str">
        <f t="shared" ca="1" si="343"/>
        <v>5,51142202148134E-15-0,126371687145871i</v>
      </c>
      <c r="AE292" s="223" t="str">
        <f t="shared" ca="1" si="344"/>
        <v>0,126371687145871+3,96327715769217E-15i</v>
      </c>
      <c r="AF292" s="223" t="str">
        <f t="shared" ca="1" si="345"/>
        <v>-4,21098198004792E-15+0,126371687145871i</v>
      </c>
      <c r="AG292" s="223" t="str">
        <f t="shared" ca="1" si="346"/>
        <v>-0,126371687145871-2,66283711625876E-15i</v>
      </c>
      <c r="AH292" s="223" t="str">
        <f t="shared" ca="1" si="347"/>
        <v>1,11469225246958E-15-0,126371687145871i</v>
      </c>
      <c r="AI292" s="223" t="str">
        <f t="shared" ca="1" si="348"/>
        <v>0,126371687145871-4,33452611319588E-16i</v>
      </c>
      <c r="AJ292" s="223" t="str">
        <f t="shared" ca="1" si="349"/>
        <v>1,98159747510876E-15+0,126371687145871i</v>
      </c>
      <c r="AK292" s="223" t="str">
        <f t="shared" ca="1" si="350"/>
        <v>-0,126371687145871-2,16121532671311E-14i</v>
      </c>
      <c r="AL292" s="223" t="str">
        <f t="shared" ca="1" si="351"/>
        <v>-1,76488350057017E-14-0,126371687145871i</v>
      </c>
      <c r="AM292" s="223" t="str">
        <f t="shared" ca="1" si="352"/>
        <v>0,126371687145871-5,69098232785343E-14i</v>
      </c>
      <c r="AN292" s="223" t="str">
        <f t="shared" ca="1" si="353"/>
        <v>-3,13345161649231E-14+0,126371687145871i</v>
      </c>
      <c r="AO292" s="223" t="str">
        <f t="shared" ca="1" si="354"/>
        <v>-0,126371687145871+7,92647210790968E-15i</v>
      </c>
      <c r="AP292" s="223" t="str">
        <f t="shared" ca="1" si="355"/>
        <v>-4,71874603807424E-14-0,126371687145871i</v>
      </c>
      <c r="AQ292" s="223" t="str">
        <f t="shared" ca="1" si="356"/>
        <v>0,126371687145871+3,926102937657E-14i</v>
      </c>
      <c r="AR292" s="223" t="str">
        <f t="shared" ca="1" si="357"/>
        <v>0,126371687145871+3,926102937657E-14i</v>
      </c>
      <c r="AS292" s="223" t="str">
        <f t="shared" ca="1" si="358"/>
        <v>-0,126371687145871+3,92609471690954E-14i</v>
      </c>
      <c r="AT292" s="223" t="str">
        <f t="shared" ca="1" si="359"/>
        <v>4,8983392274362E-14-0,126371687145871i</v>
      </c>
      <c r="AU292" s="223" t="str">
        <f t="shared" ca="1" si="360"/>
        <v>0,126371687145871+7,92655431538433E-15i</v>
      </c>
      <c r="AV292" s="223" t="str">
        <f t="shared" ca="1" si="361"/>
        <v>2,95385842713034E-14+0,126371687145871i</v>
      </c>
      <c r="AW292" s="223" t="str">
        <f t="shared" ca="1" si="362"/>
        <v>-0,126371687145871-5,8705755172154E-14i</v>
      </c>
      <c r="AX292" s="223" t="str">
        <f t="shared" ca="1" si="363"/>
        <v>1,76489172131763E-14-0,126371687145871i</v>
      </c>
      <c r="AY292" s="223" t="str">
        <f t="shared" ca="1" si="364"/>
        <v>0,126371687145871-1,98162213735115E-14i</v>
      </c>
      <c r="AZ292" s="223" t="str">
        <f t="shared" ca="1" si="365"/>
        <v>6,08730593324892E-14+0,126371687145871i</v>
      </c>
      <c r="BA292" s="223" t="str">
        <f t="shared" ca="1" si="366"/>
        <v>-0,126371687145871-2,73712801109682E-14i</v>
      </c>
      <c r="BB292" s="223" t="str">
        <f t="shared" ca="1" si="367"/>
        <v>-1,36855578480095E-14-0,126371687145871i</v>
      </c>
      <c r="BC292" s="223" t="str">
        <f t="shared" ca="1" si="368"/>
        <v>0,126371687145871-5,11506964346972E-14i</v>
      </c>
      <c r="BD292" s="223" t="str">
        <f t="shared" ca="1" si="369"/>
        <v>-3,70936430087601E-14+0,126371687145871i</v>
      </c>
      <c r="BE292" s="223" t="str">
        <f t="shared" ca="1" si="370"/>
        <v>-0,126371687145871+3,96319495021752E-15i</v>
      </c>
      <c r="BF292" s="223" t="str">
        <f t="shared" ca="1" si="371"/>
        <v>-4,14283335369053E-14-0,126371687145871i</v>
      </c>
      <c r="BG292" s="223" t="str">
        <f t="shared" ca="1" si="372"/>
        <v>0,126371687145871+4,32243065342622E-14i</v>
      </c>
      <c r="BH292" s="223" t="str">
        <f t="shared" ca="1" si="373"/>
        <v>-5,75916794757441E-15+0,126371687145871i</v>
      </c>
      <c r="BI292" s="223" t="str">
        <f t="shared" ca="1" si="374"/>
        <v>-0,126371687145871+3,52976700114032E-14i</v>
      </c>
      <c r="BJ292" s="223" t="str">
        <f t="shared" ca="1" si="375"/>
        <v>5,29466694320542E-14-0,126371687145871i</v>
      </c>
      <c r="BK292" s="223" t="str">
        <f t="shared" ca="1" si="376"/>
        <v>0,126371687145871+1,54815308453663E-14i</v>
      </c>
      <c r="BL292" s="223" t="str">
        <f t="shared" ca="1" si="377"/>
        <v>2,55753071136112E-14+0,126371687145871i</v>
      </c>
      <c r="BM292" s="223" t="str">
        <f t="shared" ca="1" si="378"/>
        <v>-0,126371687145871-6,26690323298461E-14i</v>
      </c>
      <c r="BN292" s="223" t="str">
        <f t="shared" ca="1" si="379"/>
        <v>2,16121943708685E-14-0,126371687145871i</v>
      </c>
      <c r="BO292" s="223" t="str">
        <f t="shared" ca="1" si="380"/>
        <v>0,126371687145871-1,58529442158194E-14i</v>
      </c>
      <c r="BP292" s="223" t="str">
        <f t="shared" ca="1" si="381"/>
        <v>5,6909782174797E-14+0,126371687145871i</v>
      </c>
      <c r="BQ292" s="223" t="str">
        <f t="shared" ca="1" si="382"/>
        <v>-0,126371687145871-3,13345572686603E-14i</v>
      </c>
      <c r="BR292" s="223" t="str">
        <f t="shared" ca="1" si="383"/>
        <v>-9,7222806903173E-15-0,126371687145871i</v>
      </c>
      <c r="BS292" s="223" t="str">
        <f t="shared" ca="1" si="384"/>
        <v>0,126371687145871-4,35957199047153E-14i</v>
      </c>
      <c r="BT292" s="223" t="str">
        <f t="shared" ca="1" si="385"/>
        <v>-3,74652207941624E-14+0,126371687145871i</v>
      </c>
      <c r="BU292" s="223" t="str">
        <f t="shared" ca="1" si="386"/>
        <v>-0,126371687145871-3,59178157976451E-15i</v>
      </c>
      <c r="BV292" s="223" t="str">
        <f t="shared" ca="1" si="387"/>
        <v>-3,74650563792131E-14-0,126371687145871i</v>
      </c>
      <c r="BW292" s="223" t="str">
        <f t="shared" ca="1" si="388"/>
        <v>0,126371687145871+5,07792830642443E-14i</v>
      </c>
      <c r="BX292" s="223" t="str">
        <f t="shared" ca="1" si="389"/>
        <v>-9,72244510526658E-15+0,126371687145871i</v>
      </c>
      <c r="BY292" s="223" t="str">
        <f t="shared" ca="1" si="390"/>
        <v>-0,126371687145871+3,1334392853711E-14i</v>
      </c>
      <c r="BZ292" s="223" t="str">
        <f t="shared" ca="1" si="391"/>
        <v>5,69099465897463E-14-0,126371687145871i</v>
      </c>
      <c r="CA292" s="223" t="str">
        <f t="shared" ca="1" si="392"/>
        <v>0,126371687145871+1,58531086307687E-14i</v>
      </c>
      <c r="CB292" s="223" t="str">
        <f t="shared" ca="1" si="393"/>
        <v>1,80203305836293E-14+0,126371687145871i</v>
      </c>
      <c r="CC292" s="223" t="str">
        <f t="shared" ca="1" si="394"/>
        <v>-0,126371687145871+5,90771685426069E-14i</v>
      </c>
      <c r="CD292" s="223" t="str">
        <f t="shared" ca="1" si="395"/>
        <v>2,91671709008504E-14-0,126371687145871i</v>
      </c>
      <c r="CE292" s="223" t="str">
        <f t="shared" ca="1" si="396"/>
        <v>0,126371687145871-1,18896670581272E-14i</v>
      </c>
      <c r="CF292" s="223" t="str">
        <f t="shared" ca="1" si="397"/>
        <v>5,29465050171049E-14+0,126371687145871i</v>
      </c>
      <c r="CG292" s="223" t="str">
        <f t="shared" ca="1" si="398"/>
        <v>-0,126371687145871-3,52978344263525E-14i</v>
      </c>
      <c r="CH292" s="223" t="str">
        <f t="shared" ca="1" si="399"/>
        <v>-5,75900353262513E-15-0,126371687145871i</v>
      </c>
      <c r="CI292" s="223" t="str">
        <f t="shared" ca="1" si="400"/>
        <v>0,126371687145871-3,96324427470231E-14i</v>
      </c>
      <c r="CJ292" s="223" t="str">
        <f t="shared" ca="1" si="401"/>
        <v>-4,86118966964344E-14+0,126371687145871i</v>
      </c>
      <c r="CK292" s="223" t="str">
        <f t="shared" ca="1" si="402"/>
        <v>-0,126371687145871-7,55505873745667E-15i</v>
      </c>
      <c r="CL292" s="223" t="str">
        <f t="shared" ca="1" si="403"/>
        <v>-3,35017792215209E-14-0,126371687145871i</v>
      </c>
      <c r="CM292" s="223" t="str">
        <f t="shared" ca="1" si="404"/>
        <v>0,126371687145871+5,47425602219364E-14i</v>
      </c>
      <c r="CN292" s="223" t="str">
        <f t="shared" ca="1" si="405"/>
        <v>-1,36857222629588E-14+0,126371687145871i</v>
      </c>
      <c r="CO292" s="223" t="str">
        <f t="shared" ca="1" si="406"/>
        <v>-0,126371687145871+2,73711156960189E-14i</v>
      </c>
      <c r="CP292" s="223" t="str">
        <f t="shared" ca="1" si="407"/>
        <v>-6,12445549104168E-14-0,126371687145871i</v>
      </c>
      <c r="CQ292" s="223" t="str">
        <f t="shared" ca="1" si="408"/>
        <v>0,126371687145871+2,69997845330405E-14i</v>
      </c>
      <c r="CR292" s="223" t="str">
        <f t="shared" ca="1" si="409"/>
        <v>1,40570534259371E-14+0,126371687145871i</v>
      </c>
      <c r="CS292" s="223" t="str">
        <f t="shared" ca="1" si="410"/>
        <v>-0,126371687145871-7,41872860175203E-14i</v>
      </c>
      <c r="CT292" s="223" t="str">
        <f t="shared" ca="1" si="411"/>
        <v>3,31304480585426E-14-0,126371687145871i</v>
      </c>
      <c r="CU292" s="223" t="str">
        <f t="shared" ca="1" si="412"/>
        <v>0,126371687145871-7,92638990043503E-15i</v>
      </c>
      <c r="CV292" s="223" t="str">
        <f t="shared" ca="1" si="413"/>
        <v>4,89832278594127E-14+0,126371687145871i</v>
      </c>
      <c r="CW292" s="223" t="str">
        <f t="shared" ca="1" si="414"/>
        <v>-0,126371687145871-3,92611115840447E-14i</v>
      </c>
      <c r="CX292" s="223" t="str">
        <f t="shared" ca="1" si="415"/>
        <v>5,38767236964676E-15-0,126371687145871i</v>
      </c>
      <c r="CY292" s="223" t="str">
        <f t="shared" ca="1" si="416"/>
        <v>0,126371687145871-3,56691655893309E-14i</v>
      </c>
      <c r="CZ292" s="223" t="str">
        <f t="shared" ca="1" si="417"/>
        <v>-5,25751738541264E-14+0,126371687145871i</v>
      </c>
      <c r="DA292" s="223" t="str">
        <f t="shared" ca="1" si="418"/>
        <v>-0,126371687145871-1,15183358951488E-14i</v>
      </c>
      <c r="DB292" s="223" t="str">
        <f t="shared" ca="1" si="419"/>
        <v>-2,95385020638289E-14-0,126371687145871i</v>
      </c>
      <c r="DC292" s="223" t="str">
        <f t="shared" ca="1" si="420"/>
        <v>0,126371687145871+5,87058373796286E-14i</v>
      </c>
      <c r="DD292" s="223" t="str">
        <f t="shared" ca="1" si="421"/>
        <v>-1,7648999420651E-14+0,126371687145871i</v>
      </c>
      <c r="DE292" s="223" t="str">
        <f t="shared" ca="1" si="422"/>
        <v>-0,126371687145871+1,6224439793747E-14i</v>
      </c>
      <c r="DF292" s="223" t="str">
        <f t="shared" ca="1" si="423"/>
        <v>-5,72812777527247E-14-0,126371687145871i</v>
      </c>
      <c r="DG292" s="223" t="str">
        <f t="shared" ca="1" si="424"/>
        <v>0,126371687145871+3,09630616907327E-14i</v>
      </c>
      <c r="DH292" s="223" t="str">
        <f t="shared" ca="1" si="425"/>
        <v>1,0093776268245E-14+0,126371687145871i</v>
      </c>
      <c r="DI292" s="223" t="str">
        <f t="shared" ca="1" si="426"/>
        <v>-0,126371687145871+5,11506142272226E-14i</v>
      </c>
      <c r="DJ292" s="223" t="str">
        <f t="shared" ca="1" si="427"/>
        <v>3,70937252162348E-14-0,126371687145871i</v>
      </c>
      <c r="DK292" s="223" t="str">
        <f t="shared" ca="1" si="428"/>
        <v>0,126371687145871-3,96311274274287E-15i</v>
      </c>
      <c r="DL292" s="223" t="str">
        <f t="shared" ca="1" si="429"/>
        <v>3,78365519571408E-14+0,126371687145871i</v>
      </c>
      <c r="DM292" s="223" t="str">
        <f t="shared" ca="1" si="430"/>
        <v>-0,126371687145871-4,32243887417368E-14i</v>
      </c>
      <c r="DN292" s="223" t="str">
        <f t="shared" ca="1" si="431"/>
        <v>9,35094952733892E-15-0,126371687145871i</v>
      </c>
      <c r="DO292" s="223" t="str">
        <f t="shared" ca="1" si="432"/>
        <v>0,126371687145871-3,17058884316388E-14i</v>
      </c>
      <c r="DP292" s="223" t="str">
        <f t="shared" ca="1" si="433"/>
        <v>-5,65384510118186E-14+0,126371687145871i</v>
      </c>
      <c r="DQ292" s="223" t="str">
        <f t="shared" ca="1" si="434"/>
        <v>-0,126371687145871-1,54816130528411E-14i</v>
      </c>
      <c r="DR292" s="223" t="str">
        <f t="shared" ca="1" si="435"/>
        <v>-2,55752249061367E-14-0,126371687145871i</v>
      </c>
      <c r="DS292" s="223" t="str">
        <f t="shared" ca="1" si="436"/>
        <v>0,126371687145871+6,26691145373208E-14i</v>
      </c>
      <c r="DT292" s="223" t="str">
        <f t="shared" ca="1" si="437"/>
        <v>-2,87956753229228E-14+0,126371687145871i</v>
      </c>
      <c r="DU292" s="223" t="str">
        <f t="shared" ca="1" si="438"/>
        <v>-0,126371687145871+1,94445613806345E-14i</v>
      </c>
      <c r="DV292" s="223" t="str">
        <f t="shared" ca="1" si="439"/>
        <v>-5,33180005950325E-14-0,126371687145871i</v>
      </c>
      <c r="DW292" s="223" t="str">
        <f t="shared" ca="1" si="440"/>
        <v>0,126371687145871+2,77429401038452E-14i</v>
      </c>
      <c r="DX292" s="223" t="str">
        <f t="shared" ca="1" si="441"/>
        <v>6,13049911055279E-15+0,126371687145871i</v>
      </c>
      <c r="DY292" s="223" t="str">
        <f t="shared" ca="1" si="442"/>
        <v>-0,126371687145871+4,00039383249507E-14i</v>
      </c>
      <c r="DZ292" s="223" t="str">
        <f t="shared" ca="1" si="443"/>
        <v>4,1057002373927E-14-0,126371687145871i</v>
      </c>
      <c r="EA292" s="223" t="str">
        <f t="shared" ca="1" si="444"/>
        <v>0,126371687145871+7,18356315952902E-15i</v>
      </c>
      <c r="EB292" s="223" t="str">
        <f t="shared" ca="1" si="445"/>
        <v>4,10566735440284E-14+0,126371687145871i</v>
      </c>
      <c r="EC292" s="223" t="str">
        <f t="shared" ca="1" si="446"/>
        <v>-0,126371687145871-5,43710646440087E-14i</v>
      </c>
      <c r="ED292" s="223" t="str">
        <f t="shared" ca="1" si="447"/>
        <v>6,13082794045136E-15-0,126371687145871i</v>
      </c>
      <c r="EE292" s="223" t="str">
        <f t="shared" ca="1" si="448"/>
        <v>0,126371687145871-2,77426112739466E-14i</v>
      </c>
      <c r="EF292" s="223" t="str">
        <f t="shared" ca="1" si="449"/>
        <v>6,16160504883444E-14+0,126371687145871i</v>
      </c>
      <c r="EG292" s="223" t="str">
        <f t="shared" ca="1" si="450"/>
        <v>-0,126371687145871-1,94448902105331E-14i</v>
      </c>
      <c r="EH292" s="223" t="str">
        <f t="shared" ca="1" si="451"/>
        <v>-1,44285490038647E-14-0,126371687145871i</v>
      </c>
      <c r="EI292" s="223" t="str">
        <f t="shared" ca="1" si="452"/>
        <v>0,126371687145871+6,66323916950128E-14i</v>
      </c>
      <c r="EJ292" s="223" t="str">
        <f t="shared" ca="1" si="453"/>
        <v>-3,2758952480615E-14+0,126371687145871i</v>
      </c>
      <c r="EK292" s="223" t="str">
        <f t="shared" ca="1" si="454"/>
        <v>-0,126371687145871+1,54812842229425E-14i</v>
      </c>
      <c r="EL292" s="223" t="str">
        <f t="shared" ca="1" si="455"/>
        <v>-4,93547234373403E-14-0,126371687145871i</v>
      </c>
      <c r="EM292" s="223" t="str">
        <f t="shared" ca="1" si="456"/>
        <v>0,126371687145871+3,17062172615374E-14i</v>
      </c>
      <c r="EN292" s="223"/>
      <c r="EO292" s="223"/>
      <c r="EP292" s="223"/>
    </row>
    <row r="293" spans="1:146">
      <c r="A293" s="249">
        <f t="shared" ref="A293:A356" si="461">A292+Div_Nt_load2</f>
        <v>3.7695312500000029E-3</v>
      </c>
      <c r="B293" s="248">
        <v>193</v>
      </c>
      <c r="C293" s="247">
        <f t="shared" ref="C293:C355" si="462">C292+1/time_load2</f>
        <v>38600</v>
      </c>
      <c r="N293" s="246">
        <f t="shared" ref="N293:N355" ca="1" si="463">Ioutput2+O293</f>
        <v>4.8403734373954492</v>
      </c>
      <c r="O293" s="223">
        <f t="shared" ref="O293:O355" ca="1" si="464">I_step2*(th_2/time_load2-0.5)+2*I_step2*(th_2/time_load2)*SUMPRODUCT((SIN(ROW(INDIRECT(1&amp;":"&amp;N_FFT2))*PI()*th_2/time_load2)/(ROW(INDIRECT(1&amp;":"&amp;N_FFT2))*PI()*th_2/time_load2))*(SIN(ROW(INDIRECT(1&amp;":"&amp;N_FFT2))*PI()*transient2/time_load2)/(ROW(INDIRECT(1&amp;":"&amp;N_FFT2))*PI()*transient2/time_load2))*COS(ROW(INDIRECT(1&amp;":"&amp;N_FFT2))*2*PI()*Div_Nt_load2*B293/time_load2-ROW(INDIRECT(1&amp;":"&amp;N_FFT2))*PI()*(time_load2-transient2)/time_load2))</f>
        <v>-3.1596265626045512</v>
      </c>
      <c r="P293" s="223" t="str">
        <f t="shared" ref="P293:P355" ca="1" si="465">IMPRODUCT(O293,IMEXP(COMPLEX(0,-2*PI()*1*B293/Nt_load2)))</f>
        <v>-0,0775411175199412-3,15867494215692i</v>
      </c>
      <c r="Q293" s="223" t="str">
        <f t="shared" ref="Q293:Q355" ca="1" si="466">IMPRODUCT(O293,IMEXP(COMPLEX(0,-2*PI()*2*B293/Nt_load2)))</f>
        <v>3,15582065403459-0,155035527170138i</v>
      </c>
      <c r="R293" s="223" t="str">
        <f t="shared" ref="R293:R355" ca="1" si="467">IMPRODUCT(O293,IMEXP(COMPLEX(0,-2*PI()*3*B293/Nt_load2)))</f>
        <v>0,232436549215983+3,15106541755401i</v>
      </c>
      <c r="S293" s="223" t="str">
        <f t="shared" ref="S293:S355" ca="1" si="468">IMPRODUCT(O293,IMEXP(COMPLEX(0,-2*PI()*4*B293/Nt_load2)))</f>
        <v>-3,14441209709184+0,309697560175691i</v>
      </c>
      <c r="T293" s="223" t="str">
        <f t="shared" ref="T293:T355" ca="1" si="469">IMPRODUCT(O293,IMEXP(COMPLEX(0,-2*PI()*5*B293/Nt_load2)))</f>
        <v>-0,386772020905801-3,13586470035949i</v>
      </c>
      <c r="U293" s="223" t="str">
        <f t="shared" ref="U293:U355" ca="1" si="470">IMPRODUCT(O293,IMEXP(COMPLEX(0,-2*PI()*6*B293/Nt_load2)))</f>
        <v>3,12542837598917-0,463613504632854i</v>
      </c>
      <c r="V293" s="223" t="str">
        <f t="shared" ref="V293:V355" ca="1" si="471">IMPRODUCT(O293,IMEXP(COMPLEX(0,-2*PI()*7*B293/Nt_load2)))</f>
        <v>0,540175724920019+3,1131094104325i</v>
      </c>
      <c r="W293" s="223" t="str">
        <f t="shared" ref="W293:W355" ca="1" si="472">IMPRODUCT(O293,IMEXP(COMPLEX(0,-2*PI()*8*B293/Nt_load2)))</f>
        <v>-3,09891522417359+0,616412563549294i</v>
      </c>
      <c r="X293" s="223" t="str">
        <f t="shared" ref="X293:X355" ca="1" si="473">IMPRODUCT(O293,IMEXP(COMPLEX(0,-2*PI()*9*B293/Nt_load2)))</f>
        <v>-0,69227809829911-3,0828543672596i</v>
      </c>
      <c r="Y293" s="223" t="str">
        <f t="shared" ref="Y293:Y355" ca="1" si="474">IMPRODUCT(O293,IMEXP(COMPLEX(0,-2*PI()*10*B293/Nt_load2)))</f>
        <v>3,06493651415006-0,767726630608782i</v>
      </c>
      <c r="Z293" s="223" t="str">
        <f t="shared" ref="Z293:Z355" ca="1" si="475">IMPRODUCT(O293,IMEXP(COMPLEX(0,-2*PI()*11*B293/Nt_load2)))</f>
        <v>0,842712713103301+3,04517245788976i</v>
      </c>
      <c r="AA293" s="223" t="str">
        <f t="shared" ref="AA293:AA355" ca="1" si="476">IMPRODUCT(O293,IMEXP(COMPLEX(0,-2*PI()*12*B293/Nt_load2)))</f>
        <v>-3,02357410360722+0,917191176970224i</v>
      </c>
      <c r="AB293" s="223" t="str">
        <f t="shared" ref="AB293:AB355" ca="1" si="477">IMPRODUCT(O293,IMEXP(COMPLEX(0,-2*PI()*13*B293/Nt_load2)))</f>
        <v>-0,991117159168409-3,00015446134332i</v>
      </c>
      <c r="AC293" s="223" t="str">
        <f t="shared" ref="AC293:AC355" ca="1" si="478">IMPRODUCT(O293,IMEXP(COMPLEX(0,-2*PI()*14*B293/Nt_load2)))</f>
        <v>2,97492763821499-1,06444612944987i</v>
      </c>
      <c r="AD293" s="223" t="str">
        <f t="shared" ref="AD293:AD355" ca="1" si="479">IMPRODUCT(O293,IMEXP(COMPLEX(0,-2*PI()*15*B293/Nt_load2)))</f>
        <v>1,13713391718547+2,94790882991701i</v>
      </c>
      <c r="AE293" s="223" t="str">
        <f t="shared" ref="AE293:AE355" ca="1" si="480">IMPRODUCT(O293,IMEXP(COMPLEX(0,-2*PI()*16*B293/Nt_load2)))</f>
        <v>-2,91911431156929+1,20913673796953i</v>
      </c>
      <c r="AF293" s="223" t="str">
        <f t="shared" ref="AF293:AF355" ca="1" si="481">IMPRODUCT(O293,IMEXP(COMPLEX(0,-2*PI()*17*B293/Nt_load2)))</f>
        <v>-1,28041121999489-2,88856142791312i</v>
      </c>
      <c r="AG293" s="223" t="str">
        <f t="shared" ref="AG293:AG355" ca="1" si="482">IMPRODUCT(O293,IMEXP(COMPLEX(0,-2*PI()*18*B293/Nt_load2)))</f>
        <v>2,85626858286293-1,35091443017922i</v>
      </c>
      <c r="AH293" s="223" t="str">
        <f t="shared" ref="AH293:AH355" ca="1" si="483">IMPRODUCT(O293,IMEXP(COMPLEX(0,-2*PI()*19*B293/Nt_load2)))</f>
        <v>1,42060390002452+2,8222552284213i</v>
      </c>
      <c r="AI293" s="223" t="str">
        <f t="shared" ref="AI293:AI355" ca="1" si="484">IMPRODUCT(O293,IMEXP(COMPLEX(0,-2*PI()*20*B293/Nt_load2)))</f>
        <v>-2,78654185296086+1,48943765120052i</v>
      </c>
      <c r="AJ293" s="223" t="str">
        <f t="shared" ref="AJ293:AJ355" ca="1" si="485">IMPRODUCT(O293,IMEXP(COMPLEX(0,-2*PI()*21*B293/Nt_load2)))</f>
        <v>-1,5573742208291-2,74914996888369i</v>
      </c>
      <c r="AK293" s="223" t="str">
        <f t="shared" ref="AK293:AK355" ca="1" si="486">IMPRODUCT(O293,IMEXP(COMPLEX(0,-2*PI()*22*B293/Nt_load2)))</f>
        <v>2,71010209966263-1,62437268646099i</v>
      </c>
      <c r="AL293" s="223" t="str">
        <f t="shared" ref="AL293:AL355" ca="1" si="487">IMPRODUCT(O293,IMEXP(COMPLEX(0,-2*PI()*23*B293/Nt_load2)))</f>
        <v>1,69039269072605+2,66942176627377i</v>
      </c>
      <c r="AM293" s="223" t="str">
        <f t="shared" ref="AM293:AM355" ca="1" si="488">IMPRODUCT(O293,IMEXP(COMPLEX(0,-2*PI()*24*B293/Nt_load2)))</f>
        <v>-2,62713347302901+1,75539446564207i</v>
      </c>
      <c r="AN293" s="223" t="str">
        <f t="shared" ref="AN293:AN355" ca="1" si="489">IMPRODUCT(O293,IMEXP(COMPLEX(0,-2*PI()*25*B293/Nt_load2)))</f>
        <v>-1,8193388565704-2,58326269281492i</v>
      </c>
      <c r="AO293" s="223" t="str">
        <f t="shared" ref="AO293:AO355" ca="1" si="490">IMPRODUCT(O293,IMEXP(COMPLEX(0,-2*PI()*26*B293/Nt_load2)))</f>
        <v>2,53783585175097-1,88218734579842i</v>
      </c>
      <c r="AP293" s="223" t="str">
        <f t="shared" ref="AP293:AP355" ca="1" si="491">IMPRODUCT(O293,IMEXP(COMPLEX(0,-2*PI()*27*B293/Nt_load2)))</f>
        <v>1,94390207575144+2,49088031326387i</v>
      </c>
      <c r="AQ293" s="223" t="str">
        <f t="shared" ref="AQ293:AQ355" ca="1" si="492">IMPRODUCT(O293,IMEXP(COMPLEX(0,-2*PI()*28*B293/Nt_load2)))</f>
        <v>-2,44242436161608+2,00444587178116i</v>
      </c>
      <c r="AR293" s="223" t="str">
        <f t="shared" ref="AR293:AR355" ca="1" si="493">IMPRODUCT(O293,IMEXP(COMPLEX(0,-2*PI()*28*B293/Nt_load2)))</f>
        <v>-2,44242436161608+2,00444587178116i</v>
      </c>
      <c r="AS293" s="223" t="str">
        <f t="shared" ref="AS293:AS355" ca="1" si="494">IMPRODUCT(O293,IMEXP(COMPLEX(0,-2*PI()*30*B293/Nt_load2)))</f>
        <v>2,34112885726286-2,12187551209003i</v>
      </c>
      <c r="AT293" s="223" t="str">
        <f t="shared" ref="AT293:AT355" ca="1" si="495">IMPRODUCT(O293,IMEXP(COMPLEX(0,-2*PI()*31*B293/Nt_load2)))</f>
        <v>2,17869062114481+2,28835032118159i</v>
      </c>
      <c r="AU293" s="223" t="str">
        <f t="shared" ref="AU293:AU355" ca="1" si="496">IMPRODUCT(O293,IMEXP(COMPLEX(0,-2*PI()*32*B293/Nt_load2)))</f>
        <v>-2,23419336843376+2,23419336843588i</v>
      </c>
      <c r="AV293" s="223" t="str">
        <f t="shared" ref="AV293:AV355" ca="1" si="497">IMPRODUCT(O293,IMEXP(COMPLEX(0,-2*PI()*33*B293/Nt_load2)))</f>
        <v>-2,2883503211815-2,17869062114491i</v>
      </c>
      <c r="AW293" s="223" t="str">
        <f t="shared" ref="AW293:AW355" ca="1" si="498">IMPRODUCT(O293,IMEXP(COMPLEX(0,-2*PI()*34*B293/Nt_load2)))</f>
        <v>2,12187551209014-2,34112885726276i</v>
      </c>
      <c r="AX293" s="223" t="str">
        <f t="shared" ref="AX293:AX355" ca="1" si="499">IMPRODUCT(O293,IMEXP(COMPLEX(0,-2*PI()*35*B293/Nt_load2)))</f>
        <v>2,39249718486085+2,0637822645689i</v>
      </c>
      <c r="AY293" s="223" t="str">
        <f t="shared" ref="AY293:AY355" ca="1" si="500">IMPRODUCT(O293,IMEXP(COMPLEX(0,-2*PI()*36*B293/Nt_load2)))</f>
        <v>-2,00444587178134+2,44242436161593i</v>
      </c>
      <c r="AZ293" s="223" t="str">
        <f t="shared" ref="AZ293:AZ355" ca="1" si="501">IMPRODUCT(O293,IMEXP(COMPLEX(0,-2*PI()*37*B293/Nt_load2)))</f>
        <v>-2,49088031326375-1,94390207575159i</v>
      </c>
      <c r="BA293" s="223" t="str">
        <f t="shared" ref="BA293:BA355" ca="1" si="502">IMPRODUCT(O293,IMEXP(COMPLEX(0,-2*PI()*38*B293/Nt_load2)))</f>
        <v>1,88218734579857-2,53783585175086i</v>
      </c>
      <c r="BB293" s="223" t="str">
        <f t="shared" ref="BB293:BB355" ca="1" si="503">IMPRODUCT(O293,IMEXP(COMPLEX(0,-2*PI()*39*B293/Nt_load2)))</f>
        <v>2,58326269281664+1,81933885656795i</v>
      </c>
      <c r="BC293" s="223" t="str">
        <f t="shared" ref="BC293:BC355" ca="1" si="504">IMPRODUCT(O293,IMEXP(COMPLEX(0,-2*PI()*40*B293/Nt_load2)))</f>
        <v>-1,75539446564219+2,62713347302892i</v>
      </c>
      <c r="BD293" s="223" t="str">
        <f t="shared" ref="BD293:BD355" ca="1" si="505">IMPRODUCT(O293,IMEXP(COMPLEX(0,-2*PI()*41*B293/Nt_load2)))</f>
        <v>-2,6694217662737-1,69039269072618i</v>
      </c>
      <c r="BE293" s="223" t="str">
        <f t="shared" ref="BE293:BE355" ca="1" si="506">IMPRODUCT(O293,IMEXP(COMPLEX(0,-2*PI()*42*B293/Nt_load2)))</f>
        <v>1,62437268646111-2,71010209966255i</v>
      </c>
      <c r="BF293" s="223" t="str">
        <f t="shared" ref="BF293:BF355" ca="1" si="507">IMPRODUCT(O293,IMEXP(COMPLEX(0,-2*PI()*43*B293/Nt_load2)))</f>
        <v>2,7491499688838+1,55737422082892i</v>
      </c>
      <c r="BG293" s="223" t="str">
        <f t="shared" ref="BG293:BG355" ca="1" si="508">IMPRODUCT(O293,IMEXP(COMPLEX(0,-2*PI()*44*B293/Nt_load2)))</f>
        <v>-1,48943765120014+2,78654185296106i</v>
      </c>
      <c r="BH293" s="223" t="str">
        <f t="shared" ref="BH293:BH355" ca="1" si="509">IMPRODUCT(O293,IMEXP(COMPLEX(0,-2*PI()*45*B293/Nt_load2)))</f>
        <v>-2,82225522842164-1,42060390002385i</v>
      </c>
      <c r="BI293" s="223" t="str">
        <f t="shared" ref="BI293:BI355" ca="1" si="510">IMPRODUCT(O293,IMEXP(COMPLEX(0,-2*PI()*46*B293/Nt_load2)))</f>
        <v>1,35091443017797-2,85626858286352i</v>
      </c>
      <c r="BJ293" s="223" t="str">
        <f t="shared" ref="BJ293:BJ355" ca="1" si="511">IMPRODUCT(O293,IMEXP(COMPLEX(0,-2*PI()*47*B293/Nt_load2)))</f>
        <v>2,88856142791255+1,28041121999617i</v>
      </c>
      <c r="BK293" s="223" t="str">
        <f t="shared" ref="BK293:BK355" ca="1" si="512">IMPRODUCT(O293,IMEXP(COMPLEX(0,-2*PI()*48*B293/Nt_load2)))</f>
        <v>-1,20913673797025+2,91911431156899i</v>
      </c>
      <c r="BL293" s="223" t="str">
        <f t="shared" ref="BL293:BL355" ca="1" si="513">IMPRODUCT(O293,IMEXP(COMPLEX(0,-2*PI()*49*B293/Nt_load2)))</f>
        <v>-2,94790882991684-1,1371339171859i</v>
      </c>
      <c r="BM293" s="223" t="str">
        <f t="shared" ref="BM293:BM355" ca="1" si="514">IMPRODUCT(O293,IMEXP(COMPLEX(0,-2*PI()*50*B293/Nt_load2)))</f>
        <v>1,06444612945-2,97492763821495i</v>
      </c>
      <c r="BN293" s="223" t="str">
        <f t="shared" ref="BN293:BN355" ca="1" si="515">IMPRODUCT(O293,IMEXP(COMPLEX(0,-2*PI()*51*B293/Nt_load2)))</f>
        <v>3,00015446134347+0,991117159167928i</v>
      </c>
      <c r="BO293" s="223" t="str">
        <f t="shared" ref="BO293:BO355" ca="1" si="516">IMPRODUCT(O293,IMEXP(COMPLEX(0,-2*PI()*52*B293/Nt_load2)))</f>
        <v>-0,917191176969418+3,02357410360747i</v>
      </c>
      <c r="BP293" s="223" t="str">
        <f t="shared" ref="BP293:BP355" ca="1" si="517">IMPRODUCT(O293,IMEXP(COMPLEX(0,-2*PI()*53*B293/Nt_load2)))</f>
        <v>-3,04517245789012-0,84271271310197i</v>
      </c>
      <c r="BQ293" s="223" t="str">
        <f t="shared" ref="BQ293:BQ355" ca="1" si="518">IMPRODUCT(O293,IMEXP(COMPLEX(0,-2*PI()*54*B293/Nt_load2)))</f>
        <v>0,767726630610163-3,06493651414972i</v>
      </c>
      <c r="BR293" s="223" t="str">
        <f t="shared" ref="BR293:BR355" ca="1" si="519">IMPRODUCT(O293,IMEXP(COMPLEX(0,-2*PI()*55*B293/Nt_load2)))</f>
        <v>3,08285436725936+0,69227809830019i</v>
      </c>
      <c r="BS293" s="223" t="str">
        <f t="shared" ref="BS293:BS355" ca="1" si="520">IMPRODUCT(O293,IMEXP(COMPLEX(0,-2*PI()*56*B293/Nt_load2)))</f>
        <v>-0,616412563549831+3,09891522417348i</v>
      </c>
      <c r="BT293" s="223" t="str">
        <f t="shared" ref="BT293:BT355" ca="1" si="521">IMPRODUCT(O293,IMEXP(COMPLEX(0,-2*PI()*57*B293/Nt_load2)))</f>
        <v>-3,11310941043248-0,540175724920158i</v>
      </c>
      <c r="BU293" s="223" t="str">
        <f t="shared" ref="BU293:BU355" ca="1" si="522">IMPRODUCT(O293,IMEXP(COMPLEX(0,-2*PI()*58*B293/Nt_load2)))</f>
        <v>0,46361350463244-3,12542837598923i</v>
      </c>
      <c r="BV293" s="223" t="str">
        <f t="shared" ref="BV293:BV355" ca="1" si="523">IMPRODUCT(O293,IMEXP(COMPLEX(0,-2*PI()*59*B293/Nt_load2)))</f>
        <v>3,13586470035959+0,386772020904973i</v>
      </c>
      <c r="BW293" s="223" t="str">
        <f t="shared" ref="BW293:BW355" ca="1" si="524">IMPRODUCT(O293,IMEXP(COMPLEX(0,-2*PI()*60*B293/Nt_load2)))</f>
        <v>-0,309697560174628+3,14441209709194i</v>
      </c>
      <c r="BX293" s="223" t="str">
        <f t="shared" ref="BX293:BX355" ca="1" si="525">IMPRODUCT(O293,IMEXP(COMPLEX(0,-2*PI()*61*B293/Nt_load2)))</f>
        <v>-3,1510654175539-0,232436549217414i</v>
      </c>
      <c r="BY293" s="223" t="str">
        <f t="shared" ref="BY293:BY355" ca="1" si="526">IMPRODUCT(O293,IMEXP(COMPLEX(0,-2*PI()*62*B293/Nt_load2)))</f>
        <v>0,155035527171094-3,15582065403455i</v>
      </c>
      <c r="BZ293" s="223" t="str">
        <f t="shared" ref="BZ293:BZ355" ca="1" si="527">IMPRODUCT(O293,IMEXP(COMPLEX(0,-2*PI()*63*B293/Nt_load2)))</f>
        <v>3,1586749421569+0,0775411175205368i</v>
      </c>
      <c r="CA293" s="223" t="str">
        <f t="shared" ref="CA293:CA355" ca="1" si="528">IMPRODUCT(O293,IMEXP(COMPLEX(0,-2*PI()*64*B293/Nt_load2)))</f>
        <v>-2,33797110857355E-13+3,15962656260455i</v>
      </c>
      <c r="CB293" s="223" t="str">
        <f t="shared" ref="CB293:CB355" ca="1" si="529">IMPRODUCT(O293,IMEXP(COMPLEX(0,-2*PI()*65*B293/Nt_load2)))</f>
        <v>-3,15867494215691+0,077541117520249i</v>
      </c>
      <c r="CC293" s="223" t="str">
        <f t="shared" ref="CC293:CC355" ca="1" si="530">IMPRODUCT(O293,IMEXP(COMPLEX(0,-2*PI()*66*B293/Nt_load2)))</f>
        <v>-0,155035527170807-3,15582065403456i</v>
      </c>
      <c r="CD293" s="223" t="str">
        <f t="shared" ref="CD293:CD355" ca="1" si="531">IMPRODUCT(O293,IMEXP(COMPLEX(0,-2*PI()*67*B293/Nt_load2)))</f>
        <v>3,15106541755392-0,232436549217127i</v>
      </c>
      <c r="CE293" s="223" t="str">
        <f t="shared" ref="CE293:CE355" ca="1" si="532">IMPRODUCT(O293,IMEXP(COMPLEX(0,-2*PI()*68*B293/Nt_load2)))</f>
        <v>0,309697560174341+3,14441209709197i</v>
      </c>
      <c r="CF293" s="223" t="str">
        <f t="shared" ref="CF293:CF355" ca="1" si="533">IMPRODUCT(O293,IMEXP(COMPLEX(0,-2*PI()*69*B293/Nt_load2)))</f>
        <v>-3,13586470035962+0,386772020904689i</v>
      </c>
      <c r="CG293" s="223" t="str">
        <f t="shared" ref="CG293:CG355" ca="1" si="534">IMPRODUCT(O293,IMEXP(COMPLEX(0,-2*PI()*70*B293/Nt_load2)))</f>
        <v>-0,463613504632155-3,12542837598927i</v>
      </c>
      <c r="CH293" s="223" t="str">
        <f t="shared" ref="CH293:CH355" ca="1" si="535">IMPRODUCT(O293,IMEXP(COMPLEX(0,-2*PI()*71*B293/Nt_load2)))</f>
        <v>3,11310941043252-0,540175724919877i</v>
      </c>
      <c r="CI293" s="223" t="str">
        <f t="shared" ref="CI293:CI355" ca="1" si="536">IMPRODUCT(O293,IMEXP(COMPLEX(0,-2*PI()*72*B293/Nt_load2)))</f>
        <v>0,616412563549372+3,09891522417357i</v>
      </c>
      <c r="CJ293" s="223" t="str">
        <f t="shared" ref="CJ293:CJ355" ca="1" si="537">IMPRODUCT(O293,IMEXP(COMPLEX(0,-2*PI()*73*B293/Nt_load2)))</f>
        <v>-3,08285436725942+0,692278098299909i</v>
      </c>
      <c r="CK293" s="223" t="str">
        <f t="shared" ref="CK293:CK355" ca="1" si="538">IMPRODUCT(O293,IMEXP(COMPLEX(0,-2*PI()*74*B293/Nt_load2)))</f>
        <v>-0,767726630609797-3,06493651414981i</v>
      </c>
      <c r="CL293" s="223" t="str">
        <f t="shared" ref="CL293:CL355" ca="1" si="539">IMPRODUCT(O293,IMEXP(COMPLEX(0,-2*PI()*75*B293/Nt_load2)))</f>
        <v>3,04517245789022-0,842712713101604i</v>
      </c>
      <c r="CM293" s="223" t="str">
        <f t="shared" ref="CM293:CM355" ca="1" si="540">IMPRODUCT(O293,IMEXP(COMPLEX(0,-2*PI()*76*B293/Nt_load2)))</f>
        <v>0,917191176969229+3,02357410360753i</v>
      </c>
      <c r="CN293" s="223" t="str">
        <f t="shared" ref="CN293:CN355" ca="1" si="541">IMPRODUCT(O293,IMEXP(COMPLEX(0,-2*PI()*77*B293/Nt_load2)))</f>
        <v>-3,00015446134356+0,991117159167653i</v>
      </c>
      <c r="CO293" s="223" t="str">
        <f t="shared" ref="CO293:CO355" ca="1" si="542">IMPRODUCT(O293,IMEXP(COMPLEX(0,-2*PI()*78*B293/Nt_load2)))</f>
        <v>-1,06444612944982-2,97492763821501i</v>
      </c>
      <c r="CP293" s="223" t="str">
        <f t="shared" ref="CP293:CP355" ca="1" si="543">IMPRODUCT(O293,IMEXP(COMPLEX(0,-2*PI()*79*B293/Nt_load2)))</f>
        <v>2,94790882991695-1,13713391718563i</v>
      </c>
      <c r="CQ293" s="223" t="str">
        <f t="shared" ref="CQ293:CQ355" ca="1" si="544">IMPRODUCT(O293,IMEXP(COMPLEX(0,-2*PI()*80*B293/Nt_load2)))</f>
        <v>1,2091367379699+2,91911431156914i</v>
      </c>
      <c r="CR293" s="223" t="str">
        <f t="shared" ref="CR293:CR355" ca="1" si="545">IMPRODUCT(O293,IMEXP(COMPLEX(0,-2*PI()*81*B293/Nt_load2)))</f>
        <v>-2,88856142791266+1,28041121999591i</v>
      </c>
      <c r="CS293" s="223" t="str">
        <f t="shared" ref="CS293:CS355" ca="1" si="546">IMPRODUCT(O293,IMEXP(COMPLEX(0,-2*PI()*82*B293/Nt_load2)))</f>
        <v>-1,35091443017771-2,85626858286364i</v>
      </c>
      <c r="CT293" s="223" t="str">
        <f t="shared" ref="CT293:CT355" ca="1" si="547">IMPRODUCT(O293,IMEXP(COMPLEX(0,-2*PI()*83*B293/Nt_load2)))</f>
        <v>2,82225522842181-1,42060390002351i</v>
      </c>
      <c r="CU293" s="223" t="str">
        <f t="shared" ref="CU293:CU355" ca="1" si="548">IMPRODUCT(O293,IMEXP(COMPLEX(0,-2*PI()*84*B293/Nt_load2)))</f>
        <v>1,48943765119988+2,7865418529612i</v>
      </c>
      <c r="CV293" s="223" t="str">
        <f t="shared" ref="CV293:CV355" ca="1" si="549">IMPRODUCT(O293,IMEXP(COMPLEX(0,-2*PI()*85*B293/Nt_load2)))</f>
        <v>-2,74914996888394+1,55737422082867i</v>
      </c>
      <c r="CW293" s="223" t="str">
        <f t="shared" ref="CW293:CW355" ca="1" si="550">IMPRODUCT(O293,IMEXP(COMPLEX(0,-2*PI()*86*B293/Nt_load2)))</f>
        <v>-1,62437268646094-2,71010209966265i</v>
      </c>
      <c r="CX293" s="223" t="str">
        <f t="shared" ref="CX293:CX355" ca="1" si="551">IMPRODUCT(O293,IMEXP(COMPLEX(0,-2*PI()*87*B293/Nt_load2)))</f>
        <v>2,66942176627385-1,69039269072593i</v>
      </c>
      <c r="CY293" s="223" t="str">
        <f t="shared" ref="CY293:CY355" ca="1" si="552">IMPRODUCT(O293,IMEXP(COMPLEX(0,-2*PI()*88*B293/Nt_load2)))</f>
        <v>1,75539446564188+2,62713347302914i</v>
      </c>
      <c r="CZ293" s="223" t="str">
        <f t="shared" ref="CZ293:CZ355" ca="1" si="553">IMPRODUCT(O293,IMEXP(COMPLEX(0,-2*PI()*89*B293/Nt_load2)))</f>
        <v>-2,583262692815+1,81933885657028i</v>
      </c>
      <c r="DA293" s="223" t="str">
        <f t="shared" ref="DA293:DA355" ca="1" si="554">IMPRODUCT(O293,IMEXP(COMPLEX(0,-2*PI()*90*B293/Nt_load2)))</f>
        <v>-1,88218734579834-2,53783585175103i</v>
      </c>
      <c r="DB293" s="223" t="str">
        <f t="shared" ref="DB293:DB355" ca="1" si="555">IMPRODUCT(O293,IMEXP(COMPLEX(0,-2*PI()*91*B293/Nt_load2)))</f>
        <v>2,49088031326398-1,94390207575129i</v>
      </c>
      <c r="DC293" s="223" t="str">
        <f t="shared" ref="DC293:DC355" ca="1" si="556">IMPRODUCT(O293,IMEXP(COMPLEX(0,-2*PI()*92*B293/Nt_load2)))</f>
        <v>2,00444587178111+2,44242436161612i</v>
      </c>
      <c r="DD293" s="223" t="str">
        <f t="shared" ref="DD293:DD355" ca="1" si="557">IMPRODUCT(O293,IMEXP(COMPLEX(0,-2*PI()*93*B293/Nt_load2)))</f>
        <v>-2,39249718486104+2,06378226456868i</v>
      </c>
      <c r="DE293" s="223" t="str">
        <f t="shared" ref="DE293:DE355" ca="1" si="558">IMPRODUCT(O293,IMEXP(COMPLEX(0,-2*PI()*94*B293/Nt_load2)))</f>
        <v>-2,12187551208999-2,3411288572629i</v>
      </c>
      <c r="DF293" s="223" t="str">
        <f t="shared" ref="DF293:DF355" ca="1" si="559">IMPRODUCT(O293,IMEXP(COMPLEX(0,-2*PI()*95*B293/Nt_load2)))</f>
        <v>2,28835032118169-2,1786906211447i</v>
      </c>
      <c r="DG293" s="223" t="str">
        <f t="shared" ref="DG293:DG355" ca="1" si="560">IMPRODUCT(O293,IMEXP(COMPLEX(0,-2*PI()*96*B293/Nt_load2)))</f>
        <v>2,23419336843572+2,23419336843392i</v>
      </c>
      <c r="DH293" s="223" t="str">
        <f t="shared" ref="DH293:DH355" ca="1" si="561">IMPRODUCT(O293,IMEXP(COMPLEX(0,-2*PI()*97*B293/Nt_load2)))</f>
        <v>-2,17869062114508+2,28835032118133i</v>
      </c>
      <c r="DI293" s="223" t="str">
        <f t="shared" ref="DI293:DI355" ca="1" si="562">IMPRODUCT(O293,IMEXP(COMPLEX(0,-2*PI()*98*B293/Nt_load2)))</f>
        <v>-2,34112885726267-2,12187551209025i</v>
      </c>
      <c r="DJ293" s="223" t="str">
        <f t="shared" ref="DJ293:DJ355" ca="1" si="563">IMPRODUCT(O293,IMEXP(COMPLEX(0,-2*PI()*99*B293/Nt_load2)))</f>
        <v>2,06378226456908-2,3924971848607i</v>
      </c>
      <c r="DK293" s="223" t="str">
        <f t="shared" ref="DK293:DK355" ca="1" si="564">IMPRODUCT(O293,IMEXP(COMPLEX(0,-2*PI()*100*B293/Nt_load2)))</f>
        <v>2,4424243616159+2,00444587178138i</v>
      </c>
      <c r="DL293" s="223" t="str">
        <f t="shared" ref="DL293:DL355" ca="1" si="565">IMPRODUCT(O293,IMEXP(COMPLEX(0,-2*PI()*101*B293/Nt_load2)))</f>
        <v>-1,9439020757517+2,49088031326366i</v>
      </c>
      <c r="DM293" s="223" t="str">
        <f t="shared" ref="DM293:DM355" ca="1" si="566">IMPRODUCT(O293,IMEXP(COMPLEX(0,-2*PI()*102*B293/Nt_load2)))</f>
        <v>-2,53783585175082-1,88218734579861i</v>
      </c>
      <c r="DN293" s="223" t="str">
        <f t="shared" ref="DN293:DN355" ca="1" si="567">IMPRODUCT(O293,IMEXP(COMPLEX(0,-2*PI()*103*B293/Nt_load2)))</f>
        <v>1,81933885656806-2,58326269281656i</v>
      </c>
      <c r="DO293" s="223" t="str">
        <f t="shared" ref="DO293:DO355" ca="1" si="568">IMPRODUCT(O293,IMEXP(COMPLEX(0,-2*PI()*104*B293/Nt_load2)))</f>
        <v>2,62713347302885+1,75539446564231i</v>
      </c>
      <c r="DP293" s="223" t="str">
        <f t="shared" ref="DP293:DP355" ca="1" si="569">IMPRODUCT(O293,IMEXP(COMPLEX(0,-2*PI()*105*B293/Nt_load2)))</f>
        <v>-1,69039269072637+2,66942176627357i</v>
      </c>
      <c r="DQ293" s="223" t="str">
        <f t="shared" ref="DQ293:DQ355" ca="1" si="570">IMPRODUCT(O293,IMEXP(COMPLEX(0,-2*PI()*106*B293/Nt_load2)))</f>
        <v>-2,71010209966248-1,62437268646123i</v>
      </c>
      <c r="DR293" s="223" t="str">
        <f t="shared" ref="DR293:DR355" ca="1" si="571">IMPRODUCT(O293,IMEXP(COMPLEX(0,-2*PI()*107*B293/Nt_load2)))</f>
        <v>1,55737422082912-2,74914996888368i</v>
      </c>
      <c r="DS293" s="223" t="str">
        <f t="shared" ref="DS293:DS355" ca="1" si="572">IMPRODUCT(O293,IMEXP(COMPLEX(0,-2*PI()*108*B293/Nt_load2)))</f>
        <v>2,78654185296104+1,48943765120018i</v>
      </c>
      <c r="DT293" s="223" t="str">
        <f t="shared" ref="DT293:DT355" ca="1" si="573">IMPRODUCT(O293,IMEXP(COMPLEX(0,-2*PI()*109*B293/Nt_load2)))</f>
        <v>-1,42060390002381+2,82225522842166i</v>
      </c>
      <c r="DU293" s="223" t="str">
        <f t="shared" ref="DU293:DU355" ca="1" si="574">IMPRODUCT(O293,IMEXP(COMPLEX(0,-2*PI()*110*B293/Nt_load2)))</f>
        <v>-2,8562685828635-1,35091443017802i</v>
      </c>
      <c r="DV293" s="223" t="str">
        <f t="shared" ref="DV293:DV355" ca="1" si="575">IMPRODUCT(O293,IMEXP(COMPLEX(0,-2*PI()*111*B293/Nt_load2)))</f>
        <v>1,28041121999638-2,88856142791245i</v>
      </c>
      <c r="DW293" s="223" t="str">
        <f t="shared" ref="DW293:DW355" ca="1" si="576">IMPRODUCT(O293,IMEXP(COMPLEX(0,-2*PI()*112*B293/Nt_load2)))</f>
        <v>2,91911431156887+1,20913673797055i</v>
      </c>
      <c r="DX293" s="223" t="str">
        <f t="shared" ref="DX293:DX355" ca="1" si="577">IMPRODUCT(O293,IMEXP(COMPLEX(0,-2*PI()*113*B293/Nt_load2)))</f>
        <v>-1,13713391718595+2,94790882991683i</v>
      </c>
      <c r="DY293" s="223" t="str">
        <f t="shared" ref="DY293:DY355" ca="1" si="578">IMPRODUCT(O293,IMEXP(COMPLEX(0,-2*PI()*114*B293/Nt_load2)))</f>
        <v>-2,9749276382149-1,06444612945014i</v>
      </c>
      <c r="DZ293" s="223" t="str">
        <f t="shared" ref="DZ293:DZ355" ca="1" si="579">IMPRODUCT(O293,IMEXP(COMPLEX(0,-2*PI()*115*B293/Nt_load2)))</f>
        <v>0,991117159168149-3,0001544613434i</v>
      </c>
      <c r="EA293" s="223" t="str">
        <f t="shared" ref="EA293:EA355" ca="1" si="580">IMPRODUCT(O293,IMEXP(COMPLEX(0,-2*PI()*116*B293/Nt_load2)))</f>
        <v>3,02357410360738+0,917191176969728i</v>
      </c>
      <c r="EB293" s="223" t="str">
        <f t="shared" ref="EB293:EB355" ca="1" si="581">IMPRODUCT(O293,IMEXP(COMPLEX(0,-2*PI()*117*B293/Nt_load2)))</f>
        <v>-0,842712713101936+3,04517245789013i</v>
      </c>
      <c r="EC293" s="223" t="str">
        <f t="shared" ref="EC293:EC355" ca="1" si="582">IMPRODUCT(O293,IMEXP(COMPLEX(0,-2*PI()*118*B293/Nt_load2)))</f>
        <v>-3,06493651414968-0,767726630610302i</v>
      </c>
      <c r="ED293" s="223" t="str">
        <f t="shared" ref="ED293:ED355" ca="1" si="583">IMPRODUCT(O293,IMEXP(COMPLEX(0,-2*PI()*119*B293/Nt_load2)))</f>
        <v>0,692278098300421-3,08285436725931i</v>
      </c>
      <c r="EE293" s="223" t="str">
        <f t="shared" ref="EE293:EE355" ca="1" si="584">IMPRODUCT(O293,IMEXP(COMPLEX(0,-2*PI()*120*B293/Nt_load2)))</f>
        <v>3,09891522417343+0,616412563550061i</v>
      </c>
      <c r="EF293" s="223" t="str">
        <f t="shared" ref="EF293:EF355" ca="1" si="585">IMPRODUCT(O293,IMEXP(COMPLEX(0,-2*PI()*121*B293/Nt_load2)))</f>
        <v>-0,540175724920212+3,11310941043247i</v>
      </c>
      <c r="EG293" s="223" t="str">
        <f t="shared" ref="EG293:EG355" ca="1" si="586">IMPRODUCT(O293,IMEXP(COMPLEX(0,-2*PI()*122*B293/Nt_load2)))</f>
        <v>-3,12542837598922-0,463613504632493i</v>
      </c>
      <c r="EH293" s="223" t="str">
        <f t="shared" ref="EH293:EH355" ca="1" si="587">IMPRODUCT(O293,IMEXP(COMPLEX(0,-2*PI()*123*B293/Nt_load2)))</f>
        <v>0,386772020905207-3,13586470035956i</v>
      </c>
      <c r="EI293" s="223" t="str">
        <f t="shared" ref="EI293:EI355" ca="1" si="588">IMPRODUCT(O293,IMEXP(COMPLEX(0,-2*PI()*124*B293/Nt_load2)))</f>
        <v>3,14441209709192+0,309697560174861i</v>
      </c>
      <c r="EJ293" s="223" t="str">
        <f t="shared" ref="EJ293:EJ355" ca="1" si="589">IMPRODUCT(O293,IMEXP(COMPLEX(0,-2*PI()*125*B293/Nt_load2)))</f>
        <v>-0,232436549217468+3,1510654175539i</v>
      </c>
      <c r="EK293" s="223" t="str">
        <f t="shared" ref="EK293:EK355" ca="1" si="590">IMPRODUCT(O293,IMEXP(COMPLEX(0,-2*PI()*126*B293/Nt_load2)))</f>
        <v>-3,15582065403454-0,155035527171328i</v>
      </c>
      <c r="EL293" s="223" t="str">
        <f t="shared" ref="EL293:EL355" ca="1" si="591">IMPRODUCT(O293,IMEXP(COMPLEX(0,-2*PI()*127*B293/Nt_load2)))</f>
        <v>0,0775411175207706-3,1586749421569i</v>
      </c>
      <c r="EM293" s="223" t="str">
        <f t="shared" ref="EM293:EM355" ca="1" si="592">IMPRODUCT(O293,IMEXP(COMPLEX(0,-2*PI()*128*B293/Nt_load2)))</f>
        <v>3,15962656260455+4,67594221714711E-13i</v>
      </c>
      <c r="EN293" s="223"/>
      <c r="EO293" s="223"/>
      <c r="EP293" s="223"/>
    </row>
    <row r="294" spans="1:146">
      <c r="A294" s="249">
        <f t="shared" si="461"/>
        <v>3.7890625000000029E-3</v>
      </c>
      <c r="B294" s="248">
        <v>194</v>
      </c>
      <c r="C294" s="247">
        <f t="shared" si="462"/>
        <v>38800</v>
      </c>
      <c r="N294" s="246">
        <f t="shared" ca="1" si="463"/>
        <v>4.6758817913304416</v>
      </c>
      <c r="O294" s="223">
        <f t="shared" ca="1" si="464"/>
        <v>-3.3241182086695589</v>
      </c>
      <c r="P294" s="223" t="str">
        <f t="shared" ca="1" si="465"/>
        <v>-0,163106749688837-3,32011416270803i</v>
      </c>
      <c r="Q294" s="223" t="str">
        <f t="shared" ca="1" si="466"/>
        <v>3,30811167092089-0,325820560931209i</v>
      </c>
      <c r="R294" s="223" t="str">
        <f t="shared" ca="1" si="467"/>
        <v>0,487749441903822+3,28813964836213i</v>
      </c>
      <c r="S294" s="223" t="str">
        <f t="shared" ca="1" si="468"/>
        <v>-3,26024620938347+0,648503291748946i</v>
      </c>
      <c r="T294" s="223" t="str">
        <f t="shared" ca="1" si="469"/>
        <v>-0,807694840362398-3,22449855172249i</v>
      </c>
      <c r="U294" s="223" t="str">
        <f t="shared" ca="1" si="470"/>
        <v>3,18098279461778-0,964940581359386i</v>
      </c>
      <c r="V294" s="223" t="str">
        <f t="shared" ca="1" si="471"/>
        <v>1,11986169597706+3,12980377133965i</v>
      </c>
      <c r="W294" s="223" t="str">
        <f t="shared" ca="1" si="472"/>
        <v>-3,07108477663794+1,27208496568082i</v>
      </c>
      <c r="X294" s="223" t="str">
        <f t="shared" ca="1" si="473"/>
        <v>-1,4212436712811-3,00496726971392i</v>
      </c>
      <c r="Y294" s="223" t="str">
        <f t="shared" ca="1" si="474"/>
        <v>2,93161053343325-1,5669784763907i</v>
      </c>
      <c r="Z294" s="223" t="str">
        <f t="shared" ca="1" si="475"/>
        <v>1,70893829309957+2,8511912905988i</v>
      </c>
      <c r="AA294" s="223" t="str">
        <f t="shared" ca="1" si="476"/>
        <v>-2,76390327821024+1,84678112777536i</v>
      </c>
      <c r="AB294" s="223" t="str">
        <f t="shared" ca="1" si="477"/>
        <v>-1,98017490495511-2,66995678073533i</v>
      </c>
      <c r="AC294" s="223" t="str">
        <f t="shared" ca="1" si="478"/>
        <v>2,56957812351504-2,10879826734599i</v>
      </c>
      <c r="AD294" s="223" t="str">
        <f t="shared" ca="1" si="479"/>
        <v>2,23234135000194+2,46300912752674i</v>
      </c>
      <c r="AE294" s="223" t="str">
        <f t="shared" ca="1" si="480"/>
        <v>-2,3505065268159+2,35050652681595i</v>
      </c>
      <c r="AF294" s="223" t="str">
        <f t="shared" ca="1" si="481"/>
        <v>-2,46300912752658-2,23234135000211i</v>
      </c>
      <c r="AG294" s="223" t="str">
        <f t="shared" ca="1" si="482"/>
        <v>2,10879826734616-2,5695781235149i</v>
      </c>
      <c r="AH294" s="223" t="str">
        <f t="shared" ca="1" si="483"/>
        <v>2,66995678073538+1,98017490495504i</v>
      </c>
      <c r="AI294" s="223" t="str">
        <f t="shared" ca="1" si="484"/>
        <v>-1,84678112777527+2,7639032782103i</v>
      </c>
      <c r="AJ294" s="223" t="str">
        <f t="shared" ca="1" si="485"/>
        <v>-2,85119129059868-1,70893829309977i</v>
      </c>
      <c r="AK294" s="223" t="str">
        <f t="shared" ca="1" si="486"/>
        <v>1,56697847638975-2,93161053343376i</v>
      </c>
      <c r="AL294" s="223" t="str">
        <f t="shared" ca="1" si="487"/>
        <v>3,00496726971439+1,42124367128011i</v>
      </c>
      <c r="AM294" s="223" t="str">
        <f t="shared" ca="1" si="488"/>
        <v>-1,27208496568011+3,07108477663824i</v>
      </c>
      <c r="AN294" s="223" t="str">
        <f t="shared" ca="1" si="489"/>
        <v>-3,1298037713399-1,11986169597636i</v>
      </c>
      <c r="AO294" s="223" t="str">
        <f t="shared" ca="1" si="490"/>
        <v>0,964940581358652-3,180982794618i</v>
      </c>
      <c r="AP294" s="223" t="str">
        <f t="shared" ca="1" si="491"/>
        <v>3,22449855172268+0,807694840361647i</v>
      </c>
      <c r="AQ294" s="223" t="str">
        <f t="shared" ca="1" si="492"/>
        <v>-0,648503291748543+3,26024620938355i</v>
      </c>
      <c r="AR294" s="223" t="str">
        <f t="shared" ca="1" si="493"/>
        <v>-0,648503291748543+3,26024620938355i</v>
      </c>
      <c r="AS294" s="223" t="str">
        <f t="shared" ca="1" si="494"/>
        <v>0,325820560930894-3,30811167092092i</v>
      </c>
      <c r="AT294" s="223" t="str">
        <f t="shared" ca="1" si="495"/>
        <v>3,32011416270804+0,16310674968865i</v>
      </c>
      <c r="AU294" s="223" t="str">
        <f t="shared" ca="1" si="496"/>
        <v>5,7010850800953E-14+3,32411820866956i</v>
      </c>
      <c r="AV294" s="223" t="str">
        <f t="shared" ca="1" si="497"/>
        <v>-3,32011416270803+0,163106749688858i</v>
      </c>
      <c r="AW294" s="223" t="str">
        <f t="shared" ca="1" si="498"/>
        <v>-0,325820560931102-3,3081116709209i</v>
      </c>
      <c r="AX294" s="223" t="str">
        <f t="shared" ca="1" si="499"/>
        <v>3,28813964836217-0,487749441903553i</v>
      </c>
      <c r="AY294" s="223" t="str">
        <f t="shared" ca="1" si="500"/>
        <v>0,648503291748746+3,26024620938351i</v>
      </c>
      <c r="AZ294" s="223" t="str">
        <f t="shared" ca="1" si="501"/>
        <v>-3,22449855172263+0,807694840361846i</v>
      </c>
      <c r="BA294" s="223" t="str">
        <f t="shared" ca="1" si="502"/>
        <v>-0,964940581358808-3,18098279461795i</v>
      </c>
      <c r="BB294" s="223" t="str">
        <f t="shared" ca="1" si="503"/>
        <v>3,12980377133983-1,11986169597655i</v>
      </c>
      <c r="BC294" s="223" t="str">
        <f t="shared" ca="1" si="504"/>
        <v>1,27208496568031+3,07108477663816i</v>
      </c>
      <c r="BD294" s="223" t="str">
        <f t="shared" ca="1" si="505"/>
        <v>-3,00496726971432+1,42124367128026i</v>
      </c>
      <c r="BE294" s="223" t="str">
        <f t="shared" ca="1" si="506"/>
        <v>-1,56697847638994-2,93161053343366i</v>
      </c>
      <c r="BF294" s="223" t="str">
        <f t="shared" ca="1" si="507"/>
        <v>2,85119129059925-1,70893829309881i</v>
      </c>
      <c r="BG294" s="223" t="str">
        <f t="shared" ca="1" si="508"/>
        <v>1,8467811277743+2,76390327821094i</v>
      </c>
      <c r="BH294" s="223" t="str">
        <f t="shared" ca="1" si="509"/>
        <v>-2,66995678073604+1,98017490495414i</v>
      </c>
      <c r="BI294" s="223" t="str">
        <f t="shared" ca="1" si="510"/>
        <v>-2,10879826734505-2,56957812351581i</v>
      </c>
      <c r="BJ294" s="223" t="str">
        <f t="shared" ca="1" si="511"/>
        <v>2,46300912752758-2,23234135000101i</v>
      </c>
      <c r="BK294" s="223" t="str">
        <f t="shared" ca="1" si="512"/>
        <v>2,35050652681482+2,35050652681703i</v>
      </c>
      <c r="BL294" s="223" t="str">
        <f t="shared" ca="1" si="513"/>
        <v>-2,23234135000326+2,46300912752554i</v>
      </c>
      <c r="BM294" s="223" t="str">
        <f t="shared" ca="1" si="514"/>
        <v>-2,56957812351598-2,10879826734484i</v>
      </c>
      <c r="BN294" s="223" t="str">
        <f t="shared" ca="1" si="515"/>
        <v>1,98017490495386-2,66995678073625i</v>
      </c>
      <c r="BO294" s="223" t="str">
        <f t="shared" ca="1" si="516"/>
        <v>2,76390327821109+1,84678112777408i</v>
      </c>
      <c r="BP294" s="223" t="str">
        <f t="shared" ca="1" si="517"/>
        <v>-1,70893829309858+2,85119129059939i</v>
      </c>
      <c r="BQ294" s="223" t="str">
        <f t="shared" ca="1" si="518"/>
        <v>-2,93161053343383-1,56697847638962i</v>
      </c>
      <c r="BR294" s="223" t="str">
        <f t="shared" ca="1" si="519"/>
        <v>1,42124367128002-3,00496726971443i</v>
      </c>
      <c r="BS294" s="223" t="str">
        <f t="shared" ca="1" si="520"/>
        <v>3,07108477663826+1,27208496568006i</v>
      </c>
      <c r="BT294" s="223" t="str">
        <f t="shared" ca="1" si="521"/>
        <v>-1,1198616959763+3,12980377133992i</v>
      </c>
      <c r="BU294" s="223" t="str">
        <f t="shared" ca="1" si="522"/>
        <v>-3,180982794618-0,964940581358645i</v>
      </c>
      <c r="BV294" s="223" t="str">
        <f t="shared" ca="1" si="523"/>
        <v>0,807694840361497-3,22449855172272i</v>
      </c>
      <c r="BW294" s="223" t="str">
        <f t="shared" ca="1" si="524"/>
        <v>3,26024620938358+0,648503291748394i</v>
      </c>
      <c r="BX294" s="223" t="str">
        <f t="shared" ca="1" si="525"/>
        <v>-0,487749441903291+3,28813964836221i</v>
      </c>
      <c r="BY294" s="223" t="str">
        <f t="shared" ca="1" si="526"/>
        <v>-3,30811167092092-0,325820560930837i</v>
      </c>
      <c r="BZ294" s="223" t="str">
        <f t="shared" ca="1" si="527"/>
        <v>0,163106749688593-3,32011416270804i</v>
      </c>
      <c r="CA294" s="223" t="str">
        <f t="shared" ca="1" si="528"/>
        <v>3,32411820866956-1,14021701601906E-13i</v>
      </c>
      <c r="CB294" s="223" t="str">
        <f t="shared" ca="1" si="529"/>
        <v>0,16310674968901+3,32011416270802i</v>
      </c>
      <c r="CC294" s="223" t="str">
        <f t="shared" ca="1" si="530"/>
        <v>-3,30811167092088+0,325820560931252i</v>
      </c>
      <c r="CD294" s="223" t="str">
        <f t="shared" ca="1" si="531"/>
        <v>-0,487749441903703-3,28813964836215i</v>
      </c>
      <c r="CE294" s="223" t="str">
        <f t="shared" ca="1" si="532"/>
        <v>3,2602462093835-0,648503291748803i</v>
      </c>
      <c r="CF294" s="223" t="str">
        <f t="shared" ca="1" si="533"/>
        <v>0,807694840361903+3,22449855172262i</v>
      </c>
      <c r="CG294" s="223" t="str">
        <f t="shared" ca="1" si="534"/>
        <v>-3,18098279461794+0,964940581358861i</v>
      </c>
      <c r="CH294" s="223" t="str">
        <f t="shared" ca="1" si="535"/>
        <v>-1,11986169597652-3,12980377133984i</v>
      </c>
      <c r="CI294" s="223" t="str">
        <f t="shared" ca="1" si="536"/>
        <v>3,0710847766381-1,27208496568045i</v>
      </c>
      <c r="CJ294" s="223" t="str">
        <f t="shared" ca="1" si="537"/>
        <v>1,42124367128039+3,00496726971426i</v>
      </c>
      <c r="CK294" s="223" t="str">
        <f t="shared" ca="1" si="538"/>
        <v>-2,93161053343363+1,56697847638999i</v>
      </c>
      <c r="CL294" s="223" t="str">
        <f t="shared" ca="1" si="539"/>
        <v>-1,70893829309886-2,85119129059922i</v>
      </c>
      <c r="CM294" s="223" t="str">
        <f t="shared" ca="1" si="540"/>
        <v>2,76390327821091-1,84678112777435i</v>
      </c>
      <c r="CN294" s="223" t="str">
        <f t="shared" ca="1" si="541"/>
        <v>1,98017490495411+2,66995678073606i</v>
      </c>
      <c r="CO294" s="223" t="str">
        <f t="shared" ca="1" si="542"/>
        <v>-2,56957812351572+2,10879826734516i</v>
      </c>
      <c r="CP294" s="223" t="str">
        <f t="shared" ca="1" si="543"/>
        <v>-2,23234135000112-2,46300912752748i</v>
      </c>
      <c r="CQ294" s="223" t="str">
        <f t="shared" ca="1" si="544"/>
        <v>2,35050652681693-2,35050652681492i</v>
      </c>
      <c r="CR294" s="223" t="str">
        <f t="shared" ca="1" si="545"/>
        <v>2,46300912752558+2,23234135000322i</v>
      </c>
      <c r="CS294" s="223" t="str">
        <f t="shared" ca="1" si="546"/>
        <v>-2,10879826734735+2,56957812351392i</v>
      </c>
      <c r="CT294" s="223" t="str">
        <f t="shared" ca="1" si="547"/>
        <v>-2,66995678073629-1,98017490495381i</v>
      </c>
      <c r="CU294" s="223" t="str">
        <f t="shared" ca="1" si="548"/>
        <v>1,84678112777404-2,76390327821112i</v>
      </c>
      <c r="CV294" s="223" t="str">
        <f t="shared" ca="1" si="549"/>
        <v>2,85119129059942+1,70893829309854i</v>
      </c>
      <c r="CW294" s="223" t="str">
        <f t="shared" ca="1" si="550"/>
        <v>-1,56697847638965+2,93161053343381i</v>
      </c>
      <c r="CX294" s="223" t="str">
        <f t="shared" ca="1" si="551"/>
        <v>-3,0049672697145-1,42124367127988i</v>
      </c>
      <c r="CY294" s="223" t="str">
        <f t="shared" ca="1" si="552"/>
        <v>1,27208496567992-3,07108477663832i</v>
      </c>
      <c r="CZ294" s="223" t="str">
        <f t="shared" ca="1" si="553"/>
        <v>3,12980377133997+1,11986169597616i</v>
      </c>
      <c r="DA294" s="223" t="str">
        <f t="shared" ca="1" si="554"/>
        <v>-0,964940581358499+3,18098279461805i</v>
      </c>
      <c r="DB294" s="223" t="str">
        <f t="shared" ca="1" si="555"/>
        <v>-3,22449855172271-0,807694840361534i</v>
      </c>
      <c r="DC294" s="223" t="str">
        <f t="shared" ca="1" si="556"/>
        <v>0,64850329174843-3,26024620938358i</v>
      </c>
      <c r="DD294" s="223" t="str">
        <f t="shared" ca="1" si="557"/>
        <v>3,28813964836223+0,487749441903141i</v>
      </c>
      <c r="DE294" s="223" t="str">
        <f t="shared" ca="1" si="558"/>
        <v>-0,325820560930687+3,30811167092094i</v>
      </c>
      <c r="DF294" s="223" t="str">
        <f t="shared" ca="1" si="559"/>
        <v>-3,32011416270805-0,163106749688442i</v>
      </c>
      <c r="DG294" s="223" t="str">
        <f t="shared" ca="1" si="560"/>
        <v>-2,65509674241981E-13-3,32411820866956i</v>
      </c>
      <c r="DH294" s="223" t="str">
        <f t="shared" ca="1" si="561"/>
        <v>3,32011416270802-0,163106749688972i</v>
      </c>
      <c r="DI294" s="223" t="str">
        <f t="shared" ca="1" si="562"/>
        <v>0,325820560931215+3,30811167092089i</v>
      </c>
      <c r="DJ294" s="223" t="str">
        <f t="shared" ca="1" si="563"/>
        <v>-3,28813964836212+0,487749441903852i</v>
      </c>
      <c r="DK294" s="223" t="str">
        <f t="shared" ca="1" si="564"/>
        <v>-0,648503291748952-3,26024620938347i</v>
      </c>
      <c r="DL294" s="223" t="str">
        <f t="shared" ca="1" si="565"/>
        <v>3,22449855172258-0,807694840362049i</v>
      </c>
      <c r="DM294" s="223" t="str">
        <f t="shared" ca="1" si="566"/>
        <v>0,964940581359008+3,18098279461789i</v>
      </c>
      <c r="DN294" s="223" t="str">
        <f t="shared" ca="1" si="567"/>
        <v>-3,12980377133979+1,11986169597666i</v>
      </c>
      <c r="DO294" s="223" t="str">
        <f t="shared" ca="1" si="568"/>
        <v>-1,27208496568041-3,07108477663812i</v>
      </c>
      <c r="DP294" s="223" t="str">
        <f t="shared" ca="1" si="569"/>
        <v>3,00496726971419-1,42124367128053i</v>
      </c>
      <c r="DQ294" s="223" t="str">
        <f t="shared" ca="1" si="570"/>
        <v>1,56697847639012+2,93161053343356i</v>
      </c>
      <c r="DR294" s="223" t="str">
        <f t="shared" ca="1" si="571"/>
        <v>-2,85119129059915+1,70893829309899i</v>
      </c>
      <c r="DS294" s="223" t="str">
        <f t="shared" ca="1" si="572"/>
        <v>-1,84678112777448-2,76390327821083i</v>
      </c>
      <c r="DT294" s="223" t="str">
        <f t="shared" ca="1" si="573"/>
        <v>2,66995678073597-1,98017490495424i</v>
      </c>
      <c r="DU294" s="223" t="str">
        <f t="shared" ca="1" si="574"/>
        <v>2,10879826734513+2,56957812351574i</v>
      </c>
      <c r="DV294" s="223" t="str">
        <f t="shared" ca="1" si="575"/>
        <v>-2,46300912752751+2,23234135000109i</v>
      </c>
      <c r="DW294" s="223" t="str">
        <f t="shared" ca="1" si="576"/>
        <v>-2,3505065268149-2,35050652681695i</v>
      </c>
      <c r="DX294" s="223" t="str">
        <f t="shared" ca="1" si="577"/>
        <v>2,23234135000325-2,46300912752556i</v>
      </c>
      <c r="DY294" s="223" t="str">
        <f t="shared" ca="1" si="578"/>
        <v>2,56957812351389+2,10879826734738i</v>
      </c>
      <c r="DZ294" s="223" t="str">
        <f t="shared" ca="1" si="579"/>
        <v>-1,98017490495384+2,66995678073626i</v>
      </c>
      <c r="EA294" s="223" t="str">
        <f t="shared" ca="1" si="580"/>
        <v>-2,76390327820942-1,84678112777658i</v>
      </c>
      <c r="EB294" s="223" t="str">
        <f t="shared" ca="1" si="581"/>
        <v>1,70893829310116-2,85119129059784i</v>
      </c>
      <c r="EC294" s="223" t="str">
        <f t="shared" ca="1" si="582"/>
        <v>2,93161053343397+1,56697847638935i</v>
      </c>
      <c r="ED294" s="223" t="str">
        <f t="shared" ca="1" si="583"/>
        <v>-1,42124367127974+3,00496726971456i</v>
      </c>
      <c r="EE294" s="223" t="str">
        <f t="shared" ca="1" si="584"/>
        <v>-3,07108477663838-1,27208496567978i</v>
      </c>
      <c r="EF294" s="223" t="str">
        <f t="shared" ca="1" si="585"/>
        <v>1,11986169597602-3,12980377134002i</v>
      </c>
      <c r="EG294" s="223" t="str">
        <f t="shared" ca="1" si="586"/>
        <v>3,18098279461809+0,964940581358353i</v>
      </c>
      <c r="EH294" s="223" t="str">
        <f t="shared" ca="1" si="587"/>
        <v>-0,807694840361387+3,22449855172275i</v>
      </c>
      <c r="EI294" s="223" t="str">
        <f t="shared" ca="1" si="588"/>
        <v>-3,26024620938361-0,648503291748281i</v>
      </c>
      <c r="EJ294" s="223" t="str">
        <f t="shared" ca="1" si="589"/>
        <v>0,487749441903177-3,28813964836222i</v>
      </c>
      <c r="EK294" s="223" t="str">
        <f t="shared" ca="1" si="590"/>
        <v>3,30811167092093+0,325820560930724i</v>
      </c>
      <c r="EL294" s="223" t="str">
        <f t="shared" ca="1" si="591"/>
        <v>-0,163106749688479+3,32011416270805i</v>
      </c>
      <c r="EM294" s="223" t="str">
        <f t="shared" ca="1" si="592"/>
        <v>-3,32411820866956+2,28043403203813E-13i</v>
      </c>
      <c r="EN294" s="223"/>
      <c r="EO294" s="223"/>
      <c r="EP294" s="223"/>
    </row>
    <row r="295" spans="1:146">
      <c r="A295" s="249">
        <f t="shared" si="461"/>
        <v>3.8085937500000029E-3</v>
      </c>
      <c r="B295" s="248">
        <v>195</v>
      </c>
      <c r="C295" s="247">
        <f t="shared" si="462"/>
        <v>39000</v>
      </c>
      <c r="N295" s="246">
        <f t="shared" ca="1" si="463"/>
        <v>4.6183935996255503</v>
      </c>
      <c r="O295" s="223">
        <f t="shared" ca="1" si="464"/>
        <v>-3.3816064003744501</v>
      </c>
      <c r="P295" s="223" t="str">
        <f t="shared" ca="1" si="465"/>
        <v>-0,248766399109387-3,37244379133702i</v>
      </c>
      <c r="Q295" s="223" t="str">
        <f t="shared" ca="1" si="466"/>
        <v>3,34500561719696-0,496184711548229i</v>
      </c>
      <c r="R295" s="223" t="str">
        <f t="shared" ca="1" si="467"/>
        <v>0,740914156044444+3,29944056779727i</v>
      </c>
      <c r="S295" s="223" t="str">
        <f t="shared" ca="1" si="468"/>
        <v>-3,23599556408851+0,981628522534317i</v>
      </c>
      <c r="T295" s="223" t="str">
        <f t="shared" ca="1" si="469"/>
        <v>-1,2170233590097-3,15501442004283i</v>
      </c>
      <c r="U295" s="223" t="str">
        <f t="shared" ca="1" si="470"/>
        <v>3,05693597949622-1,44582304045652i</v>
      </c>
      <c r="V295" s="223" t="str">
        <f t="shared" ca="1" si="471"/>
        <v>1,66678768157723+2,94229173801577i</v>
      </c>
      <c r="W295" s="223" t="str">
        <f t="shared" ca="1" si="472"/>
        <v>-2,81170296267916+1,8787198558366i</v>
      </c>
      <c r="X295" s="223" t="str">
        <f t="shared" ca="1" si="473"/>
        <v>-2,08047108441999-2,66587732537447i</v>
      </c>
      <c r="Y295" s="223" t="str">
        <f t="shared" ca="1" si="474"/>
        <v>2,50560506786499-2,27094805993944i</v>
      </c>
      <c r="Z295" s="223" t="str">
        <f t="shared" ca="1" si="475"/>
        <v>2,44911857116119+2,33175471940057i</v>
      </c>
      <c r="AA295" s="223" t="str">
        <f t="shared" ca="1" si="476"/>
        <v>-2,14526839008237+2,61401709664777i</v>
      </c>
      <c r="AB295" s="223" t="str">
        <f t="shared" ca="1" si="477"/>
        <v>-2,76475003700233-1,94715666548665i</v>
      </c>
      <c r="AC295" s="223" t="str">
        <f t="shared" ca="1" si="478"/>
        <v>1,73849313021388-2,90050055736119i</v>
      </c>
      <c r="AD295" s="223" t="str">
        <f t="shared" ca="1" si="479"/>
        <v>3,02053301389273+1,52040855004092i</v>
      </c>
      <c r="AE295" s="223" t="str">
        <f t="shared" ca="1" si="480"/>
        <v>-1,29408474420307+3,12419694031511i</v>
      </c>
      <c r="AF295" s="223" t="str">
        <f t="shared" ca="1" si="481"/>
        <v>-3,2109305728293-1,06074818101354i</v>
      </c>
      <c r="AG295" s="223" t="str">
        <f t="shared" ca="1" si="482"/>
        <v>0,821663331525043-3,28026389436591i</v>
      </c>
      <c r="AH295" s="223" t="str">
        <f t="shared" ca="1" si="483"/>
        <v>3,33182118164828+0,578125817252i</v>
      </c>
      <c r="AI295" s="223" t="str">
        <f t="shared" ca="1" si="484"/>
        <v>-0,331455389084884+3,3653230412696i</v>
      </c>
      <c r="AJ295" s="223" t="str">
        <f t="shared" ca="1" si="485"/>
        <v>-3,38058792374984-0,0829887754468748i</v>
      </c>
      <c r="AK295" s="223" t="str">
        <f t="shared" ca="1" si="486"/>
        <v>-0,165927561555692-3,3775331073684i</v>
      </c>
      <c r="AL295" s="223" t="str">
        <f t="shared" ca="1" si="487"/>
        <v>3,35617514643949-0,413944722729132i</v>
      </c>
      <c r="AM295" s="223" t="str">
        <f t="shared" ca="1" si="488"/>
        <v>0,659718681581453+3,31662978160449i</v>
      </c>
      <c r="AN295" s="223" t="str">
        <f t="shared" ca="1" si="489"/>
        <v>-3,25911131262158+0,901917567738596i</v>
      </c>
      <c r="AO295" s="223" t="str">
        <f t="shared" ca="1" si="490"/>
        <v>-1,13922888445164-3,18393143705773i</v>
      </c>
      <c r="AP295" s="223" t="str">
        <f t="shared" ca="1" si="491"/>
        <v>3,09149756117239-1,37036662113415i</v>
      </c>
      <c r="AQ295" s="223" t="str">
        <f t="shared" ca="1" si="492"/>
        <v>1,59407822236758+2,98231059214611i</v>
      </c>
      <c r="AR295" s="223" t="str">
        <f t="shared" ca="1" si="493"/>
        <v>1,59407822236758+2,98231059214611i</v>
      </c>
      <c r="AS295" s="223" t="str">
        <f t="shared" ca="1" si="494"/>
        <v>-2,01442058077015-2,71613172928396i</v>
      </c>
      <c r="AT295" s="223" t="str">
        <f t="shared" ca="1" si="495"/>
        <v>2,56058228176696-2,20877346628271i</v>
      </c>
      <c r="AU295" s="223" t="str">
        <f t="shared" ca="1" si="496"/>
        <v>2,39115681700762+2,39115681700959i</v>
      </c>
      <c r="AV295" s="223" t="str">
        <f t="shared" ca="1" si="497"/>
        <v>-2,20877346628227+2,56058228176734i</v>
      </c>
      <c r="AW295" s="223" t="str">
        <f t="shared" ca="1" si="498"/>
        <v>-2,71613172928425-2,01442058076976i</v>
      </c>
      <c r="AX295" s="223" t="str">
        <f t="shared" ca="1" si="499"/>
        <v>1,80915137559538-2,85696222362754i</v>
      </c>
      <c r="AY295" s="223" t="str">
        <f t="shared" ca="1" si="500"/>
        <v>2,98231059214638+1,59407822236707i</v>
      </c>
      <c r="AZ295" s="223" t="str">
        <f t="shared" ca="1" si="501"/>
        <v>-1,3703666211367+3,09149756117126i</v>
      </c>
      <c r="BA295" s="223" t="str">
        <f t="shared" ca="1" si="502"/>
        <v>-3,1839314370579-1,13922888445119i</v>
      </c>
      <c r="BB295" s="223" t="str">
        <f t="shared" ca="1" si="503"/>
        <v>0,901917567738086-3,25911131262172i</v>
      </c>
      <c r="BC295" s="223" t="str">
        <f t="shared" ca="1" si="504"/>
        <v>3,3166297816046+0,659718681580932i</v>
      </c>
      <c r="BD295" s="223" t="str">
        <f t="shared" ca="1" si="505"/>
        <v>-0,413944722728557+3,35617514643956i</v>
      </c>
      <c r="BE295" s="223" t="str">
        <f t="shared" ca="1" si="506"/>
        <v>-3,37753310736826-0,16592756155857i</v>
      </c>
      <c r="BF295" s="223" t="str">
        <f t="shared" ca="1" si="507"/>
        <v>-0,0829887754473567-3,38058792374983i</v>
      </c>
      <c r="BG295" s="223" t="str">
        <f t="shared" ca="1" si="508"/>
        <v>3,36532304126954-0,331455389085412i</v>
      </c>
      <c r="BH295" s="223" t="str">
        <f t="shared" ca="1" si="509"/>
        <v>0,578125817251857+3,3318211816483i</v>
      </c>
      <c r="BI295" s="223" t="str">
        <f t="shared" ca="1" si="510"/>
        <v>-3,2802638943661+0,821663331524299i</v>
      </c>
      <c r="BJ295" s="223" t="str">
        <f t="shared" ca="1" si="511"/>
        <v>-1,06074818101208-3,21093057282978i</v>
      </c>
      <c r="BK295" s="223" t="str">
        <f t="shared" ca="1" si="512"/>
        <v>3,12419694031465-1,29408474420418i</v>
      </c>
      <c r="BL295" s="223" t="str">
        <f t="shared" ca="1" si="513"/>
        <v>1,5204085500414+3,02053301389249i</v>
      </c>
      <c r="BM295" s="223" t="str">
        <f t="shared" ca="1" si="514"/>
        <v>-2,90050055736124+1,7384931302138i</v>
      </c>
      <c r="BN295" s="223" t="str">
        <f t="shared" ca="1" si="515"/>
        <v>-1,94715666548595-2,76475003700282i</v>
      </c>
      <c r="BO295" s="223" t="str">
        <f t="shared" ca="1" si="516"/>
        <v>2,61401709664873-2,14526839008121i</v>
      </c>
      <c r="BP295" s="223" t="str">
        <f t="shared" ca="1" si="517"/>
        <v>2,33175471940144+2,44911857116036i</v>
      </c>
      <c r="BQ295" s="223" t="str">
        <f t="shared" ca="1" si="518"/>
        <v>-2,2709480599391+2,5056050678653i</v>
      </c>
      <c r="BR295" s="223" t="str">
        <f t="shared" ca="1" si="519"/>
        <v>-2,66587732537436-2,08047108442014i</v>
      </c>
      <c r="BS295" s="223" t="str">
        <f t="shared" ca="1" si="520"/>
        <v>1,8787198558373-2,81170296267869i</v>
      </c>
      <c r="BT295" s="223" t="str">
        <f t="shared" ca="1" si="521"/>
        <v>2,94229173801504+1,66678768157852i</v>
      </c>
      <c r="BU295" s="223" t="str">
        <f t="shared" ca="1" si="522"/>
        <v>-1,44582304045551+3,0569359794967i</v>
      </c>
      <c r="BV295" s="223" t="str">
        <f t="shared" ca="1" si="523"/>
        <v>-3,155014420043-1,21702335900927i</v>
      </c>
      <c r="BW295" s="223" t="str">
        <f t="shared" ca="1" si="524"/>
        <v>0,981628522534486-3,23599556408846i</v>
      </c>
      <c r="BX295" s="223" t="str">
        <f t="shared" ca="1" si="525"/>
        <v>3,29944056779709+0,740914156045256i</v>
      </c>
      <c r="BY295" s="223" t="str">
        <f t="shared" ca="1" si="526"/>
        <v>-0,496184711549693+3,34500561719675i</v>
      </c>
      <c r="BZ295" s="223" t="str">
        <f t="shared" ca="1" si="527"/>
        <v>-3,3724437913371-0,248766399108256i</v>
      </c>
      <c r="CA295" s="223" t="str">
        <f t="shared" ca="1" si="528"/>
        <v>-4,82209794098293E-13-3,38160640037445i</v>
      </c>
      <c r="CB295" s="223" t="str">
        <f t="shared" ca="1" si="529"/>
        <v>3,37244379133703-0,248766399109218i</v>
      </c>
      <c r="CC295" s="223" t="str">
        <f t="shared" ca="1" si="530"/>
        <v>0,496184711547417+3,34500561719709i</v>
      </c>
      <c r="CD295" s="223" t="str">
        <f t="shared" ca="1" si="531"/>
        <v>-3,2994405677976+0,740914156043007i</v>
      </c>
      <c r="CE295" s="223" t="str">
        <f t="shared" ca="1" si="532"/>
        <v>-0,981628522535409-3,23599556408818i</v>
      </c>
      <c r="CF295" s="223" t="str">
        <f t="shared" ca="1" si="533"/>
        <v>3,15501442004265-1,21702335901017i</v>
      </c>
      <c r="CG295" s="223" t="str">
        <f t="shared" ca="1" si="534"/>
        <v>1,44582304045639+3,05693597949628i</v>
      </c>
      <c r="CH295" s="223" t="str">
        <f t="shared" ca="1" si="535"/>
        <v>-2,94229173801617+1,66678768157652i</v>
      </c>
      <c r="CI295" s="223" t="str">
        <f t="shared" ca="1" si="536"/>
        <v>-1,87871985583538-2,81170296267997i</v>
      </c>
      <c r="CJ295" s="223" t="str">
        <f t="shared" ca="1" si="537"/>
        <v>2,66587732537376-2,0804710844209i</v>
      </c>
      <c r="CK295" s="223" t="str">
        <f t="shared" ca="1" si="538"/>
        <v>2,27094805993981+2,50560506786466i</v>
      </c>
      <c r="CL295" s="223" t="str">
        <f t="shared" ca="1" si="539"/>
        <v>-2,33175471940067+2,44911857116109i</v>
      </c>
      <c r="CM295" s="223" t="str">
        <f t="shared" ca="1" si="540"/>
        <v>-2,61401709664727-2,14526839008299i</v>
      </c>
      <c r="CN295" s="223" t="str">
        <f t="shared" ca="1" si="541"/>
        <v>1,94715666548783-2,7647500370015i</v>
      </c>
      <c r="CO295" s="223" t="str">
        <f t="shared" ca="1" si="542"/>
        <v>2,90050055736179+1,73849313021289i</v>
      </c>
      <c r="CP295" s="223" t="str">
        <f t="shared" ca="1" si="543"/>
        <v>-1,52040855004045+3,02053301389297i</v>
      </c>
      <c r="CQ295" s="223" t="str">
        <f t="shared" ca="1" si="544"/>
        <v>-3,12419694031506-1,2940847442032i</v>
      </c>
      <c r="CR295" s="223" t="str">
        <f t="shared" ca="1" si="545"/>
        <v>1,06074818101427-3,21093057282906i</v>
      </c>
      <c r="CS295" s="223" t="str">
        <f t="shared" ca="1" si="546"/>
        <v>3,28026389436556+0,82166333152644i</v>
      </c>
      <c r="CT295" s="223" t="str">
        <f t="shared" ca="1" si="547"/>
        <v>-0,578125817250816+3,33182118164849i</v>
      </c>
      <c r="CU295" s="223" t="str">
        <f t="shared" ca="1" si="548"/>
        <v>-3,36532304126965-0,331455389084357i</v>
      </c>
      <c r="CV295" s="223" t="str">
        <f t="shared" ca="1" si="549"/>
        <v>0,0829887754462966-3,38058792374986i</v>
      </c>
      <c r="CW295" s="223" t="str">
        <f t="shared" ca="1" si="550"/>
        <v>3,37753310736837-0,165927561556269i</v>
      </c>
      <c r="CX295" s="223" t="str">
        <f t="shared" ca="1" si="551"/>
        <v>0,413944722726366+3,35617514643983i</v>
      </c>
      <c r="CY295" s="223" t="str">
        <f t="shared" ca="1" si="552"/>
        <v>-3,31662978160439+0,659718681581974i</v>
      </c>
      <c r="CZ295" s="223" t="str">
        <f t="shared" ca="1" si="553"/>
        <v>-0,901917567739107-3,25911131262144i</v>
      </c>
      <c r="DA295" s="223" t="str">
        <f t="shared" ca="1" si="554"/>
        <v>3,18393143705754-1,13922888445219i</v>
      </c>
      <c r="DB295" s="223" t="str">
        <f t="shared" ca="1" si="555"/>
        <v>1,37036662113468+3,09149756117215i</v>
      </c>
      <c r="DC295" s="223" t="str">
        <f t="shared" ca="1" si="556"/>
        <v>-2,98231059214742+1,59407822236513i</v>
      </c>
      <c r="DD295" s="223" t="str">
        <f t="shared" ca="1" si="557"/>
        <v>-1,80915137559627-2,85696222362697i</v>
      </c>
      <c r="DE295" s="223" t="str">
        <f t="shared" ca="1" si="558"/>
        <v>2,71613172928362-2,01442058077062i</v>
      </c>
      <c r="DF295" s="223" t="str">
        <f t="shared" ca="1" si="559"/>
        <v>2,20877346628315+2,56058228176659i</v>
      </c>
      <c r="DG295" s="223" t="str">
        <f t="shared" ca="1" si="560"/>
        <v>-2,39115681700918+2,39115681700803i</v>
      </c>
      <c r="DH295" s="223" t="str">
        <f t="shared" ca="1" si="561"/>
        <v>-2,56058228176552-2,20877346628438i</v>
      </c>
      <c r="DI295" s="223" t="str">
        <f t="shared" ca="1" si="562"/>
        <v>2,0144205807693-2,71613172928459i</v>
      </c>
      <c r="DJ295" s="223" t="str">
        <f t="shared" ca="1" si="563"/>
        <v>2,85696222362785+1,80915137559489i</v>
      </c>
      <c r="DK295" s="223" t="str">
        <f t="shared" ca="1" si="564"/>
        <v>-1,59407822236656+2,98231059214665i</v>
      </c>
      <c r="DL295" s="223" t="str">
        <f t="shared" ca="1" si="565"/>
        <v>-3,09149756117149-1,37036662113617i</v>
      </c>
      <c r="DM295" s="223" t="str">
        <f t="shared" ca="1" si="566"/>
        <v>1,1392288844539-3,18393143705692i</v>
      </c>
      <c r="DN295" s="223" t="str">
        <f t="shared" ca="1" si="567"/>
        <v>3,25911131262187+0,901917567737528i</v>
      </c>
      <c r="DO295" s="223" t="str">
        <f t="shared" ca="1" si="568"/>
        <v>-0,659718681580367+3,31662978160471i</v>
      </c>
      <c r="DP295" s="223" t="str">
        <f t="shared" ca="1" si="569"/>
        <v>-3,35617514643963-0,413944722727986i</v>
      </c>
      <c r="DQ295" s="223" t="str">
        <f t="shared" ca="1" si="570"/>
        <v>0,165927561557896-3,37753310736829i</v>
      </c>
      <c r="DR295" s="223" t="str">
        <f t="shared" ca="1" si="571"/>
        <v>3,3805879237499-0,0829887754446683i</v>
      </c>
      <c r="DS295" s="223" t="str">
        <f t="shared" ca="1" si="572"/>
        <v>0,331455389085796+3,3653230412695i</v>
      </c>
      <c r="DT295" s="223" t="str">
        <f t="shared" ca="1" si="573"/>
        <v>-3,33182118164824+0,57812581725224i</v>
      </c>
      <c r="DU295" s="223" t="str">
        <f t="shared" ca="1" si="574"/>
        <v>-0,821663331524675-3,280263894366i</v>
      </c>
      <c r="DV295" s="223" t="str">
        <f t="shared" ca="1" si="575"/>
        <v>3,21093057282964-1,06074818101254i</v>
      </c>
      <c r="DW295" s="223" t="str">
        <f t="shared" ca="1" si="576"/>
        <v>1,29408474420152+3,12419694031576i</v>
      </c>
      <c r="DX295" s="223" t="str">
        <f t="shared" ca="1" si="577"/>
        <v>-3,02053301389223+1,52040855004191i</v>
      </c>
      <c r="DY295" s="223" t="str">
        <f t="shared" ca="1" si="578"/>
        <v>-1,73849313021429-2,90050055736094i</v>
      </c>
      <c r="DZ295" s="223" t="str">
        <f t="shared" ca="1" si="579"/>
        <v>2,76475003700243-1,9471566654865i</v>
      </c>
      <c r="EA295" s="223" t="str">
        <f t="shared" ca="1" si="580"/>
        <v>2,14526839008173+2,6140170966483i</v>
      </c>
      <c r="EB295" s="223" t="str">
        <f t="shared" ca="1" si="581"/>
        <v>-2,44911857116221+2,33175471939949i</v>
      </c>
      <c r="EC295" s="223" t="str">
        <f t="shared" ca="1" si="582"/>
        <v>-2,50560506786563-2,27094805993874i</v>
      </c>
      <c r="ED295" s="223" t="str">
        <f t="shared" ca="1" si="583"/>
        <v>2,08047108441976-2,66587732537465i</v>
      </c>
      <c r="EE295" s="223" t="str">
        <f t="shared" ca="1" si="584"/>
        <v>2,81170296267896+1,8787198558369i</v>
      </c>
      <c r="EF295" s="223" t="str">
        <f t="shared" ca="1" si="585"/>
        <v>-1,6667876815781+2,94229173801527i</v>
      </c>
      <c r="EG295" s="223" t="str">
        <f t="shared" ca="1" si="586"/>
        <v>-3,05693597949551-1,44582304045803i</v>
      </c>
      <c r="EH295" s="223" t="str">
        <f t="shared" ca="1" si="587"/>
        <v>1,21702335900863-3,15501442004324i</v>
      </c>
      <c r="EI295" s="223" t="str">
        <f t="shared" ca="1" si="588"/>
        <v>3,23599556408866+0,98162852253384i</v>
      </c>
      <c r="EJ295" s="223" t="str">
        <f t="shared" ca="1" si="589"/>
        <v>-0,740914156044597+3,29944056779724i</v>
      </c>
      <c r="EK295" s="223" t="str">
        <f t="shared" ca="1" si="590"/>
        <v>-3,34500561719685-0,496184711549027i</v>
      </c>
      <c r="EL295" s="223" t="str">
        <f t="shared" ca="1" si="591"/>
        <v>0,248766399107775-3,37244379133713i</v>
      </c>
      <c r="EM295" s="223" t="str">
        <f t="shared" ca="1" si="592"/>
        <v>3,38160640037445-9,64419588196583E-13i</v>
      </c>
      <c r="EN295" s="223"/>
      <c r="EO295" s="223"/>
      <c r="EP295" s="223"/>
    </row>
    <row r="296" spans="1:146">
      <c r="A296" s="249">
        <f t="shared" si="461"/>
        <v>3.828125000000003E-3</v>
      </c>
      <c r="B296" s="248">
        <v>196</v>
      </c>
      <c r="C296" s="247">
        <f t="shared" si="462"/>
        <v>39200</v>
      </c>
      <c r="N296" s="246">
        <f t="shared" ca="1" si="463"/>
        <v>4.5893082206209534</v>
      </c>
      <c r="O296" s="223">
        <f t="shared" ca="1" si="464"/>
        <v>-3.4106917793790466</v>
      </c>
      <c r="P296" s="223" t="str">
        <f t="shared" ca="1" si="465"/>
        <v>-0,334306254760273-3,39426836622445i</v>
      </c>
      <c r="Q296" s="223" t="str">
        <f t="shared" ca="1" si="466"/>
        <v>3,34515629320727-0,665392957536815i</v>
      </c>
      <c r="R296" s="223" t="str">
        <f t="shared" ca="1" si="467"/>
        <v>0,990071562391456+3,26382853643808i</v>
      </c>
      <c r="S296" s="223" t="str">
        <f t="shared" ca="1" si="468"/>
        <v>-3,15106832667278+1,30521523687222i</v>
      </c>
      <c r="T296" s="223" t="str">
        <f t="shared" ca="1" si="469"/>
        <v>-1,60778897511868-3,00796160637244i</v>
      </c>
      <c r="U296" s="223" t="str">
        <f t="shared" ca="1" si="470"/>
        <v>2,83588657148382-1,89487882662759i</v>
      </c>
      <c r="V296" s="223" t="str">
        <f t="shared" ca="1" si="471"/>
        <v>2,16371995919023+2,63650039865835i</v>
      </c>
      <c r="W296" s="223" t="str">
        <f t="shared" ca="1" si="472"/>
        <v>-2,41172328573606+2,41172328573621i</v>
      </c>
      <c r="X296" s="223" t="str">
        <f t="shared" ca="1" si="473"/>
        <v>-2,63650039865828-2,16371995919032i</v>
      </c>
      <c r="Y296" s="223" t="str">
        <f t="shared" ca="1" si="474"/>
        <v>1,89487882662769-2,83588657148376i</v>
      </c>
      <c r="Z296" s="223" t="str">
        <f t="shared" ca="1" si="475"/>
        <v>3,00796160637254+1,60778897511847i</v>
      </c>
      <c r="AA296" s="223" t="str">
        <f t="shared" ca="1" si="476"/>
        <v>-1,30521523687201+3,15106832667287i</v>
      </c>
      <c r="AB296" s="223" t="str">
        <f t="shared" ca="1" si="477"/>
        <v>-3,26382853643805-0,990071562391558i</v>
      </c>
      <c r="AC296" s="223" t="str">
        <f t="shared" ca="1" si="478"/>
        <v>0,665392957536809-3,34515629320727i</v>
      </c>
      <c r="AD296" s="223" t="str">
        <f t="shared" ca="1" si="479"/>
        <v>3,39426836622446+0,334306254760138i</v>
      </c>
      <c r="AE296" s="223" t="str">
        <f t="shared" ca="1" si="480"/>
        <v>-1,25351086939343E-13+3,41069177937905i</v>
      </c>
      <c r="AF296" s="223" t="str">
        <f t="shared" ca="1" si="481"/>
        <v>-3,39426836622445+0,334306254760275i</v>
      </c>
      <c r="AG296" s="223" t="str">
        <f t="shared" ca="1" si="482"/>
        <v>-0,665392957536894-3,34515629320726i</v>
      </c>
      <c r="AH296" s="223" t="str">
        <f t="shared" ca="1" si="483"/>
        <v>3,26382853643811-0,990071562391364i</v>
      </c>
      <c r="AI296" s="223" t="str">
        <f t="shared" ca="1" si="484"/>
        <v>1,30521523687212+3,15106832667283i</v>
      </c>
      <c r="AJ296" s="223" t="str">
        <f t="shared" ca="1" si="485"/>
        <v>-3,00796160637216+1,60778897511919i</v>
      </c>
      <c r="AK296" s="223" t="str">
        <f t="shared" ca="1" si="486"/>
        <v>-1,89487882662721-2,83588657148407i</v>
      </c>
      <c r="AL296" s="223" t="str">
        <f t="shared" ca="1" si="487"/>
        <v>2,63650039865736-2,16371995919144i</v>
      </c>
      <c r="AM296" s="223" t="str">
        <f t="shared" ca="1" si="488"/>
        <v>2,41172328573638+2,41172328573589i</v>
      </c>
      <c r="AN296" s="223" t="str">
        <f t="shared" ca="1" si="489"/>
        <v>-2,16371995919094+2,63650039865776i</v>
      </c>
      <c r="AO296" s="223" t="str">
        <f t="shared" ca="1" si="490"/>
        <v>-2,83588657148446-1,89487882662664i</v>
      </c>
      <c r="AP296" s="223" t="str">
        <f t="shared" ca="1" si="491"/>
        <v>1,60778897511859-3,00796160637249i</v>
      </c>
      <c r="AQ296" s="223" t="str">
        <f t="shared" ca="1" si="492"/>
        <v>3,15106832667229+1,3052152368734i</v>
      </c>
      <c r="AR296" s="223" t="str">
        <f t="shared" ca="1" si="493"/>
        <v>3,15106832667229+1,3052152368734i</v>
      </c>
      <c r="AS296" s="223" t="str">
        <f t="shared" ca="1" si="494"/>
        <v>-3,34515629320719-0,665392957537218i</v>
      </c>
      <c r="AT296" s="223" t="str">
        <f t="shared" ca="1" si="495"/>
        <v>0,334306254761951-3,39426836622428i</v>
      </c>
      <c r="AU296" s="223" t="str">
        <f t="shared" ca="1" si="496"/>
        <v>3,41069177937905-4,27861661092565E-13i</v>
      </c>
      <c r="AV296" s="223" t="str">
        <f t="shared" ca="1" si="497"/>
        <v>0,334306254759426+3,39426836622453i</v>
      </c>
      <c r="AW296" s="223" t="str">
        <f t="shared" ca="1" si="498"/>
        <v>-3,34515629320701+0,665392957538152i</v>
      </c>
      <c r="AX296" s="223" t="str">
        <f t="shared" ca="1" si="499"/>
        <v>-0,990071562391568-3,26382853643805i</v>
      </c>
      <c r="AY296" s="223" t="str">
        <f t="shared" ca="1" si="500"/>
        <v>3,15106832667326-1,30521523687106i</v>
      </c>
      <c r="AZ296" s="223" t="str">
        <f t="shared" ca="1" si="501"/>
        <v>1,60778897511934+3,00796160637208i</v>
      </c>
      <c r="BA296" s="223" t="str">
        <f t="shared" ca="1" si="502"/>
        <v>-2,83588657148393+1,89487882662743i</v>
      </c>
      <c r="BB296" s="223" t="str">
        <f t="shared" ca="1" si="503"/>
        <v>-2,16371995918902-2,63650039865934i</v>
      </c>
      <c r="BC296" s="223" t="str">
        <f t="shared" ca="1" si="504"/>
        <v>2,41172328573574-2,41172328573653i</v>
      </c>
      <c r="BD296" s="223" t="str">
        <f t="shared" ca="1" si="505"/>
        <v>2,6365003986579+2,16371995919078i</v>
      </c>
      <c r="BE296" s="223" t="str">
        <f t="shared" ca="1" si="506"/>
        <v>-1,89487882662642+2,8358865714846i</v>
      </c>
      <c r="BF296" s="223" t="str">
        <f t="shared" ca="1" si="507"/>
        <v>-3,00796160637261-1,60778897511836i</v>
      </c>
      <c r="BG296" s="223" t="str">
        <f t="shared" ca="1" si="508"/>
        <v>1,30521523687316-3,15106832667239i</v>
      </c>
      <c r="BH296" s="223" t="str">
        <f t="shared" ca="1" si="509"/>
        <v>3,26382853643837+0,990071562390497i</v>
      </c>
      <c r="BI296" s="223" t="str">
        <f t="shared" ca="1" si="510"/>
        <v>-0,665392957537054+3,34515629320723i</v>
      </c>
      <c r="BJ296" s="223" t="str">
        <f t="shared" ca="1" si="511"/>
        <v>-3,3942683662243-0,334306254761787i</v>
      </c>
      <c r="BK296" s="223" t="str">
        <f t="shared" ca="1" si="512"/>
        <v>-6,90261336993937E-13-3,41069177937905i</v>
      </c>
      <c r="BL296" s="223" t="str">
        <f t="shared" ca="1" si="513"/>
        <v>3,3942683662245-0,334306254759688i</v>
      </c>
      <c r="BM296" s="223" t="str">
        <f t="shared" ca="1" si="514"/>
        <v>0,665392957538313+3,34515629320697i</v>
      </c>
      <c r="BN296" s="223" t="str">
        <f t="shared" ca="1" si="515"/>
        <v>-3,263828536438+0,990071562391725i</v>
      </c>
      <c r="BO296" s="223" t="str">
        <f t="shared" ca="1" si="516"/>
        <v>-1,3052152368713-3,15106832667316i</v>
      </c>
      <c r="BP296" s="223" t="str">
        <f t="shared" ca="1" si="517"/>
        <v>3,00796160637196-1,60778897511957i</v>
      </c>
      <c r="BQ296" s="223" t="str">
        <f t="shared" ca="1" si="518"/>
        <v>1,89487882662757+2,83588657148383i</v>
      </c>
      <c r="BR296" s="223" t="str">
        <f t="shared" ca="1" si="519"/>
        <v>-2,63650039865918+2,16371995918922i</v>
      </c>
      <c r="BS296" s="223" t="str">
        <f t="shared" ca="1" si="520"/>
        <v>-2,41172328573672-2,41172328573555i</v>
      </c>
      <c r="BT296" s="223" t="str">
        <f t="shared" ca="1" si="521"/>
        <v>2,16371995919065-2,63650039865801i</v>
      </c>
      <c r="BU296" s="223" t="str">
        <f t="shared" ca="1" si="522"/>
        <v>2,83588657148475+1,8948788266262i</v>
      </c>
      <c r="BV296" s="223" t="str">
        <f t="shared" ca="1" si="523"/>
        <v>-1,60778897511821+3,00796160637269i</v>
      </c>
      <c r="BW296" s="223" t="str">
        <f t="shared" ca="1" si="524"/>
        <v>-3,15106832667249-1,30521523687292i</v>
      </c>
      <c r="BX296" s="223" t="str">
        <f t="shared" ca="1" si="525"/>
        <v>0,990071562390248-3,26382853643845i</v>
      </c>
      <c r="BY296" s="223" t="str">
        <f t="shared" ca="1" si="526"/>
        <v>3,34515629320726+0,66539295753689i</v>
      </c>
      <c r="BZ296" s="223" t="str">
        <f t="shared" ca="1" si="527"/>
        <v>-0,334306254761526+3,39426836622432i</v>
      </c>
      <c r="CA296" s="223" t="str">
        <f t="shared" ca="1" si="528"/>
        <v>-3,41069177937905+8,55723322185133E-13i</v>
      </c>
      <c r="CB296" s="223" t="str">
        <f t="shared" ca="1" si="529"/>
        <v>-0,334306254759949-3,39426836622448i</v>
      </c>
      <c r="CC296" s="223" t="str">
        <f t="shared" ca="1" si="530"/>
        <v>3,3451562932076-0,665392957535148i</v>
      </c>
      <c r="CD296" s="223" t="str">
        <f t="shared" ca="1" si="531"/>
        <v>0,99007156239207+3,2638285364379i</v>
      </c>
      <c r="CE296" s="223" t="str">
        <f t="shared" ca="1" si="532"/>
        <v>-3,1510683266731+1,30521523687145i</v>
      </c>
      <c r="CF296" s="223" t="str">
        <f t="shared" ca="1" si="533"/>
        <v>-1,60778897511972-3,00796160637188i</v>
      </c>
      <c r="CG296" s="223" t="str">
        <f t="shared" ca="1" si="534"/>
        <v>2,83588657148369-1,89487882662779i</v>
      </c>
      <c r="CH296" s="223" t="str">
        <f t="shared" ca="1" si="535"/>
        <v>2,16371995918928+2,63650039865913i</v>
      </c>
      <c r="CI296" s="223" t="str">
        <f t="shared" ca="1" si="536"/>
        <v>-2,41172328573537+2,4117232857369i</v>
      </c>
      <c r="CJ296" s="223" t="str">
        <f t="shared" ca="1" si="537"/>
        <v>-2,63650039865817-2,16371995919045i</v>
      </c>
      <c r="CK296" s="223" t="str">
        <f t="shared" ca="1" si="538"/>
        <v>1,89487882662889-2,83588657148295i</v>
      </c>
      <c r="CL296" s="223" t="str">
        <f t="shared" ca="1" si="539"/>
        <v>3,00796160637281+1,60778897511798i</v>
      </c>
      <c r="CM296" s="223" t="str">
        <f t="shared" ca="1" si="540"/>
        <v>-1,30521523687267+3,15106832667259i</v>
      </c>
      <c r="CN296" s="223" t="str">
        <f t="shared" ca="1" si="541"/>
        <v>-3,26382853643852-0,990071562389996i</v>
      </c>
      <c r="CO296" s="223" t="str">
        <f t="shared" ca="1" si="542"/>
        <v>0,665392957536635-3,34515629320731i</v>
      </c>
      <c r="CP296" s="223" t="str">
        <f t="shared" ca="1" si="543"/>
        <v>3,39426836622435+0,334306254761265i</v>
      </c>
      <c r="CQ296" s="223" t="str">
        <f t="shared" ca="1" si="544"/>
        <v>1,11812299808651E-12+3,41069177937905i</v>
      </c>
      <c r="CR296" s="223" t="str">
        <f t="shared" ca="1" si="545"/>
        <v>-3,39426836622445+0,33430625476021i</v>
      </c>
      <c r="CS296" s="223" t="str">
        <f t="shared" ca="1" si="546"/>
        <v>-0,665392957535407-3,34515629320755i</v>
      </c>
      <c r="CT296" s="223" t="str">
        <f t="shared" ca="1" si="547"/>
        <v>3,26382853643788-0,990071562392138i</v>
      </c>
      <c r="CU296" s="223" t="str">
        <f t="shared" ca="1" si="548"/>
        <v>1,3052152368717+3,151068326673i</v>
      </c>
      <c r="CV296" s="223" t="str">
        <f t="shared" ca="1" si="549"/>
        <v>-3,00796160637176+1,60778897511995i</v>
      </c>
      <c r="CW296" s="223" t="str">
        <f t="shared" ca="1" si="550"/>
        <v>-1,89487882662801-2,83588657148354i</v>
      </c>
      <c r="CX296" s="223" t="str">
        <f t="shared" ca="1" si="551"/>
        <v>2,63650039865897-2,16371995918948i</v>
      </c>
      <c r="CY296" s="223" t="str">
        <f t="shared" ca="1" si="552"/>
        <v>2,41172328573695+2,41172328573532i</v>
      </c>
      <c r="CZ296" s="223" t="str">
        <f t="shared" ca="1" si="553"/>
        <v>-2,16371995919024+2,63650039865834i</v>
      </c>
      <c r="DA296" s="223" t="str">
        <f t="shared" ca="1" si="554"/>
        <v>-2,8358865714831-1,89487882662867i</v>
      </c>
      <c r="DB296" s="223" t="str">
        <f t="shared" ca="1" si="555"/>
        <v>1,60778897511774-3,00796160637293i</v>
      </c>
      <c r="DC296" s="223" t="str">
        <f t="shared" ca="1" si="556"/>
        <v>3,15106832667262+1,30521523687261i</v>
      </c>
      <c r="DD296" s="223" t="str">
        <f t="shared" ca="1" si="557"/>
        <v>-0,990071562393086+3,26382853643759i</v>
      </c>
      <c r="DE296" s="223" t="str">
        <f t="shared" ca="1" si="558"/>
        <v>-3,34515629320736-0,665392957536379i</v>
      </c>
      <c r="DF296" s="223" t="str">
        <f t="shared" ca="1" si="559"/>
        <v>0,334306254761003-3,39426836622437i</v>
      </c>
      <c r="DG296" s="223" t="str">
        <f t="shared" ca="1" si="560"/>
        <v>3,41069177937905-1,38052267398788E-12i</v>
      </c>
      <c r="DH296" s="223" t="str">
        <f t="shared" ca="1" si="561"/>
        <v>0,334306254760278+3,39426836622445i</v>
      </c>
      <c r="DI296" s="223" t="str">
        <f t="shared" ca="1" si="562"/>
        <v>-3,3451562932075+0,665392957535663i</v>
      </c>
      <c r="DJ296" s="223" t="str">
        <f t="shared" ca="1" si="563"/>
        <v>-0,990071562392387-3,2638285364378i</v>
      </c>
      <c r="DK296" s="223" t="str">
        <f t="shared" ca="1" si="564"/>
        <v>3,1510683266729-1,30521523687194i</v>
      </c>
      <c r="DL296" s="223" t="str">
        <f t="shared" ca="1" si="565"/>
        <v>1,6077889751171+3,00796160637328i</v>
      </c>
      <c r="DM296" s="223" t="str">
        <f t="shared" ca="1" si="566"/>
        <v>-2,8358865714835+1,89487882662806i</v>
      </c>
      <c r="DN296" s="223" t="str">
        <f t="shared" ca="1" si="567"/>
        <v>-2,16371995918968-2,6365003986588i</v>
      </c>
      <c r="DO296" s="223" t="str">
        <f t="shared" ca="1" si="568"/>
        <v>2,41172328573513-2,41172328573714i</v>
      </c>
      <c r="DP296" s="223" t="str">
        <f t="shared" ca="1" si="569"/>
        <v>2,6365003986585+2,16371995919004i</v>
      </c>
      <c r="DQ296" s="223" t="str">
        <f t="shared" ca="1" si="570"/>
        <v>-1,89487882662861+2,83588657148314i</v>
      </c>
      <c r="DR296" s="223" t="str">
        <f t="shared" ca="1" si="571"/>
        <v>-3,00796160637297-1,60778897511769i</v>
      </c>
      <c r="DS296" s="223" t="str">
        <f t="shared" ca="1" si="572"/>
        <v>1,30521523687237-3,15106832667272i</v>
      </c>
      <c r="DT296" s="223" t="str">
        <f t="shared" ca="1" si="573"/>
        <v>3,26382853643766+0,990071562392834i</v>
      </c>
      <c r="DU296" s="223" t="str">
        <f t="shared" ca="1" si="574"/>
        <v>-0,665392957536311+3,34515629320737i</v>
      </c>
      <c r="DV296" s="223" t="str">
        <f t="shared" ca="1" si="575"/>
        <v>-3,39426836622438-0,334306254760935i</v>
      </c>
      <c r="DW296" s="223" t="str">
        <f t="shared" ca="1" si="576"/>
        <v>-1,64292234988925E-12-3,41069177937905i</v>
      </c>
      <c r="DX296" s="223" t="str">
        <f t="shared" ca="1" si="577"/>
        <v>3,3942683662244-0,334306254760732i</v>
      </c>
      <c r="DY296" s="223" t="str">
        <f t="shared" ca="1" si="578"/>
        <v>0,665392957535731+3,34515629320749i</v>
      </c>
      <c r="DZ296" s="223" t="str">
        <f t="shared" ca="1" si="579"/>
        <v>-3,26382853643772+0,990071562392639i</v>
      </c>
      <c r="EA296" s="223" t="str">
        <f t="shared" ca="1" si="580"/>
        <v>-1,30521523687218-3,1510683266728i</v>
      </c>
      <c r="EB296" s="223" t="str">
        <f t="shared" ca="1" si="581"/>
        <v>3,00796160637306-1,60778897511751i</v>
      </c>
      <c r="EC296" s="223" t="str">
        <f t="shared" ca="1" si="582"/>
        <v>1,89487882662828+2,83588657148336i</v>
      </c>
      <c r="ED296" s="223" t="str">
        <f t="shared" ca="1" si="583"/>
        <v>-2,63650039865863+2,16371995918989i</v>
      </c>
      <c r="EE296" s="223" t="str">
        <f t="shared" ca="1" si="584"/>
        <v>-2,41172328573499-2,41172328573728i</v>
      </c>
      <c r="EF296" s="223" t="str">
        <f t="shared" ca="1" si="585"/>
        <v>2,16371995918999-2,63650039865855i</v>
      </c>
      <c r="EG296" s="223" t="str">
        <f t="shared" ca="1" si="586"/>
        <v>2,83588657148328+1,89487882662839i</v>
      </c>
      <c r="EH296" s="223" t="str">
        <f t="shared" ca="1" si="587"/>
        <v>-1,60778897511728+3,00796160637318i</v>
      </c>
      <c r="EI296" s="223" t="str">
        <f t="shared" ca="1" si="588"/>
        <v>-3,15106832667275-1,30521523687231i</v>
      </c>
      <c r="EJ296" s="223" t="str">
        <f t="shared" ca="1" si="589"/>
        <v>0,990071562392769-3,26382853643768i</v>
      </c>
      <c r="EK296" s="223" t="str">
        <f t="shared" ca="1" si="590"/>
        <v>3,34515629320746+0,665392957535864i</v>
      </c>
      <c r="EL296" s="223" t="str">
        <f t="shared" ca="1" si="591"/>
        <v>-0,334306254760481+3,39426836622443i</v>
      </c>
      <c r="EM296" s="223" t="str">
        <f t="shared" ca="1" si="592"/>
        <v>-3,41069177937905-1,77831022119618E-12i</v>
      </c>
      <c r="EN296" s="223"/>
      <c r="EO296" s="223"/>
      <c r="EP296" s="223"/>
    </row>
    <row r="297" spans="1:146">
      <c r="A297" s="249">
        <f t="shared" si="461"/>
        <v>3.847656250000003E-3</v>
      </c>
      <c r="B297" s="248">
        <v>197</v>
      </c>
      <c r="C297" s="247">
        <f t="shared" si="462"/>
        <v>39400</v>
      </c>
      <c r="N297" s="246">
        <f t="shared" ca="1" si="463"/>
        <v>4.5717831943545262</v>
      </c>
      <c r="O297" s="223">
        <f t="shared" ca="1" si="464"/>
        <v>-3.4282168056454738</v>
      </c>
      <c r="P297" s="223" t="str">
        <f t="shared" ca="1" si="465"/>
        <v>-0,419650333908358-3,4024350197705i</v>
      </c>
      <c r="Q297" s="223" t="str">
        <f t="shared" ca="1" si="466"/>
        <v>3,32547744420288-0,83298873618312i</v>
      </c>
      <c r="R297" s="223" t="str">
        <f t="shared" ca="1" si="467"/>
        <v>1,23379821251756+3,19850159251149i</v>
      </c>
      <c r="S297" s="223" t="str">
        <f t="shared" ca="1" si="468"/>
        <v>-3,02341729969508+1,61605021531343i</v>
      </c>
      <c r="T297" s="223" t="str">
        <f t="shared" ca="1" si="469"/>
        <v>-1,97399531864697-2,80285799648679i</v>
      </c>
      <c r="U297" s="223" t="str">
        <f t="shared" ca="1" si="470"/>
        <v>2,54014110010391-2,30224969498814i</v>
      </c>
      <c r="V297" s="223" t="str">
        <f t="shared" ca="1" si="471"/>
        <v>2,59587609297698+2,23921811720534i</v>
      </c>
      <c r="W297" s="223" t="str">
        <f t="shared" ca="1" si="472"/>
        <v>-1,90461520955425+2,85045809827906i</v>
      </c>
      <c r="X297" s="223" t="str">
        <f t="shared" ca="1" si="473"/>
        <v>-3,06216656056944-1,54136511633045i</v>
      </c>
      <c r="Y297" s="223" t="str">
        <f t="shared" ca="1" si="474"/>
        <v>1,15493145705069-3,22781718751618i</v>
      </c>
      <c r="Z297" s="223" t="str">
        <f t="shared" ca="1" si="475"/>
        <v>3,34491843950213+0,751126553643715i</v>
      </c>
      <c r="AA297" s="223" t="str">
        <f t="shared" ca="1" si="476"/>
        <v>-0,336024007719099+3,41170900469932i</v>
      </c>
      <c r="AB297" s="223" t="str">
        <f t="shared" ca="1" si="477"/>
        <v>-3,42718429083826+0,0841326520533126i</v>
      </c>
      <c r="AC297" s="223" t="str">
        <f t="shared" ca="1" si="478"/>
        <v>-0,503023878428292-3,39111153521099i</v>
      </c>
      <c r="AD297" s="223" t="str">
        <f t="shared" ca="1" si="479"/>
        <v>3,30403330563882-0,914349157455422i</v>
      </c>
      <c r="AE297" s="223" t="str">
        <f t="shared" ca="1" si="480"/>
        <v>1,31192177407593+3,16725933974715i</v>
      </c>
      <c r="AF297" s="223" t="str">
        <f t="shared" ca="1" si="481"/>
        <v>-2,98284684529239+1,68976186607442i</v>
      </c>
      <c r="AG297" s="223" t="str">
        <f t="shared" ca="1" si="482"/>
        <v>-2,04218636677216-2,75356955784305i</v>
      </c>
      <c r="AH297" s="223" t="str">
        <f t="shared" ca="1" si="483"/>
        <v>2,48287602121388-2,36389448364161i</v>
      </c>
      <c r="AI297" s="223" t="str">
        <f t="shared" ca="1" si="484"/>
        <v>2,65004742715771+2,17483771815849i</v>
      </c>
      <c r="AJ297" s="223" t="str">
        <f t="shared" ca="1" si="485"/>
        <v>-1,83408783147834+2,89634119069787i</v>
      </c>
      <c r="AK297" s="223" t="str">
        <f t="shared" ca="1" si="486"/>
        <v>-3,09907128680951-1,46575155663671i</v>
      </c>
      <c r="AL297" s="223" t="str">
        <f t="shared" ca="1" si="487"/>
        <v>1,07536901406105-3,25518846614254i</v>
      </c>
      <c r="AM297" s="223" t="str">
        <f t="shared" ca="1" si="488"/>
        <v>3,36234458100807+0,668811920554457i</v>
      </c>
      <c r="AN297" s="223" t="str">
        <f t="shared" ca="1" si="489"/>
        <v>-0,25219527323074+3,41892790369585i</v>
      </c>
      <c r="AO297" s="223" t="str">
        <f t="shared" ca="1" si="490"/>
        <v>-3,42408736836492+0,168214625742951i</v>
      </c>
      <c r="AP297" s="223" t="str">
        <f t="shared" ca="1" si="491"/>
        <v>-0,586094420174242-3,3777453718643i</v>
      </c>
      <c r="AQ297" s="223" t="str">
        <f t="shared" ca="1" si="492"/>
        <v>3,28059894095733-0,995158808984632i</v>
      </c>
      <c r="AR297" s="223" t="str">
        <f t="shared" ca="1" si="493"/>
        <v>3,28059894095733-0,995158808984632i</v>
      </c>
      <c r="AS297" s="223" t="str">
        <f t="shared" ca="1" si="494"/>
        <v>-2,94047963548629+1,76245566747095i</v>
      </c>
      <c r="AT297" s="223" t="str">
        <f t="shared" ca="1" si="495"/>
        <v>-2,10914727819311-2,70262247185963i</v>
      </c>
      <c r="AU297" s="223" t="str">
        <f t="shared" ca="1" si="496"/>
        <v>2,42411535065033-2,42411535064886i</v>
      </c>
      <c r="AV297" s="223" t="str">
        <f t="shared" ca="1" si="497"/>
        <v>2,70262247186039+2,10914727819214i</v>
      </c>
      <c r="AW297" s="223" t="str">
        <f t="shared" ca="1" si="498"/>
        <v>-1,76245566747282+2,94047963548517i</v>
      </c>
      <c r="AX297" s="223" t="str">
        <f t="shared" ca="1" si="499"/>
        <v>-3,13410924838798-1,38925508301354i</v>
      </c>
      <c r="AY297" s="223" t="str">
        <f t="shared" ca="1" si="500"/>
        <v>0,99515880898672-3,28059894095669i</v>
      </c>
      <c r="AZ297" s="223" t="str">
        <f t="shared" ca="1" si="501"/>
        <v>3,37774537186451+0,586094420173028i</v>
      </c>
      <c r="BA297" s="223" t="str">
        <f t="shared" ca="1" si="502"/>
        <v>-0,168214625741673+3,42408736836498i</v>
      </c>
      <c r="BB297" s="223" t="str">
        <f t="shared" ca="1" si="503"/>
        <v>-3,41892790369577+0,252195273231968i</v>
      </c>
      <c r="BC297" s="223" t="str">
        <f t="shared" ca="1" si="504"/>
        <v>-0,668811920555663-3,36234458100783i</v>
      </c>
      <c r="BD297" s="223" t="str">
        <f t="shared" ca="1" si="505"/>
        <v>3,25518846614321-1,07536901405903i</v>
      </c>
      <c r="BE297" s="223" t="str">
        <f t="shared" ca="1" si="506"/>
        <v>1,46575155663782+3,09907128680898i</v>
      </c>
      <c r="BF297" s="223" t="str">
        <f t="shared" ca="1" si="507"/>
        <v>-2,89634119069903+1,8340878314765i</v>
      </c>
      <c r="BG297" s="223" t="str">
        <f t="shared" ca="1" si="508"/>
        <v>-2,17483771815896-2,65004742715733i</v>
      </c>
      <c r="BH297" s="223" t="str">
        <f t="shared" ca="1" si="509"/>
        <v>2,36389448364244-2,48287602121308i</v>
      </c>
      <c r="BI297" s="223" t="str">
        <f t="shared" ca="1" si="510"/>
        <v>2,75356955784318+2,04218636677199i</v>
      </c>
      <c r="BJ297" s="223" t="str">
        <f t="shared" ca="1" si="511"/>
        <v>-1,68976186607568+2,98284684529167i</v>
      </c>
      <c r="BK297" s="223" t="str">
        <f t="shared" ca="1" si="512"/>
        <v>-3,16725933974709-1,31192177407605i</v>
      </c>
      <c r="BL297" s="223" t="str">
        <f t="shared" ca="1" si="513"/>
        <v>0,914349157457195-3,30403330563833i</v>
      </c>
      <c r="BM297" s="223" t="str">
        <f t="shared" ca="1" si="514"/>
        <v>3,39111153521098+0,503023878428374i</v>
      </c>
      <c r="BN297" s="223" t="str">
        <f t="shared" ca="1" si="515"/>
        <v>-0,0841326520521059+3,42718429083829i</v>
      </c>
      <c r="BO297" s="223" t="str">
        <f t="shared" ca="1" si="516"/>
        <v>-3,41170900469937+0,336024007718627i</v>
      </c>
      <c r="BP297" s="223" t="str">
        <f t="shared" ca="1" si="517"/>
        <v>-0,751126553644534-3,34491843950195i</v>
      </c>
      <c r="BQ297" s="223" t="str">
        <f t="shared" ca="1" si="518"/>
        <v>3,22781718751643-1,15493145704999i</v>
      </c>
      <c r="BR297" s="223" t="str">
        <f t="shared" ca="1" si="519"/>
        <v>1,54136511633133+3,062166560569i</v>
      </c>
      <c r="BS297" s="223" t="str">
        <f t="shared" ca="1" si="520"/>
        <v>-2,85045809827968+1,90461520955332i</v>
      </c>
      <c r="BT297" s="223" t="str">
        <f t="shared" ca="1" si="521"/>
        <v>-2,23921811720581-2,59587609297658i</v>
      </c>
      <c r="BU297" s="223" t="str">
        <f t="shared" ca="1" si="522"/>
        <v>2,30224969498924-2,5401411001029i</v>
      </c>
      <c r="BV297" s="223" t="str">
        <f t="shared" ca="1" si="523"/>
        <v>2,80285799648693+1,97399531864677i</v>
      </c>
      <c r="BW297" s="223" t="str">
        <f t="shared" ca="1" si="524"/>
        <v>-1,61605021531477+3,02341729969436i</v>
      </c>
      <c r="BX297" s="223" t="str">
        <f t="shared" ca="1" si="525"/>
        <v>-3,19850159251144-1,23379821251769i</v>
      </c>
      <c r="BY297" s="223" t="str">
        <f t="shared" ca="1" si="526"/>
        <v>0,832988736181629-3,32547744420325i</v>
      </c>
      <c r="BZ297" s="223" t="str">
        <f t="shared" ca="1" si="527"/>
        <v>3,40243501977045+0,419650333908725i</v>
      </c>
      <c r="CA297" s="223" t="str">
        <f t="shared" ca="1" si="528"/>
        <v>1,23138416721103E-12+3,42821680564547i</v>
      </c>
      <c r="CB297" s="223" t="str">
        <f t="shared" ca="1" si="529"/>
        <v>-3,40243501977058+0,419650333907687i</v>
      </c>
      <c r="CC297" s="223" t="str">
        <f t="shared" ca="1" si="530"/>
        <v>-0,832988736184018-3,32547744420265i</v>
      </c>
      <c r="CD297" s="223" t="str">
        <f t="shared" ca="1" si="531"/>
        <v>3,19850159251175-1,23379821251689i</v>
      </c>
      <c r="CE297" s="223" t="str">
        <f t="shared" ca="1" si="532"/>
        <v>1,61605021531385+3,02341729969485i</v>
      </c>
      <c r="CF297" s="223" t="str">
        <f t="shared" ca="1" si="533"/>
        <v>-2,80285799648742+1,97399531864607i</v>
      </c>
      <c r="CG297" s="223" t="str">
        <f t="shared" ca="1" si="534"/>
        <v>-2,30224969498862-2,54014110010347i</v>
      </c>
      <c r="CH297" s="223" t="str">
        <f t="shared" ca="1" si="535"/>
        <v>2,23921811720645-2,59587609297602i</v>
      </c>
      <c r="CI297" s="223" t="str">
        <f t="shared" ca="1" si="536"/>
        <v>2,8504580982792+1,90461520955403i</v>
      </c>
      <c r="CJ297" s="223" t="str">
        <f t="shared" ca="1" si="537"/>
        <v>-1,54136511633209+3,06216656056862i</v>
      </c>
      <c r="CK297" s="223" t="str">
        <f t="shared" ca="1" si="538"/>
        <v>-3,22781718751614-1,15493145705079i</v>
      </c>
      <c r="CL297" s="223" t="str">
        <f t="shared" ca="1" si="539"/>
        <v>0,751126553642131-3,34491843950249i</v>
      </c>
      <c r="CM297" s="223" t="str">
        <f t="shared" ca="1" si="540"/>
        <v>3,41170900469928+0,33602400771957i</v>
      </c>
      <c r="CN297" s="223" t="str">
        <f t="shared" ca="1" si="541"/>
        <v>0,084132652054568+3,42718429083823i</v>
      </c>
      <c r="CO297" s="223" t="str">
        <f t="shared" ca="1" si="542"/>
        <v>-3,39111153521111+0,503023878427438i</v>
      </c>
      <c r="CP297" s="223" t="str">
        <f t="shared" ca="1" si="543"/>
        <v>-0,914349157456283-3,30403330563859i</v>
      </c>
      <c r="CQ297" s="223" t="str">
        <f t="shared" ca="1" si="544"/>
        <v>3,1672593397475-1,31192177407509i</v>
      </c>
      <c r="CR297" s="223" t="str">
        <f t="shared" ca="1" si="545"/>
        <v>1,68976186607486+2,98284684529214i</v>
      </c>
      <c r="CS297" s="223" t="str">
        <f t="shared" ca="1" si="546"/>
        <v>-2,75356955784368+2,04218636677131i</v>
      </c>
      <c r="CT297" s="223" t="str">
        <f t="shared" ca="1" si="547"/>
        <v>-2,36389448364183-2,48287602121367i</v>
      </c>
      <c r="CU297" s="223" t="str">
        <f t="shared" ca="1" si="548"/>
        <v>2,17483771815962-2,6500474271568i</v>
      </c>
      <c r="CV297" s="223" t="str">
        <f t="shared" ca="1" si="549"/>
        <v>2,89634119069858+1,83408783147722i</v>
      </c>
      <c r="CW297" s="223" t="str">
        <f t="shared" ca="1" si="550"/>
        <v>-1,46575155663551+3,09907128681007i</v>
      </c>
      <c r="CX297" s="223" t="str">
        <f t="shared" ca="1" si="551"/>
        <v>-3,25518846614294-1,07536901405983i</v>
      </c>
      <c r="CY297" s="223" t="str">
        <f t="shared" ca="1" si="552"/>
        <v>0,66881192055315-3,36234458100833i</v>
      </c>
      <c r="CZ297" s="223" t="str">
        <f t="shared" ca="1" si="553"/>
        <v>3,41892790369569+0,252195273232913i</v>
      </c>
      <c r="DA297" s="223" t="str">
        <f t="shared" ca="1" si="554"/>
        <v>0,16821462574423+3,42408736836486i</v>
      </c>
      <c r="DB297" s="223" t="str">
        <f t="shared" ca="1" si="555"/>
        <v>-3,37774537186467+0,586094420172095i</v>
      </c>
      <c r="DC297" s="223" t="str">
        <f t="shared" ca="1" si="556"/>
        <v>-0,995158808985812-3,28059894095697i</v>
      </c>
      <c r="DD297" s="223" t="str">
        <f t="shared" ca="1" si="557"/>
        <v>3,13410924838837-1,38925508301267i</v>
      </c>
      <c r="DE297" s="223" t="str">
        <f t="shared" ca="1" si="558"/>
        <v>1,76245566747201+2,94047963548566i</v>
      </c>
      <c r="DF297" s="223" t="str">
        <f t="shared" ca="1" si="559"/>
        <v>-2,70262247186091+2,10914727819147i</v>
      </c>
      <c r="DG297" s="223" t="str">
        <f t="shared" ca="1" si="560"/>
        <v>-2,42411535064967-2,42411535064953i</v>
      </c>
      <c r="DH297" s="223" t="str">
        <f t="shared" ca="1" si="561"/>
        <v>2,10914727819378-2,70262247185911i</v>
      </c>
      <c r="DI297" s="223" t="str">
        <f t="shared" ca="1" si="562"/>
        <v>2,94047963548585+1,76245566747168i</v>
      </c>
      <c r="DJ297" s="223" t="str">
        <f t="shared" ca="1" si="563"/>
        <v>-1,3892550830125+3,13410924838844i</v>
      </c>
      <c r="DK297" s="223" t="str">
        <f t="shared" ca="1" si="564"/>
        <v>-3,28059894095708-0,995158808985448i</v>
      </c>
      <c r="DL297" s="223" t="str">
        <f t="shared" ca="1" si="565"/>
        <v>0,586094420171722-3,37774537186473i</v>
      </c>
      <c r="DM297" s="223" t="str">
        <f t="shared" ca="1" si="566"/>
        <v>3,42408736836488+0,168214625743849i</v>
      </c>
      <c r="DN297" s="223" t="str">
        <f t="shared" ca="1" si="567"/>
        <v>0,252195273233293+3,41892790369567i</v>
      </c>
      <c r="DO297" s="223" t="str">
        <f t="shared" ca="1" si="568"/>
        <v>-3,36234458100825+0,668811920553528i</v>
      </c>
      <c r="DP297" s="223" t="str">
        <f t="shared" ca="1" si="569"/>
        <v>-1,0753690140602-3,25518846614282i</v>
      </c>
      <c r="DQ297" s="223" t="str">
        <f t="shared" ca="1" si="570"/>
        <v>3,09907128680983-1,46575155663603i</v>
      </c>
      <c r="DR297" s="223" t="str">
        <f t="shared" ca="1" si="571"/>
        <v>1,83408783147754+2,89634119069838i</v>
      </c>
      <c r="DS297" s="223" t="str">
        <f t="shared" ca="1" si="572"/>
        <v>-2,65004742715865+2,17483771815735i</v>
      </c>
      <c r="DT297" s="223" t="str">
        <f t="shared" ca="1" si="573"/>
        <v>-2,48287602121393-2,36389448364155i</v>
      </c>
      <c r="DU297" s="223" t="str">
        <f t="shared" ca="1" si="574"/>
        <v>2,04218636677084-2,75356955784403i</v>
      </c>
      <c r="DV297" s="223" t="str">
        <f t="shared" ca="1" si="575"/>
        <v>2,98284684529223+1,6897618660747i</v>
      </c>
      <c r="DW297" s="223" t="str">
        <f t="shared" ca="1" si="576"/>
        <v>-1,31192177407473+3,16725933974764i</v>
      </c>
      <c r="DX297" s="223" t="str">
        <f t="shared" ca="1" si="577"/>
        <v>-3,30403330563864-0,914349157456101i</v>
      </c>
      <c r="DY297" s="223" t="str">
        <f t="shared" ca="1" si="578"/>
        <v>0,503023878427061-3,39111153521117i</v>
      </c>
      <c r="DZ297" s="223" t="str">
        <f t="shared" ca="1" si="579"/>
        <v>3,42718429083823+0,0841326520543816i</v>
      </c>
      <c r="EA297" s="223" t="str">
        <f t="shared" ca="1" si="580"/>
        <v>0,33602400771995+3,41170900469924i</v>
      </c>
      <c r="EB297" s="223" t="str">
        <f t="shared" ca="1" si="581"/>
        <v>-3,34491843950244+0,751126553642313i</v>
      </c>
      <c r="EC297" s="223" t="str">
        <f t="shared" ca="1" si="582"/>
        <v>-1,15493145705115-3,22781718751601i</v>
      </c>
      <c r="ED297" s="223" t="str">
        <f t="shared" ca="1" si="583"/>
        <v>3,06216656056993-1,54136511632947i</v>
      </c>
      <c r="EE297" s="223" t="str">
        <f t="shared" ca="1" si="584"/>
        <v>1,90461520955435+2,85045809827899i</v>
      </c>
      <c r="EF297" s="223" t="str">
        <f t="shared" ca="1" si="585"/>
        <v>-2,59587609297794+2,23921811720423i</v>
      </c>
      <c r="EG297" s="223" t="str">
        <f t="shared" ca="1" si="586"/>
        <v>-2,54014110010373-2,30224969498833i</v>
      </c>
      <c r="EH297" s="223" t="str">
        <f t="shared" ca="1" si="587"/>
        <v>1,97399531864847-2,80285799648573i</v>
      </c>
      <c r="EI297" s="223" t="str">
        <f t="shared" ca="1" si="588"/>
        <v>3,02341729969494+1,61605021531369i</v>
      </c>
      <c r="EJ297" s="223" t="str">
        <f t="shared" ca="1" si="589"/>
        <v>-1,23379821251636+3,19850159251195i</v>
      </c>
      <c r="EK297" s="223" t="str">
        <f t="shared" ca="1" si="590"/>
        <v>-3,3254774442027-0,83298873618384i</v>
      </c>
      <c r="EL297" s="223" t="str">
        <f t="shared" ca="1" si="591"/>
        <v>0,419650333907309-3,40243501977063i</v>
      </c>
      <c r="EM297" s="223" t="str">
        <f t="shared" ca="1" si="592"/>
        <v>3,42821680564547+1,04491981449933E-12i</v>
      </c>
      <c r="EN297" s="223"/>
      <c r="EO297" s="223"/>
      <c r="EP297" s="223"/>
    </row>
    <row r="298" spans="1:146">
      <c r="A298" s="249">
        <f t="shared" si="461"/>
        <v>3.867187500000003E-3</v>
      </c>
      <c r="B298" s="248">
        <v>198</v>
      </c>
      <c r="C298" s="247">
        <f t="shared" si="462"/>
        <v>39600</v>
      </c>
      <c r="N298" s="246">
        <f t="shared" ca="1" si="463"/>
        <v>4.5600820518553924</v>
      </c>
      <c r="O298" s="223">
        <f t="shared" ca="1" si="464"/>
        <v>-3.4399179481446081</v>
      </c>
      <c r="P298" s="223" t="str">
        <f t="shared" ca="1" si="465"/>
        <v>-0,504740792618767-3,40268603051089i</v>
      </c>
      <c r="Q298" s="223" t="str">
        <f t="shared" ca="1" si="466"/>
        <v>3,29179623618876-0,998555471358978i</v>
      </c>
      <c r="R298" s="223" t="str">
        <f t="shared" ca="1" si="467"/>
        <v>1,47075443971137+3,10964899434594i</v>
      </c>
      <c r="S298" s="223" t="str">
        <f t="shared" ca="1" si="468"/>
        <v>-2,86018724269645+1,91111601601888i</v>
      </c>
      <c r="T298" s="223" t="str">
        <f t="shared" ca="1" si="469"/>
        <v>-2,3101077020156-2,54881107480637i</v>
      </c>
      <c r="U298" s="223" t="str">
        <f t="shared" ca="1" si="470"/>
        <v>2,18226084437684-2,65909253262595i</v>
      </c>
      <c r="V298" s="223" t="str">
        <f t="shared" ca="1" si="471"/>
        <v>2,9505160401771+1,76847125694059i</v>
      </c>
      <c r="W298" s="223" t="str">
        <f t="shared" ca="1" si="472"/>
        <v>-1,31639960745023+3,17806978580904i</v>
      </c>
      <c r="X298" s="223" t="str">
        <f t="shared" ca="1" si="473"/>
        <v>-3,33682791812512-0,835831881892664i</v>
      </c>
      <c r="Y298" s="223" t="str">
        <f t="shared" ca="1" si="474"/>
        <v>0,337170920245512-3,42335380299907i</v>
      </c>
      <c r="Z298" s="223" t="str">
        <f t="shared" ca="1" si="475"/>
        <v>3,43577441632546-0,1687887735925i</v>
      </c>
      <c r="AA298" s="223" t="str">
        <f t="shared" ca="1" si="476"/>
        <v>0,671094700212466+3,37382088933514i</v>
      </c>
      <c r="AB298" s="223" t="str">
        <f t="shared" ca="1" si="477"/>
        <v>-3,23883432879205+1,15887345323188i</v>
      </c>
      <c r="AC298" s="223" t="str">
        <f t="shared" ca="1" si="478"/>
        <v>-1,62156609570469-3,03373678608222i</v>
      </c>
      <c r="AD298" s="223" t="str">
        <f t="shared" ca="1" si="479"/>
        <v>2,76296800362513-2,04915672922087i</v>
      </c>
      <c r="AE298" s="223" t="str">
        <f t="shared" ca="1" si="480"/>
        <v>2,43238930785841+2,43238930785832i</v>
      </c>
      <c r="AF298" s="223" t="str">
        <f t="shared" ca="1" si="481"/>
        <v>-2,04915672922077+2,7629680036252i</v>
      </c>
      <c r="AG298" s="223" t="str">
        <f t="shared" ca="1" si="482"/>
        <v>-3,03373678608227-1,62156609570459i</v>
      </c>
      <c r="AH298" s="223" t="str">
        <f t="shared" ca="1" si="483"/>
        <v>1,15887345323174-3,23883432879209i</v>
      </c>
      <c r="AI298" s="223" t="str">
        <f t="shared" ca="1" si="484"/>
        <v>3,3738208893351+0,671094700212686i</v>
      </c>
      <c r="AJ298" s="223" t="str">
        <f t="shared" ca="1" si="485"/>
        <v>-0,168788773592405+3,43577441632546i</v>
      </c>
      <c r="AK298" s="223" t="str">
        <f t="shared" ca="1" si="486"/>
        <v>-3,42335380299896+0,337170920246677i</v>
      </c>
      <c r="AL298" s="223" t="str">
        <f t="shared" ca="1" si="487"/>
        <v>-0,835831881891453-3,33682791812542i</v>
      </c>
      <c r="AM298" s="223" t="str">
        <f t="shared" ca="1" si="488"/>
        <v>3,17806978580912-1,31639960745002i</v>
      </c>
      <c r="AN298" s="223" t="str">
        <f t="shared" ca="1" si="489"/>
        <v>1,76847125694128+2,95051604017669i</v>
      </c>
      <c r="AO298" s="223" t="str">
        <f t="shared" ca="1" si="490"/>
        <v>-2,65909253262477+2,18226084437828i</v>
      </c>
      <c r="AP298" s="223" t="str">
        <f t="shared" ca="1" si="491"/>
        <v>-2,54881107480597-2,31010770201605i</v>
      </c>
      <c r="AQ298" s="223" t="str">
        <f t="shared" ca="1" si="492"/>
        <v>1,91111601601874-2,86018724269655i</v>
      </c>
      <c r="AR298" s="223" t="str">
        <f t="shared" ca="1" si="493"/>
        <v>1,91111601601874-2,86018724269655i</v>
      </c>
      <c r="AS298" s="223" t="str">
        <f t="shared" ca="1" si="494"/>
        <v>-0,998555471360086+3,29179623618842i</v>
      </c>
      <c r="AT298" s="223" t="str">
        <f t="shared" ca="1" si="495"/>
        <v>-3,40268603051087-0,504740792618942i</v>
      </c>
      <c r="AU298" s="223" t="str">
        <f t="shared" ca="1" si="496"/>
        <v>-8,04059109223967E-13-3,43991794814461i</v>
      </c>
      <c r="AV298" s="223" t="str">
        <f t="shared" ca="1" si="497"/>
        <v>3,40268603051113-0,504740792617147i</v>
      </c>
      <c r="AW298" s="223" t="str">
        <f t="shared" ca="1" si="498"/>
        <v>0,998555471358352+3,29179623618895i</v>
      </c>
      <c r="AX298" s="223" t="str">
        <f t="shared" ca="1" si="499"/>
        <v>-3,10964899434576+1,47075443971175i</v>
      </c>
      <c r="AY298" s="223" t="str">
        <f t="shared" ca="1" si="500"/>
        <v>-1,91111601602016-2,8601872426956i</v>
      </c>
      <c r="AZ298" s="223" t="str">
        <f t="shared" ca="1" si="501"/>
        <v>2,54881107480718-2,3101077020147i</v>
      </c>
      <c r="BA298" s="223" t="str">
        <f t="shared" ca="1" si="502"/>
        <v>2,65909253262582+2,182260844377i</v>
      </c>
      <c r="BB298" s="223" t="str">
        <f t="shared" ca="1" si="503"/>
        <v>-1,7684712569399+2,95051604017752i</v>
      </c>
      <c r="BC298" s="223" t="str">
        <f t="shared" ca="1" si="504"/>
        <v>-3,17806978580843-1,3163996074517i</v>
      </c>
      <c r="BD298" s="223" t="str">
        <f t="shared" ca="1" si="505"/>
        <v>0,835831881893211-3,33682791812498i</v>
      </c>
      <c r="BE298" s="223" t="str">
        <f t="shared" ca="1" si="506"/>
        <v>3,42335380299911+0,337170920245077i</v>
      </c>
      <c r="BF298" s="223" t="str">
        <f t="shared" ca="1" si="507"/>
        <v>0,168788773593962+3,43577441632539i</v>
      </c>
      <c r="BG298" s="223" t="str">
        <f t="shared" ca="1" si="508"/>
        <v>-3,37382088933533+0,67109470021153i</v>
      </c>
      <c r="BH298" s="223" t="str">
        <f t="shared" ca="1" si="509"/>
        <v>-1,1588734532317-3,23883432879211i</v>
      </c>
      <c r="BI298" s="223" t="str">
        <f t="shared" ca="1" si="510"/>
        <v>3,03373678608184-1,6215660957054i</v>
      </c>
      <c r="BJ298" s="223" t="str">
        <f t="shared" ca="1" si="511"/>
        <v>2,04915672921959+2,76296800362608i</v>
      </c>
      <c r="BK298" s="223" t="str">
        <f t="shared" ca="1" si="512"/>
        <v>-2,43238930785872+2,43238930785801i</v>
      </c>
      <c r="BL298" s="223" t="str">
        <f t="shared" ca="1" si="513"/>
        <v>-2,76296800362547-2,0491567292204i</v>
      </c>
      <c r="BM298" s="223" t="str">
        <f t="shared" ca="1" si="514"/>
        <v>1,62156609570327-3,03373678608297i</v>
      </c>
      <c r="BN298" s="223" t="str">
        <f t="shared" ca="1" si="515"/>
        <v>3,23883432879177+1,15887345323265i</v>
      </c>
      <c r="BO298" s="223" t="str">
        <f t="shared" ca="1" si="516"/>
        <v>-0,671094700212617+3,37382088933511i</v>
      </c>
      <c r="BP298" s="223" t="str">
        <f t="shared" ca="1" si="517"/>
        <v>-3,4357744163255-0,168788773591651i</v>
      </c>
      <c r="BQ298" s="223" t="str">
        <f t="shared" ca="1" si="518"/>
        <v>-0,337170920243975-3,42335380299922i</v>
      </c>
      <c r="BR298" s="223" t="str">
        <f t="shared" ca="1" si="519"/>
        <v>3,33682791812522-0,835831881892231i</v>
      </c>
      <c r="BS298" s="223" t="str">
        <f t="shared" ca="1" si="520"/>
        <v>1,31639960745085+3,17806978580878i</v>
      </c>
      <c r="BT298" s="223" t="str">
        <f t="shared" ca="1" si="521"/>
        <v>-2,95051604017628+1,76847125694197i</v>
      </c>
      <c r="BU298" s="223" t="str">
        <f t="shared" ca="1" si="522"/>
        <v>-2,18226084437622-2,65909253262646i</v>
      </c>
      <c r="BV298" s="223" t="str">
        <f t="shared" ca="1" si="523"/>
        <v>2,31010770201538-2,54881107480657i</v>
      </c>
      <c r="BW298" s="223" t="str">
        <f t="shared" ca="1" si="524"/>
        <v>2,86018724269694+1,91111601601815i</v>
      </c>
      <c r="BX298" s="223" t="str">
        <f t="shared" ca="1" si="525"/>
        <v>-1,47075443971275+3,10964899434528i</v>
      </c>
      <c r="BY298" s="223" t="str">
        <f t="shared" ca="1" si="526"/>
        <v>-3,29179623618865-0,998555471359319i</v>
      </c>
      <c r="BZ298" s="223" t="str">
        <f t="shared" ca="1" si="527"/>
        <v>0,504740792618244-3,40268603051097i</v>
      </c>
      <c r="CA298" s="223" t="str">
        <f t="shared" ca="1" si="528"/>
        <v>3,43991794814461-1,60811821844793E-12i</v>
      </c>
      <c r="CB298" s="223" t="str">
        <f t="shared" ca="1" si="529"/>
        <v>0,504740792617945+3,40268603051102i</v>
      </c>
      <c r="CC298" s="223" t="str">
        <f t="shared" ca="1" si="530"/>
        <v>-3,29179623618868+0,998555471359216i</v>
      </c>
      <c r="CD298" s="223" t="str">
        <f t="shared" ca="1" si="531"/>
        <v>-1,47075443971248-3,10964899434541i</v>
      </c>
      <c r="CE298" s="223" t="str">
        <f t="shared" ca="1" si="532"/>
        <v>2,86018724269711-1,9111160160179i</v>
      </c>
      <c r="CF298" s="223" t="str">
        <f t="shared" ca="1" si="533"/>
        <v>2,3101077020153+2,54881107480664i</v>
      </c>
      <c r="CG298" s="223" t="str">
        <f t="shared" ca="1" si="534"/>
        <v>-2,18226084437645+2,65909253262627i</v>
      </c>
      <c r="CH298" s="223" t="str">
        <f t="shared" ca="1" si="535"/>
        <v>-2,95051604017612-1,76847125694223i</v>
      </c>
      <c r="CI298" s="223" t="str">
        <f t="shared" ca="1" si="536"/>
        <v>1,31639960745095-3,17806978580873i</v>
      </c>
      <c r="CJ298" s="223" t="str">
        <f t="shared" ca="1" si="537"/>
        <v>3,33682791812519+0,835831881892337i</v>
      </c>
      <c r="CK298" s="223" t="str">
        <f t="shared" ca="1" si="538"/>
        <v>-0,337170920244277+3,42335380299919i</v>
      </c>
      <c r="CL298" s="223" t="str">
        <f t="shared" ca="1" si="539"/>
        <v>-3,43577441632551+0,168788773591348i</v>
      </c>
      <c r="CM298" s="223" t="str">
        <f t="shared" ca="1" si="540"/>
        <v>-0,671094700212414-3,37382088933515i</v>
      </c>
      <c r="CN298" s="223" t="str">
        <f t="shared" ca="1" si="541"/>
        <v>3,23883432879188-1,15887345323236i</v>
      </c>
      <c r="CO298" s="223" t="str">
        <f t="shared" ca="1" si="542"/>
        <v>1,62156609570301+3,03373678608312i</v>
      </c>
      <c r="CP298" s="223" t="str">
        <f t="shared" ca="1" si="543"/>
        <v>-2,7629680036256+2,04915672922024i</v>
      </c>
      <c r="CQ298" s="223" t="str">
        <f t="shared" ca="1" si="544"/>
        <v>-2,43238930785851-2,43238930785822i</v>
      </c>
      <c r="CR298" s="223" t="str">
        <f t="shared" ca="1" si="545"/>
        <v>2,04915672921976-2,76296800362596i</v>
      </c>
      <c r="CS298" s="223" t="str">
        <f t="shared" ca="1" si="546"/>
        <v>3,03373678608174+1,62156609570558i</v>
      </c>
      <c r="CT298" s="223" t="str">
        <f t="shared" ca="1" si="547"/>
        <v>-1,1588734532318+3,23883432879208i</v>
      </c>
      <c r="CU298" s="223" t="str">
        <f t="shared" ca="1" si="548"/>
        <v>-3,37382088933527-0,671094700211826i</v>
      </c>
      <c r="CV298" s="223" t="str">
        <f t="shared" ca="1" si="549"/>
        <v>0,168788773594266-3,43577441632537i</v>
      </c>
      <c r="CW298" s="223" t="str">
        <f t="shared" ca="1" si="550"/>
        <v>3,42335380299914-0,337170920244872i</v>
      </c>
      <c r="CX298" s="223" t="str">
        <f t="shared" ca="1" si="551"/>
        <v>0,835831881892919+3,33682791812505i</v>
      </c>
      <c r="CY298" s="223" t="str">
        <f t="shared" ca="1" si="552"/>
        <v>-3,17806978580851+1,31639960745151i</v>
      </c>
      <c r="CZ298" s="223" t="str">
        <f t="shared" ca="1" si="553"/>
        <v>-1,76847125693972-2,95051604017762i</v>
      </c>
      <c r="DA298" s="223" t="str">
        <f t="shared" ca="1" si="554"/>
        <v>2,65909253262589-2,18226084437691i</v>
      </c>
      <c r="DB298" s="223" t="str">
        <f t="shared" ca="1" si="555"/>
        <v>2,54881107480705+2,31010770201486i</v>
      </c>
      <c r="DC298" s="223" t="str">
        <f t="shared" ca="1" si="556"/>
        <v>-1,91111601602033+2,86018724269548i</v>
      </c>
      <c r="DD298" s="223" t="str">
        <f t="shared" ca="1" si="557"/>
        <v>-3,10964899434567-1,47075443971194i</v>
      </c>
      <c r="DE298" s="223" t="str">
        <f t="shared" ca="1" si="558"/>
        <v>0,998555471358641-3,29179623618886i</v>
      </c>
      <c r="DF298" s="223" t="str">
        <f t="shared" ca="1" si="559"/>
        <v>3,4026860305111+0,504740792617353i</v>
      </c>
      <c r="DG298" s="223" t="str">
        <f t="shared" ca="1" si="560"/>
        <v>-1,00971486585901E-12+3,43991794814461i</v>
      </c>
      <c r="DH298" s="223" t="str">
        <f t="shared" ca="1" si="561"/>
        <v>-3,40268603051088+0,504740792618836i</v>
      </c>
      <c r="DI298" s="223" t="str">
        <f t="shared" ca="1" si="562"/>
        <v>-0,99855547135989-3,29179623618848i</v>
      </c>
      <c r="DJ298" s="223" t="str">
        <f t="shared" ca="1" si="563"/>
        <v>3,10964899434654-1,47075443971011i</v>
      </c>
      <c r="DK298" s="223" t="str">
        <f t="shared" ca="1" si="564"/>
        <v>1,91111601601865+2,8601872426966i</v>
      </c>
      <c r="DL298" s="223" t="str">
        <f t="shared" ca="1" si="565"/>
        <v>-2,54881107480617+2,31010770201582i</v>
      </c>
      <c r="DM298" s="223" t="str">
        <f t="shared" ca="1" si="566"/>
        <v>-2,65909253262684-2,18226084437575i</v>
      </c>
      <c r="DN298" s="223" t="str">
        <f t="shared" ca="1" si="567"/>
        <v>1,76847125694146-2,95051604017658i</v>
      </c>
      <c r="DO298" s="223" t="str">
        <f t="shared" ca="1" si="568"/>
        <v>3,17806978580901+1,3163996074503i</v>
      </c>
      <c r="DP298" s="223" t="str">
        <f t="shared" ca="1" si="569"/>
        <v>-0,835831881891653+3,33682791812537i</v>
      </c>
      <c r="DQ298" s="223" t="str">
        <f t="shared" ca="1" si="570"/>
        <v>-3,42335380299896-0,337170920246687i</v>
      </c>
      <c r="DR298" s="223" t="str">
        <f t="shared" ca="1" si="571"/>
        <v>-0,168788773592249-3,43577441632547i</v>
      </c>
      <c r="DS298" s="223" t="str">
        <f t="shared" ca="1" si="572"/>
        <v>3,37382088933501-0,671094700213106i</v>
      </c>
      <c r="DT298" s="223" t="str">
        <f t="shared" ca="1" si="573"/>
        <v>1,15887345323008+3,23883432879269i</v>
      </c>
      <c r="DU298" s="223" t="str">
        <f t="shared" ca="1" si="574"/>
        <v>-3,03373678608269+1,6215660957038i</v>
      </c>
      <c r="DV298" s="223" t="str">
        <f t="shared" ca="1" si="575"/>
        <v>-2,0491567292208-2,76296800362518i</v>
      </c>
      <c r="DW298" s="223" t="str">
        <f t="shared" ca="1" si="576"/>
        <v>2,43238930785745-2,43238930785928i</v>
      </c>
      <c r="DX298" s="223" t="str">
        <f t="shared" ca="1" si="577"/>
        <v>2,76296800362439+2,04915672922186i</v>
      </c>
      <c r="DY298" s="223" t="str">
        <f t="shared" ca="1" si="578"/>
        <v>-1,62156609570496+3,03373678608207i</v>
      </c>
      <c r="DZ298" s="223" t="str">
        <f t="shared" ca="1" si="579"/>
        <v>-3,23883432879238-1,15887345323095i</v>
      </c>
      <c r="EA298" s="223" t="str">
        <f t="shared" ca="1" si="580"/>
        <v>0,671094700210942-3,37382088933544i</v>
      </c>
      <c r="EB298" s="223" t="str">
        <f t="shared" ca="1" si="581"/>
        <v>3,43577441632541+0,16878877359356i</v>
      </c>
      <c r="EC298" s="223" t="str">
        <f t="shared" ca="1" si="582"/>
        <v>0,33717092024577+3,42335380299905i</v>
      </c>
      <c r="ED298" s="223" t="str">
        <f t="shared" ca="1" si="583"/>
        <v>-3,33682791812483+0,835831881893793i</v>
      </c>
      <c r="EE298" s="223" t="str">
        <f t="shared" ca="1" si="584"/>
        <v>-1,31639960744891-3,17806978580958i</v>
      </c>
      <c r="EF298" s="223" t="str">
        <f t="shared" ca="1" si="585"/>
        <v>2,95051604017716-1,7684712569405i</v>
      </c>
      <c r="EG298" s="223" t="str">
        <f t="shared" ca="1" si="586"/>
        <v>2,18226084437746+2,65909253262544i</v>
      </c>
      <c r="EH298" s="223" t="str">
        <f t="shared" ca="1" si="587"/>
        <v>-2,31010770201433+2,54881107480752i</v>
      </c>
      <c r="EI298" s="223" t="str">
        <f t="shared" ca="1" si="588"/>
        <v>-2,86018724269598-1,91111601601958i</v>
      </c>
      <c r="EJ298" s="223" t="str">
        <f t="shared" ca="1" si="589"/>
        <v>1,4707544397113-3,10964899434597i</v>
      </c>
      <c r="EK298" s="223" t="str">
        <f t="shared" ca="1" si="590"/>
        <v>3,29179623618906+0,998555471357967i</v>
      </c>
      <c r="EL298" s="223" t="str">
        <f t="shared" ca="1" si="591"/>
        <v>-0,50474079261994+3,40268603051072i</v>
      </c>
      <c r="EM298" s="223" t="str">
        <f t="shared" ca="1" si="592"/>
        <v>-3,43991794814461-3,03424105021644E-13i</v>
      </c>
      <c r="EN298" s="223"/>
      <c r="EO298" s="223"/>
      <c r="EP298" s="223"/>
    </row>
    <row r="299" spans="1:146">
      <c r="A299" s="249">
        <f t="shared" si="461"/>
        <v>3.886718750000003E-3</v>
      </c>
      <c r="B299" s="248">
        <v>199</v>
      </c>
      <c r="C299" s="247">
        <f t="shared" si="462"/>
        <v>39800</v>
      </c>
      <c r="N299" s="246">
        <f t="shared" ca="1" si="463"/>
        <v>4.5517220940756289</v>
      </c>
      <c r="O299" s="223">
        <f t="shared" ca="1" si="464"/>
        <v>-3.4482779059243716</v>
      </c>
      <c r="P299" s="223" t="str">
        <f t="shared" ca="1" si="465"/>
        <v>-0,589524103767243-3,39751112545104i</v>
      </c>
      <c r="Q299" s="223" t="str">
        <f t="shared" ca="1" si="466"/>
        <v>3,24670559742483-1,16168983818248i</v>
      </c>
      <c r="R299" s="223" t="str">
        <f t="shared" ca="1" si="467"/>
        <v>1,69964994613589+3,00030174767246i</v>
      </c>
      <c r="S299" s="223" t="str">
        <f t="shared" ca="1" si="468"/>
        <v>-2,66555486737937+2,18756434544823i</v>
      </c>
      <c r="T299" s="223" t="str">
        <f t="shared" ca="1" si="469"/>
        <v>-2,61106653557877-2,25232148310734i</v>
      </c>
      <c r="U299" s="223" t="str">
        <f t="shared" ca="1" si="470"/>
        <v>1,77276913417654-2,95768661514318i</v>
      </c>
      <c r="V299" s="223" t="str">
        <f t="shared" ca="1" si="471"/>
        <v>3,21721845460841+1,24101810293536i</v>
      </c>
      <c r="W299" s="223" t="str">
        <f t="shared" ca="1" si="472"/>
        <v>-0,67272564706774+3,38202021287033i</v>
      </c>
      <c r="X299" s="223" t="str">
        <f t="shared" ca="1" si="473"/>
        <v>-3,44723934908881-0,0846249760999122i</v>
      </c>
      <c r="Y299" s="223" t="str">
        <f t="shared" ca="1" si="474"/>
        <v>-0,505967453190167-3,41095550437094i</v>
      </c>
      <c r="Z299" s="223" t="str">
        <f t="shared" ca="1" si="475"/>
        <v>3,27423704619154-1,0816618149094i</v>
      </c>
      <c r="AA299" s="223" t="str">
        <f t="shared" ca="1" si="476"/>
        <v>1,625506952522+3,04110961061728i</v>
      </c>
      <c r="AB299" s="223" t="str">
        <f t="shared" ca="1" si="477"/>
        <v>-2,71843756859915+2,12148950082599i</v>
      </c>
      <c r="AC299" s="223" t="str">
        <f t="shared" ca="1" si="478"/>
        <v>-2,5550053949312-2,31572190652475i</v>
      </c>
      <c r="AD299" s="223" t="str">
        <f t="shared" ca="1" si="479"/>
        <v>1,84482047237888-2,91328988279195i</v>
      </c>
      <c r="AE299" s="223" t="str">
        <f t="shared" ca="1" si="480"/>
        <v>3,18579337969439+1,31959882478788i</v>
      </c>
      <c r="AF299" s="223" t="str">
        <f t="shared" ca="1" si="481"/>
        <v>-0,755521965593502+3,36449209777522i</v>
      </c>
      <c r="AG299" s="223" t="str">
        <f t="shared" ca="1" si="482"/>
        <v>-3,44412430416995-0,169198977278211i</v>
      </c>
      <c r="AH299" s="223" t="str">
        <f t="shared" ca="1" si="483"/>
        <v>-0,422106026738572-3,42234525123886i</v>
      </c>
      <c r="AI299" s="223" t="str">
        <f t="shared" ca="1" si="484"/>
        <v>3,29979621699326-1,00098223900484i</v>
      </c>
      <c r="AJ299" s="223" t="str">
        <f t="shared" ca="1" si="485"/>
        <v>1,55038481430274+3,08008562284649i</v>
      </c>
      <c r="AK299" s="223" t="str">
        <f t="shared" ca="1" si="486"/>
        <v>-2,76968278467758+2,05413675025467i</v>
      </c>
      <c r="AL299" s="223" t="str">
        <f t="shared" ca="1" si="487"/>
        <v>-2,49740521457104-2,37772742565659i</v>
      </c>
      <c r="AM299" s="223" t="str">
        <f t="shared" ca="1" si="488"/>
        <v>1,91576055971119-2,86713829355008i</v>
      </c>
      <c r="AN299" s="223" t="str">
        <f t="shared" ca="1" si="489"/>
        <v>3,15244930197295+1,39738466965129i</v>
      </c>
      <c r="AO299" s="223" t="str">
        <f t="shared" ca="1" si="490"/>
        <v>-0,837863185937696+3,34493733844694i</v>
      </c>
      <c r="AP299" s="223" t="str">
        <f t="shared" ca="1" si="491"/>
        <v>-3,4389346475544-0,253671059318988i</v>
      </c>
      <c r="AQ299" s="223" t="str">
        <f t="shared" ca="1" si="492"/>
        <v>-0,337990339401372-3,43167350529702i</v>
      </c>
      <c r="AR299" s="223" t="str">
        <f t="shared" ca="1" si="493"/>
        <v>-0,337990339401372-3,43167350529702i</v>
      </c>
      <c r="AS299" s="223" t="str">
        <f t="shared" ca="1" si="494"/>
        <v>1,47432878223965+3,11720630667043i</v>
      </c>
      <c r="AT299" s="223" t="str">
        <f t="shared" ca="1" si="495"/>
        <v>-2,81925964741056+1,98554666451551i</v>
      </c>
      <c r="AU299" s="223" t="str">
        <f t="shared" ca="1" si="496"/>
        <v>-2,43830069069432-2,43830069069542i</v>
      </c>
      <c r="AV299" s="223" t="str">
        <f t="shared" ca="1" si="497"/>
        <v>1,98554666451669-2,81925964740973i</v>
      </c>
      <c r="AW299" s="223" t="str">
        <f t="shared" ca="1" si="498"/>
        <v>3,11720630666981+1,47432878224096i</v>
      </c>
      <c r="AX299" s="223" t="str">
        <f t="shared" ca="1" si="499"/>
        <v>-0,919699708828401+3,32336771394125i</v>
      </c>
      <c r="AY299" s="223" t="str">
        <f t="shared" ca="1" si="500"/>
        <v>-3,43167350529721-0,337990339399396i</v>
      </c>
      <c r="AZ299" s="223" t="str">
        <f t="shared" ca="1" si="501"/>
        <v>-0,253671059320968-3,43893464755426i</v>
      </c>
      <c r="BA299" s="223" t="str">
        <f t="shared" ca="1" si="502"/>
        <v>3,34493733844729-0,837863185936292i</v>
      </c>
      <c r="BB299" s="223" t="str">
        <f t="shared" ca="1" si="503"/>
        <v>1,39738466964992+3,15244930197355i</v>
      </c>
      <c r="BC299" s="223" t="str">
        <f t="shared" ca="1" si="504"/>
        <v>-2,86713829355088+1,91576055970999i</v>
      </c>
      <c r="BD299" s="223" t="str">
        <f t="shared" ca="1" si="505"/>
        <v>-2,37772742565555-2,49740521457204i</v>
      </c>
      <c r="BE299" s="223" t="str">
        <f t="shared" ca="1" si="506"/>
        <v>2,05413675025587-2,76968278467669i</v>
      </c>
      <c r="BF299" s="223" t="str">
        <f t="shared" ca="1" si="507"/>
        <v>3,08008562284738+1,55038481430096i</v>
      </c>
      <c r="BG299" s="223" t="str">
        <f t="shared" ca="1" si="508"/>
        <v>-1,0009822390043+3,29979621699342i</v>
      </c>
      <c r="BH299" s="223" t="str">
        <f t="shared" ca="1" si="509"/>
        <v>-3,42234525123897-0,422106026737624i</v>
      </c>
      <c r="BI299" s="223" t="str">
        <f t="shared" ca="1" si="510"/>
        <v>-0,1691989772799-3,44412430416987i</v>
      </c>
      <c r="BJ299" s="223" t="str">
        <f t="shared" ca="1" si="511"/>
        <v>3,36449209777554-0,755521965592092i</v>
      </c>
      <c r="BK299" s="223" t="str">
        <f t="shared" ca="1" si="512"/>
        <v>1,31959882478686+3,18579337969481i</v>
      </c>
      <c r="BL299" s="223" t="str">
        <f t="shared" ca="1" si="513"/>
        <v>-2,91328988279238+1,8448204723782i</v>
      </c>
      <c r="BM299" s="223" t="str">
        <f t="shared" ca="1" si="514"/>
        <v>-2,31572190652444-2,55500539493148i</v>
      </c>
      <c r="BN299" s="223" t="str">
        <f t="shared" ca="1" si="515"/>
        <v>2,12148950082582-2,71843756859929i</v>
      </c>
      <c r="BO299" s="223" t="str">
        <f t="shared" ca="1" si="516"/>
        <v>3,04110961061757+1,62550695252146i</v>
      </c>
      <c r="BP299" s="223" t="str">
        <f t="shared" ca="1" si="517"/>
        <v>-1,08166181490856+3,27423704619181i</v>
      </c>
      <c r="BQ299" s="223" t="str">
        <f t="shared" ca="1" si="518"/>
        <v>-3,41095550437114-0,505967453188808i</v>
      </c>
      <c r="BR299" s="223" t="str">
        <f t="shared" ca="1" si="519"/>
        <v>-0,0846249760980515-3,44723934908886i</v>
      </c>
      <c r="BS299" s="223" t="str">
        <f t="shared" ca="1" si="520"/>
        <v>3,38202021287053-0,672725647066706i</v>
      </c>
      <c r="BT299" s="223" t="str">
        <f t="shared" ca="1" si="521"/>
        <v>1,24101810293465+3,21721845460868i</v>
      </c>
      <c r="BU299" s="223" t="str">
        <f t="shared" ca="1" si="522"/>
        <v>-2,95768661514342+1,77276913417614i</v>
      </c>
      <c r="BV299" s="223" t="str">
        <f t="shared" ca="1" si="523"/>
        <v>-2,2523214831072-2,61106653557889i</v>
      </c>
      <c r="BW299" s="223" t="str">
        <f t="shared" ca="1" si="524"/>
        <v>2,187564345448-2,66555486737956i</v>
      </c>
      <c r="BX299" s="223" t="str">
        <f t="shared" ca="1" si="525"/>
        <v>3,00030174767275+1,69964994613538i</v>
      </c>
      <c r="BY299" s="223" t="str">
        <f t="shared" ca="1" si="526"/>
        <v>-1,16168983818147+3,24670559742519i</v>
      </c>
      <c r="BZ299" s="223" t="str">
        <f t="shared" ca="1" si="527"/>
        <v>-3,39751112545132-0,589524103765636i</v>
      </c>
      <c r="CA299" s="223" t="str">
        <f t="shared" ca="1" si="528"/>
        <v>1,54275144124164E-12-3,44827790592437i</v>
      </c>
      <c r="CB299" s="223" t="str">
        <f t="shared" ca="1" si="529"/>
        <v>3,39751112545121-0,589524103766263i</v>
      </c>
      <c r="CC299" s="223" t="str">
        <f t="shared" ca="1" si="530"/>
        <v>1,16168983818188+3,24670559742504i</v>
      </c>
      <c r="CD299" s="223" t="str">
        <f t="shared" ca="1" si="531"/>
        <v>-3,00030174767253+1,69964994613577i</v>
      </c>
      <c r="CE299" s="223" t="str">
        <f t="shared" ca="1" si="532"/>
        <v>-2,18756434544849-2,66555486737915i</v>
      </c>
      <c r="CF299" s="223" t="str">
        <f t="shared" ca="1" si="533"/>
        <v>2,25232148310687-2,61106653557918i</v>
      </c>
      <c r="CG299" s="223" t="str">
        <f t="shared" ca="1" si="534"/>
        <v>2,95768661514365+1,77276913417576i</v>
      </c>
      <c r="CH299" s="223" t="str">
        <f t="shared" ca="1" si="535"/>
        <v>-1,24101810293423+3,21721845460884i</v>
      </c>
      <c r="CI299" s="223" t="str">
        <f t="shared" ca="1" si="536"/>
        <v>-3,38202021286997-0,67272564706954i</v>
      </c>
      <c r="CJ299" s="223" t="str">
        <f t="shared" ca="1" si="537"/>
        <v>0,084624976101136-3,44723934908878i</v>
      </c>
      <c r="CK299" s="223" t="str">
        <f t="shared" ca="1" si="538"/>
        <v>3,41095550437105-0,505967453189442i</v>
      </c>
      <c r="CL299" s="223" t="str">
        <f t="shared" ca="1" si="539"/>
        <v>1,08166181490898+3,27423704619167i</v>
      </c>
      <c r="CM299" s="223" t="str">
        <f t="shared" ca="1" si="540"/>
        <v>-3,04110961061736+1,62550695252185i</v>
      </c>
      <c r="CN299" s="223" t="str">
        <f t="shared" ca="1" si="541"/>
        <v>-2,12148950082624-2,71843756859895i</v>
      </c>
      <c r="CO299" s="223" t="str">
        <f t="shared" ca="1" si="542"/>
        <v>2,31572190652404-2,55500539493184i</v>
      </c>
      <c r="CP299" s="223" t="str">
        <f t="shared" ca="1" si="543"/>
        <v>2,91328988279262+1,84482047237783i</v>
      </c>
      <c r="CQ299" s="223" t="str">
        <f t="shared" ca="1" si="544"/>
        <v>-1,31959882478627+3,18579337969506i</v>
      </c>
      <c r="CR299" s="223" t="str">
        <f t="shared" ca="1" si="545"/>
        <v>-3,36449209777488-0,755521965595009i</v>
      </c>
      <c r="CS299" s="223" t="str">
        <f t="shared" ca="1" si="546"/>
        <v>0,169198977279262-3,4441243041699i</v>
      </c>
      <c r="CT299" s="223" t="str">
        <f t="shared" ca="1" si="547"/>
        <v>3,42234525123891-0,422106026738162i</v>
      </c>
      <c r="CU299" s="223" t="str">
        <f t="shared" ca="1" si="548"/>
        <v>1,00098223900472+3,2997962169933i</v>
      </c>
      <c r="CV299" s="223" t="str">
        <f t="shared" ca="1" si="549"/>
        <v>-3,08008562284718+1,55038481430136i</v>
      </c>
      <c r="CW299" s="223" t="str">
        <f t="shared" ca="1" si="550"/>
        <v>-2,0541367502563-2,76968278467637i</v>
      </c>
      <c r="CX299" s="223" t="str">
        <f t="shared" ca="1" si="551"/>
        <v>2,37772742565515-2,49740521457242i</v>
      </c>
      <c r="CY299" s="223" t="str">
        <f t="shared" ca="1" si="552"/>
        <v>2,86713829355112+1,91576055970962i</v>
      </c>
      <c r="CZ299" s="223" t="str">
        <f t="shared" ca="1" si="553"/>
        <v>-1,39738466965265+3,15244930197234i</v>
      </c>
      <c r="DA299" s="223" t="str">
        <f t="shared" ca="1" si="554"/>
        <v>-3,34493733844657-0,837863185939192i</v>
      </c>
      <c r="DB299" s="223" t="str">
        <f t="shared" ca="1" si="555"/>
        <v>0,253671059320429-3,4389346475543i</v>
      </c>
      <c r="DC299" s="223" t="str">
        <f t="shared" ca="1" si="556"/>
        <v>3,43167350529716-0,337990339399934i</v>
      </c>
      <c r="DD299" s="223" t="str">
        <f t="shared" ca="1" si="557"/>
        <v>0,919699708828828+3,32336771394114i</v>
      </c>
      <c r="DE299" s="223" t="str">
        <f t="shared" ca="1" si="558"/>
        <v>-3,11720630666954+1,47432878224154i</v>
      </c>
      <c r="DF299" s="223" t="str">
        <f t="shared" ca="1" si="559"/>
        <v>-1,98554666451713-2,81925964740941i</v>
      </c>
      <c r="DG299" s="223" t="str">
        <f t="shared" ca="1" si="560"/>
        <v>2,43830069069401-2,43830069069573i</v>
      </c>
      <c r="DH299" s="223" t="str">
        <f t="shared" ca="1" si="561"/>
        <v>2,81925964740889+1,98554666451787i</v>
      </c>
      <c r="DI299" s="223" t="str">
        <f t="shared" ca="1" si="562"/>
        <v>-1,47432878224235+3,11720630666915i</v>
      </c>
      <c r="DJ299" s="223" t="str">
        <f t="shared" ca="1" si="563"/>
        <v>-3,32336771394084-0,919699708829887i</v>
      </c>
      <c r="DK299" s="223" t="str">
        <f t="shared" ca="1" si="564"/>
        <v>0,337990339400834-3,43167350529707i</v>
      </c>
      <c r="DL299" s="223" t="str">
        <f t="shared" ca="1" si="565"/>
        <v>3,43893464755437-0,253671059319528i</v>
      </c>
      <c r="DM299" s="223" t="str">
        <f t="shared" ca="1" si="566"/>
        <v>0,837863185938123+3,34493733844683i</v>
      </c>
      <c r="DN299" s="223" t="str">
        <f t="shared" ca="1" si="567"/>
        <v>-3,15244930197271+1,39738466965183i</v>
      </c>
      <c r="DO299" s="223" t="str">
        <f t="shared" ca="1" si="568"/>
        <v>-1,91576055971164-2,86713829354978i</v>
      </c>
      <c r="DP299" s="223" t="str">
        <f t="shared" ca="1" si="569"/>
        <v>2,49740521457074-2,37772742565691i</v>
      </c>
      <c r="DQ299" s="223" t="str">
        <f t="shared" ca="1" si="570"/>
        <v>2,76968278467571+2,05413675025719i</v>
      </c>
      <c r="DR299" s="223" t="str">
        <f t="shared" ca="1" si="571"/>
        <v>-1,55038481430217+3,08008562284678i</v>
      </c>
      <c r="DS299" s="223" t="str">
        <f t="shared" ca="1" si="572"/>
        <v>-3,29979621699303-1,00098223900559i</v>
      </c>
      <c r="DT299" s="223" t="str">
        <f t="shared" ca="1" si="573"/>
        <v>0,422106026739058-3,4223452512388i</v>
      </c>
      <c r="DU299" s="223" t="str">
        <f t="shared" ca="1" si="574"/>
        <v>3,44412430416995-0,169198977278359i</v>
      </c>
      <c r="DV299" s="223" t="str">
        <f t="shared" ca="1" si="575"/>
        <v>0,755521965593937+3,36449209777512i</v>
      </c>
      <c r="DW299" s="223" t="str">
        <f t="shared" ca="1" si="576"/>
        <v>-3,18579337969413+1,31959882478852i</v>
      </c>
      <c r="DX299" s="223" t="str">
        <f t="shared" ca="1" si="577"/>
        <v>-1,84482047238005-2,91328988279121i</v>
      </c>
      <c r="DY299" s="223" t="str">
        <f t="shared" ca="1" si="578"/>
        <v>2,55500539493245-2,31572190652337i</v>
      </c>
      <c r="DZ299" s="223" t="str">
        <f t="shared" ca="1" si="579"/>
        <v>2,7184375685984+2,12148950082695i</v>
      </c>
      <c r="EA299" s="223" t="str">
        <f t="shared" ca="1" si="580"/>
        <v>-1,62550695252282+3,04110961061684i</v>
      </c>
      <c r="EB299" s="223" t="str">
        <f t="shared" ca="1" si="581"/>
        <v>-3,27423704619133-1,08166181491003i</v>
      </c>
      <c r="EC299" s="223" t="str">
        <f t="shared" ca="1" si="582"/>
        <v>0,505967453190529-3,41095550437089i</v>
      </c>
      <c r="ED299" s="223" t="str">
        <f t="shared" ca="1" si="583"/>
        <v>3,4472393490888-0,0846249761002322i</v>
      </c>
      <c r="EE299" s="223" t="str">
        <f t="shared" ca="1" si="584"/>
        <v>0,672725647068654+3,38202021287015i</v>
      </c>
      <c r="EF299" s="223" t="str">
        <f t="shared" ca="1" si="585"/>
        <v>-3,21721845460797+1,2410181029365i</v>
      </c>
      <c r="EG299" s="223" t="str">
        <f t="shared" ca="1" si="586"/>
        <v>-1,77276913417785-2,9576866151424i</v>
      </c>
      <c r="EH299" s="223" t="str">
        <f t="shared" ca="1" si="587"/>
        <v>2,6110665355799-2,25232148310603i</v>
      </c>
      <c r="EI299" s="223" t="str">
        <f t="shared" ca="1" si="588"/>
        <v>2,6655548673787+2,18756434544904i</v>
      </c>
      <c r="EJ299" s="223" t="str">
        <f t="shared" ca="1" si="589"/>
        <v>-1,69964994613656+3,00030174767209i</v>
      </c>
      <c r="EK299" s="223" t="str">
        <f t="shared" ca="1" si="590"/>
        <v>-3,24670559742474-1,16168983818273i</v>
      </c>
      <c r="EL299" s="223" t="str">
        <f t="shared" ca="1" si="591"/>
        <v>0,589524103767156-3,39751112545106i</v>
      </c>
      <c r="EM299" s="223" t="str">
        <f t="shared" ca="1" si="592"/>
        <v>3,44827790592437-4,4271141390545E-13i</v>
      </c>
      <c r="EN299" s="223"/>
      <c r="EO299" s="223"/>
      <c r="EP299" s="223"/>
    </row>
    <row r="300" spans="1:146">
      <c r="A300" s="249">
        <f t="shared" si="461"/>
        <v>3.9062500000000026E-3</v>
      </c>
      <c r="B300" s="248">
        <v>200</v>
      </c>
      <c r="C300" s="247">
        <f t="shared" si="462"/>
        <v>40000</v>
      </c>
      <c r="N300" s="246">
        <f t="shared" ca="1" si="463"/>
        <v>4.5454553294802391</v>
      </c>
      <c r="O300" s="223">
        <f t="shared" ca="1" si="464"/>
        <v>-3.4545446705197613</v>
      </c>
      <c r="P300" s="223" t="str">
        <f t="shared" ca="1" si="465"/>
        <v>-0,673948232190796-3,38816656334121i</v>
      </c>
      <c r="Q300" s="223" t="str">
        <f t="shared" ca="1" si="466"/>
        <v>3,19158311523916-1,32199701177302i</v>
      </c>
      <c r="R300" s="223" t="str">
        <f t="shared" ca="1" si="467"/>
        <v>1,91924218757741+2,87234891787881i</v>
      </c>
      <c r="S300" s="223" t="str">
        <f t="shared" ca="1" si="468"/>
        <v>-2,44273196243639+2,44273196243636i</v>
      </c>
      <c r="T300" s="223" t="str">
        <f t="shared" ca="1" si="469"/>
        <v>-2,87234891787897-1,91924218757717i</v>
      </c>
      <c r="U300" s="223" t="str">
        <f t="shared" ca="1" si="470"/>
        <v>1,32199701177307-3,19158311523914i</v>
      </c>
      <c r="V300" s="223" t="str">
        <f t="shared" ca="1" si="471"/>
        <v>3,38816656334124+0,673948232190671i</v>
      </c>
      <c r="W300" s="223" t="str">
        <f t="shared" ca="1" si="472"/>
        <v>-4,82459409493153E-14+3,45454467051976i</v>
      </c>
      <c r="X300" s="223" t="str">
        <f t="shared" ca="1" si="473"/>
        <v>-3,38816656334119+0,673948232190913i</v>
      </c>
      <c r="Y300" s="223" t="str">
        <f t="shared" ca="1" si="474"/>
        <v>-1,32199701177297-3,19158311523918i</v>
      </c>
      <c r="Z300" s="223" t="str">
        <f t="shared" ca="1" si="475"/>
        <v>2,87234891787884-1,91924218757737i</v>
      </c>
      <c r="AA300" s="223" t="str">
        <f t="shared" ca="1" si="476"/>
        <v>2,44273196243631+2,44273196243643i</v>
      </c>
      <c r="AB300" s="223" t="str">
        <f t="shared" ca="1" si="477"/>
        <v>-1,91924218757722+2,87234891787893i</v>
      </c>
      <c r="AC300" s="223" t="str">
        <f t="shared" ca="1" si="478"/>
        <v>-3,19158311523912-1,3219970117731i</v>
      </c>
      <c r="AD300" s="223" t="str">
        <f t="shared" ca="1" si="479"/>
        <v>0,673948232190716-3,38816656334123i</v>
      </c>
      <c r="AE300" s="223" t="str">
        <f t="shared" ca="1" si="480"/>
        <v>3,45454467051976+9,64918818986309E-14i</v>
      </c>
      <c r="AF300" s="223" t="str">
        <f t="shared" ca="1" si="481"/>
        <v>0,673948232190865+3,3881665633412i</v>
      </c>
      <c r="AG300" s="223" t="str">
        <f t="shared" ca="1" si="482"/>
        <v>-3,1915831152392+1,32199701177292i</v>
      </c>
      <c r="AH300" s="223" t="str">
        <f t="shared" ca="1" si="483"/>
        <v>-1,91924218757733-2,87234891787886i</v>
      </c>
      <c r="AI300" s="223" t="str">
        <f t="shared" ca="1" si="484"/>
        <v>2,44273196243647-2,44273196243628i</v>
      </c>
      <c r="AJ300" s="223" t="str">
        <f t="shared" ca="1" si="485"/>
        <v>2,87234891787872+1,91924218757755i</v>
      </c>
      <c r="AK300" s="223" t="str">
        <f t="shared" ca="1" si="486"/>
        <v>-1,32199701177349+3,19158311523897i</v>
      </c>
      <c r="AL300" s="223" t="str">
        <f t="shared" ca="1" si="487"/>
        <v>-3,38816656334108-0,673948232191462i</v>
      </c>
      <c r="AM300" s="223" t="str">
        <f t="shared" ca="1" si="488"/>
        <v>8,56572292936957E-13-3,45454467051976i</v>
      </c>
      <c r="AN300" s="223" t="str">
        <f t="shared" ca="1" si="489"/>
        <v>3,38816656334141-0,673948232189783i</v>
      </c>
      <c r="AO300" s="223" t="str">
        <f t="shared" ca="1" si="490"/>
        <v>1,3219970117719+3,19158311523962i</v>
      </c>
      <c r="AP300" s="223" t="str">
        <f t="shared" ca="1" si="491"/>
        <v>-2,87234891787964+1,91924218757617i</v>
      </c>
      <c r="AQ300" s="223" t="str">
        <f t="shared" ca="1" si="492"/>
        <v>-2,44273196243529-2,44273196243745i</v>
      </c>
      <c r="AR300" s="223" t="str">
        <f t="shared" ca="1" si="493"/>
        <v>-2,44273196243529-2,44273196243745i</v>
      </c>
      <c r="AS300" s="223" t="str">
        <f t="shared" ca="1" si="494"/>
        <v>3,19158311523975+1,3219970117716i</v>
      </c>
      <c r="AT300" s="223" t="str">
        <f t="shared" ca="1" si="495"/>
        <v>-0,673948232189462+3,38816656334147i</v>
      </c>
      <c r="AU300" s="223" t="str">
        <f t="shared" ca="1" si="496"/>
        <v>-3,45454467051976+1,18159314396083E-12i</v>
      </c>
      <c r="AV300" s="223" t="str">
        <f t="shared" ca="1" si="497"/>
        <v>-0,67394823219178-3,38816656334101i</v>
      </c>
      <c r="AW300" s="223" t="str">
        <f t="shared" ca="1" si="498"/>
        <v>3,19158311523884-1,32199701177379i</v>
      </c>
      <c r="AX300" s="223" t="str">
        <f t="shared" ca="1" si="499"/>
        <v>1,91924218757782+2,87234891787854i</v>
      </c>
      <c r="AY300" s="223" t="str">
        <f t="shared" ca="1" si="500"/>
        <v>-2,44273196243605+2,44273196243669i</v>
      </c>
      <c r="AZ300" s="223" t="str">
        <f t="shared" ca="1" si="501"/>
        <v>-2,87234891787904-1,91924218757706i</v>
      </c>
      <c r="BA300" s="223" t="str">
        <f t="shared" ca="1" si="502"/>
        <v>1,32199701177294-3,19158311523919i</v>
      </c>
      <c r="BB300" s="223" t="str">
        <f t="shared" ca="1" si="503"/>
        <v>3,38816656334119+0,673948232190882i</v>
      </c>
      <c r="BC300" s="223" t="str">
        <f t="shared" ca="1" si="504"/>
        <v>-2,65775720956543E-13+3,45454467051976i</v>
      </c>
      <c r="BD300" s="223" t="str">
        <f t="shared" ca="1" si="505"/>
        <v>-3,3881665633413+0,67394823219036i</v>
      </c>
      <c r="BE300" s="223" t="str">
        <f t="shared" ca="1" si="506"/>
        <v>-1,32199701177245-3,19158311523939i</v>
      </c>
      <c r="BF300" s="223" t="str">
        <f t="shared" ca="1" si="507"/>
        <v>2,87234891787934-1,91924218757662i</v>
      </c>
      <c r="BG300" s="223" t="str">
        <f t="shared" ca="1" si="508"/>
        <v>2,44273196243567+2,44273196243707i</v>
      </c>
      <c r="BH300" s="223" t="str">
        <f t="shared" ca="1" si="509"/>
        <v>-1,91924218757826+2,87234891787824i</v>
      </c>
      <c r="BI300" s="223" t="str">
        <f t="shared" ca="1" si="510"/>
        <v>-3,19158311523864-1,32199701177428i</v>
      </c>
      <c r="BJ300" s="223" t="str">
        <f t="shared" ca="1" si="511"/>
        <v>0,673948232192302-3,38816656334091i</v>
      </c>
      <c r="BK300" s="223" t="str">
        <f t="shared" ca="1" si="512"/>
        <v>3,45454467051976+1,71314458587391E-12i</v>
      </c>
      <c r="BL300" s="223" t="str">
        <f t="shared" ca="1" si="513"/>
        <v>0,673948232192312+3,38816656334091i</v>
      </c>
      <c r="BM300" s="223" t="str">
        <f t="shared" ca="1" si="514"/>
        <v>-3,19158311523863+1,32199701177429i</v>
      </c>
      <c r="BN300" s="223" t="str">
        <f t="shared" ca="1" si="515"/>
        <v>-1,91924218757827-2,87234891787823i</v>
      </c>
      <c r="BO300" s="223" t="str">
        <f t="shared" ca="1" si="516"/>
        <v>2,44273196243566-2,44273196243708i</v>
      </c>
      <c r="BP300" s="223" t="str">
        <f t="shared" ca="1" si="517"/>
        <v>2,87234891787935+1,91924218757661i</v>
      </c>
      <c r="BQ300" s="223" t="str">
        <f t="shared" ca="1" si="518"/>
        <v>-1,32199701177244+3,1915831152394i</v>
      </c>
      <c r="BR300" s="223" t="str">
        <f t="shared" ca="1" si="519"/>
        <v>-3,3881665633413-0,673948232190353i</v>
      </c>
      <c r="BS300" s="223" t="str">
        <f t="shared" ca="1" si="520"/>
        <v>-2,75928818603939E-13-3,45454467051976i</v>
      </c>
      <c r="BT300" s="223" t="str">
        <f t="shared" ca="1" si="521"/>
        <v>3,38816656334119-0,673948232190892i</v>
      </c>
      <c r="BU300" s="223" t="str">
        <f t="shared" ca="1" si="522"/>
        <v>1,32199701177295+3,19158311523919i</v>
      </c>
      <c r="BV300" s="223" t="str">
        <f t="shared" ca="1" si="523"/>
        <v>-2,87234891787904+1,91924218757707i</v>
      </c>
      <c r="BW300" s="223" t="str">
        <f t="shared" ca="1" si="524"/>
        <v>-2,44273196243605-2,44273196243669i</v>
      </c>
      <c r="BX300" s="223" t="str">
        <f t="shared" ca="1" si="525"/>
        <v>1,91924218757781-2,87234891787854i</v>
      </c>
      <c r="BY300" s="223" t="str">
        <f t="shared" ca="1" si="526"/>
        <v>3,19158311523884+1,32199701177378i</v>
      </c>
      <c r="BZ300" s="223" t="str">
        <f t="shared" ca="1" si="527"/>
        <v>-0,67394823219177+3,38816656334101i</v>
      </c>
      <c r="CA300" s="223" t="str">
        <f t="shared" ca="1" si="528"/>
        <v>-3,45454467051976-1,17144004631343E-12i</v>
      </c>
      <c r="CB300" s="223" t="str">
        <f t="shared" ca="1" si="529"/>
        <v>-0,673948232189473-3,38816656334147i</v>
      </c>
      <c r="CC300" s="223" t="str">
        <f t="shared" ca="1" si="530"/>
        <v>3,19158311523974-1,32199701177161i</v>
      </c>
      <c r="CD300" s="223" t="str">
        <f t="shared" ca="1" si="531"/>
        <v>1,91924218757586+2,87234891787984i</v>
      </c>
      <c r="CE300" s="223" t="str">
        <f t="shared" ca="1" si="532"/>
        <v>-2,44273196243521+2,44273196243753i</v>
      </c>
      <c r="CF300" s="223" t="str">
        <f t="shared" ca="1" si="533"/>
        <v>-2,8723489178797-1,91924218757608i</v>
      </c>
      <c r="CG300" s="223" t="str">
        <f t="shared" ca="1" si="534"/>
        <v>1,32199701177185-3,19158311523964i</v>
      </c>
      <c r="CH300" s="223" t="str">
        <f t="shared" ca="1" si="535"/>
        <v>3,38816656334142+0,673948232189725i</v>
      </c>
      <c r="CI300" s="223" t="str">
        <f t="shared" ca="1" si="536"/>
        <v>9,15817423004282E-13+3,45454467051976i</v>
      </c>
      <c r="CJ300" s="223" t="str">
        <f t="shared" ca="1" si="537"/>
        <v>-3,38816656334107+0,673948232191521i</v>
      </c>
      <c r="CK300" s="223" t="str">
        <f t="shared" ca="1" si="538"/>
        <v>-1,32199701177354-3,19158311523894i</v>
      </c>
      <c r="CL300" s="223" t="str">
        <f t="shared" ca="1" si="539"/>
        <v>2,87234891787868-1,9192421875776i</v>
      </c>
      <c r="CM300" s="223" t="str">
        <f t="shared" ca="1" si="540"/>
        <v>2,44273196243651+2,44273196243623i</v>
      </c>
      <c r="CN300" s="223" t="str">
        <f t="shared" ca="1" si="541"/>
        <v>-1,91924218757728+2,8723489178789i</v>
      </c>
      <c r="CO300" s="223" t="str">
        <f t="shared" ca="1" si="542"/>
        <v>-3,19158311523909-1,32199701177319i</v>
      </c>
      <c r="CP300" s="223" t="str">
        <f t="shared" ca="1" si="543"/>
        <v>0,673948232191145-3,38816656334114i</v>
      </c>
      <c r="CQ300" s="223" t="str">
        <f t="shared" ca="1" si="544"/>
        <v>3,45454467051976+5,31551441913084E-13i</v>
      </c>
      <c r="CR300" s="223" t="str">
        <f t="shared" ca="1" si="545"/>
        <v>0,673948232190101+3,38816656334135i</v>
      </c>
      <c r="CS300" s="223" t="str">
        <f t="shared" ca="1" si="546"/>
        <v>-3,1915831152395+1,32199701177221i</v>
      </c>
      <c r="CT300" s="223" t="str">
        <f t="shared" ca="1" si="547"/>
        <v>-1,9192421875764-2,87234891787949i</v>
      </c>
      <c r="CU300" s="223" t="str">
        <f t="shared" ca="1" si="548"/>
        <v>2,44273196243726-2,44273196243548i</v>
      </c>
      <c r="CV300" s="223" t="str">
        <f t="shared" ca="1" si="549"/>
        <v>2,87234891787809+1,91924218757848i</v>
      </c>
      <c r="CW300" s="223" t="str">
        <f t="shared" ca="1" si="550"/>
        <v>-1,32199701177452+3,19158311523854i</v>
      </c>
      <c r="CX300" s="223" t="str">
        <f t="shared" ca="1" si="551"/>
        <v>-3,38816656334086-0,673948232192564i</v>
      </c>
      <c r="CY300" s="223" t="str">
        <f t="shared" ca="1" si="552"/>
        <v>-1,55570602740463E-12-3,45454467051976i</v>
      </c>
      <c r="CZ300" s="223" t="str">
        <f t="shared" ca="1" si="553"/>
        <v>3,38816656334094-0,67394823219215i</v>
      </c>
      <c r="DA300" s="223" t="str">
        <f t="shared" ca="1" si="554"/>
        <v>1,32199701177413+3,1915831152387i</v>
      </c>
      <c r="DB300" s="223" t="str">
        <f t="shared" ca="1" si="555"/>
        <v>-2,87234891787833+1,91924218757813i</v>
      </c>
      <c r="DC300" s="223" t="str">
        <f t="shared" ca="1" si="556"/>
        <v>-2,44273196243696-2,44273196243578i</v>
      </c>
      <c r="DD300" s="223" t="str">
        <f t="shared" ca="1" si="557"/>
        <v>1,91924218757675-2,87234891787925i</v>
      </c>
      <c r="DE300" s="223" t="str">
        <f t="shared" ca="1" si="558"/>
        <v>3,19158311523934+1,3219970117726i</v>
      </c>
      <c r="DF300" s="223" t="str">
        <f t="shared" ca="1" si="559"/>
        <v>-0,673948232190516+3,38816656334127i</v>
      </c>
      <c r="DG300" s="223" t="str">
        <f t="shared" ca="1" si="560"/>
        <v>-3,45454467051976+1,0833716248726E-13i</v>
      </c>
      <c r="DH300" s="223" t="str">
        <f t="shared" ca="1" si="561"/>
        <v>-0,67394823219073-3,38816656334123i</v>
      </c>
      <c r="DI300" s="223" t="str">
        <f t="shared" ca="1" si="562"/>
        <v>3,19158311523925-1,3219970117728i</v>
      </c>
      <c r="DJ300" s="223" t="str">
        <f t="shared" ca="1" si="563"/>
        <v>1,91924218757693+2,87234891787913i</v>
      </c>
      <c r="DK300" s="223" t="str">
        <f t="shared" ca="1" si="564"/>
        <v>-2,4427319624368+2,44273196243594i</v>
      </c>
      <c r="DL300" s="223" t="str">
        <f t="shared" ca="1" si="565"/>
        <v>-2,87234891787845-1,91924218757795i</v>
      </c>
      <c r="DM300" s="223" t="str">
        <f t="shared" ca="1" si="566"/>
        <v>1,32199701177393-3,19158311523878i</v>
      </c>
      <c r="DN300" s="223" t="str">
        <f t="shared" ca="1" si="567"/>
        <v>3,38816656334098+0,673948232191936i</v>
      </c>
      <c r="DO300" s="223" t="str">
        <f t="shared" ca="1" si="568"/>
        <v>-1,33903170243011E-12+3,45454467051976i</v>
      </c>
      <c r="DP300" s="223" t="str">
        <f t="shared" ca="1" si="569"/>
        <v>-3,38816656334154+0,673948232189117i</v>
      </c>
      <c r="DQ300" s="223" t="str">
        <f t="shared" ca="1" si="570"/>
        <v>-1,32199701177454-3,19158311523853i</v>
      </c>
      <c r="DR300" s="223" t="str">
        <f t="shared" ca="1" si="571"/>
        <v>2,87234891787808-1,9192421875785i</v>
      </c>
      <c r="DS300" s="223" t="str">
        <f t="shared" ca="1" si="572"/>
        <v>2,44273196243727+2,44273196243547i</v>
      </c>
      <c r="DT300" s="223" t="str">
        <f t="shared" ca="1" si="573"/>
        <v>-1,91924218757638+2,8723489178795i</v>
      </c>
      <c r="DU300" s="223" t="str">
        <f t="shared" ca="1" si="574"/>
        <v>-3,1915831152395-1,32199701177218i</v>
      </c>
      <c r="DV300" s="223" t="str">
        <f t="shared" ca="1" si="575"/>
        <v>0,67394823219008-3,38816656334135i</v>
      </c>
      <c r="DW300" s="223" t="str">
        <f t="shared" ca="1" si="576"/>
        <v>3,45454467051976-5,51857637207879E-13i</v>
      </c>
      <c r="DX300" s="223" t="str">
        <f t="shared" ca="1" si="577"/>
        <v>0,673948232191165+3,38816656334114i</v>
      </c>
      <c r="DY300" s="223" t="str">
        <f t="shared" ca="1" si="578"/>
        <v>-3,19158311523908+1,32199701177321i</v>
      </c>
      <c r="DZ300" s="223" t="str">
        <f t="shared" ca="1" si="579"/>
        <v>-1,91924218757729-2,87234891787889i</v>
      </c>
      <c r="EA300" s="223" t="str">
        <f t="shared" ca="1" si="580"/>
        <v>2,44273196243649-2,44273196243625i</v>
      </c>
      <c r="EB300" s="223" t="str">
        <f t="shared" ca="1" si="581"/>
        <v>2,8723489178787+1,91924218757758i</v>
      </c>
      <c r="EC300" s="223" t="str">
        <f t="shared" ca="1" si="582"/>
        <v>-1,32199701177353+3,19158311523895i</v>
      </c>
      <c r="ED300" s="223" t="str">
        <f t="shared" ca="1" si="583"/>
        <v>-3,38816656334107-0,6739482321915i</v>
      </c>
      <c r="EE300" s="223" t="str">
        <f t="shared" ca="1" si="584"/>
        <v>8,95511227709491E-13-3,45454467051976i</v>
      </c>
      <c r="EF300" s="223" t="str">
        <f t="shared" ca="1" si="585"/>
        <v>3,38816656334142-0,673948232189745i</v>
      </c>
      <c r="EG300" s="223" t="str">
        <f t="shared" ca="1" si="586"/>
        <v>1,32199701177187+3,19158311523964i</v>
      </c>
      <c r="EH300" s="223" t="str">
        <f t="shared" ca="1" si="587"/>
        <v>-2,87234891787969+1,91924218757609i</v>
      </c>
      <c r="EI300" s="223" t="str">
        <f t="shared" ca="1" si="588"/>
        <v>-2,44273196243523-2,44273196243752i</v>
      </c>
      <c r="EJ300" s="223" t="str">
        <f t="shared" ca="1" si="589"/>
        <v>1,91924218757878-2,87234891787789i</v>
      </c>
      <c r="EK300" s="223" t="str">
        <f t="shared" ca="1" si="590"/>
        <v>3,19158311523975+1,32199701177159i</v>
      </c>
      <c r="EL300" s="223" t="str">
        <f t="shared" ca="1" si="591"/>
        <v>-0,673948232189455+3,38816656334148i</v>
      </c>
      <c r="EM300" s="223" t="str">
        <f t="shared" ca="1" si="592"/>
        <v>-3,45454467051976+1,19174624160822E-12i</v>
      </c>
      <c r="EN300" s="223"/>
      <c r="EO300" s="223"/>
      <c r="EP300" s="223"/>
    </row>
    <row r="301" spans="1:146">
      <c r="A301" s="249">
        <f t="shared" si="461"/>
        <v>3.9257812500000022E-3</v>
      </c>
      <c r="B301" s="248">
        <v>201</v>
      </c>
      <c r="C301" s="247">
        <f t="shared" si="462"/>
        <v>40200</v>
      </c>
      <c r="N301" s="246">
        <f t="shared" ca="1" si="463"/>
        <v>4.5405861801437206</v>
      </c>
      <c r="O301" s="223">
        <f t="shared" ca="1" si="464"/>
        <v>-3.4594138198562794</v>
      </c>
      <c r="P301" s="223" t="str">
        <f t="shared" ca="1" si="465"/>
        <v>-0,757961858146319-3,3753574327185i</v>
      </c>
      <c r="Q301" s="223" t="str">
        <f t="shared" ca="1" si="466"/>
        <v>3,12727305363335-1,47908999896265i</v>
      </c>
      <c r="R301" s="223" t="str">
        <f t="shared" ca="1" si="467"/>
        <v>2,12834066686687+2,72721652656574i</v>
      </c>
      <c r="S301" s="223" t="str">
        <f t="shared" ca="1" si="468"/>
        <v>-2,1946288944597+2,67416304525644i</v>
      </c>
      <c r="T301" s="223" t="str">
        <f t="shared" ca="1" si="469"/>
        <v>-3,09003249178721-1,55539164737114i</v>
      </c>
      <c r="U301" s="223" t="str">
        <f t="shared" ca="1" si="470"/>
        <v>0,840568992308624-3,35573952299368i</v>
      </c>
      <c r="V301" s="223" t="str">
        <f t="shared" ca="1" si="471"/>
        <v>3,45837190909165+0,0848982651082676i</v>
      </c>
      <c r="W301" s="223" t="str">
        <f t="shared" ca="1" si="472"/>
        <v>0,674898156102878+3,39294215333854i</v>
      </c>
      <c r="X301" s="223" t="str">
        <f t="shared" ca="1" si="473"/>
        <v>-3,16262986312823+1,40189740204558i</v>
      </c>
      <c r="Y301" s="223" t="str">
        <f t="shared" ca="1" si="474"/>
        <v>-2,06077040643984-2,77862723461684i</v>
      </c>
      <c r="Z301" s="223" t="str">
        <f t="shared" ca="1" si="475"/>
        <v>2,25959515966923-2,61949874812187i</v>
      </c>
      <c r="AA301" s="223" t="str">
        <f t="shared" ca="1" si="476"/>
        <v>3,05093060991188+1,6307563860109i</v>
      </c>
      <c r="AB301" s="223" t="str">
        <f t="shared" ca="1" si="477"/>
        <v>-0,922669799140618+3,33410024125947i</v>
      </c>
      <c r="AC301" s="223" t="str">
        <f t="shared" ca="1" si="478"/>
        <v>-3,45524680440583-0,169745390676529i</v>
      </c>
      <c r="AD301" s="223" t="str">
        <f t="shared" ca="1" si="479"/>
        <v>-0,591427920645993-3,40848309247574i</v>
      </c>
      <c r="AE301" s="223" t="str">
        <f t="shared" ca="1" si="480"/>
        <v>3,19608162265185-1,32386035455396i</v>
      </c>
      <c r="AF301" s="223" t="str">
        <f t="shared" ca="1" si="481"/>
        <v>1,9919588149774+2,82836420152116i</v>
      </c>
      <c r="AG301" s="223" t="str">
        <f t="shared" ca="1" si="482"/>
        <v>-2,32320032924602+2,563256562891i</v>
      </c>
      <c r="AH301" s="223" t="str">
        <f t="shared" ca="1" si="483"/>
        <v>-3,0099909615186-1,70513881798196i</v>
      </c>
      <c r="AI301" s="223" t="str">
        <f t="shared" ca="1" si="484"/>
        <v>1,00421482418675-3,31045262220987i</v>
      </c>
      <c r="AJ301" s="223" t="str">
        <f t="shared" ca="1" si="485"/>
        <v>3,45004038824513+0,254490267967237i</v>
      </c>
      <c r="AK301" s="223" t="str">
        <f t="shared" ca="1" si="486"/>
        <v>0,507601431125332+3,42197088884931i</v>
      </c>
      <c r="AL301" s="223" t="str">
        <f t="shared" ca="1" si="487"/>
        <v>-3,22760818211542+1,24502586308647i</v>
      </c>
      <c r="AM301" s="223" t="str">
        <f t="shared" ca="1" si="488"/>
        <v>-1,92194734200784-2,8763974675906i</v>
      </c>
      <c r="AN301" s="223" t="str">
        <f t="shared" ca="1" si="489"/>
        <v>2,38540608981352-2,50547036775397i</v>
      </c>
      <c r="AO301" s="223" t="str">
        <f t="shared" ca="1" si="490"/>
        <v>2,96723820712144+1,77849413808744i</v>
      </c>
      <c r="AP301" s="223" t="str">
        <f t="shared" ca="1" si="491"/>
        <v>-1,08515494777248+3,28481091028654i</v>
      </c>
      <c r="AQ301" s="223" t="str">
        <f t="shared" ca="1" si="492"/>
        <v>-3,44275579675962-0,339081849839662i</v>
      </c>
      <c r="AR301" s="223" t="str">
        <f t="shared" ca="1" si="493"/>
        <v>-3,44275579675962-0,339081849839662i</v>
      </c>
      <c r="AS301" s="223" t="str">
        <f t="shared" ca="1" si="494"/>
        <v>3,25719055109742-1,16544141459546i</v>
      </c>
      <c r="AT301" s="223" t="str">
        <f t="shared" ca="1" si="495"/>
        <v>1,85077815982799+2,92269809937946i</v>
      </c>
      <c r="AU301" s="223" t="str">
        <f t="shared" ca="1" si="496"/>
        <v>-2,44617497095111+2,44617497095055i</v>
      </c>
      <c r="AV301" s="223" t="str">
        <f t="shared" ca="1" si="497"/>
        <v>-2,92269809937909-1,85077815982858i</v>
      </c>
      <c r="AW301" s="223" t="str">
        <f t="shared" ca="1" si="498"/>
        <v>1,16544141459297-3,25719055109832i</v>
      </c>
      <c r="AX301" s="223" t="str">
        <f t="shared" ca="1" si="499"/>
        <v>3,4333974179154+0,423469181481307i</v>
      </c>
      <c r="AY301" s="223" t="str">
        <f t="shared" ca="1" si="500"/>
        <v>0,339081849838868+3,44275579675969i</v>
      </c>
      <c r="AZ301" s="223" t="str">
        <f t="shared" ca="1" si="501"/>
        <v>-3,28481091028677+1,08515494777181i</v>
      </c>
      <c r="BA301" s="223" t="str">
        <f t="shared" ca="1" si="502"/>
        <v>-1,77849413808676-2,96723820712185i</v>
      </c>
      <c r="BB301" s="223" t="str">
        <f t="shared" ca="1" si="503"/>
        <v>2,50547036775208-2,3854060898155i</v>
      </c>
      <c r="BC301" s="223" t="str">
        <f t="shared" ca="1" si="504"/>
        <v>2,87639746759018+1,92194734200846i</v>
      </c>
      <c r="BD301" s="223" t="str">
        <f t="shared" ca="1" si="505"/>
        <v>-1,24502586308722+3,22760818211513i</v>
      </c>
      <c r="BE301" s="223" t="str">
        <f t="shared" ca="1" si="506"/>
        <v>-3,4219708888492-0,507601431126072i</v>
      </c>
      <c r="BF301" s="223" t="str">
        <f t="shared" ca="1" si="507"/>
        <v>-0,254490267969971-3,45004038824492i</v>
      </c>
      <c r="BG301" s="223" t="str">
        <f t="shared" ca="1" si="508"/>
        <v>3,31045262220969-1,00421482418735i</v>
      </c>
      <c r="BH301" s="223" t="str">
        <f t="shared" ca="1" si="509"/>
        <v>1,70513881798186+3,00999096151866i</v>
      </c>
      <c r="BI301" s="223" t="str">
        <f t="shared" ca="1" si="510"/>
        <v>-2,56325656289151+2,32320032924546i</v>
      </c>
      <c r="BJ301" s="223" t="str">
        <f t="shared" ca="1" si="511"/>
        <v>-2,8283642015203-1,99195881497862i</v>
      </c>
      <c r="BK301" s="223" t="str">
        <f t="shared" ca="1" si="512"/>
        <v>1,32386035455275-3,19608162265235i</v>
      </c>
      <c r="BL301" s="223" t="str">
        <f t="shared" ca="1" si="513"/>
        <v>3,40848309247578+0,591427920645764i</v>
      </c>
      <c r="BM301" s="223" t="str">
        <f t="shared" ca="1" si="514"/>
        <v>0,169745390676124+3,45524680440585i</v>
      </c>
      <c r="BN301" s="223" t="str">
        <f t="shared" ca="1" si="515"/>
        <v>-3,33410024125977+0,922669799139518i</v>
      </c>
      <c r="BO301" s="223" t="str">
        <f t="shared" ca="1" si="516"/>
        <v>-1,6307563860123-3,05093060991113i</v>
      </c>
      <c r="BP301" s="223" t="str">
        <f t="shared" ca="1" si="517"/>
        <v>2,61949874812148-2,25959515966968i</v>
      </c>
      <c r="BQ301" s="223" t="str">
        <f t="shared" ca="1" si="518"/>
        <v>2,77862723461682+2,06077040643987i</v>
      </c>
      <c r="BR301" s="223" t="str">
        <f t="shared" ca="1" si="519"/>
        <v>-1,4018974020462+3,16262986312795i</v>
      </c>
      <c r="BS301" s="223" t="str">
        <f t="shared" ca="1" si="520"/>
        <v>-3,39294215333824-0,674898156104358i</v>
      </c>
      <c r="BT301" s="223" t="str">
        <f t="shared" ca="1" si="521"/>
        <v>-0,0848982651096565-3,45837190909161i</v>
      </c>
      <c r="BU301" s="223" t="str">
        <f t="shared" ca="1" si="522"/>
        <v>3,35573952299363-0,840568992308838i</v>
      </c>
      <c r="BV301" s="223" t="str">
        <f t="shared" ca="1" si="523"/>
        <v>1,55539164737077+3,09003249178741i</v>
      </c>
      <c r="BW301" s="223" t="str">
        <f t="shared" ca="1" si="524"/>
        <v>-2,67416304525711+2,19462889445888i</v>
      </c>
      <c r="BX301" s="223" t="str">
        <f t="shared" ca="1" si="525"/>
        <v>-2,72721652656676-2,12834066686557i</v>
      </c>
      <c r="BY301" s="223" t="str">
        <f t="shared" ca="1" si="526"/>
        <v>1,47908999896192-3,1272730536337i</v>
      </c>
      <c r="BZ301" s="223" t="str">
        <f t="shared" ca="1" si="527"/>
        <v>3,37535743271847+0,757961858146409i</v>
      </c>
      <c r="CA301" s="223" t="str">
        <f t="shared" ca="1" si="528"/>
        <v>-7,98448737841423E-13+3,45941381985628i</v>
      </c>
      <c r="CB301" s="223" t="str">
        <f t="shared" ca="1" si="529"/>
        <v>-3,37535743271882+0,757961858144849i</v>
      </c>
      <c r="CC301" s="223" t="str">
        <f t="shared" ca="1" si="530"/>
        <v>-1,47908999896367-3,12727305363287i</v>
      </c>
      <c r="CD301" s="223" t="str">
        <f t="shared" ca="1" si="531"/>
        <v>2,72721652656556-2,1283406668671i</v>
      </c>
      <c r="CE301" s="223" t="str">
        <f t="shared" ca="1" si="532"/>
        <v>2,67416304525623+2,19462889445996i</v>
      </c>
      <c r="CF301" s="223" t="str">
        <f t="shared" ca="1" si="533"/>
        <v>-1,55539164737219+3,09003249178669i</v>
      </c>
      <c r="CG301" s="223" t="str">
        <f t="shared" ca="1" si="534"/>
        <v>-3,3557395229941-0,840568992306956i</v>
      </c>
      <c r="CH301" s="223" t="str">
        <f t="shared" ca="1" si="535"/>
        <v>0,0848982651077144-3,45837190909166i</v>
      </c>
      <c r="CI301" s="223" t="str">
        <f t="shared" ca="1" si="536"/>
        <v>3,39294215333855-0,674898156102791i</v>
      </c>
      <c r="CJ301" s="223" t="str">
        <f t="shared" ca="1" si="537"/>
        <v>1,40189740204492+3,16262986312852i</v>
      </c>
      <c r="CK301" s="223" t="str">
        <f t="shared" ca="1" si="538"/>
        <v>-2,77862723461765+2,06077040643874i</v>
      </c>
      <c r="CL301" s="223" t="str">
        <f t="shared" ca="1" si="539"/>
        <v>-2,61949874812274-2,25959515966821i</v>
      </c>
      <c r="CM301" s="223" t="str">
        <f t="shared" ca="1" si="540"/>
        <v>1,63075638601059-3,05093060991205i</v>
      </c>
      <c r="CN301" s="223" t="str">
        <f t="shared" ca="1" si="541"/>
        <v>3,33410024125935+0,922669799141057i</v>
      </c>
      <c r="CO301" s="223" t="str">
        <f t="shared" ca="1" si="542"/>
        <v>-0,169745390677621+3,45524680440577i</v>
      </c>
      <c r="CP301" s="223" t="str">
        <f t="shared" ca="1" si="543"/>
        <v>-3,40848309247546+0,591427920647581i</v>
      </c>
      <c r="CQ301" s="223" t="str">
        <f t="shared" ca="1" si="544"/>
        <v>-1,32386035455454-3,19608162265161i</v>
      </c>
      <c r="CR301" s="223" t="str">
        <f t="shared" ca="1" si="545"/>
        <v>2,82836420152117-1,99195881497739i</v>
      </c>
      <c r="CS301" s="223" t="str">
        <f t="shared" ca="1" si="546"/>
        <v>2,56325656289044+2,32320032924665i</v>
      </c>
      <c r="CT301" s="223" t="str">
        <f t="shared" ca="1" si="547"/>
        <v>-1,70513881798325+3,00999096151787i</v>
      </c>
      <c r="CU301" s="223" t="str">
        <f t="shared" ca="1" si="548"/>
        <v>-3,31045262221022-1,00421482418559i</v>
      </c>
      <c r="CV301" s="223" t="str">
        <f t="shared" ca="1" si="549"/>
        <v>0,254490267968034-3,45004038824507i</v>
      </c>
      <c r="CW301" s="223" t="str">
        <f t="shared" ca="1" si="550"/>
        <v>3,42197088884942-0,507601431124592i</v>
      </c>
      <c r="CX301" s="223" t="str">
        <f t="shared" ca="1" si="551"/>
        <v>1,24502586308582+3,22760818211567i</v>
      </c>
      <c r="CY301" s="223" t="str">
        <f t="shared" ca="1" si="552"/>
        <v>-2,87639746759107+1,92194734200714i</v>
      </c>
      <c r="CZ301" s="223" t="str">
        <f t="shared" ca="1" si="553"/>
        <v>-2,50547036775348-2,38540608981402i</v>
      </c>
      <c r="DA301" s="223" t="str">
        <f t="shared" ca="1" si="554"/>
        <v>1,77849413808812-2,96723820712102i</v>
      </c>
      <c r="DB301" s="223" t="str">
        <f t="shared" ca="1" si="555"/>
        <v>3,2848109102863+1,08515494777323i</v>
      </c>
      <c r="DC301" s="223" t="str">
        <f t="shared" ca="1" si="556"/>
        <v>-0,339081849840359+3,44275579675955i</v>
      </c>
      <c r="DD301" s="223" t="str">
        <f t="shared" ca="1" si="557"/>
        <v>-3,43339741791517+0,423469181483237i</v>
      </c>
      <c r="DE301" s="223" t="str">
        <f t="shared" ca="1" si="558"/>
        <v>-1,1654414145948-3,25719055109766i</v>
      </c>
      <c r="DF301" s="223" t="str">
        <f t="shared" ca="1" si="559"/>
        <v>2,92269809937984-1,8507781598274i</v>
      </c>
      <c r="DG301" s="223" t="str">
        <f t="shared" ca="1" si="560"/>
        <v>2,44617497094999+2,44617497095168i</v>
      </c>
      <c r="DH301" s="223" t="str">
        <f t="shared" ca="1" si="561"/>
        <v>-1,85077815982626+2,92269809938056i</v>
      </c>
      <c r="DI301" s="223" t="str">
        <f t="shared" ca="1" si="562"/>
        <v>-3,25719055109805-1,16544141459372i</v>
      </c>
      <c r="DJ301" s="223" t="str">
        <f t="shared" ca="1" si="563"/>
        <v>0,423469181482099-3,43339741791531i</v>
      </c>
      <c r="DK301" s="223" t="str">
        <f t="shared" ca="1" si="564"/>
        <v>3,44275579675976-0,339081849838171i</v>
      </c>
      <c r="DL301" s="223" t="str">
        <f t="shared" ca="1" si="565"/>
        <v>1,08515494777096+3,28481091028705i</v>
      </c>
      <c r="DM301" s="223" t="str">
        <f t="shared" ca="1" si="566"/>
        <v>-2,96723820712044+1,77849413808911i</v>
      </c>
      <c r="DN301" s="223" t="str">
        <f t="shared" ca="1" si="567"/>
        <v>-2,38540608981485-2,50547036775269i</v>
      </c>
      <c r="DO301" s="223" t="str">
        <f t="shared" ca="1" si="568"/>
        <v>1,92194734200896-2,87639746758985i</v>
      </c>
      <c r="DP301" s="223" t="str">
        <f t="shared" ca="1" si="569"/>
        <v>3,22760818211481+1,24502586308805i</v>
      </c>
      <c r="DQ301" s="223" t="str">
        <f t="shared" ca="1" si="570"/>
        <v>-0,507601431123461+3,42197088884959i</v>
      </c>
      <c r="DR301" s="223" t="str">
        <f t="shared" ca="1" si="571"/>
        <v>-3,45004038824498+0,254490267969175i</v>
      </c>
      <c r="DS301" s="223" t="str">
        <f t="shared" ca="1" si="572"/>
        <v>-1,00421482418668-3,31045262220989i</v>
      </c>
      <c r="DT301" s="223" t="str">
        <f t="shared" ca="1" si="573"/>
        <v>3,00999096151896-1,70513881798134i</v>
      </c>
      <c r="DU301" s="223" t="str">
        <f t="shared" ca="1" si="574"/>
        <v>2,32320032924735+2,5632565628898i</v>
      </c>
      <c r="DV301" s="223" t="str">
        <f t="shared" ca="1" si="575"/>
        <v>-1,99195881497646+2,82836420152183i</v>
      </c>
      <c r="DW301" s="223" t="str">
        <f t="shared" ca="1" si="576"/>
        <v>-3,19608162265205-1,32386035455348i</v>
      </c>
      <c r="DX301" s="223" t="str">
        <f t="shared" ca="1" si="577"/>
        <v>0,591427920646453-3,40848309247566i</v>
      </c>
      <c r="DY301" s="223" t="str">
        <f t="shared" ca="1" si="578"/>
        <v>3,45524680440588-0,169745390675425i</v>
      </c>
      <c r="DZ301" s="223" t="str">
        <f t="shared" ca="1" si="579"/>
        <v>0,92266979914197+3,33410024125909i</v>
      </c>
      <c r="EA301" s="223" t="str">
        <f t="shared" ca="1" si="580"/>
        <v>-3,05093060991151+1,6307563860116i</v>
      </c>
      <c r="EB301" s="223" t="str">
        <f t="shared" ca="1" si="581"/>
        <v>-2,25959515966908-2,61949874812199i</v>
      </c>
      <c r="EC301" s="223" t="str">
        <f t="shared" ca="1" si="582"/>
        <v>2,06077040644051-2,77862723461634i</v>
      </c>
      <c r="ED301" s="223" t="str">
        <f t="shared" ca="1" si="583"/>
        <v>3,16262986312763+1,40189740204693i</v>
      </c>
      <c r="EE301" s="223" t="str">
        <f t="shared" ca="1" si="584"/>
        <v>-0,674898156101477+3,39294215333882i</v>
      </c>
      <c r="EF301" s="223" t="str">
        <f t="shared" ca="1" si="585"/>
        <v>-3,45837190909164+0,0848982651086616i</v>
      </c>
      <c r="EG301" s="223" t="str">
        <f t="shared" ca="1" si="586"/>
        <v>-0,840568992308063-3,35573952299382i</v>
      </c>
      <c r="EH301" s="223" t="str">
        <f t="shared" ca="1" si="587"/>
        <v>3,09003249178776-1,55539164737005i</v>
      </c>
      <c r="EI301" s="223" t="str">
        <f t="shared" ca="1" si="588"/>
        <v>2,19462889445827+2,67416304525762i</v>
      </c>
      <c r="EJ301" s="223" t="str">
        <f t="shared" ca="1" si="589"/>
        <v>-2,12834066686604+2,72721652656639i</v>
      </c>
      <c r="EK301" s="223" t="str">
        <f t="shared" ca="1" si="590"/>
        <v>-3,12727305363328-1,47908999896282i</v>
      </c>
      <c r="EL301" s="223" t="str">
        <f t="shared" ca="1" si="591"/>
        <v>0,757961858147187-3,3753574327183i</v>
      </c>
      <c r="EM301" s="223" t="str">
        <f t="shared" ca="1" si="592"/>
        <v>3,45941381985628+1,59689747568285E-12i</v>
      </c>
      <c r="EN301" s="223"/>
      <c r="EO301" s="223"/>
      <c r="EP301" s="223"/>
    </row>
    <row r="302" spans="1:146">
      <c r="A302" s="249">
        <f t="shared" si="461"/>
        <v>3.9453125000000018E-3</v>
      </c>
      <c r="B302" s="248">
        <v>202</v>
      </c>
      <c r="C302" s="247">
        <f t="shared" si="462"/>
        <v>40400</v>
      </c>
      <c r="N302" s="246">
        <f t="shared" ca="1" si="463"/>
        <v>4.5366964162186436</v>
      </c>
      <c r="O302" s="223">
        <f t="shared" ca="1" si="464"/>
        <v>-3.4633035837813564</v>
      </c>
      <c r="P302" s="223" t="str">
        <f t="shared" ca="1" si="465"/>
        <v>-0,841514127846803-3,35951271556859i</v>
      </c>
      <c r="Q302" s="223" t="str">
        <f t="shared" ca="1" si="466"/>
        <v>3,05436107543065-1,6325900080323i</v>
      </c>
      <c r="R302" s="223" t="str">
        <f t="shared" ca="1" si="467"/>
        <v>2,3258125350422+2,56613868784861i</v>
      </c>
      <c r="S302" s="223" t="str">
        <f t="shared" ca="1" si="468"/>
        <v>-1,92410837905894+2,87963168809276i</v>
      </c>
      <c r="T302" s="223" t="str">
        <f t="shared" ca="1" si="469"/>
        <v>-3,26085293523647-1,16675183659273i</v>
      </c>
      <c r="U302" s="223" t="str">
        <f t="shared" ca="1" si="470"/>
        <v>0,339463113375217-3,4466268304083i</v>
      </c>
      <c r="V302" s="223" t="str">
        <f t="shared" ca="1" si="471"/>
        <v>3,42581855195338-0,508172178031035i</v>
      </c>
      <c r="W302" s="223" t="str">
        <f t="shared" ca="1" si="472"/>
        <v>1,32534890276365+3,19967529592863i</v>
      </c>
      <c r="X302" s="223" t="str">
        <f t="shared" ca="1" si="473"/>
        <v>-2,78175152229716+2,06308753610461i</v>
      </c>
      <c r="Y302" s="223" t="str">
        <f t="shared" ca="1" si="474"/>
        <v>-2,67716987343156-2,19709653457084i</v>
      </c>
      <c r="Z302" s="223" t="str">
        <f t="shared" ca="1" si="475"/>
        <v>1,48075308734112-3,13078935857437i</v>
      </c>
      <c r="AA302" s="223" t="str">
        <f t="shared" ca="1" si="476"/>
        <v>3,3967571765405+0,675657011399556i</v>
      </c>
      <c r="AB302" s="223" t="str">
        <f t="shared" ca="1" si="477"/>
        <v>0,169936252345954+3,45913188293991i</v>
      </c>
      <c r="AC302" s="223" t="str">
        <f t="shared" ca="1" si="478"/>
        <v>-3,31417489420629+1,00534396305222i</v>
      </c>
      <c r="AD302" s="223" t="str">
        <f t="shared" ca="1" si="479"/>
        <v>-1,78049387639626-2,97057456892572i</v>
      </c>
      <c r="AE302" s="223" t="str">
        <f t="shared" ca="1" si="480"/>
        <v>2,44892544939941-2,44892544939953i</v>
      </c>
      <c r="AF302" s="223" t="str">
        <f t="shared" ca="1" si="481"/>
        <v>2,97057456892578+1,78049387639615i</v>
      </c>
      <c r="AG302" s="223" t="str">
        <f t="shared" ca="1" si="482"/>
        <v>-1,00534396305209+3,31417489420632i</v>
      </c>
      <c r="AH302" s="223" t="str">
        <f t="shared" ca="1" si="483"/>
        <v>-3,4591318829399-0,169936252346166i</v>
      </c>
      <c r="AI302" s="223" t="str">
        <f t="shared" ca="1" si="484"/>
        <v>-0,675657011399349-3,39675717654054i</v>
      </c>
      <c r="AJ302" s="223" t="str">
        <f t="shared" ca="1" si="485"/>
        <v>3,13078935857475-1,48075308734032i</v>
      </c>
      <c r="AK302" s="223" t="str">
        <f t="shared" ca="1" si="486"/>
        <v>2,19709653457176+2,67716987343081i</v>
      </c>
      <c r="AL302" s="223" t="str">
        <f t="shared" ca="1" si="487"/>
        <v>-2,06308753610476+2,78175152229705i</v>
      </c>
      <c r="AM302" s="223" t="str">
        <f t="shared" ca="1" si="488"/>
        <v>-3,19967529592802-1,32534890276512i</v>
      </c>
      <c r="AN302" s="223" t="str">
        <f t="shared" ca="1" si="489"/>
        <v>0,508172178030564-3,42581855195345i</v>
      </c>
      <c r="AO302" s="223" t="str">
        <f t="shared" ca="1" si="490"/>
        <v>3,44662683040836-0,339463113374663i</v>
      </c>
      <c r="AP302" s="223" t="str">
        <f t="shared" ca="1" si="491"/>
        <v>1,16675183659416+3,26085293523595i</v>
      </c>
      <c r="AQ302" s="223" t="str">
        <f t="shared" ca="1" si="492"/>
        <v>-2,87963168809267+1,92410837905907i</v>
      </c>
      <c r="AR302" s="223" t="str">
        <f t="shared" ca="1" si="493"/>
        <v>-2,87963168809267+1,92410837905907i</v>
      </c>
      <c r="AS302" s="223" t="str">
        <f t="shared" ca="1" si="494"/>
        <v>1,63259000803161-3,05436107543102i</v>
      </c>
      <c r="AT302" s="223" t="str">
        <f t="shared" ca="1" si="495"/>
        <v>3,35951271556845+0,841514127847336i</v>
      </c>
      <c r="AU302" s="223" t="str">
        <f t="shared" ca="1" si="496"/>
        <v>1,55965273482367E-12+3,46330358378136i</v>
      </c>
      <c r="AV302" s="223" t="str">
        <f t="shared" ca="1" si="497"/>
        <v>-3,35951271556853+0,841514127847021i</v>
      </c>
      <c r="AW302" s="223" t="str">
        <f t="shared" ca="1" si="498"/>
        <v>-1,63259000803123-3,05436107543122i</v>
      </c>
      <c r="AX302" s="223" t="str">
        <f t="shared" ca="1" si="499"/>
        <v>2,56613868784807-2,32581253504279i</v>
      </c>
      <c r="AY302" s="223" t="str">
        <f t="shared" ca="1" si="500"/>
        <v>2,87963168809244+1,92410837905943i</v>
      </c>
      <c r="AZ302" s="223" t="str">
        <f t="shared" ca="1" si="501"/>
        <v>-1,16675183659132+3,26085293523697i</v>
      </c>
      <c r="BA302" s="223" t="str">
        <f t="shared" ca="1" si="502"/>
        <v>-3,44662683040832-0,339463113375085i</v>
      </c>
      <c r="BB302" s="223" t="str">
        <f t="shared" ca="1" si="503"/>
        <v>-0,508172178030145-3,42581855195352i</v>
      </c>
      <c r="BC302" s="223" t="str">
        <f t="shared" ca="1" si="504"/>
        <v>3,19967529592819-1,32534890276473i</v>
      </c>
      <c r="BD302" s="223" t="str">
        <f t="shared" ca="1" si="505"/>
        <v>2,06308753610446+2,78175152229727i</v>
      </c>
      <c r="BE302" s="223" t="str">
        <f t="shared" ca="1" si="506"/>
        <v>-2,19709653457205+2,67716987343057i</v>
      </c>
      <c r="BF302" s="223" t="str">
        <f t="shared" ca="1" si="507"/>
        <v>-3,13078935857459-1,48075308734066i</v>
      </c>
      <c r="BG302" s="223" t="str">
        <f t="shared" ca="1" si="508"/>
        <v>0,675657011400395-3,39675717654034i</v>
      </c>
      <c r="BH302" s="223" t="str">
        <f t="shared" ca="1" si="509"/>
        <v>3,45913188293985-0,169936252347168i</v>
      </c>
      <c r="BI302" s="223" t="str">
        <f t="shared" ca="1" si="510"/>
        <v>1,00534396305206+3,31417489420633i</v>
      </c>
      <c r="BJ302" s="223" t="str">
        <f t="shared" ca="1" si="511"/>
        <v>-2,97057456892656+1,78049387639486i</v>
      </c>
      <c r="BK302" s="223" t="str">
        <f t="shared" ca="1" si="512"/>
        <v>-2,44892544939983-2,4489254493991i</v>
      </c>
      <c r="BL302" s="223" t="str">
        <f t="shared" ca="1" si="513"/>
        <v>1,78049387639692-2,97057456892532i</v>
      </c>
      <c r="BM302" s="223" t="str">
        <f t="shared" ca="1" si="514"/>
        <v>3,31417489420666+1,00534396305097i</v>
      </c>
      <c r="BN302" s="223" t="str">
        <f t="shared" ca="1" si="515"/>
        <v>-0,169936252346034+3,4591318829399i</v>
      </c>
      <c r="BO302" s="223" t="str">
        <f t="shared" ca="1" si="516"/>
        <v>-3,39675717654079+0,675657011398126i</v>
      </c>
      <c r="BP302" s="223" t="str">
        <f t="shared" ca="1" si="517"/>
        <v>-1,48075308734169-3,1307893585741i</v>
      </c>
      <c r="BQ302" s="223" t="str">
        <f t="shared" ca="1" si="518"/>
        <v>2,6771698734321-2,19709653457019i</v>
      </c>
      <c r="BR302" s="223" t="str">
        <f t="shared" ca="1" si="519"/>
        <v>2,78175152229789+2,06308753610363i</v>
      </c>
      <c r="BS302" s="223" t="str">
        <f t="shared" ca="1" si="520"/>
        <v>-1,32534890276368+3,19967529592862i</v>
      </c>
      <c r="BT302" s="223" t="str">
        <f t="shared" ca="1" si="521"/>
        <v>-3,42581855195316-0,508172178032524i</v>
      </c>
      <c r="BU302" s="223" t="str">
        <f t="shared" ca="1" si="522"/>
        <v>-0,339463113376117-3,44662683040822i</v>
      </c>
      <c r="BV302" s="223" t="str">
        <f t="shared" ca="1" si="523"/>
        <v>3,26085293523659-1,16675183659239i</v>
      </c>
      <c r="BW302" s="223" t="str">
        <f t="shared" ca="1" si="524"/>
        <v>1,92410837905742+2,87963168809378i</v>
      </c>
      <c r="BX302" s="223" t="str">
        <f t="shared" ca="1" si="525"/>
        <v>-2,32581253504202+2,56613868784877i</v>
      </c>
      <c r="BY302" s="223" t="str">
        <f t="shared" ca="1" si="526"/>
        <v>-3,05436107543013-1,63259000803327i</v>
      </c>
      <c r="BZ302" s="223" t="str">
        <f t="shared" ca="1" si="527"/>
        <v>0,841514127845826-3,35951271556883i</v>
      </c>
      <c r="CA302" s="223" t="str">
        <f t="shared" ca="1" si="528"/>
        <v>3,46330358378136+4,24282822943052E-13i</v>
      </c>
      <c r="CB302" s="223" t="str">
        <f t="shared" ca="1" si="529"/>
        <v>0,841514127845192+3,35951271556899i</v>
      </c>
      <c r="CC302" s="223" t="str">
        <f t="shared" ca="1" si="530"/>
        <v>-3,05436107543044+1,63259000803269i</v>
      </c>
      <c r="CD302" s="223" t="str">
        <f t="shared" ca="1" si="531"/>
        <v>-2,32581253504139-2,56613868784934i</v>
      </c>
      <c r="CE302" s="223" t="str">
        <f t="shared" ca="1" si="532"/>
        <v>1,92410837905813-2,87963168809331i</v>
      </c>
      <c r="CF302" s="223" t="str">
        <f t="shared" ca="1" si="533"/>
        <v>3,2608529352363+1,16675183659319i</v>
      </c>
      <c r="CG302" s="223" t="str">
        <f t="shared" ca="1" si="534"/>
        <v>-0,339463113376962+3,44662683040813i</v>
      </c>
      <c r="CH302" s="223" t="str">
        <f t="shared" ca="1" si="535"/>
        <v>-3,42581855195329+0,508172178031686i</v>
      </c>
      <c r="CI302" s="223" t="str">
        <f t="shared" ca="1" si="536"/>
        <v>-1,32534890276289-3,19967529592894i</v>
      </c>
      <c r="CJ302" s="223" t="str">
        <f t="shared" ca="1" si="537"/>
        <v>2,78175152229641-2,06308753610563i</v>
      </c>
      <c r="CK302" s="223" t="str">
        <f t="shared" ca="1" si="538"/>
        <v>2,67716987343156+2,19709653457085i</v>
      </c>
      <c r="CL302" s="223" t="str">
        <f t="shared" ca="1" si="539"/>
        <v>-1,48075308734245+3,13078935857374i</v>
      </c>
      <c r="CM302" s="223" t="str">
        <f t="shared" ca="1" si="540"/>
        <v>-3,39675717654062-0,675657011398961i</v>
      </c>
      <c r="CN302" s="223" t="str">
        <f t="shared" ca="1" si="541"/>
        <v>-0,169936252345284-3,45913188293994i</v>
      </c>
      <c r="CO302" s="223" t="str">
        <f t="shared" ca="1" si="542"/>
        <v>3,31417489420588-1,00534396305355i</v>
      </c>
      <c r="CP302" s="223" t="str">
        <f t="shared" ca="1" si="543"/>
        <v>1,78049387639619+2,97057456892575i</v>
      </c>
      <c r="CQ302" s="223" t="str">
        <f t="shared" ca="1" si="544"/>
        <v>-2,44892544940051+2,44892544939843i</v>
      </c>
      <c r="CR302" s="223" t="str">
        <f t="shared" ca="1" si="545"/>
        <v>-2,97057456892607-1,78049387639567i</v>
      </c>
      <c r="CS302" s="223" t="str">
        <f t="shared" ca="1" si="546"/>
        <v>1,00534396305278-3,31417489420612i</v>
      </c>
      <c r="CT302" s="223" t="str">
        <f t="shared" ca="1" si="547"/>
        <v>3,45913188293998+0,169936252344476i</v>
      </c>
      <c r="CU302" s="223" t="str">
        <f t="shared" ca="1" si="548"/>
        <v>0,67565701139956+3,3967571765405i</v>
      </c>
      <c r="CV302" s="223" t="str">
        <f t="shared" ca="1" si="549"/>
        <v>-3,13078935857491+1,48075308733998i</v>
      </c>
      <c r="CW302" s="223" t="str">
        <f t="shared" ca="1" si="550"/>
        <v>-2,19709653457147-2,67716987343105i</v>
      </c>
      <c r="CX302" s="223" t="str">
        <f t="shared" ca="1" si="551"/>
        <v>2,06308753610514-2,78175152229677i</v>
      </c>
      <c r="CY302" s="223" t="str">
        <f t="shared" ca="1" si="552"/>
        <v>3,1996752959279+1,32534890276542i</v>
      </c>
      <c r="CZ302" s="223" t="str">
        <f t="shared" ca="1" si="553"/>
        <v>-0,508172178030886+3,42581855195341i</v>
      </c>
      <c r="DA302" s="223" t="str">
        <f t="shared" ca="1" si="554"/>
        <v>-3,4466268304084+0,339463113374241i</v>
      </c>
      <c r="DB302" s="223" t="str">
        <f t="shared" ca="1" si="555"/>
        <v>-1,16675183659376-3,2608529352361i</v>
      </c>
      <c r="DC302" s="223" t="str">
        <f t="shared" ca="1" si="556"/>
        <v>2,87963168809285-1,9241083790588i</v>
      </c>
      <c r="DD302" s="223" t="str">
        <f t="shared" ca="1" si="557"/>
        <v>2,5661386878475+2,32581253504342i</v>
      </c>
      <c r="DE302" s="223" t="str">
        <f t="shared" ca="1" si="558"/>
        <v>-1,63259000803198+3,05436107543082i</v>
      </c>
      <c r="DF302" s="223" t="str">
        <f t="shared" ca="1" si="559"/>
        <v>-3,35951271556833-0,841514127847845i</v>
      </c>
      <c r="DG302" s="223" t="str">
        <f t="shared" ca="1" si="560"/>
        <v>-1,0369369037531E-12-3,46330358378136i</v>
      </c>
      <c r="DH302" s="223" t="str">
        <f t="shared" ca="1" si="561"/>
        <v>3,35951271556864-0,841514127846609i</v>
      </c>
      <c r="DI302" s="223" t="str">
        <f t="shared" ca="1" si="562"/>
        <v>1,63259000803086+3,05436107543142i</v>
      </c>
      <c r="DJ302" s="223" t="str">
        <f t="shared" ca="1" si="563"/>
        <v>-2,56613868784836+2,32581253504247i</v>
      </c>
      <c r="DK302" s="223" t="str">
        <f t="shared" ca="1" si="564"/>
        <v>-2,87963168809226-1,9241083790597i</v>
      </c>
      <c r="DL302" s="223" t="str">
        <f t="shared" ca="1" si="565"/>
        <v>1,16675183659163-3,26085293523686i</v>
      </c>
      <c r="DM302" s="223" t="str">
        <f t="shared" ca="1" si="566"/>
        <v>3,44662683040828+0,339463113375508i</v>
      </c>
      <c r="DN302" s="223" t="str">
        <f t="shared" ca="1" si="567"/>
        <v>0,508172178029823+3,42581855195356i</v>
      </c>
      <c r="DO302" s="223" t="str">
        <f t="shared" ca="1" si="568"/>
        <v>-3,19967529592831+1,32534890276442i</v>
      </c>
      <c r="DP302" s="223" t="str">
        <f t="shared" ca="1" si="569"/>
        <v>-2,06308753610428-2,78175152229741i</v>
      </c>
      <c r="DQ302" s="223" t="str">
        <f t="shared" ca="1" si="570"/>
        <v>2,19709653456972-2,67716987343249i</v>
      </c>
      <c r="DR302" s="223" t="str">
        <f t="shared" ca="1" si="571"/>
        <v>3,13078935857445+1,48075308734096i</v>
      </c>
      <c r="DS302" s="223" t="str">
        <f t="shared" ca="1" si="572"/>
        <v>-0,675657011401004+3,39675717654021i</v>
      </c>
      <c r="DT302" s="223" t="str">
        <f t="shared" ca="1" si="573"/>
        <v>-3,45913188293987+0,169936252346744i</v>
      </c>
      <c r="DU302" s="223" t="str">
        <f t="shared" ca="1" si="574"/>
        <v>-1,00534396305175-3,31417489420643i</v>
      </c>
      <c r="DV302" s="223" t="str">
        <f t="shared" ca="1" si="575"/>
        <v>2,97057456892501-1,78049387639745i</v>
      </c>
      <c r="DW302" s="223" t="str">
        <f t="shared" ca="1" si="576"/>
        <v>2,44892544939961+2,44892544939933i</v>
      </c>
      <c r="DX302" s="223" t="str">
        <f t="shared" ca="1" si="577"/>
        <v>-1,78049387639712+2,9705745689252i</v>
      </c>
      <c r="DY302" s="223" t="str">
        <f t="shared" ca="1" si="578"/>
        <v>-3,31417489420654-1,00534396305138i</v>
      </c>
      <c r="DZ302" s="223" t="str">
        <f t="shared" ca="1" si="579"/>
        <v>0,169936252346359-3,45913188293989i</v>
      </c>
      <c r="EA302" s="223" t="str">
        <f t="shared" ca="1" si="580"/>
        <v>3,39675717654021-0,675657011400994i</v>
      </c>
      <c r="EB302" s="223" t="str">
        <f t="shared" ca="1" si="581"/>
        <v>1,4807530873413+3,13078935857428i</v>
      </c>
      <c r="EC302" s="223" t="str">
        <f t="shared" ca="1" si="582"/>
        <v>-2,67716987343224+2,19709653457002i</v>
      </c>
      <c r="ED302" s="223" t="str">
        <f t="shared" ca="1" si="583"/>
        <v>-2,78175152229764-2,06308753610397i</v>
      </c>
      <c r="EE302" s="223" t="str">
        <f t="shared" ca="1" si="584"/>
        <v>1,32534890276407-3,19967529592846i</v>
      </c>
      <c r="EF302" s="223" t="str">
        <f t="shared" ca="1" si="585"/>
        <v>3,42581855195313+0,508172178032749i</v>
      </c>
      <c r="EG302" s="223" t="str">
        <f t="shared" ca="1" si="586"/>
        <v>0,339463113375695+3,44662683040826i</v>
      </c>
      <c r="EH302" s="223" t="str">
        <f t="shared" ca="1" si="587"/>
        <v>-3,26085293523673+1,16675183659199i</v>
      </c>
      <c r="EI302" s="223" t="str">
        <f t="shared" ca="1" si="588"/>
        <v>-1,92410837905985-2,87963168809215i</v>
      </c>
      <c r="EJ302" s="223" t="str">
        <f t="shared" ca="1" si="589"/>
        <v>2,32581253504233-2,56613868784849i</v>
      </c>
      <c r="EK302" s="223" t="str">
        <f t="shared" ca="1" si="590"/>
        <v>3,05436107542993+1,63259000803364i</v>
      </c>
      <c r="EL302" s="223" t="str">
        <f t="shared" ca="1" si="591"/>
        <v>-0,841514127846425+3,35951271556868i</v>
      </c>
      <c r="EM302" s="223" t="str">
        <f t="shared" ca="1" si="592"/>
        <v>-3,46330358378136-8,485656458861E-13i</v>
      </c>
      <c r="EN302" s="223"/>
      <c r="EO302" s="223"/>
      <c r="EP302" s="223"/>
    </row>
    <row r="303" spans="1:146">
      <c r="A303" s="249">
        <f t="shared" si="461"/>
        <v>3.9648437500000014E-3</v>
      </c>
      <c r="B303" s="248">
        <v>203</v>
      </c>
      <c r="C303" s="247">
        <f t="shared" si="462"/>
        <v>40600</v>
      </c>
      <c r="N303" s="246">
        <f t="shared" ca="1" si="463"/>
        <v>4.5335195049453123</v>
      </c>
      <c r="O303" s="223">
        <f t="shared" ca="1" si="464"/>
        <v>-3.4664804950546872</v>
      </c>
      <c r="P303" s="223" t="str">
        <f t="shared" ca="1" si="465"/>
        <v>-0,924554571568978-3,34091093368044i</v>
      </c>
      <c r="Q303" s="223" t="str">
        <f t="shared" ca="1" si="466"/>
        <v>2,97329949661632-1,78212713519988i</v>
      </c>
      <c r="R303" s="223" t="str">
        <f t="shared" ca="1" si="467"/>
        <v>2,51058838665154+2,3902788488804i</v>
      </c>
      <c r="S303" s="223" t="str">
        <f t="shared" ca="1" si="468"/>
        <v>-1,6340875936399+3,05716286103746i</v>
      </c>
      <c r="T303" s="223" t="str">
        <f t="shared" ca="1" si="469"/>
        <v>-3,38225240276186-0,759510175446128i</v>
      </c>
      <c r="U303" s="223" t="str">
        <f t="shared" ca="1" si="470"/>
        <v>-0,170092135993772-3,46230496748447i</v>
      </c>
      <c r="V303" s="223" t="str">
        <f t="shared" ca="1" si="471"/>
        <v>3,29152091753057-1,08737163474742i</v>
      </c>
      <c r="W303" s="223" t="str">
        <f t="shared" ca="1" si="472"/>
        <v>1,92587337639543+2,88227319327746i</v>
      </c>
      <c r="X303" s="223" t="str">
        <f t="shared" ca="1" si="473"/>
        <v>-2,26421091999858+2,62484969709768i</v>
      </c>
      <c r="Y303" s="223" t="str">
        <f t="shared" ca="1" si="474"/>
        <v>-3,13366125235065-1,48211139193744i</v>
      </c>
      <c r="Z303" s="223" t="str">
        <f t="shared" ca="1" si="475"/>
        <v>0,592636052785248-3,41544572955474i</v>
      </c>
      <c r="AA303" s="223" t="str">
        <f t="shared" ca="1" si="476"/>
        <v>3,44978844398552-0,339774505133279i</v>
      </c>
      <c r="AB303" s="223" t="str">
        <f t="shared" ca="1" si="477"/>
        <v>1,24756912441549+3,23420133918712i</v>
      </c>
      <c r="AC303" s="223" t="str">
        <f t="shared" ca="1" si="478"/>
        <v>-2,78430324135862+2,06498001994075i</v>
      </c>
      <c r="AD303" s="223" t="str">
        <f t="shared" ca="1" si="479"/>
        <v>-2,73278751471358-2,13268830868934i</v>
      </c>
      <c r="AE303" s="223" t="str">
        <f t="shared" ca="1" si="480"/>
        <v>1,32656465407417-3,20261037923061i</v>
      </c>
      <c r="AF303" s="223" t="str">
        <f t="shared" ca="1" si="481"/>
        <v>3,4404109484274+0,424334217964429i</v>
      </c>
      <c r="AG303" s="223" t="str">
        <f t="shared" ca="1" si="482"/>
        <v>0,508638327729556+3,42896107795919i</v>
      </c>
      <c r="AH303" s="223" t="str">
        <f t="shared" ca="1" si="483"/>
        <v>-3,16909028653499+1,40476111078864i</v>
      </c>
      <c r="AI303" s="223" t="str">
        <f t="shared" ca="1" si="484"/>
        <v>-2,19911194574708-2,67962565905521i</v>
      </c>
      <c r="AJ303" s="223" t="str">
        <f t="shared" ca="1" si="485"/>
        <v>1,99602786444215-2,83414180784326i</v>
      </c>
      <c r="AK303" s="223" t="str">
        <f t="shared" ca="1" si="486"/>
        <v>3,26384413719099+1,16782210576722i</v>
      </c>
      <c r="AL303" s="223" t="str">
        <f t="shared" ca="1" si="487"/>
        <v>-0,255010124845272+3,45708791598087i</v>
      </c>
      <c r="AM303" s="223" t="str">
        <f t="shared" ca="1" si="488"/>
        <v>-3,39987304435488+0,676276796041137i</v>
      </c>
      <c r="AN303" s="223" t="str">
        <f t="shared" ca="1" si="489"/>
        <v>-1,5585689046031-3,09634461780321i</v>
      </c>
      <c r="AO303" s="223" t="str">
        <f t="shared" ca="1" si="490"/>
        <v>2,56849262383092-2,32794601825746i</v>
      </c>
      <c r="AP303" s="223" t="str">
        <f t="shared" ca="1" si="491"/>
        <v>2,92866840511516+1,85455881423988i</v>
      </c>
      <c r="AQ303" s="223" t="str">
        <f t="shared" ca="1" si="492"/>
        <v>-1,00626617171499+3,31721500874704i</v>
      </c>
      <c r="AR303" s="223" t="str">
        <f t="shared" ca="1" si="493"/>
        <v>-1,00626617171499+3,31721500874704i</v>
      </c>
      <c r="AS303" s="223" t="str">
        <f t="shared" ca="1" si="494"/>
        <v>-0,842286054319915-3,36259441879225i</v>
      </c>
      <c r="AT303" s="223" t="str">
        <f t="shared" ca="1" si="495"/>
        <v>3,01613958367991-1,70862196941096i</v>
      </c>
      <c r="AU303" s="223" t="str">
        <f t="shared" ca="1" si="496"/>
        <v>2,45117186490405+2,45117186490409i</v>
      </c>
      <c r="AV303" s="223" t="str">
        <f t="shared" ca="1" si="497"/>
        <v>-1,708621969411+3,01613958367988i</v>
      </c>
      <c r="AW303" s="223" t="str">
        <f t="shared" ca="1" si="498"/>
        <v>-3,36259441879224-0,842286054319963i</v>
      </c>
      <c r="AX303" s="223" t="str">
        <f t="shared" ca="1" si="499"/>
        <v>-0,0850716900003931-3,46543645593958i</v>
      </c>
      <c r="AY303" s="223" t="str">
        <f t="shared" ca="1" si="500"/>
        <v>3,31721500874706-1,00626617171494i</v>
      </c>
      <c r="AZ303" s="223" t="str">
        <f t="shared" ca="1" si="501"/>
        <v>1,85455881423984+2,92866840511519i</v>
      </c>
      <c r="BA303" s="223" t="str">
        <f t="shared" ca="1" si="502"/>
        <v>-2,3279460182575+2,56849262383088i</v>
      </c>
      <c r="BB303" s="223" t="str">
        <f t="shared" ca="1" si="503"/>
        <v>-3,09634461780321-1,5585689046031i</v>
      </c>
      <c r="BC303" s="223" t="str">
        <f t="shared" ca="1" si="504"/>
        <v>0,676276796041185-3,39987304435487i</v>
      </c>
      <c r="BD303" s="223" t="str">
        <f t="shared" ca="1" si="505"/>
        <v>3,45708791598088-0,255010124845174i</v>
      </c>
      <c r="BE303" s="223" t="str">
        <f t="shared" ca="1" si="506"/>
        <v>1,16782210576717+3,26384413719101i</v>
      </c>
      <c r="BF303" s="223" t="str">
        <f t="shared" ca="1" si="507"/>
        <v>-2,8341418078433+1,99602786444211i</v>
      </c>
      <c r="BG303" s="223" t="str">
        <f t="shared" ca="1" si="508"/>
        <v>-2,67962565905587-2,19911194574629i</v>
      </c>
      <c r="BH303" s="223" t="str">
        <f t="shared" ca="1" si="509"/>
        <v>1,40476111078963-3,16909028653455i</v>
      </c>
      <c r="BI303" s="223" t="str">
        <f t="shared" ca="1" si="510"/>
        <v>3,42896107795924+0,508638327729265i</v>
      </c>
      <c r="BJ303" s="223" t="str">
        <f t="shared" ca="1" si="511"/>
        <v>0,424334217963059+3,44041094842757i</v>
      </c>
      <c r="BK303" s="223" t="str">
        <f t="shared" ca="1" si="512"/>
        <v>-3,20261037923063+1,32656465407413i</v>
      </c>
      <c r="BL303" s="223" t="str">
        <f t="shared" ca="1" si="513"/>
        <v>-2,13268830869034-2,73278751471279i</v>
      </c>
      <c r="BM303" s="223" t="str">
        <f t="shared" ca="1" si="514"/>
        <v>2,06498001994102-2,78430324135841i</v>
      </c>
      <c r="BN303" s="223" t="str">
        <f t="shared" ca="1" si="515"/>
        <v>3,23420133918747+1,24756912441457i</v>
      </c>
      <c r="BO303" s="223" t="str">
        <f t="shared" ca="1" si="516"/>
        <v>-0,339774505134407+3,44978844398541i</v>
      </c>
      <c r="BP303" s="223" t="str">
        <f t="shared" ca="1" si="517"/>
        <v>-3,41544572955463+0,592636052785903i</v>
      </c>
      <c r="BQ303" s="223" t="str">
        <f t="shared" ca="1" si="518"/>
        <v>-1,48211139193613-3,13366125235127i</v>
      </c>
      <c r="BR303" s="223" t="str">
        <f t="shared" ca="1" si="519"/>
        <v>2,62484969709745-2,26421091999885i</v>
      </c>
      <c r="BS303" s="223" t="str">
        <f t="shared" ca="1" si="520"/>
        <v>2,88227319327844+1,92587337639396i</v>
      </c>
      <c r="BT303" s="223" t="str">
        <f t="shared" ca="1" si="521"/>
        <v>-1,08737163474775+3,29152091753047i</v>
      </c>
      <c r="BU303" s="223" t="str">
        <f t="shared" ca="1" si="522"/>
        <v>-3,46230496748454-0,170092135992517i</v>
      </c>
      <c r="BV303" s="223" t="str">
        <f t="shared" ca="1" si="523"/>
        <v>-0,75951017544549-3,382252402762i</v>
      </c>
      <c r="BW303" s="223" t="str">
        <f t="shared" ca="1" si="524"/>
        <v>3,05716286103718-1,63408759364043i</v>
      </c>
      <c r="BX303" s="223" t="str">
        <f t="shared" ca="1" si="525"/>
        <v>2,39027884887955+2,51058838665235i</v>
      </c>
      <c r="BY303" s="223" t="str">
        <f t="shared" ca="1" si="526"/>
        <v>-1,78212713519958+2,9732994966165i</v>
      </c>
      <c r="BZ303" s="223" t="str">
        <f t="shared" ca="1" si="527"/>
        <v>-3,34091093368-0,924554571570545i</v>
      </c>
      <c r="CA303" s="223" t="str">
        <f t="shared" ca="1" si="528"/>
        <v>4,92642815442821E-14-3,46648049505469i</v>
      </c>
      <c r="CB303" s="223" t="str">
        <f t="shared" ca="1" si="529"/>
        <v>3,34091093368003-0,924554571570452i</v>
      </c>
      <c r="CC303" s="223" t="str">
        <f t="shared" ca="1" si="530"/>
        <v>1,7821271351995+2,97329949661655i</v>
      </c>
      <c r="CD303" s="223" t="str">
        <f t="shared" ca="1" si="531"/>
        <v>-2,39027884887962+2,51058838665228i</v>
      </c>
      <c r="CE303" s="223" t="str">
        <f t="shared" ca="1" si="532"/>
        <v>-3,05716286103713-1,63408759364051i</v>
      </c>
      <c r="CF303" s="223" t="str">
        <f t="shared" ca="1" si="533"/>
        <v>0,759510175445587-3,38225240276198i</v>
      </c>
      <c r="CG303" s="223" t="str">
        <f t="shared" ca="1" si="534"/>
        <v>3,46230496748454-0,170092135992419i</v>
      </c>
      <c r="CH303" s="223" t="str">
        <f t="shared" ca="1" si="535"/>
        <v>1,08737163474766+3,2915209175305i</v>
      </c>
      <c r="CI303" s="223" t="str">
        <f t="shared" ca="1" si="536"/>
        <v>-2,8822731932785+1,92587337639388i</v>
      </c>
      <c r="CJ303" s="223" t="str">
        <f t="shared" ca="1" si="537"/>
        <v>-2,62484969709738-2,26421091999892i</v>
      </c>
      <c r="CK303" s="223" t="str">
        <f t="shared" ca="1" si="538"/>
        <v>1,48211139193622-3,13366125235123i</v>
      </c>
      <c r="CL303" s="223" t="str">
        <f t="shared" ca="1" si="539"/>
        <v>3,41544572955461+0,592636052786i</v>
      </c>
      <c r="CM303" s="223" t="str">
        <f t="shared" ca="1" si="540"/>
        <v>0,339774505134309+3,44978844398542i</v>
      </c>
      <c r="CN303" s="223" t="str">
        <f t="shared" ca="1" si="541"/>
        <v>-3,23420133918751+1,24756912441448i</v>
      </c>
      <c r="CO303" s="223" t="str">
        <f t="shared" ca="1" si="542"/>
        <v>-2,06498001994102-2,78430324135841i</v>
      </c>
      <c r="CP303" s="223" t="str">
        <f t="shared" ca="1" si="543"/>
        <v>2,13268830869042-2,73278751471273i</v>
      </c>
      <c r="CQ303" s="223" t="str">
        <f t="shared" ca="1" si="544"/>
        <v>3,20261037923063+1,32656465407413i</v>
      </c>
      <c r="CR303" s="223" t="str">
        <f t="shared" ca="1" si="545"/>
        <v>-0,42433421796316+3,44041094842756i</v>
      </c>
      <c r="CS303" s="223" t="str">
        <f t="shared" ca="1" si="546"/>
        <v>-3,42896107795926+0,508638327729071i</v>
      </c>
      <c r="CT303" s="223" t="str">
        <f t="shared" ca="1" si="547"/>
        <v>-1,40476111078954-3,1690902865346i</v>
      </c>
      <c r="CU303" s="223" t="str">
        <f t="shared" ca="1" si="548"/>
        <v>2,67962565905593-2,19911194574621i</v>
      </c>
      <c r="CV303" s="223" t="str">
        <f t="shared" ca="1" si="549"/>
        <v>2,83414180784324+1,99602786444219i</v>
      </c>
      <c r="CW303" s="223" t="str">
        <f t="shared" ca="1" si="550"/>
        <v>-1,16782210576727+3,26384413719097i</v>
      </c>
      <c r="CX303" s="223" t="str">
        <f t="shared" ca="1" si="551"/>
        <v>-3,45708791598087-0,255010124845272i</v>
      </c>
      <c r="CY303" s="223" t="str">
        <f t="shared" ca="1" si="552"/>
        <v>-0,676276796041088-3,39987304435489i</v>
      </c>
      <c r="CZ303" s="223" t="str">
        <f t="shared" ca="1" si="553"/>
        <v>3,09634461780321-1,5585689046031i</v>
      </c>
      <c r="DA303" s="223" t="str">
        <f t="shared" ca="1" si="554"/>
        <v>2,32794601825735+2,56849262383101i</v>
      </c>
      <c r="DB303" s="223" t="str">
        <f t="shared" ca="1" si="555"/>
        <v>-1,85455881423984+2,92866840511519i</v>
      </c>
      <c r="DC303" s="223" t="str">
        <f t="shared" ca="1" si="556"/>
        <v>-3,317215008747-1,00626617171513i</v>
      </c>
      <c r="DD303" s="223" t="str">
        <f t="shared" ca="1" si="557"/>
        <v>0,0850716900005904-3,46543645593957i</v>
      </c>
      <c r="DE303" s="223" t="str">
        <f t="shared" ca="1" si="558"/>
        <v>3,36259441879226-0,842286054319866i</v>
      </c>
      <c r="DF303" s="223" t="str">
        <f t="shared" ca="1" si="559"/>
        <v>1,70862196941083+3,01613958367998i</v>
      </c>
      <c r="DG303" s="223" t="str">
        <f t="shared" ca="1" si="560"/>
        <v>-2,45117186490412+2,45117186490402i</v>
      </c>
      <c r="DH303" s="223" t="str">
        <f t="shared" ca="1" si="561"/>
        <v>-3,01613958367991-1,70862196941096i</v>
      </c>
      <c r="DI303" s="223" t="str">
        <f t="shared" ca="1" si="562"/>
        <v>0,842286054320012-3,36259441879222i</v>
      </c>
      <c r="DJ303" s="223" t="str">
        <f t="shared" ca="1" si="563"/>
        <v>3,46543645593958-0,0850716900004423i</v>
      </c>
      <c r="DK303" s="223" t="str">
        <f t="shared" ca="1" si="564"/>
        <v>1,00626617171499+3,31721500874704i</v>
      </c>
      <c r="DL303" s="223" t="str">
        <f t="shared" ca="1" si="565"/>
        <v>-2,92866840511526+1,85455881423971i</v>
      </c>
      <c r="DM303" s="223" t="str">
        <f t="shared" ca="1" si="566"/>
        <v>-2,56849262383092-2,32794601825746i</v>
      </c>
      <c r="DN303" s="223" t="str">
        <f t="shared" ca="1" si="567"/>
        <v>1,55856890460306-3,09634461780323i</v>
      </c>
      <c r="DO303" s="223" t="str">
        <f t="shared" ca="1" si="568"/>
        <v>3,39987304435486+0,676276796041234i</v>
      </c>
      <c r="DP303" s="223" t="str">
        <f t="shared" ca="1" si="569"/>
        <v>0,255010124845321+3,45708791598087i</v>
      </c>
      <c r="DQ303" s="223" t="str">
        <f t="shared" ca="1" si="570"/>
        <v>-3,26384413719103+1,16782210576713i</v>
      </c>
      <c r="DR303" s="223" t="str">
        <f t="shared" ca="1" si="571"/>
        <v>-1,99602786444223-2,83414180784321i</v>
      </c>
      <c r="DS303" s="223" t="str">
        <f t="shared" ca="1" si="572"/>
        <v>2,19911194574632-2,67962565905584i</v>
      </c>
      <c r="DT303" s="223" t="str">
        <f t="shared" ca="1" si="573"/>
        <v>3,16909028653445+1,40476111078986i</v>
      </c>
      <c r="DU303" s="223" t="str">
        <f t="shared" ca="1" si="574"/>
        <v>-0,508638327729216+3,42896107795924i</v>
      </c>
      <c r="DV303" s="223" t="str">
        <f t="shared" ca="1" si="575"/>
        <v>-3,4404109484276+0,424334217962817i</v>
      </c>
      <c r="DW303" s="223" t="str">
        <f t="shared" ca="1" si="576"/>
        <v>-1,32656465407417-3,20261037923061i</v>
      </c>
      <c r="DX303" s="223" t="str">
        <f t="shared" ca="1" si="577"/>
        <v>2,73278751471282-2,13268830869031i</v>
      </c>
      <c r="DY303" s="223" t="str">
        <f t="shared" ca="1" si="578"/>
        <v>2,78430324135844+2,06498001994098i</v>
      </c>
      <c r="DZ303" s="223" t="str">
        <f t="shared" ca="1" si="579"/>
        <v>-1,24756912441462+3,23420133918745i</v>
      </c>
      <c r="EA303" s="223" t="str">
        <f t="shared" ca="1" si="580"/>
        <v>-3,44978844398542-0,33977450513426i</v>
      </c>
      <c r="EB303" s="223" t="str">
        <f t="shared" ca="1" si="581"/>
        <v>-0,592636052785854-3,41544572955463i</v>
      </c>
      <c r="EC303" s="223" t="str">
        <f t="shared" ca="1" si="582"/>
        <v>3,13366125235121-1,48211139193626i</v>
      </c>
      <c r="ED303" s="223" t="str">
        <f t="shared" ca="1" si="583"/>
        <v>2,26421091999881+2,62484969709748i</v>
      </c>
      <c r="EE303" s="223" t="str">
        <f t="shared" ca="1" si="584"/>
        <v>-1,92587337639416+2,88227319327831i</v>
      </c>
      <c r="EF303" s="223" t="str">
        <f t="shared" ca="1" si="585"/>
        <v>-3,29152091753045-1,0873716347478i</v>
      </c>
      <c r="EG303" s="223" t="str">
        <f t="shared" ca="1" si="586"/>
        <v>0,170092135992566-3,46230496748453i</v>
      </c>
      <c r="EH303" s="223" t="str">
        <f t="shared" ca="1" si="587"/>
        <v>3,38225240276202-0,759510175445441i</v>
      </c>
      <c r="EI303" s="223" t="str">
        <f t="shared" ca="1" si="588"/>
        <v>1,63408759364038+3,0571628610372i</v>
      </c>
      <c r="EJ303" s="223" t="str">
        <f t="shared" ca="1" si="589"/>
        <v>-2,51058838665225+2,39027884887966i</v>
      </c>
      <c r="EK303" s="223" t="str">
        <f t="shared" ca="1" si="590"/>
        <v>-2,97329949661647-1,78212713519963i</v>
      </c>
      <c r="EL303" s="223" t="str">
        <f t="shared" ca="1" si="591"/>
        <v>0,924554571570403-3,34091093368004i</v>
      </c>
      <c r="EM303" s="223" t="str">
        <f t="shared" ca="1" si="592"/>
        <v>3,46648049505469+9,85285630885645E-14i</v>
      </c>
      <c r="EN303" s="223"/>
      <c r="EO303" s="223"/>
      <c r="EP303" s="223"/>
    </row>
    <row r="304" spans="1:146">
      <c r="A304" s="249">
        <f t="shared" si="461"/>
        <v>3.9843750000000009E-3</v>
      </c>
      <c r="B304" s="248">
        <v>204</v>
      </c>
      <c r="C304" s="247">
        <f t="shared" si="462"/>
        <v>40800</v>
      </c>
      <c r="N304" s="246">
        <f t="shared" ca="1" si="463"/>
        <v>4.5308775743421901</v>
      </c>
      <c r="O304" s="223">
        <f t="shared" ca="1" si="464"/>
        <v>-3.4691224256578099</v>
      </c>
      <c r="P304" s="223" t="str">
        <f t="shared" ca="1" si="465"/>
        <v>-1,00703308368828-3,31974317870512i</v>
      </c>
      <c r="Q304" s="223" t="str">
        <f t="shared" ca="1" si="466"/>
        <v>2,8844698782917-1,92734115439634i</v>
      </c>
      <c r="R304" s="223" t="str">
        <f t="shared" ca="1" si="467"/>
        <v>2,68166789902858+2,20078796877881i</v>
      </c>
      <c r="S304" s="223" t="str">
        <f t="shared" ca="1" si="468"/>
        <v>-1,32757567714554+3,20505120484111i</v>
      </c>
      <c r="T304" s="223" t="str">
        <f t="shared" ca="1" si="469"/>
        <v>-3,45241765297067-0,340033459616007i</v>
      </c>
      <c r="U304" s="223" t="str">
        <f t="shared" ca="1" si="470"/>
        <v>-0,676792211134967-3,40246421100193i</v>
      </c>
      <c r="V304" s="223" t="str">
        <f t="shared" ca="1" si="471"/>
        <v>3,05949283581542-1,63533299110489i</v>
      </c>
      <c r="W304" s="223" t="str">
        <f t="shared" ca="1" si="472"/>
        <v>2,45303999194904+2,45303999194888i</v>
      </c>
      <c r="X304" s="223" t="str">
        <f t="shared" ca="1" si="473"/>
        <v>-1,63533299110496+3,05949283581537i</v>
      </c>
      <c r="Y304" s="223" t="str">
        <f t="shared" ca="1" si="474"/>
        <v>-3,40246421100191-0,676792211135054i</v>
      </c>
      <c r="Z304" s="223" t="str">
        <f t="shared" ca="1" si="475"/>
        <v>-0,340033459616248-3,45241765297064i</v>
      </c>
      <c r="AA304" s="223" t="str">
        <f t="shared" ca="1" si="476"/>
        <v>3,20505120484115-1,32757567714546i</v>
      </c>
      <c r="AB304" s="223" t="str">
        <f t="shared" ca="1" si="477"/>
        <v>2,20078796877871+2,68166789902866i</v>
      </c>
      <c r="AC304" s="223" t="str">
        <f t="shared" ca="1" si="478"/>
        <v>-1,92734115439613+2,88446987829184i</v>
      </c>
      <c r="AD304" s="223" t="str">
        <f t="shared" ca="1" si="479"/>
        <v>-3,31974317870513-1,00703308368827i</v>
      </c>
      <c r="AE304" s="223" t="str">
        <f t="shared" ca="1" si="480"/>
        <v>1,15598773356271E-13-3,46912242565781i</v>
      </c>
      <c r="AF304" s="223" t="str">
        <f t="shared" ca="1" si="481"/>
        <v>3,31974317870508-1,00703308368842i</v>
      </c>
      <c r="AG304" s="223" t="str">
        <f t="shared" ca="1" si="482"/>
        <v>1,92734115439627+2,88446987829174i</v>
      </c>
      <c r="AH304" s="223" t="str">
        <f t="shared" ca="1" si="483"/>
        <v>-2,2007879687789+2,68166789902851i</v>
      </c>
      <c r="AI304" s="223" t="str">
        <f t="shared" ca="1" si="484"/>
        <v>-3,20505120484161-1,32757567714435i</v>
      </c>
      <c r="AJ304" s="223" t="str">
        <f t="shared" ca="1" si="485"/>
        <v>0,340033459617459-3,45241765297052i</v>
      </c>
      <c r="AK304" s="223" t="str">
        <f t="shared" ca="1" si="486"/>
        <v>3,40246421100202-0,676792211134513i</v>
      </c>
      <c r="AL304" s="223" t="str">
        <f t="shared" ca="1" si="487"/>
        <v>1,63533299110541+3,05949283581514i</v>
      </c>
      <c r="AM304" s="223" t="str">
        <f t="shared" ca="1" si="488"/>
        <v>-2,45303999194795+2,45303999194997i</v>
      </c>
      <c r="AN304" s="223" t="str">
        <f t="shared" ca="1" si="489"/>
        <v>-3,05949283581483-1,63533299110598i</v>
      </c>
      <c r="AO304" s="223" t="str">
        <f t="shared" ca="1" si="490"/>
        <v>0,676792211135193-3,40246421100188i</v>
      </c>
      <c r="AP304" s="223" t="str">
        <f t="shared" ca="1" si="491"/>
        <v>3,45241765297059-0,340033459616819i</v>
      </c>
      <c r="AQ304" s="223" t="str">
        <f t="shared" ca="1" si="492"/>
        <v>1,32757567714695+3,20505120484053i</v>
      </c>
      <c r="AR304" s="223" t="str">
        <f t="shared" ca="1" si="493"/>
        <v>1,32757567714695+3,20505120484053i</v>
      </c>
      <c r="AS304" s="223" t="str">
        <f t="shared" ca="1" si="494"/>
        <v>-2,8844698782918-1,92734115439619i</v>
      </c>
      <c r="AT304" s="223" t="str">
        <f t="shared" ca="1" si="495"/>
        <v>1,00703308368734-3,31974317870541i</v>
      </c>
      <c r="AU304" s="223" t="str">
        <f t="shared" ca="1" si="496"/>
        <v>3,46912242565781+1,61157500056017E-12i</v>
      </c>
      <c r="AV304" s="223" t="str">
        <f t="shared" ca="1" si="497"/>
        <v>1,00703308368765+3,31974317870531i</v>
      </c>
      <c r="AW304" s="223" t="str">
        <f t="shared" ca="1" si="498"/>
        <v>-2,88446987829162+1,92734115439646i</v>
      </c>
      <c r="AX304" s="223" t="str">
        <f t="shared" ca="1" si="499"/>
        <v>-2,68166789902934-2,20078796877788i</v>
      </c>
      <c r="AY304" s="223" t="str">
        <f t="shared" ca="1" si="500"/>
        <v>1,32757567714664-3,20505120484066i</v>
      </c>
      <c r="AZ304" s="223" t="str">
        <f t="shared" ca="1" si="501"/>
        <v>3,45241765297062+0,340033459616495i</v>
      </c>
      <c r="BA304" s="223" t="str">
        <f t="shared" ca="1" si="502"/>
        <v>0,676792211135415+3,40246421100184i</v>
      </c>
      <c r="BB304" s="223" t="str">
        <f t="shared" ca="1" si="503"/>
        <v>-3,0594928358147+1,63533299110622i</v>
      </c>
      <c r="BC304" s="223" t="str">
        <f t="shared" ca="1" si="504"/>
        <v>-2,45303999194818-2,45303999194974i</v>
      </c>
      <c r="BD304" s="223" t="str">
        <f t="shared" ca="1" si="505"/>
        <v>1,63533299110512-3,05949283581529i</v>
      </c>
      <c r="BE304" s="223" t="str">
        <f t="shared" ca="1" si="506"/>
        <v>3,40246421100208+0,676792211134194i</v>
      </c>
      <c r="BF304" s="223" t="str">
        <f t="shared" ca="1" si="507"/>
        <v>0,340033459617833+3,45241765297049i</v>
      </c>
      <c r="BG304" s="223" t="str">
        <f t="shared" ca="1" si="508"/>
        <v>-3,2050512048415+1,32757567714461i</v>
      </c>
      <c r="BH304" s="223" t="str">
        <f t="shared" ca="1" si="509"/>
        <v>-2,20078796877884-2,68166789902855i</v>
      </c>
      <c r="BI304" s="223" t="str">
        <f t="shared" ca="1" si="510"/>
        <v>1,92734115439542-2,88446987829231i</v>
      </c>
      <c r="BJ304" s="223" t="str">
        <f t="shared" ca="1" si="511"/>
        <v>3,31974317870468+1,00703308368976i</v>
      </c>
      <c r="BK304" s="223" t="str">
        <f t="shared" ca="1" si="512"/>
        <v>-5,93292293970177E-13+3,46912242565781i</v>
      </c>
      <c r="BL304" s="223" t="str">
        <f t="shared" ca="1" si="513"/>
        <v>-3,31974317870505+1,00703308368853i</v>
      </c>
      <c r="BM304" s="223" t="str">
        <f t="shared" ca="1" si="514"/>
        <v>-1,92734115439722-2,8844698782911i</v>
      </c>
      <c r="BN304" s="223" t="str">
        <f t="shared" ca="1" si="515"/>
        <v>2,20078796877984-2,68166789902774i</v>
      </c>
      <c r="BO304" s="223" t="str">
        <f t="shared" ca="1" si="516"/>
        <v>3,20505120484097+1,32757567714589i</v>
      </c>
      <c r="BP304" s="223" t="str">
        <f t="shared" ca="1" si="517"/>
        <v>-0,340033459615579+3,45241765297071i</v>
      </c>
      <c r="BQ304" s="223" t="str">
        <f t="shared" ca="1" si="518"/>
        <v>-3,40246421100166+0,676792211136316i</v>
      </c>
      <c r="BR304" s="223" t="str">
        <f t="shared" ca="1" si="519"/>
        <v>-1,63533299110399-3,0594928358159i</v>
      </c>
      <c r="BS304" s="223" t="str">
        <f t="shared" ca="1" si="520"/>
        <v>2,45303999194902-2,4530399919489i</v>
      </c>
      <c r="BT304" s="223" t="str">
        <f t="shared" ca="1" si="521"/>
        <v>3,05949283581573+1,63533299110431i</v>
      </c>
      <c r="BU304" s="223" t="str">
        <f t="shared" ca="1" si="522"/>
        <v>-0,676792211133389+3,40246421100224i</v>
      </c>
      <c r="BV304" s="223" t="str">
        <f t="shared" ca="1" si="523"/>
        <v>-3,45241765297075+0,340033459615216i</v>
      </c>
      <c r="BW304" s="223" t="str">
        <f t="shared" ca="1" si="524"/>
        <v>-1,32757567714555-3,20505120484111i</v>
      </c>
      <c r="BX304" s="223" t="str">
        <f t="shared" ca="1" si="525"/>
        <v>2,68166789902797-2,20078796877955i</v>
      </c>
      <c r="BY304" s="223" t="str">
        <f t="shared" ca="1" si="526"/>
        <v>2,8844698782909+1,92734115439753i</v>
      </c>
      <c r="BZ304" s="223" t="str">
        <f t="shared" ca="1" si="527"/>
        <v>-1,00703308368897+3,31974317870491i</v>
      </c>
      <c r="CA304" s="223" t="str">
        <f t="shared" ca="1" si="528"/>
        <v>-3,46912242565781+3,2639202305927E-13i</v>
      </c>
      <c r="CB304" s="223" t="str">
        <f t="shared" ca="1" si="529"/>
        <v>-1,00703308368941-3,31974317870478i</v>
      </c>
      <c r="CC304" s="223" t="str">
        <f t="shared" ca="1" si="530"/>
        <v>2,88446987829251-1,92734115439512i</v>
      </c>
      <c r="CD304" s="223" t="str">
        <f t="shared" ca="1" si="531"/>
        <v>2,68166789902839+2,20078796877905i</v>
      </c>
      <c r="CE304" s="223" t="str">
        <f t="shared" ca="1" si="532"/>
        <v>-1,32757567714494+3,20505120484136i</v>
      </c>
      <c r="CF304" s="223" t="str">
        <f t="shared" ca="1" si="533"/>
        <v>-3,45241765297081-0,340033459614566i</v>
      </c>
      <c r="CG304" s="223" t="str">
        <f t="shared" ca="1" si="534"/>
        <v>-0,676792211133836-3,40246421100215i</v>
      </c>
      <c r="CH304" s="223" t="str">
        <f t="shared" ca="1" si="535"/>
        <v>3,05949283581542-1,63533299110489i</v>
      </c>
      <c r="CI304" s="223" t="str">
        <f t="shared" ca="1" si="536"/>
        <v>2,45303999194948+2,45303999194844i</v>
      </c>
      <c r="CJ304" s="223" t="str">
        <f t="shared" ca="1" si="537"/>
        <v>-1,63533299110655+3,05949283581453i</v>
      </c>
      <c r="CK304" s="223" t="str">
        <f t="shared" ca="1" si="538"/>
        <v>-3,40246421100179-0,676792211135678i</v>
      </c>
      <c r="CL304" s="223" t="str">
        <f t="shared" ca="1" si="539"/>
        <v>-0,340033459616229-3,45241765297065i</v>
      </c>
      <c r="CM304" s="223" t="str">
        <f t="shared" ca="1" si="540"/>
        <v>3,2050512048408-1,32757567714631i</v>
      </c>
      <c r="CN304" s="223" t="str">
        <f t="shared" ca="1" si="541"/>
        <v>2,2007879687776+2,68166789902958i</v>
      </c>
      <c r="CO304" s="223" t="str">
        <f t="shared" ca="1" si="542"/>
        <v>-1,92734115439668+2,88446987829147i</v>
      </c>
      <c r="CP304" s="223" t="str">
        <f t="shared" ca="1" si="543"/>
        <v>-3,31974317870521-1,007033083688i</v>
      </c>
      <c r="CQ304" s="223" t="str">
        <f t="shared" ca="1" si="544"/>
        <v>-1,34467472964926E-12-3,46912242565781i</v>
      </c>
      <c r="CR304" s="223" t="str">
        <f t="shared" ca="1" si="545"/>
        <v>3,31974317870552-1,00703308368699i</v>
      </c>
      <c r="CS304" s="223" t="str">
        <f t="shared" ca="1" si="546"/>
        <v>1,92734115439597+2,88446987829195i</v>
      </c>
      <c r="CT304" s="223" t="str">
        <f t="shared" ca="1" si="547"/>
        <v>-2,20078796877841+2,68166789902891i</v>
      </c>
      <c r="CU304" s="223" t="str">
        <f t="shared" ca="1" si="548"/>
        <v>-3,20505120484175-1,327575677144i</v>
      </c>
      <c r="CV304" s="223" t="str">
        <f t="shared" ca="1" si="549"/>
        <v>0,340033459617085-3,45241765297056i</v>
      </c>
      <c r="CW304" s="223" t="str">
        <f t="shared" ca="1" si="550"/>
        <v>3,40246421100195-0,676792211134835i</v>
      </c>
      <c r="CX304" s="223" t="str">
        <f t="shared" ca="1" si="551"/>
        <v>1,63533299110561+3,05949283581503i</v>
      </c>
      <c r="CY304" s="223" t="str">
        <f t="shared" ca="1" si="552"/>
        <v>-2,45303999195023+2,45303999194769i</v>
      </c>
      <c r="CZ304" s="223" t="str">
        <f t="shared" ca="1" si="553"/>
        <v>-3,05949283581501-1,63533299110565i</v>
      </c>
      <c r="DA304" s="223" t="str">
        <f t="shared" ca="1" si="554"/>
        <v>0,676792211134873-3,40246421100195i</v>
      </c>
      <c r="DB304" s="223" t="str">
        <f t="shared" ca="1" si="555"/>
        <v>3,45241765297055-0,340033459617242i</v>
      </c>
      <c r="DC304" s="223" t="str">
        <f t="shared" ca="1" si="556"/>
        <v>1,32757567714397+3,20505120484177i</v>
      </c>
      <c r="DD304" s="223" t="str">
        <f t="shared" ca="1" si="557"/>
        <v>-2,68166789902893+2,20078796877839i</v>
      </c>
      <c r="DE304" s="223" t="str">
        <f t="shared" ca="1" si="558"/>
        <v>-2,88446987829192-1,927341154396i</v>
      </c>
      <c r="DF304" s="223" t="str">
        <f t="shared" ca="1" si="559"/>
        <v>1,00703308368703-3,3197431787055i</v>
      </c>
      <c r="DG304" s="223" t="str">
        <f t="shared" ca="1" si="560"/>
        <v>3,46912242565781+1,18658458794035E-12i</v>
      </c>
      <c r="DH304" s="223" t="str">
        <f t="shared" ca="1" si="561"/>
        <v>1,00703308368796+3,31974317870522i</v>
      </c>
      <c r="DI304" s="223" t="str">
        <f t="shared" ca="1" si="562"/>
        <v>-2,88446987829149+1,92734115439665i</v>
      </c>
      <c r="DJ304" s="223" t="str">
        <f t="shared" ca="1" si="563"/>
        <v>-2,68166789902955-2,20078796877763i</v>
      </c>
      <c r="DK304" s="223" t="str">
        <f t="shared" ca="1" si="564"/>
        <v>1,32757567714634-3,20505120484078i</v>
      </c>
      <c r="DL304" s="223" t="str">
        <f t="shared" ca="1" si="565"/>
        <v>3,45241765297064+0,340033459616268i</v>
      </c>
      <c r="DM304" s="223" t="str">
        <f t="shared" ca="1" si="566"/>
        <v>0,676792211135834+3,40246421100176i</v>
      </c>
      <c r="DN304" s="223" t="str">
        <f t="shared" ca="1" si="567"/>
        <v>-3,05949283581622+1,63533299110338i</v>
      </c>
      <c r="DO304" s="223" t="str">
        <f t="shared" ca="1" si="568"/>
        <v>-2,45303999194827-2,45303999194965i</v>
      </c>
      <c r="DP304" s="223" t="str">
        <f t="shared" ca="1" si="569"/>
        <v>1,63533299110475-3,05949283581549i</v>
      </c>
      <c r="DQ304" s="223" t="str">
        <f t="shared" ca="1" si="570"/>
        <v>3,40246421100214+0,676792211133874i</v>
      </c>
      <c r="DR304" s="223" t="str">
        <f t="shared" ca="1" si="571"/>
        <v>0,340033459614527+3,45241765297081i</v>
      </c>
      <c r="DS304" s="223" t="str">
        <f t="shared" ca="1" si="572"/>
        <v>-3,2050512048413+1,32757567714509i</v>
      </c>
      <c r="DT304" s="223" t="str">
        <f t="shared" ca="1" si="573"/>
        <v>-2,20078796877917-2,68166789902829i</v>
      </c>
      <c r="DU304" s="223" t="str">
        <f t="shared" ca="1" si="574"/>
        <v>1,92734115439515-2,88446987829249i</v>
      </c>
      <c r="DV304" s="223" t="str">
        <f t="shared" ca="1" si="575"/>
        <v>3,31974317870471+1,00703308368964i</v>
      </c>
      <c r="DW304" s="223" t="str">
        <f t="shared" ca="1" si="576"/>
        <v>-1,68301881350361E-13+3,46912242565781i</v>
      </c>
      <c r="DX304" s="223" t="str">
        <f t="shared" ca="1" si="577"/>
        <v>-3,31974317870493+1,00703308368894i</v>
      </c>
      <c r="DY304" s="223" t="str">
        <f t="shared" ca="1" si="578"/>
        <v>-1,9273411543975-2,88446987829092i</v>
      </c>
      <c r="DZ304" s="223" t="str">
        <f t="shared" ca="1" si="579"/>
        <v>2,20078796877973-2,68166789902782i</v>
      </c>
      <c r="EA304" s="223" t="str">
        <f t="shared" ca="1" si="580"/>
        <v>3,20505120484117+1,3275756771454i</v>
      </c>
      <c r="EB304" s="223" t="str">
        <f t="shared" ca="1" si="581"/>
        <v>-0,340033459615254+3,45241765297074i</v>
      </c>
      <c r="EC304" s="223" t="str">
        <f t="shared" ca="1" si="582"/>
        <v>-3,40246421100229+0,676792211133156i</v>
      </c>
      <c r="ED304" s="223" t="str">
        <f t="shared" ca="1" si="583"/>
        <v>-1,63533299110446-3,05949283581565i</v>
      </c>
      <c r="EE304" s="223" t="str">
        <f t="shared" ca="1" si="584"/>
        <v>2,45303999194879-2,45303999194913i</v>
      </c>
      <c r="EF304" s="223" t="str">
        <f t="shared" ca="1" si="585"/>
        <v>3,05949283581588+1,63533299110402i</v>
      </c>
      <c r="EG304" s="223" t="str">
        <f t="shared" ca="1" si="586"/>
        <v>-0,676792211136549+3,40246421100161i</v>
      </c>
      <c r="EH304" s="223" t="str">
        <f t="shared" ca="1" si="587"/>
        <v>-3,45241765297069+0,340033459615737i</v>
      </c>
      <c r="EI304" s="223" t="str">
        <f t="shared" ca="1" si="588"/>
        <v>-1,32757567714585-3,20505120484099i</v>
      </c>
      <c r="EJ304" s="223" t="str">
        <f t="shared" ca="1" si="589"/>
        <v>2,68166789902777-2,2007879687798i</v>
      </c>
      <c r="EK304" s="223" t="str">
        <f t="shared" ca="1" si="590"/>
        <v>2,88446987829098+1,92734115439742i</v>
      </c>
      <c r="EL304" s="223" t="str">
        <f t="shared" ca="1" si="591"/>
        <v>-1,00703308368847+3,31974317870506i</v>
      </c>
      <c r="EM304" s="223" t="str">
        <f t="shared" ca="1" si="592"/>
        <v>-3,46912242565781+6,5278404611854E-13i</v>
      </c>
      <c r="EN304" s="223"/>
      <c r="EO304" s="223"/>
      <c r="EP304" s="223"/>
    </row>
    <row r="305" spans="1:146">
      <c r="A305" s="249">
        <f t="shared" si="461"/>
        <v>4.0039062500000005E-3</v>
      </c>
      <c r="B305" s="248">
        <v>205</v>
      </c>
      <c r="C305" s="247">
        <f t="shared" si="462"/>
        <v>41000</v>
      </c>
      <c r="N305" s="246">
        <f t="shared" ca="1" si="463"/>
        <v>4.5286473897817423</v>
      </c>
      <c r="O305" s="223">
        <f t="shared" ca="1" si="464"/>
        <v>-3.4713526102182573</v>
      </c>
      <c r="P305" s="223" t="str">
        <f t="shared" ca="1" si="465"/>
        <v>-1,08889992831149-3,29614712817744i</v>
      </c>
      <c r="Q305" s="223" t="str">
        <f t="shared" ca="1" si="466"/>
        <v>2,78821656095231-2,06788233555499i</v>
      </c>
      <c r="R305" s="223" t="str">
        <f t="shared" ca="1" si="467"/>
        <v>2,83812517520854+1,99883326826342i</v>
      </c>
      <c r="S305" s="223" t="str">
        <f t="shared" ca="1" si="468"/>
        <v>-1,00768047209368+3,32187733226713i</v>
      </c>
      <c r="T305" s="223" t="str">
        <f t="shared" ca="1" si="469"/>
        <v>-3,47030710371318+0,0851912576909181i</v>
      </c>
      <c r="U305" s="223" t="str">
        <f t="shared" ca="1" si="470"/>
        <v>-1,16946347192906-3,26843144830861i</v>
      </c>
      <c r="V305" s="223" t="str">
        <f t="shared" ca="1" si="471"/>
        <v>2,7366284292979-2,13568578785073i</v>
      </c>
      <c r="W305" s="223" t="str">
        <f t="shared" ca="1" si="472"/>
        <v>2,88632420898356+1,92858017855223i</v>
      </c>
      <c r="X305" s="223" t="str">
        <f t="shared" ca="1" si="473"/>
        <v>-0,925854026839093+3,34560656166486i</v>
      </c>
      <c r="Y305" s="223" t="str">
        <f t="shared" ca="1" si="474"/>
        <v>-3,46717121397197+0,17033119935371i</v>
      </c>
      <c r="Z305" s="223" t="str">
        <f t="shared" ca="1" si="475"/>
        <v>-1,24932257448021-3,23874698754985i</v>
      </c>
      <c r="AA305" s="223" t="str">
        <f t="shared" ca="1" si="476"/>
        <v>2,68339185500682-2,20220278288629i</v>
      </c>
      <c r="AB305" s="223" t="str">
        <f t="shared" ca="1" si="477"/>
        <v>2,93278462898169+1,85716538425576i</v>
      </c>
      <c r="AC305" s="223" t="str">
        <f t="shared" ca="1" si="478"/>
        <v>-0,843469881738636+3,36732052277013i</v>
      </c>
      <c r="AD305" s="223" t="str">
        <f t="shared" ca="1" si="479"/>
        <v>-3,46194682993734+0,255368539871092i</v>
      </c>
      <c r="AE305" s="223" t="str">
        <f t="shared" ca="1" si="480"/>
        <v>-1,32842913182768-3,20711162671035i</v>
      </c>
      <c r="AF305" s="223" t="str">
        <f t="shared" ca="1" si="481"/>
        <v>2,62853890580055-2,26739325331138i</v>
      </c>
      <c r="AG305" s="223" t="str">
        <f t="shared" ca="1" si="482"/>
        <v>2,9774784491834+1,78463190297538i</v>
      </c>
      <c r="AH305" s="223" t="str">
        <f t="shared" ca="1" si="483"/>
        <v>-0,7605776619205+3,38700613590478i</v>
      </c>
      <c r="AI305" s="223" t="str">
        <f t="shared" ca="1" si="484"/>
        <v>-3,45463709858289+0,340252055928926i</v>
      </c>
      <c r="AJ305" s="223" t="str">
        <f t="shared" ca="1" si="485"/>
        <v>-1,40673549313962-3,17354442174839i</v>
      </c>
      <c r="AK305" s="223" t="str">
        <f t="shared" ca="1" si="486"/>
        <v>2,5721026230448-2,33121793082397i</v>
      </c>
      <c r="AL305" s="223" t="str">
        <f t="shared" ca="1" si="487"/>
        <v>3,02037874770257+1,71102342616803i</v>
      </c>
      <c r="AM305" s="223" t="str">
        <f t="shared" ca="1" si="488"/>
        <v>-0,677227298557927+3,40465154319161i</v>
      </c>
      <c r="AN305" s="223" t="str">
        <f t="shared" ca="1" si="489"/>
        <v>-3,44524642301726+0,424930616872825i</v>
      </c>
      <c r="AO305" s="223" t="str">
        <f t="shared" ca="1" si="490"/>
        <v>-1,4841944895898-3,13806559229414i</v>
      </c>
      <c r="AP305" s="223" t="str">
        <f t="shared" ca="1" si="491"/>
        <v>2,51411700184748-2,39363836982334i</v>
      </c>
      <c r="AQ305" s="223" t="str">
        <f t="shared" ca="1" si="492"/>
        <v>3,06145968300219+1,63638429283015i</v>
      </c>
      <c r="AR305" s="223" t="str">
        <f t="shared" ca="1" si="493"/>
        <v>3,06145968300219+1,63638429283015i</v>
      </c>
      <c r="AS305" s="223" t="str">
        <f t="shared" ca="1" si="494"/>
        <v>-3,43378045983288+0,509353215498827i</v>
      </c>
      <c r="AT305" s="223" t="str">
        <f t="shared" ca="1" si="495"/>
        <v>-1,56075946278026-3,10069650946541i</v>
      </c>
      <c r="AU305" s="223" t="str">
        <f t="shared" ca="1" si="496"/>
        <v>2,4546169705747-2,4546169705752i</v>
      </c>
      <c r="AV305" s="223" t="str">
        <f t="shared" ca="1" si="497"/>
        <v>3,10069650946573+1,56075946277963i</v>
      </c>
      <c r="AW305" s="223" t="str">
        <f t="shared" ca="1" si="498"/>
        <v>-0,50935321549823+3,43378045983297i</v>
      </c>
      <c r="AX305" s="223" t="str">
        <f t="shared" ca="1" si="499"/>
        <v>-3,42024611569631+0,593468998797265i</v>
      </c>
      <c r="AY305" s="223" t="str">
        <f t="shared" ca="1" si="500"/>
        <v>-1,63638429283078-3,06145968300186i</v>
      </c>
      <c r="AZ305" s="223" t="str">
        <f t="shared" ca="1" si="501"/>
        <v>2,3936383698254-2,51411700184552i</v>
      </c>
      <c r="BA305" s="223" t="str">
        <f t="shared" ca="1" si="502"/>
        <v>3,13806559229292+1,48419448959237i</v>
      </c>
      <c r="BB305" s="223" t="str">
        <f t="shared" ca="1" si="503"/>
        <v>-0,424930616872128+3,44524642301734i</v>
      </c>
      <c r="BC305" s="223" t="str">
        <f t="shared" ca="1" si="504"/>
        <v>-3,40465154319149+0,677227298558565i</v>
      </c>
      <c r="BD305" s="223" t="str">
        <f t="shared" ca="1" si="505"/>
        <v>-1,7110234261686-3,02037874770225i</v>
      </c>
      <c r="BE305" s="223" t="str">
        <f t="shared" ca="1" si="506"/>
        <v>2,33121793082345-2,57210262304527i</v>
      </c>
      <c r="BF305" s="223" t="str">
        <f t="shared" ca="1" si="507"/>
        <v>3,17354442174868+1,40673549313898i</v>
      </c>
      <c r="BG305" s="223" t="str">
        <f t="shared" ca="1" si="508"/>
        <v>-0,340252055928276+3,45463709858296i</v>
      </c>
      <c r="BH305" s="223" t="str">
        <f t="shared" ca="1" si="509"/>
        <v>-3,3870061359045+0,760577661921764i</v>
      </c>
      <c r="BI305" s="223" t="str">
        <f t="shared" ca="1" si="510"/>
        <v>-1,78463190297687-2,97747844918251i</v>
      </c>
      <c r="BJ305" s="223" t="str">
        <f t="shared" ca="1" si="511"/>
        <v>2,26739325331245-2,62853890579963i</v>
      </c>
      <c r="BK305" s="223" t="str">
        <f t="shared" ca="1" si="512"/>
        <v>3,2071116267098+1,32842913182899i</v>
      </c>
      <c r="BL305" s="223" t="str">
        <f t="shared" ca="1" si="513"/>
        <v>-0,255368539872212+3,46194682993726i</v>
      </c>
      <c r="BM305" s="223" t="str">
        <f t="shared" ca="1" si="514"/>
        <v>-3,3673205227703+0,843469881737976i</v>
      </c>
      <c r="BN305" s="223" t="str">
        <f t="shared" ca="1" si="515"/>
        <v>-1,85716538425552-2,93278462898184i</v>
      </c>
      <c r="BO305" s="223" t="str">
        <f t="shared" ca="1" si="516"/>
        <v>2,20220278288627-2,68339185500685i</v>
      </c>
      <c r="BP305" s="223" t="str">
        <f t="shared" ca="1" si="517"/>
        <v>3,23874698754998+1,24932257447987i</v>
      </c>
      <c r="BQ305" s="223" t="str">
        <f t="shared" ca="1" si="518"/>
        <v>-0,170331199353033+3,467171213972i</v>
      </c>
      <c r="BR305" s="223" t="str">
        <f t="shared" ca="1" si="519"/>
        <v>-3,34560656166459+0,925854026840055i</v>
      </c>
      <c r="BS305" s="223" t="str">
        <f t="shared" ca="1" si="520"/>
        <v>-1,92858017855333-2,88632420898282i</v>
      </c>
      <c r="BT305" s="223" t="str">
        <f t="shared" ca="1" si="521"/>
        <v>2,13568578785208-2,73662842929685i</v>
      </c>
      <c r="BU305" s="223" t="str">
        <f t="shared" ca="1" si="522"/>
        <v>3,26843144830814+1,16946347193039i</v>
      </c>
      <c r="BV305" s="223" t="str">
        <f t="shared" ca="1" si="523"/>
        <v>-0,0851912576920036+3,47030710371315i</v>
      </c>
      <c r="BW305" s="223" t="str">
        <f t="shared" ca="1" si="524"/>
        <v>-3,32187733226735+1,00768047209295i</v>
      </c>
      <c r="BX305" s="223" t="str">
        <f t="shared" ca="1" si="525"/>
        <v>-1,99883326826305-2,8381251752088i</v>
      </c>
      <c r="BY305" s="223" t="str">
        <f t="shared" ca="1" si="526"/>
        <v>2,06788233555494-2,78821656095235i</v>
      </c>
      <c r="BZ305" s="223" t="str">
        <f t="shared" ca="1" si="527"/>
        <v>3,29614712817755+1,08889992831112i</v>
      </c>
      <c r="CA305" s="223" t="str">
        <f t="shared" ca="1" si="528"/>
        <v>7,02537221646633E-13+3,47135261021826i</v>
      </c>
      <c r="CB305" s="223" t="str">
        <f t="shared" ca="1" si="529"/>
        <v>-3,29614712817711+1,08889992831246i</v>
      </c>
      <c r="CC305" s="223" t="str">
        <f t="shared" ca="1" si="530"/>
        <v>-2,06788233555607-2,78821656095152i</v>
      </c>
      <c r="CD305" s="223" t="str">
        <f t="shared" ca="1" si="531"/>
        <v>1,99883326826481-2,83812517520756i</v>
      </c>
      <c r="CE305" s="223" t="str">
        <f t="shared" ca="1" si="532"/>
        <v>3,32187733226673+1,00768047209501i</v>
      </c>
      <c r="CF305" s="223" t="str">
        <f t="shared" ca="1" si="533"/>
        <v>0,0851912576898576+3,4703071037132i</v>
      </c>
      <c r="CG305" s="223" t="str">
        <f t="shared" ca="1" si="534"/>
        <v>-3,26843144830886+1,16946347192837i</v>
      </c>
      <c r="CH305" s="223" t="str">
        <f t="shared" ca="1" si="535"/>
        <v>-2,13568578785039-2,73662842929817i</v>
      </c>
      <c r="CI305" s="223" t="str">
        <f t="shared" ca="1" si="536"/>
        <v>1,92858017855232-2,88632420898349i</v>
      </c>
      <c r="CJ305" s="223" t="str">
        <f t="shared" ca="1" si="537"/>
        <v>3,34560656166496+0,925854026838701i</v>
      </c>
      <c r="CK305" s="223" t="str">
        <f t="shared" ca="1" si="538"/>
        <v>0,170331199354436+3,46717121397193i</v>
      </c>
      <c r="CL305" s="223" t="str">
        <f t="shared" ca="1" si="539"/>
        <v>-3,23874698754948+1,24932257448119i</v>
      </c>
      <c r="CM305" s="223" t="str">
        <f t="shared" ca="1" si="540"/>
        <v>-2,20220278288735-2,68339185500595i</v>
      </c>
      <c r="CN305" s="223" t="str">
        <f t="shared" ca="1" si="541"/>
        <v>1,85716538425433-2,93278462898259i</v>
      </c>
      <c r="CO305" s="223" t="str">
        <f t="shared" ca="1" si="542"/>
        <v>3,3673205227698+0,843469881739962i</v>
      </c>
      <c r="CP305" s="223" t="str">
        <f t="shared" ca="1" si="543"/>
        <v>0,255368539870071+3,46194682993742i</v>
      </c>
      <c r="CQ305" s="223" t="str">
        <f t="shared" ca="1" si="544"/>
        <v>-3,20711162671062+1,32842913182701i</v>
      </c>
      <c r="CR305" s="223" t="str">
        <f t="shared" ca="1" si="545"/>
        <v>-2,26739325331083-2,62853890580103i</v>
      </c>
      <c r="CS305" s="223" t="str">
        <f t="shared" ca="1" si="546"/>
        <v>1,78463190297575-2,97747844918318i</v>
      </c>
      <c r="CT305" s="223" t="str">
        <f t="shared" ca="1" si="547"/>
        <v>3,38700613590476+0,760577661920584i</v>
      </c>
      <c r="CU305" s="223" t="str">
        <f t="shared" ca="1" si="548"/>
        <v>0,340252055929674+3,45463709858282i</v>
      </c>
      <c r="CV305" s="223" t="str">
        <f t="shared" ca="1" si="549"/>
        <v>-3,17354442174811+1,40673549314026i</v>
      </c>
      <c r="CW305" s="223" t="str">
        <f t="shared" ca="1" si="550"/>
        <v>-2,33121793082449-2,57210262304432i</v>
      </c>
      <c r="CX305" s="223" t="str">
        <f t="shared" ca="1" si="551"/>
        <v>1,71102342616746-3,02037874770289i</v>
      </c>
      <c r="CY305" s="223" t="str">
        <f t="shared" ca="1" si="552"/>
        <v>3,40465154319109+0,677227298560575i</v>
      </c>
      <c r="CZ305" s="223" t="str">
        <f t="shared" ca="1" si="553"/>
        <v>0,424930616870097+3,44524642301759i</v>
      </c>
      <c r="DA305" s="223" t="str">
        <f t="shared" ca="1" si="554"/>
        <v>-3,13806559229384+1,48419448959043i</v>
      </c>
      <c r="DB305" s="223" t="str">
        <f t="shared" ca="1" si="555"/>
        <v>-2,39363836982384-2,514117001847i</v>
      </c>
      <c r="DC305" s="223" t="str">
        <f t="shared" ca="1" si="556"/>
        <v>1,63638429282962-3,06145968300247i</v>
      </c>
      <c r="DD305" s="223" t="str">
        <f t="shared" ca="1" si="557"/>
        <v>3,42024611569653+0,59346899879598i</v>
      </c>
      <c r="DE305" s="223" t="str">
        <f t="shared" ca="1" si="558"/>
        <v>0,509353215499424+3,43378045983279i</v>
      </c>
      <c r="DF305" s="223" t="str">
        <f t="shared" ca="1" si="559"/>
        <v>-3,1006965094651+1,56075946278089i</v>
      </c>
      <c r="DG305" s="223" t="str">
        <f t="shared" ca="1" si="560"/>
        <v>-2,4546169705757-2,45461697057421i</v>
      </c>
      <c r="DH305" s="223" t="str">
        <f t="shared" ca="1" si="561"/>
        <v>1,560759462779-3,10069650946604i</v>
      </c>
      <c r="DI305" s="223" t="str">
        <f t="shared" ca="1" si="562"/>
        <v>3,43378045983255+0,509353215501048i</v>
      </c>
      <c r="DJ305" s="223" t="str">
        <f t="shared" ca="1" si="563"/>
        <v>0,593468998794557+3,42024611569678i</v>
      </c>
      <c r="DK305" s="223" t="str">
        <f t="shared" ca="1" si="564"/>
        <v>-3,06145968300315+1,63638429282835i</v>
      </c>
      <c r="DL305" s="223" t="str">
        <f t="shared" ca="1" si="565"/>
        <v>-2,51411700184601-2,39363836982489i</v>
      </c>
      <c r="DM305" s="223" t="str">
        <f t="shared" ca="1" si="566"/>
        <v>1,48419448959156-3,13806559229331i</v>
      </c>
      <c r="DN305" s="223" t="str">
        <f t="shared" ca="1" si="567"/>
        <v>3,44524642301744+0,424930616871333i</v>
      </c>
      <c r="DO305" s="223" t="str">
        <f t="shared" ca="1" si="568"/>
        <v>0,677227298559353+3,40465154319133i</v>
      </c>
      <c r="DP305" s="223" t="str">
        <f t="shared" ca="1" si="569"/>
        <v>-3,02037874770185+1,71102342616929i</v>
      </c>
      <c r="DQ305" s="223" t="str">
        <f t="shared" ca="1" si="570"/>
        <v>-2,57210262304574-2,33121793082293i</v>
      </c>
      <c r="DR305" s="223" t="str">
        <f t="shared" ca="1" si="571"/>
        <v>1,40673549313834-3,17354442174896i</v>
      </c>
      <c r="DS305" s="223" t="str">
        <f t="shared" ca="1" si="572"/>
        <v>3,45463709858303+0,340252055927577i</v>
      </c>
      <c r="DT305" s="223" t="str">
        <f t="shared" ca="1" si="573"/>
        <v>0,760577661918983+3,38700613590513i</v>
      </c>
      <c r="DU305" s="223" t="str">
        <f t="shared" ca="1" si="574"/>
        <v>-2,97747844918402+1,78463190297434i</v>
      </c>
      <c r="DV305" s="223" t="str">
        <f t="shared" ca="1" si="575"/>
        <v>-2,62853890579995-2,26739325331207i</v>
      </c>
      <c r="DW305" s="223" t="str">
        <f t="shared" ca="1" si="576"/>
        <v>1,32842913182852-3,20711162670999i</v>
      </c>
      <c r="DX305" s="223" t="str">
        <f t="shared" ca="1" si="577"/>
        <v>3,46194682993732+0,255368539871314i</v>
      </c>
      <c r="DY305" s="223" t="str">
        <f t="shared" ca="1" si="578"/>
        <v>0,843469881738754+3,3673205227701i</v>
      </c>
      <c r="DZ305" s="223" t="str">
        <f t="shared" ca="1" si="579"/>
        <v>-2,93278462898147+1,85716538425611i</v>
      </c>
      <c r="EA305" s="223" t="str">
        <f t="shared" ca="1" si="580"/>
        <v>-2,68339185500729-2,20220278288572i</v>
      </c>
      <c r="EB305" s="223" t="str">
        <f t="shared" ca="1" si="581"/>
        <v>1,24932257447922-3,23874698755024i</v>
      </c>
      <c r="EC305" s="223" t="str">
        <f t="shared" ca="1" si="582"/>
        <v>3,46717121397203+0,170331199352331i</v>
      </c>
      <c r="ED305" s="223" t="str">
        <f t="shared" ca="1" si="583"/>
        <v>0,925854026837309+3,34560656166535i</v>
      </c>
      <c r="EE305" s="223" t="str">
        <f t="shared" ca="1" si="584"/>
        <v>-2,8863242089844+1,92858017855096i</v>
      </c>
      <c r="EF305" s="223" t="str">
        <f t="shared" ca="1" si="585"/>
        <v>-2,73662842929716-2,13568578785169i</v>
      </c>
      <c r="EG305" s="223" t="str">
        <f t="shared" ca="1" si="586"/>
        <v>1,16946347192991-3,26843144830831i</v>
      </c>
      <c r="EH305" s="223" t="str">
        <f t="shared" ca="1" si="587"/>
        <v>3,47030710371316+0,0851912576914985i</v>
      </c>
      <c r="EI305" s="223" t="str">
        <f t="shared" ca="1" si="588"/>
        <v>1,00768047209381+3,32187733226709i</v>
      </c>
      <c r="EJ305" s="223" t="str">
        <f t="shared" ca="1" si="589"/>
        <v>-2,83812517520828+1,99883326826379i</v>
      </c>
      <c r="EK305" s="223" t="str">
        <f t="shared" ca="1" si="590"/>
        <v>-2,78821656095277-2,06788233555437i</v>
      </c>
      <c r="EL305" s="223" t="str">
        <f t="shared" ca="1" si="591"/>
        <v>1,08889992831045-3,29614712817778i</v>
      </c>
      <c r="EM305" s="223" t="str">
        <f t="shared" ca="1" si="592"/>
        <v>3,47135261021826-1,40507444329327E-12i</v>
      </c>
      <c r="EN305" s="223"/>
      <c r="EO305" s="223"/>
      <c r="EP305" s="223"/>
    </row>
    <row r="306" spans="1:146">
      <c r="A306" s="249">
        <f t="shared" si="461"/>
        <v>4.0234375000000001E-3</v>
      </c>
      <c r="B306" s="248">
        <v>206</v>
      </c>
      <c r="C306" s="247">
        <f t="shared" si="462"/>
        <v>41200</v>
      </c>
      <c r="N306" s="246">
        <f t="shared" ca="1" si="463"/>
        <v>4.5267408779482938</v>
      </c>
      <c r="O306" s="223">
        <f t="shared" ca="1" si="464"/>
        <v>-3.4732591220517066</v>
      </c>
      <c r="P306" s="223" t="str">
        <f t="shared" ca="1" si="465"/>
        <v>-1,17010575642118-3,27022651321058i</v>
      </c>
      <c r="Q306" s="223" t="str">
        <f t="shared" ca="1" si="466"/>
        <v>2,68486560858356-2,2034122611896i</v>
      </c>
      <c r="R306" s="223" t="str">
        <f t="shared" ca="1" si="467"/>
        <v>2,97911371892814+1,78561204594098i</v>
      </c>
      <c r="S306" s="223" t="str">
        <f t="shared" ca="1" si="468"/>
        <v>-0,677599240566504+3,40652142193456i</v>
      </c>
      <c r="T306" s="223" t="str">
        <f t="shared" ca="1" si="469"/>
        <v>-3,43566633655443+0,509632958885172i</v>
      </c>
      <c r="U306" s="223" t="str">
        <f t="shared" ca="1" si="470"/>
        <v>-1,63728301628618-3,06314107632936i</v>
      </c>
      <c r="V306" s="223" t="str">
        <f t="shared" ca="1" si="471"/>
        <v>2,33249826591796-2,57351525513355i</v>
      </c>
      <c r="W306" s="223" t="str">
        <f t="shared" ca="1" si="472"/>
        <v>3,20887301397171+1,32915872232007i</v>
      </c>
      <c r="X306" s="223" t="str">
        <f t="shared" ca="1" si="473"/>
        <v>-0,170424747455437+3,46907542932842i</v>
      </c>
      <c r="Y306" s="223" t="str">
        <f t="shared" ca="1" si="474"/>
        <v>-3,32370175034115+1,00823390326578i</v>
      </c>
      <c r="Z306" s="223" t="str">
        <f t="shared" ca="1" si="475"/>
        <v>-2,06901804332818-2,7897478856158i</v>
      </c>
      <c r="AA306" s="223" t="str">
        <f t="shared" ca="1" si="476"/>
        <v>1,92963937977567-2,88790941563865i</v>
      </c>
      <c r="AB306" s="223" t="str">
        <f t="shared" ca="1" si="477"/>
        <v>3,36916989883324+0,84393312632662i</v>
      </c>
      <c r="AC306" s="223" t="str">
        <f t="shared" ca="1" si="478"/>
        <v>0,340438926766954+3,45653443004075i</v>
      </c>
      <c r="AD306" s="223" t="str">
        <f t="shared" ca="1" si="479"/>
        <v>-3,13978905857807+1,4850096284364i</v>
      </c>
      <c r="AE306" s="223" t="str">
        <f t="shared" ca="1" si="480"/>
        <v>-2,45596507802085-2,45596507802075i</v>
      </c>
      <c r="AF306" s="223" t="str">
        <f t="shared" ca="1" si="481"/>
        <v>1,48500962843654-3,13978905857801i</v>
      </c>
      <c r="AG306" s="223" t="str">
        <f t="shared" ca="1" si="482"/>
        <v>3,45653443004073+0,340438926767153i</v>
      </c>
      <c r="AH306" s="223" t="str">
        <f t="shared" ca="1" si="483"/>
        <v>0,843933126326808+3,36916989883319i</v>
      </c>
      <c r="AI306" s="223" t="str">
        <f t="shared" ca="1" si="484"/>
        <v>-2,88790941563951+1,92963937977437i</v>
      </c>
      <c r="AJ306" s="223" t="str">
        <f t="shared" ca="1" si="485"/>
        <v>-2,78974788561674-2,06901804332691i</v>
      </c>
      <c r="AK306" s="223" t="str">
        <f t="shared" ca="1" si="486"/>
        <v>1,00823390326463-3,3237017503415i</v>
      </c>
      <c r="AL306" s="223" t="str">
        <f t="shared" ca="1" si="487"/>
        <v>3,46907542932836-0,170424747456617i</v>
      </c>
      <c r="AM306" s="223" t="str">
        <f t="shared" ca="1" si="488"/>
        <v>1,32915872232087+3,20887301397138i</v>
      </c>
      <c r="AN306" s="223" t="str">
        <f t="shared" ca="1" si="489"/>
        <v>-2,57351525513322+2,33249826591832i</v>
      </c>
      <c r="AO306" s="223" t="str">
        <f t="shared" ca="1" si="490"/>
        <v>-3,06314107632945-1,63728301628602i</v>
      </c>
      <c r="AP306" s="223" t="str">
        <f t="shared" ca="1" si="491"/>
        <v>0,509632958884967-3,43566633655446i</v>
      </c>
      <c r="AQ306" s="223" t="str">
        <f t="shared" ca="1" si="492"/>
        <v>3,4065214219346-0,677599240566296i</v>
      </c>
      <c r="AR306" s="223" t="str">
        <f t="shared" ca="1" si="493"/>
        <v>3,4065214219346-0,677599240566296i</v>
      </c>
      <c r="AS306" s="223" t="str">
        <f t="shared" ca="1" si="494"/>
        <v>-2,20341226119025+2,68486560858302i</v>
      </c>
      <c r="AT306" s="223" t="str">
        <f t="shared" ca="1" si="495"/>
        <v>-3,27022651321023-1,17010575642214i</v>
      </c>
      <c r="AU306" s="223" t="str">
        <f t="shared" ca="1" si="496"/>
        <v>1,2373548554452E-12-3,47325912205171i</v>
      </c>
      <c r="AV306" s="223" t="str">
        <f t="shared" ca="1" si="497"/>
        <v>3,27022651321107-1,17010575641981i</v>
      </c>
      <c r="AW306" s="223" t="str">
        <f t="shared" ca="1" si="498"/>
        <v>2,20341226118841+2,68486560858452i</v>
      </c>
      <c r="AX306" s="223" t="str">
        <f t="shared" ca="1" si="499"/>
        <v>-1,78561204593969+2,97911371892891i</v>
      </c>
      <c r="AY306" s="223" t="str">
        <f t="shared" ca="1" si="500"/>
        <v>-3,4065214219348-0,677599240565334i</v>
      </c>
      <c r="AZ306" s="223" t="str">
        <f t="shared" ca="1" si="501"/>
        <v>-0,509632958886033-3,4356663365543i</v>
      </c>
      <c r="BA306" s="223" t="str">
        <f t="shared" ca="1" si="502"/>
        <v>3,06314107632894-1,63728301628697i</v>
      </c>
      <c r="BB306" s="223" t="str">
        <f t="shared" ca="1" si="503"/>
        <v>2,57351525513388+2,3324982659176i</v>
      </c>
      <c r="BC306" s="223" t="str">
        <f t="shared" ca="1" si="504"/>
        <v>-1,32915872231992+3,20887301397177i</v>
      </c>
      <c r="BD306" s="223" t="str">
        <f t="shared" ca="1" si="505"/>
        <v>-3,46907542932841-0,170424747455588i</v>
      </c>
      <c r="BE306" s="223" t="str">
        <f t="shared" ca="1" si="506"/>
        <v>-1,00823390326557-3,32370175034122i</v>
      </c>
      <c r="BF306" s="223" t="str">
        <f t="shared" ca="1" si="507"/>
        <v>2,78974788561612-2,06901804332774i</v>
      </c>
      <c r="BG306" s="223" t="str">
        <f t="shared" ca="1" si="508"/>
        <v>2,88790941563817+1,92963937977639i</v>
      </c>
      <c r="BH306" s="223" t="str">
        <f t="shared" ca="1" si="509"/>
        <v>-0,843933126327773+3,36916989883295i</v>
      </c>
      <c r="BI306" s="223" t="str">
        <f t="shared" ca="1" si="510"/>
        <v>-3,45653443004087+0,340438926765722i</v>
      </c>
      <c r="BJ306" s="223" t="str">
        <f t="shared" ca="1" si="511"/>
        <v>-1,48500962843497-3,13978905857875i</v>
      </c>
      <c r="BK306" s="223" t="str">
        <f t="shared" ca="1" si="512"/>
        <v>2,45596507801963-2,45596507802196i</v>
      </c>
      <c r="BL306" s="223" t="str">
        <f t="shared" ca="1" si="513"/>
        <v>3,13978905857868+1,48500962843511i</v>
      </c>
      <c r="BM306" s="223" t="str">
        <f t="shared" ca="1" si="514"/>
        <v>-0,340438926765978+3,45653443004085i</v>
      </c>
      <c r="BN306" s="223" t="str">
        <f t="shared" ca="1" si="515"/>
        <v>-3,36916989883299+0,843933126327621i</v>
      </c>
      <c r="BO306" s="223" t="str">
        <f t="shared" ca="1" si="516"/>
        <v>-1,92963937977626-2,88790941563826i</v>
      </c>
      <c r="BP306" s="223" t="str">
        <f t="shared" ca="1" si="517"/>
        <v>2,06901804332787-2,78974788561603i</v>
      </c>
      <c r="BQ306" s="223" t="str">
        <f t="shared" ca="1" si="518"/>
        <v>3,32370175034117+1,00823390326572i</v>
      </c>
      <c r="BR306" s="223" t="str">
        <f t="shared" ca="1" si="519"/>
        <v>0,170424747455331+3,46907542932842i</v>
      </c>
      <c r="BS306" s="223" t="str">
        <f t="shared" ca="1" si="520"/>
        <v>-3,20887301397187+1,32915872231968i</v>
      </c>
      <c r="BT306" s="223" t="str">
        <f t="shared" ca="1" si="521"/>
        <v>-2,3324982659174-2,57351525513405i</v>
      </c>
      <c r="BU306" s="223" t="str">
        <f t="shared" ca="1" si="522"/>
        <v>1,63728301628711-3,06314107632887i</v>
      </c>
      <c r="BV306" s="223" t="str">
        <f t="shared" ca="1" si="523"/>
        <v>3,43566633655428+0,50963295888619i</v>
      </c>
      <c r="BW306" s="223" t="str">
        <f t="shared" ca="1" si="524"/>
        <v>0,677599240565177+3,40652142193483i</v>
      </c>
      <c r="BX306" s="223" t="str">
        <f t="shared" ca="1" si="525"/>
        <v>-2,979113718929+1,78561204593955i</v>
      </c>
      <c r="BY306" s="223" t="str">
        <f t="shared" ca="1" si="526"/>
        <v>-2,68486560858442-2,20341226118854i</v>
      </c>
      <c r="BZ306" s="223" t="str">
        <f t="shared" ca="1" si="527"/>
        <v>1,17010575641996-3,27022651321101i</v>
      </c>
      <c r="CA306" s="223" t="str">
        <f t="shared" ca="1" si="528"/>
        <v>3,47325912205171-1,07906490467393E-12i</v>
      </c>
      <c r="CB306" s="223" t="str">
        <f t="shared" ca="1" si="529"/>
        <v>1,17010575642199+3,27022651321029i</v>
      </c>
      <c r="CC306" s="223" t="str">
        <f t="shared" ca="1" si="530"/>
        <v>-2,68486560858318+2,20341226119005i</v>
      </c>
      <c r="CD306" s="223" t="str">
        <f t="shared" ca="1" si="531"/>
        <v>-2,97911371892828-1,78561204594075i</v>
      </c>
      <c r="CE306" s="223" t="str">
        <f t="shared" ca="1" si="532"/>
        <v>0,677599240566549-3,40652142193456i</v>
      </c>
      <c r="CF306" s="223" t="str">
        <f t="shared" ca="1" si="533"/>
        <v>3,43566633655448-0,509632958884811i</v>
      </c>
      <c r="CG306" s="223" t="str">
        <f t="shared" ca="1" si="534"/>
        <v>1,63728301628588+3,06314107632952i</v>
      </c>
      <c r="CH306" s="223" t="str">
        <f t="shared" ca="1" si="535"/>
        <v>-2,33249826591844+2,57351525513312i</v>
      </c>
      <c r="CI306" s="223" t="str">
        <f t="shared" ca="1" si="536"/>
        <v>-3,20887301397134-1,32915872232097i</v>
      </c>
      <c r="CJ306" s="223" t="str">
        <f t="shared" ca="1" si="537"/>
        <v>0,170424747456923-3,46907542932834i</v>
      </c>
      <c r="CK306" s="223" t="str">
        <f t="shared" ca="1" si="538"/>
        <v>3,32370175034158-1,00823390326438i</v>
      </c>
      <c r="CL306" s="223" t="str">
        <f t="shared" ca="1" si="539"/>
        <v>2,0690180433296+2,78974788561474i</v>
      </c>
      <c r="CM306" s="223" t="str">
        <f t="shared" ca="1" si="540"/>
        <v>-1,92963937977446+2,88790941563945i</v>
      </c>
      <c r="CN306" s="223" t="str">
        <f t="shared" ca="1" si="541"/>
        <v>-3,36916989883346-0,843933126325717i</v>
      </c>
      <c r="CO306" s="223" t="str">
        <f t="shared" ca="1" si="542"/>
        <v>-0,340438926767929-3,45653443004066i</v>
      </c>
      <c r="CP306" s="223" t="str">
        <f t="shared" ca="1" si="543"/>
        <v>3,1397890585778-1,48500962843697i</v>
      </c>
      <c r="CQ306" s="223" t="str">
        <f t="shared" ca="1" si="544"/>
        <v>2,45596507802109+2,45596507802051i</v>
      </c>
      <c r="CR306" s="223" t="str">
        <f t="shared" ca="1" si="545"/>
        <v>-1,48500962843623+3,13978905857815i</v>
      </c>
      <c r="CS306" s="223" t="str">
        <f t="shared" ca="1" si="546"/>
        <v>-3,45653443004074-0,340438926767111i</v>
      </c>
      <c r="CT306" s="223" t="str">
        <f t="shared" ca="1" si="547"/>
        <v>-0,843933126326516-3,36916989883326i</v>
      </c>
      <c r="CU306" s="223" t="str">
        <f t="shared" ca="1" si="548"/>
        <v>2,887909415639-1,92963937977515i</v>
      </c>
      <c r="CV306" s="223" t="str">
        <f t="shared" ca="1" si="549"/>
        <v>2,78974788561523+2,06901804332894i</v>
      </c>
      <c r="CW306" s="223" t="str">
        <f t="shared" ca="1" si="550"/>
        <v>-1,008233903267+3,32370175034078i</v>
      </c>
      <c r="CX306" s="223" t="str">
        <f t="shared" ca="1" si="551"/>
        <v>-3,46907542932848+0,170424747454194i</v>
      </c>
      <c r="CY306" s="223" t="str">
        <f t="shared" ca="1" si="552"/>
        <v>-1,32915872231863-3,20887301397231i</v>
      </c>
      <c r="CZ306" s="223" t="str">
        <f t="shared" ca="1" si="553"/>
        <v>2,57351525513256-2,33249826591905i</v>
      </c>
      <c r="DA306" s="223" t="str">
        <f t="shared" ca="1" si="554"/>
        <v>3,06314107632991+1,63728301628516i</v>
      </c>
      <c r="DB306" s="223" t="str">
        <f t="shared" ca="1" si="555"/>
        <v>-0,509632958883998+3,4356663365546i</v>
      </c>
      <c r="DC306" s="223" t="str">
        <f t="shared" ca="1" si="556"/>
        <v>-3,4065214219344+0,677599240567355i</v>
      </c>
      <c r="DD306" s="223" t="str">
        <f t="shared" ca="1" si="557"/>
        <v>-1,78561204594145-2,97911371892786i</v>
      </c>
      <c r="DE306" s="223" t="str">
        <f t="shared" ca="1" si="558"/>
        <v>2,20341226118942-2,6848656085837i</v>
      </c>
      <c r="DF306" s="223" t="str">
        <f t="shared" ca="1" si="559"/>
        <v>3,27022651321056+1,17010575642122i</v>
      </c>
      <c r="DG306" s="223" t="str">
        <f t="shared" ca="1" si="560"/>
        <v>-2,57005912314721E-13+3,47325912205171i</v>
      </c>
      <c r="DH306" s="223" t="str">
        <f t="shared" ca="1" si="561"/>
        <v>-3,27022651321074+1,17010575642074i</v>
      </c>
      <c r="DI306" s="223" t="str">
        <f t="shared" ca="1" si="562"/>
        <v>-2,20341226118917-2,6848656085839i</v>
      </c>
      <c r="DJ306" s="223" t="str">
        <f t="shared" ca="1" si="563"/>
        <v>1,78561204594173-2,97911371892769i</v>
      </c>
      <c r="DK306" s="223" t="str">
        <f t="shared" ca="1" si="564"/>
        <v>3,40652142193433+0,677599240567664i</v>
      </c>
      <c r="DL306" s="223" t="str">
        <f t="shared" ca="1" si="565"/>
        <v>0,509632958883686+3,43566633655465i</v>
      </c>
      <c r="DM306" s="223" t="str">
        <f t="shared" ca="1" si="566"/>
        <v>-3,06314107633015+1,6372830162847i</v>
      </c>
      <c r="DN306" s="223" t="str">
        <f t="shared" ca="1" si="567"/>
        <v>-2,5735152551346-2,3324982659168i</v>
      </c>
      <c r="DO306" s="223" t="str">
        <f t="shared" ca="1" si="568"/>
        <v>1,32915872231892-3,20887301397218i</v>
      </c>
      <c r="DP306" s="223" t="str">
        <f t="shared" ca="1" si="569"/>
        <v>3,46907542932846+0,17042474745451i</v>
      </c>
      <c r="DQ306" s="223" t="str">
        <f t="shared" ca="1" si="570"/>
        <v>1,00823390326669+3,32370175034087i</v>
      </c>
      <c r="DR306" s="223" t="str">
        <f t="shared" ca="1" si="571"/>
        <v>-2,78974788561542+2,06901804332869i</v>
      </c>
      <c r="DS306" s="223" t="str">
        <f t="shared" ca="1" si="572"/>
        <v>-2,88790941563882-1,92963937977541i</v>
      </c>
      <c r="DT306" s="223" t="str">
        <f t="shared" ca="1" si="573"/>
        <v>0,843933126326631-3,36916989883324i</v>
      </c>
      <c r="DU306" s="223" t="str">
        <f t="shared" ca="1" si="574"/>
        <v>3,45653443004079-0,340438926766599i</v>
      </c>
      <c r="DV306" s="223" t="str">
        <f t="shared" ca="1" si="575"/>
        <v>1,48500962843576+3,13978905857837i</v>
      </c>
      <c r="DW306" s="223" t="str">
        <f t="shared" ca="1" si="576"/>
        <v>-2,45596507802145+2,45596507802014i</v>
      </c>
      <c r="DX306" s="223" t="str">
        <f t="shared" ca="1" si="577"/>
        <v>-3,13978905857758-1,48500962843744i</v>
      </c>
      <c r="DY306" s="223" t="str">
        <f t="shared" ca="1" si="578"/>
        <v>0,340438926768441-3,45653443004061i</v>
      </c>
      <c r="DZ306" s="223" t="str">
        <f t="shared" ca="1" si="579"/>
        <v>3,36916989883359-0,843933126325217i</v>
      </c>
      <c r="EA306" s="223" t="str">
        <f t="shared" ca="1" si="580"/>
        <v>1,92963937977716+2,88790941563766i</v>
      </c>
      <c r="EB306" s="223" t="str">
        <f t="shared" ca="1" si="581"/>
        <v>-2,069018043327+2,78974788561667i</v>
      </c>
      <c r="EC306" s="223" t="str">
        <f t="shared" ca="1" si="582"/>
        <v>-3,32370175034149-1,00823390326468i</v>
      </c>
      <c r="ED306" s="223" t="str">
        <f t="shared" ca="1" si="583"/>
        <v>-0,170424747456606-3,46907542932836i</v>
      </c>
      <c r="EE306" s="223" t="str">
        <f t="shared" ca="1" si="584"/>
        <v>3,20887301397138-1,32915872232086i</v>
      </c>
      <c r="EF306" s="223" t="str">
        <f t="shared" ca="1" si="585"/>
        <v>2,33249826591806+2,57351525513346i</v>
      </c>
      <c r="EG306" s="223" t="str">
        <f t="shared" ca="1" si="586"/>
        <v>-1,63728301628633+3,06314107632928i</v>
      </c>
      <c r="EH306" s="223" t="str">
        <f t="shared" ca="1" si="587"/>
        <v>-3,43566633655441-0,509632958885318i</v>
      </c>
      <c r="EI306" s="223" t="str">
        <f t="shared" ca="1" si="588"/>
        <v>-0,677599240566042-3,40652142193466i</v>
      </c>
      <c r="EJ306" s="223" t="str">
        <f t="shared" ca="1" si="589"/>
        <v>2,97911371892854-1,78561204594031i</v>
      </c>
      <c r="EK306" s="223" t="str">
        <f t="shared" ca="1" si="590"/>
        <v>2,68486560858285+2,20341226119045i</v>
      </c>
      <c r="EL306" s="223" t="str">
        <f t="shared" ca="1" si="591"/>
        <v>-1,17010575642229+3,27022651321018i</v>
      </c>
      <c r="EM306" s="223" t="str">
        <f t="shared" ca="1" si="592"/>
        <v>-3,47325912205171-1,39564480621647E-12i</v>
      </c>
      <c r="EN306" s="223"/>
      <c r="EO306" s="223"/>
      <c r="EP306" s="223"/>
    </row>
    <row r="307" spans="1:146">
      <c r="A307" s="249">
        <f t="shared" si="461"/>
        <v>4.0429687499999997E-3</v>
      </c>
      <c r="B307" s="248">
        <v>207</v>
      </c>
      <c r="C307" s="247">
        <f t="shared" si="462"/>
        <v>41400</v>
      </c>
      <c r="N307" s="246">
        <f t="shared" ca="1" si="463"/>
        <v>4.5250934256691977</v>
      </c>
      <c r="O307" s="223">
        <f t="shared" ca="1" si="464"/>
        <v>-3.4749065743308019</v>
      </c>
      <c r="P307" s="223" t="str">
        <f t="shared" ca="1" si="465"/>
        <v>-1,25060162852444-3,24206281047413i</v>
      </c>
      <c r="Q307" s="223" t="str">
        <f t="shared" ca="1" si="466"/>
        <v>2,57473593675372-2,33360462724866i</v>
      </c>
      <c r="R307" s="223" t="str">
        <f t="shared" ca="1" si="467"/>
        <v>3,10387099657628+1,5623573653105i</v>
      </c>
      <c r="S307" s="223" t="str">
        <f t="shared" ca="1" si="468"/>
        <v>-0,340600405328204+3,45817394938683i</v>
      </c>
      <c r="T307" s="223" t="str">
        <f t="shared" ca="1" si="469"/>
        <v>-3,34903178721527+0,926801914407357i</v>
      </c>
      <c r="U307" s="223" t="str">
        <f t="shared" ca="1" si="470"/>
        <v>-2,06999942950514-2,79107113169403i</v>
      </c>
      <c r="V307" s="223" t="str">
        <f t="shared" ca="1" si="471"/>
        <v>1,85906674659702-2,93578720823301i</v>
      </c>
      <c r="W307" s="223" t="str">
        <f t="shared" ca="1" si="472"/>
        <v>3,40813721888003+0,677920642562316i</v>
      </c>
      <c r="X307" s="223" t="str">
        <f t="shared" ca="1" si="473"/>
        <v>0,594076591213195+3,42374775707848i</v>
      </c>
      <c r="Y307" s="223" t="str">
        <f t="shared" ca="1" si="474"/>
        <v>-2,98052678588163+1,78645900567842i</v>
      </c>
      <c r="Z307" s="223" t="str">
        <f t="shared" ca="1" si="475"/>
        <v>-2,73943018420994-2,13787229884456i</v>
      </c>
      <c r="AA307" s="223" t="str">
        <f t="shared" ca="1" si="476"/>
        <v>1,00871213341912-3,32527826387815i</v>
      </c>
      <c r="AB307" s="223" t="str">
        <f t="shared" ca="1" si="477"/>
        <v>3,46549116443014-0,25562998569039i</v>
      </c>
      <c r="AC307" s="223" t="str">
        <f t="shared" ca="1" si="478"/>
        <v>1,48571400504947+3,14127833779932i</v>
      </c>
      <c r="AD307" s="223" t="str">
        <f t="shared" ca="1" si="479"/>
        <v>-2,39608897217438+2,51669094998805i</v>
      </c>
      <c r="AE307" s="223" t="str">
        <f t="shared" ca="1" si="480"/>
        <v>-3,21039506141315-1,32978917501291i</v>
      </c>
      <c r="AF307" s="223" t="str">
        <f t="shared" ca="1" si="481"/>
        <v>0,0852784763365727-3,47385999743817i</v>
      </c>
      <c r="AG307" s="223" t="str">
        <f t="shared" ca="1" si="482"/>
        <v>3,27177766212662-1,17066076637799i</v>
      </c>
      <c r="AH307" s="223" t="str">
        <f t="shared" ca="1" si="483"/>
        <v>2,26971460615435+2,63122999886689i</v>
      </c>
      <c r="AI307" s="223" t="str">
        <f t="shared" ca="1" si="484"/>
        <v>-1,63805961991437+3,06459399952643i</v>
      </c>
      <c r="AJ307" s="223" t="str">
        <f t="shared" ca="1" si="485"/>
        <v>-3,44877365966578-0,425365660018456i</v>
      </c>
      <c r="AK307" s="223" t="str">
        <f t="shared" ca="1" si="486"/>
        <v>-0,844333424576731-3,37076797903237i</v>
      </c>
      <c r="AL307" s="223" t="str">
        <f t="shared" ca="1" si="487"/>
        <v>2,84103084229268-2,00087966991251i</v>
      </c>
      <c r="AM307" s="223" t="str">
        <f t="shared" ca="1" si="488"/>
        <v>2,88927922214667+1,9305546552219i</v>
      </c>
      <c r="AN307" s="223" t="str">
        <f t="shared" ca="1" si="489"/>
        <v>-0,761356339865445+3,39047374625938i</v>
      </c>
      <c r="AO307" s="223" t="str">
        <f t="shared" ca="1" si="490"/>
        <v>-3,43729595765038+0,509874690338503i</v>
      </c>
      <c r="AP307" s="223" t="str">
        <f t="shared" ca="1" si="491"/>
        <v>-1,71277516865633-3,02347100564264i</v>
      </c>
      <c r="AQ307" s="223" t="str">
        <f t="shared" ca="1" si="492"/>
        <v>2,20445739385109-2,686139106417i</v>
      </c>
      <c r="AR307" s="223" t="str">
        <f t="shared" ca="1" si="493"/>
        <v>2,20445739385109-2,686139106417i</v>
      </c>
      <c r="AS307" s="223" t="str">
        <f t="shared" ca="1" si="494"/>
        <v>0,170505584106361+3,47072089717914i</v>
      </c>
      <c r="AT307" s="223" t="str">
        <f t="shared" ca="1" si="495"/>
        <v>-3,17679349041091+1,40817570622785i</v>
      </c>
      <c r="AU307" s="223" t="str">
        <f t="shared" ca="1" si="496"/>
        <v>-2,45713000269954-2,45713000269851i</v>
      </c>
      <c r="AV307" s="223" t="str">
        <f t="shared" ca="1" si="497"/>
        <v>1,40817570622651-3,1767934904115i</v>
      </c>
      <c r="AW307" s="223" t="str">
        <f t="shared" ca="1" si="498"/>
        <v>3,47072089717904+0,170505584108458i</v>
      </c>
      <c r="AX307" s="223" t="str">
        <f t="shared" ca="1" si="499"/>
        <v>1,09001474196116+3,29952171725461i</v>
      </c>
      <c r="AY307" s="223" t="str">
        <f t="shared" ca="1" si="500"/>
        <v>-2,68613910641614+2,20445739385214i</v>
      </c>
      <c r="AZ307" s="223" t="str">
        <f t="shared" ca="1" si="501"/>
        <v>-3,02347100564336-1,71277516865506i</v>
      </c>
      <c r="BA307" s="223" t="str">
        <f t="shared" ca="1" si="502"/>
        <v>0,50987469034048-3,43729595765009i</v>
      </c>
      <c r="BB307" s="223" t="str">
        <f t="shared" ca="1" si="503"/>
        <v>3,39047374625983-0,761356339863444i</v>
      </c>
      <c r="BC307" s="223" t="str">
        <f t="shared" ca="1" si="504"/>
        <v>1,93055465522303+2,88927922214592i</v>
      </c>
      <c r="BD307" s="223" t="str">
        <f t="shared" ca="1" si="505"/>
        <v>-2,0008796699114+2,84103084229346i</v>
      </c>
      <c r="BE307" s="223" t="str">
        <f t="shared" ca="1" si="506"/>
        <v>-3,37076797903186-0,844333424578767i</v>
      </c>
      <c r="BF307" s="223" t="str">
        <f t="shared" ca="1" si="507"/>
        <v>-0,425365660016322-3,44877365966604i</v>
      </c>
      <c r="BG307" s="223" t="str">
        <f t="shared" ca="1" si="508"/>
        <v>3,06459399952577-1,63805961991561i</v>
      </c>
      <c r="BH307" s="223" t="str">
        <f t="shared" ca="1" si="509"/>
        <v>2,6312299988669+2,26971460615433i</v>
      </c>
      <c r="BI307" s="223" t="str">
        <f t="shared" ca="1" si="510"/>
        <v>-1,17066076637867+3,27177766212638i</v>
      </c>
      <c r="BJ307" s="223" t="str">
        <f t="shared" ca="1" si="511"/>
        <v>-3,47385999743822+0,0852784763348192i</v>
      </c>
      <c r="BK307" s="223" t="str">
        <f t="shared" ca="1" si="512"/>
        <v>-1,32978917501385-3,21039506141276i</v>
      </c>
      <c r="BL307" s="223" t="str">
        <f t="shared" ca="1" si="513"/>
        <v>2,5166909499878-2,39608897217464i</v>
      </c>
      <c r="BM307" s="223" t="str">
        <f t="shared" ca="1" si="514"/>
        <v>3,14127833779904+1,48571400505007i</v>
      </c>
      <c r="BN307" s="223" t="str">
        <f t="shared" ca="1" si="515"/>
        <v>-0,255629985691744+3,46549116443004i</v>
      </c>
      <c r="BO307" s="223" t="str">
        <f t="shared" ca="1" si="516"/>
        <v>-3,32527826387785+1,00871213342009i</v>
      </c>
      <c r="BP307" s="223" t="str">
        <f t="shared" ca="1" si="517"/>
        <v>-2,13787229884489-2,73943018420968i</v>
      </c>
      <c r="BQ307" s="223" t="str">
        <f t="shared" ca="1" si="518"/>
        <v>1,78645900567906-2,98052678588125i</v>
      </c>
      <c r="BR307" s="223" t="str">
        <f t="shared" ca="1" si="519"/>
        <v>3,42374775707825+0,594076591214533i</v>
      </c>
      <c r="BS307" s="223" t="str">
        <f t="shared" ca="1" si="520"/>
        <v>0,677920642563359+3,40813721887983i</v>
      </c>
      <c r="BT307" s="223" t="str">
        <f t="shared" ca="1" si="521"/>
        <v>-2,93578720823278+1,8590667465974i</v>
      </c>
      <c r="BU307" s="223" t="str">
        <f t="shared" ca="1" si="522"/>
        <v>-2,79107113169381-2,06999942950544i</v>
      </c>
      <c r="BV307" s="223" t="str">
        <f t="shared" ca="1" si="523"/>
        <v>0,926801914408632-3,34903178721491i</v>
      </c>
      <c r="BW307" s="223" t="str">
        <f t="shared" ca="1" si="524"/>
        <v>3,45817394938669-0,340600405329629i</v>
      </c>
      <c r="BX307" s="223" t="str">
        <f t="shared" ca="1" si="525"/>
        <v>1,56235736531075+3,10387099657616i</v>
      </c>
      <c r="BY307" s="223" t="str">
        <f t="shared" ca="1" si="526"/>
        <v>-2,33360462724891+2,5747359367535i</v>
      </c>
      <c r="BZ307" s="223" t="str">
        <f t="shared" ca="1" si="527"/>
        <v>-3,24206281047372-1,25060162852552i</v>
      </c>
      <c r="CA307" s="223" t="str">
        <f t="shared" ca="1" si="528"/>
        <v>-1,45589698552812E-12-3,4749065743308i</v>
      </c>
      <c r="CB307" s="223" t="str">
        <f t="shared" ca="1" si="529"/>
        <v>3,24206281047395-1,25060162852492i</v>
      </c>
      <c r="CC307" s="223" t="str">
        <f t="shared" ca="1" si="530"/>
        <v>2,33360462724843+2,57473593675393i</v>
      </c>
      <c r="CD307" s="223" t="str">
        <f t="shared" ca="1" si="531"/>
        <v>-1,5623573653115+3,10387099657578i</v>
      </c>
      <c r="CE307" s="223" t="str">
        <f t="shared" ca="1" si="532"/>
        <v>-3,45817394938697-0,340600405326731i</v>
      </c>
      <c r="CF307" s="223" t="str">
        <f t="shared" ca="1" si="533"/>
        <v>-0,926801914408011-3,34903178721509i</v>
      </c>
      <c r="CG307" s="223" t="str">
        <f t="shared" ca="1" si="534"/>
        <v>2,79107113169419-2,06999942950492i</v>
      </c>
      <c r="CH307" s="223" t="str">
        <f t="shared" ca="1" si="535"/>
        <v>2,93578720823243+1,85906674659794i</v>
      </c>
      <c r="CI307" s="223" t="str">
        <f t="shared" ca="1" si="536"/>
        <v>-0,677920642560697+3,40813721888035i</v>
      </c>
      <c r="CJ307" s="223" t="str">
        <f t="shared" ca="1" si="537"/>
        <v>-3,42374775707836+0,5940765912139i</v>
      </c>
      <c r="CK307" s="223" t="str">
        <f t="shared" ca="1" si="538"/>
        <v>-1,78645900567851-2,98052678588158i</v>
      </c>
      <c r="CL307" s="223" t="str">
        <f t="shared" ca="1" si="539"/>
        <v>2,1378722988454-2,73943018420929i</v>
      </c>
      <c r="CM307" s="223" t="str">
        <f t="shared" ca="1" si="540"/>
        <v>3,32527826387767+1,0087121334207i</v>
      </c>
      <c r="CN307" s="223" t="str">
        <f t="shared" ca="1" si="541"/>
        <v>0,255629985691103+3,46549116443009i</v>
      </c>
      <c r="CO307" s="223" t="str">
        <f t="shared" ca="1" si="542"/>
        <v>-3,14127833779935+1,4857140050494i</v>
      </c>
      <c r="CP307" s="223" t="str">
        <f t="shared" ca="1" si="543"/>
        <v>-2,51669094998735-2,39608897217511i</v>
      </c>
      <c r="CQ307" s="223" t="str">
        <f t="shared" ca="1" si="544"/>
        <v>1,32978917501462-3,21039506141244i</v>
      </c>
      <c r="CR307" s="223" t="str">
        <f t="shared" ca="1" si="545"/>
        <v>3,4738599974382+0,0852784763354628i</v>
      </c>
      <c r="CS307" s="223" t="str">
        <f t="shared" ca="1" si="546"/>
        <v>1,17066076637797+3,27177766212663i</v>
      </c>
      <c r="CT307" s="223" t="str">
        <f t="shared" ca="1" si="547"/>
        <v>-2,63122999886732+2,26971460615384i</v>
      </c>
      <c r="CU307" s="223" t="str">
        <f t="shared" ca="1" si="548"/>
        <v>-3,06459399952542-1,63805961991626i</v>
      </c>
      <c r="CV307" s="223" t="str">
        <f t="shared" ca="1" si="549"/>
        <v>0,425365660017156-3,44877365966594i</v>
      </c>
      <c r="CW307" s="223" t="str">
        <f t="shared" ca="1" si="550"/>
        <v>3,37076797903204-0,844333424578048i</v>
      </c>
      <c r="CX307" s="223" t="str">
        <f t="shared" ca="1" si="551"/>
        <v>2,00087966991087+2,84103084229383i</v>
      </c>
      <c r="CY307" s="223" t="str">
        <f t="shared" ca="1" si="552"/>
        <v>-1,93055465522364+2,88927922214551i</v>
      </c>
      <c r="CZ307" s="223" t="str">
        <f t="shared" ca="1" si="553"/>
        <v>-3,39047374625967-0,76135633986417i</v>
      </c>
      <c r="DA307" s="223" t="str">
        <f t="shared" ca="1" si="554"/>
        <v>-0,509874690339845-3,43729595765018i</v>
      </c>
      <c r="DB307" s="223" t="str">
        <f t="shared" ca="1" si="555"/>
        <v>3,02347100564372-1,71277516865441i</v>
      </c>
      <c r="DC307" s="223" t="str">
        <f t="shared" ca="1" si="556"/>
        <v>2,68613910641566+2,20445739385271i</v>
      </c>
      <c r="DD307" s="223" t="str">
        <f t="shared" ca="1" si="557"/>
        <v>-1,09001474195858+3,29952171725546i</v>
      </c>
      <c r="DE307" s="223" t="str">
        <f t="shared" ca="1" si="558"/>
        <v>-3,47072089717907+0,170505584107815i</v>
      </c>
      <c r="DF307" s="223" t="str">
        <f t="shared" ca="1" si="559"/>
        <v>-1,40817570622583-3,1767934904118i</v>
      </c>
      <c r="DG307" s="223" t="str">
        <f t="shared" ca="1" si="560"/>
        <v>2,4571300027-2,45713000269805i</v>
      </c>
      <c r="DH307" s="223" t="str">
        <f t="shared" ca="1" si="561"/>
        <v>3,17679349041205+1,40817570622527i</v>
      </c>
      <c r="DI307" s="223" t="str">
        <f t="shared" ca="1" si="562"/>
        <v>-0,170505584107004+3,47072089717911i</v>
      </c>
      <c r="DJ307" s="223" t="str">
        <f t="shared" ca="1" si="563"/>
        <v>-3,29952171725526+1,09001474195917i</v>
      </c>
      <c r="DK307" s="223" t="str">
        <f t="shared" ca="1" si="564"/>
        <v>-2,20445739385059-2,6861391064174i</v>
      </c>
      <c r="DL307" s="223" t="str">
        <f t="shared" ca="1" si="565"/>
        <v>1,71277516865388-3,02347100564403i</v>
      </c>
      <c r="DM307" s="223" t="str">
        <f t="shared" ca="1" si="566"/>
        <v>3,4372959576503+0,509874690339042i</v>
      </c>
      <c r="DN307" s="223" t="str">
        <f t="shared" ca="1" si="567"/>
        <v>0,761356339864962+3,39047374625949i</v>
      </c>
      <c r="DO307" s="223" t="str">
        <f t="shared" ca="1" si="568"/>
        <v>-2,88927922214714+1,9305546552212i</v>
      </c>
      <c r="DP307" s="223" t="str">
        <f t="shared" ca="1" si="569"/>
        <v>-2,8410308422943-2,00087966991021i</v>
      </c>
      <c r="DQ307" s="223" t="str">
        <f t="shared" ca="1" si="570"/>
        <v>0,844333424577259-3,37076797903224i</v>
      </c>
      <c r="DR307" s="223" t="str">
        <f t="shared" ca="1" si="571"/>
        <v>3,44877365966589-0,425365660017573i</v>
      </c>
      <c r="DS307" s="223" t="str">
        <f t="shared" ca="1" si="572"/>
        <v>1,63805961991367+3,06459399952681i</v>
      </c>
      <c r="DT307" s="223" t="str">
        <f t="shared" ca="1" si="573"/>
        <v>-2,26971460615592+2,63122999886553i</v>
      </c>
      <c r="DU307" s="223" t="str">
        <f t="shared" ca="1" si="574"/>
        <v>-3,2717776621269-1,1706607663772i</v>
      </c>
      <c r="DV307" s="223" t="str">
        <f t="shared" ca="1" si="575"/>
        <v>-0,0852784763360775-3,47385999743819i</v>
      </c>
      <c r="DW307" s="223" t="str">
        <f t="shared" ca="1" si="576"/>
        <v>3,21039506141356-1,32978917501191i</v>
      </c>
      <c r="DX307" s="223" t="str">
        <f t="shared" ca="1" si="577"/>
        <v>2,39608897217312+2,51669094998924i</v>
      </c>
      <c r="DY307" s="223" t="str">
        <f t="shared" ca="1" si="578"/>
        <v>-1,48571400504867+3,1412783377997i</v>
      </c>
      <c r="DZ307" s="223" t="str">
        <f t="shared" ca="1" si="579"/>
        <v>-3,46549116443013-0,25562998569049i</v>
      </c>
      <c r="EA307" s="223" t="str">
        <f t="shared" ca="1" si="580"/>
        <v>-1,00871213341808-3,32527826387847i</v>
      </c>
      <c r="EB307" s="223" t="str">
        <f t="shared" ca="1" si="581"/>
        <v>2,73943018421097-2,13787229884323i</v>
      </c>
      <c r="EC307" s="223" t="str">
        <f t="shared" ca="1" si="582"/>
        <v>2,9805267858819+1,78645900567798i</v>
      </c>
      <c r="ED307" s="223" t="str">
        <f t="shared" ca="1" si="583"/>
        <v>-0,594076591213292+3,42374775707847i</v>
      </c>
      <c r="EE307" s="223" t="str">
        <f t="shared" ca="1" si="584"/>
        <v>-3,40813721888024+0,677920642561298i</v>
      </c>
      <c r="EF307" s="223" t="str">
        <f t="shared" ca="1" si="585"/>
        <v>-1,85906674659562-2,9357872082339i</v>
      </c>
      <c r="EG307" s="223" t="str">
        <f t="shared" ca="1" si="586"/>
        <v>2,06999942950443-2,79107113169456i</v>
      </c>
      <c r="EH307" s="223" t="str">
        <f t="shared" ca="1" si="587"/>
        <v>3,34903178721525+0,92680191440742i</v>
      </c>
      <c r="EI307" s="223" t="str">
        <f t="shared" ca="1" si="588"/>
        <v>0,340600405327539+3,45817394938689i</v>
      </c>
      <c r="EJ307" s="223" t="str">
        <f t="shared" ca="1" si="589"/>
        <v>-3,10387099657702+1,56235736530905i</v>
      </c>
      <c r="EK307" s="223" t="str">
        <f t="shared" ca="1" si="590"/>
        <v>-2,57473593675434-2,33360462724798i</v>
      </c>
      <c r="EL307" s="223" t="str">
        <f t="shared" ca="1" si="591"/>
        <v>1,25060162852435-3,24206281047417i</v>
      </c>
      <c r="EM307" s="223" t="str">
        <f t="shared" ca="1" si="592"/>
        <v>3,4749065743308+6,43666287267256E-13i</v>
      </c>
      <c r="EN307" s="223"/>
      <c r="EO307" s="223"/>
      <c r="EP307" s="223"/>
    </row>
    <row r="308" spans="1:146">
      <c r="A308" s="249">
        <f t="shared" si="461"/>
        <v>4.0624999999999993E-3</v>
      </c>
      <c r="B308" s="248">
        <v>208</v>
      </c>
      <c r="C308" s="247">
        <f t="shared" si="462"/>
        <v>41600</v>
      </c>
      <c r="N308" s="246">
        <f t="shared" ca="1" si="463"/>
        <v>4.5236565591242286</v>
      </c>
      <c r="O308" s="223">
        <f t="shared" ca="1" si="464"/>
        <v>-3.4763434408757719</v>
      </c>
      <c r="P308" s="223" t="str">
        <f t="shared" ca="1" si="465"/>
        <v>-1,33033904003419-3,21172255300499i</v>
      </c>
      <c r="Q308" s="223" t="str">
        <f t="shared" ca="1" si="466"/>
        <v>2,4581460207767-2,45814602077657i</v>
      </c>
      <c r="R308" s="223" t="str">
        <f t="shared" ca="1" si="467"/>
        <v>3,21172255300493+1,33033904003434i</v>
      </c>
      <c r="S308" s="223" t="str">
        <f t="shared" ca="1" si="468"/>
        <v>1,51612287265639E-13+3,47634344087577i</v>
      </c>
      <c r="T308" s="223" t="str">
        <f t="shared" ca="1" si="469"/>
        <v>-3,21172255300495+1,3303390400343i</v>
      </c>
      <c r="U308" s="223" t="str">
        <f t="shared" ca="1" si="470"/>
        <v>-2,45814602077667-2,45814602077659i</v>
      </c>
      <c r="V308" s="223" t="str">
        <f t="shared" ca="1" si="471"/>
        <v>1,33033904003419-3,21172255300499i</v>
      </c>
      <c r="W308" s="223" t="str">
        <f t="shared" ca="1" si="472"/>
        <v>3,47634344087577+4,25881065177401E-14i</v>
      </c>
      <c r="X308" s="223" t="str">
        <f t="shared" ca="1" si="473"/>
        <v>1,33033904003413+3,21172255300501i</v>
      </c>
      <c r="Y308" s="223" t="str">
        <f t="shared" ca="1" si="474"/>
        <v>-2,45814602077673+2,45814602077653i</v>
      </c>
      <c r="Z308" s="223" t="str">
        <f t="shared" ca="1" si="475"/>
        <v>-3,21172255300492-1,33033904003437i</v>
      </c>
      <c r="AA308" s="223" t="str">
        <f t="shared" ca="1" si="476"/>
        <v>-1,09024180747898E-13-3,47634344087577i</v>
      </c>
      <c r="AB308" s="223" t="str">
        <f t="shared" ca="1" si="477"/>
        <v>3,21172255300497-1,33033904003425i</v>
      </c>
      <c r="AC308" s="223" t="str">
        <f t="shared" ca="1" si="478"/>
        <v>2,45814602077666+2,45814602077661i</v>
      </c>
      <c r="AD308" s="223" t="str">
        <f t="shared" ca="1" si="479"/>
        <v>-1,33033904003423+3,21172255300498i</v>
      </c>
      <c r="AE308" s="223" t="str">
        <f t="shared" ca="1" si="480"/>
        <v>-3,47634344087577-8,51762130354802E-14i</v>
      </c>
      <c r="AF308" s="223" t="str">
        <f t="shared" ca="1" si="481"/>
        <v>-1,33033904003407-3,21172255300504i</v>
      </c>
      <c r="AG308" s="223" t="str">
        <f t="shared" ca="1" si="482"/>
        <v>2,45814602077675-2,45814602077652i</v>
      </c>
      <c r="AH308" s="223" t="str">
        <f t="shared" ca="1" si="483"/>
        <v>3,21172255300504+1,33033904003409i</v>
      </c>
      <c r="AI308" s="223" t="str">
        <f t="shared" ca="1" si="484"/>
        <v>-9,71001968916894E-13+3,47634344087577i</v>
      </c>
      <c r="AJ308" s="223" t="str">
        <f t="shared" ca="1" si="485"/>
        <v>-3,21172255300459+1,33033904003517i</v>
      </c>
      <c r="AK308" s="223" t="str">
        <f t="shared" ca="1" si="486"/>
        <v>-2,45814602077639-2,45814602077688i</v>
      </c>
      <c r="AL308" s="223" t="str">
        <f t="shared" ca="1" si="487"/>
        <v>1,33033904003267-3,21172255300562i</v>
      </c>
      <c r="AM308" s="223" t="str">
        <f t="shared" ca="1" si="488"/>
        <v>3,47634344087577-2,18048361495797E-13i</v>
      </c>
      <c r="AN308" s="223" t="str">
        <f t="shared" ca="1" si="489"/>
        <v>1,33033904003307+3,21172255300546i</v>
      </c>
      <c r="AO308" s="223" t="str">
        <f t="shared" ca="1" si="490"/>
        <v>-2,45814602077608+2,45814602077719i</v>
      </c>
      <c r="AP308" s="223" t="str">
        <f t="shared" ca="1" si="491"/>
        <v>-3,21172255300475-1,33033904003477i</v>
      </c>
      <c r="AQ308" s="223" t="str">
        <f t="shared" ca="1" si="492"/>
        <v>-1,45650050348692E-12-3,47634344087577i</v>
      </c>
      <c r="AR308" s="223" t="str">
        <f t="shared" ca="1" si="493"/>
        <v>-1,45650050348692E-12-3,47634344087577i</v>
      </c>
      <c r="AS308" s="223" t="str">
        <f t="shared" ca="1" si="494"/>
        <v>2,45814602077562+2,45814602077765i</v>
      </c>
      <c r="AT308" s="223" t="str">
        <f t="shared" ca="1" si="495"/>
        <v>-1,33033904003371+3,21172255300519i</v>
      </c>
      <c r="AU308" s="223" t="str">
        <f t="shared" ca="1" si="496"/>
        <v>-3,47634344087577-8,61977788168995E-13i</v>
      </c>
      <c r="AV308" s="223" t="str">
        <f t="shared" ca="1" si="497"/>
        <v>-1,33033904003532-3,21172255300453i</v>
      </c>
      <c r="AW308" s="223" t="str">
        <f t="shared" ca="1" si="498"/>
        <v>2,45814602077684-2,45814602077643i</v>
      </c>
      <c r="AX308" s="223" t="str">
        <f t="shared" ca="1" si="499"/>
        <v>3,21172255300434+1,33033904003577i</v>
      </c>
      <c r="AY308" s="223" t="str">
        <f t="shared" ca="1" si="500"/>
        <v>3,76474353822127E-13+3,47634344087577i</v>
      </c>
      <c r="AZ308" s="223" t="str">
        <f t="shared" ca="1" si="501"/>
        <v>-3,21172255300541+1,33033904003318i</v>
      </c>
      <c r="BA308" s="223" t="str">
        <f t="shared" ca="1" si="502"/>
        <v>-2,4581460207773-2,45814602077596i</v>
      </c>
      <c r="BB308" s="223" t="str">
        <f t="shared" ca="1" si="503"/>
        <v>1,33033904003471-3,21172255300478i</v>
      </c>
      <c r="BC308" s="223" t="str">
        <f t="shared" ca="1" si="504"/>
        <v>3,47634344087577-1,51612287265639E-12i</v>
      </c>
      <c r="BD308" s="223" t="str">
        <f t="shared" ca="1" si="505"/>
        <v>1,33033904003432+3,21172255300494i</v>
      </c>
      <c r="BE308" s="223" t="str">
        <f t="shared" ca="1" si="506"/>
        <v>-2,45814602077761+2,45814602077566i</v>
      </c>
      <c r="BF308" s="223" t="str">
        <f t="shared" ca="1" si="507"/>
        <v>-3,21172255300525-1,33033904003357i</v>
      </c>
      <c r="BG308" s="223" t="str">
        <f t="shared" ca="1" si="508"/>
        <v>7,03551795842666E-13-3,47634344087577i</v>
      </c>
      <c r="BH308" s="223" t="str">
        <f t="shared" ca="1" si="509"/>
        <v>3,2117225530045-1,33033904003537i</v>
      </c>
      <c r="BI308" s="223" t="str">
        <f t="shared" ca="1" si="510"/>
        <v>2,45814602077654+2,45814602077673i</v>
      </c>
      <c r="BJ308" s="223" t="str">
        <f t="shared" ca="1" si="511"/>
        <v>-1,33033904003571+3,21172255300436i</v>
      </c>
      <c r="BK308" s="223" t="str">
        <f t="shared" ca="1" si="512"/>
        <v>-3,47634344087577+4,36096722991594E-13i</v>
      </c>
      <c r="BL308" s="223" t="str">
        <f t="shared" ca="1" si="513"/>
        <v>-1,33033904003332-3,21172255300535i</v>
      </c>
      <c r="BM308" s="223" t="str">
        <f t="shared" ca="1" si="514"/>
        <v>2,45814602077592-2,45814602077734i</v>
      </c>
      <c r="BN308" s="223" t="str">
        <f t="shared" ca="1" si="515"/>
        <v>3,2117225530048+1,33033904003466i</v>
      </c>
      <c r="BO308" s="223" t="str">
        <f t="shared" ca="1" si="516"/>
        <v>1,57574524182585E-12+3,47634344087577i</v>
      </c>
      <c r="BP308" s="223" t="str">
        <f t="shared" ca="1" si="517"/>
        <v>-3,21172255300488+1,33033904003447i</v>
      </c>
      <c r="BQ308" s="223" t="str">
        <f t="shared" ca="1" si="518"/>
        <v>-2,45814602077578-2,45814602077749i</v>
      </c>
      <c r="BR308" s="223" t="str">
        <f t="shared" ca="1" si="519"/>
        <v>1,33033904003342-3,21172255300531i</v>
      </c>
      <c r="BS308" s="223" t="str">
        <f t="shared" ca="1" si="520"/>
        <v>3,47634344087577+6,43929426673198E-13i</v>
      </c>
      <c r="BT308" s="223" t="str">
        <f t="shared" ca="1" si="521"/>
        <v>1,33033904003552+3,21172255300444i</v>
      </c>
      <c r="BU308" s="223" t="str">
        <f t="shared" ca="1" si="522"/>
        <v>-2,45814602077669+2,45814602077658i</v>
      </c>
      <c r="BV308" s="223" t="str">
        <f t="shared" ca="1" si="523"/>
        <v>-3,21172255300439-1,33033904003565i</v>
      </c>
      <c r="BW308" s="223" t="str">
        <f t="shared" ca="1" si="524"/>
        <v>-4,95719092161062E-13-3,47634344087577i</v>
      </c>
      <c r="BX308" s="223" t="str">
        <f t="shared" ca="1" si="525"/>
        <v>3,21172255300529-1,33033904003347i</v>
      </c>
      <c r="BY308" s="223" t="str">
        <f t="shared" ca="1" si="526"/>
        <v>2,45814602077739+2,45814602077588i</v>
      </c>
      <c r="BZ308" s="223" t="str">
        <f t="shared" ca="1" si="527"/>
        <v>-1,33033904003442+3,2117225530049i</v>
      </c>
      <c r="CA308" s="223" t="str">
        <f t="shared" ca="1" si="528"/>
        <v>-3,47634344087577+1,83297485730904E-12i</v>
      </c>
      <c r="CB308" s="223" t="str">
        <f t="shared" ca="1" si="529"/>
        <v>-1,33033904003452-3,21172255300485i</v>
      </c>
      <c r="CC308" s="223" t="str">
        <f t="shared" ca="1" si="530"/>
        <v>2,45814602077745-2,45814602077582i</v>
      </c>
      <c r="CD308" s="223" t="str">
        <f t="shared" ca="1" si="531"/>
        <v>3,21172255300533+1,33033904003337i</v>
      </c>
      <c r="CE308" s="223" t="str">
        <f t="shared" ca="1" si="532"/>
        <v>-5,84307057503731E-13+3,47634344087577i</v>
      </c>
      <c r="CF308" s="223" t="str">
        <f t="shared" ca="1" si="533"/>
        <v>-3,21172255300442+1,33033904003557i</v>
      </c>
      <c r="CG308" s="223" t="str">
        <f t="shared" ca="1" si="534"/>
        <v>-2,45814602077663-2,45814602077664i</v>
      </c>
      <c r="CH308" s="223" t="str">
        <f t="shared" ca="1" si="535"/>
        <v>1,33033904003542-3,21172255300449i</v>
      </c>
      <c r="CI308" s="223" t="str">
        <f t="shared" ca="1" si="536"/>
        <v>3,47634344087577-7,52948707644253E-13i</v>
      </c>
      <c r="CJ308" s="223" t="str">
        <f t="shared" ca="1" si="537"/>
        <v>1,33033904003352+3,21172255300527i</v>
      </c>
      <c r="CK308" s="223" t="str">
        <f t="shared" ca="1" si="538"/>
        <v>-2,4581460207757+2,45814602077757i</v>
      </c>
      <c r="CL308" s="223" t="str">
        <f t="shared" ca="1" si="539"/>
        <v>-3,21172255300492-1,33033904003436i</v>
      </c>
      <c r="CM308" s="223" t="str">
        <f t="shared" ca="1" si="540"/>
        <v>1,66433320716852E-12-3,47634344087577i</v>
      </c>
      <c r="CN308" s="223" t="str">
        <f t="shared" ca="1" si="541"/>
        <v>3,21172255300483-1,33033904003458i</v>
      </c>
      <c r="CO308" s="223" t="str">
        <f t="shared" ca="1" si="542"/>
        <v>2,45814602077586+2,45814602077741i</v>
      </c>
      <c r="CP308" s="223" t="str">
        <f t="shared" ca="1" si="543"/>
        <v>-1,33033904003331+3,21172255300536i</v>
      </c>
      <c r="CQ308" s="223" t="str">
        <f t="shared" ca="1" si="544"/>
        <v>-3,47634344087577-3,27077442020539E-13i</v>
      </c>
      <c r="CR308" s="223" t="str">
        <f t="shared" ca="1" si="545"/>
        <v>-1,33033904003563-3,2117225530044i</v>
      </c>
      <c r="CS308" s="223" t="str">
        <f t="shared" ca="1" si="546"/>
        <v>2,45814602077646-2,45814602077681i</v>
      </c>
      <c r="CT308" s="223" t="str">
        <f t="shared" ca="1" si="547"/>
        <v>3,21172255300451+1,33033904003536i</v>
      </c>
      <c r="CU308" s="223" t="str">
        <f t="shared" ca="1" si="548"/>
        <v>8,12571076813721E-13+3,47634344087577i</v>
      </c>
      <c r="CV308" s="223" t="str">
        <f t="shared" ca="1" si="549"/>
        <v>-3,21172255300525+1,33033904003358i</v>
      </c>
      <c r="CW308" s="223" t="str">
        <f t="shared" ca="1" si="550"/>
        <v>-2,45814602077761-2,45814602077566i</v>
      </c>
      <c r="CX308" s="223" t="str">
        <f t="shared" ca="1" si="551"/>
        <v>1,33033904003431-3,21172255300495i</v>
      </c>
      <c r="CY308" s="223" t="str">
        <f t="shared" ca="1" si="552"/>
        <v>3,47634344087577+1,40710359168533E-12i</v>
      </c>
      <c r="CZ308" s="223" t="str">
        <f t="shared" ca="1" si="553"/>
        <v>1,33033904003463+3,21172255300481i</v>
      </c>
      <c r="DA308" s="223" t="str">
        <f t="shared" ca="1" si="554"/>
        <v>-2,45814602077723+2,45814602077604i</v>
      </c>
      <c r="DB308" s="223" t="str">
        <f t="shared" ca="1" si="555"/>
        <v>-3,21172255300546-1,33033904003307i</v>
      </c>
      <c r="DC308" s="223" t="str">
        <f t="shared" ca="1" si="556"/>
        <v>2,67455072851072E-13-3,47634344087577i</v>
      </c>
      <c r="DD308" s="223" t="str">
        <f t="shared" ca="1" si="557"/>
        <v>3,21172255300566-1,33033904003258i</v>
      </c>
      <c r="DE308" s="223" t="str">
        <f t="shared" ca="1" si="558"/>
        <v>2,45814602077685+2,45814602077642i</v>
      </c>
      <c r="DF308" s="223" t="str">
        <f t="shared" ca="1" si="559"/>
        <v>-1,33033904003531+3,21172255300453i</v>
      </c>
      <c r="DG308" s="223" t="str">
        <f t="shared" ca="1" si="560"/>
        <v>-3,47634344087577+8,72193445983188E-13i</v>
      </c>
      <c r="DH308" s="223" t="str">
        <f t="shared" ca="1" si="561"/>
        <v>-1,33033904003363-3,21172255300522i</v>
      </c>
      <c r="DI308" s="223" t="str">
        <f t="shared" ca="1" si="562"/>
        <v>2,45814602077561-2,45814602077765i</v>
      </c>
      <c r="DJ308" s="223" t="str">
        <f t="shared" ca="1" si="563"/>
        <v>3,21172255300497+1,33033904003425i</v>
      </c>
      <c r="DK308" s="223" t="str">
        <f t="shared" ca="1" si="564"/>
        <v>-1,34748122251586E-12+3,47634344087577i</v>
      </c>
      <c r="DL308" s="223" t="str">
        <f t="shared" ca="1" si="565"/>
        <v>-3,21172255300471+1,33033904003487i</v>
      </c>
      <c r="DM308" s="223" t="str">
        <f t="shared" ca="1" si="566"/>
        <v>-2,45814602077594-2,45814602077732i</v>
      </c>
      <c r="DN308" s="223" t="str">
        <f t="shared" ca="1" si="567"/>
        <v>1,33033904003302-3,21172255300548i</v>
      </c>
      <c r="DO308" s="223" t="str">
        <f t="shared" ca="1" si="568"/>
        <v>3,47634344087577+1,02254573678805E-14i</v>
      </c>
      <c r="DP308" s="223" t="str">
        <f t="shared" ca="1" si="569"/>
        <v>1,33033904003264+3,21172255300564i</v>
      </c>
      <c r="DQ308" s="223" t="str">
        <f t="shared" ca="1" si="570"/>
        <v>-2,45814602077624+2,45814602077703i</v>
      </c>
      <c r="DR308" s="223" t="str">
        <f t="shared" ca="1" si="571"/>
        <v>-3,21172255300455-1,33033904003525i</v>
      </c>
      <c r="DS308" s="223" t="str">
        <f t="shared" ca="1" si="572"/>
        <v>-1,12942306146638E-12-3,47634344087577i</v>
      </c>
      <c r="DT308" s="223" t="str">
        <f t="shared" ca="1" si="573"/>
        <v>3,2117225530052-1,33033904003369i</v>
      </c>
      <c r="DU308" s="223" t="str">
        <f t="shared" ca="1" si="574"/>
        <v>2,45814602077784+2,45814602077543i</v>
      </c>
      <c r="DV308" s="223" t="str">
        <f t="shared" ca="1" si="575"/>
        <v>-1,3303390400342+3,21172255300499i</v>
      </c>
      <c r="DW308" s="223" t="str">
        <f t="shared" ca="1" si="576"/>
        <v>-3,47634344087577-1,2878588533464E-12i</v>
      </c>
      <c r="DX308" s="223" t="str">
        <f t="shared" ca="1" si="577"/>
        <v>-1,33033904003474-3,21172255300476i</v>
      </c>
      <c r="DY308" s="223" t="str">
        <f t="shared" ca="1" si="578"/>
        <v>2,45814602077714-2,45814602077612i</v>
      </c>
      <c r="DZ308" s="223" t="str">
        <f t="shared" ca="1" si="579"/>
        <v>3,21172255300558+1,33033904003278i</v>
      </c>
      <c r="EA308" s="223" t="str">
        <f t="shared" ca="1" si="580"/>
        <v>-1,48210334512137E-13+3,47634344087577i</v>
      </c>
      <c r="EB308" s="223" t="str">
        <f t="shared" ca="1" si="581"/>
        <v>-3,21172255300554+1,33033904003287i</v>
      </c>
      <c r="EC308" s="223" t="str">
        <f t="shared" ca="1" si="582"/>
        <v>-2,45814602077693-2,45814602077634i</v>
      </c>
      <c r="ED308" s="223" t="str">
        <f t="shared" ca="1" si="583"/>
        <v>1,33033904003501-3,21172255300465i</v>
      </c>
      <c r="EE308" s="223" t="str">
        <f t="shared" ca="1" si="584"/>
        <v>3,47634344087577-9,9143818432212E-13i</v>
      </c>
      <c r="EF308" s="223" t="str">
        <f t="shared" ca="1" si="585"/>
        <v>1,33033904003393+3,2117225530051i</v>
      </c>
      <c r="EG308" s="223" t="str">
        <f t="shared" ca="1" si="586"/>
        <v>-2,45814602077553+2,45814602077774i</v>
      </c>
      <c r="EH308" s="223" t="str">
        <f t="shared" ca="1" si="587"/>
        <v>-3,21172255300509-1,33033904003396i</v>
      </c>
      <c r="EI308" s="223" t="str">
        <f t="shared" ca="1" si="588"/>
        <v>1,0306292378632E-12-3,47634344087577i</v>
      </c>
      <c r="EJ308" s="223" t="str">
        <f t="shared" ca="1" si="589"/>
        <v>3,21172255300467-1,33033904003498i</v>
      </c>
      <c r="EK308" s="223" t="str">
        <f t="shared" ca="1" si="590"/>
        <v>2,45814602077631+2,45814602077696i</v>
      </c>
      <c r="EL308" s="223" t="str">
        <f t="shared" ca="1" si="591"/>
        <v>-1,33033904003291+3,21172255300552i</v>
      </c>
      <c r="EM308" s="223" t="str">
        <f t="shared" ca="1" si="592"/>
        <v>-3,47634344087577+1,09019280971054E-13i</v>
      </c>
      <c r="EN308" s="223"/>
      <c r="EO308" s="223"/>
      <c r="EP308" s="223"/>
    </row>
    <row r="309" spans="1:146">
      <c r="A309" s="249">
        <f t="shared" si="461"/>
        <v>4.0820312499999989E-3</v>
      </c>
      <c r="B309" s="248">
        <v>209</v>
      </c>
      <c r="C309" s="247">
        <f t="shared" si="462"/>
        <v>41800</v>
      </c>
      <c r="N309" s="246">
        <f t="shared" ca="1" si="463"/>
        <v>4.5223932029813216</v>
      </c>
      <c r="O309" s="223">
        <f t="shared" ca="1" si="464"/>
        <v>-3.4776067970186784</v>
      </c>
      <c r="P309" s="223" t="str">
        <f t="shared" ca="1" si="465"/>
        <v>-1,40926994801652-3,17926206033539i</v>
      </c>
      <c r="Q309" s="223" t="str">
        <f t="shared" ca="1" si="466"/>
        <v>2,33541798597467-2,57673666979312i</v>
      </c>
      <c r="R309" s="223" t="str">
        <f t="shared" ca="1" si="467"/>
        <v>3,30208565479118+1,09086175251168i</v>
      </c>
      <c r="S309" s="223" t="str">
        <f t="shared" ca="1" si="468"/>
        <v>0,340865073434281+3,46086116976442i</v>
      </c>
      <c r="T309" s="223" t="str">
        <f t="shared" ca="1" si="469"/>
        <v>-3,02582043427722+1,71410610353645i</v>
      </c>
      <c r="U309" s="223" t="str">
        <f t="shared" ca="1" si="470"/>
        <v>-2,79323997089367-2,0716079502822i</v>
      </c>
      <c r="V309" s="223" t="str">
        <f t="shared" ca="1" si="471"/>
        <v>0,761947962004722-3,3931083592876i</v>
      </c>
      <c r="W309" s="223" t="str">
        <f t="shared" ca="1" si="472"/>
        <v>3,41078555754613-0,678447429875926i</v>
      </c>
      <c r="X309" s="223" t="str">
        <f t="shared" ca="1" si="473"/>
        <v>2,00243448025385+2,84323850335511i</v>
      </c>
      <c r="Y309" s="223" t="str">
        <f t="shared" ca="1" si="474"/>
        <v>-1,78784719757243+2,98284284413425i</v>
      </c>
      <c r="Z309" s="223" t="str">
        <f t="shared" ca="1" si="475"/>
        <v>-3,45145357542239-0,42569619610054i</v>
      </c>
      <c r="AA309" s="223" t="str">
        <f t="shared" ca="1" si="476"/>
        <v>-1,00949596669046-3,32786221588367i</v>
      </c>
      <c r="AB309" s="223" t="str">
        <f t="shared" ca="1" si="477"/>
        <v>2,63327463137361-2,27147831828408i</v>
      </c>
      <c r="AC309" s="223" t="str">
        <f t="shared" ca="1" si="478"/>
        <v>3,14371931019822+1,48686849901305i</v>
      </c>
      <c r="AD309" s="223" t="str">
        <f t="shared" ca="1" si="479"/>
        <v>-0,0853447431183582+3,47655940686947i</v>
      </c>
      <c r="AE309" s="223" t="str">
        <f t="shared" ca="1" si="480"/>
        <v>-3,21288974188763+1,33082250549942i</v>
      </c>
      <c r="AF309" s="223" t="str">
        <f t="shared" ca="1" si="481"/>
        <v>-2,51864657839291-2,39795088519765i</v>
      </c>
      <c r="AG309" s="223" t="str">
        <f t="shared" ca="1" si="482"/>
        <v>1,17157044400345-3,27432004077305i</v>
      </c>
      <c r="AH309" s="223" t="str">
        <f t="shared" ca="1" si="483"/>
        <v>3,46818407074767-0,255828626393918i</v>
      </c>
      <c r="AI309" s="223" t="str">
        <f t="shared" ca="1" si="484"/>
        <v>1,63933249607947+3,06697538333263i</v>
      </c>
      <c r="AJ309" s="223" t="str">
        <f t="shared" ca="1" si="485"/>
        <v>-2,13953356114455+2,7415588951191i</v>
      </c>
      <c r="AK309" s="223" t="str">
        <f t="shared" ca="1" si="486"/>
        <v>-3,37338727943001-0,844989525171939i</v>
      </c>
      <c r="AL309" s="223" t="str">
        <f t="shared" ca="1" si="487"/>
        <v>-0,594538226382458-3,42640822612258i</v>
      </c>
      <c r="AM309" s="223" t="str">
        <f t="shared" ca="1" si="488"/>
        <v>2,89152437525785-1,93205481857017i</v>
      </c>
      <c r="AN309" s="223" t="str">
        <f t="shared" ca="1" si="489"/>
        <v>2,93806850099858+1,86051135930703i</v>
      </c>
      <c r="AO309" s="223" t="str">
        <f t="shared" ca="1" si="490"/>
        <v>-0,510270895296393+3,43996695450464i</v>
      </c>
      <c r="AP309" s="223" t="str">
        <f t="shared" ca="1" si="491"/>
        <v>-3,35163419721394+0,927522098247044i</v>
      </c>
      <c r="AQ309" s="223" t="str">
        <f t="shared" ca="1" si="492"/>
        <v>-2,20617039698952-2,68822640678154i</v>
      </c>
      <c r="AR309" s="223" t="str">
        <f t="shared" ca="1" si="493"/>
        <v>-2,20617039698952-2,68822640678154i</v>
      </c>
      <c r="AS309" s="223" t="str">
        <f t="shared" ca="1" si="494"/>
        <v>3,47341786733056+0,170638077753325i</v>
      </c>
      <c r="AT309" s="223" t="str">
        <f t="shared" ca="1" si="495"/>
        <v>1,25157342526696+3,24458209879732i</v>
      </c>
      <c r="AU309" s="223" t="str">
        <f t="shared" ca="1" si="496"/>
        <v>-2,45903934847163+2,45903934847305i</v>
      </c>
      <c r="AV309" s="223" t="str">
        <f t="shared" ca="1" si="497"/>
        <v>-3,2445820987968-1,25157342526831i</v>
      </c>
      <c r="AW309" s="223" t="str">
        <f t="shared" ca="1" si="498"/>
        <v>-0,170638077755434-3,47341786733045i</v>
      </c>
      <c r="AX309" s="223" t="str">
        <f t="shared" ca="1" si="499"/>
        <v>3,10628290110047-1,56357141602211i</v>
      </c>
      <c r="AY309" s="223" t="str">
        <f t="shared" ca="1" si="500"/>
        <v>2,68822640678069+2,20617039699057i</v>
      </c>
      <c r="AZ309" s="223" t="str">
        <f t="shared" ca="1" si="501"/>
        <v>-0,927522098245009+3,3516341972145i</v>
      </c>
      <c r="BA309" s="223" t="str">
        <f t="shared" ca="1" si="502"/>
        <v>-3,43996695450484+0,510270895295061i</v>
      </c>
      <c r="BB309" s="223" t="str">
        <f t="shared" ca="1" si="503"/>
        <v>-1,86051135930881-2,93806850099745i</v>
      </c>
      <c r="BC309" s="223" t="str">
        <f t="shared" ca="1" si="504"/>
        <v>1,93205481857129-2,8915243752571i</v>
      </c>
      <c r="BD309" s="223" t="str">
        <f t="shared" ca="1" si="505"/>
        <v>3,42640822612234+0,594538226383835i</v>
      </c>
      <c r="BE309" s="223" t="str">
        <f t="shared" ca="1" si="506"/>
        <v>0,844989525173939+3,37338727942951i</v>
      </c>
      <c r="BF309" s="223" t="str">
        <f t="shared" ca="1" si="507"/>
        <v>-2,74155889511996+2,13953356114344i</v>
      </c>
      <c r="BG309" s="223" t="str">
        <f t="shared" ca="1" si="508"/>
        <v>-3,06697538333361-1,63933249607765i</v>
      </c>
      <c r="BH309" s="223" t="str">
        <f t="shared" ca="1" si="509"/>
        <v>0,255828626394966-3,4681840707476i</v>
      </c>
      <c r="BI309" s="223" t="str">
        <f t="shared" ca="1" si="510"/>
        <v>3,27432004077291-1,17157044400386i</v>
      </c>
      <c r="BJ309" s="223" t="str">
        <f t="shared" ca="1" si="511"/>
        <v>2,39795088519639+2,51864657839411i</v>
      </c>
      <c r="BK309" s="223" t="str">
        <f t="shared" ca="1" si="512"/>
        <v>-1,33082250549939+3,21288974188764i</v>
      </c>
      <c r="BL309" s="223" t="str">
        <f t="shared" ca="1" si="513"/>
        <v>-3,47655940686943+0,0853447431197771i</v>
      </c>
      <c r="BM309" s="223" t="str">
        <f t="shared" ca="1" si="514"/>
        <v>-1,48686849901236-3,14371931019855i</v>
      </c>
      <c r="BN309" s="223" t="str">
        <f t="shared" ca="1" si="515"/>
        <v>2,27147831828353-2,63327463137409i</v>
      </c>
      <c r="BO309" s="223" t="str">
        <f t="shared" ca="1" si="516"/>
        <v>3,32786221588328+1,00949596669175i</v>
      </c>
      <c r="BP309" s="223" t="str">
        <f t="shared" ca="1" si="517"/>
        <v>0,425696196100651+3,45145357542238i</v>
      </c>
      <c r="BQ309" s="223" t="str">
        <f t="shared" ca="1" si="518"/>
        <v>-2,98284284413354+1,78784719757363i</v>
      </c>
      <c r="BR309" s="223" t="str">
        <f t="shared" ca="1" si="519"/>
        <v>-2,84323850335491-2,00243448025413i</v>
      </c>
      <c r="BS309" s="223" t="str">
        <f t="shared" ca="1" si="520"/>
        <v>0,678447429874827-3,41078555754635i</v>
      </c>
      <c r="BT309" s="223" t="str">
        <f t="shared" ca="1" si="521"/>
        <v>3,39310835928781-0,761947962003793i</v>
      </c>
      <c r="BU309" s="223" t="str">
        <f t="shared" ca="1" si="522"/>
        <v>2,07160795028247+2,79323997089348i</v>
      </c>
      <c r="BV309" s="223" t="str">
        <f t="shared" ca="1" si="523"/>
        <v>-1,71410610353798+3,02582043427636i</v>
      </c>
      <c r="BW309" s="223" t="str">
        <f t="shared" ca="1" si="524"/>
        <v>-3,46086116976439-0,340865073434565i</v>
      </c>
      <c r="BX309" s="223" t="str">
        <f t="shared" ca="1" si="525"/>
        <v>-1,09086175251296-3,30208565479075i</v>
      </c>
      <c r="BY309" s="223" t="str">
        <f t="shared" ca="1" si="526"/>
        <v>2,57673666979361-2,33541798597412i</v>
      </c>
      <c r="BZ309" s="223" t="str">
        <f t="shared" ca="1" si="527"/>
        <v>3,17926206033566+1,40926994801591i</v>
      </c>
      <c r="CA309" s="223" t="str">
        <f t="shared" ca="1" si="528"/>
        <v>-1,34796940953954E-12+3,47760679701868i</v>
      </c>
      <c r="CB309" s="223" t="str">
        <f t="shared" ca="1" si="529"/>
        <v>-3,17926206033539+1,40926994801652i</v>
      </c>
      <c r="CC309" s="223" t="str">
        <f t="shared" ca="1" si="530"/>
        <v>-2,57673666979406-2,33541798597363i</v>
      </c>
      <c r="CD309" s="223" t="str">
        <f t="shared" ca="1" si="531"/>
        <v>1,09086175251232-3,30208565479096i</v>
      </c>
      <c r="CE309" s="223" t="str">
        <f t="shared" ca="1" si="532"/>
        <v>3,46086116976431-0,340865073435423i</v>
      </c>
      <c r="CF309" s="223" t="str">
        <f t="shared" ca="1" si="533"/>
        <v>1,71410610353563+3,02582043427768i</v>
      </c>
      <c r="CG309" s="223" t="str">
        <f t="shared" ca="1" si="534"/>
        <v>-2,07160795028193+2,79323997089387i</v>
      </c>
      <c r="CH309" s="223" t="str">
        <f t="shared" ca="1" si="535"/>
        <v>-3,39310835928799-0,761947962002951i</v>
      </c>
      <c r="CI309" s="223" t="str">
        <f t="shared" ca="1" si="536"/>
        <v>-0,678447429875672-3,41078555754618i</v>
      </c>
      <c r="CJ309" s="223" t="str">
        <f t="shared" ca="1" si="537"/>
        <v>2,84323850335453-2,00243448025467i</v>
      </c>
      <c r="CK309" s="223" t="str">
        <f t="shared" ca="1" si="538"/>
        <v>2,98284284413388+1,78784719757305i</v>
      </c>
      <c r="CL309" s="223" t="str">
        <f t="shared" ca="1" si="539"/>
        <v>-0,425696196099796+3,45145357542249i</v>
      </c>
      <c r="CM309" s="223" t="str">
        <f t="shared" ca="1" si="540"/>
        <v>-3,32786221588407+1,00949596668917i</v>
      </c>
      <c r="CN309" s="223" t="str">
        <f t="shared" ca="1" si="541"/>
        <v>-2,27147831828403-2,63327463137365i</v>
      </c>
      <c r="CO309" s="223" t="str">
        <f t="shared" ca="1" si="542"/>
        <v>1,48686849901177-3,14371931019883i</v>
      </c>
      <c r="CP309" s="223" t="str">
        <f t="shared" ca="1" si="543"/>
        <v>3,47655940686945+0,0853447431190141i</v>
      </c>
      <c r="CQ309" s="223" t="str">
        <f t="shared" ca="1" si="544"/>
        <v>1,33082250550018+3,21288974188731i</v>
      </c>
      <c r="CR309" s="223" t="str">
        <f t="shared" ca="1" si="545"/>
        <v>-2,39795088519834+2,51864657839225i</v>
      </c>
      <c r="CS309" s="223" t="str">
        <f t="shared" ca="1" si="546"/>
        <v>-3,27432004077317-1,17157044400314i</v>
      </c>
      <c r="CT309" s="223" t="str">
        <f t="shared" ca="1" si="547"/>
        <v>-0,255828626395728-3,46818407074754i</v>
      </c>
      <c r="CU309" s="223" t="str">
        <f t="shared" ca="1" si="548"/>
        <v>3,06697538333325-1,63933249607833i</v>
      </c>
      <c r="CV309" s="223" t="str">
        <f t="shared" ca="1" si="549"/>
        <v>2,74155889512037+2,13953356114292i</v>
      </c>
      <c r="CW309" s="223" t="str">
        <f t="shared" ca="1" si="550"/>
        <v>-0,844989525173296+3,37338727942967i</v>
      </c>
      <c r="CX309" s="223" t="str">
        <f t="shared" ca="1" si="551"/>
        <v>-3,42640822612222+0,594538226384586i</v>
      </c>
      <c r="CY309" s="223" t="str">
        <f t="shared" ca="1" si="552"/>
        <v>-1,93205481856905-2,8915243752586i</v>
      </c>
      <c r="CZ309" s="223" t="str">
        <f t="shared" ca="1" si="553"/>
        <v>1,86051135930825-2,9380685009978i</v>
      </c>
      <c r="DA309" s="223" t="str">
        <f t="shared" ca="1" si="554"/>
        <v>3,43996695450495+0,510270895294306i</v>
      </c>
      <c r="DB309" s="223" t="str">
        <f t="shared" ca="1" si="555"/>
        <v>0,927522098245747+3,3516341972143i</v>
      </c>
      <c r="DC309" s="223" t="str">
        <f t="shared" ca="1" si="556"/>
        <v>-2,68822640678014+2,20617039699123i</v>
      </c>
      <c r="DD309" s="223" t="str">
        <f t="shared" ca="1" si="557"/>
        <v>-3,1062829010993-1,56357141602443i</v>
      </c>
      <c r="DE309" s="223" t="str">
        <f t="shared" ca="1" si="558"/>
        <v>0,170638077754672-3,47341786733049i</v>
      </c>
      <c r="DF309" s="223" t="str">
        <f t="shared" ca="1" si="559"/>
        <v>3,24458209879653-1,25157342526903i</v>
      </c>
      <c r="DG309" s="223" t="str">
        <f t="shared" ca="1" si="560"/>
        <v>2,45903934847216+2,45903934847251i</v>
      </c>
      <c r="DH309" s="223" t="str">
        <f t="shared" ca="1" si="561"/>
        <v>-1,25157342526634+3,24458209879756i</v>
      </c>
      <c r="DI309" s="223" t="str">
        <f t="shared" ca="1" si="562"/>
        <v>-3,47341786733053+0,170638077753989i</v>
      </c>
      <c r="DJ309" s="223" t="str">
        <f t="shared" ca="1" si="563"/>
        <v>-1,56357141602399-3,10628290109952i</v>
      </c>
      <c r="DK309" s="223" t="str">
        <f t="shared" ca="1" si="564"/>
        <v>2,20617039699176-2,6882264067797i</v>
      </c>
      <c r="DL309" s="223" t="str">
        <f t="shared" ca="1" si="565"/>
        <v>3,35163419721417+0,927522098246213i</v>
      </c>
      <c r="DM309" s="223" t="str">
        <f t="shared" ca="1" si="566"/>
        <v>0,510270895297147+3,43996695450453i</v>
      </c>
      <c r="DN309" s="223" t="str">
        <f t="shared" ca="1" si="567"/>
        <v>-2,93806850099828+1,86051135930751i</v>
      </c>
      <c r="DO309" s="223" t="str">
        <f t="shared" ca="1" si="568"/>
        <v>-2,89152437525833-1,93205481856945i</v>
      </c>
      <c r="DP309" s="223" t="str">
        <f t="shared" ca="1" si="569"/>
        <v>0,594538226385261-3,4264082261221i</v>
      </c>
      <c r="DQ309" s="223" t="str">
        <f t="shared" ca="1" si="570"/>
        <v>3,37338727942979-0,844989525172823i</v>
      </c>
      <c r="DR309" s="223" t="str">
        <f t="shared" ca="1" si="571"/>
        <v>2,13953356114238+2,74155889512079i</v>
      </c>
      <c r="DS309" s="223" t="str">
        <f t="shared" ca="1" si="572"/>
        <v>-1,63933249607893+3,06697538333292i</v>
      </c>
      <c r="DT309" s="223" t="str">
        <f t="shared" ca="1" si="573"/>
        <v>-3,46818407074777-0,255828626392664i</v>
      </c>
      <c r="DU309" s="223" t="str">
        <f t="shared" ca="1" si="574"/>
        <v>-1,1715704440025-3,2743200407734i</v>
      </c>
      <c r="DV309" s="223" t="str">
        <f t="shared" ca="1" si="575"/>
        <v>2,51864657839272-2,39795088519785i</v>
      </c>
      <c r="DW309" s="223" t="str">
        <f t="shared" ca="1" si="576"/>
        <v>3,21288974188713+1,33082250550063i</v>
      </c>
      <c r="DX309" s="223" t="str">
        <f t="shared" ca="1" si="577"/>
        <v>0,0853447431183308+3,47655940686947i</v>
      </c>
      <c r="DY309" s="223" t="str">
        <f t="shared" ca="1" si="578"/>
        <v>-3,14371931019904+1,48686849901132i</v>
      </c>
      <c r="DZ309" s="223" t="str">
        <f t="shared" ca="1" si="579"/>
        <v>-2,63327463137321-2,27147831828455i</v>
      </c>
      <c r="EA309" s="223" t="str">
        <f t="shared" ca="1" si="580"/>
        <v>1,00949596668983-3,32786221588387i</v>
      </c>
      <c r="EB309" s="223" t="str">
        <f t="shared" ca="1" si="581"/>
        <v>3,45145357542255-0,425696196099313i</v>
      </c>
      <c r="EC309" s="223" t="str">
        <f t="shared" ca="1" si="582"/>
        <v>1,78784719757247+2,98284284413423i</v>
      </c>
      <c r="ED309" s="223" t="str">
        <f t="shared" ca="1" si="583"/>
        <v>-2,00243448025248+2,84323850335607i</v>
      </c>
      <c r="EE309" s="223" t="str">
        <f t="shared" ca="1" si="584"/>
        <v>-3,41078555754608-0,678447429876149i</v>
      </c>
      <c r="EF309" s="223" t="str">
        <f t="shared" ca="1" si="585"/>
        <v>-0,761947962005755-3,39310835928736i</v>
      </c>
      <c r="EG309" s="223" t="str">
        <f t="shared" ca="1" si="586"/>
        <v>2,79323997089416-2,07160795028154i</v>
      </c>
      <c r="EH309" s="223" t="str">
        <f t="shared" ca="1" si="587"/>
        <v>3,02582043427744+1,71410610353606i</v>
      </c>
      <c r="EI309" s="223" t="str">
        <f t="shared" ca="1" si="588"/>
        <v>-0,340865073436103+3,46086116976424i</v>
      </c>
      <c r="EJ309" s="223" t="str">
        <f t="shared" ca="1" si="589"/>
        <v>-3,30208565479111+1,09086175251186i</v>
      </c>
      <c r="EK309" s="223" t="str">
        <f t="shared" ca="1" si="590"/>
        <v>-2,33541798597576-2,57673666979213i</v>
      </c>
      <c r="EL309" s="223" t="str">
        <f t="shared" ca="1" si="591"/>
        <v>1,40926994801732-3,17926206033503i</v>
      </c>
      <c r="EM309" s="223" t="str">
        <f t="shared" ca="1" si="592"/>
        <v>3,47760679701868-8,62284257251178E-13i</v>
      </c>
      <c r="EN309" s="223"/>
      <c r="EO309" s="223"/>
      <c r="EP309" s="223"/>
    </row>
    <row r="310" spans="1:146">
      <c r="A310" s="249">
        <f t="shared" si="461"/>
        <v>4.1015624999999984E-3</v>
      </c>
      <c r="B310" s="248">
        <v>210</v>
      </c>
      <c r="C310" s="247">
        <f t="shared" si="462"/>
        <v>42000</v>
      </c>
      <c r="N310" s="246">
        <f t="shared" ca="1" si="463"/>
        <v>4.5212745177350522</v>
      </c>
      <c r="O310" s="223">
        <f t="shared" ca="1" si="464"/>
        <v>-3.4787254822649478</v>
      </c>
      <c r="P310" s="223" t="str">
        <f t="shared" ca="1" si="465"/>
        <v>-1,48734679858808-3,14473058968321i</v>
      </c>
      <c r="Q310" s="223" t="str">
        <f t="shared" ca="1" si="466"/>
        <v>2,20688008339784-2,68909116217011i</v>
      </c>
      <c r="R310" s="223" t="str">
        <f t="shared" ca="1" si="467"/>
        <v>3,37447243908129+0,845261343514684i</v>
      </c>
      <c r="S310" s="223" t="str">
        <f t="shared" ca="1" si="468"/>
        <v>0,67866567454072+3,4118827475691i</v>
      </c>
      <c r="T310" s="223" t="str">
        <f t="shared" ca="1" si="469"/>
        <v>-2,79413850730879+2,07227435030541i</v>
      </c>
      <c r="U310" s="223" t="str">
        <f t="shared" ca="1" si="470"/>
        <v>-3,0679619756399-1,63985984065323i</v>
      </c>
      <c r="V310" s="223" t="str">
        <f t="shared" ca="1" si="471"/>
        <v>0,170692969038197-3,47453520507138i</v>
      </c>
      <c r="W310" s="223" t="str">
        <f t="shared" ca="1" si="472"/>
        <v>3,21392327229009-1,33125060780894i</v>
      </c>
      <c r="X310" s="223" t="str">
        <f t="shared" ca="1" si="473"/>
        <v>2,57756556088521+2,33616924906951i</v>
      </c>
      <c r="Y310" s="223" t="str">
        <f t="shared" ca="1" si="474"/>
        <v>-1,00982070387631+3,32893273091876i</v>
      </c>
      <c r="Z310" s="223" t="str">
        <f t="shared" ca="1" si="475"/>
        <v>-3,44107353167239+0,51043504051269i</v>
      </c>
      <c r="AA310" s="223" t="str">
        <f t="shared" ca="1" si="476"/>
        <v>-1,93267632679329-2,89245452804574i</v>
      </c>
      <c r="AB310" s="223" t="str">
        <f t="shared" ca="1" si="477"/>
        <v>1,78842231672731-2,98380237247563i</v>
      </c>
      <c r="AC310" s="223" t="str">
        <f t="shared" ca="1" si="478"/>
        <v>3,46197446823546+0,340974723763043i</v>
      </c>
      <c r="AD310" s="223" t="str">
        <f t="shared" ca="1" si="479"/>
        <v>1,17194731771197+3,27537333222752i</v>
      </c>
      <c r="AE310" s="223" t="str">
        <f t="shared" ca="1" si="480"/>
        <v>-2,45983037839592+2,45983037839606i</v>
      </c>
      <c r="AF310" s="223" t="str">
        <f t="shared" ca="1" si="481"/>
        <v>-3,27537333222747-1,1719473177121i</v>
      </c>
      <c r="AG310" s="223" t="str">
        <f t="shared" ca="1" si="482"/>
        <v>-0,340974723763248-3,46197446823544i</v>
      </c>
      <c r="AH310" s="223" t="str">
        <f t="shared" ca="1" si="483"/>
        <v>2,98380237247571-1,78842231672719i</v>
      </c>
      <c r="AI310" s="223" t="str">
        <f t="shared" ca="1" si="484"/>
        <v>2,89245452804565+1,93267632679343i</v>
      </c>
      <c r="AJ310" s="223" t="str">
        <f t="shared" ca="1" si="485"/>
        <v>-0,510435040512168+3,44107353167247i</v>
      </c>
      <c r="AK310" s="223" t="str">
        <f t="shared" ca="1" si="486"/>
        <v>-3,32893273091841+1,00982070387747i</v>
      </c>
      <c r="AL310" s="223" t="str">
        <f t="shared" ca="1" si="487"/>
        <v>-2,33616924906862-2,57756556088602i</v>
      </c>
      <c r="AM310" s="223" t="str">
        <f t="shared" ca="1" si="488"/>
        <v>1,33125060780941-3,21392327228989i</v>
      </c>
      <c r="AN310" s="223" t="str">
        <f t="shared" ca="1" si="489"/>
        <v>3,47453520507135-0,170692969038724i</v>
      </c>
      <c r="AO310" s="223" t="str">
        <f t="shared" ca="1" si="490"/>
        <v>1,63985984065434+3,06796197563931i</v>
      </c>
      <c r="AP310" s="223" t="str">
        <f t="shared" ca="1" si="491"/>
        <v>-2,07227435030639+2,79413850730807i</v>
      </c>
      <c r="AQ310" s="223" t="str">
        <f t="shared" ca="1" si="492"/>
        <v>-3,41188274756901-0,678665674541186i</v>
      </c>
      <c r="AR310" s="223" t="str">
        <f t="shared" ca="1" si="493"/>
        <v>-3,41188274756901-0,678665674541186i</v>
      </c>
      <c r="AS310" s="223" t="str">
        <f t="shared" ca="1" si="494"/>
        <v>2,68909116216932-2,20688008339881i</v>
      </c>
      <c r="AT310" s="223" t="str">
        <f t="shared" ca="1" si="495"/>
        <v>3,14473058968261+1,48734679858934i</v>
      </c>
      <c r="AU310" s="223" t="str">
        <f t="shared" ca="1" si="496"/>
        <v>-4,85834599746948E-13+3,47872548226495i</v>
      </c>
      <c r="AV310" s="223" t="str">
        <f t="shared" ca="1" si="497"/>
        <v>-3,14473058968307+1,48734679858837i</v>
      </c>
      <c r="AW310" s="223" t="str">
        <f t="shared" ca="1" si="498"/>
        <v>-2,6890911621709-2,20688008339689i</v>
      </c>
      <c r="AX310" s="223" t="str">
        <f t="shared" ca="1" si="499"/>
        <v>0,845261343516218-3,37447243908091i</v>
      </c>
      <c r="AY310" s="223" t="str">
        <f t="shared" ca="1" si="500"/>
        <v>3,4118827475692-0,678665674540233i</v>
      </c>
      <c r="AZ310" s="223" t="str">
        <f t="shared" ca="1" si="501"/>
        <v>2,07227435030552+2,7941385073087i</v>
      </c>
      <c r="BA310" s="223" t="str">
        <f t="shared" ca="1" si="502"/>
        <v>-1,63985984065214+3,06796197564048i</v>
      </c>
      <c r="BB310" s="223" t="str">
        <f t="shared" ca="1" si="503"/>
        <v>-3,4745352050713-0,170692969039793i</v>
      </c>
      <c r="BC310" s="223" t="str">
        <f t="shared" ca="1" si="504"/>
        <v>-1,33125060780847-3,21392327229028i</v>
      </c>
      <c r="BD310" s="223" t="str">
        <f t="shared" ca="1" si="505"/>
        <v>2,33616924906934-2,57756556088536i</v>
      </c>
      <c r="BE310" s="223" t="str">
        <f t="shared" ca="1" si="506"/>
        <v>3,32893273091912+1,00982070387514i</v>
      </c>
      <c r="BF310" s="223" t="str">
        <f t="shared" ca="1" si="507"/>
        <v>0,510435040511208+3,44107353167261i</v>
      </c>
      <c r="BG310" s="223" t="str">
        <f t="shared" ca="1" si="508"/>
        <v>-2,89245452804621+1,93267632679258i</v>
      </c>
      <c r="BH310" s="223" t="str">
        <f t="shared" ca="1" si="509"/>
        <v>-2,98380237247574-1,78842231672714i</v>
      </c>
      <c r="BI310" s="223" t="str">
        <f t="shared" ca="1" si="510"/>
        <v>0,340974723762198-3,46197446823555i</v>
      </c>
      <c r="BJ310" s="223" t="str">
        <f t="shared" ca="1" si="511"/>
        <v>3,27537333222803-1,17194731771054i</v>
      </c>
      <c r="BK310" s="223" t="str">
        <f t="shared" ca="1" si="512"/>
        <v>2,45983037839544+2,45983037839654i</v>
      </c>
      <c r="BL310" s="223" t="str">
        <f t="shared" ca="1" si="513"/>
        <v>-1,17194731771191+3,27537333222754i</v>
      </c>
      <c r="BM310" s="223" t="str">
        <f t="shared" ca="1" si="514"/>
        <v>-3,46197446823536+0,340974723764093i</v>
      </c>
      <c r="BN310" s="223" t="str">
        <f t="shared" ca="1" si="515"/>
        <v>-1,78842231672588-2,98380237247649i</v>
      </c>
      <c r="BO310" s="223" t="str">
        <f t="shared" ca="1" si="516"/>
        <v>1,93267632679387-2,89245452804535i</v>
      </c>
      <c r="BP310" s="223" t="str">
        <f t="shared" ca="1" si="517"/>
        <v>3,44107353167238+0,510435040512746i</v>
      </c>
      <c r="BQ310" s="223" t="str">
        <f t="shared" ca="1" si="518"/>
        <v>1,00982070387705+3,32893273091854i</v>
      </c>
      <c r="BR310" s="223" t="str">
        <f t="shared" ca="1" si="519"/>
        <v>-2,57756556088641+2,33616924906819i</v>
      </c>
      <c r="BS310" s="223" t="str">
        <f t="shared" ca="1" si="520"/>
        <v>-3,21392327228972-1,33125060780981i</v>
      </c>
      <c r="BT310" s="223" t="str">
        <f t="shared" ca="1" si="521"/>
        <v>-0,170692969038239-3,47453520507138i</v>
      </c>
      <c r="BU310" s="223" t="str">
        <f t="shared" ca="1" si="522"/>
        <v>3,06796197563958-1,63985984065382i</v>
      </c>
      <c r="BV310" s="223" t="str">
        <f t="shared" ca="1" si="523"/>
        <v>2,7941385073099+2,07227435030392i</v>
      </c>
      <c r="BW310" s="223" t="str">
        <f t="shared" ca="1" si="524"/>
        <v>-0,678665674541756+3,41188274756889i</v>
      </c>
      <c r="BX310" s="223" t="str">
        <f t="shared" ca="1" si="525"/>
        <v>-3,37447243908126+0,845261343514802i</v>
      </c>
      <c r="BY310" s="223" t="str">
        <f t="shared" ca="1" si="526"/>
        <v>-2,20688008339844-2,68909116216963i</v>
      </c>
      <c r="BZ310" s="223" t="str">
        <f t="shared" ca="1" si="527"/>
        <v>1,48734679858665-3,14473058968388i</v>
      </c>
      <c r="CA310" s="223" t="str">
        <f t="shared" ca="1" si="528"/>
        <v>3,47872548226495+9,71669199493896E-13i</v>
      </c>
      <c r="CB310" s="223" t="str">
        <f t="shared" ca="1" si="529"/>
        <v>1,48734679858794+3,14473058968328i</v>
      </c>
      <c r="CC310" s="223" t="str">
        <f t="shared" ca="1" si="530"/>
        <v>-2,20688008339734+2,68909116217053i</v>
      </c>
      <c r="CD310" s="223" t="str">
        <f t="shared" ca="1" si="531"/>
        <v>-3,37447243908165-0,845261343513237i</v>
      </c>
      <c r="CE310" s="223" t="str">
        <f t="shared" ca="1" si="532"/>
        <v>-0,678665674539659-3,41188274756931i</v>
      </c>
      <c r="CF310" s="223" t="str">
        <f t="shared" ca="1" si="533"/>
        <v>2,79413850730893-2,07227435030521i</v>
      </c>
      <c r="CG310" s="223" t="str">
        <f t="shared" ca="1" si="534"/>
        <v>3,06796197564025+1,63985984065257i</v>
      </c>
      <c r="CH310" s="223" t="str">
        <f t="shared" ca="1" si="535"/>
        <v>-0,170692969036822+3,47453520507145i</v>
      </c>
      <c r="CI310" s="223" t="str">
        <f t="shared" ca="1" si="536"/>
        <v>-3,21392327229047+1,33125060780802i</v>
      </c>
      <c r="CJ310" s="223" t="str">
        <f t="shared" ca="1" si="537"/>
        <v>-2,57756556088497-2,33616924906978i</v>
      </c>
      <c r="CK310" s="223" t="str">
        <f t="shared" ca="1" si="538"/>
        <v>1,0098207038757-3,32893273091895i</v>
      </c>
      <c r="CL310" s="223" t="str">
        <f t="shared" ca="1" si="539"/>
        <v>3,44107353167218-0,510435040514148i</v>
      </c>
      <c r="CM310" s="223" t="str">
        <f t="shared" ca="1" si="540"/>
        <v>1,93267632679209+2,89245452804654i</v>
      </c>
      <c r="CN310" s="223" t="str">
        <f t="shared" ca="1" si="541"/>
        <v>-1,78842231672755+2,98380237247549i</v>
      </c>
      <c r="CO310" s="223" t="str">
        <f t="shared" ca="1" si="542"/>
        <v>-3,4619744682355-0,340974723762682i</v>
      </c>
      <c r="CP310" s="223" t="str">
        <f t="shared" ca="1" si="543"/>
        <v>-1,17194731771324-3,27537333222707i</v>
      </c>
      <c r="CQ310" s="223" t="str">
        <f t="shared" ca="1" si="544"/>
        <v>2,45983037839688-2,45983037839509i</v>
      </c>
      <c r="CR310" s="223" t="str">
        <f t="shared" ca="1" si="545"/>
        <v>3,27537333222735+1,17194731771246i</v>
      </c>
      <c r="CS310" s="223" t="str">
        <f t="shared" ca="1" si="546"/>
        <v>0,340974723763708+3,4619744682354i</v>
      </c>
      <c r="CT310" s="223" t="str">
        <f t="shared" ca="1" si="547"/>
        <v>-2,98380237247496+1,78842231672844i</v>
      </c>
      <c r="CU310" s="223" t="str">
        <f t="shared" ca="1" si="548"/>
        <v>-2,89245452804513-1,93267632679419i</v>
      </c>
      <c r="CV310" s="223" t="str">
        <f t="shared" ca="1" si="549"/>
        <v>0,510435040513129-3,44107353167232i</v>
      </c>
      <c r="CW310" s="223" t="str">
        <f t="shared" ca="1" si="550"/>
        <v>3,32893273091871-1,00982070387649i</v>
      </c>
      <c r="CX310" s="223" t="str">
        <f t="shared" ca="1" si="551"/>
        <v>2,33616924907039+2,57756556088441i</v>
      </c>
      <c r="CY310" s="223" t="str">
        <f t="shared" ca="1" si="552"/>
        <v>-1,33125060781035+3,2139232722895i</v>
      </c>
      <c r="CZ310" s="223" t="str">
        <f t="shared" ca="1" si="553"/>
        <v>-3,47453520507141+0,170692969037655i</v>
      </c>
      <c r="DA310" s="223" t="str">
        <f t="shared" ca="1" si="554"/>
        <v>-1,63985984065348-3,06796197563976i</v>
      </c>
      <c r="DB310" s="223" t="str">
        <f t="shared" ca="1" si="555"/>
        <v>2,07227435030439-2,79413850730955i</v>
      </c>
      <c r="DC310" s="223" t="str">
        <f t="shared" ca="1" si="556"/>
        <v>3,41188274756882+0,678665674542139i</v>
      </c>
      <c r="DD310" s="223" t="str">
        <f t="shared" ca="1" si="557"/>
        <v>0,845261343514235+3,3744724390814i</v>
      </c>
      <c r="DE310" s="223" t="str">
        <f t="shared" ca="1" si="558"/>
        <v>-2,68909116217+2,20688008339798i</v>
      </c>
      <c r="DF310" s="223" t="str">
        <f t="shared" ca="1" si="559"/>
        <v>-3,14473058968372-1,487346798587i</v>
      </c>
      <c r="DG310" s="223" t="str">
        <f t="shared" ca="1" si="560"/>
        <v>1,55637512408592E-12-3,47872548226495i</v>
      </c>
      <c r="DH310" s="223" t="str">
        <f t="shared" ca="1" si="561"/>
        <v>3,14473058968344-1,48734679858758i</v>
      </c>
      <c r="DI310" s="223" t="str">
        <f t="shared" ca="1" si="562"/>
        <v>2,68909116217028+2,20688008339764i</v>
      </c>
      <c r="DJ310" s="223" t="str">
        <f t="shared" ca="1" si="563"/>
        <v>-0,845261343513804+3,37447243908151i</v>
      </c>
      <c r="DK310" s="223" t="str">
        <f t="shared" ca="1" si="564"/>
        <v>-3,41188274756943+0,678665674539085i</v>
      </c>
      <c r="DL310" s="223" t="str">
        <f t="shared" ca="1" si="565"/>
        <v>-2,07227435030491-2,79413850730917i</v>
      </c>
      <c r="DM310" s="223" t="str">
        <f t="shared" ca="1" si="566"/>
        <v>1,63985984065291-3,06796197564007i</v>
      </c>
      <c r="DN310" s="223" t="str">
        <f t="shared" ca="1" si="567"/>
        <v>3,47453520507143+0,170692969037208i</v>
      </c>
      <c r="DO310" s="223" t="str">
        <f t="shared" ca="1" si="568"/>
        <v>1,33125060781077+3,21392327228933i</v>
      </c>
      <c r="DP310" s="223" t="str">
        <f t="shared" ca="1" si="569"/>
        <v>-2,33616924907021+2,57756556088458i</v>
      </c>
      <c r="DQ310" s="223" t="str">
        <f t="shared" ca="1" si="570"/>
        <v>-3,32893273091878-1,00982070387626i</v>
      </c>
      <c r="DR310" s="223" t="str">
        <f t="shared" ca="1" si="571"/>
        <v>-0,510435040513765-3,44107353167223i</v>
      </c>
      <c r="DS310" s="223" t="str">
        <f t="shared" ca="1" si="572"/>
        <v>2,89245452804675-1,93267632679177i</v>
      </c>
      <c r="DT310" s="223" t="str">
        <f t="shared" ca="1" si="573"/>
        <v>2,98380237247519+1,78842231672805i</v>
      </c>
      <c r="DU310" s="223" t="str">
        <f t="shared" ca="1" si="574"/>
        <v>-0,340974723763263+3,46197446823544i</v>
      </c>
      <c r="DV310" s="223" t="str">
        <f t="shared" ca="1" si="575"/>
        <v>-3,27537333222726+1,17194731771269i</v>
      </c>
      <c r="DW310" s="223" t="str">
        <f t="shared" ca="1" si="576"/>
        <v>-2,45983037839482-2,45983037839715i</v>
      </c>
      <c r="DX310" s="223" t="str">
        <f t="shared" ca="1" si="577"/>
        <v>1,17194731771282-3,27537333222722i</v>
      </c>
      <c r="DY310" s="223" t="str">
        <f t="shared" ca="1" si="578"/>
        <v>3,46197446823545-0,340974723763126i</v>
      </c>
      <c r="DZ310" s="223" t="str">
        <f t="shared" ca="1" si="579"/>
        <v>1,78842231672794+2,98380237247526i</v>
      </c>
      <c r="EA310" s="223" t="str">
        <f t="shared" ca="1" si="580"/>
        <v>-1,93267632679188+2,89245452804668i</v>
      </c>
      <c r="EB310" s="223" t="str">
        <f t="shared" ca="1" si="581"/>
        <v>-3,44107353167227-0,510435040513511i</v>
      </c>
      <c r="EC310" s="223" t="str">
        <f t="shared" ca="1" si="582"/>
        <v>-1,00982070387613-3,32893273091882i</v>
      </c>
      <c r="ED310" s="223" t="str">
        <f t="shared" ca="1" si="583"/>
        <v>2,57756556088467-2,33616924907011i</v>
      </c>
      <c r="EE310" s="223" t="str">
        <f t="shared" ca="1" si="584"/>
        <v>3,21392327228928+1,3312506078109i</v>
      </c>
      <c r="EF310" s="223" t="str">
        <f t="shared" ca="1" si="585"/>
        <v>0,170692969037071+3,47453520507143i</v>
      </c>
      <c r="EG310" s="223" t="str">
        <f t="shared" ca="1" si="586"/>
        <v>-3,06796197563995+1,63985984065314i</v>
      </c>
      <c r="EH310" s="223" t="str">
        <f t="shared" ca="1" si="587"/>
        <v>-2,79413850730932-2,0722743503047i</v>
      </c>
      <c r="EI310" s="223" t="str">
        <f t="shared" ca="1" si="588"/>
        <v>0,67866567453922-3,4118827475694i</v>
      </c>
      <c r="EJ310" s="223" t="str">
        <f t="shared" ca="1" si="589"/>
        <v>3,37447243908155-0,845261343513668i</v>
      </c>
      <c r="EK310" s="223" t="str">
        <f t="shared" ca="1" si="590"/>
        <v>2,20688008339753+2,68909116217037i</v>
      </c>
      <c r="EL310" s="223" t="str">
        <f t="shared" ca="1" si="591"/>
        <v>-1,48734679858771+3,14473058968338i</v>
      </c>
      <c r="EM310" s="223" t="str">
        <f t="shared" ca="1" si="592"/>
        <v>-3,47872548226495+1,61602929543496E-12i</v>
      </c>
      <c r="EN310" s="223"/>
      <c r="EO310" s="223"/>
      <c r="EP310" s="223"/>
    </row>
    <row r="311" spans="1:146">
      <c r="A311" s="249">
        <f t="shared" si="461"/>
        <v>4.121093749999998E-3</v>
      </c>
      <c r="B311" s="248">
        <v>211</v>
      </c>
      <c r="C311" s="247">
        <f t="shared" si="462"/>
        <v>42200</v>
      </c>
      <c r="N311" s="246">
        <f t="shared" ca="1" si="463"/>
        <v>4.5202777346124465</v>
      </c>
      <c r="O311" s="223">
        <f t="shared" ca="1" si="464"/>
        <v>-3.4797222653875535</v>
      </c>
      <c r="P311" s="223" t="str">
        <f t="shared" ca="1" si="465"/>
        <v>-1,56452255456963-3,10817248885528i</v>
      </c>
      <c r="Q311" s="223" t="str">
        <f t="shared" ca="1" si="466"/>
        <v>2,07286813331834-2,79493913102007i</v>
      </c>
      <c r="R311" s="223" t="str">
        <f t="shared" ca="1" si="467"/>
        <v>3,42849254980937+0,594899890851842i</v>
      </c>
      <c r="S311" s="223" t="str">
        <f t="shared" ca="1" si="468"/>
        <v>1,01011005474319+3,32988659289481i</v>
      </c>
      <c r="T311" s="223" t="str">
        <f t="shared" ca="1" si="469"/>
        <v>-2,52017870018826+2,39940958640898i</v>
      </c>
      <c r="U311" s="223" t="str">
        <f t="shared" ca="1" si="470"/>
        <v>-3,27631184746081-1,17228312383221i</v>
      </c>
      <c r="V311" s="223" t="str">
        <f t="shared" ca="1" si="471"/>
        <v>-0,425955152011919-3,4535531344846i</v>
      </c>
      <c r="W311" s="223" t="str">
        <f t="shared" ca="1" si="472"/>
        <v>2,89328332292232-1,93323010982486i</v>
      </c>
      <c r="X311" s="223" t="str">
        <f t="shared" ca="1" si="473"/>
        <v>3,02766107578501+1,71514881407133i</v>
      </c>
      <c r="Y311" s="223" t="str">
        <f t="shared" ca="1" si="474"/>
        <v>-0,170741878868069+3,47553078752505i</v>
      </c>
      <c r="Z311" s="223" t="str">
        <f t="shared" ca="1" si="475"/>
        <v>-3,18119604215605+1,41012722319816i</v>
      </c>
      <c r="AA311" s="223" t="str">
        <f t="shared" ca="1" si="476"/>
        <v>-2,68986168594365-2,20751243591656i</v>
      </c>
      <c r="AB311" s="223" t="str">
        <f t="shared" ca="1" si="477"/>
        <v>0,76241146374798-3,39517242628111i</v>
      </c>
      <c r="AC311" s="223" t="str">
        <f t="shared" ca="1" si="478"/>
        <v>3,37543934986289-0,845503542057087i</v>
      </c>
      <c r="AD311" s="223" t="str">
        <f t="shared" ca="1" si="479"/>
        <v>2,27286008477281+2,63487648273699i</v>
      </c>
      <c r="AE311" s="223" t="str">
        <f t="shared" ca="1" si="480"/>
        <v>-1,33163206019574+3,21484417981537i</v>
      </c>
      <c r="AF311" s="223" t="str">
        <f t="shared" ca="1" si="481"/>
        <v>-3,47029380716337+0,255984249901198i</v>
      </c>
      <c r="AG311" s="223" t="str">
        <f t="shared" ca="1" si="482"/>
        <v>-1,78893476566585-2,98465734187795i</v>
      </c>
      <c r="AH311" s="223" t="str">
        <f t="shared" ca="1" si="483"/>
        <v>1,8616431298504-2,93985576199151i</v>
      </c>
      <c r="AI311" s="223" t="str">
        <f t="shared" ca="1" si="484"/>
        <v>3,4629664515747+0,341072425596099i</v>
      </c>
      <c r="AJ311" s="223" t="str">
        <f t="shared" ca="1" si="485"/>
        <v>1,25233477183191+3,24655581555202i</v>
      </c>
      <c r="AK311" s="223" t="str">
        <f t="shared" ca="1" si="486"/>
        <v>-2,33683864770245+2,57830412846081i</v>
      </c>
      <c r="AL311" s="223" t="str">
        <f t="shared" ca="1" si="487"/>
        <v>-3,35367303499577-0,928086320649211i</v>
      </c>
      <c r="AM311" s="223" t="str">
        <f t="shared" ca="1" si="488"/>
        <v>-0,678860137280494-3,41286037778363i</v>
      </c>
      <c r="AN311" s="223" t="str">
        <f t="shared" ca="1" si="489"/>
        <v>2,74322661705132-2,14083506411285i</v>
      </c>
      <c r="AO311" s="223" t="str">
        <f t="shared" ca="1" si="490"/>
        <v>3,14563167095352+1,48777297828938i</v>
      </c>
      <c r="AP311" s="223" t="str">
        <f t="shared" ca="1" si="491"/>
        <v>0,0853966593112123+3,47867423809882i</v>
      </c>
      <c r="AQ311" s="223" t="str">
        <f t="shared" ca="1" si="492"/>
        <v>-3,06884105987156+1,64032972096475i</v>
      </c>
      <c r="AR311" s="223" t="str">
        <f t="shared" ca="1" si="493"/>
        <v>-3,06884105987156+1,64032972096475i</v>
      </c>
      <c r="AS311" s="223" t="str">
        <f t="shared" ca="1" si="494"/>
        <v>0,510581298972354-3,44205952612293i</v>
      </c>
      <c r="AT311" s="223" t="str">
        <f t="shared" ca="1" si="495"/>
        <v>3,30409435162217-1,0915253363126i</v>
      </c>
      <c r="AU311" s="223" t="str">
        <f t="shared" ca="1" si="496"/>
        <v>2,46053521050233+2,46053521050037i</v>
      </c>
      <c r="AV311" s="223" t="str">
        <f t="shared" ca="1" si="497"/>
        <v>-1,09152533630998+3,30409435162304i</v>
      </c>
      <c r="AW311" s="223" t="str">
        <f t="shared" ca="1" si="498"/>
        <v>-3,44205952612303+0,510581298971665i</v>
      </c>
      <c r="AX311" s="223" t="str">
        <f t="shared" ca="1" si="499"/>
        <v>-2,00365258426816-2,84496807816703i</v>
      </c>
      <c r="AY311" s="223" t="str">
        <f t="shared" ca="1" si="500"/>
        <v>1,64032972096537-3,06884105987123i</v>
      </c>
      <c r="AZ311" s="223" t="str">
        <f t="shared" ca="1" si="501"/>
        <v>3,4786742380988+0,0853966593119062i</v>
      </c>
      <c r="BA311" s="223" t="str">
        <f t="shared" ca="1" si="502"/>
        <v>1,48777297828876+3,14563167095382i</v>
      </c>
      <c r="BB311" s="223" t="str">
        <f t="shared" ca="1" si="503"/>
        <v>-2,1408350641134+2,74322661705089i</v>
      </c>
      <c r="BC311" s="223" t="str">
        <f t="shared" ca="1" si="504"/>
        <v>-3,4128603777835-0,678860137281127i</v>
      </c>
      <c r="BD311" s="223" t="str">
        <f t="shared" ca="1" si="505"/>
        <v>-0,928086320648592-3,35367303499594i</v>
      </c>
      <c r="BE311" s="223" t="str">
        <f t="shared" ca="1" si="506"/>
        <v>2,57830412846125-2,33683864770197i</v>
      </c>
      <c r="BF311" s="223" t="str">
        <f t="shared" ca="1" si="507"/>
        <v>3,24655581555178+1,25233477183251i</v>
      </c>
      <c r="BG311" s="223" t="str">
        <f t="shared" ca="1" si="508"/>
        <v>0,341072425595458+3,46296645157477i</v>
      </c>
      <c r="BH311" s="223" t="str">
        <f t="shared" ca="1" si="509"/>
        <v>-2,93985576199075+1,86164312985161i</v>
      </c>
      <c r="BI311" s="223" t="str">
        <f t="shared" ca="1" si="510"/>
        <v>-2,98465734187869-1,78893476566462i</v>
      </c>
      <c r="BJ311" s="223" t="str">
        <f t="shared" ca="1" si="511"/>
        <v>0,255984249902876-3,47029380716324i</v>
      </c>
      <c r="BK311" s="223" t="str">
        <f t="shared" ca="1" si="512"/>
        <v>3,21484417981588-1,3316320601945i</v>
      </c>
      <c r="BL311" s="223" t="str">
        <f t="shared" ca="1" si="513"/>
        <v>2,63487648273634+2,27286008477356i</v>
      </c>
      <c r="BM311" s="223" t="str">
        <f t="shared" ca="1" si="514"/>
        <v>-0,845503542058145+3,37543934986262i</v>
      </c>
      <c r="BN311" s="223" t="str">
        <f t="shared" ca="1" si="515"/>
        <v>-3,39517242628127+0,762411463747253i</v>
      </c>
      <c r="BO311" s="223" t="str">
        <f t="shared" ca="1" si="516"/>
        <v>-2,20751243591627-2,68986168594389i</v>
      </c>
      <c r="BP311" s="223" t="str">
        <f t="shared" ca="1" si="517"/>
        <v>1,41012722319818-3,18119604215604i</v>
      </c>
      <c r="BQ311" s="223" t="str">
        <f t="shared" ca="1" si="518"/>
        <v>3,47553078752505-0,170741878868042i</v>
      </c>
      <c r="BR311" s="223" t="str">
        <f t="shared" ca="1" si="519"/>
        <v>1,71514881407161+3,02766107578485i</v>
      </c>
      <c r="BS311" s="223" t="str">
        <f t="shared" ca="1" si="520"/>
        <v>-1,93323010982431+2,8932833229227i</v>
      </c>
      <c r="BT311" s="223" t="str">
        <f t="shared" ca="1" si="521"/>
        <v>-3,45355313448472-0,425955152010914i</v>
      </c>
      <c r="BU311" s="223" t="str">
        <f t="shared" ca="1" si="522"/>
        <v>-1,17228312383318-3,27631184746046i</v>
      </c>
      <c r="BV311" s="223" t="str">
        <f t="shared" ca="1" si="523"/>
        <v>2,39940958640798-2,52017870018921i</v>
      </c>
      <c r="BW311" s="223" t="str">
        <f t="shared" ca="1" si="524"/>
        <v>3,32988659289433+1,01011005474477i</v>
      </c>
      <c r="BX311" s="223" t="str">
        <f t="shared" ca="1" si="525"/>
        <v>0,594899890850569+3,42849254980959i</v>
      </c>
      <c r="BY311" s="223" t="str">
        <f t="shared" ca="1" si="526"/>
        <v>-2,79493913102084+2,0728681333173i</v>
      </c>
      <c r="BZ311" s="223" t="str">
        <f t="shared" ca="1" si="527"/>
        <v>-3,10817248885489-1,5645225545704i</v>
      </c>
      <c r="CA311" s="223" t="str">
        <f t="shared" ca="1" si="528"/>
        <v>5,95105842200601E-13-3,47972226538755i</v>
      </c>
      <c r="CB311" s="223" t="str">
        <f t="shared" ca="1" si="529"/>
        <v>3,10817248885542-1,56452255456934i</v>
      </c>
      <c r="CC311" s="223" t="str">
        <f t="shared" ca="1" si="530"/>
        <v>2,79493913102013+2,07286813331825i</v>
      </c>
      <c r="CD311" s="223" t="str">
        <f t="shared" ca="1" si="531"/>
        <v>-0,594899890851742+3,42849254980939i</v>
      </c>
      <c r="CE311" s="223" t="str">
        <f t="shared" ca="1" si="532"/>
        <v>-3,32988659289468+1,01011005474363i</v>
      </c>
      <c r="CF311" s="223" t="str">
        <f t="shared" ca="1" si="533"/>
        <v>-2,39940958640955-2,52017870018771i</v>
      </c>
      <c r="CG311" s="223" t="str">
        <f t="shared" ca="1" si="534"/>
        <v>1,17228312383113-3,2763118474612i</v>
      </c>
      <c r="CH311" s="223" t="str">
        <f t="shared" ca="1" si="535"/>
        <v>3,45355313448446-0,425955152013071i</v>
      </c>
      <c r="CI311" s="223" t="str">
        <f t="shared" ca="1" si="536"/>
        <v>1,93323010982611+2,89328332292149i</v>
      </c>
      <c r="CJ311" s="223" t="str">
        <f t="shared" ca="1" si="537"/>
        <v>-1,71514881407281+3,02766107578416i</v>
      </c>
      <c r="CK311" s="223" t="str">
        <f t="shared" ca="1" si="538"/>
        <v>-3,47553078752498-0,170741878869429i</v>
      </c>
      <c r="CL311" s="223" t="str">
        <f t="shared" ca="1" si="539"/>
        <v>-1,41012722319691-3,1811960421566i</v>
      </c>
      <c r="CM311" s="223" t="str">
        <f t="shared" ca="1" si="540"/>
        <v>2,20751243591734-2,68986168594301i</v>
      </c>
      <c r="CN311" s="223" t="str">
        <f t="shared" ca="1" si="541"/>
        <v>3,39517242628097+0,762411463748606i</v>
      </c>
      <c r="CO311" s="223" t="str">
        <f t="shared" ca="1" si="542"/>
        <v>0,845503542056798+3,37543934986296i</v>
      </c>
      <c r="CP311" s="223" t="str">
        <f t="shared" ca="1" si="543"/>
        <v>-2,63487648273718+2,27286008477258i</v>
      </c>
      <c r="CQ311" s="223" t="str">
        <f t="shared" ca="1" si="544"/>
        <v>-3,21484417981539-1,33163206019569i</v>
      </c>
      <c r="CR311" s="223" t="str">
        <f t="shared" ca="1" si="545"/>
        <v>-0,255984249901591-3,47029380716334i</v>
      </c>
      <c r="CS311" s="223" t="str">
        <f t="shared" ca="1" si="546"/>
        <v>2,98465734187757-1,78893476566649i</v>
      </c>
      <c r="CT311" s="223" t="str">
        <f t="shared" ca="1" si="547"/>
        <v>2,93985576199191+1,86164312984977i</v>
      </c>
      <c r="CU311" s="223" t="str">
        <f t="shared" ca="1" si="548"/>
        <v>-0,341072425593296+3,46296645157498i</v>
      </c>
      <c r="CV311" s="223" t="str">
        <f t="shared" ca="1" si="549"/>
        <v>-3,246555815551+1,25233477183453i</v>
      </c>
      <c r="CW311" s="223" t="str">
        <f t="shared" ca="1" si="550"/>
        <v>-2,57830412846031-2,336838647703i</v>
      </c>
      <c r="CX311" s="223" t="str">
        <f t="shared" ca="1" si="551"/>
        <v>0,928086320649928-3,35367303499556i</v>
      </c>
      <c r="CY311" s="223" t="str">
        <f t="shared" ca="1" si="552"/>
        <v>3,41286037778377-0,678860137279763i</v>
      </c>
      <c r="CZ311" s="223" t="str">
        <f t="shared" ca="1" si="553"/>
        <v>2,1408350641123+2,74322661705174i</v>
      </c>
      <c r="DA311" s="223" t="str">
        <f t="shared" ca="1" si="554"/>
        <v>-1,48777297829001+3,14563167095322i</v>
      </c>
      <c r="DB311" s="223" t="str">
        <f t="shared" ca="1" si="555"/>
        <v>-3,47867423809883+0,0853966593105185i</v>
      </c>
      <c r="DC311" s="223" t="str">
        <f t="shared" ca="1" si="556"/>
        <v>-1,64032972096414-3,06884105987188i</v>
      </c>
      <c r="DD311" s="223" t="str">
        <f t="shared" ca="1" si="557"/>
        <v>2,00365258426929-2,84496807816623i</v>
      </c>
      <c r="DE311" s="223" t="str">
        <f t="shared" ca="1" si="558"/>
        <v>3,44205952612283+0,510581298973039i</v>
      </c>
      <c r="DF311" s="223" t="str">
        <f t="shared" ca="1" si="559"/>
        <v>1,09152533631195+3,30409435162239i</v>
      </c>
      <c r="DG311" s="223" t="str">
        <f t="shared" ca="1" si="560"/>
        <v>-2,46053521050087+2,46053521050184i</v>
      </c>
      <c r="DH311" s="223" t="str">
        <f t="shared" ca="1" si="561"/>
        <v>-3,30409435162282-1,09152533631064i</v>
      </c>
      <c r="DI311" s="223" t="str">
        <f t="shared" ca="1" si="562"/>
        <v>-0,510581298974403-3,44205952612262i</v>
      </c>
      <c r="DJ311" s="223" t="str">
        <f t="shared" ca="1" si="563"/>
        <v>2,84496807816544-2,00365258427042i</v>
      </c>
      <c r="DK311" s="223" t="str">
        <f t="shared" ca="1" si="564"/>
        <v>3,06884105987253+1,64032972096293i</v>
      </c>
      <c r="DL311" s="223" t="str">
        <f t="shared" ca="1" si="565"/>
        <v>-0,0853966593126989+3,47867423809878i</v>
      </c>
      <c r="DM311" s="223" t="str">
        <f t="shared" ca="1" si="566"/>
        <v>-3,14563167095415+1,48777297828804i</v>
      </c>
      <c r="DN311" s="223" t="str">
        <f t="shared" ca="1" si="567"/>
        <v>-2,74322661705041-2,14083506411402i</v>
      </c>
      <c r="DO311" s="223" t="str">
        <f t="shared" ca="1" si="568"/>
        <v>0,678860137281903-3,41286037778334i</v>
      </c>
      <c r="DP311" s="223" t="str">
        <f t="shared" ca="1" si="569"/>
        <v>3,35367303499615-0,928086320647826i</v>
      </c>
      <c r="DQ311" s="223" t="str">
        <f t="shared" ca="1" si="570"/>
        <v>2,33683864770138+2,57830412846178i</v>
      </c>
      <c r="DR311" s="223" t="str">
        <f t="shared" ca="1" si="571"/>
        <v>-1,25233477183325+3,2465558155515i</v>
      </c>
      <c r="DS311" s="223" t="str">
        <f t="shared" ca="1" si="572"/>
        <v>-3,46296645157484+0,341072425594668i</v>
      </c>
      <c r="DT311" s="223" t="str">
        <f t="shared" ca="1" si="573"/>
        <v>-1,86164312985094-2,93985576199117i</v>
      </c>
      <c r="DU311" s="223" t="str">
        <f t="shared" ca="1" si="574"/>
        <v>1,7889347656653-2,98465734187828i</v>
      </c>
      <c r="DV311" s="223" t="str">
        <f t="shared" ca="1" si="575"/>
        <v>3,47029380716344+0,255984249900215i</v>
      </c>
      <c r="DW311" s="223" t="str">
        <f t="shared" ca="1" si="576"/>
        <v>1,33163206019696+3,21484417981486i</v>
      </c>
      <c r="DX311" s="223" t="str">
        <f t="shared" ca="1" si="577"/>
        <v>-2,27286008477154+2,63487648273808i</v>
      </c>
      <c r="DY311" s="223" t="str">
        <f t="shared" ca="1" si="578"/>
        <v>-3,37543934986253-0,845503542058528i</v>
      </c>
      <c r="DZ311" s="223" t="str">
        <f t="shared" ca="1" si="579"/>
        <v>-0,762411463746867-3,39517242628136i</v>
      </c>
      <c r="EA311" s="223" t="str">
        <f t="shared" ca="1" si="580"/>
        <v>2,68986168594414-2,20751243591597i</v>
      </c>
      <c r="EB311" s="223" t="str">
        <f t="shared" ca="1" si="581"/>
        <v>3,18119604215588+1,41012722319855i</v>
      </c>
      <c r="EC311" s="223" t="str">
        <f t="shared" ca="1" si="582"/>
        <v>0,170741878867646+3,47553078752507i</v>
      </c>
      <c r="ED311" s="223" t="str">
        <f t="shared" ca="1" si="583"/>
        <v>-3,02766107578504+1,71514881407126i</v>
      </c>
      <c r="EE311" s="223" t="str">
        <f t="shared" ca="1" si="584"/>
        <v>-2,89328332292247-1,93323010982464i</v>
      </c>
      <c r="EF311" s="223" t="str">
        <f t="shared" ca="1" si="585"/>
        <v>0,42595515201131-3,45355313448467i</v>
      </c>
      <c r="EG311" s="223" t="str">
        <f t="shared" ca="1" si="586"/>
        <v>3,2763118474606-1,1722831238328i</v>
      </c>
      <c r="EH311" s="223" t="str">
        <f t="shared" ca="1" si="587"/>
        <v>2,52017870018893+2,39940958640827i</v>
      </c>
      <c r="EI311" s="223" t="str">
        <f t="shared" ca="1" si="588"/>
        <v>-1,01011005474193+3,32988659289519i</v>
      </c>
      <c r="EJ311" s="223" t="str">
        <f t="shared" ca="1" si="589"/>
        <v>-3,42849254980969+0,594899890849981i</v>
      </c>
      <c r="EK311" s="223" t="str">
        <f t="shared" ca="1" si="590"/>
        <v>-2,07286813331682-2,7949391310212i</v>
      </c>
      <c r="EL311" s="223" t="str">
        <f t="shared" ca="1" si="591"/>
        <v>1,56452255457094-3,10817248885462i</v>
      </c>
      <c r="EM311" s="223" t="str">
        <f t="shared" ca="1" si="592"/>
        <v>3,47972226538755+1,1902116844012E-12i</v>
      </c>
      <c r="EN311" s="223"/>
      <c r="EO311" s="223"/>
      <c r="EP311" s="223"/>
    </row>
    <row r="312" spans="1:146">
      <c r="A312" s="249">
        <f t="shared" si="461"/>
        <v>4.1406249999999976E-3</v>
      </c>
      <c r="B312" s="248">
        <v>212</v>
      </c>
      <c r="C312" s="247">
        <f t="shared" si="462"/>
        <v>42400</v>
      </c>
      <c r="N312" s="246">
        <f t="shared" ca="1" si="463"/>
        <v>4.5193846393341044</v>
      </c>
      <c r="O312" s="223">
        <f t="shared" ca="1" si="464"/>
        <v>-3.4806153606658952</v>
      </c>
      <c r="P312" s="223" t="str">
        <f t="shared" ca="1" si="465"/>
        <v>-1,64075072316433-3,06962869958878i</v>
      </c>
      <c r="Q312" s="223" t="str">
        <f t="shared" ca="1" si="466"/>
        <v>1,93372628697673-2,89402590450718i</v>
      </c>
      <c r="R312" s="223" t="str">
        <f t="shared" ca="1" si="467"/>
        <v>3,46385524635534+0,341159964239559i</v>
      </c>
      <c r="S312" s="223" t="str">
        <f t="shared" ca="1" si="468"/>
        <v>1,33197383296235+3,21566929226358i</v>
      </c>
      <c r="T312" s="223" t="str">
        <f t="shared" ca="1" si="469"/>
        <v>-2,2080790095632+2,6905520579297i</v>
      </c>
      <c r="U312" s="223" t="str">
        <f t="shared" ca="1" si="470"/>
        <v>-3,41373631248651-0,679034371526483i</v>
      </c>
      <c r="V312" s="223" t="str">
        <f t="shared" ca="1" si="471"/>
        <v>-1,01036930661794-3,33074123179027i</v>
      </c>
      <c r="W312" s="223" t="str">
        <f t="shared" ca="1" si="472"/>
        <v>2,46116672422881-2,46116672422902i</v>
      </c>
      <c r="X312" s="223" t="str">
        <f t="shared" ca="1" si="473"/>
        <v>3,33074123179035+1,01036930661768i</v>
      </c>
      <c r="Y312" s="223" t="str">
        <f t="shared" ca="1" si="474"/>
        <v>0,67903437152642+3,41373631248652i</v>
      </c>
      <c r="Z312" s="223" t="str">
        <f t="shared" ca="1" si="475"/>
        <v>-2,69055205792975+2,20807900956315i</v>
      </c>
      <c r="AA312" s="223" t="str">
        <f t="shared" ca="1" si="476"/>
        <v>-3,21566929226355-1,33197383296242i</v>
      </c>
      <c r="AB312" s="223" t="str">
        <f t="shared" ca="1" si="477"/>
        <v>-0,341159964239486-3,46385524635535i</v>
      </c>
      <c r="AC312" s="223" t="str">
        <f t="shared" ca="1" si="478"/>
        <v>2,89402590450721-1,93372628697667i</v>
      </c>
      <c r="AD312" s="223" t="str">
        <f t="shared" ca="1" si="479"/>
        <v>3,06962869958873+1,64075072316442i</v>
      </c>
      <c r="AE312" s="223" t="str">
        <f t="shared" ca="1" si="480"/>
        <v>-5,45800212164983E-14+3,4806153606659i</v>
      </c>
      <c r="AF312" s="223" t="str">
        <f t="shared" ca="1" si="481"/>
        <v>-3,06962869958881+1,64075072316427i</v>
      </c>
      <c r="AG312" s="223" t="str">
        <f t="shared" ca="1" si="482"/>
        <v>-2,89402590450712-1,9337262869768i</v>
      </c>
      <c r="AH312" s="223" t="str">
        <f t="shared" ca="1" si="483"/>
        <v>0,341159964239644-3,46385524635534i</v>
      </c>
      <c r="AI312" s="223" t="str">
        <f t="shared" ca="1" si="484"/>
        <v>3,21566929226348-1,33197383296259i</v>
      </c>
      <c r="AJ312" s="223" t="str">
        <f t="shared" ca="1" si="485"/>
        <v>2,69055205792966+2,20807900956325i</v>
      </c>
      <c r="AK312" s="223" t="str">
        <f t="shared" ca="1" si="486"/>
        <v>-0,67903437152689+3,41373631248643i</v>
      </c>
      <c r="AL312" s="223" t="str">
        <f t="shared" ca="1" si="487"/>
        <v>-3,33074123179049+1,01036930661722i</v>
      </c>
      <c r="AM312" s="223" t="str">
        <f t="shared" ca="1" si="488"/>
        <v>-2,46116672422821-2,46116672422962i</v>
      </c>
      <c r="AN312" s="223" t="str">
        <f t="shared" ca="1" si="489"/>
        <v>1,01036930661904-3,33074123178994i</v>
      </c>
      <c r="AO312" s="223" t="str">
        <f t="shared" ca="1" si="490"/>
        <v>3,41373631248681-0,679034371524983i</v>
      </c>
      <c r="AP312" s="223" t="str">
        <f t="shared" ca="1" si="491"/>
        <v>2,20807900956447+2,69055205792867i</v>
      </c>
      <c r="AQ312" s="223" t="str">
        <f t="shared" ca="1" si="492"/>
        <v>-1,33197383296119+3,21566929226406i</v>
      </c>
      <c r="AR312" s="223" t="str">
        <f t="shared" ca="1" si="493"/>
        <v>-1,33197383296119+3,21566929226406i</v>
      </c>
      <c r="AS312" s="223" t="str">
        <f t="shared" ca="1" si="494"/>
        <v>-1,9337262869772-2,89402590450686i</v>
      </c>
      <c r="AT312" s="223" t="str">
        <f t="shared" ca="1" si="495"/>
        <v>1,6407507231642-3,06962869958885i</v>
      </c>
      <c r="AU312" s="223" t="str">
        <f t="shared" ca="1" si="496"/>
        <v>3,4806153606659+1,09160042432997E-13i</v>
      </c>
      <c r="AV312" s="223" t="str">
        <f t="shared" ca="1" si="497"/>
        <v>1,64075072316392+3,069628699589i</v>
      </c>
      <c r="AW312" s="223" t="str">
        <f t="shared" ca="1" si="498"/>
        <v>-1,93372628697747+2,89402590450668i</v>
      </c>
      <c r="AX312" s="223" t="str">
        <f t="shared" ca="1" si="499"/>
        <v>-3,46385524635523-0,341159964240732i</v>
      </c>
      <c r="AY312" s="223" t="str">
        <f t="shared" ca="1" si="500"/>
        <v>-1,3319738329609-3,21566929226418i</v>
      </c>
      <c r="AZ312" s="223" t="str">
        <f t="shared" ca="1" si="501"/>
        <v>2,20807900956196-2,69055205793073i</v>
      </c>
      <c r="BA312" s="223" t="str">
        <f t="shared" ca="1" si="502"/>
        <v>3,41373631248675+0,679034371525293i</v>
      </c>
      <c r="BB312" s="223" t="str">
        <f t="shared" ca="1" si="503"/>
        <v>1,01036930661883+3,33074123179i</v>
      </c>
      <c r="BC312" s="223" t="str">
        <f t="shared" ca="1" si="504"/>
        <v>-2,46116672422843+2,4611667242294i</v>
      </c>
      <c r="BD312" s="223" t="str">
        <f t="shared" ca="1" si="505"/>
        <v>-3,33074123179042-1,01036930661743i</v>
      </c>
      <c r="BE312" s="223" t="str">
        <f t="shared" ca="1" si="506"/>
        <v>-0,679034371526626-3,41373631248648i</v>
      </c>
      <c r="BF312" s="223" t="str">
        <f t="shared" ca="1" si="507"/>
        <v>2,69055205792986-2,20807900956301i</v>
      </c>
      <c r="BG312" s="223" t="str">
        <f t="shared" ca="1" si="508"/>
        <v>3,21566929226338+1,33197383296284i</v>
      </c>
      <c r="BH312" s="223" t="str">
        <f t="shared" ca="1" si="509"/>
        <v>0,341159964238639+3,46385524635543i</v>
      </c>
      <c r="BI312" s="223" t="str">
        <f t="shared" ca="1" si="510"/>
        <v>-2,89402590450785+1,93372628697572i</v>
      </c>
      <c r="BJ312" s="223" t="str">
        <f t="shared" ca="1" si="511"/>
        <v>-3,06962869958801-1,64075072316578i</v>
      </c>
      <c r="BK312" s="223" t="str">
        <f t="shared" ca="1" si="512"/>
        <v>-1,56744810869783E-12-3,4806153606659i</v>
      </c>
      <c r="BL312" s="223" t="str">
        <f t="shared" ca="1" si="513"/>
        <v>3,06962869958821-1,6407507231654i</v>
      </c>
      <c r="BM312" s="223" t="str">
        <f t="shared" ca="1" si="514"/>
        <v>2,89402590450761+1,93372628697607i</v>
      </c>
      <c r="BN312" s="223" t="str">
        <f t="shared" ca="1" si="515"/>
        <v>-0,341159964239063+3,46385524635539i</v>
      </c>
      <c r="BO312" s="223" t="str">
        <f t="shared" ca="1" si="516"/>
        <v>-3,2156692922635+1,33197383296254i</v>
      </c>
      <c r="BP312" s="223" t="str">
        <f t="shared" ca="1" si="517"/>
        <v>-2,69055205792953-2,20807900956342i</v>
      </c>
      <c r="BQ312" s="223" t="str">
        <f t="shared" ca="1" si="518"/>
        <v>0,679034371527047-3,4137363124864i</v>
      </c>
      <c r="BR312" s="223" t="str">
        <f t="shared" ca="1" si="519"/>
        <v>3,33074123179052-1,01036930661712i</v>
      </c>
      <c r="BS312" s="223" t="str">
        <f t="shared" ca="1" si="520"/>
        <v>2,46116672422806+2,46116672422977i</v>
      </c>
      <c r="BT312" s="223" t="str">
        <f t="shared" ca="1" si="521"/>
        <v>-1,01036930661924+3,33074123178988i</v>
      </c>
      <c r="BU312" s="223" t="str">
        <f t="shared" ca="1" si="522"/>
        <v>-3,41373631248618+0,679034371528175i</v>
      </c>
      <c r="BV312" s="223" t="str">
        <f t="shared" ca="1" si="523"/>
        <v>-2,2080790095643-2,6905520579288i</v>
      </c>
      <c r="BW312" s="223" t="str">
        <f t="shared" ca="1" si="524"/>
        <v>1,33197383296129-3,21566929226402i</v>
      </c>
      <c r="BX312" s="223" t="str">
        <f t="shared" ca="1" si="525"/>
        <v>3,46385524635526-0,341159964240406i</v>
      </c>
      <c r="BY312" s="223" t="str">
        <f t="shared" ca="1" si="526"/>
        <v>1,93372628697703+2,89402590450697i</v>
      </c>
      <c r="BZ312" s="223" t="str">
        <f t="shared" ca="1" si="527"/>
        <v>-1,6407507231643+3,0696286995888i</v>
      </c>
      <c r="CA312" s="223" t="str">
        <f t="shared" ca="1" si="528"/>
        <v>-3,4806153606659-2,18320084865993E-13i</v>
      </c>
      <c r="CB312" s="223" t="str">
        <f t="shared" ca="1" si="529"/>
        <v>-1,64075072316374-3,0696286995891i</v>
      </c>
      <c r="CC312" s="223" t="str">
        <f t="shared" ca="1" si="530"/>
        <v>1,93372628697756-2,89402590450662i</v>
      </c>
      <c r="CD312" s="223" t="str">
        <f t="shared" ca="1" si="531"/>
        <v>3,46385524635522+0,34115996424084i</v>
      </c>
      <c r="CE312" s="223" t="str">
        <f t="shared" ca="1" si="532"/>
        <v>1,33197383296071+3,21566929226426i</v>
      </c>
      <c r="CF312" s="223" t="str">
        <f t="shared" ca="1" si="533"/>
        <v>-2,20807900956204+2,69055205793066i</v>
      </c>
      <c r="CG312" s="223" t="str">
        <f t="shared" ca="1" si="534"/>
        <v>-3,41373631248671-0,679034371525498i</v>
      </c>
      <c r="CH312" s="223" t="str">
        <f t="shared" ca="1" si="535"/>
        <v>-1,01036930661863-3,33074123179006i</v>
      </c>
      <c r="CI312" s="223" t="str">
        <f t="shared" ca="1" si="536"/>
        <v>2,46116672422851-2,46116672422932i</v>
      </c>
      <c r="CJ312" s="223" t="str">
        <f t="shared" ca="1" si="537"/>
        <v>3,33074123179039+1,01036930661754i</v>
      </c>
      <c r="CK312" s="223" t="str">
        <f t="shared" ca="1" si="538"/>
        <v>0,679034371526424+3,41373631248652i</v>
      </c>
      <c r="CL312" s="223" t="str">
        <f t="shared" ca="1" si="539"/>
        <v>-2,69055205792993+2,20807900956293i</v>
      </c>
      <c r="CM312" s="223" t="str">
        <f t="shared" ca="1" si="540"/>
        <v>-3,21566929226334-1,33197383296294i</v>
      </c>
      <c r="CN312" s="223" t="str">
        <f t="shared" ca="1" si="541"/>
        <v>-0,341159964238432-3,46385524635545i</v>
      </c>
      <c r="CO312" s="223" t="str">
        <f t="shared" ca="1" si="542"/>
        <v>2,89402590450797-1,93372628697555i</v>
      </c>
      <c r="CP312" s="223" t="str">
        <f t="shared" ca="1" si="543"/>
        <v>3,06962869958954+1,64075072316291i</v>
      </c>
      <c r="CQ312" s="223" t="str">
        <f t="shared" ca="1" si="544"/>
        <v>1,35936302784498E-12+3,4806153606659i</v>
      </c>
      <c r="CR312" s="223" t="str">
        <f t="shared" ca="1" si="545"/>
        <v>-3,06962869958826+1,6407507231653i</v>
      </c>
      <c r="CS312" s="223" t="str">
        <f t="shared" ca="1" si="546"/>
        <v>-2,89402590450761-1,93372628697608i</v>
      </c>
      <c r="CT312" s="223" t="str">
        <f t="shared" ca="1" si="547"/>
        <v>0,34115996423927-3,46385524635537i</v>
      </c>
      <c r="CU312" s="223" t="str">
        <f t="shared" ca="1" si="548"/>
        <v>3,21566929226358-1,33197383296235i</v>
      </c>
      <c r="CV312" s="223" t="str">
        <f t="shared" ca="1" si="549"/>
        <v>2,69055205792952+2,20807900956342i</v>
      </c>
      <c r="CW312" s="223" t="str">
        <f t="shared" ca="1" si="550"/>
        <v>-0,679034371527249+3,41373631248636i</v>
      </c>
      <c r="CX312" s="223" t="str">
        <f t="shared" ca="1" si="551"/>
        <v>-3,33074123179058+1,01036930661692i</v>
      </c>
      <c r="CY312" s="223" t="str">
        <f t="shared" ca="1" si="552"/>
        <v>-2,46116672422806-2,46116672422977i</v>
      </c>
      <c r="CZ312" s="223" t="str">
        <f t="shared" ca="1" si="553"/>
        <v>1,01036930661944-3,33074123178981i</v>
      </c>
      <c r="DA312" s="223" t="str">
        <f t="shared" ca="1" si="554"/>
        <v>3,41373631248618-0,679034371528164i</v>
      </c>
      <c r="DB312" s="223" t="str">
        <f t="shared" ca="1" si="555"/>
        <v>2,20807900956414+2,69055205792893i</v>
      </c>
      <c r="DC312" s="223" t="str">
        <f t="shared" ca="1" si="556"/>
        <v>-1,33197383296148+3,21566929226394i</v>
      </c>
      <c r="DD312" s="223" t="str">
        <f t="shared" ca="1" si="557"/>
        <v>-3,46385524635528+0,341159964240199i</v>
      </c>
      <c r="DE312" s="223" t="str">
        <f t="shared" ca="1" si="558"/>
        <v>-1,93372628697702-2,89402590450698i</v>
      </c>
      <c r="DF312" s="223" t="str">
        <f t="shared" ca="1" si="559"/>
        <v>1,64075072316448-3,0696286995887i</v>
      </c>
      <c r="DG312" s="223" t="str">
        <f t="shared" ca="1" si="560"/>
        <v>3,4806153606659+4,26405165718838E-13i</v>
      </c>
      <c r="DH312" s="223" t="str">
        <f t="shared" ca="1" si="561"/>
        <v>1,64075072316373+3,0696286995891i</v>
      </c>
      <c r="DI312" s="223" t="str">
        <f t="shared" ca="1" si="562"/>
        <v>-1,93372628697773+2,89402590450651i</v>
      </c>
      <c r="DJ312" s="223" t="str">
        <f t="shared" ca="1" si="563"/>
        <v>-3,46385524635522-0,341159964240851i</v>
      </c>
      <c r="DK312" s="223" t="str">
        <f t="shared" ca="1" si="564"/>
        <v>-1,3319738329638-3,21566929226298i</v>
      </c>
      <c r="DL312" s="223" t="str">
        <f t="shared" ca="1" si="565"/>
        <v>2,20807900956221-2,69055205793052i</v>
      </c>
      <c r="DM312" s="223" t="str">
        <f t="shared" ca="1" si="566"/>
        <v>3,41373631248671+0,679034371525508i</v>
      </c>
      <c r="DN312" s="223" t="str">
        <f t="shared" ca="1" si="567"/>
        <v>1,01036930661862+3,33074123179006i</v>
      </c>
      <c r="DO312" s="223" t="str">
        <f t="shared" ca="1" si="568"/>
        <v>-2,46116672422852+2,46116672422931i</v>
      </c>
      <c r="DP312" s="223" t="str">
        <f t="shared" ca="1" si="569"/>
        <v>-3,33074123179027-1,01036930661793i</v>
      </c>
      <c r="DQ312" s="223" t="str">
        <f t="shared" ca="1" si="570"/>
        <v>-0,679034371526219-3,41373631248657i</v>
      </c>
      <c r="DR312" s="223" t="str">
        <f t="shared" ca="1" si="571"/>
        <v>2,69055205793006-2,20807900956277i</v>
      </c>
      <c r="DS312" s="223" t="str">
        <f t="shared" ca="1" si="572"/>
        <v>3,21566929226326+1,33197383296313i</v>
      </c>
      <c r="DT312" s="223" t="str">
        <f t="shared" ca="1" si="573"/>
        <v>0,341159964238422+3,46385524635546i</v>
      </c>
      <c r="DU312" s="223" t="str">
        <f t="shared" ca="1" si="574"/>
        <v>-2,89402590450797+1,93372628697554i</v>
      </c>
      <c r="DV312" s="223" t="str">
        <f t="shared" ca="1" si="575"/>
        <v>-3,06962869958944-1,64075072316309i</v>
      </c>
      <c r="DW312" s="223" t="str">
        <f t="shared" ca="1" si="576"/>
        <v>-1,15127794699214E-12-3,4806153606659i</v>
      </c>
      <c r="DX312" s="223" t="str">
        <f t="shared" ca="1" si="577"/>
        <v>3,06962869958836-1,64075072316512i</v>
      </c>
      <c r="DY312" s="223" t="str">
        <f t="shared" ca="1" si="578"/>
        <v>2,89402590450749+1,93372628697625i</v>
      </c>
      <c r="DZ312" s="223" t="str">
        <f t="shared" ca="1" si="579"/>
        <v>-0,341159964239281+3,46385524635537i</v>
      </c>
      <c r="EA312" s="223" t="str">
        <f t="shared" ca="1" si="580"/>
        <v>-3,21566929226359+1,33197383296234i</v>
      </c>
      <c r="EB312" s="223" t="str">
        <f t="shared" ca="1" si="581"/>
        <v>-2,69055205792926-2,20807900956374i</v>
      </c>
      <c r="EC312" s="223" t="str">
        <f t="shared" ca="1" si="582"/>
        <v>0,679034371527454-3,41373631248632i</v>
      </c>
      <c r="ED312" s="223" t="str">
        <f t="shared" ca="1" si="583"/>
        <v>3,33074123179064-1,01036930661672i</v>
      </c>
      <c r="EE312" s="223" t="str">
        <f t="shared" ca="1" si="584"/>
        <v>2,46116672422791+2,46116672422992i</v>
      </c>
      <c r="EF312" s="223" t="str">
        <f t="shared" ca="1" si="585"/>
        <v>-1,01036930661945+3,33074123178981i</v>
      </c>
      <c r="EG312" s="223" t="str">
        <f t="shared" ca="1" si="586"/>
        <v>-3,41373631248618+0,679034371528154i</v>
      </c>
      <c r="EH312" s="223" t="str">
        <f t="shared" ca="1" si="587"/>
        <v>-2,20807900956398-2,69055205792906i</v>
      </c>
      <c r="EI312" s="223" t="str">
        <f t="shared" ca="1" si="588"/>
        <v>1,33197383296167-3,21566929226386i</v>
      </c>
      <c r="EJ312" s="223" t="str">
        <f t="shared" ca="1" si="589"/>
        <v>3,4638552463553-0,341159964239992i</v>
      </c>
      <c r="EK312" s="223" t="str">
        <f t="shared" ca="1" si="590"/>
        <v>1,93372628697685+2,8940259045071i</v>
      </c>
      <c r="EL312" s="223" t="str">
        <f t="shared" ca="1" si="591"/>
        <v>-1,64075072316449+3,0696286995887i</v>
      </c>
      <c r="EM312" s="223" t="str">
        <f t="shared" ca="1" si="592"/>
        <v>-3,4806153606659-4,36640169731987E-13i</v>
      </c>
      <c r="EN312" s="223"/>
      <c r="EO312" s="223"/>
      <c r="EP312" s="223"/>
    </row>
    <row r="313" spans="1:146">
      <c r="A313" s="249">
        <f t="shared" si="461"/>
        <v>4.1601562499999972E-3</v>
      </c>
      <c r="B313" s="248">
        <v>213</v>
      </c>
      <c r="C313" s="247">
        <f t="shared" si="462"/>
        <v>42600</v>
      </c>
      <c r="N313" s="246">
        <f t="shared" ca="1" si="463"/>
        <v>4.5185804886849938</v>
      </c>
      <c r="O313" s="223">
        <f t="shared" ca="1" si="464"/>
        <v>-3.4814195113150062</v>
      </c>
      <c r="P313" s="223" t="str">
        <f t="shared" ca="1" si="465"/>
        <v>-1,71598538352068-3,02913782738723i</v>
      </c>
      <c r="Q313" s="223" t="str">
        <f t="shared" ca="1" si="466"/>
        <v>1,78980732445496-2,98611311826799i</v>
      </c>
      <c r="R313" s="223" t="str">
        <f t="shared" ca="1" si="467"/>
        <v>3,48037097284753+0,0854383118112936i</v>
      </c>
      <c r="S313" s="223" t="str">
        <f t="shared" ca="1" si="468"/>
        <v>1,64112979715637+3,0703378971459i</v>
      </c>
      <c r="T313" s="223" t="str">
        <f t="shared" ca="1" si="469"/>
        <v>-1,86255115238211+2,94128968626433i</v>
      </c>
      <c r="U313" s="223" t="str">
        <f t="shared" ca="1" si="470"/>
        <v>-3,47722598904546-0,170825158778296i</v>
      </c>
      <c r="V313" s="223" t="str">
        <f t="shared" ca="1" si="471"/>
        <v>-1,56528565556797-3,10968851016271i</v>
      </c>
      <c r="W313" s="223" t="str">
        <f t="shared" ca="1" si="472"/>
        <v>1,93417304914033-2,89469453133556i</v>
      </c>
      <c r="X313" s="223" t="str">
        <f t="shared" ca="1" si="473"/>
        <v>3,47198645432945+0,256109107057203i</v>
      </c>
      <c r="Y313" s="223" t="str">
        <f t="shared" ca="1" si="474"/>
        <v>1,48849864443013+3,14716596309989i</v>
      </c>
      <c r="Z313" s="223" t="str">
        <f t="shared" ca="1" si="475"/>
        <v>-2,00462987237714+2,84635572066073i</v>
      </c>
      <c r="AA313" s="223" t="str">
        <f t="shared" ca="1" si="476"/>
        <v>-3,46465552479928-0,341238784786579i</v>
      </c>
      <c r="AB313" s="223" t="str">
        <f t="shared" ca="1" si="477"/>
        <v>-1,41081501736776-3,18274768094086i</v>
      </c>
      <c r="AC313" s="223" t="str">
        <f t="shared" ca="1" si="478"/>
        <v>2,07387918153676-2,79630237173186i</v>
      </c>
      <c r="AD313" s="223" t="str">
        <f t="shared" ca="1" si="479"/>
        <v>3,45523761633279+0,426162913031739i</v>
      </c>
      <c r="AE313" s="223" t="str">
        <f t="shared" ca="1" si="480"/>
        <v>1,33228156809267+3,21641223058944i</v>
      </c>
      <c r="AF313" s="223" t="str">
        <f t="shared" ca="1" si="481"/>
        <v>-2,14187926342478+2,74456463481474i</v>
      </c>
      <c r="AG313" s="223" t="str">
        <f t="shared" ca="1" si="482"/>
        <v>-3,44373840192589-0,510830336673297i</v>
      </c>
      <c r="AH313" s="223" t="str">
        <f t="shared" ca="1" si="483"/>
        <v>-1,25294560221819-3,24813933377971i</v>
      </c>
      <c r="AI313" s="223" t="str">
        <f t="shared" ca="1" si="484"/>
        <v>2,20858915733534-2,69117367478682i</v>
      </c>
      <c r="AJ313" s="223" t="str">
        <f t="shared" ca="1" si="485"/>
        <v>3,43016480827557+0,595190055219908i</v>
      </c>
      <c r="AK313" s="223" t="str">
        <f t="shared" ca="1" si="486"/>
        <v>1,17285490876428+3,27790987929082i</v>
      </c>
      <c r="AL313" s="223" t="str">
        <f t="shared" ca="1" si="487"/>
        <v>-2,27396867972065+2,63616165236776i</v>
      </c>
      <c r="AM313" s="223" t="str">
        <f t="shared" ca="1" si="488"/>
        <v>-3,41452501160612-0,679191253536929i</v>
      </c>
      <c r="AN313" s="223" t="str">
        <f t="shared" ca="1" si="489"/>
        <v>-1,09205773136917-3,30570593445963i</v>
      </c>
      <c r="AO313" s="223" t="str">
        <f t="shared" ca="1" si="490"/>
        <v>2,33797844840245-2,57956170474182i</v>
      </c>
      <c r="AP313" s="223" t="str">
        <f t="shared" ca="1" si="491"/>
        <v>3,39682843274763+0,762783332435961i</v>
      </c>
      <c r="AQ313" s="223" t="str">
        <f t="shared" ca="1" si="492"/>
        <v>1,01060273922799+3,33151075598289i</v>
      </c>
      <c r="AR313" s="223" t="str">
        <f t="shared" ca="1" si="493"/>
        <v>1,01060273922799+3,33151075598289i</v>
      </c>
      <c r="AS313" s="223" t="str">
        <f t="shared" ca="1" si="494"/>
        <v>-3,37708573145686-0,845915939177946i</v>
      </c>
      <c r="AT313" s="223" t="str">
        <f t="shared" ca="1" si="495"/>
        <v>-0,928538997788971-3,35530879999887i</v>
      </c>
      <c r="AU313" s="223" t="str">
        <f t="shared" ca="1" si="496"/>
        <v>2,4617353446072-2,46173534460479i</v>
      </c>
      <c r="AV313" s="223" t="str">
        <f t="shared" ca="1" si="497"/>
        <v>3,35530879999889+0,928538997788916i</v>
      </c>
      <c r="AW313" s="223" t="str">
        <f t="shared" ca="1" si="498"/>
        <v>0,845915939178001+3,37708573145685i</v>
      </c>
      <c r="AX313" s="223" t="str">
        <f t="shared" ca="1" si="499"/>
        <v>-2,52140792560088+2,40057990628971i</v>
      </c>
      <c r="AY313" s="223" t="str">
        <f t="shared" ca="1" si="500"/>
        <v>-3,33151075598291-1,01060273922794i</v>
      </c>
      <c r="AZ313" s="223" t="str">
        <f t="shared" ca="1" si="501"/>
        <v>-0,76278333243602-3,39682843274761i</v>
      </c>
      <c r="BA313" s="223" t="str">
        <f t="shared" ca="1" si="502"/>
        <v>2,57956170474178-2,33797844840249i</v>
      </c>
      <c r="BB313" s="223" t="str">
        <f t="shared" ca="1" si="503"/>
        <v>3,30570593445965+1,09205773136911i</v>
      </c>
      <c r="BC313" s="223" t="str">
        <f t="shared" ca="1" si="504"/>
        <v>0,679191253536988+3,41452501160611i</v>
      </c>
      <c r="BD313" s="223" t="str">
        <f t="shared" ca="1" si="505"/>
        <v>-2,63616165236772+2,2739686797207i</v>
      </c>
      <c r="BE313" s="223" t="str">
        <f t="shared" ca="1" si="506"/>
        <v>-3,27790987929086-1,17285490876418i</v>
      </c>
      <c r="BF313" s="223" t="str">
        <f t="shared" ca="1" si="507"/>
        <v>-0,595190055220016-3,43016480827554i</v>
      </c>
      <c r="BG313" s="223" t="str">
        <f t="shared" ca="1" si="508"/>
        <v>2,69117367478675-2,20858915733543i</v>
      </c>
      <c r="BH313" s="223" t="str">
        <f t="shared" ca="1" si="509"/>
        <v>3,24813933377972+1,25294560221818i</v>
      </c>
      <c r="BI313" s="223" t="str">
        <f t="shared" ca="1" si="510"/>
        <v>0,510830336672674+3,44373840192598i</v>
      </c>
      <c r="BJ313" s="223" t="str">
        <f t="shared" ca="1" si="511"/>
        <v>-2,74456463481576+2,14187926342346i</v>
      </c>
      <c r="BK313" s="223" t="str">
        <f t="shared" ca="1" si="512"/>
        <v>-3,21641223058973-1,33228156809198i</v>
      </c>
      <c r="BL313" s="223" t="str">
        <f t="shared" ca="1" si="513"/>
        <v>-0,426162913031798-3,45523761633279i</v>
      </c>
      <c r="BM313" s="223" t="str">
        <f t="shared" ca="1" si="514"/>
        <v>2,79630237173247-2,07387918153593i</v>
      </c>
      <c r="BN313" s="223" t="str">
        <f t="shared" ca="1" si="515"/>
        <v>3,18274768094143+1,41081501736648i</v>
      </c>
      <c r="BO313" s="223" t="str">
        <f t="shared" ca="1" si="516"/>
        <v>0,341238784787377+3,4646555247992i</v>
      </c>
      <c r="BP313" s="223" t="str">
        <f t="shared" ca="1" si="517"/>
        <v>-2,8463557206609+2,00462987237688i</v>
      </c>
      <c r="BQ313" s="223" t="str">
        <f t="shared" ca="1" si="518"/>
        <v>-3,14716596309936-1,48849864443126i</v>
      </c>
      <c r="BR313" s="223" t="str">
        <f t="shared" ca="1" si="519"/>
        <v>-0,256109107058742-3,47198645432934i</v>
      </c>
      <c r="BS313" s="223" t="str">
        <f t="shared" ca="1" si="520"/>
        <v>2,89469453133534-1,93417304914067i</v>
      </c>
      <c r="BT313" s="223" t="str">
        <f t="shared" ca="1" si="521"/>
        <v>3,10968851016254+1,5652856555683i</v>
      </c>
      <c r="BU313" s="223" t="str">
        <f t="shared" ca="1" si="522"/>
        <v>0,170825158776997+3,47722598904552i</v>
      </c>
      <c r="BV313" s="223" t="str">
        <f t="shared" ca="1" si="523"/>
        <v>-2,94128968626372+1,86255115238307i</v>
      </c>
      <c r="BW313" s="223" t="str">
        <f t="shared" ca="1" si="524"/>
        <v>-3,07033789714607-1,64112979715606i</v>
      </c>
      <c r="BX313" s="223" t="str">
        <f t="shared" ca="1" si="525"/>
        <v>-0,0854383118107227-3,48037097284754i</v>
      </c>
      <c r="BY313" s="223" t="str">
        <f t="shared" ca="1" si="526"/>
        <v>2,98611311826886-1,78980732445351i</v>
      </c>
      <c r="BZ313" s="223" t="str">
        <f t="shared" ca="1" si="527"/>
        <v>3,02913782738771+1,71598538351983i</v>
      </c>
      <c r="CA313" s="223" t="str">
        <f t="shared" ca="1" si="528"/>
        <v>1,58655057291987E-13+3,48141951131501i</v>
      </c>
      <c r="CB313" s="223" t="str">
        <f t="shared" ca="1" si="529"/>
        <v>-3,02913782738765+1,71598538351993i</v>
      </c>
      <c r="CC313" s="223" t="str">
        <f t="shared" ca="1" si="530"/>
        <v>-2,9861131182671-1,78980732445646i</v>
      </c>
      <c r="CD313" s="223" t="str">
        <f t="shared" ca="1" si="531"/>
        <v>0,0854383118106033-3,48037097284754i</v>
      </c>
      <c r="CE313" s="223" t="str">
        <f t="shared" ca="1" si="532"/>
        <v>3,07033789714601-1,64112979715616i</v>
      </c>
      <c r="CF313" s="223" t="str">
        <f t="shared" ca="1" si="533"/>
        <v>2,94128968626378+1,86255115238297i</v>
      </c>
      <c r="CG313" s="223" t="str">
        <f t="shared" ca="1" si="534"/>
        <v>-0,170825158776878+3,47722598904553i</v>
      </c>
      <c r="CH313" s="223" t="str">
        <f t="shared" ca="1" si="535"/>
        <v>-3,10968851016249+1,5652856555684i</v>
      </c>
      <c r="CI313" s="223" t="str">
        <f t="shared" ca="1" si="536"/>
        <v>-2,8946945313354-1,93417304914057i</v>
      </c>
      <c r="CJ313" s="223" t="str">
        <f t="shared" ca="1" si="537"/>
        <v>0,256109107058623-3,47198645432934i</v>
      </c>
      <c r="CK313" s="223" t="str">
        <f t="shared" ca="1" si="538"/>
        <v>3,14716596309931-1,48849864443137i</v>
      </c>
      <c r="CL313" s="223" t="str">
        <f t="shared" ca="1" si="539"/>
        <v>2,84635572066097+2,00462987237679i</v>
      </c>
      <c r="CM313" s="223" t="str">
        <f t="shared" ca="1" si="540"/>
        <v>-0,341238784787258+3,46465552479922i</v>
      </c>
      <c r="CN313" s="223" t="str">
        <f t="shared" ca="1" si="541"/>
        <v>-3,18274768094138+1,41081501736659i</v>
      </c>
      <c r="CO313" s="223" t="str">
        <f t="shared" ca="1" si="542"/>
        <v>-2,79630237173255-2,07387918153584i</v>
      </c>
      <c r="CP313" s="223" t="str">
        <f t="shared" ca="1" si="543"/>
        <v>0,42616291303168-3,4552376163328i</v>
      </c>
      <c r="CQ313" s="223" t="str">
        <f t="shared" ca="1" si="544"/>
        <v>3,21641223058965-1,33228156809218i</v>
      </c>
      <c r="CR313" s="223" t="str">
        <f t="shared" ca="1" si="545"/>
        <v>2,74456463481371+2,1418792634261i</v>
      </c>
      <c r="CS313" s="223" t="str">
        <f t="shared" ca="1" si="546"/>
        <v>-0,510830336672556+3,443738401926i</v>
      </c>
      <c r="CT313" s="223" t="str">
        <f t="shared" ca="1" si="547"/>
        <v>-3,24813933377971+1,2529456022182i</v>
      </c>
      <c r="CU313" s="223" t="str">
        <f t="shared" ca="1" si="548"/>
        <v>-2,69117367478689-2,20858915733526i</v>
      </c>
      <c r="CV313" s="223" t="str">
        <f t="shared" ca="1" si="549"/>
        <v>0,595190055219801-3,43016480827558i</v>
      </c>
      <c r="CW313" s="223" t="str">
        <f t="shared" ca="1" si="550"/>
        <v>3,27790987929082-1,17285490876429i</v>
      </c>
      <c r="CX313" s="223" t="str">
        <f t="shared" ca="1" si="551"/>
        <v>2,63616165236787+2,27396867972053i</v>
      </c>
      <c r="CY313" s="223" t="str">
        <f t="shared" ca="1" si="552"/>
        <v>-0,67919125353687+3,41452501160613i</v>
      </c>
      <c r="CZ313" s="223" t="str">
        <f t="shared" ca="1" si="553"/>
        <v>-3,30570593445962+1,09205773136922i</v>
      </c>
      <c r="DA313" s="223" t="str">
        <f t="shared" ca="1" si="554"/>
        <v>-2,57956170474179-2,33797844840247i</v>
      </c>
      <c r="DB313" s="223" t="str">
        <f t="shared" ca="1" si="555"/>
        <v>0,762783332435902-3,39682843274764i</v>
      </c>
      <c r="DC313" s="223" t="str">
        <f t="shared" ca="1" si="556"/>
        <v>3,33151075598287-1,01060273922805i</v>
      </c>
      <c r="DD313" s="223" t="str">
        <f t="shared" ca="1" si="557"/>
        <v>2,52140792560096+2,40057990628962i</v>
      </c>
      <c r="DE313" s="223" t="str">
        <f t="shared" ca="1" si="558"/>
        <v>-0,845915939177793+3,3770857314569i</v>
      </c>
      <c r="DF313" s="223" t="str">
        <f t="shared" ca="1" si="559"/>
        <v>-3,35530879999886+0,92853899778903i</v>
      </c>
      <c r="DG313" s="223" t="str">
        <f t="shared" ca="1" si="560"/>
        <v>-2,46173534460491-2,46173534460709i</v>
      </c>
      <c r="DH313" s="223" t="str">
        <f t="shared" ca="1" si="561"/>
        <v>0,928538997788762-3,35530879999893i</v>
      </c>
      <c r="DI313" s="223" t="str">
        <f t="shared" ca="1" si="562"/>
        <v>3,37708573145683-0,845915939178061i</v>
      </c>
      <c r="DJ313" s="223" t="str">
        <f t="shared" ca="1" si="563"/>
        <v>2,40057990628982+2,52140792560076i</v>
      </c>
      <c r="DK313" s="223" t="str">
        <f t="shared" ca="1" si="564"/>
        <v>-1,01060273922797+3,3315107559829i</v>
      </c>
      <c r="DL313" s="223" t="str">
        <f t="shared" ca="1" si="565"/>
        <v>-3,39682843274758+0,762783332436173i</v>
      </c>
      <c r="DM313" s="223" t="str">
        <f t="shared" ca="1" si="566"/>
        <v>-2,33797844840268-2,5795617047416i</v>
      </c>
      <c r="DN313" s="223" t="str">
        <f t="shared" ca="1" si="567"/>
        <v>1,09205773136915-3,30570593445964i</v>
      </c>
      <c r="DO313" s="223" t="str">
        <f t="shared" ca="1" si="568"/>
        <v>3,41452501160608-0,679191253537141i</v>
      </c>
      <c r="DP313" s="223" t="str">
        <f t="shared" ca="1" si="569"/>
        <v>2,27396867972089+2,63616165236756i</v>
      </c>
      <c r="DQ313" s="223" t="str">
        <f t="shared" ca="1" si="570"/>
        <v>-1,17285490876421+3,27790987929084i</v>
      </c>
      <c r="DR313" s="223" t="str">
        <f t="shared" ca="1" si="571"/>
        <v>-3,43016480827553+0,595190055220072i</v>
      </c>
      <c r="DS313" s="223" t="str">
        <f t="shared" ca="1" si="572"/>
        <v>-2,20858915733532-2,69117367478683i</v>
      </c>
      <c r="DT313" s="223" t="str">
        <f t="shared" ca="1" si="573"/>
        <v>1,25294560221812-3,24813933377974i</v>
      </c>
      <c r="DU313" s="223" t="str">
        <f t="shared" ca="1" si="574"/>
        <v>3,44373840192595-0,510830336672831i</v>
      </c>
      <c r="DV313" s="223" t="str">
        <f t="shared" ca="1" si="575"/>
        <v>2,14187926342366+2,74456463481561i</v>
      </c>
      <c r="DW313" s="223" t="str">
        <f t="shared" ca="1" si="576"/>
        <v>-1,33228156809192+3,21641223058975i</v>
      </c>
      <c r="DX313" s="223" t="str">
        <f t="shared" ca="1" si="577"/>
        <v>-3,45523761633276+0,426162913031958i</v>
      </c>
      <c r="DY313" s="223" t="str">
        <f t="shared" ca="1" si="578"/>
        <v>-2,0738791815359-2,7963023717325i</v>
      </c>
      <c r="DZ313" s="223" t="str">
        <f t="shared" ca="1" si="579"/>
        <v>1,41081501736634-3,18274768094149i</v>
      </c>
      <c r="EA313" s="223" t="str">
        <f t="shared" ca="1" si="580"/>
        <v>3,46465552479919-0,341238784787535i</v>
      </c>
      <c r="EB313" s="223" t="str">
        <f t="shared" ca="1" si="581"/>
        <v>2,00462987237685+2,84635572066093i</v>
      </c>
      <c r="EC313" s="223" t="str">
        <f t="shared" ca="1" si="582"/>
        <v>-1,48849864443129+3,14716596309934i</v>
      </c>
      <c r="ED313" s="223" t="str">
        <f t="shared" ca="1" si="583"/>
        <v>-3,47198645432959+0,256109107055348i</v>
      </c>
      <c r="EE313" s="223" t="str">
        <f t="shared" ca="1" si="584"/>
        <v>-1,93417304914064-2,89469453133536i</v>
      </c>
      <c r="EF313" s="223" t="str">
        <f t="shared" ca="1" si="585"/>
        <v>1,56528565556815-3,10968851016262i</v>
      </c>
      <c r="EG313" s="223" t="str">
        <f t="shared" ca="1" si="586"/>
        <v>3,47722598904552-0,170825158777155i</v>
      </c>
      <c r="EH313" s="223" t="str">
        <f t="shared" ca="1" si="587"/>
        <v>1,86255115238303+2,94128968626374i</v>
      </c>
      <c r="EI313" s="223" t="str">
        <f t="shared" ca="1" si="588"/>
        <v>-1,64112979715592+3,07033789714614i</v>
      </c>
      <c r="EJ313" s="223" t="str">
        <f t="shared" ca="1" si="589"/>
        <v>-3,48037097284754+0,0854383118108811i</v>
      </c>
      <c r="EK313" s="223" t="str">
        <f t="shared" ca="1" si="590"/>
        <v>-1,78980732445347-2,98611311826889i</v>
      </c>
      <c r="EL313" s="223" t="str">
        <f t="shared" ca="1" si="591"/>
        <v>1,71598538351969-3,02913782738779i</v>
      </c>
      <c r="EM313" s="223" t="str">
        <f t="shared" ca="1" si="592"/>
        <v>3,48141951131501-3,17310114583973E-13i</v>
      </c>
      <c r="EN313" s="223"/>
      <c r="EO313" s="223"/>
      <c r="EP313" s="223"/>
    </row>
    <row r="314" spans="1:146">
      <c r="A314" s="249">
        <f t="shared" si="461"/>
        <v>4.1796874999999968E-3</v>
      </c>
      <c r="B314" s="248">
        <v>214</v>
      </c>
      <c r="C314" s="247">
        <f t="shared" si="462"/>
        <v>42800</v>
      </c>
      <c r="N314" s="246">
        <f t="shared" ca="1" si="463"/>
        <v>4.5178532223225289</v>
      </c>
      <c r="O314" s="223">
        <f t="shared" ca="1" si="464"/>
        <v>-3.4821467776774711</v>
      </c>
      <c r="P314" s="223" t="str">
        <f t="shared" ca="1" si="465"/>
        <v>-1,79018121408758-2,98673691543422i</v>
      </c>
      <c r="Q314" s="223" t="str">
        <f t="shared" ca="1" si="466"/>
        <v>1,64147262814623-3,07097928881591i</v>
      </c>
      <c r="R314" s="223" t="str">
        <f t="shared" ca="1" si="467"/>
        <v>3,47795237938374-0,170860844047325i</v>
      </c>
      <c r="S314" s="223" t="str">
        <f t="shared" ca="1" si="468"/>
        <v>1,9345770966826+2,89529923121613i</v>
      </c>
      <c r="T314" s="223" t="str">
        <f t="shared" ca="1" si="469"/>
        <v>-1,48880959086778+3,14782340410477i</v>
      </c>
      <c r="U314" s="223" t="str">
        <f t="shared" ca="1" si="470"/>
        <v>-3,46537928917543+0,341310069355697i</v>
      </c>
      <c r="V314" s="223" t="str">
        <f t="shared" ca="1" si="471"/>
        <v>-2,0743124136029-2,79688651755171i</v>
      </c>
      <c r="W314" s="223" t="str">
        <f t="shared" ca="1" si="472"/>
        <v>1,33255988088061-3,21708413709636i</v>
      </c>
      <c r="X314" s="223" t="str">
        <f t="shared" ca="1" si="473"/>
        <v>3,44445779672812-0,510937048811763i</v>
      </c>
      <c r="Y314" s="223" t="str">
        <f t="shared" ca="1" si="474"/>
        <v>2,20905053023078+2,69173585928796i</v>
      </c>
      <c r="Z314" s="223" t="str">
        <f t="shared" ca="1" si="475"/>
        <v>-1,17309991742193+3,27859463261841i</v>
      </c>
      <c r="AA314" s="223" t="str">
        <f t="shared" ca="1" si="476"/>
        <v>-3,41523830374962+0,679333136164437i</v>
      </c>
      <c r="AB314" s="223" t="str">
        <f t="shared" ca="1" si="477"/>
        <v>-2,33846685064111-2,58010057357116i</v>
      </c>
      <c r="AC314" s="223" t="str">
        <f t="shared" ca="1" si="478"/>
        <v>1,01081385351077-3,33220670649951i</v>
      </c>
      <c r="AD314" s="223" t="str">
        <f t="shared" ca="1" si="479"/>
        <v>3,37779120255784-0,846092650489539i</v>
      </c>
      <c r="AE314" s="223" t="str">
        <f t="shared" ca="1" si="480"/>
        <v>2,46224959958269+2,46224959958256i</v>
      </c>
      <c r="AF314" s="223" t="str">
        <f t="shared" ca="1" si="481"/>
        <v>-0,846092650489664+3,37779120255782i</v>
      </c>
      <c r="AG314" s="223" t="str">
        <f t="shared" ca="1" si="482"/>
        <v>-3,33220670649954+1,01081385351065i</v>
      </c>
      <c r="AH314" s="223" t="str">
        <f t="shared" ca="1" si="483"/>
        <v>-2,58010057357131-2,33846685064095i</v>
      </c>
      <c r="AI314" s="223" t="str">
        <f t="shared" ca="1" si="484"/>
        <v>0,679333136163545-3,4152383037498i</v>
      </c>
      <c r="AJ314" s="223" t="str">
        <f t="shared" ca="1" si="485"/>
        <v>3,27859463261857-1,17309991742149i</v>
      </c>
      <c r="AK314" s="223" t="str">
        <f t="shared" ca="1" si="486"/>
        <v>2,69173585928899+2,20905053022953i</v>
      </c>
      <c r="AL314" s="223" t="str">
        <f t="shared" ca="1" si="487"/>
        <v>-0,510937048811888+3,4444577967281i</v>
      </c>
      <c r="AM314" s="223" t="str">
        <f t="shared" ca="1" si="488"/>
        <v>-3,21708413709694+1,33255988087921i</v>
      </c>
      <c r="AN314" s="223" t="str">
        <f t="shared" ca="1" si="489"/>
        <v>-2,79688651755182-2,07431241360274i</v>
      </c>
      <c r="AO314" s="223" t="str">
        <f t="shared" ca="1" si="490"/>
        <v>0,341310069356909-3,46537928917531i</v>
      </c>
      <c r="AP314" s="223" t="str">
        <f t="shared" ca="1" si="491"/>
        <v>3,14782340410437-1,48880959086861i</v>
      </c>
      <c r="AQ314" s="223" t="str">
        <f t="shared" ca="1" si="492"/>
        <v>2,89529923121566+1,93457709668331i</v>
      </c>
      <c r="AR314" s="223" t="str">
        <f t="shared" ca="1" si="493"/>
        <v>2,89529923121566+1,93457709668331i</v>
      </c>
      <c r="AS314" s="223" t="str">
        <f t="shared" ca="1" si="494"/>
        <v>-3,07097928881597+1,64147262814614i</v>
      </c>
      <c r="AT314" s="223" t="str">
        <f t="shared" ca="1" si="495"/>
        <v>-2,98673691543332-1,79018121408908i</v>
      </c>
      <c r="AU314" s="223" t="str">
        <f t="shared" ca="1" si="496"/>
        <v>-1,68927707491275E-13-3,48214677767747i</v>
      </c>
      <c r="AV314" s="223" t="str">
        <f t="shared" ca="1" si="497"/>
        <v>2,98673691543488-1,79018121408648i</v>
      </c>
      <c r="AW314" s="223" t="str">
        <f t="shared" ca="1" si="498"/>
        <v>3,07097928881617+1,64147262814575i</v>
      </c>
      <c r="AX314" s="223" t="str">
        <f t="shared" ca="1" si="499"/>
        <v>0,170860844046456+3,47795237938378i</v>
      </c>
      <c r="AY314" s="223" t="str">
        <f t="shared" ca="1" si="500"/>
        <v>-2,89529923121542+1,93457709668367i</v>
      </c>
      <c r="AZ314" s="223" t="str">
        <f t="shared" ca="1" si="501"/>
        <v>-3,14782340410456-1,48880959086822i</v>
      </c>
      <c r="BA314" s="223" t="str">
        <f t="shared" ca="1" si="502"/>
        <v>-0,341310069357245-3,46537928917528i</v>
      </c>
      <c r="BB314" s="223" t="str">
        <f t="shared" ca="1" si="503"/>
        <v>2,79688651755156-2,07431241360309i</v>
      </c>
      <c r="BC314" s="223" t="str">
        <f t="shared" ca="1" si="504"/>
        <v>3,21708413709578+1,33255988088201i</v>
      </c>
      <c r="BD314" s="223" t="str">
        <f t="shared" ca="1" si="505"/>
        <v>0,510937048812271+3,44445779672804i</v>
      </c>
      <c r="BE314" s="223" t="str">
        <f t="shared" ca="1" si="506"/>
        <v>-2,69173585928868+2,2090505302299i</v>
      </c>
      <c r="BF314" s="223" t="str">
        <f t="shared" ca="1" si="507"/>
        <v>-3,27859463261872-1,17309991742108i</v>
      </c>
      <c r="BG314" s="223" t="str">
        <f t="shared" ca="1" si="508"/>
        <v>-0,679333136163925-3,41523830374972i</v>
      </c>
      <c r="BH314" s="223" t="str">
        <f t="shared" ca="1" si="509"/>
        <v>2,58010057357032-2,33846685064204i</v>
      </c>
      <c r="BI314" s="223" t="str">
        <f t="shared" ca="1" si="510"/>
        <v>3,33220670649947+1,0108138535109i</v>
      </c>
      <c r="BJ314" s="223" t="str">
        <f t="shared" ca="1" si="511"/>
        <v>0,846092650488024+3,37779120255822i</v>
      </c>
      <c r="BK314" s="223" t="str">
        <f t="shared" ca="1" si="512"/>
        <v>-2,46224959958238+2,46224959958287i</v>
      </c>
      <c r="BL314" s="223" t="str">
        <f t="shared" ca="1" si="513"/>
        <v>-3,37779120255751-0,846092650490893i</v>
      </c>
      <c r="BM314" s="223" t="str">
        <f t="shared" ca="1" si="514"/>
        <v>-1,01081385351147-3,3322067064993i</v>
      </c>
      <c r="BN314" s="223" t="str">
        <f t="shared" ca="1" si="515"/>
        <v>2,33846685064159-2,58010057357072i</v>
      </c>
      <c r="BO314" s="223" t="str">
        <f t="shared" ca="1" si="516"/>
        <v>3,41523830374984+0,679333136163329i</v>
      </c>
      <c r="BP314" s="223" t="str">
        <f t="shared" ca="1" si="517"/>
        <v>1,17309991742165+3,27859463261851i</v>
      </c>
      <c r="BQ314" s="223" t="str">
        <f t="shared" ca="1" si="518"/>
        <v>-2,20905053023211+2,69173585928687i</v>
      </c>
      <c r="BR314" s="223" t="str">
        <f t="shared" ca="1" si="519"/>
        <v>-3,44445779672813-0,510937048811672i</v>
      </c>
      <c r="BS314" s="223" t="str">
        <f t="shared" ca="1" si="520"/>
        <v>-1,33255988087937-3,21708413709688i</v>
      </c>
      <c r="BT314" s="223" t="str">
        <f t="shared" ca="1" si="521"/>
        <v>2,07431241360253-2,79688651755198i</v>
      </c>
      <c r="BU314" s="223" t="str">
        <f t="shared" ca="1" si="522"/>
        <v>3,46537928917533+0,341310069356642i</v>
      </c>
      <c r="BV314" s="223" t="str">
        <f t="shared" ca="1" si="523"/>
        <v>1,48880959086886+3,14782340410425i</v>
      </c>
      <c r="BW314" s="223" t="str">
        <f t="shared" ca="1" si="524"/>
        <v>-1,93457709668308+2,89529923121581i</v>
      </c>
      <c r="BX314" s="223" t="str">
        <f t="shared" ca="1" si="525"/>
        <v>-3,47795237938382-0,170860844045752i</v>
      </c>
      <c r="BY314" s="223" t="str">
        <f t="shared" ca="1" si="526"/>
        <v>-1,64147262814637-3,07097928881584i</v>
      </c>
      <c r="BZ314" s="223" t="str">
        <f t="shared" ca="1" si="527"/>
        <v>1,79018121408885-2,98673691543346i</v>
      </c>
      <c r="CA314" s="223" t="str">
        <f t="shared" ca="1" si="528"/>
        <v>3,48214677767747-3,3785541498255E-13i</v>
      </c>
      <c r="CB314" s="223" t="str">
        <f t="shared" ca="1" si="529"/>
        <v>1,79018121408671+2,98673691543474i</v>
      </c>
      <c r="CC314" s="223" t="str">
        <f t="shared" ca="1" si="530"/>
        <v>-1,6414726281456+3,07097928881625i</v>
      </c>
      <c r="CD314" s="223" t="str">
        <f t="shared" ca="1" si="531"/>
        <v>-3,47795237938378+0,170860844046625i</v>
      </c>
      <c r="CE314" s="223" t="str">
        <f t="shared" ca="1" si="532"/>
        <v>-1,93457709668381-2,89529923121532i</v>
      </c>
      <c r="CF314" s="223" t="str">
        <f t="shared" ca="1" si="533"/>
        <v>1,48880959086807-3,14782340410463i</v>
      </c>
      <c r="CG314" s="223" t="str">
        <f t="shared" ca="1" si="534"/>
        <v>3,4653792891756-0,341310069353965i</v>
      </c>
      <c r="CH314" s="223" t="str">
        <f t="shared" ca="1" si="535"/>
        <v>2,07431241360323+2,79688651755146i</v>
      </c>
      <c r="CI314" s="223" t="str">
        <f t="shared" ca="1" si="536"/>
        <v>-1,33255988088185+3,21708413709585i</v>
      </c>
      <c r="CJ314" s="223" t="str">
        <f t="shared" ca="1" si="537"/>
        <v>-3,444457796728+0,510937048812536i</v>
      </c>
      <c r="CK314" s="223" t="str">
        <f t="shared" ca="1" si="538"/>
        <v>-2,20905053023003-2,69173585928858i</v>
      </c>
      <c r="CL314" s="223" t="str">
        <f t="shared" ca="1" si="539"/>
        <v>1,17309991742083-3,27859463261881i</v>
      </c>
      <c r="CM314" s="223" t="str">
        <f t="shared" ca="1" si="540"/>
        <v>3,41523830374967-0,679333136164186i</v>
      </c>
      <c r="CN314" s="223" t="str">
        <f t="shared" ca="1" si="541"/>
        <v>2,33846685064224+2,58010057357014i</v>
      </c>
      <c r="CO314" s="223" t="str">
        <f t="shared" ca="1" si="542"/>
        <v>-1,01081385351064+3,33220670649955i</v>
      </c>
      <c r="CP314" s="223" t="str">
        <f t="shared" ca="1" si="543"/>
        <v>-3,37779120255816+0,846092650488281i</v>
      </c>
      <c r="CQ314" s="223" t="str">
        <f t="shared" ca="1" si="544"/>
        <v>-2,46224959958306-2,46224959958219i</v>
      </c>
      <c r="CR314" s="223" t="str">
        <f t="shared" ca="1" si="545"/>
        <v>0,846092650490534-3,3777912025576i</v>
      </c>
      <c r="CS314" s="223" t="str">
        <f t="shared" ca="1" si="546"/>
        <v>3,33220670649925-1,01081385351164i</v>
      </c>
      <c r="CT314" s="223" t="str">
        <f t="shared" ca="1" si="547"/>
        <v>2,58010057357097+2,33846685064132i</v>
      </c>
      <c r="CU314" s="223" t="str">
        <f t="shared" ca="1" si="548"/>
        <v>-0,679333136163166+3,41523830374987i</v>
      </c>
      <c r="CV314" s="223" t="str">
        <f t="shared" ca="1" si="549"/>
        <v>-3,27859463261846+1,1730999174218i</v>
      </c>
      <c r="CW314" s="223" t="str">
        <f t="shared" ca="1" si="550"/>
        <v>-2,69173585928711-2,20905053023183i</v>
      </c>
      <c r="CX314" s="223" t="str">
        <f t="shared" ca="1" si="551"/>
        <v>0,510937048811505-3,44445779672816i</v>
      </c>
      <c r="CY314" s="223" t="str">
        <f t="shared" ca="1" si="552"/>
        <v>3,21708413709681-1,33255988087953i</v>
      </c>
      <c r="CZ314" s="223" t="str">
        <f t="shared" ca="1" si="553"/>
        <v>2,79688651755208+2,07431241360239i</v>
      </c>
      <c r="DA314" s="223" t="str">
        <f t="shared" ca="1" si="554"/>
        <v>-0,341310069356474+3,46537928917535i</v>
      </c>
      <c r="DB314" s="223" t="str">
        <f t="shared" ca="1" si="555"/>
        <v>-3,14782340410419+1,48880959086901i</v>
      </c>
      <c r="DC314" s="223" t="str">
        <f t="shared" ca="1" si="556"/>
        <v>-2,8952992312159-1,93457709668294i</v>
      </c>
      <c r="DD314" s="223" t="str">
        <f t="shared" ca="1" si="557"/>
        <v>0,170860844049142-3,47795237938365i</v>
      </c>
      <c r="DE314" s="223" t="str">
        <f t="shared" ca="1" si="558"/>
        <v>3,07097928881576-1,64147262814652i</v>
      </c>
      <c r="DF314" s="223" t="str">
        <f t="shared" ca="1" si="559"/>
        <v>2,98673691543355+1,7901812140887i</v>
      </c>
      <c r="DG314" s="223" t="str">
        <f t="shared" ca="1" si="560"/>
        <v>7,04720250292158E-13+3,48214677767747i</v>
      </c>
      <c r="DH314" s="223" t="str">
        <f t="shared" ca="1" si="561"/>
        <v>-2,98673691543466+1,79018121408686i</v>
      </c>
      <c r="DI314" s="223" t="str">
        <f t="shared" ca="1" si="562"/>
        <v>-3,07097928881633-1,64147262814545i</v>
      </c>
      <c r="DJ314" s="223" t="str">
        <f t="shared" ca="1" si="563"/>
        <v>-0,170860844046991-3,47795237938376i</v>
      </c>
      <c r="DK314" s="223" t="str">
        <f t="shared" ca="1" si="564"/>
        <v>2,89529923121523-1,93457709668395i</v>
      </c>
      <c r="DL314" s="223" t="str">
        <f t="shared" ca="1" si="565"/>
        <v>3,14782340410479+1,48880959086774i</v>
      </c>
      <c r="DM314" s="223" t="str">
        <f t="shared" ca="1" si="566"/>
        <v>0,341310069354134+3,46537928917558i</v>
      </c>
      <c r="DN314" s="223" t="str">
        <f t="shared" ca="1" si="567"/>
        <v>-2,79688651755124+2,07431241360352i</v>
      </c>
      <c r="DO314" s="223" t="str">
        <f t="shared" ca="1" si="568"/>
        <v>-3,21708413709591-1,3325598808817i</v>
      </c>
      <c r="DP314" s="223" t="str">
        <f t="shared" ca="1" si="569"/>
        <v>-0,510937048812898-3,44445779672795i</v>
      </c>
      <c r="DQ314" s="223" t="str">
        <f t="shared" ca="1" si="570"/>
        <v>2,69173585928847-2,20905053023016i</v>
      </c>
      <c r="DR314" s="223" t="str">
        <f t="shared" ca="1" si="571"/>
        <v>3,27859463261893+1,17309991742048i</v>
      </c>
      <c r="DS314" s="223" t="str">
        <f t="shared" ca="1" si="572"/>
        <v>0,679333136164353+3,41523830374964i</v>
      </c>
      <c r="DT314" s="223" t="str">
        <f t="shared" ca="1" si="573"/>
        <v>-2,58010057357228+2,33846685063987i</v>
      </c>
      <c r="DU314" s="223" t="str">
        <f t="shared" ca="1" si="574"/>
        <v>-3,3322067064996-1,01081385351048i</v>
      </c>
      <c r="DV314" s="223" t="str">
        <f t="shared" ca="1" si="575"/>
        <v>-0,84609265048864-3,37779120255807i</v>
      </c>
      <c r="DW314" s="223" t="str">
        <f t="shared" ca="1" si="576"/>
        <v>2,46224959958207-2,46224959958318i</v>
      </c>
      <c r="DX314" s="223" t="str">
        <f t="shared" ca="1" si="577"/>
        <v>3,37779120255759+0,846092650490562i</v>
      </c>
      <c r="DY314" s="223" t="str">
        <f t="shared" ca="1" si="578"/>
        <v>1,01081385351198+3,33220670649914i</v>
      </c>
      <c r="DZ314" s="223" t="str">
        <f t="shared" ca="1" si="579"/>
        <v>-2,33846685064134+2,58010057357095i</v>
      </c>
      <c r="EA314" s="223" t="str">
        <f t="shared" ca="1" si="580"/>
        <v>-3,41523830374995-0,679333136162804i</v>
      </c>
      <c r="EB314" s="223" t="str">
        <f t="shared" ca="1" si="581"/>
        <v>-1,17309991742196-3,2785946326184i</v>
      </c>
      <c r="EC314" s="223" t="str">
        <f t="shared" ca="1" si="582"/>
        <v>2,2090505302317-2,69173585928721i</v>
      </c>
      <c r="ED314" s="223" t="str">
        <f t="shared" ca="1" si="583"/>
        <v>3,44445779672818+0,510937048811338i</v>
      </c>
      <c r="EE314" s="223" t="str">
        <f t="shared" ca="1" si="584"/>
        <v>1,33255988087987+3,21708413709667i</v>
      </c>
      <c r="EF314" s="223" t="str">
        <f t="shared" ca="1" si="585"/>
        <v>-2,07431241360226+2,79688651755218i</v>
      </c>
      <c r="EG314" s="223" t="str">
        <f t="shared" ca="1" si="586"/>
        <v>-3,46537928917539-0,341310069356109i</v>
      </c>
      <c r="EH314" s="223" t="str">
        <f t="shared" ca="1" si="587"/>
        <v>-1,48880959086916-3,14782340410411i</v>
      </c>
      <c r="EI314" s="223" t="str">
        <f t="shared" ca="1" si="588"/>
        <v>1,93457709668264-2,89529923121611i</v>
      </c>
      <c r="EJ314" s="223" t="str">
        <f t="shared" ca="1" si="589"/>
        <v>3,47795237938366+0,170860844048973i</v>
      </c>
      <c r="EK314" s="223" t="str">
        <f t="shared" ca="1" si="590"/>
        <v>1,64147262814684+3,07097928881559i</v>
      </c>
      <c r="EL314" s="223" t="str">
        <f t="shared" ca="1" si="591"/>
        <v>-1,79018121408856+2,98673691543364i</v>
      </c>
      <c r="EM314" s="223" t="str">
        <f t="shared" ca="1" si="592"/>
        <v>-3,48214677767747+6,757108299651E-13i</v>
      </c>
      <c r="EN314" s="223"/>
      <c r="EO314" s="223"/>
      <c r="EP314" s="223"/>
    </row>
    <row r="315" spans="1:146">
      <c r="A315" s="249">
        <f t="shared" si="461"/>
        <v>4.1992187499999964E-3</v>
      </c>
      <c r="B315" s="248">
        <v>215</v>
      </c>
      <c r="C315" s="247">
        <f t="shared" si="462"/>
        <v>43000</v>
      </c>
      <c r="N315" s="246">
        <f t="shared" ca="1" si="463"/>
        <v>4.5171928800496444</v>
      </c>
      <c r="O315" s="223">
        <f t="shared" ca="1" si="464"/>
        <v>-3.4828071199503556</v>
      </c>
      <c r="P315" s="223" t="str">
        <f t="shared" ca="1" si="465"/>
        <v>-1,86329351969929-2,94246201236711i</v>
      </c>
      <c r="Q315" s="223" t="str">
        <f t="shared" ca="1" si="466"/>
        <v>1,48909192357006-3,1484203464492i</v>
      </c>
      <c r="R315" s="223" t="str">
        <f t="shared" ca="1" si="467"/>
        <v>3,45661478950541-0,426332771141697i</v>
      </c>
      <c r="S315" s="223" t="str">
        <f t="shared" ca="1" si="468"/>
        <v>2,20946944693377+2,69224631076784i</v>
      </c>
      <c r="T315" s="223" t="str">
        <f t="shared" ca="1" si="469"/>
        <v>-1,09249299885977+3,3070235079629i</v>
      </c>
      <c r="U315" s="223" t="str">
        <f t="shared" ca="1" si="470"/>
        <v>-3,37843175520036+0,846253100573784i</v>
      </c>
      <c r="V315" s="223" t="str">
        <f t="shared" ca="1" si="471"/>
        <v>-2,52241289710655-2,4015367187048i</v>
      </c>
      <c r="W315" s="223" t="str">
        <f t="shared" ca="1" si="472"/>
        <v>0,679461962551335-3,41588595773085i</v>
      </c>
      <c r="X315" s="223" t="str">
        <f t="shared" ca="1" si="473"/>
        <v>3,24943396264398-1,253444995679i</v>
      </c>
      <c r="Y315" s="223" t="str">
        <f t="shared" ca="1" si="474"/>
        <v>2,79741690943862+2,07470577903561i</v>
      </c>
      <c r="Z315" s="223" t="str">
        <f t="shared" ca="1" si="475"/>
        <v>-0,256211185880843+3,47337030317909i</v>
      </c>
      <c r="AA315" s="223" t="str">
        <f t="shared" ca="1" si="476"/>
        <v>-3,07156165870803+1,64178391133903i</v>
      </c>
      <c r="AB315" s="223" t="str">
        <f t="shared" ca="1" si="477"/>
        <v>-3,03034516760964-1,71666933330848i</v>
      </c>
      <c r="AC315" s="223" t="str">
        <f t="shared" ca="1" si="478"/>
        <v>-0,170893245507013-3,47861192624543i</v>
      </c>
      <c r="AD315" s="223" t="str">
        <f t="shared" ca="1" si="479"/>
        <v>2,8474902084076-2,00542886879583i</v>
      </c>
      <c r="AE315" s="223" t="str">
        <f t="shared" ca="1" si="480"/>
        <v>3,21769421380673+1,33281258292815i</v>
      </c>
      <c r="AF315" s="223" t="str">
        <f t="shared" ca="1" si="481"/>
        <v>0,59542728341452+3,43153198804011i</v>
      </c>
      <c r="AG315" s="223" t="str">
        <f t="shared" ca="1" si="482"/>
        <v>-2,58058985492149+2,3389103094076i</v>
      </c>
      <c r="AH315" s="223" t="str">
        <f t="shared" ca="1" si="483"/>
        <v>-3,35664614399056-0,928909090713513i</v>
      </c>
      <c r="AI315" s="223" t="str">
        <f t="shared" ca="1" si="484"/>
        <v>-1,01100554075394-3,33283861465594i</v>
      </c>
      <c r="AJ315" s="223" t="str">
        <f t="shared" ca="1" si="485"/>
        <v>2,27487502799689-2,63721236190282i</v>
      </c>
      <c r="AK315" s="223" t="str">
        <f t="shared" ca="1" si="486"/>
        <v>3,44511099179282+0,51103394114796i</v>
      </c>
      <c r="AL315" s="223" t="str">
        <f t="shared" ca="1" si="487"/>
        <v>1,41137733371484+3,18401624629224i</v>
      </c>
      <c r="AM315" s="223" t="str">
        <f t="shared" ca="1" si="488"/>
        <v>-1,93494396319184+2,89584828575054i</v>
      </c>
      <c r="AN315" s="223" t="str">
        <f t="shared" ca="1" si="489"/>
        <v>-3,48175816356109-0,0854723654324742i</v>
      </c>
      <c r="AO315" s="223" t="str">
        <f t="shared" ca="1" si="490"/>
        <v>-1,79052069786289-2,98730330989364i</v>
      </c>
      <c r="AP315" s="223" t="str">
        <f t="shared" ca="1" si="491"/>
        <v>1,56590954013252-3,11092795591587i</v>
      </c>
      <c r="AQ315" s="223" t="str">
        <f t="shared" ca="1" si="492"/>
        <v>3,46603645171976-0,341374794217118i</v>
      </c>
      <c r="AR315" s="223" t="str">
        <f t="shared" ca="1" si="493"/>
        <v>3,46603645171976-0,341374794217118i</v>
      </c>
      <c r="AS315" s="223" t="str">
        <f t="shared" ca="1" si="494"/>
        <v>-1,17332238003405+3,27921637396621i</v>
      </c>
      <c r="AT315" s="223" t="str">
        <f t="shared" ca="1" si="495"/>
        <v>-3,39818232544875+0,763087359209031i</v>
      </c>
      <c r="AU315" s="223" t="str">
        <f t="shared" ca="1" si="496"/>
        <v>-2,46271653208075-2,46271653208262i</v>
      </c>
      <c r="AV315" s="223" t="str">
        <f t="shared" ca="1" si="497"/>
        <v>0,763087359208237-3,39818232544893i</v>
      </c>
      <c r="AW315" s="223" t="str">
        <f t="shared" ca="1" si="498"/>
        <v>3,27921637396597-1,17332238003473i</v>
      </c>
      <c r="AX315" s="223" t="str">
        <f t="shared" ca="1" si="499"/>
        <v>2,74565855112493+2,14273296409316i</v>
      </c>
      <c r="AY315" s="223" t="str">
        <f t="shared" ca="1" si="500"/>
        <v>-0,341374794216308+3,46603645171984i</v>
      </c>
      <c r="AZ315" s="223" t="str">
        <f t="shared" ca="1" si="501"/>
        <v>-3,11092795591706+1,56590954013015i</v>
      </c>
      <c r="BA315" s="223" t="str">
        <f t="shared" ca="1" si="502"/>
        <v>-2,98730330989406-1,79052069786219i</v>
      </c>
      <c r="BB315" s="223" t="str">
        <f t="shared" ca="1" si="503"/>
        <v>-0,0854723654331888-3,48175816356107i</v>
      </c>
      <c r="BC315" s="223" t="str">
        <f t="shared" ca="1" si="504"/>
        <v>2,89584828575012-1,93494396319247i</v>
      </c>
      <c r="BD315" s="223" t="str">
        <f t="shared" ca="1" si="505"/>
        <v>3,18401624629256+1,41137733371409i</v>
      </c>
      <c r="BE315" s="223" t="str">
        <f t="shared" ca="1" si="506"/>
        <v>0,511033941145341+3,4451109917932i</v>
      </c>
      <c r="BF315" s="223" t="str">
        <f t="shared" ca="1" si="507"/>
        <v>-2,63721236190232+2,27487502799747i</v>
      </c>
      <c r="BG315" s="223" t="str">
        <f t="shared" ca="1" si="508"/>
        <v>-3,33283861465616-1,01100554075321i</v>
      </c>
      <c r="BH315" s="223" t="str">
        <f t="shared" ca="1" si="509"/>
        <v>-0,928909090714297-3,35664614399034i</v>
      </c>
      <c r="BI315" s="223" t="str">
        <f t="shared" ca="1" si="510"/>
        <v>2,33891030940726-2,5805898549218i</v>
      </c>
      <c r="BJ315" s="223" t="str">
        <f t="shared" ca="1" si="511"/>
        <v>3,43153198803981+0,595427283416205i</v>
      </c>
      <c r="BK315" s="223" t="str">
        <f t="shared" ca="1" si="512"/>
        <v>1,33281258292789+3,21769421380683i</v>
      </c>
      <c r="BL315" s="223" t="str">
        <f t="shared" ca="1" si="513"/>
        <v>-2,00542886879484+2,8474902084083i</v>
      </c>
      <c r="BM315" s="223" t="str">
        <f t="shared" ca="1" si="514"/>
        <v>-3,47861192624538-0,170893245508029i</v>
      </c>
      <c r="BN315" s="223" t="str">
        <f t="shared" ca="1" si="515"/>
        <v>-1,71666933330889-3,03034516760941i</v>
      </c>
      <c r="BO315" s="223" t="str">
        <f t="shared" ca="1" si="516"/>
        <v>1,64178391133747-3,07156165870886i</v>
      </c>
      <c r="BP315" s="223" t="str">
        <f t="shared" ca="1" si="517"/>
        <v>3,47337030317911-0,256211185880569i</v>
      </c>
      <c r="BQ315" s="223" t="str">
        <f t="shared" ca="1" si="518"/>
        <v>2,0747057790366+2,79741690943789i</v>
      </c>
      <c r="BR315" s="223" t="str">
        <f t="shared" ca="1" si="519"/>
        <v>-1,25344499567995+3,24943396264361i</v>
      </c>
      <c r="BS315" s="223" t="str">
        <f t="shared" ca="1" si="520"/>
        <v>-3,41588595773082+0,679461962551478i</v>
      </c>
      <c r="BT315" s="223" t="str">
        <f t="shared" ca="1" si="521"/>
        <v>-2,40153671870342-2,52241289710787i</v>
      </c>
      <c r="BU315" s="223" t="str">
        <f t="shared" ca="1" si="522"/>
        <v>0,846253100574376-3,37843175520021i</v>
      </c>
      <c r="BV315" s="223" t="str">
        <f t="shared" ca="1" si="523"/>
        <v>3,30702350796268-1,09249299886044i</v>
      </c>
      <c r="BW315" s="223" t="str">
        <f t="shared" ca="1" si="524"/>
        <v>2,69224631076698+2,20946944693482i</v>
      </c>
      <c r="BX315" s="223" t="str">
        <f t="shared" ca="1" si="525"/>
        <v>-0,426332771141547+3,45661478950543i</v>
      </c>
      <c r="BY315" s="223" t="str">
        <f t="shared" ca="1" si="526"/>
        <v>-3,14842034644858+1,48909192357138i</v>
      </c>
      <c r="BZ315" s="223" t="str">
        <f t="shared" ca="1" si="527"/>
        <v>-2,94246201236682-1,86329351969976i</v>
      </c>
      <c r="CA315" s="223" t="str">
        <f t="shared" ca="1" si="528"/>
        <v>-7,15095340044958E-13-3,48280711995036i</v>
      </c>
      <c r="CB315" s="223" t="str">
        <f t="shared" ca="1" si="529"/>
        <v>2,94246201236785-1,86329351969813i</v>
      </c>
      <c r="CC315" s="223" t="str">
        <f t="shared" ca="1" si="530"/>
        <v>3,14842034644927+1,48909192356991i</v>
      </c>
      <c r="CD315" s="223" t="str">
        <f t="shared" ca="1" si="531"/>
        <v>0,426332771143163+3,45661478950523i</v>
      </c>
      <c r="CE315" s="223" t="str">
        <f t="shared" ca="1" si="532"/>
        <v>-2,69224631076821+2,20946944693332i</v>
      </c>
      <c r="CF315" s="223" t="str">
        <f t="shared" ca="1" si="533"/>
        <v>-3,30702350796313-1,09249299885908i</v>
      </c>
      <c r="CG315" s="223" t="str">
        <f t="shared" ca="1" si="534"/>
        <v>-0,846253100572499-3,37843175520068i</v>
      </c>
      <c r="CH315" s="223" t="str">
        <f t="shared" ca="1" si="535"/>
        <v>2,40153671870468-2,52241289710667i</v>
      </c>
      <c r="CI315" s="223" t="str">
        <f t="shared" ca="1" si="536"/>
        <v>3,41588595773114+0,679461962549879i</v>
      </c>
      <c r="CJ315" s="223" t="str">
        <f t="shared" ca="1" si="537"/>
        <v>1,25344499567815+3,24943396264431i</v>
      </c>
      <c r="CK315" s="223" t="str">
        <f t="shared" ca="1" si="538"/>
        <v>-2,07470577903529+2,79741690943886i</v>
      </c>
      <c r="CL315" s="223" t="str">
        <f t="shared" ca="1" si="539"/>
        <v>-3,47337030317897-0,256211185882499i</v>
      </c>
      <c r="CM315" s="223" t="str">
        <f t="shared" ca="1" si="540"/>
        <v>-1,6417839113389-3,0715616587081i</v>
      </c>
      <c r="CN315" s="223" t="str">
        <f t="shared" ca="1" si="541"/>
        <v>1,71666933330748-3,03034516761021i</v>
      </c>
      <c r="CO315" s="223" t="str">
        <f t="shared" ca="1" si="542"/>
        <v>3,47861192624548-0,170893245506096i</v>
      </c>
      <c r="CP315" s="223" t="str">
        <f t="shared" ca="1" si="543"/>
        <v>2,00542886879617+2,84749020840736i</v>
      </c>
      <c r="CQ315" s="223" t="str">
        <f t="shared" ca="1" si="544"/>
        <v>-1,33281258292968+3,21769421380609i</v>
      </c>
      <c r="CR315" s="223" t="str">
        <f t="shared" ca="1" si="545"/>
        <v>-3,43153198804016+0,595427283414203i</v>
      </c>
      <c r="CS315" s="223" t="str">
        <f t="shared" ca="1" si="546"/>
        <v>-2,33891030940846-2,58058985492071i</v>
      </c>
      <c r="CT315" s="223" t="str">
        <f t="shared" ca="1" si="547"/>
        <v>0,928909090716066-3,35664614398985i</v>
      </c>
      <c r="CU315" s="223" t="str">
        <f t="shared" ca="1" si="548"/>
        <v>3,33283861465572-1,01100554075467i</v>
      </c>
      <c r="CV315" s="223" t="str">
        <f t="shared" ca="1" si="549"/>
        <v>2,63721236190106+2,27487502799893i</v>
      </c>
      <c r="CW315" s="223" t="str">
        <f t="shared" ca="1" si="550"/>
        <v>-0,511033941147254+3,44511099179292i</v>
      </c>
      <c r="CX315" s="223" t="str">
        <f t="shared" ca="1" si="551"/>
        <v>-3,1840162462919+1,41137733371558i</v>
      </c>
      <c r="CY315" s="223" t="str">
        <f t="shared" ca="1" si="552"/>
        <v>-2,8958482857491-1,934943963194i</v>
      </c>
      <c r="CZ315" s="223" t="str">
        <f t="shared" ca="1" si="553"/>
        <v>0,0854723654316602-3,48175816356111i</v>
      </c>
      <c r="DA315" s="223" t="str">
        <f t="shared" ca="1" si="554"/>
        <v>2,98730330989317-1,79052069786367i</v>
      </c>
      <c r="DB315" s="223" t="str">
        <f t="shared" ca="1" si="555"/>
        <v>3,11092795591619+1,56590954013187i</v>
      </c>
      <c r="DC315" s="223" t="str">
        <f t="shared" ca="1" si="556"/>
        <v>0,341374794217928+3,46603645171968i</v>
      </c>
      <c r="DD315" s="223" t="str">
        <f t="shared" ca="1" si="557"/>
        <v>-2,74565855112606+2,14273296409171i</v>
      </c>
      <c r="DE315" s="223" t="str">
        <f t="shared" ca="1" si="558"/>
        <v>-3,27921637396649-1,17332238003329i</v>
      </c>
      <c r="DF315" s="223" t="str">
        <f t="shared" ca="1" si="559"/>
        <v>-0,763087359209731-3,39818232544859i</v>
      </c>
      <c r="DG315" s="223" t="str">
        <f t="shared" ca="1" si="560"/>
        <v>2,46271653208212-2,46271653208126i</v>
      </c>
      <c r="DH315" s="223" t="str">
        <f t="shared" ca="1" si="561"/>
        <v>3,39818232544911+0,763087359207443i</v>
      </c>
      <c r="DI315" s="223" t="str">
        <f t="shared" ca="1" si="562"/>
        <v>1,17332238003233+3,27921637396683i</v>
      </c>
      <c r="DJ315" s="223" t="str">
        <f t="shared" ca="1" si="563"/>
        <v>-2,14273296409252+2,74565855112543i</v>
      </c>
      <c r="DK315" s="223" t="str">
        <f t="shared" ca="1" si="564"/>
        <v>-3,46603645171991-0,341374794215596i</v>
      </c>
      <c r="DL315" s="223" t="str">
        <f t="shared" ca="1" si="565"/>
        <v>-1,56590954013096-3,11092795591665i</v>
      </c>
      <c r="DM315" s="223" t="str">
        <f t="shared" ca="1" si="566"/>
        <v>1,79052069786149-2,98730330989447i</v>
      </c>
      <c r="DN315" s="223" t="str">
        <f t="shared" ca="1" si="567"/>
        <v>3,48175816356114-0,0854723654304402i</v>
      </c>
      <c r="DO315" s="223" t="str">
        <f t="shared" ca="1" si="568"/>
        <v>1,93494396319298+2,89584828574978i</v>
      </c>
      <c r="DP315" s="223" t="str">
        <f t="shared" ca="1" si="569"/>
        <v>-1,41137733371326+3,18401624629294i</v>
      </c>
      <c r="DQ315" s="223" t="str">
        <f t="shared" ca="1" si="570"/>
        <v>-3,4451109917931+0,511033941146048i</v>
      </c>
      <c r="DR315" s="223" t="str">
        <f t="shared" ca="1" si="571"/>
        <v>-2,27487502799801-2,63721236190185i</v>
      </c>
      <c r="DS315" s="223" t="str">
        <f t="shared" ca="1" si="572"/>
        <v>1,01100554075565-3,33283861465542i</v>
      </c>
      <c r="DT315" s="223" t="str">
        <f t="shared" ca="1" si="573"/>
        <v>3,35664614399013-0,92890909071508i</v>
      </c>
      <c r="DU315" s="223" t="str">
        <f t="shared" ca="1" si="574"/>
        <v>2,58058985492228+2,33891030940673i</v>
      </c>
      <c r="DV315" s="223" t="str">
        <f t="shared" ca="1" si="575"/>
        <v>-0,595427283415209+3,43153198803999i</v>
      </c>
      <c r="DW315" s="223" t="str">
        <f t="shared" ca="1" si="576"/>
        <v>-3,21769421380648+1,33281258292874i</v>
      </c>
      <c r="DX315" s="223" t="str">
        <f t="shared" ca="1" si="577"/>
        <v>-2,84749020840666-2,00542886879717i</v>
      </c>
      <c r="DY315" s="223" t="str">
        <f t="shared" ca="1" si="578"/>
        <v>0,170893245507314-3,47861192624542i</v>
      </c>
      <c r="DZ315" s="223" t="str">
        <f t="shared" ca="1" si="579"/>
        <v>3,03034516760896-1,71666933330969i</v>
      </c>
      <c r="EA315" s="223" t="str">
        <f t="shared" ca="1" si="580"/>
        <v>3,07156165870761+1,6417839113398i</v>
      </c>
      <c r="EB315" s="223" t="str">
        <f t="shared" ca="1" si="581"/>
        <v>0,256211185881282+3,47337030317906i</v>
      </c>
      <c r="EC315" s="223" t="str">
        <f t="shared" ca="1" si="582"/>
        <v>-2,79741690943947+2,07470577903447i</v>
      </c>
      <c r="ED315" s="223" t="str">
        <f t="shared" ca="1" si="583"/>
        <v>-3,24943396264394-1,2534449956791i</v>
      </c>
      <c r="EE315" s="223" t="str">
        <f t="shared" ca="1" si="584"/>
        <v>-0,679461962552178-3,41588595773068i</v>
      </c>
      <c r="EF315" s="223" t="str">
        <f t="shared" ca="1" si="585"/>
        <v>2,52241289710751-2,40153671870379i</v>
      </c>
      <c r="EG315" s="223" t="str">
        <f t="shared" ca="1" si="586"/>
        <v>3,37843175520043+0,846253100573488i</v>
      </c>
      <c r="EH315" s="223" t="str">
        <f t="shared" ca="1" si="587"/>
        <v>1,09249299885792+3,30702350796351i</v>
      </c>
      <c r="EI315" s="223" t="str">
        <f t="shared" ca="1" si="588"/>
        <v>-2,20946944693426+2,69224631076744i</v>
      </c>
      <c r="EJ315" s="223" t="str">
        <f t="shared" ca="1" si="589"/>
        <v>-3,45661478950554-0,426332771140642i</v>
      </c>
      <c r="EK315" s="223" t="str">
        <f t="shared" ca="1" si="590"/>
        <v>-1,48909192356899-3,14842034644971i</v>
      </c>
      <c r="EL315" s="223" t="str">
        <f t="shared" ca="1" si="591"/>
        <v>1,86329351969916-2,9424620123672i</v>
      </c>
      <c r="EM315" s="223" t="str">
        <f t="shared" ca="1" si="592"/>
        <v>3,48280711995036-1,43019068008992E-12i</v>
      </c>
      <c r="EN315" s="223"/>
      <c r="EO315" s="223"/>
      <c r="EP315" s="223"/>
    </row>
    <row r="316" spans="1:146">
      <c r="A316" s="249">
        <f t="shared" si="461"/>
        <v>4.2187499999999959E-3</v>
      </c>
      <c r="B316" s="248">
        <v>216</v>
      </c>
      <c r="C316" s="247">
        <f t="shared" si="462"/>
        <v>43200</v>
      </c>
      <c r="N316" s="246">
        <f t="shared" ca="1" si="463"/>
        <v>4.5165911646749421</v>
      </c>
      <c r="O316" s="223">
        <f t="shared" ca="1" si="464"/>
        <v>-3.4834088353250583</v>
      </c>
      <c r="P316" s="223" t="str">
        <f t="shared" ca="1" si="465"/>
        <v>-1,9352782583441-2,89634859379898i</v>
      </c>
      <c r="Q316" s="223" t="str">
        <f t="shared" ca="1" si="466"/>
        <v>1,33304284943292-3,21825012632586i</v>
      </c>
      <c r="R316" s="223" t="str">
        <f t="shared" ca="1" si="467"/>
        <v>3,4164761113134-0,679579351397297i</v>
      </c>
      <c r="S316" s="223" t="str">
        <f t="shared" ca="1" si="468"/>
        <v>2,46314200910347+2,46314200910349i</v>
      </c>
      <c r="T316" s="223" t="str">
        <f t="shared" ca="1" si="469"/>
        <v>-0,679579351397325+3,41647611131339i</v>
      </c>
      <c r="U316" s="223" t="str">
        <f t="shared" ca="1" si="470"/>
        <v>-3,21825012632574+1,33304284943321i</v>
      </c>
      <c r="V316" s="223" t="str">
        <f t="shared" ca="1" si="471"/>
        <v>-2,89634859379892-1,93527825834418i</v>
      </c>
      <c r="W316" s="223" t="str">
        <f t="shared" ca="1" si="472"/>
        <v>3,67002710310429E-14-3,48340883532506i</v>
      </c>
      <c r="X316" s="223" t="str">
        <f t="shared" ca="1" si="473"/>
        <v>2,89634859379896-1,93527825834412i</v>
      </c>
      <c r="Y316" s="223" t="str">
        <f t="shared" ca="1" si="474"/>
        <v>3,21825012632585+1,33304284943295i</v>
      </c>
      <c r="Z316" s="223" t="str">
        <f t="shared" ca="1" si="475"/>
        <v>0,679579351397266+3,4164761113134i</v>
      </c>
      <c r="AA316" s="223" t="str">
        <f t="shared" ca="1" si="476"/>
        <v>-2,46314200910351+2,46314200910345i</v>
      </c>
      <c r="AB316" s="223" t="str">
        <f t="shared" ca="1" si="477"/>
        <v>-3,41647611131339-0,679579351397349i</v>
      </c>
      <c r="AC316" s="223" t="str">
        <f t="shared" ca="1" si="478"/>
        <v>-1,33304284943317-3,21825012632576i</v>
      </c>
      <c r="AD316" s="223" t="str">
        <f t="shared" ca="1" si="479"/>
        <v>1,93527825834419-2,89634859379891i</v>
      </c>
      <c r="AE316" s="223" t="str">
        <f t="shared" ca="1" si="480"/>
        <v>3,48340883532506+7,34005420620859E-14i</v>
      </c>
      <c r="AF316" s="223" t="str">
        <f t="shared" ca="1" si="481"/>
        <v>1,93527825834411+2,89634859379897i</v>
      </c>
      <c r="AG316" s="223" t="str">
        <f t="shared" ca="1" si="482"/>
        <v>-1,33304284943298+3,21825012632584i</v>
      </c>
      <c r="AH316" s="223" t="str">
        <f t="shared" ca="1" si="483"/>
        <v>-3,4164761113132+0,679579351398276i</v>
      </c>
      <c r="AI316" s="223" t="str">
        <f t="shared" ca="1" si="484"/>
        <v>-2,46314200910465-2,46314200910231i</v>
      </c>
      <c r="AJ316" s="223" t="str">
        <f t="shared" ca="1" si="485"/>
        <v>0,679579351398429-3,41647611131317i</v>
      </c>
      <c r="AK316" s="223" t="str">
        <f t="shared" ca="1" si="486"/>
        <v>3,2182501263259-1,33304284943284i</v>
      </c>
      <c r="AL316" s="223" t="str">
        <f t="shared" ca="1" si="487"/>
        <v>2,89634859379926+1,93527825834367i</v>
      </c>
      <c r="AM316" s="223" t="str">
        <f t="shared" ca="1" si="488"/>
        <v>1,30071236777185E-12+3,48340883532506i</v>
      </c>
      <c r="AN316" s="223" t="str">
        <f t="shared" ca="1" si="489"/>
        <v>-2,89634859379974+1,93527825834295i</v>
      </c>
      <c r="AO316" s="223" t="str">
        <f t="shared" ca="1" si="490"/>
        <v>-3,21825012632557-1,33304284943363i</v>
      </c>
      <c r="AP316" s="223" t="str">
        <f t="shared" ca="1" si="491"/>
        <v>-0,679579351397534-3,41647611131335i</v>
      </c>
      <c r="AQ316" s="223" t="str">
        <f t="shared" ca="1" si="492"/>
        <v>2,46314200910285-2,46314200910412i</v>
      </c>
      <c r="AR316" s="223" t="str">
        <f t="shared" ca="1" si="493"/>
        <v>2,46314200910285-2,46314200910412i</v>
      </c>
      <c r="AS316" s="223" t="str">
        <f t="shared" ca="1" si="494"/>
        <v>1,33304284943219+3,21825012632617i</v>
      </c>
      <c r="AT316" s="223" t="str">
        <f t="shared" ca="1" si="495"/>
        <v>-1,93527825834426+2,89634859379887i</v>
      </c>
      <c r="AU316" s="223" t="str">
        <f t="shared" ca="1" si="496"/>
        <v>-3,48340883532506+5,46229952090203E-13i</v>
      </c>
      <c r="AV316" s="223" t="str">
        <f t="shared" ca="1" si="497"/>
        <v>-1,93527825834525-2,89634859379821i</v>
      </c>
      <c r="AW316" s="223" t="str">
        <f t="shared" ca="1" si="498"/>
        <v>1,33304284943429-3,2182501263253i</v>
      </c>
      <c r="AX316" s="223" t="str">
        <f t="shared" ca="1" si="499"/>
        <v>3,41647611131349-0,679579351396844i</v>
      </c>
      <c r="AY316" s="223" t="str">
        <f t="shared" ca="1" si="500"/>
        <v>2,46314200910362+2,46314200910334i</v>
      </c>
      <c r="AZ316" s="223" t="str">
        <f t="shared" ca="1" si="501"/>
        <v>-0,679579351396464+3,41647611131356i</v>
      </c>
      <c r="BA316" s="223" t="str">
        <f t="shared" ca="1" si="502"/>
        <v>-3,21825012632644+1,33304284943153i</v>
      </c>
      <c r="BB316" s="223" t="str">
        <f t="shared" ca="1" si="503"/>
        <v>-2,89634859379848-1,93527825834484i</v>
      </c>
      <c r="BC316" s="223" t="str">
        <f t="shared" ca="1" si="504"/>
        <v>1,58750246718987E-13-3,48340883532506i</v>
      </c>
      <c r="BD316" s="223" t="str">
        <f t="shared" ca="1" si="505"/>
        <v>2,89634859379865-1,93527825834458i</v>
      </c>
      <c r="BE316" s="223" t="str">
        <f t="shared" ca="1" si="506"/>
        <v>3,21825012632636+1,33304284943174i</v>
      </c>
      <c r="BF316" s="223" t="str">
        <f t="shared" ca="1" si="507"/>
        <v>0,679579351396151+3,41647611131362i</v>
      </c>
      <c r="BG316" s="223" t="str">
        <f t="shared" ca="1" si="508"/>
        <v>-2,46314200910384+2,46314200910312i</v>
      </c>
      <c r="BH316" s="223" t="str">
        <f t="shared" ca="1" si="509"/>
        <v>-3,41647611131342-0,679579351397154i</v>
      </c>
      <c r="BI316" s="223" t="str">
        <f t="shared" ca="1" si="510"/>
        <v>-1,33304284943399-3,21825012632542i</v>
      </c>
      <c r="BJ316" s="223" t="str">
        <f t="shared" ca="1" si="511"/>
        <v>1,93527825834543-2,89634859379809i</v>
      </c>
      <c r="BK316" s="223" t="str">
        <f t="shared" ca="1" si="512"/>
        <v>3,48340883532506+8,63730445528177E-13i</v>
      </c>
      <c r="BL316" s="223" t="str">
        <f t="shared" ca="1" si="513"/>
        <v>1,93527825834399+2,89634859379905i</v>
      </c>
      <c r="BM316" s="223" t="str">
        <f t="shared" ca="1" si="514"/>
        <v>-1,33304284943248+3,21825012632605i</v>
      </c>
      <c r="BN316" s="223" t="str">
        <f t="shared" ca="1" si="515"/>
        <v>-3,4164761113131+0,67957935139876i</v>
      </c>
      <c r="BO316" s="223" t="str">
        <f t="shared" ca="1" si="516"/>
        <v>-2,46314200910262-2,46314200910434i</v>
      </c>
      <c r="BP316" s="223" t="str">
        <f t="shared" ca="1" si="517"/>
        <v>0,679579351397847-3,41647611131329i</v>
      </c>
      <c r="BQ316" s="223" t="str">
        <f t="shared" ca="1" si="518"/>
        <v>3,21825012632569-1,33304284943334i</v>
      </c>
      <c r="BR316" s="223" t="str">
        <f t="shared" ca="1" si="519"/>
        <v>2,89634859379957+1,93527825834322i</v>
      </c>
      <c r="BS316" s="223" t="str">
        <f t="shared" ca="1" si="520"/>
        <v>-1,56871064433737E-12+3,48340883532506i</v>
      </c>
      <c r="BT316" s="223" t="str">
        <f t="shared" ca="1" si="521"/>
        <v>-2,89634859379944+1,93527825834341i</v>
      </c>
      <c r="BU316" s="223" t="str">
        <f t="shared" ca="1" si="522"/>
        <v>-3,21825012632578-1,33304284943313i</v>
      </c>
      <c r="BV316" s="223" t="str">
        <f t="shared" ca="1" si="523"/>
        <v>-0,67957935139807-3,41647611131324i</v>
      </c>
      <c r="BW316" s="223" t="str">
        <f t="shared" ca="1" si="524"/>
        <v>2,46314200910246-2,4631420091045i</v>
      </c>
      <c r="BX316" s="223" t="str">
        <f t="shared" ca="1" si="525"/>
        <v>3,41647611131315+0,679579351398537i</v>
      </c>
      <c r="BY316" s="223" t="str">
        <f t="shared" ca="1" si="526"/>
        <v>1,33304284943269+3,21825012632596i</v>
      </c>
      <c r="BZ316" s="223" t="str">
        <f t="shared" ca="1" si="527"/>
        <v>-1,9352782583438+2,89634859379917i</v>
      </c>
      <c r="CA316" s="223" t="str">
        <f t="shared" ca="1" si="528"/>
        <v>-3,48340883532506+1,09245990418041E-12i</v>
      </c>
      <c r="CB316" s="223" t="str">
        <f t="shared" ca="1" si="529"/>
        <v>-1,93527825834282-2,89634859379983i</v>
      </c>
      <c r="CC316" s="223" t="str">
        <f t="shared" ca="1" si="530"/>
        <v>1,33304284943378-3,21825012632551i</v>
      </c>
      <c r="CD316" s="223" t="str">
        <f t="shared" ca="1" si="531"/>
        <v>3,41647611131338-0,679579351397377i</v>
      </c>
      <c r="CE316" s="223" t="str">
        <f t="shared" ca="1" si="532"/>
        <v>2,46314200910401+2,46314200910296i</v>
      </c>
      <c r="CF316" s="223" t="str">
        <f t="shared" ca="1" si="533"/>
        <v>-0,679579351395928+3,41647611131367i</v>
      </c>
      <c r="CG316" s="223" t="str">
        <f t="shared" ca="1" si="534"/>
        <v>-3,21825012632623+1,33304284943204i</v>
      </c>
      <c r="CH316" s="223" t="str">
        <f t="shared" ca="1" si="535"/>
        <v>-2,89634859379878-1,93527825834439i</v>
      </c>
      <c r="CI316" s="223" t="str">
        <f t="shared" ca="1" si="536"/>
        <v>-3,87479705371217E-13-3,48340883532506i</v>
      </c>
      <c r="CJ316" s="223" t="str">
        <f t="shared" ca="1" si="537"/>
        <v>2,89634859379835-1,93527825834503i</v>
      </c>
      <c r="CK316" s="223" t="str">
        <f t="shared" ca="1" si="538"/>
        <v>3,21825012632524+1,33304284943443i</v>
      </c>
      <c r="CL316" s="223" t="str">
        <f t="shared" ca="1" si="539"/>
        <v>0,679579351396687+3,41647611131352i</v>
      </c>
      <c r="CM316" s="223" t="str">
        <f t="shared" ca="1" si="540"/>
        <v>-2,46314200910346+2,46314200910351i</v>
      </c>
      <c r="CN316" s="223" t="str">
        <f t="shared" ca="1" si="541"/>
        <v>-3,41647611131353-0,679579351396618i</v>
      </c>
      <c r="CO316" s="223" t="str">
        <f t="shared" ca="1" si="542"/>
        <v>-1,3330428494345-3,21825012632521i</v>
      </c>
      <c r="CP316" s="223" t="str">
        <f t="shared" ca="1" si="543"/>
        <v>1,93527825834497-2,89634859379839i</v>
      </c>
      <c r="CQ316" s="223" t="str">
        <f t="shared" ca="1" si="544"/>
        <v>3,48340883532506+3,17500493437974E-13i</v>
      </c>
      <c r="CR316" s="223" t="str">
        <f t="shared" ca="1" si="545"/>
        <v>1,93527825834445+2,89634859379875i</v>
      </c>
      <c r="CS316" s="223" t="str">
        <f t="shared" ca="1" si="546"/>
        <v>-1,33304284943197+3,21825012632625i</v>
      </c>
      <c r="CT316" s="223" t="str">
        <f t="shared" ca="1" si="547"/>
        <v>-3,41647611131366+0,679579351395994i</v>
      </c>
      <c r="CU316" s="223" t="str">
        <f t="shared" ca="1" si="548"/>
        <v>-2,46314200910301-2,46314200910396i</v>
      </c>
      <c r="CV316" s="223" t="str">
        <f t="shared" ca="1" si="549"/>
        <v>0,679579351397311-3,41647611131339i</v>
      </c>
      <c r="CW316" s="223" t="str">
        <f t="shared" ca="1" si="550"/>
        <v>3,21825012632548-1,33304284943385i</v>
      </c>
      <c r="CX316" s="223" t="str">
        <f t="shared" ca="1" si="551"/>
        <v>2,896348593798+1,93527825834556i</v>
      </c>
      <c r="CY316" s="223" t="str">
        <f t="shared" ca="1" si="552"/>
        <v>-1,02248069224717E-12+3,48340883532506i</v>
      </c>
      <c r="CZ316" s="223" t="str">
        <f t="shared" ca="1" si="553"/>
        <v>-2,89634859379914+1,93527825834386i</v>
      </c>
      <c r="DA316" s="223" t="str">
        <f t="shared" ca="1" si="554"/>
        <v>-3,21825012632599-1,33304284943262i</v>
      </c>
      <c r="DB316" s="223" t="str">
        <f t="shared" ca="1" si="555"/>
        <v>-0,679579351398607-3,41647611131314i</v>
      </c>
      <c r="DC316" s="223" t="str">
        <f t="shared" ca="1" si="556"/>
        <v>2,46314200910446-2,46314200910251i</v>
      </c>
      <c r="DD316" s="223" t="str">
        <f t="shared" ca="1" si="557"/>
        <v>3,41647611131326+0,679579351398001i</v>
      </c>
      <c r="DE316" s="223" t="str">
        <f t="shared" ca="1" si="558"/>
        <v>1,3330428494332+3,21825012632575i</v>
      </c>
      <c r="DF316" s="223" t="str">
        <f t="shared" ca="1" si="559"/>
        <v>-1,93527825834335+2,89634859379948i</v>
      </c>
      <c r="DG316" s="223" t="str">
        <f t="shared" ca="1" si="560"/>
        <v>-3,48340883532506-1,72746089105636E-12i</v>
      </c>
      <c r="DH316" s="223" t="str">
        <f t="shared" ca="1" si="561"/>
        <v>-1,93527825834328-2,89634859379953i</v>
      </c>
      <c r="DI316" s="223" t="str">
        <f t="shared" ca="1" si="562"/>
        <v>1,33304284943328-3,21825012632572i</v>
      </c>
      <c r="DJ316" s="223" t="str">
        <f t="shared" ca="1" si="563"/>
        <v>3,41647611131328-0,679579351397913i</v>
      </c>
      <c r="DK316" s="223" t="str">
        <f t="shared" ca="1" si="564"/>
        <v>2,46314200910439+2,46314200910257i</v>
      </c>
      <c r="DL316" s="223" t="str">
        <f t="shared" ca="1" si="565"/>
        <v>-0,679579351398889+3,41647611131308i</v>
      </c>
      <c r="DM316" s="223" t="str">
        <f t="shared" ca="1" si="566"/>
        <v>-3,21825012632594+1,33304284943273i</v>
      </c>
      <c r="DN316" s="223" t="str">
        <f t="shared" ca="1" si="567"/>
        <v>-2,8963485937992-1,93527825834377i</v>
      </c>
      <c r="DO316" s="223" t="str">
        <f t="shared" ca="1" si="568"/>
        <v>-1,13171852495125E-12-3,48340883532506i</v>
      </c>
      <c r="DP316" s="223" t="str">
        <f t="shared" ca="1" si="569"/>
        <v>2,89634859379992-1,93527825834269i</v>
      </c>
      <c r="DQ316" s="223" t="str">
        <f t="shared" ca="1" si="570"/>
        <v>3,21825012632545+1,33304284943393i</v>
      </c>
      <c r="DR316" s="223" t="str">
        <f t="shared" ca="1" si="571"/>
        <v>0,679579351397224+3,41647611131341i</v>
      </c>
      <c r="DS316" s="223" t="str">
        <f t="shared" ca="1" si="572"/>
        <v>-2,46314200910307+2,46314200910389i</v>
      </c>
      <c r="DT316" s="223" t="str">
        <f t="shared" ca="1" si="573"/>
        <v>-3,41647611131364-0,679579351396081i</v>
      </c>
      <c r="DU316" s="223" t="str">
        <f t="shared" ca="1" si="574"/>
        <v>-1,33304284943171-3,21825012632637i</v>
      </c>
      <c r="DV316" s="223" t="str">
        <f t="shared" ca="1" si="575"/>
        <v>1,93527825834435-2,8963485937988i</v>
      </c>
      <c r="DW316" s="223" t="str">
        <f t="shared" ca="1" si="576"/>
        <v>3,48340883532506-4,26738326142054E-13i</v>
      </c>
      <c r="DX316" s="223" t="str">
        <f t="shared" ca="1" si="577"/>
        <v>1,93527825834507+2,89634859379833i</v>
      </c>
      <c r="DY316" s="223" t="str">
        <f t="shared" ca="1" si="578"/>
        <v>-1,33304284943458+3,21825012632518i</v>
      </c>
      <c r="DZ316" s="223" t="str">
        <f t="shared" ca="1" si="579"/>
        <v>-3,41647611131355+0,679579351396531i</v>
      </c>
      <c r="EA316" s="223" t="str">
        <f t="shared" ca="1" si="580"/>
        <v>-2,46314200910339-2,46314200910357i</v>
      </c>
      <c r="EB316" s="223" t="str">
        <f t="shared" ca="1" si="581"/>
        <v>0,679579351396775-3,4164761113135i</v>
      </c>
      <c r="EC316" s="223" t="str">
        <f t="shared" ca="1" si="582"/>
        <v>3,21825012632527-1,33304284943435i</v>
      </c>
      <c r="ED316" s="223" t="str">
        <f t="shared" ca="1" si="583"/>
        <v>2,8963485937982+1,93527825834527i</v>
      </c>
      <c r="EE316" s="223" t="str">
        <f t="shared" ca="1" si="584"/>
        <v>-2,78241872667139E-13+3,48340883532506i</v>
      </c>
      <c r="EF316" s="223" t="str">
        <f t="shared" ca="1" si="585"/>
        <v>-2,89634859379872+1,93527825834448i</v>
      </c>
      <c r="EG316" s="223" t="str">
        <f t="shared" ca="1" si="586"/>
        <v>-3,21825012632627-1,33304284943194i</v>
      </c>
      <c r="EH316" s="223" t="str">
        <f t="shared" ca="1" si="587"/>
        <v>-0,679579351395841-3,41647611131369i</v>
      </c>
      <c r="EI316" s="223" t="str">
        <f t="shared" ca="1" si="588"/>
        <v>2,46314200910407-2,4631420091029i</v>
      </c>
      <c r="EJ316" s="223" t="str">
        <f t="shared" ca="1" si="589"/>
        <v>3,41647611131336+0,679579351397464i</v>
      </c>
      <c r="EK316" s="223" t="str">
        <f t="shared" ca="1" si="590"/>
        <v>1,3330428494337+3,21825012632554i</v>
      </c>
      <c r="EL316" s="223" t="str">
        <f t="shared" ca="1" si="591"/>
        <v>-1,9352782583429+2,89634859379978i</v>
      </c>
      <c r="EM316" s="223" t="str">
        <f t="shared" ca="1" si="592"/>
        <v>-3,48340883532506-1,37923980645597E-12i</v>
      </c>
      <c r="EN316" s="223"/>
      <c r="EO316" s="223"/>
      <c r="EP316" s="223"/>
    </row>
    <row r="317" spans="1:146">
      <c r="A317" s="249">
        <f t="shared" si="461"/>
        <v>4.2382812499999955E-3</v>
      </c>
      <c r="B317" s="248">
        <v>217</v>
      </c>
      <c r="C317" s="247">
        <f t="shared" si="462"/>
        <v>43400</v>
      </c>
      <c r="N317" s="246">
        <f t="shared" ca="1" si="463"/>
        <v>4.5160411097279756</v>
      </c>
      <c r="O317" s="223">
        <f t="shared" ca="1" si="464"/>
        <v>-3.4839588902720249</v>
      </c>
      <c r="P317" s="223" t="str">
        <f t="shared" ca="1" si="465"/>
        <v>-2,00609206758167-2,84843187833084i</v>
      </c>
      <c r="Q317" s="223" t="str">
        <f t="shared" ca="1" si="466"/>
        <v>1,17371039976824-3,28030081647726i</v>
      </c>
      <c r="R317" s="223" t="str">
        <f t="shared" ca="1" si="467"/>
        <v>3,35775619265945-0,929216282553505i</v>
      </c>
      <c r="S317" s="223" t="str">
        <f t="shared" ca="1" si="468"/>
        <v>2,69313664126635+2,21020012229076i</v>
      </c>
      <c r="T317" s="223" t="str">
        <f t="shared" ca="1" si="469"/>
        <v>-0,256295915362154+3,47451895272916i</v>
      </c>
      <c r="U317" s="223" t="str">
        <f t="shared" ca="1" si="470"/>
        <v>-2,98829121625107+1,79111282614529i</v>
      </c>
      <c r="V317" s="223" t="str">
        <f t="shared" ca="1" si="471"/>
        <v>-3,1850692059567-1,41184407863328i</v>
      </c>
      <c r="W317" s="223" t="str">
        <f t="shared" ca="1" si="472"/>
        <v>-0,679686661794229-3,41701559710875i</v>
      </c>
      <c r="X317" s="223" t="str">
        <f t="shared" ca="1" si="473"/>
        <v>2,40233091103977-2,5232470634023i</v>
      </c>
      <c r="Y317" s="223" t="str">
        <f t="shared" ca="1" si="474"/>
        <v>3,44625029594007+0,511202940952465i</v>
      </c>
      <c r="Z317" s="223" t="str">
        <f t="shared" ca="1" si="475"/>
        <v>1,56642738911717+3,11195674515715i</v>
      </c>
      <c r="AA317" s="223" t="str">
        <f t="shared" ca="1" si="476"/>
        <v>-1,64232685211001+3,07257742944647i</v>
      </c>
      <c r="AB317" s="223" t="str">
        <f t="shared" ca="1" si="477"/>
        <v>-3,45775789797822+0,42647376012452i</v>
      </c>
      <c r="AC317" s="223" t="str">
        <f t="shared" ca="1" si="478"/>
        <v>-2,33968379108094-2,58144326043758i</v>
      </c>
      <c r="AD317" s="223" t="str">
        <f t="shared" ca="1" si="479"/>
        <v>0,76333971351415-3,39930611020508i</v>
      </c>
      <c r="AE317" s="223" t="str">
        <f t="shared" ca="1" si="480"/>
        <v>3,21875831083311-1,33325334634805i</v>
      </c>
      <c r="AF317" s="223" t="str">
        <f t="shared" ca="1" si="481"/>
        <v>2,94343508962975+1,86390971407999i</v>
      </c>
      <c r="AG317" s="223" t="str">
        <f t="shared" ca="1" si="482"/>
        <v>0,170949760197843+3,47976230920932i</v>
      </c>
      <c r="AH317" s="223" t="str">
        <f t="shared" ca="1" si="483"/>
        <v>-2,74656654514386+2,14344156957964i</v>
      </c>
      <c r="AI317" s="223" t="str">
        <f t="shared" ca="1" si="484"/>
        <v>-3,3339407901342-1,01133988203019i</v>
      </c>
      <c r="AJ317" s="223" t="str">
        <f t="shared" ca="1" si="485"/>
        <v>-1,09285428817911-3,3081171463408i</v>
      </c>
      <c r="AK317" s="223" t="str">
        <f t="shared" ca="1" si="486"/>
        <v>2,07539188781477-2,79834202003582i</v>
      </c>
      <c r="AL317" s="223" t="str">
        <f t="shared" ca="1" si="487"/>
        <v>3,4829095869911+0,0855006312897943i</v>
      </c>
      <c r="AM317" s="223" t="str">
        <f t="shared" ca="1" si="488"/>
        <v>1,93558385249999+2,89680594777192i</v>
      </c>
      <c r="AN317" s="223" t="str">
        <f t="shared" ca="1" si="489"/>
        <v>-1,25385951209974+3,2505085560605i</v>
      </c>
      <c r="AO317" s="223" t="str">
        <f t="shared" ca="1" si="490"/>
        <v>-3,3795490084085+0,846532957935238i</v>
      </c>
      <c r="AP317" s="223" t="str">
        <f t="shared" ca="1" si="491"/>
        <v>-2,63808449257989-2,27562733309191i</v>
      </c>
      <c r="AQ317" s="223" t="str">
        <f t="shared" ca="1" si="492"/>
        <v>0,341487687451926-3,46718267595237i</v>
      </c>
      <c r="AR317" s="223" t="str">
        <f t="shared" ca="1" si="493"/>
        <v>0,341487687451926-3,46718267595237i</v>
      </c>
      <c r="AS317" s="223" t="str">
        <f t="shared" ca="1" si="494"/>
        <v>3,14946153448755+1,48958436883877i</v>
      </c>
      <c r="AT317" s="223" t="str">
        <f t="shared" ca="1" si="495"/>
        <v>0,595624192242998+3,43266680158741i</v>
      </c>
      <c r="AU317" s="223" t="str">
        <f t="shared" ca="1" si="496"/>
        <v>-2,46353095668718+2,46353095668584i</v>
      </c>
      <c r="AV317" s="223" t="str">
        <f t="shared" ca="1" si="497"/>
        <v>-3,43266680158707-0,595624192244966i</v>
      </c>
      <c r="AW317" s="223" t="str">
        <f t="shared" ca="1" si="498"/>
        <v>-1,48958436883696-3,1494615344884i</v>
      </c>
      <c r="AX317" s="223" t="str">
        <f t="shared" ca="1" si="499"/>
        <v>1,71723703881831-3,03134730798304i</v>
      </c>
      <c r="AY317" s="223" t="str">
        <f t="shared" ca="1" si="500"/>
        <v>3,46718267595256-0,34148768744994i</v>
      </c>
      <c r="AZ317" s="223" t="str">
        <f t="shared" ca="1" si="501"/>
        <v>2,27562733309302+2,63808449257893i</v>
      </c>
      <c r="BA317" s="223" t="str">
        <f t="shared" ca="1" si="502"/>
        <v>-0,846532957933716+3,37954900840888i</v>
      </c>
      <c r="BB317" s="223" t="str">
        <f t="shared" ca="1" si="503"/>
        <v>-3,25050855605997+1,25385951210111i</v>
      </c>
      <c r="BC317" s="223" t="str">
        <f t="shared" ca="1" si="504"/>
        <v>-2,89680594777276-1,93558385249873i</v>
      </c>
      <c r="BD317" s="223" t="str">
        <f t="shared" ca="1" si="505"/>
        <v>-0,0855006312913133-3,48290958699106i</v>
      </c>
      <c r="BE317" s="223" t="str">
        <f t="shared" ca="1" si="506"/>
        <v>2,79834202003494-2,07539188781595i</v>
      </c>
      <c r="BF317" s="223" t="str">
        <f t="shared" ca="1" si="507"/>
        <v>3,30811714634126+1,09285428817772i</v>
      </c>
      <c r="BG317" s="223" t="str">
        <f t="shared" ca="1" si="508"/>
        <v>1,01133988203164+3,33394079013376i</v>
      </c>
      <c r="BH317" s="223" t="str">
        <f t="shared" ca="1" si="509"/>
        <v>-2,1434415695784+2,74656654514482i</v>
      </c>
      <c r="BI317" s="223" t="str">
        <f t="shared" ca="1" si="510"/>
        <v>-3,47976230920939-0,170949760196375i</v>
      </c>
      <c r="BJ317" s="223" t="str">
        <f t="shared" ca="1" si="511"/>
        <v>-1,86390971407864-2,94343508963061i</v>
      </c>
      <c r="BK317" s="223" t="str">
        <f t="shared" ca="1" si="512"/>
        <v>1,33325334634957-3,21875831083248i</v>
      </c>
      <c r="BL317" s="223" t="str">
        <f t="shared" ca="1" si="513"/>
        <v>3,39930611020535-0,763339713512976i</v>
      </c>
      <c r="BM317" s="223" t="str">
        <f t="shared" ca="1" si="514"/>
        <v>2,58144326043668+2,33968379108194i</v>
      </c>
      <c r="BN317" s="223" t="str">
        <f t="shared" ca="1" si="515"/>
        <v>-0,426473760125471+3,4577578979781i</v>
      </c>
      <c r="BO317" s="223" t="str">
        <f t="shared" ca="1" si="516"/>
        <v>-3,07257742944675+1,6423268521095i</v>
      </c>
      <c r="BP317" s="223" t="str">
        <f t="shared" ca="1" si="517"/>
        <v>-3,11195674515689-1,56642738911767i</v>
      </c>
      <c r="BQ317" s="223" t="str">
        <f t="shared" ca="1" si="518"/>
        <v>-0,511202940952281-3,4462502959401i</v>
      </c>
      <c r="BR317" s="223" t="str">
        <f t="shared" ca="1" si="519"/>
        <v>2,52324706340241-2,40233091103965i</v>
      </c>
      <c r="BS317" s="223" t="str">
        <f t="shared" ca="1" si="520"/>
        <v>3,41701559710876+0,679686661794194i</v>
      </c>
      <c r="BT317" s="223" t="str">
        <f t="shared" ca="1" si="521"/>
        <v>1,41184407863333+3,18506920595667i</v>
      </c>
      <c r="BU317" s="223" t="str">
        <f t="shared" ca="1" si="522"/>
        <v>-1,79111282614491+2,9882912162513i</v>
      </c>
      <c r="BV317" s="223" t="str">
        <f t="shared" ca="1" si="523"/>
        <v>-3,47451895272913+0,25629591536262i</v>
      </c>
      <c r="BW317" s="223" t="str">
        <f t="shared" ca="1" si="524"/>
        <v>-2,21020012229141-2,69313664126581i</v>
      </c>
      <c r="BX317" s="223" t="str">
        <f t="shared" ca="1" si="525"/>
        <v>0,929216282552662-3,35775619265969i</v>
      </c>
      <c r="BY317" s="223" t="str">
        <f t="shared" ca="1" si="526"/>
        <v>3,28030081647683-1,17371039976942i</v>
      </c>
      <c r="BZ317" s="223" t="str">
        <f t="shared" ca="1" si="527"/>
        <v>2,84843187833157+2,00609206758063i</v>
      </c>
      <c r="CA317" s="223" t="str">
        <f t="shared" ca="1" si="528"/>
        <v>1,46993299937889E-12+3,48395889027202i</v>
      </c>
      <c r="CB317" s="223" t="str">
        <f t="shared" ca="1" si="529"/>
        <v>-2,84843187833193+2,00609206758012i</v>
      </c>
      <c r="CC317" s="223" t="str">
        <f t="shared" ca="1" si="530"/>
        <v>-3,28030081647669-1,17371039976982i</v>
      </c>
      <c r="CD317" s="223" t="str">
        <f t="shared" ca="1" si="531"/>
        <v>-0,929216282552251-3,3577561926598i</v>
      </c>
      <c r="CE317" s="223" t="str">
        <f t="shared" ca="1" si="532"/>
        <v>2,21020012229175-2,69313664126554i</v>
      </c>
      <c r="CF317" s="223" t="str">
        <f t="shared" ca="1" si="533"/>
        <v>3,4745189527291+0,256295915363046i</v>
      </c>
      <c r="CG317" s="223" t="str">
        <f t="shared" ca="1" si="534"/>
        <v>1,79111282614454+2,98829121625152i</v>
      </c>
      <c r="CH317" s="223" t="str">
        <f t="shared" ca="1" si="535"/>
        <v>-1,41184407863372+3,1850692059565i</v>
      </c>
      <c r="CI317" s="223" t="str">
        <f t="shared" ca="1" si="536"/>
        <v>-3,41701559710888+0,679686661793585i</v>
      </c>
      <c r="CJ317" s="223" t="str">
        <f t="shared" ca="1" si="537"/>
        <v>-2,52324706340211-2,40233091103996i</v>
      </c>
      <c r="CK317" s="223" t="str">
        <f t="shared" ca="1" si="538"/>
        <v>0,511202940952702-3,44625029594004i</v>
      </c>
      <c r="CL317" s="223" t="str">
        <f t="shared" ca="1" si="539"/>
        <v>3,11195674515709-1,56642738911728i</v>
      </c>
      <c r="CM317" s="223" t="str">
        <f t="shared" ca="1" si="540"/>
        <v>3,07257742944655+1,64232685210987i</v>
      </c>
      <c r="CN317" s="223" t="str">
        <f t="shared" ca="1" si="541"/>
        <v>0,426473760125046+3,45775789797815i</v>
      </c>
      <c r="CO317" s="223" t="str">
        <f t="shared" ca="1" si="542"/>
        <v>-2,58144326043709+2,33968379108147i</v>
      </c>
      <c r="CP317" s="223" t="str">
        <f t="shared" ca="1" si="543"/>
        <v>-3,39930611020525-0,763339713513394i</v>
      </c>
      <c r="CQ317" s="223" t="str">
        <f t="shared" ca="1" si="544"/>
        <v>-1,33325334634909-3,21875831083268i</v>
      </c>
      <c r="CR317" s="223" t="str">
        <f t="shared" ca="1" si="545"/>
        <v>1,863909714079-2,94343508963038i</v>
      </c>
      <c r="CS317" s="223" t="str">
        <f t="shared" ca="1" si="546"/>
        <v>3,47976230920924-0,17094976019941i</v>
      </c>
      <c r="CT317" s="223" t="str">
        <f t="shared" ca="1" si="547"/>
        <v>2,14344156958087+2,74656654514289i</v>
      </c>
      <c r="CU317" s="223" t="str">
        <f t="shared" ca="1" si="548"/>
        <v>-1,01133988202883+3,33394079013461i</v>
      </c>
      <c r="CV317" s="223" t="str">
        <f t="shared" ca="1" si="549"/>
        <v>-3,3081171463414+1,09285428817731i</v>
      </c>
      <c r="CW317" s="223" t="str">
        <f t="shared" ca="1" si="550"/>
        <v>-2,79834202003469-2,07539188781629i</v>
      </c>
      <c r="CX317" s="223" t="str">
        <f t="shared" ca="1" si="551"/>
        <v>0,085500631291839-3,48290958699105i</v>
      </c>
      <c r="CY317" s="223" t="str">
        <f t="shared" ca="1" si="552"/>
        <v>2,89680594777305-1,93558385249829i</v>
      </c>
      <c r="CZ317" s="223" t="str">
        <f t="shared" ca="1" si="553"/>
        <v>3,25050855605978+1,2538595121016i</v>
      </c>
      <c r="DA317" s="223" t="str">
        <f t="shared" ca="1" si="554"/>
        <v>0,846532957933301+3,37954900840899i</v>
      </c>
      <c r="DB317" s="223" t="str">
        <f t="shared" ca="1" si="555"/>
        <v>-2,27562733309334+2,63808449257865i</v>
      </c>
      <c r="DC317" s="223" t="str">
        <f t="shared" ca="1" si="556"/>
        <v>-3,46718267595252-0,341487687450365i</v>
      </c>
      <c r="DD317" s="223" t="str">
        <f t="shared" ca="1" si="557"/>
        <v>-1,71723703881785-3,0313473079833i</v>
      </c>
      <c r="DE317" s="223" t="str">
        <f t="shared" ca="1" si="558"/>
        <v>1,48958436883744-3,14946153448818i</v>
      </c>
      <c r="DF317" s="223" t="str">
        <f t="shared" ca="1" si="559"/>
        <v>3,43266680158716-0,595624192244447i</v>
      </c>
      <c r="DG317" s="223" t="str">
        <f t="shared" ca="1" si="560"/>
        <v>2,46353095668688+2,46353095668614i</v>
      </c>
      <c r="DH317" s="223" t="str">
        <f t="shared" ca="1" si="561"/>
        <v>-0,595624192243615+3,43266680158731i</v>
      </c>
      <c r="DI317" s="223" t="str">
        <f t="shared" ca="1" si="562"/>
        <v>-3,14946153448782+1,4895843688382i</v>
      </c>
      <c r="DJ317" s="223" t="str">
        <f t="shared" ca="1" si="563"/>
        <v>-3,03134730798371-1,71723703881712i</v>
      </c>
      <c r="DK317" s="223" t="str">
        <f t="shared" ca="1" si="564"/>
        <v>-0,341487687451403-3,46718267595242i</v>
      </c>
      <c r="DL317" s="223" t="str">
        <f t="shared" ca="1" si="565"/>
        <v>2,63808449257797-2,27562733309413i</v>
      </c>
      <c r="DM317" s="223" t="str">
        <f t="shared" ca="1" si="566"/>
        <v>3,37954900840924+0,846532957932291i</v>
      </c>
      <c r="DN317" s="223" t="str">
        <f t="shared" ca="1" si="567"/>
        <v>1,25385951209925+3,25050855606068i</v>
      </c>
      <c r="DO317" s="223" t="str">
        <f t="shared" ca="1" si="568"/>
        <v>-1,93558385250039+2,89680594777165i</v>
      </c>
      <c r="DP317" s="223" t="str">
        <f t="shared" ca="1" si="569"/>
        <v>-3,48290958699111+0,085500631289318i</v>
      </c>
      <c r="DQ317" s="223" t="str">
        <f t="shared" ca="1" si="570"/>
        <v>-2,07539188781442-2,79834202003607i</v>
      </c>
      <c r="DR317" s="223" t="str">
        <f t="shared" ca="1" si="571"/>
        <v>1,09285428817952-3,30811714634067i</v>
      </c>
      <c r="DS317" s="223" t="str">
        <f t="shared" ca="1" si="572"/>
        <v>3,33394079013431-1,01133988202983i</v>
      </c>
      <c r="DT317" s="223" t="str">
        <f t="shared" ca="1" si="573"/>
        <v>2,74656654514365+2,14344156957989i</v>
      </c>
      <c r="DU317" s="223" t="str">
        <f t="shared" ca="1" si="574"/>
        <v>-0,170949760198171+3,4797623092093i</v>
      </c>
      <c r="DV317" s="223" t="str">
        <f t="shared" ca="1" si="575"/>
        <v>-2,94343508962972+1,86390971408005i</v>
      </c>
      <c r="DW317" s="223" t="str">
        <f t="shared" ca="1" si="576"/>
        <v>-3,218758310833-1,33325334634831i</v>
      </c>
      <c r="DX317" s="223" t="str">
        <f t="shared" ca="1" si="577"/>
        <v>-0,763339713514219-3,39930611020507i</v>
      </c>
      <c r="DY317" s="223" t="str">
        <f t="shared" ca="1" si="578"/>
        <v>2,33968379108085-2,58144326043766i</v>
      </c>
      <c r="DZ317" s="223" t="str">
        <f t="shared" ca="1" si="579"/>
        <v>3,45775789797828+0,426473760124012i</v>
      </c>
      <c r="EA317" s="223" t="str">
        <f t="shared" ca="1" si="580"/>
        <v>1,64232685211079+3,07257742944605i</v>
      </c>
      <c r="EB317" s="223" t="str">
        <f t="shared" ca="1" si="581"/>
        <v>-1,56642738911635+3,11195674515755i</v>
      </c>
      <c r="EC317" s="223" t="str">
        <f t="shared" ca="1" si="582"/>
        <v>-3,44625029593988+0,511202940953733i</v>
      </c>
      <c r="ED317" s="223" t="str">
        <f t="shared" ca="1" si="583"/>
        <v>-2,40233091104072-2,5232470634014i</v>
      </c>
      <c r="EE317" s="223" t="str">
        <f t="shared" ca="1" si="584"/>
        <v>0,679686661796055-3,41701559710839i</v>
      </c>
      <c r="EF317" s="223" t="str">
        <f t="shared" ca="1" si="585"/>
        <v>3,18506920595744-1,4118440786316i</v>
      </c>
      <c r="EG317" s="223" t="str">
        <f t="shared" ca="1" si="586"/>
        <v>2,98829121625032+1,79111282614654i</v>
      </c>
      <c r="EH317" s="223" t="str">
        <f t="shared" ca="1" si="587"/>
        <v>0,256295915360728+3,47451895272927i</v>
      </c>
      <c r="EI317" s="223" t="str">
        <f t="shared" ca="1" si="588"/>
        <v>-2,69313664126701+2,21020012228995i</v>
      </c>
      <c r="EJ317" s="223" t="str">
        <f t="shared" ca="1" si="589"/>
        <v>-3,35775619265918-0,929216282554491i</v>
      </c>
      <c r="EK317" s="223" t="str">
        <f t="shared" ca="1" si="590"/>
        <v>-1,17371039976764-3,28030081647747i</v>
      </c>
      <c r="EL317" s="223" t="str">
        <f t="shared" ca="1" si="591"/>
        <v>2,00609206758235-2,84843187833037i</v>
      </c>
      <c r="EM317" s="223" t="str">
        <f t="shared" ca="1" si="592"/>
        <v>3,48395889027202+6,24856422126455E-13i</v>
      </c>
      <c r="EN317" s="223"/>
      <c r="EO317" s="223"/>
      <c r="EP317" s="223"/>
    </row>
    <row r="318" spans="1:146">
      <c r="A318" s="249">
        <f t="shared" si="461"/>
        <v>4.2578124999999951E-3</v>
      </c>
      <c r="B318" s="248">
        <v>218</v>
      </c>
      <c r="C318" s="247">
        <f t="shared" si="462"/>
        <v>43600</v>
      </c>
      <c r="N318" s="246">
        <f t="shared" ca="1" si="463"/>
        <v>4.5155368238193603</v>
      </c>
      <c r="O318" s="223">
        <f t="shared" ca="1" si="464"/>
        <v>-3.4844631761806402</v>
      </c>
      <c r="P318" s="223" t="str">
        <f t="shared" ca="1" si="465"/>
        <v>-2,07569229058031-2,79874706627525i</v>
      </c>
      <c r="Q318" s="223" t="str">
        <f t="shared" ca="1" si="466"/>
        <v>1,01148626850277-3,33442336166079i</v>
      </c>
      <c r="R318" s="223" t="str">
        <f t="shared" ca="1" si="467"/>
        <v>3,28077562388172-1,17388028857392i</v>
      </c>
      <c r="S318" s="223" t="str">
        <f t="shared" ca="1" si="468"/>
        <v>2,89722524618148+1,93586401873881i</v>
      </c>
      <c r="T318" s="223" t="str">
        <f t="shared" ca="1" si="469"/>
        <v>0,17097450433477+3,48026598768346i</v>
      </c>
      <c r="U318" s="223" t="str">
        <f t="shared" ca="1" si="470"/>
        <v>-2,69352645954516+2,21052003788452i</v>
      </c>
      <c r="V318" s="223" t="str">
        <f t="shared" ca="1" si="471"/>
        <v>-3,38003818150074-0,846655489414716i</v>
      </c>
      <c r="W318" s="223" t="str">
        <f t="shared" ca="1" si="472"/>
        <v>-1,33344632821046-3,21922421026261i</v>
      </c>
      <c r="X318" s="223" t="str">
        <f t="shared" ca="1" si="473"/>
        <v>1,79137208091483-2,98872375670247i</v>
      </c>
      <c r="Y318" s="223" t="str">
        <f t="shared" ca="1" si="474"/>
        <v>3,46768453358666-0,341537116112999i</v>
      </c>
      <c r="Z318" s="223" t="str">
        <f t="shared" ca="1" si="475"/>
        <v>2,34002244879884+2,58181691164891i</v>
      </c>
      <c r="AA318" s="223" t="str">
        <f t="shared" ca="1" si="476"/>
        <v>-0,679785043094421+3,41751019330506i</v>
      </c>
      <c r="AB318" s="223" t="str">
        <f t="shared" ca="1" si="477"/>
        <v>-3,14991740355024+1,48979997884623i</v>
      </c>
      <c r="AC318" s="223" t="str">
        <f t="shared" ca="1" si="478"/>
        <v>-3,07302216991247-1,64256457084199i</v>
      </c>
      <c r="AD318" s="223" t="str">
        <f t="shared" ca="1" si="479"/>
        <v>-0,511276935063063-3,44674912371519i</v>
      </c>
      <c r="AE318" s="223" t="str">
        <f t="shared" ca="1" si="480"/>
        <v>2,46388754067206-2,46388754067223i</v>
      </c>
      <c r="AF318" s="223" t="str">
        <f t="shared" ca="1" si="481"/>
        <v>3,44674912371517+0,511276935063178i</v>
      </c>
      <c r="AG318" s="223" t="str">
        <f t="shared" ca="1" si="482"/>
        <v>1,64256457084193+3,0730221699125i</v>
      </c>
      <c r="AH318" s="223" t="str">
        <f t="shared" ca="1" si="483"/>
        <v>-1,48979997884696+3,14991740354989i</v>
      </c>
      <c r="AI318" s="223" t="str">
        <f t="shared" ca="1" si="484"/>
        <v>-3,41751019330529+0,679785043093289i</v>
      </c>
      <c r="AJ318" s="223" t="str">
        <f t="shared" ca="1" si="485"/>
        <v>-2,5818169116479-2,34002244879996i</v>
      </c>
      <c r="AK318" s="223" t="str">
        <f t="shared" ca="1" si="486"/>
        <v>0,341537116111365-3,46768453358682i</v>
      </c>
      <c r="AL318" s="223" t="str">
        <f t="shared" ca="1" si="487"/>
        <v>2,98872375670198-1,79137208091565i</v>
      </c>
      <c r="AM318" s="223" t="str">
        <f t="shared" ca="1" si="488"/>
        <v>3,21922421026283+1,33344632820993i</v>
      </c>
      <c r="AN318" s="223" t="str">
        <f t="shared" ca="1" si="489"/>
        <v>0,846655489414939+3,38003818150068i</v>
      </c>
      <c r="AO318" s="223" t="str">
        <f t="shared" ca="1" si="490"/>
        <v>-2,21052003788463+2,69352645954507i</v>
      </c>
      <c r="AP318" s="223" t="str">
        <f t="shared" ca="1" si="491"/>
        <v>-3,48026598768344-0,170974504335269i</v>
      </c>
      <c r="AQ318" s="223" t="str">
        <f t="shared" ca="1" si="492"/>
        <v>-1,93586401873817-2,8972252461819i</v>
      </c>
      <c r="AR318" s="223" t="str">
        <f t="shared" ca="1" si="493"/>
        <v>-1,93586401873817-2,8972252461819i</v>
      </c>
      <c r="AS318" s="223" t="str">
        <f t="shared" ca="1" si="494"/>
        <v>3,33442336166132-1,01148626850102i</v>
      </c>
      <c r="AT318" s="223" t="str">
        <f t="shared" ca="1" si="495"/>
        <v>2,79874706627606+2,07569229057922i</v>
      </c>
      <c r="AU318" s="223" t="str">
        <f t="shared" ca="1" si="496"/>
        <v>9,23750482694123E-13+3,48446317618064i</v>
      </c>
      <c r="AV318" s="223" t="str">
        <f t="shared" ca="1" si="497"/>
        <v>-2,79874706627496+2,07569229058071i</v>
      </c>
      <c r="AW318" s="223" t="str">
        <f t="shared" ca="1" si="498"/>
        <v>-3,33442336166085-1,01148626850257i</v>
      </c>
      <c r="AX318" s="223" t="str">
        <f t="shared" ca="1" si="499"/>
        <v>-1,17388028857378-3,28077562388177i</v>
      </c>
      <c r="AY318" s="223" t="str">
        <f t="shared" ca="1" si="500"/>
        <v>1,93586401873944-2,89722524618106i</v>
      </c>
      <c r="AZ318" s="223" t="str">
        <f t="shared" ca="1" si="501"/>
        <v>3,48026598768352-0,170974504333652i</v>
      </c>
      <c r="BA318" s="223" t="str">
        <f t="shared" ca="1" si="502"/>
        <v>2,21052003788338+2,6935264595461i</v>
      </c>
      <c r="BB318" s="223" t="str">
        <f t="shared" ca="1" si="503"/>
        <v>-0,846655489413144+3,38003818150113i</v>
      </c>
      <c r="BC318" s="223" t="str">
        <f t="shared" ca="1" si="504"/>
        <v>-3,21922421026212+1,33344632821164i</v>
      </c>
      <c r="BD318" s="223" t="str">
        <f t="shared" ca="1" si="505"/>
        <v>-2,98872375670293-1,79137208091406i</v>
      </c>
      <c r="BE318" s="223" t="str">
        <f t="shared" ca="1" si="506"/>
        <v>-0,341537116113204-3,46768453358663i</v>
      </c>
      <c r="BF318" s="223" t="str">
        <f t="shared" ca="1" si="507"/>
        <v>2,58181691164903-2,34002244879872i</v>
      </c>
      <c r="BG318" s="223" t="str">
        <f t="shared" ca="1" si="508"/>
        <v>3,41751019330498+0,679785043094829i</v>
      </c>
      <c r="BH318" s="223" t="str">
        <f t="shared" ca="1" si="509"/>
        <v>1,48979997884554+3,14991740355056i</v>
      </c>
      <c r="BI318" s="223" t="str">
        <f t="shared" ca="1" si="510"/>
        <v>-1,642564570843+3,07302216991193i</v>
      </c>
      <c r="BJ318" s="223" t="str">
        <f t="shared" ca="1" si="511"/>
        <v>-3,44674912371541+0,511276935061575i</v>
      </c>
      <c r="BK318" s="223" t="str">
        <f t="shared" ca="1" si="512"/>
        <v>-2,46388754067313-2,46388754067117i</v>
      </c>
      <c r="BL318" s="223" t="str">
        <f t="shared" ca="1" si="513"/>
        <v>0,511276935062167-3,44674912371532i</v>
      </c>
      <c r="BM318" s="223" t="str">
        <f t="shared" ca="1" si="514"/>
        <v>3,07302216991225-1,64256457084239i</v>
      </c>
      <c r="BN318" s="223" t="str">
        <f t="shared" ca="1" si="515"/>
        <v>3,14991740355031+1,48979997884608i</v>
      </c>
      <c r="BO318" s="223" t="str">
        <f t="shared" ca="1" si="516"/>
        <v>0,679785043094146+3,41751019330511i</v>
      </c>
      <c r="BP318" s="223" t="str">
        <f t="shared" ca="1" si="517"/>
        <v>-2,34002244879924+2,58181691164856i</v>
      </c>
      <c r="BQ318" s="223" t="str">
        <f t="shared" ca="1" si="518"/>
        <v>-3,46768453358656-0,341537116113994i</v>
      </c>
      <c r="BR318" s="223" t="str">
        <f t="shared" ca="1" si="519"/>
        <v>-1,79137208091347-2,98872375670329i</v>
      </c>
      <c r="BS318" s="223" t="str">
        <f t="shared" ca="1" si="520"/>
        <v>1,33344632820908-3,21922421026318i</v>
      </c>
      <c r="BT318" s="223" t="str">
        <f t="shared" ca="1" si="521"/>
        <v>3,38003818150043-0,846655489415928i</v>
      </c>
      <c r="BU318" s="223" t="str">
        <f t="shared" ca="1" si="522"/>
        <v>2,69352645954566+2,21052003788392i</v>
      </c>
      <c r="BV318" s="223" t="str">
        <f t="shared" ca="1" si="523"/>
        <v>-0,170974504334248+3,48026598768349i</v>
      </c>
      <c r="BW318" s="223" t="str">
        <f t="shared" ca="1" si="524"/>
        <v>-2,89722524618144+1,93586401873886i</v>
      </c>
      <c r="BX318" s="223" t="str">
        <f t="shared" ca="1" si="525"/>
        <v>-3,28077562388154-1,17388028857443i</v>
      </c>
      <c r="BY318" s="223" t="str">
        <f t="shared" ca="1" si="526"/>
        <v>-1,01148626850181-3,33442336166108i</v>
      </c>
      <c r="BZ318" s="223" t="str">
        <f t="shared" ca="1" si="527"/>
        <v>2,07569229058127-2,79874706627454i</v>
      </c>
      <c r="CA318" s="223" t="str">
        <f t="shared" ca="1" si="528"/>
        <v>3,48446317618064+1,51966863169961E-12i</v>
      </c>
      <c r="CB318" s="223" t="str">
        <f t="shared" ca="1" si="529"/>
        <v>2,07569229058153+2,79874706627435i</v>
      </c>
      <c r="CC318" s="223" t="str">
        <f t="shared" ca="1" si="530"/>
        <v>-1,01148626850169+3,33442336166111i</v>
      </c>
      <c r="CD318" s="223" t="str">
        <f t="shared" ca="1" si="531"/>
        <v>-3,28077562388142+1,17388028857474i</v>
      </c>
      <c r="CE318" s="223" t="str">
        <f t="shared" ca="1" si="532"/>
        <v>-2,89722524618151-1,93586401873875i</v>
      </c>
      <c r="CF318" s="223" t="str">
        <f t="shared" ca="1" si="533"/>
        <v>-0,170974504334575-3,48026598768347i</v>
      </c>
      <c r="CG318" s="223" t="str">
        <f t="shared" ca="1" si="534"/>
        <v>2,69352645954557-2,21052003788402i</v>
      </c>
      <c r="CH318" s="223" t="str">
        <f t="shared" ca="1" si="535"/>
        <v>3,38003818150051+0,846655489415611i</v>
      </c>
      <c r="CI318" s="223" t="str">
        <f t="shared" ca="1" si="536"/>
        <v>1,33344632820938+3,21922421026306i</v>
      </c>
      <c r="CJ318" s="223" t="str">
        <f t="shared" ca="1" si="537"/>
        <v>-1,79137208091319+2,98872375670346i</v>
      </c>
      <c r="CK318" s="223" t="str">
        <f t="shared" ca="1" si="538"/>
        <v>-3,46768453358654+0,341537116114123i</v>
      </c>
      <c r="CL318" s="223" t="str">
        <f t="shared" ca="1" si="539"/>
        <v>-2,34002244879948-2,58181691164834i</v>
      </c>
      <c r="CM318" s="223" t="str">
        <f t="shared" ca="1" si="540"/>
        <v>0,679785043094021-3,41751019330514i</v>
      </c>
      <c r="CN318" s="223" t="str">
        <f t="shared" ca="1" si="541"/>
        <v>3,14991740355017-1,48979997884637i</v>
      </c>
      <c r="CO318" s="223" t="str">
        <f t="shared" ca="1" si="542"/>
        <v>3,07302216991232+1,64256457084228i</v>
      </c>
      <c r="CP318" s="223" t="str">
        <f t="shared" ca="1" si="543"/>
        <v>0,511276935062491+3,44674912371527i</v>
      </c>
      <c r="CQ318" s="223" t="str">
        <f t="shared" ca="1" si="544"/>
        <v>-2,46388754067289+2,4638875406714i</v>
      </c>
      <c r="CR318" s="223" t="str">
        <f t="shared" ca="1" si="545"/>
        <v>-3,44674912371493-0,511276935064777i</v>
      </c>
      <c r="CS318" s="223" t="str">
        <f t="shared" ca="1" si="546"/>
        <v>-1,64256457084321-3,07302216991182i</v>
      </c>
      <c r="CT318" s="223" t="str">
        <f t="shared" ca="1" si="547"/>
        <v>1,48979997884525-3,1499174035507i</v>
      </c>
      <c r="CU318" s="223" t="str">
        <f t="shared" ca="1" si="548"/>
        <v>3,41751019330493-0,679785043095052i</v>
      </c>
      <c r="CV318" s="223" t="str">
        <f t="shared" ca="1" si="549"/>
        <v>2,58181691164918+2,34002244879855i</v>
      </c>
      <c r="CW318" s="223" t="str">
        <f t="shared" ca="1" si="550"/>
        <v>-0,341537116113075+3,46768453358664i</v>
      </c>
      <c r="CX318" s="223" t="str">
        <f t="shared" ca="1" si="551"/>
        <v>-2,98872375670281+1,79137208091426i</v>
      </c>
      <c r="CY318" s="223" t="str">
        <f t="shared" ca="1" si="552"/>
        <v>-3,21922421026225-1,33344632821133i</v>
      </c>
      <c r="CZ318" s="223" t="str">
        <f t="shared" ca="1" si="553"/>
        <v>-0,846655489413367-3,38003818150107i</v>
      </c>
      <c r="DA318" s="223" t="str">
        <f t="shared" ca="1" si="554"/>
        <v>2,21052003788581-2,69352645954411i</v>
      </c>
      <c r="DB318" s="223" t="str">
        <f t="shared" ca="1" si="555"/>
        <v>3,48026598768353+0,170974504333325i</v>
      </c>
      <c r="DC318" s="223" t="str">
        <f t="shared" ca="1" si="556"/>
        <v>1,93586401873963+2,89722524618093i</v>
      </c>
      <c r="DD318" s="223" t="str">
        <f t="shared" ca="1" si="557"/>
        <v>-1,17388028857356+3,28077562388185i</v>
      </c>
      <c r="DE318" s="223" t="str">
        <f t="shared" ca="1" si="558"/>
        <v>-3,33442336166081+1,01148626850269i</v>
      </c>
      <c r="DF318" s="223" t="str">
        <f t="shared" ca="1" si="559"/>
        <v>-2,79874706627509-2,07569229058052i</v>
      </c>
      <c r="DG318" s="223" t="str">
        <f t="shared" ca="1" si="560"/>
        <v>7,93986948834183E-13-3,48446317618064i</v>
      </c>
      <c r="DH318" s="223" t="str">
        <f t="shared" ca="1" si="561"/>
        <v>2,79874706627592-2,07569229057941i</v>
      </c>
      <c r="DI318" s="223" t="str">
        <f t="shared" ca="1" si="562"/>
        <v>3,33442336166041+1,01148626850402i</v>
      </c>
      <c r="DJ318" s="223" t="str">
        <f t="shared" ca="1" si="563"/>
        <v>1,17388028857542+3,28077562388118i</v>
      </c>
      <c r="DK318" s="223" t="str">
        <f t="shared" ca="1" si="564"/>
        <v>-1,93586401873798+2,89722524618202i</v>
      </c>
      <c r="DL318" s="223" t="str">
        <f t="shared" ca="1" si="565"/>
        <v>-3,48026598768343+0,170974504335498i</v>
      </c>
      <c r="DM318" s="223" t="str">
        <f t="shared" ca="1" si="566"/>
        <v>-2,21052003788488-2,69352645954486i</v>
      </c>
      <c r="DN318" s="223" t="str">
        <f t="shared" ca="1" si="567"/>
        <v>0,846655489414524-3,38003818150079i</v>
      </c>
      <c r="DO318" s="223" t="str">
        <f t="shared" ca="1" si="568"/>
        <v>3,21922421026278-1,33344632821005i</v>
      </c>
      <c r="DP318" s="223" t="str">
        <f t="shared" ca="1" si="569"/>
        <v>2,9887237567021+1,79137208091545i</v>
      </c>
      <c r="DQ318" s="223" t="str">
        <f t="shared" ca="1" si="570"/>
        <v>0,341537116111692+3,46768453358678i</v>
      </c>
      <c r="DR318" s="223" t="str">
        <f t="shared" ca="1" si="571"/>
        <v>-2,58181691164998+2,34002244879767i</v>
      </c>
      <c r="DS318" s="223" t="str">
        <f t="shared" ca="1" si="572"/>
        <v>-3,41751019330532-0,679785043093111i</v>
      </c>
      <c r="DT318" s="223" t="str">
        <f t="shared" ca="1" si="573"/>
        <v>-1,48979997884721-3,14991740354977i</v>
      </c>
      <c r="DU318" s="223" t="str">
        <f t="shared" ca="1" si="574"/>
        <v>1,64256457084129-3,07302216991285i</v>
      </c>
      <c r="DV318" s="223" t="str">
        <f t="shared" ca="1" si="575"/>
        <v>3,44674912371511-0,511276935063599i</v>
      </c>
      <c r="DW318" s="223" t="str">
        <f t="shared" ca="1" si="576"/>
        <v>2,46388754067191+2,46388754067238i</v>
      </c>
      <c r="DX318" s="223" t="str">
        <f t="shared" ca="1" si="577"/>
        <v>-0,511276935063864+3,44674912371507i</v>
      </c>
      <c r="DY318" s="223" t="str">
        <f t="shared" ca="1" si="578"/>
        <v>-3,07302216991297+1,64256457084105i</v>
      </c>
      <c r="DZ318" s="223" t="str">
        <f t="shared" ca="1" si="579"/>
        <v>-3,14991740354966-1,48979997884745i</v>
      </c>
      <c r="EA318" s="223" t="str">
        <f t="shared" ca="1" si="580"/>
        <v>-0,679785043095958-3,41751019330476i</v>
      </c>
      <c r="EB318" s="223" t="str">
        <f t="shared" ca="1" si="581"/>
        <v>2,34002244879787-2,5818169116498i</v>
      </c>
      <c r="EC318" s="223" t="str">
        <f t="shared" ca="1" si="582"/>
        <v>3,46768453358676+0,341537116111958i</v>
      </c>
      <c r="ED318" s="223" t="str">
        <f t="shared" ca="1" si="583"/>
        <v>1,79137208091522+2,98872375670224i</v>
      </c>
      <c r="EE318" s="223" t="str">
        <f t="shared" ca="1" si="584"/>
        <v>-1,33344632821066+3,21922421026253i</v>
      </c>
      <c r="EF318" s="223" t="str">
        <f t="shared" ca="1" si="585"/>
        <v>-3,38003818150085+0,846655489414263i</v>
      </c>
      <c r="EG318" s="223" t="str">
        <f t="shared" ca="1" si="586"/>
        <v>-2,69352645954469-2,21052003788509i</v>
      </c>
      <c r="EH318" s="223" t="str">
        <f t="shared" ca="1" si="587"/>
        <v>0,170974504335766-3,48026598768342i</v>
      </c>
      <c r="EI318" s="223" t="str">
        <f t="shared" ca="1" si="588"/>
        <v>2,89722524618239-1,93586401873743i</v>
      </c>
      <c r="EJ318" s="223" t="str">
        <f t="shared" ca="1" si="589"/>
        <v>3,28077562388216+1,17388028857269i</v>
      </c>
      <c r="EK318" s="223" t="str">
        <f t="shared" ca="1" si="590"/>
        <v>1,01148626850377+3,33442336166048i</v>
      </c>
      <c r="EL318" s="223" t="str">
        <f t="shared" ca="1" si="591"/>
        <v>-2,07569229057963+2,79874706627576i</v>
      </c>
      <c r="EM318" s="223" t="str">
        <f t="shared" ca="1" si="592"/>
        <v>-3,48446317618064+1,2976353385994E-13i</v>
      </c>
      <c r="EN318" s="223"/>
      <c r="EO318" s="223"/>
      <c r="EP318" s="223"/>
    </row>
    <row r="319" spans="1:146">
      <c r="A319" s="249">
        <f t="shared" si="461"/>
        <v>4.2773437499999947E-3</v>
      </c>
      <c r="B319" s="248">
        <v>219</v>
      </c>
      <c r="C319" s="247">
        <f t="shared" si="462"/>
        <v>43800</v>
      </c>
      <c r="N319" s="246">
        <f t="shared" ca="1" si="463"/>
        <v>4.5150732917876448</v>
      </c>
      <c r="O319" s="223">
        <f t="shared" ca="1" si="464"/>
        <v>-3.4849267082123552</v>
      </c>
      <c r="P319" s="223" t="str">
        <f t="shared" ca="1" si="465"/>
        <v>-2,1440370017504-2,74732952095975i</v>
      </c>
      <c r="Q319" s="223" t="str">
        <f t="shared" ca="1" si="466"/>
        <v>0,846768118511037-3,38048782205839i</v>
      </c>
      <c r="R319" s="223" t="str">
        <f t="shared" ca="1" si="467"/>
        <v>3,18595399455947-1,41223627844718i</v>
      </c>
      <c r="S319" s="223" t="str">
        <f t="shared" ca="1" si="468"/>
        <v>3,07343096866791+1,64278307832922i</v>
      </c>
      <c r="T319" s="223" t="str">
        <f t="shared" ca="1" si="469"/>
        <v>0,595789652227084+3,43362037096574i</v>
      </c>
      <c r="U319" s="223" t="str">
        <f t="shared" ca="1" si="470"/>
        <v>-2,3403337378856+2,58216036622945i</v>
      </c>
      <c r="V319" s="223" t="str">
        <f t="shared" ca="1" si="471"/>
        <v>-3,47548414832486-0,256367112466499i</v>
      </c>
      <c r="W319" s="223" t="str">
        <f t="shared" ca="1" si="472"/>
        <v>-1,93612154333778-2,89761065898011i</v>
      </c>
      <c r="X319" s="223" t="str">
        <f t="shared" ca="1" si="473"/>
        <v>1,09315787499457-3,30903611674898i</v>
      </c>
      <c r="Y319" s="223" t="str">
        <f t="shared" ca="1" si="474"/>
        <v>3,28121205971511-1,17403644781239i</v>
      </c>
      <c r="Z319" s="223" t="str">
        <f t="shared" ca="1" si="475"/>
        <v>2,94425275406703+1,86442749437476i</v>
      </c>
      <c r="AA319" s="223" t="str">
        <f t="shared" ca="1" si="476"/>
        <v>0,341582550196945+3,46814583358497i</v>
      </c>
      <c r="AB319" s="223" t="str">
        <f t="shared" ca="1" si="477"/>
        <v>-2,52394800272253+2,40299826074943i</v>
      </c>
      <c r="AC319" s="223" t="str">
        <f t="shared" ca="1" si="478"/>
        <v>-3,44720763871254-0,511344949338224i</v>
      </c>
      <c r="AD319" s="223" t="str">
        <f t="shared" ca="1" si="479"/>
        <v>-1,71771407453114-3,03218939378289i</v>
      </c>
      <c r="AE319" s="223" t="str">
        <f t="shared" ca="1" si="480"/>
        <v>1,33362371423947-3,21965245801933i</v>
      </c>
      <c r="AF319" s="223" t="str">
        <f t="shared" ca="1" si="481"/>
        <v>3,35868895242633-0,929474411945334i</v>
      </c>
      <c r="AG319" s="223" t="str">
        <f t="shared" ca="1" si="482"/>
        <v>2,7991193786943+2,0759684162891i</v>
      </c>
      <c r="AH319" s="223" t="str">
        <f t="shared" ca="1" si="483"/>
        <v>0,0855243827302818+3,48387711344278i</v>
      </c>
      <c r="AI319" s="223" t="str">
        <f t="shared" ca="1" si="484"/>
        <v>-2,69388477465057+2,21081409949314i</v>
      </c>
      <c r="AJ319" s="223" t="str">
        <f t="shared" ca="1" si="485"/>
        <v>-3,40025041223093-0,76355176362522i</v>
      </c>
      <c r="AK319" s="223" t="str">
        <f t="shared" ca="1" si="486"/>
        <v>-1,48999816432643-3,15033643154436i</v>
      </c>
      <c r="AL319" s="223" t="str">
        <f t="shared" ca="1" si="487"/>
        <v>1,56686253102694-3,1128212236612i</v>
      </c>
      <c r="AM319" s="223" t="str">
        <f t="shared" ca="1" si="488"/>
        <v>3,41796481869868-0,679875473708161i</v>
      </c>
      <c r="AN319" s="223" t="str">
        <f t="shared" ca="1" si="489"/>
        <v>2,6388173328847+2,27625948548909i</v>
      </c>
      <c r="AO319" s="223" t="str">
        <f t="shared" ca="1" si="490"/>
        <v>-0,170997248775073+3,48072896137047i</v>
      </c>
      <c r="AP319" s="223" t="str">
        <f t="shared" ca="1" si="491"/>
        <v>-2,84922315158023+2,00664934508026i</v>
      </c>
      <c r="AQ319" s="223" t="str">
        <f t="shared" ca="1" si="492"/>
        <v>-3,33486693415884-1,011620824749i</v>
      </c>
      <c r="AR319" s="223" t="str">
        <f t="shared" ca="1" si="493"/>
        <v>-3,33486693415884-1,011620824749i</v>
      </c>
      <c r="AS319" s="223" t="str">
        <f t="shared" ca="1" si="494"/>
        <v>1,79161038400308-2,98912134138849i</v>
      </c>
      <c r="AT319" s="223" t="str">
        <f t="shared" ca="1" si="495"/>
        <v>3,45871843747717-0,426592231372435i</v>
      </c>
      <c r="AU319" s="223" t="str">
        <f t="shared" ca="1" si="496"/>
        <v>2,4642153073146+2,46421530731554i</v>
      </c>
      <c r="AV319" s="223" t="str">
        <f t="shared" ca="1" si="497"/>
        <v>-0,426592231373666+3,45871843747701i</v>
      </c>
      <c r="AW319" s="223" t="str">
        <f t="shared" ca="1" si="498"/>
        <v>-2,98912134138735+1,79161038400499i</v>
      </c>
      <c r="AX319" s="223" t="str">
        <f t="shared" ca="1" si="499"/>
        <v>-3,25141152322892-1,25420782497399i</v>
      </c>
      <c r="AY319" s="223" t="str">
        <f t="shared" ca="1" si="500"/>
        <v>-1,01162082474782-3,3348669341592i</v>
      </c>
      <c r="AZ319" s="223" t="str">
        <f t="shared" ca="1" si="501"/>
        <v>2,00664934507844-2,84922315158151i</v>
      </c>
      <c r="BA319" s="223" t="str">
        <f t="shared" ca="1" si="502"/>
        <v>3,48072896137053-0,170997248773834i</v>
      </c>
      <c r="BB319" s="223" t="str">
        <f t="shared" ca="1" si="503"/>
        <v>2,27625948548808+2,63881733288558i</v>
      </c>
      <c r="BC319" s="223" t="str">
        <f t="shared" ca="1" si="504"/>
        <v>-0,679875473709377+3,41796481869844i</v>
      </c>
      <c r="BD319" s="223" t="str">
        <f t="shared" ca="1" si="505"/>
        <v>-3,11282122366018+1,56686253102898i</v>
      </c>
      <c r="BE319" s="223" t="str">
        <f t="shared" ca="1" si="506"/>
        <v>-3,15033643154381-1,48999816432759i</v>
      </c>
      <c r="BF319" s="223" t="str">
        <f t="shared" ca="1" si="507"/>
        <v>-0,763551763624007-3,4002504122312i</v>
      </c>
      <c r="BG319" s="223" t="str">
        <f t="shared" ca="1" si="508"/>
        <v>2,21081409949146-2,69388477465195i</v>
      </c>
      <c r="BH319" s="223" t="str">
        <f t="shared" ca="1" si="509"/>
        <v>3,48387711344275+0,0855243827315228i</v>
      </c>
      <c r="BI319" s="223" t="str">
        <f t="shared" ca="1" si="510"/>
        <v>2,0759684162887+2,7991193786946i</v>
      </c>
      <c r="BJ319" s="223" t="str">
        <f t="shared" ca="1" si="511"/>
        <v>-0,929474411946864+3,35868895242591i</v>
      </c>
      <c r="BK319" s="223" t="str">
        <f t="shared" ca="1" si="512"/>
        <v>-3,21965245801901+1,33362371424024i</v>
      </c>
      <c r="BL319" s="223" t="str">
        <f t="shared" ca="1" si="513"/>
        <v>-3,03218939378276-1,71771407453136i</v>
      </c>
      <c r="BM319" s="223" t="str">
        <f t="shared" ca="1" si="514"/>
        <v>-0,511344949336897-3,44720763871274i</v>
      </c>
      <c r="BN319" s="223" t="str">
        <f t="shared" ca="1" si="515"/>
        <v>2,40299826074861-2,52394800272331i</v>
      </c>
      <c r="BO319" s="223" t="str">
        <f t="shared" ca="1" si="516"/>
        <v>3,46814583358499+0,341582550196702i</v>
      </c>
      <c r="BP319" s="223" t="str">
        <f t="shared" ca="1" si="517"/>
        <v>1,86442749437402+2,94425275406749i</v>
      </c>
      <c r="BQ319" s="223" t="str">
        <f t="shared" ca="1" si="518"/>
        <v>-1,17403644781391+3,28121205971457i</v>
      </c>
      <c r="BR319" s="223" t="str">
        <f t="shared" ca="1" si="519"/>
        <v>-3,30903611674871+1,09315787499539i</v>
      </c>
      <c r="BS319" s="223" t="str">
        <f t="shared" ca="1" si="520"/>
        <v>-2,89761065897997-1,93612154333799i</v>
      </c>
      <c r="BT319" s="223" t="str">
        <f t="shared" ca="1" si="521"/>
        <v>-0,256367112465163-3,47548414832496i</v>
      </c>
      <c r="BU319" s="223" t="str">
        <f t="shared" ca="1" si="522"/>
        <v>2,58216036622869-2,34033373788644i</v>
      </c>
      <c r="BV319" s="223" t="str">
        <f t="shared" ca="1" si="523"/>
        <v>3,43362037096579+0,595789652226858i</v>
      </c>
      <c r="BW319" s="223" t="str">
        <f t="shared" ca="1" si="524"/>
        <v>1,64278307832845+3,07343096866832i</v>
      </c>
      <c r="BX319" s="223" t="str">
        <f t="shared" ca="1" si="525"/>
        <v>-1,4122362784454+3,18595399456026i</v>
      </c>
      <c r="BY319" s="223" t="str">
        <f t="shared" ca="1" si="526"/>
        <v>-3,38048782205818+0,846768118511867i</v>
      </c>
      <c r="BZ319" s="223" t="str">
        <f t="shared" ca="1" si="527"/>
        <v>-2,74732952095958-2,14403700175062i</v>
      </c>
      <c r="CA319" s="223" t="str">
        <f t="shared" ca="1" si="528"/>
        <v>1,34056053978859E-12-3,48492670821236i</v>
      </c>
      <c r="CB319" s="223" t="str">
        <f t="shared" ca="1" si="529"/>
        <v>2,74732952095904-2,14403700175132i</v>
      </c>
      <c r="CC319" s="223" t="str">
        <f t="shared" ca="1" si="530"/>
        <v>3,38048782205844+0,846768118510817i</v>
      </c>
      <c r="CD319" s="223" t="str">
        <f t="shared" ca="1" si="531"/>
        <v>1,41223627844639+3,18595399455982i</v>
      </c>
      <c r="CE319" s="223" t="str">
        <f t="shared" ca="1" si="532"/>
        <v>-1,6427830783275+3,07343096866883i</v>
      </c>
      <c r="CF319" s="223" t="str">
        <f t="shared" ca="1" si="533"/>
        <v>-3,4336203709656+0,595789652227924i</v>
      </c>
      <c r="CG319" s="223" t="str">
        <f t="shared" ca="1" si="534"/>
        <v>-2,58216036622928-2,34033373788579i</v>
      </c>
      <c r="CH319" s="223" t="str">
        <f t="shared" ca="1" si="535"/>
        <v>0,256367112467836-3,47548414832476i</v>
      </c>
      <c r="CI319" s="223" t="str">
        <f t="shared" ca="1" si="536"/>
        <v>2,89761065897948-1,93612154333872i</v>
      </c>
      <c r="CJ319" s="223" t="str">
        <f t="shared" ca="1" si="537"/>
        <v>3,30903611674905+1,09315787499436i</v>
      </c>
      <c r="CK319" s="223" t="str">
        <f t="shared" ca="1" si="538"/>
        <v>1,17403644781157+3,2812120597154i</v>
      </c>
      <c r="CL319" s="223" t="str">
        <f t="shared" ca="1" si="539"/>
        <v>-1,86442749437311+2,94425275406807i</v>
      </c>
      <c r="CM319" s="223" t="str">
        <f t="shared" ca="1" si="540"/>
        <v>-3,46814583358488+0,341582550197779i</v>
      </c>
      <c r="CN319" s="223" t="str">
        <f t="shared" ca="1" si="541"/>
        <v>-2,40299826074925-2,5239480027227i</v>
      </c>
      <c r="CO319" s="223" t="str">
        <f t="shared" ca="1" si="542"/>
        <v>0,511344949339549-3,44720763871234i</v>
      </c>
      <c r="CP319" s="223" t="str">
        <f t="shared" ca="1" si="543"/>
        <v>3,03218939378233-1,71771407453213i</v>
      </c>
      <c r="CQ319" s="223" t="str">
        <f t="shared" ca="1" si="544"/>
        <v>3,21965245801943+1,33362371423924i</v>
      </c>
      <c r="CR319" s="223" t="str">
        <f t="shared" ca="1" si="545"/>
        <v>0,92947441194447+3,35868895242657i</v>
      </c>
      <c r="CS319" s="223" t="str">
        <f t="shared" ca="1" si="546"/>
        <v>-2,07596841629069+2,79911937869311i</v>
      </c>
      <c r="CT319" s="223" t="str">
        <f t="shared" ca="1" si="547"/>
        <v>-3,48387711344273+0,0855243827325062i</v>
      </c>
      <c r="CU319" s="223" t="str">
        <f t="shared" ca="1" si="548"/>
        <v>-2,21081409949214-2,69388477465139i</v>
      </c>
      <c r="CV319" s="223" t="str">
        <f t="shared" ca="1" si="549"/>
        <v>0,763551763626335-3,40025041223068i</v>
      </c>
      <c r="CW319" s="223" t="str">
        <f t="shared" ca="1" si="550"/>
        <v>3,15033643154343-1,48999816432839i</v>
      </c>
      <c r="CX319" s="223" t="str">
        <f t="shared" ca="1" si="551"/>
        <v>3,11282122366067+1,56686253102801i</v>
      </c>
      <c r="CY319" s="223" t="str">
        <f t="shared" ca="1" si="552"/>
        <v>0,679875473706941+3,41796481869892i</v>
      </c>
      <c r="CZ319" s="223" t="str">
        <f t="shared" ca="1" si="553"/>
        <v>-2,27625948548733+2,63881733288622i</v>
      </c>
      <c r="DA319" s="223" t="str">
        <f t="shared" ca="1" si="554"/>
        <v>-3,48072896137058-0,170997248772851i</v>
      </c>
      <c r="DB319" s="223" t="str">
        <f t="shared" ca="1" si="555"/>
        <v>-2,00664934507916-2,849223151581i</v>
      </c>
      <c r="DC319" s="223" t="str">
        <f t="shared" ca="1" si="556"/>
        <v>1,01162082475009-3,3348669341585i</v>
      </c>
      <c r="DD319" s="223" t="str">
        <f t="shared" ca="1" si="557"/>
        <v>3,2514115232286-1,25420782497482i</v>
      </c>
      <c r="DE319" s="223" t="str">
        <f t="shared" ca="1" si="558"/>
        <v>2,9891213413879+1,79161038400406i</v>
      </c>
      <c r="DF319" s="223" t="str">
        <f t="shared" ca="1" si="559"/>
        <v>0,426592231371202+3,45871843747732i</v>
      </c>
      <c r="DG319" s="223" t="str">
        <f t="shared" ca="1" si="560"/>
        <v>-2,4642153073139+2,46421530731624i</v>
      </c>
      <c r="DH319" s="223" t="str">
        <f t="shared" ca="1" si="561"/>
        <v>-3,45871843747731-0,426592231371261i</v>
      </c>
      <c r="DI319" s="223" t="str">
        <f t="shared" ca="1" si="562"/>
        <v>-1,79161038400384-2,98912134138804i</v>
      </c>
      <c r="DJ319" s="223" t="str">
        <f t="shared" ca="1" si="563"/>
        <v>1,25420782497506-3,25141152322851i</v>
      </c>
      <c r="DK319" s="223" t="str">
        <f t="shared" ca="1" si="564"/>
        <v>3,33486693415858-1,01162082474985i</v>
      </c>
      <c r="DL319" s="223" t="str">
        <f t="shared" ca="1" si="565"/>
        <v>2,84922315158085+2,00664934507937i</v>
      </c>
      <c r="DM319" s="223" t="str">
        <f t="shared" ca="1" si="566"/>
        <v>0,170997248772396+3,4807289613706i</v>
      </c>
      <c r="DN319" s="223" t="str">
        <f t="shared" ca="1" si="567"/>
        <v>-2,63881733288639+2,27625948548714i</v>
      </c>
      <c r="DO319" s="223" t="str">
        <f t="shared" ca="1" si="568"/>
        <v>-3,41796481869891-0,679875473707001i</v>
      </c>
      <c r="DP319" s="223" t="str">
        <f t="shared" ca="1" si="569"/>
        <v>-1,56686253102778-3,11282122366078i</v>
      </c>
      <c r="DQ319" s="223" t="str">
        <f t="shared" ca="1" si="570"/>
        <v>1,48999816432862-3,15033643154333i</v>
      </c>
      <c r="DR319" s="223" t="str">
        <f t="shared" ca="1" si="571"/>
        <v>3,40025041223074-0,76355176362608i</v>
      </c>
      <c r="DS319" s="223" t="str">
        <f t="shared" ca="1" si="572"/>
        <v>2,69388477465122+2,21081409949234i</v>
      </c>
      <c r="DT319" s="223" t="str">
        <f t="shared" ca="1" si="573"/>
        <v>-0,0855243827329621+3,48387711344271i</v>
      </c>
      <c r="DU319" s="223" t="str">
        <f t="shared" ca="1" si="574"/>
        <v>-2,79911937869327+2,07596841629048i</v>
      </c>
      <c r="DV319" s="223" t="str">
        <f t="shared" ca="1" si="575"/>
        <v>-3,35868895242655-0,929474411944529i</v>
      </c>
      <c r="DW319" s="223" t="str">
        <f t="shared" ca="1" si="576"/>
        <v>-1,333623714239-3,21965245801952i</v>
      </c>
      <c r="DX319" s="223" t="str">
        <f t="shared" ca="1" si="577"/>
        <v>1,71771407453235-3,0321893937822i</v>
      </c>
      <c r="DY319" s="223" t="str">
        <f t="shared" ca="1" si="578"/>
        <v>3,44720763871241-0,511344949339099i</v>
      </c>
      <c r="DZ319" s="223" t="str">
        <f t="shared" ca="1" si="579"/>
        <v>2,52394800272252+2,40299826074943i</v>
      </c>
      <c r="EA319" s="223" t="str">
        <f t="shared" ca="1" si="580"/>
        <v>-0,341582550198233+3,46814583358484i</v>
      </c>
      <c r="EB319" s="223" t="str">
        <f t="shared" ca="1" si="581"/>
        <v>-2,9442527540663+1,8644274943759i</v>
      </c>
      <c r="EC319" s="223" t="str">
        <f t="shared" ca="1" si="582"/>
        <v>-3,28121205971538-1,17403644781163i</v>
      </c>
      <c r="ED319" s="223" t="str">
        <f t="shared" ca="1" si="583"/>
        <v>-1,09315787499411-3,30903611674913i</v>
      </c>
      <c r="EE319" s="223" t="str">
        <f t="shared" ca="1" si="584"/>
        <v>1,93612154333894-2,89761065897933i</v>
      </c>
      <c r="EF319" s="223" t="str">
        <f t="shared" ca="1" si="585"/>
        <v>3,4754841483248-0,256367112467382i</v>
      </c>
      <c r="EG319" s="223" t="str">
        <f t="shared" ca="1" si="586"/>
        <v>2,3403337378856+2,58216036622946i</v>
      </c>
      <c r="EH319" s="223" t="str">
        <f t="shared" ca="1" si="587"/>
        <v>-0,595789652228374+3,43362037096552i</v>
      </c>
      <c r="EI319" s="223" t="str">
        <f t="shared" ca="1" si="588"/>
        <v>-3,07343096866727+1,64278307833042i</v>
      </c>
      <c r="EJ319" s="223" t="str">
        <f t="shared" ca="1" si="589"/>
        <v>-3,1859539945598-1,41223627844645i</v>
      </c>
      <c r="EK319" s="223" t="str">
        <f t="shared" ca="1" si="590"/>
        <v>-0,846768118510567-3,38048782205851i</v>
      </c>
      <c r="EL319" s="223" t="str">
        <f t="shared" ca="1" si="591"/>
        <v>2,14403700175153-2,74732952095888i</v>
      </c>
      <c r="EM319" s="223" t="str">
        <f t="shared" ca="1" si="592"/>
        <v>3,48492670821236-8,84591594757185E-13i</v>
      </c>
      <c r="EN319" s="223"/>
      <c r="EO319" s="223"/>
      <c r="EP319" s="223"/>
    </row>
    <row r="320" spans="1:146">
      <c r="A320" s="249">
        <f t="shared" si="461"/>
        <v>4.2968749999999943E-3</v>
      </c>
      <c r="B320" s="248">
        <v>220</v>
      </c>
      <c r="C320" s="247">
        <f t="shared" si="462"/>
        <v>44000</v>
      </c>
      <c r="N320" s="246">
        <f t="shared" ca="1" si="463"/>
        <v>4.5146462184461651</v>
      </c>
      <c r="O320" s="223">
        <f t="shared" ca="1" si="464"/>
        <v>-3.4853537815538349</v>
      </c>
      <c r="P320" s="223" t="str">
        <f t="shared" ca="1" si="465"/>
        <v>-2,21108503195213-2,69421490680845i</v>
      </c>
      <c r="Q320" s="223" t="str">
        <f t="shared" ca="1" si="466"/>
        <v>0,679958791583516-3,41838368594573i</v>
      </c>
      <c r="R320" s="223" t="str">
        <f t="shared" ca="1" si="467"/>
        <v>3,07380761372923-1,64298439930872i</v>
      </c>
      <c r="S320" s="223" t="str">
        <f t="shared" ca="1" si="468"/>
        <v>3,22004702233837+1,33378714813176i</v>
      </c>
      <c r="T320" s="223" t="str">
        <f t="shared" ca="1" si="469"/>
        <v>1,01174479759602+3,33527561786564i</v>
      </c>
      <c r="U320" s="223" t="str">
        <f t="shared" ca="1" si="470"/>
        <v>-1,93635881257373+2,8979657574857i</v>
      </c>
      <c r="V320" s="223" t="str">
        <f t="shared" ca="1" si="471"/>
        <v>-3,46857085045156+0,341624410704733i</v>
      </c>
      <c r="W320" s="223" t="str">
        <f t="shared" ca="1" si="472"/>
        <v>-2,464517293771-2,46451729377079i</v>
      </c>
      <c r="X320" s="223" t="str">
        <f t="shared" ca="1" si="473"/>
        <v>0,341624410704775-3,46857085045155i</v>
      </c>
      <c r="Y320" s="223" t="str">
        <f t="shared" ca="1" si="474"/>
        <v>2,89796575748572-1,9363588125737i</v>
      </c>
      <c r="Z320" s="223" t="str">
        <f t="shared" ca="1" si="475"/>
        <v>3,33527561786562+1,01174479759607i</v>
      </c>
      <c r="AA320" s="223" t="str">
        <f t="shared" ca="1" si="476"/>
        <v>1,33378714813173+3,22004702233838i</v>
      </c>
      <c r="AB320" s="223" t="str">
        <f t="shared" ca="1" si="477"/>
        <v>-1,64298439930875+3,07380761372922i</v>
      </c>
      <c r="AC320" s="223" t="str">
        <f t="shared" ca="1" si="478"/>
        <v>-3,41838368594574+0,679958791583481i</v>
      </c>
      <c r="AD320" s="223" t="str">
        <f t="shared" ca="1" si="479"/>
        <v>-2,69421490680834-2,21108503195226i</v>
      </c>
      <c r="AE320" s="223" t="str">
        <f t="shared" ca="1" si="480"/>
        <v>4,26988685887352E-14-3,48535378155383i</v>
      </c>
      <c r="AF320" s="223" t="str">
        <f t="shared" ca="1" si="481"/>
        <v>2,69421490680839-2,2110850319522i</v>
      </c>
      <c r="AG320" s="223" t="str">
        <f t="shared" ca="1" si="482"/>
        <v>3,41838368594572+0,679958791583565i</v>
      </c>
      <c r="AH320" s="223" t="str">
        <f t="shared" ca="1" si="483"/>
        <v>1,64298439930959+3,07380761372877i</v>
      </c>
      <c r="AI320" s="223" t="str">
        <f t="shared" ca="1" si="484"/>
        <v>-1,33378714813213+3,22004702233821i</v>
      </c>
      <c r="AJ320" s="223" t="str">
        <f t="shared" ca="1" si="485"/>
        <v>-3,33527561786525+1,01174479759729i</v>
      </c>
      <c r="AK320" s="223" t="str">
        <f t="shared" ca="1" si="486"/>
        <v>-2,89796575748566-1,93635881257379i</v>
      </c>
      <c r="AL320" s="223" t="str">
        <f t="shared" ca="1" si="487"/>
        <v>-0,341624410702941-3,46857085045174i</v>
      </c>
      <c r="AM320" s="223" t="str">
        <f t="shared" ca="1" si="488"/>
        <v>2,4645172937708-2,46451729377099i</v>
      </c>
      <c r="AN320" s="223" t="str">
        <f t="shared" ca="1" si="489"/>
        <v>3,46857085045142+0,341624410706173i</v>
      </c>
      <c r="AO320" s="223" t="str">
        <f t="shared" ca="1" si="490"/>
        <v>1,93635881257397+2,89796575748554i</v>
      </c>
      <c r="AP320" s="223" t="str">
        <f t="shared" ca="1" si="491"/>
        <v>-1,01174479759709+3,33527561786531i</v>
      </c>
      <c r="AQ320" s="223" t="str">
        <f t="shared" ca="1" si="492"/>
        <v>-3,22004702233813+1,33378714813233i</v>
      </c>
      <c r="AR320" s="223" t="str">
        <f t="shared" ca="1" si="493"/>
        <v>-3,22004702233813+1,33378714813233i</v>
      </c>
      <c r="AS320" s="223" t="str">
        <f t="shared" ca="1" si="494"/>
        <v>-0,679958791584457-3,41838368594554i</v>
      </c>
      <c r="AT320" s="223" t="str">
        <f t="shared" ca="1" si="495"/>
        <v>2,21108503195257-2,69421490680809i</v>
      </c>
      <c r="AU320" s="223" t="str">
        <f t="shared" ca="1" si="496"/>
        <v>3,48535378155383-1,30143823700329E-12i</v>
      </c>
      <c r="AV320" s="223" t="str">
        <f t="shared" ca="1" si="497"/>
        <v>2,2110850319519+2,69421490680864i</v>
      </c>
      <c r="AW320" s="223" t="str">
        <f t="shared" ca="1" si="498"/>
        <v>-0,679958791581906+3,41838368594605i</v>
      </c>
      <c r="AX320" s="223" t="str">
        <f t="shared" ca="1" si="499"/>
        <v>-3,07380761372927+1,64298439930863i</v>
      </c>
      <c r="AY320" s="223" t="str">
        <f t="shared" ca="1" si="500"/>
        <v>-3,2200470223378-1,33378714813313i</v>
      </c>
      <c r="AZ320" s="223" t="str">
        <f t="shared" ca="1" si="501"/>
        <v>-1,01174479759626-3,33527561786556i</v>
      </c>
      <c r="BA320" s="223" t="str">
        <f t="shared" ca="1" si="502"/>
        <v>1,93635881257469-2,89796575748506i</v>
      </c>
      <c r="BB320" s="223" t="str">
        <f t="shared" ca="1" si="503"/>
        <v>3,4685708504515-0,341624410705314i</v>
      </c>
      <c r="BC320" s="223" t="str">
        <f t="shared" ca="1" si="504"/>
        <v>2,46451729377019+2,4645172937716i</v>
      </c>
      <c r="BD320" s="223" t="str">
        <f t="shared" ca="1" si="505"/>
        <v>-0,34162441070385+3,46857085045165i</v>
      </c>
      <c r="BE320" s="223" t="str">
        <f t="shared" ca="1" si="506"/>
        <v>-2,89796575748617+1,93635881257303i</v>
      </c>
      <c r="BF320" s="223" t="str">
        <f t="shared" ca="1" si="507"/>
        <v>-3,33527561786599-1,01174479759485i</v>
      </c>
      <c r="BG320" s="223" t="str">
        <f t="shared" ca="1" si="508"/>
        <v>-1,33378714813128-3,22004702233856i</v>
      </c>
      <c r="BH320" s="223" t="str">
        <f t="shared" ca="1" si="509"/>
        <v>1,64298439930734-3,07380761372997i</v>
      </c>
      <c r="BI320" s="223" t="str">
        <f t="shared" ca="1" si="510"/>
        <v>3,41838368594576-0,679958791583349i</v>
      </c>
      <c r="BJ320" s="223" t="str">
        <f t="shared" ca="1" si="511"/>
        <v>2,69421490680958+2,21108503195076i</v>
      </c>
      <c r="BK320" s="223" t="str">
        <f t="shared" ca="1" si="512"/>
        <v>2,68142243999727E-13+3,48535378155383i</v>
      </c>
      <c r="BL320" s="223" t="str">
        <f t="shared" ca="1" si="513"/>
        <v>-2,6942149068093+2,2110850319511i</v>
      </c>
      <c r="BM320" s="223" t="str">
        <f t="shared" ca="1" si="514"/>
        <v>-3,41838368594583-0,679958791583017i</v>
      </c>
      <c r="BN320" s="223" t="str">
        <f t="shared" ca="1" si="515"/>
        <v>-1,64298439930764-3,07380761372981i</v>
      </c>
      <c r="BO320" s="223" t="str">
        <f t="shared" ca="1" si="516"/>
        <v>1,33378714813088-3,22004702233873i</v>
      </c>
      <c r="BP320" s="223" t="str">
        <f t="shared" ca="1" si="517"/>
        <v>3,33527561786586-1,01174479759527i</v>
      </c>
      <c r="BQ320" s="223" t="str">
        <f t="shared" ca="1" si="518"/>
        <v>2,89796575748636+1,93635881257275i</v>
      </c>
      <c r="BR320" s="223" t="str">
        <f t="shared" ca="1" si="519"/>
        <v>0,341624410704186+3,46857085045161i</v>
      </c>
      <c r="BS320" s="223" t="str">
        <f t="shared" ca="1" si="520"/>
        <v>-2,46451729376988+2,46451729377191i</v>
      </c>
      <c r="BT320" s="223" t="str">
        <f t="shared" ca="1" si="521"/>
        <v>-3,46857085045155-0,341624410704878i</v>
      </c>
      <c r="BU320" s="223" t="str">
        <f t="shared" ca="1" si="522"/>
        <v>-1,93635881257497-2,89796575748487i</v>
      </c>
      <c r="BV320" s="223" t="str">
        <f t="shared" ca="1" si="523"/>
        <v>1,01174479759594-3,33527561786566i</v>
      </c>
      <c r="BW320" s="223" t="str">
        <f t="shared" ca="1" si="524"/>
        <v>3,220047022339-1,33378714813024i</v>
      </c>
      <c r="BX320" s="223" t="str">
        <f t="shared" ca="1" si="525"/>
        <v>3,07380761372948+1,64298439930825i</v>
      </c>
      <c r="BY320" s="223" t="str">
        <f t="shared" ca="1" si="526"/>
        <v>0,679958791582334+3,41838368594596i</v>
      </c>
      <c r="BZ320" s="223" t="str">
        <f t="shared" ca="1" si="527"/>
        <v>-2,21108503195164+2,69421490680886i</v>
      </c>
      <c r="CA320" s="223" t="str">
        <f t="shared" ca="1" si="528"/>
        <v>-3,48535378155383-9,63273173886804E-13i</v>
      </c>
      <c r="CB320" s="223" t="str">
        <f t="shared" ca="1" si="529"/>
        <v>-2,2110850319529-2,69421490680782i</v>
      </c>
      <c r="CC320" s="223" t="str">
        <f t="shared" ca="1" si="530"/>
        <v>0,679958791584028-3,41838368594562i</v>
      </c>
      <c r="CD320" s="223" t="str">
        <f t="shared" ca="1" si="531"/>
        <v>3,07380761372871-1,64298439930969i</v>
      </c>
      <c r="CE320" s="223" t="str">
        <f t="shared" ca="1" si="532"/>
        <v>3,22004702233826+1,33378714813202i</v>
      </c>
      <c r="CF320" s="223" t="str">
        <f t="shared" ca="1" si="533"/>
        <v>1,0117447975975+3,33527561786519i</v>
      </c>
      <c r="CG320" s="223" t="str">
        <f t="shared" ca="1" si="534"/>
        <v>-1,93635881257361+2,89796575748578i</v>
      </c>
      <c r="CH320" s="223" t="str">
        <f t="shared" ca="1" si="535"/>
        <v>-3,46857085045171+0,341624410703158i</v>
      </c>
      <c r="CI320" s="223" t="str">
        <f t="shared" ca="1" si="536"/>
        <v>-2,46451729377104-2,46451729377075i</v>
      </c>
      <c r="CJ320" s="223" t="str">
        <f t="shared" ca="1" si="537"/>
        <v>0,341624410706104-3,46857085045143i</v>
      </c>
      <c r="CK320" s="223" t="str">
        <f t="shared" ca="1" si="538"/>
        <v>2,89796575748545-1,93635881257411i</v>
      </c>
      <c r="CL320" s="223" t="str">
        <f t="shared" ca="1" si="539"/>
        <v>3,33527561786536+1,01174479759693i</v>
      </c>
      <c r="CM320" s="223" t="str">
        <f t="shared" ca="1" si="540"/>
        <v>1,33378714813258+3,22004702233802i</v>
      </c>
      <c r="CN320" s="223" t="str">
        <f t="shared" ca="1" si="541"/>
        <v>-1,64298439930916+3,073807613729i</v>
      </c>
      <c r="CO320" s="223" t="str">
        <f t="shared" ca="1" si="542"/>
        <v>-3,41838368594551+0,679958791584624i</v>
      </c>
      <c r="CP320" s="223" t="str">
        <f t="shared" ca="1" si="543"/>
        <v>-2,6942149068082-2,21108503195243i</v>
      </c>
      <c r="CQ320" s="223" t="str">
        <f t="shared" ca="1" si="544"/>
        <v>-1,56958048100302E-12-3,48535378155383i</v>
      </c>
      <c r="CR320" s="223" t="str">
        <f t="shared" ca="1" si="545"/>
        <v>2,69421490680847-2,2110850319521i</v>
      </c>
      <c r="CS320" s="223" t="str">
        <f t="shared" ca="1" si="546"/>
        <v>3,41838368594543+0,679958791585042i</v>
      </c>
      <c r="CT320" s="223" t="str">
        <f t="shared" ca="1" si="547"/>
        <v>1,64298439930878+3,07380761372919i</v>
      </c>
      <c r="CU320" s="223" t="str">
        <f t="shared" ca="1" si="548"/>
        <v>-1,33378714813297+3,22004702233786i</v>
      </c>
      <c r="CV320" s="223" t="str">
        <f t="shared" ca="1" si="549"/>
        <v>-3,33527561786549+1,01174479759652i</v>
      </c>
      <c r="CW320" s="223" t="str">
        <f t="shared" ca="1" si="550"/>
        <v>-2,89796575748521-1,93635881257447i</v>
      </c>
      <c r="CX320" s="223" t="str">
        <f t="shared" ca="1" si="551"/>
        <v>-0,341624410705482-3,46857085045149i</v>
      </c>
      <c r="CY320" s="223" t="str">
        <f t="shared" ca="1" si="552"/>
        <v>2,46451729377148-2,46451729377031i</v>
      </c>
      <c r="CZ320" s="223" t="str">
        <f t="shared" ca="1" si="553"/>
        <v>3,46857085045167+0,341624410703583i</v>
      </c>
      <c r="DA320" s="223" t="str">
        <f t="shared" ca="1" si="554"/>
        <v>1,93635881257325+2,89796575748602i</v>
      </c>
      <c r="DB320" s="223" t="str">
        <f t="shared" ca="1" si="555"/>
        <v>-1,01174479759469+3,33527561786604i</v>
      </c>
      <c r="DC320" s="223" t="str">
        <f t="shared" ca="1" si="556"/>
        <v>-3,2200470223385+1,33378714813144i</v>
      </c>
      <c r="DD320" s="223" t="str">
        <f t="shared" ca="1" si="557"/>
        <v>-3,07380761372841-1,64298439931024i</v>
      </c>
      <c r="DE320" s="223" t="str">
        <f t="shared" ca="1" si="558"/>
        <v>-0,67995879158361-3,41838368594571i</v>
      </c>
      <c r="DF320" s="223" t="str">
        <f t="shared" ca="1" si="559"/>
        <v>2,21108503195339-2,69421490680742i</v>
      </c>
      <c r="DG320" s="223" t="str">
        <f t="shared" ca="1" si="560"/>
        <v>3,48535378155383-5,36284487999452E-13i</v>
      </c>
      <c r="DH320" s="223" t="str">
        <f t="shared" ca="1" si="561"/>
        <v>2,21108503195115+2,69421490680925i</v>
      </c>
      <c r="DI320" s="223" t="str">
        <f t="shared" ca="1" si="562"/>
        <v>-0,679958791582948+3,41838368594584i</v>
      </c>
      <c r="DJ320" s="223" t="str">
        <f t="shared" ca="1" si="563"/>
        <v>-3,07380761372968+1,64298439930787i</v>
      </c>
      <c r="DK320" s="223" t="str">
        <f t="shared" ca="1" si="564"/>
        <v>-3,22004702233876-1,33378714813081i</v>
      </c>
      <c r="DL320" s="223" t="str">
        <f t="shared" ca="1" si="565"/>
        <v>-1,01174479759553-3,33527561786579i</v>
      </c>
      <c r="DM320" s="223" t="str">
        <f t="shared" ca="1" si="566"/>
        <v>1,93635881257252-2,89796575748651i</v>
      </c>
      <c r="DN320" s="223" t="str">
        <f t="shared" ca="1" si="567"/>
        <v>3,46857085045161-0,341624410704256i</v>
      </c>
      <c r="DO320" s="223" t="str">
        <f t="shared" ca="1" si="568"/>
        <v>2,4645172937721+2,46451729376969i</v>
      </c>
      <c r="DP320" s="223" t="str">
        <f t="shared" ca="1" si="569"/>
        <v>-0,341624410704808+3,46857085045155i</v>
      </c>
      <c r="DQ320" s="223" t="str">
        <f t="shared" ca="1" si="570"/>
        <v>-2,8979657574866+1,93635881257239i</v>
      </c>
      <c r="DR320" s="223" t="str">
        <f t="shared" ca="1" si="571"/>
        <v>-3,33527561786574-1,01174479759568i</v>
      </c>
      <c r="DS320" s="223" t="str">
        <f t="shared" ca="1" si="572"/>
        <v>-1,3337871481303-3,22004702233897i</v>
      </c>
      <c r="DT320" s="223" t="str">
        <f t="shared" ca="1" si="573"/>
        <v>1,64298439930801-3,07380761372961i</v>
      </c>
      <c r="DU320" s="223" t="str">
        <f t="shared" ca="1" si="574"/>
        <v>3,41838368594595-0,679958791582404i</v>
      </c>
      <c r="DV320" s="223" t="str">
        <f t="shared" ca="1" si="575"/>
        <v>2,69421490680915+2,21108503195128i</v>
      </c>
      <c r="DW320" s="223" t="str">
        <f t="shared" ca="1" si="576"/>
        <v>-6,95130929887078E-13+3,48535378155383i</v>
      </c>
      <c r="DX320" s="223" t="str">
        <f t="shared" ca="1" si="577"/>
        <v>-2,69421490680777+2,21108503195296i</v>
      </c>
      <c r="DY320" s="223" t="str">
        <f t="shared" ca="1" si="578"/>
        <v>-3,41838368594568-0,679958791583767i</v>
      </c>
      <c r="DZ320" s="223" t="str">
        <f t="shared" ca="1" si="579"/>
        <v>-1,64298439930993-3,07380761372858i</v>
      </c>
      <c r="EA320" s="223" t="str">
        <f t="shared" ca="1" si="580"/>
        <v>1,33378714813159-3,22004702233843i</v>
      </c>
      <c r="EB320" s="223" t="str">
        <f t="shared" ca="1" si="581"/>
        <v>3,33527561786614-1,01174479759435i</v>
      </c>
      <c r="EC320" s="223" t="str">
        <f t="shared" ca="1" si="582"/>
        <v>2,89796575748582+1,93635881257355i</v>
      </c>
      <c r="ED320" s="223" t="str">
        <f t="shared" ca="1" si="583"/>
        <v>0,341624410703425+3,46857085045169i</v>
      </c>
      <c r="EE320" s="223" t="str">
        <f t="shared" ca="1" si="584"/>
        <v>-2,46451729377056+2,46451729377123i</v>
      </c>
      <c r="EF320" s="223" t="str">
        <f t="shared" ca="1" si="585"/>
        <v>-3,46857085045147-0,34162441070564i</v>
      </c>
      <c r="EG320" s="223" t="str">
        <f t="shared" ca="1" si="586"/>
        <v>-1,93635881257433-2,8979657574853i</v>
      </c>
      <c r="EH320" s="223" t="str">
        <f t="shared" ca="1" si="587"/>
        <v>1,01174479759686-3,33527561786538i</v>
      </c>
      <c r="EI320" s="223" t="str">
        <f t="shared" ca="1" si="588"/>
        <v>3,22004702233792-1,33378714813282i</v>
      </c>
      <c r="EJ320" s="223" t="str">
        <f t="shared" ca="1" si="589"/>
        <v>3,07380761372903+1,6429843993091i</v>
      </c>
      <c r="EK320" s="223" t="str">
        <f t="shared" ca="1" si="590"/>
        <v>0,679958791584694+3,4183836859455i</v>
      </c>
      <c r="EL320" s="223" t="str">
        <f t="shared" ca="1" si="591"/>
        <v>-2,21108503195223+2,69421490680837i</v>
      </c>
      <c r="EM320" s="223" t="str">
        <f t="shared" ca="1" si="592"/>
        <v>-3,48535378155383+1,63960330011978E-12i</v>
      </c>
      <c r="EN320" s="223"/>
      <c r="EO320" s="223"/>
      <c r="EP320" s="223"/>
    </row>
    <row r="321" spans="1:146">
      <c r="A321" s="249">
        <f t="shared" si="461"/>
        <v>4.3164062499999939E-3</v>
      </c>
      <c r="B321" s="248">
        <v>221</v>
      </c>
      <c r="C321" s="247">
        <f t="shared" si="462"/>
        <v>44200</v>
      </c>
      <c r="N321" s="246">
        <f t="shared" ca="1" si="463"/>
        <v>4.5142519046527507</v>
      </c>
      <c r="O321" s="223">
        <f t="shared" ca="1" si="464"/>
        <v>-3.4857480953472497</v>
      </c>
      <c r="P321" s="223" t="str">
        <f t="shared" ca="1" si="465"/>
        <v>-2,27679599325868-2,63943929449006i</v>
      </c>
      <c r="Q321" s="223" t="str">
        <f t="shared" ca="1" si="466"/>
        <v>0,511465471862023-3,448020135572i</v>
      </c>
      <c r="R321" s="223" t="str">
        <f t="shared" ca="1" si="467"/>
        <v>2,94494670591647-1,86486693453681i</v>
      </c>
      <c r="S321" s="223" t="str">
        <f t="shared" ca="1" si="468"/>
        <v>3,33565295263949+1,01185926084827i</v>
      </c>
      <c r="T321" s="223" t="str">
        <f t="shared" ca="1" si="469"/>
        <v>1,41256913844879+3,18670491469151i</v>
      </c>
      <c r="U321" s="223" t="str">
        <f t="shared" ca="1" si="470"/>
        <v>-1,49034935258052+3,1510789567194i</v>
      </c>
      <c r="V321" s="223" t="str">
        <f t="shared" ca="1" si="471"/>
        <v>-3,35948058568771+0,92969348637296i</v>
      </c>
      <c r="W321" s="223" t="str">
        <f t="shared" ca="1" si="472"/>
        <v>-2,89829361742267-1,93657788157977i</v>
      </c>
      <c r="X321" s="223" t="str">
        <f t="shared" ca="1" si="473"/>
        <v>-0,426692777925674-3,4595336473986i</v>
      </c>
      <c r="Y321" s="223" t="str">
        <f t="shared" ca="1" si="474"/>
        <v>2,34088534777132-2,58276897395151i</v>
      </c>
      <c r="Z321" s="223" t="str">
        <f t="shared" ca="1" si="475"/>
        <v>3,48469825319119+0,0855445405812277i</v>
      </c>
      <c r="AA321" s="223" t="str">
        <f t="shared" ca="1" si="476"/>
        <v>2,21133518197442+2,69451971549275i</v>
      </c>
      <c r="AB321" s="223" t="str">
        <f t="shared" ca="1" si="477"/>
        <v>-0,595930078123059+3,4344296653455i</v>
      </c>
      <c r="AC321" s="223" t="str">
        <f t="shared" ca="1" si="478"/>
        <v>-2,98982586863327+1,79203266138435i</v>
      </c>
      <c r="AD321" s="223" t="str">
        <f t="shared" ca="1" si="479"/>
        <v>-3,3098160469807-1,0934155291407i</v>
      </c>
      <c r="AE321" s="223" t="str">
        <f t="shared" ca="1" si="480"/>
        <v>-1,33393804548742-3,22041132078158i</v>
      </c>
      <c r="AF321" s="223" t="str">
        <f t="shared" ca="1" si="481"/>
        <v>1,56723183598999-3,11355490661019i</v>
      </c>
      <c r="AG321" s="223" t="str">
        <f t="shared" ca="1" si="482"/>
        <v>3,38128459325018-0,846967699304949i</v>
      </c>
      <c r="AH321" s="223" t="str">
        <f t="shared" ca="1" si="483"/>
        <v>2,84989470522812+2,00712230651988i</v>
      </c>
      <c r="AI321" s="223" t="str">
        <f t="shared" ca="1" si="484"/>
        <v>0,341663060216705+3,46896326551613i</v>
      </c>
      <c r="AJ321" s="223" t="str">
        <f t="shared" ca="1" si="485"/>
        <v>-2,40356464048238+2,52454288995846i</v>
      </c>
      <c r="AK321" s="223" t="str">
        <f t="shared" ca="1" si="486"/>
        <v>-3,4815493591087-0,171037552329233i</v>
      </c>
      <c r="AL321" s="223" t="str">
        <f t="shared" ca="1" si="487"/>
        <v>-2,1445423450627-2,74797705857417i</v>
      </c>
      <c r="AM321" s="223" t="str">
        <f t="shared" ca="1" si="488"/>
        <v>0,68003571838864-3,41877042311013i</v>
      </c>
      <c r="AN321" s="223" t="str">
        <f t="shared" ca="1" si="489"/>
        <v>3,03290407204307-1,71811893476603i</v>
      </c>
      <c r="AO321" s="223" t="str">
        <f t="shared" ca="1" si="490"/>
        <v>3,28198543189684+1,1743131648048i</v>
      </c>
      <c r="AP321" s="223" t="str">
        <f t="shared" ca="1" si="491"/>
        <v>1,25450343812697+3,25217787151081i</v>
      </c>
      <c r="AQ321" s="223" t="str">
        <f t="shared" ca="1" si="492"/>
        <v>-1,64317027754284+3,07415536744921i</v>
      </c>
      <c r="AR321" s="223" t="str">
        <f t="shared" ca="1" si="493"/>
        <v>-1,64317027754284+3,07415536744921i</v>
      </c>
      <c r="AS321" s="223" t="str">
        <f t="shared" ca="1" si="494"/>
        <v>-2,79977912302757-2,07645771603371i</v>
      </c>
      <c r="AT321" s="223" t="str">
        <f t="shared" ca="1" si="495"/>
        <v>-0,256427537451059-3,47630330987585i</v>
      </c>
      <c r="AU321" s="223" t="str">
        <f t="shared" ca="1" si="496"/>
        <v>2,46479611572834-2,46479611572792i</v>
      </c>
      <c r="AV321" s="223" t="str">
        <f t="shared" ca="1" si="497"/>
        <v>3,47630330987581+0,256427537451544i</v>
      </c>
      <c r="AW321" s="223" t="str">
        <f t="shared" ca="1" si="498"/>
        <v>2,07645771603324+2,79977912302792i</v>
      </c>
      <c r="AX321" s="223" t="str">
        <f t="shared" ca="1" si="499"/>
        <v>-0,763731730564863+3,40105184140809i</v>
      </c>
      <c r="AY321" s="223" t="str">
        <f t="shared" ca="1" si="500"/>
        <v>-3,07415536744785+1,64317027754538i</v>
      </c>
      <c r="AZ321" s="223" t="str">
        <f t="shared" ca="1" si="501"/>
        <v>-3,25217787151064-1,25450343812742i</v>
      </c>
      <c r="BA321" s="223" t="str">
        <f t="shared" ca="1" si="502"/>
        <v>-1,17431316480425-3,28198543189704i</v>
      </c>
      <c r="BB321" s="223" t="str">
        <f t="shared" ca="1" si="503"/>
        <v>1,71811893476645-3,03290407204283i</v>
      </c>
      <c r="BC321" s="223" t="str">
        <f t="shared" ca="1" si="504"/>
        <v>3,41877042311025-0,680035718388065i</v>
      </c>
      <c r="BD321" s="223" t="str">
        <f t="shared" ca="1" si="505"/>
        <v>2,74797705857387+2,14454234506309i</v>
      </c>
      <c r="BE321" s="223" t="str">
        <f t="shared" ca="1" si="506"/>
        <v>0,171037552328697+3,48154935910873i</v>
      </c>
      <c r="BF321" s="223" t="str">
        <f t="shared" ca="1" si="507"/>
        <v>-2,52454288995879+2,40356464048203i</v>
      </c>
      <c r="BG321" s="223" t="str">
        <f t="shared" ca="1" si="508"/>
        <v>-3,46896326551642-0,341663060213788i</v>
      </c>
      <c r="BH321" s="223" t="str">
        <f t="shared" ca="1" si="509"/>
        <v>-2,0071223065194-2,84989470522846i</v>
      </c>
      <c r="BI321" s="223" t="str">
        <f t="shared" ca="1" si="510"/>
        <v>0,846967699304461-3,38128459325031i</v>
      </c>
      <c r="BJ321" s="223" t="str">
        <f t="shared" ca="1" si="511"/>
        <v>3,11355490660932-1,56723183599173i</v>
      </c>
      <c r="BK321" s="223" t="str">
        <f t="shared" ca="1" si="512"/>
        <v>3,22041132078134+1,33393804548801i</v>
      </c>
      <c r="BL321" s="223" t="str">
        <f t="shared" ca="1" si="513"/>
        <v>1,09341552914155+3,30981604698042i</v>
      </c>
      <c r="BM321" s="223" t="str">
        <f t="shared" ca="1" si="514"/>
        <v>-1,79203266138549+2,98982586863259i</v>
      </c>
      <c r="BN321" s="223" t="str">
        <f t="shared" ca="1" si="515"/>
        <v>-3,43442966534547+0,595930078123261i</v>
      </c>
      <c r="BO321" s="223" t="str">
        <f t="shared" ca="1" si="516"/>
        <v>-2,69451971549351-2,21133518197349i</v>
      </c>
      <c r="BP321" s="223" t="str">
        <f t="shared" ca="1" si="517"/>
        <v>-0,0855445405804193-3,48469825319121i</v>
      </c>
      <c r="BQ321" s="223" t="str">
        <f t="shared" ca="1" si="518"/>
        <v>2,58276897395115-2,34088534777171i</v>
      </c>
      <c r="BR321" s="223" t="str">
        <f t="shared" ca="1" si="519"/>
        <v>3,45953364739878+0,426692777924165i</v>
      </c>
      <c r="BS321" s="223" t="str">
        <f t="shared" ca="1" si="520"/>
        <v>1,93657788157934+2,89829361742296i</v>
      </c>
      <c r="BT321" s="223" t="str">
        <f t="shared" ca="1" si="521"/>
        <v>-0,929693486372161+3,35948058568794i</v>
      </c>
      <c r="BU321" s="223" t="str">
        <f t="shared" ca="1" si="522"/>
        <v>-3,15107895671991+1,49034935257943i</v>
      </c>
      <c r="BV321" s="223" t="str">
        <f t="shared" ca="1" si="523"/>
        <v>-3,18670491469143-1,41256913844898i</v>
      </c>
      <c r="BW321" s="223" t="str">
        <f t="shared" ca="1" si="524"/>
        <v>-1,01185926084935-3,33565295263916i</v>
      </c>
      <c r="BX321" s="223" t="str">
        <f t="shared" ca="1" si="525"/>
        <v>1,86486693453757-2,94494670591599i</v>
      </c>
      <c r="BY321" s="223" t="str">
        <f t="shared" ca="1" si="526"/>
        <v>3,44802013557193-0,511465471862466i</v>
      </c>
      <c r="BZ321" s="223" t="str">
        <f t="shared" ca="1" si="527"/>
        <v>2,6394392944912+2,27679599325736i</v>
      </c>
      <c r="CA321" s="223" t="str">
        <f t="shared" ca="1" si="528"/>
        <v>-5,85887800624924E-13+3,48574809534725i</v>
      </c>
      <c r="CB321" s="223" t="str">
        <f t="shared" ca="1" si="529"/>
        <v>-2,63943929448951+2,27679599325932i</v>
      </c>
      <c r="CC321" s="223" t="str">
        <f t="shared" ca="1" si="530"/>
        <v>-3,44802013557176-0,511465471863623i</v>
      </c>
      <c r="CD321" s="223" t="str">
        <f t="shared" ca="1" si="531"/>
        <v>-1,86486693453658-2,94494670591662i</v>
      </c>
      <c r="CE321" s="223" t="str">
        <f t="shared" ca="1" si="532"/>
        <v>1,01185926084706-3,33565295263986i</v>
      </c>
      <c r="CF321" s="223" t="str">
        <f t="shared" ca="1" si="533"/>
        <v>3,1867049146919-1,41256913844791i</v>
      </c>
      <c r="CG321" s="223" t="str">
        <f t="shared" ca="1" si="534"/>
        <v>3,1510789567195+1,49034935258031i</v>
      </c>
      <c r="CH321" s="223" t="str">
        <f t="shared" ca="1" si="535"/>
        <v>0,929693486374472+3,3594805856873i</v>
      </c>
      <c r="CI321" s="223" t="str">
        <f t="shared" ca="1" si="536"/>
        <v>-1,93657788158015+2,89829361742242i</v>
      </c>
      <c r="CJ321" s="223" t="str">
        <f t="shared" ca="1" si="537"/>
        <v>-3,45953364739849+0,426692777926542i</v>
      </c>
      <c r="CK321" s="223" t="str">
        <f t="shared" ca="1" si="538"/>
        <v>-2,5827689739505-2,34088534777243i</v>
      </c>
      <c r="CL321" s="223" t="str">
        <f t="shared" ca="1" si="539"/>
        <v>0,0855445405813925-3,48469825319119i</v>
      </c>
      <c r="CM321" s="223" t="str">
        <f t="shared" ca="1" si="540"/>
        <v>2,69451971549199-2,21133518197535i</v>
      </c>
      <c r="CN321" s="223" t="str">
        <f t="shared" ca="1" si="541"/>
        <v>3,4344296653453+0,595930078124223i</v>
      </c>
      <c r="CO321" s="223" t="str">
        <f t="shared" ca="1" si="542"/>
        <v>1,79203266138449+2,98982586863319i</v>
      </c>
      <c r="CP321" s="223" t="str">
        <f t="shared" ca="1" si="543"/>
        <v>-1,09341552913928+3,30981604698117i</v>
      </c>
      <c r="CQ321" s="223" t="str">
        <f t="shared" ca="1" si="544"/>
        <v>-3,22041132078179+1,33393804548693i</v>
      </c>
      <c r="CR321" s="223" t="str">
        <f t="shared" ca="1" si="545"/>
        <v>-3,1135549066104-1,56723183598959i</v>
      </c>
      <c r="CS321" s="223" t="str">
        <f t="shared" ca="1" si="546"/>
        <v>-0,846967699303418-3,38128459325057i</v>
      </c>
      <c r="CT321" s="223" t="str">
        <f t="shared" ca="1" si="547"/>
        <v>2,00712230652036-2,84989470522779i</v>
      </c>
      <c r="CU321" s="223" t="str">
        <f t="shared" ca="1" si="548"/>
        <v>3,46896326551617-0,34166306021627i</v>
      </c>
      <c r="CV321" s="223" t="str">
        <f t="shared" ca="1" si="549"/>
        <v>2,52454288995805+2,4035646404828i</v>
      </c>
      <c r="CW321" s="223" t="str">
        <f t="shared" ca="1" si="550"/>
        <v>-0,17103755232967+3,48154935910868i</v>
      </c>
      <c r="CX321" s="223" t="str">
        <f t="shared" ca="1" si="551"/>
        <v>-2,74797705857233+2,14454234506505i</v>
      </c>
      <c r="CY321" s="223" t="str">
        <f t="shared" ca="1" si="552"/>
        <v>-3,41877042311002-0,680035718389216i</v>
      </c>
      <c r="CZ321" s="223" t="str">
        <f t="shared" ca="1" si="553"/>
        <v>-1,71811893476561-3,03290407204331i</v>
      </c>
      <c r="DA321" s="223" t="str">
        <f t="shared" ca="1" si="554"/>
        <v>1,17431316480536-3,28198543189665i</v>
      </c>
      <c r="DB321" s="223" t="str">
        <f t="shared" ca="1" si="555"/>
        <v>3,25217787151099-1,25450343812652i</v>
      </c>
      <c r="DC321" s="223" t="str">
        <f t="shared" ca="1" si="556"/>
        <v>3,07415536744898+1,64317027754327i</v>
      </c>
      <c r="DD321" s="223" t="str">
        <f t="shared" ca="1" si="557"/>
        <v>0,763731730563911+3,40105184140831i</v>
      </c>
      <c r="DE321" s="223" t="str">
        <f t="shared" ca="1" si="558"/>
        <v>-2,0764577160341+2,79977912302728i</v>
      </c>
      <c r="DF321" s="223" t="str">
        <f t="shared" ca="1" si="559"/>
        <v>-3,47630330987564+0,256427537453933i</v>
      </c>
      <c r="DG321" s="223" t="str">
        <f t="shared" ca="1" si="560"/>
        <v>-2,46479611572744-2,46479611572882i</v>
      </c>
      <c r="DH321" s="223" t="str">
        <f t="shared" ca="1" si="561"/>
        <v>0,256427537451931-3,47630330987578i</v>
      </c>
      <c r="DI321" s="223" t="str">
        <f t="shared" ca="1" si="562"/>
        <v>2,79977912302821-2,07645771603285i</v>
      </c>
      <c r="DJ321" s="223" t="str">
        <f t="shared" ca="1" si="563"/>
        <v>3,40105184140796+0,763731730565434i</v>
      </c>
      <c r="DK321" s="223" t="str">
        <f t="shared" ca="1" si="564"/>
        <v>1,64317027754486+3,07415536744813i</v>
      </c>
      <c r="DL321" s="223" t="str">
        <f t="shared" ca="1" si="565"/>
        <v>-1,25450343812778+3,2521778715105i</v>
      </c>
      <c r="DM321" s="223" t="str">
        <f t="shared" ca="1" si="566"/>
        <v>-3,28198543189717+1,17431316480389i</v>
      </c>
      <c r="DN321" s="223" t="str">
        <f t="shared" ca="1" si="567"/>
        <v>-3,0329040720443-1,71811893476386i</v>
      </c>
      <c r="DO321" s="223" t="str">
        <f t="shared" ca="1" si="568"/>
        <v>-0,68003571838749-3,41877042311036i</v>
      </c>
      <c r="DP321" s="223" t="str">
        <f t="shared" ca="1" si="569"/>
        <v>2,14454234506363-2,74797705857345i</v>
      </c>
      <c r="DQ321" s="223" t="str">
        <f t="shared" ca="1" si="570"/>
        <v>3,48154935910875-0,17103755232831i</v>
      </c>
      <c r="DR321" s="223" t="str">
        <f t="shared" ca="1" si="571"/>
        <v>2,40356464048167+2,52454288995913i</v>
      </c>
      <c r="DS321" s="223" t="str">
        <f t="shared" ca="1" si="572"/>
        <v>-0,341663060214273+3,46896326551637i</v>
      </c>
      <c r="DT321" s="223" t="str">
        <f t="shared" ca="1" si="573"/>
        <v>-2,8498947052288+2,00712230651892i</v>
      </c>
      <c r="DU321" s="223" t="str">
        <f t="shared" ca="1" si="574"/>
        <v>-3,38128459325014-0,846967699305123i</v>
      </c>
      <c r="DV321" s="223" t="str">
        <f t="shared" ca="1" si="575"/>
        <v>-1,56723183599138-3,1135549066095i</v>
      </c>
      <c r="DW321" s="223" t="str">
        <f t="shared" ca="1" si="576"/>
        <v>1,33393804548837-3,22041132078119i</v>
      </c>
      <c r="DX321" s="223" t="str">
        <f t="shared" ca="1" si="577"/>
        <v>3,3098160469806-1,093415529141i</v>
      </c>
      <c r="DY321" s="223" t="str">
        <f t="shared" ca="1" si="578"/>
        <v>2,98982586863229+1,79203266138599i</v>
      </c>
      <c r="DZ321" s="223" t="str">
        <f t="shared" ca="1" si="579"/>
        <v>0,59593007812249+3,4344296653456i</v>
      </c>
      <c r="EA321" s="223" t="str">
        <f t="shared" ca="1" si="580"/>
        <v>-2,21133518197379+2,69451971549327i</v>
      </c>
      <c r="EB321" s="223" t="str">
        <f t="shared" ca="1" si="581"/>
        <v>-3,48469825319122+0,0855445405798337i</v>
      </c>
      <c r="EC321" s="223" t="str">
        <f t="shared" ca="1" si="582"/>
        <v>-2,34088534777128-2,58276897395155i</v>
      </c>
      <c r="ED321" s="223" t="str">
        <f t="shared" ca="1" si="583"/>
        <v>0,426692777924747-3,45953364739871i</v>
      </c>
      <c r="EE321" s="223" t="str">
        <f t="shared" ca="1" si="584"/>
        <v>2,89829361742317-1,93657788157902i</v>
      </c>
      <c r="EF321" s="223" t="str">
        <f t="shared" ca="1" si="585"/>
        <v>3,35948058568783+0,929693486372538i</v>
      </c>
      <c r="EG321" s="223" t="str">
        <f t="shared" ca="1" si="586"/>
        <v>1,49034935258212+3,15107895671864i</v>
      </c>
      <c r="EH321" s="223" t="str">
        <f t="shared" ca="1" si="587"/>
        <v>-1,41256913844951+3,18670491469119i</v>
      </c>
      <c r="EI321" s="223" t="str">
        <f t="shared" ca="1" si="588"/>
        <v>-3,33565295263933+1,01185926084879i</v>
      </c>
      <c r="EJ321" s="223" t="str">
        <f t="shared" ca="1" si="589"/>
        <v>-2,94494670591578-1,86486693453789i</v>
      </c>
      <c r="EK321" s="223" t="str">
        <f t="shared" ca="1" si="590"/>
        <v>-0,511465471862082-3,44802013557199i</v>
      </c>
      <c r="EL321" s="223" t="str">
        <f t="shared" ca="1" si="591"/>
        <v>2,2767959932578-2,63943929449082i</v>
      </c>
      <c r="EM321" s="223" t="str">
        <f t="shared" ca="1" si="592"/>
        <v>3,48574809534725+1,17177560124985E-12i</v>
      </c>
      <c r="EN321" s="223"/>
      <c r="EO321" s="223"/>
      <c r="EP321" s="223"/>
    </row>
    <row r="322" spans="1:146">
      <c r="A322" s="249">
        <f t="shared" si="461"/>
        <v>4.3359374999999934E-3</v>
      </c>
      <c r="B322" s="248">
        <v>222</v>
      </c>
      <c r="C322" s="247">
        <f t="shared" si="462"/>
        <v>44400</v>
      </c>
      <c r="N322" s="246">
        <f t="shared" ca="1" si="463"/>
        <v>4.5138871481653666</v>
      </c>
      <c r="O322" s="223">
        <f t="shared" ca="1" si="464"/>
        <v>-3.4861128518346334</v>
      </c>
      <c r="P322" s="223" t="str">
        <f t="shared" ca="1" si="465"/>
        <v>-2,34113030325683-2,58303924068125i</v>
      </c>
      <c r="Q322" s="223" t="str">
        <f t="shared" ca="1" si="466"/>
        <v>0,341698812602942-3,46932626560148i</v>
      </c>
      <c r="R322" s="223" t="str">
        <f t="shared" ca="1" si="467"/>
        <v>2,80007209818503-2,07667500122004i</v>
      </c>
      <c r="S322" s="223" t="str">
        <f t="shared" ca="1" si="468"/>
        <v>3,41912817090394+0,680106878848946i</v>
      </c>
      <c r="T322" s="223" t="str">
        <f t="shared" ca="1" si="469"/>
        <v>1,79222018369548+2,99013873070818i</v>
      </c>
      <c r="U322" s="223" t="str">
        <f t="shared" ca="1" si="470"/>
        <v>-1,01196514406741+3,33600200283501i</v>
      </c>
      <c r="V322" s="223" t="str">
        <f t="shared" ca="1" si="471"/>
        <v>-3,15140869267852+1,49050530607472i</v>
      </c>
      <c r="W322" s="223" t="str">
        <f t="shared" ca="1" si="472"/>
        <v>-3,2207483118346-1,33407763175206i</v>
      </c>
      <c r="X322" s="223" t="str">
        <f t="shared" ca="1" si="473"/>
        <v>-1,17443604756336-3,28232886620313i</v>
      </c>
      <c r="Y322" s="223" t="str">
        <f t="shared" ca="1" si="474"/>
        <v>1,64334222256195-3,07447705395109i</v>
      </c>
      <c r="Z322" s="223" t="str">
        <f t="shared" ca="1" si="475"/>
        <v>3,38163841844273-0,847056327901951i</v>
      </c>
      <c r="AA322" s="223" t="str">
        <f t="shared" ca="1" si="476"/>
        <v>2,89859690135791+1,93678052942633i</v>
      </c>
      <c r="AB322" s="223" t="str">
        <f t="shared" ca="1" si="477"/>
        <v>0,511518992754728+3,44838094412114i</v>
      </c>
      <c r="AC322" s="223" t="str">
        <f t="shared" ca="1" si="478"/>
        <v>-2,21156658104038+2,69480167607043i</v>
      </c>
      <c r="AD322" s="223" t="str">
        <f t="shared" ca="1" si="479"/>
        <v>-3,48191367623088+0,171055450082579i</v>
      </c>
      <c r="AE322" s="223" t="str">
        <f t="shared" ca="1" si="480"/>
        <v>-2,46505403751395-2,46505403751374i</v>
      </c>
      <c r="AF322" s="223" t="str">
        <f t="shared" ca="1" si="481"/>
        <v>0,171055450082287-3,4819136762309i</v>
      </c>
      <c r="AG322" s="223" t="str">
        <f t="shared" ca="1" si="482"/>
        <v>2,69480167607027-2,21156658104056i</v>
      </c>
      <c r="AH322" s="223" t="str">
        <f t="shared" ca="1" si="483"/>
        <v>3,44838094412107+0,511518992755175i</v>
      </c>
      <c r="AI322" s="223" t="str">
        <f t="shared" ca="1" si="484"/>
        <v>1,93678052942653+2,89859690135778i</v>
      </c>
      <c r="AJ322" s="223" t="str">
        <f t="shared" ca="1" si="485"/>
        <v>-0,84705632790102+3,38163841844296i</v>
      </c>
      <c r="AK322" s="223" t="str">
        <f t="shared" ca="1" si="486"/>
        <v>-3,07447705395031+1,64334222256341i</v>
      </c>
      <c r="AL322" s="223" t="str">
        <f t="shared" ca="1" si="487"/>
        <v>-3,28232886620275-1,17443604756442i</v>
      </c>
      <c r="AM322" s="223" t="str">
        <f t="shared" ca="1" si="488"/>
        <v>-1,33407763175165-3,22074831183477i</v>
      </c>
      <c r="AN322" s="223" t="str">
        <f t="shared" ca="1" si="489"/>
        <v>1,4905053060745-3,15140869267862i</v>
      </c>
      <c r="AO322" s="223" t="str">
        <f t="shared" ca="1" si="490"/>
        <v>3,33600200283474-1,01196514406831i</v>
      </c>
      <c r="AP322" s="223" t="str">
        <f t="shared" ca="1" si="491"/>
        <v>2,99013873070903+1,79222018369407i</v>
      </c>
      <c r="AQ322" s="223" t="str">
        <f t="shared" ca="1" si="492"/>
        <v>0,680106878847848+3,41912817090416i</v>
      </c>
      <c r="AR322" s="223" t="str">
        <f t="shared" ca="1" si="493"/>
        <v>0,680106878847848+3,41912817090416i</v>
      </c>
      <c r="AS322" s="223" t="str">
        <f t="shared" ca="1" si="494"/>
        <v>-3,46932626560146+0,34169881260322i</v>
      </c>
      <c r="AT322" s="223" t="str">
        <f t="shared" ca="1" si="495"/>
        <v>-2,58303924068191-2,34113030325611i</v>
      </c>
      <c r="AU322" s="223" t="str">
        <f t="shared" ca="1" si="496"/>
        <v>-1,67925552995528E-12-3,48611285183463i</v>
      </c>
      <c r="AV322" s="223" t="str">
        <f t="shared" ca="1" si="497"/>
        <v>2,58303924068198-2,34113030325603i</v>
      </c>
      <c r="AW322" s="223" t="str">
        <f t="shared" ca="1" si="498"/>
        <v>3,46932626560144+0,341698812603329i</v>
      </c>
      <c r="AX322" s="223" t="str">
        <f t="shared" ca="1" si="499"/>
        <v>2,07667500122021+2,8000720981849i</v>
      </c>
      <c r="AY322" s="223" t="str">
        <f t="shared" ca="1" si="500"/>
        <v>-0,680106878848054+3,41912817090412i</v>
      </c>
      <c r="AZ322" s="223" t="str">
        <f t="shared" ca="1" si="501"/>
        <v>-2,99013873070735+1,79222018369686i</v>
      </c>
      <c r="BA322" s="223" t="str">
        <f t="shared" ca="1" si="502"/>
        <v>-3,33600200283468-1,0119651440685i</v>
      </c>
      <c r="BB322" s="223" t="str">
        <f t="shared" ca="1" si="503"/>
        <v>-1,49050530607431-3,15140869267871i</v>
      </c>
      <c r="BC322" s="223" t="str">
        <f t="shared" ca="1" si="504"/>
        <v>1,33407763175184-3,22074831183469i</v>
      </c>
      <c r="BD322" s="223" t="str">
        <f t="shared" ca="1" si="505"/>
        <v>3,28232886620281-1,17443604756427i</v>
      </c>
      <c r="BE322" s="223" t="str">
        <f t="shared" ca="1" si="506"/>
        <v>3,07447705395187+1,64334222256049i</v>
      </c>
      <c r="BF322" s="223" t="str">
        <f t="shared" ca="1" si="507"/>
        <v>0,847056327900866+3,381638418443i</v>
      </c>
      <c r="BG322" s="223" t="str">
        <f t="shared" ca="1" si="508"/>
        <v>-1,93678052942666+2,89859690135769i</v>
      </c>
      <c r="BH322" s="223" t="str">
        <f t="shared" ca="1" si="509"/>
        <v>-3,44838094412109+0,511518992755018i</v>
      </c>
      <c r="BI322" s="223" t="str">
        <f t="shared" ca="1" si="510"/>
        <v>-2,69480167607105-2,21156658103961i</v>
      </c>
      <c r="BJ322" s="223" t="str">
        <f t="shared" ca="1" si="511"/>
        <v>-0,171055450080693-3,48191367623097i</v>
      </c>
      <c r="BK322" s="223" t="str">
        <f t="shared" ca="1" si="512"/>
        <v>2,46505403751458-2,4650540375131i</v>
      </c>
      <c r="BL322" s="223" t="str">
        <f t="shared" ca="1" si="513"/>
        <v>3,48191367623087+0,171055450082787i</v>
      </c>
      <c r="BM322" s="223" t="str">
        <f t="shared" ca="1" si="514"/>
        <v>2,21156658104075+2,69480167607012i</v>
      </c>
      <c r="BN322" s="223" t="str">
        <f t="shared" ca="1" si="515"/>
        <v>-0,511518992753564+3,44838094412131i</v>
      </c>
      <c r="BO322" s="223" t="str">
        <f t="shared" ca="1" si="516"/>
        <v>-2,89859690135874+1,93678052942508i</v>
      </c>
      <c r="BP322" s="223" t="str">
        <f t="shared" ca="1" si="517"/>
        <v>-3,38163841844254-0,847056327902707i</v>
      </c>
      <c r="BQ322" s="223" t="str">
        <f t="shared" ca="1" si="518"/>
        <v>-1,64334222256187-3,07447705395113i</v>
      </c>
      <c r="BR322" s="223" t="str">
        <f t="shared" ca="1" si="519"/>
        <v>1,17443604756279-3,28232886620334i</v>
      </c>
      <c r="BS322" s="223" t="str">
        <f t="shared" ca="1" si="520"/>
        <v>3,22074831183409-1,33407763175329i</v>
      </c>
      <c r="BT322" s="223" t="str">
        <f t="shared" ca="1" si="521"/>
        <v>3,15140869267786+1,49050530607611i</v>
      </c>
      <c r="BU322" s="223" t="str">
        <f t="shared" ca="1" si="522"/>
        <v>1,01196514406659+3,33600200283526i</v>
      </c>
      <c r="BV322" s="223" t="str">
        <f t="shared" ca="1" si="523"/>
        <v>-1,7922201836956+2,99013873070811i</v>
      </c>
      <c r="BW322" s="223" t="str">
        <f t="shared" ca="1" si="524"/>
        <v>-3,41912817090383+0,680106878849493i</v>
      </c>
      <c r="BX322" s="223" t="str">
        <f t="shared" ca="1" si="525"/>
        <v>-2,80007209818578-2,07667500121903i</v>
      </c>
      <c r="BY322" s="223" t="str">
        <f t="shared" ca="1" si="526"/>
        <v>-0,341698812601342-3,46932626560164i</v>
      </c>
      <c r="BZ322" s="223" t="str">
        <f t="shared" ca="1" si="527"/>
        <v>2,3411303032575-2,58303924068064i</v>
      </c>
      <c r="CA322" s="223" t="str">
        <f t="shared" ca="1" si="528"/>
        <v>3,48611285183463+2,08415254681308E-13i</v>
      </c>
      <c r="CB322" s="223" t="str">
        <f t="shared" ca="1" si="529"/>
        <v>2,3411303032572+2,58303924068092i</v>
      </c>
      <c r="CC322" s="223" t="str">
        <f t="shared" ca="1" si="530"/>
        <v>-0,341698812601757+3,4693262656016i</v>
      </c>
      <c r="CD322" s="223" t="str">
        <f t="shared" ca="1" si="531"/>
        <v>-2,80007209818591+2,07667500121886i</v>
      </c>
      <c r="CE322" s="223" t="str">
        <f t="shared" ca="1" si="532"/>
        <v>-3,41912817090379-0,68010687884971i</v>
      </c>
      <c r="CF322" s="223" t="str">
        <f t="shared" ca="1" si="533"/>
        <v>-1,79222018369542-2,99013873070822i</v>
      </c>
      <c r="CG322" s="223" t="str">
        <f t="shared" ca="1" si="534"/>
        <v>1,01196514406699-3,33600200283514i</v>
      </c>
      <c r="CH322" s="223" t="str">
        <f t="shared" ca="1" si="535"/>
        <v>3,15140869267803-1,49050530607574i</v>
      </c>
      <c r="CI322" s="223" t="str">
        <f t="shared" ca="1" si="536"/>
        <v>3,22074831183401+1,33407763175349i</v>
      </c>
      <c r="CJ322" s="223" t="str">
        <f t="shared" ca="1" si="537"/>
        <v>1,17443604756259+3,28232886620341i</v>
      </c>
      <c r="CK322" s="223" t="str">
        <f t="shared" ca="1" si="538"/>
        <v>-1,64334222256207+3,07447705395103i</v>
      </c>
      <c r="CL322" s="223" t="str">
        <f t="shared" ca="1" si="539"/>
        <v>-3,38163841844259+0,847056327902494i</v>
      </c>
      <c r="CM322" s="223" t="str">
        <f t="shared" ca="1" si="540"/>
        <v>-2,89859690135862-1,93678052942526i</v>
      </c>
      <c r="CN322" s="223" t="str">
        <f t="shared" ca="1" si="541"/>
        <v>-0,511518992753149-3,44838094412137i</v>
      </c>
      <c r="CO322" s="223" t="str">
        <f t="shared" ca="1" si="542"/>
        <v>2,21156658104107-2,69480167606986i</v>
      </c>
      <c r="CP322" s="223" t="str">
        <f t="shared" ca="1" si="543"/>
        <v>3,48191367623089-0,171055450082371i</v>
      </c>
      <c r="CQ322" s="223" t="str">
        <f t="shared" ca="1" si="544"/>
        <v>2,46505403751429+2,4650540375134i</v>
      </c>
      <c r="CR322" s="223" t="str">
        <f t="shared" ca="1" si="545"/>
        <v>-0,17105545008111+3,48191367623095i</v>
      </c>
      <c r="CS322" s="223" t="str">
        <f t="shared" ca="1" si="546"/>
        <v>-2,69480167607132+2,21156658103929i</v>
      </c>
      <c r="CT322" s="223" t="str">
        <f t="shared" ca="1" si="547"/>
        <v>-3,44838094412103-0,511518992755429i</v>
      </c>
      <c r="CU322" s="223" t="str">
        <f t="shared" ca="1" si="548"/>
        <v>-1,93678052942631-2,89859690135792i</v>
      </c>
      <c r="CV322" s="223" t="str">
        <f t="shared" ca="1" si="549"/>
        <v>0,847056327901271-3,3816384184429i</v>
      </c>
      <c r="CW322" s="223" t="str">
        <f t="shared" ca="1" si="550"/>
        <v>3,07447705395043-1,64334222256318i</v>
      </c>
      <c r="CX322" s="223" t="str">
        <f t="shared" ca="1" si="551"/>
        <v>3,2823288662027+1,17443604756457i</v>
      </c>
      <c r="CY322" s="223" t="str">
        <f t="shared" ca="1" si="552"/>
        <v>1,33407763175154+3,22074831183481i</v>
      </c>
      <c r="CZ322" s="223" t="str">
        <f t="shared" ca="1" si="553"/>
        <v>-1,49050530607459+3,15140869267857i</v>
      </c>
      <c r="DA322" s="223" t="str">
        <f t="shared" ca="1" si="554"/>
        <v>-3,33600200283478+1,0119651440682i</v>
      </c>
      <c r="DB322" s="223" t="str">
        <f t="shared" ca="1" si="555"/>
        <v>-2,99013873070897-1,79222018369416i</v>
      </c>
      <c r="DC322" s="223" t="str">
        <f t="shared" ca="1" si="556"/>
        <v>-0,680106878847642-3,4191281709042i</v>
      </c>
      <c r="DD322" s="223" t="str">
        <f t="shared" ca="1" si="557"/>
        <v>2,07667500122055-2,80007209818466i</v>
      </c>
      <c r="DE322" s="223" t="str">
        <f t="shared" ca="1" si="558"/>
        <v>3,46932626560148-0,341698812603013i</v>
      </c>
      <c r="DF322" s="223" t="str">
        <f t="shared" ca="1" si="559"/>
        <v>2,58303924068177+2,34113030325626i</v>
      </c>
      <c r="DG322" s="223" t="str">
        <f t="shared" ca="1" si="560"/>
        <v>1,47084027527398E-12+3,48611285183463i</v>
      </c>
      <c r="DH322" s="223" t="str">
        <f t="shared" ca="1" si="561"/>
        <v>-2,58303924068219+2,3411303032558i</v>
      </c>
      <c r="DI322" s="223" t="str">
        <f t="shared" ca="1" si="562"/>
        <v>-3,46932626560142-0,341698812603635i</v>
      </c>
      <c r="DJ322" s="223" t="str">
        <f t="shared" ca="1" si="563"/>
        <v>-2,07667500122005-2,80007209818503i</v>
      </c>
      <c r="DK322" s="223" t="str">
        <f t="shared" ca="1" si="564"/>
        <v>0,680106878848256-3,41912817090408i</v>
      </c>
      <c r="DL322" s="223" t="str">
        <f t="shared" ca="1" si="565"/>
        <v>2,99013873070746-1,79222018369669i</v>
      </c>
      <c r="DM322" s="223" t="str">
        <f t="shared" ca="1" si="566"/>
        <v>3,33600200283459+1,0119651440688i</v>
      </c>
      <c r="DN322" s="223" t="str">
        <f t="shared" ca="1" si="567"/>
        <v>1,49050530607403+3,15140869267884i</v>
      </c>
      <c r="DO322" s="223" t="str">
        <f t="shared" ca="1" si="568"/>
        <v>-1,33407763175212+3,22074831183457i</v>
      </c>
      <c r="DP322" s="223" t="str">
        <f t="shared" ca="1" si="569"/>
        <v>-3,28232886620291+1,17443604756398i</v>
      </c>
      <c r="DQ322" s="223" t="str">
        <f t="shared" ca="1" si="570"/>
        <v>-3,07447705395172-1,64334222256076i</v>
      </c>
      <c r="DR322" s="223" t="str">
        <f t="shared" ca="1" si="571"/>
        <v>-0,847056327900856-3,38163841844301i</v>
      </c>
      <c r="DS322" s="223" t="str">
        <f t="shared" ca="1" si="572"/>
        <v>1,93678052942667-2,89859690135768i</v>
      </c>
      <c r="DT322" s="223" t="str">
        <f t="shared" ca="1" si="573"/>
        <v>3,4483809441211-0,511518992755007i</v>
      </c>
      <c r="DU322" s="223" t="str">
        <f t="shared" ca="1" si="574"/>
        <v>2,69480167607105+2,21156658103962i</v>
      </c>
      <c r="DV322" s="223" t="str">
        <f t="shared" ca="1" si="575"/>
        <v>0,171055450080683+3,48191367623097i</v>
      </c>
      <c r="DW322" s="223" t="str">
        <f t="shared" ca="1" si="576"/>
        <v>-2,46505403751459+2,4650540375131i</v>
      </c>
      <c r="DX322" s="223" t="str">
        <f t="shared" ca="1" si="577"/>
        <v>-3,48191367623087-0,171055450082797i</v>
      </c>
      <c r="DY322" s="223" t="str">
        <f t="shared" ca="1" si="578"/>
        <v>-2,21156658104074-2,69480167607012i</v>
      </c>
      <c r="DZ322" s="223" t="str">
        <f t="shared" ca="1" si="579"/>
        <v>0,511518992753574-3,44838094412131i</v>
      </c>
      <c r="EA322" s="223" t="str">
        <f t="shared" ca="1" si="580"/>
        <v>2,89859690135688-1,93678052942787i</v>
      </c>
      <c r="EB322" s="223" t="str">
        <f t="shared" ca="1" si="581"/>
        <v>3,38163841844249+0,847056327902909i</v>
      </c>
      <c r="EC322" s="223" t="str">
        <f t="shared" ca="1" si="582"/>
        <v>1,64334222256169+3,07447705395122i</v>
      </c>
      <c r="ED322" s="223" t="str">
        <f t="shared" ca="1" si="583"/>
        <v>-1,17443604756299+3,28232886620327i</v>
      </c>
      <c r="EE322" s="223" t="str">
        <f t="shared" ca="1" si="584"/>
        <v>-3,22074831183417+1,3340776317531i</v>
      </c>
      <c r="EF322" s="223" t="str">
        <f t="shared" ca="1" si="585"/>
        <v>-3,15140869267929-1,49050530607308i</v>
      </c>
      <c r="EG322" s="223" t="str">
        <f t="shared" ca="1" si="586"/>
        <v>-1,0119651440664-3,33600200283532i</v>
      </c>
      <c r="EH322" s="223" t="str">
        <f t="shared" ca="1" si="587"/>
        <v>1,79222018369578-2,990138730708i</v>
      </c>
      <c r="EI322" s="223" t="str">
        <f t="shared" ca="1" si="588"/>
        <v>3,41912817090388-0,680106878849291i</v>
      </c>
      <c r="EJ322" s="223" t="str">
        <f t="shared" ca="1" si="589"/>
        <v>2,80007209818566+2,0766750012192i</v>
      </c>
      <c r="EK322" s="223" t="str">
        <f t="shared" ca="1" si="590"/>
        <v>0,341698812604684+3,46932626560131i</v>
      </c>
      <c r="EL322" s="223" t="str">
        <f t="shared" ca="1" si="591"/>
        <v>-2,34113030325766+2,5830392406805i</v>
      </c>
      <c r="EM322" s="223" t="str">
        <f t="shared" ca="1" si="592"/>
        <v>-3,48611285183463-4,16830509362615E-13i</v>
      </c>
      <c r="EN322" s="223"/>
      <c r="EO322" s="223"/>
      <c r="EP322" s="223"/>
    </row>
    <row r="323" spans="1:146">
      <c r="A323" s="249">
        <f t="shared" si="461"/>
        <v>4.355468749999993E-3</v>
      </c>
      <c r="B323" s="248">
        <v>223</v>
      </c>
      <c r="C323" s="247">
        <f t="shared" si="462"/>
        <v>44600</v>
      </c>
      <c r="N323" s="246">
        <f t="shared" ca="1" si="463"/>
        <v>4.5135491636890333</v>
      </c>
      <c r="O323" s="223">
        <f t="shared" ca="1" si="464"/>
        <v>-3.4864508363109663</v>
      </c>
      <c r="P323" s="223" t="str">
        <f t="shared" ca="1" si="465"/>
        <v>-2,40404920886887-2,52505184805191i</v>
      </c>
      <c r="Q323" s="223" t="str">
        <f t="shared" ca="1" si="466"/>
        <v>0,171072034194785-3,48225125359011i</v>
      </c>
      <c r="R323" s="223" t="str">
        <f t="shared" ca="1" si="467"/>
        <v>2,6399714161646-2,2772550045718i</v>
      </c>
      <c r="S323" s="223" t="str">
        <f t="shared" ca="1" si="468"/>
        <v>3,46966262259019+0,341731940874709i</v>
      </c>
      <c r="T323" s="223" t="str">
        <f t="shared" ca="1" si="469"/>
        <v>2,14497469350464+2,74853106190163i</v>
      </c>
      <c r="U323" s="223" t="str">
        <f t="shared" ca="1" si="470"/>
        <v>-0,51156858537723+3,44871527042587i</v>
      </c>
      <c r="V323" s="223" t="str">
        <f t="shared" ca="1" si="471"/>
        <v>-2,85046925556743+2,00752695052353i</v>
      </c>
      <c r="W323" s="223" t="str">
        <f t="shared" ca="1" si="472"/>
        <v>-3,4194596611033-0,680172816349455i</v>
      </c>
      <c r="X323" s="223" t="str">
        <f t="shared" ca="1" si="473"/>
        <v>-1,86524289927972-2,94554041912516i</v>
      </c>
      <c r="Y323" s="223" t="str">
        <f t="shared" ca="1" si="474"/>
        <v>0,847138451430654-3,38196627394791i</v>
      </c>
      <c r="Z323" s="223" t="str">
        <f t="shared" ca="1" si="475"/>
        <v>3,03351551781433-1,71846531451556i</v>
      </c>
      <c r="AA323" s="223" t="str">
        <f t="shared" ca="1" si="476"/>
        <v>3,33632543381324+1,01206325578213i</v>
      </c>
      <c r="AB323" s="223" t="str">
        <f t="shared" ca="1" si="477"/>
        <v>1,56754779628925+3,11418261191635i</v>
      </c>
      <c r="AC323" s="223" t="str">
        <f t="shared" ca="1" si="478"/>
        <v>-1,17454991110413+3,28264709348092i</v>
      </c>
      <c r="AD323" s="223" t="str">
        <f t="shared" ca="1" si="479"/>
        <v>-3,18734736733625+1,41285391812038i</v>
      </c>
      <c r="AE323" s="223" t="str">
        <f t="shared" ca="1" si="480"/>
        <v>-3,22106056877458-1,33420697281158i</v>
      </c>
      <c r="AF323" s="223" t="str">
        <f t="shared" ca="1" si="481"/>
        <v>-1,25475635111173-3,25283352376943i</v>
      </c>
      <c r="AG323" s="223" t="str">
        <f t="shared" ca="1" si="482"/>
        <v>1,49064981305907-3,15171422702636i</v>
      </c>
      <c r="AH323" s="223" t="str">
        <f t="shared" ca="1" si="483"/>
        <v>3,31048331932985-1,09363596614789i</v>
      </c>
      <c r="AI323" s="223" t="str">
        <f t="shared" ca="1" si="484"/>
        <v>3,07477512964716+1,64350154734236i</v>
      </c>
      <c r="AJ323" s="223" t="str">
        <f t="shared" ca="1" si="485"/>
        <v>0,929880916352081+3,3601578706093i</v>
      </c>
      <c r="AK323" s="223" t="str">
        <f t="shared" ca="1" si="486"/>
        <v>-1,79239394244308+2,99042862966277i</v>
      </c>
      <c r="AL323" s="223" t="str">
        <f t="shared" ca="1" si="487"/>
        <v>-3,40173750726342+0,763885701980783i</v>
      </c>
      <c r="AM323" s="223" t="str">
        <f t="shared" ca="1" si="488"/>
        <v>-2,89887792517892-1,93696830354134i</v>
      </c>
      <c r="AN323" s="223" t="str">
        <f t="shared" ca="1" si="489"/>
        <v>-0,596050220044936-3,43512206030555i</v>
      </c>
      <c r="AO323" s="223" t="str">
        <f t="shared" ca="1" si="490"/>
        <v>2,07687633833795-2,80034356986163i</v>
      </c>
      <c r="AP323" s="223" t="str">
        <f t="shared" ca="1" si="491"/>
        <v>3,46023110342325-0,426778800921219i</v>
      </c>
      <c r="AQ323" s="223" t="str">
        <f t="shared" ca="1" si="492"/>
        <v>2,69506294160344+2,21178099612264i</v>
      </c>
      <c r="AR323" s="223" t="str">
        <f t="shared" ca="1" si="493"/>
        <v>2,69506294160344+2,21178099612264i</v>
      </c>
      <c r="AS323" s="223" t="str">
        <f t="shared" ca="1" si="494"/>
        <v>-2,34135727975863+2,58328967065924i</v>
      </c>
      <c r="AT323" s="223" t="str">
        <f t="shared" ca="1" si="495"/>
        <v>-3,48540078250247+0,0855617867078169i</v>
      </c>
      <c r="AU323" s="223" t="str">
        <f t="shared" ca="1" si="496"/>
        <v>-2,46529302862906-2,46529302862893i</v>
      </c>
      <c r="AV323" s="223" t="str">
        <f t="shared" ca="1" si="497"/>
        <v>0,0855617867076478-3,48540078250247i</v>
      </c>
      <c r="AW323" s="223" t="str">
        <f t="shared" ca="1" si="498"/>
        <v>2,58328967065913-2,34135727975875i</v>
      </c>
      <c r="AX323" s="223" t="str">
        <f t="shared" ca="1" si="499"/>
        <v>3,4770041467324+0,256479234284508i</v>
      </c>
      <c r="AY323" s="223" t="str">
        <f t="shared" ca="1" si="500"/>
        <v>2,21178099612285+2,69506294160327i</v>
      </c>
      <c r="AZ323" s="223" t="str">
        <f t="shared" ca="1" si="501"/>
        <v>-0,426778800921052+3,46023110342327i</v>
      </c>
      <c r="BA323" s="223" t="str">
        <f t="shared" ca="1" si="502"/>
        <v>-2,80034356986153+2,07687633833809i</v>
      </c>
      <c r="BB323" s="223" t="str">
        <f t="shared" ca="1" si="503"/>
        <v>-3,43512206030557-0,596050220044768i</v>
      </c>
      <c r="BC323" s="223" t="str">
        <f t="shared" ca="1" si="504"/>
        <v>-1,93696830354148-2,89887792517882i</v>
      </c>
      <c r="BD323" s="223" t="str">
        <f t="shared" ca="1" si="505"/>
        <v>0,76388570198057-3,40173750726347i</v>
      </c>
      <c r="BE323" s="223" t="str">
        <f t="shared" ca="1" si="506"/>
        <v>2,99042862966266-1,79239394244327i</v>
      </c>
      <c r="BF323" s="223" t="str">
        <f t="shared" ca="1" si="507"/>
        <v>3,36015787060935+0,929880916351917i</v>
      </c>
      <c r="BG323" s="223" t="str">
        <f t="shared" ca="1" si="508"/>
        <v>1,64350154734255+3,07477512964706i</v>
      </c>
      <c r="BH323" s="223" t="str">
        <f t="shared" ca="1" si="509"/>
        <v>-1,09363596614773+3,31048331932991i</v>
      </c>
      <c r="BI323" s="223" t="str">
        <f t="shared" ca="1" si="510"/>
        <v>-3,1517142270257+1,49064981306048i</v>
      </c>
      <c r="BJ323" s="223" t="str">
        <f t="shared" ca="1" si="511"/>
        <v>-3,25283352376884-1,25475635111324i</v>
      </c>
      <c r="BK323" s="223" t="str">
        <f t="shared" ca="1" si="512"/>
        <v>-1,33420697281013-3,22106056877517i</v>
      </c>
      <c r="BL323" s="223" t="str">
        <f t="shared" ca="1" si="513"/>
        <v>1,41285391812176-3,18734736733564i</v>
      </c>
      <c r="BM323" s="223" t="str">
        <f t="shared" ca="1" si="514"/>
        <v>3,28264709348146-1,17454991110261i</v>
      </c>
      <c r="BN323" s="223" t="str">
        <f t="shared" ca="1" si="515"/>
        <v>3,1141826119158+1,56754779629034i</v>
      </c>
      <c r="BO323" s="223" t="str">
        <f t="shared" ca="1" si="516"/>
        <v>1,01206325578101+3,33632543381358i</v>
      </c>
      <c r="BP323" s="223" t="str">
        <f t="shared" ca="1" si="517"/>
        <v>-1,71846531451668+3,0335155178137i</v>
      </c>
      <c r="BQ323" s="223" t="str">
        <f t="shared" ca="1" si="518"/>
        <v>-3,38196627394813+0,847138451429786i</v>
      </c>
      <c r="BR323" s="223" t="str">
        <f t="shared" ca="1" si="519"/>
        <v>-2,94554041912472-1,86524289928042i</v>
      </c>
      <c r="BS323" s="223" t="str">
        <f t="shared" ca="1" si="520"/>
        <v>-0,680172816348699-3,41945966110345i</v>
      </c>
      <c r="BT323" s="223" t="str">
        <f t="shared" ca="1" si="521"/>
        <v>2,00752695052398-2,85046925556711i</v>
      </c>
      <c r="BU323" s="223" t="str">
        <f t="shared" ca="1" si="522"/>
        <v>3,44871527042594-0,511568585376735i</v>
      </c>
      <c r="BV323" s="223" t="str">
        <f t="shared" ca="1" si="523"/>
        <v>2,74853106190136+2,14497469350499i</v>
      </c>
      <c r="BW323" s="223" t="str">
        <f t="shared" ca="1" si="524"/>
        <v>0,341731940874483+3,46966262259021i</v>
      </c>
      <c r="BX323" s="223" t="str">
        <f t="shared" ca="1" si="525"/>
        <v>-2,27725500457192+2,6399714161645i</v>
      </c>
      <c r="BY323" s="223" t="str">
        <f t="shared" ca="1" si="526"/>
        <v>-3,48225125359011+0,171072034194682i</v>
      </c>
      <c r="BZ323" s="223" t="str">
        <f t="shared" ca="1" si="527"/>
        <v>-2,52505184805192-2,40404920886887i</v>
      </c>
      <c r="CA323" s="223" t="str">
        <f t="shared" ca="1" si="528"/>
        <v>-1,69134996205263E-13-3,48645083631097i</v>
      </c>
      <c r="CB323" s="223" t="str">
        <f t="shared" ca="1" si="529"/>
        <v>2,52505184805168-2,40404920886911i</v>
      </c>
      <c r="CC323" s="223" t="str">
        <f t="shared" ca="1" si="530"/>
        <v>3,48225125359013+0,171072034194344i</v>
      </c>
      <c r="CD323" s="223" t="str">
        <f t="shared" ca="1" si="531"/>
        <v>2,27725500457218+2,63997141616428i</v>
      </c>
      <c r="CE323" s="223" t="str">
        <f t="shared" ca="1" si="532"/>
        <v>-0,341731940874146+3,46966262259024i</v>
      </c>
      <c r="CF323" s="223" t="str">
        <f t="shared" ca="1" si="533"/>
        <v>-2,74853106190103+2,14497469350541i</v>
      </c>
      <c r="CG323" s="223" t="str">
        <f t="shared" ca="1" si="534"/>
        <v>-3,44871527042599-0,5115685853764i</v>
      </c>
      <c r="CH323" s="223" t="str">
        <f t="shared" ca="1" si="535"/>
        <v>-2,00752695052426-2,85046925556692i</v>
      </c>
      <c r="CI323" s="223" t="str">
        <f t="shared" ca="1" si="536"/>
        <v>0,680172816348172-3,41945966110355i</v>
      </c>
      <c r="CJ323" s="223" t="str">
        <f t="shared" ca="1" si="537"/>
        <v>2,94554041912454-1,8652428992807i</v>
      </c>
      <c r="CK323" s="223" t="str">
        <f t="shared" ca="1" si="538"/>
        <v>3,38196627394821+0,847138451429458i</v>
      </c>
      <c r="CL323" s="223" t="str">
        <f t="shared" ca="1" si="539"/>
        <v>1,71846531451698+3,03351551781353i</v>
      </c>
      <c r="CM323" s="223" t="str">
        <f t="shared" ca="1" si="540"/>
        <v>-1,01206325578069+3,33632543381368i</v>
      </c>
      <c r="CN323" s="223" t="str">
        <f t="shared" ca="1" si="541"/>
        <v>-3,11418261191565+1,56754779629064i</v>
      </c>
      <c r="CO323" s="223" t="str">
        <f t="shared" ca="1" si="542"/>
        <v>-3,28264709348037-1,17454991110565i</v>
      </c>
      <c r="CP323" s="223" t="str">
        <f t="shared" ca="1" si="543"/>
        <v>-1,41285391811899-3,18734736733686i</v>
      </c>
      <c r="CQ323" s="223" t="str">
        <f t="shared" ca="1" si="544"/>
        <v>1,33420697281293-3,22106056877402i</v>
      </c>
      <c r="CR323" s="223" t="str">
        <f t="shared" ca="1" si="545"/>
        <v>3,25283352377-1,25475635111022i</v>
      </c>
      <c r="CS323" s="223" t="str">
        <f t="shared" ca="1" si="546"/>
        <v>3,15171422702584+1,49064981306017i</v>
      </c>
      <c r="CT323" s="223" t="str">
        <f t="shared" ca="1" si="547"/>
        <v>1,09363596614815+3,31048331932977i</v>
      </c>
      <c r="CU323" s="223" t="str">
        <f t="shared" ca="1" si="548"/>
        <v>-1,64350154734225+3,07477512964722i</v>
      </c>
      <c r="CV323" s="223" t="str">
        <f t="shared" ca="1" si="549"/>
        <v>-3,36015787060926+0,929880916352242i</v>
      </c>
      <c r="CW323" s="223" t="str">
        <f t="shared" ca="1" si="550"/>
        <v>-2,99042862966289-1,79239394244289i</v>
      </c>
      <c r="CX323" s="223" t="str">
        <f t="shared" ca="1" si="551"/>
        <v>-0,763885701980901-3,4017375072634i</v>
      </c>
      <c r="CY323" s="223" t="str">
        <f t="shared" ca="1" si="552"/>
        <v>1,9369683035412-2,89887792517901i</v>
      </c>
      <c r="CZ323" s="223" t="str">
        <f t="shared" ca="1" si="553"/>
        <v>3,4351220603055-0,596050220045201i</v>
      </c>
      <c r="DA323" s="223" t="str">
        <f t="shared" ca="1" si="554"/>
        <v>2,80034356986167+2,07687633833789i</v>
      </c>
      <c r="DB323" s="223" t="str">
        <f t="shared" ca="1" si="555"/>
        <v>0,426778800921386+3,46023110342323i</v>
      </c>
      <c r="DC323" s="223" t="str">
        <f t="shared" ca="1" si="556"/>
        <v>-2,21178099612251+2,69506294160354i</v>
      </c>
      <c r="DD323" s="223" t="str">
        <f t="shared" ca="1" si="557"/>
        <v>-3,47700414673236+0,256479234284944i</v>
      </c>
      <c r="DE323" s="223" t="str">
        <f t="shared" ca="1" si="558"/>
        <v>-2,58328967065935-2,3413572797585i</v>
      </c>
      <c r="DF323" s="223" t="str">
        <f t="shared" ca="1" si="559"/>
        <v>-0,085561786707986-3,48540078250246i</v>
      </c>
      <c r="DG323" s="223" t="str">
        <f t="shared" ca="1" si="560"/>
        <v>2,46529302862874-2,46529302862924i</v>
      </c>
      <c r="DH323" s="223" t="str">
        <f t="shared" ca="1" si="561"/>
        <v>3,48540078250248+0,0855617867072804i</v>
      </c>
      <c r="DI323" s="223" t="str">
        <f t="shared" ca="1" si="562"/>
        <v>2,34135727975902+2,58328967065888i</v>
      </c>
      <c r="DJ323" s="223" t="str">
        <f t="shared" ca="1" si="563"/>
        <v>-0,256479234284438+3,4770041467324i</v>
      </c>
      <c r="DK323" s="223" t="str">
        <f t="shared" ca="1" si="564"/>
        <v>-2,69506294160322+2,2117809961229i</v>
      </c>
      <c r="DL323" s="223" t="str">
        <f t="shared" ca="1" si="565"/>
        <v>-3,46023110342329-0,426778800920881i</v>
      </c>
      <c r="DM323" s="223" t="str">
        <f t="shared" ca="1" si="566"/>
        <v>-2,0768763383383-2,80034356986137i</v>
      </c>
      <c r="DN323" s="223" t="str">
        <f t="shared" ca="1" si="567"/>
        <v>0,596050220044503-3,43512206030562i</v>
      </c>
      <c r="DO323" s="223" t="str">
        <f t="shared" ca="1" si="568"/>
        <v>2,89887792517862-1,93696830354179i</v>
      </c>
      <c r="DP323" s="223" t="str">
        <f t="shared" ca="1" si="569"/>
        <v>3,40173750726346+0,763885701980598i</v>
      </c>
      <c r="DQ323" s="223" t="str">
        <f t="shared" ca="1" si="570"/>
        <v>1,79239394244333+2,99042862966263i</v>
      </c>
      <c r="DR323" s="223" t="str">
        <f t="shared" ca="1" si="571"/>
        <v>-0,929880916351754+3,36015787060939i</v>
      </c>
      <c r="DS323" s="223" t="str">
        <f t="shared" ca="1" si="572"/>
        <v>-3,07477512964866+1,64350154733956i</v>
      </c>
      <c r="DT323" s="223" t="str">
        <f t="shared" ca="1" si="573"/>
        <v>-3,31048331932887-1,09363596615086i</v>
      </c>
      <c r="DU323" s="223" t="str">
        <f t="shared" ca="1" si="574"/>
        <v>-1,49064981305759-3,15171422702707i</v>
      </c>
      <c r="DV323" s="223" t="str">
        <f t="shared" ca="1" si="575"/>
        <v>1,25475635111289-3,25283352376898i</v>
      </c>
      <c r="DW323" s="223" t="str">
        <f t="shared" ca="1" si="576"/>
        <v>3,22106056877504-1,33420697281047i</v>
      </c>
      <c r="DX323" s="223" t="str">
        <f t="shared" ca="1" si="577"/>
        <v>3,18734736733563+1,41285391812179i</v>
      </c>
      <c r="DY323" s="223" t="str">
        <f t="shared" ca="1" si="578"/>
        <v>1,17454991110277+3,2826470934814i</v>
      </c>
      <c r="DZ323" s="223" t="str">
        <f t="shared" ca="1" si="579"/>
        <v>-1,56754779629019+3,11418261191588i</v>
      </c>
      <c r="EA323" s="223" t="str">
        <f t="shared" ca="1" si="580"/>
        <v>-3,33632543381353+1,01206325578117i</v>
      </c>
      <c r="EB323" s="223" t="str">
        <f t="shared" ca="1" si="581"/>
        <v>-3,03351551781388-1,71846531451637i</v>
      </c>
      <c r="EC323" s="223" t="str">
        <f t="shared" ca="1" si="582"/>
        <v>-0,847138451430142-3,38196627394804i</v>
      </c>
      <c r="ED323" s="223" t="str">
        <f t="shared" ca="1" si="583"/>
        <v>1,86524289928044-2,9455404191247i</v>
      </c>
      <c r="EE323" s="223" t="str">
        <f t="shared" ca="1" si="584"/>
        <v>3,41945966110346-0,680172816348671i</v>
      </c>
      <c r="EF323" s="223" t="str">
        <f t="shared" ca="1" si="585"/>
        <v>2,85046925556721+2,00752695052384i</v>
      </c>
      <c r="EG323" s="223" t="str">
        <f t="shared" ca="1" si="586"/>
        <v>0,511568585376902+3,44871527042592i</v>
      </c>
      <c r="EH323" s="223" t="str">
        <f t="shared" ca="1" si="587"/>
        <v>-2,14497469350485+2,74853106190146i</v>
      </c>
      <c r="EI323" s="223" t="str">
        <f t="shared" ca="1" si="588"/>
        <v>-3,46966262259018+0,341731940874848i</v>
      </c>
      <c r="EJ323" s="223" t="str">
        <f t="shared" ca="1" si="589"/>
        <v>-2,63997141616474-2,27725500457164i</v>
      </c>
      <c r="EK323" s="223" t="str">
        <f t="shared" ca="1" si="590"/>
        <v>-0,171072034194653-3,48225125359012i</v>
      </c>
      <c r="EL323" s="223" t="str">
        <f t="shared" ca="1" si="591"/>
        <v>2,40404920886875-2,52505184805203i</v>
      </c>
      <c r="EM323" s="223" t="str">
        <f t="shared" ca="1" si="592"/>
        <v>3,48645083631097-3,38269992410526E-13i</v>
      </c>
      <c r="EN323" s="223"/>
      <c r="EO323" s="223"/>
      <c r="EP323" s="223"/>
    </row>
    <row r="324" spans="1:146">
      <c r="A324" s="249">
        <f t="shared" si="461"/>
        <v>4.3749999999999926E-3</v>
      </c>
      <c r="B324" s="248">
        <v>224</v>
      </c>
      <c r="C324" s="247">
        <f t="shared" si="462"/>
        <v>44800</v>
      </c>
      <c r="N324" s="246">
        <f t="shared" ca="1" si="463"/>
        <v>4.5132355179204451</v>
      </c>
      <c r="O324" s="223">
        <f t="shared" ca="1" si="464"/>
        <v>-3.4867644820795549</v>
      </c>
      <c r="P324" s="223" t="str">
        <f t="shared" ca="1" si="465"/>
        <v>-2,46551480967886-2,46551480967885i</v>
      </c>
      <c r="Q324" s="223" t="str">
        <f t="shared" ca="1" si="466"/>
        <v>-8,5217199650431E-14-3,48676448207955i</v>
      </c>
      <c r="R324" s="223" t="str">
        <f t="shared" ca="1" si="467"/>
        <v>2,46551480967889-2,46551480967882i</v>
      </c>
      <c r="S324" s="223" t="str">
        <f t="shared" ca="1" si="468"/>
        <v>3,48676448207955-1,70434399300862E-13i</v>
      </c>
      <c r="T324" s="223" t="str">
        <f t="shared" ca="1" si="469"/>
        <v>2,46551480967888+2,46551480967883i</v>
      </c>
      <c r="U324" s="223" t="str">
        <f t="shared" ca="1" si="470"/>
        <v>-9,73914633505408E-14+3,48676448207955i</v>
      </c>
      <c r="V324" s="223" t="str">
        <f t="shared" ca="1" si="471"/>
        <v>-2,46551480967878+2,46551480967893i</v>
      </c>
      <c r="W324" s="223" t="str">
        <f t="shared" ca="1" si="472"/>
        <v>-3,48676448207955-3,07554775054696E-14i</v>
      </c>
      <c r="X324" s="223" t="str">
        <f t="shared" ca="1" si="473"/>
        <v>-2,46551480967875-2,46551480967896i</v>
      </c>
      <c r="Y324" s="223" t="str">
        <f t="shared" ca="1" si="474"/>
        <v>-6,06554600800813E-14-3,48676448207955i</v>
      </c>
      <c r="Z324" s="223" t="str">
        <f t="shared" ca="1" si="475"/>
        <v>2,46551480967891-2,4655148096788i</v>
      </c>
      <c r="AA324" s="223" t="str">
        <f t="shared" ca="1" si="476"/>
        <v>3,48676448207955-1,52066397665632E-13i</v>
      </c>
      <c r="AB324" s="223" t="str">
        <f t="shared" ca="1" si="477"/>
        <v>2,46551480967888+2,46551480967883i</v>
      </c>
      <c r="AC324" s="223" t="str">
        <f t="shared" ca="1" si="478"/>
        <v>-1,28146940856011E-13+3,48676448207955i</v>
      </c>
      <c r="AD324" s="223" t="str">
        <f t="shared" ca="1" si="479"/>
        <v>-2,46551480967878+2,46551480967893i</v>
      </c>
      <c r="AE324" s="223" t="str">
        <f t="shared" ca="1" si="480"/>
        <v>-3,48676448207955-6,1510955010939E-14i</v>
      </c>
      <c r="AF324" s="223" t="str">
        <f t="shared" ca="1" si="481"/>
        <v>-2,46551480967897-2,46551480967873i</v>
      </c>
      <c r="AG324" s="223" t="str">
        <f t="shared" ca="1" si="482"/>
        <v>-5,46749343150912E-14-3,48676448207955i</v>
      </c>
      <c r="AH324" s="223" t="str">
        <f t="shared" ca="1" si="483"/>
        <v>2,46551480967791-2,46551480967979i</v>
      </c>
      <c r="AI324" s="223" t="str">
        <f t="shared" ca="1" si="484"/>
        <v>3,48676448207955-8,15009568893589E-13i</v>
      </c>
      <c r="AJ324" s="223" t="str">
        <f t="shared" ca="1" si="485"/>
        <v>2,4655148096791+2,4655148096786i</v>
      </c>
      <c r="AK324" s="223" t="str">
        <f t="shared" ca="1" si="486"/>
        <v>-1,5890241836148E-13+3,48676448207955i</v>
      </c>
      <c r="AL324" s="223" t="str">
        <f t="shared" ca="1" si="487"/>
        <v>-2,46551480967929+2,46551480967842i</v>
      </c>
      <c r="AM324" s="223" t="str">
        <f t="shared" ca="1" si="488"/>
        <v>-3,48676448207955-1,08326450213559E-12i</v>
      </c>
      <c r="AN324" s="223" t="str">
        <f t="shared" ca="1" si="489"/>
        <v>-2,46551480967776-2,46551480967995i</v>
      </c>
      <c r="AO324" s="223" t="str">
        <f t="shared" ca="1" si="490"/>
        <v>-1,46086665775744E-12-3,48676448207955i</v>
      </c>
      <c r="AP324" s="223" t="str">
        <f t="shared" ca="1" si="491"/>
        <v>2,46551480967822-2,46551480967949i</v>
      </c>
      <c r="AQ324" s="223" t="str">
        <f t="shared" ca="1" si="492"/>
        <v>3,48676448207955-4,37404767021406E-13i</v>
      </c>
      <c r="AR324" s="223" t="str">
        <f t="shared" ca="1" si="493"/>
        <v>3,48676448207955-4,37404767021406E-13i</v>
      </c>
      <c r="AS324" s="223" t="str">
        <f t="shared" ca="1" si="494"/>
        <v>-4,86957316752704E-13+3,48676448207955i</v>
      </c>
      <c r="AT324" s="223" t="str">
        <f t="shared" ca="1" si="495"/>
        <v>-2,46551480967952+2,46551480967818i</v>
      </c>
      <c r="AU324" s="223" t="str">
        <f t="shared" ca="1" si="496"/>
        <v>-3,48676448207955-1,51041920748873E-12i</v>
      </c>
      <c r="AV324" s="223" t="str">
        <f t="shared" ca="1" si="497"/>
        <v>-2,46551480967991-2,4655148096778i</v>
      </c>
      <c r="AW324" s="223" t="str">
        <f t="shared" ca="1" si="498"/>
        <v>-1,0337119524043E-12-3,48676448207955i</v>
      </c>
      <c r="AX324" s="223" t="str">
        <f t="shared" ca="1" si="499"/>
        <v>2,46551480967845-2,46551480967926i</v>
      </c>
      <c r="AY324" s="223" t="str">
        <f t="shared" ca="1" si="500"/>
        <v>3,48676448207955-1,09349868630182E-13i</v>
      </c>
      <c r="AZ324" s="223" t="str">
        <f t="shared" ca="1" si="501"/>
        <v>2,4655148096786+2,4655148096791i</v>
      </c>
      <c r="BA324" s="223" t="str">
        <f t="shared" ca="1" si="502"/>
        <v>-9,14112022105846E-13+3,48676448207955i</v>
      </c>
      <c r="BB324" s="223" t="str">
        <f t="shared" ca="1" si="503"/>
        <v>-2,46551480967983+2,46551480967788i</v>
      </c>
      <c r="BC324" s="223" t="str">
        <f t="shared" ca="1" si="504"/>
        <v>-3,48676448207955+1,63001913778718E-12i</v>
      </c>
      <c r="BD324" s="223" t="str">
        <f t="shared" ca="1" si="505"/>
        <v>-2,46551480967968-2,46551480967803i</v>
      </c>
      <c r="BE324" s="223" t="str">
        <f t="shared" ca="1" si="506"/>
        <v>-7,05657054013068E-13-3,48676448207955i</v>
      </c>
      <c r="BF324" s="223" t="str">
        <f t="shared" ca="1" si="507"/>
        <v>2,46551480967868-2,46551480967903i</v>
      </c>
      <c r="BG324" s="223" t="str">
        <f t="shared" ca="1" si="508"/>
        <v>3,48676448207955+3,1780483672296E-13i</v>
      </c>
      <c r="BH324" s="223" t="str">
        <f t="shared" ca="1" si="509"/>
        <v>2,4655148096783+2,46551480967941i</v>
      </c>
      <c r="BI324" s="223" t="str">
        <f t="shared" ca="1" si="510"/>
        <v>-1,24216692049707E-12+3,48676448207955i</v>
      </c>
      <c r="BJ324" s="223" t="str">
        <f t="shared" ca="1" si="511"/>
        <v>-2,46551480968013+2,46551480967758i</v>
      </c>
      <c r="BK324" s="223" t="str">
        <f t="shared" ca="1" si="512"/>
        <v>-3,48676448207955+1,20286443243404E-12i</v>
      </c>
      <c r="BL324" s="223" t="str">
        <f t="shared" ca="1" si="513"/>
        <v>-2,46551480967945-2,46551480967826i</v>
      </c>
      <c r="BM324" s="223" t="str">
        <f t="shared" ca="1" si="514"/>
        <v>-2,78502348659926E-13-3,48676448207955i</v>
      </c>
      <c r="BN324" s="223" t="str">
        <f t="shared" ca="1" si="515"/>
        <v>2,46551480967891-2,46551480967879i</v>
      </c>
      <c r="BO324" s="223" t="str">
        <f t="shared" ca="1" si="516"/>
        <v>3,48676448207955+6,45859735114184E-13i</v>
      </c>
      <c r="BP324" s="223" t="str">
        <f t="shared" ca="1" si="517"/>
        <v>2,465514809678+2,46551480967971i</v>
      </c>
      <c r="BQ324" s="223" t="str">
        <f t="shared" ca="1" si="518"/>
        <v>-1,57022181888829E-12+3,48676448207955i</v>
      </c>
      <c r="BR324" s="223" t="str">
        <f t="shared" ca="1" si="519"/>
        <v>-2,46551480967784+2,46551480967987i</v>
      </c>
      <c r="BS324" s="223" t="str">
        <f t="shared" ca="1" si="520"/>
        <v>-3,48676448207955+8,74809534042815E-13i</v>
      </c>
      <c r="BT324" s="223" t="str">
        <f t="shared" ca="1" si="521"/>
        <v>-2,46551480967921-2,46551480967849i</v>
      </c>
      <c r="BU324" s="223" t="str">
        <f t="shared" ca="1" si="522"/>
        <v>4,95525497312974E-14-3,48676448207955i</v>
      </c>
      <c r="BV324" s="223" t="str">
        <f t="shared" ca="1" si="523"/>
        <v>2,46551480967928-2,46551480967842i</v>
      </c>
      <c r="BW324" s="223" t="str">
        <f t="shared" ca="1" si="524"/>
        <v>3,48676448207955+9,73914633505408E-13i</v>
      </c>
      <c r="BX324" s="223" t="str">
        <f t="shared" ca="1" si="525"/>
        <v>2,46551480967777+2,46551480967994i</v>
      </c>
      <c r="BY324" s="223" t="str">
        <f t="shared" ca="1" si="526"/>
        <v>1,4711167194257E-12+3,48676448207955i</v>
      </c>
      <c r="BZ324" s="223" t="str">
        <f t="shared" ca="1" si="527"/>
        <v>-2,46551480967807+2,46551480967964i</v>
      </c>
      <c r="CA324" s="223" t="str">
        <f t="shared" ca="1" si="528"/>
        <v>-3,48676448207955+5,46754635651591E-13i</v>
      </c>
      <c r="CB324" s="223" t="str">
        <f t="shared" ca="1" si="529"/>
        <v>-2,46551480967884-2,46551480967886i</v>
      </c>
      <c r="CC324" s="223" t="str">
        <f t="shared" ca="1" si="530"/>
        <v>3,77607448122522E-13-3,48676448207955i</v>
      </c>
      <c r="CD324" s="223" t="str">
        <f t="shared" ca="1" si="531"/>
        <v>2,46551480967952-2,46551480967819i</v>
      </c>
      <c r="CE324" s="223" t="str">
        <f t="shared" ca="1" si="532"/>
        <v>3,48676448207955+1,30196953189663E-12i</v>
      </c>
      <c r="CF324" s="223" t="str">
        <f t="shared" ca="1" si="533"/>
        <v>2,46551480968006+2,46551480967765i</v>
      </c>
      <c r="CG324" s="223" t="str">
        <f t="shared" ca="1" si="534"/>
        <v>1,14306182103448E-12+3,48676448207955i</v>
      </c>
      <c r="CH324" s="223" t="str">
        <f t="shared" ca="1" si="535"/>
        <v>-2,46551480967844+2,46551480967926i</v>
      </c>
      <c r="CI324" s="223" t="str">
        <f t="shared" ca="1" si="536"/>
        <v>-3,48676448207955+2,18699737260365E-13i</v>
      </c>
      <c r="CJ324" s="223" t="str">
        <f t="shared" ca="1" si="537"/>
        <v>-2,46551480967861-2,4655148096791i</v>
      </c>
      <c r="CK324" s="223" t="str">
        <f t="shared" ca="1" si="538"/>
        <v>7,05662346513746E-13-3,48676448207955i</v>
      </c>
      <c r="CL324" s="223" t="str">
        <f t="shared" ca="1" si="539"/>
        <v>2,46551480967975-2,46551480967796i</v>
      </c>
      <c r="CM324" s="223" t="str">
        <f t="shared" ca="1" si="540"/>
        <v>3,48676448207955+1,82822404421169E-12i</v>
      </c>
      <c r="CN324" s="223" t="str">
        <f t="shared" ca="1" si="541"/>
        <v>2,46551480967969+2,46551480967802i</v>
      </c>
      <c r="CO324" s="223" t="str">
        <f t="shared" ca="1" si="542"/>
        <v>8,15006922643253E-13+3,48676448207955i</v>
      </c>
      <c r="CP324" s="223" t="str">
        <f t="shared" ca="1" si="543"/>
        <v>-2,46551480967867+2,46551480967903i</v>
      </c>
      <c r="CQ324" s="223" t="str">
        <f t="shared" ca="1" si="544"/>
        <v>-3,48676448207955-1,09355161130859E-13i</v>
      </c>
      <c r="CR324" s="223" t="str">
        <f t="shared" ca="1" si="545"/>
        <v>-2,46551480967838-2,46551480967933i</v>
      </c>
      <c r="CS324" s="223" t="str">
        <f t="shared" ca="1" si="546"/>
        <v>1,23191685882881E-12-3,48676448207955i</v>
      </c>
      <c r="CT324" s="223" t="str">
        <f t="shared" ca="1" si="547"/>
        <v>2,46551480967998-2,46551480967773i</v>
      </c>
      <c r="CU324" s="223" t="str">
        <f t="shared" ca="1" si="548"/>
        <v>3,48676448207955-1,41131410802614E-12i</v>
      </c>
      <c r="CV324" s="223" t="str">
        <f t="shared" ca="1" si="549"/>
        <v>2,46551480967945+2,46551480967825i</v>
      </c>
      <c r="CW324" s="223" t="str">
        <f t="shared" ca="1" si="550"/>
        <v>4,86952024252029E-13+3,48676448207955i</v>
      </c>
      <c r="CX324" s="223" t="str">
        <f t="shared" ca="1" si="551"/>
        <v>-2,46551480967891+2,4655148096788i</v>
      </c>
      <c r="CY324" s="223" t="str">
        <f t="shared" ca="1" si="552"/>
        <v>-3,48676448207955-6,35609673445921E-13i</v>
      </c>
      <c r="CZ324" s="223" t="str">
        <f t="shared" ca="1" si="553"/>
        <v>-2,46551480967815-2,46551480967956i</v>
      </c>
      <c r="DA324" s="223" t="str">
        <f t="shared" ca="1" si="554"/>
        <v>1,55997175722003E-12-3,48676448207955i</v>
      </c>
      <c r="DB324" s="223" t="str">
        <f t="shared" ca="1" si="555"/>
        <v>2,46551480967783-2,46551480967988i</v>
      </c>
      <c r="DC324" s="223" t="str">
        <f t="shared" ca="1" si="556"/>
        <v>3,48676448207955-1,08325920963491E-12i</v>
      </c>
      <c r="DD324" s="223" t="str">
        <f t="shared" ca="1" si="557"/>
        <v>2,46551480967922+2,46551480967849i</v>
      </c>
      <c r="DE324" s="223" t="str">
        <f t="shared" ca="1" si="558"/>
        <v>-3,93024880630332E-14+3,48676448207955i</v>
      </c>
      <c r="DF324" s="223" t="str">
        <f t="shared" ca="1" si="559"/>
        <v>-2,46551480967914+2,46551480967857i</v>
      </c>
      <c r="DG324" s="223" t="str">
        <f t="shared" ca="1" si="560"/>
        <v>-3,48676448207955-7,65464957913308E-13i</v>
      </c>
      <c r="DH324" s="223" t="str">
        <f t="shared" ca="1" si="561"/>
        <v>-2,46551480967777-2,46551480967993i</v>
      </c>
      <c r="DI324" s="223" t="str">
        <f t="shared" ca="1" si="562"/>
        <v>1,88802665561125E-12-3,48676448207955i</v>
      </c>
      <c r="DJ324" s="223" t="str">
        <f t="shared" ca="1" si="563"/>
        <v>2,46551480967792-2,46551480967978i</v>
      </c>
      <c r="DK324" s="223" t="str">
        <f t="shared" ca="1" si="564"/>
        <v>3,48676448207955-5,57004697319854E-13i</v>
      </c>
      <c r="DL324" s="223" t="str">
        <f t="shared" ca="1" si="565"/>
        <v>2,46551480967899+2,46551480967872i</v>
      </c>
      <c r="DM324" s="223" t="str">
        <f t="shared" ca="1" si="566"/>
        <v>-1,69157772530421E-13+3,48676448207955i</v>
      </c>
      <c r="DN324" s="223" t="str">
        <f t="shared" ca="1" si="567"/>
        <v>-2,46551480967951+2,4655148096782i</v>
      </c>
      <c r="DO324" s="223" t="str">
        <f t="shared" ca="1" si="568"/>
        <v>-3,48676448207955-1,29171947022837E-12i</v>
      </c>
      <c r="DP324" s="223" t="str">
        <f t="shared" ca="1" si="569"/>
        <v>-2,46551480967768-2,46551480968002i</v>
      </c>
      <c r="DQ324" s="223" t="str">
        <f t="shared" ca="1" si="570"/>
        <v>-1,15331188270274E-12-3,48676448207955i</v>
      </c>
      <c r="DR324" s="223" t="str">
        <f t="shared" ca="1" si="571"/>
        <v>2,46551480967829-2,46551480967941i</v>
      </c>
      <c r="DS324" s="223" t="str">
        <f t="shared" ca="1" si="572"/>
        <v>3,48676448207955-4,27149412852467E-13i</v>
      </c>
      <c r="DT324" s="223" t="str">
        <f t="shared" ca="1" si="573"/>
        <v>2,46551480967862+2,46551480967909i</v>
      </c>
      <c r="DU324" s="223" t="str">
        <f t="shared" ca="1" si="574"/>
        <v>-6,95412284845483E-13+3,48676448207955i</v>
      </c>
      <c r="DV324" s="223" t="str">
        <f t="shared" ca="1" si="575"/>
        <v>-2,4655148096796+2,46551480967811i</v>
      </c>
      <c r="DW324" s="223" t="str">
        <f t="shared" ca="1" si="576"/>
        <v>-3,48676448207955-1,81797398254343E-12i</v>
      </c>
      <c r="DX324" s="223" t="str">
        <f t="shared" ca="1" si="577"/>
        <v>-2,46551480967983-2,46551480967787i</v>
      </c>
      <c r="DY324" s="223" t="str">
        <f t="shared" ca="1" si="578"/>
        <v>-1,02345659823535E-12-3,48676448207955i</v>
      </c>
      <c r="DZ324" s="223" t="str">
        <f t="shared" ca="1" si="579"/>
        <v>2,46551480967867-2,46551480967904i</v>
      </c>
      <c r="EA324" s="223" t="str">
        <f t="shared" ca="1" si="580"/>
        <v>3,48676448207955+9,91050994625953E-14i</v>
      </c>
      <c r="EB324" s="223" t="str">
        <f t="shared" ca="1" si="581"/>
        <v>2,46551480967853+2,46551480967918i</v>
      </c>
      <c r="EC324" s="223" t="str">
        <f t="shared" ca="1" si="582"/>
        <v>-1,22166679716054E-12+3,48676448207955i</v>
      </c>
      <c r="ED324" s="223" t="str">
        <f t="shared" ca="1" si="583"/>
        <v>-2,46551480967997+2,46551480967773i</v>
      </c>
      <c r="EE324" s="223" t="str">
        <f t="shared" ca="1" si="584"/>
        <v>-3,48676448207955-1,94782926701082E-12i</v>
      </c>
      <c r="EF324" s="223" t="str">
        <f t="shared" ca="1" si="585"/>
        <v>-2,46551480967946-2,46551480967825i</v>
      </c>
      <c r="EG324" s="223" t="str">
        <f t="shared" ca="1" si="586"/>
        <v>-4,97202085920292E-13-3,48676448207955i</v>
      </c>
      <c r="EH324" s="223" t="str">
        <f t="shared" ca="1" si="587"/>
        <v>2,46551480967876-2,46551480967895i</v>
      </c>
      <c r="EI324" s="223" t="str">
        <f t="shared" ca="1" si="588"/>
        <v>3,48676448207955+6,25359611777657E-13i</v>
      </c>
      <c r="EJ324" s="223" t="str">
        <f t="shared" ca="1" si="589"/>
        <v>2,46551480967815+2,46551480967955i</v>
      </c>
      <c r="EK324" s="223" t="str">
        <f t="shared" ca="1" si="590"/>
        <v>-1,35152208162793E-12+3,48676448207955i</v>
      </c>
      <c r="EL324" s="223" t="str">
        <f t="shared" ca="1" si="591"/>
        <v>-2,46551480967782+2,46551480967988i</v>
      </c>
      <c r="EM324" s="223" t="str">
        <f t="shared" ca="1" si="592"/>
        <v>-3,48676448207955+1,09350927130318E-12i</v>
      </c>
      <c r="EN324" s="223"/>
      <c r="EO324" s="223"/>
      <c r="EP324" s="223"/>
    </row>
    <row r="325" spans="1:146">
      <c r="A325" s="249">
        <f t="shared" si="461"/>
        <v>4.3945312499999922E-3</v>
      </c>
      <c r="B325" s="248">
        <v>225</v>
      </c>
      <c r="C325" s="247">
        <f t="shared" si="462"/>
        <v>45000</v>
      </c>
      <c r="N325" s="246">
        <f t="shared" ca="1" si="463"/>
        <v>4.5129440764093154</v>
      </c>
      <c r="O325" s="223">
        <f t="shared" ca="1" si="464"/>
        <v>-3.4870559235906842</v>
      </c>
      <c r="P325" s="223" t="str">
        <f t="shared" ca="1" si="465"/>
        <v>-2,52549008074919-2,40446644108133i</v>
      </c>
      <c r="Q325" s="223" t="str">
        <f t="shared" ca="1" si="466"/>
        <v>-0,171101724420184-3,48285561201571i</v>
      </c>
      <c r="R325" s="223" t="str">
        <f t="shared" ca="1" si="467"/>
        <v>2,2776502311506-2,64042959360565i</v>
      </c>
      <c r="S325" s="223" t="str">
        <f t="shared" ca="1" si="468"/>
        <v>3,47026479620927-0,341791249799499i</v>
      </c>
      <c r="T325" s="223" t="str">
        <f t="shared" ca="1" si="469"/>
        <v>2,74900808029682+2,14534696231441i</v>
      </c>
      <c r="U325" s="223" t="str">
        <f t="shared" ca="1" si="470"/>
        <v>0,51165737012102+3,44931380854942i</v>
      </c>
      <c r="V325" s="223" t="str">
        <f t="shared" ca="1" si="471"/>
        <v>-2,00787536473552+2,8509639657381i</v>
      </c>
      <c r="W325" s="223" t="str">
        <f t="shared" ca="1" si="472"/>
        <v>-3,42005312180061+0,680290863021668i</v>
      </c>
      <c r="X325" s="223" t="str">
        <f t="shared" ca="1" si="473"/>
        <v>-2,94605162927074-1,86556661953415i</v>
      </c>
      <c r="Y325" s="223" t="str">
        <f t="shared" ca="1" si="474"/>
        <v>-0,847285475646856-3,38255322752012i</v>
      </c>
      <c r="Z325" s="223" t="str">
        <f t="shared" ca="1" si="475"/>
        <v>1,71876356094199-3,03404199638484i</v>
      </c>
      <c r="AA325" s="223" t="str">
        <f t="shared" ca="1" si="476"/>
        <v>3,33690446623785-1,0122389033478i</v>
      </c>
      <c r="AB325" s="223" t="str">
        <f t="shared" ca="1" si="477"/>
        <v>3,11472309057895+1,56781985038562i</v>
      </c>
      <c r="AC325" s="223" t="str">
        <f t="shared" ca="1" si="478"/>
        <v>1,17475375886889+3,28321680981812i</v>
      </c>
      <c r="AD325" s="223" t="str">
        <f t="shared" ca="1" si="479"/>
        <v>-1,41309912448487+3,18790054403034i</v>
      </c>
      <c r="AE325" s="223" t="str">
        <f t="shared" ca="1" si="480"/>
        <v>-3,22161959652772+1,33443852968859i</v>
      </c>
      <c r="AF325" s="223" t="str">
        <f t="shared" ca="1" si="481"/>
        <v>-3,25339806584419-1,25497411902005i</v>
      </c>
      <c r="AG325" s="223" t="str">
        <f t="shared" ca="1" si="482"/>
        <v>-1,49090852120727-3,15226121944873i</v>
      </c>
      <c r="AH325" s="223" t="str">
        <f t="shared" ca="1" si="483"/>
        <v>1,09382577097971-3,31105786675339i</v>
      </c>
      <c r="AI325" s="223" t="str">
        <f t="shared" ca="1" si="484"/>
        <v>3,0753087689868-1,64378678350989i</v>
      </c>
      <c r="AJ325" s="223" t="str">
        <f t="shared" ca="1" si="485"/>
        <v>3,36074103924647+0,930042300851628i</v>
      </c>
      <c r="AK325" s="223" t="str">
        <f t="shared" ca="1" si="486"/>
        <v>1,79270501947383+2,99094763033428i</v>
      </c>
      <c r="AL325" s="223" t="str">
        <f t="shared" ca="1" si="487"/>
        <v>-0,764018277355386+3,40232789221083i</v>
      </c>
      <c r="AM325" s="223" t="str">
        <f t="shared" ca="1" si="488"/>
        <v>-2,899381036866+1,93730447202053i</v>
      </c>
      <c r="AN325" s="223" t="str">
        <f t="shared" ca="1" si="489"/>
        <v>-3,43571823927399-0,596153666908865i</v>
      </c>
      <c r="AO325" s="223" t="str">
        <f t="shared" ca="1" si="490"/>
        <v>-2,07723678840912-2,80082958052229i</v>
      </c>
      <c r="AP325" s="223" t="str">
        <f t="shared" ca="1" si="491"/>
        <v>0,42685287006534-3,46083164016481i</v>
      </c>
      <c r="AQ325" s="223" t="str">
        <f t="shared" ca="1" si="492"/>
        <v>2,69553068039524-2,21216485942998i</v>
      </c>
      <c r="AR325" s="223" t="str">
        <f t="shared" ca="1" si="493"/>
        <v>2,69553068039524-2,21216485942998i</v>
      </c>
      <c r="AS325" s="223" t="str">
        <f t="shared" ca="1" si="494"/>
        <v>2,34176363153899+2,58373801076081i</v>
      </c>
      <c r="AT325" s="223" t="str">
        <f t="shared" ca="1" si="495"/>
        <v>-0,0855766362914549+3,48600568754125i</v>
      </c>
      <c r="AU325" s="223" t="str">
        <f t="shared" ca="1" si="496"/>
        <v>-2,46572088994737+2,46572088994802i</v>
      </c>
      <c r="AV325" s="223" t="str">
        <f t="shared" ca="1" si="497"/>
        <v>-3,48600568754122+0,085576636292379i</v>
      </c>
      <c r="AW325" s="223" t="str">
        <f t="shared" ca="1" si="498"/>
        <v>-2,58373801076142-2,3417636315383i</v>
      </c>
      <c r="AX325" s="223" t="str">
        <f t="shared" ca="1" si="499"/>
        <v>-0,25652374726732-3,47760759450183i</v>
      </c>
      <c r="AY325" s="223" t="str">
        <f t="shared" ca="1" si="500"/>
        <v>2,21216485942927-2,69553068039582i</v>
      </c>
      <c r="AZ325" s="223" t="str">
        <f t="shared" ca="1" si="501"/>
        <v>3,46083164016513-0,426852870062714i</v>
      </c>
      <c r="BA325" s="223" t="str">
        <f t="shared" ca="1" si="502"/>
        <v>2,80082958052284+2,07723678840838i</v>
      </c>
      <c r="BB325" s="223" t="str">
        <f t="shared" ca="1" si="503"/>
        <v>0,596153666909775+3,43571823927383i</v>
      </c>
      <c r="BC325" s="223" t="str">
        <f t="shared" ca="1" si="504"/>
        <v>-1,93730447202264+2,89938103686458i</v>
      </c>
      <c r="BD325" s="223" t="str">
        <f t="shared" ca="1" si="505"/>
        <v>-3,40232789221064+0,76401827735624i</v>
      </c>
      <c r="BE325" s="223" t="str">
        <f t="shared" ca="1" si="506"/>
        <v>-2,99094763033475-1,79270501947304i</v>
      </c>
      <c r="BF325" s="223" t="str">
        <f t="shared" ca="1" si="507"/>
        <v>-0,930042300849177-3,36074103924715i</v>
      </c>
      <c r="BG325" s="223" t="str">
        <f t="shared" ca="1" si="508"/>
        <v>1,64378678350912-3,07530876898721i</v>
      </c>
      <c r="BH325" s="223" t="str">
        <f t="shared" ca="1" si="509"/>
        <v>3,31105786675309-1,09382577098063i</v>
      </c>
      <c r="BI325" s="223" t="str">
        <f t="shared" ca="1" si="510"/>
        <v>3,15226121944839+1,490908521208i</v>
      </c>
      <c r="BJ325" s="223" t="str">
        <f t="shared" ca="1" si="511"/>
        <v>1,25497411901851+3,25339806584478i</v>
      </c>
      <c r="BK325" s="223" t="str">
        <f t="shared" ca="1" si="512"/>
        <v>-1,33443852968811+3,22161959652792i</v>
      </c>
      <c r="BL325" s="223" t="str">
        <f t="shared" ca="1" si="513"/>
        <v>-3,18790054403057+1,41309912448436i</v>
      </c>
      <c r="BM325" s="223" t="str">
        <f t="shared" ca="1" si="514"/>
        <v>-3,28321680981758-1,1747537588704i</v>
      </c>
      <c r="BN325" s="223" t="str">
        <f t="shared" ca="1" si="515"/>
        <v>-1,5678198503864-3,11472309057856i</v>
      </c>
      <c r="BO325" s="223" t="str">
        <f t="shared" ca="1" si="516"/>
        <v>1,01223890334795-3,3369044662378i</v>
      </c>
      <c r="BP325" s="223" t="str">
        <f t="shared" ca="1" si="517"/>
        <v>3,03404199638546-1,7187635609409i</v>
      </c>
      <c r="BQ325" s="223" t="str">
        <f t="shared" ca="1" si="518"/>
        <v>3,38255322752042+0,847285475645646i</v>
      </c>
      <c r="BR325" s="223" t="str">
        <f t="shared" ca="1" si="519"/>
        <v>1,8655666195343+2,94605162927065i</v>
      </c>
      <c r="BS325" s="223" t="str">
        <f t="shared" ca="1" si="520"/>
        <v>-0,680290863022533+3,42005312180044i</v>
      </c>
      <c r="BT325" s="223" t="str">
        <f t="shared" ca="1" si="521"/>
        <v>-2,85096396573717+2,00787536473684i</v>
      </c>
      <c r="BU325" s="223" t="str">
        <f t="shared" ca="1" si="522"/>
        <v>-3,4493138085495-0,511657370120472i</v>
      </c>
      <c r="BV325" s="223" t="str">
        <f t="shared" ca="1" si="523"/>
        <v>-2,14534696231372-2,74900808029736i</v>
      </c>
      <c r="BW325" s="223" t="str">
        <f t="shared" ca="1" si="524"/>
        <v>0,341791249801427-3,47026479620908i</v>
      </c>
      <c r="BX325" s="223" t="str">
        <f t="shared" ca="1" si="525"/>
        <v>2,64042959360528-2,27765023115103i</v>
      </c>
      <c r="BY325" s="223" t="str">
        <f t="shared" ca="1" si="526"/>
        <v>3,48285561201568+0,17110172442069i</v>
      </c>
      <c r="BZ325" s="223" t="str">
        <f t="shared" ca="1" si="527"/>
        <v>2,40446644108022+2,52549008075025i</v>
      </c>
      <c r="CA325" s="223" t="str">
        <f t="shared" ca="1" si="528"/>
        <v>9,2443632212003E-13+3,48705592359068i</v>
      </c>
      <c r="CB325" s="223" t="str">
        <f t="shared" ca="1" si="529"/>
        <v>-2,40446644108146+2,52549008074907i</v>
      </c>
      <c r="CC325" s="223" t="str">
        <f t="shared" ca="1" si="530"/>
        <v>-3,48285561201577+0,171101724418973i</v>
      </c>
      <c r="CD325" s="223" t="str">
        <f t="shared" ca="1" si="531"/>
        <v>-2,64042959360649-2,27765023114963i</v>
      </c>
      <c r="CE325" s="223" t="str">
        <f t="shared" ca="1" si="532"/>
        <v>-0,341791249799716-3,47026479620925i</v>
      </c>
      <c r="CF325" s="223" t="str">
        <f t="shared" ca="1" si="533"/>
        <v>2,14534696231508-2,7490080802963i</v>
      </c>
      <c r="CG325" s="223" t="str">
        <f t="shared" ca="1" si="534"/>
        <v>3,44931380854923-0,511657370122299i</v>
      </c>
      <c r="CH325" s="223" t="str">
        <f t="shared" ca="1" si="535"/>
        <v>2,85096396573823+2,00787536473533i</v>
      </c>
      <c r="CI325" s="223" t="str">
        <f t="shared" ca="1" si="536"/>
        <v>0,680290863020849+3,42005312180078i</v>
      </c>
      <c r="CJ325" s="223" t="str">
        <f t="shared" ca="1" si="537"/>
        <v>-1,86556661953274+2,94605162927164i</v>
      </c>
      <c r="CK325" s="223" t="str">
        <f t="shared" ca="1" si="538"/>
        <v>-3,38255322751997+0,847285475647441i</v>
      </c>
      <c r="CL325" s="223" t="str">
        <f t="shared" ca="1" si="539"/>
        <v>-3,03404199638461-1,7187635609424i</v>
      </c>
      <c r="CM325" s="223" t="str">
        <f t="shared" ca="1" si="540"/>
        <v>-1,01223890334631-3,3369044662383i</v>
      </c>
      <c r="CN325" s="223" t="str">
        <f t="shared" ca="1" si="541"/>
        <v>1,56781985038475-3,11472309057939i</v>
      </c>
      <c r="CO325" s="223" t="str">
        <f t="shared" ca="1" si="542"/>
        <v>3,28321680981816-1,17475375886878i</v>
      </c>
      <c r="CP325" s="223" t="str">
        <f t="shared" ca="1" si="543"/>
        <v>3,18790054402988+1,41309912448593i</v>
      </c>
      <c r="CQ325" s="223" t="str">
        <f t="shared" ca="1" si="544"/>
        <v>1,33443852968981+3,22161959652721i</v>
      </c>
      <c r="CR325" s="223" t="str">
        <f t="shared" ca="1" si="545"/>
        <v>-1,25497411902011+3,25339806584417i</v>
      </c>
      <c r="CS325" s="223" t="str">
        <f t="shared" ca="1" si="546"/>
        <v>-3,15226121944908+1,49090852120654i</v>
      </c>
      <c r="CT325" s="223" t="str">
        <f t="shared" ca="1" si="547"/>
        <v>-3,3110578667537-1,09382577097878i</v>
      </c>
      <c r="CU325" s="223" t="str">
        <f t="shared" ca="1" si="548"/>
        <v>-1,64378678351075-3,07530876898634i</v>
      </c>
      <c r="CV325" s="223" t="str">
        <f t="shared" ca="1" si="549"/>
        <v>0,930042300850739-3,36074103924672i</v>
      </c>
      <c r="CW325" s="223" t="str">
        <f t="shared" ca="1" si="550"/>
        <v>2,99094763033375-1,79270501947471i</v>
      </c>
      <c r="CX325" s="223" t="str">
        <f t="shared" ca="1" si="551"/>
        <v>3,40232789221104+0,764018277354434i</v>
      </c>
      <c r="CY325" s="223" t="str">
        <f t="shared" ca="1" si="552"/>
        <v>1,9373044720213+2,89938103686548i</v>
      </c>
      <c r="CZ325" s="223" t="str">
        <f t="shared" ca="1" si="553"/>
        <v>-0,596153666911373+3,43571823927356i</v>
      </c>
      <c r="DA325" s="223" t="str">
        <f t="shared" ca="1" si="554"/>
        <v>-2,80082958052168+2,07723678840994i</v>
      </c>
      <c r="DB325" s="223" t="str">
        <f t="shared" ca="1" si="555"/>
        <v>-3,46083164016494-0,426852870064325i</v>
      </c>
      <c r="DC325" s="223" t="str">
        <f t="shared" ca="1" si="556"/>
        <v>-2,21216485942801-2,69553068039685i</v>
      </c>
      <c r="DD325" s="223" t="str">
        <f t="shared" ca="1" si="557"/>
        <v>0,256523747265377-3,47760759450198i</v>
      </c>
      <c r="DE325" s="223" t="str">
        <f t="shared" ca="1" si="558"/>
        <v>2,58373801076025-2,3417636315396i</v>
      </c>
      <c r="DF325" s="223" t="str">
        <f t="shared" ca="1" si="559"/>
        <v>3,48600568754118+0,0855766362939984i</v>
      </c>
      <c r="DG325" s="223" t="str">
        <f t="shared" ca="1" si="560"/>
        <v>2,4657208899486+2,46572088994678i</v>
      </c>
      <c r="DH325" s="223" t="str">
        <f t="shared" ca="1" si="561"/>
        <v>0,0855766362934021+3,4860056875412i</v>
      </c>
      <c r="DI325" s="223" t="str">
        <f t="shared" ca="1" si="562"/>
        <v>-2,34176363154034+2,58373801075958i</v>
      </c>
      <c r="DJ325" s="223" t="str">
        <f t="shared" ca="1" si="563"/>
        <v>-3,47760759450176+0,256523747268341i</v>
      </c>
      <c r="DK325" s="223" t="str">
        <f t="shared" ca="1" si="564"/>
        <v>-2,69553068039635-2,21216485942863i</v>
      </c>
      <c r="DL325" s="223" t="str">
        <f t="shared" ca="1" si="565"/>
        <v>-0,426852870063733-3,46083164016501i</v>
      </c>
      <c r="DM325" s="223" t="str">
        <f t="shared" ca="1" si="566"/>
        <v>2,07723678841058-2,80082958052121i</v>
      </c>
      <c r="DN325" s="223" t="str">
        <f t="shared" ca="1" si="567"/>
        <v>3,43571823927366-0,596153666910787i</v>
      </c>
      <c r="DO325" s="223" t="str">
        <f t="shared" ca="1" si="568"/>
        <v>2,89938103686504+1,93730447202196i</v>
      </c>
      <c r="DP325" s="223" t="str">
        <f t="shared" ca="1" si="569"/>
        <v>0,764018277353855+3,40232789221117i</v>
      </c>
      <c r="DQ325" s="223" t="str">
        <f t="shared" ca="1" si="570"/>
        <v>-1,79270501947233+2,99094763033518i</v>
      </c>
      <c r="DR325" s="223" t="str">
        <f t="shared" ca="1" si="571"/>
        <v>-3,36074103924688+0,930042300850164i</v>
      </c>
      <c r="DS325" s="223" t="str">
        <f t="shared" ca="1" si="572"/>
        <v>-3,07530876898596-1,64378678351145i</v>
      </c>
      <c r="DT325" s="223" t="str">
        <f t="shared" ca="1" si="573"/>
        <v>-1,0938257709816-3,31105786675277i</v>
      </c>
      <c r="DU325" s="223" t="str">
        <f t="shared" ca="1" si="574"/>
        <v>1,49090852120726-3,15226121944874i</v>
      </c>
      <c r="DV325" s="223" t="str">
        <f t="shared" ca="1" si="575"/>
        <v>3,25339806584438-1,25497411901956i</v>
      </c>
      <c r="DW325" s="223" t="str">
        <f t="shared" ca="1" si="576"/>
        <v>3,22161959652828+1,33443852968725i</v>
      </c>
      <c r="DX325" s="223" t="str">
        <f t="shared" ca="1" si="577"/>
        <v>1,41309912448538+3,18790054403012i</v>
      </c>
      <c r="DY325" s="223" t="str">
        <f t="shared" ca="1" si="578"/>
        <v>-1,17475375886953+3,28321680981789i</v>
      </c>
      <c r="DZ325" s="223" t="str">
        <f t="shared" ca="1" si="579"/>
        <v>-3,11472309057966+1,56781985038422i</v>
      </c>
      <c r="EA325" s="223" t="str">
        <f t="shared" ca="1" si="580"/>
        <v>-3,33690446623807-1,01223890334707i</v>
      </c>
      <c r="EB325" s="223" t="str">
        <f t="shared" ca="1" si="581"/>
        <v>-1,71876356094188-3,0340419963849i</v>
      </c>
      <c r="EC325" s="223" t="str">
        <f t="shared" ca="1" si="582"/>
        <v>0,847285475648212-3,38255322751978i</v>
      </c>
      <c r="ED325" s="223" t="str">
        <f t="shared" ca="1" si="583"/>
        <v>2,94605162927005-1,86556661953525i</v>
      </c>
      <c r="EE325" s="223" t="str">
        <f t="shared" ca="1" si="584"/>
        <v>3,42005312180062+0,680290863021626i</v>
      </c>
      <c r="EF325" s="223" t="str">
        <f t="shared" ca="1" si="585"/>
        <v>2,00787536473484+2,85096396573858i</v>
      </c>
      <c r="EG325" s="223" t="str">
        <f t="shared" ca="1" si="586"/>
        <v>-0,511657370119558+3,44931380854964i</v>
      </c>
      <c r="EH325" s="223" t="str">
        <f t="shared" ca="1" si="587"/>
        <v>-2,74900808029667+2,14534696231461i</v>
      </c>
      <c r="EI325" s="223" t="str">
        <f t="shared" ca="1" si="588"/>
        <v>-3,47026479620917-0,341791249800507i</v>
      </c>
      <c r="EJ325" s="223" t="str">
        <f t="shared" ca="1" si="589"/>
        <v>-2,27765023114918-2,64042959360688i</v>
      </c>
      <c r="EK325" s="223" t="str">
        <f t="shared" ca="1" si="590"/>
        <v>0,171101724419766-3,48285561201573i</v>
      </c>
      <c r="EL325" s="223" t="str">
        <f t="shared" ca="1" si="591"/>
        <v>2,52549008074948-2,40446644108103i</v>
      </c>
      <c r="EM325" s="223" t="str">
        <f t="shared" ca="1" si="592"/>
        <v>3,48705592359068+1,71901860396303E-12i</v>
      </c>
      <c r="EN325" s="223"/>
      <c r="EO325" s="223"/>
      <c r="EP325" s="223"/>
    </row>
    <row r="326" spans="1:146">
      <c r="A326" s="249">
        <f t="shared" si="461"/>
        <v>4.4140624999999918E-3</v>
      </c>
      <c r="B326" s="248">
        <v>226</v>
      </c>
      <c r="C326" s="247">
        <f t="shared" si="462"/>
        <v>45200</v>
      </c>
      <c r="N326" s="246">
        <f t="shared" ca="1" si="463"/>
        <v>4.5126729598060598</v>
      </c>
      <c r="O326" s="223">
        <f t="shared" ca="1" si="464"/>
        <v>-3.4873270401939402</v>
      </c>
      <c r="P326" s="223" t="str">
        <f t="shared" ca="1" si="465"/>
        <v>-2,58393889491248-2,34194570232238i</v>
      </c>
      <c r="Q326" s="223" t="str">
        <f t="shared" ca="1" si="466"/>
        <v>-0,341817823873906-3,47053460731195i</v>
      </c>
      <c r="R326" s="223" t="str">
        <f t="shared" ca="1" si="467"/>
        <v>2,07739829238129-2,8010473434198i</v>
      </c>
      <c r="S326" s="223" t="str">
        <f t="shared" ca="1" si="468"/>
        <v>3,42031902897439-0,680343755246934i</v>
      </c>
      <c r="T326" s="223" t="str">
        <f t="shared" ca="1" si="469"/>
        <v>2,99118017480192+1,79284440126291i</v>
      </c>
      <c r="U326" s="223" t="str">
        <f t="shared" ca="1" si="470"/>
        <v>1,01231760434354+3,33716390865118i</v>
      </c>
      <c r="V326" s="223" t="str">
        <f t="shared" ca="1" si="471"/>
        <v>-1,49102443849224+3,15250630595511i</v>
      </c>
      <c r="W326" s="223" t="str">
        <f t="shared" ca="1" si="472"/>
        <v>-3,22187007560839+1,33454228152091i</v>
      </c>
      <c r="X326" s="223" t="str">
        <f t="shared" ca="1" si="473"/>
        <v>-3,28347207804686-1,17484509530169i</v>
      </c>
      <c r="Y326" s="223" t="str">
        <f t="shared" ca="1" si="474"/>
        <v>-1,64391458699252-3,07554787248403i</v>
      </c>
      <c r="Z326" s="223" t="str">
        <f t="shared" ca="1" si="475"/>
        <v>0,847351351607726-3,38281621909858i</v>
      </c>
      <c r="AA326" s="223" t="str">
        <f t="shared" ca="1" si="476"/>
        <v>2,89960646208233-1,93745509633596i</v>
      </c>
      <c r="AB326" s="223" t="str">
        <f t="shared" ca="1" si="477"/>
        <v>3,44958199072484+0,511697151188743i</v>
      </c>
      <c r="AC326" s="223" t="str">
        <f t="shared" ca="1" si="478"/>
        <v>2,2123368539813+2,69574025636446i</v>
      </c>
      <c r="AD326" s="223" t="str">
        <f t="shared" ca="1" si="479"/>
        <v>-0,171115027481359+3,48312640204715i</v>
      </c>
      <c r="AE326" s="223" t="str">
        <f t="shared" ca="1" si="480"/>
        <v>-2,46591259833626+2,46591259833644i</v>
      </c>
      <c r="AF326" s="223" t="str">
        <f t="shared" ca="1" si="481"/>
        <v>-3,48312640204715+0,171115027481316i</v>
      </c>
      <c r="AG326" s="223" t="str">
        <f t="shared" ca="1" si="482"/>
        <v>-2,69574025636441-2,21233685398137i</v>
      </c>
      <c r="AH326" s="223" t="str">
        <f t="shared" ca="1" si="483"/>
        <v>-0,51169715118836-3,4495819907249i</v>
      </c>
      <c r="AI326" s="223" t="str">
        <f t="shared" ca="1" si="484"/>
        <v>1,93745509633488-2,89960646208306i</v>
      </c>
      <c r="AJ326" s="223" t="str">
        <f t="shared" ca="1" si="485"/>
        <v>3,38281621909859-0,847351351607684i</v>
      </c>
      <c r="AK326" s="223" t="str">
        <f t="shared" ca="1" si="486"/>
        <v>3,07554787248481+1,64391458699106i</v>
      </c>
      <c r="AL326" s="223" t="str">
        <f t="shared" ca="1" si="487"/>
        <v>1,17484509530161+3,28347207804689i</v>
      </c>
      <c r="AM326" s="223" t="str">
        <f t="shared" ca="1" si="488"/>
        <v>-1,33454228152261+3,22187007560768i</v>
      </c>
      <c r="AN326" s="223" t="str">
        <f t="shared" ca="1" si="489"/>
        <v>-3,15250630595515+1,49102443849215i</v>
      </c>
      <c r="AO326" s="223" t="str">
        <f t="shared" ca="1" si="490"/>
        <v>-3,33716390865075-1,01231760434493i</v>
      </c>
      <c r="AP326" s="223" t="str">
        <f t="shared" ca="1" si="491"/>
        <v>-1,79284440126318-2,99118017480176i</v>
      </c>
      <c r="AQ326" s="223" t="str">
        <f t="shared" ca="1" si="492"/>
        <v>0,680343755248399-3,4203190289741i</v>
      </c>
      <c r="AR326" s="223" t="str">
        <f t="shared" ca="1" si="493"/>
        <v>0,680343755248399-3,4203190289741i</v>
      </c>
      <c r="AS326" s="223" t="str">
        <f t="shared" ca="1" si="494"/>
        <v>3,47053460731185+0,34181782387499i</v>
      </c>
      <c r="AT326" s="223" t="str">
        <f t="shared" ca="1" si="495"/>
        <v>2,34194570232283+2,58393889491208i</v>
      </c>
      <c r="AU326" s="223" t="str">
        <f t="shared" ca="1" si="496"/>
        <v>-1,1329975531373E-12+3,48732704019394i</v>
      </c>
      <c r="AV326" s="223" t="str">
        <f t="shared" ca="1" si="497"/>
        <v>-2,34194570232187+2,58393889491295i</v>
      </c>
      <c r="AW326" s="223" t="str">
        <f t="shared" ca="1" si="498"/>
        <v>-3,47053460731206+0,341817823872834i</v>
      </c>
      <c r="AX326" s="223" t="str">
        <f t="shared" ca="1" si="499"/>
        <v>-2,80104734342042-2,07739829238046i</v>
      </c>
      <c r="AY326" s="223" t="str">
        <f t="shared" ca="1" si="500"/>
        <v>-0,680343755246174-3,42031902897454i</v>
      </c>
      <c r="AZ326" s="223" t="str">
        <f t="shared" ca="1" si="501"/>
        <v>1,79284440126207-2,99118017480243i</v>
      </c>
      <c r="BA326" s="223" t="str">
        <f t="shared" ca="1" si="502"/>
        <v>3,33716390865138-1,01231760434286i</v>
      </c>
      <c r="BB326" s="223" t="str">
        <f t="shared" ca="1" si="503"/>
        <v>3,15250630595566+1,49102443849106i</v>
      </c>
      <c r="BC326" s="223" t="str">
        <f t="shared" ca="1" si="504"/>
        <v>1,33454228152052+3,22187007560855i</v>
      </c>
      <c r="BD326" s="223" t="str">
        <f t="shared" ca="1" si="505"/>
        <v>-1,17484509530043+3,28347207804731i</v>
      </c>
      <c r="BE326" s="223" t="str">
        <f t="shared" ca="1" si="506"/>
        <v>-3,0755478724842+1,6439145869922i</v>
      </c>
      <c r="BF326" s="223" t="str">
        <f t="shared" ca="1" si="507"/>
        <v>-3,38281621909889-0,84735135160647i</v>
      </c>
      <c r="BG326" s="223" t="str">
        <f t="shared" ca="1" si="508"/>
        <v>-1,93745509633592-2,89960646208236i</v>
      </c>
      <c r="BH326" s="223" t="str">
        <f t="shared" ca="1" si="509"/>
        <v>0,511697151187073-3,44958199072509i</v>
      </c>
      <c r="BI326" s="223" t="str">
        <f t="shared" ca="1" si="510"/>
        <v>2,69574025636452-2,21233685398123i</v>
      </c>
      <c r="BJ326" s="223" t="str">
        <f t="shared" ca="1" si="511"/>
        <v>3,48312640204706+0,171115027483085i</v>
      </c>
      <c r="BK326" s="223" t="str">
        <f t="shared" ca="1" si="512"/>
        <v>2,46591259833641+2,46591259833629i</v>
      </c>
      <c r="BL326" s="223" t="str">
        <f t="shared" ca="1" si="513"/>
        <v>0,171115027479887+3,48312640204722i</v>
      </c>
      <c r="BM326" s="223" t="str">
        <f t="shared" ca="1" si="514"/>
        <v>-2,21233685398117+2,69574025636457i</v>
      </c>
      <c r="BN326" s="223" t="str">
        <f t="shared" ca="1" si="515"/>
        <v>-3,44958199072506+0,511697151187237i</v>
      </c>
      <c r="BO326" s="223" t="str">
        <f t="shared" ca="1" si="516"/>
        <v>-2,8996064620824-1,93745509633587i</v>
      </c>
      <c r="BP326" s="223" t="str">
        <f t="shared" ca="1" si="517"/>
        <v>-0,847351351606537-3,38281621909888i</v>
      </c>
      <c r="BQ326" s="223" t="str">
        <f t="shared" ca="1" si="518"/>
        <v>1,64391458699197-3,07554787248433i</v>
      </c>
      <c r="BR326" s="223" t="str">
        <f t="shared" ca="1" si="519"/>
        <v>3,28347207804729-1,17484509530049i</v>
      </c>
      <c r="BS326" s="223" t="str">
        <f t="shared" ca="1" si="520"/>
        <v>3,22187007560861+1,33454228152037i</v>
      </c>
      <c r="BT326" s="223" t="str">
        <f t="shared" ca="1" si="521"/>
        <v>1,49102443849122+3,15250630595559i</v>
      </c>
      <c r="BU326" s="223" t="str">
        <f t="shared" ca="1" si="522"/>
        <v>-1,0123176043427+3,33716390865143i</v>
      </c>
      <c r="BV326" s="223" t="str">
        <f t="shared" ca="1" si="523"/>
        <v>-2,99118017480234+1,79284440126221i</v>
      </c>
      <c r="BW326" s="223" t="str">
        <f t="shared" ca="1" si="524"/>
        <v>-3,42031902897456-0,680343755246108i</v>
      </c>
      <c r="BX326" s="223" t="str">
        <f t="shared" ca="1" si="525"/>
        <v>-2,0773982923806-2,80104734342032i</v>
      </c>
      <c r="BY326" s="223" t="str">
        <f t="shared" ca="1" si="526"/>
        <v>0,341817823872567-3,47053460731209i</v>
      </c>
      <c r="BZ326" s="223" t="str">
        <f t="shared" ca="1" si="527"/>
        <v>2,5839388949129-2,34194570232192i</v>
      </c>
      <c r="CA326" s="223" t="str">
        <f t="shared" ca="1" si="528"/>
        <v>3,48732704019394-1,302173543432E-12i</v>
      </c>
      <c r="CB326" s="223" t="str">
        <f t="shared" ca="1" si="529"/>
        <v>2,58393889491226+2,34194570232264i</v>
      </c>
      <c r="CC326" s="223" t="str">
        <f t="shared" ca="1" si="530"/>
        <v>0,341817823875159+3,47053460731183i</v>
      </c>
      <c r="CD326" s="223" t="str">
        <f t="shared" ca="1" si="531"/>
        <v>-2,07739829238137+2,80104734341974i</v>
      </c>
      <c r="CE326" s="223" t="str">
        <f t="shared" ca="1" si="532"/>
        <v>-3,42031902897409+0,680343755248465i</v>
      </c>
      <c r="CF326" s="223" t="str">
        <f t="shared" ca="1" si="533"/>
        <v>-2,99118017480184-1,79284440126304i</v>
      </c>
      <c r="CG326" s="223" t="str">
        <f t="shared" ca="1" si="534"/>
        <v>-1,01231760434177-3,33716390865171i</v>
      </c>
      <c r="CH326" s="223" t="str">
        <f t="shared" ca="1" si="535"/>
        <v>1,49102443849209-3,15250630595518i</v>
      </c>
      <c r="CI326" s="223" t="str">
        <f t="shared" ca="1" si="536"/>
        <v>3,22187007560898-1,33454228151948i</v>
      </c>
      <c r="CJ326" s="223" t="str">
        <f t="shared" ca="1" si="537"/>
        <v>3,28347207804697+1,1748450953014i</v>
      </c>
      <c r="CK326" s="223" t="str">
        <f t="shared" ca="1" si="538"/>
        <v>1,64391458699112+3,07554787248478i</v>
      </c>
      <c r="CL326" s="223" t="str">
        <f t="shared" ca="1" si="539"/>
        <v>-0,847351351607471+3,38281621909864i</v>
      </c>
      <c r="CM326" s="223" t="str">
        <f t="shared" ca="1" si="540"/>
        <v>-2,89960646208293+1,93745509633506i</v>
      </c>
      <c r="CN326" s="223" t="str">
        <f t="shared" ca="1" si="541"/>
        <v>-3,44958199072492-0,511697151188192i</v>
      </c>
      <c r="CO326" s="223" t="str">
        <f t="shared" ca="1" si="542"/>
        <v>-2,21233685398043-2,69574025636518i</v>
      </c>
      <c r="CP326" s="223" t="str">
        <f t="shared" ca="1" si="543"/>
        <v>0,17111502748085-3,48312640204717i</v>
      </c>
      <c r="CQ326" s="223" t="str">
        <f t="shared" ca="1" si="544"/>
        <v>2,46591259833709-2,46591259833561i</v>
      </c>
      <c r="CR326" s="223" t="str">
        <f t="shared" ca="1" si="545"/>
        <v>3,4831264020471-0,17111502748232i</v>
      </c>
      <c r="CS326" s="223" t="str">
        <f t="shared" ca="1" si="546"/>
        <v>2,69574025636385+2,21233685398205i</v>
      </c>
      <c r="CT326" s="223" t="str">
        <f t="shared" ca="1" si="547"/>
        <v>0,511697151189647+3,44958199072471i</v>
      </c>
      <c r="CU326" s="223" t="str">
        <f t="shared" ca="1" si="548"/>
        <v>-1,93745509633664+2,89960646208188i</v>
      </c>
      <c r="CV326" s="223" t="str">
        <f t="shared" ca="1" si="549"/>
        <v>-3,38281621909828+0,847351351608897i</v>
      </c>
      <c r="CW326" s="223" t="str">
        <f t="shared" ca="1" si="550"/>
        <v>-3,07554787248379-1,64391458699297i</v>
      </c>
      <c r="CX326" s="223" t="str">
        <f t="shared" ca="1" si="551"/>
        <v>-1,17484509530278-3,28347207804647i</v>
      </c>
      <c r="CY326" s="223" t="str">
        <f t="shared" ca="1" si="552"/>
        <v>1,33454228152141-3,22187007560818i</v>
      </c>
      <c r="CZ326" s="223" t="str">
        <f t="shared" ca="1" si="553"/>
        <v>3,15250630595463-1,49102443849324i</v>
      </c>
      <c r="DA326" s="223" t="str">
        <f t="shared" ca="1" si="554"/>
        <v>3,3371639086511+1,01231760434378i</v>
      </c>
      <c r="DB326" s="223" t="str">
        <f t="shared" ca="1" si="555"/>
        <v>1,7928444012643+2,99118017480109i</v>
      </c>
      <c r="DC326" s="223" t="str">
        <f t="shared" ca="1" si="556"/>
        <v>-0,680343755247217+3,42031902897433i</v>
      </c>
      <c r="DD326" s="223" t="str">
        <f t="shared" ca="1" si="557"/>
        <v>-2,80104734342099+2,07739829237969i</v>
      </c>
      <c r="DE326" s="223" t="str">
        <f t="shared" ca="1" si="558"/>
        <v>-3,47053460731195-0,341817823873892i</v>
      </c>
      <c r="DF326" s="223" t="str">
        <f t="shared" ca="1" si="559"/>
        <v>-2,34194570232123-2,58393889491353i</v>
      </c>
      <c r="DG326" s="223" t="str">
        <f t="shared" ca="1" si="560"/>
        <v>-1,69175990294707E-13-3,48732704019394i</v>
      </c>
      <c r="DH326" s="223" t="str">
        <f t="shared" ca="1" si="561"/>
        <v>2,34194570232362-2,58393889491136i</v>
      </c>
      <c r="DI326" s="223" t="str">
        <f t="shared" ca="1" si="562"/>
        <v>3,47053460731192-0,341817823874228i</v>
      </c>
      <c r="DJ326" s="223" t="str">
        <f t="shared" ca="1" si="563"/>
        <v>2,80104734341907+2,07739829238228i</v>
      </c>
      <c r="DK326" s="223" t="str">
        <f t="shared" ca="1" si="564"/>
        <v>0,680343755247356+3,42031902897431i</v>
      </c>
      <c r="DL326" s="223" t="str">
        <f t="shared" ca="1" si="565"/>
        <v>-1,79284440126384+2,99118017480137i</v>
      </c>
      <c r="DM326" s="223" t="str">
        <f t="shared" ca="1" si="566"/>
        <v>-3,337163908651+1,0123176043441i</v>
      </c>
      <c r="DN326" s="223" t="str">
        <f t="shared" ca="1" si="567"/>
        <v>-3,1525063059547-1,49102443849312i</v>
      </c>
      <c r="DO326" s="223" t="str">
        <f t="shared" ca="1" si="568"/>
        <v>-1,33454228152154-3,22187007560812i</v>
      </c>
      <c r="DP326" s="223" t="str">
        <f t="shared" ca="1" si="569"/>
        <v>1,17484509530247-3,28347207804659i</v>
      </c>
      <c r="DQ326" s="223" t="str">
        <f t="shared" ca="1" si="570"/>
        <v>3,07554787248363-1,64391458699326i</v>
      </c>
      <c r="DR326" s="223" t="str">
        <f t="shared" ca="1" si="571"/>
        <v>3,38281621909832+0,847351351608761i</v>
      </c>
      <c r="DS326" s="223" t="str">
        <f t="shared" ca="1" si="572"/>
        <v>1,93745509633709+2,89960646208158i</v>
      </c>
      <c r="DT326" s="223" t="str">
        <f t="shared" ca="1" si="573"/>
        <v>-0,511697151189312+3,44958199072476i</v>
      </c>
      <c r="DU326" s="223" t="str">
        <f t="shared" ca="1" si="574"/>
        <v>-2,69574025636376+2,21233685398216i</v>
      </c>
      <c r="DV326" s="223" t="str">
        <f t="shared" ca="1" si="575"/>
        <v>-3,48312640204712-0,171115027481784i</v>
      </c>
      <c r="DW326" s="223" t="str">
        <f t="shared" ca="1" si="576"/>
        <v>-2,46591259833733-2,46591259833537i</v>
      </c>
      <c r="DX326" s="223" t="str">
        <f t="shared" ca="1" si="577"/>
        <v>-0,17111502748099-3,48312640204716i</v>
      </c>
      <c r="DY326" s="223" t="str">
        <f t="shared" ca="1" si="578"/>
        <v>2,21233685398277-2,69574025636326i</v>
      </c>
      <c r="DZ326" s="223" t="str">
        <f t="shared" ca="1" si="579"/>
        <v>3,44958199072487-0,511697151188527i</v>
      </c>
      <c r="EA326" s="223" t="str">
        <f t="shared" ca="1" si="580"/>
        <v>2,89960646208312+1,93745509633478i</v>
      </c>
      <c r="EB326" s="223" t="str">
        <f t="shared" ca="1" si="581"/>
        <v>0,847351351607991+3,38281621909851i</v>
      </c>
      <c r="EC326" s="223" t="str">
        <f t="shared" ca="1" si="582"/>
        <v>-1,64391458699396+3,07554787248326i</v>
      </c>
      <c r="ED326" s="223" t="str">
        <f t="shared" ca="1" si="583"/>
        <v>-3,28347207804685+1,17484509530172i</v>
      </c>
      <c r="EE326" s="223" t="str">
        <f t="shared" ca="1" si="584"/>
        <v>-3,22187007560782-1,33454228152228i</v>
      </c>
      <c r="EF326" s="223" t="str">
        <f t="shared" ca="1" si="585"/>
        <v>-1,4910244384924-3,15250630595504i</v>
      </c>
      <c r="EG326" s="223" t="str">
        <f t="shared" ca="1" si="586"/>
        <v>1,01231760434487-3,33716390865077i</v>
      </c>
      <c r="EH326" s="223" t="str">
        <f t="shared" ca="1" si="587"/>
        <v>2,99118017480178-1,79284440126316i</v>
      </c>
      <c r="EI326" s="223" t="str">
        <f t="shared" ca="1" si="588"/>
        <v>3,42031902897415+0,680343755248134i</v>
      </c>
      <c r="EJ326" s="223" t="str">
        <f t="shared" ca="1" si="589"/>
        <v>2,07739829238164+2,80104734341954i</v>
      </c>
      <c r="EK326" s="223" t="str">
        <f t="shared" ca="1" si="590"/>
        <v>-0,341817823875019+3,47053460731184i</v>
      </c>
      <c r="EL326" s="223" t="str">
        <f t="shared" ca="1" si="591"/>
        <v>-2,5839388949119+2,34194570232303i</v>
      </c>
      <c r="EM326" s="223" t="str">
        <f t="shared" ca="1" si="592"/>
        <v>-3,48732704019394-9,63821562842587E-13i</v>
      </c>
      <c r="EN326" s="223"/>
      <c r="EO326" s="223"/>
      <c r="EP326" s="223"/>
    </row>
    <row r="327" spans="1:146">
      <c r="A327" s="249">
        <f t="shared" si="461"/>
        <v>4.4335937499999914E-3</v>
      </c>
      <c r="B327" s="248">
        <v>227</v>
      </c>
      <c r="C327" s="247">
        <f t="shared" si="462"/>
        <v>45400</v>
      </c>
      <c r="N327" s="246">
        <f t="shared" ca="1" si="463"/>
        <v>4.5124205076200763</v>
      </c>
      <c r="O327" s="223">
        <f t="shared" ca="1" si="464"/>
        <v>-3.4875794923799237</v>
      </c>
      <c r="P327" s="223" t="str">
        <f t="shared" ca="1" si="465"/>
        <v>-2,64082604452467-2,27799221206508i</v>
      </c>
      <c r="Q327" s="223" t="str">
        <f t="shared" ca="1" si="466"/>
        <v>-0,511734193617704-3,44983171049712i</v>
      </c>
      <c r="R327" s="223" t="str">
        <f t="shared" ca="1" si="467"/>
        <v>1,86584672759045-2,94649396822885i</v>
      </c>
      <c r="S327" s="223" t="str">
        <f t="shared" ca="1" si="468"/>
        <v>3,3374054903308-1,0123908873448i</v>
      </c>
      <c r="T327" s="223" t="str">
        <f t="shared" ca="1" si="469"/>
        <v>3,18837919572523+1,41331129618904i</v>
      </c>
      <c r="U327" s="223" t="str">
        <f t="shared" ca="1" si="470"/>
        <v>1,49113237571005+3,15273452002834i</v>
      </c>
      <c r="V327" s="223" t="str">
        <f t="shared" ca="1" si="471"/>
        <v>-0,930181943325697+3,36124564231474i</v>
      </c>
      <c r="W327" s="223" t="str">
        <f t="shared" ca="1" si="472"/>
        <v>-2,89981636840342+1,93759535125593i</v>
      </c>
      <c r="X327" s="223" t="str">
        <f t="shared" ca="1" si="473"/>
        <v>-3,46135127147321-0,426916960473315i</v>
      </c>
      <c r="Y327" s="223" t="str">
        <f t="shared" ca="1" si="474"/>
        <v>-2,34211523884858-2,58412594964376i</v>
      </c>
      <c r="Z327" s="223" t="str">
        <f t="shared" ca="1" si="475"/>
        <v>-0,0855894853141888-3,48652909864132i</v>
      </c>
      <c r="AA327" s="223" t="str">
        <f t="shared" ca="1" si="476"/>
        <v>2,21249700795266-2,69593540454321i</v>
      </c>
      <c r="AB327" s="223" t="str">
        <f t="shared" ca="1" si="477"/>
        <v>3,43623409989613-0,596243177218859i</v>
      </c>
      <c r="AC327" s="223" t="str">
        <f t="shared" ca="1" si="478"/>
        <v>2,99139671026451+1,79297418762448i</v>
      </c>
      <c r="AD327" s="223" t="str">
        <f t="shared" ca="1" si="479"/>
        <v>1,09399000494909+3,31155501007314i</v>
      </c>
      <c r="AE327" s="223" t="str">
        <f t="shared" ca="1" si="480"/>
        <v>-1,33463889078998+3,22210331101594i</v>
      </c>
      <c r="AF327" s="223" t="str">
        <f t="shared" ca="1" si="481"/>
        <v>-3,11519075494492+1,56805525284497i</v>
      </c>
      <c r="AG327" s="223" t="str">
        <f t="shared" ca="1" si="482"/>
        <v>-3,38306110560916-0,847412692484306i</v>
      </c>
      <c r="AH327" s="223" t="str">
        <f t="shared" ca="1" si="483"/>
        <v>-2,00817683993233-2,85139202762939i</v>
      </c>
      <c r="AI327" s="223" t="str">
        <f t="shared" ca="1" si="484"/>
        <v>0,341842568515034-3,47078584387168i</v>
      </c>
      <c r="AJ327" s="223" t="str">
        <f t="shared" ca="1" si="485"/>
        <v>2,52586927391661-2,40482746299043i</v>
      </c>
      <c r="AK327" s="223" t="str">
        <f t="shared" ca="1" si="486"/>
        <v>3,48337855014346-0,171127414722128i</v>
      </c>
      <c r="AL327" s="223" t="str">
        <f t="shared" ca="1" si="487"/>
        <v>2,74942083388168+2,14566907837308i</v>
      </c>
      <c r="AM327" s="223" t="str">
        <f t="shared" ca="1" si="488"/>
        <v>0,680393006226663+3,42056663036212i</v>
      </c>
      <c r="AN327" s="223" t="str">
        <f t="shared" ca="1" si="489"/>
        <v>-1,71902162705245+3,03449754677689i</v>
      </c>
      <c r="AO327" s="223" t="str">
        <f t="shared" ca="1" si="490"/>
        <v>-3,28370977290417+1,17493014388204i</v>
      </c>
      <c r="AP327" s="223" t="str">
        <f t="shared" ca="1" si="491"/>
        <v>-3,25388655175479-1,25516254882718i</v>
      </c>
      <c r="AQ327" s="223" t="str">
        <f t="shared" ca="1" si="492"/>
        <v>-1,64403359212864-3,07577051543538i</v>
      </c>
      <c r="AR327" s="223" t="str">
        <f t="shared" ca="1" si="493"/>
        <v>-1,64403359212864-3,07577051543538i</v>
      </c>
      <c r="AS327" s="223" t="str">
        <f t="shared" ca="1" si="494"/>
        <v>2,80125011491799-2,07754867797146i</v>
      </c>
      <c r="AT327" s="223" t="str">
        <f t="shared" ca="1" si="495"/>
        <v>3,47812974465878+0,256562263376438i</v>
      </c>
      <c r="AU327" s="223" t="str">
        <f t="shared" ca="1" si="496"/>
        <v>2,46609110898958+2,46609110898839i</v>
      </c>
      <c r="AV327" s="223" t="str">
        <f t="shared" ca="1" si="497"/>
        <v>0,256562263374654+3,47812974465891i</v>
      </c>
      <c r="AW327" s="223" t="str">
        <f t="shared" ca="1" si="498"/>
        <v>-2,07754867797298+2,80125011491686i</v>
      </c>
      <c r="AX327" s="223" t="str">
        <f t="shared" ca="1" si="499"/>
        <v>-3,40283873939357+0,764132991927057i</v>
      </c>
      <c r="AY327" s="223" t="str">
        <f t="shared" ca="1" si="500"/>
        <v>-3,07577051543449-1,64403359213031i</v>
      </c>
      <c r="AZ327" s="223" t="str">
        <f t="shared" ca="1" si="501"/>
        <v>-1,25516254882875-3,25388655175418i</v>
      </c>
      <c r="BA327" s="223" t="str">
        <f t="shared" ca="1" si="502"/>
        <v>1,17493014388046-3,28370977290473i</v>
      </c>
      <c r="BB327" s="223" t="str">
        <f t="shared" ca="1" si="503"/>
        <v>3,03449754677782-1,7190216270508i</v>
      </c>
      <c r="BC327" s="223" t="str">
        <f t="shared" ca="1" si="504"/>
        <v>3,42056663036243+0,680393006225114i</v>
      </c>
      <c r="BD327" s="223" t="str">
        <f t="shared" ca="1" si="505"/>
        <v>2,14566907837433+2,74942083388071i</v>
      </c>
      <c r="BE327" s="223" t="str">
        <f t="shared" ca="1" si="506"/>
        <v>-0,171127414724015+3,48337855014336i</v>
      </c>
      <c r="BF327" s="223" t="str">
        <f t="shared" ca="1" si="507"/>
        <v>-2,40482746298921+2,52586927391777i</v>
      </c>
      <c r="BG327" s="223" t="str">
        <f t="shared" ca="1" si="508"/>
        <v>-3,47078584387152+0,341842568516657i</v>
      </c>
      <c r="BH327" s="223" t="str">
        <f t="shared" ca="1" si="509"/>
        <v>-2,85139202762833-2,00817683993383i</v>
      </c>
      <c r="BI327" s="223" t="str">
        <f t="shared" ca="1" si="510"/>
        <v>-0,847412692485889-3,38306110560877i</v>
      </c>
      <c r="BJ327" s="223" t="str">
        <f t="shared" ca="1" si="511"/>
        <v>1,56805525284356-3,11519075494563i</v>
      </c>
      <c r="BK327" s="223" t="str">
        <f t="shared" ca="1" si="512"/>
        <v>3,2221033110161-1,33463889078961i</v>
      </c>
      <c r="BL327" s="223" t="str">
        <f t="shared" ca="1" si="513"/>
        <v>3,31155501007332+1,09399000494853i</v>
      </c>
      <c r="BM327" s="223" t="str">
        <f t="shared" ca="1" si="514"/>
        <v>1,79297418762311+2,99139671026533i</v>
      </c>
      <c r="BN327" s="223" t="str">
        <f t="shared" ca="1" si="515"/>
        <v>-0,596243177219204+3,43623409989607i</v>
      </c>
      <c r="BO327" s="223" t="str">
        <f t="shared" ca="1" si="516"/>
        <v>-2,69593540454258+2,21249700795342i</v>
      </c>
      <c r="BP327" s="223" t="str">
        <f t="shared" ca="1" si="517"/>
        <v>-3,48652909864128-0,0855894853157299i</v>
      </c>
      <c r="BQ327" s="223" t="str">
        <f t="shared" ca="1" si="518"/>
        <v>-2,58412594964364-2,34211523884871i</v>
      </c>
      <c r="BR327" s="223" t="str">
        <f t="shared" ca="1" si="519"/>
        <v>-0,426916960474145-3,46135127147311i</v>
      </c>
      <c r="BS327" s="223" t="str">
        <f t="shared" ca="1" si="520"/>
        <v>1,93759535125688-2,89981636840279i</v>
      </c>
      <c r="BT327" s="223" t="str">
        <f t="shared" ca="1" si="521"/>
        <v>3,36124564231477-0,930181943325575i</v>
      </c>
      <c r="BU327" s="223" t="str">
        <f t="shared" ca="1" si="522"/>
        <v>3,15273452002887+1,49113237570893i</v>
      </c>
      <c r="BV327" s="223" t="str">
        <f t="shared" ca="1" si="523"/>
        <v>1,41331129618803+3,18837919572568i</v>
      </c>
      <c r="BW327" s="223" t="str">
        <f t="shared" ca="1" si="524"/>
        <v>-1,01239088734455+3,33740549033088i</v>
      </c>
      <c r="BX327" s="223" t="str">
        <f t="shared" ca="1" si="525"/>
        <v>-2,94649396822817+1,86584672759153i</v>
      </c>
      <c r="BY327" s="223" t="str">
        <f t="shared" ca="1" si="526"/>
        <v>-3,44983171049701-0,511734193618408i</v>
      </c>
      <c r="BZ327" s="223" t="str">
        <f t="shared" ca="1" si="527"/>
        <v>-2,27799221206545-2,64082604452436i</v>
      </c>
      <c r="CA327" s="223" t="str">
        <f t="shared" ca="1" si="528"/>
        <v>-1,67996049609295E-12-3,48757949237992i</v>
      </c>
      <c r="CB327" s="223" t="str">
        <f t="shared" ca="1" si="529"/>
        <v>2,2779922120656-2,64082604452422i</v>
      </c>
      <c r="CC327" s="223" t="str">
        <f t="shared" ca="1" si="530"/>
        <v>3,44983171049704-0,511734193618202i</v>
      </c>
      <c r="CD327" s="223" t="str">
        <f t="shared" ca="1" si="531"/>
        <v>2,94649396822806+1,86584672759171i</v>
      </c>
      <c r="CE327" s="223" t="str">
        <f t="shared" ca="1" si="532"/>
        <v>1,01239088734435+3,33740549033094i</v>
      </c>
      <c r="CF327" s="223" t="str">
        <f t="shared" ca="1" si="533"/>
        <v>-1,41331129618822+3,18837919572559i</v>
      </c>
      <c r="CG327" s="223" t="str">
        <f t="shared" ca="1" si="534"/>
        <v>-3,15273452002895+1,49113237570874i</v>
      </c>
      <c r="CH327" s="223" t="str">
        <f t="shared" ca="1" si="535"/>
        <v>-3,36124564231472-0,930181943325774i</v>
      </c>
      <c r="CI327" s="223" t="str">
        <f t="shared" ca="1" si="536"/>
        <v>-1,93759535125671-2,8998163684029i</v>
      </c>
      <c r="CJ327" s="223" t="str">
        <f t="shared" ca="1" si="537"/>
        <v>0,42691696047455-3,46135127147306i</v>
      </c>
      <c r="CK327" s="223" t="str">
        <f t="shared" ca="1" si="538"/>
        <v>2,58412594964378-2,34211523884856i</v>
      </c>
      <c r="CL327" s="223" t="str">
        <f t="shared" ca="1" si="539"/>
        <v>3,48652909864129-0,0855894853155214i</v>
      </c>
      <c r="CM327" s="223" t="str">
        <f t="shared" ca="1" si="540"/>
        <v>2,69593540454245+2,21249700795358i</v>
      </c>
      <c r="CN327" s="223" t="str">
        <f t="shared" ca="1" si="541"/>
        <v>0,596243177218998+3,4362340998961i</v>
      </c>
      <c r="CO327" s="223" t="str">
        <f t="shared" ca="1" si="542"/>
        <v>-1,79297418762346+2,99139671026512i</v>
      </c>
      <c r="CP327" s="223" t="str">
        <f t="shared" ca="1" si="543"/>
        <v>-3,31155501007339+1,09399000494833i</v>
      </c>
      <c r="CQ327" s="223" t="str">
        <f t="shared" ca="1" si="544"/>
        <v>-3,22210331101602-1,3346388907898i</v>
      </c>
      <c r="CR327" s="223" t="str">
        <f t="shared" ca="1" si="545"/>
        <v>-1,56805525284638-3,11519075494421i</v>
      </c>
      <c r="CS327" s="223" t="str">
        <f t="shared" ca="1" si="546"/>
        <v>0,847412692486092-3,38306110560872i</v>
      </c>
      <c r="CT327" s="223" t="str">
        <f t="shared" ca="1" si="547"/>
        <v>2,85139202762845-2,00817683993366i</v>
      </c>
      <c r="CU327" s="223" t="str">
        <f t="shared" ca="1" si="548"/>
        <v>3,47078584387184+0,341842568513412i</v>
      </c>
      <c r="CV327" s="223" t="str">
        <f t="shared" ca="1" si="549"/>
        <v>2,40482746298913+2,52586927391784i</v>
      </c>
      <c r="CW327" s="223" t="str">
        <f t="shared" ca="1" si="550"/>
        <v>0,171127414723806+3,48337855014337i</v>
      </c>
      <c r="CX327" s="223" t="str">
        <f t="shared" ca="1" si="551"/>
        <v>-2,14566907837457+2,74942083388052i</v>
      </c>
      <c r="CY327" s="223" t="str">
        <f t="shared" ca="1" si="552"/>
        <v>-3,42056663036248+0,680393006224811i</v>
      </c>
      <c r="CZ327" s="223" t="str">
        <f t="shared" ca="1" si="553"/>
        <v>-3,03449754677767-1,71902162705107i</v>
      </c>
      <c r="DA327" s="223" t="str">
        <f t="shared" ca="1" si="554"/>
        <v>-1,17493014388026-3,2837097729048i</v>
      </c>
      <c r="DB327" s="223" t="str">
        <f t="shared" ca="1" si="555"/>
        <v>1,25516254882894-3,25388655175411i</v>
      </c>
      <c r="DC327" s="223" t="str">
        <f t="shared" ca="1" si="556"/>
        <v>3,07577051543463-1,64403359213004i</v>
      </c>
      <c r="DD327" s="223" t="str">
        <f t="shared" ca="1" si="557"/>
        <v>3,40283873939348+0,764132991927451i</v>
      </c>
      <c r="DE327" s="223" t="str">
        <f t="shared" ca="1" si="558"/>
        <v>2,07754867797265+2,8012501149171i</v>
      </c>
      <c r="DF327" s="223" t="str">
        <f t="shared" ca="1" si="559"/>
        <v>-0,256562263374664+3,47812974465891i</v>
      </c>
      <c r="DG327" s="223" t="str">
        <f t="shared" ca="1" si="560"/>
        <v>-2,46609110898965+2,46609110898831i</v>
      </c>
      <c r="DH327" s="223" t="str">
        <f t="shared" ca="1" si="561"/>
        <v>-3,47812974465879+0,256562263376329i</v>
      </c>
      <c r="DI327" s="223" t="str">
        <f t="shared" ca="1" si="562"/>
        <v>-2,80125011491786-2,07754867797163i</v>
      </c>
      <c r="DJ327" s="223" t="str">
        <f t="shared" ca="1" si="563"/>
        <v>-0,764132991925212-3,40283873939398i</v>
      </c>
      <c r="DK327" s="223" t="str">
        <f t="shared" ca="1" si="564"/>
        <v>1,64403359212892-3,07577051543523i</v>
      </c>
      <c r="DL327" s="223" t="str">
        <f t="shared" ca="1" si="565"/>
        <v>3,25388655175365-1,25516254883013i</v>
      </c>
      <c r="DM327" s="223" t="str">
        <f t="shared" ca="1" si="566"/>
        <v>3,28370977290417+1,17493014388205i</v>
      </c>
      <c r="DN327" s="223" t="str">
        <f t="shared" ca="1" si="567"/>
        <v>1,71902162705235+3,03449754677694i</v>
      </c>
      <c r="DO327" s="223" t="str">
        <f t="shared" ca="1" si="568"/>
        <v>-0,680393006226869+3,42056663036208i</v>
      </c>
      <c r="DP327" s="223" t="str">
        <f t="shared" ca="1" si="569"/>
        <v>-2,74942083388181+2,14566907837292i</v>
      </c>
      <c r="DQ327" s="223" t="str">
        <f t="shared" ca="1" si="570"/>
        <v>-3,48337855014345-0,171127414722337i</v>
      </c>
      <c r="DR327" s="223" t="str">
        <f t="shared" ca="1" si="571"/>
        <v>-2,5258692739164-2,40482746299065i</v>
      </c>
      <c r="DS327" s="223" t="str">
        <f t="shared" ca="1" si="572"/>
        <v>-0,341842568514679-3,47078584387172i</v>
      </c>
      <c r="DT327" s="223" t="str">
        <f t="shared" ca="1" si="573"/>
        <v>2,00817683993262-2,85139202762918i</v>
      </c>
      <c r="DU327" s="223" t="str">
        <f t="shared" ca="1" si="574"/>
        <v>3,38306110560918-0,847412692484247i</v>
      </c>
      <c r="DV327" s="223" t="str">
        <f t="shared" ca="1" si="575"/>
        <v>3,11519075494487+1,56805525284507i</v>
      </c>
      <c r="DW327" s="223" t="str">
        <f t="shared" ca="1" si="576"/>
        <v>1,33463889079116+3,22210331101545i</v>
      </c>
      <c r="DX327" s="223" t="str">
        <f t="shared" ca="1" si="577"/>
        <v>-1,09399000495032+3,31155501007273i</v>
      </c>
      <c r="DY327" s="223" t="str">
        <f t="shared" ca="1" si="578"/>
        <v>-2,99139671026447+1,79297418762455i</v>
      </c>
      <c r="DZ327" s="223" t="str">
        <f t="shared" ca="1" si="579"/>
        <v>-3,43623409989632-0,596243177217746i</v>
      </c>
      <c r="EA327" s="223" t="str">
        <f t="shared" ca="1" si="580"/>
        <v>-2,21249700795181-2,69593540454391i</v>
      </c>
      <c r="EB327" s="223" t="str">
        <f t="shared" ca="1" si="581"/>
        <v>0,0855894853142484-3,48652909864132i</v>
      </c>
      <c r="EC327" s="223" t="str">
        <f t="shared" ca="1" si="582"/>
        <v>2,34211523884997-2,5841259496425i</v>
      </c>
      <c r="ED327" s="223" t="str">
        <f t="shared" ca="1" si="583"/>
        <v>3,46135127147332-0,426916960472468i</v>
      </c>
      <c r="EE327" s="223" t="str">
        <f t="shared" ca="1" si="584"/>
        <v>2,89981636840372+1,93759535125548i</v>
      </c>
      <c r="EF327" s="223" t="str">
        <f t="shared" ca="1" si="585"/>
        <v>0,930181943327194+3,36124564231433i</v>
      </c>
      <c r="EG327" s="223" t="str">
        <f t="shared" ca="1" si="586"/>
        <v>-1,49113237571064+3,15273452002806i</v>
      </c>
      <c r="EH327" s="223" t="str">
        <f t="shared" ca="1" si="587"/>
        <v>-3,18837919572508+1,41331129618938i</v>
      </c>
      <c r="EI327" s="223" t="str">
        <f t="shared" ca="1" si="588"/>
        <v>-3,33740549033039-1,01239088734617i</v>
      </c>
      <c r="EJ327" s="223" t="str">
        <f t="shared" ca="1" si="589"/>
        <v>-1,86584672759011-2,94649396822907i</v>
      </c>
      <c r="EK327" s="223" t="str">
        <f t="shared" ca="1" si="590"/>
        <v>0,511734193616748-3,44983171049725i</v>
      </c>
      <c r="EL327" s="223" t="str">
        <f t="shared" ca="1" si="591"/>
        <v>2,64082604452559-2,27799221206402i</v>
      </c>
      <c r="EM327" s="223" t="str">
        <f t="shared" ca="1" si="592"/>
        <v>3,48757949237992+2,08505961936988E-13i</v>
      </c>
      <c r="EN327" s="223"/>
      <c r="EO327" s="223"/>
      <c r="EP327" s="223"/>
    </row>
    <row r="328" spans="1:146">
      <c r="A328" s="249">
        <f t="shared" si="461"/>
        <v>4.4531249999999909E-3</v>
      </c>
      <c r="B328" s="248">
        <v>228</v>
      </c>
      <c r="C328" s="247">
        <f t="shared" si="462"/>
        <v>45600</v>
      </c>
      <c r="N328" s="246">
        <f t="shared" ca="1" si="463"/>
        <v>4.5121852480298248</v>
      </c>
      <c r="O328" s="223">
        <f t="shared" ca="1" si="464"/>
        <v>-3.4878147519701748</v>
      </c>
      <c r="P328" s="223" t="str">
        <f t="shared" ca="1" si="465"/>
        <v>-2,69611726266571-2,21264625505677i</v>
      </c>
      <c r="Q328" s="223" t="str">
        <f t="shared" ca="1" si="466"/>
        <v>-0,680438903094334-3,42079736950562i</v>
      </c>
      <c r="R328" s="223" t="str">
        <f t="shared" ca="1" si="467"/>
        <v>1,64414449273219-3,07597799587045i</v>
      </c>
      <c r="S328" s="223" t="str">
        <f t="shared" ca="1" si="468"/>
        <v>3,22232066253614-1,33472892073761i</v>
      </c>
      <c r="T328" s="223" t="str">
        <f t="shared" ca="1" si="469"/>
        <v>3,33763061972209+1,012459179599i</v>
      </c>
      <c r="U328" s="223" t="str">
        <f t="shared" ca="1" si="470"/>
        <v>1,93772605448123+2,90001197960377i</v>
      </c>
      <c r="V328" s="223" t="str">
        <f t="shared" ca="1" si="471"/>
        <v>-0,341865627987481+3,47101997062268i</v>
      </c>
      <c r="W328" s="223" t="str">
        <f t="shared" ca="1" si="472"/>
        <v>-2,46625746264072+2,46625746264045i</v>
      </c>
      <c r="X328" s="223" t="str">
        <f t="shared" ca="1" si="473"/>
        <v>-3,47101997062268+0,341865627987475i</v>
      </c>
      <c r="Y328" s="223" t="str">
        <f t="shared" ca="1" si="474"/>
        <v>-2,90001197960375-1,93772605448126i</v>
      </c>
      <c r="Z328" s="223" t="str">
        <f t="shared" ca="1" si="475"/>
        <v>-1,01245917959899-3,3376306197221i</v>
      </c>
      <c r="AA328" s="223" t="str">
        <f t="shared" ca="1" si="476"/>
        <v>1,33472892073764-3,22232066253613i</v>
      </c>
      <c r="AB328" s="223" t="str">
        <f t="shared" ca="1" si="477"/>
        <v>3,07597799587031-1,64414449273246i</v>
      </c>
      <c r="AC328" s="223" t="str">
        <f t="shared" ca="1" si="478"/>
        <v>3,42079736950562+0,680438903094337i</v>
      </c>
      <c r="AD328" s="223" t="str">
        <f t="shared" ca="1" si="479"/>
        <v>2,21264625505681+2,69611726266568i</v>
      </c>
      <c r="AE328" s="223" t="str">
        <f t="shared" ca="1" si="480"/>
        <v>-3,07651197026636E-14+3,48781475197017i</v>
      </c>
      <c r="AF328" s="223" t="str">
        <f t="shared" ca="1" si="481"/>
        <v>-2,21264625505686+2,69611726266564i</v>
      </c>
      <c r="AG328" s="223" t="str">
        <f t="shared" ca="1" si="482"/>
        <v>-3,42079736950542+0,680438903095349i</v>
      </c>
      <c r="AH328" s="223" t="str">
        <f t="shared" ca="1" si="483"/>
        <v>-3,0759779958711-1,64414449273098i</v>
      </c>
      <c r="AI328" s="223" t="str">
        <f t="shared" ca="1" si="484"/>
        <v>-1,3347289207363-3,22232066253669i</v>
      </c>
      <c r="AJ328" s="223" t="str">
        <f t="shared" ca="1" si="485"/>
        <v>1,01245917959971-3,33763061972188i</v>
      </c>
      <c r="AK328" s="223" t="str">
        <f t="shared" ca="1" si="486"/>
        <v>2,90001197960377-1,93772605448123i</v>
      </c>
      <c r="AL328" s="223" t="str">
        <f t="shared" ca="1" si="487"/>
        <v>3,47101997062274+0,341865627986871i</v>
      </c>
      <c r="AM328" s="223" t="str">
        <f t="shared" ca="1" si="488"/>
        <v>2,46625746264141+2,46625746263976i</v>
      </c>
      <c r="AN328" s="223" t="str">
        <f t="shared" ca="1" si="489"/>
        <v>0,341865627985743+3,47101997062286i</v>
      </c>
      <c r="AO328" s="223" t="str">
        <f t="shared" ca="1" si="490"/>
        <v>-1,93772605448217+2,90001197960314i</v>
      </c>
      <c r="AP328" s="223" t="str">
        <f t="shared" ca="1" si="491"/>
        <v>-3,33763061972221+1,01245917959862i</v>
      </c>
      <c r="AQ328" s="223" t="str">
        <f t="shared" ca="1" si="492"/>
        <v>-3,22232066253627-1,3347289207373i</v>
      </c>
      <c r="AR328" s="223" t="str">
        <f t="shared" ca="1" si="493"/>
        <v>-3,22232066253627-1,3347289207373i</v>
      </c>
      <c r="AS328" s="223" t="str">
        <f t="shared" ca="1" si="494"/>
        <v>0,680438903093009-3,42079736950588i</v>
      </c>
      <c r="AT328" s="223" t="str">
        <f t="shared" ca="1" si="495"/>
        <v>2,69611726266661-2,21264625505567i</v>
      </c>
      <c r="AU328" s="223" t="str">
        <f t="shared" ca="1" si="496"/>
        <v>3,48781475197017+7,55437841398339E-13i</v>
      </c>
      <c r="AV328" s="223" t="str">
        <f t="shared" ca="1" si="497"/>
        <v>2,69611726266565+2,21264625505684i</v>
      </c>
      <c r="AW328" s="223" t="str">
        <f t="shared" ca="1" si="498"/>
        <v>0,680438903094927+3,4207973695055i</v>
      </c>
      <c r="AX328" s="223" t="str">
        <f t="shared" ca="1" si="499"/>
        <v>-1,64414449273131+3,07597799587092i</v>
      </c>
      <c r="AY328" s="223" t="str">
        <f t="shared" ca="1" si="500"/>
        <v>-3,22232066253681+1,334728920736i</v>
      </c>
      <c r="AZ328" s="223" t="str">
        <f t="shared" ca="1" si="501"/>
        <v>-3,33763061972177-1,01245917960007i</v>
      </c>
      <c r="BA328" s="223" t="str">
        <f t="shared" ca="1" si="502"/>
        <v>-1,93772605448091-2,90001197960398i</v>
      </c>
      <c r="BB328" s="223" t="str">
        <f t="shared" ca="1" si="503"/>
        <v>0,341865627987148-3,47101997062272i</v>
      </c>
      <c r="BC328" s="223" t="str">
        <f t="shared" ca="1" si="504"/>
        <v>2,46625746264003-2,46625746264115i</v>
      </c>
      <c r="BD328" s="223" t="str">
        <f t="shared" ca="1" si="505"/>
        <v>3,47101997062255-0,34186562798882i</v>
      </c>
      <c r="BE328" s="223" t="str">
        <f t="shared" ca="1" si="506"/>
        <v>2,90001197960293+1,93772605448248i</v>
      </c>
      <c r="BF328" s="223" t="str">
        <f t="shared" ca="1" si="507"/>
        <v>1,01245917959826+3,33763061972232i</v>
      </c>
      <c r="BG328" s="223" t="str">
        <f t="shared" ca="1" si="508"/>
        <v>-1,33472892073765+3,22232066253613i</v>
      </c>
      <c r="BH328" s="223" t="str">
        <f t="shared" ca="1" si="509"/>
        <v>-3,07597799587017+1,64414449273271i</v>
      </c>
      <c r="BI328" s="223" t="str">
        <f t="shared" ca="1" si="510"/>
        <v>-3,42079736950579-0,680438903093476i</v>
      </c>
      <c r="BJ328" s="223" t="str">
        <f t="shared" ca="1" si="511"/>
        <v>-2,21264625505806-2,69611726266465i</v>
      </c>
      <c r="BK328" s="223" t="str">
        <f t="shared" ca="1" si="512"/>
        <v>1,03402710466993E-12-3,48781475197017i</v>
      </c>
      <c r="BL328" s="223" t="str">
        <f t="shared" ca="1" si="513"/>
        <v>2,21264625505721-2,69611726266535i</v>
      </c>
      <c r="BM328" s="223" t="str">
        <f t="shared" ca="1" si="514"/>
        <v>3,42079736950557-0,680438903094557i</v>
      </c>
      <c r="BN328" s="223" t="str">
        <f t="shared" ca="1" si="515"/>
        <v>3,07597799587074+1,64414449273164i</v>
      </c>
      <c r="BO328" s="223" t="str">
        <f t="shared" ca="1" si="516"/>
        <v>1,33472892073886+3,22232066253563i</v>
      </c>
      <c r="BP328" s="223" t="str">
        <f t="shared" ca="1" si="517"/>
        <v>-1,01245917960043+3,33763061972166i</v>
      </c>
      <c r="BQ328" s="223" t="str">
        <f t="shared" ca="1" si="518"/>
        <v>-2,90001197960419+1,9377260544806i</v>
      </c>
      <c r="BR328" s="223" t="str">
        <f t="shared" ca="1" si="519"/>
        <v>-3,47101997062268-0,341865627987524i</v>
      </c>
      <c r="BS328" s="223" t="str">
        <f t="shared" ca="1" si="520"/>
        <v>-2,46625746264095-2,46625746264023i</v>
      </c>
      <c r="BT328" s="223" t="str">
        <f t="shared" ca="1" si="521"/>
        <v>-0,341865627988345-3,4710199706226i</v>
      </c>
      <c r="BU328" s="223" t="str">
        <f t="shared" ca="1" si="522"/>
        <v>1,93772605447991-2,90001197960465i</v>
      </c>
      <c r="BV328" s="223" t="str">
        <f t="shared" ca="1" si="523"/>
        <v>3,3376306197224-1,012459179598i</v>
      </c>
      <c r="BW328" s="223" t="str">
        <f t="shared" ca="1" si="524"/>
        <v>3,22232066253595+1,33472892073809i</v>
      </c>
      <c r="BX328" s="223" t="str">
        <f t="shared" ca="1" si="525"/>
        <v>1,64414449273237+3,07597799587035i</v>
      </c>
      <c r="BY328" s="223" t="str">
        <f t="shared" ca="1" si="526"/>
        <v>-0,680438903093748+3,42079736950573i</v>
      </c>
      <c r="BZ328" s="223" t="str">
        <f t="shared" ca="1" si="527"/>
        <v>-2,69611726266482+2,21264625505785i</v>
      </c>
      <c r="CA328" s="223" t="str">
        <f t="shared" ca="1" si="528"/>
        <v>-3,48781475197017-1,51087568279667E-12i</v>
      </c>
      <c r="CB328" s="223" t="str">
        <f t="shared" ca="1" si="529"/>
        <v>-2,69611726266517-2,21264625505742i</v>
      </c>
      <c r="CC328" s="223" t="str">
        <f t="shared" ca="1" si="530"/>
        <v>-0,680438903094285-3,42079736950563i</v>
      </c>
      <c r="CD328" s="223" t="str">
        <f t="shared" ca="1" si="531"/>
        <v>1,64414449273189-3,07597799587061i</v>
      </c>
      <c r="CE328" s="223" t="str">
        <f t="shared" ca="1" si="532"/>
        <v>3,22232066253581-1,33472892073842i</v>
      </c>
      <c r="CF328" s="223" t="str">
        <f t="shared" ca="1" si="533"/>
        <v>3,33763061972256+1,01245917959747i</v>
      </c>
      <c r="CG328" s="223" t="str">
        <f t="shared" ca="1" si="534"/>
        <v>1,9377260544802+2,90001197960446i</v>
      </c>
      <c r="CH328" s="223" t="str">
        <f t="shared" ca="1" si="535"/>
        <v>-0,341865627987998+3,47101997062263i</v>
      </c>
      <c r="CI328" s="223" t="str">
        <f t="shared" ca="1" si="536"/>
        <v>-2,46625746264056+2,46625746264061i</v>
      </c>
      <c r="CJ328" s="223" t="str">
        <f t="shared" ca="1" si="537"/>
        <v>-3,47101997062263+0,341865627988068i</v>
      </c>
      <c r="CK328" s="223" t="str">
        <f t="shared" ca="1" si="538"/>
        <v>-2,90001197960449-1,93772605448014i</v>
      </c>
      <c r="CL328" s="223" t="str">
        <f t="shared" ca="1" si="539"/>
        <v>-1,01245917959754-3,33763061972254i</v>
      </c>
      <c r="CM328" s="223" t="str">
        <f t="shared" ca="1" si="540"/>
        <v>1,33472892073835-3,22232066253584i</v>
      </c>
      <c r="CN328" s="223" t="str">
        <f t="shared" ca="1" si="541"/>
        <v>3,07597799587048-1,64414449273213i</v>
      </c>
      <c r="CO328" s="223" t="str">
        <f t="shared" ca="1" si="542"/>
        <v>3,42079736950568+0,68043890309402i</v>
      </c>
      <c r="CP328" s="223" t="str">
        <f t="shared" ca="1" si="543"/>
        <v>2,21264625505748+2,69611726266512i</v>
      </c>
      <c r="CQ328" s="223" t="str">
        <f t="shared" ca="1" si="544"/>
        <v>1,58094340646921E-12+3,48781475197017i</v>
      </c>
      <c r="CR328" s="223" t="str">
        <f t="shared" ca="1" si="545"/>
        <v>-2,21264625505779+2,69611726266487i</v>
      </c>
      <c r="CS328" s="223" t="str">
        <f t="shared" ca="1" si="546"/>
        <v>-3,42079736950572+0,680438903093818i</v>
      </c>
      <c r="CT328" s="223" t="str">
        <f t="shared" ca="1" si="547"/>
        <v>-3,07597799587038-1,64414449273231i</v>
      </c>
      <c r="CU328" s="223" t="str">
        <f t="shared" ca="1" si="548"/>
        <v>-1,33472892073816-3,22232066253592i</v>
      </c>
      <c r="CV328" s="223" t="str">
        <f t="shared" ca="1" si="549"/>
        <v>1,01245917959774-3,33763061972248i</v>
      </c>
      <c r="CW328" s="223" t="str">
        <f t="shared" ca="1" si="550"/>
        <v>2,90001197960461-1,93772605447997i</v>
      </c>
      <c r="CX328" s="223" t="str">
        <f t="shared" ca="1" si="551"/>
        <v>3,4710199706226+0,341865627988276i</v>
      </c>
      <c r="CY328" s="223" t="str">
        <f t="shared" ca="1" si="552"/>
        <v>2,46625746264041+2,46625746264076i</v>
      </c>
      <c r="CZ328" s="223" t="str">
        <f t="shared" ca="1" si="553"/>
        <v>0,341865627987593+3,47101997062267i</v>
      </c>
      <c r="DA328" s="223" t="str">
        <f t="shared" ca="1" si="554"/>
        <v>-1,93772605448054+2,90001197960423i</v>
      </c>
      <c r="DB328" s="223" t="str">
        <f t="shared" ca="1" si="555"/>
        <v>-3,33763061972164+1,0124591796005i</v>
      </c>
      <c r="DC328" s="223" t="str">
        <f t="shared" ca="1" si="556"/>
        <v>-3,22232066253573-1,33472892073861i</v>
      </c>
      <c r="DD328" s="223" t="str">
        <f t="shared" ca="1" si="557"/>
        <v>-1,64414449273188-3,07597799587061i</v>
      </c>
      <c r="DE328" s="223" t="str">
        <f t="shared" ca="1" si="558"/>
        <v>0,680438903094296-3,42079736950562i</v>
      </c>
      <c r="DF328" s="223" t="str">
        <f t="shared" ca="1" si="559"/>
        <v>2,69611726266543-2,21264625505711i</v>
      </c>
      <c r="DG328" s="223" t="str">
        <f t="shared" ca="1" si="560"/>
        <v>3,48781475197017-1,10409482834247E-12i</v>
      </c>
      <c r="DH328" s="223" t="str">
        <f t="shared" ca="1" si="561"/>
        <v>2,69611726266456+2,21264625505816i</v>
      </c>
      <c r="DI328" s="223" t="str">
        <f t="shared" ca="1" si="562"/>
        <v>0,68043890309335+3,42079736950581i</v>
      </c>
      <c r="DJ328" s="223" t="str">
        <f t="shared" ca="1" si="563"/>
        <v>-1,64414449273273+3,07597799587016i</v>
      </c>
      <c r="DK328" s="223" t="str">
        <f t="shared" ca="1" si="564"/>
        <v>-3,2223206625361+1,33472892073772i</v>
      </c>
      <c r="DL328" s="223" t="str">
        <f t="shared" ca="1" si="565"/>
        <v>-3,33763061972234-1,0124591795982i</v>
      </c>
      <c r="DM328" s="223" t="str">
        <f t="shared" ca="1" si="566"/>
        <v>-1,93772605448254-2,90001197960289i</v>
      </c>
      <c r="DN328" s="223" t="str">
        <f t="shared" ca="1" si="567"/>
        <v>0,34186562798875-3,47101997062256i</v>
      </c>
      <c r="DO328" s="223" t="str">
        <f t="shared" ca="1" si="568"/>
        <v>2,4662574626411-2,46625746264008i</v>
      </c>
      <c r="DP328" s="223" t="str">
        <f t="shared" ca="1" si="569"/>
        <v>3,4710199706227-0,341865627987316i</v>
      </c>
      <c r="DQ328" s="223" t="str">
        <f t="shared" ca="1" si="570"/>
        <v>2,90001197960408+1,93772605448077i</v>
      </c>
      <c r="DR328" s="223" t="str">
        <f t="shared" ca="1" si="571"/>
        <v>1,01245917960023+3,33763061972172i</v>
      </c>
      <c r="DS328" s="223" t="str">
        <f t="shared" ca="1" si="572"/>
        <v>-1,33472892073905+3,22232066253555i</v>
      </c>
      <c r="DT328" s="223" t="str">
        <f t="shared" ca="1" si="573"/>
        <v>-3,07597799587084+1,64414449273146i</v>
      </c>
      <c r="DU328" s="223" t="str">
        <f t="shared" ca="1" si="574"/>
        <v>-3,42079736950553-0,680438903094763i</v>
      </c>
      <c r="DV328" s="223" t="str">
        <f t="shared" ca="1" si="575"/>
        <v>-2,21264625505705-2,69611726266548i</v>
      </c>
      <c r="DW328" s="223" t="str">
        <f t="shared" ca="1" si="576"/>
        <v>-1,02376487992602E-12-3,48781475197017i</v>
      </c>
      <c r="DX328" s="223" t="str">
        <f t="shared" ca="1" si="577"/>
        <v>2,21264625505822-2,69611726266451i</v>
      </c>
      <c r="DY328" s="223" t="str">
        <f t="shared" ca="1" si="578"/>
        <v>3,42079736950583-0,68043890309327i</v>
      </c>
      <c r="DZ328" s="223" t="str">
        <f t="shared" ca="1" si="579"/>
        <v>3,07597799587012+1,6441444927328i</v>
      </c>
      <c r="EA328" s="223" t="str">
        <f t="shared" ca="1" si="580"/>
        <v>1,33472892073728+3,22232066253628i</v>
      </c>
      <c r="EB328" s="223" t="str">
        <f t="shared" ca="1" si="581"/>
        <v>-1,01245917959865+3,3376306197222i</v>
      </c>
      <c r="EC328" s="223" t="str">
        <f t="shared" ca="1" si="582"/>
        <v>-2,90001197960316+1,93772605448214i</v>
      </c>
      <c r="ED328" s="223" t="str">
        <f t="shared" ca="1" si="583"/>
        <v>-3,47101997062251-0,341865627989225i</v>
      </c>
      <c r="EE328" s="223" t="str">
        <f t="shared" ca="1" si="584"/>
        <v>-2,46625746263974-2,46625746264143i</v>
      </c>
      <c r="EF328" s="223" t="str">
        <f t="shared" ca="1" si="585"/>
        <v>-0,341865627986842-3,47101997062275i</v>
      </c>
      <c r="EG328" s="223" t="str">
        <f t="shared" ca="1" si="586"/>
        <v>1,93772605448117-2,90001197960381i</v>
      </c>
      <c r="EH328" s="223" t="str">
        <f t="shared" ca="1" si="587"/>
        <v>3,33763061972186-1,01245917959977i</v>
      </c>
      <c r="EI328" s="223" t="str">
        <f t="shared" ca="1" si="588"/>
        <v>3,22232066253673+1,33472892073619i</v>
      </c>
      <c r="EJ328" s="223" t="str">
        <f t="shared" ca="1" si="589"/>
        <v>1,64414449273104+3,07597799587106i</v>
      </c>
      <c r="EK328" s="223" t="str">
        <f t="shared" ca="1" si="590"/>
        <v>-0,68043890309523+3,42079736950544i</v>
      </c>
      <c r="EL328" s="223" t="str">
        <f t="shared" ca="1" si="591"/>
        <v>-2,69611726266578+2,21264625505668i</v>
      </c>
      <c r="EM328" s="223" t="str">
        <f t="shared" ca="1" si="592"/>
        <v>-3,48781475197017+5,46916301799276E-13i</v>
      </c>
      <c r="EN328" s="223"/>
      <c r="EO328" s="223"/>
      <c r="EP328" s="223"/>
    </row>
    <row r="329" spans="1:146">
      <c r="A329" s="249">
        <f t="shared" si="461"/>
        <v>4.4726562499999905E-3</v>
      </c>
      <c r="B329" s="248">
        <v>229</v>
      </c>
      <c r="C329" s="247">
        <f t="shared" si="462"/>
        <v>45800</v>
      </c>
      <c r="N329" s="246">
        <f t="shared" ca="1" si="463"/>
        <v>4.5119658726002596</v>
      </c>
      <c r="O329" s="223">
        <f t="shared" ca="1" si="464"/>
        <v>-3.4880341273997404</v>
      </c>
      <c r="P329" s="223" t="str">
        <f t="shared" ca="1" si="465"/>
        <v>-2,74977924377527-2,14594878419965i</v>
      </c>
      <c r="Q329" s="223" t="str">
        <f t="shared" ca="1" si="466"/>
        <v>-0,847523159784387-3,38350211578689i</v>
      </c>
      <c r="R329" s="223" t="str">
        <f t="shared" ca="1" si="467"/>
        <v>1,41349553308162-3,18879482749574i</v>
      </c>
      <c r="S329" s="223" t="str">
        <f t="shared" ca="1" si="468"/>
        <v>3,07617146772652-1,64424790559409i</v>
      </c>
      <c r="T329" s="223" t="str">
        <f t="shared" ca="1" si="469"/>
        <v>3,43668204161656+0,596320902480812i</v>
      </c>
      <c r="U329" s="223" t="str">
        <f t="shared" ca="1" si="470"/>
        <v>2,34242055306721+2,58446281197342i</v>
      </c>
      <c r="V329" s="223" t="str">
        <f t="shared" ca="1" si="471"/>
        <v>0,256595708402813+3,47858314782535i</v>
      </c>
      <c r="W329" s="223" t="str">
        <f t="shared" ca="1" si="472"/>
        <v>-1,93784793293983+2,90019438360708i</v>
      </c>
      <c r="X329" s="223" t="str">
        <f t="shared" ca="1" si="473"/>
        <v>-3,3119866988363+1,09413261565347i</v>
      </c>
      <c r="Y329" s="223" t="str">
        <f t="shared" ca="1" si="474"/>
        <v>-3,28413783180907-1,17508330580674i</v>
      </c>
      <c r="Z329" s="223" t="str">
        <f t="shared" ca="1" si="475"/>
        <v>-1,86608995624387-2,9468780682463i</v>
      </c>
      <c r="AA329" s="223" t="str">
        <f t="shared" ca="1" si="476"/>
        <v>0,34188713053954-3,47123828969962i</v>
      </c>
      <c r="AB329" s="223" t="str">
        <f t="shared" ca="1" si="477"/>
        <v>2,40514095226861-2,52619854200451i</v>
      </c>
      <c r="AC329" s="223" t="str">
        <f t="shared" ca="1" si="478"/>
        <v>3,4502814247793-0,511800902430012i</v>
      </c>
      <c r="AD329" s="223" t="str">
        <f t="shared" ca="1" si="479"/>
        <v>3,03489311879366+1,71924571583127i</v>
      </c>
      <c r="AE329" s="223" t="str">
        <f t="shared" ca="1" si="480"/>
        <v>1,33481287207982+3,22252333900552i</v>
      </c>
      <c r="AF329" s="223" t="str">
        <f t="shared" ca="1" si="481"/>
        <v>-0,93030320028539+3,36168380866554i</v>
      </c>
      <c r="AG329" s="223" t="str">
        <f t="shared" ca="1" si="482"/>
        <v>-2,80161528118859+2,07781950373843i</v>
      </c>
      <c r="AH329" s="223" t="str">
        <f t="shared" ca="1" si="483"/>
        <v>-3,48698359673358-0,0856006426155389i</v>
      </c>
      <c r="AI329" s="223" t="str">
        <f t="shared" ca="1" si="484"/>
        <v>-2,69628684216643-2,21278542535544i</v>
      </c>
      <c r="AJ329" s="223" t="str">
        <f t="shared" ca="1" si="485"/>
        <v>-0,764232603023501-3,40328232775084i</v>
      </c>
      <c r="AK329" s="223" t="str">
        <f t="shared" ca="1" si="486"/>
        <v>1,49132675722766-3,15314550521889i</v>
      </c>
      <c r="AL329" s="223" t="str">
        <f t="shared" ca="1" si="487"/>
        <v>3,11559684599236-1,56825966190161i</v>
      </c>
      <c r="AM329" s="223" t="str">
        <f t="shared" ca="1" si="488"/>
        <v>3,42101252969796+0,680481701116787i</v>
      </c>
      <c r="AN329" s="223" t="str">
        <f t="shared" ca="1" si="489"/>
        <v>2,27828916731418+2,64117029818301i</v>
      </c>
      <c r="AO329" s="223" t="str">
        <f t="shared" ca="1" si="490"/>
        <v>0,171149722607115+3,48383263753539i</v>
      </c>
      <c r="AP329" s="223" t="str">
        <f t="shared" ca="1" si="491"/>
        <v>-2,00843862250097+2,85176373031703i</v>
      </c>
      <c r="AQ329" s="223" t="str">
        <f t="shared" ca="1" si="492"/>
        <v>-3,33784054891902+1,01252286092575i</v>
      </c>
      <c r="AR329" s="223" t="str">
        <f t="shared" ca="1" si="493"/>
        <v>-3,33784054891902+1,01252286092575i</v>
      </c>
      <c r="AS329" s="223" t="str">
        <f t="shared" ca="1" si="494"/>
        <v>-1,79320791673673-2,99178666372755i</v>
      </c>
      <c r="AT329" s="223" t="str">
        <f t="shared" ca="1" si="495"/>
        <v>0,426972612651829-3,46180248742624i</v>
      </c>
      <c r="AU329" s="223" t="str">
        <f t="shared" ca="1" si="496"/>
        <v>2,4664125844936-2,46641258449532i</v>
      </c>
      <c r="AV329" s="223" t="str">
        <f t="shared" ca="1" si="497"/>
        <v>3,46180248742596-0,426972612654149i</v>
      </c>
      <c r="AW329" s="223" t="str">
        <f t="shared" ca="1" si="498"/>
        <v>2,99178666372875+1,79320791673472i</v>
      </c>
      <c r="AX329" s="223" t="str">
        <f t="shared" ca="1" si="499"/>
        <v>1,25532616971703+3,2543107229533i</v>
      </c>
      <c r="AY329" s="223" t="str">
        <f t="shared" ca="1" si="500"/>
        <v>-1,01252286092351+3,3378405489197i</v>
      </c>
      <c r="AZ329" s="223" t="str">
        <f t="shared" ca="1" si="501"/>
        <v>-2,85176373031568+2,00843862250288i</v>
      </c>
      <c r="BA329" s="223" t="str">
        <f t="shared" ca="1" si="502"/>
        <v>-3,4838326375355-0,171149722604782i</v>
      </c>
      <c r="BB329" s="223" t="str">
        <f t="shared" ca="1" si="503"/>
        <v>-2,64117029818454-2,27828916731241i</v>
      </c>
      <c r="BC329" s="223" t="str">
        <f t="shared" ca="1" si="504"/>
        <v>-0,680481701119079-3,42101252969751i</v>
      </c>
      <c r="BD329" s="223" t="str">
        <f t="shared" ca="1" si="505"/>
        <v>1,56825966189952-3,11559684599341i</v>
      </c>
      <c r="BE329" s="223" t="str">
        <f t="shared" ca="1" si="506"/>
        <v>3,15314550521789-1,49132675722977i</v>
      </c>
      <c r="BF329" s="223" t="str">
        <f t="shared" ca="1" si="507"/>
        <v>3,40328232775134+0,764232603021273i</v>
      </c>
      <c r="BG329" s="223" t="str">
        <f t="shared" ca="1" si="508"/>
        <v>2,21278542535728+2,69628684216492i</v>
      </c>
      <c r="BH329" s="223" t="str">
        <f t="shared" ca="1" si="509"/>
        <v>0,0856006426179243+3,48698359673352i</v>
      </c>
      <c r="BI329" s="223" t="str">
        <f t="shared" ca="1" si="510"/>
        <v>-2,07781950373938+2,80161528118789i</v>
      </c>
      <c r="BJ329" s="223" t="str">
        <f t="shared" ca="1" si="511"/>
        <v>-3,36168380866511+0,930303200286925i</v>
      </c>
      <c r="BK329" s="223" t="str">
        <f t="shared" ca="1" si="512"/>
        <v>-3,2225233390048-1,33481287208156i</v>
      </c>
      <c r="BL329" s="223" t="str">
        <f t="shared" ca="1" si="513"/>
        <v>-1,71924571582968-3,03489311879456i</v>
      </c>
      <c r="BM329" s="223" t="str">
        <f t="shared" ca="1" si="514"/>
        <v>0,511800902431575-3,45028142477907i</v>
      </c>
      <c r="BN329" s="223" t="str">
        <f t="shared" ca="1" si="515"/>
        <v>2,52619854200553-2,40514095226753i</v>
      </c>
      <c r="BO329" s="223" t="str">
        <f t="shared" ca="1" si="516"/>
        <v>3,47123828969975-0,341887130538166i</v>
      </c>
      <c r="BP329" s="223" t="str">
        <f t="shared" ca="1" si="517"/>
        <v>2,94687806824549+1,86608995624514i</v>
      </c>
      <c r="BQ329" s="223" t="str">
        <f t="shared" ca="1" si="518"/>
        <v>1,17508330580542+3,28413783180954i</v>
      </c>
      <c r="BR329" s="223" t="str">
        <f t="shared" ca="1" si="519"/>
        <v>-1,09413261565489+3,31198669883583i</v>
      </c>
      <c r="BS329" s="223" t="str">
        <f t="shared" ca="1" si="520"/>
        <v>-2,90019438360786+1,93784793293866i</v>
      </c>
      <c r="BT329" s="223" t="str">
        <f t="shared" ca="1" si="521"/>
        <v>-3,47858314782524-0,256595708404338i</v>
      </c>
      <c r="BU329" s="223" t="str">
        <f t="shared" ca="1" si="522"/>
        <v>-2,58446281197246-2,34242055306827i</v>
      </c>
      <c r="BV329" s="223" t="str">
        <f t="shared" ca="1" si="523"/>
        <v>-0,596320902479295-3,43668204161682i</v>
      </c>
      <c r="BW329" s="223" t="str">
        <f t="shared" ca="1" si="524"/>
        <v>1,64424790559505-3,076171467726i</v>
      </c>
      <c r="BX329" s="223" t="str">
        <f t="shared" ca="1" si="525"/>
        <v>3,18879482749623-1,41349553308051i</v>
      </c>
      <c r="BY329" s="223" t="str">
        <f t="shared" ca="1" si="526"/>
        <v>3,38350211578662+0,847523159785468i</v>
      </c>
      <c r="BZ329" s="223" t="str">
        <f t="shared" ca="1" si="527"/>
        <v>2,14594878419866+2,74977924377605i</v>
      </c>
      <c r="CA329" s="223" t="str">
        <f t="shared" ca="1" si="528"/>
        <v>-1,13322879136711E-12+3,48803412739974i</v>
      </c>
      <c r="CB329" s="223" t="str">
        <f t="shared" ca="1" si="529"/>
        <v>-2,14594878420044+2,74977924377465i</v>
      </c>
      <c r="CC329" s="223" t="str">
        <f t="shared" ca="1" si="530"/>
        <v>-3,38350211578717+0,84752315978327i</v>
      </c>
      <c r="CD329" s="223" t="str">
        <f t="shared" ca="1" si="531"/>
        <v>-3,18879482749531-1,41349553308258i</v>
      </c>
      <c r="CE329" s="223" t="str">
        <f t="shared" ca="1" si="532"/>
        <v>-1,64424790559306-3,07617146772707i</v>
      </c>
      <c r="CF329" s="223" t="str">
        <f t="shared" ca="1" si="533"/>
        <v>0,596320902481527-3,43668204161643i</v>
      </c>
      <c r="CG329" s="223" t="str">
        <f t="shared" ca="1" si="534"/>
        <v>2,58446281197399-2,34242055306659i</v>
      </c>
      <c r="CH329" s="223" t="str">
        <f t="shared" ca="1" si="535"/>
        <v>3,47858314782541-0,256595708402078i</v>
      </c>
      <c r="CI329" s="223" t="str">
        <f t="shared" ca="1" si="536"/>
        <v>2,90019438360661+1,93784793294055i</v>
      </c>
      <c r="CJ329" s="223" t="str">
        <f t="shared" ca="1" si="537"/>
        <v>1,09413261565274+3,31198669883654i</v>
      </c>
      <c r="CK329" s="223" t="str">
        <f t="shared" ca="1" si="538"/>
        <v>-1,17508330580755+3,28413783180878i</v>
      </c>
      <c r="CL329" s="223" t="str">
        <f t="shared" ca="1" si="539"/>
        <v>-2,94687806824671+1,86608995624322i</v>
      </c>
      <c r="CM329" s="223" t="str">
        <f t="shared" ca="1" si="540"/>
        <v>-3,47123828969953-0,341887130540421i</v>
      </c>
      <c r="CN329" s="223" t="str">
        <f t="shared" ca="1" si="541"/>
        <v>-2,52619854200397-2,40514095226918i</v>
      </c>
      <c r="CO329" s="223" t="str">
        <f t="shared" ca="1" si="542"/>
        <v>-0,511800902429332-3,4502814247794i</v>
      </c>
      <c r="CP329" s="223" t="str">
        <f t="shared" ca="1" si="543"/>
        <v>1,71924571583165-3,03489311879344i</v>
      </c>
      <c r="CQ329" s="223" t="str">
        <f t="shared" ca="1" si="544"/>
        <v>3,22252333900567-1,33481287207946i</v>
      </c>
      <c r="CR329" s="223" t="str">
        <f t="shared" ca="1" si="545"/>
        <v>3,36168380866541+0,930303200285861i</v>
      </c>
      <c r="CS329" s="223" t="str">
        <f t="shared" ca="1" si="546"/>
        <v>2,07781950373756+2,80161528118924i</v>
      </c>
      <c r="CT329" s="223" t="str">
        <f t="shared" ca="1" si="547"/>
        <v>-0,0856006426167213+3,48698359673355i</v>
      </c>
      <c r="CU329" s="223" t="str">
        <f t="shared" ca="1" si="548"/>
        <v>-2,21278542535627+2,69628684216574i</v>
      </c>
      <c r="CV329" s="223" t="str">
        <f t="shared" ca="1" si="549"/>
        <v>-3,4032823277511+0,76423260302235i</v>
      </c>
      <c r="CW329" s="223" t="str">
        <f t="shared" ca="1" si="550"/>
        <v>-3,15314550521841-1,49132675722868i</v>
      </c>
      <c r="CX329" s="223" t="str">
        <f t="shared" ca="1" si="551"/>
        <v>-1,56825966190051-3,11559684599291i</v>
      </c>
      <c r="CY329" s="223" t="str">
        <f t="shared" ca="1" si="552"/>
        <v>0,6804817011179-3,42101252969774i</v>
      </c>
      <c r="CZ329" s="223" t="str">
        <f t="shared" ca="1" si="553"/>
        <v>2,64117029818382-2,27828916731324i</v>
      </c>
      <c r="DA329" s="223" t="str">
        <f t="shared" ca="1" si="554"/>
        <v>3,48383263753544-0,171149722605983i</v>
      </c>
      <c r="DB329" s="223" t="str">
        <f t="shared" ca="1" si="555"/>
        <v>2,85176373031643+2,00843862250181i</v>
      </c>
      <c r="DC329" s="223" t="str">
        <f t="shared" ca="1" si="556"/>
        <v>1,01252286092466+3,33784054891935i</v>
      </c>
      <c r="DD329" s="223" t="str">
        <f t="shared" ca="1" si="557"/>
        <v>-1,25532616971582+3,25431072295377i</v>
      </c>
      <c r="DE329" s="223" t="str">
        <f t="shared" ca="1" si="558"/>
        <v>-2,99178666372802+1,79320791673593i</v>
      </c>
      <c r="DF329" s="223" t="str">
        <f t="shared" ca="1" si="559"/>
        <v>-3,46180248742609-0,426972612653053i</v>
      </c>
      <c r="DG329" s="223" t="str">
        <f t="shared" ca="1" si="560"/>
        <v>-2,46641258449445-2,46641258449447i</v>
      </c>
      <c r="DH329" s="223" t="str">
        <f t="shared" ca="1" si="561"/>
        <v>-0,426972612653022-3,4618024874261i</v>
      </c>
      <c r="DI329" s="223" t="str">
        <f t="shared" ca="1" si="562"/>
        <v>1,79320791673561-2,99178666372822i</v>
      </c>
      <c r="DJ329" s="223" t="str">
        <f t="shared" ca="1" si="563"/>
        <v>3,25431072295378-1,25532616971579i</v>
      </c>
      <c r="DK329" s="223" t="str">
        <f t="shared" ca="1" si="564"/>
        <v>3,33784054891934+1,01252286092469i</v>
      </c>
      <c r="DL329" s="223" t="str">
        <f t="shared" ca="1" si="565"/>
        <v>2,00843862250195+2,85176373031633i</v>
      </c>
      <c r="DM329" s="223" t="str">
        <f t="shared" ca="1" si="566"/>
        <v>-0,171149722605814+3,48383263753545i</v>
      </c>
      <c r="DN329" s="223" t="str">
        <f t="shared" ca="1" si="567"/>
        <v>-2,27828916731312+2,64117029818393i</v>
      </c>
      <c r="DO329" s="223" t="str">
        <f t="shared" ca="1" si="568"/>
        <v>-3,42101252969775+0,680481701117872i</v>
      </c>
      <c r="DP329" s="223" t="str">
        <f t="shared" ca="1" si="569"/>
        <v>-3,1155968459929-1,56825966190054i</v>
      </c>
      <c r="DQ329" s="223" t="str">
        <f t="shared" ca="1" si="570"/>
        <v>-1,49132675722883-3,15314550521834i</v>
      </c>
      <c r="DR329" s="223" t="str">
        <f t="shared" ca="1" si="571"/>
        <v>0,764232603022183-3,40328232775114i</v>
      </c>
      <c r="DS329" s="223" t="str">
        <f t="shared" ca="1" si="572"/>
        <v>2,69628684216576-2,21278542535625i</v>
      </c>
      <c r="DT329" s="223" t="str">
        <f t="shared" ca="1" si="573"/>
        <v>3,48698359673355-0,0856006426166924i</v>
      </c>
      <c r="DU329" s="223" t="str">
        <f t="shared" ca="1" si="574"/>
        <v>2,80161528118934+2,07781950373742i</v>
      </c>
      <c r="DV329" s="223" t="str">
        <f t="shared" ca="1" si="575"/>
        <v>0,930303200286025+3,36168380866536i</v>
      </c>
      <c r="DW329" s="223" t="str">
        <f t="shared" ca="1" si="576"/>
        <v>-1,33481287207949+3,22252333900566i</v>
      </c>
      <c r="DX329" s="223" t="str">
        <f t="shared" ca="1" si="577"/>
        <v>-3,03489311879346+1,71924571583162i</v>
      </c>
      <c r="DY329" s="223" t="str">
        <f t="shared" ca="1" si="578"/>
        <v>-3,45028142477943-0,511800902429164i</v>
      </c>
      <c r="DZ329" s="223" t="str">
        <f t="shared" ca="1" si="579"/>
        <v>-2,4051409522693-2,52619854200386i</v>
      </c>
      <c r="EA329" s="223" t="str">
        <f t="shared" ca="1" si="580"/>
        <v>-0,341887130540589-3,47123828969951i</v>
      </c>
      <c r="EB329" s="223" t="str">
        <f t="shared" ca="1" si="581"/>
        <v>1,86608995624325-2,94687806824669i</v>
      </c>
      <c r="EC329" s="223" t="str">
        <f t="shared" ca="1" si="582"/>
        <v>3,28413783180879-1,17508330580753i</v>
      </c>
      <c r="ED329" s="223" t="str">
        <f t="shared" ca="1" si="583"/>
        <v>3,31198669883659+1,09413261565258i</v>
      </c>
      <c r="EE329" s="223" t="str">
        <f t="shared" ca="1" si="584"/>
        <v>1,93784793294069+2,90019438360651i</v>
      </c>
      <c r="EF329" s="223" t="str">
        <f t="shared" ca="1" si="585"/>
        <v>-0,256595708402107+3,4785831478254i</v>
      </c>
      <c r="EG329" s="223" t="str">
        <f t="shared" ca="1" si="586"/>
        <v>-2,34242055306661+2,58446281197396i</v>
      </c>
      <c r="EH329" s="223" t="str">
        <f t="shared" ca="1" si="587"/>
        <v>-3,4366820416164+0,596320902481694i</v>
      </c>
      <c r="EI329" s="223" t="str">
        <f t="shared" ca="1" si="588"/>
        <v>-3,07617146772715-1,64424790559291i</v>
      </c>
      <c r="EJ329" s="223" t="str">
        <f t="shared" ca="1" si="589"/>
        <v>-1,41349553308256-3,18879482749532i</v>
      </c>
      <c r="EK329" s="223" t="str">
        <f t="shared" ca="1" si="590"/>
        <v>0,847523159783298-3,38350211578716i</v>
      </c>
      <c r="EL329" s="223" t="str">
        <f t="shared" ca="1" si="591"/>
        <v>2,74977924377455-2,14594878420058i</v>
      </c>
      <c r="EM329" s="223" t="str">
        <f t="shared" ca="1" si="592"/>
        <v>3,48803412739974-1,30243454554815E-12i</v>
      </c>
      <c r="EN329" s="223"/>
      <c r="EO329" s="223"/>
      <c r="EP329" s="223"/>
    </row>
    <row r="330" spans="1:146">
      <c r="A330" s="249">
        <f t="shared" si="461"/>
        <v>4.4921874999999901E-3</v>
      </c>
      <c r="B330" s="248">
        <v>230</v>
      </c>
      <c r="C330" s="247">
        <f t="shared" si="462"/>
        <v>46000</v>
      </c>
      <c r="N330" s="246">
        <f t="shared" ca="1" si="463"/>
        <v>4.5117612150061737</v>
      </c>
      <c r="O330" s="223">
        <f t="shared" ca="1" si="464"/>
        <v>-3.4882387849938263</v>
      </c>
      <c r="P330" s="223" t="str">
        <f t="shared" ca="1" si="465"/>
        <v>-2,80177966370994-2,07794141812435i</v>
      </c>
      <c r="Q330" s="223" t="str">
        <f t="shared" ca="1" si="466"/>
        <v>-1,01258226988837-3,33803639402612i</v>
      </c>
      <c r="R330" s="223" t="str">
        <f t="shared" ca="1" si="467"/>
        <v>1,17515225287356-3,28433052595219i</v>
      </c>
      <c r="S330" s="223" t="str">
        <f t="shared" ca="1" si="468"/>
        <v>2,90036455017759-1,93796163460692i</v>
      </c>
      <c r="T330" s="223" t="str">
        <f t="shared" ca="1" si="469"/>
        <v>3,48403704861048+0,171159764678343i</v>
      </c>
      <c r="U330" s="223" t="str">
        <f t="shared" ca="1" si="470"/>
        <v>2,69644504462566+2,21291525875912i</v>
      </c>
      <c r="V330" s="223" t="str">
        <f t="shared" ca="1" si="471"/>
        <v>0,847572887523287+3,38370064004939i</v>
      </c>
      <c r="W330" s="223" t="str">
        <f t="shared" ca="1" si="472"/>
        <v>-1,3348911911504+3,22271241796786i</v>
      </c>
      <c r="X330" s="223" t="str">
        <f t="shared" ca="1" si="473"/>
        <v>-2,99196220440186+1,79331313176644i</v>
      </c>
      <c r="Y330" s="223" t="str">
        <f t="shared" ca="1" si="474"/>
        <v>-3,47144196181144-0,34190719049175i</v>
      </c>
      <c r="Z330" s="223" t="str">
        <f t="shared" ca="1" si="475"/>
        <v>-2,58461445324785-2,34255799270744i</v>
      </c>
      <c r="AA330" s="223" t="str">
        <f t="shared" ca="1" si="476"/>
        <v>-0,680521627833551-3,4212132548536i</v>
      </c>
      <c r="AB330" s="223" t="str">
        <f t="shared" ca="1" si="477"/>
        <v>1,49141425962509-3,15333051349239i</v>
      </c>
      <c r="AC330" s="223" t="str">
        <f t="shared" ca="1" si="478"/>
        <v>3,07635195961078-1,64434438051587i</v>
      </c>
      <c r="AD330" s="223" t="str">
        <f t="shared" ca="1" si="479"/>
        <v>3,45048386726398+0,511830931935719i</v>
      </c>
      <c r="AE330" s="223" t="str">
        <f t="shared" ca="1" si="480"/>
        <v>2,46655729926717+2,46655729926694i</v>
      </c>
      <c r="AF330" s="223" t="str">
        <f t="shared" ca="1" si="481"/>
        <v>0,511830931935687+3,45048386726399i</v>
      </c>
      <c r="AG330" s="223" t="str">
        <f t="shared" ca="1" si="482"/>
        <v>-1,64434438051559+3,07635195961093i</v>
      </c>
      <c r="AH330" s="223" t="str">
        <f t="shared" ca="1" si="483"/>
        <v>-3,1533305134924+1,49141425962506i</v>
      </c>
      <c r="AI330" s="223" t="str">
        <f t="shared" ca="1" si="484"/>
        <v>-3,42121325485346-0,680521627834262i</v>
      </c>
      <c r="AJ330" s="223" t="str">
        <f t="shared" ca="1" si="485"/>
        <v>-2,34255799270637-2,58461445324882i</v>
      </c>
      <c r="AK330" s="223" t="str">
        <f t="shared" ca="1" si="486"/>
        <v>-0,341907190489968-3,47144196181161i</v>
      </c>
      <c r="AL330" s="223" t="str">
        <f t="shared" ca="1" si="487"/>
        <v>1,7933131317656-2,99196220440237i</v>
      </c>
      <c r="AM330" s="223" t="str">
        <f t="shared" ca="1" si="488"/>
        <v>3,2227124179676-1,33489119115103i</v>
      </c>
      <c r="AN330" s="223" t="str">
        <f t="shared" ca="1" si="489"/>
        <v>3,38370064004937+0,847572887523339i</v>
      </c>
      <c r="AO330" s="223" t="str">
        <f t="shared" ca="1" si="490"/>
        <v>2,21291525875885+2,69644504462588i</v>
      </c>
      <c r="AP330" s="223" t="str">
        <f t="shared" ca="1" si="491"/>
        <v>0,171159764677235+3,48403704861054i</v>
      </c>
      <c r="AQ330" s="223" t="str">
        <f t="shared" ca="1" si="492"/>
        <v>-1,93796163460838+2,90036455017662i</v>
      </c>
      <c r="AR330" s="223" t="str">
        <f t="shared" ca="1" si="493"/>
        <v>-1,93796163460838+2,90036455017662i</v>
      </c>
      <c r="AS330" s="223" t="str">
        <f t="shared" ca="1" si="494"/>
        <v>-3,33803639402632-1,01258226988772i</v>
      </c>
      <c r="AT330" s="223" t="str">
        <f t="shared" ca="1" si="495"/>
        <v>-2,07794141812446-2,80177966370986i</v>
      </c>
      <c r="AU330" s="223" t="str">
        <f t="shared" ca="1" si="496"/>
        <v>3,77765598478824E-13-3,48823878499383i</v>
      </c>
      <c r="AV330" s="223" t="str">
        <f t="shared" ca="1" si="497"/>
        <v>2,07794141812514-2,80177966370935i</v>
      </c>
      <c r="AW330" s="223" t="str">
        <f t="shared" ca="1" si="498"/>
        <v>3,33803639402654-1,012582269887i</v>
      </c>
      <c r="AX330" s="223" t="str">
        <f t="shared" ca="1" si="499"/>
        <v>3,28433052595266+1,17515225287224i</v>
      </c>
      <c r="AY330" s="223" t="str">
        <f t="shared" ca="1" si="500"/>
        <v>1,93796163460775+2,90036455017704i</v>
      </c>
      <c r="AZ330" s="223" t="str">
        <f t="shared" ca="1" si="501"/>
        <v>-0,17115976467799+3,4840370486105i</v>
      </c>
      <c r="BA330" s="223" t="str">
        <f t="shared" ca="1" si="502"/>
        <v>-2,21291525875943+2,6964450446254i</v>
      </c>
      <c r="BB330" s="223" t="str">
        <f t="shared" ca="1" si="503"/>
        <v>-3,38370064004956+0,847572887522607i</v>
      </c>
      <c r="BC330" s="223" t="str">
        <f t="shared" ca="1" si="504"/>
        <v>-3,22271241796731-1,33489119115173i</v>
      </c>
      <c r="BD330" s="223" t="str">
        <f t="shared" ca="1" si="505"/>
        <v>-1,79331313176793-2,99196220440097i</v>
      </c>
      <c r="BE330" s="223" t="str">
        <f t="shared" ca="1" si="506"/>
        <v>0,341907190490769-3,47144196181154i</v>
      </c>
      <c r="BF330" s="223" t="str">
        <f t="shared" ca="1" si="507"/>
        <v>2,34255799270693-2,58461445324832i</v>
      </c>
      <c r="BG330" s="223" t="str">
        <f t="shared" ca="1" si="508"/>
        <v>3,42121325485362-0,680521627833474i</v>
      </c>
      <c r="BH330" s="223" t="str">
        <f t="shared" ca="1" si="509"/>
        <v>3,15333051349208+1,49141425962574i</v>
      </c>
      <c r="BI330" s="223" t="str">
        <f t="shared" ca="1" si="510"/>
        <v>1,64434438051497+3,07635195961126i</v>
      </c>
      <c r="BJ330" s="223" t="str">
        <f t="shared" ca="1" si="511"/>
        <v>-0,511830931934132+3,45048386726422i</v>
      </c>
      <c r="BK330" s="223" t="str">
        <f t="shared" ca="1" si="512"/>
        <v>-2,4665572992662+2,46655729926792i</v>
      </c>
      <c r="BL330" s="223" t="str">
        <f t="shared" ca="1" si="513"/>
        <v>-3,45048386726389+0,511830931936343i</v>
      </c>
      <c r="BM330" s="223" t="str">
        <f t="shared" ca="1" si="514"/>
        <v>-3,07635195961073-1,64434438051597i</v>
      </c>
      <c r="BN330" s="223" t="str">
        <f t="shared" ca="1" si="515"/>
        <v>-1,49141425962462-3,1533305134926i</v>
      </c>
      <c r="BO330" s="223" t="str">
        <f t="shared" ca="1" si="516"/>
        <v>0,680521627834583-3,4212132548534i</v>
      </c>
      <c r="BP330" s="223" t="str">
        <f t="shared" ca="1" si="517"/>
        <v>2,58461445324908-2,34255799270609i</v>
      </c>
      <c r="BQ330" s="223" t="str">
        <f t="shared" ca="1" si="518"/>
        <v>3,4714419618113-0,341907190493095i</v>
      </c>
      <c r="BR330" s="223" t="str">
        <f t="shared" ca="1" si="519"/>
        <v>2,99196220440217+1,79331313176592i</v>
      </c>
      <c r="BS330" s="223" t="str">
        <f t="shared" ca="1" si="520"/>
        <v>1,33489119115059+3,22271241796778i</v>
      </c>
      <c r="BT330" s="223" t="str">
        <f t="shared" ca="1" si="521"/>
        <v>-0,847572887523612+3,38370064004931i</v>
      </c>
      <c r="BU330" s="223" t="str">
        <f t="shared" ca="1" si="522"/>
        <v>-2,69644504462612+2,21291525875856i</v>
      </c>
      <c r="BV330" s="223" t="str">
        <f t="shared" ca="1" si="523"/>
        <v>-3,48403704861056+0,171159764676858i</v>
      </c>
      <c r="BW330" s="223" t="str">
        <f t="shared" ca="1" si="524"/>
        <v>-2,90036455017834-1,93796163460581i</v>
      </c>
      <c r="BX330" s="223" t="str">
        <f t="shared" ca="1" si="525"/>
        <v>-1,17515225287444-3,28433052595188i</v>
      </c>
      <c r="BY330" s="223" t="str">
        <f t="shared" ca="1" si="526"/>
        <v>1,01258226988818-3,33803639402618i</v>
      </c>
      <c r="BZ330" s="223" t="str">
        <f t="shared" ca="1" si="527"/>
        <v>2,80177966371002-2,07794141812423i</v>
      </c>
      <c r="CA330" s="223" t="str">
        <f t="shared" ca="1" si="528"/>
        <v>3,48823878499383+7,55531196957648E-13i</v>
      </c>
      <c r="CB330" s="223" t="str">
        <f t="shared" ca="1" si="529"/>
        <v>2,80177966370912+2,07794141812545i</v>
      </c>
      <c r="CC330" s="223" t="str">
        <f t="shared" ca="1" si="530"/>
        <v>1,01258226988996+3,33803639402564i</v>
      </c>
      <c r="CD330" s="223" t="str">
        <f t="shared" ca="1" si="531"/>
        <v>-1,17515225287269+3,2843305259525i</v>
      </c>
      <c r="CE330" s="223" t="str">
        <f t="shared" ca="1" si="532"/>
        <v>-2,9003645501773+1,93796163460735i</v>
      </c>
      <c r="CF330" s="223" t="str">
        <f t="shared" ca="1" si="533"/>
        <v>-3,48403704861048-0,171159764678367i</v>
      </c>
      <c r="CG330" s="223" t="str">
        <f t="shared" ca="1" si="534"/>
        <v>-2,69644504462516-2,21291525875972i</v>
      </c>
      <c r="CH330" s="223" t="str">
        <f t="shared" ca="1" si="535"/>
        <v>-0,847572887522147-3,38370064004967i</v>
      </c>
      <c r="CI330" s="223" t="str">
        <f t="shared" ca="1" si="536"/>
        <v>1,33489119115217-3,22271241796713i</v>
      </c>
      <c r="CJ330" s="223" t="str">
        <f t="shared" ca="1" si="537"/>
        <v>2,99196220440122-1,79331313176752i</v>
      </c>
      <c r="CK330" s="223" t="str">
        <f t="shared" ca="1" si="538"/>
        <v>3,47144196181151+0,341907190491047i</v>
      </c>
      <c r="CL330" s="223" t="str">
        <f t="shared" ca="1" si="539"/>
        <v>2,58461445324806+2,34255799270721i</v>
      </c>
      <c r="CM330" s="223" t="str">
        <f t="shared" ca="1" si="540"/>
        <v>0,680521627833101+3,42121325485369i</v>
      </c>
      <c r="CN330" s="223" t="str">
        <f t="shared" ca="1" si="541"/>
        <v>-1,49141425962617+3,15333051349188i</v>
      </c>
      <c r="CO330" s="223" t="str">
        <f t="shared" ca="1" si="542"/>
        <v>-3,07635195961144+1,64434438051463i</v>
      </c>
      <c r="CP330" s="223" t="str">
        <f t="shared" ca="1" si="543"/>
        <v>-3,45048386726417-0,511830931934505i</v>
      </c>
      <c r="CQ330" s="223" t="str">
        <f t="shared" ca="1" si="544"/>
        <v>-2,46655729926765-2,46655729926646i</v>
      </c>
      <c r="CR330" s="223" t="str">
        <f t="shared" ca="1" si="545"/>
        <v>-0,51183093193597-3,45048386726395i</v>
      </c>
      <c r="CS330" s="223" t="str">
        <f t="shared" ca="1" si="546"/>
        <v>1,6443443805163-3,07635195961055i</v>
      </c>
      <c r="CT330" s="223" t="str">
        <f t="shared" ca="1" si="547"/>
        <v>3,15333051349277-1,49141425962428i</v>
      </c>
      <c r="CU330" s="223" t="str">
        <f t="shared" ca="1" si="548"/>
        <v>3,42121325485332+0,680521627834957i</v>
      </c>
      <c r="CV330" s="223" t="str">
        <f t="shared" ca="1" si="549"/>
        <v>2,34255799270845+2,58461445324693i</v>
      </c>
      <c r="CW330" s="223" t="str">
        <f t="shared" ca="1" si="550"/>
        <v>0,341907190492719+3,47144196181134i</v>
      </c>
      <c r="CX330" s="223" t="str">
        <f t="shared" ca="1" si="551"/>
        <v>-1,79331313176625+2,99196220440198i</v>
      </c>
      <c r="CY330" s="223" t="str">
        <f t="shared" ca="1" si="552"/>
        <v>-3,22271241796793+1,33489119115024i</v>
      </c>
      <c r="CZ330" s="223" t="str">
        <f t="shared" ca="1" si="553"/>
        <v>-3,38370064004921-0,847572887523978i</v>
      </c>
      <c r="DA330" s="223" t="str">
        <f t="shared" ca="1" si="554"/>
        <v>-2,21291525875826-2,69644504462636i</v>
      </c>
      <c r="DB330" s="223" t="str">
        <f t="shared" ca="1" si="555"/>
        <v>-0,17115976467648-3,48403704861058i</v>
      </c>
      <c r="DC330" s="223" t="str">
        <f t="shared" ca="1" si="556"/>
        <v>1,93796163460629-2,90036455017802i</v>
      </c>
      <c r="DD330" s="223" t="str">
        <f t="shared" ca="1" si="557"/>
        <v>3,28433052595201-1,17515225287409i</v>
      </c>
      <c r="DE330" s="223" t="str">
        <f t="shared" ca="1" si="558"/>
        <v>3,33803639402613+1,01258226988835i</v>
      </c>
      <c r="DF330" s="223" t="str">
        <f t="shared" ca="1" si="559"/>
        <v>2,07794141812377+2,80177966371037i</v>
      </c>
      <c r="DG330" s="223" t="str">
        <f t="shared" ca="1" si="560"/>
        <v>-1,13329679543647E-12+3,48823878499383i</v>
      </c>
      <c r="DH330" s="223" t="str">
        <f t="shared" ca="1" si="561"/>
        <v>-2,07794141812304+2,80177966371091i</v>
      </c>
      <c r="DI330" s="223" t="str">
        <f t="shared" ca="1" si="562"/>
        <v>-3,33803639402575+1,0125822698896i</v>
      </c>
      <c r="DJ330" s="223" t="str">
        <f t="shared" ca="1" si="563"/>
        <v>-3,28433052595244-1,17515225287286i</v>
      </c>
      <c r="DK330" s="223" t="str">
        <f t="shared" ca="1" si="564"/>
        <v>-1,93796163460704-2,90036455017751i</v>
      </c>
      <c r="DL330" s="223" t="str">
        <f t="shared" ca="1" si="565"/>
        <v>0,171159764678744-3,48403704861047i</v>
      </c>
      <c r="DM330" s="223" t="str">
        <f t="shared" ca="1" si="566"/>
        <v>2,21291525876017-2,6964450446248i</v>
      </c>
      <c r="DN330" s="223" t="str">
        <f t="shared" ca="1" si="567"/>
        <v>3,38370064004977-0,847572887521777i</v>
      </c>
      <c r="DO330" s="223" t="str">
        <f t="shared" ca="1" si="568"/>
        <v>3,22271241796843+1,33489119114904i</v>
      </c>
      <c r="DP330" s="223" t="str">
        <f t="shared" ca="1" si="569"/>
        <v>1,79331313176719+2,99196220440141i</v>
      </c>
      <c r="DQ330" s="223" t="str">
        <f t="shared" ca="1" si="570"/>
        <v>-0,341907190491423+3,47144196181147i</v>
      </c>
      <c r="DR330" s="223" t="str">
        <f t="shared" ca="1" si="571"/>
        <v>-2,34255799270763+2,58461445324768i</v>
      </c>
      <c r="DS330" s="223" t="str">
        <f t="shared" ca="1" si="572"/>
        <v>-3,42121325485377+0,680521627832731i</v>
      </c>
      <c r="DT330" s="223" t="str">
        <f t="shared" ca="1" si="573"/>
        <v>-3,1533305134918-1,49141425962633i</v>
      </c>
      <c r="DU330" s="223" t="str">
        <f t="shared" ca="1" si="574"/>
        <v>-1,64434438051727-3,07635195961003i</v>
      </c>
      <c r="DV330" s="223" t="str">
        <f t="shared" ca="1" si="575"/>
        <v>0,511830931934683-3,45048386726414i</v>
      </c>
      <c r="DW330" s="223" t="str">
        <f t="shared" ca="1" si="576"/>
        <v>2,46655729926687-2,46655729926724i</v>
      </c>
      <c r="DX330" s="223" t="str">
        <f t="shared" ca="1" si="577"/>
        <v>3,450483867264-0,511830931935597i</v>
      </c>
      <c r="DY330" s="223" t="str">
        <f t="shared" ca="1" si="578"/>
        <v>3,07635195961046+1,64434438051646i</v>
      </c>
      <c r="DZ330" s="223" t="str">
        <f t="shared" ca="1" si="579"/>
        <v>1,49141425962394+3,15333051349293i</v>
      </c>
      <c r="EA330" s="223" t="str">
        <f t="shared" ca="1" si="580"/>
        <v>-0,680521627835326+3,42121325485325i</v>
      </c>
      <c r="EB330" s="223" t="str">
        <f t="shared" ca="1" si="581"/>
        <v>-2,58461445324732+2,34255799270803i</v>
      </c>
      <c r="EC330" s="223" t="str">
        <f t="shared" ca="1" si="582"/>
        <v>-3,47144196181138+0,341907190492343i</v>
      </c>
      <c r="ED330" s="223" t="str">
        <f t="shared" ca="1" si="583"/>
        <v>-2,99196220440168-1,79331313176674i</v>
      </c>
      <c r="EE330" s="223" t="str">
        <f t="shared" ca="1" si="584"/>
        <v>-1,33489119114989-3,22271241796807i</v>
      </c>
      <c r="EF330" s="223" t="str">
        <f t="shared" ca="1" si="585"/>
        <v>0,847572887524344-3,38370064004912i</v>
      </c>
      <c r="EG330" s="223" t="str">
        <f t="shared" ca="1" si="586"/>
        <v>2,69644504462446-2,21291525876058i</v>
      </c>
      <c r="EH330" s="223" t="str">
        <f t="shared" ca="1" si="587"/>
        <v>3,48403704861042-0,171159764679668i</v>
      </c>
      <c r="EI330" s="223" t="str">
        <f t="shared" ca="1" si="588"/>
        <v>2,90036455017781+1,9379616346066i</v>
      </c>
      <c r="EJ330" s="223" t="str">
        <f t="shared" ca="1" si="589"/>
        <v>1,17515225287373+3,28433052595213i</v>
      </c>
      <c r="EK330" s="223" t="str">
        <f t="shared" ca="1" si="590"/>
        <v>-1,01258226988872+3,33803639402602i</v>
      </c>
      <c r="EL330" s="223" t="str">
        <f t="shared" ca="1" si="591"/>
        <v>-2,80177966371059+2,07794141812347i</v>
      </c>
      <c r="EM330" s="223" t="str">
        <f t="shared" ca="1" si="592"/>
        <v>-3,48823878499383-1,51106239391529E-12i</v>
      </c>
      <c r="EN330" s="223"/>
      <c r="EO330" s="223"/>
      <c r="EP330" s="223"/>
    </row>
    <row r="331" spans="1:146">
      <c r="A331" s="249">
        <f t="shared" si="461"/>
        <v>4.5117187499999897E-3</v>
      </c>
      <c r="B331" s="248">
        <v>231</v>
      </c>
      <c r="C331" s="247">
        <f t="shared" si="462"/>
        <v>46200</v>
      </c>
      <c r="N331" s="246">
        <f t="shared" ca="1" si="463"/>
        <v>4.511570233042379</v>
      </c>
      <c r="O331" s="223">
        <f t="shared" ca="1" si="464"/>
        <v>-3.488429766957621</v>
      </c>
      <c r="P331" s="223" t="str">
        <f t="shared" ca="1" si="465"/>
        <v>-2,85208719921047-2,00866643500004i</v>
      </c>
      <c r="Q331" s="223" t="str">
        <f t="shared" ca="1" si="466"/>
        <v>-1,17521659275954-3,28451034388669i</v>
      </c>
      <c r="R331" s="223" t="str">
        <f t="shared" ca="1" si="467"/>
        <v>0,930408722402745-3,36206511660213i</v>
      </c>
      <c r="S331" s="223" t="str">
        <f t="shared" ca="1" si="468"/>
        <v>2,69659267568002-2,21303641643441i</v>
      </c>
      <c r="T331" s="223" t="str">
        <f t="shared" ca="1" si="469"/>
        <v>3,47897771538072-0,256624813454152i</v>
      </c>
      <c r="U331" s="223" t="str">
        <f t="shared" ca="1" si="470"/>
        <v>2,99212601509617+1,79341131611816i</v>
      </c>
      <c r="V331" s="223" t="str">
        <f t="shared" ca="1" si="471"/>
        <v>1,41365586257599+3,18915652503927i</v>
      </c>
      <c r="W331" s="223" t="str">
        <f t="shared" ca="1" si="472"/>
        <v>-0,680558886566552+3,42140056715248i</v>
      </c>
      <c r="X331" s="223" t="str">
        <f t="shared" ca="1" si="473"/>
        <v>-2,52648508280005+2,40541376178503i</v>
      </c>
      <c r="Y331" s="223" t="str">
        <f t="shared" ca="1" si="474"/>
        <v>-3,45067278213639+0,511858954809896i</v>
      </c>
      <c r="Z331" s="223" t="str">
        <f t="shared" ca="1" si="475"/>
        <v>-3,11595024086031-1,56843754592862i</v>
      </c>
      <c r="AA331" s="223" t="str">
        <f t="shared" ca="1" si="476"/>
        <v>-1,64443440879064-3,07652039066563i</v>
      </c>
      <c r="AB331" s="223" t="str">
        <f t="shared" ca="1" si="477"/>
        <v>0,427021043158312-3,46219515159039i</v>
      </c>
      <c r="AC331" s="223" t="str">
        <f t="shared" ca="1" si="478"/>
        <v>2,34268624835535-2,58475596154893i</v>
      </c>
      <c r="AD331" s="223" t="str">
        <f t="shared" ca="1" si="479"/>
        <v>3,4036683541104-0,764319288140367i</v>
      </c>
      <c r="AE331" s="223" t="str">
        <f t="shared" ca="1" si="480"/>
        <v>3,22288886229529+1,33496427678384i</v>
      </c>
      <c r="AF331" s="223" t="str">
        <f t="shared" ca="1" si="481"/>
        <v>1,86630162246559+2,94721232573738i</v>
      </c>
      <c r="AG331" s="223" t="str">
        <f t="shared" ca="1" si="482"/>
        <v>-0,17116913571895+3,48422780052815i</v>
      </c>
      <c r="AH331" s="223" t="str">
        <f t="shared" ca="1" si="483"/>
        <v>-2,14619219415489+2,75009114480677i</v>
      </c>
      <c r="AI331" s="223" t="str">
        <f t="shared" ca="1" si="484"/>
        <v>-3,33821915237026+1,01263770902747i</v>
      </c>
      <c r="AJ331" s="223" t="str">
        <f t="shared" ca="1" si="485"/>
        <v>-3,31236236974594-1,09425672055834i</v>
      </c>
      <c r="AK331" s="223" t="str">
        <f t="shared" ca="1" si="486"/>
        <v>-2,07805518594663-2,80193306186217i</v>
      </c>
      <c r="AL331" s="223" t="str">
        <f t="shared" ca="1" si="487"/>
        <v>-0,0856103520985085-3,48737911713217i</v>
      </c>
      <c r="AM331" s="223" t="str">
        <f t="shared" ca="1" si="488"/>
        <v>1,93806773850089-2,9005233458771i</v>
      </c>
      <c r="AN331" s="223" t="str">
        <f t="shared" ca="1" si="489"/>
        <v>3,25467985181254-1,2554685584281i</v>
      </c>
      <c r="AO331" s="223" t="str">
        <f t="shared" ca="1" si="490"/>
        <v>3,38388589852342+0,847619292353796i</v>
      </c>
      <c r="AP331" s="223" t="str">
        <f t="shared" ca="1" si="491"/>
        <v>2,2785475883285+2,64146987995669i</v>
      </c>
      <c r="AQ331" s="223" t="str">
        <f t="shared" ca="1" si="492"/>
        <v>0,341925909996834+3,47163202414496i</v>
      </c>
      <c r="AR331" s="223" t="str">
        <f t="shared" ca="1" si="493"/>
        <v>0,341925909996834+3,47163202414496i</v>
      </c>
      <c r="AS331" s="223" t="str">
        <f t="shared" ca="1" si="494"/>
        <v>-3,15350315914266+1,49149591493683i</v>
      </c>
      <c r="AT331" s="223" t="str">
        <f t="shared" ca="1" si="495"/>
        <v>-3,43707185642727-0,596388541767551i</v>
      </c>
      <c r="AU331" s="223" t="str">
        <f t="shared" ca="1" si="496"/>
        <v>-2,4666923439098-2,46669234390768i</v>
      </c>
      <c r="AV331" s="223" t="str">
        <f t="shared" ca="1" si="497"/>
        <v>-0,59638854176708-3,43707185642735i</v>
      </c>
      <c r="AW331" s="223" t="str">
        <f t="shared" ca="1" si="498"/>
        <v>1,49149591493726-3,15350315914246i</v>
      </c>
      <c r="AX331" s="223" t="str">
        <f t="shared" ca="1" si="499"/>
        <v>3,03523735962546-1,71944072585532i</v>
      </c>
      <c r="AY331" s="223" t="str">
        <f t="shared" ca="1" si="500"/>
        <v>3,47163202414491+0,341925909997309i</v>
      </c>
      <c r="AZ331" s="223" t="str">
        <f t="shared" ca="1" si="501"/>
        <v>2,64146987995637+2,27854758832886i</v>
      </c>
      <c r="BA331" s="223" t="str">
        <f t="shared" ca="1" si="502"/>
        <v>0,847619292356795+3,38388589852267i</v>
      </c>
      <c r="BB331" s="223" t="str">
        <f t="shared" ca="1" si="503"/>
        <v>-1,25546855842855+3,25467985181236i</v>
      </c>
      <c r="BC331" s="223" t="str">
        <f t="shared" ca="1" si="504"/>
        <v>-2,9005233458773+1,93806773850058i</v>
      </c>
      <c r="BD331" s="223" t="str">
        <f t="shared" ca="1" si="505"/>
        <v>-3,48737911713225-0,085610352095417i</v>
      </c>
      <c r="BE331" s="223" t="str">
        <f t="shared" ca="1" si="506"/>
        <v>-2,80193306186192-2,07805518594697i</v>
      </c>
      <c r="BF331" s="223" t="str">
        <f t="shared" ca="1" si="507"/>
        <v>-1,09425672055793-3,31236236974607i</v>
      </c>
      <c r="BG331" s="223" t="str">
        <f t="shared" ca="1" si="508"/>
        <v>1,01263770902788-3,33821915237013i</v>
      </c>
      <c r="BH331" s="223" t="str">
        <f t="shared" ca="1" si="509"/>
        <v>2,75009114480704-2,14619219415455i</v>
      </c>
      <c r="BI331" s="223" t="str">
        <f t="shared" ca="1" si="510"/>
        <v>3,48422780052817-0,171169135718523i</v>
      </c>
      <c r="BJ331" s="223" t="str">
        <f t="shared" ca="1" si="511"/>
        <v>2,94721232573831+1,86630162246411i</v>
      </c>
      <c r="BK331" s="223" t="str">
        <f t="shared" ca="1" si="512"/>
        <v>1,3349642767845+3,22288886229501i</v>
      </c>
      <c r="BL331" s="223" t="str">
        <f t="shared" ca="1" si="513"/>
        <v>-0,764319288141222+3,40366835411021i</v>
      </c>
      <c r="BM331" s="223" t="str">
        <f t="shared" ca="1" si="514"/>
        <v>-2,58475596155021+2,34268624835394i</v>
      </c>
      <c r="BN331" s="223" t="str">
        <f t="shared" ca="1" si="515"/>
        <v>-3,46219515159031+0,427021043158923i</v>
      </c>
      <c r="BO331" s="223" t="str">
        <f t="shared" ca="1" si="516"/>
        <v>-3,07652039066545-1,64443440879098i</v>
      </c>
      <c r="BP331" s="223" t="str">
        <f t="shared" ca="1" si="517"/>
        <v>-1,56843754592702-3,11595024086111i</v>
      </c>
      <c r="BQ331" s="223" t="str">
        <f t="shared" ca="1" si="518"/>
        <v>0,511858954809362-3,45067278213647i</v>
      </c>
      <c r="BR331" s="223" t="str">
        <f t="shared" ca="1" si="519"/>
        <v>2,40541376178539-2,52648508279971i</v>
      </c>
      <c r="BS331" s="223" t="str">
        <f t="shared" ca="1" si="520"/>
        <v>3,42140056715285-0,680558886564699i</v>
      </c>
      <c r="BT331" s="223" t="str">
        <f t="shared" ca="1" si="521"/>
        <v>3,18915652503953+1,4136558625754i</v>
      </c>
      <c r="BU331" s="223" t="str">
        <f t="shared" ca="1" si="522"/>
        <v>1,79341131611784+2,99212601509637i</v>
      </c>
      <c r="BV331" s="223" t="str">
        <f t="shared" ca="1" si="523"/>
        <v>-0,256624813455926+3,47897771538058i</v>
      </c>
      <c r="BW331" s="223" t="str">
        <f t="shared" ca="1" si="524"/>
        <v>-2,21303641643398+2,69659267568038i</v>
      </c>
      <c r="BX331" s="223" t="str">
        <f t="shared" ca="1" si="525"/>
        <v>-3,36206511660226+0,930408722402284i</v>
      </c>
      <c r="BY331" s="223" t="str">
        <f t="shared" ca="1" si="526"/>
        <v>-3,28451034388618-1,17521659276097i</v>
      </c>
      <c r="BZ331" s="223" t="str">
        <f t="shared" ca="1" si="527"/>
        <v>-2,00866643500067-2,85208719921003i</v>
      </c>
      <c r="CA331" s="223" t="str">
        <f t="shared" ca="1" si="528"/>
        <v>3,77787794107012E-13-3,48842976695762i</v>
      </c>
      <c r="CB331" s="223" t="str">
        <f t="shared" ca="1" si="529"/>
        <v>2,00866643500129-2,85208719920959i</v>
      </c>
      <c r="CC331" s="223" t="str">
        <f t="shared" ca="1" si="530"/>
        <v>3,2845103438865-1,17521659276008i</v>
      </c>
      <c r="CD331" s="223" t="str">
        <f t="shared" ca="1" si="531"/>
        <v>3,362065116602+0,930408722403205i</v>
      </c>
      <c r="CE331" s="223" t="str">
        <f t="shared" ca="1" si="532"/>
        <v>2,21303641643325+2,69659267568098i</v>
      </c>
      <c r="CF331" s="223" t="str">
        <f t="shared" ca="1" si="533"/>
        <v>0,256624813455172+3,47897771538064i</v>
      </c>
      <c r="CG331" s="223" t="str">
        <f t="shared" ca="1" si="534"/>
        <v>-1,79341131611849+2,99212601509598i</v>
      </c>
      <c r="CH331" s="223" t="str">
        <f t="shared" ca="1" si="535"/>
        <v>-3,18915652503983+1,41365586257471i</v>
      </c>
      <c r="CI331" s="223" t="str">
        <f t="shared" ca="1" si="536"/>
        <v>-3,42140056715266-0,680558886565634i</v>
      </c>
      <c r="CJ331" s="223" t="str">
        <f t="shared" ca="1" si="537"/>
        <v>-2,4054137617847-2,52648508280037i</v>
      </c>
      <c r="CK331" s="223" t="str">
        <f t="shared" ca="1" si="538"/>
        <v>-0,511858954808417-3,45067278213661i</v>
      </c>
      <c r="CL331" s="223" t="str">
        <f t="shared" ca="1" si="539"/>
        <v>1,5684375459277-3,11595024086077i</v>
      </c>
      <c r="CM331" s="223" t="str">
        <f t="shared" ca="1" si="540"/>
        <v>3,0765203906658-1,64443440879031i</v>
      </c>
      <c r="CN331" s="223" t="str">
        <f t="shared" ca="1" si="541"/>
        <v>3,46219515159022+0,427021043159673i</v>
      </c>
      <c r="CO331" s="223" t="str">
        <f t="shared" ca="1" si="542"/>
        <v>2,58475596154957+2,34268624835464i</v>
      </c>
      <c r="CP331" s="223" t="str">
        <f t="shared" ca="1" si="543"/>
        <v>0,764319288140291+3,40366835411042i</v>
      </c>
      <c r="CQ331" s="223" t="str">
        <f t="shared" ca="1" si="544"/>
        <v>-1,3349642767852+3,22288886229472i</v>
      </c>
      <c r="CR331" s="223" t="str">
        <f t="shared" ca="1" si="545"/>
        <v>-2,94721232573681+1,86630162246648i</v>
      </c>
      <c r="CS331" s="223" t="str">
        <f t="shared" ca="1" si="546"/>
        <v>-3,48422780052814-0,171169135719278i</v>
      </c>
      <c r="CT331" s="223" t="str">
        <f t="shared" ca="1" si="547"/>
        <v>-2,75009114480657-2,14619219415515i</v>
      </c>
      <c r="CU331" s="223" t="str">
        <f t="shared" ca="1" si="548"/>
        <v>-1,01263770902707-3,33821915237038i</v>
      </c>
      <c r="CV331" s="223" t="str">
        <f t="shared" ca="1" si="549"/>
        <v>1,09425672055875-3,3123623697458i</v>
      </c>
      <c r="CW331" s="223" t="str">
        <f t="shared" ca="1" si="550"/>
        <v>2,80193306186242-2,07805518594629i</v>
      </c>
      <c r="CX331" s="223" t="str">
        <f t="shared" ca="1" si="551"/>
        <v>3,48737911713218-0,0856103520981306i</v>
      </c>
      <c r="CY331" s="223" t="str">
        <f t="shared" ca="1" si="552"/>
        <v>2,90052334587688+1,9380677385012i</v>
      </c>
      <c r="CZ331" s="223" t="str">
        <f t="shared" ca="1" si="553"/>
        <v>1,25546855842784+3,25467985181264i</v>
      </c>
      <c r="DA331" s="223" t="str">
        <f t="shared" ca="1" si="554"/>
        <v>-0,847619292354259+3,3838858985233i</v>
      </c>
      <c r="DB331" s="223" t="str">
        <f t="shared" ca="1" si="555"/>
        <v>-2,6414698799568+2,27854758832836i</v>
      </c>
      <c r="DC331" s="223" t="str">
        <f t="shared" ca="1" si="556"/>
        <v>-3,471632024145+0,341925909996458i</v>
      </c>
      <c r="DD331" s="223" t="str">
        <f t="shared" ca="1" si="557"/>
        <v>-3,0352373596267-1,71944072585313i</v>
      </c>
      <c r="DE331" s="223" t="str">
        <f t="shared" ca="1" si="558"/>
        <v>-1,49149591493657-3,15350315914278i</v>
      </c>
      <c r="DF331" s="223" t="str">
        <f t="shared" ca="1" si="559"/>
        <v>0,596388541768022-3,43707185642718i</v>
      </c>
      <c r="DG331" s="223" t="str">
        <f t="shared" ca="1" si="560"/>
        <v>2,46669234390781-2,46669234390967i</v>
      </c>
      <c r="DH331" s="223" t="str">
        <f t="shared" ca="1" si="561"/>
        <v>3,43707185642741-0,596388541766707i</v>
      </c>
      <c r="DI331" s="223" t="str">
        <f t="shared" ca="1" si="562"/>
        <v>3,15350315914221+1,49149591493778i</v>
      </c>
      <c r="DJ331" s="223" t="str">
        <f t="shared" ca="1" si="563"/>
        <v>1,71944072585507+3,0352373596256i</v>
      </c>
      <c r="DK331" s="223" t="str">
        <f t="shared" ca="1" si="564"/>
        <v>-0,341925909997783+3,47163202414487i</v>
      </c>
      <c r="DL331" s="223" t="str">
        <f t="shared" ca="1" si="565"/>
        <v>-2,27854758832907+2,64146987995619i</v>
      </c>
      <c r="DM331" s="223" t="str">
        <f t="shared" ca="1" si="566"/>
        <v>-3,38388589852276+0,847619292356429i</v>
      </c>
      <c r="DN331" s="223" t="str">
        <f t="shared" ca="1" si="567"/>
        <v>-3,25467985181215-1,25546855842909i</v>
      </c>
      <c r="DO331" s="223" t="str">
        <f t="shared" ca="1" si="568"/>
        <v>-1,93806773850026-2,90052334587751i</v>
      </c>
      <c r="DP331" s="223" t="str">
        <f t="shared" ca="1" si="569"/>
        <v>0,0856103520958939-3,48737911713224i</v>
      </c>
      <c r="DQ331" s="223" t="str">
        <f t="shared" ca="1" si="570"/>
        <v>2,0780551859472-2,80193306186175i</v>
      </c>
      <c r="DR331" s="223" t="str">
        <f t="shared" ca="1" si="571"/>
        <v>3,31236236974622-1,09425672055748i</v>
      </c>
      <c r="DS331" s="223" t="str">
        <f t="shared" ca="1" si="572"/>
        <v>3,33821915237097+1,01263770902512i</v>
      </c>
      <c r="DT331" s="223" t="str">
        <f t="shared" ca="1" si="573"/>
        <v>2,14619219415425+2,75009114480727i</v>
      </c>
      <c r="DU331" s="223" t="str">
        <f t="shared" ca="1" si="574"/>
        <v>0,171169135717948+3,4842278005282i</v>
      </c>
      <c r="DV331" s="223" t="str">
        <f t="shared" ca="1" si="575"/>
        <v>-1,86630162246442+2,94721232573811i</v>
      </c>
      <c r="DW331" s="223" t="str">
        <f t="shared" ca="1" si="576"/>
        <v>-3,22288886229523+1,33496427678397i</v>
      </c>
      <c r="DX331" s="223" t="str">
        <f t="shared" ca="1" si="577"/>
        <v>-3,40366835411017-0,764319288141396i</v>
      </c>
      <c r="DY331" s="223" t="str">
        <f t="shared" ca="1" si="578"/>
        <v>-2,3426862483563-2,58475596154807i</v>
      </c>
      <c r="DZ331" s="223" t="str">
        <f t="shared" ca="1" si="579"/>
        <v>-0,42702104315835-3,46219515159038i</v>
      </c>
      <c r="EA331" s="223" t="str">
        <f t="shared" ca="1" si="580"/>
        <v>1,64443440879131-3,07652039066527i</v>
      </c>
      <c r="EB331" s="223" t="str">
        <f t="shared" ca="1" si="581"/>
        <v>3,11595024085977-1,56843754592969i</v>
      </c>
      <c r="EC331" s="223" t="str">
        <f t="shared" ca="1" si="582"/>
        <v>3,45067278213645+0,51185895480954i</v>
      </c>
      <c r="ED331" s="223" t="str">
        <f t="shared" ca="1" si="583"/>
        <v>2,52648508279945+2,40541376178567i</v>
      </c>
      <c r="EE331" s="223" t="str">
        <f t="shared" ca="1" si="584"/>
        <v>0,680558886567637+3,42140056715226i</v>
      </c>
      <c r="EF331" s="223" t="str">
        <f t="shared" ca="1" si="585"/>
        <v>-1,41365586257575+3,18915652503937i</v>
      </c>
      <c r="EG331" s="223" t="str">
        <f t="shared" ca="1" si="586"/>
        <v>-2,99212601509667+1,79341131611735i</v>
      </c>
      <c r="EH331" s="223" t="str">
        <f t="shared" ca="1" si="587"/>
        <v>-3,47897771538082-0,256624813452743i</v>
      </c>
      <c r="EI331" s="223" t="str">
        <f t="shared" ca="1" si="588"/>
        <v>-2,69659267568013-2,21303641643428i</v>
      </c>
      <c r="EJ331" s="223" t="str">
        <f t="shared" ca="1" si="589"/>
        <v>-0,930408722402113-3,3620651166023i</v>
      </c>
      <c r="EK331" s="223" t="str">
        <f t="shared" ca="1" si="590"/>
        <v>1,17521659275797-3,28451034388725i</v>
      </c>
      <c r="EL331" s="223" t="str">
        <f t="shared" ca="1" si="591"/>
        <v>2,85208719921036-2,0086664350002i</v>
      </c>
      <c r="EM331" s="223" t="str">
        <f t="shared" ca="1" si="592"/>
        <v>3,48842976695762+7,55575588214024E-13i</v>
      </c>
      <c r="EN331" s="223"/>
      <c r="EO331" s="223"/>
      <c r="EP331" s="223"/>
    </row>
    <row r="332" spans="1:146">
      <c r="A332" s="249">
        <f t="shared" si="461"/>
        <v>4.5312499999999893E-3</v>
      </c>
      <c r="B332" s="248">
        <v>232</v>
      </c>
      <c r="C332" s="247">
        <f t="shared" si="462"/>
        <v>46400</v>
      </c>
      <c r="N332" s="246">
        <f t="shared" ca="1" si="463"/>
        <v>4.5113919933480684</v>
      </c>
      <c r="O332" s="223">
        <f t="shared" ca="1" si="464"/>
        <v>-3.4886080066519312</v>
      </c>
      <c r="P332" s="223" t="str">
        <f t="shared" ca="1" si="465"/>
        <v>-2,90067154676644-1,93816676316966i</v>
      </c>
      <c r="Q332" s="223" t="str">
        <f t="shared" ca="1" si="466"/>
        <v>-1,3350324861619-3,22305353430072i</v>
      </c>
      <c r="R332" s="223" t="str">
        <f t="shared" ca="1" si="467"/>
        <v>0,680593659405775-3,42157538202107i</v>
      </c>
      <c r="S332" s="223" t="str">
        <f t="shared" ca="1" si="468"/>
        <v>2,46681837840527-2,46681837840527i</v>
      </c>
      <c r="T332" s="223" t="str">
        <f t="shared" ca="1" si="469"/>
        <v>3,42157538202107-0,680593659405764i</v>
      </c>
      <c r="U332" s="223" t="str">
        <f t="shared" ca="1" si="470"/>
        <v>3,22305353430071+1,33503248616191i</v>
      </c>
      <c r="V332" s="223" t="str">
        <f t="shared" ca="1" si="471"/>
        <v>1,93816676316966+2,90067154676644i</v>
      </c>
      <c r="W332" s="223" t="str">
        <f t="shared" ca="1" si="472"/>
        <v>-3,78235637976233E-19+3,48860800665193i</v>
      </c>
      <c r="X332" s="223" t="str">
        <f t="shared" ca="1" si="473"/>
        <v>-1,93816676316968+2,90067154676643i</v>
      </c>
      <c r="Y332" s="223" t="str">
        <f t="shared" ca="1" si="474"/>
        <v>-3,22305353430072+1,33503248616189i</v>
      </c>
      <c r="Z332" s="223" t="str">
        <f t="shared" ca="1" si="475"/>
        <v>-3,42157538202107-0,680593659405775i</v>
      </c>
      <c r="AA332" s="223" t="str">
        <f t="shared" ca="1" si="476"/>
        <v>-2,46681837840525-2,46681837840528i</v>
      </c>
      <c r="AB332" s="223" t="str">
        <f t="shared" ca="1" si="477"/>
        <v>-0,68059365940575-3,42157538202107i</v>
      </c>
      <c r="AC332" s="223" t="str">
        <f t="shared" ca="1" si="478"/>
        <v>1,33503248616191-3,22305353430071i</v>
      </c>
      <c r="AD332" s="223" t="str">
        <f t="shared" ca="1" si="479"/>
        <v>2,90067154676644-1,93816676316966i</v>
      </c>
      <c r="AE332" s="223" t="str">
        <f t="shared" ca="1" si="480"/>
        <v>3,48860800665193+7,5647127595247E-19i</v>
      </c>
      <c r="AF332" s="223" t="str">
        <f t="shared" ca="1" si="481"/>
        <v>2,90067154676644+1,93816676316966i</v>
      </c>
      <c r="AG332" s="223" t="str">
        <f t="shared" ca="1" si="482"/>
        <v>1,33503248616186+3,22305353430073i</v>
      </c>
      <c r="AH332" s="223" t="str">
        <f t="shared" ca="1" si="483"/>
        <v>-0,680593659407501+3,42157538202073i</v>
      </c>
      <c r="AI332" s="223" t="str">
        <f t="shared" ca="1" si="484"/>
        <v>-2,46681837840528+2,46681837840525i</v>
      </c>
      <c r="AJ332" s="223" t="str">
        <f t="shared" ca="1" si="485"/>
        <v>-3,42157538202074+0,680593659407453i</v>
      </c>
      <c r="AK332" s="223" t="str">
        <f t="shared" ca="1" si="486"/>
        <v>-3,22305353430071-1,33503248616191i</v>
      </c>
      <c r="AL332" s="223" t="str">
        <f t="shared" ca="1" si="487"/>
        <v>-1,93816676316821-2,90067154676741i</v>
      </c>
      <c r="AM332" s="223" t="str">
        <f t="shared" ca="1" si="488"/>
        <v>4,95772362477348E-14-3,48860800665193i</v>
      </c>
      <c r="AN332" s="223" t="str">
        <f t="shared" ca="1" si="489"/>
        <v>1,9381667631711-2,90067154676548i</v>
      </c>
      <c r="AO332" s="223" t="str">
        <f t="shared" ca="1" si="490"/>
        <v>3,22305353430073-1,33503248616186i</v>
      </c>
      <c r="AP332" s="223" t="str">
        <f t="shared" ca="1" si="491"/>
        <v>3,42157538202071+0,68059365940755i</v>
      </c>
      <c r="AQ332" s="223" t="str">
        <f t="shared" ca="1" si="492"/>
        <v>2,46681837840525+2,46681837840528i</v>
      </c>
      <c r="AR332" s="223" t="str">
        <f t="shared" ca="1" si="493"/>
        <v>2,46681837840525+2,46681837840528i</v>
      </c>
      <c r="AS332" s="223" t="str">
        <f t="shared" ca="1" si="494"/>
        <v>-1,33503248616191+3,22305353430071i</v>
      </c>
      <c r="AT332" s="223" t="str">
        <f t="shared" ca="1" si="495"/>
        <v>-2,9006715467655+1,93816676317106i</v>
      </c>
      <c r="AU332" s="223" t="str">
        <f t="shared" ca="1" si="496"/>
        <v>-3,48860800665193-1,51294255190494E-18i</v>
      </c>
      <c r="AV332" s="223" t="str">
        <f t="shared" ca="1" si="497"/>
        <v>-2,90067154676738-1,93816676316826i</v>
      </c>
      <c r="AW332" s="223" t="str">
        <f t="shared" ca="1" si="498"/>
        <v>-1,33503248616191-3,22305353430071i</v>
      </c>
      <c r="AX332" s="223" t="str">
        <f t="shared" ca="1" si="499"/>
        <v>0,680593659407501-3,42157538202073i</v>
      </c>
      <c r="AY332" s="223" t="str">
        <f t="shared" ca="1" si="500"/>
        <v>2,46681837840532-2,46681837840521i</v>
      </c>
      <c r="AZ332" s="223" t="str">
        <f t="shared" ca="1" si="501"/>
        <v>3,42157538202074-0,680593659407453i</v>
      </c>
      <c r="BA332" s="223" t="str">
        <f t="shared" ca="1" si="502"/>
        <v>3,22305353430069+1,33503248616195i</v>
      </c>
      <c r="BB332" s="223" t="str">
        <f t="shared" ca="1" si="503"/>
        <v>1,93816676316821+2,90067154676741i</v>
      </c>
      <c r="BC332" s="223" t="str">
        <f t="shared" ca="1" si="504"/>
        <v>-4,95779927190108E-14+3,48860800665193i</v>
      </c>
      <c r="BD332" s="223" t="str">
        <f t="shared" ca="1" si="505"/>
        <v>-1,93816676317118+2,90067154676542i</v>
      </c>
      <c r="BE332" s="223" t="str">
        <f t="shared" ca="1" si="506"/>
        <v>-3,22305353430073+1,33503248616186i</v>
      </c>
      <c r="BF332" s="223" t="str">
        <f t="shared" ca="1" si="507"/>
        <v>-3,42157538202141-0,680593659404048i</v>
      </c>
      <c r="BG332" s="223" t="str">
        <f t="shared" ca="1" si="508"/>
        <v>-2,46681837840525-2,46681837840528i</v>
      </c>
      <c r="BH332" s="223" t="str">
        <f t="shared" ca="1" si="509"/>
        <v>-0,680593659407501-3,42157538202073i</v>
      </c>
      <c r="BI332" s="223" t="str">
        <f t="shared" ca="1" si="510"/>
        <v>1,335032486162-3,22305353430068i</v>
      </c>
      <c r="BJ332" s="223" t="str">
        <f t="shared" ca="1" si="511"/>
        <v>2,90067154676545-1,93816676317114i</v>
      </c>
      <c r="BK332" s="223" t="str">
        <f t="shared" ca="1" si="512"/>
        <v>3,48860800665193+9,915447249547E-14i</v>
      </c>
      <c r="BL332" s="223" t="str">
        <f t="shared" ca="1" si="513"/>
        <v>2,90067154676545+1,93816676317114i</v>
      </c>
      <c r="BM332" s="223" t="str">
        <f t="shared" ca="1" si="514"/>
        <v>1,33503248616182+3,22305353430075i</v>
      </c>
      <c r="BN332" s="223" t="str">
        <f t="shared" ca="1" si="515"/>
        <v>-0,680593659404194+3,42157538202138i</v>
      </c>
      <c r="BO332" s="223" t="str">
        <f t="shared" ca="1" si="516"/>
        <v>-2,46681837840532+2,46681837840521i</v>
      </c>
      <c r="BP332" s="223" t="str">
        <f t="shared" ca="1" si="517"/>
        <v>-3,42157538202075+0,680593659407355i</v>
      </c>
      <c r="BQ332" s="223" t="str">
        <f t="shared" ca="1" si="518"/>
        <v>-3,22305353430069-1,33503248616195i</v>
      </c>
      <c r="BR332" s="223" t="str">
        <f t="shared" ca="1" si="519"/>
        <v>-1,93816676317102-2,90067154676553i</v>
      </c>
      <c r="BS332" s="223" t="str">
        <f t="shared" ca="1" si="520"/>
        <v>4,95787491902867E-14-3,48860800665193i</v>
      </c>
      <c r="BT332" s="223" t="str">
        <f t="shared" ca="1" si="521"/>
        <v>1,9381667631711-2,90067154676548i</v>
      </c>
      <c r="BU332" s="223" t="str">
        <f t="shared" ca="1" si="522"/>
        <v>3,22305353430073-1,33503248616186i</v>
      </c>
      <c r="BV332" s="223" t="str">
        <f t="shared" ca="1" si="523"/>
        <v>3,42157538202074+0,680593659407453i</v>
      </c>
      <c r="BW332" s="223" t="str">
        <f t="shared" ca="1" si="524"/>
        <v>2,46681837840525+2,46681837840528i</v>
      </c>
      <c r="BX332" s="223" t="str">
        <f t="shared" ca="1" si="525"/>
        <v>0,680593659404097+3,4215753820214i</v>
      </c>
      <c r="BY332" s="223" t="str">
        <f t="shared" ca="1" si="526"/>
        <v>-1,33503248616191+3,22305353430071i</v>
      </c>
      <c r="BZ332" s="223" t="str">
        <f t="shared" ca="1" si="527"/>
        <v>-2,9006715467655+1,93816676317106i</v>
      </c>
      <c r="CA332" s="223" t="str">
        <f t="shared" ca="1" si="528"/>
        <v>-3,48860800665193-3,02588510380988E-18i</v>
      </c>
      <c r="CB332" s="223" t="str">
        <f t="shared" ca="1" si="529"/>
        <v>-2,90067154676539-1,93816676317123i</v>
      </c>
      <c r="CC332" s="223" t="str">
        <f t="shared" ca="1" si="530"/>
        <v>-1,33503248616191-3,22305353430071i</v>
      </c>
      <c r="CD332" s="223" t="str">
        <f t="shared" ca="1" si="531"/>
        <v>0,680593659407599-3,4215753820207i</v>
      </c>
      <c r="CE332" s="223" t="str">
        <f t="shared" ca="1" si="532"/>
        <v>2,46681837840525-2,46681837840528i</v>
      </c>
      <c r="CF332" s="223" t="str">
        <f t="shared" ca="1" si="533"/>
        <v>3,42157538202143-0,68059365940395i</v>
      </c>
      <c r="CG332" s="223" t="str">
        <f t="shared" ca="1" si="534"/>
        <v>3,22305353430073+1,33503248616186i</v>
      </c>
      <c r="CH332" s="223" t="str">
        <f t="shared" ca="1" si="535"/>
        <v>1,9381667631711+2,90067154676548i</v>
      </c>
      <c r="CI332" s="223" t="str">
        <f t="shared" ca="1" si="536"/>
        <v>-1,48731708743205E-13+3,48860800665193i</v>
      </c>
      <c r="CJ332" s="223" t="str">
        <f t="shared" ca="1" si="537"/>
        <v>-1,93816676316821+2,90067154676741i</v>
      </c>
      <c r="CK332" s="223" t="str">
        <f t="shared" ca="1" si="538"/>
        <v>-3,22305353430077+1,33503248616177i</v>
      </c>
      <c r="CL332" s="223" t="str">
        <f t="shared" ca="1" si="539"/>
        <v>-3,42157538202141-0,680593659404048i</v>
      </c>
      <c r="CM332" s="223" t="str">
        <f t="shared" ca="1" si="540"/>
        <v>-2,46681837840518-2,46681837840535i</v>
      </c>
      <c r="CN332" s="223" t="str">
        <f t="shared" ca="1" si="541"/>
        <v>-0,680593659407501-3,42157538202073i</v>
      </c>
      <c r="CO332" s="223" t="str">
        <f t="shared" ca="1" si="542"/>
        <v>1,335032486162-3,22305353430068i</v>
      </c>
      <c r="CP332" s="223" t="str">
        <f t="shared" ca="1" si="543"/>
        <v>2,90067154676556-1,93816676317098i</v>
      </c>
      <c r="CQ332" s="223" t="str">
        <f t="shared" ca="1" si="544"/>
        <v>3,48860800665193+9,91559854380219E-14i</v>
      </c>
      <c r="CR332" s="223" t="str">
        <f t="shared" ca="1" si="545"/>
        <v>2,90067154676545+1,93816676317114i</v>
      </c>
      <c r="CS332" s="223" t="str">
        <f t="shared" ca="1" si="546"/>
        <v>1,33503248616182+3,22305353430075i</v>
      </c>
      <c r="CT332" s="223" t="str">
        <f t="shared" ca="1" si="547"/>
        <v>-0,680593659404194+3,42157538202138i</v>
      </c>
      <c r="CU332" s="223" t="str">
        <f t="shared" ca="1" si="548"/>
        <v>-2,46681837840532+2,46681837840521i</v>
      </c>
      <c r="CV332" s="223" t="str">
        <f t="shared" ca="1" si="549"/>
        <v>-3,42157538202075+0,680593659407355i</v>
      </c>
      <c r="CW332" s="223" t="str">
        <f t="shared" ca="1" si="550"/>
        <v>-3,22305353430069-1,33503248616195i</v>
      </c>
      <c r="CX332" s="223" t="str">
        <f t="shared" ca="1" si="551"/>
        <v>-1,93816676316821-2,90067154676741i</v>
      </c>
      <c r="CY332" s="223" t="str">
        <f t="shared" ca="1" si="552"/>
        <v>4,95802621328387E-14-3,48860800665193i</v>
      </c>
      <c r="CZ332" s="223" t="str">
        <f t="shared" ca="1" si="553"/>
        <v>1,9381667631683-2,90067154676735i</v>
      </c>
      <c r="DA332" s="223" t="str">
        <f t="shared" ca="1" si="554"/>
        <v>3,22305353430073-1,33503248616186i</v>
      </c>
      <c r="DB332" s="223" t="str">
        <f t="shared" ca="1" si="555"/>
        <v>3,42157538202139+0,680593659404146i</v>
      </c>
      <c r="DC332" s="223" t="str">
        <f t="shared" ca="1" si="556"/>
        <v>2,46681837840511+2,46681837840542i</v>
      </c>
      <c r="DD332" s="223" t="str">
        <f t="shared" ca="1" si="557"/>
        <v>0,680593659404097+3,4215753820214i</v>
      </c>
      <c r="DE332" s="223" t="str">
        <f t="shared" ca="1" si="558"/>
        <v>-1,33503248616191+3,22305353430071i</v>
      </c>
      <c r="DF332" s="223" t="str">
        <f t="shared" ca="1" si="559"/>
        <v>-2,9006715467655+1,93816676317106i</v>
      </c>
      <c r="DG332" s="223" t="str">
        <f t="shared" ca="1" si="560"/>
        <v>-3,48860800665193-1,9830894499094E-13i</v>
      </c>
      <c r="DH332" s="223" t="str">
        <f t="shared" ca="1" si="561"/>
        <v>-2,9006715467655-1,93816676317106i</v>
      </c>
      <c r="DI332" s="223" t="str">
        <f t="shared" ca="1" si="562"/>
        <v>-1,33503248616191-3,22305353430071i</v>
      </c>
      <c r="DJ332" s="223" t="str">
        <f t="shared" ca="1" si="563"/>
        <v>0,680593659404097-3,4215753820214i</v>
      </c>
      <c r="DK332" s="223" t="str">
        <f t="shared" ca="1" si="564"/>
        <v>2,46681837840539-2,46681837840514i</v>
      </c>
      <c r="DL332" s="223" t="str">
        <f t="shared" ca="1" si="565"/>
        <v>3,42157538202077-0,680593659407257i</v>
      </c>
      <c r="DM332" s="223" t="str">
        <f t="shared" ca="1" si="566"/>
        <v>3,22305353430073+1,33503248616186i</v>
      </c>
      <c r="DN332" s="223" t="str">
        <f t="shared" ca="1" si="567"/>
        <v>1,93816676316813+2,90067154676746i</v>
      </c>
      <c r="DO332" s="223" t="str">
        <f t="shared" ca="1" si="568"/>
        <v>-1,48733221685757E-13+3,48860800665193i</v>
      </c>
      <c r="DP332" s="223" t="str">
        <f t="shared" ca="1" si="569"/>
        <v>-1,93816676316838+2,90067154676729i</v>
      </c>
      <c r="DQ332" s="223" t="str">
        <f t="shared" ca="1" si="570"/>
        <v>-3,22305353430069+1,33503248616195i</v>
      </c>
      <c r="DR332" s="223" t="str">
        <f t="shared" ca="1" si="571"/>
        <v>-3,42157538202071-0,68059365940755i</v>
      </c>
      <c r="DS332" s="223" t="str">
        <f t="shared" ca="1" si="572"/>
        <v>-2,46681837840518-2,46681837840535i</v>
      </c>
      <c r="DT332" s="223" t="str">
        <f t="shared" ca="1" si="573"/>
        <v>-0,680593659403807-3,42157538202146i</v>
      </c>
      <c r="DU332" s="223" t="str">
        <f t="shared" ca="1" si="574"/>
        <v>1,33503248616182-3,22305353430075i</v>
      </c>
      <c r="DV332" s="223" t="str">
        <f t="shared" ca="1" si="575"/>
        <v>2,90067154676743-1,93816676316817i</v>
      </c>
      <c r="DW332" s="223" t="str">
        <f t="shared" ca="1" si="576"/>
        <v>3,48860800665193+9,91574983805738E-14i</v>
      </c>
      <c r="DX332" s="223" t="str">
        <f t="shared" ca="1" si="577"/>
        <v>2,90067154676732+1,93816676316834i</v>
      </c>
      <c r="DY332" s="223" t="str">
        <f t="shared" ca="1" si="578"/>
        <v>1,33503248616163+3,22305353430083i</v>
      </c>
      <c r="DZ332" s="223" t="str">
        <f t="shared" ca="1" si="579"/>
        <v>-0,680593659403999+3,42157538202142i</v>
      </c>
      <c r="EA332" s="223" t="str">
        <f t="shared" ca="1" si="580"/>
        <v>-2,46681837840532+2,46681837840521i</v>
      </c>
      <c r="EB332" s="223" t="str">
        <f t="shared" ca="1" si="581"/>
        <v>-3,42157538202075+0,680593659407355i</v>
      </c>
      <c r="EC332" s="223" t="str">
        <f t="shared" ca="1" si="582"/>
        <v>-3,22305353430062-1,33503248616214i</v>
      </c>
      <c r="ED332" s="223" t="str">
        <f t="shared" ca="1" si="583"/>
        <v>-1,93816676316821-2,90067154676741i</v>
      </c>
      <c r="EE332" s="223" t="str">
        <f t="shared" ca="1" si="584"/>
        <v>4,95817750753906E-14-3,48860800665193i</v>
      </c>
      <c r="EF332" s="223" t="str">
        <f t="shared" ca="1" si="585"/>
        <v>1,9381667631683-2,90067154676735i</v>
      </c>
      <c r="EG332" s="223" t="str">
        <f t="shared" ca="1" si="586"/>
        <v>3,22305353430081-1,33503248616168i</v>
      </c>
      <c r="EH332" s="223" t="str">
        <f t="shared" ca="1" si="587"/>
        <v>3,42157538202074+0,680593659407453i</v>
      </c>
      <c r="EI332" s="223" t="str">
        <f t="shared" ca="1" si="588"/>
        <v>2,46681837840525+2,46681837840528i</v>
      </c>
      <c r="EJ332" s="223" t="str">
        <f t="shared" ca="1" si="589"/>
        <v>0,680593659403901+3,42157538202144i</v>
      </c>
      <c r="EK332" s="223" t="str">
        <f t="shared" ca="1" si="590"/>
        <v>-1,33503248616209+3,22305353430064i</v>
      </c>
      <c r="EL332" s="223" t="str">
        <f t="shared" ca="1" si="591"/>
        <v>-2,90067154676561+1,93816676317089i</v>
      </c>
      <c r="EM332" s="223" t="str">
        <f t="shared" ca="1" si="592"/>
        <v>-3,48860800665193-6,05177020761977E-18i</v>
      </c>
      <c r="EN332" s="223"/>
      <c r="EO332" s="223"/>
      <c r="EP332" s="223"/>
    </row>
    <row r="333" spans="1:146">
      <c r="A333" s="249">
        <f t="shared" si="461"/>
        <v>4.5507812499999889E-3</v>
      </c>
      <c r="B333" s="248">
        <v>233</v>
      </c>
      <c r="C333" s="247">
        <f t="shared" si="462"/>
        <v>46600</v>
      </c>
      <c r="N333" s="246">
        <f t="shared" ca="1" si="463"/>
        <v>4.5112256583824015</v>
      </c>
      <c r="O333" s="223">
        <f t="shared" ca="1" si="464"/>
        <v>-3.4887743416175985</v>
      </c>
      <c r="P333" s="223" t="str">
        <f t="shared" ca="1" si="465"/>
        <v>-2,94750344086733-1,86648596908859i</v>
      </c>
      <c r="Q333" s="223" t="str">
        <f t="shared" ca="1" si="466"/>
        <v>-1,49164323958735-3,15381465094616i</v>
      </c>
      <c r="R333" s="223" t="str">
        <f t="shared" ca="1" si="467"/>
        <v>0,427063222775152-3,46253713488855i</v>
      </c>
      <c r="S333" s="223" t="str">
        <f t="shared" ca="1" si="468"/>
        <v>2,2132550122846-2,69685903549414i</v>
      </c>
      <c r="T333" s="223" t="str">
        <f t="shared" ca="1" si="469"/>
        <v>3,31268955309578-1,09436480733776i</v>
      </c>
      <c r="U333" s="223" t="str">
        <f t="shared" ca="1" si="470"/>
        <v>3,38422014671227+0,847703017168216i</v>
      </c>
      <c r="V333" s="223" t="str">
        <f t="shared" ca="1" si="471"/>
        <v>2,40565135998373+2,52673463999245i</v>
      </c>
      <c r="W333" s="223" t="str">
        <f t="shared" ca="1" si="472"/>
        <v>0,680626109747901+3,42173852090699i</v>
      </c>
      <c r="X333" s="223" t="str">
        <f t="shared" ca="1" si="473"/>
        <v>-1,2555925691389+3,25500133748859i</v>
      </c>
      <c r="Y333" s="223" t="str">
        <f t="shared" ca="1" si="474"/>
        <v>-2,8022098268237+2,07826044883263i</v>
      </c>
      <c r="Z333" s="223" t="str">
        <f t="shared" ca="1" si="475"/>
        <v>-3,4793213564007+0,256650161938908i</v>
      </c>
      <c r="AA333" s="223" t="str">
        <f t="shared" ca="1" si="476"/>
        <v>-3,07682427838542-1,64459684016095i</v>
      </c>
      <c r="AB333" s="223" t="str">
        <f t="shared" ca="1" si="477"/>
        <v>-1,71961056608092-3,03553716955536i</v>
      </c>
      <c r="AC333" s="223" t="str">
        <f t="shared" ca="1" si="478"/>
        <v>0,171186043196281-3,48457196013285i</v>
      </c>
      <c r="AD333" s="223" t="str">
        <f t="shared" ca="1" si="479"/>
        <v>2,00886484391171-2,85236891821954i</v>
      </c>
      <c r="AE333" s="223" t="str">
        <f t="shared" ca="1" si="480"/>
        <v>3,22320720777108-1,33509613979738i</v>
      </c>
      <c r="AF333" s="223" t="str">
        <f t="shared" ca="1" si="481"/>
        <v>3,43741135813602+0,59644745090141i</v>
      </c>
      <c r="AG333" s="223" t="str">
        <f t="shared" ca="1" si="482"/>
        <v>2,58501127453092+2,34291765055398i</v>
      </c>
      <c r="AH333" s="223" t="str">
        <f t="shared" ca="1" si="483"/>
        <v>0,930500624861402+3,36239720941204i</v>
      </c>
      <c r="AI333" s="223" t="str">
        <f t="shared" ca="1" si="484"/>
        <v>-1,01273773377148+3,33854888976105i</v>
      </c>
      <c r="AJ333" s="223" t="str">
        <f t="shared" ca="1" si="485"/>
        <v>-2,64173079493786+2,27877265513835i</v>
      </c>
      <c r="AK333" s="223" t="str">
        <f t="shared" ca="1" si="486"/>
        <v>-3,45101362729584+0,511909514414112i</v>
      </c>
      <c r="AL333" s="223" t="str">
        <f t="shared" ca="1" si="487"/>
        <v>-3,18947153855437-1,41379549846537i</v>
      </c>
      <c r="AM333" s="223" t="str">
        <f t="shared" ca="1" si="488"/>
        <v>-1,93825917392503-2,90080984923604i</v>
      </c>
      <c r="AN333" s="223" t="str">
        <f t="shared" ca="1" si="489"/>
        <v>-0,0856188083833362-3,48772358801272i</v>
      </c>
      <c r="AO333" s="223" t="str">
        <f t="shared" ca="1" si="490"/>
        <v>1,79358846289779-2,99242156663951i</v>
      </c>
      <c r="AP333" s="223" t="str">
        <f t="shared" ca="1" si="491"/>
        <v>3,11625802332037-1,56859247059926i</v>
      </c>
      <c r="AQ333" s="223" t="str">
        <f t="shared" ca="1" si="492"/>
        <v>3,47197493958376+0,341959684219684i</v>
      </c>
      <c r="AR333" s="223" t="str">
        <f t="shared" ca="1" si="493"/>
        <v>3,47197493958376+0,341959684219684i</v>
      </c>
      <c r="AS333" s="223" t="str">
        <f t="shared" ca="1" si="494"/>
        <v>1,17533267646568+3,284834776113i</v>
      </c>
      <c r="AT333" s="223" t="str">
        <f t="shared" ca="1" si="495"/>
        <v>-0,764394784875182+3,40400455634021i</v>
      </c>
      <c r="AU333" s="223" t="str">
        <f t="shared" ca="1" si="496"/>
        <v>-2,46693599498857+2,46693599498631i</v>
      </c>
      <c r="AV333" s="223" t="str">
        <f t="shared" ca="1" si="497"/>
        <v>-3,40400455634015+0,764394784875454i</v>
      </c>
      <c r="AW333" s="223" t="str">
        <f t="shared" ca="1" si="498"/>
        <v>-3,28483477611309-1,17533267646542i</v>
      </c>
      <c r="AX333" s="223" t="str">
        <f t="shared" ca="1" si="499"/>
        <v>-2,14640418736901-2,75036278901058i</v>
      </c>
      <c r="AY333" s="223" t="str">
        <f t="shared" ca="1" si="500"/>
        <v>-0,34195968422006-3,47197493958373i</v>
      </c>
      <c r="AZ333" s="223" t="str">
        <f t="shared" ca="1" si="501"/>
        <v>1,56859247059893-3,11625802332054i</v>
      </c>
      <c r="BA333" s="223" t="str">
        <f t="shared" ca="1" si="502"/>
        <v>2,99242156664115-1,79358846289505i</v>
      </c>
      <c r="BB333" s="223" t="str">
        <f t="shared" ca="1" si="503"/>
        <v>3,48772358801273+0,0856188083830578i</v>
      </c>
      <c r="BC333" s="223" t="str">
        <f t="shared" ca="1" si="504"/>
        <v>2,90080984923619+1,93825917392479i</v>
      </c>
      <c r="BD333" s="223" t="str">
        <f t="shared" ca="1" si="505"/>
        <v>1,41379549846245+3,18947153855566i</v>
      </c>
      <c r="BE333" s="223" t="str">
        <f t="shared" ca="1" si="506"/>
        <v>-0,511909514413788+3,45101362729589i</v>
      </c>
      <c r="BF333" s="223" t="str">
        <f t="shared" ca="1" si="507"/>
        <v>-2,2787726551381+2,64173079493808i</v>
      </c>
      <c r="BG333" s="223" t="str">
        <f t="shared" ca="1" si="508"/>
        <v>-3,33854888976196+1,01273773376848i</v>
      </c>
      <c r="BH333" s="223" t="str">
        <f t="shared" ca="1" si="509"/>
        <v>-3,36239720941214-0,930500624861039i</v>
      </c>
      <c r="BI333" s="223" t="str">
        <f t="shared" ca="1" si="510"/>
        <v>-2,34291765055425-2,58501127453066i</v>
      </c>
      <c r="BJ333" s="223" t="str">
        <f t="shared" ca="1" si="511"/>
        <v>-0,596447450903151-3,43741135813572i</v>
      </c>
      <c r="BK333" s="223" t="str">
        <f t="shared" ca="1" si="512"/>
        <v>1,33509613979809-3,22320720777079i</v>
      </c>
      <c r="BL333" s="223" t="str">
        <f t="shared" ca="1" si="513"/>
        <v>2,85236891821918-2,00886484391222i</v>
      </c>
      <c r="BM333" s="223" t="str">
        <f t="shared" ca="1" si="514"/>
        <v>3,48457196013277-0,171186043197995i</v>
      </c>
      <c r="BN333" s="223" t="str">
        <f t="shared" ca="1" si="515"/>
        <v>3,03553716955496+1,71961056608163i</v>
      </c>
      <c r="BO333" s="223" t="str">
        <f t="shared" ca="1" si="516"/>
        <v>1,64459684016115+3,07682427838531i</v>
      </c>
      <c r="BP333" s="223" t="str">
        <f t="shared" ca="1" si="517"/>
        <v>-0,256650161937271+3,47932135640083i</v>
      </c>
      <c r="BQ333" s="223" t="str">
        <f t="shared" ca="1" si="518"/>
        <v>-2,07826044883319+2,80220982682329i</v>
      </c>
      <c r="BR333" s="223" t="str">
        <f t="shared" ca="1" si="519"/>
        <v>-3,25500133748845+1,25559256913925i</v>
      </c>
      <c r="BS333" s="223" t="str">
        <f t="shared" ca="1" si="520"/>
        <v>-3,42173852090733-0,68062610974617i</v>
      </c>
      <c r="BT333" s="223" t="str">
        <f t="shared" ca="1" si="521"/>
        <v>-2,52673463999194-2,40565135998426i</v>
      </c>
      <c r="BU333" s="223" t="str">
        <f t="shared" ca="1" si="522"/>
        <v>-0,847703017168509-3,38422014671219i</v>
      </c>
      <c r="BV333" s="223" t="str">
        <f t="shared" ca="1" si="523"/>
        <v>1,09436480733614-3,31268955309631i</v>
      </c>
      <c r="BW333" s="223" t="str">
        <f t="shared" ca="1" si="524"/>
        <v>2,69685903549466-2,21325501228397i</v>
      </c>
      <c r="BX333" s="223" t="str">
        <f t="shared" ca="1" si="525"/>
        <v>3,46253713488852-0,427063222775393i</v>
      </c>
      <c r="BY333" s="223" t="str">
        <f t="shared" ca="1" si="526"/>
        <v>3,15381465094672+1,49164323958618i</v>
      </c>
      <c r="BZ333" s="223" t="str">
        <f t="shared" ca="1" si="527"/>
        <v>1,86648596908793+2,94750344086774i</v>
      </c>
      <c r="CA333" s="223" t="str">
        <f t="shared" ca="1" si="528"/>
        <v>3,77819058580164E-13+3,4887743416176i</v>
      </c>
      <c r="CB333" s="223" t="str">
        <f t="shared" ca="1" si="529"/>
        <v>-1,86648596908729+2,94750344086815i</v>
      </c>
      <c r="CC333" s="223" t="str">
        <f t="shared" ca="1" si="530"/>
        <v>-3,15381465094648+1,49164323958669i</v>
      </c>
      <c r="CD333" s="223" t="str">
        <f t="shared" ca="1" si="531"/>
        <v>-3,46253713488859-0,427063222774838i</v>
      </c>
      <c r="CE333" s="223" t="str">
        <f t="shared" ca="1" si="532"/>
        <v>-2,69685903549501-2,21325501228354i</v>
      </c>
      <c r="CF333" s="223" t="str">
        <f t="shared" ca="1" si="533"/>
        <v>-1,09436480733667-3,31268955309614i</v>
      </c>
      <c r="CG333" s="223" t="str">
        <f t="shared" ca="1" si="534"/>
        <v>0,847703017167968-3,38422014671233i</v>
      </c>
      <c r="CH333" s="223" t="str">
        <f t="shared" ca="1" si="535"/>
        <v>2,52673463999156-2,40565135998466i</v>
      </c>
      <c r="CI333" s="223" t="str">
        <f t="shared" ca="1" si="536"/>
        <v>3,42173852090718-0,68062610974691i</v>
      </c>
      <c r="CJ333" s="223" t="str">
        <f t="shared" ca="1" si="537"/>
        <v>3,25500133748872+1,25559256913855i</v>
      </c>
      <c r="CK333" s="223" t="str">
        <f t="shared" ca="1" si="538"/>
        <v>2,07826044883379+2,80220982682284i</v>
      </c>
      <c r="CL333" s="223" t="str">
        <f t="shared" ca="1" si="539"/>
        <v>0,256650161937827+3,47932135640078i</v>
      </c>
      <c r="CM333" s="223" t="str">
        <f t="shared" ca="1" si="540"/>
        <v>-1,64459684016066+3,07682427838557i</v>
      </c>
      <c r="CN333" s="223" t="str">
        <f t="shared" ca="1" si="541"/>
        <v>-3,03553716955468+1,71961056608212i</v>
      </c>
      <c r="CO333" s="223" t="str">
        <f t="shared" ca="1" si="542"/>
        <v>-3,4845719601328-0,171186043197438i</v>
      </c>
      <c r="CP333" s="223" t="str">
        <f t="shared" ca="1" si="543"/>
        <v>-2,8523689182195-2,00886484391176i</v>
      </c>
      <c r="CQ333" s="223" t="str">
        <f t="shared" ca="1" si="544"/>
        <v>-1,3350961397986-3,22320720777057i</v>
      </c>
      <c r="CR333" s="223" t="str">
        <f t="shared" ca="1" si="545"/>
        <v>0,596447450902407-3,43741135813585i</v>
      </c>
      <c r="CS333" s="223" t="str">
        <f t="shared" ca="1" si="546"/>
        <v>2,34291765055369-2,58501127453117i</v>
      </c>
      <c r="CT333" s="223" t="str">
        <f t="shared" ca="1" si="547"/>
        <v>3,36239720941194-0,930500624861768i</v>
      </c>
      <c r="CU333" s="223" t="str">
        <f t="shared" ca="1" si="548"/>
        <v>3,33854888976114+1,01273773377117i</v>
      </c>
      <c r="CV333" s="223" t="str">
        <f t="shared" ca="1" si="549"/>
        <v>2,2787726551386+2,64173079493765i</v>
      </c>
      <c r="CW333" s="223" t="str">
        <f t="shared" ca="1" si="550"/>
        <v>0,511909514414437+3,45101362729579i</v>
      </c>
      <c r="CX333" s="223" t="str">
        <f t="shared" ca="1" si="551"/>
        <v>-1,41379549846511+3,18947153855448i</v>
      </c>
      <c r="CY333" s="223" t="str">
        <f t="shared" ca="1" si="552"/>
        <v>-2,90080984923588+1,93825917392526i</v>
      </c>
      <c r="CZ333" s="223" t="str">
        <f t="shared" ca="1" si="553"/>
        <v>-3,48772358801271+0,0856188083836149i</v>
      </c>
      <c r="DA333" s="223" t="str">
        <f t="shared" ca="1" si="554"/>
        <v>-2,9924215666397-1,79358846289746i</v>
      </c>
      <c r="DB333" s="223" t="str">
        <f t="shared" ca="1" si="555"/>
        <v>-1,5685924705996-3,11625802332021i</v>
      </c>
      <c r="DC333" s="223" t="str">
        <f t="shared" ca="1" si="556"/>
        <v>0,341959684219308-3,4719749395838i</v>
      </c>
      <c r="DD333" s="223" t="str">
        <f t="shared" ca="1" si="557"/>
        <v>2,14640418737123-2,75036278900885i</v>
      </c>
      <c r="DE333" s="223" t="str">
        <f t="shared" ca="1" si="558"/>
        <v>3,28483477611287-1,17533267646604i</v>
      </c>
      <c r="DF333" s="223" t="str">
        <f t="shared" ca="1" si="559"/>
        <v>3,40400455634029+0,764394784874812i</v>
      </c>
      <c r="DG333" s="223" t="str">
        <f t="shared" ca="1" si="560"/>
        <v>2,46693599498651+2,46693599498837i</v>
      </c>
      <c r="DH333" s="223" t="str">
        <f t="shared" ca="1" si="561"/>
        <v>0,764394784875726+3,40400455634009i</v>
      </c>
      <c r="DI333" s="223" t="str">
        <f t="shared" ca="1" si="562"/>
        <v>-1,17533267646516+3,28483477611319i</v>
      </c>
      <c r="DJ333" s="223" t="str">
        <f t="shared" ca="1" si="563"/>
        <v>-2,75036278901047+2,14640418736915i</v>
      </c>
      <c r="DK333" s="223" t="str">
        <f t="shared" ca="1" si="564"/>
        <v>-3,47197493958371+0,341959684220239i</v>
      </c>
      <c r="DL333" s="223" t="str">
        <f t="shared" ca="1" si="565"/>
        <v>-3,11625802332062-1,56859247059877i</v>
      </c>
      <c r="DM333" s="223" t="str">
        <f t="shared" ca="1" si="566"/>
        <v>-1,7935884628952-2,99242156664106i</v>
      </c>
      <c r="DN333" s="223" t="str">
        <f t="shared" ca="1" si="567"/>
        <v>0,0856188083828781-3,48772358801273i</v>
      </c>
      <c r="DO333" s="223" t="str">
        <f t="shared" ca="1" si="568"/>
        <v>1,93825917392465-2,90080984923629i</v>
      </c>
      <c r="DP333" s="223" t="str">
        <f t="shared" ca="1" si="569"/>
        <v>3,18947153855547-1,41379549846289i</v>
      </c>
      <c r="DQ333" s="223" t="str">
        <f t="shared" ca="1" si="570"/>
        <v>3,45101362729596+0,511909514413317i</v>
      </c>
      <c r="DR333" s="223" t="str">
        <f t="shared" ca="1" si="571"/>
        <v>2,64173079493839+2,27877265513774i</v>
      </c>
      <c r="DS333" s="223" t="str">
        <f t="shared" ca="1" si="572"/>
        <v>1,01273773376884+3,33854888976185i</v>
      </c>
      <c r="DT333" s="223" t="str">
        <f t="shared" ca="1" si="573"/>
        <v>-0,930500624860672+3,36239720941224i</v>
      </c>
      <c r="DU333" s="223" t="str">
        <f t="shared" ca="1" si="574"/>
        <v>-2,58501127453041+2,34291765055453i</v>
      </c>
      <c r="DV333" s="223" t="str">
        <f t="shared" ca="1" si="575"/>
        <v>-3,43741135813627+0,596447450900007i</v>
      </c>
      <c r="DW333" s="223" t="str">
        <f t="shared" ca="1" si="576"/>
        <v>-3,22320720777093-1,33509613979774i</v>
      </c>
      <c r="DX333" s="223" t="str">
        <f t="shared" ca="1" si="577"/>
        <v>-2,00886484391253-2,85236891821896i</v>
      </c>
      <c r="DY333" s="223" t="str">
        <f t="shared" ca="1" si="578"/>
        <v>-0,171186043194807-3,48457196013292i</v>
      </c>
      <c r="DZ333" s="223" t="str">
        <f t="shared" ca="1" si="579"/>
        <v>1,7196105660813-3,03553716955514i</v>
      </c>
      <c r="EA333" s="223" t="str">
        <f t="shared" ca="1" si="580"/>
        <v>3,07682427838513-1,64459684016149i</v>
      </c>
      <c r="EB333" s="223" t="str">
        <f t="shared" ca="1" si="581"/>
        <v>3,47932135640059+0,256650161940454i</v>
      </c>
      <c r="EC333" s="223" t="str">
        <f t="shared" ca="1" si="582"/>
        <v>2,80220982682339+2,07826044883304i</v>
      </c>
      <c r="ED333" s="223" t="str">
        <f t="shared" ca="1" si="583"/>
        <v>1,25559256913942+3,25500133748839i</v>
      </c>
      <c r="EE333" s="223" t="str">
        <f t="shared" ca="1" si="584"/>
        <v>-0,680626109749495+3,42173852090667i</v>
      </c>
      <c r="EF333" s="223" t="str">
        <f t="shared" ca="1" si="585"/>
        <v>-2,40565135998413+2,52673463999206i</v>
      </c>
      <c r="EG333" s="223" t="str">
        <f t="shared" ca="1" si="586"/>
        <v>-3,38422014671215+0,847703017168683i</v>
      </c>
      <c r="EH333" s="223" t="str">
        <f t="shared" ca="1" si="587"/>
        <v>-3,31268955309537-1,09436480733898i</v>
      </c>
      <c r="EI333" s="223" t="str">
        <f t="shared" ca="1" si="588"/>
        <v>-2,21325501228411-2,69685903549454i</v>
      </c>
      <c r="EJ333" s="223" t="str">
        <f t="shared" ca="1" si="589"/>
        <v>-0,427063222775571-3,4625371348885i</v>
      </c>
      <c r="EK333" s="223" t="str">
        <f t="shared" ca="1" si="590"/>
        <v>1,49164323958889-3,15381465094544i</v>
      </c>
      <c r="EL333" s="223" t="str">
        <f t="shared" ca="1" si="591"/>
        <v>2,94750344086754-1,86648596908825i</v>
      </c>
      <c r="EM333" s="223" t="str">
        <f t="shared" ca="1" si="592"/>
        <v>3,4887743416176-7,55638117160329E-13i</v>
      </c>
      <c r="EN333" s="223"/>
      <c r="EO333" s="223"/>
      <c r="EP333" s="223"/>
    </row>
    <row r="334" spans="1:146">
      <c r="A334" s="249">
        <f t="shared" si="461"/>
        <v>4.5703124999999884E-3</v>
      </c>
      <c r="B334" s="248">
        <v>234</v>
      </c>
      <c r="C334" s="247">
        <f t="shared" si="462"/>
        <v>46800</v>
      </c>
      <c r="N334" s="246">
        <f t="shared" ca="1" si="463"/>
        <v>4.5110704752777098</v>
      </c>
      <c r="O334" s="223">
        <f t="shared" ca="1" si="464"/>
        <v>-3.4889295247222902</v>
      </c>
      <c r="P334" s="223" t="str">
        <f t="shared" ca="1" si="465"/>
        <v>-2,99255467162896-1,79366824295649i</v>
      </c>
      <c r="Q334" s="223" t="str">
        <f t="shared" ca="1" si="466"/>
        <v>-1,64466999297003-3,07696113766536i</v>
      </c>
      <c r="R334" s="223" t="str">
        <f t="shared" ca="1" si="467"/>
        <v>0,171193657670463-3,48472695631269i</v>
      </c>
      <c r="S334" s="223" t="str">
        <f t="shared" ca="1" si="468"/>
        <v>1,93834538903882-2,90093887927182i</v>
      </c>
      <c r="T334" s="223" t="str">
        <f t="shared" ca="1" si="469"/>
        <v>3,15395493481122-1,49170958891429i</v>
      </c>
      <c r="U334" s="223" t="str">
        <f t="shared" ca="1" si="470"/>
        <v>3,4721293754393+0,341974894824803i</v>
      </c>
      <c r="V334" s="223" t="str">
        <f t="shared" ca="1" si="471"/>
        <v>2,80233447106216+2,07835289130015i</v>
      </c>
      <c r="W334" s="223" t="str">
        <f t="shared" ca="1" si="472"/>
        <v>1,33515552580055+3,22335057826528i</v>
      </c>
      <c r="X334" s="223" t="str">
        <f t="shared" ca="1" si="473"/>
        <v>-0,511932284503704+3,45116713077789i</v>
      </c>
      <c r="Y334" s="223" t="str">
        <f t="shared" ca="1" si="474"/>
        <v>-2,2133534594041+2,6969789936562i</v>
      </c>
      <c r="Z334" s="223" t="str">
        <f t="shared" ca="1" si="475"/>
        <v>-3,28498088784415+1,17538495607931i</v>
      </c>
      <c r="AA334" s="223" t="str">
        <f t="shared" ca="1" si="476"/>
        <v>-3,42189072221187-0,680656384469606i</v>
      </c>
      <c r="AB334" s="223" t="str">
        <f t="shared" ca="1" si="477"/>
        <v>-2,58512625762707-2,34302186515747i</v>
      </c>
      <c r="AC334" s="223" t="str">
        <f t="shared" ca="1" si="478"/>
        <v>-1,01278278104766-3,33869739073374i</v>
      </c>
      <c r="AD334" s="223" t="str">
        <f t="shared" ca="1" si="479"/>
        <v>0,847740723586863-3,3843706791738i</v>
      </c>
      <c r="AE334" s="223" t="str">
        <f t="shared" ca="1" si="480"/>
        <v>2,4670457260132-2,46704572601298i</v>
      </c>
      <c r="AF334" s="223" t="str">
        <f t="shared" ca="1" si="481"/>
        <v>3,3843706791738-0,847740723586845i</v>
      </c>
      <c r="AG334" s="223" t="str">
        <f t="shared" ca="1" si="482"/>
        <v>3,33869739073363+1,01278278104801i</v>
      </c>
      <c r="AH334" s="223" t="str">
        <f t="shared" ca="1" si="483"/>
        <v>2,34302186515749+2,58512625762705i</v>
      </c>
      <c r="AI334" s="223" t="str">
        <f t="shared" ca="1" si="484"/>
        <v>0,680656384470269+3,42189072221174i</v>
      </c>
      <c r="AJ334" s="223" t="str">
        <f t="shared" ca="1" si="485"/>
        <v>-1,17538495607835+3,2849808878445i</v>
      </c>
      <c r="AK334" s="223" t="str">
        <f t="shared" ca="1" si="486"/>
        <v>-2,69697899365733+2,21335345940273i</v>
      </c>
      <c r="AL334" s="223" t="str">
        <f t="shared" ca="1" si="487"/>
        <v>-3,45116713077804+0,511932284502706i</v>
      </c>
      <c r="AM334" s="223" t="str">
        <f t="shared" ca="1" si="488"/>
        <v>-3,22335057826502-1,33515552580119i</v>
      </c>
      <c r="AN334" s="223" t="str">
        <f t="shared" ca="1" si="489"/>
        <v>-2,07835289130011-2,80233447106218i</v>
      </c>
      <c r="AO334" s="223" t="str">
        <f t="shared" ca="1" si="490"/>
        <v>-0,341974894825179-3,47212937543926i</v>
      </c>
      <c r="AP334" s="223" t="str">
        <f t="shared" ca="1" si="491"/>
        <v>1,49170958891336-3,15395493481166i</v>
      </c>
      <c r="AQ334" s="223" t="str">
        <f t="shared" ca="1" si="492"/>
        <v>2,90093887927087-1,93834538904024i</v>
      </c>
      <c r="AR334" s="223" t="str">
        <f t="shared" ca="1" si="493"/>
        <v>2,90093887927087-1,93834538904024i</v>
      </c>
      <c r="AS334" s="223" t="str">
        <f t="shared" ca="1" si="494"/>
        <v>3,07696113766503+1,64466999297064i</v>
      </c>
      <c r="AT334" s="223" t="str">
        <f t="shared" ca="1" si="495"/>
        <v>1,79366824295627+2,99255467162908i</v>
      </c>
      <c r="AU334" s="223" t="str">
        <f t="shared" ca="1" si="496"/>
        <v>3,77837377316168E-13+3,48892952472229i</v>
      </c>
      <c r="AV334" s="223" t="str">
        <f t="shared" ca="1" si="497"/>
        <v>-1,79366824295571+2,99255467162942i</v>
      </c>
      <c r="AW334" s="223" t="str">
        <f t="shared" ca="1" si="498"/>
        <v>-3,07696113766472+1,64466999297122i</v>
      </c>
      <c r="AX334" s="223" t="str">
        <f t="shared" ca="1" si="499"/>
        <v>-3,48472695631262-0,171193657671918i</v>
      </c>
      <c r="AY334" s="223" t="str">
        <f t="shared" ca="1" si="500"/>
        <v>-2,90093887927124-1,93834538903969i</v>
      </c>
      <c r="AZ334" s="223" t="str">
        <f t="shared" ca="1" si="501"/>
        <v>-1,49170958891395-3,15395493481138i</v>
      </c>
      <c r="BA334" s="223" t="str">
        <f t="shared" ca="1" si="502"/>
        <v>0,341974894824428-3,47212937543933i</v>
      </c>
      <c r="BB334" s="223" t="str">
        <f t="shared" ca="1" si="503"/>
        <v>2,07835289129959-2,80233447106257i</v>
      </c>
      <c r="BC334" s="223" t="str">
        <f t="shared" ca="1" si="504"/>
        <v>3,22335057826477-1,3351555258018i</v>
      </c>
      <c r="BD334" s="223" t="str">
        <f t="shared" ca="1" si="505"/>
        <v>3,45116713077763+0,51193228450549i</v>
      </c>
      <c r="BE334" s="223" t="str">
        <f t="shared" ca="1" si="506"/>
        <v>2,69697899365554+2,21335345940491i</v>
      </c>
      <c r="BF334" s="223" t="str">
        <f t="shared" ca="1" si="507"/>
        <v>1,17538495607897+3,28498088784428i</v>
      </c>
      <c r="BG334" s="223" t="str">
        <f t="shared" ca="1" si="508"/>
        <v>-0,680656384469676+3,42189072221186i</v>
      </c>
      <c r="BH334" s="223" t="str">
        <f t="shared" ca="1" si="509"/>
        <v>-2,34302186515704+2,58512625762745i</v>
      </c>
      <c r="BI334" s="223" t="str">
        <f t="shared" ca="1" si="510"/>
        <v>-3,33869739073344+1,01278278104864i</v>
      </c>
      <c r="BJ334" s="223" t="str">
        <f t="shared" ca="1" si="511"/>
        <v>-3,38437067917423-0,84774072358515i</v>
      </c>
      <c r="BK334" s="223" t="str">
        <f t="shared" ca="1" si="512"/>
        <v>-2,46704572601223-2,46704572601395i</v>
      </c>
      <c r="BL334" s="223" t="str">
        <f t="shared" ca="1" si="513"/>
        <v>-0,847740723586249-3,38437067917395i</v>
      </c>
      <c r="BM334" s="223" t="str">
        <f t="shared" ca="1" si="514"/>
        <v>1,01278278104774-3,33869739073371i</v>
      </c>
      <c r="BN334" s="223" t="str">
        <f t="shared" ca="1" si="515"/>
        <v>2,58512625762683-2,34302186515773i</v>
      </c>
      <c r="BO334" s="223" t="str">
        <f t="shared" ca="1" si="516"/>
        <v>3,42189072221165-0,680656384470688i</v>
      </c>
      <c r="BP334" s="223" t="str">
        <f t="shared" ca="1" si="517"/>
        <v>3,28498088784459+1,17538495607808i</v>
      </c>
      <c r="BQ334" s="223" t="str">
        <f t="shared" ca="1" si="518"/>
        <v>2,21335345940294+2,69697899365715i</v>
      </c>
      <c r="BR334" s="223" t="str">
        <f t="shared" ca="1" si="519"/>
        <v>0,511932284502981+3,451167130778i</v>
      </c>
      <c r="BS334" s="223" t="str">
        <f t="shared" ca="1" si="520"/>
        <v>-1,33515552580084+3,22335057826517i</v>
      </c>
      <c r="BT334" s="223" t="str">
        <f t="shared" ca="1" si="521"/>
        <v>-2,80233447106202+2,07835289130034i</v>
      </c>
      <c r="BU334" s="223" t="str">
        <f t="shared" ca="1" si="522"/>
        <v>-3,47212937543923+0,341974894825457i</v>
      </c>
      <c r="BV334" s="223" t="str">
        <f t="shared" ca="1" si="523"/>
        <v>-3,15395493481182-1,49170958891302i</v>
      </c>
      <c r="BW334" s="223" t="str">
        <f t="shared" ca="1" si="524"/>
        <v>-1,93834538903767-2,90093887927259i</v>
      </c>
      <c r="BX334" s="223" t="str">
        <f t="shared" ca="1" si="525"/>
        <v>-0,171193657669484-3,48472695631274i</v>
      </c>
      <c r="BY334" s="223" t="str">
        <f t="shared" ca="1" si="526"/>
        <v>1,64466999297039-3,07696113766516i</v>
      </c>
      <c r="BZ334" s="223" t="str">
        <f t="shared" ca="1" si="527"/>
        <v>2,99255467162889-1,7936682429566i</v>
      </c>
      <c r="CA334" s="223" t="str">
        <f t="shared" ca="1" si="528"/>
        <v>3,48892952472229-7,55674754632335E-13i</v>
      </c>
      <c r="CB334" s="223" t="str">
        <f t="shared" ca="1" si="529"/>
        <v>2,99255467162956+1,79366824295547i</v>
      </c>
      <c r="CC334" s="223" t="str">
        <f t="shared" ca="1" si="530"/>
        <v>1,6446699929684+3,07696113766622i</v>
      </c>
      <c r="CD334" s="223" t="str">
        <f t="shared" ca="1" si="531"/>
        <v>-0,17119365767154+3,48472695631264i</v>
      </c>
      <c r="CE334" s="223" t="str">
        <f t="shared" ca="1" si="532"/>
        <v>-1,93834538903938+2,90093887927145i</v>
      </c>
      <c r="CF334" s="223" t="str">
        <f t="shared" ca="1" si="533"/>
        <v>-3,15395493481126+1,4917095889142i</v>
      </c>
      <c r="CG334" s="223" t="str">
        <f t="shared" ca="1" si="534"/>
        <v>-3,47212937543936-0,34197489482415i</v>
      </c>
      <c r="CH334" s="223" t="str">
        <f t="shared" ca="1" si="535"/>
        <v>-2,8023344710628-2,07835289129928i</v>
      </c>
      <c r="CI334" s="223" t="str">
        <f t="shared" ca="1" si="536"/>
        <v>-1,33515552580206-3,22335057826466i</v>
      </c>
      <c r="CJ334" s="223" t="str">
        <f t="shared" ca="1" si="537"/>
        <v>0,511932284505211-3,45116713077767i</v>
      </c>
      <c r="CK334" s="223" t="str">
        <f t="shared" ca="1" si="538"/>
        <v>2,21335345940469-2,69697899365572i</v>
      </c>
      <c r="CL334" s="223" t="str">
        <f t="shared" ca="1" si="539"/>
        <v>3,28498088784415-1,17538495607932i</v>
      </c>
      <c r="CM334" s="223" t="str">
        <f t="shared" ca="1" si="540"/>
        <v>3,42189072221195+0,680656384469205i</v>
      </c>
      <c r="CN334" s="223" t="str">
        <f t="shared" ca="1" si="541"/>
        <v>2,58512625762771+2,34302186515676i</v>
      </c>
      <c r="CO334" s="223" t="str">
        <f t="shared" ca="1" si="542"/>
        <v>1,012782781049+3,33869739073333i</v>
      </c>
      <c r="CP334" s="223" t="str">
        <f t="shared" ca="1" si="543"/>
        <v>-0,847740723588248+3,38437067917345i</v>
      </c>
      <c r="CQ334" s="223" t="str">
        <f t="shared" ca="1" si="544"/>
        <v>-2,46704572601368+2,46704572601249i</v>
      </c>
      <c r="CR334" s="223" t="str">
        <f t="shared" ca="1" si="545"/>
        <v>-3,38437067917391+0,847740723586423i</v>
      </c>
      <c r="CS334" s="223" t="str">
        <f t="shared" ca="1" si="546"/>
        <v>-3,33869739073382-1,01278278104739i</v>
      </c>
      <c r="CT334" s="223" t="str">
        <f t="shared" ca="1" si="547"/>
        <v>-2,34302186515801-2,58512625762657i</v>
      </c>
      <c r="CU334" s="223" t="str">
        <f t="shared" ca="1" si="548"/>
        <v>-0,680656384470866-3,42189072221162i</v>
      </c>
      <c r="CV334" s="223" t="str">
        <f t="shared" ca="1" si="549"/>
        <v>1,17538495608109-3,28498088784352i</v>
      </c>
      <c r="CW334" s="223" t="str">
        <f t="shared" ca="1" si="550"/>
        <v>2,69697899365691-2,21335345940324i</v>
      </c>
      <c r="CX334" s="223" t="str">
        <f t="shared" ca="1" si="551"/>
        <v>3,45116713077795-0,511932284503355i</v>
      </c>
      <c r="CY334" s="223" t="str">
        <f t="shared" ca="1" si="552"/>
        <v>3,22335057826524+1,33515552580067i</v>
      </c>
      <c r="CZ334" s="223" t="str">
        <f t="shared" ca="1" si="553"/>
        <v>2,07835289130064+2,80233447106179i</v>
      </c>
      <c r="DA334" s="223" t="str">
        <f t="shared" ca="1" si="554"/>
        <v>0,341974894825635+3,47212937543921i</v>
      </c>
      <c r="DB334" s="223" t="str">
        <f t="shared" ca="1" si="555"/>
        <v>-1,49170958891286+3,1539549348119i</v>
      </c>
      <c r="DC334" s="223" t="str">
        <f t="shared" ca="1" si="556"/>
        <v>-2,90093887927249+1,93834538903782i</v>
      </c>
      <c r="DD334" s="223" t="str">
        <f t="shared" ca="1" si="557"/>
        <v>-3,48472695631273+0,171193657669664i</v>
      </c>
      <c r="DE334" s="223" t="str">
        <f t="shared" ca="1" si="558"/>
        <v>-3,07696113766534-1,64466999297006i</v>
      </c>
      <c r="DF334" s="223" t="str">
        <f t="shared" ca="1" si="559"/>
        <v>-1,79366824295692-2,99255467162869i</v>
      </c>
      <c r="DG334" s="223" t="str">
        <f t="shared" ca="1" si="560"/>
        <v>-1,1335121319485E-12-3,48892952472229i</v>
      </c>
      <c r="DH334" s="223" t="str">
        <f t="shared" ca="1" si="561"/>
        <v>1,79366824295804-2,99255467162802i</v>
      </c>
      <c r="DI334" s="223" t="str">
        <f t="shared" ca="1" si="562"/>
        <v>3,07696113766595-1,64466999296891i</v>
      </c>
      <c r="DJ334" s="223" t="str">
        <f t="shared" ca="1" si="563"/>
        <v>3,48472695631265+0,171193657671361i</v>
      </c>
      <c r="DK334" s="223" t="str">
        <f t="shared" ca="1" si="564"/>
        <v>2,90093887927155+1,93834538903923i</v>
      </c>
      <c r="DL334" s="223" t="str">
        <f t="shared" ca="1" si="565"/>
        <v>1,49170958891455+3,1539549348111i</v>
      </c>
      <c r="DM334" s="223" t="str">
        <f t="shared" ca="1" si="566"/>
        <v>-0,341974894823774+3,4721293754394i</v>
      </c>
      <c r="DN334" s="223" t="str">
        <f t="shared" ca="1" si="567"/>
        <v>-2,07835289129898+2,80233447106302i</v>
      </c>
      <c r="DO334" s="223" t="str">
        <f t="shared" ca="1" si="568"/>
        <v>-3,22335057826581+1,33515552579929i</v>
      </c>
      <c r="DP334" s="223" t="str">
        <f t="shared" ca="1" si="569"/>
        <v>-3,45116713077776-0,511932284504642i</v>
      </c>
      <c r="DQ334" s="223" t="str">
        <f t="shared" ca="1" si="570"/>
        <v>-2,69697899365583-2,21335345940455i</v>
      </c>
      <c r="DR334" s="223" t="str">
        <f t="shared" ca="1" si="571"/>
        <v>-1,17538495607949-3,28498088784409i</v>
      </c>
      <c r="DS334" s="223" t="str">
        <f t="shared" ca="1" si="572"/>
        <v>0,68065638446903-3,42189072221198i</v>
      </c>
      <c r="DT334" s="223" t="str">
        <f t="shared" ca="1" si="573"/>
        <v>2,34302186515648-2,58512625762796i</v>
      </c>
      <c r="DU334" s="223" t="str">
        <f t="shared" ca="1" si="574"/>
        <v>3,33869739073426-1,01278278104595i</v>
      </c>
      <c r="DV334" s="223" t="str">
        <f t="shared" ca="1" si="575"/>
        <v>3,38437067917355+0,847740723587882i</v>
      </c>
      <c r="DW334" s="223" t="str">
        <f t="shared" ca="1" si="576"/>
        <v>2,46704572601276+2,46704572601342i</v>
      </c>
      <c r="DX334" s="223" t="str">
        <f t="shared" ca="1" si="577"/>
        <v>0,847740723586981+3,38437067917377i</v>
      </c>
      <c r="DY334" s="223" t="str">
        <f t="shared" ca="1" si="578"/>
        <v>-1,01278278104721+3,33869739073387i</v>
      </c>
      <c r="DZ334" s="223" t="str">
        <f t="shared" ca="1" si="579"/>
        <v>-2,58512625762645+2,34302186515814i</v>
      </c>
      <c r="EA334" s="223" t="str">
        <f t="shared" ca="1" si="580"/>
        <v>-3,42189072221155+0,680656384471235i</v>
      </c>
      <c r="EB334" s="223" t="str">
        <f t="shared" ca="1" si="581"/>
        <v>-3,28498088784364-1,17538495608074i</v>
      </c>
      <c r="EC334" s="223" t="str">
        <f t="shared" ca="1" si="582"/>
        <v>-2,21335345940353-2,69697899365667i</v>
      </c>
      <c r="ED334" s="223" t="str">
        <f t="shared" ca="1" si="583"/>
        <v>-0,511932284503728-3,45116713077789i</v>
      </c>
      <c r="EE334" s="223" t="str">
        <f t="shared" ca="1" si="584"/>
        <v>1,33515552580014-3,22335057826546i</v>
      </c>
      <c r="EF334" s="223" t="str">
        <f t="shared" ca="1" si="585"/>
        <v>2,80233447106168-2,07835289130078i</v>
      </c>
      <c r="EG334" s="223" t="str">
        <f t="shared" ca="1" si="586"/>
        <v>3,47212937543918-0,341974894826012i</v>
      </c>
      <c r="EH334" s="223" t="str">
        <f t="shared" ca="1" si="587"/>
        <v>3,15395493481054+1,49170958891574i</v>
      </c>
      <c r="EI334" s="223" t="str">
        <f t="shared" ca="1" si="588"/>
        <v>1,93834538903813+2,90093887927228i</v>
      </c>
      <c r="EJ334" s="223" t="str">
        <f t="shared" ca="1" si="589"/>
        <v>0,171193657670041+3,48472695631271i</v>
      </c>
      <c r="EK334" s="223" t="str">
        <f t="shared" ca="1" si="590"/>
        <v>-1,64466999296973+3,07696113766552i</v>
      </c>
      <c r="EL334" s="223" t="str">
        <f t="shared" ca="1" si="591"/>
        <v>-2,9925546716285+1,79366824295725i</v>
      </c>
      <c r="EM334" s="223" t="str">
        <f t="shared" ca="1" si="592"/>
        <v>-3,48892952472229+1,51134950926467E-12i</v>
      </c>
      <c r="EN334" s="223"/>
      <c r="EO334" s="223"/>
      <c r="EP334" s="223"/>
    </row>
    <row r="335" spans="1:146">
      <c r="A335" s="249">
        <f t="shared" si="461"/>
        <v>4.589843749999988E-3</v>
      </c>
      <c r="B335" s="248">
        <v>235</v>
      </c>
      <c r="C335" s="247">
        <f t="shared" si="462"/>
        <v>47000</v>
      </c>
      <c r="N335" s="246">
        <f t="shared" ca="1" si="463"/>
        <v>4.5109257662665687</v>
      </c>
      <c r="O335" s="223">
        <f t="shared" ca="1" si="464"/>
        <v>-3.4890742337334317</v>
      </c>
      <c r="P335" s="223" t="str">
        <f t="shared" ca="1" si="465"/>
        <v>-3,03579810178405-1,71975838236273i</v>
      </c>
      <c r="Q335" s="223" t="str">
        <f t="shared" ca="1" si="466"/>
        <v>-1,79374263825615-2,99267879268798i</v>
      </c>
      <c r="R335" s="223" t="str">
        <f t="shared" ca="1" si="467"/>
        <v>-0,0856261681033463-3,48802338980668i</v>
      </c>
      <c r="S335" s="223" t="str">
        <f t="shared" ca="1" si="468"/>
        <v>1,64473820832574-3,07708875961939i</v>
      </c>
      <c r="T335" s="223" t="str">
        <f t="shared" ca="1" si="469"/>
        <v>2,9477568057905-1,86664641065691i</v>
      </c>
      <c r="U335" s="223" t="str">
        <f t="shared" ca="1" si="470"/>
        <v>3,48487149101549-0,171200758205142i</v>
      </c>
      <c r="V335" s="223" t="str">
        <f t="shared" ca="1" si="471"/>
        <v>3,11652589424586+1,56872730549244i</v>
      </c>
      <c r="W335" s="223" t="str">
        <f t="shared" ca="1" si="472"/>
        <v>1,93842578505801+2,90105920041711i</v>
      </c>
      <c r="X335" s="223" t="str">
        <f t="shared" ca="1" si="473"/>
        <v>0,256672223371445+3,47962043594586i</v>
      </c>
      <c r="Y335" s="223" t="str">
        <f t="shared" ca="1" si="474"/>
        <v>-1,49177145998912+3,15408575020789i</v>
      </c>
      <c r="Z335" s="223" t="str">
        <f t="shared" ca="1" si="475"/>
        <v>-2,852614105459+2,00903752424858i</v>
      </c>
      <c r="AA335" s="223" t="str">
        <f t="shared" ca="1" si="476"/>
        <v>-3,47227338763702+0,341989078788007i</v>
      </c>
      <c r="AB335" s="223" t="str">
        <f t="shared" ca="1" si="477"/>
        <v>-3,189745702853-1,41391702713892i</v>
      </c>
      <c r="AC335" s="223" t="str">
        <f t="shared" ca="1" si="478"/>
        <v>-2,07843909435733-2,80245070242986i</v>
      </c>
      <c r="AD335" s="223" t="str">
        <f t="shared" ca="1" si="479"/>
        <v>-0,427099932771598-3,46283477167609i</v>
      </c>
      <c r="AE335" s="223" t="str">
        <f t="shared" ca="1" si="480"/>
        <v>1,33521090354163-3,22348427195885i</v>
      </c>
      <c r="AF335" s="223" t="str">
        <f t="shared" ca="1" si="481"/>
        <v>2,75059920788775-2,14658869047375i</v>
      </c>
      <c r="AG335" s="223" t="str">
        <f t="shared" ca="1" si="482"/>
        <v>3,45131027353258-0,511953517725001i</v>
      </c>
      <c r="AH335" s="223" t="str">
        <f t="shared" ca="1" si="483"/>
        <v>3,25528113467287+1,25570049882344i</v>
      </c>
      <c r="AI335" s="223" t="str">
        <f t="shared" ca="1" si="484"/>
        <v>2,21344526182831+2,69709085523502i</v>
      </c>
      <c r="AJ335" s="223" t="str">
        <f t="shared" ca="1" si="485"/>
        <v>0,596498721023189+3,43770683513301i</v>
      </c>
      <c r="AK335" s="223" t="str">
        <f t="shared" ca="1" si="486"/>
        <v>-1,17543370707783+3,28511713775442i</v>
      </c>
      <c r="AL335" s="223" t="str">
        <f t="shared" ca="1" si="487"/>
        <v>-2,64195787590136+2,27896853652377i</v>
      </c>
      <c r="AM335" s="223" t="str">
        <f t="shared" ca="1" si="488"/>
        <v>-3,4220326506801+0,680684615796358i</v>
      </c>
      <c r="AN335" s="223" t="str">
        <f t="shared" ca="1" si="489"/>
        <v>-3,31297430911063-1,09445887801939i</v>
      </c>
      <c r="AO335" s="223" t="str">
        <f t="shared" ca="1" si="490"/>
        <v>-2,34311904578893-2,58523347993246i</v>
      </c>
      <c r="AP335" s="223" t="str">
        <f t="shared" ca="1" si="491"/>
        <v>-0,764460491609364-3,40429716171648i</v>
      </c>
      <c r="AQ335" s="223" t="str">
        <f t="shared" ca="1" si="492"/>
        <v>1,01282478785718-3,33883586862316i</v>
      </c>
      <c r="AR335" s="223" t="str">
        <f t="shared" ca="1" si="493"/>
        <v>1,01282478785718-3,33883586862316i</v>
      </c>
      <c r="AS335" s="223" t="str">
        <f t="shared" ca="1" si="494"/>
        <v>3,38451105143752-0,847775885007241i</v>
      </c>
      <c r="AT335" s="223" t="str">
        <f t="shared" ca="1" si="495"/>
        <v>3,36268623825553+0,930580609914819i</v>
      </c>
      <c r="AU335" s="223" t="str">
        <f t="shared" ca="1" si="496"/>
        <v>2,46714805073531+2,46714805073703i</v>
      </c>
      <c r="AV335" s="223" t="str">
        <f t="shared" ca="1" si="497"/>
        <v>0,930580609912471+3,36268623825617i</v>
      </c>
      <c r="AW335" s="223" t="str">
        <f t="shared" ca="1" si="498"/>
        <v>-0,847775885009701+3,38451105143691i</v>
      </c>
      <c r="AX335" s="223" t="str">
        <f t="shared" ca="1" si="499"/>
        <v>-2,40585814775761+2,52695183598162i</v>
      </c>
      <c r="AY335" s="223" t="str">
        <f t="shared" ca="1" si="500"/>
        <v>-3,33883586862387+1,01282478785485i</v>
      </c>
      <c r="AZ335" s="223" t="str">
        <f t="shared" ca="1" si="501"/>
        <v>-3,40429716171595-0,76446049161174i</v>
      </c>
      <c r="BA335" s="223" t="str">
        <f t="shared" ca="1" si="502"/>
        <v>-2,58523347993083-2,34311904579073i</v>
      </c>
      <c r="BB335" s="223" t="str">
        <f t="shared" ca="1" si="503"/>
        <v>-1,09445887801698-3,31297430911143i</v>
      </c>
      <c r="BC335" s="223" t="str">
        <f t="shared" ca="1" si="504"/>
        <v>0,680684615798748-3,42203265067963i</v>
      </c>
      <c r="BD335" s="223" t="str">
        <f t="shared" ca="1" si="505"/>
        <v>2,27896853652562-2,64195787589977i</v>
      </c>
      <c r="BE335" s="223" t="str">
        <f t="shared" ca="1" si="506"/>
        <v>3,28511713775524-1,17543370707554i</v>
      </c>
      <c r="BF335" s="223" t="str">
        <f t="shared" ca="1" si="507"/>
        <v>3,43770683513259+0,596498721025639i</v>
      </c>
      <c r="BG335" s="223" t="str">
        <f t="shared" ca="1" si="508"/>
        <v>2,69709085523344+2,21344526183023i</v>
      </c>
      <c r="BH335" s="223" t="str">
        <f t="shared" ca="1" si="509"/>
        <v>1,25570049882107+3,25528113467378i</v>
      </c>
      <c r="BI335" s="223" t="str">
        <f t="shared" ca="1" si="510"/>
        <v>-0,511953517727409+3,45131027353222i</v>
      </c>
      <c r="BJ335" s="223" t="str">
        <f t="shared" ca="1" si="511"/>
        <v>-2,14658869047235+2,75059920788884i</v>
      </c>
      <c r="BK335" s="223" t="str">
        <f t="shared" ca="1" si="512"/>
        <v>-3,22348427195821+1,33521090354318i</v>
      </c>
      <c r="BL335" s="223" t="str">
        <f t="shared" ca="1" si="513"/>
        <v>-3,46283477167631-0,427099932769832i</v>
      </c>
      <c r="BM335" s="223" t="str">
        <f t="shared" ca="1" si="514"/>
        <v>-2,80245070243068-2,07843909435622i</v>
      </c>
      <c r="BN335" s="223" t="str">
        <f t="shared" ca="1" si="515"/>
        <v>-1,41391702714041-3,18974570285234i</v>
      </c>
      <c r="BO335" s="223" t="str">
        <f t="shared" ca="1" si="516"/>
        <v>0,341989078786583-3,47227338763716i</v>
      </c>
      <c r="BP335" s="223" t="str">
        <f t="shared" ca="1" si="517"/>
        <v>2,0090375242475-2,85261410545977i</v>
      </c>
      <c r="BQ335" s="223" t="str">
        <f t="shared" ca="1" si="518"/>
        <v>3,15408575020727-1,49177145999044i</v>
      </c>
      <c r="BR335" s="223" t="str">
        <f t="shared" ca="1" si="519"/>
        <v>3,47962043594597+0,256672223370067i</v>
      </c>
      <c r="BS335" s="223" t="str">
        <f t="shared" ca="1" si="520"/>
        <v>2,90105920041784+1,93842578505692i</v>
      </c>
      <c r="BT335" s="223" t="str">
        <f t="shared" ca="1" si="521"/>
        <v>1,56872730549372+3,11652589424522i</v>
      </c>
      <c r="BU335" s="223" t="str">
        <f t="shared" ca="1" si="522"/>
        <v>-0,171200758203787+3,48487149101556i</v>
      </c>
      <c r="BV335" s="223" t="str">
        <f t="shared" ca="1" si="523"/>
        <v>-1,86664641065567+2,94775680579128i</v>
      </c>
      <c r="BW335" s="223" t="str">
        <f t="shared" ca="1" si="524"/>
        <v>-3,07708875961889+1,64473820832667i</v>
      </c>
      <c r="BX335" s="223" t="str">
        <f t="shared" ca="1" si="525"/>
        <v>-3,4880233898067-0,0856261681023739i</v>
      </c>
      <c r="BY335" s="223" t="str">
        <f t="shared" ca="1" si="526"/>
        <v>-2,99267879268854-1,79374263825522i</v>
      </c>
      <c r="BZ335" s="223" t="str">
        <f t="shared" ca="1" si="527"/>
        <v>-1,71975838236364-3,03579810178354i</v>
      </c>
      <c r="CA335" s="223" t="str">
        <f t="shared" ca="1" si="528"/>
        <v>-9,35229751242935E-13-3,48907423373343i</v>
      </c>
      <c r="CB335" s="223" t="str">
        <f t="shared" ca="1" si="529"/>
        <v>1,71975838236184-3,03579810178456i</v>
      </c>
      <c r="CC335" s="223" t="str">
        <f t="shared" ca="1" si="530"/>
        <v>2,99267879268748-1,793742638257i</v>
      </c>
      <c r="CD335" s="223" t="str">
        <f t="shared" ca="1" si="531"/>
        <v>3,48802338980665-0,0856261681044422i</v>
      </c>
      <c r="CE335" s="223" t="str">
        <f t="shared" ca="1" si="532"/>
        <v>3,07708875961987+1,64473820832484i</v>
      </c>
      <c r="CF335" s="223" t="str">
        <f t="shared" ca="1" si="533"/>
        <v>1,86664641065742+2,94775680579017i</v>
      </c>
      <c r="CG335" s="223" t="str">
        <f t="shared" ca="1" si="534"/>
        <v>0,171200758205854+3,48487149101546i</v>
      </c>
      <c r="CH335" s="223" t="str">
        <f t="shared" ca="1" si="535"/>
        <v>-1,56872730549187+3,11652589424615i</v>
      </c>
      <c r="CI335" s="223" t="str">
        <f t="shared" ca="1" si="536"/>
        <v>-2,90105920041669+1,93842578505864i</v>
      </c>
      <c r="CJ335" s="223" t="str">
        <f t="shared" ca="1" si="537"/>
        <v>-3,47962043594582+0,256672223372131i</v>
      </c>
      <c r="CK335" s="223" t="str">
        <f t="shared" ca="1" si="538"/>
        <v>-3,15408575020815-1,49177145998857i</v>
      </c>
      <c r="CL335" s="223" t="str">
        <f t="shared" ca="1" si="539"/>
        <v>-2,00903752424919-2,85261410545857i</v>
      </c>
      <c r="CM335" s="223" t="str">
        <f t="shared" ca="1" si="540"/>
        <v>-0,341989078788642-3,47227338763696i</v>
      </c>
      <c r="CN335" s="223" t="str">
        <f t="shared" ca="1" si="541"/>
        <v>1,41391702713852-3,18974570285318i</v>
      </c>
      <c r="CO335" s="223" t="str">
        <f t="shared" ca="1" si="542"/>
        <v>2,80245070242945-2,07843909435788i</v>
      </c>
      <c r="CP335" s="223" t="str">
        <f t="shared" ca="1" si="543"/>
        <v>3,46283477167606-0,427099932771887i</v>
      </c>
      <c r="CQ335" s="223" t="str">
        <f t="shared" ca="1" si="544"/>
        <v>3,223484271959+1,33521090354127i</v>
      </c>
      <c r="CR335" s="223" t="str">
        <f t="shared" ca="1" si="545"/>
        <v>2,14658869047398+2,75059920788757i</v>
      </c>
      <c r="CS335" s="223" t="str">
        <f t="shared" ca="1" si="546"/>
        <v>0,511953517725926+3,45131027353244i</v>
      </c>
      <c r="CT335" s="223" t="str">
        <f t="shared" ca="1" si="547"/>
        <v>-1,25570049882248+3,25528113467325i</v>
      </c>
      <c r="CU335" s="223" t="str">
        <f t="shared" ca="1" si="548"/>
        <v>-2,69709085523439+2,21344526182907i</v>
      </c>
      <c r="CV335" s="223" t="str">
        <f t="shared" ca="1" si="549"/>
        <v>-3,43770683513283+0,596498721024257i</v>
      </c>
      <c r="CW335" s="223" t="str">
        <f t="shared" ca="1" si="550"/>
        <v>-3,28511713775477-1,17543370707686i</v>
      </c>
      <c r="CX335" s="223" t="str">
        <f t="shared" ca="1" si="551"/>
        <v>-2,27896853652448-2,64195787590075i</v>
      </c>
      <c r="CY335" s="223" t="str">
        <f t="shared" ca="1" si="552"/>
        <v>-0,680684615797373-3,4220326506799i</v>
      </c>
      <c r="CZ335" s="223" t="str">
        <f t="shared" ca="1" si="553"/>
        <v>1,09445887801821-3,31297430911102i</v>
      </c>
      <c r="DA335" s="223" t="str">
        <f t="shared" ca="1" si="554"/>
        <v>2,58523347993184-2,34311904578962i</v>
      </c>
      <c r="DB335" s="223" t="str">
        <f t="shared" ca="1" si="555"/>
        <v>3,40429716171626-0,764460491610372i</v>
      </c>
      <c r="DC335" s="223" t="str">
        <f t="shared" ca="1" si="556"/>
        <v>3,33883586862349+1,01282478785609i</v>
      </c>
      <c r="DD335" s="223" t="str">
        <f t="shared" ca="1" si="557"/>
        <v>2,40585814775644+2,52695183598272i</v>
      </c>
      <c r="DE335" s="223" t="str">
        <f t="shared" ca="1" si="558"/>
        <v>0,847775885008246+3,38451105143727i</v>
      </c>
      <c r="DF335" s="223" t="str">
        <f t="shared" ca="1" si="559"/>
        <v>-0,930580609913727+3,36268623825583i</v>
      </c>
      <c r="DG335" s="223" t="str">
        <f t="shared" ca="1" si="560"/>
        <v>-2,46714805073644+2,4671480507359i</v>
      </c>
      <c r="DH335" s="223" t="str">
        <f t="shared" ca="1" si="561"/>
        <v>-3,36268623825593+0,930580609913374i</v>
      </c>
      <c r="DI335" s="223" t="str">
        <f t="shared" ca="1" si="562"/>
        <v>-3,38451105143718-0,847775885008602i</v>
      </c>
      <c r="DJ335" s="223" t="str">
        <f t="shared" ca="1" si="563"/>
        <v>-2,52695183598247-2,40585814775671i</v>
      </c>
      <c r="DK335" s="223" t="str">
        <f t="shared" ca="1" si="564"/>
        <v>-1,01282478785574-3,3388358686236i</v>
      </c>
      <c r="DL335" s="223" t="str">
        <f t="shared" ca="1" si="565"/>
        <v>0,764460491610732-3,40429716171618i</v>
      </c>
      <c r="DM335" s="223" t="str">
        <f t="shared" ca="1" si="566"/>
        <v>2,34311904578989-2,58523347993159i</v>
      </c>
      <c r="DN335" s="223" t="str">
        <f t="shared" ca="1" si="567"/>
        <v>3,31297430911113-1,09445887801786i</v>
      </c>
      <c r="DO335" s="223" t="str">
        <f t="shared" ca="1" si="568"/>
        <v>3,42203265067983+0,680684615797736i</v>
      </c>
      <c r="DP335" s="223" t="str">
        <f t="shared" ca="1" si="569"/>
        <v>2,64195787590051+2,27896853652476i</v>
      </c>
      <c r="DQ335" s="223" t="str">
        <f t="shared" ca="1" si="570"/>
        <v>1,17543370707633+3,28511713775496i</v>
      </c>
      <c r="DR335" s="223" t="str">
        <f t="shared" ca="1" si="571"/>
        <v>-0,59649872102462+3,43770683513277i</v>
      </c>
      <c r="DS335" s="223" t="str">
        <f t="shared" ca="1" si="572"/>
        <v>-2,21344526182936+2,69709085523416i</v>
      </c>
      <c r="DT335" s="223" t="str">
        <f t="shared" ca="1" si="573"/>
        <v>-3,25528113467345+1,25570049882194i</v>
      </c>
      <c r="DU335" s="223" t="str">
        <f t="shared" ca="1" si="574"/>
        <v>-3,45131027353236-0,511953517726484i</v>
      </c>
      <c r="DV335" s="223" t="str">
        <f t="shared" ca="1" si="575"/>
        <v>-2,75059920788734-2,14658869047427i</v>
      </c>
      <c r="DW335" s="223" t="str">
        <f t="shared" ca="1" si="576"/>
        <v>-1,33521090354111-3,22348427195906i</v>
      </c>
      <c r="DX335" s="223" t="str">
        <f t="shared" ca="1" si="577"/>
        <v>0,427099932772449-3,46283477167599i</v>
      </c>
      <c r="DY335" s="223" t="str">
        <f t="shared" ca="1" si="578"/>
        <v>2,07843909435818-2,80245070242923i</v>
      </c>
      <c r="DZ335" s="223" t="str">
        <f t="shared" ca="1" si="579"/>
        <v>3,18974570285325-1,41391702713836i</v>
      </c>
      <c r="EA335" s="223" t="str">
        <f t="shared" ca="1" si="580"/>
        <v>3,4722733876369+0,341989078789205i</v>
      </c>
      <c r="EB335" s="223" t="str">
        <f t="shared" ca="1" si="581"/>
        <v>2,85261410545836+2,00903752424949i</v>
      </c>
      <c r="EC335" s="223" t="str">
        <f t="shared" ca="1" si="582"/>
        <v>1,49177145998824+3,15408575020831i</v>
      </c>
      <c r="ED335" s="223" t="str">
        <f t="shared" ca="1" si="583"/>
        <v>-0,256672223372695+3,47962043594577i</v>
      </c>
      <c r="EE335" s="223" t="str">
        <f t="shared" ca="1" si="584"/>
        <v>-1,93842578505895+2,90105920041649i</v>
      </c>
      <c r="EF335" s="223" t="str">
        <f t="shared" ca="1" si="585"/>
        <v>-3,11652589424631+1,56872730549154i</v>
      </c>
      <c r="EG335" s="223" t="str">
        <f t="shared" ca="1" si="586"/>
        <v>-3,48487149101544-0,171200758206023i</v>
      </c>
      <c r="EH335" s="223" t="str">
        <f t="shared" ca="1" si="587"/>
        <v>-2,94775680578987-1,8666464106579i</v>
      </c>
      <c r="EI335" s="223" t="str">
        <f t="shared" ca="1" si="588"/>
        <v>-1,64473820832452-3,07708875962004i</v>
      </c>
      <c r="EJ335" s="223" t="str">
        <f t="shared" ca="1" si="589"/>
        <v>0,0856261681046115-3,48802338980665i</v>
      </c>
      <c r="EK335" s="223" t="str">
        <f t="shared" ca="1" si="590"/>
        <v>1,79374263825748-2,99267879268719i</v>
      </c>
      <c r="EL335" s="223" t="str">
        <f t="shared" ca="1" si="591"/>
        <v>3,03579810178474-1,71975838236152i</v>
      </c>
      <c r="EM335" s="223" t="str">
        <f t="shared" ca="1" si="592"/>
        <v>3,48907423373343+1,30283502718713E-12i</v>
      </c>
      <c r="EN335" s="223"/>
      <c r="EO335" s="223"/>
      <c r="EP335" s="223"/>
    </row>
    <row r="336" spans="1:146">
      <c r="A336" s="249">
        <f t="shared" si="461"/>
        <v>4.6093749999999876E-3</v>
      </c>
      <c r="B336" s="248">
        <v>236</v>
      </c>
      <c r="C336" s="247">
        <f t="shared" si="462"/>
        <v>47200</v>
      </c>
      <c r="N336" s="246">
        <f t="shared" ca="1" si="463"/>
        <v>4.5107909204334113</v>
      </c>
      <c r="O336" s="223">
        <f t="shared" ca="1" si="464"/>
        <v>-3.4892090795665882</v>
      </c>
      <c r="P336" s="223" t="str">
        <f t="shared" ca="1" si="465"/>
        <v>-3,07720768302712-1,64480177421134i</v>
      </c>
      <c r="Q336" s="223" t="str">
        <f t="shared" ca="1" si="466"/>
        <v>-1,93850070138903-2,90117132062968i</v>
      </c>
      <c r="R336" s="223" t="str">
        <f t="shared" ca="1" si="467"/>
        <v>-0,342002295990898-3,47240758415064i</v>
      </c>
      <c r="S336" s="223" t="str">
        <f t="shared" ca="1" si="468"/>
        <v>1,33526250680806-3,22360885326408i</v>
      </c>
      <c r="T336" s="223" t="str">
        <f t="shared" ca="1" si="469"/>
        <v>2,69719509247316-2,21353080711984i</v>
      </c>
      <c r="U336" s="223" t="str">
        <f t="shared" ca="1" si="470"/>
        <v>3,4221649054882-0,680710922914299i</v>
      </c>
      <c r="V336" s="223" t="str">
        <f t="shared" ca="1" si="471"/>
        <v>3,33896490804035+1,01286393153523i</v>
      </c>
      <c r="W336" s="223" t="str">
        <f t="shared" ca="1" si="472"/>
        <v>2,46724340113908+2,46724340113934i</v>
      </c>
      <c r="X336" s="223" t="str">
        <f t="shared" ca="1" si="473"/>
        <v>1,01286393153522+3,33896490804035i</v>
      </c>
      <c r="Y336" s="223" t="str">
        <f t="shared" ca="1" si="474"/>
        <v>-0,680710922914292+3,42216490548821i</v>
      </c>
      <c r="Z336" s="223" t="str">
        <f t="shared" ca="1" si="475"/>
        <v>-2,21353080711984+2,69719509247316i</v>
      </c>
      <c r="AA336" s="223" t="str">
        <f t="shared" ca="1" si="476"/>
        <v>-3,22360885326408+1,33526250680808i</v>
      </c>
      <c r="AB336" s="223" t="str">
        <f t="shared" ca="1" si="477"/>
        <v>-3,47240758415064-0,342002295990904i</v>
      </c>
      <c r="AC336" s="223" t="str">
        <f t="shared" ca="1" si="478"/>
        <v>-2,90117132062967-1,93850070138905i</v>
      </c>
      <c r="AD336" s="223" t="str">
        <f t="shared" ca="1" si="479"/>
        <v>-1,64480177421128-3,07720768302715i</v>
      </c>
      <c r="AE336" s="223" t="str">
        <f t="shared" ca="1" si="480"/>
        <v>1,88087377950038E-14-3,48920907956659i</v>
      </c>
      <c r="AF336" s="223" t="str">
        <f t="shared" ca="1" si="481"/>
        <v>1,64480177421127-3,07720768302716i</v>
      </c>
      <c r="AG336" s="223" t="str">
        <f t="shared" ca="1" si="482"/>
        <v>2,90117132063027-1,93850070138815i</v>
      </c>
      <c r="AH336" s="223" t="str">
        <f t="shared" ca="1" si="483"/>
        <v>3,47240758415077-0,342002295989534i</v>
      </c>
      <c r="AI336" s="223" t="str">
        <f t="shared" ca="1" si="484"/>
        <v>3,22360885326461+1,33526250680679i</v>
      </c>
      <c r="AJ336" s="223" t="str">
        <f t="shared" ca="1" si="485"/>
        <v>2,21353080712039+2,69719509247271i</v>
      </c>
      <c r="AK336" s="223" t="str">
        <f t="shared" ca="1" si="486"/>
        <v>0,680710922914278+3,42216490548821i</v>
      </c>
      <c r="AL336" s="223" t="str">
        <f t="shared" ca="1" si="487"/>
        <v>-1,01286393153592+3,33896490804014i</v>
      </c>
      <c r="AM336" s="223" t="str">
        <f t="shared" ca="1" si="488"/>
        <v>-2,4672434011401+2,46724340113831i</v>
      </c>
      <c r="AN336" s="223" t="str">
        <f t="shared" ca="1" si="489"/>
        <v>-3,33896490803984+1,01286393153691i</v>
      </c>
      <c r="AO336" s="223" t="str">
        <f t="shared" ca="1" si="490"/>
        <v>-3,42216490548841-0,680710922913266i</v>
      </c>
      <c r="AP336" s="223" t="str">
        <f t="shared" ca="1" si="491"/>
        <v>-2,69719509247337-2,21353080711959i</v>
      </c>
      <c r="AQ336" s="223" t="str">
        <f t="shared" ca="1" si="492"/>
        <v>-1,3352625068077-3,22360885326423i</v>
      </c>
      <c r="AR336" s="223" t="str">
        <f t="shared" ca="1" si="493"/>
        <v>-1,3352625068077-3,22360885326423i</v>
      </c>
      <c r="AS336" s="223" t="str">
        <f t="shared" ca="1" si="494"/>
        <v>1,93850070139018-2,90117132062891i</v>
      </c>
      <c r="AT336" s="223" t="str">
        <f t="shared" ca="1" si="495"/>
        <v>3,07720768302651-1,64480177421249i</v>
      </c>
      <c r="AU336" s="223" t="str">
        <f t="shared" ca="1" si="496"/>
        <v>3,48920907956659-6,56567530619576E-13i</v>
      </c>
      <c r="AV336" s="223" t="str">
        <f t="shared" ca="1" si="497"/>
        <v>3,07720768302717+1,64480177421124i</v>
      </c>
      <c r="AW336" s="223" t="str">
        <f t="shared" ca="1" si="498"/>
        <v>1,93850070138847+2,90117132063005i</v>
      </c>
      <c r="AX336" s="223" t="str">
        <f t="shared" ca="1" si="499"/>
        <v>0,342002295989861+3,47240758415074i</v>
      </c>
      <c r="AY336" s="223" t="str">
        <f t="shared" ca="1" si="500"/>
        <v>-1,33526250680648+3,22360885326474i</v>
      </c>
      <c r="AZ336" s="223" t="str">
        <f t="shared" ca="1" si="501"/>
        <v>-2,69719509247247+2,21353080712068i</v>
      </c>
      <c r="BA336" s="223" t="str">
        <f t="shared" ca="1" si="502"/>
        <v>-3,42216490548813+0,680710922914652i</v>
      </c>
      <c r="BB336" s="223" t="str">
        <f t="shared" ca="1" si="503"/>
        <v>-3,33896490804025-1,01286393153556i</v>
      </c>
      <c r="BC336" s="223" t="str">
        <f t="shared" ca="1" si="504"/>
        <v>-2,46724340113858-2,46724340113984i</v>
      </c>
      <c r="BD336" s="223" t="str">
        <f t="shared" ca="1" si="505"/>
        <v>-1,01286393153385-3,33896490804077i</v>
      </c>
      <c r="BE336" s="223" t="str">
        <f t="shared" ca="1" si="506"/>
        <v>0,680710922912893-3,42216490548848i</v>
      </c>
      <c r="BF336" s="223" t="str">
        <f t="shared" ca="1" si="507"/>
        <v>2,2135308071193-2,69719509247361i</v>
      </c>
      <c r="BG336" s="223" t="str">
        <f t="shared" ca="1" si="508"/>
        <v>3,22360885326409-1,33526250680804i</v>
      </c>
      <c r="BH336" s="223" t="str">
        <f t="shared" ca="1" si="509"/>
        <v>3,47240758415057+0,342002295991632i</v>
      </c>
      <c r="BI336" s="223" t="str">
        <f t="shared" ca="1" si="510"/>
        <v>2,90117132062907+1,93850070138995i</v>
      </c>
      <c r="BJ336" s="223" t="str">
        <f t="shared" ca="1" si="511"/>
        <v>1,64480177421282+3,07720768302633i</v>
      </c>
      <c r="BK336" s="223" t="str">
        <f t="shared" ca="1" si="512"/>
        <v>1,03443593923005E-12+3,48920907956659i</v>
      </c>
      <c r="BL336" s="223" t="str">
        <f t="shared" ca="1" si="513"/>
        <v>-1,644801774211+3,07720768302731i</v>
      </c>
      <c r="BM336" s="223" t="str">
        <f t="shared" ca="1" si="514"/>
        <v>-2,9011713206299+1,9385007013887i</v>
      </c>
      <c r="BN336" s="223" t="str">
        <f t="shared" ca="1" si="515"/>
        <v>-3,47240758415071+0,342002295990138i</v>
      </c>
      <c r="BO336" s="223" t="str">
        <f t="shared" ca="1" si="516"/>
        <v>-3,22360885326351-1,33526250680943i</v>
      </c>
      <c r="BP336" s="223" t="str">
        <f t="shared" ca="1" si="517"/>
        <v>-2,2135308071209-2,69719509247229i</v>
      </c>
      <c r="BQ336" s="223" t="str">
        <f t="shared" ca="1" si="518"/>
        <v>-0,680710922914924-3,42216490548808i</v>
      </c>
      <c r="BR336" s="223" t="str">
        <f t="shared" ca="1" si="519"/>
        <v>1,01286393153529-3,33896490804033i</v>
      </c>
      <c r="BS336" s="223" t="str">
        <f t="shared" ca="1" si="520"/>
        <v>2,46724340113964-2,46724340113878i</v>
      </c>
      <c r="BT336" s="223" t="str">
        <f t="shared" ca="1" si="521"/>
        <v>3,33896490804063-1,01286393153431i</v>
      </c>
      <c r="BU336" s="223" t="str">
        <f t="shared" ca="1" si="522"/>
        <v>3,42216490548854+0,680710922912621i</v>
      </c>
      <c r="BV336" s="223" t="str">
        <f t="shared" ca="1" si="523"/>
        <v>2,69719509247378+2,21353080711908i</v>
      </c>
      <c r="BW336" s="223" t="str">
        <f t="shared" ca="1" si="524"/>
        <v>1,3352625068083+3,22360885326398i</v>
      </c>
      <c r="BX336" s="223" t="str">
        <f t="shared" ca="1" si="525"/>
        <v>-0,342002295991355+3,47240758415059i</v>
      </c>
      <c r="BY336" s="223" t="str">
        <f t="shared" ca="1" si="526"/>
        <v>-1,93850070138955+2,90117132062933i</v>
      </c>
      <c r="BZ336" s="223" t="str">
        <f t="shared" ca="1" si="527"/>
        <v>-3,07720768302779+1,64480177421009i</v>
      </c>
      <c r="CA336" s="223" t="str">
        <f t="shared" ca="1" si="528"/>
        <v>-3,48920907956659+1,31313506123915E-12i</v>
      </c>
      <c r="CB336" s="223" t="str">
        <f t="shared" ca="1" si="529"/>
        <v>-3,07720768302744-1,64480177421075i</v>
      </c>
      <c r="CC336" s="223" t="str">
        <f t="shared" ca="1" si="530"/>
        <v>-1,93850070138909-2,90117132062964i</v>
      </c>
      <c r="CD336" s="223" t="str">
        <f t="shared" ca="1" si="531"/>
        <v>-0,342002295990613-3,47240758415067i</v>
      </c>
      <c r="CE336" s="223" t="str">
        <f t="shared" ca="1" si="532"/>
        <v>1,33526250680899-3,2236088532637i</v>
      </c>
      <c r="CF336" s="223" t="str">
        <f t="shared" ca="1" si="533"/>
        <v>2,69719509247212-2,21353080712111i</v>
      </c>
      <c r="CG336" s="223" t="str">
        <f t="shared" ca="1" si="534"/>
        <v>3,42216490548799-0,680710922915391i</v>
      </c>
      <c r="CH336" s="223" t="str">
        <f t="shared" ca="1" si="535"/>
        <v>3,33896490804047+1,01286393153483i</v>
      </c>
      <c r="CI336" s="223" t="str">
        <f t="shared" ca="1" si="536"/>
        <v>2,46724340113911+2,4672434011393i</v>
      </c>
      <c r="CJ336" s="223" t="str">
        <f t="shared" ca="1" si="537"/>
        <v>1,01286393153458+3,33896490804055i</v>
      </c>
      <c r="CK336" s="223" t="str">
        <f t="shared" ca="1" si="538"/>
        <v>-0,680710922915656+3,42216490548793i</v>
      </c>
      <c r="CL336" s="223" t="str">
        <f t="shared" ca="1" si="539"/>
        <v>-2,21353080711872+2,69719509247409i</v>
      </c>
      <c r="CM336" s="223" t="str">
        <f t="shared" ca="1" si="540"/>
        <v>-3,2236088532638+1,33526250680874i</v>
      </c>
      <c r="CN336" s="223" t="str">
        <f t="shared" ca="1" si="541"/>
        <v>-3,47240758415064-0,34200229599088i</v>
      </c>
      <c r="CO336" s="223" t="str">
        <f t="shared" ca="1" si="542"/>
        <v>-2,90117132062949-1,93850070138932i</v>
      </c>
      <c r="CP336" s="223" t="str">
        <f t="shared" ca="1" si="543"/>
        <v>-1,64480177421034-3,07720768302766i</v>
      </c>
      <c r="CQ336" s="223" t="str">
        <f t="shared" ca="1" si="544"/>
        <v>-1,79017275645099E-12-3,48920907956659i</v>
      </c>
      <c r="CR336" s="223" t="str">
        <f t="shared" ca="1" si="545"/>
        <v>1,64480177421033-3,07720768302766i</v>
      </c>
      <c r="CS336" s="223" t="str">
        <f t="shared" ca="1" si="546"/>
        <v>2,90117132062948-1,93850070138933i</v>
      </c>
      <c r="CT336" s="223" t="str">
        <f t="shared" ca="1" si="547"/>
        <v>3,47240758415064-0,34200229599089i</v>
      </c>
      <c r="CU336" s="223" t="str">
        <f t="shared" ca="1" si="548"/>
        <v>3,2236088532638+1,33526250680873i</v>
      </c>
      <c r="CV336" s="223" t="str">
        <f t="shared" ca="1" si="549"/>
        <v>2,21353080711872+2,69719509247408i</v>
      </c>
      <c r="CW336" s="223" t="str">
        <f t="shared" ca="1" si="550"/>
        <v>0,680710922915663+3,42216490548793i</v>
      </c>
      <c r="CX336" s="223" t="str">
        <f t="shared" ca="1" si="551"/>
        <v>-1,01286393153456+3,33896490804055i</v>
      </c>
      <c r="CY336" s="223" t="str">
        <f t="shared" ca="1" si="552"/>
        <v>-2,4672434011391+2,46724340113931i</v>
      </c>
      <c r="CZ336" s="223" t="str">
        <f t="shared" ca="1" si="553"/>
        <v>-3,33896490804041+1,01286393153503i</v>
      </c>
      <c r="DA336" s="223" t="str">
        <f t="shared" ca="1" si="554"/>
        <v>-3,42216490548799-0,680710922915381i</v>
      </c>
      <c r="DB336" s="223" t="str">
        <f t="shared" ca="1" si="555"/>
        <v>-2,69719509247212-2,21353080712111i</v>
      </c>
      <c r="DC336" s="223" t="str">
        <f t="shared" ca="1" si="556"/>
        <v>-1,335262506809-3,22360885326369i</v>
      </c>
      <c r="DD336" s="223" t="str">
        <f t="shared" ca="1" si="557"/>
        <v>0,342002295990405-3,47240758415069i</v>
      </c>
      <c r="DE336" s="223" t="str">
        <f t="shared" ca="1" si="558"/>
        <v>1,93850070138908-2,90117132062964i</v>
      </c>
      <c r="DF336" s="223" t="str">
        <f t="shared" ca="1" si="559"/>
        <v>3,07720768302743-1,64480177421076i</v>
      </c>
      <c r="DG336" s="223" t="str">
        <f t="shared" ca="1" si="560"/>
        <v>3,48920907956659+1,50122243918919E-12i</v>
      </c>
      <c r="DH336" s="223" t="str">
        <f t="shared" ca="1" si="561"/>
        <v>3,07720768302789+1,64480177420991i</v>
      </c>
      <c r="DI336" s="223" t="str">
        <f t="shared" ca="1" si="562"/>
        <v>1,93850070138956+2,90117132062933i</v>
      </c>
      <c r="DJ336" s="223" t="str">
        <f t="shared" ca="1" si="563"/>
        <v>0,342002295991365+3,47240758415059i</v>
      </c>
      <c r="DK336" s="223" t="str">
        <f t="shared" ca="1" si="564"/>
        <v>-1,33526250680848+3,22360885326391i</v>
      </c>
      <c r="DL336" s="223" t="str">
        <f t="shared" ca="1" si="565"/>
        <v>-2,69719509247377+2,21353080711909i</v>
      </c>
      <c r="DM336" s="223" t="str">
        <f t="shared" ca="1" si="566"/>
        <v>-3,42216490548857+0,680710922912436i</v>
      </c>
      <c r="DN336" s="223" t="str">
        <f t="shared" ca="1" si="567"/>
        <v>-3,33896490804069-1,01286393153411i</v>
      </c>
      <c r="DO336" s="223" t="str">
        <f t="shared" ca="1" si="568"/>
        <v>-2,4672434011395-2,46724340113891i</v>
      </c>
      <c r="DP336" s="223" t="str">
        <f t="shared" ca="1" si="569"/>
        <v>-1,0128639315353-3,33896490804033i</v>
      </c>
      <c r="DQ336" s="223" t="str">
        <f t="shared" ca="1" si="570"/>
        <v>0,680710922915109-3,42216490548804i</v>
      </c>
      <c r="DR336" s="223" t="str">
        <f t="shared" ca="1" si="571"/>
        <v>2,21353080712089-2,6971950924723i</v>
      </c>
      <c r="DS336" s="223" t="str">
        <f t="shared" ca="1" si="572"/>
        <v>3,22360885326359-1,33526250680926i</v>
      </c>
      <c r="DT336" s="223" t="str">
        <f t="shared" ca="1" si="573"/>
        <v>3,47240758415071+0,342002295990128i</v>
      </c>
      <c r="DU336" s="223" t="str">
        <f t="shared" ca="1" si="574"/>
        <v>2,9011713206298+1,93850070138885i</v>
      </c>
      <c r="DV336" s="223" t="str">
        <f t="shared" ca="1" si="575"/>
        <v>1,64480177421101+3,0772076830273i</v>
      </c>
      <c r="DW336" s="223" t="str">
        <f t="shared" ca="1" si="576"/>
        <v>-1,22252331718009E-12+3,48920907956659i</v>
      </c>
      <c r="DX336" s="223" t="str">
        <f t="shared" ca="1" si="577"/>
        <v>-1,64480177421281+3,07720768302634i</v>
      </c>
      <c r="DY336" s="223" t="str">
        <f t="shared" ca="1" si="578"/>
        <v>-2,90117132062917+1,93850070138979i</v>
      </c>
      <c r="DZ336" s="223" t="str">
        <f t="shared" ca="1" si="579"/>
        <v>-3,47240758415056+0,342002295991643i</v>
      </c>
      <c r="EA336" s="223" t="str">
        <f t="shared" ca="1" si="580"/>
        <v>-3,22360885326402-1,33526250680822i</v>
      </c>
      <c r="EB336" s="223" t="str">
        <f t="shared" ca="1" si="581"/>
        <v>-2,21353080711931-2,6971950924736i</v>
      </c>
      <c r="EC336" s="223" t="str">
        <f t="shared" ca="1" si="582"/>
        <v>-0,680710922913099-3,42216490548844i</v>
      </c>
      <c r="ED336" s="223" t="str">
        <f t="shared" ca="1" si="583"/>
        <v>1,01286393153384-3,33896490804077i</v>
      </c>
      <c r="EE336" s="223" t="str">
        <f t="shared" ca="1" si="584"/>
        <v>2,46724340113871-2,4672434011397i</v>
      </c>
      <c r="EF336" s="223" t="str">
        <f t="shared" ca="1" si="585"/>
        <v>3,33896490804025-1,01286393153556i</v>
      </c>
      <c r="EG336" s="223" t="str">
        <f t="shared" ca="1" si="586"/>
        <v>3,4221649054881+0,680710922914836i</v>
      </c>
      <c r="EH336" s="223" t="str">
        <f t="shared" ca="1" si="587"/>
        <v>2,69719509247248+2,21353080712067i</v>
      </c>
      <c r="EI336" s="223" t="str">
        <f t="shared" ca="1" si="588"/>
        <v>1,33526250680658+3,22360885326469i</v>
      </c>
      <c r="EJ336" s="223" t="str">
        <f t="shared" ca="1" si="589"/>
        <v>-0,342002295989851+3,47240758415074i</v>
      </c>
      <c r="EK336" s="223" t="str">
        <f t="shared" ca="1" si="590"/>
        <v>-1,93850070138862+2,90117132062995i</v>
      </c>
      <c r="EL336" s="223" t="str">
        <f t="shared" ca="1" si="591"/>
        <v>-3,07720768302717+1,64480177421125i</v>
      </c>
      <c r="EM336" s="223" t="str">
        <f t="shared" ca="1" si="592"/>
        <v>-3,48920907956659-5,47147048765504E-13i</v>
      </c>
      <c r="EN336" s="223"/>
      <c r="EO336" s="223"/>
      <c r="EP336" s="223"/>
    </row>
    <row r="337" spans="1:146">
      <c r="A337" s="249">
        <f t="shared" si="461"/>
        <v>4.6289062499999872E-3</v>
      </c>
      <c r="B337" s="248">
        <v>237</v>
      </c>
      <c r="C337" s="247">
        <f t="shared" si="462"/>
        <v>47400</v>
      </c>
      <c r="N337" s="246">
        <f t="shared" ca="1" si="463"/>
        <v>4.5106653865861279</v>
      </c>
      <c r="O337" s="223">
        <f t="shared" ca="1" si="464"/>
        <v>-3.4893346134138716</v>
      </c>
      <c r="P337" s="223" t="str">
        <f t="shared" ca="1" si="465"/>
        <v>-3,11675847170393-1,56884437514686i</v>
      </c>
      <c r="Q337" s="223" t="str">
        <f t="shared" ca="1" si="466"/>
        <v>-2,07859420235201-2,80265984135013i</v>
      </c>
      <c r="R337" s="223" t="str">
        <f t="shared" ca="1" si="467"/>
        <v>-0,596543236026084-3,43796338141052i</v>
      </c>
      <c r="S337" s="223" t="str">
        <f t="shared" ca="1" si="468"/>
        <v>1,01290037208769-3,33908503644228i</v>
      </c>
      <c r="T337" s="223" t="str">
        <f t="shared" ca="1" si="469"/>
        <v>2,4060376901032-2,52714041520668i</v>
      </c>
      <c r="U337" s="223" t="str">
        <f t="shared" ca="1" si="470"/>
        <v>3,28536229669754-1,17552142634936i</v>
      </c>
      <c r="V337" s="223" t="str">
        <f t="shared" ca="1" si="471"/>
        <v>3,46309319318019+0,427131806023855i</v>
      </c>
      <c r="W337" s="223" t="str">
        <f t="shared" ca="1" si="472"/>
        <v>2,90127569820906+1,93857044425774i</v>
      </c>
      <c r="X337" s="223" t="str">
        <f t="shared" ca="1" si="473"/>
        <v>1,71988672303661+3,0360246547567i</v>
      </c>
      <c r="Y337" s="223" t="str">
        <f t="shared" ca="1" si="474"/>
        <v>0,171213534430321+3,48513155705721i</v>
      </c>
      <c r="Z337" s="223" t="str">
        <f t="shared" ca="1" si="475"/>
        <v>-1,41402254374282+3,18998374449702i</v>
      </c>
      <c r="AA337" s="223" t="str">
        <f t="shared" ca="1" si="476"/>
        <v>-2,6972921314494+2,21361044494945i</v>
      </c>
      <c r="AB337" s="223" t="str">
        <f t="shared" ca="1" si="477"/>
        <v>-3,40455121472505+0,764517541121387i</v>
      </c>
      <c r="AC337" s="223" t="str">
        <f t="shared" ca="1" si="478"/>
        <v>-3,38476362786494-0,847839152110062i</v>
      </c>
      <c r="AD337" s="223" t="str">
        <f t="shared" ca="1" si="479"/>
        <v>-2,64215503769831-2,2791386094605i</v>
      </c>
      <c r="AE337" s="223" t="str">
        <f t="shared" ca="1" si="480"/>
        <v>-1,33531054653147-3,22372483141629i</v>
      </c>
      <c r="AF337" s="223" t="str">
        <f t="shared" ca="1" si="481"/>
        <v>0,256691378088929-3,47988011011629i</v>
      </c>
      <c r="AG337" s="223" t="str">
        <f t="shared" ca="1" si="482"/>
        <v>1,79387650016546-2,99290212778872i</v>
      </c>
      <c r="AH337" s="223" t="str">
        <f t="shared" ca="1" si="483"/>
        <v>2,94797678849132-1,86678571316703i</v>
      </c>
      <c r="AI337" s="223" t="str">
        <f t="shared" ca="1" si="484"/>
        <v>3,47253251351813-0,342014600459665i</v>
      </c>
      <c r="AJ337" s="223" t="str">
        <f t="shared" ca="1" si="485"/>
        <v>3,25552406703945+1,25579420817865i</v>
      </c>
      <c r="AK337" s="223" t="str">
        <f t="shared" ca="1" si="486"/>
        <v>2,34329390609643+2,58542640854839i</v>
      </c>
      <c r="AL337" s="223" t="str">
        <f t="shared" ca="1" si="487"/>
        <v>0,930650056495973+3,36293718595994i</v>
      </c>
      <c r="AM337" s="223" t="str">
        <f t="shared" ca="1" si="488"/>
        <v>-0,680735413354452+3,42228802723752i</v>
      </c>
      <c r="AN337" s="223" t="str">
        <f t="shared" ca="1" si="489"/>
        <v>-2,14674888427807+2,75080447727914i</v>
      </c>
      <c r="AO337" s="223" t="str">
        <f t="shared" ca="1" si="490"/>
        <v>-3,15432113065136+1,49188278664728i</v>
      </c>
      <c r="AP337" s="223" t="str">
        <f t="shared" ca="1" si="491"/>
        <v>-3,48828369106558-0,0856325581424382i</v>
      </c>
      <c r="AQ337" s="223" t="str">
        <f t="shared" ca="1" si="492"/>
        <v>-3,07731839399669-1,64486095045683i</v>
      </c>
      <c r="AR337" s="223" t="str">
        <f t="shared" ca="1" si="493"/>
        <v>-3,07731839399669-1,64486095045683i</v>
      </c>
      <c r="AS337" s="223" t="str">
        <f t="shared" ca="1" si="494"/>
        <v>-0,511991723361252-3,45156783499581i</v>
      </c>
      <c r="AT337" s="223" t="str">
        <f t="shared" ca="1" si="495"/>
        <v>1,09454055436943-3,31322154695529i</v>
      </c>
      <c r="AU337" s="223" t="str">
        <f t="shared" ca="1" si="496"/>
        <v>2,46733216697448-2,46733216697329i</v>
      </c>
      <c r="AV337" s="223" t="str">
        <f t="shared" ca="1" si="497"/>
        <v>3,31322154695476-1,09454055437103i</v>
      </c>
      <c r="AW337" s="223" t="str">
        <f t="shared" ca="1" si="498"/>
        <v>3,45156783499606+0,511991723359581i</v>
      </c>
      <c r="AX337" s="223" t="str">
        <f t="shared" ca="1" si="499"/>
        <v>2,85282698793074+2,00918745300238i</v>
      </c>
      <c r="AY337" s="223" t="str">
        <f t="shared" ca="1" si="500"/>
        <v>1,6448609504584+3,07731839399585i</v>
      </c>
      <c r="AZ337" s="223" t="str">
        <f t="shared" ca="1" si="501"/>
        <v>0,0856325581406589+3,48828369106562i</v>
      </c>
      <c r="BA337" s="223" t="str">
        <f t="shared" ca="1" si="502"/>
        <v>-1,49188278664879+3,15432113065064i</v>
      </c>
      <c r="BB337" s="223" t="str">
        <f t="shared" ca="1" si="503"/>
        <v>-2,75080447727804+2,14674888427948i</v>
      </c>
      <c r="BC337" s="223" t="str">
        <f t="shared" ca="1" si="504"/>
        <v>-3,42228802723787+0,680735413352707i</v>
      </c>
      <c r="BD337" s="223" t="str">
        <f t="shared" ca="1" si="505"/>
        <v>-3,36293718595949-0,930650056497592i</v>
      </c>
      <c r="BE337" s="223" t="str">
        <f t="shared" ca="1" si="506"/>
        <v>-2,5854264085496-2,3432939060951i</v>
      </c>
      <c r="BF337" s="223" t="str">
        <f t="shared" ca="1" si="507"/>
        <v>-1,25579420817699-3,25552406704009i</v>
      </c>
      <c r="BG337" s="223" t="str">
        <f t="shared" ca="1" si="508"/>
        <v>0,342014600461387-3,47253251351796i</v>
      </c>
      <c r="BH337" s="223" t="str">
        <f t="shared" ca="1" si="509"/>
        <v>1,86678571316552-2,94797678849228i</v>
      </c>
      <c r="BI337" s="223" t="str">
        <f t="shared" ca="1" si="510"/>
        <v>2,99290212778959-1,79387650016402i</v>
      </c>
      <c r="BJ337" s="223" t="str">
        <f t="shared" ca="1" si="511"/>
        <v>3,47988011011616-0,256691378090664i</v>
      </c>
      <c r="BK337" s="223" t="str">
        <f t="shared" ca="1" si="512"/>
        <v>3,22372483141644+1,3353105465311i</v>
      </c>
      <c r="BL337" s="223" t="str">
        <f t="shared" ca="1" si="513"/>
        <v>2,27913860946002+2,64215503769873i</v>
      </c>
      <c r="BM337" s="223" t="str">
        <f t="shared" ca="1" si="514"/>
        <v>0,847839152111416+3,3847636278646i</v>
      </c>
      <c r="BN337" s="223" t="str">
        <f t="shared" ca="1" si="515"/>
        <v>-0,764517541120996+3,40455121472514i</v>
      </c>
      <c r="BO337" s="223" t="str">
        <f t="shared" ca="1" si="516"/>
        <v>-2,21361044495021+2,69729213144877i</v>
      </c>
      <c r="BP337" s="223" t="str">
        <f t="shared" ca="1" si="517"/>
        <v>-3,18998374449645+1,4140225437441i</v>
      </c>
      <c r="BQ337" s="223" t="str">
        <f t="shared" ca="1" si="518"/>
        <v>-3,48513155705721-0,171213534430291i</v>
      </c>
      <c r="BR337" s="223" t="str">
        <f t="shared" ca="1" si="519"/>
        <v>-3,03602465475621-1,71988672303747i</v>
      </c>
      <c r="BS337" s="223" t="str">
        <f t="shared" ca="1" si="520"/>
        <v>-1,93857044425861-2,90127569820848i</v>
      </c>
      <c r="BT337" s="223" t="str">
        <f t="shared" ca="1" si="521"/>
        <v>-0,427131806023883-3,46309319318018i</v>
      </c>
      <c r="BU337" s="223" t="str">
        <f t="shared" ca="1" si="522"/>
        <v>1,17552142635062-3,28536229669709i</v>
      </c>
      <c r="BV337" s="223" t="str">
        <f t="shared" ca="1" si="523"/>
        <v>2,52714041520597-2,40603769010395i</v>
      </c>
      <c r="BW337" s="223" t="str">
        <f t="shared" ca="1" si="524"/>
        <v>3,33908503644238-1,01290037208738i</v>
      </c>
      <c r="BX337" s="223" t="str">
        <f t="shared" ca="1" si="525"/>
        <v>3,43796338141029+0,596543236027396i</v>
      </c>
      <c r="BY337" s="223" t="str">
        <f t="shared" ca="1" si="526"/>
        <v>2,80265984135054+2,07859420235146i</v>
      </c>
      <c r="BZ337" s="223" t="str">
        <f t="shared" ca="1" si="527"/>
        <v>1,56884437514642+3,11675847170415i</v>
      </c>
      <c r="CA337" s="223" t="str">
        <f t="shared" ca="1" si="528"/>
        <v>-1,68081198763171E-12+3,48933461341387i</v>
      </c>
      <c r="CB337" s="223" t="str">
        <f t="shared" ca="1" si="529"/>
        <v>-1,5688443751464+3,11675847170415i</v>
      </c>
      <c r="CC337" s="223" t="str">
        <f t="shared" ca="1" si="530"/>
        <v>-2,80265984135053+2,07859420235146i</v>
      </c>
      <c r="CD337" s="223" t="str">
        <f t="shared" ca="1" si="531"/>
        <v>-3,43796338141029+0,596543236027406i</v>
      </c>
      <c r="CE337" s="223" t="str">
        <f t="shared" ca="1" si="532"/>
        <v>-3,33908503644238-1,01290037208738i</v>
      </c>
      <c r="CF337" s="223" t="str">
        <f t="shared" ca="1" si="533"/>
        <v>-2,52714041520597-2,40603769010394i</v>
      </c>
      <c r="CG337" s="223" t="str">
        <f t="shared" ca="1" si="534"/>
        <v>-1,17552142635063-3,28536229669708i</v>
      </c>
      <c r="CH337" s="223" t="str">
        <f t="shared" ca="1" si="535"/>
        <v>0,427131806023872-3,46309319318018i</v>
      </c>
      <c r="CI337" s="223" t="str">
        <f t="shared" ca="1" si="536"/>
        <v>1,9385704442586-2,90127569820849i</v>
      </c>
      <c r="CJ337" s="223" t="str">
        <f t="shared" ca="1" si="537"/>
        <v>3,03602465475621-1,71988672303748i</v>
      </c>
      <c r="CK337" s="223" t="str">
        <f t="shared" ca="1" si="538"/>
        <v>3,48513155705721-0,171213534430301i</v>
      </c>
      <c r="CL337" s="223" t="str">
        <f t="shared" ca="1" si="539"/>
        <v>3,18998374449646+1,41402254374409i</v>
      </c>
      <c r="CM337" s="223" t="str">
        <f t="shared" ca="1" si="540"/>
        <v>2,21361044495022+2,69729213144876i</v>
      </c>
      <c r="CN337" s="223" t="str">
        <f t="shared" ca="1" si="541"/>
        <v>0,764517541121007+3,40455121472514i</v>
      </c>
      <c r="CO337" s="223" t="str">
        <f t="shared" ca="1" si="542"/>
        <v>-0,847839152111405+3,3847636278646i</v>
      </c>
      <c r="CP337" s="223" t="str">
        <f t="shared" ca="1" si="543"/>
        <v>-2,27913860946001+2,64215503769874i</v>
      </c>
      <c r="CQ337" s="223" t="str">
        <f t="shared" ca="1" si="544"/>
        <v>-3,22372483141644+1,33531054653111i</v>
      </c>
      <c r="CR337" s="223" t="str">
        <f t="shared" ca="1" si="545"/>
        <v>-3,47988011011616-0,256691378090654i</v>
      </c>
      <c r="CS337" s="223" t="str">
        <f t="shared" ca="1" si="546"/>
        <v>-2,99290212778959-1,79387650016401i</v>
      </c>
      <c r="CT337" s="223" t="str">
        <f t="shared" ca="1" si="547"/>
        <v>-1,86678571316553-2,94797678849227i</v>
      </c>
      <c r="CU337" s="223" t="str">
        <f t="shared" ca="1" si="548"/>
        <v>-0,342014600461496-3,47253251351795i</v>
      </c>
      <c r="CV337" s="223" t="str">
        <f t="shared" ca="1" si="549"/>
        <v>1,25579420817707-3,25552406704006i</v>
      </c>
      <c r="CW337" s="223" t="str">
        <f t="shared" ca="1" si="550"/>
        <v>2,58542640854959-2,34329390609512i</v>
      </c>
      <c r="CX337" s="223" t="str">
        <f t="shared" ca="1" si="551"/>
        <v>3,36293718595947-0,930650056497697i</v>
      </c>
      <c r="CY337" s="223" t="str">
        <f t="shared" ca="1" si="552"/>
        <v>3,42228802723785+0,680735413352794i</v>
      </c>
      <c r="CZ337" s="223" t="str">
        <f t="shared" ca="1" si="553"/>
        <v>2,75080447727817+2,14674888427932i</v>
      </c>
      <c r="DA337" s="223" t="str">
        <f t="shared" ca="1" si="554"/>
        <v>1,49188278664889+3,1543211306506i</v>
      </c>
      <c r="DB337" s="223" t="str">
        <f t="shared" ca="1" si="555"/>
        <v>-0,0856325581407476+3,48828369106562i</v>
      </c>
      <c r="DC337" s="223" t="str">
        <f t="shared" ca="1" si="556"/>
        <v>-1,64486095045822+3,07731839399595i</v>
      </c>
      <c r="DD337" s="223" t="str">
        <f t="shared" ca="1" si="557"/>
        <v>-2,85282698793068+2,00918745300246i</v>
      </c>
      <c r="DE337" s="223" t="str">
        <f t="shared" ca="1" si="558"/>
        <v>-3,45156783499608+0,511991723359494i</v>
      </c>
      <c r="DF337" s="223" t="str">
        <f t="shared" ca="1" si="559"/>
        <v>-3,31322154695479-1,09454055437093i</v>
      </c>
      <c r="DG337" s="223" t="str">
        <f t="shared" ca="1" si="560"/>
        <v>-2,46733216697456-2,46733216697322i</v>
      </c>
      <c r="DH337" s="223" t="str">
        <f t="shared" ca="1" si="561"/>
        <v>-1,09454055436934-3,31322154695532i</v>
      </c>
      <c r="DI337" s="223" t="str">
        <f t="shared" ca="1" si="562"/>
        <v>0,511991723361144-3,45156783499583i</v>
      </c>
      <c r="DJ337" s="223" t="str">
        <f t="shared" ca="1" si="563"/>
        <v>2,00918745300091-2,85282698793177i</v>
      </c>
      <c r="DK337" s="223" t="str">
        <f t="shared" ca="1" si="564"/>
        <v>3,07731839399674-1,64486095045675i</v>
      </c>
      <c r="DL337" s="223" t="str">
        <f t="shared" ca="1" si="565"/>
        <v>3,48828369106567-0,0856325581390776i</v>
      </c>
      <c r="DM337" s="223" t="str">
        <f t="shared" ca="1" si="566"/>
        <v>3,15432113065141+1,49188278664718i</v>
      </c>
      <c r="DN337" s="223" t="str">
        <f t="shared" ca="1" si="567"/>
        <v>2,146748884278+2,7508044772792i</v>
      </c>
      <c r="DO337" s="223" t="str">
        <f t="shared" ca="1" si="568"/>
        <v>0,680735413354267+3,42228802723756i</v>
      </c>
      <c r="DP337" s="223" t="str">
        <f t="shared" ca="1" si="569"/>
        <v>-0,930650056495865+3,36293718595997i</v>
      </c>
      <c r="DQ337" s="223" t="str">
        <f t="shared" ca="1" si="570"/>
        <v>-2,3432939060965+2,58542640854834i</v>
      </c>
      <c r="DR337" s="223" t="str">
        <f t="shared" ca="1" si="571"/>
        <v>-3,25552406703952+1,25579420817847i</v>
      </c>
      <c r="DS337" s="223" t="str">
        <f t="shared" ca="1" si="572"/>
        <v>-3,47253251351814-0,342014600459605i</v>
      </c>
      <c r="DT337" s="223" t="str">
        <f t="shared" ca="1" si="573"/>
        <v>-2,94797678849127-1,86678571316711i</v>
      </c>
      <c r="DU337" s="223" t="str">
        <f t="shared" ca="1" si="574"/>
        <v>-1,7938765001653-2,99290212778882i</v>
      </c>
      <c r="DV337" s="223" t="str">
        <f t="shared" ca="1" si="575"/>
        <v>-0,256691378088988-3,47988011011628i</v>
      </c>
      <c r="DW337" s="223" t="str">
        <f t="shared" ca="1" si="576"/>
        <v>1,33531054653283-3,22372483141572i</v>
      </c>
      <c r="DX337" s="223" t="str">
        <f t="shared" ca="1" si="577"/>
        <v>2,64215503769776-2,27913860946115i</v>
      </c>
      <c r="DY337" s="223" t="str">
        <f t="shared" ca="1" si="578"/>
        <v>3,38476362786501-0,847839152109783i</v>
      </c>
      <c r="DZ337" s="223" t="str">
        <f t="shared" ca="1" si="579"/>
        <v>3,40455121472473+0,764517541122832i</v>
      </c>
      <c r="EA337" s="223" t="str">
        <f t="shared" ca="1" si="580"/>
        <v>2,69729213144972+2,21361044494906i</v>
      </c>
      <c r="EB337" s="223" t="str">
        <f t="shared" ca="1" si="581"/>
        <v>1,41402254374256+3,18998374449713i</v>
      </c>
      <c r="EC337" s="223" t="str">
        <f t="shared" ca="1" si="582"/>
        <v>-0,171213534432168+3,48513155705712i</v>
      </c>
      <c r="ED337" s="223" t="str">
        <f t="shared" ca="1" si="583"/>
        <v>-1,71988672303617+3,03602465475695i</v>
      </c>
      <c r="EE337" s="223" t="str">
        <f t="shared" ca="1" si="584"/>
        <v>-2,90127569820941+1,93857044425721i</v>
      </c>
      <c r="EF337" s="223" t="str">
        <f t="shared" ca="1" si="585"/>
        <v>-3,46309319317997+0,427131806025561i</v>
      </c>
      <c r="EG337" s="223" t="str">
        <f t="shared" ca="1" si="586"/>
        <v>-3,28536229669759-1,17552142634921i</v>
      </c>
      <c r="EH337" s="223" t="str">
        <f t="shared" ca="1" si="587"/>
        <v>-2,40603769010273-2,52714041520713i</v>
      </c>
      <c r="EI337" s="223" t="str">
        <f t="shared" ca="1" si="588"/>
        <v>-1,012900372089-3,33908503644188i</v>
      </c>
      <c r="EJ337" s="223" t="str">
        <f t="shared" ca="1" si="589"/>
        <v>0,596543236025927-3,43796338141055i</v>
      </c>
      <c r="EK337" s="223" t="str">
        <f t="shared" ca="1" si="590"/>
        <v>2,07859420235281-2,80265984134954i</v>
      </c>
      <c r="EL337" s="223" t="str">
        <f t="shared" ca="1" si="591"/>
        <v>3,11675847170339-1,56884437514792i</v>
      </c>
      <c r="EM337" s="223" t="str">
        <f t="shared" ca="1" si="592"/>
        <v>3,48933461341387+1,88092631650624E-13i</v>
      </c>
      <c r="EN337" s="223"/>
      <c r="EO337" s="223"/>
      <c r="EP337" s="223"/>
    </row>
    <row r="338" spans="1:146">
      <c r="A338" s="249">
        <f t="shared" si="461"/>
        <v>4.6484374999999868E-3</v>
      </c>
      <c r="B338" s="248">
        <v>238</v>
      </c>
      <c r="C338" s="247">
        <f t="shared" si="462"/>
        <v>47600</v>
      </c>
      <c r="N338" s="246">
        <f t="shared" ca="1" si="463"/>
        <v>4.5105486670797701</v>
      </c>
      <c r="O338" s="223">
        <f t="shared" ca="1" si="464"/>
        <v>-3.4894513329202299</v>
      </c>
      <c r="P338" s="223" t="str">
        <f t="shared" ca="1" si="465"/>
        <v>-3,15442664383521-1,49193269066713i</v>
      </c>
      <c r="Q338" s="223" t="str">
        <f t="shared" ca="1" si="466"/>
        <v>-2,21368449102036-2,69738235684797i</v>
      </c>
      <c r="R338" s="223" t="str">
        <f t="shared" ca="1" si="467"/>
        <v>-0,847867512636757-3,38487684943395i</v>
      </c>
      <c r="S338" s="223" t="str">
        <f t="shared" ca="1" si="468"/>
        <v>0,680758184198973-3,4224025040116i</v>
      </c>
      <c r="T338" s="223" t="str">
        <f t="shared" ca="1" si="469"/>
        <v>2,0786637320808-2,80275359133668i</v>
      </c>
      <c r="U338" s="223" t="str">
        <f t="shared" ca="1" si="470"/>
        <v>3,07742133141111-1,64491597165163i</v>
      </c>
      <c r="V338" s="223" t="str">
        <f t="shared" ca="1" si="471"/>
        <v>3,4852481359698-0,171219261585278i</v>
      </c>
      <c r="W338" s="223" t="str">
        <f t="shared" ca="1" si="472"/>
        <v>3,22383266617926+1,33535521315277i</v>
      </c>
      <c r="X338" s="223" t="str">
        <f t="shared" ca="1" si="473"/>
        <v>2,34337229012546+2,58551289199859i</v>
      </c>
      <c r="Y338" s="223" t="str">
        <f t="shared" ca="1" si="474"/>
        <v>1,01293425397184+3,33919673004591i</v>
      </c>
      <c r="Z338" s="223" t="str">
        <f t="shared" ca="1" si="475"/>
        <v>-0,51200884966841+3,45168329118997i</v>
      </c>
      <c r="AA338" s="223" t="str">
        <f t="shared" ca="1" si="476"/>
        <v>-1,93863529014095+2,90137274693186i</v>
      </c>
      <c r="AB338" s="223" t="str">
        <f t="shared" ca="1" si="477"/>
        <v>-2,99300224144924+1,79393650598302i</v>
      </c>
      <c r="AC338" s="223" t="str">
        <f t="shared" ca="1" si="478"/>
        <v>-3,47264867098815+0,342026040972014i</v>
      </c>
      <c r="AD338" s="223" t="str">
        <f t="shared" ca="1" si="479"/>
        <v>-3,28547219325599-1,17556074796687i</v>
      </c>
      <c r="AE338" s="223" t="str">
        <f t="shared" ca="1" si="480"/>
        <v>-2,46741470012821-2,46741470012846i</v>
      </c>
      <c r="AF338" s="223" t="str">
        <f t="shared" ca="1" si="481"/>
        <v>-1,17556074796686-3,285472193256i</v>
      </c>
      <c r="AG338" s="223" t="str">
        <f t="shared" ca="1" si="482"/>
        <v>0,342026040973354-3,47264867098802i</v>
      </c>
      <c r="AH338" s="223" t="str">
        <f t="shared" ca="1" si="483"/>
        <v>1,79393650598273-2,99300224144942i</v>
      </c>
      <c r="AI338" s="223" t="str">
        <f t="shared" ca="1" si="484"/>
        <v>2,90137274693263-1,93863529013979i</v>
      </c>
      <c r="AJ338" s="223" t="str">
        <f t="shared" ca="1" si="485"/>
        <v>3,45168329118997-0,512008849668403i</v>
      </c>
      <c r="AK338" s="223" t="str">
        <f t="shared" ca="1" si="486"/>
        <v>3,33919673004541+1,01293425397348i</v>
      </c>
      <c r="AL338" s="223" t="str">
        <f t="shared" ca="1" si="487"/>
        <v>2,5855128919986+2,34337229012545i</v>
      </c>
      <c r="AM338" s="223" t="str">
        <f t="shared" ca="1" si="488"/>
        <v>1,33535521315437+3,2238326661786i</v>
      </c>
      <c r="AN338" s="223" t="str">
        <f t="shared" ca="1" si="489"/>
        <v>-0,171219261585285+3,4852481359698i</v>
      </c>
      <c r="AO338" s="223" t="str">
        <f t="shared" ca="1" si="490"/>
        <v>-1,64491597165043+3,07742133141175i</v>
      </c>
      <c r="AP338" s="223" t="str">
        <f t="shared" ca="1" si="491"/>
        <v>-2,80275359133692+2,07866373208049i</v>
      </c>
      <c r="AQ338" s="223" t="str">
        <f t="shared" ca="1" si="492"/>
        <v>-3,42240250401132+0,680758184200379i</v>
      </c>
      <c r="AR338" s="223" t="str">
        <f t="shared" ca="1" si="493"/>
        <v>-3,42240250401132+0,680758184200379i</v>
      </c>
      <c r="AS338" s="223" t="str">
        <f t="shared" ca="1" si="494"/>
        <v>-2,69738235684864-2,21368449101954i</v>
      </c>
      <c r="AT338" s="223" t="str">
        <f t="shared" ca="1" si="495"/>
        <v>-1,49193269066658-3,15442664383548i</v>
      </c>
      <c r="AU338" s="223" t="str">
        <f t="shared" ca="1" si="496"/>
        <v>-1,03450851605022E-12-3,48945133292023i</v>
      </c>
      <c r="AV338" s="223" t="str">
        <f t="shared" ca="1" si="497"/>
        <v>1,49193269066785-3,15442664383488i</v>
      </c>
      <c r="AW338" s="223" t="str">
        <f t="shared" ca="1" si="498"/>
        <v>2,69738235684733-2,21368449102114i</v>
      </c>
      <c r="AX338" s="223" t="str">
        <f t="shared" ca="1" si="499"/>
        <v>3,38487684943422-0,847867512635703i</v>
      </c>
      <c r="AY338" s="223" t="str">
        <f t="shared" ca="1" si="500"/>
        <v>3,42240250401175+0,680758184198251i</v>
      </c>
      <c r="AZ338" s="223" t="str">
        <f t="shared" ca="1" si="501"/>
        <v>2,80275359133608+2,07866373208162i</v>
      </c>
      <c r="BA338" s="223" t="str">
        <f t="shared" ca="1" si="502"/>
        <v>1,64491597165226+3,07742133141078i</v>
      </c>
      <c r="BB338" s="223" t="str">
        <f t="shared" ca="1" si="503"/>
        <v>0,171219261583884+3,48524813596987i</v>
      </c>
      <c r="BC338" s="223" t="str">
        <f t="shared" ca="1" si="504"/>
        <v>-1,33535521315246+3,22383266617939i</v>
      </c>
      <c r="BD338" s="223" t="str">
        <f t="shared" ca="1" si="505"/>
        <v>-2,58551289199954+2,34337229012441i</v>
      </c>
      <c r="BE338" s="223" t="str">
        <f t="shared" ca="1" si="506"/>
        <v>-3,33919673004582+1,01293425397214i</v>
      </c>
      <c r="BF338" s="223" t="str">
        <f t="shared" ca="1" si="507"/>
        <v>-3,45168329118976-0,512008849669837i</v>
      </c>
      <c r="BG338" s="223" t="str">
        <f t="shared" ca="1" si="508"/>
        <v>-2,90137274693182-1,93863529014099i</v>
      </c>
      <c r="BH338" s="223" t="str">
        <f t="shared" ca="1" si="509"/>
        <v>-1,79393650598157-2,99300224145012i</v>
      </c>
      <c r="BI338" s="223" t="str">
        <f t="shared" ca="1" si="510"/>
        <v>-0,342026040972008-3,47264867098815i</v>
      </c>
      <c r="BJ338" s="223" t="str">
        <f t="shared" ca="1" si="511"/>
        <v>1,17556074796524-3,28547219325658i</v>
      </c>
      <c r="BK338" s="223" t="str">
        <f t="shared" ca="1" si="512"/>
        <v>2,46741470012839-2,46741470012827i</v>
      </c>
      <c r="BL338" s="223" t="str">
        <f t="shared" ca="1" si="513"/>
        <v>3,2854721932555-1,17556074796826i</v>
      </c>
      <c r="BM338" s="223" t="str">
        <f t="shared" ca="1" si="514"/>
        <v>3,47264867098812+0,342026040972373i</v>
      </c>
      <c r="BN338" s="223" t="str">
        <f t="shared" ca="1" si="515"/>
        <v>2,99300224144993+1,79393650598188i</v>
      </c>
      <c r="BO338" s="223" t="str">
        <f t="shared" ca="1" si="516"/>
        <v>1,93863529014069+2,90137274693203i</v>
      </c>
      <c r="BP338" s="223" t="str">
        <f t="shared" ca="1" si="517"/>
        <v>0,512008849669474+3,45168329118981i</v>
      </c>
      <c r="BQ338" s="223" t="str">
        <f t="shared" ca="1" si="518"/>
        <v>-1,01293425397259+3,33919673004568i</v>
      </c>
      <c r="BR338" s="223" t="str">
        <f t="shared" ca="1" si="519"/>
        <v>-2,34337229012461+2,58551289199937i</v>
      </c>
      <c r="BS338" s="223" t="str">
        <f t="shared" ca="1" si="520"/>
        <v>-3,22383266617953+1,33535521315212i</v>
      </c>
      <c r="BT338" s="223" t="str">
        <f t="shared" ca="1" si="521"/>
        <v>-3,48524813596985-0,171219261584252i</v>
      </c>
      <c r="BU338" s="223" t="str">
        <f t="shared" ca="1" si="522"/>
        <v>-3,07742133141065-1,64491597165249i</v>
      </c>
      <c r="BV338" s="223" t="str">
        <f t="shared" ca="1" si="523"/>
        <v>-2,0786637320814-2,80275359133624i</v>
      </c>
      <c r="BW338" s="223" t="str">
        <f t="shared" ca="1" si="524"/>
        <v>-0,680758184197891-3,42240250401182i</v>
      </c>
      <c r="BX338" s="223" t="str">
        <f t="shared" ca="1" si="525"/>
        <v>0,847867512636157-3,3848768494341i</v>
      </c>
      <c r="BY338" s="223" t="str">
        <f t="shared" ca="1" si="526"/>
        <v>2,21368449102142-2,6973823568471i</v>
      </c>
      <c r="BZ338" s="223" t="str">
        <f t="shared" ca="1" si="527"/>
        <v>3,15442664383504-1,49193269066751i</v>
      </c>
      <c r="CA338" s="223" t="str">
        <f t="shared" ca="1" si="528"/>
        <v>3,48945133292023+1,30297281099658E-12i</v>
      </c>
      <c r="CB338" s="223" t="str">
        <f t="shared" ca="1" si="529"/>
        <v>3,15442664383536+1,49193269066682i</v>
      </c>
      <c r="CC338" s="223" t="str">
        <f t="shared" ca="1" si="530"/>
        <v>2,21368449101926+2,69738235684888i</v>
      </c>
      <c r="CD338" s="223" t="str">
        <f t="shared" ca="1" si="531"/>
        <v>0,847867512636708+3,38487684943397i</v>
      </c>
      <c r="CE338" s="223" t="str">
        <f t="shared" ca="1" si="532"/>
        <v>-0,680758184197333+3,42240250401193i</v>
      </c>
      <c r="CF338" s="223" t="str">
        <f t="shared" ca="1" si="533"/>
        <v>-2,07866373208078+2,8027535913367i</v>
      </c>
      <c r="CG338" s="223" t="str">
        <f t="shared" ca="1" si="534"/>
        <v>-3,07742133141197+1,64491597165002i</v>
      </c>
      <c r="CH338" s="223" t="str">
        <f t="shared" ca="1" si="535"/>
        <v>-3,48524813596981+0,171219261585017i</v>
      </c>
      <c r="CI338" s="223" t="str">
        <f t="shared" ca="1" si="536"/>
        <v>-3,22383266617983-1,33535521315141i</v>
      </c>
      <c r="CJ338" s="223" t="str">
        <f t="shared" ca="1" si="537"/>
        <v>-2,34337229012517-2,58551289199885i</v>
      </c>
      <c r="CK338" s="223" t="str">
        <f t="shared" ca="1" si="538"/>
        <v>-1,01293425397313-3,33919673004552i</v>
      </c>
      <c r="CL338" s="223" t="str">
        <f t="shared" ca="1" si="539"/>
        <v>0,512008849668717-3,45168329118992i</v>
      </c>
      <c r="CM338" s="223" t="str">
        <f t="shared" ca="1" si="540"/>
        <v>1,93863529014005-2,90137274693245i</v>
      </c>
      <c r="CN338" s="223" t="str">
        <f t="shared" ca="1" si="541"/>
        <v>2,99300224144964-1,79393650598237i</v>
      </c>
      <c r="CO338" s="223" t="str">
        <f t="shared" ca="1" si="542"/>
        <v>3,47264867098804-0,342026040973136i</v>
      </c>
      <c r="CP338" s="223" t="str">
        <f t="shared" ca="1" si="543"/>
        <v>3,28547219325576+1,17556074796753i</v>
      </c>
      <c r="CQ338" s="223" t="str">
        <f t="shared" ca="1" si="544"/>
        <v>2,46741470012893+2,46741470012773i</v>
      </c>
      <c r="CR338" s="223" t="str">
        <f t="shared" ca="1" si="545"/>
        <v>1,17556074796596+3,28547219325632i</v>
      </c>
      <c r="CS338" s="223" t="str">
        <f t="shared" ca="1" si="546"/>
        <v>-0,342026040971245+3,47264867098823i</v>
      </c>
      <c r="CT338" s="223" t="str">
        <f t="shared" ca="1" si="547"/>
        <v>-1,79393650598397+2,99300224144868i</v>
      </c>
      <c r="CU338" s="223" t="str">
        <f t="shared" ca="1" si="548"/>
        <v>-2,90137274693151+1,93863529014147i</v>
      </c>
      <c r="CV338" s="223" t="str">
        <f t="shared" ca="1" si="549"/>
        <v>-3,45168329119017+0,512008849667066i</v>
      </c>
      <c r="CW338" s="223" t="str">
        <f t="shared" ca="1" si="550"/>
        <v>-3,33919673004601-1,0129342539715i</v>
      </c>
      <c r="CX338" s="223" t="str">
        <f t="shared" ca="1" si="551"/>
        <v>-2,58551289199773-2,34337229012641i</v>
      </c>
      <c r="CY338" s="223" t="str">
        <f t="shared" ca="1" si="552"/>
        <v>-1,33535521315298-3,22383266617917i</v>
      </c>
      <c r="CZ338" s="223" t="str">
        <f t="shared" ca="1" si="553"/>
        <v>0,171219261586487-3,48524813596974i</v>
      </c>
      <c r="DA338" s="223" t="str">
        <f t="shared" ca="1" si="554"/>
        <v>1,64491597165149-3,07742133141119i</v>
      </c>
      <c r="DB338" s="223" t="str">
        <f t="shared" ca="1" si="555"/>
        <v>2,80275359133769-2,07866373207944i</v>
      </c>
      <c r="DC338" s="223" t="str">
        <f t="shared" ca="1" si="556"/>
        <v>3,4224025040116-0,680758184199001i</v>
      </c>
      <c r="DD338" s="223" t="str">
        <f t="shared" ca="1" si="557"/>
        <v>3,38487684943351+0,847867512638519i</v>
      </c>
      <c r="DE338" s="223" t="str">
        <f t="shared" ca="1" si="558"/>
        <v>2,69738235684769+2,2136844910207i</v>
      </c>
      <c r="DF338" s="223" t="str">
        <f t="shared" ca="1" si="559"/>
        <v>1,49193269066836+3,15442664383464i</v>
      </c>
      <c r="DG338" s="223" t="str">
        <f t="shared" ca="1" si="560"/>
        <v>-1,69288123090565E-13+3,48945133292023i</v>
      </c>
      <c r="DH338" s="223" t="str">
        <f t="shared" ca="1" si="561"/>
        <v>-1,49193269066579+3,15442664383585i</v>
      </c>
      <c r="DI338" s="223" t="str">
        <f t="shared" ca="1" si="562"/>
        <v>-2,69738235684816+2,21368449102013i</v>
      </c>
      <c r="DJ338" s="223" t="str">
        <f t="shared" ca="1" si="563"/>
        <v>-3,38487684943369+0,847867512637807i</v>
      </c>
      <c r="DK338" s="223" t="str">
        <f t="shared" ca="1" si="564"/>
        <v>-3,42240250401145-0,680758184199723i</v>
      </c>
      <c r="DL338" s="223" t="str">
        <f t="shared" ca="1" si="565"/>
        <v>-2,80275359133726-2,07866373208003i</v>
      </c>
      <c r="DM338" s="223" t="str">
        <f t="shared" ca="1" si="566"/>
        <v>-1,6449159716512-3,07742133141134i</v>
      </c>
      <c r="DN338" s="223" t="str">
        <f t="shared" ca="1" si="567"/>
        <v>-0,171219261586149-3,48524813596976i</v>
      </c>
      <c r="DO338" s="223" t="str">
        <f t="shared" ca="1" si="568"/>
        <v>1,33535521315366-3,22383266617889i</v>
      </c>
      <c r="DP338" s="223" t="str">
        <f t="shared" ca="1" si="569"/>
        <v>2,58551289199809-2,34337229012602i</v>
      </c>
      <c r="DQ338" s="223" t="str">
        <f t="shared" ca="1" si="570"/>
        <v>3,33919673004622-1,0129342539708i</v>
      </c>
      <c r="DR338" s="223" t="str">
        <f t="shared" ca="1" si="571"/>
        <v>3,45168329119006+0,512008849667792i</v>
      </c>
      <c r="DS338" s="223" t="str">
        <f t="shared" ca="1" si="572"/>
        <v>2,90137274693099+1,93863529014224i</v>
      </c>
      <c r="DT338" s="223" t="str">
        <f t="shared" ca="1" si="573"/>
        <v>1,79393650598351+2,99300224144895i</v>
      </c>
      <c r="DU338" s="223" t="str">
        <f t="shared" ca="1" si="574"/>
        <v>0,342026040970711+3,47264867098828i</v>
      </c>
      <c r="DV338" s="223" t="str">
        <f t="shared" ca="1" si="575"/>
        <v>-1,17556074796647+3,28547219325614i</v>
      </c>
      <c r="DW338" s="223" t="str">
        <f t="shared" ca="1" si="576"/>
        <v>-2,46741470012945+2,46741470012721i</v>
      </c>
      <c r="DX338" s="223" t="str">
        <f t="shared" ca="1" si="577"/>
        <v>-3,285472193256+1,17556074796684i</v>
      </c>
      <c r="DY338" s="223" t="str">
        <f t="shared" ca="1" si="578"/>
        <v>-3,47264867098797-0,342026040973868i</v>
      </c>
      <c r="DZ338" s="223" t="str">
        <f t="shared" ca="1" si="579"/>
        <v>-2,99300224144915-1,79393650598317i</v>
      </c>
      <c r="EA338" s="223" t="str">
        <f t="shared" ca="1" si="580"/>
        <v>-1,9386352901396-2,90137274693275i</v>
      </c>
      <c r="EB338" s="223" t="str">
        <f t="shared" ca="1" si="581"/>
        <v>-0,512008849668186-3,45168329119i</v>
      </c>
      <c r="EC338" s="223" t="str">
        <f t="shared" ca="1" si="582"/>
        <v>1,01293425397042-3,33919673004634i</v>
      </c>
      <c r="ED338" s="223" t="str">
        <f t="shared" ca="1" si="583"/>
        <v>2,34337229012572-2,58551289199836i</v>
      </c>
      <c r="EE338" s="223" t="str">
        <f t="shared" ca="1" si="584"/>
        <v>3,22383266617874-1,33535521315403i</v>
      </c>
      <c r="EF338" s="223" t="str">
        <f t="shared" ca="1" si="585"/>
        <v>3,48524813596977+0,171219261585751i</v>
      </c>
      <c r="EG338" s="223" t="str">
        <f t="shared" ca="1" si="586"/>
        <v>3,07742133141153+1,64491597165084i</v>
      </c>
      <c r="EH338" s="223" t="str">
        <f t="shared" ca="1" si="587"/>
        <v>2,07866373208035+2,80275359133702i</v>
      </c>
      <c r="EI338" s="223" t="str">
        <f t="shared" ca="1" si="588"/>
        <v>0,680758184200114+3,42240250401138i</v>
      </c>
      <c r="EJ338" s="223" t="str">
        <f t="shared" ca="1" si="589"/>
        <v>-0,84786751263742+3,38487684943379i</v>
      </c>
      <c r="EK338" s="223" t="str">
        <f t="shared" ca="1" si="590"/>
        <v>-2,21368449101982+2,69738235684841i</v>
      </c>
      <c r="EL338" s="223" t="str">
        <f t="shared" ca="1" si="591"/>
        <v>-3,15442664383568+1,49193269066615i</v>
      </c>
      <c r="EM338" s="223" t="str">
        <f t="shared" ca="1" si="592"/>
        <v>-3,48945133292023+5,67691877392271E-13i</v>
      </c>
      <c r="EN338" s="223"/>
      <c r="EO338" s="223"/>
      <c r="EP338" s="223"/>
    </row>
    <row r="339" spans="1:146">
      <c r="A339" s="249">
        <f t="shared" si="461"/>
        <v>4.6679687499999864E-3</v>
      </c>
      <c r="B339" s="248">
        <v>239</v>
      </c>
      <c r="C339" s="247">
        <f t="shared" si="462"/>
        <v>47800</v>
      </c>
      <c r="N339" s="246">
        <f t="shared" ca="1" si="463"/>
        <v>4.5104403124513901</v>
      </c>
      <c r="O339" s="223">
        <f t="shared" ca="1" si="464"/>
        <v>-3.4895596875486103</v>
      </c>
      <c r="P339" s="223" t="str">
        <f t="shared" ca="1" si="465"/>
        <v>-3,1901895094667-1,41411375308105i</v>
      </c>
      <c r="Q339" s="223" t="str">
        <f t="shared" ca="1" si="466"/>
        <v>-2,34344505664648-2,5855931774824i</v>
      </c>
      <c r="R339" s="223" t="str">
        <f t="shared" ca="1" si="467"/>
        <v>-1,09461115601614-3,31343526118881i</v>
      </c>
      <c r="S339" s="223" t="str">
        <f t="shared" ca="1" si="468"/>
        <v>0,342036661582715-3,47275650385939i</v>
      </c>
      <c r="T339" s="223" t="str">
        <f t="shared" ca="1" si="469"/>
        <v>1,71999766167052-3,03622048883349i</v>
      </c>
      <c r="U339" s="223" t="str">
        <f t="shared" ca="1" si="470"/>
        <v>2,80284062259019-2,07872827885768i</v>
      </c>
      <c r="V339" s="223" t="str">
        <f t="shared" ca="1" si="471"/>
        <v>3,4047708200378-0,764566855143163i</v>
      </c>
      <c r="W339" s="223" t="str">
        <f t="shared" ca="1" si="472"/>
        <v>3,42250877663615+0,680779323138473i</v>
      </c>
      <c r="X339" s="223" t="str">
        <f t="shared" ca="1" si="473"/>
        <v>2,85301100512567+2,00931705253207i</v>
      </c>
      <c r="Y339" s="223" t="str">
        <f t="shared" ca="1" si="474"/>
        <v>1,79399221139472+2,99309518031409i</v>
      </c>
      <c r="Z339" s="223" t="str">
        <f t="shared" ca="1" si="475"/>
        <v>0,427159357500759+3,46331657465267i</v>
      </c>
      <c r="AA339" s="223" t="str">
        <f t="shared" ca="1" si="476"/>
        <v>-1,01296570766024+3,33930041896035i</v>
      </c>
      <c r="AB339" s="223" t="str">
        <f t="shared" ca="1" si="477"/>
        <v>-2,27928562177301+2,64232546582422i</v>
      </c>
      <c r="AC339" s="223" t="str">
        <f t="shared" ca="1" si="478"/>
        <v>-3,15452459525912+1,49197901824042i</v>
      </c>
      <c r="AD339" s="223" t="str">
        <f t="shared" ca="1" si="479"/>
        <v>-3,48850869741224+0,0856380817365193i</v>
      </c>
      <c r="AE339" s="223" t="str">
        <f t="shared" ca="1" si="480"/>
        <v>-3,22393277280269-1,33539667867384i</v>
      </c>
      <c r="AF339" s="223" t="str">
        <f t="shared" ca="1" si="481"/>
        <v>-2,40619288784488-2,52730342449202i</v>
      </c>
      <c r="AG339" s="223" t="str">
        <f t="shared" ca="1" si="482"/>
        <v>-1,17559725154017-3,28557421391384i</v>
      </c>
      <c r="AH339" s="223" t="str">
        <f t="shared" ca="1" si="483"/>
        <v>0,256707935570023-3,48010457440286i</v>
      </c>
      <c r="AI339" s="223" t="str">
        <f t="shared" ca="1" si="484"/>
        <v>1,64496704966949-3,07751689166218i</v>
      </c>
      <c r="AJ339" s="223" t="str">
        <f t="shared" ca="1" si="485"/>
        <v>2,75098191366775-2,14688735699787i</v>
      </c>
      <c r="AK339" s="223" t="str">
        <f t="shared" ca="1" si="486"/>
        <v>3,38498195681013-0,847893840663003i</v>
      </c>
      <c r="AL339" s="223" t="str">
        <f t="shared" ca="1" si="487"/>
        <v>3,43818514192343+0,596581715124868i</v>
      </c>
      <c r="AM339" s="223" t="str">
        <f t="shared" ca="1" si="488"/>
        <v>2,90146284051339+1,93869548874606i</v>
      </c>
      <c r="AN339" s="223" t="str">
        <f t="shared" ca="1" si="489"/>
        <v>1,86690612729154+2,94816694317768i</v>
      </c>
      <c r="AO339" s="223" t="str">
        <f t="shared" ca="1" si="490"/>
        <v>0,512024748594326+3,45179047304312i</v>
      </c>
      <c r="AP339" s="223" t="str">
        <f t="shared" ca="1" si="491"/>
        <v>-0,930710086638252+3,36315410702426i</v>
      </c>
      <c r="AQ339" s="223" t="str">
        <f t="shared" ca="1" si="492"/>
        <v>-2,21375323047006+2,69746611610743i</v>
      </c>
      <c r="AR339" s="223" t="str">
        <f t="shared" ca="1" si="493"/>
        <v>-2,21375323047006+2,69746611610743i</v>
      </c>
      <c r="AS339" s="223" t="str">
        <f t="shared" ca="1" si="494"/>
        <v>-3,48535636008025+0,171224578295508i</v>
      </c>
      <c r="AT339" s="223" t="str">
        <f t="shared" ca="1" si="495"/>
        <v>-3,25573405958629-1,2558752112428i</v>
      </c>
      <c r="AU339" s="223" t="str">
        <f t="shared" ca="1" si="496"/>
        <v>-2,46749131842051-2,46749131842116i</v>
      </c>
      <c r="AV339" s="223" t="str">
        <f t="shared" ca="1" si="497"/>
        <v>-1,25587521124184-3,25573405958666i</v>
      </c>
      <c r="AW339" s="223" t="str">
        <f t="shared" ca="1" si="498"/>
        <v>0,171224578293064-3,48535636008038i</v>
      </c>
      <c r="AX339" s="223" t="str">
        <f t="shared" ca="1" si="499"/>
        <v>1,56894557102856-3,11695951339029i</v>
      </c>
      <c r="AY339" s="223" t="str">
        <f t="shared" ca="1" si="500"/>
        <v>2,69746611610809-2,21375323046927i</v>
      </c>
      <c r="AZ339" s="223" t="str">
        <f t="shared" ca="1" si="501"/>
        <v>3,36315410702358-0,930710086640705i</v>
      </c>
      <c r="BA339" s="223" t="str">
        <f t="shared" ca="1" si="502"/>
        <v>3,45179047304297+0,512024748595338i</v>
      </c>
      <c r="BB339" s="223" t="str">
        <f t="shared" ca="1" si="503"/>
        <v>2,94816694317714+1,86690612729241i</v>
      </c>
      <c r="BC339" s="223" t="str">
        <f t="shared" ca="1" si="504"/>
        <v>1,93869548874809+2,90146284051203i</v>
      </c>
      <c r="BD339" s="223" t="str">
        <f t="shared" ca="1" si="505"/>
        <v>0,59658171512386+3,4381851419236i</v>
      </c>
      <c r="BE339" s="223" t="str">
        <f t="shared" ca="1" si="506"/>
        <v>-0,847893840663997+3,38498195680987i</v>
      </c>
      <c r="BF339" s="223" t="str">
        <f t="shared" ca="1" si="507"/>
        <v>-2,1468873569959+2,75098191366928i</v>
      </c>
      <c r="BG339" s="223" t="str">
        <f t="shared" ca="1" si="508"/>
        <v>-3,07751689166264+1,64496704966862i</v>
      </c>
      <c r="BH339" s="223" t="str">
        <f t="shared" ca="1" si="509"/>
        <v>-3,48010457440293+0,256707935569101i</v>
      </c>
      <c r="BI339" s="223" t="str">
        <f t="shared" ca="1" si="510"/>
        <v>-3,28557421391348-1,17559725154117i</v>
      </c>
      <c r="BJ339" s="223" t="str">
        <f t="shared" ca="1" si="511"/>
        <v>-2,52730342449323-2,40619288784361i</v>
      </c>
      <c r="BK339" s="223" t="str">
        <f t="shared" ca="1" si="512"/>
        <v>-1,33539667867318-3,22393277280296i</v>
      </c>
      <c r="BL339" s="223" t="str">
        <f t="shared" ca="1" si="513"/>
        <v>0,0856380817362049-3,48850869741225i</v>
      </c>
      <c r="BM339" s="223" t="str">
        <f t="shared" ca="1" si="514"/>
        <v>1,49197901823915-3,15452459525972i</v>
      </c>
      <c r="BN339" s="223" t="str">
        <f t="shared" ca="1" si="515"/>
        <v>2,64232546582492-2,2792856217722i</v>
      </c>
      <c r="BO339" s="223" t="str">
        <f t="shared" ca="1" si="516"/>
        <v>3,33930041896034-1,01296570766026i</v>
      </c>
      <c r="BP339" s="223" t="str">
        <f t="shared" ca="1" si="517"/>
        <v>3,4633165746528+0,42715935749966i</v>
      </c>
      <c r="BQ339" s="223" t="str">
        <f t="shared" ca="1" si="518"/>
        <v>2,99309518031338+1,79399221139591i</v>
      </c>
      <c r="BR339" s="223" t="str">
        <f t="shared" ca="1" si="519"/>
        <v>2,00931705253181+2,85301100512585i</v>
      </c>
      <c r="BS339" s="223" t="str">
        <f t="shared" ca="1" si="520"/>
        <v>0,680779323139244+3,422508776636i</v>
      </c>
      <c r="BT339" s="223" t="str">
        <f t="shared" ca="1" si="521"/>
        <v>-0,764566855144842+3,40477082003742i</v>
      </c>
      <c r="BU339" s="223" t="str">
        <f t="shared" ca="1" si="522"/>
        <v>-2,0787282788579+2,80284062259002i</v>
      </c>
      <c r="BV339" s="223" t="str">
        <f t="shared" ca="1" si="523"/>
        <v>-3,0362204888331+1,71999766167122i</v>
      </c>
      <c r="BW339" s="223" t="str">
        <f t="shared" ca="1" si="524"/>
        <v>-3,47275650385956+0,342036661581041i</v>
      </c>
      <c r="BX339" s="223" t="str">
        <f t="shared" ca="1" si="525"/>
        <v>-3,31343526118862-1,09461115601671i</v>
      </c>
      <c r="BY339" s="223" t="str">
        <f t="shared" ca="1" si="526"/>
        <v>-2,5855931774826-2,34344505664626i</v>
      </c>
      <c r="BZ339" s="223" t="str">
        <f t="shared" ca="1" si="527"/>
        <v>-1,41411375308226-3,19018950946616i</v>
      </c>
      <c r="CA339" s="223" t="str">
        <f t="shared" ca="1" si="528"/>
        <v>9,25106136144767E-13-3,48955968754861i</v>
      </c>
      <c r="CB339" s="223" t="str">
        <f t="shared" ca="1" si="529"/>
        <v>1,41411375308105-3,1901895094667i</v>
      </c>
      <c r="CC339" s="223" t="str">
        <f t="shared" ca="1" si="530"/>
        <v>2,58559317748171-2,34344505664724i</v>
      </c>
      <c r="CD339" s="223" t="str">
        <f t="shared" ca="1" si="531"/>
        <v>3,31343526118926-1,09461115601477i</v>
      </c>
      <c r="CE339" s="223" t="str">
        <f t="shared" ca="1" si="532"/>
        <v>3,47275650385936+0,34203666158308i</v>
      </c>
      <c r="CF339" s="223" t="str">
        <f t="shared" ca="1" si="533"/>
        <v>3,03622048883385+1,71999766166989i</v>
      </c>
      <c r="CG339" s="223" t="str">
        <f t="shared" ca="1" si="534"/>
        <v>2,07872827885625+2,80284062259124i</v>
      </c>
      <c r="CH339" s="223" t="str">
        <f t="shared" ca="1" si="535"/>
        <v>0,764566855142842+3,40477082003787i</v>
      </c>
      <c r="CI339" s="223" t="str">
        <f t="shared" ca="1" si="536"/>
        <v>-0,68077932313775+3,42250877663629i</v>
      </c>
      <c r="CJ339" s="223" t="str">
        <f t="shared" ca="1" si="537"/>
        <v>-2,00931705253057+2,85301100512673i</v>
      </c>
      <c r="CK339" s="223" t="str">
        <f t="shared" ca="1" si="538"/>
        <v>-2,99309518031443+1,79399221139416i</v>
      </c>
      <c r="CL339" s="223" t="str">
        <f t="shared" ca="1" si="539"/>
        <v>-3,46331657465262+0,427159357501171i</v>
      </c>
      <c r="CM339" s="223" t="str">
        <f t="shared" ca="1" si="540"/>
        <v>-3,33930041896078-1,0129657076588i</v>
      </c>
      <c r="CN339" s="223" t="str">
        <f t="shared" ca="1" si="541"/>
        <v>-2,64232546582358-2,27928562177375i</v>
      </c>
      <c r="CO339" s="223" t="str">
        <f t="shared" ca="1" si="542"/>
        <v>-1,49197901824052-3,15452459525907i</v>
      </c>
      <c r="CP339" s="223" t="str">
        <f t="shared" ca="1" si="543"/>
        <v>-0,0856380817375281-3,48850869741222i</v>
      </c>
      <c r="CQ339" s="223" t="str">
        <f t="shared" ca="1" si="544"/>
        <v>1,33539667867507-3,22393277280218i</v>
      </c>
      <c r="CR339" s="223" t="str">
        <f t="shared" ca="1" si="545"/>
        <v>2,52730342449232-2,40619288784457i</v>
      </c>
      <c r="CS339" s="223" t="str">
        <f t="shared" ca="1" si="546"/>
        <v>3,28557421391304-1,17559725154242i</v>
      </c>
      <c r="CT339" s="223" t="str">
        <f t="shared" ca="1" si="547"/>
        <v>3,4801045744028+0,256707935570946i</v>
      </c>
      <c r="CU339" s="223" t="str">
        <f t="shared" ca="1" si="548"/>
        <v>3,07751689166167+1,64496704967043i</v>
      </c>
      <c r="CV339" s="223" t="str">
        <f t="shared" ca="1" si="549"/>
        <v>2,14688735699702+2,75098191366841i</v>
      </c>
      <c r="CW339" s="223" t="str">
        <f t="shared" ca="1" si="550"/>
        <v>0,847893840661914+3,3849819568104i</v>
      </c>
      <c r="CX339" s="223" t="str">
        <f t="shared" ca="1" si="551"/>
        <v>-0,596581715125877+3,43818514192325i</v>
      </c>
      <c r="CY339" s="223" t="str">
        <f t="shared" ca="1" si="552"/>
        <v>-1,93869548874674+2,90146284051293i</v>
      </c>
      <c r="CZ339" s="223" t="str">
        <f t="shared" ca="1" si="553"/>
        <v>-2,94816694317643+1,86690612729353i</v>
      </c>
      <c r="DA339" s="223" t="str">
        <f t="shared" ca="1" si="554"/>
        <v>-3,45179047304324+0,51202474859351i</v>
      </c>
      <c r="DB339" s="223" t="str">
        <f t="shared" ca="1" si="555"/>
        <v>-3,36315410702394-0,930710086639428i</v>
      </c>
      <c r="DC339" s="223" t="str">
        <f t="shared" ca="1" si="556"/>
        <v>-2,69746611610892-2,21375323046824i</v>
      </c>
      <c r="DD339" s="223" t="str">
        <f t="shared" ca="1" si="557"/>
        <v>-1,56894557102655-3,1169595133913i</v>
      </c>
      <c r="DE339" s="223" t="str">
        <f t="shared" ca="1" si="558"/>
        <v>-0,171224578294386-3,48535636008031i</v>
      </c>
      <c r="DF339" s="223" t="str">
        <f t="shared" ca="1" si="559"/>
        <v>1,25587521124061-3,25573405958713i</v>
      </c>
      <c r="DG339" s="223" t="str">
        <f t="shared" ca="1" si="560"/>
        <v>2,46749131842202-2,46749131841964i</v>
      </c>
      <c r="DH339" s="223" t="str">
        <f t="shared" ca="1" si="561"/>
        <v>3,25573405958706-1,25587521124079i</v>
      </c>
      <c r="DI339" s="223" t="str">
        <f t="shared" ca="1" si="562"/>
        <v>3,48535636008032+0,171224578294186i</v>
      </c>
      <c r="DJ339" s="223" t="str">
        <f t="shared" ca="1" si="563"/>
        <v>3,11695951339139+1,56894557102637i</v>
      </c>
      <c r="DK339" s="223" t="str">
        <f t="shared" ca="1" si="564"/>
        <v>2,2137532304684+2,6974661161088i</v>
      </c>
      <c r="DL339" s="223" t="str">
        <f t="shared" ca="1" si="565"/>
        <v>0,930710086639623+3,36315410702388i</v>
      </c>
      <c r="DM339" s="223" t="str">
        <f t="shared" ca="1" si="566"/>
        <v>-0,51202474859292+3,45179047304333i</v>
      </c>
      <c r="DN339" s="223" t="str">
        <f t="shared" ca="1" si="567"/>
        <v>-1,86690612729336+2,94816694317654i</v>
      </c>
      <c r="DO339" s="223" t="str">
        <f t="shared" ca="1" si="568"/>
        <v>-2,9014628405126+1,93869548874724i</v>
      </c>
      <c r="DP339" s="223" t="str">
        <f t="shared" ca="1" si="569"/>
        <v>-3,43818514192319+0,596581715126268i</v>
      </c>
      <c r="DQ339" s="223" t="str">
        <f t="shared" ca="1" si="570"/>
        <v>-3,38498195680963-0,847893840664992i</v>
      </c>
      <c r="DR339" s="223" t="str">
        <f t="shared" ca="1" si="571"/>
        <v>-2,75098191366865-2,14688735699671i</v>
      </c>
      <c r="DS339" s="223" t="str">
        <f t="shared" ca="1" si="572"/>
        <v>-1,64496704967078-3,07751689166148i</v>
      </c>
      <c r="DT339" s="223" t="str">
        <f t="shared" ca="1" si="573"/>
        <v>-0,25670793556798-3,48010457440301i</v>
      </c>
      <c r="DU339" s="223" t="str">
        <f t="shared" ca="1" si="574"/>
        <v>1,17559725154205-3,28557421391317i</v>
      </c>
      <c r="DV339" s="223" t="str">
        <f t="shared" ca="1" si="575"/>
        <v>2,40619288784428-2,52730342449259i</v>
      </c>
      <c r="DW339" s="223" t="str">
        <f t="shared" ca="1" si="576"/>
        <v>3,22393277280332-1,33539667867232i</v>
      </c>
      <c r="DX339" s="223" t="str">
        <f t="shared" ca="1" si="577"/>
        <v>3,48850869741223+0,0856380817371296i</v>
      </c>
      <c r="DY339" s="223" t="str">
        <f t="shared" ca="1" si="578"/>
        <v>3,15452459525933+1,49197901823998i</v>
      </c>
      <c r="DZ339" s="223" t="str">
        <f t="shared" ca="1" si="579"/>
        <v>2,2792856217742+2,64232546582319i</v>
      </c>
      <c r="EA339" s="223" t="str">
        <f t="shared" ca="1" si="580"/>
        <v>1,01296570765937+3,33930041896061i</v>
      </c>
      <c r="EB339" s="223" t="str">
        <f t="shared" ca="1" si="581"/>
        <v>-0,427159357500578+3,46331657465269i</v>
      </c>
      <c r="EC339" s="223" t="str">
        <f t="shared" ca="1" si="582"/>
        <v>-1,79399221139365+2,99309518031473i</v>
      </c>
      <c r="ED339" s="223" t="str">
        <f t="shared" ca="1" si="583"/>
        <v>-2,85301100512638+2,00931705253106i</v>
      </c>
      <c r="EE339" s="223" t="str">
        <f t="shared" ca="1" si="584"/>
        <v>-3,42250877663618+0,680779323138336i</v>
      </c>
      <c r="EF339" s="223" t="str">
        <f t="shared" ca="1" si="585"/>
        <v>-3,404770820038-0,76456685514226i</v>
      </c>
      <c r="EG339" s="223" t="str">
        <f t="shared" ca="1" si="586"/>
        <v>-2,80284062258947-2,07872827885864i</v>
      </c>
      <c r="EH339" s="223" t="str">
        <f t="shared" ca="1" si="587"/>
        <v>-1,71999766167041-3,03622048883355i</v>
      </c>
      <c r="EI339" s="223" t="str">
        <f t="shared" ca="1" si="588"/>
        <v>-0,342036661583279-3,47275650385934i</v>
      </c>
      <c r="EJ339" s="223" t="str">
        <f t="shared" ca="1" si="589"/>
        <v>1,09461115601759-3,31343526118833i</v>
      </c>
      <c r="EK339" s="223" t="str">
        <f t="shared" ca="1" si="590"/>
        <v>2,34344505664681-2,58559317748211i</v>
      </c>
      <c r="EL339" s="223" t="str">
        <f t="shared" ca="1" si="591"/>
        <v>3,19018950946662-1,41411375308124i</v>
      </c>
      <c r="EM339" s="223" t="str">
        <f t="shared" ca="1" si="592"/>
        <v>3,48955968754861-1,32352377505632E-12i</v>
      </c>
      <c r="EN339" s="223"/>
      <c r="EO339" s="223"/>
      <c r="EP339" s="223"/>
    </row>
    <row r="340" spans="1:146">
      <c r="A340" s="249">
        <f t="shared" si="461"/>
        <v>4.6874999999999859E-3</v>
      </c>
      <c r="B340" s="248">
        <v>240</v>
      </c>
      <c r="C340" s="247">
        <f t="shared" si="462"/>
        <v>48000</v>
      </c>
      <c r="N340" s="246">
        <f t="shared" ca="1" si="463"/>
        <v>4.5103399167508584</v>
      </c>
      <c r="O340" s="223">
        <f t="shared" ca="1" si="464"/>
        <v>-3.489660083249142</v>
      </c>
      <c r="P340" s="223" t="str">
        <f t="shared" ca="1" si="465"/>
        <v>-3,22402552633551-1,33543509844523i</v>
      </c>
      <c r="Q340" s="223" t="str">
        <f t="shared" ca="1" si="466"/>
        <v>-2,46756230890142-2,46756230890154i</v>
      </c>
      <c r="R340" s="223" t="str">
        <f t="shared" ca="1" si="467"/>
        <v>-1,33543509844527-3,2240255263355i</v>
      </c>
      <c r="S340" s="223" t="str">
        <f t="shared" ca="1" si="468"/>
        <v>1,70576315758026E-13-3,48966008324914i</v>
      </c>
      <c r="T340" s="223" t="str">
        <f t="shared" ca="1" si="469"/>
        <v>1,33543509844527-3,2240255263355i</v>
      </c>
      <c r="U340" s="223" t="str">
        <f t="shared" ca="1" si="470"/>
        <v>2,46756230890141-2,46756230890155i</v>
      </c>
      <c r="V340" s="223" t="str">
        <f t="shared" ca="1" si="471"/>
        <v>3,22402552633556-1,33543509844512i</v>
      </c>
      <c r="W340" s="223" t="str">
        <f t="shared" ca="1" si="472"/>
        <v>3,48966008324914-5,98473562339986E-15i</v>
      </c>
      <c r="X340" s="223" t="str">
        <f t="shared" ca="1" si="473"/>
        <v>3,22402552633557+1,3354350984451i</v>
      </c>
      <c r="Y340" s="223" t="str">
        <f t="shared" ca="1" si="474"/>
        <v>2,46756230890142+2,46756230890154i</v>
      </c>
      <c r="Z340" s="223" t="str">
        <f t="shared" ca="1" si="475"/>
        <v>1,33543509844529+3,22402552633549i</v>
      </c>
      <c r="AA340" s="223" t="str">
        <f t="shared" ca="1" si="476"/>
        <v>-1,52193817022504E-13+3,48966008324914i</v>
      </c>
      <c r="AB340" s="223" t="str">
        <f t="shared" ca="1" si="477"/>
        <v>-1,33543509844525+3,22402552633551i</v>
      </c>
      <c r="AC340" s="223" t="str">
        <f t="shared" ca="1" si="478"/>
        <v>-2,46756230890141+2,46756230890155i</v>
      </c>
      <c r="AD340" s="223" t="str">
        <f t="shared" ca="1" si="479"/>
        <v>-3,22402552633556+1,33543509844512i</v>
      </c>
      <c r="AE340" s="223" t="str">
        <f t="shared" ca="1" si="480"/>
        <v>-3,48966008324914+1,19694712467997E-14i</v>
      </c>
      <c r="AF340" s="223" t="str">
        <f t="shared" ca="1" si="481"/>
        <v>-3,22402552633597-1,33543509844413i</v>
      </c>
      <c r="AG340" s="223" t="str">
        <f t="shared" ca="1" si="482"/>
        <v>-2,46756230890265-2,46756230890031i</v>
      </c>
      <c r="AH340" s="223" t="str">
        <f t="shared" ca="1" si="483"/>
        <v>-1,33543509844399-3,22402552633603i</v>
      </c>
      <c r="AI340" s="223" t="str">
        <f t="shared" ca="1" si="484"/>
        <v>8,65279341902257E-13-3,48966008324914i</v>
      </c>
      <c r="AJ340" s="223" t="str">
        <f t="shared" ca="1" si="485"/>
        <v>1,33543509844559-3,22402552633537i</v>
      </c>
      <c r="AK340" s="223" t="str">
        <f t="shared" ca="1" si="486"/>
        <v>2,46756230890138-2,46756230890158i</v>
      </c>
      <c r="AL340" s="223" t="str">
        <f t="shared" ca="1" si="487"/>
        <v>3,22402552633528-1,33543509844579i</v>
      </c>
      <c r="AM340" s="223" t="str">
        <f t="shared" ca="1" si="488"/>
        <v>3,48966008324914-1,08416183451281E-12i</v>
      </c>
      <c r="AN340" s="223" t="str">
        <f t="shared" ca="1" si="489"/>
        <v>3,22402552633611+1,33543509844379i</v>
      </c>
      <c r="AO340" s="223" t="str">
        <f t="shared" ca="1" si="490"/>
        <v>2,46756230890046+2,4675623089025i</v>
      </c>
      <c r="AP340" s="223" t="str">
        <f t="shared" ca="1" si="491"/>
        <v>1,33543509844434+3,22402552633588i</v>
      </c>
      <c r="AQ340" s="223" t="str">
        <f t="shared" ca="1" si="492"/>
        <v>-4,87361712915156E-13+3,48966008324914i</v>
      </c>
      <c r="AR340" s="223" t="str">
        <f t="shared" ca="1" si="493"/>
        <v>-4,87361712915156E-13+3,48966008324914i</v>
      </c>
      <c r="AS340" s="223" t="str">
        <f t="shared" ca="1" si="494"/>
        <v>-2,46756230890115+2,46756230890181i</v>
      </c>
      <c r="AT340" s="223" t="str">
        <f t="shared" ca="1" si="495"/>
        <v>-3,22402552633516+1,33543509844609i</v>
      </c>
      <c r="AU340" s="223" t="str">
        <f t="shared" ca="1" si="496"/>
        <v>-3,48966008324914+1,41248841105141E-12i</v>
      </c>
      <c r="AV340" s="223" t="str">
        <f t="shared" ca="1" si="497"/>
        <v>-3,22402552633491-1,33543509844669i</v>
      </c>
      <c r="AW340" s="223" t="str">
        <f t="shared" ca="1" si="498"/>
        <v>-2,4675623089007-2,46756230890226i</v>
      </c>
      <c r="AX340" s="223" t="str">
        <f t="shared" ca="1" si="499"/>
        <v>-1,33543509844464-3,22402552633576i</v>
      </c>
      <c r="AY340" s="223" t="str">
        <f t="shared" ca="1" si="500"/>
        <v>1,5903513637655E-13-3,48966008324914i</v>
      </c>
      <c r="AZ340" s="223" t="str">
        <f t="shared" ca="1" si="501"/>
        <v>1,33543509844493-3,22402552633564i</v>
      </c>
      <c r="BA340" s="223" t="str">
        <f t="shared" ca="1" si="502"/>
        <v>2,46756230890092-2,46756230890204i</v>
      </c>
      <c r="BB340" s="223" t="str">
        <f t="shared" ca="1" si="503"/>
        <v>3,22402552633503-1,3354350984464i</v>
      </c>
      <c r="BC340" s="223" t="str">
        <f t="shared" ca="1" si="504"/>
        <v>3,48966008324914+1,73055868380451E-12i</v>
      </c>
      <c r="BD340" s="223" t="str">
        <f t="shared" ca="1" si="505"/>
        <v>3,22402552633503+1,33543509844639i</v>
      </c>
      <c r="BE340" s="223" t="str">
        <f t="shared" ca="1" si="506"/>
        <v>2,46756230890093+2,46756230890203i</v>
      </c>
      <c r="BF340" s="223" t="str">
        <f t="shared" ca="1" si="507"/>
        <v>1,33543509844494+3,22402552633563i</v>
      </c>
      <c r="BG340" s="223" t="str">
        <f t="shared" ca="1" si="508"/>
        <v>2,68473545059042E-13+3,48966008324914i</v>
      </c>
      <c r="BH340" s="223" t="str">
        <f t="shared" ca="1" si="509"/>
        <v>-1,33543509844463+3,22402552633576i</v>
      </c>
      <c r="BI340" s="223" t="str">
        <f t="shared" ca="1" si="510"/>
        <v>-2,46756230890062+2,46756230890234i</v>
      </c>
      <c r="BJ340" s="223" t="str">
        <f t="shared" ca="1" si="511"/>
        <v>-3,22402552633491+1,3354350984467i</v>
      </c>
      <c r="BK340" s="223" t="str">
        <f t="shared" ca="1" si="512"/>
        <v>-3,48966008324914-1,40223210726591E-12i</v>
      </c>
      <c r="BL340" s="223" t="str">
        <f t="shared" ca="1" si="513"/>
        <v>-3,2240255263352-1,33543509844599i</v>
      </c>
      <c r="BM340" s="223" t="str">
        <f t="shared" ca="1" si="514"/>
        <v>-2,46756230890116-2,4675623089018i</v>
      </c>
      <c r="BN340" s="223" t="str">
        <f t="shared" ca="1" si="515"/>
        <v>-1,33543509844534-3,22402552633547i</v>
      </c>
      <c r="BO340" s="223" t="str">
        <f t="shared" ca="1" si="516"/>
        <v>-4,97618016700663E-13-3,48966008324914i</v>
      </c>
      <c r="BP340" s="223" t="str">
        <f t="shared" ca="1" si="517"/>
        <v>1,33543509844424-3,22402552633592i</v>
      </c>
      <c r="BQ340" s="223" t="str">
        <f t="shared" ca="1" si="518"/>
        <v>2,46756230890046-2,4675623089025i</v>
      </c>
      <c r="BR340" s="223" t="str">
        <f t="shared" ca="1" si="519"/>
        <v>3,22402552633611-1,3354350984438i</v>
      </c>
      <c r="BS340" s="223" t="str">
        <f t="shared" ca="1" si="520"/>
        <v>3,48966008324914+9,74723425830313E-13i</v>
      </c>
      <c r="BT340" s="223" t="str">
        <f t="shared" ca="1" si="521"/>
        <v>3,22402552633529+1,33543509844578i</v>
      </c>
      <c r="BU340" s="223" t="str">
        <f t="shared" ca="1" si="522"/>
        <v>2,46756230890146+2,4675623089015i</v>
      </c>
      <c r="BV340" s="223" t="str">
        <f t="shared" ca="1" si="523"/>
        <v>1,33543509844555+3,22402552633538i</v>
      </c>
      <c r="BW340" s="223" t="str">
        <f t="shared" ca="1" si="524"/>
        <v>9,25126698136254E-13+3,48966008324914i</v>
      </c>
      <c r="BX340" s="223" t="str">
        <f t="shared" ca="1" si="525"/>
        <v>-1,33543509844402+3,22402552633601i</v>
      </c>
      <c r="BY340" s="223" t="str">
        <f t="shared" ca="1" si="526"/>
        <v>-2,46756230890268+2,46756230890028i</v>
      </c>
      <c r="BZ340" s="223" t="str">
        <f t="shared" ca="1" si="527"/>
        <v>-3,22402552633595+1,33543509844419i</v>
      </c>
      <c r="CA340" s="223" t="str">
        <f t="shared" ca="1" si="528"/>
        <v>-3,48966008324914-7,45578954188692E-13i</v>
      </c>
      <c r="CB340" s="223" t="str">
        <f t="shared" ca="1" si="529"/>
        <v>-3,22402552633545-1,33543509844538i</v>
      </c>
      <c r="CC340" s="223" t="str">
        <f t="shared" ca="1" si="530"/>
        <v>-2,46756230890162-2,46756230890134i</v>
      </c>
      <c r="CD340" s="223" t="str">
        <f t="shared" ca="1" si="531"/>
        <v>-1,33543509844595-3,22402552633522i</v>
      </c>
      <c r="CE340" s="223" t="str">
        <f t="shared" ca="1" si="532"/>
        <v>-1,35263537957185E-12-3,48966008324914i</v>
      </c>
      <c r="CF340" s="223" t="str">
        <f t="shared" ca="1" si="533"/>
        <v>1,33543509844693-3,22402552633481i</v>
      </c>
      <c r="CG340" s="223" t="str">
        <f t="shared" ca="1" si="534"/>
        <v>2,46756230890238-2,46756230890059i</v>
      </c>
      <c r="CH340" s="223" t="str">
        <f t="shared" ca="1" si="535"/>
        <v>3,22402552633578-1,33543509844459i</v>
      </c>
      <c r="CI340" s="223" t="str">
        <f t="shared" ca="1" si="536"/>
        <v>3,48966008324914+3,18070272753101E-13i</v>
      </c>
      <c r="CJ340" s="223" t="str">
        <f t="shared" ca="1" si="537"/>
        <v>3,22402552633561+1,33543509844499i</v>
      </c>
      <c r="CK340" s="223" t="str">
        <f t="shared" ca="1" si="538"/>
        <v>2,46756230890193+2,46756230890103i</v>
      </c>
      <c r="CL340" s="223" t="str">
        <f t="shared" ca="1" si="539"/>
        <v>1,33543509844634+3,22402552633506i</v>
      </c>
      <c r="CM340" s="223" t="str">
        <f t="shared" ca="1" si="540"/>
        <v>-1,79041171528408E-12+3,48966008324914i</v>
      </c>
      <c r="CN340" s="223" t="str">
        <f t="shared" ca="1" si="541"/>
        <v>-1,33543509844653+3,22402552633498i</v>
      </c>
      <c r="CO340" s="223" t="str">
        <f t="shared" ca="1" si="542"/>
        <v>-2,46756230890208+2,46756230890089i</v>
      </c>
      <c r="CP340" s="223" t="str">
        <f t="shared" ca="1" si="543"/>
        <v>-3,22402552633569+1,3354350984448i</v>
      </c>
      <c r="CQ340" s="223" t="str">
        <f t="shared" ca="1" si="544"/>
        <v>-3,48966008324914+1,09438408682492E-13i</v>
      </c>
      <c r="CR340" s="223" t="str">
        <f t="shared" ca="1" si="545"/>
        <v>-3,2240255263357-1,33543509844478i</v>
      </c>
      <c r="CS340" s="223" t="str">
        <f t="shared" ca="1" si="546"/>
        <v>-2,46756230890223-2,46756230890073i</v>
      </c>
      <c r="CT340" s="223" t="str">
        <f t="shared" ca="1" si="547"/>
        <v>-1,33543509844655-3,22402552633496i</v>
      </c>
      <c r="CU340" s="223" t="str">
        <f t="shared" ca="1" si="548"/>
        <v>1,56126724364246E-12-3,48966008324914i</v>
      </c>
      <c r="CV340" s="223" t="str">
        <f t="shared" ca="1" si="549"/>
        <v>1,33543509844614-3,22402552633514i</v>
      </c>
      <c r="CW340" s="223" t="str">
        <f t="shared" ca="1" si="550"/>
        <v>2,46756230890191-2,46756230890105i</v>
      </c>
      <c r="CX340" s="223" t="str">
        <f t="shared" ca="1" si="551"/>
        <v>3,22402552633553-1,33543509844519i</v>
      </c>
      <c r="CY340" s="223" t="str">
        <f t="shared" ca="1" si="552"/>
        <v>3,48966008324914-5,36947090118084E-13i</v>
      </c>
      <c r="CZ340" s="223" t="str">
        <f t="shared" ca="1" si="553"/>
        <v>3,22402552633579+1,33543509844457i</v>
      </c>
      <c r="DA340" s="223" t="str">
        <f t="shared" ca="1" si="554"/>
        <v>2,46756230890239+2,46756230890057i</v>
      </c>
      <c r="DB340" s="223" t="str">
        <f t="shared" ca="1" si="555"/>
        <v>1,33543509844365+3,22402552633617i</v>
      </c>
      <c r="DC340" s="223" t="str">
        <f t="shared" ca="1" si="556"/>
        <v>-1,13375856220687E-12+3,48966008324914i</v>
      </c>
      <c r="DD340" s="223" t="str">
        <f t="shared" ca="1" si="557"/>
        <v>-1,33543509844574+3,2240255263353i</v>
      </c>
      <c r="DE340" s="223" t="str">
        <f t="shared" ca="1" si="558"/>
        <v>-2,46756230890175+2,46756230890121i</v>
      </c>
      <c r="DF340" s="223" t="str">
        <f t="shared" ca="1" si="559"/>
        <v>-3,22402552633544+1,33543509844541i</v>
      </c>
      <c r="DG340" s="223" t="str">
        <f t="shared" ca="1" si="560"/>
        <v>-3,48966008324914+7,66091561759705E-13i</v>
      </c>
      <c r="DH340" s="223" t="str">
        <f t="shared" ca="1" si="561"/>
        <v>-3,22402552633603-1,33543509844399i</v>
      </c>
      <c r="DI340" s="223" t="str">
        <f t="shared" ca="1" si="562"/>
        <v>-2,46756230890031-2,46756230890265i</v>
      </c>
      <c r="DJ340" s="223" t="str">
        <f t="shared" ca="1" si="563"/>
        <v>-1,33543509844386-3,22402552633608i</v>
      </c>
      <c r="DK340" s="223" t="str">
        <f t="shared" ca="1" si="564"/>
        <v>9,04614090565244E-13-3,48966008324914i</v>
      </c>
      <c r="DL340" s="223" t="str">
        <f t="shared" ca="1" si="565"/>
        <v>1,33543509844553-3,22402552633539i</v>
      </c>
      <c r="DM340" s="223" t="str">
        <f t="shared" ca="1" si="566"/>
        <v>2,46756230890131-2,46756230890165i</v>
      </c>
      <c r="DN340" s="223" t="str">
        <f t="shared" ca="1" si="567"/>
        <v>3,2240255263352-1,33543509844598i</v>
      </c>
      <c r="DO340" s="223" t="str">
        <f t="shared" ca="1" si="568"/>
        <v>3,48966008324914-9,95236033401322E-13i</v>
      </c>
      <c r="DP340" s="223" t="str">
        <f t="shared" ca="1" si="569"/>
        <v>3,22402552633612+1,33543509844378i</v>
      </c>
      <c r="DQ340" s="223" t="str">
        <f t="shared" ca="1" si="570"/>
        <v>2,46756230890047+2,46756230890249i</v>
      </c>
      <c r="DR340" s="223" t="str">
        <f t="shared" ca="1" si="571"/>
        <v>1,33543509844444+3,22402552633584i</v>
      </c>
      <c r="DS340" s="223" t="str">
        <f t="shared" ca="1" si="572"/>
        <v>-2,78741199335678E-13+3,48966008324914i</v>
      </c>
      <c r="DT340" s="223" t="str">
        <f t="shared" ca="1" si="573"/>
        <v>-1,33543509844532+3,22402552633548i</v>
      </c>
      <c r="DU340" s="223" t="str">
        <f t="shared" ca="1" si="574"/>
        <v>-2,46756230890115+2,46756230890181i</v>
      </c>
      <c r="DV340" s="223" t="str">
        <f t="shared" ca="1" si="575"/>
        <v>-3,22402552633512+1,33543509844619i</v>
      </c>
      <c r="DW340" s="223" t="str">
        <f t="shared" ca="1" si="576"/>
        <v>-3,48966008324914+1,62110892463089E-12i</v>
      </c>
      <c r="DX340" s="223" t="str">
        <f t="shared" ca="1" si="577"/>
        <v>-3,22402552633499-1,3354350984465i</v>
      </c>
      <c r="DY340" s="223" t="str">
        <f t="shared" ca="1" si="578"/>
        <v>-2,46756230890063-2,46756230890233i</v>
      </c>
      <c r="DZ340" s="223" t="str">
        <f t="shared" ca="1" si="579"/>
        <v>-1,33543509844465-3,22402552633575i</v>
      </c>
      <c r="EA340" s="223" t="str">
        <f t="shared" ca="1" si="580"/>
        <v>4,95967276940584E-14-3,48966008324914i</v>
      </c>
      <c r="EB340" s="223" t="str">
        <f t="shared" ca="1" si="581"/>
        <v>1,33543509844474-3,22402552633572i</v>
      </c>
      <c r="EC340" s="223" t="str">
        <f t="shared" ca="1" si="582"/>
        <v>2,46756230890098-2,46756230890198i</v>
      </c>
      <c r="ED340" s="223" t="str">
        <f t="shared" ca="1" si="583"/>
        <v>3,22402552633503-1,33543509844641i</v>
      </c>
      <c r="EE340" s="223" t="str">
        <f t="shared" ca="1" si="584"/>
        <v>3,48966008324914+1,72030238001901E-12i</v>
      </c>
      <c r="EF340" s="223" t="str">
        <f t="shared" ca="1" si="585"/>
        <v>3,22402552633508+1,33543509844628i</v>
      </c>
      <c r="EG340" s="223" t="str">
        <f t="shared" ca="1" si="586"/>
        <v>2,46756230890108+2,46756230890188i</v>
      </c>
      <c r="EH340" s="223" t="str">
        <f t="shared" ca="1" si="587"/>
        <v>1,33543509844486+3,22402552633567i</v>
      </c>
      <c r="EI340" s="223" t="str">
        <f t="shared" ca="1" si="588"/>
        <v>1,79547743947561E-13+3,48966008324914i</v>
      </c>
      <c r="EJ340" s="223" t="str">
        <f t="shared" ca="1" si="589"/>
        <v>-1,33543509844453+3,2240255263358i</v>
      </c>
      <c r="EK340" s="223" t="str">
        <f t="shared" ca="1" si="590"/>
        <v>-2,46756230890054+2,46756230890242i</v>
      </c>
      <c r="EL340" s="223" t="str">
        <f t="shared" ca="1" si="591"/>
        <v>-3,22402552633615+1,33543509844369i</v>
      </c>
      <c r="EM340" s="223" t="str">
        <f t="shared" ca="1" si="592"/>
        <v>-3,48966008324914-1,49115790837739E-12i</v>
      </c>
      <c r="EN340" s="223"/>
      <c r="EO340" s="223"/>
      <c r="EP340" s="223"/>
    </row>
    <row r="341" spans="1:146">
      <c r="A341" s="249">
        <f t="shared" si="461"/>
        <v>4.7070312499999855E-3</v>
      </c>
      <c r="B341" s="248">
        <v>241</v>
      </c>
      <c r="C341" s="247">
        <f t="shared" si="462"/>
        <v>48200</v>
      </c>
      <c r="N341" s="246">
        <f t="shared" ca="1" si="463"/>
        <v>4.510247113469112</v>
      </c>
      <c r="O341" s="223">
        <f t="shared" ca="1" si="464"/>
        <v>-3.489752886530888</v>
      </c>
      <c r="P341" s="223" t="str">
        <f t="shared" ca="1" si="465"/>
        <v>-3,25591431284606-1,25594474259612i</v>
      </c>
      <c r="Q341" s="223" t="str">
        <f t="shared" ca="1" si="466"/>
        <v>-2,58573632848586-2,34357480115296i</v>
      </c>
      <c r="R341" s="223" t="str">
        <f t="shared" ca="1" si="467"/>
        <v>-1,56903243547917-3,11713208341658i</v>
      </c>
      <c r="S341" s="223" t="str">
        <f t="shared" ca="1" si="468"/>
        <v>-0,342055598394478-3,47294877253576i</v>
      </c>
      <c r="T341" s="223" t="str">
        <f t="shared" ca="1" si="469"/>
        <v>0,930761615272519-3,36334030757905i</v>
      </c>
      <c r="U341" s="223" t="str">
        <f t="shared" ca="1" si="470"/>
        <v>2,07884336735689-2,80299580146795i</v>
      </c>
      <c r="V341" s="223" t="str">
        <f t="shared" ca="1" si="471"/>
        <v>2,94833016802614-1,86700948828806i</v>
      </c>
      <c r="W341" s="223" t="str">
        <f t="shared" ca="1" si="472"/>
        <v>3,42269826335415-0,680817014390149i</v>
      </c>
      <c r="X341" s="223" t="str">
        <f t="shared" ca="1" si="473"/>
        <v>3,43837549656116+0,596614744788019i</v>
      </c>
      <c r="Y341" s="223" t="str">
        <f t="shared" ca="1" si="474"/>
        <v>2,99326089260853+1,79409153552183i</v>
      </c>
      <c r="Z341" s="223" t="str">
        <f t="shared" ca="1" si="475"/>
        <v>2,14700621911359+2,75113422139637i</v>
      </c>
      <c r="AA341" s="223" t="str">
        <f t="shared" ca="1" si="476"/>
        <v>1,0130217903645+3,3394852988593i</v>
      </c>
      <c r="AB341" s="223" t="str">
        <f t="shared" ca="1" si="477"/>
        <v>-0,25672214816843+3,48029724990416i</v>
      </c>
      <c r="AC341" s="223" t="str">
        <f t="shared" ca="1" si="478"/>
        <v>-1,49206162144919+3,15469924507061i</v>
      </c>
      <c r="AD341" s="223" t="str">
        <f t="shared" ca="1" si="479"/>
        <v>-2,52744334829144+2,40632610637627i</v>
      </c>
      <c r="AE341" s="223" t="str">
        <f t="shared" ca="1" si="480"/>
        <v>-3,22411126538811+1,33547061272353i</v>
      </c>
      <c r="AF341" s="223" t="str">
        <f t="shared" ca="1" si="481"/>
        <v>-3,48870183820656+0,0856428230783797i</v>
      </c>
      <c r="AG341" s="223" t="str">
        <f t="shared" ca="1" si="482"/>
        <v>-3,28575611926895-1,17566233831713i</v>
      </c>
      <c r="AH341" s="223" t="str">
        <f t="shared" ca="1" si="483"/>
        <v>-2,64247175780359-2,27941181410054i</v>
      </c>
      <c r="AI341" s="223" t="str">
        <f t="shared" ca="1" si="484"/>
        <v>-1,64505812304083-3,07768727795208i</v>
      </c>
      <c r="AJ341" s="223" t="str">
        <f t="shared" ca="1" si="485"/>
        <v>-0,427183007119741-3,46350832068855i</v>
      </c>
      <c r="AK341" s="223" t="str">
        <f t="shared" ca="1" si="486"/>
        <v>0,847940784186215-3,38516936586108i</v>
      </c>
      <c r="AL341" s="223" t="str">
        <f t="shared" ca="1" si="487"/>
        <v>2,00942829808785-2,85316896168006i</v>
      </c>
      <c r="AM341" s="223" t="str">
        <f t="shared" ca="1" si="488"/>
        <v>2,90162347959508-1,93880282435146i</v>
      </c>
      <c r="AN341" s="223" t="str">
        <f t="shared" ca="1" si="489"/>
        <v>3,40495932469615-0,764609185280563i</v>
      </c>
      <c r="AO341" s="223" t="str">
        <f t="shared" ca="1" si="490"/>
        <v>3,45198158093823+0,51205309677207i</v>
      </c>
      <c r="AP341" s="223" t="str">
        <f t="shared" ca="1" si="491"/>
        <v>3,03638858875481+1,72009288909938i</v>
      </c>
      <c r="AQ341" s="223" t="str">
        <f t="shared" ca="1" si="492"/>
        <v>2,21387579460609+2,697615460941i</v>
      </c>
      <c r="AR341" s="223" t="str">
        <f t="shared" ca="1" si="493"/>
        <v>2,21387579460609+2,697615460941i</v>
      </c>
      <c r="AS341" s="223" t="str">
        <f t="shared" ca="1" si="494"/>
        <v>-0,171234058119426+3,48554932634594i</v>
      </c>
      <c r="AT341" s="223" t="str">
        <f t="shared" ca="1" si="495"/>
        <v>-1,4141920452905+3,19036613386108i</v>
      </c>
      <c r="AU341" s="223" t="str">
        <f t="shared" ca="1" si="496"/>
        <v>-2,46762793073145+2,46762793073119i</v>
      </c>
      <c r="AV341" s="223" t="str">
        <f t="shared" ca="1" si="497"/>
        <v>-3,19036613386119+1,41419204529026i</v>
      </c>
      <c r="AW341" s="223" t="str">
        <f t="shared" ca="1" si="498"/>
        <v>-3,48554932634595+0,171234058119059i</v>
      </c>
      <c r="AX341" s="223" t="str">
        <f t="shared" ca="1" si="499"/>
        <v>-3,31361870906683-1,09467175900951i</v>
      </c>
      <c r="AY341" s="223" t="str">
        <f t="shared" ca="1" si="500"/>
        <v>-2,69761546094076-2,21387579460638i</v>
      </c>
      <c r="AZ341" s="223" t="str">
        <f t="shared" ca="1" si="501"/>
        <v>-1,72009288909914-3,03638858875494i</v>
      </c>
      <c r="BA341" s="223" t="str">
        <f t="shared" ca="1" si="502"/>
        <v>-0,512053096771805-3,45198158093827i</v>
      </c>
      <c r="BB341" s="223" t="str">
        <f t="shared" ca="1" si="503"/>
        <v>0,764609185280824-3,40495932469609i</v>
      </c>
      <c r="BC341" s="223" t="str">
        <f t="shared" ca="1" si="504"/>
        <v>1,93880282435169-2,90162347959493i</v>
      </c>
      <c r="BD341" s="223" t="str">
        <f t="shared" ca="1" si="505"/>
        <v>2,85316896168021-2,00942829808763i</v>
      </c>
      <c r="BE341" s="223" t="str">
        <f t="shared" ca="1" si="506"/>
        <v>3,38516936586115-0,847940784185954i</v>
      </c>
      <c r="BF341" s="223" t="str">
        <f t="shared" ca="1" si="507"/>
        <v>3,46350832068851+0,427183007120006i</v>
      </c>
      <c r="BG341" s="223" t="str">
        <f t="shared" ca="1" si="508"/>
        <v>3,07768727795193+1,6450581230411i</v>
      </c>
      <c r="BH341" s="223" t="str">
        <f t="shared" ca="1" si="509"/>
        <v>2,27941181410026+2,64247175780383i</v>
      </c>
      <c r="BI341" s="223" t="str">
        <f t="shared" ca="1" si="510"/>
        <v>1,17566233831674+3,28575611926909i</v>
      </c>
      <c r="BJ341" s="223" t="str">
        <f t="shared" ca="1" si="511"/>
        <v>-0,0856428230752766+3,48870183820664i</v>
      </c>
      <c r="BK341" s="223" t="str">
        <f t="shared" ca="1" si="512"/>
        <v>-1,33547061272213+3,22411126538869i</v>
      </c>
      <c r="BL341" s="223" t="str">
        <f t="shared" ca="1" si="513"/>
        <v>-2,40632610637521+2,52744334829246i</v>
      </c>
      <c r="BM341" s="223" t="str">
        <f t="shared" ca="1" si="514"/>
        <v>-3,15469924507+1,49206162145048i</v>
      </c>
      <c r="BN341" s="223" t="str">
        <f t="shared" ca="1" si="515"/>
        <v>-3,48029724990408+0,256722148169448i</v>
      </c>
      <c r="BO341" s="223" t="str">
        <f t="shared" ca="1" si="516"/>
        <v>-3,33948529885965-1,01302179036333i</v>
      </c>
      <c r="BP341" s="223" t="str">
        <f t="shared" ca="1" si="517"/>
        <v>-2,75113422139688-2,14700621911294i</v>
      </c>
      <c r="BQ341" s="223" t="str">
        <f t="shared" ca="1" si="518"/>
        <v>-1,79409153552247-2,99326089260814i</v>
      </c>
      <c r="BR341" s="223" t="str">
        <f t="shared" ca="1" si="519"/>
        <v>-0,596614744788707-3,43837549656104i</v>
      </c>
      <c r="BS341" s="223" t="str">
        <f t="shared" ca="1" si="520"/>
        <v>0,680817014389514-3,42269826335428i</v>
      </c>
      <c r="BT341" s="223" t="str">
        <f t="shared" ca="1" si="521"/>
        <v>1,86700948828768-2,94833016802638i</v>
      </c>
      <c r="BU341" s="223" t="str">
        <f t="shared" ca="1" si="522"/>
        <v>2,80299580146769-2,07884336735723i</v>
      </c>
      <c r="BV341" s="223" t="str">
        <f t="shared" ca="1" si="523"/>
        <v>3,36334030757896-0,930761615272868i</v>
      </c>
      <c r="BW341" s="223" t="str">
        <f t="shared" ca="1" si="524"/>
        <v>3,47294877253576+0,342055598394511i</v>
      </c>
      <c r="BX341" s="223" t="str">
        <f t="shared" ca="1" si="525"/>
        <v>3,11713208341664+1,56903243547905i</v>
      </c>
      <c r="BY341" s="223" t="str">
        <f t="shared" ca="1" si="526"/>
        <v>2,34357480115302+2,58573632848581i</v>
      </c>
      <c r="BZ341" s="223" t="str">
        <f t="shared" ca="1" si="527"/>
        <v>1,25594474259592+3,25591431284614i</v>
      </c>
      <c r="CA341" s="223" t="str">
        <f t="shared" ca="1" si="528"/>
        <v>-3,67670724349304E-13+3,48975288653089i</v>
      </c>
      <c r="CB341" s="223" t="str">
        <f t="shared" ca="1" si="529"/>
        <v>-1,25594474259642+3,25591431284594i</v>
      </c>
      <c r="CC341" s="223" t="str">
        <f t="shared" ca="1" si="530"/>
        <v>-2,34357480115341+2,58573632848545i</v>
      </c>
      <c r="CD341" s="223" t="str">
        <f t="shared" ca="1" si="531"/>
        <v>-3,11713208341688+1,56903243547857i</v>
      </c>
      <c r="CE341" s="223" t="str">
        <f t="shared" ca="1" si="532"/>
        <v>-3,47294877253583+0,342055598393779i</v>
      </c>
      <c r="CF341" s="223" t="str">
        <f t="shared" ca="1" si="533"/>
        <v>-3,36334030757881-0,930761615273385i</v>
      </c>
      <c r="CG341" s="223" t="str">
        <f t="shared" ca="1" si="534"/>
        <v>-2,80299580146737-2,07884336735766i</v>
      </c>
      <c r="CH341" s="223" t="str">
        <f t="shared" ca="1" si="535"/>
        <v>-1,86700948828723-2,94833016802666i</v>
      </c>
      <c r="CI341" s="223" t="str">
        <f t="shared" ca="1" si="536"/>
        <v>-0,680817014388791-3,42269826335443i</v>
      </c>
      <c r="CJ341" s="223" t="str">
        <f t="shared" ca="1" si="537"/>
        <v>0,596614744789429-3,43837549656091i</v>
      </c>
      <c r="CK341" s="223" t="str">
        <f t="shared" ca="1" si="538"/>
        <v>1,79409153552293-2,99326089260787i</v>
      </c>
      <c r="CL341" s="223" t="str">
        <f t="shared" ca="1" si="539"/>
        <v>2,75113422139721-2,14700621911252i</v>
      </c>
      <c r="CM341" s="223" t="str">
        <f t="shared" ca="1" si="540"/>
        <v>3,33948529885981-1,01302179036282i</v>
      </c>
      <c r="CN341" s="223" t="str">
        <f t="shared" ca="1" si="541"/>
        <v>3,48029724990403+0,256722148170181i</v>
      </c>
      <c r="CO341" s="223" t="str">
        <f t="shared" ca="1" si="542"/>
        <v>3,15469924507122+1,49206162144791i</v>
      </c>
      <c r="CP341" s="223" t="str">
        <f t="shared" ca="1" si="543"/>
        <v>2,40632610637741+2,52744334829037i</v>
      </c>
      <c r="CQ341" s="223" t="str">
        <f t="shared" ca="1" si="544"/>
        <v>1,33547061272494+3,22411126538753i</v>
      </c>
      <c r="CR341" s="223" t="str">
        <f t="shared" ca="1" si="545"/>
        <v>0,085642823078111+3,48870183820657i</v>
      </c>
      <c r="CS341" s="223" t="str">
        <f t="shared" ca="1" si="546"/>
        <v>-1,17566233831743+3,28575611926884i</v>
      </c>
      <c r="CT341" s="223" t="str">
        <f t="shared" ca="1" si="547"/>
        <v>-2,27941181410081+2,64247175780334i</v>
      </c>
      <c r="CU341" s="223" t="str">
        <f t="shared" ca="1" si="548"/>
        <v>-3,07768727795218+1,64505812304063i</v>
      </c>
      <c r="CV341" s="223" t="str">
        <f t="shared" ca="1" si="549"/>
        <v>-3,46350832068858+0,427183007119472i</v>
      </c>
      <c r="CW341" s="223" t="str">
        <f t="shared" ca="1" si="550"/>
        <v>-3,385169365861-0,847940784186571i</v>
      </c>
      <c r="CX341" s="223" t="str">
        <f t="shared" ca="1" si="551"/>
        <v>-2,85316896167984-2,00942829808815i</v>
      </c>
      <c r="CY341" s="223" t="str">
        <f t="shared" ca="1" si="552"/>
        <v>-1,93880282435124-2,90162347959523i</v>
      </c>
      <c r="CZ341" s="223" t="str">
        <f t="shared" ca="1" si="553"/>
        <v>-0,764609185280105-3,40495932469625i</v>
      </c>
      <c r="DA341" s="223" t="str">
        <f t="shared" ca="1" si="554"/>
        <v>0,512053096772433-3,45198158093818i</v>
      </c>
      <c r="DB341" s="223" t="str">
        <f t="shared" ca="1" si="555"/>
        <v>1,72009288909953-3,03638858875473i</v>
      </c>
      <c r="DC341" s="223" t="str">
        <f t="shared" ca="1" si="556"/>
        <v>2,69761546094123-2,21387579460581i</v>
      </c>
      <c r="DD341" s="223" t="str">
        <f t="shared" ca="1" si="557"/>
        <v>3,31361870906699-1,094671759009i</v>
      </c>
      <c r="DE341" s="223" t="str">
        <f t="shared" ca="1" si="558"/>
        <v>3,48554932634593+0,171234058119496i</v>
      </c>
      <c r="DF341" s="223" t="str">
        <f t="shared" ca="1" si="559"/>
        <v>3,19036613386093+1,41419204529084i</v>
      </c>
      <c r="DG341" s="223" t="str">
        <f t="shared" ca="1" si="560"/>
        <v>2,46762793073107+2,46762793073157i</v>
      </c>
      <c r="DH341" s="223" t="str">
        <f t="shared" ca="1" si="561"/>
        <v>1,41419204528983+3,19036613386138i</v>
      </c>
      <c r="DI341" s="223" t="str">
        <f t="shared" ca="1" si="562"/>
        <v>0,171234058118791+3,48554932634597i</v>
      </c>
      <c r="DJ341" s="223" t="str">
        <f t="shared" ca="1" si="563"/>
        <v>-1,09467175900967+3,31361870906677i</v>
      </c>
      <c r="DK341" s="223" t="str">
        <f t="shared" ca="1" si="564"/>
        <v>-2,21387579460666+2,69761546094053i</v>
      </c>
      <c r="DL341" s="223" t="str">
        <f t="shared" ca="1" si="565"/>
        <v>-3,03638858875507+1,72009288909891i</v>
      </c>
      <c r="DM341" s="223" t="str">
        <f t="shared" ca="1" si="566"/>
        <v>-3,45198158093834+0,512053096771341i</v>
      </c>
      <c r="DN341" s="223" t="str">
        <f t="shared" ca="1" si="567"/>
        <v>-3,40495932469601-0,764609185281184i</v>
      </c>
      <c r="DO341" s="223" t="str">
        <f t="shared" ca="1" si="568"/>
        <v>-2,90162347959484-1,93880282435183i</v>
      </c>
      <c r="DP341" s="223" t="str">
        <f t="shared" ca="1" si="569"/>
        <v>-2,00942829808725-2,85316896168048i</v>
      </c>
      <c r="DQ341" s="223" t="str">
        <f t="shared" ca="1" si="570"/>
        <v>-0,847940784185692-3,38516936586121i</v>
      </c>
      <c r="DR341" s="223" t="str">
        <f t="shared" ca="1" si="571"/>
        <v>0,427183007117026-3,46350832068888i</v>
      </c>
      <c r="DS341" s="223" t="str">
        <f t="shared" ca="1" si="572"/>
        <v>1,64505812304143-3,07768727795175i</v>
      </c>
      <c r="DT341" s="223" t="str">
        <f t="shared" ca="1" si="573"/>
        <v>2,64247175780393-2,27941181410013i</v>
      </c>
      <c r="DU341" s="223" t="str">
        <f t="shared" ca="1" si="574"/>
        <v>3,28575611926801-1,17566233831975i</v>
      </c>
      <c r="DV341" s="223" t="str">
        <f t="shared" ca="1" si="575"/>
        <v>3,48870183820663+0,0856428230754459i</v>
      </c>
      <c r="DW341" s="223" t="str">
        <f t="shared" ca="1" si="576"/>
        <v>3,22411126538847+1,33547061272266i</v>
      </c>
      <c r="DX341" s="223" t="str">
        <f t="shared" ca="1" si="577"/>
        <v>2,5274433482922+2,40632610637548i</v>
      </c>
      <c r="DY341" s="223" t="str">
        <f t="shared" ca="1" si="578"/>
        <v>1,49206162145032+3,15469924507007i</v>
      </c>
      <c r="DZ341" s="223" t="str">
        <f t="shared" ca="1" si="579"/>
        <v>0,256722148169081+3,48029724990411i</v>
      </c>
      <c r="EA341" s="223" t="str">
        <f t="shared" ca="1" si="580"/>
        <v>-1,01302179036369+3,33948529885954i</v>
      </c>
      <c r="EB341" s="223" t="str">
        <f t="shared" ca="1" si="581"/>
        <v>-2,14700621911307+2,75113422139678i</v>
      </c>
      <c r="EC341" s="223" t="str">
        <f t="shared" ca="1" si="582"/>
        <v>-2,99326089260833+1,79409153552215i</v>
      </c>
      <c r="ED341" s="223" t="str">
        <f t="shared" ca="1" si="583"/>
        <v>-3,43837549656107+0,596614744788539i</v>
      </c>
      <c r="EE341" s="223" t="str">
        <f t="shared" ca="1" si="584"/>
        <v>-3,42269826335421-0,680817014389873i</v>
      </c>
      <c r="EF341" s="223" t="str">
        <f t="shared" ca="1" si="585"/>
        <v>-2,94833016802618-1,86700948828799i</v>
      </c>
      <c r="EG341" s="223" t="str">
        <f t="shared" ca="1" si="586"/>
        <v>-2,0788433673571-2,80299580146779i</v>
      </c>
      <c r="EH341" s="223" t="str">
        <f t="shared" ca="1" si="587"/>
        <v>-0,930761615272512-3,36334030757905i</v>
      </c>
      <c r="EI341" s="223" t="str">
        <f t="shared" ca="1" si="588"/>
        <v>0,342055598394679-3,47294877253574i</v>
      </c>
      <c r="EJ341" s="223" t="str">
        <f t="shared" ca="1" si="589"/>
        <v>1,56903243547956-3,11713208341638i</v>
      </c>
      <c r="EK341" s="223" t="str">
        <f t="shared" ca="1" si="590"/>
        <v>2,58573632848606-2,34357480115274i</v>
      </c>
      <c r="EL341" s="223" t="str">
        <f t="shared" ca="1" si="591"/>
        <v>3,2559143128462-1,25594474259576i</v>
      </c>
      <c r="EM341" s="223" t="str">
        <f t="shared" ca="1" si="592"/>
        <v>3,48975288653089+7,35341448698605E-13i</v>
      </c>
      <c r="EN341" s="223"/>
      <c r="EO341" s="223"/>
      <c r="EP341" s="223"/>
    </row>
    <row r="342" spans="1:146">
      <c r="A342" s="249">
        <f t="shared" si="461"/>
        <v>4.7265624999999851E-3</v>
      </c>
      <c r="B342" s="248">
        <v>242</v>
      </c>
      <c r="C342" s="247">
        <f t="shared" si="462"/>
        <v>48400</v>
      </c>
      <c r="N342" s="246">
        <f t="shared" ca="1" si="463"/>
        <v>4.5101615719835904</v>
      </c>
      <c r="O342" s="223">
        <f t="shared" ca="1" si="464"/>
        <v>-3.4898384280164096</v>
      </c>
      <c r="P342" s="223" t="str">
        <f t="shared" ca="1" si="465"/>
        <v>-3,28583666034649-1,17569115637699i</v>
      </c>
      <c r="Q342" s="223" t="str">
        <f t="shared" ca="1" si="466"/>
        <v>-2,69768158540366-2,21393006154984i</v>
      </c>
      <c r="R342" s="223" t="str">
        <f t="shared" ca="1" si="467"/>
        <v>-1,79413551263416-2,99333426398807i</v>
      </c>
      <c r="S342" s="223" t="str">
        <f t="shared" ca="1" si="468"/>
        <v>-0,680833702705944-3,42278216118405i</v>
      </c>
      <c r="T342" s="223" t="str">
        <f t="shared" ca="1" si="469"/>
        <v>0,512065648315451-3,45206619656624i</v>
      </c>
      <c r="U342" s="223" t="str">
        <f t="shared" ca="1" si="470"/>
        <v>1,64509844701697-3,07776271880768i</v>
      </c>
      <c r="V342" s="223" t="str">
        <f t="shared" ca="1" si="471"/>
        <v>2,58579971054579-2,34363224730361i</v>
      </c>
      <c r="W342" s="223" t="str">
        <f t="shared" ca="1" si="472"/>
        <v>3,22419029541575-1,33550334803284i</v>
      </c>
      <c r="X342" s="223" t="str">
        <f t="shared" ca="1" si="473"/>
        <v>3,485634764793-0,171238255441117i</v>
      </c>
      <c r="Y342" s="223" t="str">
        <f t="shared" ca="1" si="474"/>
        <v>3,33956715695716+1,01304662174706i</v>
      </c>
      <c r="Z342" s="223" t="str">
        <f t="shared" ca="1" si="475"/>
        <v>2,80306450903327+2,07889432436045i</v>
      </c>
      <c r="AA342" s="223" t="str">
        <f t="shared" ca="1" si="476"/>
        <v>1,93885034865373+2,9016946047414i</v>
      </c>
      <c r="AB342" s="223" t="str">
        <f t="shared" ca="1" si="477"/>
        <v>0,847961569072619+3,38525234377527i</v>
      </c>
      <c r="AC342" s="223" t="str">
        <f t="shared" ca="1" si="478"/>
        <v>-0,342063982926517+3,47303390211563i</v>
      </c>
      <c r="AD342" s="223" t="str">
        <f t="shared" ca="1" si="479"/>
        <v>-1,49209819514727+3,15477657365752i</v>
      </c>
      <c r="AE342" s="223" t="str">
        <f t="shared" ca="1" si="480"/>
        <v>-2,46768841769591+2,4676884176957i</v>
      </c>
      <c r="AF342" s="223" t="str">
        <f t="shared" ca="1" si="481"/>
        <v>-3,15477657365826+1,49209819514571i</v>
      </c>
      <c r="AG342" s="223" t="str">
        <f t="shared" ca="1" si="482"/>
        <v>-3,47303390211552+0,342063982927608i</v>
      </c>
      <c r="AH342" s="223" t="str">
        <f t="shared" ca="1" si="483"/>
        <v>-3,38525234377535-0,847961569072277i</v>
      </c>
      <c r="AI342" s="223" t="str">
        <f t="shared" ca="1" si="484"/>
        <v>-2,90169460474121-1,93885034865401i</v>
      </c>
      <c r="AJ342" s="223" t="str">
        <f t="shared" ca="1" si="485"/>
        <v>-2,07889432435961-2,80306450903389i</v>
      </c>
      <c r="AK342" s="223" t="str">
        <f t="shared" ca="1" si="486"/>
        <v>-1,01304662174538-3,33956715695767i</v>
      </c>
      <c r="AL342" s="223" t="str">
        <f t="shared" ca="1" si="487"/>
        <v>0,171238255440096-3,48563476479305i</v>
      </c>
      <c r="AM342" s="223" t="str">
        <f t="shared" ca="1" si="488"/>
        <v>1,33550334803252-3,22419029541589i</v>
      </c>
      <c r="AN342" s="223" t="str">
        <f t="shared" ca="1" si="489"/>
        <v>2,34363224730386-2,58579971054556i</v>
      </c>
      <c r="AO342" s="223" t="str">
        <f t="shared" ca="1" si="490"/>
        <v>3,07776271880816-1,64509844701605i</v>
      </c>
      <c r="AP342" s="223" t="str">
        <f t="shared" ca="1" si="491"/>
        <v>3,45206619656649-0,512065648313752i</v>
      </c>
      <c r="AQ342" s="223" t="str">
        <f t="shared" ca="1" si="492"/>
        <v>3,42278216118426+0,680833702704894i</v>
      </c>
      <c r="AR342" s="223" t="str">
        <f t="shared" ca="1" si="493"/>
        <v>3,42278216118426+0,680833702704894i</v>
      </c>
      <c r="AS342" s="223" t="str">
        <f t="shared" ca="1" si="494"/>
        <v>2,2139300615496+2,69768158540385i</v>
      </c>
      <c r="AT342" s="223" t="str">
        <f t="shared" ca="1" si="495"/>
        <v>1,17569115637606+3,28583666034683i</v>
      </c>
      <c r="AU342" s="223" t="str">
        <f t="shared" ca="1" si="496"/>
        <v>-1,68105316157803E-12+3,48983842801641i</v>
      </c>
      <c r="AV342" s="223" t="str">
        <f t="shared" ca="1" si="497"/>
        <v>-1,17569115637595+3,28583666034686i</v>
      </c>
      <c r="AW342" s="223" t="str">
        <f t="shared" ca="1" si="498"/>
        <v>-2,21393006154952+2,69768158540392i</v>
      </c>
      <c r="AX342" s="223" t="str">
        <f t="shared" ca="1" si="499"/>
        <v>-2,9933342639882+1,79413551263394i</v>
      </c>
      <c r="AY342" s="223" t="str">
        <f t="shared" ca="1" si="500"/>
        <v>-3,42278216118426+0,680833702704904i</v>
      </c>
      <c r="AZ342" s="223" t="str">
        <f t="shared" ca="1" si="501"/>
        <v>-3,45206619656651-0,512065648313644i</v>
      </c>
      <c r="BA342" s="223" t="str">
        <f t="shared" ca="1" si="502"/>
        <v>-3,07776271880817-1,64509844701604i</v>
      </c>
      <c r="BB342" s="223" t="str">
        <f t="shared" ca="1" si="503"/>
        <v>-2,34363224730387-2,58579971054555i</v>
      </c>
      <c r="BC342" s="223" t="str">
        <f t="shared" ca="1" si="504"/>
        <v>-1,33550334803253-3,22419029541588i</v>
      </c>
      <c r="BD342" s="223" t="str">
        <f t="shared" ca="1" si="505"/>
        <v>-0,171238255440107-3,48563476479305i</v>
      </c>
      <c r="BE342" s="223" t="str">
        <f t="shared" ca="1" si="506"/>
        <v>1,01304662174537-3,33956715695767i</v>
      </c>
      <c r="BF342" s="223" t="str">
        <f t="shared" ca="1" si="507"/>
        <v>2,07889432435957-2,80306450903393i</v>
      </c>
      <c r="BG342" s="223" t="str">
        <f t="shared" ca="1" si="508"/>
        <v>2,90169460474118-1,93885034865406i</v>
      </c>
      <c r="BH342" s="223" t="str">
        <f t="shared" ca="1" si="509"/>
        <v>3,38525234377534-0,847961569072332i</v>
      </c>
      <c r="BI342" s="223" t="str">
        <f t="shared" ca="1" si="510"/>
        <v>3,47303390211553+0,342063982927499i</v>
      </c>
      <c r="BJ342" s="223" t="str">
        <f t="shared" ca="1" si="511"/>
        <v>3,15477657365824+1,49209819514575i</v>
      </c>
      <c r="BK342" s="223" t="str">
        <f t="shared" ca="1" si="512"/>
        <v>2,46768841769641+2,4676884176952i</v>
      </c>
      <c r="BL342" s="223" t="str">
        <f t="shared" ca="1" si="513"/>
        <v>1,49209819514728+3,15477657365752i</v>
      </c>
      <c r="BM342" s="223" t="str">
        <f t="shared" ca="1" si="514"/>
        <v>0,342063982925836+3,47303390211569i</v>
      </c>
      <c r="BN342" s="223" t="str">
        <f t="shared" ca="1" si="515"/>
        <v>-0,847961569073955+3,38525234377494i</v>
      </c>
      <c r="BO342" s="223" t="str">
        <f t="shared" ca="1" si="516"/>
        <v>-1,93885034865248+2,90169460474223i</v>
      </c>
      <c r="BP342" s="223" t="str">
        <f t="shared" ca="1" si="517"/>
        <v>-2,8030645090328+2,07889432436109i</v>
      </c>
      <c r="BQ342" s="223" t="str">
        <f t="shared" ca="1" si="518"/>
        <v>-3,33956715695712+1,01304662174719i</v>
      </c>
      <c r="BR342" s="223" t="str">
        <f t="shared" ca="1" si="519"/>
        <v>-3,48563476479297-0,171238255441676i</v>
      </c>
      <c r="BS342" s="223" t="str">
        <f t="shared" ca="1" si="520"/>
        <v>-3,22419029541528-1,33550334803398i</v>
      </c>
      <c r="BT342" s="223" t="str">
        <f t="shared" ca="1" si="521"/>
        <v>-2,58579971054676-2,34363224730254i</v>
      </c>
      <c r="BU342" s="223" t="str">
        <f t="shared" ca="1" si="522"/>
        <v>-1,64509844701763-3,07776271880732i</v>
      </c>
      <c r="BV342" s="223" t="str">
        <f t="shared" ca="1" si="523"/>
        <v>-0,512065648315525-3,45206619656623i</v>
      </c>
      <c r="BW342" s="223" t="str">
        <f t="shared" ca="1" si="524"/>
        <v>0,680833702706541-3,42278216118393i</v>
      </c>
      <c r="BX342" s="223" t="str">
        <f t="shared" ca="1" si="525"/>
        <v>1,79413551263528-2,9933342639874i</v>
      </c>
      <c r="BY342" s="223" t="str">
        <f t="shared" ca="1" si="526"/>
        <v>2,69768158540278-2,21393006155091i</v>
      </c>
      <c r="BZ342" s="223" t="str">
        <f t="shared" ca="1" si="527"/>
        <v>3,28583666034626-1,17569115637765i</v>
      </c>
      <c r="CA342" s="223" t="str">
        <f t="shared" ca="1" si="528"/>
        <v>3,48983842801641-1,02575846887108E-14i</v>
      </c>
      <c r="CB342" s="223" t="str">
        <f t="shared" ca="1" si="529"/>
        <v>3,28583666034626+1,17569115637763i</v>
      </c>
      <c r="CC342" s="223" t="str">
        <f t="shared" ca="1" si="530"/>
        <v>2,69768158540279+2,21393006155089i</v>
      </c>
      <c r="CD342" s="223" t="str">
        <f t="shared" ca="1" si="531"/>
        <v>1,79413551263547+2,99333426398728i</v>
      </c>
      <c r="CE342" s="223" t="str">
        <f t="shared" ca="1" si="532"/>
        <v>0,680833702706757+3,42278216118389i</v>
      </c>
      <c r="CF342" s="223" t="str">
        <f t="shared" ca="1" si="533"/>
        <v>-0,512065648315308+3,45206619656626i</v>
      </c>
      <c r="CG342" s="223" t="str">
        <f t="shared" ca="1" si="534"/>
        <v>-1,64509844701744+3,07776271880743i</v>
      </c>
      <c r="CH342" s="223" t="str">
        <f t="shared" ca="1" si="535"/>
        <v>-2,58579971054674+2,34363224730255i</v>
      </c>
      <c r="CI342" s="223" t="str">
        <f t="shared" ca="1" si="536"/>
        <v>-3,2241902954152+1,33550334803418i</v>
      </c>
      <c r="CJ342" s="223" t="str">
        <f t="shared" ca="1" si="537"/>
        <v>-3,48563476479296+0,171238255441895i</v>
      </c>
      <c r="CK342" s="223" t="str">
        <f t="shared" ca="1" si="538"/>
        <v>-3,33956715695718-1,01304662174698i</v>
      </c>
      <c r="CL342" s="223" t="str">
        <f t="shared" ca="1" si="539"/>
        <v>-2,80306450903293-2,07889432436092i</v>
      </c>
      <c r="CM342" s="223" t="str">
        <f t="shared" ca="1" si="540"/>
        <v>-1,93885034865266-2,90169460474211i</v>
      </c>
      <c r="CN342" s="223" t="str">
        <f t="shared" ca="1" si="541"/>
        <v>-0,847961569073976-3,38525234377493i</v>
      </c>
      <c r="CO342" s="223" t="str">
        <f t="shared" ca="1" si="542"/>
        <v>0,342063982925816-3,4730339021157i</v>
      </c>
      <c r="CP342" s="223" t="str">
        <f t="shared" ca="1" si="543"/>
        <v>1,49209819514727-3,15477657365753i</v>
      </c>
      <c r="CQ342" s="223" t="str">
        <f t="shared" ca="1" si="544"/>
        <v>2,46768841769639-2,46768841769522i</v>
      </c>
      <c r="CR342" s="223" t="str">
        <f t="shared" ca="1" si="545"/>
        <v>3,15477657365824-1,49209819514576i</v>
      </c>
      <c r="CS342" s="223" t="str">
        <f t="shared" ca="1" si="546"/>
        <v>3,47303390211551-0,342063982927717i</v>
      </c>
      <c r="CT342" s="223" t="str">
        <f t="shared" ca="1" si="547"/>
        <v>3,38525234377539+0,847961569072123i</v>
      </c>
      <c r="CU342" s="223" t="str">
        <f t="shared" ca="1" si="548"/>
        <v>2,9016946047413+1,93885034865388i</v>
      </c>
      <c r="CV342" s="223" t="str">
        <f t="shared" ca="1" si="549"/>
        <v>2,07889432435974+2,8030645090338i</v>
      </c>
      <c r="CW342" s="223" t="str">
        <f t="shared" ca="1" si="550"/>
        <v>1,01304662174539+3,33956715695766i</v>
      </c>
      <c r="CX342" s="223" t="str">
        <f t="shared" ca="1" si="551"/>
        <v>-0,171238255440185+3,48563476479304i</v>
      </c>
      <c r="CY342" s="223" t="str">
        <f t="shared" ca="1" si="552"/>
        <v>-1,33550334803241+3,22419029541593i</v>
      </c>
      <c r="CZ342" s="223" t="str">
        <f t="shared" ca="1" si="553"/>
        <v>-2,34363224730393+2,5857997105455i</v>
      </c>
      <c r="DA342" s="223" t="str">
        <f t="shared" ca="1" si="554"/>
        <v>-3,07776271880811+1,64509844701615i</v>
      </c>
      <c r="DB342" s="223" t="str">
        <f t="shared" ca="1" si="555"/>
        <v>-3,45206619656651+0,512065648313665i</v>
      </c>
      <c r="DC342" s="223" t="str">
        <f t="shared" ca="1" si="556"/>
        <v>-3,4227821611843-0,680833702704688i</v>
      </c>
      <c r="DD342" s="223" t="str">
        <f t="shared" ca="1" si="557"/>
        <v>-2,99333426398827-1,79413551263383i</v>
      </c>
      <c r="DE342" s="223" t="str">
        <f t="shared" ca="1" si="558"/>
        <v>-2,21393006154976-2,69768158540372i</v>
      </c>
      <c r="DF342" s="223" t="str">
        <f t="shared" ca="1" si="559"/>
        <v>-1,17569115637607-3,28583666034682i</v>
      </c>
      <c r="DG342" s="223" t="str">
        <f t="shared" ca="1" si="560"/>
        <v>-1,70156833095545E-12-3,48983842801641i</v>
      </c>
      <c r="DH342" s="223" t="str">
        <f t="shared" ca="1" si="561"/>
        <v>1,17569115637585-3,2858366603469i</v>
      </c>
      <c r="DI342" s="223" t="str">
        <f t="shared" ca="1" si="562"/>
        <v>2,21393006154958-2,69768158540386i</v>
      </c>
      <c r="DJ342" s="223" t="str">
        <f t="shared" ca="1" si="563"/>
        <v>2,99333426398815-1,79413551263403i</v>
      </c>
      <c r="DK342" s="223" t="str">
        <f t="shared" ca="1" si="564"/>
        <v>3,42278216118425-0,680833702704915i</v>
      </c>
      <c r="DL342" s="223" t="str">
        <f t="shared" ca="1" si="565"/>
        <v>3,45206619656602+0,512065648316969i</v>
      </c>
      <c r="DM342" s="223" t="str">
        <f t="shared" ca="1" si="566"/>
        <v>3,07776271880822+1,64509844701594i</v>
      </c>
      <c r="DN342" s="223" t="str">
        <f t="shared" ca="1" si="567"/>
        <v>2,3436322473038+2,58579971054561i</v>
      </c>
      <c r="DO342" s="223" t="str">
        <f t="shared" ca="1" si="568"/>
        <v>1,33550334803263+3,22419029541584i</v>
      </c>
      <c r="DP342" s="223" t="str">
        <f t="shared" ca="1" si="569"/>
        <v>0,171238255440018+3,48563476479305i</v>
      </c>
      <c r="DQ342" s="223" t="str">
        <f t="shared" ca="1" si="570"/>
        <v>-1,01304662174859+3,33956715695669i</v>
      </c>
      <c r="DR342" s="223" t="str">
        <f t="shared" ca="1" si="571"/>
        <v>-2,07889432435956+2,80306450903393i</v>
      </c>
      <c r="DS342" s="223" t="str">
        <f t="shared" ca="1" si="572"/>
        <v>-2,90169460474106+1,93885034865424i</v>
      </c>
      <c r="DT342" s="223" t="str">
        <f t="shared" ca="1" si="573"/>
        <v>-3,38525234377534+0,847961569072343i</v>
      </c>
      <c r="DU342" s="223" t="str">
        <f t="shared" ca="1" si="574"/>
        <v>-3,47303390211555-0,342063982927292i</v>
      </c>
      <c r="DV342" s="223" t="str">
        <f t="shared" ca="1" si="575"/>
        <v>-3,15477657365833-1,49209819514556i</v>
      </c>
      <c r="DW342" s="223" t="str">
        <f t="shared" ca="1" si="576"/>
        <v>-2,46768841769641-2,4676884176952i</v>
      </c>
      <c r="DX342" s="223" t="str">
        <f t="shared" ca="1" si="577"/>
        <v>-1,49209819514747-3,15477657365743i</v>
      </c>
      <c r="DY342" s="223" t="str">
        <f t="shared" ca="1" si="578"/>
        <v>-0,342063982925847-3,47303390211569i</v>
      </c>
      <c r="DZ342" s="223" t="str">
        <f t="shared" ca="1" si="579"/>
        <v>0,847961569073753-3,38525234377498i</v>
      </c>
      <c r="EA342" s="223" t="str">
        <f t="shared" ca="1" si="580"/>
        <v>1,93885034865247-2,90169460474224i</v>
      </c>
      <c r="EB342" s="223" t="str">
        <f t="shared" ca="1" si="581"/>
        <v>2,80306450903291-2,07889432436094i</v>
      </c>
      <c r="EC342" s="223" t="str">
        <f t="shared" ca="1" si="582"/>
        <v>3,33956715695711-1,0130466217472i</v>
      </c>
      <c r="ED342" s="223" t="str">
        <f t="shared" ca="1" si="583"/>
        <v>3,48563476479296+0,171238255441864i</v>
      </c>
      <c r="EE342" s="223" t="str">
        <f t="shared" ca="1" si="584"/>
        <v>3,22419029541529+1,33550334803397i</v>
      </c>
      <c r="EF342" s="223" t="str">
        <f t="shared" ca="1" si="585"/>
        <v>2,58579971054677+2,34363224730253i</v>
      </c>
      <c r="EG342" s="223" t="str">
        <f t="shared" ca="1" si="586"/>
        <v>1,64509844701781+3,07776271880722i</v>
      </c>
      <c r="EH342" s="223" t="str">
        <f t="shared" ca="1" si="587"/>
        <v>0,512065648315535+3,45206619656623i</v>
      </c>
      <c r="EI342" s="223" t="str">
        <f t="shared" ca="1" si="588"/>
        <v>-0,680833702706339+3,42278216118397i</v>
      </c>
      <c r="EJ342" s="223" t="str">
        <f t="shared" ca="1" si="589"/>
        <v>-1,79413551263527+2,9933342639874i</v>
      </c>
      <c r="EK342" s="223" t="str">
        <f t="shared" ca="1" si="590"/>
        <v>-2,69768158540277+2,21393006155092i</v>
      </c>
      <c r="EL342" s="223" t="str">
        <f t="shared" ca="1" si="591"/>
        <v>-3,28583666034618+1,17569115637785i</v>
      </c>
      <c r="EM342" s="223" t="str">
        <f t="shared" ca="1" si="592"/>
        <v>-3,48983842801641+2,05151693774216E-14i</v>
      </c>
      <c r="EN342" s="223"/>
      <c r="EO342" s="223"/>
      <c r="EP342" s="223"/>
    </row>
    <row r="343" spans="1:146">
      <c r="A343" s="249">
        <f t="shared" si="461"/>
        <v>4.7460937499999847E-3</v>
      </c>
      <c r="B343" s="248">
        <v>243</v>
      </c>
      <c r="C343" s="247">
        <f t="shared" si="462"/>
        <v>48600</v>
      </c>
      <c r="N343" s="246">
        <f t="shared" ca="1" si="463"/>
        <v>4.5100829944521443</v>
      </c>
      <c r="O343" s="223">
        <f t="shared" ca="1" si="464"/>
        <v>-3.4899170055478557</v>
      </c>
      <c r="P343" s="223" t="str">
        <f t="shared" ca="1" si="465"/>
        <v>-3,31377454469855-1,09472324014795i</v>
      </c>
      <c r="Q343" s="223" t="str">
        <f t="shared" ca="1" si="466"/>
        <v>-2,80312762309832-2,0789411329413i</v>
      </c>
      <c r="R343" s="223" t="str">
        <f t="shared" ca="1" si="467"/>
        <v>-2,00952279916284-2,85330314289542i</v>
      </c>
      <c r="S343" s="223" t="str">
        <f t="shared" ca="1" si="468"/>
        <v>-1,01306943160034-3,3396423509665i</v>
      </c>
      <c r="T343" s="223" t="str">
        <f t="shared" ca="1" si="469"/>
        <v>0,0856468507590305-3,48886590779399i</v>
      </c>
      <c r="U343" s="223" t="str">
        <f t="shared" ca="1" si="470"/>
        <v>1,17571762835016-3,28591064455484i</v>
      </c>
      <c r="V343" s="223" t="str">
        <f t="shared" ca="1" si="471"/>
        <v>2,14710719031761-2,75126360403698i</v>
      </c>
      <c r="W343" s="223" t="str">
        <f t="shared" ca="1" si="472"/>
        <v>2,90175993957091-1,93889400399134i</v>
      </c>
      <c r="X343" s="223" t="str">
        <f t="shared" ca="1" si="473"/>
        <v>3,36349848155947-0,930805387908358i</v>
      </c>
      <c r="Y343" s="223" t="str">
        <f t="shared" ca="1" si="474"/>
        <v>3,48571324767435+0,171242111058053i</v>
      </c>
      <c r="Z343" s="223" t="str">
        <f t="shared" ca="1" si="475"/>
        <v>3,25606743470703+1,25600380821575i</v>
      </c>
      <c r="AA343" s="223" t="str">
        <f t="shared" ca="1" si="476"/>
        <v>2,69774232665692+2,213979910608i</v>
      </c>
      <c r="AB343" s="223" t="str">
        <f t="shared" ca="1" si="477"/>
        <v>1,86709729157176+2,94846882456259i</v>
      </c>
      <c r="AC343" s="223" t="str">
        <f t="shared" ca="1" si="478"/>
        <v>0,847980661855416+3,38532856643655i</v>
      </c>
      <c r="AD343" s="223" t="str">
        <f t="shared" ca="1" si="479"/>
        <v>-0,256734221512194+3,48046092423355i</v>
      </c>
      <c r="AE343" s="223" t="str">
        <f t="shared" ca="1" si="480"/>
        <v>-1,33553341835226+3,22426289158878i</v>
      </c>
      <c r="AF343" s="223" t="str">
        <f t="shared" ca="1" si="481"/>
        <v>-2,27951901218732+2,64259603017348i</v>
      </c>
      <c r="AG343" s="223" t="str">
        <f t="shared" ca="1" si="482"/>
        <v>-2,99340166218436+1,7941759095596i</v>
      </c>
      <c r="AH343" s="223" t="str">
        <f t="shared" ca="1" si="483"/>
        <v>-3,4051194559708+0,764645143959761i</v>
      </c>
      <c r="AI343" s="223" t="str">
        <f t="shared" ca="1" si="484"/>
        <v>-3,47311210127464-0,342071684872911i</v>
      </c>
      <c r="AJ343" s="223" t="str">
        <f t="shared" ca="1" si="485"/>
        <v>-3,19051617306773-1,41425855309605i</v>
      </c>
      <c r="AK343" s="223" t="str">
        <f t="shared" ca="1" si="486"/>
        <v>-2,58585793265558-2,34368501674912i</v>
      </c>
      <c r="AL343" s="223" t="str">
        <f t="shared" ca="1" si="487"/>
        <v>-1,72017378306781-3,03653138657553i</v>
      </c>
      <c r="AM343" s="223" t="str">
        <f t="shared" ca="1" si="488"/>
        <v>-0,680849032422035-3,42285922887023i</v>
      </c>
      <c r="AN343" s="223" t="str">
        <f t="shared" ca="1" si="489"/>
        <v>0,427203097039519-3,46367120545411i</v>
      </c>
      <c r="AO343" s="223" t="str">
        <f t="shared" ca="1" si="490"/>
        <v>1,49213179136999-3,15484760690514i</v>
      </c>
      <c r="AP343" s="223" t="str">
        <f t="shared" ca="1" si="491"/>
        <v>2,40643927309283-2,52756221101056i</v>
      </c>
      <c r="AQ343" s="223" t="str">
        <f t="shared" ca="1" si="492"/>
        <v>3,07783201800431-1,64513548820748i</v>
      </c>
      <c r="AR343" s="223" t="str">
        <f t="shared" ca="1" si="493"/>
        <v>3,07783201800431-1,64513548820748i</v>
      </c>
      <c r="AS343" s="223" t="str">
        <f t="shared" ca="1" si="494"/>
        <v>3,45214392361446+0,512077178034575i</v>
      </c>
      <c r="AT343" s="223" t="str">
        <f t="shared" ca="1" si="495"/>
        <v>3,11727867851151+1,56910622524723i</v>
      </c>
      <c r="AU343" s="223" t="str">
        <f t="shared" ca="1" si="496"/>
        <v>2,46774398040128+2,467743980401i</v>
      </c>
      <c r="AV343" s="223" t="str">
        <f t="shared" ca="1" si="497"/>
        <v>1,56910622524758+3,11727867851134i</v>
      </c>
      <c r="AW343" s="223" t="str">
        <f t="shared" ca="1" si="498"/>
        <v>0,512077178034958+3,45214392361441i</v>
      </c>
      <c r="AX343" s="223" t="str">
        <f t="shared" ca="1" si="499"/>
        <v>-0,596642802885386+3,43853719935923i</v>
      </c>
      <c r="AY343" s="223" t="str">
        <f t="shared" ca="1" si="500"/>
        <v>-1,64513548821011+3,0778320180029i</v>
      </c>
      <c r="AZ343" s="223" t="str">
        <f t="shared" ca="1" si="501"/>
        <v>-2,52756221101029+2,40643927309311i</v>
      </c>
      <c r="BA343" s="223" t="str">
        <f t="shared" ca="1" si="502"/>
        <v>-3,15484760690497+1,49213179137035i</v>
      </c>
      <c r="BB343" s="223" t="str">
        <f t="shared" ca="1" si="503"/>
        <v>-3,46367120545407+0,427203097039903i</v>
      </c>
      <c r="BC343" s="223" t="str">
        <f t="shared" ca="1" si="504"/>
        <v>-3,4228592288703-0,680849032421655i</v>
      </c>
      <c r="BD343" s="223" t="str">
        <f t="shared" ca="1" si="505"/>
        <v>-3,03653138657577-1,72017378306738i</v>
      </c>
      <c r="BE343" s="223" t="str">
        <f t="shared" ca="1" si="506"/>
        <v>-2,3436850167494-2,58585793265532i</v>
      </c>
      <c r="BF343" s="223" t="str">
        <f t="shared" ca="1" si="507"/>
        <v>-1,41425855309649-3,19051617306754i</v>
      </c>
      <c r="BG343" s="223" t="str">
        <f t="shared" ca="1" si="508"/>
        <v>-0,342071684869793-3,47311210127494i</v>
      </c>
      <c r="BH343" s="223" t="str">
        <f t="shared" ca="1" si="509"/>
        <v>0,764645143959286-3,40511945597091i</v>
      </c>
      <c r="BI343" s="223" t="str">
        <f t="shared" ca="1" si="510"/>
        <v>1,79417590955927-2,99340166218456i</v>
      </c>
      <c r="BJ343" s="223" t="str">
        <f t="shared" ca="1" si="511"/>
        <v>2,64259603017326-2,27951901218758i</v>
      </c>
      <c r="BK343" s="223" t="str">
        <f t="shared" ca="1" si="512"/>
        <v>3,22426289158863-1,33553341835262i</v>
      </c>
      <c r="BL343" s="223" t="str">
        <f t="shared" ca="1" si="513"/>
        <v>3,48046092423362-0,256734221511246i</v>
      </c>
      <c r="BM343" s="223" t="str">
        <f t="shared" ca="1" si="514"/>
        <v>3,38532856643683+0,847980661854316i</v>
      </c>
      <c r="BN343" s="223" t="str">
        <f t="shared" ca="1" si="515"/>
        <v>2,94846882456267+1,86709729157164i</v>
      </c>
      <c r="BO343" s="223" t="str">
        <f t="shared" ca="1" si="516"/>
        <v>2,21397991060692+2,69774232665781i</v>
      </c>
      <c r="BP343" s="223" t="str">
        <f t="shared" ca="1" si="517"/>
        <v>1,25600380821653+3,25606743470673i</v>
      </c>
      <c r="BQ343" s="223" t="str">
        <f t="shared" ca="1" si="518"/>
        <v>0,171242111057376+3,48571324767439i</v>
      </c>
      <c r="BR343" s="223" t="str">
        <f t="shared" ca="1" si="519"/>
        <v>-0,930805387906501+3,36349848155999i</v>
      </c>
      <c r="BS343" s="223" t="str">
        <f t="shared" ca="1" si="520"/>
        <v>-1,93889400399101+2,90175993957112i</v>
      </c>
      <c r="BT343" s="223" t="str">
        <f t="shared" ca="1" si="521"/>
        <v>-2,75126360403755+2,14710719031688i</v>
      </c>
      <c r="BU343" s="223" t="str">
        <f t="shared" ca="1" si="522"/>
        <v>-3,28591064455446+1,17571762835121i</v>
      </c>
      <c r="BV343" s="223" t="str">
        <f t="shared" ca="1" si="523"/>
        <v>-3,48886590779398+0,0856468507591585i</v>
      </c>
      <c r="BW343" s="223" t="str">
        <f t="shared" ca="1" si="524"/>
        <v>-3,3396423509661-1,01306943160168i</v>
      </c>
      <c r="BX343" s="223" t="str">
        <f t="shared" ca="1" si="525"/>
        <v>-2,85330314289591-2,00952279916214i</v>
      </c>
      <c r="BY343" s="223" t="str">
        <f t="shared" ca="1" si="526"/>
        <v>-2,07894113294076-2,80312762309872i</v>
      </c>
      <c r="BZ343" s="223" t="str">
        <f t="shared" ca="1" si="527"/>
        <v>-1,09472324014967-3,31377454469798i</v>
      </c>
      <c r="CA343" s="223" t="str">
        <f t="shared" ca="1" si="528"/>
        <v>-3,88203646774495E-13-3,48991700554786i</v>
      </c>
      <c r="CB343" s="223" t="str">
        <f t="shared" ca="1" si="529"/>
        <v>1,09472324014874-3,31377454469829i</v>
      </c>
      <c r="CC343" s="223" t="str">
        <f t="shared" ca="1" si="530"/>
        <v>2,07894113294014-2,80312762309919i</v>
      </c>
      <c r="CD343" s="223" t="str">
        <f t="shared" ca="1" si="531"/>
        <v>2,85330314289534-2,00952279916294i</v>
      </c>
      <c r="CE343" s="223" t="str">
        <f t="shared" ca="1" si="532"/>
        <v>3,33964235096691-1,01306943159901i</v>
      </c>
      <c r="CF343" s="223" t="str">
        <f t="shared" ca="1" si="533"/>
        <v>3,48886590779401+0,0856468507581838i</v>
      </c>
      <c r="CG343" s="223" t="str">
        <f t="shared" ca="1" si="534"/>
        <v>3,28591064455473+1,17571762835047i</v>
      </c>
      <c r="CH343" s="223" t="str">
        <f t="shared" ca="1" si="535"/>
        <v>2,75126360403815+2,14710719031611i</v>
      </c>
      <c r="CI343" s="223" t="str">
        <f t="shared" ca="1" si="536"/>
        <v>1,93889400399166+2,90175993957069i</v>
      </c>
      <c r="CJ343" s="223" t="str">
        <f t="shared" ca="1" si="537"/>
        <v>0,93080538790744+3,36349848155973i</v>
      </c>
      <c r="CK343" s="223" t="str">
        <f t="shared" ca="1" si="538"/>
        <v>-0,1712421110566+3,48571324767442i</v>
      </c>
      <c r="CL343" s="223" t="str">
        <f t="shared" ca="1" si="539"/>
        <v>-1,25600380821562+3,25606743470708i</v>
      </c>
      <c r="CM343" s="223" t="str">
        <f t="shared" ca="1" si="540"/>
        <v>-2,21397991060908+2,69774232665603i</v>
      </c>
      <c r="CN343" s="223" t="str">
        <f t="shared" ca="1" si="541"/>
        <v>-2,94846882456215+1,86709729157246i</v>
      </c>
      <c r="CO343" s="223" t="str">
        <f t="shared" ca="1" si="542"/>
        <v>-3,38532856643664+0,84798066185507i</v>
      </c>
      <c r="CP343" s="223" t="str">
        <f t="shared" ca="1" si="543"/>
        <v>-3,48046092423343-0,256734221513835i</v>
      </c>
      <c r="CQ343" s="223" t="str">
        <f t="shared" ca="1" si="544"/>
        <v>-3,22426289158893-1,3355334183519i</v>
      </c>
      <c r="CR343" s="223" t="str">
        <f t="shared" ca="1" si="545"/>
        <v>-2,64259603017377-2,27951901218699i</v>
      </c>
      <c r="CS343" s="223" t="str">
        <f t="shared" ca="1" si="546"/>
        <v>-1,79417590955993-2,99340166218416i</v>
      </c>
      <c r="CT343" s="223" t="str">
        <f t="shared" ca="1" si="547"/>
        <v>-0,764645143960235-3,40511945597069i</v>
      </c>
      <c r="CU343" s="223" t="str">
        <f t="shared" ca="1" si="548"/>
        <v>0,342071684872574-3,47311210127467i</v>
      </c>
      <c r="CV343" s="223" t="str">
        <f t="shared" ca="1" si="549"/>
        <v>1,4142585530956-3,19051617306793i</v>
      </c>
      <c r="CW343" s="223" t="str">
        <f t="shared" ca="1" si="550"/>
        <v>2,34368501674868-2,58585793265598i</v>
      </c>
      <c r="CX343" s="223" t="str">
        <f t="shared" ca="1" si="551"/>
        <v>3,03653138657705-1,72017378306512i</v>
      </c>
      <c r="CY343" s="223" t="str">
        <f t="shared" ca="1" si="552"/>
        <v>3,42285922887015-0,680849032422416i</v>
      </c>
      <c r="CZ343" s="223" t="str">
        <f t="shared" ca="1" si="553"/>
        <v>3,46367120545415+0,427203097039232i</v>
      </c>
      <c r="DA343" s="223" t="str">
        <f t="shared" ca="1" si="554"/>
        <v>3,15484760690539+1,49213179136946i</v>
      </c>
      <c r="DB343" s="223" t="str">
        <f t="shared" ca="1" si="555"/>
        <v>2,52756221101089+2,40643927309247i</v>
      </c>
      <c r="DC343" s="223" t="str">
        <f t="shared" ca="1" si="556"/>
        <v>1,64513548820774+3,07783201800417i</v>
      </c>
      <c r="DD343" s="223" t="str">
        <f t="shared" ca="1" si="557"/>
        <v>0,596642802886056+3,43853719935911i</v>
      </c>
      <c r="DE343" s="223" t="str">
        <f t="shared" ca="1" si="558"/>
        <v>-0,512077178033995+3,45214392361455i</v>
      </c>
      <c r="DF343" s="223" t="str">
        <f t="shared" ca="1" si="559"/>
        <v>-1,56910622524998+3,11727867851013i</v>
      </c>
      <c r="DG343" s="223" t="str">
        <f t="shared" ca="1" si="560"/>
        <v>-2,46774398040073+2,46774398040155i</v>
      </c>
      <c r="DH343" s="223" t="str">
        <f t="shared" ca="1" si="561"/>
        <v>-3,11727867851121+1,56910622524783i</v>
      </c>
      <c r="DI343" s="223" t="str">
        <f t="shared" ca="1" si="562"/>
        <v>-3,45214392361484+0,512077178032006i</v>
      </c>
      <c r="DJ343" s="223" t="str">
        <f t="shared" ca="1" si="563"/>
        <v>-3,43853719935931-0,596642802884907i</v>
      </c>
      <c r="DK343" s="223" t="str">
        <f t="shared" ca="1" si="564"/>
        <v>-3,07783201800303-1,64513548820986i</v>
      </c>
      <c r="DL343" s="223" t="str">
        <f t="shared" ca="1" si="565"/>
        <v>-2,40643927309332-2,52756221101009i</v>
      </c>
      <c r="DM343" s="223" t="str">
        <f t="shared" ca="1" si="566"/>
        <v>-1,49213179137087-3,15484760690472i</v>
      </c>
      <c r="DN343" s="223" t="str">
        <f t="shared" ca="1" si="567"/>
        <v>-0,427203097036842-3,46367120545444i</v>
      </c>
      <c r="DO343" s="223" t="str">
        <f t="shared" ca="1" si="568"/>
        <v>0,680849032421275-3,42285922887038i</v>
      </c>
      <c r="DP343" s="223" t="str">
        <f t="shared" ca="1" si="569"/>
        <v>1,72017378306722-3,03653138657586i</v>
      </c>
      <c r="DQ343" s="223" t="str">
        <f t="shared" ca="1" si="570"/>
        <v>2,58585793265493-2,34368501674984i</v>
      </c>
      <c r="DR343" s="223" t="str">
        <f t="shared" ca="1" si="571"/>
        <v>3,19051617306738-1,41425855309685i</v>
      </c>
      <c r="DS343" s="223" t="str">
        <f t="shared" ca="1" si="572"/>
        <v>3,47311210127491-0,342071684870179i</v>
      </c>
      <c r="DT343" s="223" t="str">
        <f t="shared" ca="1" si="573"/>
        <v>3,40511945597095+0,764645143959101i</v>
      </c>
      <c r="DU343" s="223" t="str">
        <f t="shared" ca="1" si="574"/>
        <v>2,99340166218486+1,79417590955877i</v>
      </c>
      <c r="DV343" s="223" t="str">
        <f t="shared" ca="1" si="575"/>
        <v>2,27951901218532+2,64259603017521i</v>
      </c>
      <c r="DW343" s="223" t="str">
        <f t="shared" ca="1" si="576"/>
        <v>1,33553341835298+3,22426289158848i</v>
      </c>
      <c r="DX343" s="223" t="str">
        <f t="shared" ca="1" si="577"/>
        <v>0,256734221511435+3,4804609242336i</v>
      </c>
      <c r="DY343" s="223" t="str">
        <f t="shared" ca="1" si="578"/>
        <v>-0,847980661857213+3,3853285664361i</v>
      </c>
      <c r="DZ343" s="223" t="str">
        <f t="shared" ca="1" si="579"/>
        <v>-1,86709729157131+2,94846882456288i</v>
      </c>
      <c r="EA343" s="223" t="str">
        <f t="shared" ca="1" si="580"/>
        <v>-2,69774232665756+2,21397991060722i</v>
      </c>
      <c r="EB343" s="223" t="str">
        <f t="shared" ca="1" si="581"/>
        <v>-3,25606743470667+1,25600380821671i</v>
      </c>
      <c r="EC343" s="223" t="str">
        <f t="shared" ca="1" si="582"/>
        <v>-3,48571324767436+0,171242111057961i</v>
      </c>
      <c r="ED343" s="223" t="str">
        <f t="shared" ca="1" si="583"/>
        <v>-3,36349848155914-0,930805387909569i</v>
      </c>
      <c r="EE343" s="223" t="str">
        <f t="shared" ca="1" si="584"/>
        <v>-2,90175993957134-1,93889400399069i</v>
      </c>
      <c r="EF343" s="223" t="str">
        <f t="shared" ca="1" si="585"/>
        <v>-2,14710719031703-2,75126360403743i</v>
      </c>
      <c r="EG343" s="223" t="str">
        <f t="shared" ca="1" si="586"/>
        <v>-1,1757176283484-3,28591064455547i</v>
      </c>
      <c r="EH343" s="223" t="str">
        <f t="shared" ca="1" si="587"/>
        <v>-0,0856468507595466-3,48886590779397i</v>
      </c>
      <c r="EI343" s="223" t="str">
        <f t="shared" ca="1" si="588"/>
        <v>1,01306943160131-3,33964235096621i</v>
      </c>
      <c r="EJ343" s="223" t="str">
        <f t="shared" ca="1" si="589"/>
        <v>2,00952279916199-2,85330314289601i</v>
      </c>
      <c r="EK343" s="223" t="str">
        <f t="shared" ca="1" si="590"/>
        <v>2,80312762309838-2,07894113294123i</v>
      </c>
      <c r="EL343" s="223" t="str">
        <f t="shared" ca="1" si="591"/>
        <v>3,31377454469898-1,09472324014665i</v>
      </c>
      <c r="EM343" s="223" t="str">
        <f t="shared" ca="1" si="592"/>
        <v>3,48991700554786-7,7640729354899E-13i</v>
      </c>
      <c r="EN343" s="223"/>
      <c r="EO343" s="223"/>
      <c r="EP343" s="223"/>
    </row>
    <row r="344" spans="1:146">
      <c r="A344" s="249">
        <f t="shared" si="461"/>
        <v>4.7656249999999843E-3</v>
      </c>
      <c r="B344" s="248">
        <v>244</v>
      </c>
      <c r="C344" s="247">
        <f t="shared" si="462"/>
        <v>48800</v>
      </c>
      <c r="N344" s="246">
        <f t="shared" ca="1" si="463"/>
        <v>4.5100111130971747</v>
      </c>
      <c r="O344" s="223">
        <f t="shared" ca="1" si="464"/>
        <v>-3.4899888869028253</v>
      </c>
      <c r="P344" s="223" t="str">
        <f t="shared" ca="1" si="465"/>
        <v>-3,33971113713446-1,01309029765626i</v>
      </c>
      <c r="Q344" s="223" t="str">
        <f t="shared" ca="1" si="466"/>
        <v>-2,90181970673331-1,93893393913239i</v>
      </c>
      <c r="R344" s="223" t="str">
        <f t="shared" ca="1" si="467"/>
        <v>-2,21402551165683-2,69779789169573i</v>
      </c>
      <c r="S344" s="223" t="str">
        <f t="shared" ca="1" si="468"/>
        <v>-1,33556092615608-3,22432930130133i</v>
      </c>
      <c r="T344" s="223" t="str">
        <f t="shared" ca="1" si="469"/>
        <v>-0,3420787304761-3,4731836365014i</v>
      </c>
      <c r="U344" s="223" t="str">
        <f t="shared" ca="1" si="470"/>
        <v>0,680863055778444-3,42292972904517i</v>
      </c>
      <c r="V344" s="223" t="str">
        <f t="shared" ca="1" si="471"/>
        <v>1,645169372845-3,07789541169904i</v>
      </c>
      <c r="W344" s="223" t="str">
        <f t="shared" ca="1" si="472"/>
        <v>2,46779480819478-2,46779480819457i</v>
      </c>
      <c r="X344" s="223" t="str">
        <f t="shared" ca="1" si="473"/>
        <v>3,07789541169903-1,64516937284502i</v>
      </c>
      <c r="Y344" s="223" t="str">
        <f t="shared" ca="1" si="474"/>
        <v>3,42292972904517-0,680863055778462i</v>
      </c>
      <c r="Z344" s="223" t="str">
        <f t="shared" ca="1" si="475"/>
        <v>3,4731836365014+0,342078730476095i</v>
      </c>
      <c r="AA344" s="223" t="str">
        <f t="shared" ca="1" si="476"/>
        <v>3,22432930130134+1,33556092615606i</v>
      </c>
      <c r="AB344" s="223" t="str">
        <f t="shared" ca="1" si="477"/>
        <v>2,69779789169576+2,2140255116568i</v>
      </c>
      <c r="AC344" s="223" t="str">
        <f t="shared" ca="1" si="478"/>
        <v>1,93893393913239+2,9018197067333i</v>
      </c>
      <c r="AD344" s="223" t="str">
        <f t="shared" ca="1" si="479"/>
        <v>1,01309029765609+3,33971113713452i</v>
      </c>
      <c r="AE344" s="223" t="str">
        <f t="shared" ca="1" si="480"/>
        <v>4,27541394561928E-14+3,48998888690283i</v>
      </c>
      <c r="AF344" s="223" t="str">
        <f t="shared" ca="1" si="481"/>
        <v>-1,01309029765704+3,33971113713422i</v>
      </c>
      <c r="AG344" s="223" t="str">
        <f t="shared" ca="1" si="482"/>
        <v>-1,93893393913179+2,90181970673371i</v>
      </c>
      <c r="AH344" s="223" t="str">
        <f t="shared" ca="1" si="483"/>
        <v>-2,6977978916964+2,21402551165602i</v>
      </c>
      <c r="AI344" s="223" t="str">
        <f t="shared" ca="1" si="484"/>
        <v>-3,22432930130119+1,33556092615641i</v>
      </c>
      <c r="AJ344" s="223" t="str">
        <f t="shared" ca="1" si="485"/>
        <v>-3,47318363650153+0,342078730474749i</v>
      </c>
      <c r="AK344" s="223" t="str">
        <f t="shared" ca="1" si="486"/>
        <v>-3,42292972904517-0,680863055778451i</v>
      </c>
      <c r="AL344" s="223" t="str">
        <f t="shared" ca="1" si="487"/>
        <v>-3,07789541169823-1,64516937284652i</v>
      </c>
      <c r="AM344" s="223" t="str">
        <f t="shared" ca="1" si="488"/>
        <v>-2,46779480819458-2,46779480819477i</v>
      </c>
      <c r="AN344" s="223" t="str">
        <f t="shared" ca="1" si="489"/>
        <v>-1,64516937284628-3,07789541169836i</v>
      </c>
      <c r="AO344" s="223" t="str">
        <f t="shared" ca="1" si="490"/>
        <v>-0,680863055778186-3,42292972904522i</v>
      </c>
      <c r="AP344" s="223" t="str">
        <f t="shared" ca="1" si="491"/>
        <v>0,342078730475065-3,4731836365015i</v>
      </c>
      <c r="AQ344" s="223" t="str">
        <f t="shared" ca="1" si="492"/>
        <v>1,3355609261567-3,22432930130107i</v>
      </c>
      <c r="AR344" s="223" t="str">
        <f t="shared" ca="1" si="493"/>
        <v>1,3355609261567-3,22432930130107i</v>
      </c>
      <c r="AS344" s="223" t="str">
        <f t="shared" ca="1" si="494"/>
        <v>2,90181970673386-1,93893393913156i</v>
      </c>
      <c r="AT344" s="223" t="str">
        <f t="shared" ca="1" si="495"/>
        <v>3,3397111371343-1,01309029765679i</v>
      </c>
      <c r="AU344" s="223" t="str">
        <f t="shared" ca="1" si="496"/>
        <v>3,48998888690283+1,30317202191209E-12i</v>
      </c>
      <c r="AV344" s="223" t="str">
        <f t="shared" ca="1" si="497"/>
        <v>3,33971113713452+1,01309029765606i</v>
      </c>
      <c r="AW344" s="223" t="str">
        <f t="shared" ca="1" si="498"/>
        <v>2,90181970673235+1,93893393913381i</v>
      </c>
      <c r="AX344" s="223" t="str">
        <f t="shared" ca="1" si="499"/>
        <v>2,21402551165685+2,69779789169571i</v>
      </c>
      <c r="AY344" s="223" t="str">
        <f t="shared" ca="1" si="500"/>
        <v>1,33556092615741+3,22432930130078i</v>
      </c>
      <c r="AZ344" s="223" t="str">
        <f t="shared" ca="1" si="501"/>
        <v>0,342078730475828+3,47318363650142i</v>
      </c>
      <c r="BA344" s="223" t="str">
        <f t="shared" ca="1" si="502"/>
        <v>-0,680863055777338+3,42292972904539i</v>
      </c>
      <c r="BB344" s="223" t="str">
        <f t="shared" ca="1" si="503"/>
        <v>-1,64516937284561+3,07789541169872i</v>
      </c>
      <c r="BC344" s="223" t="str">
        <f t="shared" ca="1" si="504"/>
        <v>-2,46779480819404+2,46779480819532i</v>
      </c>
      <c r="BD344" s="223" t="str">
        <f t="shared" ca="1" si="505"/>
        <v>-3,0778954116995+1,64516937284413i</v>
      </c>
      <c r="BE344" s="223" t="str">
        <f t="shared" ca="1" si="506"/>
        <v>-3,42292972904502+0,680863055779201i</v>
      </c>
      <c r="BF344" s="223" t="str">
        <f t="shared" ca="1" si="507"/>
        <v>-3,47318363650126-0,342078730477491i</v>
      </c>
      <c r="BG344" s="223" t="str">
        <f t="shared" ca="1" si="508"/>
        <v>-3,22432930130147-1,33556092615575i</v>
      </c>
      <c r="BH344" s="223" t="str">
        <f t="shared" ca="1" si="509"/>
        <v>-2,69779789169471-2,21402551165807i</v>
      </c>
      <c r="BI344" s="223" t="str">
        <f t="shared" ca="1" si="510"/>
        <v>-1,93893393913251-2,90181970673323i</v>
      </c>
      <c r="BJ344" s="223" t="str">
        <f t="shared" ca="1" si="511"/>
        <v>-1,01309029765788-3,33971113713397i</v>
      </c>
      <c r="BK344" s="223" t="str">
        <f t="shared" ca="1" si="512"/>
        <v>2,68503381866987E-13-3,48998888690283i</v>
      </c>
      <c r="BL344" s="223" t="str">
        <f t="shared" ca="1" si="513"/>
        <v>1,01309029765497-3,33971113713486i</v>
      </c>
      <c r="BM344" s="223" t="str">
        <f t="shared" ca="1" si="514"/>
        <v>1,93893393913295-2,90181970673293i</v>
      </c>
      <c r="BN344" s="223" t="str">
        <f t="shared" ca="1" si="515"/>
        <v>2,69779789169505-2,21402551165766i</v>
      </c>
      <c r="BO344" s="223" t="str">
        <f t="shared" ca="1" si="516"/>
        <v>3,22432930130168-1,33556092615525i</v>
      </c>
      <c r="BP344" s="223" t="str">
        <f t="shared" ca="1" si="517"/>
        <v>3,47318363650132-0,342078730476956i</v>
      </c>
      <c r="BQ344" s="223" t="str">
        <f t="shared" ca="1" si="518"/>
        <v>3,42292972904492+0,680863055779729i</v>
      </c>
      <c r="BR344" s="223" t="str">
        <f t="shared" ca="1" si="519"/>
        <v>3,07789541169925+1,6451693728446i</v>
      </c>
      <c r="BS344" s="223" t="str">
        <f t="shared" ca="1" si="520"/>
        <v>2,46779480819359+2,46779480819577i</v>
      </c>
      <c r="BT344" s="223" t="str">
        <f t="shared" ca="1" si="521"/>
        <v>1,64516937284504+3,07789541169902i</v>
      </c>
      <c r="BU344" s="223" t="str">
        <f t="shared" ca="1" si="522"/>
        <v>0,680863055780217+3,42292972904482i</v>
      </c>
      <c r="BV344" s="223" t="str">
        <f t="shared" ca="1" si="523"/>
        <v>-0,342078730476461+3,47318363650136i</v>
      </c>
      <c r="BW344" s="223" t="str">
        <f t="shared" ca="1" si="524"/>
        <v>-1,33556092615479+3,22432930130186i</v>
      </c>
      <c r="BX344" s="223" t="str">
        <f t="shared" ca="1" si="525"/>
        <v>-2,21402551165727+2,69779789169537i</v>
      </c>
      <c r="BY344" s="223" t="str">
        <f t="shared" ca="1" si="526"/>
        <v>-2,90181970673265+1,93893393913337i</v>
      </c>
      <c r="BZ344" s="223" t="str">
        <f t="shared" ca="1" si="527"/>
        <v>-3,33971113713471+1,01309029765545i</v>
      </c>
      <c r="CA344" s="223" t="str">
        <f t="shared" ca="1" si="528"/>
        <v>-3,48998888690283+7,66165258178118E-13i</v>
      </c>
      <c r="CB344" s="223" t="str">
        <f t="shared" ca="1" si="529"/>
        <v>-3,33971113713412-1,0130902976574i</v>
      </c>
      <c r="CC344" s="223" t="str">
        <f t="shared" ca="1" si="530"/>
        <v>-2,90181970673351-1,93893393913209i</v>
      </c>
      <c r="CD344" s="223" t="str">
        <f t="shared" ca="1" si="531"/>
        <v>-2,21402551165585-2,69779789169654i</v>
      </c>
      <c r="CE344" s="223" t="str">
        <f t="shared" ca="1" si="532"/>
        <v>-1,33556092615621-3,22432930130128i</v>
      </c>
      <c r="CF344" s="223" t="str">
        <f t="shared" ca="1" si="533"/>
        <v>-0,342078730477986-3,47318363650121i</v>
      </c>
      <c r="CG344" s="223" t="str">
        <f t="shared" ca="1" si="534"/>
        <v>0,680863055778713-3,42292972904512i</v>
      </c>
      <c r="CH344" s="223" t="str">
        <f t="shared" ca="1" si="535"/>
        <v>1,64516937284369-3,07789541169974i</v>
      </c>
      <c r="CI344" s="223" t="str">
        <f t="shared" ca="1" si="536"/>
        <v>2,46779480819503-2,46779480819432i</v>
      </c>
      <c r="CJ344" s="223" t="str">
        <f t="shared" ca="1" si="537"/>
        <v>3,07789541169853-1,64516937284596i</v>
      </c>
      <c r="CK344" s="223" t="str">
        <f t="shared" ca="1" si="538"/>
        <v>3,42292972904528-0,680863055777924i</v>
      </c>
      <c r="CL344" s="223" t="str">
        <f t="shared" ca="1" si="539"/>
        <v>3,47318363650148+0,342078730475234i</v>
      </c>
      <c r="CM344" s="223" t="str">
        <f t="shared" ca="1" si="540"/>
        <v>3,22432930130097+1,33556092615695i</v>
      </c>
      <c r="CN344" s="223" t="str">
        <f t="shared" ca="1" si="541"/>
        <v>2,69779789169603+2,21402551165647i</v>
      </c>
      <c r="CO344" s="223" t="str">
        <f t="shared" ca="1" si="542"/>
        <v>1,93893393913126+2,90181970673406i</v>
      </c>
      <c r="CP344" s="223" t="str">
        <f t="shared" ca="1" si="543"/>
        <v>1,01309029765644+3,33971113713441i</v>
      </c>
      <c r="CQ344" s="223" t="str">
        <f t="shared" ca="1" si="544"/>
        <v>-1,57167540377908E-12+3,48998888690283i</v>
      </c>
      <c r="CR344" s="223" t="str">
        <f t="shared" ca="1" si="545"/>
        <v>-1,01309029765622+3,33971113713448i</v>
      </c>
      <c r="CS344" s="223" t="str">
        <f t="shared" ca="1" si="546"/>
        <v>-1,93893393913107+2,90181970673419i</v>
      </c>
      <c r="CT344" s="223" t="str">
        <f t="shared" ca="1" si="547"/>
        <v>-2,69779789169588+2,21402551165665i</v>
      </c>
      <c r="CU344" s="223" t="str">
        <f t="shared" ca="1" si="548"/>
        <v>-3,22432930130088+1,33556092615716i</v>
      </c>
      <c r="CV344" s="223" t="str">
        <f t="shared" ca="1" si="549"/>
        <v>-3,47318363650146+0,342078730475462i</v>
      </c>
      <c r="CW344" s="223" t="str">
        <f t="shared" ca="1" si="550"/>
        <v>-3,42292972904532-0,680863055777701i</v>
      </c>
      <c r="CX344" s="223" t="str">
        <f t="shared" ca="1" si="551"/>
        <v>-3,07789541169855-1,64516937284593i</v>
      </c>
      <c r="CY344" s="223" t="str">
        <f t="shared" ca="1" si="552"/>
        <v>-2,46779480819505-2,4677948081943i</v>
      </c>
      <c r="CZ344" s="223" t="str">
        <f t="shared" ca="1" si="553"/>
        <v>-1,64516937284372-3,07789541169972i</v>
      </c>
      <c r="DA344" s="223" t="str">
        <f t="shared" ca="1" si="554"/>
        <v>-0,680863055778744-3,42292972904511i</v>
      </c>
      <c r="DB344" s="223" t="str">
        <f t="shared" ca="1" si="555"/>
        <v>0,34207873047756-3,47318363650125i</v>
      </c>
      <c r="DC344" s="223" t="str">
        <f t="shared" ca="1" si="556"/>
        <v>1,33556092615581-3,22432930130144i</v>
      </c>
      <c r="DD344" s="223" t="str">
        <f t="shared" ca="1" si="557"/>
        <v>2,21402551165828-2,69779789169454i</v>
      </c>
      <c r="DE344" s="223" t="str">
        <f t="shared" ca="1" si="558"/>
        <v>2,90181970673338-1,93893393913228i</v>
      </c>
      <c r="DF344" s="223" t="str">
        <f t="shared" ca="1" si="559"/>
        <v>3,33971113713405-1,01309029765762i</v>
      </c>
      <c r="DG344" s="223" t="str">
        <f t="shared" ca="1" si="560"/>
        <v>3,48998888690283+5,37006763733973E-13i</v>
      </c>
      <c r="DH344" s="223" t="str">
        <f t="shared" ca="1" si="561"/>
        <v>3,33971113713477+1,01309029765523i</v>
      </c>
      <c r="DI344" s="223" t="str">
        <f t="shared" ca="1" si="562"/>
        <v>2,90181970673278+1,93893393913318i</v>
      </c>
      <c r="DJ344" s="223" t="str">
        <f t="shared" ca="1" si="563"/>
        <v>2,21402551165745+2,69779789169522i</v>
      </c>
      <c r="DK344" s="223" t="str">
        <f t="shared" ca="1" si="564"/>
        <v>1,33556092615482+3,22432930130185i</v>
      </c>
      <c r="DL344" s="223" t="str">
        <f t="shared" ca="1" si="565"/>
        <v>0,342078730476491+3,47318363650136i</v>
      </c>
      <c r="DM344" s="223" t="str">
        <f t="shared" ca="1" si="566"/>
        <v>-0,680863055780186+3,42292972904483i</v>
      </c>
      <c r="DN344" s="223" t="str">
        <f t="shared" ca="1" si="567"/>
        <v>-1,64516937284502+3,07789541169903i</v>
      </c>
      <c r="DO344" s="223" t="str">
        <f t="shared" ca="1" si="568"/>
        <v>-2,46779480819357+2,46779480819579i</v>
      </c>
      <c r="DP344" s="223" t="str">
        <f t="shared" ca="1" si="569"/>
        <v>-3,07789541169905+1,64516937284498i</v>
      </c>
      <c r="DQ344" s="223" t="str">
        <f t="shared" ca="1" si="570"/>
        <v>-3,42292972904483+0,680863055780147i</v>
      </c>
      <c r="DR344" s="223" t="str">
        <f t="shared" ca="1" si="571"/>
        <v>-3,47318363650135-0,342078730476531i</v>
      </c>
      <c r="DS344" s="223" t="str">
        <f t="shared" ca="1" si="572"/>
        <v>-3,22432930130184-1,33556092615486i</v>
      </c>
      <c r="DT344" s="223" t="str">
        <f t="shared" ca="1" si="573"/>
        <v>-2,6977978916952-2,21402551165748i</v>
      </c>
      <c r="DU344" s="223" t="str">
        <f t="shared" ca="1" si="574"/>
        <v>-1,93893393913314-2,9018197067328i</v>
      </c>
      <c r="DV344" s="223" t="str">
        <f t="shared" ca="1" si="575"/>
        <v>-1,01309029765519-3,33971113713479i</v>
      </c>
      <c r="DW344" s="223" t="str">
        <f t="shared" ca="1" si="576"/>
        <v>-4,97661876311132E-13-3,48998888690283i</v>
      </c>
      <c r="DX344" s="223" t="str">
        <f t="shared" ca="1" si="577"/>
        <v>1,01309029765766-3,33971113713404i</v>
      </c>
      <c r="DY344" s="223" t="str">
        <f t="shared" ca="1" si="578"/>
        <v>1,93893393913232-2,90181970673336i</v>
      </c>
      <c r="DZ344" s="223" t="str">
        <f t="shared" ca="1" si="579"/>
        <v>2,69779789169457-2,21402551165825i</v>
      </c>
      <c r="EA344" s="223" t="str">
        <f t="shared" ca="1" si="580"/>
        <v>3,22432930130146-1,33556092615577i</v>
      </c>
      <c r="EB344" s="223" t="str">
        <f t="shared" ca="1" si="581"/>
        <v>3,47318363650126-0,342078730477521i</v>
      </c>
      <c r="EC344" s="223" t="str">
        <f t="shared" ca="1" si="582"/>
        <v>3,42292972904503+0,680863055779174i</v>
      </c>
      <c r="ED344" s="223" t="str">
        <f t="shared" ca="1" si="583"/>
        <v>3,07789541169952+1,64516937284411i</v>
      </c>
      <c r="EE344" s="223" t="str">
        <f t="shared" ca="1" si="584"/>
        <v>2,46779480819428+2,46779480819508i</v>
      </c>
      <c r="EF344" s="223" t="str">
        <f t="shared" ca="1" si="585"/>
        <v>1,6451693728459+3,07789541169856i</v>
      </c>
      <c r="EG344" s="223" t="str">
        <f t="shared" ca="1" si="586"/>
        <v>0,680863055777659+3,42292972904533i</v>
      </c>
      <c r="EH344" s="223" t="str">
        <f t="shared" ca="1" si="587"/>
        <v>-0,342078730475501+3,47318363650146i</v>
      </c>
      <c r="EI344" s="223" t="str">
        <f t="shared" ca="1" si="588"/>
        <v>-1,3355609261572+3,22432930130087i</v>
      </c>
      <c r="EJ344" s="223" t="str">
        <f t="shared" ca="1" si="589"/>
        <v>-2,21402551165668+2,69779789169585i</v>
      </c>
      <c r="EK344" s="223" t="str">
        <f t="shared" ca="1" si="590"/>
        <v>-2,90181970673421+1,93893393913104i</v>
      </c>
      <c r="EL344" s="223" t="str">
        <f t="shared" ca="1" si="591"/>
        <v>-3,33971113713449+1,01309029765618i</v>
      </c>
      <c r="EM344" s="223" t="str">
        <f t="shared" ca="1" si="592"/>
        <v>-3,48998888690283+1,53233051635624E-12i</v>
      </c>
      <c r="EN344" s="223"/>
      <c r="EO344" s="223"/>
      <c r="EP344" s="223"/>
    </row>
    <row r="345" spans="1:146">
      <c r="A345" s="249">
        <f t="shared" si="461"/>
        <v>4.7851562499999839E-3</v>
      </c>
      <c r="B345" s="248">
        <v>245</v>
      </c>
      <c r="C345" s="247">
        <f t="shared" si="462"/>
        <v>49000</v>
      </c>
      <c r="N345" s="246">
        <f t="shared" ca="1" si="463"/>
        <v>4.5099456878323352</v>
      </c>
      <c r="O345" s="223">
        <f t="shared" ca="1" si="464"/>
        <v>-3.4900543121676644</v>
      </c>
      <c r="P345" s="223" t="str">
        <f t="shared" ca="1" si="465"/>
        <v>-3,36363081439336-0,93084200933541i</v>
      </c>
      <c r="Q345" s="223" t="str">
        <f t="shared" ca="1" si="466"/>
        <v>-2,99351943400098-1,79424649926886i</v>
      </c>
      <c r="R345" s="223" t="str">
        <f t="shared" ca="1" si="467"/>
        <v>-2,40653395157394-2,52766165492971i</v>
      </c>
      <c r="S345" s="223" t="str">
        <f t="shared" ca="1" si="468"/>
        <v>-1,64520021410148-3,07795311163126i</v>
      </c>
      <c r="T345" s="223" t="str">
        <f t="shared" ca="1" si="469"/>
        <v>-0,764675228010872-3,40525342633212i</v>
      </c>
      <c r="U345" s="223" t="str">
        <f t="shared" ca="1" si="470"/>
        <v>0,171248848374374-3,48585038890233i</v>
      </c>
      <c r="V345" s="223" t="str">
        <f t="shared" ca="1" si="471"/>
        <v>1,09476631072739-3,31390492120345i</v>
      </c>
      <c r="W345" s="223" t="str">
        <f t="shared" ca="1" si="472"/>
        <v>1,93897028746208-2,90187410585286i</v>
      </c>
      <c r="X345" s="223" t="str">
        <f t="shared" ca="1" si="473"/>
        <v>2,64269999996151-2,27960869714158i</v>
      </c>
      <c r="Y345" s="223" t="str">
        <f t="shared" ca="1" si="474"/>
        <v>3,15497173061893-1,49219049751549i</v>
      </c>
      <c r="Z345" s="223" t="str">
        <f t="shared" ca="1" si="475"/>
        <v>3,43867248450194-0,596666277084039i</v>
      </c>
      <c r="AA345" s="223" t="str">
        <f t="shared" ca="1" si="476"/>
        <v>3,47324874672571+0,342085143273386i</v>
      </c>
      <c r="AB345" s="223" t="str">
        <f t="shared" ca="1" si="477"/>
        <v>3,25619554079458+1,25605322418661i</v>
      </c>
      <c r="AC345" s="223" t="str">
        <f t="shared" ca="1" si="478"/>
        <v>2,80323790880959+2,07902292639906i</v>
      </c>
      <c r="AD345" s="223" t="str">
        <f t="shared" ca="1" si="479"/>
        <v>2,14719166568766+2,75137184922023i</v>
      </c>
      <c r="AE345" s="223" t="str">
        <f t="shared" ca="1" si="480"/>
        <v>1,33558596332085+3,22438974636449i</v>
      </c>
      <c r="AF345" s="223" t="str">
        <f t="shared" ca="1" si="481"/>
        <v>0,427219904833901+3,46380747946444i</v>
      </c>
      <c r="AG345" s="223" t="str">
        <f t="shared" ca="1" si="482"/>
        <v>-0,512097325098816+3,45227974409762i</v>
      </c>
      <c r="AH345" s="223" t="str">
        <f t="shared" ca="1" si="483"/>
        <v>-1,41431419541019+3,19064170011948i</v>
      </c>
      <c r="AI345" s="223" t="str">
        <f t="shared" ca="1" si="484"/>
        <v>-2,21406701700628+2,69784846610869i</v>
      </c>
      <c r="AJ345" s="223" t="str">
        <f t="shared" ca="1" si="485"/>
        <v>-2,85341540270245+2,00960186143936i</v>
      </c>
      <c r="AK345" s="223" t="str">
        <f t="shared" ca="1" si="486"/>
        <v>-3,28603992478753+1,17576388555802i</v>
      </c>
      <c r="AL345" s="223" t="str">
        <f t="shared" ca="1" si="487"/>
        <v>-3,48059785881523+0,256744322412276i</v>
      </c>
      <c r="AM345" s="223" t="str">
        <f t="shared" ca="1" si="488"/>
        <v>-3,42299389718178-0,680875819614974i</v>
      </c>
      <c r="AN345" s="223" t="str">
        <f t="shared" ca="1" si="489"/>
        <v>-3,1174013241206-1,56916795986i</v>
      </c>
      <c r="AO345" s="223" t="str">
        <f t="shared" ca="1" si="490"/>
        <v>-2,58595967015158-2,34377722623752i</v>
      </c>
      <c r="AP345" s="223" t="str">
        <f t="shared" ca="1" si="491"/>
        <v>-1,86717075028565-2,94858482855044i</v>
      </c>
      <c r="AQ345" s="223" t="str">
        <f t="shared" ca="1" si="492"/>
        <v>-1,01310928960821-3,33977374520934i</v>
      </c>
      <c r="AR345" s="223" t="str">
        <f t="shared" ca="1" si="493"/>
        <v>-1,01310928960821-3,33977374520934i</v>
      </c>
      <c r="AS345" s="223" t="str">
        <f t="shared" ca="1" si="494"/>
        <v>0,848014024644078-3,38546175814867i</v>
      </c>
      <c r="AT345" s="223" t="str">
        <f t="shared" ca="1" si="495"/>
        <v>1,72024146125155-3,03665085527975i</v>
      </c>
      <c r="AU345" s="223" t="str">
        <f t="shared" ca="1" si="496"/>
        <v>2,4678410708427-2,46784107084351i</v>
      </c>
      <c r="AV345" s="223" t="str">
        <f t="shared" ca="1" si="497"/>
        <v>3,03665085527919-1,72024146125254i</v>
      </c>
      <c r="AW345" s="223" t="str">
        <f t="shared" ca="1" si="498"/>
        <v>3,38546175814926-0,848014024641723i</v>
      </c>
      <c r="AX345" s="223" t="str">
        <f t="shared" ca="1" si="499"/>
        <v>3,48900317305961+0,0856502204321834i</v>
      </c>
      <c r="AY345" s="223" t="str">
        <f t="shared" ca="1" si="500"/>
        <v>3,33977374520968+1,01310928960711i</v>
      </c>
      <c r="AZ345" s="223" t="str">
        <f t="shared" ca="1" si="501"/>
        <v>2,94858482854919+1,86717075028762i</v>
      </c>
      <c r="BA345" s="223" t="str">
        <f t="shared" ca="1" si="502"/>
        <v>2,34377722623837+2,58595967015081i</v>
      </c>
      <c r="BB345" s="223" t="str">
        <f t="shared" ca="1" si="503"/>
        <v>1,56916795986103+3,11740132412009i</v>
      </c>
      <c r="BC345" s="223" t="str">
        <f t="shared" ca="1" si="504"/>
        <v>0,680875819616094+3,42299389718156i</v>
      </c>
      <c r="BD345" s="223" t="str">
        <f t="shared" ca="1" si="505"/>
        <v>-0,256744322414696+3,48059785881505i</v>
      </c>
      <c r="BE345" s="223" t="str">
        <f t="shared" ca="1" si="506"/>
        <v>-1,17576388555694+3,28603992478791i</v>
      </c>
      <c r="BF345" s="223" t="str">
        <f t="shared" ca="1" si="507"/>
        <v>-2,00960186143835+2,85341540270316i</v>
      </c>
      <c r="BG345" s="223" t="str">
        <f t="shared" ca="1" si="508"/>
        <v>-2,69784846611014+2,21406701700452i</v>
      </c>
      <c r="BH345" s="223" t="str">
        <f t="shared" ca="1" si="509"/>
        <v>-3,19064170011904+1,41431419541119i</v>
      </c>
      <c r="BI345" s="223" t="str">
        <f t="shared" ca="1" si="510"/>
        <v>-3,45227974409745+0,512097325099947i</v>
      </c>
      <c r="BJ345" s="223" t="str">
        <f t="shared" ca="1" si="511"/>
        <v>-3,46380747946459-0,427219904832714i</v>
      </c>
      <c r="BK345" s="223" t="str">
        <f t="shared" ca="1" si="512"/>
        <v>-3,22438974636415-1,33558596332167i</v>
      </c>
      <c r="BL345" s="223" t="str">
        <f t="shared" ca="1" si="513"/>
        <v>-2,75137184922023-2,14719166568766i</v>
      </c>
      <c r="BM345" s="223" t="str">
        <f t="shared" ca="1" si="514"/>
        <v>-2,07902292639998-2,80323790880891i</v>
      </c>
      <c r="BN345" s="223" t="str">
        <f t="shared" ca="1" si="515"/>
        <v>-1,25605322418537-3,25619554079506i</v>
      </c>
      <c r="BO345" s="223" t="str">
        <f t="shared" ca="1" si="516"/>
        <v>-0,342085143273193-3,47324874672573i</v>
      </c>
      <c r="BP345" s="223" t="str">
        <f t="shared" ca="1" si="517"/>
        <v>0,596666277083694-3,438672484502i</v>
      </c>
      <c r="BQ345" s="223" t="str">
        <f t="shared" ca="1" si="518"/>
        <v>1,49219049751721-3,15497173061811i</v>
      </c>
      <c r="BR345" s="223" t="str">
        <f t="shared" ca="1" si="519"/>
        <v>2,27960869714233-2,64269999996087i</v>
      </c>
      <c r="BS345" s="223" t="str">
        <f t="shared" ca="1" si="520"/>
        <v>2,90187410585279-1,93897028746219i</v>
      </c>
      <c r="BT345" s="223" t="str">
        <f t="shared" ca="1" si="521"/>
        <v>3,31390492120306-1,09476631072857i</v>
      </c>
      <c r="BU345" s="223" t="str">
        <f t="shared" ca="1" si="522"/>
        <v>3,48585038890239-0,171248848373164i</v>
      </c>
      <c r="BV345" s="223" t="str">
        <f t="shared" ca="1" si="523"/>
        <v>3,40525342633205+0,764675228011172i</v>
      </c>
      <c r="BW345" s="223" t="str">
        <f t="shared" ca="1" si="524"/>
        <v>3,07795311163164+1,64520021410076i</v>
      </c>
      <c r="BX345" s="223" t="str">
        <f t="shared" ca="1" si="525"/>
        <v>2,5276616549308+2,4065339515728i</v>
      </c>
      <c r="BY345" s="223" t="str">
        <f t="shared" ca="1" si="526"/>
        <v>1,79424649926811+2,99351943400143i</v>
      </c>
      <c r="BZ345" s="223" t="str">
        <f t="shared" ca="1" si="527"/>
        <v>0,930842009335473+3,36363081439334i</v>
      </c>
      <c r="CA345" s="223" t="str">
        <f t="shared" ca="1" si="528"/>
        <v>1,14414032208918E-12+3,49005431216766i</v>
      </c>
      <c r="CB345" s="223" t="str">
        <f t="shared" ca="1" si="529"/>
        <v>-0,930842009336708+3,363630814393i</v>
      </c>
      <c r="CC345" s="223" t="str">
        <f t="shared" ca="1" si="530"/>
        <v>-1,79424649926904+2,99351943400087i</v>
      </c>
      <c r="CD345" s="223" t="str">
        <f t="shared" ca="1" si="531"/>
        <v>-2,52766165492923+2,40653395157446i</v>
      </c>
      <c r="CE345" s="223" t="str">
        <f t="shared" ca="1" si="532"/>
        <v>-3,07795311163056+1,64520021410278i</v>
      </c>
      <c r="CF345" s="223" t="str">
        <f t="shared" ca="1" si="533"/>
        <v>-3,40525342633233+0,764675228009919i</v>
      </c>
      <c r="CG345" s="223" t="str">
        <f t="shared" ca="1" si="534"/>
        <v>-3,48585038890234-0,171248848374247i</v>
      </c>
      <c r="CH345" s="223" t="str">
        <f t="shared" ca="1" si="535"/>
        <v>-3,31390492120378-1,0947663107264i</v>
      </c>
      <c r="CI345" s="223" t="str">
        <f t="shared" ca="1" si="536"/>
        <v>-2,90187410585219-1,93897028746309i</v>
      </c>
      <c r="CJ345" s="223" t="str">
        <f t="shared" ca="1" si="537"/>
        <v>-2,27960869714136-2,64269999996171i</v>
      </c>
      <c r="CK345" s="223" t="str">
        <f t="shared" ca="1" si="538"/>
        <v>-1,49219049751623-3,15497173061858i</v>
      </c>
      <c r="CL345" s="223" t="str">
        <f t="shared" ca="1" si="539"/>
        <v>-0,596666277085948-3,43867248450161i</v>
      </c>
      <c r="CM345" s="223" t="str">
        <f t="shared" ca="1" si="540"/>
        <v>0,342085143274272-3,47324874672563i</v>
      </c>
      <c r="CN345" s="223" t="str">
        <f t="shared" ca="1" si="541"/>
        <v>1,25605322418657-3,2561955407946i</v>
      </c>
      <c r="CO345" s="223" t="str">
        <f t="shared" ca="1" si="542"/>
        <v>2,07902292639815-2,80323790881028i</v>
      </c>
      <c r="CP345" s="223" t="str">
        <f t="shared" ca="1" si="543"/>
        <v>2,75137184922102-2,14719166568664i</v>
      </c>
      <c r="CQ345" s="223" t="str">
        <f t="shared" ca="1" si="544"/>
        <v>3,22438974636456-1,33558596332067i</v>
      </c>
      <c r="CR345" s="223" t="str">
        <f t="shared" ca="1" si="545"/>
        <v>3,46380747946431-0,427219904834986i</v>
      </c>
      <c r="CS345" s="223" t="str">
        <f t="shared" ca="1" si="546"/>
        <v>3,45227974409727+0,512097325101218i</v>
      </c>
      <c r="CT345" s="223" t="str">
        <f t="shared" ca="1" si="547"/>
        <v>3,19064170011852+1,41431419541236i</v>
      </c>
      <c r="CU345" s="223" t="str">
        <f t="shared" ca="1" si="548"/>
        <v>2,69784846610945+2,21406701700535i</v>
      </c>
      <c r="CV345" s="223" t="str">
        <f t="shared" ca="1" si="549"/>
        <v>2,00960186144022+2,85341540270184i</v>
      </c>
      <c r="CW345" s="223" t="str">
        <f t="shared" ca="1" si="550"/>
        <v>1,17576388555592+3,28603992478828i</v>
      </c>
      <c r="CX345" s="223" t="str">
        <f t="shared" ca="1" si="551"/>
        <v>0,256744322413615+3,48059785881513i</v>
      </c>
      <c r="CY345" s="223" t="str">
        <f t="shared" ca="1" si="552"/>
        <v>-0,680875819614046+3,42299389718197i</v>
      </c>
      <c r="CZ345" s="223" t="str">
        <f t="shared" ca="1" si="553"/>
        <v>-1,56916795985907+3,11740132412107i</v>
      </c>
      <c r="DA345" s="223" t="str">
        <f t="shared" ca="1" si="554"/>
        <v>-2,34377722623932+2,58595967014995i</v>
      </c>
      <c r="DB345" s="223" t="str">
        <f t="shared" ca="1" si="555"/>
        <v>-2,94858482854988+1,86717075028653i</v>
      </c>
      <c r="DC345" s="223" t="str">
        <f t="shared" ca="1" si="556"/>
        <v>-3,33977374520901+1,01310928960931i</v>
      </c>
      <c r="DD345" s="223" t="str">
        <f t="shared" ca="1" si="557"/>
        <v>-3,48900317305964+0,0856502204310002i</v>
      </c>
      <c r="DE345" s="223" t="str">
        <f t="shared" ca="1" si="558"/>
        <v>-3,38546175814897-0,848014024642871i</v>
      </c>
      <c r="DF345" s="223" t="str">
        <f t="shared" ca="1" si="559"/>
        <v>-3,03665085528036-1,72024146125046i</v>
      </c>
      <c r="DG345" s="223" t="str">
        <f t="shared" ca="1" si="560"/>
        <v>-2,46784107084194-2,46784107084428i</v>
      </c>
      <c r="DH345" s="223" t="str">
        <f t="shared" ca="1" si="561"/>
        <v>-1,72024146125069-3,03665085528024i</v>
      </c>
      <c r="DI345" s="223" t="str">
        <f t="shared" ca="1" si="562"/>
        <v>-0,848014024642738-3,385461758149i</v>
      </c>
      <c r="DJ345" s="223" t="str">
        <f t="shared" ca="1" si="563"/>
        <v>0,0856502204311388-3,48900317305963i</v>
      </c>
      <c r="DK345" s="223" t="str">
        <f t="shared" ca="1" si="564"/>
        <v>1,01310928960944-3,33977374520897i</v>
      </c>
      <c r="DL345" s="223" t="str">
        <f t="shared" ca="1" si="565"/>
        <v>1,86717075028665-2,94858482854981i</v>
      </c>
      <c r="DM345" s="223" t="str">
        <f t="shared" ca="1" si="566"/>
        <v>2,58595967015004-2,34377722623922i</v>
      </c>
      <c r="DN345" s="223" t="str">
        <f t="shared" ca="1" si="567"/>
        <v>3,11740132412114-1,56916795985895i</v>
      </c>
      <c r="DO345" s="223" t="str">
        <f t="shared" ca="1" si="568"/>
        <v>3,422993897182-0,68087581961391i</v>
      </c>
      <c r="DP345" s="223" t="str">
        <f t="shared" ca="1" si="569"/>
        <v>3,48059785881515+0,256744322413357i</v>
      </c>
      <c r="DQ345" s="223" t="str">
        <f t="shared" ca="1" si="570"/>
        <v>3,28603992478823+1,17576388555605i</v>
      </c>
      <c r="DR345" s="223" t="str">
        <f t="shared" ca="1" si="571"/>
        <v>2,85341540270165+2,00960186144049i</v>
      </c>
      <c r="DS345" s="223" t="str">
        <f t="shared" ca="1" si="572"/>
        <v>2,21406701700525+2,69784846610954i</v>
      </c>
      <c r="DT345" s="223" t="str">
        <f t="shared" ca="1" si="573"/>
        <v>1,41431419541224+3,19064170011858i</v>
      </c>
      <c r="DU345" s="223" t="str">
        <f t="shared" ca="1" si="574"/>
        <v>0,512097325101078+3,45227974409729i</v>
      </c>
      <c r="DV345" s="223" t="str">
        <f t="shared" ca="1" si="575"/>
        <v>-0,427219904835123+3,46380747946429i</v>
      </c>
      <c r="DW345" s="223" t="str">
        <f t="shared" ca="1" si="576"/>
        <v>-1,33558596332061+3,22438974636458i</v>
      </c>
      <c r="DX345" s="223" t="str">
        <f t="shared" ca="1" si="577"/>
        <v>-2,1471916656866+2,75137184922106i</v>
      </c>
      <c r="DY345" s="223" t="str">
        <f t="shared" ca="1" si="578"/>
        <v>-2,80323790881024+2,07902292639819i</v>
      </c>
      <c r="DZ345" s="223" t="str">
        <f t="shared" ca="1" si="579"/>
        <v>-3,25619554079458+1,25605322418662i</v>
      </c>
      <c r="EA345" s="223" t="str">
        <f t="shared" ca="1" si="580"/>
        <v>-3,47324874672564+0,342085143274134i</v>
      </c>
      <c r="EB345" s="223" t="str">
        <f t="shared" ca="1" si="581"/>
        <v>-3,4386724845022-0,596666277082566i</v>
      </c>
      <c r="EC345" s="223" t="str">
        <f t="shared" ca="1" si="582"/>
        <v>-3,15497173061852-1,49219049751635i</v>
      </c>
      <c r="ED345" s="223" t="str">
        <f t="shared" ca="1" si="583"/>
        <v>-2,64269999996161-2,27960869714146i</v>
      </c>
      <c r="EE345" s="223" t="str">
        <f t="shared" ca="1" si="584"/>
        <v>-1,93897028746314-2,90187410585215i</v>
      </c>
      <c r="EF345" s="223" t="str">
        <f t="shared" ca="1" si="585"/>
        <v>-1,09476631072627-3,31390492120382i</v>
      </c>
      <c r="EG345" s="223" t="str">
        <f t="shared" ca="1" si="586"/>
        <v>-0,171248848374306-3,48585038890234i</v>
      </c>
      <c r="EH345" s="223" t="str">
        <f t="shared" ca="1" si="587"/>
        <v>0,76467522800986-3,40525342633235i</v>
      </c>
      <c r="EI345" s="223" t="str">
        <f t="shared" ca="1" si="588"/>
        <v>1,64520021410273-3,07795311163059i</v>
      </c>
      <c r="EJ345" s="223" t="str">
        <f t="shared" ca="1" si="589"/>
        <v>2,40653395157441-2,52766165492927i</v>
      </c>
      <c r="EK345" s="223" t="str">
        <f t="shared" ca="1" si="590"/>
        <v>2,99351943400095-1,79424649926892i</v>
      </c>
      <c r="EL345" s="223" t="str">
        <f t="shared" ca="1" si="591"/>
        <v>3,36363081439303-0,930842009336576i</v>
      </c>
      <c r="EM345" s="223" t="str">
        <f t="shared" ca="1" si="592"/>
        <v>3,49005431216766+1,28267849986494E-12i</v>
      </c>
      <c r="EN345" s="223"/>
      <c r="EO345" s="223"/>
      <c r="EP345" s="223"/>
    </row>
    <row r="346" spans="1:146">
      <c r="A346" s="249">
        <f t="shared" si="461"/>
        <v>4.8046874999999835E-3</v>
      </c>
      <c r="B346" s="248">
        <v>246</v>
      </c>
      <c r="C346" s="247">
        <f t="shared" si="462"/>
        <v>49200</v>
      </c>
      <c r="N346" s="246">
        <f t="shared" ca="1" si="463"/>
        <v>4.5098865041897067</v>
      </c>
      <c r="O346" s="223">
        <f t="shared" ca="1" si="464"/>
        <v>-3.4901134958102933</v>
      </c>
      <c r="P346" s="223" t="str">
        <f t="shared" ca="1" si="465"/>
        <v>-3,38551916813205-0,848028405094809i</v>
      </c>
      <c r="Q346" s="223" t="str">
        <f t="shared" ca="1" si="466"/>
        <v>-3,07800530694432-1,64522811307725i</v>
      </c>
      <c r="R346" s="223" t="str">
        <f t="shared" ca="1" si="467"/>
        <v>-2,58600352233729-2,34381697154371i</v>
      </c>
      <c r="S346" s="223" t="str">
        <f t="shared" ca="1" si="468"/>
        <v>-1,93900316813208-2,90192331525334i</v>
      </c>
      <c r="T346" s="223" t="str">
        <f t="shared" ca="1" si="469"/>
        <v>-1,17578382392567-3,28609564879537i</v>
      </c>
      <c r="U346" s="223" t="str">
        <f t="shared" ca="1" si="470"/>
        <v>-0,342090944284931-3,47330764538291i</v>
      </c>
      <c r="V346" s="223" t="str">
        <f t="shared" ca="1" si="471"/>
        <v>0,512106009143272-3,45233828716661i</v>
      </c>
      <c r="W346" s="223" t="str">
        <f t="shared" ca="1" si="472"/>
        <v>1,33560861192032-3,22444442492058i</v>
      </c>
      <c r="X346" s="223" t="str">
        <f t="shared" ca="1" si="473"/>
        <v>2,07905818205373-2,80328544555716i</v>
      </c>
      <c r="Y346" s="223" t="str">
        <f t="shared" ca="1" si="474"/>
        <v>2,69789421568381-2,21410456271084i</v>
      </c>
      <c r="Z346" s="223" t="str">
        <f t="shared" ca="1" si="475"/>
        <v>3,15502523199817-1,49221580178338i</v>
      </c>
      <c r="AA346" s="223" t="str">
        <f t="shared" ca="1" si="476"/>
        <v>3,4230519436274-0,680887365770464i</v>
      </c>
      <c r="AB346" s="223" t="str">
        <f t="shared" ca="1" si="477"/>
        <v>3,48590950125567+0,171251752378113i</v>
      </c>
      <c r="AC346" s="223" t="str">
        <f t="shared" ca="1" si="478"/>
        <v>3,33983038042423+1,01312646971267i</v>
      </c>
      <c r="AD346" s="223" t="str">
        <f t="shared" ca="1" si="479"/>
        <v>2,99357019750445+1,79427692574204i</v>
      </c>
      <c r="AE346" s="223" t="str">
        <f t="shared" ca="1" si="480"/>
        <v>2,46788291999803+2,46788291999826i</v>
      </c>
      <c r="AF346" s="223" t="str">
        <f t="shared" ca="1" si="481"/>
        <v>1,7942769257418+2,99357019750459i</v>
      </c>
      <c r="AG346" s="223" t="str">
        <f t="shared" ca="1" si="482"/>
        <v>1,01312646971302+3,33983038042413i</v>
      </c>
      <c r="AH346" s="223" t="str">
        <f t="shared" ca="1" si="483"/>
        <v>0,171251752378873+3,48590950125563i</v>
      </c>
      <c r="AI346" s="223" t="str">
        <f t="shared" ca="1" si="484"/>
        <v>-0,680887365769379+3,42305194362761i</v>
      </c>
      <c r="AJ346" s="223" t="str">
        <f t="shared" ca="1" si="485"/>
        <v>-1,49221580178207+3,1550252319988i</v>
      </c>
      <c r="AK346" s="223" t="str">
        <f t="shared" ca="1" si="486"/>
        <v>-2,21410456271216+2,69789421568274i</v>
      </c>
      <c r="AL346" s="223" t="str">
        <f t="shared" ca="1" si="487"/>
        <v>-2,80328544555774+2,07905818205295i</v>
      </c>
      <c r="AM346" s="223" t="str">
        <f t="shared" ca="1" si="488"/>
        <v>-3,22444442492085+1,33560861191967i</v>
      </c>
      <c r="AN346" s="223" t="str">
        <f t="shared" ca="1" si="489"/>
        <v>-3,45233828716666+0,512106009142947i</v>
      </c>
      <c r="AO346" s="223" t="str">
        <f t="shared" ca="1" si="490"/>
        <v>-3,47330764538292-0,342090944284865i</v>
      </c>
      <c r="AP346" s="223" t="str">
        <f t="shared" ca="1" si="491"/>
        <v>-3,28609564879552-1,17578382392527i</v>
      </c>
      <c r="AQ346" s="223" t="str">
        <f t="shared" ca="1" si="492"/>
        <v>-2,90192331525378-1,93900316813141i</v>
      </c>
      <c r="AR346" s="223" t="str">
        <f t="shared" ca="1" si="493"/>
        <v>-2,90192331525378-1,93900316813141i</v>
      </c>
      <c r="AS346" s="223" t="str">
        <f t="shared" ca="1" si="494"/>
        <v>-1,64522811307577-3,07800530694511i</v>
      </c>
      <c r="AT346" s="223" t="str">
        <f t="shared" ca="1" si="495"/>
        <v>-0,848028405093479-3,38551916813238i</v>
      </c>
      <c r="AU346" s="223" t="str">
        <f t="shared" ca="1" si="496"/>
        <v>1,02444643256369E-12-3,49011349581029i</v>
      </c>
      <c r="AV346" s="223" t="str">
        <f t="shared" ca="1" si="497"/>
        <v>0,84802840509537-3,38551916813191i</v>
      </c>
      <c r="AW346" s="223" t="str">
        <f t="shared" ca="1" si="498"/>
        <v>1,64522811307749-3,07800530694419i</v>
      </c>
      <c r="AX346" s="223" t="str">
        <f t="shared" ca="1" si="499"/>
        <v>2,34381697154364-2,58600352233734i</v>
      </c>
      <c r="AY346" s="223" t="str">
        <f t="shared" ca="1" si="500"/>
        <v>2,90192331525293-1,93900316813268i</v>
      </c>
      <c r="AZ346" s="223" t="str">
        <f t="shared" ca="1" si="501"/>
        <v>3,286095648795-1,1757838239267i</v>
      </c>
      <c r="BA346" s="223" t="str">
        <f t="shared" ca="1" si="502"/>
        <v>3,47330764538277-0,342090944286379i</v>
      </c>
      <c r="BB346" s="223" t="str">
        <f t="shared" ca="1" si="503"/>
        <v>3,45233828716636+0,512106009144975i</v>
      </c>
      <c r="BC346" s="223" t="str">
        <f t="shared" ca="1" si="504"/>
        <v>3,22444442492007+1,33560861192156i</v>
      </c>
      <c r="BD346" s="223" t="str">
        <f t="shared" ca="1" si="505"/>
        <v>2,80328544555658+2,07905818205451i</v>
      </c>
      <c r="BE346" s="223" t="str">
        <f t="shared" ca="1" si="506"/>
        <v>2,21410456271065+2,69789421568397i</v>
      </c>
      <c r="BF346" s="223" t="str">
        <f t="shared" ca="1" si="507"/>
        <v>1,4922158017834+3,15502523199816i</v>
      </c>
      <c r="BG346" s="223" t="str">
        <f t="shared" ca="1" si="508"/>
        <v>0,680887365770922+3,42305194362731i</v>
      </c>
      <c r="BH346" s="223" t="str">
        <f t="shared" ca="1" si="509"/>
        <v>-0,171251752377352+3,48590950125571i</v>
      </c>
      <c r="BI346" s="223" t="str">
        <f t="shared" ca="1" si="510"/>
        <v>-1,01312646971166+3,33983038042454i</v>
      </c>
      <c r="BJ346" s="223" t="str">
        <f t="shared" ca="1" si="511"/>
        <v>-1,79427692574045+2,9935701975054i</v>
      </c>
      <c r="BK346" s="223" t="str">
        <f t="shared" ca="1" si="512"/>
        <v>-2,46788291999927+2,46788291999702i</v>
      </c>
      <c r="BL346" s="223" t="str">
        <f t="shared" ca="1" si="513"/>
        <v>-2,9935701975051+1,79427692574096i</v>
      </c>
      <c r="BM346" s="223" t="str">
        <f t="shared" ca="1" si="514"/>
        <v>-3,33983038042442+1,01312646971204i</v>
      </c>
      <c r="BN346" s="223" t="str">
        <f t="shared" ca="1" si="515"/>
        <v>-3,48590950125568+0,171251752377949i</v>
      </c>
      <c r="BO346" s="223" t="str">
        <f t="shared" ca="1" si="516"/>
        <v>-3,42305194362742-0,680887365770335i</v>
      </c>
      <c r="BP346" s="223" t="str">
        <f t="shared" ca="1" si="517"/>
        <v>-3,15502523199833-1,49221580178304i</v>
      </c>
      <c r="BQ346" s="223" t="str">
        <f t="shared" ca="1" si="518"/>
        <v>-2,69789421568435-2,21410456271019i</v>
      </c>
      <c r="BR346" s="223" t="str">
        <f t="shared" ca="1" si="519"/>
        <v>-2,07905818205491-2,80328544555628i</v>
      </c>
      <c r="BS346" s="223" t="str">
        <f t="shared" ca="1" si="520"/>
        <v>-1,33560861191882-3,2244444249212i</v>
      </c>
      <c r="BT346" s="223" t="str">
        <f t="shared" ca="1" si="521"/>
        <v>-0,512106009141931-3,45233828716681i</v>
      </c>
      <c r="BU346" s="223" t="str">
        <f t="shared" ca="1" si="522"/>
        <v>0,342090944285785-3,47330764538283i</v>
      </c>
      <c r="BV346" s="223" t="str">
        <f t="shared" ca="1" si="523"/>
        <v>1,17578382392623-3,28609564879517i</v>
      </c>
      <c r="BW346" s="223" t="str">
        <f t="shared" ca="1" si="524"/>
        <v>1,93900316813235-2,90192331525316i</v>
      </c>
      <c r="BX346" s="223" t="str">
        <f t="shared" ca="1" si="525"/>
        <v>2,58600352233694-2,34381697154408i</v>
      </c>
      <c r="BY346" s="223" t="str">
        <f t="shared" ca="1" si="526"/>
        <v>3,07800530694396-1,64522811307793i</v>
      </c>
      <c r="BZ346" s="223" t="str">
        <f t="shared" ca="1" si="527"/>
        <v>3,38551916813176-0,84802840509595i</v>
      </c>
      <c r="CA346" s="223" t="str">
        <f t="shared" ca="1" si="528"/>
        <v>3,49011349581029-1,52212683452647E-12i</v>
      </c>
      <c r="CB346" s="223" t="str">
        <f t="shared" ca="1" si="529"/>
        <v>3,38551916813168+0,848028405096268i</v>
      </c>
      <c r="CC346" s="223" t="str">
        <f t="shared" ca="1" si="530"/>
        <v>3,07800530694371+1,6452281130784i</v>
      </c>
      <c r="CD346" s="223" t="str">
        <f t="shared" ca="1" si="531"/>
        <v>2,58600352233659+2,34381697154447i</v>
      </c>
      <c r="CE346" s="223" t="str">
        <f t="shared" ca="1" si="532"/>
        <v>1,93900316813191+2,90192331525345i</v>
      </c>
      <c r="CF346" s="223" t="str">
        <f t="shared" ca="1" si="533"/>
        <v>1,17578382392574+3,28609564879535i</v>
      </c>
      <c r="CG346" s="223" t="str">
        <f t="shared" ca="1" si="534"/>
        <v>0,342090944285459+3,47330764538286i</v>
      </c>
      <c r="CH346" s="223" t="str">
        <f t="shared" ca="1" si="535"/>
        <v>-0,512106009142455+3,45233828716673i</v>
      </c>
      <c r="CI346" s="223" t="str">
        <f t="shared" ca="1" si="536"/>
        <v>-1,3356086119193+3,224444424921i</v>
      </c>
      <c r="CJ346" s="223" t="str">
        <f t="shared" ca="1" si="537"/>
        <v>-2,07905818205246+2,8032854455581i</v>
      </c>
      <c r="CK346" s="223" t="str">
        <f t="shared" ca="1" si="538"/>
        <v>-2,69789421568469+2,21410456270978i</v>
      </c>
      <c r="CL346" s="223" t="str">
        <f t="shared" ca="1" si="539"/>
        <v>-3,15502523199856+1,49221580178256i</v>
      </c>
      <c r="CM346" s="223" t="str">
        <f t="shared" ca="1" si="540"/>
        <v>-3,42305194362752+0,680887365769819i</v>
      </c>
      <c r="CN346" s="223" t="str">
        <f t="shared" ca="1" si="541"/>
        <v>-3,48590950125567-0,171251752378277i</v>
      </c>
      <c r="CO346" s="223" t="str">
        <f t="shared" ca="1" si="542"/>
        <v>-3,33983038042427-1,01312646971254i</v>
      </c>
      <c r="CP346" s="223" t="str">
        <f t="shared" ca="1" si="543"/>
        <v>-2,99357019750483-1,79427692574141i</v>
      </c>
      <c r="CQ346" s="223" t="str">
        <f t="shared" ca="1" si="544"/>
        <v>-2,46788291999889-2,4678829199974i</v>
      </c>
      <c r="CR346" s="223" t="str">
        <f t="shared" ca="1" si="545"/>
        <v>-1,79427692574306-2,99357019750384i</v>
      </c>
      <c r="CS346" s="223" t="str">
        <f t="shared" ca="1" si="546"/>
        <v>-1,01312646971115-3,33983038042469i</v>
      </c>
      <c r="CT346" s="223" t="str">
        <f t="shared" ca="1" si="547"/>
        <v>-0,171251752376826-3,48590950125574i</v>
      </c>
      <c r="CU346" s="223" t="str">
        <f t="shared" ca="1" si="548"/>
        <v>0,680887365771243-3,42305194362724i</v>
      </c>
      <c r="CV346" s="223" t="str">
        <f t="shared" ca="1" si="549"/>
        <v>1,4922158017837-3,15502523199802i</v>
      </c>
      <c r="CW346" s="223" t="str">
        <f t="shared" ca="1" si="550"/>
        <v>2,21410456271105-2,69789421568364i</v>
      </c>
      <c r="CX346" s="223" t="str">
        <f t="shared" ca="1" si="551"/>
        <v>2,80328544555683-2,07905818205417i</v>
      </c>
      <c r="CY346" s="223" t="str">
        <f t="shared" ca="1" si="552"/>
        <v>3,22444442492019-1,33560861192126i</v>
      </c>
      <c r="CZ346" s="223" t="str">
        <f t="shared" ca="1" si="553"/>
        <v>3,45233828716645-0,512106009144353i</v>
      </c>
      <c r="DA346" s="223" t="str">
        <f t="shared" ca="1" si="554"/>
        <v>3,47330764538307+0,34209094428335i</v>
      </c>
      <c r="DB346" s="223" t="str">
        <f t="shared" ca="1" si="555"/>
        <v>3,28609564879486+1,17578382392711i</v>
      </c>
      <c r="DC346" s="223" t="str">
        <f t="shared" ca="1" si="556"/>
        <v>2,90192331525275+1,93900316813295i</v>
      </c>
      <c r="DD346" s="223" t="str">
        <f t="shared" ca="1" si="557"/>
        <v>2,34381697154325+2,5860035223377i</v>
      </c>
      <c r="DE346" s="223" t="str">
        <f t="shared" ca="1" si="558"/>
        <v>1,64522811307711+3,0780053069444i</v>
      </c>
      <c r="DF346" s="223" t="str">
        <f t="shared" ca="1" si="559"/>
        <v>0,848028405095053+3,38551916813198i</v>
      </c>
      <c r="DG346" s="223" t="str">
        <f t="shared" ca="1" si="560"/>
        <v>3,9848541030572E-13+3,49011349581029i</v>
      </c>
      <c r="DH346" s="223" t="str">
        <f t="shared" ca="1" si="561"/>
        <v>-0,848028405093894+3,38551916813228i</v>
      </c>
      <c r="DI346" s="223" t="str">
        <f t="shared" ca="1" si="562"/>
        <v>-1,64522811307606+3,07800530694496i</v>
      </c>
      <c r="DJ346" s="223" t="str">
        <f t="shared" ca="1" si="563"/>
        <v>-2,34381697154266+2,58600352233823i</v>
      </c>
      <c r="DK346" s="223" t="str">
        <f t="shared" ca="1" si="564"/>
        <v>-2,90192331525407+1,93900316813097i</v>
      </c>
      <c r="DL346" s="223" t="str">
        <f t="shared" ca="1" si="565"/>
        <v>-3,28609564879566+1,17578382392487i</v>
      </c>
      <c r="DM346" s="223" t="str">
        <f t="shared" ca="1" si="566"/>
        <v>-3,47330764538295+0,342090944284538i</v>
      </c>
      <c r="DN346" s="223" t="str">
        <f t="shared" ca="1" si="567"/>
        <v>-3,45233828716657-0,512106009143565i</v>
      </c>
      <c r="DO346" s="223" t="str">
        <f t="shared" ca="1" si="568"/>
        <v>-3,22444442492065-1,33560861192016i</v>
      </c>
      <c r="DP346" s="223" t="str">
        <f t="shared" ca="1" si="569"/>
        <v>-2,80328544555754-2,07905818205321i</v>
      </c>
      <c r="DQ346" s="223" t="str">
        <f t="shared" ca="1" si="570"/>
        <v>-2,21410456271167-2,69789421568313i</v>
      </c>
      <c r="DR346" s="223" t="str">
        <f t="shared" ca="1" si="571"/>
        <v>-1,49221580178477-3,15502523199751i</v>
      </c>
      <c r="DS346" s="223" t="str">
        <f t="shared" ca="1" si="572"/>
        <v>-0,680887365768911-3,42305194362771i</v>
      </c>
      <c r="DT346" s="223" t="str">
        <f t="shared" ca="1" si="573"/>
        <v>0,171251752379201-3,48590950125562i</v>
      </c>
      <c r="DU346" s="223" t="str">
        <f t="shared" ca="1" si="574"/>
        <v>1,01312646971362-3,33983038042395i</v>
      </c>
      <c r="DV346" s="223" t="str">
        <f t="shared" ca="1" si="575"/>
        <v>1,79427692574221-2,99357019750435i</v>
      </c>
      <c r="DW346" s="223" t="str">
        <f t="shared" ca="1" si="576"/>
        <v>2,46788291999805-2,46788291999824i</v>
      </c>
      <c r="DX346" s="223" t="str">
        <f t="shared" ca="1" si="577"/>
        <v>2,99357019750442-1,7942769257421i</v>
      </c>
      <c r="DY346" s="223" t="str">
        <f t="shared" ca="1" si="578"/>
        <v>3,33983038042399-1,01312646971349i</v>
      </c>
      <c r="DZ346" s="223" t="str">
        <f t="shared" ca="1" si="579"/>
        <v>3,48590950125561-0,171251752379469i</v>
      </c>
      <c r="EA346" s="223" t="str">
        <f t="shared" ca="1" si="580"/>
        <v>3,42305194362706+0,68088736577215i</v>
      </c>
      <c r="EB346" s="223" t="str">
        <f t="shared" ca="1" si="581"/>
        <v>3,15502523199746+1,49221580178489i</v>
      </c>
      <c r="EC346" s="223" t="str">
        <f t="shared" ca="1" si="582"/>
        <v>2,69789421568305+2,21410456271177i</v>
      </c>
      <c r="ED346" s="223" t="str">
        <f t="shared" ca="1" si="583"/>
        <v>2,07905818205342+2,80328544555738i</v>
      </c>
      <c r="EE346" s="223" t="str">
        <f t="shared" ca="1" si="584"/>
        <v>1,33560861192004+3,2244444249207i</v>
      </c>
      <c r="EF346" s="223" t="str">
        <f t="shared" ca="1" si="585"/>
        <v>0,512106009143439+3,45233828716659i</v>
      </c>
      <c r="EG346" s="223" t="str">
        <f t="shared" ca="1" si="586"/>
        <v>-0,342090944284271+3,47330764538298i</v>
      </c>
      <c r="EH346" s="223" t="str">
        <f t="shared" ca="1" si="587"/>
        <v>-1,17578382392499+3,28609564879562i</v>
      </c>
      <c r="EI346" s="223" t="str">
        <f t="shared" ca="1" si="588"/>
        <v>-1,93900316813108+2,901923315254i</v>
      </c>
      <c r="EJ346" s="223" t="str">
        <f t="shared" ca="1" si="589"/>
        <v>-2,58600352233832+2,34381697154256i</v>
      </c>
      <c r="EK346" s="223" t="str">
        <f t="shared" ca="1" si="590"/>
        <v>-3,07800530694483+1,6452281130763i</v>
      </c>
      <c r="EL346" s="223" t="str">
        <f t="shared" ca="1" si="591"/>
        <v>-3,3855191681323+0,848028405093769i</v>
      </c>
      <c r="EM346" s="223" t="str">
        <f t="shared" ca="1" si="592"/>
        <v>-3,49011349581029-5,26766030600923E-13i</v>
      </c>
      <c r="EN346" s="223"/>
      <c r="EO346" s="223"/>
      <c r="EP346" s="223"/>
    </row>
    <row r="347" spans="1:146">
      <c r="A347" s="249">
        <f t="shared" si="461"/>
        <v>4.824218749999983E-3</v>
      </c>
      <c r="B347" s="248">
        <v>247</v>
      </c>
      <c r="C347" s="247">
        <f t="shared" si="462"/>
        <v>49400</v>
      </c>
      <c r="N347" s="246">
        <f t="shared" ca="1" si="463"/>
        <v>4.5098333715135706</v>
      </c>
      <c r="O347" s="223">
        <f t="shared" ca="1" si="464"/>
        <v>-3.490166628486429</v>
      </c>
      <c r="P347" s="223" t="str">
        <f t="shared" ca="1" si="465"/>
        <v>-3,4053630136036-0,764699836655512i</v>
      </c>
      <c r="Q347" s="223" t="str">
        <f t="shared" ca="1" si="466"/>
        <v>-3,15507326336847-1,49223851892979i</v>
      </c>
      <c r="R347" s="223" t="str">
        <f t="shared" ca="1" si="467"/>
        <v>-2,75146039338895-2,14726076623503i</v>
      </c>
      <c r="S347" s="223" t="str">
        <f t="shared" ca="1" si="468"/>
        <v>-2,21413826972382-2,69793528779782i</v>
      </c>
      <c r="T347" s="223" t="str">
        <f t="shared" ca="1" si="469"/>
        <v>-1,56921845855001-3,11750164778566i</v>
      </c>
      <c r="U347" s="223" t="str">
        <f t="shared" ca="1" si="470"/>
        <v>-0,84804131528191-3,38557070848849i</v>
      </c>
      <c r="V347" s="223" t="str">
        <f t="shared" ca="1" si="471"/>
        <v>-0,085652976812799-3,4891154555508i</v>
      </c>
      <c r="W347" s="223" t="str">
        <f t="shared" ca="1" si="472"/>
        <v>0,680897731441469-3,42310405537404i</v>
      </c>
      <c r="X347" s="223" t="str">
        <f t="shared" ca="1" si="473"/>
        <v>1,41435971062415-3,19074438079322i</v>
      </c>
      <c r="Y347" s="223" t="str">
        <f t="shared" ca="1" si="474"/>
        <v>2,07908983315219-2,80332812212262i</v>
      </c>
      <c r="Z347" s="223" t="str">
        <f t="shared" ca="1" si="475"/>
        <v>2,64278504687162-2,27968205911089i</v>
      </c>
      <c r="AA347" s="223" t="str">
        <f t="shared" ca="1" si="476"/>
        <v>3,07805216578111-1,64525315964764i</v>
      </c>
      <c r="AB347" s="223" t="str">
        <f t="shared" ca="1" si="477"/>
        <v>3,36373906217319-0,930871965530487i</v>
      </c>
      <c r="AC347" s="223" t="str">
        <f t="shared" ca="1" si="478"/>
        <v>3,48596256993116-0,171254359475137i</v>
      </c>
      <c r="AD347" s="223" t="str">
        <f t="shared" ca="1" si="479"/>
        <v>3,43878314725966+0,596685478894274i</v>
      </c>
      <c r="AE347" s="223" t="str">
        <f t="shared" ca="1" si="480"/>
        <v>3,22449351311259+1,33562894491516i</v>
      </c>
      <c r="AF347" s="223" t="str">
        <f t="shared" ca="1" si="481"/>
        <v>2,85350723081912+2,00966653409547i</v>
      </c>
      <c r="AG347" s="223" t="str">
        <f t="shared" ca="1" si="482"/>
        <v>2,34385265326837+2,58604289105327i</v>
      </c>
      <c r="AH347" s="223" t="str">
        <f t="shared" ca="1" si="483"/>
        <v>1,7202968217616+3,03674858024784i</v>
      </c>
      <c r="AI347" s="223" t="str">
        <f t="shared" ca="1" si="484"/>
        <v>1,01314189331419+3,33988122522524i</v>
      </c>
      <c r="AJ347" s="223" t="str">
        <f t="shared" ca="1" si="485"/>
        <v>0,256752584914273+3,48070987080799i</v>
      </c>
      <c r="AK347" s="223" t="str">
        <f t="shared" ca="1" si="486"/>
        <v>-0,512113805326737+3,45239084476165i</v>
      </c>
      <c r="AL347" s="223" t="str">
        <f t="shared" ca="1" si="487"/>
        <v>-1,25609364627313+3,25630033111084i</v>
      </c>
      <c r="AM347" s="223" t="str">
        <f t="shared" ca="1" si="488"/>
        <v>-1,93903268706634+2,9019674934583i</v>
      </c>
      <c r="AN347" s="223" t="str">
        <f t="shared" ca="1" si="489"/>
        <v>-2,52774299969674+2,40661139822874i</v>
      </c>
      <c r="AO347" s="223" t="str">
        <f t="shared" ca="1" si="490"/>
        <v>-2,99361577092171+1,79430424139529i</v>
      </c>
      <c r="AP347" s="223" t="str">
        <f t="shared" ca="1" si="491"/>
        <v>-3,31401156871375+1,09480154230424i</v>
      </c>
      <c r="AQ347" s="223" t="str">
        <f t="shared" ca="1" si="492"/>
        <v>-3,47336052221053+0,34209615219957i</v>
      </c>
      <c r="AR347" s="223" t="str">
        <f t="shared" ca="1" si="493"/>
        <v>-3,47336052221053+0,34209615219957i</v>
      </c>
      <c r="AS347" s="223" t="str">
        <f t="shared" ca="1" si="494"/>
        <v>-3,28614567555166-1,17580172378402i</v>
      </c>
      <c r="AT347" s="223" t="str">
        <f t="shared" ca="1" si="495"/>
        <v>-2,94867971939293-1,86723083924864i</v>
      </c>
      <c r="AU347" s="223" t="str">
        <f t="shared" ca="1" si="496"/>
        <v>-2,46792049047442-2,46792049047307i</v>
      </c>
      <c r="AV347" s="223" t="str">
        <f t="shared" ca="1" si="497"/>
        <v>-1,86723083925024-2,94867971939191i</v>
      </c>
      <c r="AW347" s="223" t="str">
        <f t="shared" ca="1" si="498"/>
        <v>-1,17580172378572-3,28614567555105i</v>
      </c>
      <c r="AX347" s="223" t="str">
        <f t="shared" ca="1" si="499"/>
        <v>-0,427233653551127-3,46391895111212i</v>
      </c>
      <c r="AY347" s="223" t="str">
        <f t="shared" ca="1" si="500"/>
        <v>0,342096152197679-3,47336052221071i</v>
      </c>
      <c r="AZ347" s="223" t="str">
        <f t="shared" ca="1" si="501"/>
        <v>1,09480154230574-3,31401156871326i</v>
      </c>
      <c r="BA347" s="223" t="str">
        <f t="shared" ca="1" si="502"/>
        <v>1,79430424139664-2,99361577092091i</v>
      </c>
      <c r="BB347" s="223" t="str">
        <f t="shared" ca="1" si="503"/>
        <v>2,40661139822995-2,52774299969558i</v>
      </c>
      <c r="BC347" s="223" t="str">
        <f t="shared" ca="1" si="504"/>
        <v>2,90196749345922-1,93903268706495i</v>
      </c>
      <c r="BD347" s="223" t="str">
        <f t="shared" ca="1" si="505"/>
        <v>3,25630033111145-1,25609364627157i</v>
      </c>
      <c r="BE347" s="223" t="str">
        <f t="shared" ca="1" si="506"/>
        <v>3,45239084476188-0,512113805325184i</v>
      </c>
      <c r="BF347" s="223" t="str">
        <f t="shared" ca="1" si="507"/>
        <v>3,48070987080787+0,25675258491584i</v>
      </c>
      <c r="BG347" s="223" t="str">
        <f t="shared" ca="1" si="508"/>
        <v>3,33988122522477+1,01314189331574i</v>
      </c>
      <c r="BH347" s="223" t="str">
        <f t="shared" ca="1" si="509"/>
        <v>3,03674858024704+1,72029682176301i</v>
      </c>
      <c r="BI347" s="223" t="str">
        <f t="shared" ca="1" si="510"/>
        <v>2,58604289105218+2,34385265326957i</v>
      </c>
      <c r="BJ347" s="223" t="str">
        <f t="shared" ca="1" si="511"/>
        <v>2,00966653409702+2,85350723081803i</v>
      </c>
      <c r="BK347" s="223" t="str">
        <f t="shared" ca="1" si="512"/>
        <v>1,3356289449166+3,22449351311199i</v>
      </c>
      <c r="BL347" s="223" t="str">
        <f t="shared" ca="1" si="513"/>
        <v>0,596685478895412+3,43878314725946i</v>
      </c>
      <c r="BM347" s="223" t="str">
        <f t="shared" ca="1" si="514"/>
        <v>-0,171254359473982+3,48596256993122i</v>
      </c>
      <c r="BN347" s="223" t="str">
        <f t="shared" ca="1" si="515"/>
        <v>-0,930871965529705+3,3637390621734i</v>
      </c>
      <c r="BO347" s="223" t="str">
        <f t="shared" ca="1" si="516"/>
        <v>-1,64525315964697+3,07805216578147i</v>
      </c>
      <c r="BP347" s="223" t="str">
        <f t="shared" ca="1" si="517"/>
        <v>-2,27968205911058+2,64278504687189i</v>
      </c>
      <c r="BQ347" s="223" t="str">
        <f t="shared" ca="1" si="518"/>
        <v>-2,8033281221226+2,07908983315222i</v>
      </c>
      <c r="BR347" s="223" t="str">
        <f t="shared" ca="1" si="519"/>
        <v>-3,1907443807932+1,41435971062419i</v>
      </c>
      <c r="BS347" s="223" t="str">
        <f t="shared" ca="1" si="520"/>
        <v>-3,42310405537407+0,68089773144134i</v>
      </c>
      <c r="BT347" s="223" t="str">
        <f t="shared" ca="1" si="521"/>
        <v>-3,48911545555079-0,0856529768129575i</v>
      </c>
      <c r="BU347" s="223" t="str">
        <f t="shared" ca="1" si="522"/>
        <v>-3,38557070848836-0,848041315282423i</v>
      </c>
      <c r="BV347" s="223" t="str">
        <f t="shared" ca="1" si="523"/>
        <v>-3,11750164778541-1,56921845855049i</v>
      </c>
      <c r="BW347" s="223" t="str">
        <f t="shared" ca="1" si="524"/>
        <v>-2,69793528779725-2,21413826972452i</v>
      </c>
      <c r="BX347" s="223" t="str">
        <f t="shared" ca="1" si="525"/>
        <v>-2,1472607662343-2,75146039338952i</v>
      </c>
      <c r="BY347" s="223" t="str">
        <f t="shared" ca="1" si="526"/>
        <v>-1,49223851892863-3,15507326336902i</v>
      </c>
      <c r="BZ347" s="223" t="str">
        <f t="shared" ca="1" si="527"/>
        <v>-0,764699836654067-3,40536301360392i</v>
      </c>
      <c r="CA347" s="223" t="str">
        <f t="shared" ca="1" si="528"/>
        <v>1,6709511925778E-12-3,49016662848643i</v>
      </c>
      <c r="CB347" s="223" t="str">
        <f t="shared" ca="1" si="529"/>
        <v>0,764699836657327-3,40536301360319i</v>
      </c>
      <c r="CC347" s="223" t="str">
        <f t="shared" ca="1" si="530"/>
        <v>1,49223851892842-3,15507326336912i</v>
      </c>
      <c r="CD347" s="223" t="str">
        <f t="shared" ca="1" si="531"/>
        <v>2,14726076623412-2,75146039338966i</v>
      </c>
      <c r="CE347" s="223" t="str">
        <f t="shared" ca="1" si="532"/>
        <v>2,69793528779711-2,2141382697247i</v>
      </c>
      <c r="CF347" s="223" t="str">
        <f t="shared" ca="1" si="533"/>
        <v>3,11750164778531-1,56921845855069i</v>
      </c>
      <c r="CG347" s="223" t="str">
        <f t="shared" ca="1" si="534"/>
        <v>3,38557070848831-0,848041315282647i</v>
      </c>
      <c r="CH347" s="223" t="str">
        <f t="shared" ca="1" si="535"/>
        <v>3,48911545555079-0,0856529768131864i</v>
      </c>
      <c r="CI347" s="223" t="str">
        <f t="shared" ca="1" si="536"/>
        <v>3,42310405537415+0,680897731440918i</v>
      </c>
      <c r="CJ347" s="223" t="str">
        <f t="shared" ca="1" si="537"/>
        <v>3,19074438079329+1,41435971062398i</v>
      </c>
      <c r="CK347" s="223" t="str">
        <f t="shared" ca="1" si="538"/>
        <v>2,80332812212273+2,07908983315203i</v>
      </c>
      <c r="CL347" s="223" t="str">
        <f t="shared" ca="1" si="539"/>
        <v>2,27968205911075+2,64278504687174i</v>
      </c>
      <c r="CM347" s="223" t="str">
        <f t="shared" ca="1" si="540"/>
        <v>1,64525315964717+3,07805216578136i</v>
      </c>
      <c r="CN347" s="223" t="str">
        <f t="shared" ca="1" si="541"/>
        <v>0,930871965529928+3,36373906217334i</v>
      </c>
      <c r="CO347" s="223" t="str">
        <f t="shared" ca="1" si="542"/>
        <v>0,171254359474211+3,48596256993121i</v>
      </c>
      <c r="CP347" s="223" t="str">
        <f t="shared" ca="1" si="543"/>
        <v>-0,596685478895189+3,4387831472595i</v>
      </c>
      <c r="CQ347" s="223" t="str">
        <f t="shared" ca="1" si="544"/>
        <v>-1,33562894491638+3,22449351311208i</v>
      </c>
      <c r="CR347" s="223" t="str">
        <f t="shared" ca="1" si="545"/>
        <v>-2,00966653409684+2,85350723081816i</v>
      </c>
      <c r="CS347" s="223" t="str">
        <f t="shared" ca="1" si="546"/>
        <v>-2,58604289105442+2,3438526532671i</v>
      </c>
      <c r="CT347" s="223" t="str">
        <f t="shared" ca="1" si="547"/>
        <v>-3,03674858024693+1,72029682176321i</v>
      </c>
      <c r="CU347" s="223" t="str">
        <f t="shared" ca="1" si="548"/>
        <v>-3,33988122522471+1,01314189331596i</v>
      </c>
      <c r="CV347" s="223" t="str">
        <f t="shared" ca="1" si="549"/>
        <v>-3,48070987080786+0,256752584916069i</v>
      </c>
      <c r="CW347" s="223" t="str">
        <f t="shared" ca="1" si="550"/>
        <v>-3,45239084476195-0,512113805324759i</v>
      </c>
      <c r="CX347" s="223" t="str">
        <f t="shared" ca="1" si="551"/>
        <v>-3,25630033111149-1,25609364627145i</v>
      </c>
      <c r="CY347" s="223" t="str">
        <f t="shared" ca="1" si="552"/>
        <v>-2,90196749345941-1,93903268706468i</v>
      </c>
      <c r="CZ347" s="223" t="str">
        <f t="shared" ca="1" si="553"/>
        <v>-2,40661139823004-2,52774299969549i</v>
      </c>
      <c r="DA347" s="223" t="str">
        <f t="shared" ca="1" si="554"/>
        <v>-1,79430424139692-2,99361577092073i</v>
      </c>
      <c r="DB347" s="223" t="str">
        <f t="shared" ca="1" si="555"/>
        <v>-1,09480154230586-3,31401156871322i</v>
      </c>
      <c r="DC347" s="223" t="str">
        <f t="shared" ca="1" si="556"/>
        <v>-0,342096152198006-3,47336052221068i</v>
      </c>
      <c r="DD347" s="223" t="str">
        <f t="shared" ca="1" si="557"/>
        <v>0,427233653551095-3,46391895111212i</v>
      </c>
      <c r="DE347" s="223" t="str">
        <f t="shared" ca="1" si="558"/>
        <v>1,1758017237855-3,28614567555113i</v>
      </c>
      <c r="DF347" s="223" t="str">
        <f t="shared" ca="1" si="559"/>
        <v>1,86723083924988-2,94867971939214i</v>
      </c>
      <c r="DG347" s="223" t="str">
        <f t="shared" ca="1" si="560"/>
        <v>2,46792049047425-2,46792049047323i</v>
      </c>
      <c r="DH347" s="223" t="str">
        <f t="shared" ca="1" si="561"/>
        <v>2,9486797193927-1,867230839249i</v>
      </c>
      <c r="DI347" s="223" t="str">
        <f t="shared" ca="1" si="562"/>
        <v>3,28614567555161-1,17580172378414i</v>
      </c>
      <c r="DJ347" s="223" t="str">
        <f t="shared" ca="1" si="563"/>
        <v>3,4639189511123-0,427233653549664i</v>
      </c>
      <c r="DK347" s="223" t="str">
        <f t="shared" ca="1" si="564"/>
        <v>3,47336052221054+0,342096152199441i</v>
      </c>
      <c r="DL347" s="223" t="str">
        <f t="shared" ca="1" si="565"/>
        <v>3,31401156871276+1,09480154230723i</v>
      </c>
      <c r="DM347" s="223" t="str">
        <f t="shared" ca="1" si="566"/>
        <v>2,99361577092183+1,79430424139509i</v>
      </c>
      <c r="DN347" s="223" t="str">
        <f t="shared" ca="1" si="567"/>
        <v>2,5277429996945+2,40661139823109i</v>
      </c>
      <c r="DO347" s="223" t="str">
        <f t="shared" ca="1" si="568"/>
        <v>1,93903268706645+2,90196749345823i</v>
      </c>
      <c r="DP347" s="223" t="str">
        <f t="shared" ca="1" si="569"/>
        <v>1,25609364627344+3,25630033111073i</v>
      </c>
      <c r="DQ347" s="223" t="str">
        <f t="shared" ca="1" si="570"/>
        <v>0,512113805326867+3,45239084476164i</v>
      </c>
      <c r="DR347" s="223" t="str">
        <f t="shared" ca="1" si="571"/>
        <v>-0,256752584913945+3,48070987080801i</v>
      </c>
      <c r="DS347" s="223" t="str">
        <f t="shared" ca="1" si="572"/>
        <v>-1,01314189331411+3,33988122522526i</v>
      </c>
      <c r="DT347" s="223" t="str">
        <f t="shared" ca="1" si="573"/>
        <v>-1,72029682176136+3,03674858024798i</v>
      </c>
      <c r="DU347" s="223" t="str">
        <f t="shared" ca="1" si="574"/>
        <v>-2,34385265326831+2,58604289105332i</v>
      </c>
      <c r="DV347" s="223" t="str">
        <f t="shared" ca="1" si="575"/>
        <v>-2,85350723081899+2,00966653409566i</v>
      </c>
      <c r="DW347" s="223" t="str">
        <f t="shared" ca="1" si="576"/>
        <v>-3,22449351311255+1,33562894491524i</v>
      </c>
      <c r="DX347" s="223" t="str">
        <f t="shared" ca="1" si="577"/>
        <v>-3,43878314725974+0,596685478893768i</v>
      </c>
      <c r="DY347" s="223" t="str">
        <f t="shared" ca="1" si="578"/>
        <v>-3,48596256993115-0,171254359475453i</v>
      </c>
      <c r="DZ347" s="223" t="str">
        <f t="shared" ca="1" si="579"/>
        <v>-3,36373906217296-0,930871965531318i</v>
      </c>
      <c r="EA347" s="223" t="str">
        <f t="shared" ca="1" si="580"/>
        <v>-3,07805216578078-1,64525315964827i</v>
      </c>
      <c r="EB347" s="223" t="str">
        <f t="shared" ca="1" si="581"/>
        <v>-2,6427850468708-2,27968205911184i</v>
      </c>
      <c r="EC347" s="223" t="str">
        <f t="shared" ca="1" si="582"/>
        <v>-2,07908983315104-2,80332812212347i</v>
      </c>
      <c r="ED347" s="223" t="str">
        <f t="shared" ca="1" si="583"/>
        <v>-1,41435971062266-3,19074438079388i</v>
      </c>
      <c r="EE347" s="223" t="str">
        <f t="shared" ca="1" si="584"/>
        <v>-0,6808977314397-3,42310405537439i</v>
      </c>
      <c r="EF347" s="223" t="str">
        <f t="shared" ca="1" si="585"/>
        <v>0,085652976811256-3,48911545555083i</v>
      </c>
      <c r="EG347" s="223" t="str">
        <f t="shared" ca="1" si="586"/>
        <v>0,84804131528058-3,38557070848882i</v>
      </c>
      <c r="EH347" s="223" t="str">
        <f t="shared" ca="1" si="587"/>
        <v>1,56921845854897-3,11750164778618i</v>
      </c>
      <c r="EI347" s="223" t="str">
        <f t="shared" ca="1" si="588"/>
        <v>2,21413826972305-2,69793528779846i</v>
      </c>
      <c r="EJ347" s="223" t="str">
        <f t="shared" ca="1" si="589"/>
        <v>2,75146039338847-2,14726076623564i</v>
      </c>
      <c r="EK347" s="223" t="str">
        <f t="shared" ca="1" si="590"/>
        <v>3,1550732633682-1,49223851893035i</v>
      </c>
      <c r="EL347" s="223" t="str">
        <f t="shared" ca="1" si="591"/>
        <v>3,40536301360355-0,764699836655729i</v>
      </c>
      <c r="EM347" s="223" t="str">
        <f t="shared" ca="1" si="592"/>
        <v>3,49016662848643-2,29171678871637E-13i</v>
      </c>
      <c r="EN347" s="223"/>
      <c r="EO347" s="223"/>
      <c r="EP347" s="223"/>
    </row>
    <row r="348" spans="1:146">
      <c r="A348" s="249">
        <f t="shared" si="461"/>
        <v>4.8437499999999826E-3</v>
      </c>
      <c r="B348" s="248">
        <v>248</v>
      </c>
      <c r="C348" s="247">
        <f t="shared" si="462"/>
        <v>49600</v>
      </c>
      <c r="N348" s="246">
        <f t="shared" ca="1" si="463"/>
        <v>4.5097861213906851</v>
      </c>
      <c r="O348" s="223">
        <f t="shared" ca="1" si="464"/>
        <v>-3.4902138786093149</v>
      </c>
      <c r="P348" s="223" t="str">
        <f t="shared" ca="1" si="465"/>
        <v>-3,42315039759908-0,680906949483064i</v>
      </c>
      <c r="Q348" s="223" t="str">
        <f t="shared" ca="1" si="466"/>
        <v>-3,22453716653391-1,33564702675464i</v>
      </c>
      <c r="R348" s="223" t="str">
        <f t="shared" ca="1" si="467"/>
        <v>-2,9020067805003-1,93905893782715i</v>
      </c>
      <c r="S348" s="223" t="str">
        <f t="shared" ca="1" si="468"/>
        <v>-2,46795390135605-2,46795390135604i</v>
      </c>
      <c r="T348" s="223" t="str">
        <f t="shared" ca="1" si="469"/>
        <v>-1,93905893782716-2,90200678050029i</v>
      </c>
      <c r="U348" s="223" t="str">
        <f t="shared" ca="1" si="470"/>
        <v>-1,33564702675433-3,22453716653404i</v>
      </c>
      <c r="V348" s="223" t="str">
        <f t="shared" ca="1" si="471"/>
        <v>-0,680906949483159-3,42315039759906i</v>
      </c>
      <c r="W348" s="223" t="str">
        <f t="shared" ca="1" si="472"/>
        <v>-1,19717491646598E-14-3,49021387860931i</v>
      </c>
      <c r="X348" s="223" t="str">
        <f t="shared" ca="1" si="473"/>
        <v>0,68090694948311-3,42315039759907i</v>
      </c>
      <c r="Y348" s="223" t="str">
        <f t="shared" ca="1" si="474"/>
        <v>1,33564702675463-3,22453716653392i</v>
      </c>
      <c r="Z348" s="223" t="str">
        <f t="shared" ca="1" si="475"/>
        <v>1,93905893782713-2,90200678050032i</v>
      </c>
      <c r="AA348" s="223" t="str">
        <f t="shared" ca="1" si="476"/>
        <v>2,46795390135604-2,46795390135606i</v>
      </c>
      <c r="AB348" s="223" t="str">
        <f t="shared" ca="1" si="477"/>
        <v>2,90200678050029-1,93905893782716i</v>
      </c>
      <c r="AC348" s="223" t="str">
        <f t="shared" ca="1" si="478"/>
        <v>3,22453716653403-1,33564702675437i</v>
      </c>
      <c r="AD348" s="223" t="str">
        <f t="shared" ca="1" si="479"/>
        <v>3,42315039759906-0,680906949483169i</v>
      </c>
      <c r="AE348" s="223" t="str">
        <f t="shared" ca="1" si="480"/>
        <v>3,49021387860931-2,39434983293196E-14i</v>
      </c>
      <c r="AF348" s="223" t="str">
        <f t="shared" ca="1" si="481"/>
        <v>3,42315039759921+0,680906949482394i</v>
      </c>
      <c r="AG348" s="223" t="str">
        <f t="shared" ca="1" si="482"/>
        <v>3,22453716653393+1,3356470267546i</v>
      </c>
      <c r="AH348" s="223" t="str">
        <f t="shared" ca="1" si="483"/>
        <v>2,90200678049974+1,93905893782799i</v>
      </c>
      <c r="AI348" s="223" t="str">
        <f t="shared" ca="1" si="484"/>
        <v>2,46795390135484+2,46795390135725i</v>
      </c>
      <c r="AJ348" s="223" t="str">
        <f t="shared" ca="1" si="485"/>
        <v>1,93905893782808+2,90200678049968i</v>
      </c>
      <c r="AK348" s="223" t="str">
        <f t="shared" ca="1" si="486"/>
        <v>1,3356470267547+3,22453716653389i</v>
      </c>
      <c r="AL348" s="223" t="str">
        <f t="shared" ca="1" si="487"/>
        <v>0,680906949482453+3,4231503975992i</v>
      </c>
      <c r="AM348" s="223" t="str">
        <f t="shared" ca="1" si="488"/>
        <v>-1,35285457841518E-12+3,49021387860931i</v>
      </c>
      <c r="AN348" s="223" t="str">
        <f t="shared" ca="1" si="489"/>
        <v>-0,6809069494817+3,42315039759935i</v>
      </c>
      <c r="AO348" s="223" t="str">
        <f t="shared" ca="1" si="490"/>
        <v>-1,33564702675399+3,22453716653418i</v>
      </c>
      <c r="AP348" s="223" t="str">
        <f t="shared" ca="1" si="491"/>
        <v>-1,9390589378274+2,90200678050013i</v>
      </c>
      <c r="AQ348" s="223" t="str">
        <f t="shared" ca="1" si="492"/>
        <v>-2,46795390135672+2,46795390135538i</v>
      </c>
      <c r="AR348" s="223" t="str">
        <f t="shared" ca="1" si="493"/>
        <v>-2,46795390135672+2,46795390135538i</v>
      </c>
      <c r="AS348" s="223" t="str">
        <f t="shared" ca="1" si="494"/>
        <v>-3,22453716653362+1,33564702675535i</v>
      </c>
      <c r="AT348" s="223" t="str">
        <f t="shared" ca="1" si="495"/>
        <v>-3,42315039759905+0,680906949483242i</v>
      </c>
      <c r="AU348" s="223" t="str">
        <f t="shared" ca="1" si="496"/>
        <v>-3,49021387860931-6,4649791629594E-13i</v>
      </c>
      <c r="AV348" s="223" t="str">
        <f t="shared" ca="1" si="497"/>
        <v>-3,42315039759881-0,680906949484415i</v>
      </c>
      <c r="AW348" s="223" t="str">
        <f t="shared" ca="1" si="498"/>
        <v>-3,22453716653449-1,33564702675325i</v>
      </c>
      <c r="AX348" s="223" t="str">
        <f t="shared" ca="1" si="499"/>
        <v>-2,90200678050053-1,93905893782681i</v>
      </c>
      <c r="AY348" s="223" t="str">
        <f t="shared" ca="1" si="500"/>
        <v>-2,46795390135587-2,46795390135622i</v>
      </c>
      <c r="AZ348" s="223" t="str">
        <f t="shared" ca="1" si="501"/>
        <v>-1,93905893782633-2,90200678050085i</v>
      </c>
      <c r="BA348" s="223" t="str">
        <f t="shared" ca="1" si="502"/>
        <v>-1,335647026756-3,22453716653335i</v>
      </c>
      <c r="BB348" s="223" t="str">
        <f t="shared" ca="1" si="503"/>
        <v>-0,680906949483937-3,42315039759891i</v>
      </c>
      <c r="BC348" s="223" t="str">
        <f t="shared" ca="1" si="504"/>
        <v>-5,98587458232993E-14-3,49021387860931i</v>
      </c>
      <c r="BD348" s="223" t="str">
        <f t="shared" ca="1" si="505"/>
        <v>0,68090694948372-3,42315039759895i</v>
      </c>
      <c r="BE348" s="223" t="str">
        <f t="shared" ca="1" si="506"/>
        <v>1,33564702675589-3,2245371665334i</v>
      </c>
      <c r="BF348" s="223" t="str">
        <f t="shared" ca="1" si="507"/>
        <v>1,93905893782622-2,90200678050092i</v>
      </c>
      <c r="BG348" s="223" t="str">
        <f t="shared" ca="1" si="508"/>
        <v>2,46795390135572-2,46795390135637i</v>
      </c>
      <c r="BH348" s="223" t="str">
        <f t="shared" ca="1" si="509"/>
        <v>2,90200678050041-1,939058937827i</v>
      </c>
      <c r="BI348" s="223" t="str">
        <f t="shared" ca="1" si="510"/>
        <v>3,22453716653445-1,33564702675336i</v>
      </c>
      <c r="BJ348" s="223" t="str">
        <f t="shared" ca="1" si="511"/>
        <v>3,42315039759877-0,680906949484628i</v>
      </c>
      <c r="BK348" s="223" t="str">
        <f t="shared" ca="1" si="512"/>
        <v>3,49021387860931-8,65413252650336E-13i</v>
      </c>
      <c r="BL348" s="223" t="str">
        <f t="shared" ca="1" si="513"/>
        <v>3,42315039759907+0,680906949483124i</v>
      </c>
      <c r="BM348" s="223" t="str">
        <f t="shared" ca="1" si="514"/>
        <v>3,22453716653367+1,33564702675524i</v>
      </c>
      <c r="BN348" s="223" t="str">
        <f t="shared" ca="1" si="515"/>
        <v>2,90200678049938+1,93905893782852i</v>
      </c>
      <c r="BO348" s="223" t="str">
        <f t="shared" ca="1" si="516"/>
        <v>2,4679539013568+2,46795390135529i</v>
      </c>
      <c r="BP348" s="223" t="str">
        <f t="shared" ca="1" si="517"/>
        <v>1,9390589378275+2,90200678050007i</v>
      </c>
      <c r="BQ348" s="223" t="str">
        <f t="shared" ca="1" si="518"/>
        <v>1,3356470267541+3,22453716653414i</v>
      </c>
      <c r="BR348" s="223" t="str">
        <f t="shared" ca="1" si="519"/>
        <v>0,680906949481916+3,42315039759931i</v>
      </c>
      <c r="BS348" s="223" t="str">
        <f t="shared" ca="1" si="520"/>
        <v>1,47257207006178E-12+3,49021387860931i</v>
      </c>
      <c r="BT348" s="223" t="str">
        <f t="shared" ca="1" si="521"/>
        <v>-0,680906949482335+3,42315039759922i</v>
      </c>
      <c r="BU348" s="223" t="str">
        <f t="shared" ca="1" si="522"/>
        <v>-1,3356470267545+3,22453716653397i</v>
      </c>
      <c r="BV348" s="223" t="str">
        <f t="shared" ca="1" si="523"/>
        <v>-1,93905893782785+2,90200678049983i</v>
      </c>
      <c r="BW348" s="223" t="str">
        <f t="shared" ca="1" si="524"/>
        <v>-2,46795390135725+2,46795390135485i</v>
      </c>
      <c r="BX348" s="223" t="str">
        <f t="shared" ca="1" si="525"/>
        <v>-2,90200678049962+1,93905893782817i</v>
      </c>
      <c r="BY348" s="223" t="str">
        <f t="shared" ca="1" si="526"/>
        <v>-3,22453716653383+1,33564702675485i</v>
      </c>
      <c r="BZ348" s="223" t="str">
        <f t="shared" ca="1" si="527"/>
        <v>-3,42315039759919+0,680906949482513i</v>
      </c>
      <c r="CA348" s="223" t="str">
        <f t="shared" ca="1" si="528"/>
        <v>-3,49021387860931-1,29299583259188E-12i</v>
      </c>
      <c r="CB348" s="223" t="str">
        <f t="shared" ca="1" si="529"/>
        <v>-3,42315039759938-0,680906949481546i</v>
      </c>
      <c r="CC348" s="223" t="str">
        <f t="shared" ca="1" si="530"/>
        <v>-3,22453716653421-1,33564702675393i</v>
      </c>
      <c r="CD348" s="223" t="str">
        <f t="shared" ca="1" si="531"/>
        <v>-2,90200678050017-1,93905893782735i</v>
      </c>
      <c r="CE348" s="223" t="str">
        <f t="shared" ca="1" si="532"/>
        <v>-2,46795390135542-2,46795390135668i</v>
      </c>
      <c r="CF348" s="223" t="str">
        <f t="shared" ca="1" si="533"/>
        <v>-1,93905893782587-2,90200678050116i</v>
      </c>
      <c r="CG348" s="223" t="str">
        <f t="shared" ca="1" si="534"/>
        <v>-1,33564702675541-3,2245371665336i</v>
      </c>
      <c r="CH348" s="223" t="str">
        <f t="shared" ca="1" si="535"/>
        <v>-0,680906949483302-3,42315039759903i</v>
      </c>
      <c r="CI348" s="223" t="str">
        <f t="shared" ca="1" si="536"/>
        <v>4,87441325764847E-13-3,49021387860931i</v>
      </c>
      <c r="CJ348" s="223" t="str">
        <f t="shared" ca="1" si="537"/>
        <v>0,680906949484453-3,42315039759881i</v>
      </c>
      <c r="CK348" s="223" t="str">
        <f t="shared" ca="1" si="538"/>
        <v>1,33564702675319-3,22453716653451i</v>
      </c>
      <c r="CL348" s="223" t="str">
        <f t="shared" ca="1" si="539"/>
        <v>1,93905893782668-2,90200678050062i</v>
      </c>
      <c r="CM348" s="223" t="str">
        <f t="shared" ca="1" si="540"/>
        <v>2,46795390135625-2,46795390135585i</v>
      </c>
      <c r="CN348" s="223" t="str">
        <f t="shared" ca="1" si="541"/>
        <v>2,90200678050082-1,93905893782637i</v>
      </c>
      <c r="CO348" s="223" t="str">
        <f t="shared" ca="1" si="542"/>
        <v>3,22453716653466-1,33564702675285i</v>
      </c>
      <c r="CP348" s="223" t="str">
        <f t="shared" ca="1" si="543"/>
        <v>3,42315039759891-0,680906949483898i</v>
      </c>
      <c r="CQ348" s="223" t="str">
        <f t="shared" ca="1" si="544"/>
        <v>3,49021387860931-1,19717491646598E-13i</v>
      </c>
      <c r="CR348" s="223" t="str">
        <f t="shared" ca="1" si="545"/>
        <v>3,42315039759896+0,680906949483661i</v>
      </c>
      <c r="CS348" s="223" t="str">
        <f t="shared" ca="1" si="546"/>
        <v>3,22453716653346+1,33564702675575i</v>
      </c>
      <c r="CT348" s="223" t="str">
        <f t="shared" ca="1" si="547"/>
        <v>2,90200678050095+1,93905893782618i</v>
      </c>
      <c r="CU348" s="223" t="str">
        <f t="shared" ca="1" si="548"/>
        <v>2,46795390135642+2,46795390135568i</v>
      </c>
      <c r="CV348" s="223" t="str">
        <f t="shared" ca="1" si="549"/>
        <v>1,93905893782704+2,90200678050037i</v>
      </c>
      <c r="CW348" s="223" t="str">
        <f t="shared" ca="1" si="550"/>
        <v>1,33564702675341+3,22453716653442i</v>
      </c>
      <c r="CX348" s="223" t="str">
        <f t="shared" ca="1" si="551"/>
        <v>0,680906949481379+3,42315039759942i</v>
      </c>
      <c r="CY348" s="223" t="str">
        <f t="shared" ca="1" si="552"/>
        <v>9,25271998473635E-13+3,49021387860931i</v>
      </c>
      <c r="CZ348" s="223" t="str">
        <f t="shared" ca="1" si="553"/>
        <v>-0,680906949483068+3,42315039759908i</v>
      </c>
      <c r="DA348" s="223" t="str">
        <f t="shared" ca="1" si="554"/>
        <v>-1,335647026755+3,22453716653376i</v>
      </c>
      <c r="DB348" s="223" t="str">
        <f t="shared" ca="1" si="555"/>
        <v>-1,93905893782848+2,90200678049941i</v>
      </c>
      <c r="DC348" s="223" t="str">
        <f t="shared" ca="1" si="556"/>
        <v>-2,46795390135525+2,46795390135685i</v>
      </c>
      <c r="DD348" s="223" t="str">
        <f t="shared" ca="1" si="557"/>
        <v>-2,90200678049992+1,93905893782771i</v>
      </c>
      <c r="DE348" s="223" t="str">
        <f t="shared" ca="1" si="558"/>
        <v>-3,22453716653412+1,33564702675416i</v>
      </c>
      <c r="DF348" s="223" t="str">
        <f t="shared" ca="1" si="559"/>
        <v>-3,42315039759934+0,68090694948178i</v>
      </c>
      <c r="DG348" s="223" t="str">
        <f t="shared" ca="1" si="560"/>
        <v>-3,49021387860931-1,84029590418003E-12i</v>
      </c>
      <c r="DH348" s="223" t="str">
        <f t="shared" ca="1" si="561"/>
        <v>-3,42315039759924-0,680906949482275i</v>
      </c>
      <c r="DI348" s="223" t="str">
        <f t="shared" ca="1" si="562"/>
        <v>-3,22453716653392-1,33564702675463i</v>
      </c>
      <c r="DJ348" s="223" t="str">
        <f t="shared" ca="1" si="563"/>
        <v>-2,90200678049986-1,93905893782781i</v>
      </c>
      <c r="DK348" s="223" t="str">
        <f t="shared" ca="1" si="564"/>
        <v>-2,46795390135489-2,4679539013572i</v>
      </c>
      <c r="DL348" s="223" t="str">
        <f t="shared" ca="1" si="565"/>
        <v>-1,93905893782805-2,9020067804997i</v>
      </c>
      <c r="DM348" s="223" t="str">
        <f t="shared" ca="1" si="566"/>
        <v>-1,3356470267549-3,22453716653381i</v>
      </c>
      <c r="DN348" s="223" t="str">
        <f t="shared" ca="1" si="567"/>
        <v>-0,680906949482569-3,42315039759918i</v>
      </c>
      <c r="DO348" s="223" t="str">
        <f t="shared" ca="1" si="568"/>
        <v>1,03474139735299E-12-3,49021387860931i</v>
      </c>
      <c r="DP348" s="223" t="str">
        <f t="shared" ca="1" si="569"/>
        <v>0,680906949481487-3,4231503975994i</v>
      </c>
      <c r="DQ348" s="223" t="str">
        <f t="shared" ca="1" si="570"/>
        <v>1,33564702675388-3,22453716653423i</v>
      </c>
      <c r="DR348" s="223" t="str">
        <f t="shared" ca="1" si="571"/>
        <v>1,93905893782714-2,90200678050031i</v>
      </c>
      <c r="DS348" s="223" t="str">
        <f t="shared" ca="1" si="572"/>
        <v>2,46795390135664-2,46795390135546i</v>
      </c>
      <c r="DT348" s="223" t="str">
        <f t="shared" ca="1" si="573"/>
        <v>2,90200678050123-1,93905893782575i</v>
      </c>
      <c r="DU348" s="223" t="str">
        <f t="shared" ca="1" si="574"/>
        <v>3,2245371665335-1,33564702675565i</v>
      </c>
      <c r="DV348" s="223" t="str">
        <f t="shared" ca="1" si="575"/>
        <v>3,42315039759902-0,680906949483361i</v>
      </c>
      <c r="DW348" s="223" t="str">
        <f t="shared" ca="1" si="576"/>
        <v>3,49021387860931+6,25978269357142E-13i</v>
      </c>
      <c r="DX348" s="223" t="str">
        <f t="shared" ca="1" si="577"/>
        <v>3,42315039759886+0,680906949484199i</v>
      </c>
      <c r="DY348" s="223" t="str">
        <f t="shared" ca="1" si="578"/>
        <v>3,22453716653454+1,33564702675314i</v>
      </c>
      <c r="DZ348" s="223" t="str">
        <f t="shared" ca="1" si="579"/>
        <v>2,90200678050054+1,93905893782679i</v>
      </c>
      <c r="EA348" s="223" t="str">
        <f t="shared" ca="1" si="580"/>
        <v>2,46795390135603+2,46795390135607i</v>
      </c>
      <c r="EB348" s="223" t="str">
        <f t="shared" ca="1" si="581"/>
        <v>1,93905893782642+2,90200678050079i</v>
      </c>
      <c r="EC348" s="223" t="str">
        <f t="shared" ca="1" si="582"/>
        <v>1,33564702675309+3,22453716653456i</v>
      </c>
      <c r="ED348" s="223" t="str">
        <f t="shared" ca="1" si="583"/>
        <v>0,68090694948415+3,42315039759887i</v>
      </c>
      <c r="EE348" s="223" t="str">
        <f t="shared" ca="1" si="584"/>
        <v>1,79576237469897E-13+3,49021387860931i</v>
      </c>
      <c r="EF348" s="223" t="str">
        <f t="shared" ca="1" si="585"/>
        <v>-0,68090694948341+3,42315039759901i</v>
      </c>
      <c r="EG348" s="223" t="str">
        <f t="shared" ca="1" si="586"/>
        <v>-1,33564702675569+3,22453716653348i</v>
      </c>
      <c r="EH348" s="223" t="str">
        <f t="shared" ca="1" si="587"/>
        <v>-1,93905893782613+2,90200678050099i</v>
      </c>
      <c r="EI348" s="223" t="str">
        <f t="shared" ca="1" si="588"/>
        <v>-2,4679539013555+2,4679539013566i</v>
      </c>
      <c r="EJ348" s="223" t="str">
        <f t="shared" ca="1" si="589"/>
        <v>-2,90200678050034+1,93905893782709i</v>
      </c>
      <c r="EK348" s="223" t="str">
        <f t="shared" ca="1" si="590"/>
        <v>-3,2245371665344+1,33564702675347i</v>
      </c>
      <c r="EL348" s="223" t="str">
        <f t="shared" ca="1" si="591"/>
        <v>-3,4231503975994+0,680906949481438i</v>
      </c>
      <c r="EM348" s="223" t="str">
        <f t="shared" ca="1" si="592"/>
        <v>-3,49021387860931+9,85130744296934E-13i</v>
      </c>
      <c r="EN348" s="223"/>
      <c r="EO348" s="223"/>
      <c r="EP348" s="223"/>
    </row>
    <row r="349" spans="1:146">
      <c r="A349" s="249">
        <f t="shared" si="461"/>
        <v>4.8632812499999822E-3</v>
      </c>
      <c r="B349" s="248">
        <v>249</v>
      </c>
      <c r="C349" s="247">
        <f t="shared" si="462"/>
        <v>49800</v>
      </c>
      <c r="N349" s="246">
        <f t="shared" ca="1" si="463"/>
        <v>4.5097446062921431</v>
      </c>
      <c r="O349" s="223">
        <f t="shared" ca="1" si="464"/>
        <v>-3.4902553937078569</v>
      </c>
      <c r="P349" s="223" t="str">
        <f t="shared" ca="1" si="465"/>
        <v>-3,43887060564776-0,596700654364141i</v>
      </c>
      <c r="Q349" s="223" t="str">
        <f t="shared" ca="1" si="466"/>
        <v>-3,28622925191867-1,17583162788761i</v>
      </c>
      <c r="R349" s="223" t="str">
        <f t="shared" ca="1" si="467"/>
        <v>-3,03682581371225-1,72034057397881i</v>
      </c>
      <c r="S349" s="223" t="str">
        <f t="shared" ca="1" si="468"/>
        <v>-2,6980039042419-2,21419458178414i</v>
      </c>
      <c r="T349" s="223" t="str">
        <f t="shared" ca="1" si="469"/>
        <v>-2,27974003814298-2,6428522606825i</v>
      </c>
      <c r="U349" s="223" t="str">
        <f t="shared" ca="1" si="470"/>
        <v>-1,7943498758405-2,99369190739093i</v>
      </c>
      <c r="V349" s="223" t="str">
        <f t="shared" ca="1" si="471"/>
        <v>-1,25612559243504-3,25638314842349i</v>
      </c>
      <c r="W349" s="223" t="str">
        <f t="shared" ca="1" si="472"/>
        <v>-0,68091504867715-3,42319111499662i</v>
      </c>
      <c r="X349" s="223" t="str">
        <f t="shared" ca="1" si="473"/>
        <v>-0,0856551552204807-3,4892041940378i</v>
      </c>
      <c r="Y349" s="223" t="str">
        <f t="shared" ca="1" si="474"/>
        <v>0,512126829889304-3,45247864923367i</v>
      </c>
      <c r="Z349" s="223" t="str">
        <f t="shared" ca="1" si="475"/>
        <v>1,09482938633502-3,31409585379241i</v>
      </c>
      <c r="AA349" s="223" t="str">
        <f t="shared" ca="1" si="476"/>
        <v>1,64529500328333-3,07813044971744i</v>
      </c>
      <c r="AB349" s="223" t="str">
        <f t="shared" ca="1" si="477"/>
        <v>2,14731537740358-2,75153037113402i</v>
      </c>
      <c r="AC349" s="223" t="str">
        <f t="shared" ca="1" si="478"/>
        <v>2,58610866174412-2,34391226434754i</v>
      </c>
      <c r="AD349" s="223" t="str">
        <f t="shared" ca="1" si="479"/>
        <v>2,94875471300615-1,86727832843173i</v>
      </c>
      <c r="AE349" s="223" t="str">
        <f t="shared" ca="1" si="480"/>
        <v>3,22457552148382-1,33566291389486i</v>
      </c>
      <c r="AF349" s="223" t="str">
        <f t="shared" ca="1" si="481"/>
        <v>3,40544962201899-0,764719285226591i</v>
      </c>
      <c r="AG349" s="223" t="str">
        <f t="shared" ca="1" si="482"/>
        <v>3,48605122823102-0,171258714977615i</v>
      </c>
      <c r="AH349" s="223" t="str">
        <f t="shared" ca="1" si="483"/>
        <v>3,4640070487776+0,427244519363208i</v>
      </c>
      <c r="AI349" s="223" t="str">
        <f t="shared" ca="1" si="484"/>
        <v>3,33996616824605+1,01316766049779i</v>
      </c>
      <c r="AJ349" s="223" t="str">
        <f t="shared" ca="1" si="485"/>
        <v>3,11758093503814+1,56925836840002i</v>
      </c>
      <c r="AK349" s="223" t="str">
        <f t="shared" ca="1" si="486"/>
        <v>2,80339941901776+2,07914271053183i</v>
      </c>
      <c r="AL349" s="223" t="str">
        <f t="shared" ca="1" si="487"/>
        <v>2,40667260544862+2,52780728764871i</v>
      </c>
      <c r="AM349" s="223" t="str">
        <f t="shared" ca="1" si="488"/>
        <v>1,93908200237884+2,90204129904405i</v>
      </c>
      <c r="AN349" s="223" t="str">
        <f t="shared" ca="1" si="489"/>
        <v>1,4143956819596+3,1908255308244i</v>
      </c>
      <c r="AO349" s="223" t="str">
        <f t="shared" ca="1" si="490"/>
        <v>0,848062883470583+3,38565681352767i</v>
      </c>
      <c r="AP349" s="223" t="str">
        <f t="shared" ca="1" si="491"/>
        <v>0,256759114890677+3,48079839551608i</v>
      </c>
      <c r="AQ349" s="223" t="str">
        <f t="shared" ca="1" si="492"/>
        <v>-0,34210485271127+3,47344886000329i</v>
      </c>
      <c r="AR349" s="223" t="str">
        <f t="shared" ca="1" si="493"/>
        <v>-0,34210485271127+3,47344886000329i</v>
      </c>
      <c r="AS349" s="223" t="str">
        <f t="shared" ca="1" si="494"/>
        <v>-1,49227647095184+3,15515350617847i</v>
      </c>
      <c r="AT349" s="223" t="str">
        <f t="shared" ca="1" si="495"/>
        <v>-2,00971764583801+2,85357980391545i</v>
      </c>
      <c r="AU349" s="223" t="str">
        <f t="shared" ca="1" si="496"/>
        <v>-2,46798325696281+2,46798325696469i</v>
      </c>
      <c r="AV349" s="223" t="str">
        <f t="shared" ca="1" si="497"/>
        <v>-2,85357980391597+2,00971764583726i</v>
      </c>
      <c r="AW349" s="223" t="str">
        <f t="shared" ca="1" si="498"/>
        <v>-3,15515350617886+1,49227647095102i</v>
      </c>
      <c r="AX349" s="223" t="str">
        <f t="shared" ca="1" si="499"/>
        <v>-3,36382461196889+0,9308956403481i</v>
      </c>
      <c r="AY349" s="223" t="str">
        <f t="shared" ca="1" si="500"/>
        <v>-3,47344886000338+0,342104852710359i</v>
      </c>
      <c r="AZ349" s="223" t="str">
        <f t="shared" ca="1" si="501"/>
        <v>-3,48079839551627-0,256759114888127i</v>
      </c>
      <c r="BA349" s="223" t="str">
        <f t="shared" ca="1" si="502"/>
        <v>-3,38565681352745-0,848062883471469i</v>
      </c>
      <c r="BB349" s="223" t="str">
        <f t="shared" ca="1" si="503"/>
        <v>-3,19082553082403-1,41439568196043i</v>
      </c>
      <c r="BC349" s="223" t="str">
        <f t="shared" ca="1" si="504"/>
        <v>-2,90204129904354-1,9390820023796i</v>
      </c>
      <c r="BD349" s="223" t="str">
        <f t="shared" ca="1" si="505"/>
        <v>-2,52780728764808-2,40667260544928i</v>
      </c>
      <c r="BE349" s="223" t="str">
        <f t="shared" ca="1" si="506"/>
        <v>-2,07914271053389-2,80339941901624i</v>
      </c>
      <c r="BF349" s="223" t="str">
        <f t="shared" ca="1" si="507"/>
        <v>-1,56925836839929-3,11758093503851i</v>
      </c>
      <c r="BG349" s="223" t="str">
        <f t="shared" ca="1" si="508"/>
        <v>-1,01316766049687-3,33996616824633i</v>
      </c>
      <c r="BH349" s="223" t="str">
        <f t="shared" ca="1" si="509"/>
        <v>-0,427244519362249-3,46400704877772i</v>
      </c>
      <c r="BI349" s="223" t="str">
        <f t="shared" ca="1" si="510"/>
        <v>0,171258714978479-3,48605122823098i</v>
      </c>
      <c r="BJ349" s="223" t="str">
        <f t="shared" ca="1" si="511"/>
        <v>0,76471928522405-3,40544962201957i</v>
      </c>
      <c r="BK349" s="223" t="str">
        <f t="shared" ca="1" si="512"/>
        <v>1,33566291389479-3,22457552148385i</v>
      </c>
      <c r="BL349" s="223" t="str">
        <f t="shared" ca="1" si="513"/>
        <v>1,8672783284328-2,94875471300547i</v>
      </c>
      <c r="BM349" s="223" t="str">
        <f t="shared" ca="1" si="514"/>
        <v>2,34391226434694-2,58610866174467i</v>
      </c>
      <c r="BN349" s="223" t="str">
        <f t="shared" ca="1" si="515"/>
        <v>2,7515303711343-2,14731537740321i</v>
      </c>
      <c r="BO349" s="223" t="str">
        <f t="shared" ca="1" si="516"/>
        <v>3,07813044971668-1,64529500328475i</v>
      </c>
      <c r="BP349" s="223" t="str">
        <f t="shared" ca="1" si="517"/>
        <v>3,31409585379237-1,09482938633514i</v>
      </c>
      <c r="BQ349" s="223" t="str">
        <f t="shared" ca="1" si="518"/>
        <v>3,45247864923384-0,512126829888132i</v>
      </c>
      <c r="BR349" s="223" t="str">
        <f t="shared" ca="1" si="519"/>
        <v>3,48920419403783+0,0856551552192385i</v>
      </c>
      <c r="BS349" s="223" t="str">
        <f t="shared" ca="1" si="520"/>
        <v>3,42319111499657+0,680915048677391i</v>
      </c>
      <c r="BT349" s="223" t="str">
        <f t="shared" ca="1" si="521"/>
        <v>3,25638314842293+1,2561255924365i</v>
      </c>
      <c r="BU349" s="223" t="str">
        <f t="shared" ca="1" si="522"/>
        <v>2,9936919073912+1,79434987584005i</v>
      </c>
      <c r="BV349" s="223" t="str">
        <f t="shared" ca="1" si="523"/>
        <v>2,64285226068187+2,27974003814372i</v>
      </c>
      <c r="BW349" s="223" t="str">
        <f t="shared" ca="1" si="524"/>
        <v>2,214194581785+2,6980039042412i</v>
      </c>
      <c r="BX349" s="223" t="str">
        <f t="shared" ca="1" si="525"/>
        <v>1,72034057397864+3,03682581371234i</v>
      </c>
      <c r="BY349" s="223" t="str">
        <f t="shared" ca="1" si="526"/>
        <v>1,17583162788602+3,28622925191924i</v>
      </c>
      <c r="BZ349" s="223" t="str">
        <f t="shared" ca="1" si="527"/>
        <v>0,596700654364678+3,43887060564767i</v>
      </c>
      <c r="CA349" s="223" t="str">
        <f t="shared" ca="1" si="528"/>
        <v>-9,15028735026781E-13+3,49025539370786i</v>
      </c>
      <c r="CB349" s="223" t="str">
        <f t="shared" ca="1" si="529"/>
        <v>-0,596700654362964+3,43887060564796i</v>
      </c>
      <c r="CC349" s="223" t="str">
        <f t="shared" ca="1" si="530"/>
        <v>-1,17583162788774+3,28622925191863i</v>
      </c>
      <c r="CD349" s="223" t="str">
        <f t="shared" ca="1" si="531"/>
        <v>-1,72034057398023+3,03682581371144i</v>
      </c>
      <c r="CE349" s="223" t="str">
        <f t="shared" ca="1" si="532"/>
        <v>-2,21419458178381+2,69800390424218i</v>
      </c>
      <c r="CF349" s="223" t="str">
        <f t="shared" ca="1" si="533"/>
        <v>-2,64285226068306+2,27974003814234i</v>
      </c>
      <c r="CG349" s="223" t="str">
        <f t="shared" ca="1" si="534"/>
        <v>-2,99369190739031+1,79434987584154i</v>
      </c>
      <c r="CH349" s="223" t="str">
        <f t="shared" ca="1" si="535"/>
        <v>-3,25638314842359+1,25612559243479i</v>
      </c>
      <c r="CI349" s="223" t="str">
        <f t="shared" ca="1" si="536"/>
        <v>-3,42319111499693+0,680915048675594i</v>
      </c>
      <c r="CJ349" s="223" t="str">
        <f t="shared" ca="1" si="537"/>
        <v>-3,48920419403778+0,0856551552209791i</v>
      </c>
      <c r="CK349" s="223" t="str">
        <f t="shared" ca="1" si="538"/>
        <v>-3,45247864923357-0,512126829889939i</v>
      </c>
      <c r="CL349" s="223" t="str">
        <f t="shared" ca="1" si="539"/>
        <v>-3,31409585379292-1,09482938633349i</v>
      </c>
      <c r="CM349" s="223" t="str">
        <f t="shared" ca="1" si="540"/>
        <v>-3,0781304497175-1,64529500328322i</v>
      </c>
      <c r="CN349" s="223" t="str">
        <f t="shared" ca="1" si="541"/>
        <v>-2,7515303711333-2,1473153774045i</v>
      </c>
      <c r="CO349" s="223" t="str">
        <f t="shared" ca="1" si="542"/>
        <v>-2,34391226434822-2,5861086617435i</v>
      </c>
      <c r="CP349" s="223" t="str">
        <f t="shared" ca="1" si="543"/>
        <v>-1,86727832843125-2,94875471300646i</v>
      </c>
      <c r="CQ349" s="223" t="str">
        <f t="shared" ca="1" si="544"/>
        <v>-1,33566291389622-3,22457552148326i</v>
      </c>
      <c r="CR349" s="223" t="str">
        <f t="shared" ca="1" si="545"/>
        <v>-0,764719285225746-3,40544962201919i</v>
      </c>
      <c r="CS349" s="223" t="str">
        <f t="shared" ca="1" si="546"/>
        <v>-0,171258714976652-3,48605122823107i</v>
      </c>
      <c r="CT349" s="223" t="str">
        <f t="shared" ca="1" si="547"/>
        <v>0,42724451936072-3,46400704877791i</v>
      </c>
      <c r="CU349" s="223" t="str">
        <f t="shared" ca="1" si="548"/>
        <v>1,01316766049881-3,33996616824574i</v>
      </c>
      <c r="CV349" s="223" t="str">
        <f t="shared" ca="1" si="549"/>
        <v>1,56925836840075-3,11758093503777i</v>
      </c>
      <c r="CW349" s="223" t="str">
        <f t="shared" ca="1" si="550"/>
        <v>2,07914271053249-2,80339941901728i</v>
      </c>
      <c r="CX349" s="223" t="str">
        <f t="shared" ca="1" si="551"/>
        <v>2,52780728764935-2,40667260544795i</v>
      </c>
      <c r="CY349" s="223" t="str">
        <f t="shared" ca="1" si="552"/>
        <v>2,90204129904263-1,93908200238096i</v>
      </c>
      <c r="CZ349" s="223" t="str">
        <f t="shared" ca="1" si="553"/>
        <v>3,19082553082481-1,41439568195867i</v>
      </c>
      <c r="DA349" s="223" t="str">
        <f t="shared" ca="1" si="554"/>
        <v>3,38565681352708-0,848062883472966i</v>
      </c>
      <c r="DB349" s="223" t="str">
        <f t="shared" ca="1" si="555"/>
        <v>3,48079839551614-0,256759114889962i</v>
      </c>
      <c r="DC349" s="223" t="str">
        <f t="shared" ca="1" si="556"/>
        <v>3,47344886000321+0,342104852712082i</v>
      </c>
      <c r="DD349" s="223" t="str">
        <f t="shared" ca="1" si="557"/>
        <v>3,36382461196936+0,930895640346422i</v>
      </c>
      <c r="DE349" s="223" t="str">
        <f t="shared" ca="1" si="558"/>
        <v>3,15515350617808+1,49227647095267i</v>
      </c>
      <c r="DF349" s="223" t="str">
        <f t="shared" ca="1" si="559"/>
        <v>2,85357980391692+2,00971764583592i</v>
      </c>
      <c r="DG349" s="223" t="str">
        <f t="shared" ca="1" si="560"/>
        <v>2,4679832569639+2,4679832569636i</v>
      </c>
      <c r="DH349" s="223" t="str">
        <f t="shared" ca="1" si="561"/>
        <v>2,00971764583659+2,85357980391645i</v>
      </c>
      <c r="DI349" s="223" t="str">
        <f t="shared" ca="1" si="562"/>
        <v>1,49227647095342+3,15515350617773i</v>
      </c>
      <c r="DJ349" s="223" t="str">
        <f t="shared" ca="1" si="563"/>
        <v>0,930895640347217+3,36382461196914i</v>
      </c>
      <c r="DK349" s="223" t="str">
        <f t="shared" ca="1" si="564"/>
        <v>0,34210485270935+3,47344886000348i</v>
      </c>
      <c r="DL349" s="223" t="str">
        <f t="shared" ca="1" si="565"/>
        <v>-0,256759114889138+3,4807983955162i</v>
      </c>
      <c r="DM349" s="223" t="str">
        <f t="shared" ca="1" si="566"/>
        <v>-0,848062883472164+3,38565681352727i</v>
      </c>
      <c r="DN349" s="223" t="str">
        <f t="shared" ca="1" si="567"/>
        <v>-1,41439568195792+3,19082553082515i</v>
      </c>
      <c r="DO349" s="223" t="str">
        <f t="shared" ca="1" si="568"/>
        <v>-1,93908200238028+2,90204129904309i</v>
      </c>
      <c r="DP349" s="223" t="str">
        <f t="shared" ca="1" si="569"/>
        <v>-2,40667260544994+2,52780728764745i</v>
      </c>
      <c r="DQ349" s="223" t="str">
        <f t="shared" ca="1" si="570"/>
        <v>-2,80339941901678+2,07914271053315i</v>
      </c>
      <c r="DR349" s="223" t="str">
        <f t="shared" ca="1" si="571"/>
        <v>-3,11758093503901+1,56925836839829i</v>
      </c>
      <c r="DS349" s="223" t="str">
        <f t="shared" ca="1" si="572"/>
        <v>-3,33996616824562+1,01316766049922i</v>
      </c>
      <c r="DT349" s="223" t="str">
        <f t="shared" ca="1" si="573"/>
        <v>-3,4640070487778+0,427244519361537i</v>
      </c>
      <c r="DU349" s="223" t="str">
        <f t="shared" ca="1" si="574"/>
        <v>-3,48605122823093-0,171258714979393i</v>
      </c>
      <c r="DV349" s="223" t="str">
        <f t="shared" ca="1" si="575"/>
        <v>-3,40544962201937-0,764719285224943i</v>
      </c>
      <c r="DW349" s="223" t="str">
        <f t="shared" ca="1" si="576"/>
        <v>-3,2245755214835-1,33566291389564i</v>
      </c>
      <c r="DX349" s="223" t="str">
        <f t="shared" ca="1" si="577"/>
        <v>-2,94875471300679-1,86727832843072i</v>
      </c>
      <c r="DY349" s="223" t="str">
        <f t="shared" ca="1" si="578"/>
        <v>-2,58610866174419-2,34391226434747i</v>
      </c>
      <c r="DZ349" s="223" t="str">
        <f t="shared" ca="1" si="579"/>
        <v>-2,14731537740249-2,75153037113486i</v>
      </c>
      <c r="EA349" s="223" t="str">
        <f t="shared" ca="1" si="580"/>
        <v>-1,64529500328395-3,07813044971711i</v>
      </c>
      <c r="EB349" s="223" t="str">
        <f t="shared" ca="1" si="581"/>
        <v>-1,09482938633428-3,31409585379266i</v>
      </c>
      <c r="EC349" s="223" t="str">
        <f t="shared" ca="1" si="582"/>
        <v>-0,512126829890561-3,45247864923348i</v>
      </c>
      <c r="ED349" s="223" t="str">
        <f t="shared" ca="1" si="583"/>
        <v>0,0856551552203515-3,4892041940378i</v>
      </c>
      <c r="EE349" s="223" t="str">
        <f t="shared" ca="1" si="584"/>
        <v>0,680915048678093-3,42319111499643i</v>
      </c>
      <c r="EF349" s="223" t="str">
        <f t="shared" ca="1" si="585"/>
        <v>1,25612559243402-3,25638314842389i</v>
      </c>
      <c r="EG349" s="223" t="str">
        <f t="shared" ca="1" si="586"/>
        <v>1,79434987584084-2,99369190739073i</v>
      </c>
      <c r="EH349" s="223" t="str">
        <f t="shared" ca="1" si="587"/>
        <v>2,27974003814171-2,6428522606836i</v>
      </c>
      <c r="EI349" s="223" t="str">
        <f t="shared" ca="1" si="588"/>
        <v>2,69800390424178-2,21419458178429i</v>
      </c>
      <c r="EJ349" s="223" t="str">
        <f t="shared" ca="1" si="589"/>
        <v>3,0368258137127-1,72034057397801i</v>
      </c>
      <c r="EK349" s="223" t="str">
        <f t="shared" ca="1" si="590"/>
        <v>3,28622925191828-1,17583162788871i</v>
      </c>
      <c r="EL349" s="223" t="str">
        <f t="shared" ca="1" si="591"/>
        <v>3,43887060564782-0,596700654363778i</v>
      </c>
      <c r="EM349" s="223" t="str">
        <f t="shared" ca="1" si="592"/>
        <v>3,49025539370786+1,83005747005356E-12i</v>
      </c>
      <c r="EN349" s="223"/>
      <c r="EO349" s="223"/>
      <c r="EP349" s="223"/>
    </row>
    <row r="350" spans="1:146">
      <c r="A350" s="249">
        <f t="shared" si="461"/>
        <v>4.8828124999999818E-3</v>
      </c>
      <c r="B350" s="248">
        <v>250</v>
      </c>
      <c r="C350" s="247">
        <f t="shared" si="462"/>
        <v>50000</v>
      </c>
      <c r="N350" s="246">
        <f t="shared" ca="1" si="463"/>
        <v>4.5097086984064969</v>
      </c>
      <c r="O350" s="223">
        <f t="shared" ca="1" si="464"/>
        <v>-3.4902913015935026</v>
      </c>
      <c r="P350" s="223" t="str">
        <f t="shared" ca="1" si="465"/>
        <v>-3,45251416847069-0,512132098670255i</v>
      </c>
      <c r="Q350" s="223" t="str">
        <f t="shared" ca="1" si="466"/>
        <v>-3,34000052995006-1,01317808400723i</v>
      </c>
      <c r="R350" s="223" t="str">
        <f t="shared" ca="1" si="467"/>
        <v>-3,15518596652242-1,49229182355169i</v>
      </c>
      <c r="S350" s="223" t="str">
        <f t="shared" ca="1" si="468"/>
        <v>-2,90207115535897-1,93910195173248i</v>
      </c>
      <c r="T350" s="223" t="str">
        <f t="shared" ca="1" si="469"/>
        <v>-2,58613526773227-2,34393637860984i</v>
      </c>
      <c r="U350" s="223" t="str">
        <f t="shared" ca="1" si="470"/>
        <v>-2,21421736150574-2,69803166141278i</v>
      </c>
      <c r="V350" s="223" t="str">
        <f t="shared" ca="1" si="471"/>
        <v>-1,79436833618309-2,99372270661175i</v>
      </c>
      <c r="W350" s="223" t="str">
        <f t="shared" ca="1" si="472"/>
        <v>-1,33567665524776-3,22460869604444i</v>
      </c>
      <c r="X350" s="223" t="str">
        <f t="shared" ca="1" si="473"/>
        <v>-0,848071608376036-3,38569164529875i</v>
      </c>
      <c r="Y350" s="223" t="str">
        <f t="shared" ca="1" si="474"/>
        <v>-0,342108372299159-3,47348459498269i</v>
      </c>
      <c r="Z350" s="223" t="str">
        <f t="shared" ca="1" si="475"/>
        <v>0,171260476894443-3,48608709286403i</v>
      </c>
      <c r="AA350" s="223" t="str">
        <f t="shared" ca="1" si="476"/>
        <v>0,680922053957883-3,42322633292236i</v>
      </c>
      <c r="AB350" s="223" t="str">
        <f t="shared" ca="1" si="477"/>
        <v>1,17584372489011-3,28626306077524i</v>
      </c>
      <c r="AC350" s="223" t="str">
        <f t="shared" ca="1" si="478"/>
        <v>1,64531193014336-3,0781621176454i</v>
      </c>
      <c r="AD350" s="223" t="str">
        <f t="shared" ca="1" si="479"/>
        <v>2,07916410083517-2,80342826050134i</v>
      </c>
      <c r="AE350" s="223" t="str">
        <f t="shared" ca="1" si="480"/>
        <v>2,46800864767328-2,46800864767309i</v>
      </c>
      <c r="AF350" s="223" t="str">
        <f t="shared" ca="1" si="481"/>
        <v>2,80342826050047-2,07916410083634i</v>
      </c>
      <c r="AG350" s="223" t="str">
        <f t="shared" ca="1" si="482"/>
        <v>3,07816211764569-1,64531193014282i</v>
      </c>
      <c r="AH350" s="223" t="str">
        <f t="shared" ca="1" si="483"/>
        <v>3,28626306077497-1,17584372489084i</v>
      </c>
      <c r="AI350" s="223" t="str">
        <f t="shared" ca="1" si="484"/>
        <v>3,42322633292254-0,680922053956941i</v>
      </c>
      <c r="AJ350" s="223" t="str">
        <f t="shared" ca="1" si="485"/>
        <v>3,486087092864-0,171260476894869i</v>
      </c>
      <c r="AK350" s="223" t="str">
        <f t="shared" ca="1" si="486"/>
        <v>3,47348459498253+0,342108372300784i</v>
      </c>
      <c r="AL350" s="223" t="str">
        <f t="shared" ca="1" si="487"/>
        <v>3,38569164529876+0,848071608375983i</v>
      </c>
      <c r="AM350" s="223" t="str">
        <f t="shared" ca="1" si="488"/>
        <v>3,22460869604501+1,33567665524638i</v>
      </c>
      <c r="AN350" s="223" t="str">
        <f t="shared" ca="1" si="489"/>
        <v>2,9937227066116+1,79436833618334i</v>
      </c>
      <c r="AO350" s="223" t="str">
        <f t="shared" ca="1" si="490"/>
        <v>2,69803166141351+2,21421736150485i</v>
      </c>
      <c r="AP350" s="223" t="str">
        <f t="shared" ca="1" si="491"/>
        <v>2,3439363786091+2,58613526773294i</v>
      </c>
      <c r="AQ350" s="223" t="str">
        <f t="shared" ca="1" si="492"/>
        <v>1,93910195173313+2,90207115535854i</v>
      </c>
      <c r="AR350" s="223" t="str">
        <f t="shared" ca="1" si="493"/>
        <v>1,93910195173313+2,90207115535854i</v>
      </c>
      <c r="AS350" s="223" t="str">
        <f t="shared" ca="1" si="494"/>
        <v>1,01317808400731+3,34000052995004i</v>
      </c>
      <c r="AT350" s="223" t="str">
        <f t="shared" ca="1" si="495"/>
        <v>0,512132098671962+3,45251416847044i</v>
      </c>
      <c r="AU350" s="223" t="str">
        <f t="shared" ca="1" si="496"/>
        <v>-2,6852589139911E-13+3,4902913015935i</v>
      </c>
      <c r="AV350" s="223" t="str">
        <f t="shared" ca="1" si="497"/>
        <v>-0,512132098668964+3,45251416847088i</v>
      </c>
      <c r="AW350" s="223" t="str">
        <f t="shared" ca="1" si="498"/>
        <v>-1,01317808400782+3,34000052994989i</v>
      </c>
      <c r="AX350" s="223" t="str">
        <f t="shared" ca="1" si="499"/>
        <v>-1,49229182355096+3,15518596652277i</v>
      </c>
      <c r="AY350" s="223" t="str">
        <f t="shared" ca="1" si="500"/>
        <v>-1,93910195173358+2,90207115535824i</v>
      </c>
      <c r="AZ350" s="223" t="str">
        <f t="shared" ca="1" si="501"/>
        <v>-2,34393637860949+2,58613526773258i</v>
      </c>
      <c r="BA350" s="223" t="str">
        <f t="shared" ca="1" si="502"/>
        <v>-2,69803166141385+2,21421736150444i</v>
      </c>
      <c r="BB350" s="223" t="str">
        <f t="shared" ca="1" si="503"/>
        <v>-2,99372270661188+1,79436833618288i</v>
      </c>
      <c r="BC350" s="223" t="str">
        <f t="shared" ca="1" si="504"/>
        <v>-3,22460869604389+1,33567665524909i</v>
      </c>
      <c r="BD350" s="223" t="str">
        <f t="shared" ca="1" si="505"/>
        <v>-3,38569164529889+0,848071608375463i</v>
      </c>
      <c r="BE350" s="223" t="str">
        <f t="shared" ca="1" si="506"/>
        <v>-3,47348459498259+0,342108372300249i</v>
      </c>
      <c r="BF350" s="223" t="str">
        <f t="shared" ca="1" si="507"/>
        <v>-3,48608709286397-0,171260476895504i</v>
      </c>
      <c r="BG350" s="223" t="str">
        <f t="shared" ca="1" si="508"/>
        <v>-3,42322633292243-0,680922053957517i</v>
      </c>
      <c r="BH350" s="223" t="str">
        <f t="shared" ca="1" si="509"/>
        <v>-3,28626306077476-1,17584372489144i</v>
      </c>
      <c r="BI350" s="223" t="str">
        <f t="shared" ca="1" si="510"/>
        <v>-3,07816211764541-1,64531193014334i</v>
      </c>
      <c r="BJ350" s="223" t="str">
        <f t="shared" ca="1" si="511"/>
        <v>-2,80342826050221-2,07916410083399i</v>
      </c>
      <c r="BK350" s="223" t="str">
        <f t="shared" ca="1" si="512"/>
        <v>-2,46800864767287-2,46800864767351i</v>
      </c>
      <c r="BL350" s="223" t="str">
        <f t="shared" ca="1" si="513"/>
        <v>-2,07916410083613-2,80342826050062i</v>
      </c>
      <c r="BM350" s="223" t="str">
        <f t="shared" ca="1" si="514"/>
        <v>-1,64531193014254-3,07816211764584i</v>
      </c>
      <c r="BN350" s="223" t="str">
        <f t="shared" ca="1" si="515"/>
        <v>-1,17584372489059-3,28626306077506i</v>
      </c>
      <c r="BO350" s="223" t="str">
        <f t="shared" ca="1" si="516"/>
        <v>-0,680922053956627-3,42322633292261i</v>
      </c>
      <c r="BP350" s="223" t="str">
        <f t="shared" ca="1" si="517"/>
        <v>-0,1712604768946-3,48608709286402i</v>
      </c>
      <c r="BQ350" s="223" t="str">
        <f t="shared" ca="1" si="518"/>
        <v>0,34210837230115-3,4734845949825i</v>
      </c>
      <c r="BR350" s="223" t="str">
        <f t="shared" ca="1" si="519"/>
        <v>0,848071608376245-3,38569164529869i</v>
      </c>
      <c r="BS350" s="223" t="str">
        <f t="shared" ca="1" si="520"/>
        <v>1,33567665524663-3,22460869604491i</v>
      </c>
      <c r="BT350" s="223" t="str">
        <f t="shared" ca="1" si="521"/>
        <v>1,79436833618357-2,99372270661147i</v>
      </c>
      <c r="BU350" s="223" t="str">
        <f t="shared" ca="1" si="522"/>
        <v>2,21421736150506-2,69803166141334i</v>
      </c>
      <c r="BV350" s="223" t="str">
        <f t="shared" ca="1" si="523"/>
        <v>2,58613526773312-2,3439363786089i</v>
      </c>
      <c r="BW350" s="223" t="str">
        <f t="shared" ca="1" si="524"/>
        <v>2,90207115535869-1,93910195173291i</v>
      </c>
      <c r="BX350" s="223" t="str">
        <f t="shared" ca="1" si="525"/>
        <v>3,15518596652311-1,49229182355023i</v>
      </c>
      <c r="BY350" s="223" t="str">
        <f t="shared" ca="1" si="526"/>
        <v>3,34000052995012-1,01317808400705i</v>
      </c>
      <c r="BZ350" s="223" t="str">
        <f t="shared" ca="1" si="527"/>
        <v>3,45251416847048-0,512132098671697i</v>
      </c>
      <c r="CA350" s="223" t="str">
        <f t="shared" ca="1" si="528"/>
        <v>3,4902913015935+5,37051782798219E-13i</v>
      </c>
      <c r="CB350" s="223" t="str">
        <f t="shared" ca="1" si="529"/>
        <v>3,45251416847084+0,512132098669229i</v>
      </c>
      <c r="CC350" s="223" t="str">
        <f t="shared" ca="1" si="530"/>
        <v>3,34000052994981+1,01317808400808i</v>
      </c>
      <c r="CD350" s="223" t="str">
        <f t="shared" ca="1" si="531"/>
        <v>3,15518596652265+1,4922918235512i</v>
      </c>
      <c r="CE350" s="223" t="str">
        <f t="shared" ca="1" si="532"/>
        <v>2,90207115535809+1,9391019517338i</v>
      </c>
      <c r="CF350" s="223" t="str">
        <f t="shared" ca="1" si="533"/>
        <v>2,5861352677324+2,34393637860969i</v>
      </c>
      <c r="CG350" s="223" t="str">
        <f t="shared" ca="1" si="534"/>
        <v>2,21421736150699+2,69803166141176i</v>
      </c>
      <c r="CH350" s="223" t="str">
        <f t="shared" ca="1" si="535"/>
        <v>1,79436833618265+2,99372270661202i</v>
      </c>
      <c r="CI350" s="223" t="str">
        <f t="shared" ca="1" si="536"/>
        <v>1,33567665524893+3,22460869604396i</v>
      </c>
      <c r="CJ350" s="223" t="str">
        <f t="shared" ca="1" si="537"/>
        <v>0,848071608375201+3,38569164529896i</v>
      </c>
      <c r="CK350" s="223" t="str">
        <f t="shared" ca="1" si="538"/>
        <v>0,342108372300081+3,4734845949826i</v>
      </c>
      <c r="CL350" s="223" t="str">
        <f t="shared" ca="1" si="539"/>
        <v>-0,171260476895673+3,48608709286397i</v>
      </c>
      <c r="CM350" s="223" t="str">
        <f t="shared" ca="1" si="540"/>
        <v>-0,680922053957681+3,4232263329224i</v>
      </c>
      <c r="CN350" s="223" t="str">
        <f t="shared" ca="1" si="541"/>
        <v>-1,1758437248916+3,2862630607747i</v>
      </c>
      <c r="CO350" s="223" t="str">
        <f t="shared" ca="1" si="542"/>
        <v>-1,64531193014349+3,07816211764533i</v>
      </c>
      <c r="CP350" s="223" t="str">
        <f t="shared" ca="1" si="543"/>
        <v>-2,07916410083412+2,80342826050212i</v>
      </c>
      <c r="CQ350" s="223" t="str">
        <f t="shared" ca="1" si="544"/>
        <v>-2,46800864767363+2,46800864767275i</v>
      </c>
      <c r="CR350" s="223" t="str">
        <f t="shared" ca="1" si="545"/>
        <v>-2,80342826050073+2,07916410083599i</v>
      </c>
      <c r="CS350" s="223" t="str">
        <f t="shared" ca="1" si="546"/>
        <v>-3,07816211764592+1,64531193014239i</v>
      </c>
      <c r="CT350" s="223" t="str">
        <f t="shared" ca="1" si="547"/>
        <v>-3,28626306077512+1,17584372489043i</v>
      </c>
      <c r="CU350" s="223" t="str">
        <f t="shared" ca="1" si="548"/>
        <v>-3,42322633292268+0,680922053956267i</v>
      </c>
      <c r="CV350" s="223" t="str">
        <f t="shared" ca="1" si="549"/>
        <v>-3,48608709286404+0,171260476894233i</v>
      </c>
      <c r="CW350" s="223" t="str">
        <f t="shared" ca="1" si="550"/>
        <v>-3,47348459498281-0,342108372297962i</v>
      </c>
      <c r="CX350" s="223" t="str">
        <f t="shared" ca="1" si="551"/>
        <v>-3,38569164529861-0,848071608376601i</v>
      </c>
      <c r="CY350" s="223" t="str">
        <f t="shared" ca="1" si="552"/>
        <v>-3,22460869604477-1,33567665524696i</v>
      </c>
      <c r="CZ350" s="223" t="str">
        <f t="shared" ca="1" si="553"/>
        <v>-2,99372270661127-1,79436833618389i</v>
      </c>
      <c r="DA350" s="223" t="str">
        <f t="shared" ca="1" si="554"/>
        <v>-2,69803166141311-2,21421736150535i</v>
      </c>
      <c r="DB350" s="223" t="str">
        <f t="shared" ca="1" si="555"/>
        <v>-2,34393637860863-2,58613526773337i</v>
      </c>
      <c r="DC350" s="223" t="str">
        <f t="shared" ca="1" si="556"/>
        <v>-1,9391019517326-2,90207115535889i</v>
      </c>
      <c r="DD350" s="223" t="str">
        <f t="shared" ca="1" si="557"/>
        <v>-1,4922918235499-3,15518596652327i</v>
      </c>
      <c r="DE350" s="223" t="str">
        <f t="shared" ca="1" si="558"/>
        <v>-1,0131780840067-3,34000052995022i</v>
      </c>
      <c r="DF350" s="223" t="str">
        <f t="shared" ca="1" si="559"/>
        <v>-0,512132098671334-3,45251416847053i</v>
      </c>
      <c r="DG350" s="223" t="str">
        <f t="shared" ca="1" si="560"/>
        <v>9,04777719398687E-13-3,4902913015935i</v>
      </c>
      <c r="DH350" s="223" t="str">
        <f t="shared" ca="1" si="561"/>
        <v>0,512132098669592-3,45251416847079i</v>
      </c>
      <c r="DI350" s="223" t="str">
        <f t="shared" ca="1" si="562"/>
        <v>1,01317808400843-3,3400005299497i</v>
      </c>
      <c r="DJ350" s="223" t="str">
        <f t="shared" ca="1" si="563"/>
        <v>1,49229182355154-3,1551859665225i</v>
      </c>
      <c r="DK350" s="223" t="str">
        <f t="shared" ca="1" si="564"/>
        <v>1,93910195173114-2,90207115535987i</v>
      </c>
      <c r="DL350" s="223" t="str">
        <f t="shared" ca="1" si="565"/>
        <v>2,34393637860997-2,58613526773216i</v>
      </c>
      <c r="DM350" s="223" t="str">
        <f t="shared" ca="1" si="566"/>
        <v>2,69803166141199-2,21421736150671i</v>
      </c>
      <c r="DN350" s="223" t="str">
        <f t="shared" ca="1" si="567"/>
        <v>2,99372270661221-1,79436833618233i</v>
      </c>
      <c r="DO350" s="223" t="str">
        <f t="shared" ca="1" si="568"/>
        <v>3,2246086960441-1,33567665524859i</v>
      </c>
      <c r="DP350" s="223" t="str">
        <f t="shared" ca="1" si="569"/>
        <v>3,38569164529905-0,848071608374845i</v>
      </c>
      <c r="DQ350" s="223" t="str">
        <f t="shared" ca="1" si="570"/>
        <v>3,47348459498264-0,342108372299715i</v>
      </c>
      <c r="DR350" s="223" t="str">
        <f t="shared" ca="1" si="571"/>
        <v>3,48608709286395+0,171260476896041i</v>
      </c>
      <c r="DS350" s="223" t="str">
        <f t="shared" ca="1" si="572"/>
        <v>3,42322633292232+0,68092205395804i</v>
      </c>
      <c r="DT350" s="223" t="str">
        <f t="shared" ca="1" si="573"/>
        <v>3,28626306077578+1,17584372488858i</v>
      </c>
      <c r="DU350" s="223" t="str">
        <f t="shared" ca="1" si="574"/>
        <v>3,07816211764516+1,64531193014381i</v>
      </c>
      <c r="DV350" s="223" t="str">
        <f t="shared" ca="1" si="575"/>
        <v>2,8034282605019+2,07916410083442i</v>
      </c>
      <c r="DW350" s="223" t="str">
        <f t="shared" ca="1" si="576"/>
        <v>2,46800864767249+2,46800864767389i</v>
      </c>
      <c r="DX350" s="223" t="str">
        <f t="shared" ca="1" si="577"/>
        <v>2,0791641008357+2,80342826050095i</v>
      </c>
      <c r="DY350" s="223" t="str">
        <f t="shared" ca="1" si="578"/>
        <v>1,64531193014206+3,07816211764609i</v>
      </c>
      <c r="DZ350" s="223" t="str">
        <f t="shared" ca="1" si="579"/>
        <v>1,17584372489008+3,28626306077525i</v>
      </c>
      <c r="EA350" s="223" t="str">
        <f t="shared" ca="1" si="580"/>
        <v>0,680922053959604+3,42322633292201i</v>
      </c>
      <c r="EB350" s="223" t="str">
        <f t="shared" ca="1" si="581"/>
        <v>0,171260476894064+3,48608709286404i</v>
      </c>
      <c r="EC350" s="223" t="str">
        <f t="shared" ca="1" si="582"/>
        <v>-0,34210837229813+3,4734845949828i</v>
      </c>
      <c r="ED350" s="223" t="str">
        <f t="shared" ca="1" si="583"/>
        <v>-0,848071608376765+3,38569164529857i</v>
      </c>
      <c r="EE350" s="223" t="str">
        <f t="shared" ca="1" si="584"/>
        <v>-1,33567665524712+3,2246086960447i</v>
      </c>
      <c r="EF350" s="223" t="str">
        <f t="shared" ca="1" si="585"/>
        <v>-1,79436833618403+2,99372270661119i</v>
      </c>
      <c r="EG350" s="223" t="str">
        <f t="shared" ca="1" si="586"/>
        <v>-2,21421736150548+2,698031661413i</v>
      </c>
      <c r="EH350" s="223" t="str">
        <f t="shared" ca="1" si="587"/>
        <v>-2,58613526773349+2,3439363786085i</v>
      </c>
      <c r="EI350" s="223" t="str">
        <f t="shared" ca="1" si="588"/>
        <v>-2,90207115535899+1,93910195173246i</v>
      </c>
      <c r="EJ350" s="223" t="str">
        <f t="shared" ca="1" si="589"/>
        <v>-3,15518596652182+1,49229182355297i</v>
      </c>
      <c r="EK350" s="223" t="str">
        <f t="shared" ca="1" si="590"/>
        <v>-3,34000052995027+1,01317808400654i</v>
      </c>
      <c r="EL350" s="223" t="str">
        <f t="shared" ca="1" si="591"/>
        <v>-3,45251416847055+0,512132098671166i</v>
      </c>
      <c r="EM350" s="223" t="str">
        <f t="shared" ca="1" si="592"/>
        <v>-3,4902913015935-1,07410356559644E-12i</v>
      </c>
      <c r="EN350" s="223"/>
      <c r="EO350" s="223"/>
      <c r="EP350" s="223"/>
    </row>
    <row r="351" spans="1:146">
      <c r="A351" s="249">
        <f t="shared" si="461"/>
        <v>4.9023437499999814E-3</v>
      </c>
      <c r="B351" s="248">
        <v>251</v>
      </c>
      <c r="C351" s="247">
        <f t="shared" si="462"/>
        <v>50200</v>
      </c>
      <c r="N351" s="246">
        <f t="shared" ca="1" si="463"/>
        <v>4.5096782886458531</v>
      </c>
      <c r="O351" s="223">
        <f t="shared" ca="1" si="464"/>
        <v>-3.4903217113541465</v>
      </c>
      <c r="P351" s="223" t="str">
        <f t="shared" ca="1" si="465"/>
        <v>-3,46407286768454-0,42725263734933i</v>
      </c>
      <c r="Q351" s="223" t="str">
        <f t="shared" ca="1" si="466"/>
        <v>-3,38572114371701-0,848078997345001i</v>
      </c>
      <c r="R351" s="223" t="str">
        <f t="shared" ca="1" si="467"/>
        <v>-3,25644502230996-1,25614945982668i</v>
      </c>
      <c r="S351" s="223" t="str">
        <f t="shared" ca="1" si="468"/>
        <v>-3,07818893665989-1,64532626520541i</v>
      </c>
      <c r="T351" s="223" t="str">
        <f t="shared" ca="1" si="469"/>
        <v>-2,85363402421644-2,0097558320812i</v>
      </c>
      <c r="U351" s="223" t="str">
        <f t="shared" ca="1" si="470"/>
        <v>-2,58615779987868-2,34395680055687i</v>
      </c>
      <c r="V351" s="223" t="str">
        <f t="shared" ca="1" si="471"/>
        <v>-2,27978335502835-2,64290247699113i</v>
      </c>
      <c r="W351" s="223" t="str">
        <f t="shared" ca="1" si="472"/>
        <v>-1,93911884649044-2,90209644015076i</v>
      </c>
      <c r="X351" s="223" t="str">
        <f t="shared" ca="1" si="473"/>
        <v>-1,56928818556422-3,11764017157187i</v>
      </c>
      <c r="Y351" s="223" t="str">
        <f t="shared" ca="1" si="474"/>
        <v>-1,17585396962961-3,286291692905i</v>
      </c>
      <c r="Z351" s="223" t="str">
        <f t="shared" ca="1" si="475"/>
        <v>-0,764733815504205-3,40551432828795i</v>
      </c>
      <c r="AA351" s="223" t="str">
        <f t="shared" ca="1" si="476"/>
        <v>-0,342111352977057-3,47351485831201i</v>
      </c>
      <c r="AB351" s="223" t="str">
        <f t="shared" ca="1" si="477"/>
        <v>0,085656782736652-3,48927049171046i</v>
      </c>
      <c r="AC351" s="223" t="str">
        <f t="shared" ca="1" si="478"/>
        <v>0,512136560708842-3,4525442490916i</v>
      </c>
      <c r="AD351" s="223" t="str">
        <f t="shared" ca="1" si="479"/>
        <v>0,930913328109885-3,36388852732928i</v>
      </c>
      <c r="AE351" s="223" t="str">
        <f t="shared" ca="1" si="480"/>
        <v>1,3356882925593-3,22463679099991i</v>
      </c>
      <c r="AF351" s="223" t="str">
        <f t="shared" ca="1" si="481"/>
        <v>1,72037326182835-3,03688351583268i</v>
      </c>
      <c r="AG351" s="223" t="str">
        <f t="shared" ca="1" si="482"/>
        <v>2,07918221590917-2,80345268584957i</v>
      </c>
      <c r="AH351" s="223" t="str">
        <f t="shared" ca="1" si="483"/>
        <v>2,40671833415468-2,52785531801048i</v>
      </c>
      <c r="AI351" s="223" t="str">
        <f t="shared" ca="1" si="484"/>
        <v>2,69805516847503-2,21423665325442i</v>
      </c>
      <c r="AJ351" s="223" t="str">
        <f t="shared" ca="1" si="485"/>
        <v>2,94881074170681-1,86731380821347i</v>
      </c>
      <c r="AK351" s="223" t="str">
        <f t="shared" ca="1" si="486"/>
        <v>3,15521345662068-1,49230482539925i</v>
      </c>
      <c r="AL351" s="223" t="str">
        <f t="shared" ca="1" si="487"/>
        <v>3,31415882426636-1,09485018896995i</v>
      </c>
      <c r="AM351" s="223" t="str">
        <f t="shared" ca="1" si="488"/>
        <v>3,42325615836771-0,68092798660922i</v>
      </c>
      <c r="AN351" s="223" t="str">
        <f t="shared" ca="1" si="489"/>
        <v>3,48086453347202-0,256763993516846i</v>
      </c>
      <c r="AO351" s="223" t="str">
        <f t="shared" ca="1" si="490"/>
        <v>3,48611746599476+0,17126196903109i</v>
      </c>
      <c r="AP351" s="223" t="str">
        <f t="shared" ca="1" si="491"/>
        <v>3,43893594694205+0,596711992153629i</v>
      </c>
      <c r="AQ351" s="223" t="str">
        <f t="shared" ca="1" si="492"/>
        <v>3,34002963027709+1,01318691149325i</v>
      </c>
      <c r="AR351" s="223" t="str">
        <f t="shared" ca="1" si="493"/>
        <v>3,34002963027709+1,01318691149325i</v>
      </c>
      <c r="AS351" s="223" t="str">
        <f t="shared" ca="1" si="494"/>
        <v>2,99374878993344+1,79438396992455i</v>
      </c>
      <c r="AT351" s="223" t="str">
        <f t="shared" ca="1" si="495"/>
        <v>2,75158265241405+2,14735617811397i</v>
      </c>
      <c r="AU351" s="223" t="str">
        <f t="shared" ca="1" si="496"/>
        <v>2,46803015062229+2,46803015062002i</v>
      </c>
      <c r="AV351" s="223" t="str">
        <f t="shared" ca="1" si="497"/>
        <v>2,14735617811376+2,75158265241421i</v>
      </c>
      <c r="AW351" s="223" t="str">
        <f t="shared" ca="1" si="498"/>
        <v>1,79438396992433+2,99374878993357i</v>
      </c>
      <c r="AX351" s="223" t="str">
        <f t="shared" ca="1" si="499"/>
        <v>1,41442255661012+3,19088615906344i</v>
      </c>
      <c r="AY351" s="223" t="str">
        <f t="shared" ca="1" si="500"/>
        <v>1,0131869114931+3,34002963027713i</v>
      </c>
      <c r="AZ351" s="223" t="str">
        <f t="shared" ca="1" si="501"/>
        <v>0,596711992153472+3,43893594694207i</v>
      </c>
      <c r="BA351" s="223" t="str">
        <f t="shared" ca="1" si="502"/>
        <v>0,171261969030832+3,48611746599477i</v>
      </c>
      <c r="BB351" s="223" t="str">
        <f t="shared" ca="1" si="503"/>
        <v>-0,256763993517103+3,48086453347201i</v>
      </c>
      <c r="BC351" s="223" t="str">
        <f t="shared" ca="1" si="504"/>
        <v>-0,680927986609377+3,42325615836768i</v>
      </c>
      <c r="BD351" s="223" t="str">
        <f t="shared" ca="1" si="505"/>
        <v>-1,0948501889701+3,31415882426631i</v>
      </c>
      <c r="BE351" s="223" t="str">
        <f t="shared" ca="1" si="506"/>
        <v>-1,4923048253994+3,15521345662061i</v>
      </c>
      <c r="BF351" s="223" t="str">
        <f t="shared" ca="1" si="507"/>
        <v>-1,86731380821352+2,94881074170677i</v>
      </c>
      <c r="BG351" s="223" t="str">
        <f t="shared" ca="1" si="508"/>
        <v>-2,2142366532545+2,69805516847496i</v>
      </c>
      <c r="BH351" s="223" t="str">
        <f t="shared" ca="1" si="509"/>
        <v>-2,52785531801062+2,40671833415453i</v>
      </c>
      <c r="BI351" s="223" t="str">
        <f t="shared" ca="1" si="510"/>
        <v>-2,80345268584964+2,07918221590908i</v>
      </c>
      <c r="BJ351" s="223" t="str">
        <f t="shared" ca="1" si="511"/>
        <v>-3,03688351583278+1,72037326182817i</v>
      </c>
      <c r="BK351" s="223" t="str">
        <f t="shared" ca="1" si="512"/>
        <v>-3,22463679100025+1,33568829255846i</v>
      </c>
      <c r="BL351" s="223" t="str">
        <f t="shared" ca="1" si="513"/>
        <v>-3,3638885273293+0,93091332810978i</v>
      </c>
      <c r="BM351" s="223" t="str">
        <f t="shared" ca="1" si="514"/>
        <v>-3,45254424909147+0,512136560709665i</v>
      </c>
      <c r="BN351" s="223" t="str">
        <f t="shared" ca="1" si="515"/>
        <v>-3,4892704917105+0,0856567827351048i</v>
      </c>
      <c r="BO351" s="223" t="str">
        <f t="shared" ca="1" si="516"/>
        <v>-3,47351485831192-0,342111352978005i</v>
      </c>
      <c r="BP351" s="223" t="str">
        <f t="shared" ca="1" si="517"/>
        <v>-3,40551432828799-0,764733815504024i</v>
      </c>
      <c r="BQ351" s="223" t="str">
        <f t="shared" ca="1" si="518"/>
        <v>-3,28629169290533-1,17585396962871i</v>
      </c>
      <c r="BR351" s="223" t="str">
        <f t="shared" ca="1" si="519"/>
        <v>-3,11764017157112-1,56928818556572i</v>
      </c>
      <c r="BS351" s="223" t="str">
        <f t="shared" ca="1" si="520"/>
        <v>-2,90209644015046-1,93911884649089i</v>
      </c>
      <c r="BT351" s="223" t="str">
        <f t="shared" ca="1" si="521"/>
        <v>-2,64290247699117-2,2797833550283i</v>
      </c>
      <c r="BU351" s="223" t="str">
        <f t="shared" ca="1" si="522"/>
        <v>-2,34395680055778-2,58615779987786i</v>
      </c>
      <c r="BV351" s="223" t="str">
        <f t="shared" ca="1" si="523"/>
        <v>-2,00975583208021-2,85363402421714i</v>
      </c>
      <c r="BW351" s="223" t="str">
        <f t="shared" ca="1" si="524"/>
        <v>-1,64532626520486-3,07818893666019i</v>
      </c>
      <c r="BX351" s="223" t="str">
        <f t="shared" ca="1" si="525"/>
        <v>-1,25614945982718-3,25644502230976i</v>
      </c>
      <c r="BY351" s="223" t="str">
        <f t="shared" ca="1" si="526"/>
        <v>-0,848078997346429-3,38572114371665i</v>
      </c>
      <c r="BZ351" s="223" t="str">
        <f t="shared" ca="1" si="527"/>
        <v>-0,427252637348175-3,46407286768468i</v>
      </c>
      <c r="CA351" s="223" t="str">
        <f t="shared" ca="1" si="528"/>
        <v>1,59066802602493E-13-3,49032171135415i</v>
      </c>
      <c r="CB351" s="223" t="str">
        <f t="shared" ca="1" si="529"/>
        <v>0,427252637348688-3,46407286768462i</v>
      </c>
      <c r="CC351" s="223" t="str">
        <f t="shared" ca="1" si="530"/>
        <v>0,848078997346931-3,38572114371653i</v>
      </c>
      <c r="CD351" s="223" t="str">
        <f t="shared" ca="1" si="531"/>
        <v>1,25614945982747-3,25644502230965i</v>
      </c>
      <c r="CE351" s="223" t="str">
        <f t="shared" ca="1" si="532"/>
        <v>1,64532626520532-3,07818893665994i</v>
      </c>
      <c r="CF351" s="223" t="str">
        <f t="shared" ca="1" si="533"/>
        <v>2,00975583208047-2,85363402421696i</v>
      </c>
      <c r="CG351" s="223" t="str">
        <f t="shared" ca="1" si="534"/>
        <v>2,34395680055801-2,58615779987764i</v>
      </c>
      <c r="CH351" s="223" t="str">
        <f t="shared" ca="1" si="535"/>
        <v>2,6429024769915-2,27978335502791i</v>
      </c>
      <c r="CI351" s="223" t="str">
        <f t="shared" ca="1" si="536"/>
        <v>2,90209644015064-1,93911884649062i</v>
      </c>
      <c r="CJ351" s="223" t="str">
        <f t="shared" ca="1" si="537"/>
        <v>3,11764017157135-1,56928818556525i</v>
      </c>
      <c r="CK351" s="223" t="str">
        <f t="shared" ca="1" si="538"/>
        <v>3,28629169290543-1,17585396962841i</v>
      </c>
      <c r="CL351" s="223" t="str">
        <f t="shared" ca="1" si="539"/>
        <v>3,40551432828806-0,764733815503713i</v>
      </c>
      <c r="CM351" s="223" t="str">
        <f t="shared" ca="1" si="540"/>
        <v>3,47351485831197-0,342111352977491i</v>
      </c>
      <c r="CN351" s="223" t="str">
        <f t="shared" ca="1" si="541"/>
        <v>3,48927049171049+0,0856567827354227i</v>
      </c>
      <c r="CO351" s="223" t="str">
        <f t="shared" ca="1" si="542"/>
        <v>3,45254424909143+0,512136560709979i</v>
      </c>
      <c r="CP351" s="223" t="str">
        <f t="shared" ca="1" si="543"/>
        <v>3,36388852732922+0,930913328110087i</v>
      </c>
      <c r="CQ351" s="223" t="str">
        <f t="shared" ca="1" si="544"/>
        <v>3,22463679100013+1,33568829255876i</v>
      </c>
      <c r="CR351" s="223" t="str">
        <f t="shared" ca="1" si="545"/>
        <v>3,03688351583429+1,72037326182551i</v>
      </c>
      <c r="CS351" s="223" t="str">
        <f t="shared" ca="1" si="546"/>
        <v>2,80345268584945+2,07918221590933i</v>
      </c>
      <c r="CT351" s="223" t="str">
        <f t="shared" ca="1" si="547"/>
        <v>2,5278553180104+2,40671833415476i</v>
      </c>
      <c r="CU351" s="223" t="str">
        <f t="shared" ca="1" si="548"/>
        <v>2,21423665325426+2,69805516847516i</v>
      </c>
      <c r="CV351" s="223" t="str">
        <f t="shared" ca="1" si="549"/>
        <v>1,86731380821325+2,94881074170694i</v>
      </c>
      <c r="CW351" s="223" t="str">
        <f t="shared" ca="1" si="550"/>
        <v>1,49230482539911+3,15521345662075i</v>
      </c>
      <c r="CX351" s="223" t="str">
        <f t="shared" ca="1" si="551"/>
        <v>1,09485018896989+3,31415882426638i</v>
      </c>
      <c r="CY351" s="223" t="str">
        <f t="shared" ca="1" si="552"/>
        <v>0,680927986608867+3,42325615836778i</v>
      </c>
      <c r="CZ351" s="223" t="str">
        <f t="shared" ca="1" si="553"/>
        <v>0,256763993516588+3,48086453347205i</v>
      </c>
      <c r="DA351" s="223" t="str">
        <f t="shared" ca="1" si="554"/>
        <v>-0,171261969031249+3,48611746599475i</v>
      </c>
      <c r="DB351" s="223" t="str">
        <f t="shared" ca="1" si="555"/>
        <v>-0,596711992153786+3,43893594694202i</v>
      </c>
      <c r="DC351" s="223" t="str">
        <f t="shared" ca="1" si="556"/>
        <v>-1,01318691149331+3,34002963027707i</v>
      </c>
      <c r="DD351" s="223" t="str">
        <f t="shared" ca="1" si="557"/>
        <v>-1,41442255661032+3,19088615906335i</v>
      </c>
      <c r="DE351" s="223" t="str">
        <f t="shared" ca="1" si="558"/>
        <v>-1,79438396992477+2,99374878993331i</v>
      </c>
      <c r="DF351" s="223" t="str">
        <f t="shared" ca="1" si="559"/>
        <v>-2,14735617811409+2,75158265241395i</v>
      </c>
      <c r="DG351" s="223" t="str">
        <f t="shared" ca="1" si="560"/>
        <v>-2,46803015062006+2,46803015062225i</v>
      </c>
      <c r="DH351" s="223" t="str">
        <f t="shared" ca="1" si="561"/>
        <v>-2,75158265241424+2,14735617811372i</v>
      </c>
      <c r="DI351" s="223" t="str">
        <f t="shared" ca="1" si="562"/>
        <v>-2,99374878993356+1,79438396992436i</v>
      </c>
      <c r="DJ351" s="223" t="str">
        <f t="shared" ca="1" si="563"/>
        <v>-3,19088615906354+1,41442255660989i</v>
      </c>
      <c r="DK351" s="223" t="str">
        <f t="shared" ca="1" si="564"/>
        <v>-3,34002963027617+1,01318691149627i</v>
      </c>
      <c r="DL351" s="223" t="str">
        <f t="shared" ca="1" si="565"/>
        <v>-3,4389359469421+0,596711992153315i</v>
      </c>
      <c r="DM351" s="223" t="str">
        <f t="shared" ca="1" si="566"/>
        <v>-3,48611746599478+0,171261969030772i</v>
      </c>
      <c r="DN351" s="223" t="str">
        <f t="shared" ca="1" si="567"/>
        <v>-3,48086453347201-0,256763993517064i</v>
      </c>
      <c r="DO351" s="223" t="str">
        <f t="shared" ca="1" si="568"/>
        <v>-3,42325615836831-0,680927986606222i</v>
      </c>
      <c r="DP351" s="223" t="str">
        <f t="shared" ca="1" si="569"/>
        <v>-3,31415882426623-1,09485018897034i</v>
      </c>
      <c r="DQ351" s="223" t="str">
        <f t="shared" ca="1" si="570"/>
        <v>-3,15521345662055-1,49230482539954i</v>
      </c>
      <c r="DR351" s="223" t="str">
        <f t="shared" ca="1" si="571"/>
        <v>-2,94881074170669-1,86731380821366i</v>
      </c>
      <c r="DS351" s="223" t="str">
        <f t="shared" ca="1" si="572"/>
        <v>-2,69805516847486-2,21423665325463i</v>
      </c>
      <c r="DT351" s="223" t="str">
        <f t="shared" ca="1" si="573"/>
        <v>-2,40671833415427-2,52785531801087i</v>
      </c>
      <c r="DU351" s="223" t="str">
        <f t="shared" ca="1" si="574"/>
        <v>-2,07918221590879-2,80345268584985i</v>
      </c>
      <c r="DV351" s="223" t="str">
        <f t="shared" ca="1" si="575"/>
        <v>-1,72037326182803-3,03688351583286i</v>
      </c>
      <c r="DW351" s="223" t="str">
        <f t="shared" ca="1" si="576"/>
        <v>-1,33568829255832-3,22463679100031i</v>
      </c>
      <c r="DX351" s="223" t="str">
        <f t="shared" ca="1" si="577"/>
        <v>-0,930913328109626-3,36388852732935i</v>
      </c>
      <c r="DY351" s="223" t="str">
        <f t="shared" ca="1" si="578"/>
        <v>-0,512136560709313-3,45254424909153i</v>
      </c>
      <c r="DZ351" s="223" t="str">
        <f t="shared" ca="1" si="579"/>
        <v>-0,0856567827383176-3,48927049171042i</v>
      </c>
      <c r="EA351" s="223" t="str">
        <f t="shared" ca="1" si="580"/>
        <v>0,342111352978163-3,47351485831191i</v>
      </c>
      <c r="EB351" s="223" t="str">
        <f t="shared" ca="1" si="581"/>
        <v>0,764733815504177-3,40551432828795i</v>
      </c>
      <c r="EC351" s="223" t="str">
        <f t="shared" ca="1" si="582"/>
        <v>1,17585396962886-3,28629169290527i</v>
      </c>
      <c r="ED351" s="223" t="str">
        <f t="shared" ca="1" si="583"/>
        <v>1,56928818556568-3,11764017157114i</v>
      </c>
      <c r="EE351" s="223" t="str">
        <f t="shared" ca="1" si="584"/>
        <v>1,93911884649118-2,90209644015026i</v>
      </c>
      <c r="EF351" s="223" t="str">
        <f t="shared" ca="1" si="585"/>
        <v>2,27978335502842-2,64290247699106i</v>
      </c>
      <c r="EG351" s="223" t="str">
        <f t="shared" ca="1" si="586"/>
        <v>2,58615779987796-2,34395680055766i</v>
      </c>
      <c r="EH351" s="223" t="str">
        <f t="shared" ca="1" si="587"/>
        <v>2,85363402421723-2,00975583208008i</v>
      </c>
      <c r="EI351" s="223" t="str">
        <f t="shared" ca="1" si="588"/>
        <v>3,07818893666017-1,64532626520489i</v>
      </c>
      <c r="EJ351" s="223" t="str">
        <f t="shared" ca="1" si="589"/>
        <v>3,25644502230989-1,25614945982684i</v>
      </c>
      <c r="EK351" s="223" t="str">
        <f t="shared" ca="1" si="590"/>
        <v>3,3857211437167-0,848078997346275i</v>
      </c>
      <c r="EL351" s="223" t="str">
        <f t="shared" ca="1" si="591"/>
        <v>3,4640728676847-0,427252637348018i</v>
      </c>
      <c r="EM351" s="223" t="str">
        <f t="shared" ca="1" si="592"/>
        <v>3,49032171135415+3,18133605204987E-13i</v>
      </c>
      <c r="EN351" s="223"/>
      <c r="EO351" s="223"/>
      <c r="EP351" s="223"/>
    </row>
    <row r="352" spans="1:146">
      <c r="A352" s="249">
        <f t="shared" si="461"/>
        <v>4.921874999999981E-3</v>
      </c>
      <c r="B352" s="248">
        <v>252</v>
      </c>
      <c r="C352" s="247">
        <f t="shared" si="462"/>
        <v>50400</v>
      </c>
      <c r="N352" s="246">
        <f t="shared" ca="1" si="463"/>
        <v>4.5096532858103222</v>
      </c>
      <c r="O352" s="223">
        <f t="shared" ca="1" si="464"/>
        <v>-3.4903467141896778</v>
      </c>
      <c r="P352" s="223" t="str">
        <f t="shared" ca="1" si="465"/>
        <v>-3,47353974075206-0,342113803683535i</v>
      </c>
      <c r="Q352" s="223" t="str">
        <f t="shared" ca="1" si="466"/>
        <v>-3,42328068078101-0,680932864419237i</v>
      </c>
      <c r="R352" s="223" t="str">
        <f t="shared" ca="1" si="467"/>
        <v>-3,34005355649847-1,01319416943478i</v>
      </c>
      <c r="S352" s="223" t="str">
        <f t="shared" ca="1" si="468"/>
        <v>-3,22465989060784-1,33569786073039i</v>
      </c>
      <c r="T352" s="223" t="str">
        <f t="shared" ca="1" si="469"/>
        <v>-3,07821098719224-1,64533805146044i</v>
      </c>
      <c r="U352" s="223" t="str">
        <f t="shared" ca="1" si="470"/>
        <v>-2,90211722924869-1,93913273732166i</v>
      </c>
      <c r="V352" s="223" t="str">
        <f t="shared" ca="1" si="471"/>
        <v>-2,69807449592882-2,21425251488468i</v>
      </c>
      <c r="W352" s="223" t="str">
        <f t="shared" ca="1" si="472"/>
        <v>-2,4680478302956-2,46804783029581i</v>
      </c>
      <c r="X352" s="223" t="str">
        <f t="shared" ca="1" si="473"/>
        <v>-2,21425251488444-2,69807449592902i</v>
      </c>
      <c r="Y352" s="223" t="str">
        <f t="shared" ca="1" si="474"/>
        <v>-1,93913273732169-2,90211722924867i</v>
      </c>
      <c r="Z352" s="223" t="str">
        <f t="shared" ca="1" si="475"/>
        <v>-1,6453380514605-3,07821098719221i</v>
      </c>
      <c r="AA352" s="223" t="str">
        <f t="shared" ca="1" si="476"/>
        <v>-1,33569786073041-3,22465989060782i</v>
      </c>
      <c r="AB352" s="223" t="str">
        <f t="shared" ca="1" si="477"/>
        <v>-1,01319416943481-3,34005355649846i</v>
      </c>
      <c r="AC352" s="223" t="str">
        <f t="shared" ca="1" si="478"/>
        <v>-0,680932864419275-3,423280680781i</v>
      </c>
      <c r="AD352" s="223" t="str">
        <f t="shared" ca="1" si="479"/>
        <v>-0,342113803683617-3,47353974075205i</v>
      </c>
      <c r="AE352" s="223" t="str">
        <f t="shared" ca="1" si="480"/>
        <v>-5,4731106249367E-14-3,49034671418968i</v>
      </c>
      <c r="AF352" s="223" t="str">
        <f t="shared" ca="1" si="481"/>
        <v>0,34211380368489-3,47353974075192i</v>
      </c>
      <c r="AG352" s="223" t="str">
        <f t="shared" ca="1" si="482"/>
        <v>0,680932864420239-3,42328068078081i</v>
      </c>
      <c r="AH352" s="223" t="str">
        <f t="shared" ca="1" si="483"/>
        <v>1,01319416943542-3,34005355649827i</v>
      </c>
      <c r="AI352" s="223" t="str">
        <f t="shared" ca="1" si="484"/>
        <v>1,33569786073068-3,22465989060772i</v>
      </c>
      <c r="AJ352" s="223" t="str">
        <f t="shared" ca="1" si="485"/>
        <v>1,64533805146041-3,07821098719226i</v>
      </c>
      <c r="AK352" s="223" t="str">
        <f t="shared" ca="1" si="486"/>
        <v>1,93913273732129-2,90211722924894i</v>
      </c>
      <c r="AL352" s="223" t="str">
        <f t="shared" ca="1" si="487"/>
        <v>2,2142525148841-2,69807449592929i</v>
      </c>
      <c r="AM352" s="223" t="str">
        <f t="shared" ca="1" si="488"/>
        <v>2,46804783029507-2,46804783029634i</v>
      </c>
      <c r="AN352" s="223" t="str">
        <f t="shared" ca="1" si="489"/>
        <v>2,69807449592809-2,21425251488557i</v>
      </c>
      <c r="AO352" s="223" t="str">
        <f t="shared" ca="1" si="490"/>
        <v>2,90211722924788-1,93913273732287i</v>
      </c>
      <c r="AP352" s="223" t="str">
        <f t="shared" ca="1" si="491"/>
        <v>3,078210987193-1,64533805145902i</v>
      </c>
      <c r="AQ352" s="223" t="str">
        <f t="shared" ca="1" si="492"/>
        <v>3,22465989060834-1,33569786072918i</v>
      </c>
      <c r="AR352" s="223" t="str">
        <f t="shared" ca="1" si="493"/>
        <v>3,22465989060834-1,33569786072918i</v>
      </c>
      <c r="AS352" s="223" t="str">
        <f t="shared" ca="1" si="494"/>
        <v>3,42328068078113-0,680932864418651i</v>
      </c>
      <c r="AT352" s="223" t="str">
        <f t="shared" ca="1" si="495"/>
        <v>3,47353974075208-0,342113803683276i</v>
      </c>
      <c r="AU352" s="223" t="str">
        <f t="shared" ca="1" si="496"/>
        <v>3,49034671418968-1,09462212498734E-13i</v>
      </c>
      <c r="AV352" s="223" t="str">
        <f t="shared" ca="1" si="497"/>
        <v>3,47353974075209+0,342113803683157i</v>
      </c>
      <c r="AW352" s="223" t="str">
        <f t="shared" ca="1" si="498"/>
        <v>3,42328068078117+0,680932864418434i</v>
      </c>
      <c r="AX352" s="223" t="str">
        <f t="shared" ca="1" si="499"/>
        <v>3,34005355649879+1,0131941694337i</v>
      </c>
      <c r="AY352" s="223" t="str">
        <f t="shared" ca="1" si="500"/>
        <v>3,22465989060842+1,33569786072898i</v>
      </c>
      <c r="AZ352" s="223" t="str">
        <f t="shared" ca="1" si="501"/>
        <v>3,07821098719147+1,64533805146189i</v>
      </c>
      <c r="BA352" s="223" t="str">
        <f t="shared" ca="1" si="502"/>
        <v>2,90211722924795+1,93913273732277i</v>
      </c>
      <c r="BB352" s="223" t="str">
        <f t="shared" ca="1" si="503"/>
        <v>2,69807449592823+2,2142525148854i</v>
      </c>
      <c r="BC352" s="223" t="str">
        <f t="shared" ca="1" si="504"/>
        <v>2,46804783029515+2,46804783029626i</v>
      </c>
      <c r="BD352" s="223" t="str">
        <f t="shared" ca="1" si="505"/>
        <v>2,21425251488427+2,69807449592915i</v>
      </c>
      <c r="BE352" s="223" t="str">
        <f t="shared" ca="1" si="506"/>
        <v>1,93913273732147+2,90211722924882i</v>
      </c>
      <c r="BF352" s="223" t="str">
        <f t="shared" ca="1" si="507"/>
        <v>1,64533805146051+3,0782109871922i</v>
      </c>
      <c r="BG352" s="223" t="str">
        <f t="shared" ca="1" si="508"/>
        <v>1,33569786073093+3,22465989060761i</v>
      </c>
      <c r="BH352" s="223" t="str">
        <f t="shared" ca="1" si="509"/>
        <v>1,01319416943563+3,34005355649821i</v>
      </c>
      <c r="BI352" s="223" t="str">
        <f t="shared" ca="1" si="510"/>
        <v>0,680932864420406+3,42328068078078i</v>
      </c>
      <c r="BJ352" s="223" t="str">
        <f t="shared" ca="1" si="511"/>
        <v>0,342113803685059+3,47353974075191i</v>
      </c>
      <c r="BK352" s="223" t="str">
        <f t="shared" ca="1" si="512"/>
        <v>-1,57183503338803E-12+3,49034671418968i</v>
      </c>
      <c r="BL352" s="223" t="str">
        <f t="shared" ca="1" si="513"/>
        <v>-0,342113803684831+3,47353974075193i</v>
      </c>
      <c r="BM352" s="223" t="str">
        <f t="shared" ca="1" si="514"/>
        <v>-0,680932864420179+3,42328068078082i</v>
      </c>
      <c r="BN352" s="223" t="str">
        <f t="shared" ca="1" si="515"/>
        <v>-1,01319416943541+3,34005355649827i</v>
      </c>
      <c r="BO352" s="223" t="str">
        <f t="shared" ca="1" si="516"/>
        <v>-1,33569786073053+3,22465989060778i</v>
      </c>
      <c r="BP352" s="223" t="str">
        <f t="shared" ca="1" si="517"/>
        <v>-1,64533805146031+3,07821098719231i</v>
      </c>
      <c r="BQ352" s="223" t="str">
        <f t="shared" ca="1" si="518"/>
        <v>-1,93913273732128+2,90211722924894i</v>
      </c>
      <c r="BR352" s="223" t="str">
        <f t="shared" ca="1" si="519"/>
        <v>-2,2142525148841+2,6980744959293i</v>
      </c>
      <c r="BS352" s="223" t="str">
        <f t="shared" ca="1" si="520"/>
        <v>-2,46804783029492+2,46804783029649i</v>
      </c>
      <c r="BT352" s="223" t="str">
        <f t="shared" ca="1" si="521"/>
        <v>-2,69807449592802+2,21425251488566i</v>
      </c>
      <c r="BU352" s="223" t="str">
        <f t="shared" ca="1" si="522"/>
        <v>-2,90211722924782+1,93913273732296i</v>
      </c>
      <c r="BV352" s="223" t="str">
        <f t="shared" ca="1" si="523"/>
        <v>-3,07821098719295+1,64533805145912i</v>
      </c>
      <c r="BW352" s="223" t="str">
        <f t="shared" ca="1" si="524"/>
        <v>-3,2246598906083+1,33569786072928i</v>
      </c>
      <c r="BX352" s="223" t="str">
        <f t="shared" ca="1" si="525"/>
        <v>-3,34005355649872+1,01319416943392i</v>
      </c>
      <c r="BY352" s="223" t="str">
        <f t="shared" ca="1" si="526"/>
        <v>-3,42328068078112+0,680932864418661i</v>
      </c>
      <c r="BZ352" s="223" t="str">
        <f t="shared" ca="1" si="527"/>
        <v>-3,47353974075206+0,342113803683484i</v>
      </c>
      <c r="CA352" s="223" t="str">
        <f t="shared" ca="1" si="528"/>
        <v>-3,49034671418968+2,18924424997468E-13i</v>
      </c>
      <c r="CB352" s="223" t="str">
        <f t="shared" ca="1" si="529"/>
        <v>-3,4735397407521-0,342113803683049i</v>
      </c>
      <c r="CC352" s="223" t="str">
        <f t="shared" ca="1" si="530"/>
        <v>-3,42328068078117-0,680932864418424i</v>
      </c>
      <c r="CD352" s="223" t="str">
        <f t="shared" ca="1" si="531"/>
        <v>-3,34005355649879-1,0131941694337i</v>
      </c>
      <c r="CE352" s="223" t="str">
        <f t="shared" ca="1" si="532"/>
        <v>-3,22465989060846-1,33569786072888i</v>
      </c>
      <c r="CF352" s="223" t="str">
        <f t="shared" ca="1" si="533"/>
        <v>-3,07821098719147-1,64533805146188i</v>
      </c>
      <c r="CG352" s="223" t="str">
        <f t="shared" ca="1" si="534"/>
        <v>-2,90211722924807-1,93913273732259i</v>
      </c>
      <c r="CH352" s="223" t="str">
        <f t="shared" ca="1" si="535"/>
        <v>-2,69807449592829-2,21425251488532i</v>
      </c>
      <c r="CI352" s="223" t="str">
        <f t="shared" ca="1" si="536"/>
        <v>-2,46804783029523-2,46804783029618i</v>
      </c>
      <c r="CJ352" s="223" t="str">
        <f t="shared" ca="1" si="537"/>
        <v>-2,21425251488428-2,69807449592915i</v>
      </c>
      <c r="CK352" s="223" t="str">
        <f t="shared" ca="1" si="538"/>
        <v>-1,93913273732148-2,90211722924881i</v>
      </c>
      <c r="CL352" s="223" t="str">
        <f t="shared" ca="1" si="539"/>
        <v>-1,6453380514607-3,07821098719211i</v>
      </c>
      <c r="CM352" s="223" t="str">
        <f t="shared" ca="1" si="540"/>
        <v>-1,33569786073094-3,22465989060761i</v>
      </c>
      <c r="CN352" s="223" t="str">
        <f t="shared" ca="1" si="541"/>
        <v>-1,01319416943564-3,3400535564982i</v>
      </c>
      <c r="CO352" s="223" t="str">
        <f t="shared" ca="1" si="542"/>
        <v>-0,680932864420417-3,42328068078077i</v>
      </c>
      <c r="CP352" s="223" t="str">
        <f t="shared" ca="1" si="543"/>
        <v>-0,342113803685266-3,47353974075189i</v>
      </c>
      <c r="CQ352" s="223" t="str">
        <f t="shared" ca="1" si="544"/>
        <v>1,56157444101136E-12-3,49034671418968i</v>
      </c>
      <c r="CR352" s="223" t="str">
        <f t="shared" ca="1" si="545"/>
        <v>0,34211380368482-3,47353974075193i</v>
      </c>
      <c r="CS352" s="223" t="str">
        <f t="shared" ca="1" si="546"/>
        <v>0,680932864419977-3,42328068078086i</v>
      </c>
      <c r="CT352" s="223" t="str">
        <f t="shared" ca="1" si="547"/>
        <v>1,0131941694354-3,34005355649828i</v>
      </c>
      <c r="CU352" s="223" t="str">
        <f t="shared" ca="1" si="548"/>
        <v>1,33569786073052-3,22465989060778i</v>
      </c>
      <c r="CV352" s="223" t="str">
        <f t="shared" ca="1" si="549"/>
        <v>1,64533805146012-3,07821098719241i</v>
      </c>
      <c r="CW352" s="223" t="str">
        <f t="shared" ca="1" si="550"/>
        <v>1,93913273732127-2,90211722924895i</v>
      </c>
      <c r="CX352" s="223" t="str">
        <f t="shared" ca="1" si="551"/>
        <v>2,21425251488393-2,69807449592943i</v>
      </c>
      <c r="CY352" s="223" t="str">
        <f t="shared" ca="1" si="552"/>
        <v>2,46804783029478-2,46804783029664i</v>
      </c>
      <c r="CZ352" s="223" t="str">
        <f t="shared" ca="1" si="553"/>
        <v>2,69807449592801-2,21425251488567i</v>
      </c>
      <c r="DA352" s="223" t="str">
        <f t="shared" ca="1" si="554"/>
        <v>2,90211722924969-1,93913273732016i</v>
      </c>
      <c r="DB352" s="223" t="str">
        <f t="shared" ca="1" si="555"/>
        <v>3,07821098719285-1,6453380514593i</v>
      </c>
      <c r="DC352" s="223" t="str">
        <f t="shared" ca="1" si="556"/>
        <v>3,22465989060829-1,33569786072929i</v>
      </c>
      <c r="DD352" s="223" t="str">
        <f t="shared" ca="1" si="557"/>
        <v>3,34005355649866-1,01319416943412i</v>
      </c>
      <c r="DE352" s="223" t="str">
        <f t="shared" ca="1" si="558"/>
        <v>3,42328068078112-0,680932864418668i</v>
      </c>
      <c r="DF352" s="223" t="str">
        <f t="shared" ca="1" si="559"/>
        <v>3,47353974075206-0,342113803683494i</v>
      </c>
      <c r="DG352" s="223" t="str">
        <f t="shared" ca="1" si="560"/>
        <v>3,49034671418968-4,27588257618268E-13i</v>
      </c>
      <c r="DH352" s="223" t="str">
        <f t="shared" ca="1" si="561"/>
        <v>3,4735397407521+0,342113803683038i</v>
      </c>
      <c r="DI352" s="223" t="str">
        <f t="shared" ca="1" si="562"/>
        <v>3,42328068078121+0,680932864418221i</v>
      </c>
      <c r="DJ352" s="223" t="str">
        <f t="shared" ca="1" si="563"/>
        <v>3,3400535564988+1,01319416943369i</v>
      </c>
      <c r="DK352" s="223" t="str">
        <f t="shared" ca="1" si="564"/>
        <v>3,22465989060847+1,33569786072887i</v>
      </c>
      <c r="DL352" s="223" t="str">
        <f t="shared" ca="1" si="565"/>
        <v>3,07821098719157+1,6453380514617i</v>
      </c>
      <c r="DM352" s="223" t="str">
        <f t="shared" ca="1" si="566"/>
        <v>2,90211722924796+1,93913273732275i</v>
      </c>
      <c r="DN352" s="223" t="str">
        <f t="shared" ca="1" si="567"/>
        <v>2,6980744959283+2,21425251488531i</v>
      </c>
      <c r="DO352" s="223" t="str">
        <f t="shared" ca="1" si="568"/>
        <v>2,46804783029538+2,46804783029603i</v>
      </c>
      <c r="DP352" s="223" t="str">
        <f t="shared" ca="1" si="569"/>
        <v>2,21425251488429+2,69807449592914i</v>
      </c>
      <c r="DQ352" s="223" t="str">
        <f t="shared" ca="1" si="570"/>
        <v>1,93913273732165+2,90211722924869i</v>
      </c>
      <c r="DR352" s="223" t="str">
        <f t="shared" ca="1" si="571"/>
        <v>1,64533805146088+3,07821098719201i</v>
      </c>
      <c r="DS352" s="223" t="str">
        <f t="shared" ca="1" si="572"/>
        <v>1,33569786073095+3,2246598906076i</v>
      </c>
      <c r="DT352" s="223" t="str">
        <f t="shared" ca="1" si="573"/>
        <v>1,01319416943584+3,34005355649814i</v>
      </c>
      <c r="DU352" s="223" t="str">
        <f t="shared" ca="1" si="574"/>
        <v>0,680932864420427+3,42328068078077i</v>
      </c>
      <c r="DV352" s="223" t="str">
        <f t="shared" ca="1" si="575"/>
        <v>0,342113803685276+3,47353974075188i</v>
      </c>
      <c r="DW352" s="223" t="str">
        <f t="shared" ca="1" si="576"/>
        <v>-1,35291060839056E-12+3,49034671418968i</v>
      </c>
      <c r="DX352" s="223" t="str">
        <f t="shared" ca="1" si="577"/>
        <v>-0,34211380368481+3,47353974075193i</v>
      </c>
      <c r="DY352" s="223" t="str">
        <f t="shared" ca="1" si="578"/>
        <v>-0,680932864419966+3,42328068078087i</v>
      </c>
      <c r="DZ352" s="223" t="str">
        <f t="shared" ca="1" si="579"/>
        <v>-1,01319416943501+3,3400535564984i</v>
      </c>
      <c r="EA352" s="223" t="str">
        <f t="shared" ca="1" si="580"/>
        <v>-1,33569786073052+3,22465989060779i</v>
      </c>
      <c r="EB352" s="223" t="str">
        <f t="shared" ca="1" si="581"/>
        <v>-1,64533805146012+3,07821098719242i</v>
      </c>
      <c r="EC352" s="223" t="str">
        <f t="shared" ca="1" si="582"/>
        <v>-1,93913273732126+2,90211722924896i</v>
      </c>
      <c r="ED352" s="223" t="str">
        <f t="shared" ca="1" si="583"/>
        <v>-2,21425251488393+2,69807449592944i</v>
      </c>
      <c r="EE352" s="223" t="str">
        <f t="shared" ca="1" si="584"/>
        <v>-2,46804783029476+2,46804783029665i</v>
      </c>
      <c r="EF352" s="223" t="str">
        <f t="shared" ca="1" si="585"/>
        <v>-2,698074495928+2,21425251488567i</v>
      </c>
      <c r="EG352" s="223" t="str">
        <f t="shared" ca="1" si="586"/>
        <v>-2,90211722924968+1,93913273732017i</v>
      </c>
      <c r="EH352" s="223" t="str">
        <f t="shared" ca="1" si="587"/>
        <v>-3,07821098719285+1,64533805145931i</v>
      </c>
      <c r="EI352" s="223" t="str">
        <f t="shared" ca="1" si="588"/>
        <v>-3,22465989060829+1,3356978607293i</v>
      </c>
      <c r="EJ352" s="223" t="str">
        <f t="shared" ca="1" si="589"/>
        <v>-3,34005355649866+1,01319416943413i</v>
      </c>
      <c r="EK352" s="223" t="str">
        <f t="shared" ca="1" si="590"/>
        <v>-3,42328068078104+0,680932864419069i</v>
      </c>
      <c r="EL352" s="223" t="str">
        <f t="shared" ca="1" si="591"/>
        <v>-3,47353974075206+0,342113803683505i</v>
      </c>
      <c r="EM352" s="223" t="str">
        <f t="shared" ca="1" si="592"/>
        <v>-3,49034671418968+4,37848849994936E-13i</v>
      </c>
      <c r="EN352" s="223"/>
      <c r="EO352" s="223"/>
      <c r="EP352" s="223"/>
    </row>
    <row r="353" spans="1:262">
      <c r="A353" s="249">
        <f t="shared" si="461"/>
        <v>4.9414062499999805E-3</v>
      </c>
      <c r="B353" s="248">
        <v>253</v>
      </c>
      <c r="C353" s="247">
        <f t="shared" si="462"/>
        <v>50600</v>
      </c>
      <c r="N353" s="246">
        <f t="shared" ca="1" si="463"/>
        <v>4.5096336158992445</v>
      </c>
      <c r="O353" s="223">
        <f t="shared" ca="1" si="464"/>
        <v>-3.4903663841007555</v>
      </c>
      <c r="P353" s="223" t="str">
        <f t="shared" ca="1" si="465"/>
        <v>-3,48090908517579-0,256767279849306i</v>
      </c>
      <c r="Q353" s="223" t="str">
        <f t="shared" ca="1" si="466"/>
        <v>-3,4525884383232-0,512143115561983i</v>
      </c>
      <c r="R353" s="223" t="str">
        <f t="shared" ca="1" si="467"/>
        <v>-3,40555791558196-0,76474360335842i</v>
      </c>
      <c r="S353" s="223" t="str">
        <f t="shared" ca="1" si="468"/>
        <v>-3,34007237942979-1,01319987930853i</v>
      </c>
      <c r="T353" s="223" t="str">
        <f t="shared" ca="1" si="469"/>
        <v>-3,25648670166088-1,25616553732637i</v>
      </c>
      <c r="U353" s="223" t="str">
        <f t="shared" ca="1" si="470"/>
        <v>-3,15525384030514-1,49232392545997i</v>
      </c>
      <c r="V353" s="223" t="str">
        <f t="shared" ca="1" si="471"/>
        <v>-3,03692238500917-1,72039528094295i</v>
      </c>
      <c r="W353" s="223" t="str">
        <f t="shared" ca="1" si="472"/>
        <v>-2,90213358418208-1,93914366533866i</v>
      </c>
      <c r="X353" s="223" t="str">
        <f t="shared" ca="1" si="473"/>
        <v>-2,75161787001387-2,1473836621994i</v>
      </c>
      <c r="Y353" s="223" t="str">
        <f t="shared" ca="1" si="474"/>
        <v>-2,58619090020067-2,34398680093976i</v>
      </c>
      <c r="Z353" s="223" t="str">
        <f t="shared" ca="1" si="475"/>
        <v>-2,40674913782468-2,52788767211692i</v>
      </c>
      <c r="AA353" s="223" t="str">
        <f t="shared" ca="1" si="476"/>
        <v>-2,21426499334404-2,69808970097581i</v>
      </c>
      <c r="AB353" s="223" t="str">
        <f t="shared" ca="1" si="477"/>
        <v>-2,00978155501475-2,85367054797555i</v>
      </c>
      <c r="AC353" s="223" t="str">
        <f t="shared" ca="1" si="478"/>
        <v>-1,7944069363061-2,99378710702634i</v>
      </c>
      <c r="AD353" s="223" t="str">
        <f t="shared" ca="1" si="479"/>
        <v>-1,56930827093715-3,11768007435478i</v>
      </c>
      <c r="AE353" s="223" t="str">
        <f t="shared" ca="1" si="480"/>
        <v>-1,33570538807936-3,22467806323613i</v>
      </c>
      <c r="AF353" s="223" t="str">
        <f t="shared" ca="1" si="481"/>
        <v>-1,09486420199357-3,3142012422986i</v>
      </c>
      <c r="AG353" s="223" t="str">
        <f t="shared" ca="1" si="482"/>
        <v>-0,848089851935899-3,38576447767767i</v>
      </c>
      <c r="AH353" s="223" t="str">
        <f t="shared" ca="1" si="483"/>
        <v>-0,596719629489806-3,43897996200067i</v>
      </c>
      <c r="AI353" s="223" t="str">
        <f t="shared" ca="1" si="484"/>
        <v>-0,342115731673651-3,47355931594697i</v>
      </c>
      <c r="AJ353" s="223" t="str">
        <f t="shared" ca="1" si="485"/>
        <v>-0,0856578790623803-3,48931515100243i</v>
      </c>
      <c r="AK353" s="223" t="str">
        <f t="shared" ca="1" si="486"/>
        <v>0,171264161017302-3,48616208493117i</v>
      </c>
      <c r="AL353" s="223" t="str">
        <f t="shared" ca="1" si="487"/>
        <v>0,427258105769554-3,46411720447141i</v>
      </c>
      <c r="AM353" s="223" t="str">
        <f t="shared" ca="1" si="488"/>
        <v>0,680936701827877-3,42329997274039i</v>
      </c>
      <c r="AN353" s="223" t="str">
        <f t="shared" ca="1" si="489"/>
        <v>0,930925242900845-3,36393158185338i</v>
      </c>
      <c r="AO353" s="223" t="str">
        <f t="shared" ca="1" si="490"/>
        <v>1,17586901942472-3,28633375426443i</v>
      </c>
      <c r="AP353" s="223" t="str">
        <f t="shared" ca="1" si="491"/>
        <v>1,41444065985196-3,19092699932451i</v>
      </c>
      <c r="AQ353" s="223" t="str">
        <f t="shared" ca="1" si="492"/>
        <v>1,64534732379259-3,07822833450495i</v>
      </c>
      <c r="AR353" s="223" t="str">
        <f t="shared" ca="1" si="493"/>
        <v>1,64534732379259-3,07822833450495i</v>
      </c>
      <c r="AS353" s="223" t="str">
        <f t="shared" ca="1" si="494"/>
        <v>2,07920882743338-2,80348856733601i</v>
      </c>
      <c r="AT353" s="223" t="str">
        <f t="shared" ca="1" si="495"/>
        <v>2,27981253405432-2,64293630358913i</v>
      </c>
      <c r="AU353" s="223" t="str">
        <f t="shared" ca="1" si="496"/>
        <v>2,46806173902427-2,46806173902216i</v>
      </c>
      <c r="AV353" s="223" t="str">
        <f t="shared" ca="1" si="497"/>
        <v>2,64293630359108-2,27981253405207i</v>
      </c>
      <c r="AW353" s="223" t="str">
        <f t="shared" ca="1" si="498"/>
        <v>2,80348856733571-2,07920882743378i</v>
      </c>
      <c r="AX353" s="223" t="str">
        <f t="shared" ca="1" si="499"/>
        <v>2,94884848363459-1,86733770802888i</v>
      </c>
      <c r="AY353" s="223" t="str">
        <f t="shared" ca="1" si="500"/>
        <v>3,07822833450467-1,64534732379312i</v>
      </c>
      <c r="AZ353" s="223" t="str">
        <f t="shared" ca="1" si="501"/>
        <v>3,19092699932427-1,4144406598525i</v>
      </c>
      <c r="BA353" s="223" t="str">
        <f t="shared" ca="1" si="502"/>
        <v>3,28633375426423-1,17586901942529i</v>
      </c>
      <c r="BB353" s="223" t="str">
        <f t="shared" ca="1" si="503"/>
        <v>3,36393158185325-0,930925242901327i</v>
      </c>
      <c r="BC353" s="223" t="str">
        <f t="shared" ca="1" si="504"/>
        <v>3,42329997274029-0,680936701828366i</v>
      </c>
      <c r="BD353" s="223" t="str">
        <f t="shared" ca="1" si="505"/>
        <v>3,46411720447135-0,42725810577005i</v>
      </c>
      <c r="BE353" s="223" t="str">
        <f t="shared" ca="1" si="506"/>
        <v>3,48616208493114-0,171264161017799i</v>
      </c>
      <c r="BF353" s="223" t="str">
        <f t="shared" ca="1" si="507"/>
        <v>3,48931515100245+0,0856578790617835i</v>
      </c>
      <c r="BG353" s="223" t="str">
        <f t="shared" ca="1" si="508"/>
        <v>3,47355931594702+0,342115731673107i</v>
      </c>
      <c r="BH353" s="223" t="str">
        <f t="shared" ca="1" si="509"/>
        <v>3,43897996200017+0,596719629492685i</v>
      </c>
      <c r="BI353" s="223" t="str">
        <f t="shared" ca="1" si="510"/>
        <v>3,38576447767697+0,848089851938688i</v>
      </c>
      <c r="BJ353" s="223" t="str">
        <f t="shared" ca="1" si="511"/>
        <v>3,31420124229876+1,0948642019931i</v>
      </c>
      <c r="BK353" s="223" t="str">
        <f t="shared" ca="1" si="512"/>
        <v>3,22467806323659+1,33570538807826i</v>
      </c>
      <c r="BL353" s="223" t="str">
        <f t="shared" ca="1" si="513"/>
        <v>3,11768007435516+1,5693082709364i</v>
      </c>
      <c r="BM353" s="223" t="str">
        <f t="shared" ca="1" si="514"/>
        <v>2,9937871070268+1,79440693630534i</v>
      </c>
      <c r="BN353" s="223" t="str">
        <f t="shared" ca="1" si="515"/>
        <v>2,85367054797587+2,0097815550143i</v>
      </c>
      <c r="BO353" s="223" t="str">
        <f t="shared" ca="1" si="516"/>
        <v>2,69808970097593+2,21426499334388i</v>
      </c>
      <c r="BP353" s="223" t="str">
        <f t="shared" ca="1" si="517"/>
        <v>2,52788767211682+2,40674913782479i</v>
      </c>
      <c r="BQ353" s="223" t="str">
        <f t="shared" ca="1" si="518"/>
        <v>2,34398680093967+2,58619090020075i</v>
      </c>
      <c r="BR353" s="223" t="str">
        <f t="shared" ca="1" si="519"/>
        <v>2,14738366219905+2,75161787001414i</v>
      </c>
      <c r="BS353" s="223" t="str">
        <f t="shared" ca="1" si="520"/>
        <v>1,939143665338+2,90213358418252i</v>
      </c>
      <c r="BT353" s="223" t="str">
        <f t="shared" ca="1" si="521"/>
        <v>1,72039528094198+3,03692238500972i</v>
      </c>
      <c r="BU353" s="223" t="str">
        <f t="shared" ca="1" si="522"/>
        <v>1,49232392545897+3,15525384030561i</v>
      </c>
      <c r="BV353" s="223" t="str">
        <f t="shared" ca="1" si="523"/>
        <v>1,25616553732483+3,25648670166147i</v>
      </c>
      <c r="BW353" s="223" t="str">
        <f t="shared" ca="1" si="524"/>
        <v>1,01319987930663+3,34007237943037i</v>
      </c>
      <c r="BX353" s="223" t="str">
        <f t="shared" ca="1" si="525"/>
        <v>0,764743603359641+3,40555791558169i</v>
      </c>
      <c r="BY353" s="223" t="str">
        <f t="shared" ca="1" si="526"/>
        <v>0,512143115563236+3,45258843832302i</v>
      </c>
      <c r="BZ353" s="223" t="str">
        <f t="shared" ca="1" si="527"/>
        <v>0,256767279850167+3,48090908517573i</v>
      </c>
      <c r="CA353" s="223" t="str">
        <f t="shared" ca="1" si="528"/>
        <v>5,96920156003852E-13+3,49036638410076i</v>
      </c>
      <c r="CB353" s="223" t="str">
        <f t="shared" ca="1" si="529"/>
        <v>-0,256767279848976+3,48090908517582i</v>
      </c>
      <c r="CC353" s="223" t="str">
        <f t="shared" ca="1" si="530"/>
        <v>-0,512143115562056+3,45258843832319i</v>
      </c>
      <c r="CD353" s="223" t="str">
        <f t="shared" ca="1" si="531"/>
        <v>-0,764743603358476+3,40555791558195i</v>
      </c>
      <c r="CE353" s="223" t="str">
        <f t="shared" ca="1" si="532"/>
        <v>-1,01319987930909+3,34007237942962i</v>
      </c>
      <c r="CF353" s="223" t="str">
        <f t="shared" ca="1" si="533"/>
        <v>-1,25616553732723+3,25648670166054i</v>
      </c>
      <c r="CG353" s="223" t="str">
        <f t="shared" ca="1" si="534"/>
        <v>-1,49232392546112+3,1552538403046i</v>
      </c>
      <c r="CH353" s="223" t="str">
        <f t="shared" ca="1" si="535"/>
        <v>-1,72039528094405+3,03692238500855i</v>
      </c>
      <c r="CI353" s="223" t="str">
        <f t="shared" ca="1" si="536"/>
        <v>-1,93914366533998+2,9021335841812i</v>
      </c>
      <c r="CJ353" s="223" t="str">
        <f t="shared" ca="1" si="537"/>
        <v>-2,14738366219811+2,75161787001488i</v>
      </c>
      <c r="CK353" s="223" t="str">
        <f t="shared" ca="1" si="538"/>
        <v>-2,34398680093879+2,58619090020155i</v>
      </c>
      <c r="CL353" s="223" t="str">
        <f t="shared" ca="1" si="539"/>
        <v>-2,527887672116+2,40674913782566i</v>
      </c>
      <c r="CM353" s="223" t="str">
        <f t="shared" ca="1" si="540"/>
        <v>-2,69808970097517+2,2142649933448i</v>
      </c>
      <c r="CN353" s="223" t="str">
        <f t="shared" ca="1" si="541"/>
        <v>-2,85367054797529+2,00978155501511i</v>
      </c>
      <c r="CO353" s="223" t="str">
        <f t="shared" ca="1" si="542"/>
        <v>-2,99378710702628+1,79440693630619i</v>
      </c>
      <c r="CP353" s="223" t="str">
        <f t="shared" ca="1" si="543"/>
        <v>-3,11768007435471+1,56930827093729i</v>
      </c>
      <c r="CQ353" s="223" t="str">
        <f t="shared" ca="1" si="544"/>
        <v>-3,22467806323621+1,33570538807918i</v>
      </c>
      <c r="CR353" s="223" t="str">
        <f t="shared" ca="1" si="545"/>
        <v>-3,31420124229844+1,09486420199404i</v>
      </c>
      <c r="CS353" s="223" t="str">
        <f t="shared" ca="1" si="546"/>
        <v>-3,38576447767755+0,848089851936381i</v>
      </c>
      <c r="CT353" s="223" t="str">
        <f t="shared" ca="1" si="547"/>
        <v>-3,43897996200054+0,596719629490539i</v>
      </c>
      <c r="CU353" s="223" t="str">
        <f t="shared" ca="1" si="548"/>
        <v>-3,47355931594726+0,34211573167074i</v>
      </c>
      <c r="CV353" s="223" t="str">
        <f t="shared" ca="1" si="549"/>
        <v>-3,48931515100251+0,0856578790592086i</v>
      </c>
      <c r="CW353" s="223" t="str">
        <f t="shared" ca="1" si="550"/>
        <v>-3,48616208493103-0,171264161020174i</v>
      </c>
      <c r="CX353" s="223" t="str">
        <f t="shared" ca="1" si="551"/>
        <v>-3,46411720447147-0,427258105769062i</v>
      </c>
      <c r="CY353" s="223" t="str">
        <f t="shared" ca="1" si="552"/>
        <v>-3,42329997274053-0,680936701827193i</v>
      </c>
      <c r="CZ353" s="223" t="str">
        <f t="shared" ca="1" si="553"/>
        <v>-3,36393158185351-0,930925242900367i</v>
      </c>
      <c r="DA353" s="223" t="str">
        <f t="shared" ca="1" si="554"/>
        <v>-3,28633375426466-1,17586901942407i</v>
      </c>
      <c r="DB353" s="223" t="str">
        <f t="shared" ca="1" si="555"/>
        <v>-3,19092699932472-1,4144406598515i</v>
      </c>
      <c r="DC353" s="223" t="str">
        <f t="shared" ca="1" si="556"/>
        <v>-3,07822833450528-1,64534732379198i</v>
      </c>
      <c r="DD353" s="223" t="str">
        <f t="shared" ca="1" si="557"/>
        <v>-2,94884848363518-1,86733770802795i</v>
      </c>
      <c r="DE353" s="223" t="str">
        <f t="shared" ca="1" si="558"/>
        <v>-2,80348856733624-2,07920882743306i</v>
      </c>
      <c r="DF353" s="223" t="str">
        <f t="shared" ca="1" si="559"/>
        <v>-2,64293630358953-2,27981253405387i</v>
      </c>
      <c r="DG353" s="223" t="str">
        <f t="shared" ca="1" si="560"/>
        <v>-2,46806173902244-2,46806173902398i</v>
      </c>
      <c r="DH353" s="223" t="str">
        <f t="shared" ca="1" si="561"/>
        <v>-2,27981253405252-2,64293630359069i</v>
      </c>
      <c r="DI353" s="223" t="str">
        <f t="shared" ca="1" si="562"/>
        <v>-2,07920882743131-2,80348856733754i</v>
      </c>
      <c r="DJ353" s="223" t="str">
        <f t="shared" ca="1" si="563"/>
        <v>-1,86733770802645-2,94884848363613i</v>
      </c>
      <c r="DK353" s="223" t="str">
        <f t="shared" ca="1" si="564"/>
        <v>-1,64534732379356-3,07822833450444i</v>
      </c>
      <c r="DL353" s="223" t="str">
        <f t="shared" ca="1" si="565"/>
        <v>-1,41444065985314-3,19092699932399i</v>
      </c>
      <c r="DM353" s="223" t="str">
        <f t="shared" ca="1" si="566"/>
        <v>-1,17586901942575-3,28633375426406i</v>
      </c>
      <c r="DN353" s="223" t="str">
        <f t="shared" ca="1" si="567"/>
        <v>-0,930925242901711-3,36393158185314i</v>
      </c>
      <c r="DO353" s="223" t="str">
        <f t="shared" ca="1" si="568"/>
        <v>-0,680936701828949-3,42329997274018i</v>
      </c>
      <c r="DP353" s="223" t="str">
        <f t="shared" ca="1" si="569"/>
        <v>-0,427258105770444-3,4641172044713i</v>
      </c>
      <c r="DQ353" s="223" t="str">
        <f t="shared" ca="1" si="570"/>
        <v>-0,171264161018396-3,48616208493111i</v>
      </c>
      <c r="DR353" s="223" t="str">
        <f t="shared" ca="1" si="571"/>
        <v>0,0856578790613852-3,48931515100246i</v>
      </c>
      <c r="DS353" s="223" t="str">
        <f t="shared" ca="1" si="572"/>
        <v>0,342115731672513-3,47355931594708i</v>
      </c>
      <c r="DT353" s="223" t="str">
        <f t="shared" ca="1" si="573"/>
        <v>0,596719629492294-3,43897996200024i</v>
      </c>
      <c r="DU353" s="223" t="str">
        <f t="shared" ca="1" si="574"/>
        <v>0,848089851938108-3,38576447767711i</v>
      </c>
      <c r="DV353" s="223" t="str">
        <f t="shared" ca="1" si="575"/>
        <v>1,09486420199592-3,31420124229782i</v>
      </c>
      <c r="DW353" s="223" t="str">
        <f t="shared" ca="1" si="576"/>
        <v>1,33570538808082-3,22467806323553i</v>
      </c>
      <c r="DX353" s="223" t="str">
        <f t="shared" ca="1" si="577"/>
        <v>1,56930827093586-3,11768007435543i</v>
      </c>
      <c r="DY353" s="223" t="str">
        <f t="shared" ca="1" si="578"/>
        <v>1,79440693630499-2,993787107027i</v>
      </c>
      <c r="DZ353" s="223" t="str">
        <f t="shared" ca="1" si="579"/>
        <v>2,00978155501381-2,85367054797621i</v>
      </c>
      <c r="EA353" s="223" t="str">
        <f t="shared" ca="1" si="580"/>
        <v>2,21426499334358-2,69808970097618i</v>
      </c>
      <c r="EB353" s="223" t="str">
        <f t="shared" ca="1" si="581"/>
        <v>2,40674913782436-2,52788767211723i</v>
      </c>
      <c r="EC353" s="223" t="str">
        <f t="shared" ca="1" si="582"/>
        <v>2,58619090020048-2,34398680093997i</v>
      </c>
      <c r="ED353" s="223" t="str">
        <f t="shared" ca="1" si="583"/>
        <v>2,75161787001378-2,14738366219952i</v>
      </c>
      <c r="EE353" s="223" t="str">
        <f t="shared" ca="1" si="584"/>
        <v>2,9021335841823-1,93914366533834i</v>
      </c>
      <c r="EF353" s="223" t="str">
        <f t="shared" ca="1" si="585"/>
        <v>3,03692238500943-1,7203952809425i</v>
      </c>
      <c r="EG353" s="223" t="str">
        <f t="shared" ca="1" si="586"/>
        <v>3,15525384030544-1,49232392545933i</v>
      </c>
      <c r="EH353" s="223" t="str">
        <f t="shared" ca="1" si="587"/>
        <v>3,25648670166118-1,25616553732557i</v>
      </c>
      <c r="EI353" s="223" t="str">
        <f t="shared" ca="1" si="588"/>
        <v>3,34007237943019-1,0131998793072i</v>
      </c>
      <c r="EJ353" s="223" t="str">
        <f t="shared" ca="1" si="589"/>
        <v>3,4055579155823-0,764743603356933i</v>
      </c>
      <c r="EK353" s="223" t="str">
        <f t="shared" ca="1" si="590"/>
        <v>3,45258843832293-0,512143115563826i</v>
      </c>
      <c r="EL353" s="223" t="str">
        <f t="shared" ca="1" si="591"/>
        <v>3,4809090851757-0,256767279850564i</v>
      </c>
      <c r="EM353" s="223" t="str">
        <f t="shared" ca="1" si="592"/>
        <v>3,49036638410076-1,19384031200771E-12i</v>
      </c>
      <c r="EN353" s="223"/>
      <c r="EO353" s="223"/>
      <c r="EP353" s="223"/>
    </row>
    <row r="354" spans="1:262">
      <c r="A354" s="249">
        <f t="shared" si="461"/>
        <v>4.9609374999999801E-3</v>
      </c>
      <c r="B354" s="248">
        <v>254</v>
      </c>
      <c r="C354" s="247">
        <f t="shared" si="462"/>
        <v>50800</v>
      </c>
      <c r="N354" s="246">
        <f t="shared" ca="1" si="463"/>
        <v>4.5096192215587321</v>
      </c>
      <c r="O354" s="223">
        <f t="shared" ca="1" si="464"/>
        <v>-3.4903807784412679</v>
      </c>
      <c r="P354" s="223" t="str">
        <f t="shared" ca="1" si="465"/>
        <v>-3,48617646193301-0,171264867315221i</v>
      </c>
      <c r="Q354" s="223" t="str">
        <f t="shared" ca="1" si="466"/>
        <v>-3,47357364097497-0,342117142564048i</v>
      </c>
      <c r="R354" s="223" t="str">
        <f t="shared" ca="1" si="467"/>
        <v>-3,45260267686667-0,512145227650692i</v>
      </c>
      <c r="S354" s="223" t="str">
        <f t="shared" ca="1" si="468"/>
        <v>-3,42331409049758-0,680939510024951i</v>
      </c>
      <c r="T354" s="223" t="str">
        <f t="shared" ca="1" si="469"/>
        <v>-3,38577844063751-0,848093349476659i</v>
      </c>
      <c r="U354" s="223" t="str">
        <f t="shared" ca="1" si="470"/>
        <v>-3,34008615395486-1,01320405776492i</v>
      </c>
      <c r="V354" s="223" t="str">
        <f t="shared" ca="1" si="471"/>
        <v>-3,28634730717024-1,17587386873218i</v>
      </c>
      <c r="W354" s="223" t="str">
        <f t="shared" ca="1" si="472"/>
        <v>-3,22469136187275-1,33571089655493i</v>
      </c>
      <c r="X354" s="223" t="str">
        <f t="shared" ca="1" si="473"/>
        <v>-3,15526685263476-1,49233007983376i</v>
      </c>
      <c r="Y354" s="223" t="str">
        <f t="shared" ca="1" si="474"/>
        <v>-3,07824102918018-1,64535410923728i</v>
      </c>
      <c r="Z354" s="223" t="str">
        <f t="shared" ca="1" si="475"/>
        <v>-2,99379945346408-1,79441433647596i</v>
      </c>
      <c r="AA354" s="223" t="str">
        <f t="shared" ca="1" si="476"/>
        <v>-2,90214555263872-1,9391516624059i</v>
      </c>
      <c r="AB354" s="223" t="str">
        <f t="shared" ca="1" si="477"/>
        <v>-2,80350012897932-2,0792174021312i</v>
      </c>
      <c r="AC354" s="223" t="str">
        <f t="shared" ca="1" si="478"/>
        <v>-2,69810082795136-2,21427412501714i</v>
      </c>
      <c r="AD354" s="223" t="str">
        <f t="shared" ca="1" si="479"/>
        <v>-2,5862015657034-2,34399646758811i</v>
      </c>
      <c r="AE354" s="223" t="str">
        <f t="shared" ca="1" si="480"/>
        <v>-2,46807191735893-2,46807191735907i</v>
      </c>
      <c r="AF354" s="223" t="str">
        <f t="shared" ca="1" si="481"/>
        <v>-2,34399646758766-2,58620156570381i</v>
      </c>
      <c r="AG354" s="223" t="str">
        <f t="shared" ca="1" si="482"/>
        <v>-2,21427412501587-2,69810082795241i</v>
      </c>
      <c r="AH354" s="223" t="str">
        <f t="shared" ca="1" si="483"/>
        <v>-2,07921740213215-2,80350012897862i</v>
      </c>
      <c r="AI354" s="223" t="str">
        <f t="shared" ca="1" si="484"/>
        <v>-1,93915166240598-2,90214555263867i</v>
      </c>
      <c r="AJ354" s="223" t="str">
        <f t="shared" ca="1" si="485"/>
        <v>-1,79441433647544-2,99379945346439i</v>
      </c>
      <c r="AK354" s="223" t="str">
        <f t="shared" ca="1" si="486"/>
        <v>-1,64535410923612-3,07824102918081i</v>
      </c>
      <c r="AL354" s="223" t="str">
        <f t="shared" ca="1" si="487"/>
        <v>-1,49233007983483-3,15526685263425i</v>
      </c>
      <c r="AM354" s="223" t="str">
        <f t="shared" ca="1" si="488"/>
        <v>-1,33571089655535-3,22469136187257i</v>
      </c>
      <c r="AN354" s="223" t="str">
        <f t="shared" ca="1" si="489"/>
        <v>-1,17587386873159-3,28634730717045i</v>
      </c>
      <c r="AO354" s="223" t="str">
        <f t="shared" ca="1" si="490"/>
        <v>-1,01320405776373-3,34008615395522i</v>
      </c>
      <c r="AP354" s="223" t="str">
        <f t="shared" ca="1" si="491"/>
        <v>-0,848093349477769-3,38577844063723i</v>
      </c>
      <c r="AQ354" s="223" t="str">
        <f t="shared" ca="1" si="492"/>
        <v>-0,68093951002537-3,42331409049749i</v>
      </c>
      <c r="AR354" s="223" t="str">
        <f t="shared" ca="1" si="493"/>
        <v>-0,68093951002537-3,42331409049749i</v>
      </c>
      <c r="AS354" s="223" t="str">
        <f t="shared" ca="1" si="494"/>
        <v>-0,342117142562775-3,47357364097509i</v>
      </c>
      <c r="AT354" s="223" t="str">
        <f t="shared" ca="1" si="495"/>
        <v>-0,171264867316509-3,48617646193295i</v>
      </c>
      <c r="AU354" s="223" t="str">
        <f t="shared" ca="1" si="496"/>
        <v>-4,87459336912598E-13-3,49038077844127i</v>
      </c>
      <c r="AV354" s="223" t="str">
        <f t="shared" ca="1" si="497"/>
        <v>0,171264867315635-3,48617646193299i</v>
      </c>
      <c r="AW354" s="223" t="str">
        <f t="shared" ca="1" si="498"/>
        <v>0,342117142565359-3,47357364097484i</v>
      </c>
      <c r="AX354" s="223" t="str">
        <f t="shared" ca="1" si="499"/>
        <v>0,512145227649181-3,45260267686689i</v>
      </c>
      <c r="AY354" s="223" t="str">
        <f t="shared" ca="1" si="500"/>
        <v>0,680939510024511-3,42331409049766i</v>
      </c>
      <c r="AZ354" s="223" t="str">
        <f t="shared" ca="1" si="501"/>
        <v>0,848093349476917-3,38577844063744i</v>
      </c>
      <c r="BA354" s="223" t="str">
        <f t="shared" ca="1" si="502"/>
        <v>1,01320405776611-3,3400861539545i</v>
      </c>
      <c r="BB354" s="223" t="str">
        <f t="shared" ca="1" si="503"/>
        <v>1,17587386873076-3,28634730717075i</v>
      </c>
      <c r="BC354" s="223" t="str">
        <f t="shared" ca="1" si="504"/>
        <v>1,33571089655454-3,2246913618729i</v>
      </c>
      <c r="BD354" s="223" t="str">
        <f t="shared" ca="1" si="505"/>
        <v>1,49233007983395-3,15526685263467i</v>
      </c>
      <c r="BE354" s="223" t="str">
        <f t="shared" ca="1" si="506"/>
        <v>1,64535410923841-3,07824102917958i</v>
      </c>
      <c r="BF354" s="223" t="str">
        <f t="shared" ca="1" si="507"/>
        <v>1,79441433647469-2,99379945346484i</v>
      </c>
      <c r="BG354" s="223" t="str">
        <f t="shared" ca="1" si="508"/>
        <v>1,93915166240521-2,90214555263918i</v>
      </c>
      <c r="BH354" s="223" t="str">
        <f t="shared" ca="1" si="509"/>
        <v>2,07921740213149-2,80350012897911i</v>
      </c>
      <c r="BI354" s="223" t="str">
        <f t="shared" ca="1" si="510"/>
        <v>2,21427412501788-2,69810082795076i</v>
      </c>
      <c r="BJ354" s="223" t="str">
        <f t="shared" ca="1" si="511"/>
        <v>2,34399646758705-2,58620156570436i</v>
      </c>
      <c r="BK354" s="223" t="str">
        <f t="shared" ca="1" si="512"/>
        <v>2,46807191735852-2,46807191735948i</v>
      </c>
      <c r="BL354" s="223" t="str">
        <f t="shared" ca="1" si="513"/>
        <v>2,58620156570345-2,34399646758806i</v>
      </c>
      <c r="BM354" s="223" t="str">
        <f t="shared" ca="1" si="514"/>
        <v>2,69810082795216-2,21427412501617i</v>
      </c>
      <c r="BN354" s="223" t="str">
        <f t="shared" ca="1" si="515"/>
        <v>2,80350012897829-2,07921740213258i</v>
      </c>
      <c r="BO354" s="223" t="str">
        <f t="shared" ca="1" si="516"/>
        <v>2,90214555263843-1,93915166240634i</v>
      </c>
      <c r="BP354" s="223" t="str">
        <f t="shared" ca="1" si="517"/>
        <v>2,99379945346414-1,79441433647586i</v>
      </c>
      <c r="BQ354" s="223" t="str">
        <f t="shared" ca="1" si="518"/>
        <v>3,07824102918062-1,64535410923646i</v>
      </c>
      <c r="BR354" s="223" t="str">
        <f t="shared" ca="1" si="519"/>
        <v>3,15526685263404-1,49233007983527i</v>
      </c>
      <c r="BS354" s="223" t="str">
        <f t="shared" ca="1" si="520"/>
        <v>3,22469136187242-1,33571089655571i</v>
      </c>
      <c r="BT354" s="223" t="str">
        <f t="shared" ca="1" si="521"/>
        <v>3,28634730717029-1,17587386873205i</v>
      </c>
      <c r="BU354" s="223" t="str">
        <f t="shared" ca="1" si="522"/>
        <v>3,34008615395508-1,01320405776419i</v>
      </c>
      <c r="BV354" s="223" t="str">
        <f t="shared" ca="1" si="523"/>
        <v>3,38577844063798-0,848093349474777i</v>
      </c>
      <c r="BW354" s="223" t="str">
        <f t="shared" ca="1" si="524"/>
        <v>3,42331409049742-0,68093951002575i</v>
      </c>
      <c r="BX354" s="223" t="str">
        <f t="shared" ca="1" si="525"/>
        <v>3,45260267686669-0,512145227650528i</v>
      </c>
      <c r="BY354" s="223" t="str">
        <f t="shared" ca="1" si="526"/>
        <v>3,47357364097504-0,34211714256326i</v>
      </c>
      <c r="BZ354" s="223" t="str">
        <f t="shared" ca="1" si="527"/>
        <v>3,4861764619331-0,171264867313429i</v>
      </c>
      <c r="CA354" s="223" t="str">
        <f t="shared" ca="1" si="528"/>
        <v>3,49038077844127-9,74918673825196E-13i</v>
      </c>
      <c r="CB354" s="223" t="str">
        <f t="shared" ca="1" si="529"/>
        <v>3,48617646193301+0,171264867315247i</v>
      </c>
      <c r="CC354" s="223" t="str">
        <f t="shared" ca="1" si="530"/>
        <v>3,47357364097489+0,342117142564874i</v>
      </c>
      <c r="CD354" s="223" t="str">
        <f t="shared" ca="1" si="531"/>
        <v>3,45260267686646+0,51214522765213i</v>
      </c>
      <c r="CE354" s="223" t="str">
        <f t="shared" ca="1" si="532"/>
        <v>3,42331409049776+0,680939510024033i</v>
      </c>
      <c r="CF354" s="223" t="str">
        <f t="shared" ca="1" si="533"/>
        <v>3,38577844063753+0,84809334947654i</v>
      </c>
      <c r="CG354" s="223" t="str">
        <f t="shared" ca="1" si="534"/>
        <v>3,34008615395461+1,01320405776574i</v>
      </c>
      <c r="CH354" s="223" t="str">
        <f t="shared" ca="1" si="535"/>
        <v>3,28634730716974+1,17587386873357i</v>
      </c>
      <c r="CI354" s="223" t="str">
        <f t="shared" ca="1" si="536"/>
        <v>3,22469136187309+1,33571089655409i</v>
      </c>
      <c r="CJ354" s="223" t="str">
        <f t="shared" ca="1" si="537"/>
        <v>3,15526685263488+1,4923300798335i</v>
      </c>
      <c r="CK354" s="223" t="str">
        <f t="shared" ca="1" si="538"/>
        <v>3,07824102917977+1,64535410923806i</v>
      </c>
      <c r="CL354" s="223" t="str">
        <f t="shared" ca="1" si="539"/>
        <v>2,9937994534633+1,79441433647725i</v>
      </c>
      <c r="CM354" s="223" t="str">
        <f t="shared" ca="1" si="540"/>
        <v>2,9021455526394+1,93915166240489i</v>
      </c>
      <c r="CN354" s="223" t="str">
        <f t="shared" ca="1" si="541"/>
        <v>2,80350012897946+2,07921740213101i</v>
      </c>
      <c r="CO354" s="223" t="str">
        <f t="shared" ca="1" si="542"/>
        <v>2,69810082795101+2,21427412501758i</v>
      </c>
      <c r="CP354" s="223" t="str">
        <f t="shared" ca="1" si="543"/>
        <v>2,58620156570236+2,34399646758926i</v>
      </c>
      <c r="CQ354" s="223" t="str">
        <f t="shared" ca="1" si="544"/>
        <v>2,46807191735976+2,46807191735825i</v>
      </c>
      <c r="CR354" s="223" t="str">
        <f t="shared" ca="1" si="545"/>
        <v>2,34399646758835+2,58620156570319i</v>
      </c>
      <c r="CS354" s="223" t="str">
        <f t="shared" ca="1" si="546"/>
        <v>2,21427412501663+2,69810082795179i</v>
      </c>
      <c r="CT354" s="223" t="str">
        <f t="shared" ca="1" si="547"/>
        <v>2,07921740213018+2,80350012898007i</v>
      </c>
      <c r="CU354" s="223" t="str">
        <f t="shared" ca="1" si="548"/>
        <v>1,93915166240683+2,9021455526381i</v>
      </c>
      <c r="CV354" s="223" t="str">
        <f t="shared" ca="1" si="549"/>
        <v>1,79441433647619+2,99379945346394i</v>
      </c>
      <c r="CW354" s="223" t="str">
        <f t="shared" ca="1" si="550"/>
        <v>1,6453541092368+3,07824102918044i</v>
      </c>
      <c r="CX354" s="223" t="str">
        <f t="shared" ca="1" si="551"/>
        <v>1,49233007983257+3,15526685263532i</v>
      </c>
      <c r="CY354" s="223" t="str">
        <f t="shared" ca="1" si="552"/>
        <v>1,33571089655625+3,2246913618722i</v>
      </c>
      <c r="CZ354" s="223" t="str">
        <f t="shared" ca="1" si="553"/>
        <v>1,17587386873241+3,28634730717016i</v>
      </c>
      <c r="DA354" s="223" t="str">
        <f t="shared" ca="1" si="554"/>
        <v>1,01320405776437+3,34008615395502i</v>
      </c>
      <c r="DB354" s="223" t="str">
        <f t="shared" ca="1" si="555"/>
        <v>0,848093349475346+3,38577844063783i</v>
      </c>
      <c r="DC354" s="223" t="str">
        <f t="shared" ca="1" si="556"/>
        <v>0,680939510026326+3,42331409049731i</v>
      </c>
      <c r="DD354" s="223" t="str">
        <f t="shared" ca="1" si="557"/>
        <v>0,512145227650912+3,45260267686664i</v>
      </c>
      <c r="DE354" s="223" t="str">
        <f t="shared" ca="1" si="558"/>
        <v>0,342117142563844+3,47357364097498i</v>
      </c>
      <c r="DF354" s="223" t="str">
        <f t="shared" ca="1" si="559"/>
        <v>0,171264867314015+3,48617646193307i</v>
      </c>
      <c r="DG354" s="223" t="str">
        <f t="shared" ca="1" si="560"/>
        <v>1,36317542245147E-12+3,49038077844127i</v>
      </c>
      <c r="DH354" s="223" t="str">
        <f t="shared" ca="1" si="561"/>
        <v>-0,171264867314859+3,48617646193303i</v>
      </c>
      <c r="DI354" s="223" t="str">
        <f t="shared" ca="1" si="562"/>
        <v>-0,34211714256429+3,47357364097494i</v>
      </c>
      <c r="DJ354" s="223" t="str">
        <f t="shared" ca="1" si="563"/>
        <v>-0,512145227651746+3,45260267686651i</v>
      </c>
      <c r="DK354" s="223" t="str">
        <f t="shared" ca="1" si="564"/>
        <v>-0,680939510023653+3,42331409049784i</v>
      </c>
      <c r="DL354" s="223" t="str">
        <f t="shared" ca="1" si="565"/>
        <v>-0,848093349476163+3,38577844063763i</v>
      </c>
      <c r="DM354" s="223" t="str">
        <f t="shared" ca="1" si="566"/>
        <v>-1,01320405776518+3,34008615395478i</v>
      </c>
      <c r="DN354" s="223" t="str">
        <f t="shared" ca="1" si="567"/>
        <v>-1,17587386873321+3,28634730716987i</v>
      </c>
      <c r="DO354" s="223" t="str">
        <f t="shared" ca="1" si="568"/>
        <v>-1,33571089655373+3,22469136187324i</v>
      </c>
      <c r="DP354" s="223" t="str">
        <f t="shared" ca="1" si="569"/>
        <v>-1,49233007983333+3,15526685263496i</v>
      </c>
      <c r="DQ354" s="223" t="str">
        <f t="shared" ca="1" si="570"/>
        <v>-1,64535410923754+3,07824102918004i</v>
      </c>
      <c r="DR354" s="223" t="str">
        <f t="shared" ca="1" si="571"/>
        <v>-1,79441433647692+2,99379945346351i</v>
      </c>
      <c r="DS354" s="223" t="str">
        <f t="shared" ca="1" si="572"/>
        <v>-1,93915166240456+2,90214555263961i</v>
      </c>
      <c r="DT354" s="223" t="str">
        <f t="shared" ca="1" si="573"/>
        <v>-2,07921740213054+2,80350012897981i</v>
      </c>
      <c r="DU354" s="223" t="str">
        <f t="shared" ca="1" si="574"/>
        <v>-2,21427412501713+2,69810082795138i</v>
      </c>
      <c r="DV354" s="223" t="str">
        <f t="shared" ca="1" si="575"/>
        <v>-2,34399646758898+2,58620156570262i</v>
      </c>
      <c r="DW354" s="223" t="str">
        <f t="shared" ca="1" si="576"/>
        <v>-2,46807191735797+2,46807191736003i</v>
      </c>
      <c r="DX354" s="223" t="str">
        <f t="shared" ca="1" si="577"/>
        <v>-2,58620156570279+2,34399646758878i</v>
      </c>
      <c r="DY354" s="223" t="str">
        <f t="shared" ca="1" si="578"/>
        <v>-2,69810082795154+2,21427412501693i</v>
      </c>
      <c r="DZ354" s="223" t="str">
        <f t="shared" ca="1" si="579"/>
        <v>-2,80350012897996+2,07921740213033i</v>
      </c>
      <c r="EA354" s="223" t="str">
        <f t="shared" ca="1" si="580"/>
        <v>-2,90214555263799+1,93915166240699i</v>
      </c>
      <c r="EB354" s="223" t="str">
        <f t="shared" ca="1" si="581"/>
        <v>-2,99379945346364+1,79441433647669i</v>
      </c>
      <c r="EC354" s="223" t="str">
        <f t="shared" ca="1" si="582"/>
        <v>-3,07824102918016+1,64535410923732i</v>
      </c>
      <c r="ED354" s="223" t="str">
        <f t="shared" ca="1" si="583"/>
        <v>-3,15526685263524+1,49233007983274i</v>
      </c>
      <c r="EE354" s="223" t="str">
        <f t="shared" ca="1" si="584"/>
        <v>-3,22469136187334+1,3357108965535i</v>
      </c>
      <c r="EF354" s="223" t="str">
        <f t="shared" ca="1" si="585"/>
        <v>-3,28634730716996+1,17587386873296i</v>
      </c>
      <c r="EG354" s="223" t="str">
        <f t="shared" ca="1" si="586"/>
        <v>-3,34008615395486+1,01320405776494i</v>
      </c>
      <c r="EH354" s="223" t="str">
        <f t="shared" ca="1" si="587"/>
        <v>-3,38577844063779+0,848093349475528i</v>
      </c>
      <c r="EI354" s="223" t="str">
        <f t="shared" ca="1" si="588"/>
        <v>-3,42331409049788+0,680939510023398i</v>
      </c>
      <c r="EJ354" s="223" t="str">
        <f t="shared" ca="1" si="589"/>
        <v>-3,45260267686655+0,512145227651492i</v>
      </c>
      <c r="EK354" s="223" t="str">
        <f t="shared" ca="1" si="590"/>
        <v>-3,47357364097497+0,342117142564033i</v>
      </c>
      <c r="EL354" s="223" t="str">
        <f t="shared" ca="1" si="591"/>
        <v>-3,48617646193304+0,171264867314601i</v>
      </c>
      <c r="EM354" s="223" t="str">
        <f t="shared" ca="1" si="592"/>
        <v>-3,49038077844127-1,62145583065731E-12i</v>
      </c>
      <c r="EN354" s="223"/>
      <c r="EO354" s="223"/>
      <c r="EP354" s="223"/>
    </row>
    <row r="355" spans="1:262">
      <c r="A355" s="249">
        <f t="shared" si="461"/>
        <v>4.9804687499999797E-3</v>
      </c>
      <c r="B355" s="248">
        <v>255</v>
      </c>
      <c r="C355" s="247">
        <f t="shared" si="462"/>
        <v>51000</v>
      </c>
      <c r="N355" s="246">
        <f t="shared" ca="1" si="463"/>
        <v>4.5096100616580053</v>
      </c>
      <c r="O355" s="223">
        <f t="shared" ca="1" si="464"/>
        <v>-3.4903899383419947</v>
      </c>
      <c r="P355" s="223" t="str">
        <f t="shared" ca="1" si="465"/>
        <v>-3,48933869814961-0,0856584571109128i</v>
      </c>
      <c r="Q355" s="223" t="str">
        <f t="shared" ca="1" si="466"/>
        <v>-3,48618561080023-0,171265316770374i</v>
      </c>
      <c r="R355" s="223" t="str">
        <f t="shared" ca="1" si="467"/>
        <v>-3,48093257559578-0,256769012606964i</v>
      </c>
      <c r="S355" s="223" t="str">
        <f t="shared" ca="1" si="468"/>
        <v>-3,47358275676828-0,342118040391233i</v>
      </c>
      <c r="T355" s="223" t="str">
        <f t="shared" ca="1" si="469"/>
        <v>-3,46414058157369-0,427260989060931i</v>
      </c>
      <c r="U355" s="223" t="str">
        <f t="shared" ca="1" si="470"/>
        <v>-3,45261173762532-0,512146571687125i</v>
      </c>
      <c r="V355" s="223" t="str">
        <f t="shared" ca="1" si="471"/>
        <v>-3,43900316946767-0,596723656368943i</v>
      </c>
      <c r="W355" s="223" t="str">
        <f t="shared" ca="1" si="472"/>
        <v>-3,42332307439335-0,680941297033094i</v>
      </c>
      <c r="X355" s="223" t="str">
        <f t="shared" ca="1" si="473"/>
        <v>-3,4055808975053-0,764748764121949i</v>
      </c>
      <c r="Y355" s="223" t="str">
        <f t="shared" ca="1" si="474"/>
        <v>-3,38578732602754-0,848095575150758i</v>
      </c>
      <c r="Z355" s="223" t="str">
        <f t="shared" ca="1" si="475"/>
        <v>-3,36395428286725-0,93093152511777i</v>
      </c>
      <c r="AA355" s="223" t="str">
        <f t="shared" ca="1" si="476"/>
        <v>-3,34009491943332-1,0132067167438i</v>
      </c>
      <c r="AB355" s="223" t="str">
        <f t="shared" ca="1" si="477"/>
        <v>-3,3142236077141-1,09487159052995i</v>
      </c>
      <c r="AC355" s="223" t="str">
        <f t="shared" ca="1" si="478"/>
        <v>-3,2863559316204-1,1758769546098i</v>
      </c>
      <c r="AD355" s="223" t="str">
        <f t="shared" ca="1" si="479"/>
        <v>-3,25650867759825-1,25617401438111i</v>
      </c>
      <c r="AE355" s="223" t="str">
        <f t="shared" ca="1" si="480"/>
        <v>-3,22469982451795-1,3357144018962i</v>
      </c>
      <c r="AF355" s="223" t="str">
        <f t="shared" ca="1" si="481"/>
        <v>-3,1909485328416-1,41445020500373i</v>
      </c>
      <c r="AG355" s="223" t="str">
        <f t="shared" ca="1" si="482"/>
        <v>-3,15527513308622-1,49233399619748i</v>
      </c>
      <c r="AH355" s="223" t="str">
        <f t="shared" ca="1" si="483"/>
        <v>-3,11770111357554-1,56931886119071i</v>
      </c>
      <c r="AI355" s="223" t="str">
        <f t="shared" ca="1" si="484"/>
        <v>-3,07824910749081-1,64535842718572i</v>
      </c>
      <c r="AJ355" s="223" t="str">
        <f t="shared" ca="1" si="485"/>
        <v>-3,03694287924853-1,72040689078505i</v>
      </c>
      <c r="AK355" s="223" t="str">
        <f t="shared" ca="1" si="486"/>
        <v>-2,99380731017272-1,79441904560651i</v>
      </c>
      <c r="AL355" s="223" t="str">
        <f t="shared" ca="1" si="487"/>
        <v>-2,94886838352074-1,86735030948959i</v>
      </c>
      <c r="AM355" s="223" t="str">
        <f t="shared" ca="1" si="488"/>
        <v>-2,90215316881796-1,93915675137389i</v>
      </c>
      <c r="AN355" s="223" t="str">
        <f t="shared" ca="1" si="489"/>
        <v>-2,85368980556467-2,00979511774094i</v>
      </c>
      <c r="AO355" s="223" t="str">
        <f t="shared" ca="1" si="490"/>
        <v>-2,8035074862809-2,07922285867724i</v>
      </c>
      <c r="AP355" s="223" t="str">
        <f t="shared" ca="1" si="491"/>
        <v>-2,75163643891525-2,14739815351342i</v>
      </c>
      <c r="AQ355" s="223" t="str">
        <f t="shared" ca="1" si="492"/>
        <v>-2,69810790865125-2,21427993599558i</v>
      </c>
      <c r="AR355" s="223" t="str">
        <f t="shared" ca="1" si="493"/>
        <v>-2,69810790865125-2,21427993599558i</v>
      </c>
      <c r="AS355" s="223" t="str">
        <f t="shared" ca="1" si="494"/>
        <v>-2,58620835274096-2,34400261900279i</v>
      </c>
      <c r="AT355" s="223" t="str">
        <f t="shared" ca="1" si="495"/>
        <v>-2,52790473120756-2,40676537942889i</v>
      </c>
      <c r="AU355" s="223" t="str">
        <f t="shared" ca="1" si="496"/>
        <v>-2,46807839438614-2,4680783943877i</v>
      </c>
      <c r="AV355" s="223" t="str">
        <f t="shared" ca="1" si="497"/>
        <v>-2,4067653794298-2,52790473120669i</v>
      </c>
      <c r="AW355" s="223" t="str">
        <f t="shared" ca="1" si="498"/>
        <v>-2,34400261900114-2,58620835274245i</v>
      </c>
      <c r="AX355" s="223" t="str">
        <f t="shared" ca="1" si="499"/>
        <v>-2,27982791904521-2,64295413906882i</v>
      </c>
      <c r="AY355" s="223" t="str">
        <f t="shared" ca="1" si="500"/>
        <v>-2,21427993599656-2,69810790865045i</v>
      </c>
      <c r="AZ355" s="223" t="str">
        <f t="shared" ca="1" si="501"/>
        <v>-2,14739815351167-2,75163643891661i</v>
      </c>
      <c r="BA355" s="223" t="str">
        <f t="shared" ca="1" si="502"/>
        <v>-2,07922285867825-2,80350748628016i</v>
      </c>
      <c r="BB355" s="223" t="str">
        <f t="shared" ca="1" si="503"/>
        <v>-2,00979511773905-2,853689805566i</v>
      </c>
      <c r="BC355" s="223" t="str">
        <f t="shared" ca="1" si="504"/>
        <v>-1,93915675137493-2,90215316881726i</v>
      </c>
      <c r="BD355" s="223" t="str">
        <f t="shared" ca="1" si="505"/>
        <v>-1,86735030949073-2,94886838352001i</v>
      </c>
      <c r="BE355" s="223" t="str">
        <f t="shared" ca="1" si="506"/>
        <v>-1,79441904560461-2,99380731017387i</v>
      </c>
      <c r="BF355" s="223" t="str">
        <f t="shared" ca="1" si="507"/>
        <v>-1,72040689078614-3,03694287924791i</v>
      </c>
      <c r="BG355" s="223" t="str">
        <f t="shared" ca="1" si="508"/>
        <v>-1,64535842718372-3,07824910749188i</v>
      </c>
      <c r="BH355" s="223" t="str">
        <f t="shared" ca="1" si="509"/>
        <v>-1,56931886119183-3,11770111357497i</v>
      </c>
      <c r="BI355" s="223" t="str">
        <f t="shared" ca="1" si="510"/>
        <v>-1,49233399619538-3,15527513308722i</v>
      </c>
      <c r="BJ355" s="223" t="str">
        <f t="shared" ca="1" si="511"/>
        <v>-1,41445020500483-3,19094853284111i</v>
      </c>
      <c r="BK355" s="223" t="str">
        <f t="shared" ca="1" si="512"/>
        <v>-1,3357144018974-3,22469982451745i</v>
      </c>
      <c r="BL355" s="223" t="str">
        <f t="shared" ca="1" si="513"/>
        <v>-1,25617401437964-3,25650867759881i</v>
      </c>
      <c r="BM355" s="223" t="str">
        <f t="shared" ca="1" si="514"/>
        <v>-1,17587695461033-3,28635593162022i</v>
      </c>
      <c r="BN355" s="223" t="str">
        <f t="shared" ca="1" si="515"/>
        <v>-1,09487159052906-3,31422360771439i</v>
      </c>
      <c r="BO355" s="223" t="str">
        <f t="shared" ca="1" si="516"/>
        <v>-1,01320671674495-3,34009491943297i</v>
      </c>
      <c r="BP355" s="223" t="str">
        <f t="shared" ca="1" si="517"/>
        <v>-0,93093152511769-3,36395428286727i</v>
      </c>
      <c r="BQ355" s="223" t="str">
        <f t="shared" ca="1" si="518"/>
        <v>-0,848095575149257-3,38578732602792i</v>
      </c>
      <c r="BR355" s="223" t="str">
        <f t="shared" ca="1" si="519"/>
        <v>-0,764748764122159-3,40558089750525i</v>
      </c>
      <c r="BS355" s="223" t="str">
        <f t="shared" ca="1" si="520"/>
        <v>-0,680941297031869-3,42332307439359i</v>
      </c>
      <c r="BT355" s="223" t="str">
        <f t="shared" ca="1" si="521"/>
        <v>-0,596723656369788-3,43900316946753i</v>
      </c>
      <c r="BU355" s="223" t="str">
        <f t="shared" ca="1" si="522"/>
        <v>-0,512146571686724-3,45261173762538i</v>
      </c>
      <c r="BV355" s="223" t="str">
        <f t="shared" ca="1" si="523"/>
        <v>-0,427260989062606-3,46414058157348i</v>
      </c>
      <c r="BW355" s="223" t="str">
        <f t="shared" ca="1" si="524"/>
        <v>-0,342118040391456-3,47358275676825i</v>
      </c>
      <c r="BX355" s="223" t="str">
        <f t="shared" ca="1" si="525"/>
        <v>-0,256769012605383-3,4809325755959i</v>
      </c>
      <c r="BY355" s="223" t="str">
        <f t="shared" ca="1" si="526"/>
        <v>-0,17126531677089-3,48618561080021i</v>
      </c>
      <c r="BZ355" s="223" t="str">
        <f t="shared" ca="1" si="527"/>
        <v>-0,085658457110229-3,48933869814963i</v>
      </c>
      <c r="CA355" s="223" t="str">
        <f t="shared" ca="1" si="528"/>
        <v>-1,35291828042666E-12-3,49038993834199i</v>
      </c>
      <c r="CB355" s="223" t="str">
        <f t="shared" ca="1" si="529"/>
        <v>0,0856584571110943-3,4893386981496i</v>
      </c>
      <c r="CC355" s="223" t="str">
        <f t="shared" ca="1" si="530"/>
        <v>0,171265316771952-3,48618561080015i</v>
      </c>
      <c r="CD355" s="223" t="str">
        <f t="shared" ca="1" si="531"/>
        <v>0,256769012606444-3,48093257559582i</v>
      </c>
      <c r="CE355" s="223" t="str">
        <f t="shared" ca="1" si="532"/>
        <v>0,342118040392317-3,47358275676817i</v>
      </c>
      <c r="CF355" s="223" t="str">
        <f t="shared" ca="1" si="533"/>
        <v>0,427260989060117-3,46414058157379i</v>
      </c>
      <c r="CG355" s="223" t="str">
        <f t="shared" ca="1" si="534"/>
        <v>0,512146571687579-3,45261173762526i</v>
      </c>
      <c r="CH355" s="223" t="str">
        <f t="shared" ca="1" si="535"/>
        <v>0,596723656367317-3,43900316946796i</v>
      </c>
      <c r="CI355" s="223" t="str">
        <f t="shared" ca="1" si="536"/>
        <v>0,680941297032913-3,42332307439338i</v>
      </c>
      <c r="CJ355" s="223" t="str">
        <f t="shared" ca="1" si="537"/>
        <v>0,764748764123003-3,40558089750506i</v>
      </c>
      <c r="CK355" s="223" t="str">
        <f t="shared" ca="1" si="538"/>
        <v>0,848095575150291-3,38578732602766i</v>
      </c>
      <c r="CL355" s="223" t="str">
        <f t="shared" ca="1" si="539"/>
        <v>0,930931525118524-3,36395428286704i</v>
      </c>
      <c r="CM355" s="223" t="str">
        <f t="shared" ca="1" si="540"/>
        <v>1,01320671674255-3,3400949194337i</v>
      </c>
      <c r="CN355" s="223" t="str">
        <f t="shared" ca="1" si="541"/>
        <v>1,09487159053008-3,31422360771406i</v>
      </c>
      <c r="CO355" s="223" t="str">
        <f t="shared" ca="1" si="542"/>
        <v>1,17587695461133-3,28635593161986i</v>
      </c>
      <c r="CP355" s="223" t="str">
        <f t="shared" ca="1" si="543"/>
        <v>1,25617401438063-3,25650867759843i</v>
      </c>
      <c r="CQ355" s="223" t="str">
        <f t="shared" ca="1" si="544"/>
        <v>1,3357144018982-3,22469982451712i</v>
      </c>
      <c r="CR355" s="223" t="str">
        <f t="shared" ca="1" si="545"/>
        <v>1,41445020500254-3,19094853284213i</v>
      </c>
      <c r="CS355" s="223" t="str">
        <f t="shared" ca="1" si="546"/>
        <v>1,49233399619617-3,15527513308685i</v>
      </c>
      <c r="CT355" s="223" t="str">
        <f t="shared" ca="1" si="547"/>
        <v>1,56931886118976-3,11770111357601i</v>
      </c>
      <c r="CU355" s="223" t="str">
        <f t="shared" ca="1" si="548"/>
        <v>1,64535842718448-3,07824910749147i</v>
      </c>
      <c r="CV355" s="223" t="str">
        <f t="shared" ca="1" si="549"/>
        <v>1,72040689078689-3,03694287924748i</v>
      </c>
      <c r="CW355" s="223" t="str">
        <f t="shared" ca="1" si="550"/>
        <v>1,79441904560535-2,99380731017342i</v>
      </c>
      <c r="CX355" s="223" t="str">
        <f t="shared" ca="1" si="551"/>
        <v>1,86735030949146-2,94886838351955i</v>
      </c>
      <c r="CY355" s="223" t="str">
        <f t="shared" ca="1" si="552"/>
        <v>1,93915675137284-2,90215316881866i</v>
      </c>
      <c r="CZ355" s="223" t="str">
        <f t="shared" ca="1" si="553"/>
        <v>2,00979511773992-2,85368980556539i</v>
      </c>
      <c r="DA355" s="223" t="str">
        <f t="shared" ca="1" si="554"/>
        <v>2,07922285867911-2,80350748627952i</v>
      </c>
      <c r="DB355" s="223" t="str">
        <f t="shared" ca="1" si="555"/>
        <v>2,14739815351251-2,75163643891596i</v>
      </c>
      <c r="DC355" s="223" t="str">
        <f t="shared" ca="1" si="556"/>
        <v>2,21427993599745-2,69810790864972i</v>
      </c>
      <c r="DD355" s="223" t="str">
        <f t="shared" ca="1" si="557"/>
        <v>2,27982791904346-2,64295413907033i</v>
      </c>
      <c r="DE355" s="223" t="str">
        <f t="shared" ca="1" si="558"/>
        <v>2,34400261900171-2,58620835274194i</v>
      </c>
      <c r="DF355" s="223" t="str">
        <f t="shared" ca="1" si="559"/>
        <v>2,40676537942784-2,52790473120856i</v>
      </c>
      <c r="DG355" s="223" t="str">
        <f t="shared" ca="1" si="560"/>
        <v>2,46807839438675-2,46807839438709i</v>
      </c>
      <c r="DH355" s="223" t="str">
        <f t="shared" ca="1" si="561"/>
        <v>2,52790473120822-2,40676537942819i</v>
      </c>
      <c r="DI355" s="223" t="str">
        <f t="shared" ca="1" si="562"/>
        <v>2,58620835274161-2,34400261900207i</v>
      </c>
      <c r="DJ355" s="223" t="str">
        <f t="shared" ca="1" si="563"/>
        <v>2,64295413907027-2,27982791904353i</v>
      </c>
      <c r="DK355" s="223" t="str">
        <f t="shared" ca="1" si="564"/>
        <v>2,69810790864966-2,21427993599752i</v>
      </c>
      <c r="DL355" s="223" t="str">
        <f t="shared" ca="1" si="565"/>
        <v>2,7516364389159-2,14739815351258i</v>
      </c>
      <c r="DM355" s="223" t="str">
        <f t="shared" ca="1" si="566"/>
        <v>2,8035074862816-2,07922285867631i</v>
      </c>
      <c r="DN355" s="223" t="str">
        <f t="shared" ca="1" si="567"/>
        <v>2,85368980556533-2,00979511773999i</v>
      </c>
      <c r="DO355" s="223" t="str">
        <f t="shared" ca="1" si="568"/>
        <v>2,90215316881838-1,93915675137325i</v>
      </c>
      <c r="DP355" s="223" t="str">
        <f t="shared" ca="1" si="569"/>
        <v>2,94886838351929-1,86735030949187i</v>
      </c>
      <c r="DQ355" s="223" t="str">
        <f t="shared" ca="1" si="570"/>
        <v>2,99380731017317-1,79441904560577i</v>
      </c>
      <c r="DR355" s="223" t="str">
        <f t="shared" ca="1" si="571"/>
        <v>3,03694287924901-1,72040689078421i</v>
      </c>
      <c r="DS355" s="223" t="str">
        <f t="shared" ca="1" si="572"/>
        <v>3,07824910749124-1,64535842718491i</v>
      </c>
      <c r="DT355" s="223" t="str">
        <f t="shared" ca="1" si="573"/>
        <v>3,11770111357597-1,56931886118984i</v>
      </c>
      <c r="DU355" s="223" t="str">
        <f t="shared" ca="1" si="574"/>
        <v>3,15527513308664-1,4923339961966i</v>
      </c>
      <c r="DV355" s="223" t="str">
        <f t="shared" ca="1" si="575"/>
        <v>3,19094853284201-1,4144502050028i</v>
      </c>
      <c r="DW355" s="223" t="str">
        <f t="shared" ca="1" si="576"/>
        <v>3,22469982451701-1,33571440189847i</v>
      </c>
      <c r="DX355" s="223" t="str">
        <f t="shared" ca="1" si="577"/>
        <v>3,2565086775984-1,25617401438072i</v>
      </c>
      <c r="DY355" s="223" t="str">
        <f t="shared" ca="1" si="578"/>
        <v>3,2863559316209-1,17587695460842i</v>
      </c>
      <c r="DZ355" s="223" t="str">
        <f t="shared" ca="1" si="579"/>
        <v>3,31422360771403-1,09487159053016i</v>
      </c>
      <c r="EA355" s="223" t="str">
        <f t="shared" ca="1" si="580"/>
        <v>3,34009491943356-1,01320671674302i</v>
      </c>
      <c r="EB355" s="223" t="str">
        <f t="shared" ca="1" si="581"/>
        <v>3,36395428286691-0,930931525118991i</v>
      </c>
      <c r="EC355" s="223" t="str">
        <f t="shared" ca="1" si="582"/>
        <v>3,38578732602759-0,84809557515057i</v>
      </c>
      <c r="ED355" s="223" t="str">
        <f t="shared" ca="1" si="583"/>
        <v>3,40558089750574-0,764748764119994i</v>
      </c>
      <c r="EE355" s="223" t="str">
        <f t="shared" ca="1" si="584"/>
        <v>3,42332307439333-0,680941297033195i</v>
      </c>
      <c r="EF355" s="223" t="str">
        <f t="shared" ca="1" si="585"/>
        <v>3,43900316946791-0,596723656367599i</v>
      </c>
      <c r="EG355" s="223" t="str">
        <f t="shared" ca="1" si="586"/>
        <v>3,45261173762521-0,512146571687865i</v>
      </c>
      <c r="EH355" s="223" t="str">
        <f t="shared" ca="1" si="587"/>
        <v>3,46414058157378-0,427260989060208i</v>
      </c>
      <c r="EI355" s="223" t="str">
        <f t="shared" ca="1" si="588"/>
        <v>3,47358275676814-0,342118040392605i</v>
      </c>
      <c r="EJ355" s="223" t="str">
        <f t="shared" ca="1" si="589"/>
        <v>3,48093257559581-0,256769012606534i</v>
      </c>
      <c r="EK355" s="223" t="str">
        <f t="shared" ca="1" si="590"/>
        <v>3,4861856108003-0,171265316768872i</v>
      </c>
      <c r="EL355" s="223" t="str">
        <f t="shared" ca="1" si="591"/>
        <v>3,48933869814959-0,0856584571115816i</v>
      </c>
      <c r="EM355" s="223" t="str">
        <f t="shared" ca="1" si="592"/>
        <v>3,49038993834199+8,6546598969571E-13i</v>
      </c>
      <c r="EN355" s="223"/>
      <c r="EO355" s="223"/>
      <c r="EP355" s="223"/>
    </row>
    <row r="356" spans="1:262" s="243" customFormat="1">
      <c r="A356" s="245">
        <f t="shared" si="461"/>
        <v>4.9999999999999793E-3</v>
      </c>
      <c r="B356" s="244">
        <v>256</v>
      </c>
    </row>
    <row r="358" spans="1:262" ht="15.75" thickBot="1"/>
    <row r="359" spans="1:262" ht="15.75" thickBot="1">
      <c r="G359" s="242">
        <v>1</v>
      </c>
      <c r="H359" s="242">
        <v>2</v>
      </c>
      <c r="I359" s="242">
        <v>3</v>
      </c>
      <c r="J359" s="242">
        <v>4</v>
      </c>
      <c r="K359" s="242">
        <v>5</v>
      </c>
      <c r="L359" s="242">
        <v>6</v>
      </c>
      <c r="M359" s="242">
        <v>7</v>
      </c>
      <c r="N359" s="242">
        <v>8</v>
      </c>
      <c r="O359" s="242">
        <v>9</v>
      </c>
      <c r="P359" s="242">
        <v>10</v>
      </c>
      <c r="Q359" s="242">
        <v>11</v>
      </c>
      <c r="R359" s="242">
        <v>12</v>
      </c>
      <c r="S359" s="242">
        <v>13</v>
      </c>
      <c r="T359" s="242">
        <v>14</v>
      </c>
      <c r="U359" s="242">
        <v>15</v>
      </c>
      <c r="V359" s="242">
        <v>16</v>
      </c>
      <c r="W359" s="242">
        <v>17</v>
      </c>
      <c r="X359" s="242">
        <v>18</v>
      </c>
      <c r="Y359" s="242">
        <v>19</v>
      </c>
      <c r="Z359" s="242">
        <v>20</v>
      </c>
      <c r="AA359" s="242">
        <v>21</v>
      </c>
      <c r="AB359" s="242">
        <v>22</v>
      </c>
      <c r="AC359" s="242">
        <v>23</v>
      </c>
      <c r="AD359" s="242">
        <v>24</v>
      </c>
      <c r="AE359" s="242">
        <v>25</v>
      </c>
      <c r="AF359" s="242">
        <v>26</v>
      </c>
      <c r="AG359" s="242">
        <v>27</v>
      </c>
      <c r="AH359" s="242">
        <v>28</v>
      </c>
      <c r="AI359" s="242">
        <v>29</v>
      </c>
      <c r="AJ359" s="242">
        <v>30</v>
      </c>
      <c r="AK359" s="242">
        <v>31</v>
      </c>
      <c r="AL359" s="242">
        <v>32</v>
      </c>
      <c r="AM359" s="242">
        <v>33</v>
      </c>
      <c r="AN359" s="242">
        <v>34</v>
      </c>
      <c r="AO359" s="242">
        <v>35</v>
      </c>
      <c r="AP359" s="242">
        <v>36</v>
      </c>
      <c r="AQ359" s="242">
        <v>37</v>
      </c>
      <c r="AR359" s="242">
        <v>38</v>
      </c>
      <c r="AS359" s="242">
        <v>39</v>
      </c>
      <c r="AT359" s="242">
        <v>40</v>
      </c>
      <c r="AU359" s="242">
        <v>41</v>
      </c>
      <c r="AV359" s="242">
        <v>42</v>
      </c>
      <c r="AW359" s="242">
        <v>43</v>
      </c>
      <c r="AX359" s="242">
        <v>44</v>
      </c>
      <c r="AY359" s="242">
        <v>45</v>
      </c>
      <c r="AZ359" s="242">
        <v>46</v>
      </c>
      <c r="BA359" s="242">
        <v>47</v>
      </c>
      <c r="BB359" s="242">
        <v>48</v>
      </c>
      <c r="BC359" s="242">
        <v>49</v>
      </c>
      <c r="BD359" s="242">
        <v>50</v>
      </c>
      <c r="BE359" s="242">
        <v>51</v>
      </c>
      <c r="BF359" s="242">
        <v>52</v>
      </c>
      <c r="BG359" s="242">
        <v>53</v>
      </c>
      <c r="BH359" s="242">
        <v>54</v>
      </c>
      <c r="BI359" s="242">
        <v>55</v>
      </c>
      <c r="BJ359" s="242">
        <v>56</v>
      </c>
      <c r="BK359" s="241">
        <v>57</v>
      </c>
      <c r="BL359" s="241">
        <v>58</v>
      </c>
      <c r="BM359" s="241">
        <v>59</v>
      </c>
      <c r="BN359" s="241">
        <v>60</v>
      </c>
      <c r="BO359" s="241">
        <v>61</v>
      </c>
      <c r="BP359" s="241">
        <v>62</v>
      </c>
      <c r="BQ359" s="241">
        <v>63</v>
      </c>
      <c r="BR359" s="241">
        <v>64</v>
      </c>
      <c r="BS359" s="240">
        <v>65</v>
      </c>
      <c r="BT359" s="239">
        <v>66</v>
      </c>
      <c r="BU359" s="239">
        <v>67</v>
      </c>
      <c r="BV359" s="239">
        <v>68</v>
      </c>
      <c r="BW359" s="239">
        <v>69</v>
      </c>
      <c r="BX359" s="239">
        <v>70</v>
      </c>
      <c r="BY359" s="239">
        <v>71</v>
      </c>
      <c r="BZ359" s="239">
        <v>72</v>
      </c>
      <c r="CA359" s="239">
        <v>73</v>
      </c>
      <c r="CB359" s="239">
        <v>74</v>
      </c>
      <c r="CC359" s="239">
        <v>75</v>
      </c>
      <c r="CD359" s="239">
        <v>76</v>
      </c>
      <c r="CE359" s="239">
        <v>77</v>
      </c>
      <c r="CF359" s="239">
        <v>78</v>
      </c>
      <c r="CG359" s="239">
        <v>79</v>
      </c>
      <c r="CH359" s="239">
        <v>80</v>
      </c>
      <c r="CI359" s="239">
        <v>81</v>
      </c>
      <c r="CJ359" s="239">
        <v>82</v>
      </c>
      <c r="CK359" s="239">
        <v>83</v>
      </c>
      <c r="CL359" s="239">
        <v>84</v>
      </c>
      <c r="CM359" s="239">
        <v>85</v>
      </c>
      <c r="CN359" s="239">
        <v>86</v>
      </c>
      <c r="CO359" s="239">
        <v>87</v>
      </c>
      <c r="CP359" s="239">
        <v>88</v>
      </c>
      <c r="CQ359" s="239">
        <v>89</v>
      </c>
      <c r="CR359" s="239">
        <v>90</v>
      </c>
      <c r="CS359" s="239">
        <v>91</v>
      </c>
      <c r="CT359" s="239">
        <v>92</v>
      </c>
      <c r="CU359" s="239">
        <v>93</v>
      </c>
      <c r="CV359" s="239">
        <v>94</v>
      </c>
      <c r="CW359" s="239">
        <v>95</v>
      </c>
      <c r="CX359" s="239">
        <v>96</v>
      </c>
      <c r="CY359" s="239">
        <v>97</v>
      </c>
      <c r="CZ359" s="239">
        <v>98</v>
      </c>
      <c r="DA359" s="239">
        <v>99</v>
      </c>
      <c r="DB359" s="239">
        <v>100</v>
      </c>
      <c r="DC359" s="239">
        <v>101</v>
      </c>
      <c r="DD359" s="239">
        <v>102</v>
      </c>
      <c r="DE359" s="239">
        <v>103</v>
      </c>
      <c r="DF359" s="239">
        <v>104</v>
      </c>
      <c r="DG359" s="239">
        <v>105</v>
      </c>
      <c r="DH359" s="239">
        <v>106</v>
      </c>
      <c r="DI359" s="239">
        <v>107</v>
      </c>
      <c r="DJ359" s="239">
        <v>108</v>
      </c>
      <c r="DK359" s="239">
        <v>109</v>
      </c>
      <c r="DL359" s="239">
        <v>110</v>
      </c>
      <c r="DM359" s="239">
        <v>111</v>
      </c>
      <c r="DN359" s="239">
        <v>112</v>
      </c>
      <c r="DO359" s="239">
        <v>113</v>
      </c>
      <c r="DP359" s="239">
        <v>114</v>
      </c>
      <c r="DQ359" s="239">
        <v>115</v>
      </c>
      <c r="DR359" s="239">
        <v>116</v>
      </c>
      <c r="DS359" s="239">
        <v>117</v>
      </c>
      <c r="DT359" s="239">
        <v>118</v>
      </c>
      <c r="DU359" s="239">
        <v>119</v>
      </c>
      <c r="DV359" s="239">
        <v>120</v>
      </c>
      <c r="DW359" s="239">
        <v>121</v>
      </c>
      <c r="DX359" s="239">
        <v>122</v>
      </c>
      <c r="DY359" s="239">
        <v>123</v>
      </c>
      <c r="DZ359" s="239">
        <v>124</v>
      </c>
      <c r="EA359" s="239">
        <v>125</v>
      </c>
      <c r="EB359" s="239">
        <v>126</v>
      </c>
      <c r="EC359" s="239">
        <v>127</v>
      </c>
      <c r="ED359" s="239">
        <v>128</v>
      </c>
      <c r="EE359" s="238">
        <v>129</v>
      </c>
      <c r="EF359" s="238">
        <v>130</v>
      </c>
      <c r="EG359" s="238">
        <v>131</v>
      </c>
      <c r="EH359" s="238">
        <v>132</v>
      </c>
      <c r="EI359" s="238">
        <v>133</v>
      </c>
      <c r="EJ359" s="238">
        <v>134</v>
      </c>
      <c r="EK359" s="238">
        <v>135</v>
      </c>
      <c r="EL359" s="238">
        <v>136</v>
      </c>
      <c r="EM359" s="238">
        <v>137</v>
      </c>
      <c r="EN359" s="238">
        <v>138</v>
      </c>
      <c r="EO359" s="238">
        <v>139</v>
      </c>
      <c r="EP359" s="238">
        <v>140</v>
      </c>
      <c r="EQ359" s="238">
        <v>141</v>
      </c>
      <c r="ER359" s="238">
        <v>142</v>
      </c>
      <c r="ES359" s="238">
        <v>143</v>
      </c>
      <c r="ET359" s="238">
        <v>144</v>
      </c>
      <c r="EU359" s="238">
        <v>145</v>
      </c>
      <c r="EV359" s="238">
        <v>146</v>
      </c>
      <c r="EW359" s="238">
        <v>147</v>
      </c>
      <c r="EX359" s="238">
        <v>148</v>
      </c>
      <c r="EY359" s="238">
        <v>149</v>
      </c>
      <c r="EZ359" s="238">
        <v>150</v>
      </c>
      <c r="FA359" s="238">
        <v>151</v>
      </c>
      <c r="FB359" s="238">
        <v>152</v>
      </c>
      <c r="FC359" s="238">
        <v>153</v>
      </c>
      <c r="FD359" s="238">
        <v>154</v>
      </c>
      <c r="FE359" s="238">
        <v>155</v>
      </c>
      <c r="FF359" s="238">
        <v>156</v>
      </c>
      <c r="FG359" s="238">
        <v>157</v>
      </c>
      <c r="FH359" s="238">
        <v>158</v>
      </c>
      <c r="FI359" s="238">
        <v>159</v>
      </c>
      <c r="FJ359" s="238">
        <v>160</v>
      </c>
      <c r="FK359" s="238">
        <v>161</v>
      </c>
      <c r="FL359" s="238">
        <v>162</v>
      </c>
      <c r="FM359" s="238">
        <v>163</v>
      </c>
      <c r="FN359" s="238">
        <v>164</v>
      </c>
      <c r="FO359" s="238">
        <v>165</v>
      </c>
      <c r="FP359" s="238">
        <v>166</v>
      </c>
      <c r="FQ359" s="238">
        <v>167</v>
      </c>
      <c r="FR359" s="238">
        <v>168</v>
      </c>
      <c r="FS359" s="238">
        <v>169</v>
      </c>
      <c r="FT359" s="238">
        <v>170</v>
      </c>
      <c r="FU359" s="238">
        <v>171</v>
      </c>
      <c r="FV359" s="238">
        <v>172</v>
      </c>
      <c r="FW359" s="238">
        <v>173</v>
      </c>
      <c r="FX359" s="238">
        <v>174</v>
      </c>
      <c r="FY359" s="238">
        <v>175</v>
      </c>
      <c r="FZ359" s="238">
        <v>176</v>
      </c>
      <c r="GA359" s="238">
        <v>177</v>
      </c>
      <c r="GB359" s="238">
        <v>178</v>
      </c>
      <c r="GC359" s="238">
        <v>179</v>
      </c>
      <c r="GD359" s="238">
        <v>180</v>
      </c>
      <c r="GE359" s="238">
        <v>181</v>
      </c>
      <c r="GF359" s="238">
        <v>182</v>
      </c>
      <c r="GG359" s="238">
        <v>183</v>
      </c>
      <c r="GH359" s="238">
        <v>184</v>
      </c>
      <c r="GI359" s="238">
        <v>185</v>
      </c>
      <c r="GJ359" s="238">
        <v>186</v>
      </c>
      <c r="GK359" s="238">
        <v>187</v>
      </c>
      <c r="GL359" s="238">
        <v>188</v>
      </c>
      <c r="GM359" s="238">
        <v>189</v>
      </c>
      <c r="GN359" s="238">
        <v>190</v>
      </c>
      <c r="GO359" s="238">
        <v>191</v>
      </c>
      <c r="GP359" s="238">
        <v>192</v>
      </c>
      <c r="GQ359" s="238">
        <v>193</v>
      </c>
      <c r="GR359" s="238">
        <v>194</v>
      </c>
      <c r="GS359" s="238">
        <v>195</v>
      </c>
      <c r="GT359" s="238">
        <v>196</v>
      </c>
      <c r="GU359" s="238">
        <v>197</v>
      </c>
      <c r="GV359" s="238">
        <v>198</v>
      </c>
      <c r="GW359" s="238">
        <v>199</v>
      </c>
      <c r="GX359" s="238">
        <v>200</v>
      </c>
      <c r="GY359" s="238">
        <v>201</v>
      </c>
      <c r="GZ359" s="238">
        <v>202</v>
      </c>
      <c r="HA359" s="238">
        <v>203</v>
      </c>
      <c r="HB359" s="238">
        <v>204</v>
      </c>
      <c r="HC359" s="238">
        <v>205</v>
      </c>
      <c r="HD359" s="238">
        <v>206</v>
      </c>
      <c r="HE359" s="238">
        <v>207</v>
      </c>
      <c r="HF359" s="238">
        <v>208</v>
      </c>
      <c r="HG359" s="238">
        <v>209</v>
      </c>
      <c r="HH359" s="238">
        <v>210</v>
      </c>
      <c r="HI359" s="238">
        <v>211</v>
      </c>
      <c r="HJ359" s="238">
        <v>212</v>
      </c>
      <c r="HK359" s="238">
        <v>213</v>
      </c>
      <c r="HL359" s="238">
        <v>214</v>
      </c>
      <c r="HM359" s="238">
        <v>215</v>
      </c>
      <c r="HN359" s="238">
        <v>216</v>
      </c>
      <c r="HO359" s="238">
        <v>217</v>
      </c>
      <c r="HP359" s="238">
        <v>218</v>
      </c>
      <c r="HQ359" s="238">
        <v>219</v>
      </c>
      <c r="HR359" s="238">
        <v>220</v>
      </c>
      <c r="HS359" s="238">
        <v>221</v>
      </c>
      <c r="HT359" s="238">
        <v>222</v>
      </c>
      <c r="HU359" s="238">
        <v>223</v>
      </c>
      <c r="HV359" s="238">
        <v>224</v>
      </c>
      <c r="HW359" s="238">
        <v>225</v>
      </c>
      <c r="HX359" s="238">
        <v>226</v>
      </c>
      <c r="HY359" s="238">
        <v>227</v>
      </c>
      <c r="HZ359" s="238">
        <v>228</v>
      </c>
      <c r="IA359" s="238">
        <v>229</v>
      </c>
      <c r="IB359" s="238">
        <v>230</v>
      </c>
      <c r="IC359" s="238">
        <v>231</v>
      </c>
      <c r="ID359" s="238">
        <v>232</v>
      </c>
      <c r="IE359" s="238">
        <v>233</v>
      </c>
      <c r="IF359" s="238">
        <v>234</v>
      </c>
      <c r="IG359" s="238">
        <v>235</v>
      </c>
      <c r="IH359" s="238">
        <v>236</v>
      </c>
      <c r="II359" s="238">
        <v>237</v>
      </c>
      <c r="IJ359" s="238">
        <v>238</v>
      </c>
      <c r="IK359" s="238">
        <v>239</v>
      </c>
      <c r="IL359" s="238">
        <v>240</v>
      </c>
      <c r="IM359" s="238">
        <v>241</v>
      </c>
      <c r="IN359" s="238">
        <v>242</v>
      </c>
      <c r="IO359" s="238">
        <v>243</v>
      </c>
      <c r="IP359" s="238">
        <v>244</v>
      </c>
      <c r="IQ359" s="238">
        <v>245</v>
      </c>
      <c r="IR359" s="238">
        <v>246</v>
      </c>
      <c r="IS359" s="238">
        <v>247</v>
      </c>
      <c r="IT359" s="238">
        <v>248</v>
      </c>
      <c r="IU359" s="238">
        <v>249</v>
      </c>
      <c r="IV359" s="238">
        <v>250</v>
      </c>
      <c r="IW359" s="238">
        <v>251</v>
      </c>
      <c r="IX359" s="238">
        <v>252</v>
      </c>
      <c r="IY359" s="238">
        <v>253</v>
      </c>
      <c r="IZ359" s="238">
        <v>254</v>
      </c>
      <c r="JA359" s="238">
        <v>255</v>
      </c>
      <c r="JB359" s="238">
        <v>256</v>
      </c>
    </row>
    <row r="361" spans="1:262">
      <c r="A361" s="237"/>
      <c r="B361" s="236" t="s">
        <v>565</v>
      </c>
      <c r="C361" s="235" t="s">
        <v>884</v>
      </c>
      <c r="D361" s="234" t="s">
        <v>885</v>
      </c>
      <c r="E361" s="233" t="s">
        <v>886</v>
      </c>
      <c r="F361" s="232" t="s">
        <v>887</v>
      </c>
      <c r="G361" s="231">
        <f ca="1">SUM(G362:G498)</f>
        <v>-3.7124047906159856E-11</v>
      </c>
      <c r="H361" s="231">
        <f t="shared" ref="H361:BS361" ca="1" si="593">SUM(H362:H498)</f>
        <v>2.1691771815490631E-11</v>
      </c>
      <c r="I361" s="231">
        <f t="shared" ca="1" si="593"/>
        <v>-3.1937458446348876E-11</v>
      </c>
      <c r="J361" s="231">
        <f t="shared" ca="1" si="593"/>
        <v>1.4840204028680186E-11</v>
      </c>
      <c r="K361" s="231">
        <f t="shared" ca="1" si="593"/>
        <v>3.0761848972174714E-12</v>
      </c>
      <c r="L361" s="231">
        <f t="shared" ca="1" si="593"/>
        <v>1.5812829633355554E-11</v>
      </c>
      <c r="M361" s="231">
        <f t="shared" ca="1" si="593"/>
        <v>6.1534385896472761E-12</v>
      </c>
      <c r="N361" s="231">
        <f t="shared" ca="1" si="593"/>
        <v>3.274648419860811E-11</v>
      </c>
      <c r="O361" s="231">
        <f t="shared" ca="1" si="593"/>
        <v>8.872031778452403E-12</v>
      </c>
      <c r="P361" s="231">
        <f t="shared" ca="1" si="593"/>
        <v>3.5448349630656743E-11</v>
      </c>
      <c r="Q361" s="231">
        <f t="shared" ca="1" si="593"/>
        <v>1.9432526589057472E-11</v>
      </c>
      <c r="R361" s="231">
        <f t="shared" ca="1" si="593"/>
        <v>3.2854288672038574E-11</v>
      </c>
      <c r="S361" s="231">
        <f t="shared" ca="1" si="593"/>
        <v>3.2952299024281657E-11</v>
      </c>
      <c r="T361" s="231">
        <f t="shared" ca="1" si="593"/>
        <v>3.180301676319315E-11</v>
      </c>
      <c r="U361" s="231">
        <f t="shared" ca="1" si="593"/>
        <v>4.4238601539405932E-11</v>
      </c>
      <c r="V361" s="231">
        <f t="shared" ca="1" si="593"/>
        <v>3.2225642274207542E-11</v>
      </c>
      <c r="W361" s="231">
        <f t="shared" ca="1" si="593"/>
        <v>4.2486610813361153E-11</v>
      </c>
      <c r="X361" s="231">
        <f t="shared" ca="1" si="593"/>
        <v>4.4388886279967535E-11</v>
      </c>
      <c r="Y361" s="231">
        <f t="shared" ca="1" si="593"/>
        <v>3.6592473608501452E-11</v>
      </c>
      <c r="Z361" s="231">
        <f t="shared" ca="1" si="593"/>
        <v>4.877410347242111E-11</v>
      </c>
      <c r="AA361" s="231">
        <f t="shared" ca="1" si="593"/>
        <v>3.7220072209945094E-11</v>
      </c>
      <c r="AB361" s="231">
        <f t="shared" ca="1" si="593"/>
        <v>3.6868808352556398E-11</v>
      </c>
      <c r="AC361" s="231">
        <f t="shared" ca="1" si="593"/>
        <v>2.8264800064414312E-11</v>
      </c>
      <c r="AD361" s="231">
        <f t="shared" ca="1" si="593"/>
        <v>4.2202716876880071E-11</v>
      </c>
      <c r="AE361" s="231">
        <f t="shared" ca="1" si="593"/>
        <v>3.4230164514961761E-11</v>
      </c>
      <c r="AF361" s="231">
        <f t="shared" ca="1" si="593"/>
        <v>5.1640611833579791E-11</v>
      </c>
      <c r="AG361" s="231">
        <f t="shared" ca="1" si="593"/>
        <v>3.6585940469179915E-11</v>
      </c>
      <c r="AH361" s="231">
        <f t="shared" ca="1" si="593"/>
        <v>6.018262342248754E-11</v>
      </c>
      <c r="AI361" s="231">
        <f t="shared" ca="1" si="593"/>
        <v>4.4384896508255048E-11</v>
      </c>
      <c r="AJ361" s="231">
        <f t="shared" ca="1" si="593"/>
        <v>6.5065122385133267E-11</v>
      </c>
      <c r="AK361" s="231">
        <f t="shared" ca="1" si="593"/>
        <v>6.5660045940531307E-11</v>
      </c>
      <c r="AL361" s="231">
        <f t="shared" ca="1" si="593"/>
        <v>6.5959529501340537E-11</v>
      </c>
      <c r="AM361" s="231">
        <f t="shared" ca="1" si="593"/>
        <v>7.9754865089425029E-11</v>
      </c>
      <c r="AN361" s="231">
        <f t="shared" ca="1" si="593"/>
        <v>7.9001068402863022E-11</v>
      </c>
      <c r="AO361" s="231">
        <f t="shared" ca="1" si="593"/>
        <v>8.2924648517357701E-11</v>
      </c>
      <c r="AP361" s="231">
        <f t="shared" ca="1" si="593"/>
        <v>9.3236460008102587E-11</v>
      </c>
      <c r="AQ361" s="231">
        <f t="shared" ca="1" si="593"/>
        <v>8.3529211951166764E-11</v>
      </c>
      <c r="AR361" s="231">
        <f t="shared" ca="1" si="593"/>
        <v>1.0267235230502262E-10</v>
      </c>
      <c r="AS361" s="231">
        <f t="shared" ca="1" si="593"/>
        <v>9.4974743312452058E-11</v>
      </c>
      <c r="AT361" s="231">
        <f t="shared" ca="1" si="593"/>
        <v>1.053359139385683E-10</v>
      </c>
      <c r="AU361" s="231">
        <f t="shared" ca="1" si="593"/>
        <v>1.0356833987904154E-10</v>
      </c>
      <c r="AV361" s="231">
        <f t="shared" ca="1" si="593"/>
        <v>1.1087019885846988E-10</v>
      </c>
      <c r="AW361" s="231">
        <f t="shared" ca="1" si="593"/>
        <v>8.7157820995356442E-11</v>
      </c>
      <c r="AX361" s="231">
        <f t="shared" ca="1" si="593"/>
        <v>1.0314830925855283E-10</v>
      </c>
      <c r="AY361" s="231">
        <f t="shared" ca="1" si="593"/>
        <v>7.2899058405977867E-11</v>
      </c>
      <c r="AZ361" s="231">
        <f t="shared" ca="1" si="593"/>
        <v>1.0284104528624692E-10</v>
      </c>
      <c r="BA361" s="231">
        <f t="shared" ca="1" si="593"/>
        <v>8.5264845303929845E-11</v>
      </c>
      <c r="BB361" s="231">
        <f t="shared" ca="1" si="593"/>
        <v>8.5057370246595047E-11</v>
      </c>
      <c r="BC361" s="231">
        <f t="shared" ca="1" si="593"/>
        <v>1.0002326405083449E-10</v>
      </c>
      <c r="BD361" s="231">
        <f t="shared" ca="1" si="593"/>
        <v>7.8355789407420541E-11</v>
      </c>
      <c r="BE361" s="231">
        <f t="shared" ca="1" si="593"/>
        <v>1.0066875233463134E-10</v>
      </c>
      <c r="BF361" s="231">
        <f t="shared" ca="1" si="593"/>
        <v>8.4104686899710332E-11</v>
      </c>
      <c r="BG361" s="231">
        <f t="shared" ca="1" si="593"/>
        <v>9.8645981823434857E-11</v>
      </c>
      <c r="BH361" s="231">
        <f t="shared" ca="1" si="593"/>
        <v>8.0783413780354115E-11</v>
      </c>
      <c r="BI361" s="231">
        <f t="shared" ca="1" si="593"/>
        <v>1.1312149885698045E-10</v>
      </c>
      <c r="BJ361" s="231">
        <f t="shared" ca="1" si="593"/>
        <v>8.1765402182158575E-11</v>
      </c>
      <c r="BK361" s="231">
        <f t="shared" ca="1" si="593"/>
        <v>1.2737652239893988E-10</v>
      </c>
      <c r="BL361" s="231">
        <f t="shared" ca="1" si="593"/>
        <v>9.8642134504315526E-11</v>
      </c>
      <c r="BM361" s="231">
        <f t="shared" ca="1" si="593"/>
        <v>1.4088366003619083E-10</v>
      </c>
      <c r="BN361" s="231">
        <f t="shared" ca="1" si="593"/>
        <v>1.2962227571726117E-10</v>
      </c>
      <c r="BO361" s="231">
        <f t="shared" ca="1" si="593"/>
        <v>1.5707248016398495E-10</v>
      </c>
      <c r="BP361" s="231">
        <f t="shared" ca="1" si="593"/>
        <v>1.6574395855173426E-10</v>
      </c>
      <c r="BQ361" s="231">
        <f t="shared" ca="1" si="593"/>
        <v>1.7976624314723952E-10</v>
      </c>
      <c r="BR361" s="231">
        <f t="shared" ca="1" si="593"/>
        <v>1.9237036150253784E-10</v>
      </c>
      <c r="BS361" s="231">
        <f t="shared" ca="1" si="593"/>
        <v>1.5935150479615877E-10</v>
      </c>
      <c r="BT361" s="231">
        <f t="shared" ref="BT361:EE361" ca="1" si="594">SUM(BT362:BT498)</f>
        <v>1.4756421438598178E-10</v>
      </c>
      <c r="BU361" s="231">
        <f t="shared" ca="1" si="594"/>
        <v>1.4178793614485748E-10</v>
      </c>
      <c r="BV361" s="231">
        <f t="shared" ca="1" si="594"/>
        <v>1.2419831285049111E-10</v>
      </c>
      <c r="BW361" s="231">
        <f t="shared" ca="1" si="594"/>
        <v>1.1426359691471068E-10</v>
      </c>
      <c r="BX361" s="231">
        <f t="shared" ca="1" si="594"/>
        <v>1.1218032728786509E-10</v>
      </c>
      <c r="BY361" s="231">
        <f t="shared" ca="1" si="594"/>
        <v>9.8596797646507119E-11</v>
      </c>
      <c r="BZ361" s="231">
        <f t="shared" ca="1" si="594"/>
        <v>9.4027159915891021E-11</v>
      </c>
      <c r="CA361" s="231">
        <f t="shared" ca="1" si="594"/>
        <v>1.0237718223155283E-10</v>
      </c>
      <c r="CB361" s="231">
        <f t="shared" ca="1" si="594"/>
        <v>8.1726897026586603E-11</v>
      </c>
      <c r="CC361" s="231">
        <f t="shared" ca="1" si="594"/>
        <v>1.0134825429649943E-10</v>
      </c>
      <c r="CD361" s="231">
        <f t="shared" ca="1" si="594"/>
        <v>8.8341852770859434E-11</v>
      </c>
      <c r="CE361" s="231">
        <f t="shared" ca="1" si="594"/>
        <v>1.0059964836558083E-10</v>
      </c>
      <c r="CF361" s="231">
        <f t="shared" ca="1" si="594"/>
        <v>9.5064359578440418E-11</v>
      </c>
      <c r="CG361" s="231">
        <f t="shared" ca="1" si="594"/>
        <v>9.7361171869590587E-11</v>
      </c>
      <c r="CH361" s="231">
        <f t="shared" ca="1" si="594"/>
        <v>1.0301681830147887E-10</v>
      </c>
      <c r="CI361" s="231">
        <f t="shared" ca="1" si="594"/>
        <v>9.9909973013301876E-11</v>
      </c>
      <c r="CJ361" s="231">
        <f t="shared" ca="1" si="594"/>
        <v>1.029551164515562E-10</v>
      </c>
      <c r="CK361" s="231">
        <f t="shared" ca="1" si="594"/>
        <v>1.0829590203422111E-10</v>
      </c>
      <c r="CL361" s="231">
        <f t="shared" ca="1" si="594"/>
        <v>1.0390458032718247E-10</v>
      </c>
      <c r="CM361" s="231">
        <f t="shared" ca="1" si="594"/>
        <v>1.0829906989464799E-10</v>
      </c>
      <c r="CN361" s="231">
        <f t="shared" ca="1" si="594"/>
        <v>9.4100540821085136E-11</v>
      </c>
      <c r="CO361" s="231">
        <f t="shared" ca="1" si="594"/>
        <v>8.5310020580907114E-11</v>
      </c>
      <c r="CP361" s="231">
        <f t="shared" ca="1" si="594"/>
        <v>9.2065648561192137E-11</v>
      </c>
      <c r="CQ361" s="231">
        <f t="shared" ca="1" si="594"/>
        <v>9.1746052481527337E-11</v>
      </c>
      <c r="CR361" s="231">
        <f t="shared" ca="1" si="594"/>
        <v>7.6599999160449133E-11</v>
      </c>
      <c r="CS361" s="231">
        <f t="shared" ca="1" si="594"/>
        <v>9.4070275544131519E-11</v>
      </c>
      <c r="CT361" s="231">
        <f t="shared" ca="1" si="594"/>
        <v>6.808665604413668E-11</v>
      </c>
      <c r="CU361" s="231">
        <f t="shared" ca="1" si="594"/>
        <v>9.1243649347838811E-11</v>
      </c>
      <c r="CV361" s="231">
        <f t="shared" ca="1" si="594"/>
        <v>6.8637208492410252E-11</v>
      </c>
      <c r="CW361" s="231">
        <f t="shared" ca="1" si="594"/>
        <v>7.4510835159220255E-11</v>
      </c>
      <c r="CX361" s="231">
        <f t="shared" ca="1" si="594"/>
        <v>7.4134690818721915E-11</v>
      </c>
      <c r="CY361" s="231">
        <f t="shared" ca="1" si="594"/>
        <v>5.7208263774197052E-11</v>
      </c>
      <c r="CZ361" s="231">
        <f t="shared" ca="1" si="594"/>
        <v>6.9866756021812638E-11</v>
      </c>
      <c r="DA361" s="231">
        <f t="shared" ca="1" si="594"/>
        <v>5.3084848501611648E-11</v>
      </c>
      <c r="DB361" s="231">
        <f t="shared" ca="1" si="594"/>
        <v>5.845392040470038E-11</v>
      </c>
      <c r="DC361" s="231">
        <f t="shared" ca="1" si="594"/>
        <v>4.5241590039184428E-11</v>
      </c>
      <c r="DD361" s="231">
        <f t="shared" ca="1" si="594"/>
        <v>6.9730333269831931E-11</v>
      </c>
      <c r="DE361" s="231">
        <f t="shared" ca="1" si="594"/>
        <v>2.7037656405666991E-11</v>
      </c>
      <c r="DF361" s="231">
        <f t="shared" ca="1" si="594"/>
        <v>7.4374930182333432E-11</v>
      </c>
      <c r="DG361" s="231">
        <f t="shared" ca="1" si="594"/>
        <v>2.5801313396286291E-11</v>
      </c>
      <c r="DH361" s="231">
        <f t="shared" ca="1" si="594"/>
        <v>6.4308224958349477E-11</v>
      </c>
      <c r="DI361" s="231">
        <f t="shared" ca="1" si="594"/>
        <v>1.9584229353821463E-11</v>
      </c>
      <c r="DJ361" s="231">
        <f t="shared" ca="1" si="594"/>
        <v>3.1829724655212895E-11</v>
      </c>
      <c r="DK361" s="231">
        <f t="shared" ca="1" si="594"/>
        <v>2.2981824629376235E-11</v>
      </c>
      <c r="DL361" s="231">
        <f t="shared" ca="1" si="594"/>
        <v>3.2796711639842596E-11</v>
      </c>
      <c r="DM361" s="231">
        <f t="shared" ca="1" si="594"/>
        <v>2.5431148152702291E-11</v>
      </c>
      <c r="DN361" s="231">
        <f t="shared" ca="1" si="594"/>
        <v>3.4008110566367976E-11</v>
      </c>
      <c r="DO361" s="231">
        <f t="shared" ca="1" si="594"/>
        <v>2.735301347255593E-11</v>
      </c>
      <c r="DP361" s="231">
        <f t="shared" ca="1" si="594"/>
        <v>3.1614816538325681E-11</v>
      </c>
      <c r="DQ361" s="231">
        <f t="shared" ca="1" si="594"/>
        <v>3.5260614601606264E-11</v>
      </c>
      <c r="DR361" s="231">
        <f t="shared" ca="1" si="594"/>
        <v>2.000188912906207E-11</v>
      </c>
      <c r="DS361" s="231">
        <f t="shared" ca="1" si="594"/>
        <v>3.822104249715876E-11</v>
      </c>
      <c r="DT361" s="231">
        <f t="shared" ca="1" si="594"/>
        <v>2.2988590042616869E-11</v>
      </c>
      <c r="DU361" s="231">
        <f t="shared" ca="1" si="594"/>
        <v>3.0675074606366749E-11</v>
      </c>
      <c r="DV361" s="231">
        <f t="shared" ca="1" si="594"/>
        <v>3.0974693503984441E-11</v>
      </c>
      <c r="DW361" s="231">
        <f t="shared" ca="1" si="594"/>
        <v>2.1976537103224656E-11</v>
      </c>
      <c r="DX361" s="231">
        <f t="shared" ca="1" si="594"/>
        <v>3.0829412991374958E-11</v>
      </c>
      <c r="DY361" s="231">
        <f t="shared" ca="1" si="594"/>
        <v>1.9444675783605297E-11</v>
      </c>
      <c r="DZ361" s="231">
        <f t="shared" ca="1" si="594"/>
        <v>2.2880184775180445E-11</v>
      </c>
      <c r="EA361" s="231">
        <f t="shared" ca="1" si="594"/>
        <v>1.3809627416947478E-11</v>
      </c>
      <c r="EB361" s="231">
        <f t="shared" ca="1" si="594"/>
        <v>1.3787189131879059E-11</v>
      </c>
      <c r="EC361" s="231">
        <f t="shared" ca="1" si="594"/>
        <v>1.3855129172516805E-11</v>
      </c>
      <c r="ED361" s="231">
        <f t="shared" ca="1" si="594"/>
        <v>-1.9515843997407988E-13</v>
      </c>
      <c r="EE361" s="231">
        <f t="shared" ca="1" si="594"/>
        <v>-1.4948793585504063E-11</v>
      </c>
      <c r="EF361" s="231">
        <f t="shared" ref="EF361:GQ361" ca="1" si="595">SUM(EF362:EF498)</f>
        <v>-1.1910621867365178E-11</v>
      </c>
      <c r="EG361" s="231">
        <f t="shared" ca="1" si="595"/>
        <v>-1.6416714092473542E-11</v>
      </c>
      <c r="EH361" s="231">
        <f t="shared" ca="1" si="595"/>
        <v>-2.123268522766386E-11</v>
      </c>
      <c r="EI361" s="231">
        <f t="shared" ca="1" si="595"/>
        <v>-2.0928938483341155E-11</v>
      </c>
      <c r="EJ361" s="231">
        <f t="shared" ca="1" si="595"/>
        <v>-3.0705020247434011E-11</v>
      </c>
      <c r="EK361" s="231">
        <f t="shared" ca="1" si="595"/>
        <v>-2.1425170057743473E-11</v>
      </c>
      <c r="EL361" s="231">
        <f t="shared" ca="1" si="595"/>
        <v>-3.2163286158126132E-11</v>
      </c>
      <c r="EM361" s="231">
        <f t="shared" ca="1" si="595"/>
        <v>-3.0215329934087282E-11</v>
      </c>
      <c r="EN361" s="231">
        <f t="shared" ca="1" si="595"/>
        <v>-2.2666254403349151E-11</v>
      </c>
      <c r="EO361" s="231">
        <f t="shared" ca="1" si="595"/>
        <v>-3.9389555771831076E-11</v>
      </c>
      <c r="EP361" s="231">
        <f t="shared" ca="1" si="595"/>
        <v>-1.8589594911120842E-11</v>
      </c>
      <c r="EQ361" s="231">
        <f t="shared" ca="1" si="595"/>
        <v>-3.6873131523112809E-11</v>
      </c>
      <c r="ER361" s="231">
        <f t="shared" ca="1" si="595"/>
        <v>-3.0680128026881335E-11</v>
      </c>
      <c r="ES361" s="231">
        <f t="shared" ca="1" si="595"/>
        <v>-2.8225556655035935E-11</v>
      </c>
      <c r="ET361" s="231">
        <f t="shared" ca="1" si="595"/>
        <v>-3.2380037181699958E-11</v>
      </c>
      <c r="EU361" s="231">
        <f t="shared" ca="1" si="595"/>
        <v>-2.8146083915878687E-11</v>
      </c>
      <c r="EV361" s="231">
        <f t="shared" ca="1" si="595"/>
        <v>-2.9517221397222687E-11</v>
      </c>
      <c r="EW361" s="231">
        <f t="shared" ca="1" si="595"/>
        <v>-2.6016057097988325E-11</v>
      </c>
      <c r="EX361" s="231">
        <f t="shared" ca="1" si="595"/>
        <v>-2.900410559569694E-11</v>
      </c>
      <c r="EY361" s="231">
        <f t="shared" ca="1" si="595"/>
        <v>-2.2222923148059351E-11</v>
      </c>
      <c r="EZ361" s="231">
        <f t="shared" ca="1" si="595"/>
        <v>-6.3432181238883085E-11</v>
      </c>
      <c r="FA361" s="231">
        <f t="shared" ca="1" si="595"/>
        <v>-2.6384707989276279E-11</v>
      </c>
      <c r="FB361" s="231">
        <f t="shared" ca="1" si="595"/>
        <v>-7.3955143283651751E-11</v>
      </c>
      <c r="FC361" s="231">
        <f t="shared" ca="1" si="595"/>
        <v>-2.7473254979205686E-11</v>
      </c>
      <c r="FD361" s="231">
        <f t="shared" ca="1" si="595"/>
        <v>-7.0630147051777687E-11</v>
      </c>
      <c r="FE361" s="231">
        <f t="shared" ca="1" si="595"/>
        <v>-4.336064100716597E-11</v>
      </c>
      <c r="FF361" s="231">
        <f t="shared" ca="1" si="595"/>
        <v>-6.1296170642887225E-11</v>
      </c>
      <c r="FG361" s="231">
        <f t="shared" ca="1" si="595"/>
        <v>-5.0494741788273353E-11</v>
      </c>
      <c r="FH361" s="231">
        <f t="shared" ca="1" si="595"/>
        <v>-7.3218546270749638E-11</v>
      </c>
      <c r="FI361" s="231">
        <f t="shared" ca="1" si="595"/>
        <v>-5.4634161641816069E-11</v>
      </c>
      <c r="FJ361" s="231">
        <f t="shared" ca="1" si="595"/>
        <v>-7.6927311966496677E-11</v>
      </c>
      <c r="FK361" s="231">
        <f t="shared" ca="1" si="595"/>
        <v>-7.2599763592931566E-11</v>
      </c>
      <c r="FL361" s="231">
        <f t="shared" ca="1" si="595"/>
        <v>-7.1121296712345436E-11</v>
      </c>
      <c r="FM361" s="231">
        <f t="shared" ca="1" si="595"/>
        <v>-8.9182499489660289E-11</v>
      </c>
      <c r="FN361" s="231">
        <f t="shared" ca="1" si="595"/>
        <v>-7.0429571054428886E-11</v>
      </c>
      <c r="FO361" s="231">
        <f t="shared" ca="1" si="595"/>
        <v>-9.2360552937128749E-11</v>
      </c>
      <c r="FP361" s="231">
        <f t="shared" ca="1" si="595"/>
        <v>-7.7796534449728853E-11</v>
      </c>
      <c r="FQ361" s="231">
        <f t="shared" ca="1" si="595"/>
        <v>-9.2366384902336686E-11</v>
      </c>
      <c r="FR361" s="231">
        <f t="shared" ca="1" si="595"/>
        <v>-9.1085573811192765E-11</v>
      </c>
      <c r="FS361" s="231">
        <f t="shared" ca="1" si="595"/>
        <v>-8.5544026574004402E-11</v>
      </c>
      <c r="FT361" s="231">
        <f t="shared" ca="1" si="595"/>
        <v>-9.5565711517510983E-11</v>
      </c>
      <c r="FU361" s="231">
        <f t="shared" ca="1" si="595"/>
        <v>-1.0672332901531027E-10</v>
      </c>
      <c r="FV361" s="231">
        <f t="shared" ca="1" si="595"/>
        <v>-1.0537795028689022E-10</v>
      </c>
      <c r="FW361" s="231">
        <f t="shared" ca="1" si="595"/>
        <v>-1.0686153742544047E-10</v>
      </c>
      <c r="FX361" s="231">
        <f t="shared" ca="1" si="595"/>
        <v>-1.0370768616823051E-10</v>
      </c>
      <c r="FY361" s="231">
        <f t="shared" ca="1" si="595"/>
        <v>-9.9479683607184555E-11</v>
      </c>
      <c r="FZ361" s="231">
        <f t="shared" ca="1" si="595"/>
        <v>-1.0337642580287168E-10</v>
      </c>
      <c r="GA361" s="231">
        <f t="shared" ca="1" si="595"/>
        <v>-9.6118400067520964E-11</v>
      </c>
      <c r="GB361" s="231">
        <f t="shared" ca="1" si="595"/>
        <v>-9.7000352084063998E-11</v>
      </c>
      <c r="GC361" s="231">
        <f t="shared" ca="1" si="595"/>
        <v>-9.8505029547242825E-11</v>
      </c>
      <c r="GD361" s="231">
        <f t="shared" ca="1" si="595"/>
        <v>-8.9900326610874112E-11</v>
      </c>
      <c r="GE361" s="231">
        <f t="shared" ca="1" si="595"/>
        <v>-1.0062378278637818E-10</v>
      </c>
      <c r="GF361" s="231">
        <f t="shared" ca="1" si="595"/>
        <v>-8.1134669332124243E-11</v>
      </c>
      <c r="GG361" s="231">
        <f t="shared" ca="1" si="595"/>
        <v>-1.045775829042746E-10</v>
      </c>
      <c r="GH361" s="231">
        <f t="shared" ca="1" si="595"/>
        <v>-9.2190717908682887E-11</v>
      </c>
      <c r="GI361" s="231">
        <f t="shared" ca="1" si="595"/>
        <v>-1.0028577782433207E-10</v>
      </c>
      <c r="GJ361" s="231">
        <f t="shared" ca="1" si="595"/>
        <v>-1.1257269471239746E-10</v>
      </c>
      <c r="GK361" s="231">
        <f t="shared" ca="1" si="595"/>
        <v>-1.1479088578764352E-10</v>
      </c>
      <c r="GL361" s="231">
        <f t="shared" ca="1" si="595"/>
        <v>-1.2448007041121125E-10</v>
      </c>
      <c r="GM361" s="231">
        <f t="shared" ca="1" si="595"/>
        <v>-1.4459933754953635E-10</v>
      </c>
      <c r="GN361" s="231">
        <f t="shared" ca="1" si="595"/>
        <v>-1.4518650206313485E-10</v>
      </c>
      <c r="GO361" s="231">
        <f t="shared" ca="1" si="595"/>
        <v>-1.6326166427227536E-10</v>
      </c>
      <c r="GP361" s="231">
        <f t="shared" ca="1" si="595"/>
        <v>-1.9295826186989466E-10</v>
      </c>
      <c r="GQ361" s="231">
        <f t="shared" ca="1" si="595"/>
        <v>-1.7513176781603305E-10</v>
      </c>
      <c r="GR361" s="231">
        <f t="shared" ref="GR361:JB361" ca="1" si="596">SUM(GR362:GR498)</f>
        <v>-1.6893084345356526E-10</v>
      </c>
      <c r="GS361" s="231">
        <f t="shared" ca="1" si="596"/>
        <v>-1.5262530444446097E-10</v>
      </c>
      <c r="GT361" s="231">
        <f t="shared" ca="1" si="596"/>
        <v>-1.3099979716315271E-10</v>
      </c>
      <c r="GU361" s="231">
        <f t="shared" ca="1" si="596"/>
        <v>-1.3887325700713753E-10</v>
      </c>
      <c r="GV361" s="231">
        <f t="shared" ca="1" si="596"/>
        <v>-9.8879698375792306E-11</v>
      </c>
      <c r="GW361" s="231">
        <f t="shared" ca="1" si="596"/>
        <v>-1.2591039124609658E-10</v>
      </c>
      <c r="GX361" s="231">
        <f t="shared" ca="1" si="596"/>
        <v>-8.2693818968829122E-11</v>
      </c>
      <c r="GY361" s="231">
        <f t="shared" ca="1" si="596"/>
        <v>-1.1203444585283444E-10</v>
      </c>
      <c r="GZ361" s="231">
        <f t="shared" ca="1" si="596"/>
        <v>-8.0461479508837226E-11</v>
      </c>
      <c r="HA361" s="231">
        <f t="shared" ca="1" si="596"/>
        <v>-9.9945034143324089E-11</v>
      </c>
      <c r="HB361" s="231">
        <f t="shared" ca="1" si="596"/>
        <v>-8.2260611065559524E-11</v>
      </c>
      <c r="HC361" s="231">
        <f t="shared" ca="1" si="596"/>
        <v>-1.0307682611832308E-10</v>
      </c>
      <c r="HD361" s="231">
        <f t="shared" ca="1" si="596"/>
        <v>-7.5765162288224298E-11</v>
      </c>
      <c r="HE361" s="231">
        <f t="shared" ca="1" si="596"/>
        <v>-1.025481583614222E-10</v>
      </c>
      <c r="HF361" s="231">
        <f t="shared" ca="1" si="596"/>
        <v>-8.2763279587356351E-11</v>
      </c>
      <c r="HG361" s="231">
        <f t="shared" ca="1" si="596"/>
        <v>-8.7874854933859085E-11</v>
      </c>
      <c r="HH361" s="231">
        <f t="shared" ca="1" si="596"/>
        <v>-1.0015444965573398E-10</v>
      </c>
      <c r="HI361" s="231">
        <f t="shared" ca="1" si="596"/>
        <v>-7.5324832854498797E-11</v>
      </c>
      <c r="HJ361" s="231">
        <f t="shared" ca="1" si="596"/>
        <v>-1.0132275862400026E-10</v>
      </c>
      <c r="HK361" s="231">
        <f t="shared" ca="1" si="596"/>
        <v>-8.8998636503106542E-11</v>
      </c>
      <c r="HL361" s="231">
        <f t="shared" ca="1" si="596"/>
        <v>-1.1012618772206361E-10</v>
      </c>
      <c r="HM361" s="231">
        <f t="shared" ca="1" si="596"/>
        <v>-1.0314384151406985E-10</v>
      </c>
      <c r="HN361" s="231">
        <f t="shared" ca="1" si="596"/>
        <v>-1.0581187257375595E-10</v>
      </c>
      <c r="HO361" s="231">
        <f t="shared" ca="1" si="596"/>
        <v>-9.4816794983886903E-11</v>
      </c>
      <c r="HP361" s="231">
        <f t="shared" ca="1" si="596"/>
        <v>-1.0129946452046264E-10</v>
      </c>
      <c r="HQ361" s="231">
        <f t="shared" ca="1" si="596"/>
        <v>-8.4745936843035285E-11</v>
      </c>
      <c r="HR361" s="231">
        <f t="shared" ca="1" si="596"/>
        <v>-9.2029557774319429E-11</v>
      </c>
      <c r="HS361" s="231">
        <f t="shared" ca="1" si="596"/>
        <v>-8.3242402896555248E-11</v>
      </c>
      <c r="HT361" s="231">
        <f t="shared" ca="1" si="596"/>
        <v>-7.8586785349179777E-11</v>
      </c>
      <c r="HU361" s="231">
        <f t="shared" ca="1" si="596"/>
        <v>-7.9675911866719537E-11</v>
      </c>
      <c r="HV361" s="231">
        <f t="shared" ca="1" si="596"/>
        <v>-6.4611096295019998E-11</v>
      </c>
      <c r="HW361" s="231">
        <f t="shared" ca="1" si="596"/>
        <v>-6.751432722459465E-11</v>
      </c>
      <c r="HX361" s="231">
        <f t="shared" ca="1" si="596"/>
        <v>-6.1934556510363917E-11</v>
      </c>
      <c r="HY361" s="231">
        <f t="shared" ca="1" si="596"/>
        <v>-4.6664095354393393E-11</v>
      </c>
      <c r="HZ361" s="231">
        <f t="shared" ca="1" si="596"/>
        <v>-5.8106561589039863E-11</v>
      </c>
      <c r="IA361" s="231">
        <f t="shared" ca="1" si="596"/>
        <v>-3.7168832360280316E-11</v>
      </c>
      <c r="IB361" s="231">
        <f t="shared" ca="1" si="596"/>
        <v>-5.1986937635916702E-11</v>
      </c>
      <c r="IC361" s="231">
        <f t="shared" ca="1" si="596"/>
        <v>-3.2923583163418256E-11</v>
      </c>
      <c r="ID361" s="231">
        <f t="shared" ca="1" si="596"/>
        <v>-4.2590646423330406E-11</v>
      </c>
      <c r="IE361" s="231">
        <f t="shared" ca="1" si="596"/>
        <v>-7.9646518542927838E-11</v>
      </c>
      <c r="IF361" s="231">
        <f t="shared" ca="1" si="596"/>
        <v>-3.6824928333207062E-11</v>
      </c>
      <c r="IG361" s="231">
        <f t="shared" ca="1" si="596"/>
        <v>-3.6685331173117365E-11</v>
      </c>
      <c r="IH361" s="231">
        <f t="shared" ca="1" si="596"/>
        <v>-5.0019885088790353E-11</v>
      </c>
      <c r="II361" s="231">
        <f t="shared" ca="1" si="596"/>
        <v>-3.4415499110198541E-11</v>
      </c>
      <c r="IJ361" s="231">
        <f t="shared" ca="1" si="596"/>
        <v>-4.7043473559934365E-11</v>
      </c>
      <c r="IK361" s="231">
        <f t="shared" ca="1" si="596"/>
        <v>-4.0123217910445345E-11</v>
      </c>
      <c r="IL361" s="231">
        <f t="shared" ca="1" si="596"/>
        <v>-3.3109577571211579E-11</v>
      </c>
      <c r="IM361" s="231">
        <f t="shared" ca="1" si="596"/>
        <v>-4.4608173019106115E-11</v>
      </c>
      <c r="IN361" s="231">
        <f t="shared" ca="1" si="596"/>
        <v>-3.0948731024734172E-11</v>
      </c>
      <c r="IO361" s="231">
        <f t="shared" ca="1" si="596"/>
        <v>-3.313184716705379E-11</v>
      </c>
      <c r="IP361" s="231">
        <f t="shared" ca="1" si="596"/>
        <v>-3.2870733978495672E-11</v>
      </c>
      <c r="IQ361" s="231">
        <f t="shared" ca="1" si="596"/>
        <v>-1.8914387858641867E-11</v>
      </c>
      <c r="IR361" s="231">
        <f t="shared" ca="1" si="596"/>
        <v>-3.5817645963022232E-11</v>
      </c>
      <c r="IS361" s="231">
        <f t="shared" ca="1" si="596"/>
        <v>-8.633985638167794E-12</v>
      </c>
      <c r="IT361" s="231">
        <f t="shared" ca="1" si="596"/>
        <v>-3.2632006332869268E-11</v>
      </c>
      <c r="IU361" s="231">
        <f t="shared" ca="1" si="596"/>
        <v>-5.485658279007281E-12</v>
      </c>
      <c r="IV361" s="231">
        <f t="shared" ca="1" si="596"/>
        <v>-1.6770281311076667E-11</v>
      </c>
      <c r="IW361" s="231">
        <f t="shared" ca="1" si="596"/>
        <v>-1.2027568680812827E-12</v>
      </c>
      <c r="IX361" s="231">
        <f t="shared" ca="1" si="596"/>
        <v>-1.6571917814207192E-11</v>
      </c>
      <c r="IY361" s="231">
        <f t="shared" ca="1" si="596"/>
        <v>3.545967174437636E-11</v>
      </c>
      <c r="IZ361" s="231">
        <f t="shared" ca="1" si="596"/>
        <v>-2.5805229313807245E-11</v>
      </c>
      <c r="JA361" s="231">
        <f t="shared" ca="1" si="596"/>
        <v>4.2359017980962553E-11</v>
      </c>
      <c r="JB361" s="231">
        <f t="shared" ca="1" si="596"/>
        <v>-2.9621792683675606E-12</v>
      </c>
    </row>
    <row r="362" spans="1:262">
      <c r="B362" s="230">
        <v>1</v>
      </c>
      <c r="C362" s="229">
        <f>0+Div_Nt_load2</f>
        <v>1.953125E-5</v>
      </c>
      <c r="D362" s="226">
        <f t="shared" ref="D362:D425" ca="1" si="597">Vo_set2+E362</f>
        <v>17.999999999962878</v>
      </c>
      <c r="E362" s="225">
        <f ca="1">G361</f>
        <v>-3.7124047906159856E-11</v>
      </c>
      <c r="F362" s="224">
        <v>1</v>
      </c>
      <c r="G362" s="223">
        <f ca="1">2*IMREAL(K101)*COS(2*PI()*B101*1/Nt_load2)-2*IMAGINARY(K101)*SIN(2*PI()*B101*1/Nt_load2)</f>
        <v>2.785093456552763E-12</v>
      </c>
      <c r="H362" s="223">
        <f t="shared" ref="H362:H425" ca="1" si="598">2*IMREAL(K101)*COS(2*PI()*B101*2/Nt_load2)-2*IMAGINARY(K101)*SIN(2*PI()*B101*2/Nt_load2)</f>
        <v>5.4758291716882027E-12</v>
      </c>
      <c r="I362" s="223">
        <f t="shared" ref="I362:I425" ca="1" si="599">2*IMREAL(K101)*COS(2*PI()*B101*3/Nt_load2)-2*IMAGINARY(K101)*SIN(2*PI()*B101*3/Nt_load2)</f>
        <v>8.1632664520850584E-12</v>
      </c>
      <c r="J362" s="223">
        <f t="shared" ref="J362:J425" ca="1" si="600">2*IMREAL(K101)*COS(2*PI()*B101*4/Nt_load2)-2*IMAGINARY(K101)*SIN(2*PI()*B101*4/Nt_load2)</f>
        <v>1.0845786486015374E-11</v>
      </c>
      <c r="K362" s="223">
        <f t="shared" ref="K362:K425" ca="1" si="601">2*IMREAL(K101)*COS(2*PI()*B101*5/Nt_load2)-2*IMAGINARY(K101)*SIN(2*PI()*B101*5/Nt_load2)</f>
        <v>1.3521773423716588E-11</v>
      </c>
      <c r="L362" s="223">
        <f t="shared" ref="L362:L425" ca="1" si="602">2*IMREAL(K101)*COS(2*PI()*B101*6/Nt_load2)-2*IMAGINARY(K101)*SIN(2*PI()*B101*6/Nt_load2)</f>
        <v>1.618961535071903E-11</v>
      </c>
      <c r="M362" s="223">
        <f t="shared" ref="M362:M425" ca="1" si="603">2*IMREAL(K101)*COS(2*PI()*B101*7/Nt_load2)-2*IMAGINARY(K101)*SIN(2*PI()*B101*7/Nt_load2)</f>
        <v>1.8847705258802911E-11</v>
      </c>
      <c r="N362" s="223">
        <f t="shared" ref="N362:N425" ca="1" si="604">2*IMREAL(K101)*COS(2*PI()*B101*8/Nt_load2)-2*IMAGINARY(K101)*SIN(2*PI()*B101*8/Nt_load2)</f>
        <v>2.149444201399998E-11</v>
      </c>
      <c r="O362" s="223">
        <f t="shared" ref="O362:O425" ca="1" si="605">2*IMREAL(K101)*COS(2*PI()*B101*9/Nt_load2)-2*IMAGINARY(K101)*SIN(2*PI()*B101*9/Nt_load2)</f>
        <v>2.4128231321056776E-11</v>
      </c>
      <c r="P362" s="223">
        <f t="shared" ref="P362:P425" ca="1" si="606">2*IMREAL(K101)*COS(2*PI()*B101*10/Nt_load2)-2*IMAGINARY(K101)*SIN(2*PI()*B101*10/Nt_load2)</f>
        <v>2.6747486683778443E-11</v>
      </c>
      <c r="Q362" s="223">
        <f t="shared" ref="Q362:Q425" ca="1" si="607">2*IMREAL(K101)*COS(2*PI()*B101*11/Nt_load2)-2*IMAGINARY(K101)*SIN(2*PI()*B101*11/Nt_load2)</f>
        <v>2.9350630360674751E-11</v>
      </c>
      <c r="R362" s="223">
        <f t="shared" ref="R362:R425" ca="1" si="608">2*IMREAL(K101)*COS(2*PI()*B101*12/Nt_load2)-2*IMAGINARY(K101)*SIN(2*PI()*B101*12/Nt_load2)</f>
        <v>3.1936094315332541E-11</v>
      </c>
      <c r="S362" s="223">
        <f t="shared" ref="S362:S425" ca="1" si="609">2*IMREAL(K101)*COS(2*PI()*B101*13/Nt_load2)-2*IMAGINARY(K101)*SIN(2*PI()*B101*13/Nt_load2)</f>
        <v>3.4502321160942269E-11</v>
      </c>
      <c r="T362" s="223">
        <f t="shared" ref="T362:T425" ca="1" si="610">2*IMREAL(K101)*COS(2*PI()*B101*14/Nt_load2)-2*IMAGINARY(K101)*SIN(2*PI()*B101*14/Nt_load2)</f>
        <v>3.7047765098409522E-11</v>
      </c>
      <c r="U362" s="223">
        <f t="shared" ref="U362:U425" ca="1" si="611">2*IMREAL(K101)*COS(2*PI()*B101*15/Nt_load2)-2*IMAGINARY(K101)*SIN(2*PI()*B101*15/Nt_load2)</f>
        <v>3.9570892847486653E-11</v>
      </c>
      <c r="V362" s="223">
        <f t="shared" ref="V362:V425" ca="1" si="612">2*IMREAL(K101)*COS(2*PI()*B101*16/Nt_load2)-2*IMAGINARY(K101)*SIN(2*PI()*B101*16/Nt_load2)</f>
        <v>4.2070184570363456E-11</v>
      </c>
      <c r="W362" s="223">
        <f t="shared" ref="W362:W425" ca="1" si="613">2*IMREAL(K101)*COS(2*PI()*B101*17/Nt_load2)-2*IMAGINARY(K101)*SIN(2*PI()*B101*17/Nt_load2)</f>
        <v>4.4544134787160591E-11</v>
      </c>
      <c r="X362" s="223">
        <f t="shared" ref="X362:X425" ca="1" si="614">2*IMREAL(K101)*COS(2*PI()*B101*18/Nt_load2)-2*IMAGINARY(K101)*SIN(2*PI()*B101*18/Nt_load2)</f>
        <v>4.6991253282774423E-11</v>
      </c>
      <c r="Y362" s="223">
        <f t="shared" ref="Y362:Y425" ca="1" si="615">2*IMREAL(K101)*COS(2*PI()*B101*19/Nt_load2)-2*IMAGINARY(K101)*SIN(2*PI()*B101*19/Nt_load2)</f>
        <v>4.9410066004526843E-11</v>
      </c>
      <c r="Z362" s="223">
        <f t="shared" ref="Z362:Z425" ca="1" si="616">2*IMREAL(K101)*COS(2*PI()*B101*20/Nt_load2)-2*IMAGINARY(K101)*SIN(2*PI()*B101*20/Nt_load2)</f>
        <v>5.1799115950079519E-11</v>
      </c>
      <c r="AA362" s="223">
        <f t="shared" ref="AA362:AA425" ca="1" si="617">2*IMREAL(K101)*COS(2*PI()*B101*21/Nt_load2)-2*IMAGINARY(K101)*SIN(2*PI()*B101*21/Nt_load2)</f>
        <v>5.4156964045077552E-11</v>
      </c>
      <c r="AB362" s="223">
        <f t="shared" ref="AB362:AB425" ca="1" si="618">2*IMREAL(K101)*COS(2*PI()*B101*22/Nt_load2)-2*IMAGINARY(K101)*SIN(2*PI()*B101*22/Nt_load2)</f>
        <v>5.6482190009994151E-11</v>
      </c>
      <c r="AC362" s="223">
        <f t="shared" ref="AC362:AC425" ca="1" si="619">2*IMREAL(K101)*COS(2*PI()*B101*23/Nt_load2)-2*IMAGINARY(K101)*SIN(2*PI()*B101*23/Nt_load2)</f>
        <v>5.8773393215653852E-11</v>
      </c>
      <c r="AD362" s="223">
        <f t="shared" ref="AD362:AD425" ca="1" si="620">2*IMREAL(K101)*COS(2*PI()*B101*24/Nt_load2)-2*IMAGINARY(K101)*SIN(2*PI()*B101*24/Nt_load2)</f>
        <v>6.1029193526919182E-11</v>
      </c>
      <c r="AE362" s="223">
        <f t="shared" ref="AE362:AE425" ca="1" si="621">2*IMREAL(K101)*COS(2*PI()*B101*25/Nt_load2)-2*IMAGINARY(K101)*SIN(2*PI()*B101*25/Nt_load2)</f>
        <v>6.3248232134032419E-11</v>
      </c>
      <c r="AF362" s="223">
        <f t="shared" ref="AF362:AF425" ca="1" si="622">2*IMREAL(K101)*COS(2*PI()*B101*26/Nt_load2)-2*IMAGINARY(K101)*SIN(2*PI()*B101*26/Nt_load2)</f>
        <v>6.542917237111183E-11</v>
      </c>
      <c r="AG362" s="223">
        <f t="shared" ref="AG362:AG425" ca="1" si="623">2*IMREAL(K101)*COS(2*PI()*B101*27/Nt_load2)-2*IMAGINARY(K101)*SIN(2*PI()*B101*27/Nt_load2)</f>
        <v>6.7570700521309225E-11</v>
      </c>
      <c r="AH362" s="223">
        <f t="shared" ref="AH362:AH425" ca="1" si="624">2*IMREAL(K101)*COS(2*PI()*B101*28/Nt_load2)-2*IMAGINARY(K101)*SIN(2*PI()*B101*28/Nt_load2)</f>
        <v>6.9671526608143825E-11</v>
      </c>
      <c r="AI362" s="223">
        <f t="shared" ref="AI362:AI425" ca="1" si="625">2*IMREAL(K101)*COS(2*PI()*B101*29/Nt_load2)-2*IMAGINARY(K101)*SIN(2*PI()*B101*29/Nt_load2)</f>
        <v>7.1730385172535856E-11</v>
      </c>
      <c r="AJ362" s="223">
        <f t="shared" ref="AJ362:AJ425" ca="1" si="626">2*IMREAL(K101)*COS(2*PI()*B101*30/Nt_load2)-2*IMAGINARY(K101)*SIN(2*PI()*B101*30/Nt_load2)</f>
        <v>7.3746036035071802E-11</v>
      </c>
      <c r="AK362" s="223">
        <f t="shared" ref="AK362:AK425" ca="1" si="627">2*IMREAL(K101)*COS(2*PI()*B101*31/Nt_load2)-2*IMAGINARY(K101)*SIN(2*PI()*B101*31/Nt_load2)</f>
        <v>7.5717265043042126E-11</v>
      </c>
      <c r="AL362" s="223">
        <f t="shared" ref="AL362:AL425" ca="1" si="628">2*IMREAL(K101)*COS(2*PI()*B101*32/Nt_load2)-2*IMAGINARY(K101)*SIN(2*PI()*B101*32/Nt_load2)</f>
        <v>7.7642884801801432E-11</v>
      </c>
      <c r="AM362" s="223">
        <f t="shared" ref="AM362:AM425" ca="1" si="629">2*IMREAL(K101)*COS(2*PI()*B101*33/Nt_load2)-2*IMAGINARY(K101)*SIN(2*PI()*B101*33/Nt_load2)</f>
        <v>7.952173539001058E-11</v>
      </c>
      <c r="AN362" s="223">
        <f t="shared" ref="AN362:AN425" ca="1" si="630">2*IMREAL(K101)*COS(2*PI()*B101*34/Nt_load2)-2*IMAGINARY(K101)*SIN(2*PI()*B101*34/Nt_load2)</f>
        <v>8.1352685058330012E-11</v>
      </c>
      <c r="AO362" s="223">
        <f t="shared" ref="AO362:AO425" ca="1" si="631">2*IMREAL(K101)*COS(2*PI()*B101*35/Nt_load2)-2*IMAGINARY(K101)*SIN(2*PI()*B101*35/Nt_load2)</f>
        <v>8.3134630911143114E-11</v>
      </c>
      <c r="AP362" s="223">
        <f t="shared" ref="AP362:AP425" ca="1" si="632">2*IMREAL(K101)*COS(2*PI()*B101*36/Nt_load2)-2*IMAGINARY(K101)*SIN(2*PI()*B101*36/Nt_load2)</f>
        <v>8.4866499570899433E-11</v>
      </c>
      <c r="AQ362" s="223">
        <f t="shared" ref="AQ362:AQ425" ca="1" si="633">2*IMREAL(K101)*COS(2*PI()*B101*37/Nt_load2)-2*IMAGINARY(K101)*SIN(2*PI()*B101*37/Nt_load2)</f>
        <v>8.6547247824677042E-11</v>
      </c>
      <c r="AR362" s="223">
        <f t="shared" ref="AR362:AR425" ca="1" si="634">2*IMREAL(K101)*COS(2*PI()*B101*38/Nt_load2)-2*IMAGINARY(K101)*SIN(2*PI()*B101*38/Nt_load2)</f>
        <v>8.8175863252575111E-11</v>
      </c>
      <c r="AS362" s="223">
        <f t="shared" ref="AS362:AS425" ca="1" si="635">2*IMREAL(K101)*COS(2*PI()*B101*39/Nt_load2)-2*IMAGINARY(K101)*SIN(2*PI()*B101*39/Nt_load2)</f>
        <v>8.9751364837557735E-11</v>
      </c>
      <c r="AT362" s="223">
        <f t="shared" ref="AT362:AT425" ca="1" si="636">2*IMREAL(K101)*COS(2*PI()*B101*40/Nt_load2)-2*IMAGINARY(K101)*SIN(2*PI()*B101*40/Nt_load2)</f>
        <v>9.1272803556381889E-11</v>
      </c>
      <c r="AU362" s="223">
        <f t="shared" ref="AU362:AU425" ca="1" si="637">2*IMREAL(K101)*COS(2*PI()*B101*41/Nt_load2)-2*IMAGINARY(K101)*SIN(2*PI()*B101*41/Nt_load2)</f>
        <v>9.2739262951253641E-11</v>
      </c>
      <c r="AV362" s="223">
        <f t="shared" ref="AV362:AV425" ca="1" si="638">2*IMREAL(K101)*COS(2*PI()*B101*42/Nt_load2)-2*IMAGINARY(K101)*SIN(2*PI()*B101*42/Nt_load2)</f>
        <v>9.4149859681867954E-11</v>
      </c>
      <c r="AW362" s="223">
        <f t="shared" ref="AW362:AW425" ca="1" si="639">2*IMREAL(K101)*COS(2*PI()*B101*43/Nt_load2)-2*IMAGINARY(K101)*SIN(2*PI()*B101*43/Nt_load2)</f>
        <v>9.5503744057499906E-11</v>
      </c>
      <c r="AX362" s="223">
        <f t="shared" ref="AX362:AX425" ca="1" si="640">2*IMREAL(K101)*COS(2*PI()*B101*44/Nt_load2)-2*IMAGINARY(K101)*SIN(2*PI()*B101*44/Nt_load2)</f>
        <v>9.6800100548826631E-11</v>
      </c>
      <c r="AY362" s="223">
        <f t="shared" ref="AY362:AY425" ca="1" si="641">2*IMREAL(K101)*COS(2*PI()*B101*45/Nt_load2)-2*IMAGINARY(K101)*SIN(2*PI()*B101*45/Nt_load2)</f>
        <v>9.8038148279171656E-11</v>
      </c>
      <c r="AZ362" s="223">
        <f t="shared" ref="AZ362:AZ425" ca="1" si="642">2*IMREAL(K101)*COS(2*PI()*B101*46/Nt_load2)-2*IMAGINARY(K101)*SIN(2*PI()*B101*46/Nt_load2)</f>
        <v>9.9217141494875786E-11</v>
      </c>
      <c r="BA362" s="223">
        <f t="shared" ref="BA362:BA425" ca="1" si="643">2*IMREAL(K101)*COS(2*PI()*B101*47/Nt_load2)-2*IMAGINARY(K101)*SIN(2*PI()*B101*47/Nt_load2)</f>
        <v>1.0033637001451127E-10</v>
      </c>
      <c r="BB362" s="223">
        <f t="shared" ref="BB362:BB425" ca="1" si="644">2*IMREAL(K101)*COS(2*PI()*B101*48/Nt_load2)-2*IMAGINARY(K101)*SIN(2*PI()*B101*48/Nt_load2)</f>
        <v>1.0139515965666853E-10</v>
      </c>
      <c r="BC362" s="223">
        <f t="shared" ref="BC362:BC425" ca="1" si="645">2*IMREAL(K101)*COS(2*PI()*B101*49/Nt_load2)-2*IMAGINARY(K101)*SIN(2*PI()*B101*49/Nt_load2)</f>
        <v>1.0239287264605785E-10</v>
      </c>
      <c r="BD362" s="223">
        <f t="shared" ref="BD362:BD425" ca="1" si="646">2*IMREAL(K101)*COS(2*PI()*B101*50/Nt_load2)-2*IMAGINARY(K101)*SIN(2*PI()*B101*50/Nt_load2)</f>
        <v>1.0332890799768132E-10</v>
      </c>
      <c r="BE362" s="223">
        <f t="shared" ref="BE362:BE425" ca="1" si="647">2*IMREAL(K101)*COS(2*PI()*B101*51/Nt_load2)-2*IMAGINARY(K101)*SIN(2*PI()*B101*51/Nt_load2)</f>
        <v>1.0420270187884369E-10</v>
      </c>
      <c r="BF362" s="223">
        <f t="shared" ref="BF362:BF425" ca="1" si="648">2*IMREAL(K101)*COS(2*PI()*B101*52/Nt_load2)-2*IMAGINARY(K101)*SIN(2*PI()*B101*52/Nt_load2)</f>
        <v>1.0501372794878425E-10</v>
      </c>
      <c r="BG362" s="223">
        <f t="shared" ref="BG362:BG425" ca="1" si="649">2*IMREAL(K101)*COS(2*PI()*B101*53/Nt_load2)-2*IMAGINARY(K101)*SIN(2*PI()*B101*53/Nt_load2)</f>
        <v>1.0576149767572465E-10</v>
      </c>
      <c r="BH362" s="223">
        <f t="shared" ref="BH362:BH425" ca="1" si="650">2*IMREAL(K101)*COS(2*PI()*B101*54/Nt_load2)-2*IMAGINARY(K101)*SIN(2*PI()*B101*54/Nt_load2)</f>
        <v>1.0644556063114234E-10</v>
      </c>
      <c r="BI362" s="223">
        <f t="shared" ref="BI362:BI425" ca="1" si="651">2*IMREAL(K101)*COS(2*PI()*B101*55/Nt_load2)-2*IMAGINARY(K101)*SIN(2*PI()*B101*55/Nt_load2)</f>
        <v>1.070655047610917E-10</v>
      </c>
      <c r="BJ362" s="223">
        <f t="shared" ref="BJ362:BJ425" ca="1" si="652">2*IMREAL(K101)*COS(2*PI()*B101*56/Nt_load2)-2*IMAGINARY(K101)*SIN(2*PI()*B101*56/Nt_load2)</f>
        <v>1.0762095663441006E-10</v>
      </c>
      <c r="BK362" s="223">
        <f t="shared" ref="BK362:BK425" ca="1" si="653">2*IMREAL(K101)*COS(2*PI()*B101*57/Nt_load2)-2*IMAGINARY(K101)*SIN(2*PI()*B101*57/Nt_load2)</f>
        <v>1.081115816676586E-10</v>
      </c>
      <c r="BL362" s="223">
        <f t="shared" ref="BL362:BL425" ca="1" si="654">2*IMREAL(K101)*COS(2*PI()*B101*58/Nt_load2)-2*IMAGINARY(K101)*SIN(2*PI()*B101*58/Nt_load2)</f>
        <v>1.0853708432666299E-10</v>
      </c>
      <c r="BM362" s="223">
        <f t="shared" ref="BM362:BM425" ca="1" si="655">2*IMREAL(K101)*COS(2*PI()*B101*59/Nt_load2)-2*IMAGINARY(K101)*SIN(2*PI()*B101*59/Nt_load2)</f>
        <v>1.0889720830453197E-10</v>
      </c>
      <c r="BN362" s="223">
        <f t="shared" ref="BN362:BN425" ca="1" si="656">2*IMREAL(K101)*COS(2*PI()*B101*60/Nt_load2)-2*IMAGINARY(K101)*SIN(2*PI()*B101*60/Nt_load2)</f>
        <v>1.0919173667604719E-10</v>
      </c>
      <c r="BO362" s="223">
        <f t="shared" ref="BO362:BO425" ca="1" si="657">2*IMREAL(K101)*COS(2*PI()*B101*61/Nt_load2)-2*IMAGINARY(K101)*SIN(2*PI()*B101*61/Nt_load2)</f>
        <v>1.0942049202833079E-10</v>
      </c>
      <c r="BP362" s="223">
        <f t="shared" ref="BP362:BP425" ca="1" si="658">2*IMREAL(K101)*COS(2*PI()*B101*62/Nt_load2)-2*IMAGINARY(K101)*SIN(2*PI()*B101*62/Nt_load2)</f>
        <v>1.0958333656771224E-10</v>
      </c>
      <c r="BQ362" s="223">
        <f t="shared" ref="BQ362:BQ425" ca="1" si="659">2*IMREAL(K101)*COS(2*PI()*B101*63/Nt_load2)-2*IMAGINARY(K101)*SIN(2*PI()*B101*63/Nt_load2)</f>
        <v>1.0968017220273019E-10</v>
      </c>
      <c r="BR362" s="223">
        <f t="shared" ref="BR362:BR425" ca="1" si="660">2*IMREAL(K101)*COS(2*PI()*B101*64/Nt_load2)-2*IMAGINARY(K101)*SIN(2*PI()*B101*64/Nt_load2)</f>
        <v>1.0971094060321899E-10</v>
      </c>
      <c r="BS362" s="223">
        <f t="shared" ref="BS362:BS425" ca="1" si="661">2*IMREAL(K101)*COS(2*PI()*B101*65/Nt_load2)-2*IMAGINARY(K101)*SIN(2*PI()*B101*65/Nt_load2)</f>
        <v>1.0967562323544474E-10</v>
      </c>
      <c r="BT362" s="223">
        <f t="shared" ref="BT362:BT425" ca="1" si="662">2*IMREAL(K101)*COS(2*PI()*B101*66/Nt_load2)-2*IMAGINARY(K101)*SIN(2*PI()*B101*66/Nt_load2)</f>
        <v>1.0957424137326913E-10</v>
      </c>
      <c r="BU362" s="223">
        <f t="shared" ref="BU362:BU425" ca="1" si="663">2*IMREAL(K101)*COS(2*PI()*B101*67/Nt_load2)-2*IMAGINARY(K101)*SIN(2*PI()*B101*67/Nt_load2)</f>
        <v>1.0940685608533507E-10</v>
      </c>
      <c r="BV362" s="223">
        <f t="shared" ref="BV362:BV425" ca="1" si="664">2*IMREAL(K101)*COS(2*PI()*B101*68/Nt_load2)-2*IMAGINARY(K101)*SIN(2*PI()*B101*68/Nt_load2)</f>
        <v>1.0917356819828105E-10</v>
      </c>
      <c r="BW362" s="223">
        <f t="shared" ref="BW362:BW425" ca="1" si="665">2*IMREAL(K101)*COS(2*PI()*B101*69/Nt_load2)-2*IMAGINARY(K101)*SIN(2*PI()*B101*69/Nt_load2)</f>
        <v>1.0887451823600703E-10</v>
      </c>
      <c r="BX362" s="223">
        <f t="shared" ref="BX362:BX425" ca="1" si="666">2*IMREAL(K101)*COS(2*PI()*B101*70/Nt_load2)-2*IMAGINARY(K101)*SIN(2*PI()*B101*70/Nt_load2)</f>
        <v>1.0850988633502811E-10</v>
      </c>
      <c r="BY362" s="223">
        <f t="shared" ref="BY362:BY425" ca="1" si="667">2*IMREAL(K101)*COS(2*PI()*B101*71/Nt_load2)-2*IMAGINARY(K101)*SIN(2*PI()*B101*71/Nt_load2)</f>
        <v>1.0807989213596695E-10</v>
      </c>
      <c r="BZ362" s="223">
        <f t="shared" ref="BZ362:BZ425" ca="1" si="668">2*IMREAL(K101)*COS(2*PI()*B101*72/Nt_load2)-2*IMAGINARY(K101)*SIN(2*PI()*B101*72/Nt_load2)</f>
        <v>1.0758479465125055E-10</v>
      </c>
      <c r="CA362" s="223">
        <f t="shared" ref="CA362:CA425" ca="1" si="669">2*IMREAL(K101)*COS(2*PI()*B101*73/Nt_load2)-2*IMAGINARY(K101)*SIN(2*PI()*B101*73/Nt_load2)</f>
        <v>1.0702489210909083E-10</v>
      </c>
      <c r="CB362" s="223">
        <f t="shared" ref="CB362:CB425" ca="1" si="670">2*IMREAL(K101)*COS(2*PI()*B101*74/Nt_load2)-2*IMAGINARY(K101)*SIN(2*PI()*B101*74/Nt_load2)</f>
        <v>1.0640052177384306E-10</v>
      </c>
      <c r="CC362" s="223">
        <f t="shared" ref="CC362:CC425" ca="1" si="671">2*IMREAL(K101)*COS(2*PI()*B101*75/Nt_load2)-2*IMAGINARY(K101)*SIN(2*PI()*B101*75/Nt_load2)</f>
        <v>1.057120597428505E-10</v>
      </c>
      <c r="CD362" s="223">
        <f t="shared" ref="CD362:CD425" ca="1" si="672">2*IMREAL(K101)*COS(2*PI()*B101*76/Nt_load2)-2*IMAGINARY(K101)*SIN(2*PI()*B101*76/Nt_load2)</f>
        <v>1.0495992071989738E-10</v>
      </c>
      <c r="CE362" s="223">
        <f t="shared" ref="CE362:CE425" ca="1" si="673">2*IMREAL(K101)*COS(2*PI()*B101*77/Nt_load2)-2*IMAGINARY(K101)*SIN(2*PI()*B101*77/Nt_load2)</f>
        <v>1.0414455776540679E-10</v>
      </c>
      <c r="CF362" s="223">
        <f t="shared" ref="CF362:CF425" ca="1" si="674">2*IMREAL(K101)*COS(2*PI()*B101*78/Nt_load2)-2*IMAGINARY(K101)*SIN(2*PI()*B101*78/Nt_load2)</f>
        <v>1.0326646202353418E-10</v>
      </c>
      <c r="CG362" s="223">
        <f t="shared" ref="CG362:CG425" ca="1" si="675">2*IMREAL(K101)*COS(2*PI()*B101*79/Nt_load2)-2*IMAGINARY(K101)*SIN(2*PI()*B101*79/Nt_load2)</f>
        <v>1.0232616242632031E-10</v>
      </c>
      <c r="CH362" s="223">
        <f t="shared" ref="CH362:CH425" ca="1" si="676">2*IMREAL(K101)*COS(2*PI()*B101*80/Nt_load2)-2*IMAGINARY(K101)*SIN(2*PI()*B101*80/Nt_load2)</f>
        <v>1.0132422537508248E-10</v>
      </c>
      <c r="CI362" s="223">
        <f t="shared" ref="CI362:CI425" ca="1" si="677">2*IMREAL(K101)*COS(2*PI()*B101*81/Nt_load2)-2*IMAGINARY(K101)*SIN(2*PI()*B101*81/Nt_load2)</f>
        <v>1.0026125439923554E-10</v>
      </c>
      <c r="CJ362" s="223">
        <f t="shared" ref="CJ362:CJ425" ca="1" si="678">2*IMREAL(K101)*COS(2*PI()*B101*82/Nt_load2)-2*IMAGINARY(K101)*SIN(2*PI()*B101*82/Nt_load2)</f>
        <v>9.9137889792748272E-11</v>
      </c>
      <c r="CK362" s="223">
        <f t="shared" ref="CK362:CK425" ca="1" si="679">2*IMREAL(K101)*COS(2*PI()*B101*83/Nt_load2)-2*IMAGINARY(K101)*SIN(2*PI()*B101*83/Nt_load2)</f>
        <v>9.7954808228454275E-11</v>
      </c>
      <c r="CL362" s="223">
        <f t="shared" ref="CL362:CL425" ca="1" si="680">2*IMREAL(K101)*COS(2*PI()*B101*84/Nt_load2)-2*IMAGINARY(K101)*SIN(2*PI()*B101*84/Nt_load2)</f>
        <v>9.6712722350449712E-11</v>
      </c>
      <c r="CM362" s="223">
        <f t="shared" ref="CM362:CM425" ca="1" si="681">2*IMREAL(K101)*COS(2*PI()*B101*85/Nt_load2)-2*IMAGINARY(K101)*SIN(2*PI()*B101*85/Nt_load2)</f>
        <v>9.5412380344822828E-11</v>
      </c>
      <c r="CN362" s="223">
        <f t="shared" ref="CN362:CN425" ca="1" si="682">2*IMREAL(K101)*COS(2*PI()*B101*86/Nt_load2)-2*IMAGINARY(K101)*SIN(2*PI()*B101*86/Nt_load2)</f>
        <v>9.4054565488974926E-11</v>
      </c>
      <c r="CO362" s="223">
        <f t="shared" ref="CO362:CO425" ca="1" si="683">2*IMREAL(K101)*COS(2*PI()*B101*87/Nt_load2)-2*IMAGINARY(K101)*SIN(2*PI()*B101*87/Nt_load2)</f>
        <v>9.2640095679803199E-11</v>
      </c>
      <c r="CP362" s="223">
        <f t="shared" ref="CP362:CP425" ca="1" si="684">2*IMREAL(K101)*COS(2*PI()*B101*88/Nt_load2)-2*IMAGINARY(K101)*SIN(2*PI()*B101*88/Nt_load2)</f>
        <v>9.116982294103027E-11</v>
      </c>
      <c r="CQ362" s="223">
        <f t="shared" ref="CQ362:CQ425" ca="1" si="685">2*IMREAL(K101)*COS(2*PI()*B101*89/Nt_load2)-2*IMAGINARY(K101)*SIN(2*PI()*B101*89/Nt_load2)</f>
        <v>8.9644632909976867E-11</v>
      </c>
      <c r="CR362" s="223">
        <f t="shared" ref="CR362:CR425" ca="1" si="686">2*IMREAL(K101)*COS(2*PI()*B101*90/Nt_load2)-2*IMAGINARY(K101)*SIN(2*PI()*B101*90/Nt_load2)</f>
        <v>8.8065444304087251E-11</v>
      </c>
      <c r="CS362" s="223">
        <f t="shared" ref="CS362:CS425" ca="1" si="687">2*IMREAL(K101)*COS(2*PI()*B101*91/Nt_load2)-2*IMAGINARY(K101)*SIN(2*PI()*B101*91/Nt_load2)</f>
        <v>8.6433208367527936E-11</v>
      </c>
      <c r="CT362" s="223">
        <f t="shared" ref="CT362:CT425" ca="1" si="688">2*IMREAL(K101)*COS(2*PI()*B101*92/Nt_load2)-2*IMAGINARY(K101)*SIN(2*PI()*B101*92/Nt_load2)</f>
        <v>8.4748908298193836E-11</v>
      </c>
      <c r="CU362" s="223">
        <f t="shared" ref="CU362:CU425" ca="1" si="689">2*IMREAL(K101)*COS(2*PI()*B101*93/Nt_load2)-2*IMAGINARY(K101)*SIN(2*PI()*B101*93/Nt_load2)</f>
        <v>8.3013558655466685E-11</v>
      </c>
      <c r="CV362" s="223">
        <f t="shared" ref="CV362:CV425" ca="1" si="690">2*IMREAL(K101)*COS(2*PI()*B101*94/Nt_load2)-2*IMAGINARY(K101)*SIN(2*PI()*B101*94/Nt_load2)</f>
        <v>8.1228204749082352E-11</v>
      </c>
      <c r="CW362" s="223">
        <f t="shared" ref="CW362:CW425" ca="1" si="691">2*IMREAL(K101)*COS(2*PI()*B101*95/Nt_load2)-2*IMAGINARY(K101)*SIN(2*PI()*B101*95/Nt_load2)</f>
        <v>7.9393922009475418E-11</v>
      </c>
      <c r="CX362" s="223">
        <f t="shared" ref="CX362:CX425" ca="1" si="692">2*IMREAL(K101)*COS(2*PI()*B101*96/Nt_load2)-2*IMAGINARY(K101)*SIN(2*PI()*B101*96/Nt_load2)</f>
        <v>7.7511815339979949E-11</v>
      </c>
      <c r="CY362" s="223">
        <f t="shared" ref="CY362:CY425" ca="1" si="693">2*IMREAL(K101)*COS(2*PI()*B101*97/Nt_load2)-2*IMAGINARY(K101)*SIN(2*PI()*B101*97/Nt_load2)</f>
        <v>7.5583018451277117E-11</v>
      </c>
      <c r="CZ362" s="223">
        <f t="shared" ref="CZ362:CZ425" ca="1" si="694">2*IMREAL(K101)*COS(2*PI()*B101*98/Nt_load2)-2*IMAGINARY(K101)*SIN(2*PI()*B101*98/Nt_load2)</f>
        <v>7.3608693178490331E-11</v>
      </c>
      <c r="DA362" s="223">
        <f t="shared" ref="DA362:DA425" ca="1" si="695">2*IMREAL(K101)*COS(2*PI()*B101*99/Nt_load2)-2*IMAGINARY(K101)*SIN(2*PI()*B101*99/Nt_load2)</f>
        <v>7.1590028781339115E-11</v>
      </c>
      <c r="DB362" s="223">
        <f t="shared" ref="DB362:DB425" ca="1" si="696">2*IMREAL(K101)*COS(2*PI()*B101*100/Nt_load2)-2*IMAGINARY(K101)*SIN(2*PI()*B101*100/Nt_load2)</f>
        <v>6.9528241227773646E-11</v>
      </c>
      <c r="DC362" s="223">
        <f t="shared" ref="DC362:DC425" ca="1" si="697">2*IMREAL(K101)*COS(2*PI()*B101*101/Nt_load2)-2*IMAGINARY(K101)*SIN(2*PI()*B101*101/Nt_load2)</f>
        <v>6.7424572461520978E-11</v>
      </c>
      <c r="DD362" s="223">
        <f t="shared" ref="DD362:DD425" ca="1" si="698">2*IMREAL(K101)*COS(2*PI()*B101*102/Nt_load2)-2*IMAGINARY(K101)*SIN(2*PI()*B101*102/Nt_load2)</f>
        <v>6.528028965398463E-11</v>
      </c>
      <c r="DE362" s="223">
        <f t="shared" ref="DE362:DE425" ca="1" si="699">2*IMREAL(K101)*COS(2*PI()*B101*103/Nt_load2)-2*IMAGINARY(K101)*SIN(2*PI()*B101*103/Nt_load2)</f>
        <v>6.3096684440947967E-11</v>
      </c>
      <c r="DF362" s="223">
        <f t="shared" ref="DF362:DF425" ca="1" si="700">2*IMREAL(K101)*COS(2*PI()*B101*104/Nt_load2)-2*IMAGINARY(K101)*SIN(2*PI()*B101*104/Nt_load2)</f>
        <v>6.0875072144541048E-11</v>
      </c>
      <c r="DG362" s="223">
        <f t="shared" ref="DG362:DG425" ca="1" si="701">2*IMREAL(K101)*COS(2*PI()*B101*105/Nt_load2)-2*IMAGINARY(K101)*SIN(2*PI()*B101*105/Nt_load2)</f>
        <v>5.8616790980939835E-11</v>
      </c>
      <c r="DH362" s="223">
        <f t="shared" ref="DH362:DH425" ca="1" si="702">2*IMREAL(K101)*COS(2*PI()*B101*106/Nt_load2)-2*IMAGINARY(K101)*SIN(2*PI()*B101*106/Nt_load2)</f>
        <v>5.6323201254274718E-11</v>
      </c>
      <c r="DI362" s="223">
        <f t="shared" ref="DI362:DI425" ca="1" si="703">2*IMREAL(K101)*COS(2*PI()*B101*107/Nt_load2)-2*IMAGINARY(K101)*SIN(2*PI()*B101*107/Nt_load2)</f>
        <v>5.3995684537234166E-11</v>
      </c>
      <c r="DJ362" s="223">
        <f t="shared" ref="DJ362:DJ425" ca="1" si="704">2*IMREAL(K101)*COS(2*PI()*B101*108/Nt_load2)-2*IMAGINARY(K101)*SIN(2*PI()*B101*108/Nt_load2)</f>
        <v>5.1635642838857075E-11</v>
      </c>
      <c r="DK362" s="223">
        <f t="shared" ref="DK362:DK425" ca="1" si="705">2*IMREAL(K101)*COS(2*PI()*B101*109/Nt_load2)-2*IMAGINARY(K101)*SIN(2*PI()*B101*109/Nt_load2)</f>
        <v>4.9244497760014898E-11</v>
      </c>
      <c r="DL362" s="223">
        <f t="shared" ref="DL362:DL425" ca="1" si="706">2*IMREAL(K101)*COS(2*PI()*B101*110/Nt_load2)-2*IMAGINARY(K101)*SIN(2*PI()*B101*110/Nt_load2)</f>
        <v>4.6823689637092423E-11</v>
      </c>
      <c r="DM362" s="223">
        <f t="shared" ref="DM362:DM425" ca="1" si="707">2*IMREAL(K101)*COS(2*PI()*B101*111/Nt_load2)-2*IMAGINARY(K101)*SIN(2*PI()*B101*111/Nt_load2)</f>
        <v>4.4374676674383133E-11</v>
      </c>
      <c r="DN362" s="223">
        <f t="shared" ref="DN362:DN425" ca="1" si="708">2*IMREAL(K101)*COS(2*PI()*B101*112/Nt_load2)-2*IMAGINARY(K101)*SIN(2*PI()*B101*112/Nt_load2)</f>
        <v>4.1898934065721235E-11</v>
      </c>
      <c r="DO362" s="223">
        <f t="shared" ref="DO362:DO425" ca="1" si="709">2*IMREAL(K101)*COS(2*PI()*B101*113/Nt_load2)-2*IMAGINARY(K101)*SIN(2*PI()*B101*113/Nt_load2)</f>
        <v>3.9397953105880193E-11</v>
      </c>
      <c r="DP362" s="223">
        <f t="shared" ref="DP362:DP425" ca="1" si="710">2*IMREAL(K101)*COS(2*PI()*B101*114/Nt_load2)-2*IMAGINARY(K101)*SIN(2*PI()*B101*114/Nt_load2)</f>
        <v>3.6873240292272528E-11</v>
      </c>
      <c r="DQ362" s="223">
        <f t="shared" ref="DQ362:DQ425" ca="1" si="711">2*IMREAL(K101)*COS(2*PI()*B101*115/Nt_load2)-2*IMAGINARY(K101)*SIN(2*PI()*B101*115/Nt_load2)</f>
        <v>3.4326316417492013E-11</v>
      </c>
      <c r="DR362" s="223">
        <f t="shared" ref="DR362:DR425" ca="1" si="712">2*IMREAL(K101)*COS(2*PI()*B101*116/Nt_load2)-2*IMAGINARY(K101)*SIN(2*PI()*B101*116/Nt_load2)</f>
        <v>3.175871565324529E-11</v>
      </c>
      <c r="DS362" s="223">
        <f t="shared" ref="DS362:DS425" ca="1" si="713">2*IMREAL(K101)*COS(2*PI()*B101*117/Nt_load2)-2*IMAGINARY(K101)*SIN(2*PI()*B101*117/Nt_load2)</f>
        <v>2.9171984626223916E-11</v>
      </c>
      <c r="DT362" s="223">
        <f t="shared" ref="DT362:DT425" ca="1" si="714">2*IMREAL(K101)*COS(2*PI()*B101*118/Nt_load2)-2*IMAGINARY(K101)*SIN(2*PI()*B101*118/Nt_load2)</f>
        <v>2.6567681486474474E-11</v>
      </c>
      <c r="DU362" s="223">
        <f t="shared" ref="DU362:DU425" ca="1" si="715">2*IMREAL(K101)*COS(2*PI()*B101*119/Nt_load2)-2*IMAGINARY(K101)*SIN(2*PI()*B101*119/Nt_load2)</f>
        <v>2.3947374968827177E-11</v>
      </c>
      <c r="DV362" s="223">
        <f t="shared" ref="DV362:DV425" ca="1" si="716">2*IMREAL(K101)*COS(2*PI()*B101*120/Nt_load2)-2*IMAGINARY(K101)*SIN(2*PI()*B101*120/Nt_load2)</f>
        <v>2.1312643447948684E-11</v>
      </c>
      <c r="DW362" s="223">
        <f t="shared" ref="DW362:DW425" ca="1" si="717">2*IMREAL(K101)*COS(2*PI()*B101*121/Nt_load2)-2*IMAGINARY(K101)*SIN(2*PI()*B101*121/Nt_load2)</f>
        <v>1.8665073987588166E-11</v>
      </c>
      <c r="DX362" s="223">
        <f t="shared" ref="DX362:DX425" ca="1" si="718">2*IMREAL(K101)*COS(2*PI()*B101*122/Nt_load2)-2*IMAGINARY(K101)*SIN(2*PI()*B101*122/Nt_load2)</f>
        <v>1.6006261384589643E-11</v>
      </c>
      <c r="DY362" s="223">
        <f t="shared" ref="DY362:DY425" ca="1" si="719">2*IMREAL(K101)*COS(2*PI()*B101*123/Nt_load2)-2*IMAGINARY(K101)*SIN(2*PI()*B101*123/Nt_load2)</f>
        <v>1.333780720824571E-11</v>
      </c>
      <c r="DZ362" s="223">
        <f t="shared" ref="DZ362:DZ425" ca="1" si="720">2*IMREAL(K101)*COS(2*PI()*B101*124/Nt_load2)-2*IMAGINARY(K101)*SIN(2*PI()*B101*124/Nt_load2)</f>
        <v>1.066131883557226E-11</v>
      </c>
      <c r="EA362" s="223">
        <f t="shared" ref="EA362:EA425" ca="1" si="721">2*IMREAL(K101)*COS(2*PI()*B101*125/Nt_load2)-2*IMAGINARY(K101)*SIN(2*PI()*B101*125/Nt_load2)</f>
        <v>7.9784084830846525E-12</v>
      </c>
      <c r="EB362" s="223">
        <f t="shared" ref="EB362:EB425" ca="1" si="722">2*IMREAL(K101)*COS(2*PI()*B101*126/Nt_load2)-2*IMAGINARY(K101)*SIN(2*PI()*B101*126/Nt_load2)</f>
        <v>5.2906922356586948E-12</v>
      </c>
      <c r="EC362" s="223">
        <f t="shared" ref="EC362:EC425" ca="1" si="723">2*IMREAL(K101)*COS(2*PI()*B101*127/Nt_load2)-2*IMAGINARY(K101)*SIN(2*PI()*B101*127/Nt_load2)</f>
        <v>2.5997890730617491E-12</v>
      </c>
      <c r="ED362" s="223">
        <f t="shared" ref="ED362:ED425" ca="1" si="724">2*IMREAL(K101)*COS(2*PI()*B101*128/Nt_load2)-2*IMAGINARY(K101)*SIN(2*PI()*B101*128/Nt_load2)</f>
        <v>-9.2680105260433759E-14</v>
      </c>
      <c r="EE362" s="223">
        <f t="shared" ref="EE362:EE425" ca="1" si="725">2*IMREAL(K101)*COS(2*PI()*B101*129/Nt_load2)-2*IMAGINARY(K101)*SIN(2*PI()*B101*129/Nt_load2)</f>
        <v>-2.78509345655274E-12</v>
      </c>
      <c r="EF362" s="223">
        <f t="shared" ref="EF362:EF425" ca="1" si="726">2*IMREAL(K101)*COS(2*PI()*B101*130/Nt_load2)-2*IMAGINARY(K101)*SIN(2*PI()*B101*130/Nt_load2)</f>
        <v>-5.4758291716881712E-12</v>
      </c>
      <c r="EG362" s="223">
        <f t="shared" ref="EG362:EG425" ca="1" si="727">2*IMREAL(K101)*COS(2*PI()*B101*131/Nt_load2)-2*IMAGINARY(K101)*SIN(2*PI()*B101*131/Nt_load2)</f>
        <v>-8.1632664520850664E-12</v>
      </c>
      <c r="EH362" s="223">
        <f t="shared" ref="EH362:EH425" ca="1" si="728">2*IMREAL(K101)*COS(2*PI()*B101*132/Nt_load2)-2*IMAGINARY(K101)*SIN(2*PI()*B101*132/Nt_load2)</f>
        <v>-1.0845786486015372E-11</v>
      </c>
      <c r="EI362" s="223">
        <f t="shared" ref="EI362:EI425" ca="1" si="729">2*IMREAL(K101)*COS(2*PI()*B101*133/Nt_load2)-2*IMAGINARY(K101)*SIN(2*PI()*B101*133/Nt_load2)</f>
        <v>-1.3521773423716578E-11</v>
      </c>
      <c r="EJ362" s="223">
        <f t="shared" ref="EJ362:EJ425" ca="1" si="730">2*IMREAL(K101)*COS(2*PI()*B101*134/Nt_load2)-2*IMAGINARY(K101)*SIN(2*PI()*B101*134/Nt_load2)</f>
        <v>-1.6189615350719014E-11</v>
      </c>
      <c r="EK362" s="223">
        <f t="shared" ref="EK362:EK425" ca="1" si="731">2*IMREAL(K101)*COS(2*PI()*B101*135/Nt_load2)-2*IMAGINARY(K101)*SIN(2*PI()*B101*135/Nt_load2)</f>
        <v>-1.8847705258802885E-11</v>
      </c>
      <c r="EL362" s="223">
        <f t="shared" ref="EL362:EL425" ca="1" si="732">2*IMREAL(K101)*COS(2*PI()*B101*136/Nt_load2)-2*IMAGINARY(K101)*SIN(2*PI()*B101*136/Nt_load2)</f>
        <v>-2.1494442013999993E-11</v>
      </c>
      <c r="EM362" s="223">
        <f t="shared" ref="EM362:EM425" ca="1" si="733">2*IMREAL(K101)*COS(2*PI()*B101*137/Nt_load2)-2*IMAGINARY(K101)*SIN(2*PI()*B101*137/Nt_load2)</f>
        <v>-2.4128231321056776E-11</v>
      </c>
      <c r="EN362" s="223">
        <f t="shared" ref="EN362:EN425" ca="1" si="734">2*IMREAL(K101)*COS(2*PI()*B101*138/Nt_load2)-2*IMAGINARY(K101)*SIN(2*PI()*B101*138/Nt_load2)</f>
        <v>-2.6747486683778437E-11</v>
      </c>
      <c r="EO362" s="223">
        <f t="shared" ref="EO362:EO425" ca="1" si="735">2*IMREAL(K101)*COS(2*PI()*B101*139/Nt_load2)-2*IMAGINARY(K101)*SIN(2*PI()*B101*139/Nt_load2)</f>
        <v>-2.9350630360674738E-11</v>
      </c>
      <c r="EP362" s="223">
        <f t="shared" ref="EP362:EP425" ca="1" si="736">2*IMREAL(K101)*COS(2*PI()*B101*140/Nt_load2)-2*IMAGINARY(K101)*SIN(2*PI()*B101*140/Nt_load2)</f>
        <v>-3.1936094315332516E-11</v>
      </c>
      <c r="EQ362" s="223">
        <f t="shared" ref="EQ362:EQ425" ca="1" si="737">2*IMREAL(K101)*COS(2*PI()*B101*141/Nt_load2)-2*IMAGINARY(K101)*SIN(2*PI()*B101*141/Nt_load2)</f>
        <v>-3.4502321160942237E-11</v>
      </c>
      <c r="ER362" s="223">
        <f t="shared" ref="ER362:ER425" ca="1" si="738">2*IMREAL(K101)*COS(2*PI()*B101*142/Nt_load2)-2*IMAGINARY(K101)*SIN(2*PI()*B101*142/Nt_load2)</f>
        <v>-3.7047765098409522E-11</v>
      </c>
      <c r="ES362" s="223">
        <f t="shared" ref="ES362:ES425" ca="1" si="739">2*IMREAL(K101)*COS(2*PI()*B101*143/Nt_load2)-2*IMAGINARY(K101)*SIN(2*PI()*B101*143/Nt_load2)</f>
        <v>-3.9570892847486653E-11</v>
      </c>
      <c r="ET362" s="223">
        <f t="shared" ref="ET362:ET425" ca="1" si="740">2*IMREAL(K101)*COS(2*PI()*B101*144/Nt_load2)-2*IMAGINARY(K101)*SIN(2*PI()*B101*144/Nt_load2)</f>
        <v>-4.2070184570363443E-11</v>
      </c>
      <c r="EU362" s="223">
        <f t="shared" ref="EU362:EU425" ca="1" si="741">2*IMREAL(K101)*COS(2*PI()*B101*145/Nt_load2)-2*IMAGINARY(K101)*SIN(2*PI()*B101*145/Nt_load2)</f>
        <v>-4.4544134787160571E-11</v>
      </c>
      <c r="EV362" s="223">
        <f t="shared" ref="EV362:EV425" ca="1" si="742">2*IMREAL(K101)*COS(2*PI()*B101*146/Nt_load2)-2*IMAGINARY(K101)*SIN(2*PI()*B101*146/Nt_load2)</f>
        <v>-4.6991253282774391E-11</v>
      </c>
      <c r="EW362" s="223">
        <f t="shared" ref="EW362:EW425" ca="1" si="743">2*IMREAL(K101)*COS(2*PI()*B101*147/Nt_load2)-2*IMAGINARY(K101)*SIN(2*PI()*B101*147/Nt_load2)</f>
        <v>-4.9410066004526856E-11</v>
      </c>
      <c r="EX362" s="223">
        <f t="shared" ref="EX362:EX425" ca="1" si="744">2*IMREAL(K101)*COS(2*PI()*B101*148/Nt_load2)-2*IMAGINARY(K101)*SIN(2*PI()*B101*148/Nt_load2)</f>
        <v>-5.1799115950079519E-11</v>
      </c>
      <c r="EY362" s="223">
        <f t="shared" ref="EY362:EY425" ca="1" si="745">2*IMREAL(K101)*COS(2*PI()*B101*149/Nt_load2)-2*IMAGINARY(K101)*SIN(2*PI()*B101*149/Nt_load2)</f>
        <v>-5.4156964045077539E-11</v>
      </c>
      <c r="EZ362" s="223">
        <f t="shared" ref="EZ362:EZ425" ca="1" si="746">2*IMREAL(K101)*COS(2*PI()*B101*150/Nt_load2)-2*IMAGINARY(K101)*SIN(2*PI()*B101*150/Nt_load2)</f>
        <v>-5.6482190009994144E-11</v>
      </c>
      <c r="FA362" s="223">
        <f t="shared" ref="FA362:FA425" ca="1" si="747">2*IMREAL(K101)*COS(2*PI()*B101*151/Nt_load2)-2*IMAGINARY(K101)*SIN(2*PI()*B101*151/Nt_load2)</f>
        <v>-5.8773393215653839E-11</v>
      </c>
      <c r="FB362" s="223">
        <f t="shared" ref="FB362:FB425" ca="1" si="748">2*IMREAL(K101)*COS(2*PI()*B101*152/Nt_load2)-2*IMAGINARY(K101)*SIN(2*PI()*B101*152/Nt_load2)</f>
        <v>-6.1029193526919156E-11</v>
      </c>
      <c r="FC362" s="223">
        <f t="shared" ref="FC362:FC425" ca="1" si="749">2*IMREAL(K101)*COS(2*PI()*B101*153/Nt_load2)-2*IMAGINARY(K101)*SIN(2*PI()*B101*153/Nt_load2)</f>
        <v>-6.3248232134032419E-11</v>
      </c>
      <c r="FD362" s="223">
        <f t="shared" ref="FD362:FD425" ca="1" si="750">2*IMREAL(K101)*COS(2*PI()*B101*154/Nt_load2)-2*IMAGINARY(K101)*SIN(2*PI()*B101*154/Nt_load2)</f>
        <v>-6.5429172371111817E-11</v>
      </c>
      <c r="FE362" s="223">
        <f t="shared" ref="FE362:FE425" ca="1" si="751">2*IMREAL(K101)*COS(2*PI()*B101*155/Nt_load2)-2*IMAGINARY(K101)*SIN(2*PI()*B101*155/Nt_load2)</f>
        <v>-6.7570700521309213E-11</v>
      </c>
      <c r="FF362" s="223">
        <f t="shared" ref="FF362:FF425" ca="1" si="752">2*IMREAL(K101)*COS(2*PI()*B101*156/Nt_load2)-2*IMAGINARY(K101)*SIN(2*PI()*B101*156/Nt_load2)</f>
        <v>-6.9671526608143799E-11</v>
      </c>
      <c r="FG362" s="223">
        <f t="shared" ref="FG362:FG425" ca="1" si="753">2*IMREAL(K101)*COS(2*PI()*B101*157/Nt_load2)-2*IMAGINARY(K101)*SIN(2*PI()*B101*157/Nt_load2)</f>
        <v>-7.173038517253583E-11</v>
      </c>
      <c r="FH362" s="223">
        <f t="shared" ref="FH362:FH425" ca="1" si="754">2*IMREAL(K101)*COS(2*PI()*B101*158/Nt_load2)-2*IMAGINARY(K101)*SIN(2*PI()*B101*158/Nt_load2)</f>
        <v>-7.3746036035071815E-11</v>
      </c>
      <c r="FI362" s="223">
        <f t="shared" ref="FI362:FI425" ca="1" si="755">2*IMREAL(K101)*COS(2*PI()*B101*159/Nt_load2)-2*IMAGINARY(K101)*SIN(2*PI()*B101*159/Nt_load2)</f>
        <v>-7.5717265043042126E-11</v>
      </c>
      <c r="FJ362" s="223">
        <f t="shared" ref="FJ362:FJ425" ca="1" si="756">2*IMREAL(K101)*COS(2*PI()*B101*160/Nt_load2)-2*IMAGINARY(K101)*SIN(2*PI()*B101*160/Nt_load2)</f>
        <v>-7.7642884801801432E-11</v>
      </c>
      <c r="FK362" s="223">
        <f t="shared" ref="FK362:FK425" ca="1" si="757">2*IMREAL(K101)*COS(2*PI()*B101*161/Nt_load2)-2*IMAGINARY(K101)*SIN(2*PI()*B101*161/Nt_load2)</f>
        <v>-7.9521735390010567E-11</v>
      </c>
      <c r="FL362" s="223">
        <f t="shared" ref="FL362:FL425" ca="1" si="758">2*IMREAL(K101)*COS(2*PI()*B101*162/Nt_load2)-2*IMAGINARY(K101)*SIN(2*PI()*B101*162/Nt_load2)</f>
        <v>-8.1352685058329986E-11</v>
      </c>
      <c r="FM362" s="223">
        <f t="shared" ref="FM362:FM425" ca="1" si="759">2*IMREAL(K101)*COS(2*PI()*B101*163/Nt_load2)-2*IMAGINARY(K101)*SIN(2*PI()*B101*163/Nt_load2)</f>
        <v>-8.3134630911143088E-11</v>
      </c>
      <c r="FN362" s="223">
        <f t="shared" ref="FN362:FN425" ca="1" si="760">2*IMREAL(K101)*COS(2*PI()*B101*164/Nt_load2)-2*IMAGINARY(K101)*SIN(2*PI()*B101*164/Nt_load2)</f>
        <v>-8.4866499570899394E-11</v>
      </c>
      <c r="FO362" s="223">
        <f t="shared" ref="FO362:FO425" ca="1" si="761">2*IMREAL(K101)*COS(2*PI()*B101*165/Nt_load2)-2*IMAGINARY(K101)*SIN(2*PI()*B101*165/Nt_load2)</f>
        <v>-8.6547247824677003E-11</v>
      </c>
      <c r="FP362" s="223">
        <f t="shared" ref="FP362:FP425" ca="1" si="762">2*IMREAL(K101)*COS(2*PI()*B101*166/Nt_load2)-2*IMAGINARY(K101)*SIN(2*PI()*B101*166/Nt_load2)</f>
        <v>-8.8175863252575137E-11</v>
      </c>
      <c r="FQ362" s="223">
        <f t="shared" ref="FQ362:FQ425" ca="1" si="763">2*IMREAL(K101)*COS(2*PI()*B101*167/Nt_load2)-2*IMAGINARY(K101)*SIN(2*PI()*B101*167/Nt_load2)</f>
        <v>-8.9751364837557748E-11</v>
      </c>
      <c r="FR362" s="223">
        <f t="shared" ref="FR362:FR425" ca="1" si="764">2*IMREAL(K101)*COS(2*PI()*B101*168/Nt_load2)-2*IMAGINARY(K101)*SIN(2*PI()*B101*168/Nt_load2)</f>
        <v>-9.1272803556381889E-11</v>
      </c>
      <c r="FS362" s="223">
        <f t="shared" ref="FS362:FS425" ca="1" si="765">2*IMREAL(K101)*COS(2*PI()*B101*169/Nt_load2)-2*IMAGINARY(K101)*SIN(2*PI()*B101*169/Nt_load2)</f>
        <v>-9.2739262951253641E-11</v>
      </c>
      <c r="FT362" s="223">
        <f t="shared" ref="FT362:FT425" ca="1" si="766">2*IMREAL(K101)*COS(2*PI()*B101*170/Nt_load2)-2*IMAGINARY(K101)*SIN(2*PI()*B101*170/Nt_load2)</f>
        <v>-9.4149859681867942E-11</v>
      </c>
      <c r="FU362" s="223">
        <f t="shared" ref="FU362:FU425" ca="1" si="767">2*IMREAL(K101)*COS(2*PI()*B101*171/Nt_load2)-2*IMAGINARY(K101)*SIN(2*PI()*B101*171/Nt_load2)</f>
        <v>-9.5503744057499906E-11</v>
      </c>
      <c r="FV362" s="223">
        <f t="shared" ref="FV362:FV425" ca="1" si="768">2*IMREAL(K101)*COS(2*PI()*B101*172/Nt_load2)-2*IMAGINARY(K101)*SIN(2*PI()*B101*172/Nt_load2)</f>
        <v>-9.6800100548826631E-11</v>
      </c>
      <c r="FW362" s="223">
        <f t="shared" ref="FW362:FW425" ca="1" si="769">2*IMREAL(K101)*COS(2*PI()*B101*173/Nt_load2)-2*IMAGINARY(K101)*SIN(2*PI()*B101*173/Nt_load2)</f>
        <v>-9.8038148279171643E-11</v>
      </c>
      <c r="FX362" s="223">
        <f t="shared" ref="FX362:FX425" ca="1" si="770">2*IMREAL(K101)*COS(2*PI()*B101*174/Nt_load2)-2*IMAGINARY(K101)*SIN(2*PI()*B101*174/Nt_load2)</f>
        <v>-9.921714149487576E-11</v>
      </c>
      <c r="FY362" s="223">
        <f t="shared" ref="FY362:FY425" ca="1" si="771">2*IMREAL(K101)*COS(2*PI()*B101*175/Nt_load2)-2*IMAGINARY(K101)*SIN(2*PI()*B101*175/Nt_load2)</f>
        <v>-1.0033637001451124E-10</v>
      </c>
      <c r="FZ362" s="223">
        <f t="shared" ref="FZ362:FZ425" ca="1" si="772">2*IMREAL(K101)*COS(2*PI()*B101*176/Nt_load2)-2*IMAGINARY(K101)*SIN(2*PI()*B101*176/Nt_load2)</f>
        <v>-1.0139515965666851E-10</v>
      </c>
      <c r="GA362" s="223">
        <f t="shared" ref="GA362:GA425" ca="1" si="773">2*IMREAL(K101)*COS(2*PI()*B101*177/Nt_load2)-2*IMAGINARY(K101)*SIN(2*PI()*B101*177/Nt_load2)</f>
        <v>-1.0239287264605786E-10</v>
      </c>
      <c r="GB362" s="223">
        <f t="shared" ref="GB362:GB425" ca="1" si="774">2*IMREAL(K101)*COS(2*PI()*B101*178/Nt_load2)-2*IMAGINARY(K101)*SIN(2*PI()*B101*178/Nt_load2)</f>
        <v>-1.0332890799768132E-10</v>
      </c>
      <c r="GC362" s="223">
        <f t="shared" ref="GC362:GC425" ca="1" si="775">2*IMREAL(K101)*COS(2*PI()*B101*179/Nt_load2)-2*IMAGINARY(K101)*SIN(2*PI()*B101*179/Nt_load2)</f>
        <v>-1.0420270187884369E-10</v>
      </c>
      <c r="GD362" s="223">
        <f t="shared" ref="GD362:GD425" ca="1" si="776">2*IMREAL(K101)*COS(2*PI()*B101*180/Nt_load2)-2*IMAGINARY(K101)*SIN(2*PI()*B101*180/Nt_load2)</f>
        <v>-1.0501372794878423E-10</v>
      </c>
      <c r="GE362" s="223">
        <f t="shared" ref="GE362:GE425" ca="1" si="777">2*IMREAL(K101)*COS(2*PI()*B101*181/Nt_load2)-2*IMAGINARY(K101)*SIN(2*PI()*B101*181/Nt_load2)</f>
        <v>-1.0576149767572465E-10</v>
      </c>
      <c r="GF362" s="223">
        <f t="shared" ref="GF362:GF425" ca="1" si="778">2*IMREAL(K101)*COS(2*PI()*B101*182/Nt_load2)-2*IMAGINARY(K101)*SIN(2*PI()*B101*182/Nt_load2)</f>
        <v>-1.0644556063114234E-10</v>
      </c>
      <c r="GG362" s="223">
        <f t="shared" ref="GG362:GG425" ca="1" si="779">2*IMREAL(K101)*COS(2*PI()*B101*183/Nt_load2)-2*IMAGINARY(K101)*SIN(2*PI()*B101*183/Nt_load2)</f>
        <v>-1.0706550476109169E-10</v>
      </c>
      <c r="GH362" s="223">
        <f t="shared" ref="GH362:GH425" ca="1" si="780">2*IMREAL(K101)*COS(2*PI()*B101*184/Nt_load2)-2*IMAGINARY(K101)*SIN(2*PI()*B101*184/Nt_load2)</f>
        <v>-1.0762095663441004E-10</v>
      </c>
      <c r="GI362" s="223">
        <f t="shared" ref="GI362:GI425" ca="1" si="781">2*IMREAL(K101)*COS(2*PI()*B101*185/Nt_load2)-2*IMAGINARY(K101)*SIN(2*PI()*B101*185/Nt_load2)</f>
        <v>-1.0811158166765859E-10</v>
      </c>
      <c r="GJ362" s="223">
        <f t="shared" ref="GJ362:GJ425" ca="1" si="782">2*IMREAL(K101)*COS(2*PI()*B101*186/Nt_load2)-2*IMAGINARY(K101)*SIN(2*PI()*B101*186/Nt_load2)</f>
        <v>-1.0853708432666297E-10</v>
      </c>
      <c r="GK362" s="223">
        <f t="shared" ref="GK362:GK425" ca="1" si="783">2*IMREAL(K101)*COS(2*PI()*B101*187/Nt_load2)-2*IMAGINARY(K101)*SIN(2*PI()*B101*187/Nt_load2)</f>
        <v>-1.0889720830453198E-10</v>
      </c>
      <c r="GL362" s="223">
        <f t="shared" ref="GL362:GL425" ca="1" si="784">2*IMREAL(K101)*COS(2*PI()*B101*188/Nt_load2)-2*IMAGINARY(K101)*SIN(2*PI()*B101*188/Nt_load2)</f>
        <v>-1.091917366760472E-10</v>
      </c>
      <c r="GM362" s="223">
        <f t="shared" ref="GM362:GM425" ca="1" si="785">2*IMREAL(K101)*COS(2*PI()*B101*189/Nt_load2)-2*IMAGINARY(K101)*SIN(2*PI()*B101*189/Nt_load2)</f>
        <v>-1.0942049202833079E-10</v>
      </c>
      <c r="GN362" s="223">
        <f t="shared" ref="GN362:GN425" ca="1" si="786">2*IMREAL(K101)*COS(2*PI()*B101*190/Nt_load2)-2*IMAGINARY(K101)*SIN(2*PI()*B101*190/Nt_load2)</f>
        <v>-1.0958333656771224E-10</v>
      </c>
      <c r="GO362" s="223">
        <f t="shared" ref="GO362:GO425" ca="1" si="787">2*IMREAL(K101)*COS(2*PI()*B101*191/Nt_load2)-2*IMAGINARY(K101)*SIN(2*PI()*B101*191/Nt_load2)</f>
        <v>-1.0968017220273019E-10</v>
      </c>
      <c r="GP362" s="223">
        <f t="shared" ref="GP362:GP425" ca="1" si="788">2*IMREAL(K101)*COS(2*PI()*B101*192/Nt_load2)-2*IMAGINARY(K101)*SIN(2*PI()*B101*192/Nt_load2)</f>
        <v>-1.0971094060321899E-10</v>
      </c>
      <c r="GQ362" s="223">
        <f t="shared" ref="GQ362:GQ425" ca="1" si="789">2*IMREAL(K101)*COS(2*PI()*B101*193/Nt_load2)-2*IMAGINARY(K101)*SIN(2*PI()*B101*193/Nt_load2)</f>
        <v>-1.0967562323544474E-10</v>
      </c>
      <c r="GR362" s="223">
        <f t="shared" ref="GR362:GR425" ca="1" si="790">2*IMREAL(K101)*COS(2*PI()*B101*194/Nt_load2)-2*IMAGINARY(K101)*SIN(2*PI()*B101*194/Nt_load2)</f>
        <v>-1.0957424137326913E-10</v>
      </c>
      <c r="GS362" s="223">
        <f t="shared" ref="GS362:GS425" ca="1" si="791">2*IMREAL(K101)*COS(2*PI()*B101*195/Nt_load2)-2*IMAGINARY(K101)*SIN(2*PI()*B101*195/Nt_load2)</f>
        <v>-1.0940685608533507E-10</v>
      </c>
      <c r="GT362" s="223">
        <f t="shared" ref="GT362:GT425" ca="1" si="792">2*IMREAL(K101)*COS(2*PI()*B101*196/Nt_load2)-2*IMAGINARY(K101)*SIN(2*PI()*B101*196/Nt_load2)</f>
        <v>-1.0917356819828105E-10</v>
      </c>
      <c r="GU362" s="223">
        <f t="shared" ref="GU362:GU425" ca="1" si="793">2*IMREAL(K101)*COS(2*PI()*B101*197/Nt_load2)-2*IMAGINARY(K101)*SIN(2*PI()*B101*197/Nt_load2)</f>
        <v>-1.0887451823600704E-10</v>
      </c>
      <c r="GV362" s="223">
        <f t="shared" ref="GV362:GV425" ca="1" si="794">2*IMREAL(K101)*COS(2*PI()*B101*198/Nt_load2)-2*IMAGINARY(K101)*SIN(2*PI()*B101*198/Nt_load2)</f>
        <v>-1.085098863350281E-10</v>
      </c>
      <c r="GW362" s="223">
        <f t="shared" ref="GW362:GW425" ca="1" si="795">2*IMREAL(K101)*COS(2*PI()*B101*199/Nt_load2)-2*IMAGINARY(K101)*SIN(2*PI()*B101*199/Nt_load2)</f>
        <v>-1.0807989213596695E-10</v>
      </c>
      <c r="GX362" s="223">
        <f t="shared" ref="GX362:GX425" ca="1" si="796">2*IMREAL(K101)*COS(2*PI()*B101*200/Nt_load2)-2*IMAGINARY(K101)*SIN(2*PI()*B101*200/Nt_load2)</f>
        <v>-1.0758479465125055E-10</v>
      </c>
      <c r="GY362" s="223">
        <f t="shared" ref="GY362:GY425" ca="1" si="797">2*IMREAL(K101)*COS(2*PI()*B101*201/Nt_load2)-2*IMAGINARY(K101)*SIN(2*PI()*B101*201/Nt_load2)</f>
        <v>-1.0702489210909083E-10</v>
      </c>
      <c r="GZ362" s="223">
        <f t="shared" ref="GZ362:GZ425" ca="1" si="798">2*IMREAL(K101)*COS(2*PI()*B101*202/Nt_load2)-2*IMAGINARY(K101)*SIN(2*PI()*B101*202/Nt_load2)</f>
        <v>-1.0640052177384306E-10</v>
      </c>
      <c r="HA362" s="223">
        <f t="shared" ref="HA362:HA425" ca="1" si="799">2*IMREAL(K101)*COS(2*PI()*B101*203/Nt_load2)-2*IMAGINARY(K101)*SIN(2*PI()*B101*203/Nt_load2)</f>
        <v>-1.0571205974285051E-10</v>
      </c>
      <c r="HB362" s="223">
        <f t="shared" ref="HB362:HB425" ca="1" si="800">2*IMREAL(K101)*COS(2*PI()*B101*204/Nt_load2)-2*IMAGINARY(K101)*SIN(2*PI()*B101*204/Nt_load2)</f>
        <v>-1.0495992071989738E-10</v>
      </c>
      <c r="HC362" s="223">
        <f t="shared" ref="HC362:HC425" ca="1" si="801">2*IMREAL(K101)*COS(2*PI()*B101*205/Nt_load2)-2*IMAGINARY(K101)*SIN(2*PI()*B101*205/Nt_load2)</f>
        <v>-1.0414455776540681E-10</v>
      </c>
      <c r="HD362" s="223">
        <f t="shared" ref="HD362:HD425" ca="1" si="802">2*IMREAL(K101)*COS(2*PI()*B101*206/Nt_load2)-2*IMAGINARY(K101)*SIN(2*PI()*B101*206/Nt_load2)</f>
        <v>-1.0326646202353419E-10</v>
      </c>
      <c r="HE362" s="223">
        <f t="shared" ref="HE362:HE425" ca="1" si="803">2*IMREAL(K101)*COS(2*PI()*B101*207/Nt_load2)-2*IMAGINARY(K101)*SIN(2*PI()*B101*207/Nt_load2)</f>
        <v>-1.0232616242632034E-10</v>
      </c>
      <c r="HF362" s="223">
        <f t="shared" ref="HF362:HF425" ca="1" si="804">2*IMREAL(K101)*COS(2*PI()*B101*208/Nt_load2)-2*IMAGINARY(K101)*SIN(2*PI()*B101*208/Nt_load2)</f>
        <v>-1.0132422537508247E-10</v>
      </c>
      <c r="HG362" s="223">
        <f t="shared" ref="HG362:HG425" ca="1" si="805">2*IMREAL(K101)*COS(2*PI()*B101*209/Nt_load2)-2*IMAGINARY(K101)*SIN(2*PI()*B101*209/Nt_load2)</f>
        <v>-1.0026125439923553E-10</v>
      </c>
      <c r="HH362" s="223">
        <f t="shared" ref="HH362:HH425" ca="1" si="806">2*IMREAL(K101)*COS(2*PI()*B101*210/Nt_load2)-2*IMAGINARY(K101)*SIN(2*PI()*B101*210/Nt_load2)</f>
        <v>-9.9137889792748259E-11</v>
      </c>
      <c r="HI362" s="223">
        <f t="shared" ref="HI362:HI425" ca="1" si="807">2*IMREAL(K101)*COS(2*PI()*B101*211/Nt_load2)-2*IMAGINARY(K101)*SIN(2*PI()*B101*211/Nt_load2)</f>
        <v>-9.7954808228454288E-11</v>
      </c>
      <c r="HJ362" s="223">
        <f t="shared" ref="HJ362:HJ425" ca="1" si="808">2*IMREAL(K101)*COS(2*PI()*B101*212/Nt_load2)-2*IMAGINARY(K101)*SIN(2*PI()*B101*212/Nt_load2)</f>
        <v>-9.6712722350449712E-11</v>
      </c>
      <c r="HK362" s="223">
        <f t="shared" ref="HK362:HK425" ca="1" si="809">2*IMREAL(K101)*COS(2*PI()*B101*213/Nt_load2)-2*IMAGINARY(K101)*SIN(2*PI()*B101*213/Nt_load2)</f>
        <v>-9.5412380344822828E-11</v>
      </c>
      <c r="HL362" s="223">
        <f t="shared" ref="HL362:HL425" ca="1" si="810">2*IMREAL(K101)*COS(2*PI()*B101*214/Nt_load2)-2*IMAGINARY(K101)*SIN(2*PI()*B101*214/Nt_load2)</f>
        <v>-9.4054565488974939E-11</v>
      </c>
      <c r="HM362" s="223">
        <f t="shared" ref="HM362:HM425" ca="1" si="811">2*IMREAL(K101)*COS(2*PI()*B101*215/Nt_load2)-2*IMAGINARY(K101)*SIN(2*PI()*B101*215/Nt_load2)</f>
        <v>-9.2640095679803199E-11</v>
      </c>
      <c r="HN362" s="223">
        <f t="shared" ref="HN362:HN425" ca="1" si="812">2*IMREAL(K101)*COS(2*PI()*B101*216/Nt_load2)-2*IMAGINARY(K101)*SIN(2*PI()*B101*216/Nt_load2)</f>
        <v>-9.116982294103027E-11</v>
      </c>
      <c r="HO362" s="223">
        <f t="shared" ref="HO362:HO425" ca="1" si="813">2*IMREAL(K101)*COS(2*PI()*B101*217/Nt_load2)-2*IMAGINARY(K101)*SIN(2*PI()*B101*217/Nt_load2)</f>
        <v>-8.9644632909976906E-11</v>
      </c>
      <c r="HP362" s="223">
        <f t="shared" ref="HP362:HP425" ca="1" si="814">2*IMREAL(K101)*COS(2*PI()*B101*218/Nt_load2)-2*IMAGINARY(K101)*SIN(2*PI()*B101*218/Nt_load2)</f>
        <v>-8.806544430408729E-11</v>
      </c>
      <c r="HQ362" s="223">
        <f t="shared" ref="HQ362:HQ425" ca="1" si="815">2*IMREAL(K101)*COS(2*PI()*B101*219/Nt_load2)-2*IMAGINARY(K101)*SIN(2*PI()*B101*219/Nt_load2)</f>
        <v>-8.643320836752791E-11</v>
      </c>
      <c r="HR362" s="223">
        <f t="shared" ref="HR362:HR425" ca="1" si="816">2*IMREAL(K101)*COS(2*PI()*B101*220/Nt_load2)-2*IMAGINARY(K101)*SIN(2*PI()*B101*220/Nt_load2)</f>
        <v>-8.474890829819381E-11</v>
      </c>
      <c r="HS362" s="223">
        <f t="shared" ref="HS362:HS425" ca="1" si="817">2*IMREAL(K101)*COS(2*PI()*B101*221/Nt_load2)-2*IMAGINARY(K101)*SIN(2*PI()*B101*221/Nt_load2)</f>
        <v>-8.3013558655466672E-11</v>
      </c>
      <c r="HT362" s="223">
        <f t="shared" ref="HT362:HT425" ca="1" si="818">2*IMREAL(K101)*COS(2*PI()*B101*222/Nt_load2)-2*IMAGINARY(K101)*SIN(2*PI()*B101*222/Nt_load2)</f>
        <v>-8.1228204749082365E-11</v>
      </c>
      <c r="HU362" s="223">
        <f t="shared" ref="HU362:HU425" ca="1" si="819">2*IMREAL(K101)*COS(2*PI()*B101*223/Nt_load2)-2*IMAGINARY(K101)*SIN(2*PI()*B101*223/Nt_load2)</f>
        <v>-7.939392200947543E-11</v>
      </c>
      <c r="HV362" s="223">
        <f t="shared" ref="HV362:HV425" ca="1" si="820">2*IMREAL(K101)*COS(2*PI()*B101*224/Nt_load2)-2*IMAGINARY(K101)*SIN(2*PI()*B101*224/Nt_load2)</f>
        <v>-7.7511815339979949E-11</v>
      </c>
      <c r="HW362" s="223">
        <f t="shared" ref="HW362:HW425" ca="1" si="821">2*IMREAL(K101)*COS(2*PI()*B101*225/Nt_load2)-2*IMAGINARY(K101)*SIN(2*PI()*B101*225/Nt_load2)</f>
        <v>-7.558301845127713E-11</v>
      </c>
      <c r="HX362" s="223">
        <f t="shared" ref="HX362:HX425" ca="1" si="822">2*IMREAL(K101)*COS(2*PI()*B101*226/Nt_load2)-2*IMAGINARY(K101)*SIN(2*PI()*B101*226/Nt_load2)</f>
        <v>-7.3608693178490344E-11</v>
      </c>
      <c r="HY362" s="223">
        <f t="shared" ref="HY362:HY425" ca="1" si="823">2*IMREAL(K101)*COS(2*PI()*B101*227/Nt_load2)-2*IMAGINARY(K101)*SIN(2*PI()*B101*227/Nt_load2)</f>
        <v>-7.1590028781339166E-11</v>
      </c>
      <c r="HZ362" s="223">
        <f t="shared" ref="HZ362:HZ425" ca="1" si="824">2*IMREAL(K101)*COS(2*PI()*B101*228/Nt_load2)-2*IMAGINARY(K101)*SIN(2*PI()*B101*228/Nt_load2)</f>
        <v>-6.9528241227773698E-11</v>
      </c>
      <c r="IA362" s="223">
        <f t="shared" ref="IA362:IA425" ca="1" si="825">2*IMREAL(K101)*COS(2*PI()*B101*229/Nt_load2)-2*IMAGINARY(K101)*SIN(2*PI()*B101*229/Nt_load2)</f>
        <v>-6.7424572461521029E-11</v>
      </c>
      <c r="IB362" s="223">
        <f t="shared" ref="IB362:IB425" ca="1" si="826">2*IMREAL(K101)*COS(2*PI()*B101*230/Nt_load2)-2*IMAGINARY(K101)*SIN(2*PI()*B101*230/Nt_load2)</f>
        <v>-6.5280289653984604E-11</v>
      </c>
      <c r="IC362" s="223">
        <f t="shared" ref="IC362:IC425" ca="1" si="827">2*IMREAL(K101)*COS(2*PI()*B101*231/Nt_load2)-2*IMAGINARY(K101)*SIN(2*PI()*B101*231/Nt_load2)</f>
        <v>-6.3096684440947941E-11</v>
      </c>
      <c r="ID362" s="223">
        <f t="shared" ref="ID362:ID425" ca="1" si="828">2*IMREAL(K101)*COS(2*PI()*B101*232/Nt_load2)-2*IMAGINARY(K101)*SIN(2*PI()*B101*232/Nt_load2)</f>
        <v>-6.0875072144541048E-11</v>
      </c>
      <c r="IE362" s="223">
        <f t="shared" ref="IE362:IE425" ca="1" si="829">2*IMREAL(K101)*COS(2*PI()*B101*233/Nt_load2)-2*IMAGINARY(K101)*SIN(2*PI()*B101*223/Nt_load2)</f>
        <v>-7.9379527582386003E-11</v>
      </c>
      <c r="IF362" s="223">
        <f t="shared" ref="IF362:IF425" ca="1" si="830">2*IMREAL(K101)*COS(2*PI()*B101*234/Nt_load2)-2*IMAGINARY(K101)*SIN(2*PI()*B101*234/Nt_load2)</f>
        <v>-5.6323201254274731E-11</v>
      </c>
      <c r="IG362" s="223">
        <f t="shared" ref="IG362:IG425" ca="1" si="831">2*IMREAL(K101)*COS(2*PI()*B101*235/Nt_load2)-2*IMAGINARY(K101)*SIN(2*PI()*B101*235/Nt_load2)</f>
        <v>-5.3995684537234179E-11</v>
      </c>
      <c r="IH362" s="223">
        <f t="shared" ref="IH362:IH425" ca="1" si="832">2*IMREAL(K101)*COS(2*PI()*B101*236/Nt_load2)-2*IMAGINARY(K101)*SIN(2*PI()*B101*236/Nt_load2)</f>
        <v>-5.1635642838857081E-11</v>
      </c>
      <c r="II362" s="223">
        <f t="shared" ref="II362:II425" ca="1" si="833">2*IMREAL(K101)*COS(2*PI()*B101*237/Nt_load2)-2*IMAGINARY(K101)*SIN(2*PI()*B101*237/Nt_load2)</f>
        <v>-4.9244497760014911E-11</v>
      </c>
      <c r="IJ362" s="223">
        <f t="shared" ref="IJ362:IJ425" ca="1" si="834">2*IMREAL(K101)*COS(2*PI()*B101*238/Nt_load2)-2*IMAGINARY(K101)*SIN(2*PI()*B101*238/Nt_load2)</f>
        <v>-4.6823689637092475E-11</v>
      </c>
      <c r="IK362" s="223">
        <f t="shared" ref="IK362:IK425" ca="1" si="835">2*IMREAL(K101)*COS(2*PI()*B101*239/Nt_load2)-2*IMAGINARY(K101)*SIN(2*PI()*B101*239/Nt_load2)</f>
        <v>-4.4374676674383192E-11</v>
      </c>
      <c r="IL362" s="223">
        <f t="shared" ref="IL362:IL425" ca="1" si="836">2*IMREAL(K101)*COS(2*PI()*B101*240/Nt_load2)-2*IMAGINARY(K101)*SIN(2*PI()*B101*240/Nt_load2)</f>
        <v>-4.1898934065721287E-11</v>
      </c>
      <c r="IM362" s="223">
        <f t="shared" ref="IM362:IM425" ca="1" si="837">2*IMREAL(K101)*COS(2*PI()*B101*241/Nt_load2)-2*IMAGINARY(K101)*SIN(2*PI()*B101*241/Nt_load2)</f>
        <v>-3.9397953105880154E-11</v>
      </c>
      <c r="IN362" s="223">
        <f t="shared" ref="IN362:IN425" ca="1" si="838">2*IMREAL(K101)*COS(2*PI()*B101*242/Nt_load2)-2*IMAGINARY(K101)*SIN(2*PI()*B101*242/Nt_load2)</f>
        <v>-3.6873240292272496E-11</v>
      </c>
      <c r="IO362" s="223">
        <f t="shared" ref="IO362:IO425" ca="1" si="839">2*IMREAL(K101)*COS(2*PI()*B101*243/Nt_load2)-2*IMAGINARY(K101)*SIN(2*PI()*B101*243/Nt_load2)</f>
        <v>-3.4326316417492019E-11</v>
      </c>
      <c r="IP362" s="223">
        <f t="shared" ref="IP362:IP425" ca="1" si="840">2*IMREAL(K101)*COS(2*PI()*B101*244/Nt_load2)-2*IMAGINARY(K101)*SIN(2*PI()*B101*244/Nt_load2)</f>
        <v>-3.1758715653245303E-11</v>
      </c>
      <c r="IQ362" s="223">
        <f t="shared" ref="IQ362:IQ425" ca="1" si="841">2*IMREAL(K101)*COS(2*PI()*B101*245/Nt_load2)-2*IMAGINARY(K101)*SIN(2*PI()*B101*245/Nt_load2)</f>
        <v>-2.9171984626223929E-11</v>
      </c>
      <c r="IR362" s="223">
        <f t="shared" ref="IR362:IR425" ca="1" si="842">2*IMREAL(K101)*COS(2*PI()*B101*246/Nt_load2)-2*IMAGINARY(K101)*SIN(2*PI()*B101*246/Nt_load2)</f>
        <v>-2.6567681486474486E-11</v>
      </c>
      <c r="IS362" s="223">
        <f t="shared" ref="IS362:IS425" ca="1" si="843">2*IMREAL(K101)*COS(2*PI()*B101*247/Nt_load2)-2*IMAGINARY(K101)*SIN(2*PI()*B101*247/Nt_load2)</f>
        <v>-2.394737496882719E-11</v>
      </c>
      <c r="IT362" s="223">
        <f t="shared" ref="IT362:IT425" ca="1" si="844">2*IMREAL(K101)*COS(2*PI()*B101*248/Nt_load2)-2*IMAGINARY(K101)*SIN(2*PI()*B101*248/Nt_load2)</f>
        <v>-2.1312643447948697E-11</v>
      </c>
      <c r="IU362" s="223">
        <f t="shared" ref="IU362:IU425" ca="1" si="845">2*IMREAL(K101)*COS(2*PI()*B101*249/Nt_load2)-2*IMAGINARY(K101)*SIN(2*PI()*B101*249/Nt_load2)</f>
        <v>-1.8665073987588228E-11</v>
      </c>
      <c r="IV362" s="223">
        <f t="shared" ref="IV362:IV425" ca="1" si="846">2*IMREAL(K101)*COS(2*PI()*B101*250/Nt_load2)-2*IMAGINARY(K101)*SIN(2*PI()*B101*250/Nt_load2)</f>
        <v>-1.6006261384589708E-11</v>
      </c>
      <c r="IW362" s="223">
        <f t="shared" ref="IW362:IW425" ca="1" si="847">2*IMREAL(K101)*COS(2*PI()*B101*251/Nt_load2)-2*IMAGINARY(K101)*SIN(2*PI()*B101*251/Nt_load2)</f>
        <v>-1.3337807208245674E-11</v>
      </c>
      <c r="IX362" s="223">
        <f t="shared" ref="IX362:IX425" ca="1" si="848">2*IMREAL(K101)*COS(2*PI()*B101*252/Nt_load2)-2*IMAGINARY(K101)*SIN(2*PI()*B101*252/Nt_load2)</f>
        <v>-1.0661318835572224E-11</v>
      </c>
      <c r="IY362" s="223">
        <f t="shared" ref="IY362:IY425" ca="1" si="849">2*IMREAL(K101)*COS(2*PI()*B101*253/Nt_load2)-2*IMAGINARY(K101)*SIN(2*PI()*B101*253/Nt_load2)</f>
        <v>-7.978408483084617E-12</v>
      </c>
      <c r="IZ362" s="223">
        <f t="shared" ref="IZ362:IZ425" ca="1" si="850">2*IMREAL(K101)*COS(2*PI()*B101*254/Nt_load2)-2*IMAGINARY(K101)*SIN(2*PI()*B101*254/Nt_load2)</f>
        <v>-5.2906922356587085E-12</v>
      </c>
      <c r="JA362" s="223">
        <f t="shared" ref="JA362:JA425" ca="1" si="851">2*IMREAL(K101)*COS(2*PI()*B101*255/Nt_load2)-2*IMAGINARY(K101)*SIN(2*PI()*B101*255/Nt_load2)</f>
        <v>-2.5997890730617624E-12</v>
      </c>
      <c r="JB362" s="223">
        <f t="shared" ref="JB362:JB425" ca="1" si="852">2*IMREAL(K101)*COS(2*PI()*B101*256/Nt_load2)-2*IMAGINARY(K101)*SIN(2*PI()*B101*256/Nt_load2)</f>
        <v>9.2680105260420317E-14</v>
      </c>
    </row>
    <row r="363" spans="1:262">
      <c r="B363" s="230">
        <v>2</v>
      </c>
      <c r="C363" s="229">
        <f t="shared" ref="C363:C426" si="853">C362+Div_Nt_load2</f>
        <v>3.9062500000000001E-5</v>
      </c>
      <c r="D363" s="226">
        <f t="shared" ca="1" si="597"/>
        <v>18.000000000021693</v>
      </c>
      <c r="E363" s="225">
        <f ca="1">H361</f>
        <v>2.1691771815490631E-11</v>
      </c>
      <c r="F363" s="224">
        <v>2</v>
      </c>
      <c r="G363" s="223">
        <f t="shared" ref="G363:G425" ca="1" si="854">2*IMREAL(K102)*COS(2*PI()*B102*1/Nt_load2)-2*IMAGINARY(K102)*SIN(2*PI()*B102*1/Nt_load2)</f>
        <v>-1.5828093969670333E-14</v>
      </c>
      <c r="H363" s="223">
        <f t="shared" ca="1" si="598"/>
        <v>-3.0038167726114384E-14</v>
      </c>
      <c r="I363" s="223">
        <f t="shared" ca="1" si="599"/>
        <v>-4.4175876905473466E-14</v>
      </c>
      <c r="J363" s="223">
        <f t="shared" ca="1" si="600"/>
        <v>-5.8207162528017438E-14</v>
      </c>
      <c r="K363" s="223">
        <f t="shared" ca="1" si="601"/>
        <v>-7.2098221997686121E-14</v>
      </c>
      <c r="L363" s="223">
        <f t="shared" ca="1" si="602"/>
        <v>-8.5815590535503956E-14</v>
      </c>
      <c r="M363" s="223">
        <f t="shared" ca="1" si="603"/>
        <v>-9.9326221799163804E-14</v>
      </c>
      <c r="N363" s="223">
        <f t="shared" ca="1" si="604"/>
        <v>-1.1259756749455993E-13</v>
      </c>
      <c r="O363" s="223">
        <f t="shared" ca="1" si="605"/>
        <v>-1.2559765578747954E-13</v>
      </c>
      <c r="P363" s="223">
        <f t="shared" ca="1" si="606"/>
        <v>-1.3829516832655177E-13</v>
      </c>
      <c r="Q363" s="223">
        <f t="shared" ca="1" si="607"/>
        <v>-1.5065951569189918E-13</v>
      </c>
      <c r="R363" s="223">
        <f t="shared" ca="1" si="608"/>
        <v>-1.6266091108772979E-13</v>
      </c>
      <c r="S363" s="223">
        <f t="shared" ca="1" si="609"/>
        <v>-1.7427044210133698E-13</v>
      </c>
      <c r="T363" s="223">
        <f t="shared" ca="1" si="610"/>
        <v>-1.8546014035563407E-13</v>
      </c>
      <c r="U363" s="223">
        <f t="shared" ca="1" si="611"/>
        <v>-1.9620304888742469E-13</v>
      </c>
      <c r="V363" s="223">
        <f t="shared" ca="1" si="612"/>
        <v>-2.0647328708908809E-13</v>
      </c>
      <c r="W363" s="223">
        <f t="shared" ca="1" si="613"/>
        <v>-2.162461130572299E-13</v>
      </c>
      <c r="X363" s="223">
        <f t="shared" ca="1" si="614"/>
        <v>-2.2549798319809432E-13</v>
      </c>
      <c r="Y363" s="223">
        <f t="shared" ca="1" si="615"/>
        <v>-2.3420660894614389E-13</v>
      </c>
      <c r="Z363" s="223">
        <f t="shared" ca="1" si="616"/>
        <v>-2.4235101045916615E-13</v>
      </c>
      <c r="AA363" s="223">
        <f t="shared" ca="1" si="617"/>
        <v>-2.4991156716055083E-13</v>
      </c>
      <c r="AB363" s="223">
        <f t="shared" ca="1" si="618"/>
        <v>-2.5687006500697767E-13</v>
      </c>
      <c r="AC363" s="223">
        <f t="shared" ca="1" si="619"/>
        <v>-2.6320974036764232E-13</v>
      </c>
      <c r="AD363" s="223">
        <f t="shared" ca="1" si="620"/>
        <v>-2.6891532040931088E-13</v>
      </c>
      <c r="AE363" s="223">
        <f t="shared" ca="1" si="621"/>
        <v>-2.7397305988991326E-13</v>
      </c>
      <c r="AF363" s="223">
        <f t="shared" ca="1" si="622"/>
        <v>-2.7837077427203501E-13</v>
      </c>
      <c r="AG363" s="223">
        <f t="shared" ca="1" si="623"/>
        <v>-2.8209786907653521E-13</v>
      </c>
      <c r="AH363" s="223">
        <f t="shared" ca="1" si="624"/>
        <v>-2.85145365405575E-13</v>
      </c>
      <c r="AI363" s="223">
        <f t="shared" ca="1" si="625"/>
        <v>-2.8750592157356847E-13</v>
      </c>
      <c r="AJ363" s="223">
        <f t="shared" ca="1" si="626"/>
        <v>-2.8917385079394669E-13</v>
      </c>
      <c r="AK363" s="223">
        <f t="shared" ca="1" si="627"/>
        <v>-2.9014513487912443E-13</v>
      </c>
      <c r="AL363" s="223">
        <f t="shared" ca="1" si="628"/>
        <v>-2.9041743392066602E-13</v>
      </c>
      <c r="AM363" s="223">
        <f t="shared" ca="1" si="629"/>
        <v>-2.899900919263298E-13</v>
      </c>
      <c r="AN363" s="223">
        <f t="shared" ca="1" si="630"/>
        <v>-2.8886413840041094E-13</v>
      </c>
      <c r="AO363" s="223">
        <f t="shared" ca="1" si="631"/>
        <v>-2.8704228586357514E-13</v>
      </c>
      <c r="AP363" s="223">
        <f t="shared" ca="1" si="632"/>
        <v>-2.8452892331815914E-13</v>
      </c>
      <c r="AQ363" s="223">
        <f t="shared" ca="1" si="633"/>
        <v>-2.8133010567467941E-13</v>
      </c>
      <c r="AR363" s="223">
        <f t="shared" ca="1" si="634"/>
        <v>-2.774535391650225E-13</v>
      </c>
      <c r="AS363" s="223">
        <f t="shared" ca="1" si="635"/>
        <v>-2.7290856277745712E-13</v>
      </c>
      <c r="AT363" s="223">
        <f t="shared" ca="1" si="636"/>
        <v>-2.6770612575819394E-13</v>
      </c>
      <c r="AU363" s="223">
        <f t="shared" ca="1" si="637"/>
        <v>-2.618587612336921E-13</v>
      </c>
      <c r="AV363" s="223">
        <f t="shared" ca="1" si="638"/>
        <v>-2.5538055601725956E-13</v>
      </c>
      <c r="AW363" s="223">
        <f t="shared" ca="1" si="639"/>
        <v>-2.4828711667268664E-13</v>
      </c>
      <c r="AX363" s="223">
        <f t="shared" ca="1" si="640"/>
        <v>-2.4059553191666638E-13</v>
      </c>
      <c r="AY363" s="223">
        <f t="shared" ca="1" si="641"/>
        <v>-2.3232433145057902E-13</v>
      </c>
      <c r="AZ363" s="223">
        <f t="shared" ca="1" si="642"/>
        <v>-2.2349344132081922E-13</v>
      </c>
      <c r="BA363" s="223">
        <f t="shared" ca="1" si="643"/>
        <v>-2.14124135915204E-13</v>
      </c>
      <c r="BB363" s="223">
        <f t="shared" ca="1" si="644"/>
        <v>-2.0423898671110993E-13</v>
      </c>
      <c r="BC363" s="223">
        <f t="shared" ca="1" si="645"/>
        <v>-1.9386180789880633E-13</v>
      </c>
      <c r="BD363" s="223">
        <f t="shared" ca="1" si="646"/>
        <v>-1.8301759901098558E-13</v>
      </c>
      <c r="BE363" s="223">
        <f t="shared" ca="1" si="647"/>
        <v>-1.71732484696699E-13</v>
      </c>
      <c r="BF363" s="223">
        <f t="shared" ca="1" si="648"/>
        <v>-1.6003365178478887E-13</v>
      </c>
      <c r="BG363" s="223">
        <f t="shared" ca="1" si="649"/>
        <v>-1.4794928378843689E-13</v>
      </c>
      <c r="BH363" s="223">
        <f t="shared" ca="1" si="650"/>
        <v>-1.3550849300861182E-13</v>
      </c>
      <c r="BI363" s="223">
        <f t="shared" ca="1" si="651"/>
        <v>-1.2274125039998671E-13</v>
      </c>
      <c r="BJ363" s="223">
        <f t="shared" ca="1" si="652"/>
        <v>-1.0967831336828435E-13</v>
      </c>
      <c r="BK363" s="223">
        <f t="shared" ca="1" si="653"/>
        <v>-9.6351151672992134E-14</v>
      </c>
      <c r="BL363" s="223">
        <f t="shared" ca="1" si="654"/>
        <v>-8.2791871613955414E-14</v>
      </c>
      <c r="BM363" s="223">
        <f t="shared" ca="1" si="655"/>
        <v>-6.9033138684489294E-14</v>
      </c>
      <c r="BN363" s="223">
        <f t="shared" ca="1" si="656"/>
        <v>-5.5108098877343438E-14</v>
      </c>
      <c r="BO363" s="223">
        <f t="shared" ca="1" si="657"/>
        <v>-4.1050298833102537E-14</v>
      </c>
      <c r="BP363" s="223">
        <f t="shared" ca="1" si="658"/>
        <v>-2.689360502339131E-14</v>
      </c>
      <c r="BQ363" s="223">
        <f t="shared" ca="1" si="659"/>
        <v>-1.2672122163577017E-14</v>
      </c>
      <c r="BR363" s="223">
        <f t="shared" ca="1" si="660"/>
        <v>1.5798889484760204E-15</v>
      </c>
      <c r="BS363" s="223">
        <f t="shared" ca="1" si="661"/>
        <v>1.5828093969670248E-14</v>
      </c>
      <c r="BT363" s="223">
        <f t="shared" ca="1" si="662"/>
        <v>3.0038167726114378E-14</v>
      </c>
      <c r="BU363" s="223">
        <f t="shared" ca="1" si="663"/>
        <v>4.4175876905473415E-14</v>
      </c>
      <c r="BV363" s="223">
        <f t="shared" ca="1" si="664"/>
        <v>5.8207162528017463E-14</v>
      </c>
      <c r="BW363" s="223">
        <f t="shared" ca="1" si="665"/>
        <v>7.2098221997686096E-14</v>
      </c>
      <c r="BX363" s="223">
        <f t="shared" ca="1" si="666"/>
        <v>8.5815590535503893E-14</v>
      </c>
      <c r="BY363" s="223">
        <f t="shared" ca="1" si="667"/>
        <v>9.9326221799163817E-14</v>
      </c>
      <c r="BZ363" s="223">
        <f t="shared" ca="1" si="668"/>
        <v>1.1259756749455991E-13</v>
      </c>
      <c r="CA363" s="223">
        <f t="shared" ca="1" si="669"/>
        <v>1.2559765578747947E-13</v>
      </c>
      <c r="CB363" s="223">
        <f t="shared" ca="1" si="670"/>
        <v>1.3829516832655177E-13</v>
      </c>
      <c r="CC363" s="223">
        <f t="shared" ca="1" si="671"/>
        <v>1.5065951569189915E-13</v>
      </c>
      <c r="CD363" s="223">
        <f t="shared" ca="1" si="672"/>
        <v>1.6266091108772974E-13</v>
      </c>
      <c r="CE363" s="223">
        <f t="shared" ca="1" si="673"/>
        <v>1.7427044210133693E-13</v>
      </c>
      <c r="CF363" s="223">
        <f t="shared" ca="1" si="674"/>
        <v>1.85460140355634E-13</v>
      </c>
      <c r="CG363" s="223">
        <f t="shared" ca="1" si="675"/>
        <v>1.9620304888742471E-13</v>
      </c>
      <c r="CH363" s="223">
        <f t="shared" ca="1" si="676"/>
        <v>2.0647328708908809E-13</v>
      </c>
      <c r="CI363" s="223">
        <f t="shared" ca="1" si="677"/>
        <v>2.1624611305722983E-13</v>
      </c>
      <c r="CJ363" s="223">
        <f t="shared" ca="1" si="678"/>
        <v>2.2549798319809422E-13</v>
      </c>
      <c r="CK363" s="223">
        <f t="shared" ca="1" si="679"/>
        <v>2.3420660894614399E-13</v>
      </c>
      <c r="CL363" s="223">
        <f t="shared" ca="1" si="680"/>
        <v>2.4235101045916615E-13</v>
      </c>
      <c r="CM363" s="223">
        <f t="shared" ca="1" si="681"/>
        <v>2.4991156716055078E-13</v>
      </c>
      <c r="CN363" s="223">
        <f t="shared" ca="1" si="682"/>
        <v>2.5687006500697767E-13</v>
      </c>
      <c r="CO363" s="223">
        <f t="shared" ca="1" si="683"/>
        <v>2.6320974036764227E-13</v>
      </c>
      <c r="CP363" s="223">
        <f t="shared" ca="1" si="684"/>
        <v>2.6891532040931083E-13</v>
      </c>
      <c r="CQ363" s="223">
        <f t="shared" ca="1" si="685"/>
        <v>2.7397305988991326E-13</v>
      </c>
      <c r="CR363" s="223">
        <f t="shared" ca="1" si="686"/>
        <v>2.7837077427203496E-13</v>
      </c>
      <c r="CS363" s="223">
        <f t="shared" ca="1" si="687"/>
        <v>2.8209786907653521E-13</v>
      </c>
      <c r="CT363" s="223">
        <f t="shared" ca="1" si="688"/>
        <v>2.8514536540557495E-13</v>
      </c>
      <c r="CU363" s="223">
        <f t="shared" ca="1" si="689"/>
        <v>2.8750592157356847E-13</v>
      </c>
      <c r="CV363" s="223">
        <f t="shared" ca="1" si="690"/>
        <v>2.8917385079394674E-13</v>
      </c>
      <c r="CW363" s="223">
        <f t="shared" ca="1" si="691"/>
        <v>2.9014513487912443E-13</v>
      </c>
      <c r="CX363" s="223">
        <f t="shared" ca="1" si="692"/>
        <v>2.9041743392066602E-13</v>
      </c>
      <c r="CY363" s="223">
        <f t="shared" ca="1" si="693"/>
        <v>2.899900919263298E-13</v>
      </c>
      <c r="CZ363" s="223">
        <f t="shared" ca="1" si="694"/>
        <v>2.8886413840041094E-13</v>
      </c>
      <c r="DA363" s="223">
        <f t="shared" ca="1" si="695"/>
        <v>2.8704228586357514E-13</v>
      </c>
      <c r="DB363" s="223">
        <f t="shared" ca="1" si="696"/>
        <v>2.8452892331815914E-13</v>
      </c>
      <c r="DC363" s="223">
        <f t="shared" ca="1" si="697"/>
        <v>2.8133010567467941E-13</v>
      </c>
      <c r="DD363" s="223">
        <f t="shared" ca="1" si="698"/>
        <v>2.774535391650225E-13</v>
      </c>
      <c r="DE363" s="223">
        <f t="shared" ca="1" si="699"/>
        <v>2.7290856277745717E-13</v>
      </c>
      <c r="DF363" s="223">
        <f t="shared" ca="1" si="700"/>
        <v>2.6770612575819394E-13</v>
      </c>
      <c r="DG363" s="223">
        <f t="shared" ca="1" si="701"/>
        <v>2.6185876123369205E-13</v>
      </c>
      <c r="DH363" s="223">
        <f t="shared" ca="1" si="702"/>
        <v>2.5538055601725956E-13</v>
      </c>
      <c r="DI363" s="223">
        <f t="shared" ca="1" si="703"/>
        <v>2.4828711667268669E-13</v>
      </c>
      <c r="DJ363" s="223">
        <f t="shared" ca="1" si="704"/>
        <v>2.4059553191666638E-13</v>
      </c>
      <c r="DK363" s="223">
        <f t="shared" ca="1" si="705"/>
        <v>2.3232433145057912E-13</v>
      </c>
      <c r="DL363" s="223">
        <f t="shared" ca="1" si="706"/>
        <v>2.2349344132081915E-13</v>
      </c>
      <c r="DM363" s="223">
        <f t="shared" ca="1" si="707"/>
        <v>2.1412413591520403E-13</v>
      </c>
      <c r="DN363" s="223">
        <f t="shared" ca="1" si="708"/>
        <v>2.0423898671110996E-13</v>
      </c>
      <c r="DO363" s="223">
        <f t="shared" ca="1" si="709"/>
        <v>1.9386180789880638E-13</v>
      </c>
      <c r="DP363" s="223">
        <f t="shared" ca="1" si="710"/>
        <v>1.8301759901098571E-13</v>
      </c>
      <c r="DQ363" s="223">
        <f t="shared" ca="1" si="711"/>
        <v>1.7173248469669893E-13</v>
      </c>
      <c r="DR363" s="223">
        <f t="shared" ca="1" si="712"/>
        <v>1.6003365178478887E-13</v>
      </c>
      <c r="DS363" s="223">
        <f t="shared" ca="1" si="713"/>
        <v>1.4794928378843694E-13</v>
      </c>
      <c r="DT363" s="223">
        <f t="shared" ca="1" si="714"/>
        <v>1.3550849300861184E-13</v>
      </c>
      <c r="DU363" s="223">
        <f t="shared" ca="1" si="715"/>
        <v>1.2274125039998687E-13</v>
      </c>
      <c r="DV363" s="223">
        <f t="shared" ca="1" si="716"/>
        <v>1.0967831336828448E-13</v>
      </c>
      <c r="DW363" s="223">
        <f t="shared" ca="1" si="717"/>
        <v>9.6351151672992046E-14</v>
      </c>
      <c r="DX363" s="223">
        <f t="shared" ca="1" si="718"/>
        <v>8.2791871613955439E-14</v>
      </c>
      <c r="DY363" s="223">
        <f t="shared" ca="1" si="719"/>
        <v>6.9033138684489332E-14</v>
      </c>
      <c r="DZ363" s="223">
        <f t="shared" ca="1" si="720"/>
        <v>5.510809887734347E-14</v>
      </c>
      <c r="EA363" s="223">
        <f t="shared" ca="1" si="721"/>
        <v>4.1050298833102707E-14</v>
      </c>
      <c r="EB363" s="223">
        <f t="shared" ca="1" si="722"/>
        <v>2.6893605023391216E-14</v>
      </c>
      <c r="EC363" s="223">
        <f t="shared" ca="1" si="723"/>
        <v>1.2672122163577051E-14</v>
      </c>
      <c r="ED363" s="223">
        <f t="shared" ca="1" si="724"/>
        <v>-1.5798889484759847E-15</v>
      </c>
      <c r="EE363" s="223">
        <f t="shared" ca="1" si="725"/>
        <v>-1.5828093969670213E-14</v>
      </c>
      <c r="EF363" s="223">
        <f t="shared" ca="1" si="726"/>
        <v>-3.0038167726114214E-14</v>
      </c>
      <c r="EG363" s="223">
        <f t="shared" ca="1" si="727"/>
        <v>-4.4175876905473504E-14</v>
      </c>
      <c r="EH363" s="223">
        <f t="shared" ca="1" si="728"/>
        <v>-5.8207162528017438E-14</v>
      </c>
      <c r="EI363" s="223">
        <f t="shared" ca="1" si="729"/>
        <v>-7.2098221997686071E-14</v>
      </c>
      <c r="EJ363" s="223">
        <f t="shared" ca="1" si="730"/>
        <v>-8.5815590535503868E-14</v>
      </c>
      <c r="EK363" s="223">
        <f t="shared" ca="1" si="731"/>
        <v>-9.9326221799163653E-14</v>
      </c>
      <c r="EL363" s="223">
        <f t="shared" ca="1" si="732"/>
        <v>-1.1259756749455998E-13</v>
      </c>
      <c r="EM363" s="223">
        <f t="shared" ca="1" si="733"/>
        <v>-1.2559765578747954E-13</v>
      </c>
      <c r="EN363" s="223">
        <f t="shared" ca="1" si="734"/>
        <v>-1.3829516832655172E-13</v>
      </c>
      <c r="EO363" s="223">
        <f t="shared" ca="1" si="735"/>
        <v>-1.506595156918991E-13</v>
      </c>
      <c r="EP363" s="223">
        <f t="shared" ca="1" si="736"/>
        <v>-1.6266091108772969E-13</v>
      </c>
      <c r="EQ363" s="223">
        <f t="shared" ca="1" si="737"/>
        <v>-1.742704421013368E-13</v>
      </c>
      <c r="ER363" s="223">
        <f t="shared" ca="1" si="738"/>
        <v>-1.854601403556341E-13</v>
      </c>
      <c r="ES363" s="223">
        <f t="shared" ca="1" si="739"/>
        <v>-1.9620304888742469E-13</v>
      </c>
      <c r="ET363" s="223">
        <f t="shared" ca="1" si="740"/>
        <v>-2.0647328708908807E-13</v>
      </c>
      <c r="EU363" s="223">
        <f t="shared" ca="1" si="741"/>
        <v>-2.162461130572298E-13</v>
      </c>
      <c r="EV363" s="223">
        <f t="shared" ca="1" si="742"/>
        <v>-2.254979831980942E-13</v>
      </c>
      <c r="EW363" s="223">
        <f t="shared" ca="1" si="743"/>
        <v>-2.3420660894614394E-13</v>
      </c>
      <c r="EX363" s="223">
        <f t="shared" ca="1" si="744"/>
        <v>-2.4235101045916615E-13</v>
      </c>
      <c r="EY363" s="223">
        <f t="shared" ca="1" si="745"/>
        <v>-2.4991156716055078E-13</v>
      </c>
      <c r="EZ363" s="223">
        <f t="shared" ca="1" si="746"/>
        <v>-2.5687006500697767E-13</v>
      </c>
      <c r="FA363" s="223">
        <f t="shared" ca="1" si="747"/>
        <v>-2.6320974036764227E-13</v>
      </c>
      <c r="FB363" s="223">
        <f t="shared" ca="1" si="748"/>
        <v>-2.6891532040931083E-13</v>
      </c>
      <c r="FC363" s="223">
        <f t="shared" ca="1" si="749"/>
        <v>-2.7397305988991326E-13</v>
      </c>
      <c r="FD363" s="223">
        <f t="shared" ca="1" si="750"/>
        <v>-2.7837077427203496E-13</v>
      </c>
      <c r="FE363" s="223">
        <f t="shared" ca="1" si="751"/>
        <v>-2.8209786907653521E-13</v>
      </c>
      <c r="FF363" s="223">
        <f t="shared" ca="1" si="752"/>
        <v>-2.8514536540557495E-13</v>
      </c>
      <c r="FG363" s="223">
        <f t="shared" ca="1" si="753"/>
        <v>-2.8750592157356847E-13</v>
      </c>
      <c r="FH363" s="223">
        <f t="shared" ca="1" si="754"/>
        <v>-2.8917385079394674E-13</v>
      </c>
      <c r="FI363" s="223">
        <f t="shared" ca="1" si="755"/>
        <v>-2.9014513487912443E-13</v>
      </c>
      <c r="FJ363" s="223">
        <f t="shared" ca="1" si="756"/>
        <v>-2.9041743392066602E-13</v>
      </c>
      <c r="FK363" s="223">
        <f t="shared" ca="1" si="757"/>
        <v>-2.899900919263298E-13</v>
      </c>
      <c r="FL363" s="223">
        <f t="shared" ca="1" si="758"/>
        <v>-2.8886413840041094E-13</v>
      </c>
      <c r="FM363" s="223">
        <f t="shared" ca="1" si="759"/>
        <v>-2.8704228586357519E-13</v>
      </c>
      <c r="FN363" s="223">
        <f t="shared" ca="1" si="760"/>
        <v>-2.8452892331815919E-13</v>
      </c>
      <c r="FO363" s="223">
        <f t="shared" ca="1" si="761"/>
        <v>-2.8133010567467951E-13</v>
      </c>
      <c r="FP363" s="223">
        <f t="shared" ca="1" si="762"/>
        <v>-2.774535391650224E-13</v>
      </c>
      <c r="FQ363" s="223">
        <f t="shared" ca="1" si="763"/>
        <v>-2.7290856277745712E-13</v>
      </c>
      <c r="FR363" s="223">
        <f t="shared" ca="1" si="764"/>
        <v>-2.6770612575819394E-13</v>
      </c>
      <c r="FS363" s="223">
        <f t="shared" ca="1" si="765"/>
        <v>-2.6185876123369205E-13</v>
      </c>
      <c r="FT363" s="223">
        <f t="shared" ca="1" si="766"/>
        <v>-2.5538055601725956E-13</v>
      </c>
      <c r="FU363" s="223">
        <f t="shared" ca="1" si="767"/>
        <v>-2.4828711667268669E-13</v>
      </c>
      <c r="FV363" s="223">
        <f t="shared" ca="1" si="768"/>
        <v>-2.4059553191666643E-13</v>
      </c>
      <c r="FW363" s="223">
        <f t="shared" ca="1" si="769"/>
        <v>-2.3232433145057912E-13</v>
      </c>
      <c r="FX363" s="223">
        <f t="shared" ca="1" si="770"/>
        <v>-2.2349344132081935E-13</v>
      </c>
      <c r="FY363" s="223">
        <f t="shared" ca="1" si="771"/>
        <v>-2.1412413591520423E-13</v>
      </c>
      <c r="FZ363" s="223">
        <f t="shared" ca="1" si="772"/>
        <v>-2.0423898671111016E-13</v>
      </c>
      <c r="GA363" s="223">
        <f t="shared" ca="1" si="773"/>
        <v>-1.9386180789880621E-13</v>
      </c>
      <c r="GB363" s="223">
        <f t="shared" ca="1" si="774"/>
        <v>-1.8301759901098553E-13</v>
      </c>
      <c r="GC363" s="223">
        <f t="shared" ca="1" si="775"/>
        <v>-1.7173248469669898E-13</v>
      </c>
      <c r="GD363" s="223">
        <f t="shared" ca="1" si="776"/>
        <v>-1.600336517847889E-13</v>
      </c>
      <c r="GE363" s="223">
        <f t="shared" ca="1" si="777"/>
        <v>-1.4794928378843696E-13</v>
      </c>
      <c r="GF363" s="223">
        <f t="shared" ca="1" si="778"/>
        <v>-1.3550849300861187E-13</v>
      </c>
      <c r="GG363" s="223">
        <f t="shared" ca="1" si="779"/>
        <v>-1.2274125039998689E-13</v>
      </c>
      <c r="GH363" s="223">
        <f t="shared" ca="1" si="780"/>
        <v>-1.0967831336828454E-13</v>
      </c>
      <c r="GI363" s="223">
        <f t="shared" ca="1" si="781"/>
        <v>-9.6351151672992311E-14</v>
      </c>
      <c r="GJ363" s="223">
        <f t="shared" ca="1" si="782"/>
        <v>-8.2791871613955717E-14</v>
      </c>
      <c r="GK363" s="223">
        <f t="shared" ca="1" si="783"/>
        <v>-6.9033138684489105E-14</v>
      </c>
      <c r="GL363" s="223">
        <f t="shared" ca="1" si="784"/>
        <v>-5.5108098877343249E-14</v>
      </c>
      <c r="GM363" s="223">
        <f t="shared" ca="1" si="785"/>
        <v>-4.105029883310248E-14</v>
      </c>
      <c r="GN363" s="223">
        <f t="shared" ca="1" si="786"/>
        <v>-2.6893605023391254E-14</v>
      </c>
      <c r="GO363" s="223">
        <f t="shared" ca="1" si="787"/>
        <v>-1.2672122163577089E-14</v>
      </c>
      <c r="GP363" s="223">
        <f t="shared" ca="1" si="788"/>
        <v>1.5798889484759492E-15</v>
      </c>
      <c r="GQ363" s="223">
        <f t="shared" ca="1" si="789"/>
        <v>1.5828093969670179E-14</v>
      </c>
      <c r="GR363" s="223">
        <f t="shared" ca="1" si="790"/>
        <v>3.0038167726114176E-14</v>
      </c>
      <c r="GS363" s="223">
        <f t="shared" ca="1" si="791"/>
        <v>4.4175876905473213E-14</v>
      </c>
      <c r="GT363" s="223">
        <f t="shared" ca="1" si="792"/>
        <v>5.8207162528017148E-14</v>
      </c>
      <c r="GU363" s="223">
        <f t="shared" ca="1" si="793"/>
        <v>7.209822199768578E-14</v>
      </c>
      <c r="GV363" s="223">
        <f t="shared" ca="1" si="794"/>
        <v>8.5815590535504095E-14</v>
      </c>
      <c r="GW363" s="223">
        <f t="shared" ca="1" si="795"/>
        <v>9.9326221799163867E-14</v>
      </c>
      <c r="GX363" s="223">
        <f t="shared" ca="1" si="796"/>
        <v>1.1259756749455996E-13</v>
      </c>
      <c r="GY363" s="223">
        <f t="shared" ca="1" si="797"/>
        <v>1.2559765578747949E-13</v>
      </c>
      <c r="GZ363" s="223">
        <f t="shared" ca="1" si="798"/>
        <v>1.382951683265517E-13</v>
      </c>
      <c r="HA363" s="223">
        <f t="shared" ca="1" si="799"/>
        <v>1.5065951569189907E-13</v>
      </c>
      <c r="HB363" s="223">
        <f t="shared" ca="1" si="800"/>
        <v>1.6266091108772967E-13</v>
      </c>
      <c r="HC363" s="223">
        <f t="shared" ca="1" si="801"/>
        <v>1.7427044210133678E-13</v>
      </c>
      <c r="HD363" s="223">
        <f t="shared" ca="1" si="802"/>
        <v>1.8546014035563384E-13</v>
      </c>
      <c r="HE363" s="223">
        <f t="shared" ca="1" si="803"/>
        <v>1.9620304888742446E-13</v>
      </c>
      <c r="HF363" s="223">
        <f t="shared" ca="1" si="804"/>
        <v>2.0647328708908822E-13</v>
      </c>
      <c r="HG363" s="223">
        <f t="shared" ca="1" si="805"/>
        <v>2.1624611305722995E-13</v>
      </c>
      <c r="HH363" s="223">
        <f t="shared" ca="1" si="806"/>
        <v>2.2549798319809437E-13</v>
      </c>
      <c r="HI363" s="223">
        <f t="shared" ca="1" si="807"/>
        <v>2.3420660894614394E-13</v>
      </c>
      <c r="HJ363" s="223">
        <f t="shared" ca="1" si="808"/>
        <v>2.423510104591661E-13</v>
      </c>
      <c r="HK363" s="223">
        <f t="shared" ca="1" si="809"/>
        <v>2.4991156716055078E-13</v>
      </c>
      <c r="HL363" s="223">
        <f t="shared" ca="1" si="810"/>
        <v>2.5687006500697767E-13</v>
      </c>
      <c r="HM363" s="223">
        <f t="shared" ca="1" si="811"/>
        <v>2.6320974036764222E-13</v>
      </c>
      <c r="HN363" s="223">
        <f t="shared" ca="1" si="812"/>
        <v>2.6891532040931078E-13</v>
      </c>
      <c r="HO363" s="223">
        <f t="shared" ca="1" si="813"/>
        <v>2.7397305988991316E-13</v>
      </c>
      <c r="HP363" s="223">
        <f t="shared" ca="1" si="814"/>
        <v>2.7837077427203486E-13</v>
      </c>
      <c r="HQ363" s="223">
        <f t="shared" ca="1" si="815"/>
        <v>2.8209786907653526E-13</v>
      </c>
      <c r="HR363" s="223">
        <f t="shared" ca="1" si="816"/>
        <v>2.8514536540557505E-13</v>
      </c>
      <c r="HS363" s="223">
        <f t="shared" ca="1" si="817"/>
        <v>2.8750592157356847E-13</v>
      </c>
      <c r="HT363" s="223">
        <f t="shared" ca="1" si="818"/>
        <v>2.8917385079394674E-13</v>
      </c>
      <c r="HU363" s="223">
        <f t="shared" ca="1" si="819"/>
        <v>2.9014513487912443E-13</v>
      </c>
      <c r="HV363" s="223">
        <f t="shared" ca="1" si="820"/>
        <v>2.9041743392066602E-13</v>
      </c>
      <c r="HW363" s="223">
        <f t="shared" ca="1" si="821"/>
        <v>2.899900919263298E-13</v>
      </c>
      <c r="HX363" s="223">
        <f t="shared" ca="1" si="822"/>
        <v>2.8886413840041094E-13</v>
      </c>
      <c r="HY363" s="223">
        <f t="shared" ca="1" si="823"/>
        <v>2.8704228586357519E-13</v>
      </c>
      <c r="HZ363" s="223">
        <f t="shared" ca="1" si="824"/>
        <v>2.8452892331815919E-13</v>
      </c>
      <c r="IA363" s="223">
        <f t="shared" ca="1" si="825"/>
        <v>2.8133010567467951E-13</v>
      </c>
      <c r="IB363" s="223">
        <f t="shared" ca="1" si="826"/>
        <v>2.774535391650224E-13</v>
      </c>
      <c r="IC363" s="223">
        <f t="shared" ca="1" si="827"/>
        <v>2.7290856277745712E-13</v>
      </c>
      <c r="ID363" s="223">
        <f t="shared" ca="1" si="828"/>
        <v>2.6770612575819394E-13</v>
      </c>
      <c r="IE363" s="223">
        <f t="shared" ca="1" si="829"/>
        <v>2.8939212383575198E-13</v>
      </c>
      <c r="IF363" s="223">
        <f t="shared" ca="1" si="830"/>
        <v>2.5538055601725956E-13</v>
      </c>
      <c r="IG363" s="223">
        <f t="shared" ca="1" si="831"/>
        <v>2.4828711667268669E-13</v>
      </c>
      <c r="IH363" s="223">
        <f t="shared" ca="1" si="832"/>
        <v>2.4059553191666643E-13</v>
      </c>
      <c r="II363" s="223">
        <f t="shared" ca="1" si="833"/>
        <v>2.3232433145057912E-13</v>
      </c>
      <c r="IJ363" s="223">
        <f t="shared" ca="1" si="834"/>
        <v>2.2349344132081935E-13</v>
      </c>
      <c r="IK363" s="223">
        <f t="shared" ca="1" si="835"/>
        <v>2.1412413591520426E-13</v>
      </c>
      <c r="IL363" s="223">
        <f t="shared" ca="1" si="836"/>
        <v>2.0423898671111018E-13</v>
      </c>
      <c r="IM363" s="223">
        <f t="shared" ca="1" si="837"/>
        <v>1.9386180789880626E-13</v>
      </c>
      <c r="IN363" s="223">
        <f t="shared" ca="1" si="838"/>
        <v>1.8301759901098553E-13</v>
      </c>
      <c r="IO363" s="223">
        <f t="shared" ca="1" si="839"/>
        <v>1.7173248469669898E-13</v>
      </c>
      <c r="IP363" s="223">
        <f t="shared" ca="1" si="840"/>
        <v>1.6003365178478895E-13</v>
      </c>
      <c r="IQ363" s="223">
        <f t="shared" ca="1" si="841"/>
        <v>1.4794928378843699E-13</v>
      </c>
      <c r="IR363" s="223">
        <f t="shared" ca="1" si="842"/>
        <v>1.3550849300861189E-13</v>
      </c>
      <c r="IS363" s="223">
        <f t="shared" ca="1" si="843"/>
        <v>1.2274125039998692E-13</v>
      </c>
      <c r="IT363" s="223">
        <f t="shared" ca="1" si="844"/>
        <v>1.0967831336828456E-13</v>
      </c>
      <c r="IU363" s="223">
        <f t="shared" ca="1" si="845"/>
        <v>9.6351151672992348E-14</v>
      </c>
      <c r="IV363" s="223">
        <f t="shared" ca="1" si="846"/>
        <v>8.2791871613955742E-14</v>
      </c>
      <c r="IW363" s="223">
        <f t="shared" ca="1" si="847"/>
        <v>6.9033138684489142E-14</v>
      </c>
      <c r="IX363" s="223">
        <f t="shared" ca="1" si="848"/>
        <v>5.510809887734328E-14</v>
      </c>
      <c r="IY363" s="223">
        <f t="shared" ca="1" si="849"/>
        <v>4.1050298833102524E-14</v>
      </c>
      <c r="IZ363" s="223">
        <f t="shared" ca="1" si="850"/>
        <v>2.6893605023391291E-14</v>
      </c>
      <c r="JA363" s="223">
        <f t="shared" ca="1" si="851"/>
        <v>1.2672122163577121E-14</v>
      </c>
      <c r="JB363" s="223">
        <f t="shared" ca="1" si="852"/>
        <v>-1.5798889484759135E-15</v>
      </c>
    </row>
    <row r="364" spans="1:262">
      <c r="B364" s="230">
        <v>3</v>
      </c>
      <c r="C364" s="229">
        <f t="shared" si="853"/>
        <v>5.8593749999999998E-5</v>
      </c>
      <c r="D364" s="226">
        <f t="shared" ca="1" si="597"/>
        <v>17.999999999968061</v>
      </c>
      <c r="E364" s="225">
        <f ca="1">I361</f>
        <v>-3.1937458446348876E-11</v>
      </c>
      <c r="F364" s="224">
        <v>3</v>
      </c>
      <c r="G364" s="223">
        <f t="shared" ca="1" si="854"/>
        <v>-9.4285531748965282E-13</v>
      </c>
      <c r="H364" s="223">
        <f t="shared" ca="1" si="598"/>
        <v>-1.8494602883250249E-12</v>
      </c>
      <c r="I364" s="223">
        <f t="shared" ca="1" si="599"/>
        <v>-2.7460428736158796E-12</v>
      </c>
      <c r="J364" s="223">
        <f t="shared" ca="1" si="600"/>
        <v>-3.6277444146502614E-12</v>
      </c>
      <c r="K364" s="223">
        <f t="shared" ca="1" si="601"/>
        <v>-4.4897868943843744E-12</v>
      </c>
      <c r="L364" s="223">
        <f t="shared" ca="1" si="602"/>
        <v>-5.3274988299309212E-12</v>
      </c>
      <c r="M364" s="223">
        <f t="shared" ca="1" si="603"/>
        <v>-6.1363405877296182E-12</v>
      </c>
      <c r="N364" s="223">
        <f t="shared" ca="1" si="604"/>
        <v>-6.9119289842147838E-12</v>
      </c>
      <c r="O364" s="223">
        <f t="shared" ca="1" si="605"/>
        <v>-7.650061038666857E-12</v>
      </c>
      <c r="P364" s="223">
        <f t="shared" ca="1" si="606"/>
        <v>-8.346736749529065E-12</v>
      </c>
      <c r="Q364" s="223">
        <f t="shared" ca="1" si="607"/>
        <v>-8.9981807707624413E-12</v>
      </c>
      <c r="R364" s="223">
        <f t="shared" ca="1" si="608"/>
        <v>-9.6008628707731014E-12</v>
      </c>
      <c r="S364" s="223">
        <f t="shared" ca="1" si="609"/>
        <v>-1.0151517063043131E-11</v>
      </c>
      <c r="T364" s="223">
        <f t="shared" ca="1" si="610"/>
        <v>-1.0647159304794502E-11</v>
      </c>
      <c r="U364" s="223">
        <f t="shared" ca="1" si="611"/>
        <v>-1.1085103667775416E-11</v>
      </c>
      <c r="V364" s="223">
        <f t="shared" ca="1" si="612"/>
        <v>-1.1462976893538234E-11</v>
      </c>
      <c r="W364" s="223">
        <f t="shared" ca="1" si="613"/>
        <v>-1.1778731254332625E-11</v>
      </c>
      <c r="X364" s="223">
        <f t="shared" ca="1" si="614"/>
        <v>-1.2030655649919653E-11</v>
      </c>
      <c r="Y364" s="223">
        <f t="shared" ca="1" si="615"/>
        <v>-1.221738488017225E-11</v>
      </c>
      <c r="Z364" s="223">
        <f t="shared" ca="1" si="616"/>
        <v>-1.233790704321296E-11</v>
      </c>
      <c r="AA364" s="223">
        <f t="shared" ca="1" si="617"/>
        <v>-1.2391569018997917E-11</v>
      </c>
      <c r="AB364" s="223">
        <f t="shared" ca="1" si="618"/>
        <v>-1.2378080008630921E-11</v>
      </c>
      <c r="AC364" s="223">
        <f t="shared" ca="1" si="619"/>
        <v>-1.2297513110227875E-11</v>
      </c>
      <c r="AD364" s="223">
        <f t="shared" ca="1" si="620"/>
        <v>-1.2150304922791756E-11</v>
      </c>
      <c r="AE364" s="223">
        <f t="shared" ca="1" si="621"/>
        <v>-1.1937253180244782E-11</v>
      </c>
      <c r="AF364" s="223">
        <f t="shared" ca="1" si="622"/>
        <v>-1.1659512428439175E-11</v>
      </c>
      <c r="AG364" s="223">
        <f t="shared" ca="1" si="623"/>
        <v>-1.1318587768573156E-11</v>
      </c>
      <c r="AH364" s="223">
        <f t="shared" ca="1" si="624"/>
        <v>-1.0916326700917147E-11</v>
      </c>
      <c r="AI364" s="223">
        <f t="shared" ca="1" si="625"/>
        <v>-1.0454909113049724E-11</v>
      </c>
      <c r="AJ364" s="223">
        <f t="shared" ca="1" si="626"/>
        <v>-9.9368354668579721E-12</v>
      </c>
      <c r="AK364" s="223">
        <f t="shared" ca="1" si="627"/>
        <v>-9.364913248317865E-12</v>
      </c>
      <c r="AL364" s="223">
        <f t="shared" ca="1" si="628"/>
        <v>-8.7422417534845019E-12</v>
      </c>
      <c r="AM364" s="223">
        <f t="shared" ca="1" si="629"/>
        <v>-8.0721952931382815E-12</v>
      </c>
      <c r="AN364" s="223">
        <f t="shared" ca="1" si="630"/>
        <v>-7.3584049071024032E-12</v>
      </c>
      <c r="AO364" s="223">
        <f t="shared" ca="1" si="631"/>
        <v>-6.6047386873234551E-12</v>
      </c>
      <c r="AP364" s="223">
        <f t="shared" ca="1" si="632"/>
        <v>-5.8152808163460448E-12</v>
      </c>
      <c r="AQ364" s="223">
        <f t="shared" ca="1" si="633"/>
        <v>-4.9943094347736866E-12</v>
      </c>
      <c r="AR364" s="223">
        <f t="shared" ca="1" si="634"/>
        <v>-4.1462734576542429E-12</v>
      </c>
      <c r="AS364" s="223">
        <f t="shared" ca="1" si="635"/>
        <v>-3.2757684654237711E-12</v>
      </c>
      <c r="AT364" s="223">
        <f t="shared" ca="1" si="636"/>
        <v>-2.3875118000580125E-12</v>
      </c>
      <c r="AU364" s="223">
        <f t="shared" ca="1" si="637"/>
        <v>-1.4863170013874577E-12</v>
      </c>
      <c r="AV364" s="223">
        <f t="shared" ca="1" si="638"/>
        <v>-5.7706772210798552E-13</v>
      </c>
      <c r="AW364" s="223">
        <f t="shared" ca="1" si="639"/>
        <v>3.3530873715624319E-13</v>
      </c>
      <c r="AX364" s="223">
        <f t="shared" ca="1" si="640"/>
        <v>1.2458681293218005E-12</v>
      </c>
      <c r="AY364" s="223">
        <f t="shared" ca="1" si="641"/>
        <v>2.1496760541492788E-12</v>
      </c>
      <c r="AZ364" s="223">
        <f t="shared" ca="1" si="642"/>
        <v>3.0418346981857636E-12</v>
      </c>
      <c r="BA364" s="223">
        <f t="shared" ca="1" si="643"/>
        <v>3.9175093764402478E-12</v>
      </c>
      <c r="BB364" s="223">
        <f t="shared" ca="1" si="644"/>
        <v>4.7719547319605326E-12</v>
      </c>
      <c r="BC364" s="223">
        <f t="shared" ca="1" si="645"/>
        <v>5.6005404513336653E-12</v>
      </c>
      <c r="BD364" s="223">
        <f t="shared" ca="1" si="646"/>
        <v>6.3987763567555193E-12</v>
      </c>
      <c r="BE364" s="223">
        <f t="shared" ca="1" si="647"/>
        <v>7.1623367386933757E-12</v>
      </c>
      <c r="BF364" s="223">
        <f t="shared" ca="1" si="648"/>
        <v>7.8870837972806289E-12</v>
      </c>
      <c r="BG364" s="223">
        <f t="shared" ca="1" si="649"/>
        <v>8.5690900654128231E-12</v>
      </c>
      <c r="BH364" s="223">
        <f t="shared" ca="1" si="650"/>
        <v>9.2046596920321306E-12</v>
      </c>
      <c r="BI364" s="223">
        <f t="shared" ca="1" si="651"/>
        <v>9.7903484702644888E-12</v>
      </c>
      <c r="BJ364" s="223">
        <f t="shared" ca="1" si="652"/>
        <v>1.0322982501875051E-11</v>
      </c>
      <c r="BK364" s="223">
        <f t="shared" ca="1" si="653"/>
        <v>1.0799675396897702E-11</v>
      </c>
      <c r="BL364" s="223">
        <f t="shared" ca="1" si="654"/>
        <v>1.1217843915232396E-11</v>
      </c>
      <c r="BM364" s="223">
        <f t="shared" ca="1" si="655"/>
        <v>1.1575221965447068E-11</v>
      </c>
      <c r="BN364" s="223">
        <f t="shared" ca="1" si="656"/>
        <v>1.1869872884923426E-11</v>
      </c>
      <c r="BO364" s="223">
        <f t="shared" ca="1" si="657"/>
        <v>1.2100199934799503E-11</v>
      </c>
      <c r="BP364" s="223">
        <f t="shared" ca="1" si="658"/>
        <v>1.2264954952835881E-11</v>
      </c>
      <c r="BQ364" s="223">
        <f t="shared" ca="1" si="659"/>
        <v>1.2363245117315019E-11</v>
      </c>
      <c r="BR364" s="223">
        <f t="shared" ca="1" si="660"/>
        <v>1.2394537785319481E-11</v>
      </c>
      <c r="BS364" s="223">
        <f t="shared" ca="1" si="661"/>
        <v>1.2358663379170074E-11</v>
      </c>
      <c r="BT364" s="223">
        <f t="shared" ca="1" si="662"/>
        <v>1.2255816305381975E-11</v>
      </c>
      <c r="BU364" s="223">
        <f t="shared" ca="1" si="663"/>
        <v>1.2086553901158983E-11</v>
      </c>
      <c r="BV364" s="223">
        <f t="shared" ca="1" si="664"/>
        <v>1.185179341413492E-11</v>
      </c>
      <c r="BW364" s="223">
        <f t="shared" ca="1" si="665"/>
        <v>1.1552807031729231E-11</v>
      </c>
      <c r="BX364" s="223">
        <f t="shared" ca="1" si="666"/>
        <v>1.1191214987053133E-11</v>
      </c>
      <c r="BY364" s="223">
        <f t="shared" ca="1" si="667"/>
        <v>1.0768976778726014E-11</v>
      </c>
      <c r="BZ364" s="223">
        <f t="shared" ca="1" si="668"/>
        <v>1.0288380552182624E-11</v>
      </c>
      <c r="CA364" s="223">
        <f t="shared" ca="1" si="669"/>
        <v>9.7520307000147063E-12</v>
      </c>
      <c r="CB364" s="223">
        <f t="shared" ca="1" si="670"/>
        <v>9.1628337485419292E-12</v>
      </c>
      <c r="CC364" s="223">
        <f t="shared" ca="1" si="671"/>
        <v>8.5239826070938865E-12</v>
      </c>
      <c r="CD364" s="223">
        <f t="shared" ca="1" si="672"/>
        <v>7.8389392653578186E-12</v>
      </c>
      <c r="CE364" s="223">
        <f t="shared" ca="1" si="673"/>
        <v>7.1114160325565349E-12</v>
      </c>
      <c r="CF364" s="223">
        <f t="shared" ca="1" si="674"/>
        <v>6.3453554201231242E-12</v>
      </c>
      <c r="CG364" s="223">
        <f t="shared" ca="1" si="675"/>
        <v>5.5449087768898494E-12</v>
      </c>
      <c r="CH364" s="223">
        <f t="shared" ca="1" si="676"/>
        <v>4.7144137925691878E-12</v>
      </c>
      <c r="CI364" s="223">
        <f t="shared" ca="1" si="677"/>
        <v>3.8583709914374229E-12</v>
      </c>
      <c r="CJ364" s="223">
        <f t="shared" ca="1" si="678"/>
        <v>2.9814193436036979E-12</v>
      </c>
      <c r="CK364" s="223">
        <f t="shared" ca="1" si="679"/>
        <v>2.0883111260290032E-12</v>
      </c>
      <c r="CL364" s="223">
        <f t="shared" ca="1" si="680"/>
        <v>1.1838861695255997E-12</v>
      </c>
      <c r="CM364" s="223">
        <f t="shared" ca="1" si="681"/>
        <v>2.730456312945493E-13</v>
      </c>
      <c r="CN364" s="223">
        <f t="shared" ca="1" si="682"/>
        <v>-6.3927456486987515E-13</v>
      </c>
      <c r="CO364" s="223">
        <f t="shared" ca="1" si="683"/>
        <v>-1.5481304767788469E-12</v>
      </c>
      <c r="CP364" s="223">
        <f t="shared" ca="1" si="684"/>
        <v>-2.4485969355000846E-12</v>
      </c>
      <c r="CQ364" s="223">
        <f t="shared" ca="1" si="685"/>
        <v>-3.3357942352749842E-12</v>
      </c>
      <c r="CR364" s="223">
        <f t="shared" ca="1" si="686"/>
        <v>-4.2049145770669781E-12</v>
      </c>
      <c r="CS364" s="223">
        <f t="shared" ca="1" si="687"/>
        <v>-5.0512481224410413E-12</v>
      </c>
      <c r="CT364" s="223">
        <f t="shared" ca="1" si="688"/>
        <v>-5.8702085165862175E-12</v>
      </c>
      <c r="CU364" s="223">
        <f t="shared" ca="1" si="689"/>
        <v>-6.6573577421697703E-12</v>
      </c>
      <c r="CV364" s="223">
        <f t="shared" ca="1" si="690"/>
        <v>-7.4084301693375911E-12</v>
      </c>
      <c r="CW364" s="223">
        <f t="shared" ca="1" si="691"/>
        <v>-8.1193556715319845E-12</v>
      </c>
      <c r="CX364" s="223">
        <f t="shared" ca="1" si="692"/>
        <v>-8.7862816818600909E-12</v>
      </c>
      <c r="CY364" s="223">
        <f t="shared" ca="1" si="693"/>
        <v>-9.4055940704877363E-12</v>
      </c>
      <c r="CZ364" s="223">
        <f t="shared" ca="1" si="694"/>
        <v>-9.9739367299221067E-12</v>
      </c>
      <c r="DA364" s="223">
        <f t="shared" ca="1" si="695"/>
        <v>-1.048822976204902E-11</v>
      </c>
      <c r="DB364" s="223">
        <f t="shared" ca="1" si="696"/>
        <v>-1.0945686168367684E-11</v>
      </c>
      <c r="DC364" s="223">
        <f t="shared" ca="1" si="697"/>
        <v>-1.1343826952977044E-11</v>
      </c>
      <c r="DD364" s="223">
        <f t="shared" ca="1" si="698"/>
        <v>-1.1680494556469342E-11</v>
      </c>
      <c r="DE364" s="223">
        <f t="shared" ca="1" si="699"/>
        <v>-1.1953864547931484E-11</v>
      </c>
      <c r="DF364" s="223">
        <f t="shared" ca="1" si="700"/>
        <v>-1.2162455511694245E-11</v>
      </c>
      <c r="DG364" s="223">
        <f t="shared" ca="1" si="701"/>
        <v>-1.2305137075252132E-11</v>
      </c>
      <c r="DH364" s="223">
        <f t="shared" ca="1" si="702"/>
        <v>-1.2381136034849916E-11</v>
      </c>
      <c r="DI364" s="223">
        <f t="shared" ca="1" si="703"/>
        <v>-1.2390040545540788E-11</v>
      </c>
      <c r="DJ364" s="223">
        <f t="shared" ca="1" si="704"/>
        <v>-1.2331802353009806E-11</v>
      </c>
      <c r="DK364" s="223">
        <f t="shared" ca="1" si="705"/>
        <v>-1.2206737055068203E-11</v>
      </c>
      <c r="DL364" s="223">
        <f t="shared" ca="1" si="706"/>
        <v>-1.2015522391401517E-11</v>
      </c>
      <c r="DM364" s="223">
        <f t="shared" ca="1" si="707"/>
        <v>-1.1759194570839483E-11</v>
      </c>
      <c r="DN364" s="223">
        <f t="shared" ca="1" si="708"/>
        <v>-1.1439142656050648E-11</v>
      </c>
      <c r="DO364" s="223">
        <f t="shared" ca="1" si="709"/>
        <v>-1.1057101036091396E-11</v>
      </c>
      <c r="DP364" s="223">
        <f t="shared" ca="1" si="710"/>
        <v>-1.061514002760136E-11</v>
      </c>
      <c r="DQ364" s="223">
        <f t="shared" ca="1" si="711"/>
        <v>-1.0115654655578211E-11</v>
      </c>
      <c r="DR364" s="223">
        <f t="shared" ca="1" si="712"/>
        <v>-9.561351674529678E-12</v>
      </c>
      <c r="DS364" s="223">
        <f t="shared" ca="1" si="713"/>
        <v>-8.9552349003362986E-12</v>
      </c>
      <c r="DT364" s="223">
        <f t="shared" ca="1" si="714"/>
        <v>-8.3005889323129871E-12</v>
      </c>
      <c r="DU364" s="223">
        <f t="shared" ca="1" si="715"/>
        <v>-7.6009613536807186E-12</v>
      </c>
      <c r="DV364" s="223">
        <f t="shared" ca="1" si="716"/>
        <v>-6.8601435069056332E-12</v>
      </c>
      <c r="DW364" s="223">
        <f t="shared" ca="1" si="717"/>
        <v>-6.0821499480858219E-12</v>
      </c>
      <c r="DX364" s="223">
        <f t="shared" ca="1" si="718"/>
        <v>-5.2711966917239498E-12</v>
      </c>
      <c r="DY364" s="223">
        <f t="shared" ca="1" si="719"/>
        <v>-4.4316783637793166E-12</v>
      </c>
      <c r="DZ364" s="223">
        <f t="shared" ca="1" si="720"/>
        <v>-3.5681443868091599E-12</v>
      </c>
      <c r="EA364" s="223">
        <f t="shared" ca="1" si="721"/>
        <v>-2.6852743262534876E-12</v>
      </c>
      <c r="EB364" s="223">
        <f t="shared" ca="1" si="722"/>
        <v>-1.7878525314646454E-12</v>
      </c>
      <c r="EC364" s="223">
        <f t="shared" ca="1" si="723"/>
        <v>-8.8074220890359157E-13</v>
      </c>
      <c r="ED364" s="223">
        <f t="shared" ca="1" si="724"/>
        <v>3.1140931997345044E-14</v>
      </c>
      <c r="EE364" s="223">
        <f t="shared" ca="1" si="725"/>
        <v>9.4285531748965605E-13</v>
      </c>
      <c r="EF364" s="223">
        <f t="shared" ca="1" si="726"/>
        <v>1.8494602883250144E-12</v>
      </c>
      <c r="EG364" s="223">
        <f t="shared" ca="1" si="727"/>
        <v>2.7460428736158767E-12</v>
      </c>
      <c r="EH364" s="223">
        <f t="shared" ca="1" si="728"/>
        <v>3.6277444146502667E-12</v>
      </c>
      <c r="EI364" s="223">
        <f t="shared" ca="1" si="729"/>
        <v>4.4897868943843664E-12</v>
      </c>
      <c r="EJ364" s="223">
        <f t="shared" ca="1" si="730"/>
        <v>5.3274988299309204E-12</v>
      </c>
      <c r="EK364" s="223">
        <f t="shared" ca="1" si="731"/>
        <v>6.1363405877296044E-12</v>
      </c>
      <c r="EL364" s="223">
        <f t="shared" ca="1" si="732"/>
        <v>6.9119289842147781E-12</v>
      </c>
      <c r="EM364" s="223">
        <f t="shared" ca="1" si="733"/>
        <v>7.650061038666857E-12</v>
      </c>
      <c r="EN364" s="223">
        <f t="shared" ca="1" si="734"/>
        <v>8.3467367495290553E-12</v>
      </c>
      <c r="EO364" s="223">
        <f t="shared" ca="1" si="735"/>
        <v>8.9981807707624381E-12</v>
      </c>
      <c r="EP364" s="223">
        <f t="shared" ca="1" si="736"/>
        <v>9.6008628707731014E-12</v>
      </c>
      <c r="EQ364" s="223">
        <f t="shared" ca="1" si="737"/>
        <v>1.0151517063043125E-11</v>
      </c>
      <c r="ER364" s="223">
        <f t="shared" ca="1" si="738"/>
        <v>1.0647159304794499E-11</v>
      </c>
      <c r="ES364" s="223">
        <f t="shared" ca="1" si="739"/>
        <v>1.1085103667775416E-11</v>
      </c>
      <c r="ET364" s="223">
        <f t="shared" ca="1" si="740"/>
        <v>1.1462976893538229E-11</v>
      </c>
      <c r="EU364" s="223">
        <f t="shared" ca="1" si="741"/>
        <v>1.1778731254332623E-11</v>
      </c>
      <c r="EV364" s="223">
        <f t="shared" ca="1" si="742"/>
        <v>1.2030655649919655E-11</v>
      </c>
      <c r="EW364" s="223">
        <f t="shared" ca="1" si="743"/>
        <v>1.2217384880172248E-11</v>
      </c>
      <c r="EX364" s="223">
        <f t="shared" ca="1" si="744"/>
        <v>1.2337907043212962E-11</v>
      </c>
      <c r="EY364" s="223">
        <f t="shared" ca="1" si="745"/>
        <v>1.2391569018997915E-11</v>
      </c>
      <c r="EZ364" s="223">
        <f t="shared" ca="1" si="746"/>
        <v>1.2378080008630921E-11</v>
      </c>
      <c r="FA364" s="223">
        <f t="shared" ca="1" si="747"/>
        <v>1.2297513110227875E-11</v>
      </c>
      <c r="FB364" s="223">
        <f t="shared" ca="1" si="748"/>
        <v>1.2150304922791759E-11</v>
      </c>
      <c r="FC364" s="223">
        <f t="shared" ca="1" si="749"/>
        <v>1.1937253180244784E-11</v>
      </c>
      <c r="FD364" s="223">
        <f t="shared" ca="1" si="750"/>
        <v>1.1659512428439175E-11</v>
      </c>
      <c r="FE364" s="223">
        <f t="shared" ca="1" si="751"/>
        <v>1.1318587768573161E-11</v>
      </c>
      <c r="FF364" s="223">
        <f t="shared" ca="1" si="752"/>
        <v>1.0916326700917148E-11</v>
      </c>
      <c r="FG364" s="223">
        <f t="shared" ca="1" si="753"/>
        <v>1.0454909113049721E-11</v>
      </c>
      <c r="FH364" s="223">
        <f t="shared" ca="1" si="754"/>
        <v>9.9368354668579785E-12</v>
      </c>
      <c r="FI364" s="223">
        <f t="shared" ca="1" si="755"/>
        <v>9.364913248317865E-12</v>
      </c>
      <c r="FJ364" s="223">
        <f t="shared" ca="1" si="756"/>
        <v>8.7422417534845132E-12</v>
      </c>
      <c r="FK364" s="223">
        <f t="shared" ca="1" si="757"/>
        <v>8.0721952931382896E-12</v>
      </c>
      <c r="FL364" s="223">
        <f t="shared" ca="1" si="758"/>
        <v>7.3584049071024016E-12</v>
      </c>
      <c r="FM364" s="223">
        <f t="shared" ca="1" si="759"/>
        <v>6.6047386873234689E-12</v>
      </c>
      <c r="FN364" s="223">
        <f t="shared" ca="1" si="760"/>
        <v>5.8152808163460489E-12</v>
      </c>
      <c r="FO364" s="223">
        <f t="shared" ca="1" si="761"/>
        <v>4.9943094347736858E-12</v>
      </c>
      <c r="FP364" s="223">
        <f t="shared" ca="1" si="762"/>
        <v>4.1462734576542518E-12</v>
      </c>
      <c r="FQ364" s="223">
        <f t="shared" ca="1" si="763"/>
        <v>3.2757684654237751E-12</v>
      </c>
      <c r="FR364" s="223">
        <f t="shared" ca="1" si="764"/>
        <v>2.3875118000580061E-12</v>
      </c>
      <c r="FS364" s="223">
        <f t="shared" ca="1" si="765"/>
        <v>1.4863170013874676E-12</v>
      </c>
      <c r="FT364" s="223">
        <f t="shared" ca="1" si="766"/>
        <v>5.7706772210799006E-13</v>
      </c>
      <c r="FU364" s="223">
        <f t="shared" ca="1" si="767"/>
        <v>-3.3530873715624965E-13</v>
      </c>
      <c r="FV364" s="223">
        <f t="shared" ca="1" si="768"/>
        <v>-1.2458681293217906E-12</v>
      </c>
      <c r="FW364" s="223">
        <f t="shared" ca="1" si="769"/>
        <v>-2.14967605414928E-12</v>
      </c>
      <c r="FX364" s="223">
        <f t="shared" ca="1" si="770"/>
        <v>-3.0418346981857482E-12</v>
      </c>
      <c r="FY364" s="223">
        <f t="shared" ca="1" si="771"/>
        <v>-3.917509376440243E-12</v>
      </c>
      <c r="FZ364" s="223">
        <f t="shared" ca="1" si="772"/>
        <v>-4.7719547319605334E-12</v>
      </c>
      <c r="GA364" s="223">
        <f t="shared" ca="1" si="773"/>
        <v>-5.6005404513336516E-12</v>
      </c>
      <c r="GB364" s="223">
        <f t="shared" ca="1" si="774"/>
        <v>-6.3987763567555152E-12</v>
      </c>
      <c r="GC364" s="223">
        <f t="shared" ca="1" si="775"/>
        <v>-7.1623367386933757E-12</v>
      </c>
      <c r="GD364" s="223">
        <f t="shared" ca="1" si="776"/>
        <v>-7.8870837972806225E-12</v>
      </c>
      <c r="GE364" s="223">
        <f t="shared" ca="1" si="777"/>
        <v>-8.5690900654128198E-12</v>
      </c>
      <c r="GF364" s="223">
        <f t="shared" ca="1" si="778"/>
        <v>-9.2046596920321354E-12</v>
      </c>
      <c r="GG364" s="223">
        <f t="shared" ca="1" si="779"/>
        <v>-9.7903484702644856E-12</v>
      </c>
      <c r="GH364" s="223">
        <f t="shared" ca="1" si="780"/>
        <v>-1.0322982501875048E-11</v>
      </c>
      <c r="GI364" s="223">
        <f t="shared" ca="1" si="781"/>
        <v>-1.0799675396897705E-11</v>
      </c>
      <c r="GJ364" s="223">
        <f t="shared" ca="1" si="782"/>
        <v>-1.1217843915232396E-11</v>
      </c>
      <c r="GK364" s="223">
        <f t="shared" ca="1" si="783"/>
        <v>-1.1575221965447066E-11</v>
      </c>
      <c r="GL364" s="223">
        <f t="shared" ca="1" si="784"/>
        <v>-1.1869872884923421E-11</v>
      </c>
      <c r="GM364" s="223">
        <f t="shared" ca="1" si="785"/>
        <v>-1.2100199934799501E-11</v>
      </c>
      <c r="GN364" s="223">
        <f t="shared" ca="1" si="786"/>
        <v>-1.2264954952835883E-11</v>
      </c>
      <c r="GO364" s="223">
        <f t="shared" ca="1" si="787"/>
        <v>-1.2363245117315017E-11</v>
      </c>
      <c r="GP364" s="223">
        <f t="shared" ca="1" si="788"/>
        <v>-1.2394537785319481E-11</v>
      </c>
      <c r="GQ364" s="223">
        <f t="shared" ca="1" si="789"/>
        <v>-1.2358663379170074E-11</v>
      </c>
      <c r="GR364" s="223">
        <f t="shared" ca="1" si="790"/>
        <v>-1.2255816305381978E-11</v>
      </c>
      <c r="GS364" s="223">
        <f t="shared" ca="1" si="791"/>
        <v>-1.2086553901158985E-11</v>
      </c>
      <c r="GT364" s="223">
        <f t="shared" ca="1" si="792"/>
        <v>-1.1851793414134918E-11</v>
      </c>
      <c r="GU364" s="223">
        <f t="shared" ca="1" si="793"/>
        <v>-1.1552807031729233E-11</v>
      </c>
      <c r="GV364" s="223">
        <f t="shared" ca="1" si="794"/>
        <v>-1.1191214987053135E-11</v>
      </c>
      <c r="GW364" s="223">
        <f t="shared" ca="1" si="795"/>
        <v>-1.0768976778726022E-11</v>
      </c>
      <c r="GX364" s="223">
        <f t="shared" ca="1" si="796"/>
        <v>-1.0288380552182627E-11</v>
      </c>
      <c r="GY364" s="223">
        <f t="shared" ca="1" si="797"/>
        <v>-9.7520307000147079E-12</v>
      </c>
      <c r="GZ364" s="223">
        <f t="shared" ca="1" si="798"/>
        <v>-9.1628337485419405E-12</v>
      </c>
      <c r="HA364" s="223">
        <f t="shared" ca="1" si="799"/>
        <v>-8.5239826070938897E-12</v>
      </c>
      <c r="HB364" s="223">
        <f t="shared" ca="1" si="800"/>
        <v>-7.8389392653578122E-12</v>
      </c>
      <c r="HC364" s="223">
        <f t="shared" ca="1" si="801"/>
        <v>-7.1114160325565479E-12</v>
      </c>
      <c r="HD364" s="223">
        <f t="shared" ca="1" si="802"/>
        <v>-6.3453554201231282E-12</v>
      </c>
      <c r="HE364" s="223">
        <f t="shared" ca="1" si="803"/>
        <v>-5.5449087768898429E-12</v>
      </c>
      <c r="HF364" s="223">
        <f t="shared" ca="1" si="804"/>
        <v>-4.7144137925691919E-12</v>
      </c>
      <c r="HG364" s="223">
        <f t="shared" ca="1" si="805"/>
        <v>-3.858370991437427E-12</v>
      </c>
      <c r="HH364" s="223">
        <f t="shared" ca="1" si="806"/>
        <v>-2.9814193436036919E-12</v>
      </c>
      <c r="HI364" s="223">
        <f t="shared" ca="1" si="807"/>
        <v>-2.0883111260290077E-12</v>
      </c>
      <c r="HJ364" s="223">
        <f t="shared" ca="1" si="808"/>
        <v>-1.1838861695256043E-12</v>
      </c>
      <c r="HK364" s="223">
        <f t="shared" ca="1" si="809"/>
        <v>-2.7304563129456485E-13</v>
      </c>
      <c r="HL364" s="223">
        <f t="shared" ca="1" si="810"/>
        <v>6.3927456486987061E-13</v>
      </c>
      <c r="HM364" s="223">
        <f t="shared" ca="1" si="811"/>
        <v>1.5481304767788532E-12</v>
      </c>
      <c r="HN364" s="223">
        <f t="shared" ca="1" si="812"/>
        <v>2.4485969355000693E-12</v>
      </c>
      <c r="HO364" s="223">
        <f t="shared" ca="1" si="813"/>
        <v>3.3357942352749798E-12</v>
      </c>
      <c r="HP364" s="223">
        <f t="shared" ca="1" si="814"/>
        <v>4.2049145770669837E-12</v>
      </c>
      <c r="HQ364" s="223">
        <f t="shared" ca="1" si="815"/>
        <v>5.0512481224410469E-12</v>
      </c>
      <c r="HR364" s="223">
        <f t="shared" ca="1" si="816"/>
        <v>5.8702085165861941E-12</v>
      </c>
      <c r="HS364" s="223">
        <f t="shared" ca="1" si="817"/>
        <v>6.6573577421697574E-12</v>
      </c>
      <c r="HT364" s="223">
        <f t="shared" ca="1" si="818"/>
        <v>7.4084301693375863E-12</v>
      </c>
      <c r="HU364" s="223">
        <f t="shared" ca="1" si="819"/>
        <v>8.1193556715319796E-12</v>
      </c>
      <c r="HV364" s="223">
        <f t="shared" ca="1" si="820"/>
        <v>8.7862816818600941E-12</v>
      </c>
      <c r="HW364" s="223">
        <f t="shared" ca="1" si="821"/>
        <v>9.4055940704877476E-12</v>
      </c>
      <c r="HX364" s="223">
        <f t="shared" ca="1" si="822"/>
        <v>9.9739367299220921E-12</v>
      </c>
      <c r="HY364" s="223">
        <f t="shared" ca="1" si="823"/>
        <v>1.0488229762049012E-11</v>
      </c>
      <c r="HZ364" s="223">
        <f t="shared" ca="1" si="824"/>
        <v>1.0945686168367682E-11</v>
      </c>
      <c r="IA364" s="223">
        <f t="shared" ca="1" si="825"/>
        <v>1.1343826952977048E-11</v>
      </c>
      <c r="IB364" s="223">
        <f t="shared" ca="1" si="826"/>
        <v>1.1680494556469344E-11</v>
      </c>
      <c r="IC364" s="223">
        <f t="shared" ca="1" si="827"/>
        <v>1.1953864547931476E-11</v>
      </c>
      <c r="ID364" s="223">
        <f t="shared" ca="1" si="828"/>
        <v>1.2162455511694242E-11</v>
      </c>
      <c r="IE364" s="223">
        <f t="shared" ca="1" si="829"/>
        <v>8.0995874648472578E-12</v>
      </c>
      <c r="IF364" s="223">
        <f t="shared" ca="1" si="830"/>
        <v>1.2381136034849916E-11</v>
      </c>
      <c r="IG364" s="223">
        <f t="shared" ca="1" si="831"/>
        <v>1.2390040545540788E-11</v>
      </c>
      <c r="IH364" s="223">
        <f t="shared" ca="1" si="832"/>
        <v>1.2331802353009804E-11</v>
      </c>
      <c r="II364" s="223">
        <f t="shared" ca="1" si="833"/>
        <v>1.2206737055068209E-11</v>
      </c>
      <c r="IJ364" s="223">
        <f t="shared" ca="1" si="834"/>
        <v>1.2015522391401517E-11</v>
      </c>
      <c r="IK364" s="223">
        <f t="shared" ca="1" si="835"/>
        <v>1.1759194570839483E-11</v>
      </c>
      <c r="IL364" s="223">
        <f t="shared" ca="1" si="836"/>
        <v>1.1439142656050649E-11</v>
      </c>
      <c r="IM364" s="223">
        <f t="shared" ca="1" si="837"/>
        <v>1.1057101036091388E-11</v>
      </c>
      <c r="IN364" s="223">
        <f t="shared" ca="1" si="838"/>
        <v>1.061514002760135E-11</v>
      </c>
      <c r="IO364" s="223">
        <f t="shared" ca="1" si="839"/>
        <v>1.0115654655578225E-11</v>
      </c>
      <c r="IP364" s="223">
        <f t="shared" ca="1" si="840"/>
        <v>9.5613516745296812E-12</v>
      </c>
      <c r="IQ364" s="223">
        <f t="shared" ca="1" si="841"/>
        <v>8.9552349003363018E-12</v>
      </c>
      <c r="IR364" s="223">
        <f t="shared" ca="1" si="842"/>
        <v>8.3005889323129904E-12</v>
      </c>
      <c r="IS364" s="223">
        <f t="shared" ca="1" si="843"/>
        <v>7.600961353680704E-12</v>
      </c>
      <c r="IT364" s="223">
        <f t="shared" ca="1" si="844"/>
        <v>6.860143506905655E-12</v>
      </c>
      <c r="IU364" s="223">
        <f t="shared" ca="1" si="845"/>
        <v>6.0821499480858462E-12</v>
      </c>
      <c r="IV364" s="223">
        <f t="shared" ca="1" si="846"/>
        <v>5.2711966917239539E-12</v>
      </c>
      <c r="IW364" s="223">
        <f t="shared" ca="1" si="847"/>
        <v>4.4316783637793207E-12</v>
      </c>
      <c r="IX364" s="223">
        <f t="shared" ca="1" si="848"/>
        <v>3.5681443868091433E-12</v>
      </c>
      <c r="IY364" s="223">
        <f t="shared" ca="1" si="849"/>
        <v>2.6852743262534706E-12</v>
      </c>
      <c r="IZ364" s="223">
        <f t="shared" ca="1" si="850"/>
        <v>1.7878525314646719E-12</v>
      </c>
      <c r="JA364" s="223">
        <f t="shared" ca="1" si="851"/>
        <v>8.8074220890359601E-13</v>
      </c>
      <c r="JB364" s="223">
        <f t="shared" ca="1" si="852"/>
        <v>-3.1140931997340488E-14</v>
      </c>
    </row>
    <row r="365" spans="1:262">
      <c r="B365" s="230">
        <v>4</v>
      </c>
      <c r="C365" s="229">
        <f t="shared" si="853"/>
        <v>7.8125000000000002E-5</v>
      </c>
      <c r="D365" s="226">
        <f t="shared" ca="1" si="597"/>
        <v>18.00000000001484</v>
      </c>
      <c r="E365" s="225">
        <f ca="1">J361</f>
        <v>1.4840204028680186E-11</v>
      </c>
      <c r="F365" s="224">
        <v>4</v>
      </c>
      <c r="G365" s="223">
        <f t="shared" ca="1" si="854"/>
        <v>-1.8651733523870639E-14</v>
      </c>
      <c r="H365" s="223">
        <f t="shared" ca="1" si="598"/>
        <v>-3.7474524965956559E-14</v>
      </c>
      <c r="I365" s="223">
        <f t="shared" ca="1" si="599"/>
        <v>-5.5936416246961168E-14</v>
      </c>
      <c r="J365" s="223">
        <f t="shared" ca="1" si="600"/>
        <v>-7.3859609261552009E-14</v>
      </c>
      <c r="K365" s="223">
        <f t="shared" ca="1" si="601"/>
        <v>-9.1071493863184615E-14</v>
      </c>
      <c r="L365" s="223">
        <f t="shared" ca="1" si="602"/>
        <v>-1.0740631019417207E-13</v>
      </c>
      <c r="M365" s="223">
        <f t="shared" ca="1" si="603"/>
        <v>-1.2270674504372805E-13</v>
      </c>
      <c r="N365" s="223">
        <f t="shared" ca="1" si="604"/>
        <v>-1.368254468601828E-13</v>
      </c>
      <c r="O365" s="223">
        <f t="shared" ca="1" si="605"/>
        <v>-1.4962644482697642E-13</v>
      </c>
      <c r="P365" s="223">
        <f t="shared" ca="1" si="606"/>
        <v>-1.6098645833595132E-13</v>
      </c>
      <c r="Q365" s="223">
        <f t="shared" ca="1" si="607"/>
        <v>-1.7079608424700102E-13</v>
      </c>
      <c r="R365" s="223">
        <f t="shared" ca="1" si="608"/>
        <v>-1.7896085050011521E-13</v>
      </c>
      <c r="S365" s="223">
        <f t="shared" ca="1" si="609"/>
        <v>-1.8540212593296099E-13</v>
      </c>
      <c r="T365" s="223">
        <f t="shared" ca="1" si="610"/>
        <v>-1.9005787754196084E-13</v>
      </c>
      <c r="U365" s="223">
        <f t="shared" ca="1" si="611"/>
        <v>-1.928832678940273E-13</v>
      </c>
      <c r="V365" s="223">
        <f t="shared" ca="1" si="612"/>
        <v>-1.938510869355546E-13</v>
      </c>
      <c r="W365" s="223">
        <f t="shared" ca="1" si="613"/>
        <v>-1.9295201404010905E-13</v>
      </c>
      <c r="X365" s="223">
        <f t="shared" ca="1" si="614"/>
        <v>-1.9019470777115699E-13</v>
      </c>
      <c r="Y365" s="223">
        <f t="shared" ca="1" si="615"/>
        <v>-1.8560572249536547E-13</v>
      </c>
      <c r="Z365" s="223">
        <f t="shared" ca="1" si="616"/>
        <v>-1.7922925264953478E-13</v>
      </c>
      <c r="AA365" s="223">
        <f t="shared" ca="1" si="617"/>
        <v>-1.7112670712401334E-13</v>
      </c>
      <c r="AB365" s="223">
        <f t="shared" ca="1" si="618"/>
        <v>-1.6137611786151386E-13</v>
      </c>
      <c r="AC365" s="223">
        <f t="shared" ca="1" si="619"/>
        <v>-1.5007138836684841E-13</v>
      </c>
      <c r="AD365" s="223">
        <f t="shared" ca="1" si="620"/>
        <v>-1.3732138936484442E-13</v>
      </c>
      <c r="AE365" s="223">
        <f t="shared" ca="1" si="621"/>
        <v>-1.2324891031574963E-13</v>
      </c>
      <c r="AF365" s="223">
        <f t="shared" ca="1" si="622"/>
        <v>-1.079894768856064E-13</v>
      </c>
      <c r="AG365" s="223">
        <f t="shared" ca="1" si="623"/>
        <v>-9.1690045760001871E-14</v>
      </c>
      <c r="AH365" s="223">
        <f t="shared" ca="1" si="624"/>
        <v>-7.4507589370850909E-14</v>
      </c>
      <c r="AI365" s="223">
        <f t="shared" ca="1" si="625"/>
        <v>-5.6607584166067215E-14</v>
      </c>
      <c r="AJ365" s="223">
        <f t="shared" ca="1" si="626"/>
        <v>-3.8162416980911143E-14</v>
      </c>
      <c r="AK365" s="223">
        <f t="shared" ca="1" si="627"/>
        <v>-1.934972485852962E-14</v>
      </c>
      <c r="AL365" s="223">
        <f t="shared" ca="1" si="628"/>
        <v>-3.5068430812488579E-16</v>
      </c>
      <c r="AM365" s="223">
        <f t="shared" ca="1" si="629"/>
        <v>1.8651733523870636E-14</v>
      </c>
      <c r="AN365" s="223">
        <f t="shared" ca="1" si="630"/>
        <v>3.7474524965956584E-14</v>
      </c>
      <c r="AO365" s="223">
        <f t="shared" ca="1" si="631"/>
        <v>5.5936416246961124E-14</v>
      </c>
      <c r="AP365" s="223">
        <f t="shared" ca="1" si="632"/>
        <v>7.3859609261551984E-14</v>
      </c>
      <c r="AQ365" s="223">
        <f t="shared" ca="1" si="633"/>
        <v>9.1071493863184615E-14</v>
      </c>
      <c r="AR365" s="223">
        <f t="shared" ca="1" si="634"/>
        <v>1.0740631019417202E-13</v>
      </c>
      <c r="AS365" s="223">
        <f t="shared" ca="1" si="635"/>
        <v>1.22706745043728E-13</v>
      </c>
      <c r="AT365" s="223">
        <f t="shared" ca="1" si="636"/>
        <v>1.368254468601828E-13</v>
      </c>
      <c r="AU365" s="223">
        <f t="shared" ca="1" si="637"/>
        <v>1.4962644482697637E-13</v>
      </c>
      <c r="AV365" s="223">
        <f t="shared" ca="1" si="638"/>
        <v>1.6098645833595132E-13</v>
      </c>
      <c r="AW365" s="223">
        <f t="shared" ca="1" si="639"/>
        <v>1.7079608424700102E-13</v>
      </c>
      <c r="AX365" s="223">
        <f t="shared" ca="1" si="640"/>
        <v>1.7896085050011516E-13</v>
      </c>
      <c r="AY365" s="223">
        <f t="shared" ca="1" si="641"/>
        <v>1.8540212593296097E-13</v>
      </c>
      <c r="AZ365" s="223">
        <f t="shared" ca="1" si="642"/>
        <v>1.9005787754196082E-13</v>
      </c>
      <c r="BA365" s="223">
        <f t="shared" ca="1" si="643"/>
        <v>1.9288326789402733E-13</v>
      </c>
      <c r="BB365" s="223">
        <f t="shared" ca="1" si="644"/>
        <v>1.938510869355546E-13</v>
      </c>
      <c r="BC365" s="223">
        <f t="shared" ca="1" si="645"/>
        <v>1.9295201404010905E-13</v>
      </c>
      <c r="BD365" s="223">
        <f t="shared" ca="1" si="646"/>
        <v>1.9019470777115699E-13</v>
      </c>
      <c r="BE365" s="223">
        <f t="shared" ca="1" si="647"/>
        <v>1.8560572249536547E-13</v>
      </c>
      <c r="BF365" s="223">
        <f t="shared" ca="1" si="648"/>
        <v>1.7922925264953476E-13</v>
      </c>
      <c r="BG365" s="223">
        <f t="shared" ca="1" si="649"/>
        <v>1.7112670712401334E-13</v>
      </c>
      <c r="BH365" s="223">
        <f t="shared" ca="1" si="650"/>
        <v>1.6137611786151386E-13</v>
      </c>
      <c r="BI365" s="223">
        <f t="shared" ca="1" si="651"/>
        <v>1.5007138836684835E-13</v>
      </c>
      <c r="BJ365" s="223">
        <f t="shared" ca="1" si="652"/>
        <v>1.3732138936484444E-13</v>
      </c>
      <c r="BK365" s="223">
        <f t="shared" ca="1" si="653"/>
        <v>1.232489103157497E-13</v>
      </c>
      <c r="BL365" s="223">
        <f t="shared" ca="1" si="654"/>
        <v>1.0798947688560639E-13</v>
      </c>
      <c r="BM365" s="223">
        <f t="shared" ca="1" si="655"/>
        <v>9.1690045760001871E-14</v>
      </c>
      <c r="BN365" s="223">
        <f t="shared" ca="1" si="656"/>
        <v>7.4507589370850997E-14</v>
      </c>
      <c r="BO365" s="223">
        <f t="shared" ca="1" si="657"/>
        <v>5.660758416606724E-14</v>
      </c>
      <c r="BP365" s="223">
        <f t="shared" ca="1" si="658"/>
        <v>3.8162416980911168E-14</v>
      </c>
      <c r="BQ365" s="223">
        <f t="shared" ca="1" si="659"/>
        <v>1.9349724858529557E-14</v>
      </c>
      <c r="BR365" s="223">
        <f t="shared" ca="1" si="660"/>
        <v>3.506843081249095E-16</v>
      </c>
      <c r="BS365" s="223">
        <f t="shared" ca="1" si="661"/>
        <v>-1.8651733523870526E-14</v>
      </c>
      <c r="BT365" s="223">
        <f t="shared" ca="1" si="662"/>
        <v>-3.7474524965956559E-14</v>
      </c>
      <c r="BU365" s="223">
        <f t="shared" ca="1" si="663"/>
        <v>-5.5936416246961099E-14</v>
      </c>
      <c r="BV365" s="223">
        <f t="shared" ca="1" si="664"/>
        <v>-7.3859609261552047E-14</v>
      </c>
      <c r="BW365" s="223">
        <f t="shared" ca="1" si="665"/>
        <v>-9.107149386318459E-14</v>
      </c>
      <c r="BX365" s="223">
        <f t="shared" ca="1" si="666"/>
        <v>-1.0740631019417199E-13</v>
      </c>
      <c r="BY365" s="223">
        <f t="shared" ca="1" si="667"/>
        <v>-1.2270674504372808E-13</v>
      </c>
      <c r="BZ365" s="223">
        <f t="shared" ca="1" si="668"/>
        <v>-1.3682544686018277E-13</v>
      </c>
      <c r="CA365" s="223">
        <f t="shared" ca="1" si="669"/>
        <v>-1.4962644482697634E-13</v>
      </c>
      <c r="CB365" s="223">
        <f t="shared" ca="1" si="670"/>
        <v>-1.6098645833595132E-13</v>
      </c>
      <c r="CC365" s="223">
        <f t="shared" ca="1" si="671"/>
        <v>-1.7079608424700102E-13</v>
      </c>
      <c r="CD365" s="223">
        <f t="shared" ca="1" si="672"/>
        <v>-1.7896085050011516E-13</v>
      </c>
      <c r="CE365" s="223">
        <f t="shared" ca="1" si="673"/>
        <v>-1.8540212593296097E-13</v>
      </c>
      <c r="CF365" s="223">
        <f t="shared" ca="1" si="674"/>
        <v>-1.9005787754196082E-13</v>
      </c>
      <c r="CG365" s="223">
        <f t="shared" ca="1" si="675"/>
        <v>-1.9288326789402733E-13</v>
      </c>
      <c r="CH365" s="223">
        <f t="shared" ca="1" si="676"/>
        <v>-1.938510869355546E-13</v>
      </c>
      <c r="CI365" s="223">
        <f t="shared" ca="1" si="677"/>
        <v>-1.9295201404010905E-13</v>
      </c>
      <c r="CJ365" s="223">
        <f t="shared" ca="1" si="678"/>
        <v>-1.9019470777115704E-13</v>
      </c>
      <c r="CK365" s="223">
        <f t="shared" ca="1" si="679"/>
        <v>-1.8560572249536542E-13</v>
      </c>
      <c r="CL365" s="223">
        <f t="shared" ca="1" si="680"/>
        <v>-1.7922925264953478E-13</v>
      </c>
      <c r="CM365" s="223">
        <f t="shared" ca="1" si="681"/>
        <v>-1.7112670712401337E-13</v>
      </c>
      <c r="CN365" s="223">
        <f t="shared" ca="1" si="682"/>
        <v>-1.6137611786151388E-13</v>
      </c>
      <c r="CO365" s="223">
        <f t="shared" ca="1" si="683"/>
        <v>-1.5007138836684848E-13</v>
      </c>
      <c r="CP365" s="223">
        <f t="shared" ca="1" si="684"/>
        <v>-1.3732138936484457E-13</v>
      </c>
      <c r="CQ365" s="223">
        <f t="shared" ca="1" si="685"/>
        <v>-1.232489103157496E-13</v>
      </c>
      <c r="CR365" s="223">
        <f t="shared" ca="1" si="686"/>
        <v>-1.0798947688560641E-13</v>
      </c>
      <c r="CS365" s="223">
        <f t="shared" ca="1" si="687"/>
        <v>-9.1690045760001896E-14</v>
      </c>
      <c r="CT365" s="223">
        <f t="shared" ca="1" si="688"/>
        <v>-7.4507589370851023E-14</v>
      </c>
      <c r="CU365" s="223">
        <f t="shared" ca="1" si="689"/>
        <v>-5.6607584166067423E-14</v>
      </c>
      <c r="CV365" s="223">
        <f t="shared" ca="1" si="690"/>
        <v>-3.8162416980911023E-14</v>
      </c>
      <c r="CW365" s="223">
        <f t="shared" ca="1" si="691"/>
        <v>-1.9349724858529582E-14</v>
      </c>
      <c r="CX365" s="223">
        <f t="shared" ca="1" si="692"/>
        <v>-3.5068430812493327E-16</v>
      </c>
      <c r="CY365" s="223">
        <f t="shared" ca="1" si="693"/>
        <v>1.86517335238705E-14</v>
      </c>
      <c r="CZ365" s="223">
        <f t="shared" ca="1" si="694"/>
        <v>3.747452496595637E-14</v>
      </c>
      <c r="DA365" s="223">
        <f t="shared" ca="1" si="695"/>
        <v>5.593641624696125E-14</v>
      </c>
      <c r="DB365" s="223">
        <f t="shared" ca="1" si="696"/>
        <v>7.3859609261552022E-14</v>
      </c>
      <c r="DC365" s="223">
        <f t="shared" ca="1" si="697"/>
        <v>9.1071493863184577E-14</v>
      </c>
      <c r="DD365" s="223">
        <f t="shared" ca="1" si="698"/>
        <v>1.0740631019417197E-13</v>
      </c>
      <c r="DE365" s="223">
        <f t="shared" ca="1" si="699"/>
        <v>1.227067450437279E-13</v>
      </c>
      <c r="DF365" s="223">
        <f t="shared" ca="1" si="700"/>
        <v>1.3682544686018288E-13</v>
      </c>
      <c r="DG365" s="223">
        <f t="shared" ca="1" si="701"/>
        <v>1.4962644482697644E-13</v>
      </c>
      <c r="DH365" s="223">
        <f t="shared" ca="1" si="702"/>
        <v>1.609864583359513E-13</v>
      </c>
      <c r="DI365" s="223">
        <f t="shared" ca="1" si="703"/>
        <v>1.7079608424700102E-13</v>
      </c>
      <c r="DJ365" s="223">
        <f t="shared" ca="1" si="704"/>
        <v>1.7896085050011513E-13</v>
      </c>
      <c r="DK365" s="223">
        <f t="shared" ca="1" si="705"/>
        <v>1.8540212593296092E-13</v>
      </c>
      <c r="DL365" s="223">
        <f t="shared" ca="1" si="706"/>
        <v>1.9005787754196087E-13</v>
      </c>
      <c r="DM365" s="223">
        <f t="shared" ca="1" si="707"/>
        <v>1.9288326789402733E-13</v>
      </c>
      <c r="DN365" s="223">
        <f t="shared" ca="1" si="708"/>
        <v>1.938510869355546E-13</v>
      </c>
      <c r="DO365" s="223">
        <f t="shared" ca="1" si="709"/>
        <v>1.9295201404010905E-13</v>
      </c>
      <c r="DP365" s="223">
        <f t="shared" ca="1" si="710"/>
        <v>1.9019470777115704E-13</v>
      </c>
      <c r="DQ365" s="223">
        <f t="shared" ca="1" si="711"/>
        <v>1.8560572249536542E-13</v>
      </c>
      <c r="DR365" s="223">
        <f t="shared" ca="1" si="712"/>
        <v>1.7922925264953478E-13</v>
      </c>
      <c r="DS365" s="223">
        <f t="shared" ca="1" si="713"/>
        <v>1.7112670712401337E-13</v>
      </c>
      <c r="DT365" s="223">
        <f t="shared" ca="1" si="714"/>
        <v>1.6137611786151388E-13</v>
      </c>
      <c r="DU365" s="223">
        <f t="shared" ca="1" si="715"/>
        <v>1.5007138836684848E-13</v>
      </c>
      <c r="DV365" s="223">
        <f t="shared" ca="1" si="716"/>
        <v>1.3732138936484459E-13</v>
      </c>
      <c r="DW365" s="223">
        <f t="shared" ca="1" si="717"/>
        <v>1.232489103157496E-13</v>
      </c>
      <c r="DX365" s="223">
        <f t="shared" ca="1" si="718"/>
        <v>1.0798947688560642E-13</v>
      </c>
      <c r="DY365" s="223">
        <f t="shared" ca="1" si="719"/>
        <v>9.1690045760001921E-14</v>
      </c>
      <c r="DZ365" s="223">
        <f t="shared" ca="1" si="720"/>
        <v>7.4507589370851048E-14</v>
      </c>
      <c r="EA365" s="223">
        <f t="shared" ca="1" si="721"/>
        <v>5.6607584166067442E-14</v>
      </c>
      <c r="EB365" s="223">
        <f t="shared" ca="1" si="722"/>
        <v>3.8162416980911042E-14</v>
      </c>
      <c r="EC365" s="223">
        <f t="shared" ca="1" si="723"/>
        <v>1.9349724858529604E-14</v>
      </c>
      <c r="ED365" s="223">
        <f t="shared" ca="1" si="724"/>
        <v>3.5068430812495703E-16</v>
      </c>
      <c r="EE365" s="223">
        <f t="shared" ca="1" si="725"/>
        <v>-1.8651733523870481E-14</v>
      </c>
      <c r="EF365" s="223">
        <f t="shared" ca="1" si="726"/>
        <v>-3.7474524965956344E-14</v>
      </c>
      <c r="EG365" s="223">
        <f t="shared" ca="1" si="727"/>
        <v>-5.5936416246961219E-14</v>
      </c>
      <c r="EH365" s="223">
        <f t="shared" ca="1" si="728"/>
        <v>-7.3859609261551997E-14</v>
      </c>
      <c r="EI365" s="223">
        <f t="shared" ca="1" si="729"/>
        <v>-9.1071493863184552E-14</v>
      </c>
      <c r="EJ365" s="223">
        <f t="shared" ca="1" si="730"/>
        <v>-1.0740631019417194E-13</v>
      </c>
      <c r="EK365" s="223">
        <f t="shared" ca="1" si="731"/>
        <v>-1.227067450437279E-13</v>
      </c>
      <c r="EL365" s="223">
        <f t="shared" ca="1" si="732"/>
        <v>-1.3682544686018285E-13</v>
      </c>
      <c r="EM365" s="223">
        <f t="shared" ca="1" si="733"/>
        <v>-1.4962644482697642E-13</v>
      </c>
      <c r="EN365" s="223">
        <f t="shared" ca="1" si="734"/>
        <v>-1.609864583359513E-13</v>
      </c>
      <c r="EO365" s="223">
        <f t="shared" ca="1" si="735"/>
        <v>-1.70796084247001E-13</v>
      </c>
      <c r="EP365" s="223">
        <f t="shared" ca="1" si="736"/>
        <v>-1.7896085050011513E-13</v>
      </c>
      <c r="EQ365" s="223">
        <f t="shared" ca="1" si="737"/>
        <v>-1.8540212593296092E-13</v>
      </c>
      <c r="ER365" s="223">
        <f t="shared" ca="1" si="738"/>
        <v>-1.9005787754196084E-13</v>
      </c>
      <c r="ES365" s="223">
        <f t="shared" ca="1" si="739"/>
        <v>-1.928832678940273E-13</v>
      </c>
      <c r="ET365" s="223">
        <f t="shared" ca="1" si="740"/>
        <v>-1.938510869355546E-13</v>
      </c>
      <c r="EU365" s="223">
        <f t="shared" ca="1" si="741"/>
        <v>-1.9295201404010905E-13</v>
      </c>
      <c r="EV365" s="223">
        <f t="shared" ca="1" si="742"/>
        <v>-1.9019470777115704E-13</v>
      </c>
      <c r="EW365" s="223">
        <f t="shared" ca="1" si="743"/>
        <v>-1.8560572249536545E-13</v>
      </c>
      <c r="EX365" s="223">
        <f t="shared" ca="1" si="744"/>
        <v>-1.7922925264953478E-13</v>
      </c>
      <c r="EY365" s="223">
        <f t="shared" ca="1" si="745"/>
        <v>-1.7112670712401339E-13</v>
      </c>
      <c r="EZ365" s="223">
        <f t="shared" ca="1" si="746"/>
        <v>-1.6137611786151391E-13</v>
      </c>
      <c r="FA365" s="223">
        <f t="shared" ca="1" si="747"/>
        <v>-1.5007138836684851E-13</v>
      </c>
      <c r="FB365" s="223">
        <f t="shared" ca="1" si="748"/>
        <v>-1.3732138936484459E-13</v>
      </c>
      <c r="FC365" s="223">
        <f t="shared" ca="1" si="749"/>
        <v>-1.2324891031574963E-13</v>
      </c>
      <c r="FD365" s="223">
        <f t="shared" ca="1" si="750"/>
        <v>-1.0798947688560645E-13</v>
      </c>
      <c r="FE365" s="223">
        <f t="shared" ca="1" si="751"/>
        <v>-9.1690045760001947E-14</v>
      </c>
      <c r="FF365" s="223">
        <f t="shared" ca="1" si="752"/>
        <v>-7.4507589370851073E-14</v>
      </c>
      <c r="FG365" s="223">
        <f t="shared" ca="1" si="753"/>
        <v>-5.6607584166067461E-14</v>
      </c>
      <c r="FH365" s="223">
        <f t="shared" ca="1" si="754"/>
        <v>-3.8162416980911067E-14</v>
      </c>
      <c r="FI365" s="223">
        <f t="shared" ca="1" si="755"/>
        <v>-1.9349724858529629E-14</v>
      </c>
      <c r="FJ365" s="223">
        <f t="shared" ca="1" si="756"/>
        <v>-3.5068430812498075E-16</v>
      </c>
      <c r="FK365" s="223">
        <f t="shared" ca="1" si="757"/>
        <v>1.8651733523870456E-14</v>
      </c>
      <c r="FL365" s="223">
        <f t="shared" ca="1" si="758"/>
        <v>3.7474524965956319E-14</v>
      </c>
      <c r="FM365" s="223">
        <f t="shared" ca="1" si="759"/>
        <v>5.5936416246960872E-14</v>
      </c>
      <c r="FN365" s="223">
        <f t="shared" ca="1" si="760"/>
        <v>7.3859609261551656E-14</v>
      </c>
      <c r="FO365" s="223">
        <f t="shared" ca="1" si="761"/>
        <v>9.1071493863184224E-14</v>
      </c>
      <c r="FP365" s="223">
        <f t="shared" ca="1" si="762"/>
        <v>1.0740631019417222E-13</v>
      </c>
      <c r="FQ365" s="223">
        <f t="shared" ca="1" si="763"/>
        <v>1.2270674504372813E-13</v>
      </c>
      <c r="FR365" s="223">
        <f t="shared" ca="1" si="764"/>
        <v>1.3682544686018285E-13</v>
      </c>
      <c r="FS365" s="223">
        <f t="shared" ca="1" si="765"/>
        <v>1.4962644482697639E-13</v>
      </c>
      <c r="FT365" s="223">
        <f t="shared" ca="1" si="766"/>
        <v>1.609864583359513E-13</v>
      </c>
      <c r="FU365" s="223">
        <f t="shared" ca="1" si="767"/>
        <v>1.70796084247001E-13</v>
      </c>
      <c r="FV365" s="223">
        <f t="shared" ca="1" si="768"/>
        <v>1.7896085050011511E-13</v>
      </c>
      <c r="FW365" s="223">
        <f t="shared" ca="1" si="769"/>
        <v>1.8540212593296092E-13</v>
      </c>
      <c r="FX365" s="223">
        <f t="shared" ca="1" si="770"/>
        <v>1.9005787754196077E-13</v>
      </c>
      <c r="FY365" s="223">
        <f t="shared" ca="1" si="771"/>
        <v>1.9288326789402728E-13</v>
      </c>
      <c r="FZ365" s="223">
        <f t="shared" ca="1" si="772"/>
        <v>1.938510869355546E-13</v>
      </c>
      <c r="GA365" s="223">
        <f t="shared" ca="1" si="773"/>
        <v>1.9295201404010902E-13</v>
      </c>
      <c r="GB365" s="223">
        <f t="shared" ca="1" si="774"/>
        <v>1.9019470777115696E-13</v>
      </c>
      <c r="GC365" s="223">
        <f t="shared" ca="1" si="775"/>
        <v>1.8560572249536545E-13</v>
      </c>
      <c r="GD365" s="223">
        <f t="shared" ca="1" si="776"/>
        <v>1.7922925264953478E-13</v>
      </c>
      <c r="GE365" s="223">
        <f t="shared" ca="1" si="777"/>
        <v>1.7112670712401339E-13</v>
      </c>
      <c r="GF365" s="223">
        <f t="shared" ca="1" si="778"/>
        <v>1.6137611786151394E-13</v>
      </c>
      <c r="GG365" s="223">
        <f t="shared" ca="1" si="779"/>
        <v>1.5007138836684853E-13</v>
      </c>
      <c r="GH365" s="223">
        <f t="shared" ca="1" si="780"/>
        <v>1.3732138936484462E-13</v>
      </c>
      <c r="GI365" s="223">
        <f t="shared" ca="1" si="781"/>
        <v>1.2324891031574993E-13</v>
      </c>
      <c r="GJ365" s="223">
        <f t="shared" ca="1" si="782"/>
        <v>1.0798947688560675E-13</v>
      </c>
      <c r="GK365" s="223">
        <f t="shared" ca="1" si="783"/>
        <v>9.1690045760001656E-14</v>
      </c>
      <c r="GL365" s="223">
        <f t="shared" ca="1" si="784"/>
        <v>7.4507589370850783E-14</v>
      </c>
      <c r="GM365" s="223">
        <f t="shared" ca="1" si="785"/>
        <v>5.6607584166067165E-14</v>
      </c>
      <c r="GN365" s="223">
        <f t="shared" ca="1" si="786"/>
        <v>3.8162416980911092E-14</v>
      </c>
      <c r="GO365" s="223">
        <f t="shared" ca="1" si="787"/>
        <v>1.9349724858529652E-14</v>
      </c>
      <c r="GP365" s="223">
        <f t="shared" ca="1" si="788"/>
        <v>3.5068430812500451E-16</v>
      </c>
      <c r="GQ365" s="223">
        <f t="shared" ca="1" si="789"/>
        <v>-1.8651733523870431E-14</v>
      </c>
      <c r="GR365" s="223">
        <f t="shared" ca="1" si="790"/>
        <v>-3.74745249659563E-14</v>
      </c>
      <c r="GS365" s="223">
        <f t="shared" ca="1" si="791"/>
        <v>-5.5936416246960853E-14</v>
      </c>
      <c r="GT365" s="223">
        <f t="shared" ca="1" si="792"/>
        <v>-7.3859609261551631E-14</v>
      </c>
      <c r="GU365" s="223">
        <f t="shared" ca="1" si="793"/>
        <v>-9.1071493863184211E-14</v>
      </c>
      <c r="GV365" s="223">
        <f t="shared" ca="1" si="794"/>
        <v>-1.0740631019417219E-13</v>
      </c>
      <c r="GW365" s="223">
        <f t="shared" ca="1" si="795"/>
        <v>-1.227067450437281E-13</v>
      </c>
      <c r="GX365" s="223">
        <f t="shared" ca="1" si="796"/>
        <v>-1.3682544686018282E-13</v>
      </c>
      <c r="GY365" s="223">
        <f t="shared" ca="1" si="797"/>
        <v>-1.4962644482697637E-13</v>
      </c>
      <c r="GZ365" s="223">
        <f t="shared" ca="1" si="798"/>
        <v>-1.6098645833595127E-13</v>
      </c>
      <c r="HA365" s="223">
        <f t="shared" ca="1" si="799"/>
        <v>-1.7079608424700097E-13</v>
      </c>
      <c r="HB365" s="223">
        <f t="shared" ca="1" si="800"/>
        <v>-1.7896085050011511E-13</v>
      </c>
      <c r="HC365" s="223">
        <f t="shared" ca="1" si="801"/>
        <v>-1.8540212593296089E-13</v>
      </c>
      <c r="HD365" s="223">
        <f t="shared" ca="1" si="802"/>
        <v>-1.9005787754196077E-13</v>
      </c>
      <c r="HE365" s="223">
        <f t="shared" ca="1" si="803"/>
        <v>-1.9288326789402728E-13</v>
      </c>
      <c r="HF365" s="223">
        <f t="shared" ca="1" si="804"/>
        <v>-1.938510869355546E-13</v>
      </c>
      <c r="HG365" s="223">
        <f t="shared" ca="1" si="805"/>
        <v>-1.9295201404010902E-13</v>
      </c>
      <c r="HH365" s="223">
        <f t="shared" ca="1" si="806"/>
        <v>-1.9019470777115699E-13</v>
      </c>
      <c r="HI365" s="223">
        <f t="shared" ca="1" si="807"/>
        <v>-1.8560572249536545E-13</v>
      </c>
      <c r="HJ365" s="223">
        <f t="shared" ca="1" si="808"/>
        <v>-1.7922925264953478E-13</v>
      </c>
      <c r="HK365" s="223">
        <f t="shared" ca="1" si="809"/>
        <v>-1.7112670712401342E-13</v>
      </c>
      <c r="HL365" s="223">
        <f t="shared" ca="1" si="810"/>
        <v>-1.6137611786151394E-13</v>
      </c>
      <c r="HM365" s="223">
        <f t="shared" ca="1" si="811"/>
        <v>-1.5007138836684856E-13</v>
      </c>
      <c r="HN365" s="223">
        <f t="shared" ca="1" si="812"/>
        <v>-1.3732138936484462E-13</v>
      </c>
      <c r="HO365" s="223">
        <f t="shared" ca="1" si="813"/>
        <v>-1.2324891031574993E-13</v>
      </c>
      <c r="HP365" s="223">
        <f t="shared" ca="1" si="814"/>
        <v>-1.0798947688560678E-13</v>
      </c>
      <c r="HQ365" s="223">
        <f t="shared" ca="1" si="815"/>
        <v>-9.1690045760001682E-14</v>
      </c>
      <c r="HR365" s="223">
        <f t="shared" ca="1" si="816"/>
        <v>-7.4507589370850796E-14</v>
      </c>
      <c r="HS365" s="223">
        <f t="shared" ca="1" si="817"/>
        <v>-5.6607584166067184E-14</v>
      </c>
      <c r="HT365" s="223">
        <f t="shared" ca="1" si="818"/>
        <v>-3.8162416980911111E-14</v>
      </c>
      <c r="HU365" s="223">
        <f t="shared" ca="1" si="819"/>
        <v>-1.9349724858529674E-14</v>
      </c>
      <c r="HV365" s="223">
        <f t="shared" ca="1" si="820"/>
        <v>-3.5068430812502827E-16</v>
      </c>
      <c r="HW365" s="223">
        <f t="shared" ca="1" si="821"/>
        <v>1.8651733523870409E-14</v>
      </c>
      <c r="HX365" s="223">
        <f t="shared" ca="1" si="822"/>
        <v>3.7474524965956275E-14</v>
      </c>
      <c r="HY365" s="223">
        <f t="shared" ca="1" si="823"/>
        <v>5.5936416246960821E-14</v>
      </c>
      <c r="HZ365" s="223">
        <f t="shared" ca="1" si="824"/>
        <v>7.3859609261551605E-14</v>
      </c>
      <c r="IA365" s="223">
        <f t="shared" ca="1" si="825"/>
        <v>9.1071493863184186E-14</v>
      </c>
      <c r="IB365" s="223">
        <f t="shared" ca="1" si="826"/>
        <v>1.0740631019417218E-13</v>
      </c>
      <c r="IC365" s="223">
        <f t="shared" ca="1" si="827"/>
        <v>1.2270674504372808E-13</v>
      </c>
      <c r="ID365" s="223">
        <f t="shared" ca="1" si="828"/>
        <v>1.3682544686018282E-13</v>
      </c>
      <c r="IE365" s="223">
        <f t="shared" ca="1" si="829"/>
        <v>-1.9223200961136193E-14</v>
      </c>
      <c r="IF365" s="223">
        <f t="shared" ca="1" si="830"/>
        <v>1.6098645833595127E-13</v>
      </c>
      <c r="IG365" s="223">
        <f t="shared" ca="1" si="831"/>
        <v>1.7079608424700097E-13</v>
      </c>
      <c r="IH365" s="223">
        <f t="shared" ca="1" si="832"/>
        <v>1.7896085050011511E-13</v>
      </c>
      <c r="II365" s="223">
        <f t="shared" ca="1" si="833"/>
        <v>1.8540212593296089E-13</v>
      </c>
      <c r="IJ365" s="223">
        <f t="shared" ca="1" si="834"/>
        <v>1.9005787754196077E-13</v>
      </c>
      <c r="IK365" s="223">
        <f t="shared" ca="1" si="835"/>
        <v>1.9288326789402728E-13</v>
      </c>
      <c r="IL365" s="223">
        <f t="shared" ca="1" si="836"/>
        <v>1.938510869355546E-13</v>
      </c>
      <c r="IM365" s="223">
        <f t="shared" ca="1" si="837"/>
        <v>1.9295201404010902E-13</v>
      </c>
      <c r="IN365" s="223">
        <f t="shared" ca="1" si="838"/>
        <v>1.9019470777115699E-13</v>
      </c>
      <c r="IO365" s="223">
        <f t="shared" ca="1" si="839"/>
        <v>1.8560572249536547E-13</v>
      </c>
      <c r="IP365" s="223">
        <f t="shared" ca="1" si="840"/>
        <v>1.7922925264953481E-13</v>
      </c>
      <c r="IQ365" s="223">
        <f t="shared" ca="1" si="841"/>
        <v>1.7112670712401342E-13</v>
      </c>
      <c r="IR365" s="223">
        <f t="shared" ca="1" si="842"/>
        <v>1.6137611786151394E-13</v>
      </c>
      <c r="IS365" s="223">
        <f t="shared" ca="1" si="843"/>
        <v>1.5007138836684856E-13</v>
      </c>
      <c r="IT365" s="223">
        <f t="shared" ca="1" si="844"/>
        <v>1.3732138936484465E-13</v>
      </c>
      <c r="IU365" s="223">
        <f t="shared" ca="1" si="845"/>
        <v>1.2324891031574996E-13</v>
      </c>
      <c r="IV365" s="223">
        <f t="shared" ca="1" si="846"/>
        <v>1.0798947688560679E-13</v>
      </c>
      <c r="IW365" s="223">
        <f t="shared" ca="1" si="847"/>
        <v>9.1690045760001707E-14</v>
      </c>
      <c r="IX365" s="223">
        <f t="shared" ca="1" si="848"/>
        <v>7.4507589370850821E-14</v>
      </c>
      <c r="IY365" s="223">
        <f t="shared" ca="1" si="849"/>
        <v>5.6607584166067209E-14</v>
      </c>
      <c r="IZ365" s="223">
        <f t="shared" ca="1" si="850"/>
        <v>3.8162416980911143E-14</v>
      </c>
      <c r="JA365" s="223">
        <f t="shared" ca="1" si="851"/>
        <v>1.9349724858529699E-14</v>
      </c>
      <c r="JB365" s="223">
        <f t="shared" ca="1" si="852"/>
        <v>3.5068430812505204E-16</v>
      </c>
    </row>
    <row r="366" spans="1:262">
      <c r="B366" s="230">
        <v>5</v>
      </c>
      <c r="C366" s="229">
        <f t="shared" si="853"/>
        <v>9.7656250000000005E-5</v>
      </c>
      <c r="D366" s="226">
        <f t="shared" ca="1" si="597"/>
        <v>18.000000000003077</v>
      </c>
      <c r="E366" s="225">
        <f ca="1">K361</f>
        <v>3.0761848972174714E-12</v>
      </c>
      <c r="F366" s="224">
        <v>5</v>
      </c>
      <c r="G366" s="223">
        <f t="shared" ca="1" si="854"/>
        <v>5.3333555904766982E-13</v>
      </c>
      <c r="H366" s="223">
        <f t="shared" ca="1" si="598"/>
        <v>1.0404717604056814E-12</v>
      </c>
      <c r="I366" s="223">
        <f t="shared" ca="1" si="599"/>
        <v>1.5319582980133926E-12</v>
      </c>
      <c r="J366" s="223">
        <f t="shared" ca="1" si="600"/>
        <v>2.0004027568682464E-12</v>
      </c>
      <c r="K366" s="223">
        <f t="shared" ca="1" si="601"/>
        <v>2.4387592962797544E-12</v>
      </c>
      <c r="L366" s="223">
        <f t="shared" ca="1" si="602"/>
        <v>2.8404346258717693E-12</v>
      </c>
      <c r="M366" s="223">
        <f t="shared" ca="1" si="603"/>
        <v>3.1993871748067953E-12</v>
      </c>
      <c r="N366" s="223">
        <f t="shared" ca="1" si="604"/>
        <v>3.5102179626348906E-12</v>
      </c>
      <c r="O366" s="223">
        <f t="shared" ca="1" si="605"/>
        <v>3.768251804985021E-12</v>
      </c>
      <c r="P366" s="223">
        <f t="shared" ca="1" si="606"/>
        <v>3.9696076326896745E-12</v>
      </c>
      <c r="Q366" s="223">
        <f t="shared" ca="1" si="607"/>
        <v>4.1112568666776488E-12</v>
      </c>
      <c r="R366" s="223">
        <f t="shared" ca="1" si="608"/>
        <v>4.1910689706222925E-12</v>
      </c>
      <c r="S366" s="223">
        <f t="shared" ca="1" si="609"/>
        <v>4.2078434961909673E-12</v>
      </c>
      <c r="T366" s="223">
        <f t="shared" ca="1" si="610"/>
        <v>4.1613281389053465E-12</v>
      </c>
      <c r="U366" s="223">
        <f t="shared" ca="1" si="611"/>
        <v>4.0522225330356211E-12</v>
      </c>
      <c r="V366" s="223">
        <f t="shared" ca="1" si="612"/>
        <v>3.8821677284498526E-12</v>
      </c>
      <c r="W366" s="223">
        <f t="shared" ca="1" si="613"/>
        <v>3.6537215076964604E-12</v>
      </c>
      <c r="X366" s="223">
        <f t="shared" ca="1" si="614"/>
        <v>3.3703199145739067E-12</v>
      </c>
      <c r="Y366" s="223">
        <f t="shared" ca="1" si="615"/>
        <v>3.0362255728336897E-12</v>
      </c>
      <c r="Z366" s="223">
        <f t="shared" ca="1" si="616"/>
        <v>2.6564635723514572E-12</v>
      </c>
      <c r="AA366" s="223">
        <f t="shared" ca="1" si="617"/>
        <v>2.2367458870979125E-12</v>
      </c>
      <c r="AB366" s="223">
        <f t="shared" ca="1" si="618"/>
        <v>1.7833854617335721E-12</v>
      </c>
      <c r="AC366" s="223">
        <f t="shared" ca="1" si="619"/>
        <v>1.3032012590449702E-12</v>
      </c>
      <c r="AD366" s="223">
        <f t="shared" ca="1" si="620"/>
        <v>8.0341569639723944E-13</v>
      </c>
      <c r="AE366" s="223">
        <f t="shared" ca="1" si="621"/>
        <v>2.9154601385428932E-13</v>
      </c>
      <c r="AF366" s="223">
        <f t="shared" ca="1" si="622"/>
        <v>-2.2470879210881105E-13</v>
      </c>
      <c r="AG366" s="223">
        <f t="shared" ca="1" si="623"/>
        <v>-7.3758376867907151E-13</v>
      </c>
      <c r="AH366" s="223">
        <f t="shared" ca="1" si="624"/>
        <v>-1.2393647988235238E-12</v>
      </c>
      <c r="AI366" s="223">
        <f t="shared" ca="1" si="625"/>
        <v>-1.7225046287897181E-12</v>
      </c>
      <c r="AJ366" s="223">
        <f t="shared" ca="1" si="626"/>
        <v>-2.1797363858271622E-12</v>
      </c>
      <c r="AK366" s="223">
        <f t="shared" ca="1" si="627"/>
        <v>-2.6041828787175148E-12</v>
      </c>
      <c r="AL366" s="223">
        <f t="shared" ca="1" si="628"/>
        <v>-2.9894600371318134E-12</v>
      </c>
      <c r="AM366" s="223">
        <f t="shared" ca="1" si="629"/>
        <v>-3.3297729339905323E-12</v>
      </c>
      <c r="AN366" s="223">
        <f t="shared" ca="1" si="630"/>
        <v>-3.6200029465607987E-12</v>
      </c>
      <c r="AO366" s="223">
        <f t="shared" ca="1" si="631"/>
        <v>-3.8557847453067063E-12</v>
      </c>
      <c r="AP366" s="223">
        <f t="shared" ca="1" si="632"/>
        <v>-4.033571952508813E-12</v>
      </c>
      <c r="AQ366" s="223">
        <f t="shared" ca="1" si="633"/>
        <v>-4.1506904830860074E-12</v>
      </c>
      <c r="AR366" s="223">
        <f t="shared" ca="1" si="634"/>
        <v>-4.2053787653241773E-12</v>
      </c>
      <c r="AS366" s="223">
        <f t="shared" ca="1" si="635"/>
        <v>-4.1968142365544677E-12</v>
      </c>
      <c r="AT366" s="223">
        <f t="shared" ca="1" si="636"/>
        <v>-4.1251257152614582E-12</v>
      </c>
      <c r="AU366" s="223">
        <f t="shared" ca="1" si="637"/>
        <v>-3.9913914635332597E-12</v>
      </c>
      <c r="AV366" s="223">
        <f t="shared" ca="1" si="638"/>
        <v>-3.7976229689960471E-12</v>
      </c>
      <c r="AW366" s="223">
        <f t="shared" ca="1" si="639"/>
        <v>-3.5467346901678777E-12</v>
      </c>
      <c r="AX366" s="223">
        <f t="shared" ca="1" si="640"/>
        <v>-3.2425002202897821E-12</v>
      </c>
      <c r="AY366" s="223">
        <f t="shared" ca="1" si="641"/>
        <v>-2.8894955289709593E-12</v>
      </c>
      <c r="AZ366" s="223">
        <f t="shared" ca="1" si="642"/>
        <v>-2.4930301353465173E-12</v>
      </c>
      <c r="BA366" s="223">
        <f t="shared" ca="1" si="643"/>
        <v>-2.0590672479675846E-12</v>
      </c>
      <c r="BB366" s="223">
        <f t="shared" ca="1" si="644"/>
        <v>-1.594134072594113E-12</v>
      </c>
      <c r="BC366" s="223">
        <f t="shared" ca="1" si="645"/>
        <v>-1.1052236369447147E-12</v>
      </c>
      <c r="BD366" s="223">
        <f t="shared" ca="1" si="646"/>
        <v>-5.9968960905065879E-13</v>
      </c>
      <c r="BE366" s="223">
        <f t="shared" ca="1" si="647"/>
        <v>-8.5135691243841983E-14</v>
      </c>
      <c r="BF366" s="223">
        <f t="shared" ca="1" si="648"/>
        <v>4.3069874660379952E-13</v>
      </c>
      <c r="BG366" s="223">
        <f t="shared" ca="1" si="649"/>
        <v>9.4005507440701906E-13</v>
      </c>
      <c r="BH366" s="223">
        <f t="shared" ca="1" si="650"/>
        <v>1.4352720988854648E-12</v>
      </c>
      <c r="BI366" s="223">
        <f t="shared" ca="1" si="651"/>
        <v>1.9089012950417037E-12</v>
      </c>
      <c r="BJ366" s="223">
        <f t="shared" ca="1" si="652"/>
        <v>2.3538188389102625E-12</v>
      </c>
      <c r="BK366" s="223">
        <f t="shared" ca="1" si="653"/>
        <v>2.7633327565009648E-12</v>
      </c>
      <c r="BL366" s="223">
        <f t="shared" ca="1" si="654"/>
        <v>3.1312835773166312E-12</v>
      </c>
      <c r="BM366" s="223">
        <f t="shared" ca="1" si="655"/>
        <v>3.4521369785226255E-12</v>
      </c>
      <c r="BN366" s="223">
        <f t="shared" ca="1" si="656"/>
        <v>3.7210670263136306E-12</v>
      </c>
      <c r="BO366" s="223">
        <f t="shared" ca="1" si="657"/>
        <v>3.9340287624500937E-12</v>
      </c>
      <c r="BP366" s="223">
        <f t="shared" ca="1" si="658"/>
        <v>4.0878190441951818E-12</v>
      </c>
      <c r="BQ366" s="223">
        <f t="shared" ca="1" si="659"/>
        <v>4.1801247225630634E-12</v>
      </c>
      <c r="BR366" s="223">
        <f t="shared" ca="1" si="660"/>
        <v>4.20955743423272E-12</v>
      </c>
      <c r="BS366" s="223">
        <f t="shared" ca="1" si="661"/>
        <v>4.1756744838245965E-12</v>
      </c>
      <c r="BT366" s="223">
        <f t="shared" ca="1" si="662"/>
        <v>4.0789855024511684E-12</v>
      </c>
      <c r="BU366" s="223">
        <f t="shared" ca="1" si="663"/>
        <v>3.9209447823906435E-12</v>
      </c>
      <c r="BV366" s="223">
        <f t="shared" ca="1" si="664"/>
        <v>3.7039294031774447E-12</v>
      </c>
      <c r="BW366" s="223">
        <f t="shared" ca="1" si="665"/>
        <v>3.431203478113411E-12</v>
      </c>
      <c r="BX366" s="223">
        <f t="shared" ca="1" si="666"/>
        <v>3.1068690589655064E-12</v>
      </c>
      <c r="BY366" s="223">
        <f t="shared" ca="1" si="667"/>
        <v>2.7358044372890207E-12</v>
      </c>
      <c r="BZ366" s="223">
        <f t="shared" ca="1" si="668"/>
        <v>2.3235907703818783E-12</v>
      </c>
      <c r="CA366" s="223">
        <f t="shared" ca="1" si="669"/>
        <v>1.8764281354839097E-12</v>
      </c>
      <c r="CB366" s="223">
        <f t="shared" ca="1" si="670"/>
        <v>1.401042274844119E-12</v>
      </c>
      <c r="CC366" s="223">
        <f t="shared" ca="1" si="671"/>
        <v>9.0458343429690215E-13</v>
      </c>
      <c r="CD366" s="223">
        <f t="shared" ca="1" si="672"/>
        <v>3.9451881690926534E-13</v>
      </c>
      <c r="CE366" s="223">
        <f t="shared" ca="1" si="673"/>
        <v>-1.2147973070381952E-13</v>
      </c>
      <c r="CF366" s="223">
        <f t="shared" ca="1" si="674"/>
        <v>-6.3565111009346478E-13</v>
      </c>
      <c r="CG366" s="223">
        <f t="shared" ca="1" si="675"/>
        <v>-1.1402617051216182E-12</v>
      </c>
      <c r="CH366" s="223">
        <f t="shared" ca="1" si="676"/>
        <v>-1.6277217027462057E-12</v>
      </c>
      <c r="CI366" s="223">
        <f t="shared" ca="1" si="677"/>
        <v>-2.0906992508739231E-12</v>
      </c>
      <c r="CJ366" s="223">
        <f t="shared" ca="1" si="678"/>
        <v>-2.5222307362402466E-12</v>
      </c>
      <c r="CK366" s="223">
        <f t="shared" ca="1" si="679"/>
        <v>-2.9158255236346398E-12</v>
      </c>
      <c r="CL366" s="223">
        <f t="shared" ca="1" si="680"/>
        <v>-3.2655635810956475E-12</v>
      </c>
      <c r="CM366" s="223">
        <f t="shared" ca="1" si="681"/>
        <v>-3.5661845227019657E-12</v>
      </c>
      <c r="CN366" s="223">
        <f t="shared" ca="1" si="682"/>
        <v>-3.8131667296730964E-12</v>
      </c>
      <c r="CO366" s="223">
        <f t="shared" ca="1" si="683"/>
        <v>-4.0027953597245134E-12</v>
      </c>
      <c r="CP366" s="223">
        <f t="shared" ca="1" si="684"/>
        <v>-4.1322182217534249E-12</v>
      </c>
      <c r="CQ366" s="223">
        <f t="shared" ca="1" si="685"/>
        <v>-4.1994886754477813E-12</v>
      </c>
      <c r="CR366" s="223">
        <f t="shared" ca="1" si="686"/>
        <v>-4.2035949105685117E-12</v>
      </c>
      <c r="CS366" s="223">
        <f t="shared" ca="1" si="687"/>
        <v>-4.1444751655173022E-12</v>
      </c>
      <c r="CT366" s="223">
        <f t="shared" ca="1" si="688"/>
        <v>-4.023018656288536E-12</v>
      </c>
      <c r="CU366" s="223">
        <f t="shared" ca="1" si="689"/>
        <v>-3.8410522018330473E-12</v>
      </c>
      <c r="CV366" s="223">
        <f t="shared" ca="1" si="690"/>
        <v>-3.6013127470006876E-12</v>
      </c>
      <c r="CW366" s="223">
        <f t="shared" ca="1" si="691"/>
        <v>-3.307406196342241E-12</v>
      </c>
      <c r="CX366" s="223">
        <f t="shared" ca="1" si="692"/>
        <v>-2.9637531779485911E-12</v>
      </c>
      <c r="CY366" s="223">
        <f t="shared" ca="1" si="693"/>
        <v>-2.575522553089485E-12</v>
      </c>
      <c r="CZ366" s="223">
        <f t="shared" ca="1" si="694"/>
        <v>-2.1485536717288762E-12</v>
      </c>
      <c r="DA366" s="223">
        <f t="shared" ca="1" si="695"/>
        <v>-1.6892685432661633E-12</v>
      </c>
      <c r="DB366" s="223">
        <f t="shared" ca="1" si="696"/>
        <v>-1.2045752435372158E-12</v>
      </c>
      <c r="DC366" s="223">
        <f t="shared" ca="1" si="697"/>
        <v>-7.017640109237172E-13</v>
      </c>
      <c r="DD366" s="223">
        <f t="shared" ca="1" si="698"/>
        <v>-1.8839759438217403E-13</v>
      </c>
      <c r="DE366" s="223">
        <f t="shared" ca="1" si="699"/>
        <v>3.2780249733984405E-13</v>
      </c>
      <c r="DF366" s="223">
        <f t="shared" ca="1" si="700"/>
        <v>8.3907213438245331E-13</v>
      </c>
      <c r="DG366" s="223">
        <f t="shared" ca="1" si="701"/>
        <v>1.3377213455134502E-12</v>
      </c>
      <c r="DH366" s="223">
        <f t="shared" ca="1" si="702"/>
        <v>1.816249982453445E-12</v>
      </c>
      <c r="DI366" s="223">
        <f t="shared" ca="1" si="703"/>
        <v>2.2674605290871701E-12</v>
      </c>
      <c r="DJ366" s="223">
        <f t="shared" ca="1" si="704"/>
        <v>2.6845663588053082E-12</v>
      </c>
      <c r="DK366" s="223">
        <f t="shared" ca="1" si="705"/>
        <v>3.0612938116857267E-12</v>
      </c>
      <c r="DL366" s="223">
        <f t="shared" ca="1" si="706"/>
        <v>3.3919765561782139E-12</v>
      </c>
      <c r="DM366" s="223">
        <f t="shared" ca="1" si="707"/>
        <v>3.6716408160052501E-12</v>
      </c>
      <c r="DN366" s="223">
        <f t="shared" ca="1" si="708"/>
        <v>3.8960801803868205E-12</v>
      </c>
      <c r="DO366" s="223">
        <f t="shared" ca="1" si="709"/>
        <v>4.0619188723738925E-12</v>
      </c>
      <c r="DP366" s="223">
        <f t="shared" ca="1" si="710"/>
        <v>4.1666625236758932E-12</v>
      </c>
      <c r="DQ366" s="223">
        <f t="shared" ca="1" si="711"/>
        <v>4.2087356922815814E-12</v>
      </c>
      <c r="DR366" s="223">
        <f t="shared" ca="1" si="712"/>
        <v>4.1875055585733151E-12</v>
      </c>
      <c r="DS366" s="223">
        <f t="shared" ca="1" si="713"/>
        <v>4.1032914435231273E-12</v>
      </c>
      <c r="DT366" s="223">
        <f t="shared" ca="1" si="714"/>
        <v>3.9573600058080895E-12</v>
      </c>
      <c r="DU366" s="223">
        <f t="shared" ca="1" si="715"/>
        <v>3.751906190084797E-12</v>
      </c>
      <c r="DV366" s="223">
        <f t="shared" ca="1" si="716"/>
        <v>3.4900202129786648E-12</v>
      </c>
      <c r="DW366" s="223">
        <f t="shared" ca="1" si="717"/>
        <v>3.1756410833495145E-12</v>
      </c>
      <c r="DX366" s="223">
        <f t="shared" ca="1" si="718"/>
        <v>2.8134973559318739E-12</v>
      </c>
      <c r="DY366" s="223">
        <f t="shared" ca="1" si="719"/>
        <v>2.4090360094704253E-12</v>
      </c>
      <c r="DZ366" s="223">
        <f t="shared" ca="1" si="720"/>
        <v>1.968340519089603E-12</v>
      </c>
      <c r="EA366" s="223">
        <f t="shared" ca="1" si="721"/>
        <v>1.4980393551652398E-12</v>
      </c>
      <c r="EB366" s="223">
        <f t="shared" ca="1" si="722"/>
        <v>1.005206284960294E-12</v>
      </c>
      <c r="EC366" s="223">
        <f t="shared" ca="1" si="723"/>
        <v>4.9725397658094945E-13</v>
      </c>
      <c r="ED366" s="223">
        <f t="shared" ca="1" si="724"/>
        <v>-1.8177494451464242E-14</v>
      </c>
      <c r="EE366" s="223">
        <f t="shared" ca="1" si="725"/>
        <v>-5.3333555904766921E-13</v>
      </c>
      <c r="EF366" s="223">
        <f t="shared" ca="1" si="726"/>
        <v>-1.0404717604056755E-12</v>
      </c>
      <c r="EG366" s="223">
        <f t="shared" ca="1" si="727"/>
        <v>-1.5319582980133889E-12</v>
      </c>
      <c r="EH366" s="223">
        <f t="shared" ca="1" si="728"/>
        <v>-2.000402756868238E-12</v>
      </c>
      <c r="EI366" s="223">
        <f t="shared" ca="1" si="729"/>
        <v>-2.438759296279754E-12</v>
      </c>
      <c r="EJ366" s="223">
        <f t="shared" ca="1" si="730"/>
        <v>-2.8404346258717657E-12</v>
      </c>
      <c r="EK366" s="223">
        <f t="shared" ca="1" si="731"/>
        <v>-3.1993871748067981E-12</v>
      </c>
      <c r="EL366" s="223">
        <f t="shared" ca="1" si="732"/>
        <v>-3.5102179626348898E-12</v>
      </c>
      <c r="EM366" s="223">
        <f t="shared" ca="1" si="733"/>
        <v>-3.7682518049850177E-12</v>
      </c>
      <c r="EN366" s="223">
        <f t="shared" ca="1" si="734"/>
        <v>-3.9696076326896753E-12</v>
      </c>
      <c r="EO366" s="223">
        <f t="shared" ca="1" si="735"/>
        <v>-4.111256866677648E-12</v>
      </c>
      <c r="EP366" s="223">
        <f t="shared" ca="1" si="736"/>
        <v>-4.1910689706222925E-12</v>
      </c>
      <c r="EQ366" s="223">
        <f t="shared" ca="1" si="737"/>
        <v>-4.2078434961909673E-12</v>
      </c>
      <c r="ER366" s="223">
        <f t="shared" ca="1" si="738"/>
        <v>-4.1613281389053473E-12</v>
      </c>
      <c r="ES366" s="223">
        <f t="shared" ca="1" si="739"/>
        <v>-4.0522225330356203E-12</v>
      </c>
      <c r="ET366" s="223">
        <f t="shared" ca="1" si="740"/>
        <v>-3.8821677284498526E-12</v>
      </c>
      <c r="EU366" s="223">
        <f t="shared" ca="1" si="741"/>
        <v>-3.6537215076964636E-12</v>
      </c>
      <c r="EV366" s="223">
        <f t="shared" ca="1" si="742"/>
        <v>-3.3703199145739046E-12</v>
      </c>
      <c r="EW366" s="223">
        <f t="shared" ca="1" si="743"/>
        <v>-3.0362255728336913E-12</v>
      </c>
      <c r="EX366" s="223">
        <f t="shared" ca="1" si="744"/>
        <v>-2.6564635723514636E-12</v>
      </c>
      <c r="EY366" s="223">
        <f t="shared" ca="1" si="745"/>
        <v>-2.2367458870979112E-12</v>
      </c>
      <c r="EZ366" s="223">
        <f t="shared" ca="1" si="746"/>
        <v>-1.7833854617335761E-12</v>
      </c>
      <c r="FA366" s="223">
        <f t="shared" ca="1" si="747"/>
        <v>-1.3032012590449797E-12</v>
      </c>
      <c r="FB366" s="223">
        <f t="shared" ca="1" si="748"/>
        <v>-8.0341569639723833E-13</v>
      </c>
      <c r="FC366" s="223">
        <f t="shared" ca="1" si="749"/>
        <v>-2.9154601385429376E-13</v>
      </c>
      <c r="FD366" s="223">
        <f t="shared" ca="1" si="750"/>
        <v>2.2470879210881598E-13</v>
      </c>
      <c r="FE366" s="223">
        <f t="shared" ca="1" si="751"/>
        <v>7.3758376867907091E-13</v>
      </c>
      <c r="FF366" s="223">
        <f t="shared" ca="1" si="752"/>
        <v>1.239364798823518E-12</v>
      </c>
      <c r="FG366" s="223">
        <f t="shared" ca="1" si="753"/>
        <v>1.7225046287897207E-12</v>
      </c>
      <c r="FH366" s="223">
        <f t="shared" ca="1" si="754"/>
        <v>2.1797363858271602E-12</v>
      </c>
      <c r="FI366" s="223">
        <f t="shared" ca="1" si="755"/>
        <v>2.6041828787175084E-12</v>
      </c>
      <c r="FJ366" s="223">
        <f t="shared" ca="1" si="756"/>
        <v>2.9894600371318138E-12</v>
      </c>
      <c r="FK366" s="223">
        <f t="shared" ca="1" si="757"/>
        <v>3.3297729339905311E-12</v>
      </c>
      <c r="FL366" s="223">
        <f t="shared" ca="1" si="758"/>
        <v>3.6200029465607935E-12</v>
      </c>
      <c r="FM366" s="223">
        <f t="shared" ca="1" si="759"/>
        <v>3.8557847453067063E-12</v>
      </c>
      <c r="FN366" s="223">
        <f t="shared" ca="1" si="760"/>
        <v>4.0335719525088114E-12</v>
      </c>
      <c r="FO366" s="223">
        <f t="shared" ca="1" si="761"/>
        <v>4.1506904830860082E-12</v>
      </c>
      <c r="FP366" s="223">
        <f t="shared" ca="1" si="762"/>
        <v>4.2053787653241773E-12</v>
      </c>
      <c r="FQ366" s="223">
        <f t="shared" ca="1" si="763"/>
        <v>4.1968142365544677E-12</v>
      </c>
      <c r="FR366" s="223">
        <f t="shared" ca="1" si="764"/>
        <v>4.1251257152614582E-12</v>
      </c>
      <c r="FS366" s="223">
        <f t="shared" ca="1" si="765"/>
        <v>3.9913914635332605E-12</v>
      </c>
      <c r="FT366" s="223">
        <f t="shared" ca="1" si="766"/>
        <v>3.7976229689960511E-12</v>
      </c>
      <c r="FU366" s="223">
        <f t="shared" ca="1" si="767"/>
        <v>3.5467346901678772E-12</v>
      </c>
      <c r="FV366" s="223">
        <f t="shared" ca="1" si="768"/>
        <v>3.2425002202897861E-12</v>
      </c>
      <c r="FW366" s="223">
        <f t="shared" ca="1" si="769"/>
        <v>2.8894955289709557E-12</v>
      </c>
      <c r="FX366" s="223">
        <f t="shared" ca="1" si="770"/>
        <v>2.4930301353465193E-12</v>
      </c>
      <c r="FY366" s="223">
        <f t="shared" ca="1" si="771"/>
        <v>2.0590672479675898E-12</v>
      </c>
      <c r="FZ366" s="223">
        <f t="shared" ca="1" si="772"/>
        <v>1.5941340725941086E-12</v>
      </c>
      <c r="GA366" s="223">
        <f t="shared" ca="1" si="773"/>
        <v>1.1052236369447173E-12</v>
      </c>
      <c r="GB366" s="223">
        <f t="shared" ca="1" si="774"/>
        <v>5.9968960905066505E-13</v>
      </c>
      <c r="GC366" s="223">
        <f t="shared" ca="1" si="775"/>
        <v>8.5135691243840822E-14</v>
      </c>
      <c r="GD366" s="223">
        <f t="shared" ca="1" si="776"/>
        <v>-4.3069874660379695E-13</v>
      </c>
      <c r="GE366" s="223">
        <f t="shared" ca="1" si="777"/>
        <v>-9.4005507440700916E-13</v>
      </c>
      <c r="GF366" s="223">
        <f t="shared" ca="1" si="778"/>
        <v>-1.435272098885466E-12</v>
      </c>
      <c r="GG366" s="223">
        <f t="shared" ca="1" si="779"/>
        <v>-1.9089012950416981E-12</v>
      </c>
      <c r="GH366" s="223">
        <f t="shared" ca="1" si="780"/>
        <v>-2.3538188389102661E-12</v>
      </c>
      <c r="GI366" s="223">
        <f t="shared" ca="1" si="781"/>
        <v>-2.7633327565009632E-12</v>
      </c>
      <c r="GJ366" s="223">
        <f t="shared" ca="1" si="782"/>
        <v>-3.1312835773166267E-12</v>
      </c>
      <c r="GK366" s="223">
        <f t="shared" ca="1" si="783"/>
        <v>-3.4521369785226259E-12</v>
      </c>
      <c r="GL366" s="223">
        <f t="shared" ca="1" si="784"/>
        <v>-3.7210670263136298E-12</v>
      </c>
      <c r="GM366" s="223">
        <f t="shared" ca="1" si="785"/>
        <v>-3.9340287624500897E-12</v>
      </c>
      <c r="GN366" s="223">
        <f t="shared" ca="1" si="786"/>
        <v>-4.0878190441951826E-12</v>
      </c>
      <c r="GO366" s="223">
        <f t="shared" ca="1" si="787"/>
        <v>-4.1801247225630626E-12</v>
      </c>
      <c r="GP366" s="223">
        <f t="shared" ca="1" si="788"/>
        <v>-4.20955743423272E-12</v>
      </c>
      <c r="GQ366" s="223">
        <f t="shared" ca="1" si="789"/>
        <v>-4.1756744838245965E-12</v>
      </c>
      <c r="GR366" s="223">
        <f t="shared" ca="1" si="790"/>
        <v>-4.0789855024511684E-12</v>
      </c>
      <c r="GS366" s="223">
        <f t="shared" ca="1" si="791"/>
        <v>-3.9209447823906419E-12</v>
      </c>
      <c r="GT366" s="223">
        <f t="shared" ca="1" si="792"/>
        <v>-3.7039294031774455E-12</v>
      </c>
      <c r="GU366" s="223">
        <f t="shared" ca="1" si="793"/>
        <v>-3.4312034781134167E-12</v>
      </c>
      <c r="GV366" s="223">
        <f t="shared" ca="1" si="794"/>
        <v>-3.1068690589655032E-12</v>
      </c>
      <c r="GW366" s="223">
        <f t="shared" ca="1" si="795"/>
        <v>-2.7358044372890228E-12</v>
      </c>
      <c r="GX366" s="223">
        <f t="shared" ca="1" si="796"/>
        <v>-2.3235907703818868E-12</v>
      </c>
      <c r="GY366" s="223">
        <f t="shared" ca="1" si="797"/>
        <v>-1.8764281354839117E-12</v>
      </c>
      <c r="GZ366" s="223">
        <f t="shared" ca="1" si="798"/>
        <v>-1.4010422748441214E-12</v>
      </c>
      <c r="HA366" s="223">
        <f t="shared" ca="1" si="799"/>
        <v>-9.045834342968975E-13</v>
      </c>
      <c r="HB366" s="223">
        <f t="shared" ca="1" si="800"/>
        <v>-3.9451881690926792E-13</v>
      </c>
      <c r="HC366" s="223">
        <f t="shared" ca="1" si="801"/>
        <v>1.2147973070380947E-13</v>
      </c>
      <c r="HD366" s="223">
        <f t="shared" ca="1" si="802"/>
        <v>6.3565111009346963E-13</v>
      </c>
      <c r="HE366" s="223">
        <f t="shared" ca="1" si="803"/>
        <v>1.140261705121616E-12</v>
      </c>
      <c r="HF366" s="223">
        <f t="shared" ca="1" si="804"/>
        <v>1.6277217027461966E-12</v>
      </c>
      <c r="HG366" s="223">
        <f t="shared" ca="1" si="805"/>
        <v>2.0906992508739276E-12</v>
      </c>
      <c r="HH366" s="223">
        <f t="shared" ca="1" si="806"/>
        <v>2.5222307362402446E-12</v>
      </c>
      <c r="HI366" s="223">
        <f t="shared" ca="1" si="807"/>
        <v>2.9158255236346325E-12</v>
      </c>
      <c r="HJ366" s="223">
        <f t="shared" ca="1" si="808"/>
        <v>3.2655635810956459E-12</v>
      </c>
      <c r="HK366" s="223">
        <f t="shared" ca="1" si="809"/>
        <v>3.5661845227019645E-12</v>
      </c>
      <c r="HL366" s="223">
        <f t="shared" ca="1" si="810"/>
        <v>3.813166729673098E-12</v>
      </c>
      <c r="HM366" s="223">
        <f t="shared" ca="1" si="811"/>
        <v>4.0027953597245126E-12</v>
      </c>
      <c r="HN366" s="223">
        <f t="shared" ca="1" si="812"/>
        <v>4.1322182217534224E-12</v>
      </c>
      <c r="HO366" s="223">
        <f t="shared" ca="1" si="813"/>
        <v>4.1994886754477821E-12</v>
      </c>
      <c r="HP366" s="223">
        <f t="shared" ca="1" si="814"/>
        <v>4.2035949105685117E-12</v>
      </c>
      <c r="HQ366" s="223">
        <f t="shared" ca="1" si="815"/>
        <v>4.1444751655173038E-12</v>
      </c>
      <c r="HR366" s="223">
        <f t="shared" ca="1" si="816"/>
        <v>4.0230186562885368E-12</v>
      </c>
      <c r="HS366" s="223">
        <f t="shared" ca="1" si="817"/>
        <v>3.8410522018330481E-12</v>
      </c>
      <c r="HT366" s="223">
        <f t="shared" ca="1" si="818"/>
        <v>3.6013127470006852E-12</v>
      </c>
      <c r="HU366" s="223">
        <f t="shared" ca="1" si="819"/>
        <v>3.3074061963422426E-12</v>
      </c>
      <c r="HV366" s="223">
        <f t="shared" ca="1" si="820"/>
        <v>2.9637531779485931E-12</v>
      </c>
      <c r="HW366" s="223">
        <f t="shared" ca="1" si="821"/>
        <v>2.5755225530894814E-12</v>
      </c>
      <c r="HX366" s="223">
        <f t="shared" ca="1" si="822"/>
        <v>2.1485536717288786E-12</v>
      </c>
      <c r="HY366" s="223">
        <f t="shared" ca="1" si="823"/>
        <v>1.6892685432661725E-12</v>
      </c>
      <c r="HZ366" s="223">
        <f t="shared" ca="1" si="824"/>
        <v>1.2045752435372112E-12</v>
      </c>
      <c r="IA366" s="223">
        <f t="shared" ca="1" si="825"/>
        <v>7.0176401092371982E-13</v>
      </c>
      <c r="IB366" s="223">
        <f t="shared" ca="1" si="826"/>
        <v>1.8839759438218408E-13</v>
      </c>
      <c r="IC366" s="223">
        <f t="shared" ca="1" si="827"/>
        <v>-3.2780249733984148E-13</v>
      </c>
      <c r="ID366" s="223">
        <f t="shared" ca="1" si="828"/>
        <v>-8.3907213438245068E-13</v>
      </c>
      <c r="IE366" s="223">
        <f t="shared" ca="1" si="829"/>
        <v>3.3013295219321476E-12</v>
      </c>
      <c r="IF366" s="223">
        <f t="shared" ca="1" si="830"/>
        <v>-1.8162499824534426E-12</v>
      </c>
      <c r="IG366" s="223">
        <f t="shared" ca="1" si="831"/>
        <v>-2.2674605290871616E-12</v>
      </c>
      <c r="IH366" s="223">
        <f t="shared" ca="1" si="832"/>
        <v>-2.6845663588053118E-12</v>
      </c>
      <c r="II366" s="223">
        <f t="shared" ca="1" si="833"/>
        <v>-3.0612938116857251E-12</v>
      </c>
      <c r="IJ366" s="223">
        <f t="shared" ca="1" si="834"/>
        <v>-3.3919765561782078E-12</v>
      </c>
      <c r="IK366" s="223">
        <f t="shared" ca="1" si="835"/>
        <v>-3.6716408160052485E-12</v>
      </c>
      <c r="IL366" s="223">
        <f t="shared" ca="1" si="836"/>
        <v>-3.8960801803868197E-12</v>
      </c>
      <c r="IM366" s="223">
        <f t="shared" ca="1" si="837"/>
        <v>-4.0619188723738892E-12</v>
      </c>
      <c r="IN366" s="223">
        <f t="shared" ca="1" si="838"/>
        <v>-4.1666625236758932E-12</v>
      </c>
      <c r="IO366" s="223">
        <f t="shared" ca="1" si="839"/>
        <v>-4.2087356922815814E-12</v>
      </c>
      <c r="IP366" s="223">
        <f t="shared" ca="1" si="840"/>
        <v>-4.1875055585733143E-12</v>
      </c>
      <c r="IQ366" s="223">
        <f t="shared" ca="1" si="841"/>
        <v>-4.1032914435231282E-12</v>
      </c>
      <c r="IR366" s="223">
        <f t="shared" ca="1" si="842"/>
        <v>-3.9573600058080927E-12</v>
      </c>
      <c r="IS366" s="223">
        <f t="shared" ca="1" si="843"/>
        <v>-3.7519061900847946E-12</v>
      </c>
      <c r="IT366" s="223">
        <f t="shared" ca="1" si="844"/>
        <v>-3.490020212978666E-12</v>
      </c>
      <c r="IU366" s="223">
        <f t="shared" ca="1" si="845"/>
        <v>-3.1756410833495213E-12</v>
      </c>
      <c r="IV366" s="223">
        <f t="shared" ca="1" si="846"/>
        <v>-2.8134973559318759E-12</v>
      </c>
      <c r="IW366" s="223">
        <f t="shared" ca="1" si="847"/>
        <v>-2.4090360094704277E-12</v>
      </c>
      <c r="IX366" s="223">
        <f t="shared" ca="1" si="848"/>
        <v>-1.968340519089599E-12</v>
      </c>
      <c r="IY366" s="223">
        <f t="shared" ca="1" si="849"/>
        <v>-1.4980393551652423E-12</v>
      </c>
      <c r="IZ366" s="223">
        <f t="shared" ca="1" si="850"/>
        <v>-1.0052062849603037E-12</v>
      </c>
      <c r="JA366" s="223">
        <f t="shared" ca="1" si="851"/>
        <v>-4.972539765809446E-13</v>
      </c>
      <c r="JB366" s="223">
        <f t="shared" ca="1" si="852"/>
        <v>1.8177494451461664E-14</v>
      </c>
    </row>
    <row r="367" spans="1:262">
      <c r="B367" s="230">
        <v>6</v>
      </c>
      <c r="C367" s="229">
        <f t="shared" si="853"/>
        <v>1.1718750000000001E-4</v>
      </c>
      <c r="D367" s="226">
        <f t="shared" ca="1" si="597"/>
        <v>18.000000000015813</v>
      </c>
      <c r="E367" s="225">
        <f ca="1">L361</f>
        <v>1.5812829633355554E-11</v>
      </c>
      <c r="F367" s="224">
        <v>6</v>
      </c>
      <c r="G367" s="223">
        <f t="shared" ca="1" si="854"/>
        <v>-1.4864991932707342E-13</v>
      </c>
      <c r="H367" s="223">
        <f t="shared" ca="1" si="598"/>
        <v>-2.8740088187742308E-13</v>
      </c>
      <c r="I367" s="223">
        <f t="shared" ca="1" si="599"/>
        <v>-4.1993048326554596E-13</v>
      </c>
      <c r="J367" s="223">
        <f t="shared" ca="1" si="600"/>
        <v>-5.4336985785145009E-13</v>
      </c>
      <c r="K367" s="223">
        <f t="shared" ca="1" si="601"/>
        <v>-6.5504691595356706E-13</v>
      </c>
      <c r="L367" s="223">
        <f t="shared" ca="1" si="602"/>
        <v>-7.5254418652083539E-13</v>
      </c>
      <c r="M367" s="223">
        <f t="shared" ca="1" si="603"/>
        <v>-8.3375114808036312E-13</v>
      </c>
      <c r="N367" s="223">
        <f t="shared" ca="1" si="604"/>
        <v>-8.9690991515369033E-13</v>
      </c>
      <c r="O367" s="223">
        <f t="shared" ca="1" si="605"/>
        <v>-9.4065329116870729E-13</v>
      </c>
      <c r="P367" s="223">
        <f t="shared" ca="1" si="606"/>
        <v>-9.6403436413660327E-13</v>
      </c>
      <c r="Q367" s="223">
        <f t="shared" ca="1" si="607"/>
        <v>-9.6654700443681691E-13</v>
      </c>
      <c r="R367" s="223">
        <f t="shared" ca="1" si="608"/>
        <v>-9.4813682099484521E-13</v>
      </c>
      <c r="S367" s="223">
        <f t="shared" ca="1" si="609"/>
        <v>-9.0920233868474947E-13</v>
      </c>
      <c r="T367" s="223">
        <f t="shared" ca="1" si="610"/>
        <v>-8.5058637146914941E-13</v>
      </c>
      <c r="U367" s="223">
        <f t="shared" ca="1" si="611"/>
        <v>-7.7355777802217032E-13</v>
      </c>
      <c r="V367" s="223">
        <f t="shared" ca="1" si="612"/>
        <v>-6.7978399477101304E-13</v>
      </c>
      <c r="W367" s="223">
        <f t="shared" ca="1" si="613"/>
        <v>-5.7129494093284488E-13</v>
      </c>
      <c r="X367" s="223">
        <f t="shared" ca="1" si="614"/>
        <v>-4.504390768939615E-13</v>
      </c>
      <c r="Y367" s="223">
        <f t="shared" ca="1" si="615"/>
        <v>-3.1983256713460788E-13</v>
      </c>
      <c r="Z367" s="223">
        <f t="shared" ca="1" si="616"/>
        <v>-1.8230264816861435E-13</v>
      </c>
      <c r="AA367" s="223">
        <f t="shared" ca="1" si="617"/>
        <v>-4.0826427410926362E-14</v>
      </c>
      <c r="AB367" s="223">
        <f t="shared" ca="1" si="618"/>
        <v>1.0153356220727271E-13</v>
      </c>
      <c r="AC367" s="223">
        <f t="shared" ca="1" si="619"/>
        <v>2.4169565682789035E-13</v>
      </c>
      <c r="AD367" s="223">
        <f t="shared" ca="1" si="620"/>
        <v>3.7662577038204326E-13</v>
      </c>
      <c r="AE367" s="223">
        <f t="shared" ca="1" si="621"/>
        <v>5.0340307339072266E-13</v>
      </c>
      <c r="AF367" s="223">
        <f t="shared" ca="1" si="622"/>
        <v>6.192832201023158E-13</v>
      </c>
      <c r="AG367" s="223">
        <f t="shared" ca="1" si="623"/>
        <v>7.2175775529039745E-13</v>
      </c>
      <c r="AH367" s="223">
        <f t="shared" ca="1" si="624"/>
        <v>8.0860841473402411E-13</v>
      </c>
      <c r="AI367" s="223">
        <f t="shared" ca="1" si="625"/>
        <v>8.7795514393911422E-13</v>
      </c>
      <c r="AJ367" s="223">
        <f t="shared" ca="1" si="626"/>
        <v>9.2829679564061616E-13</v>
      </c>
      <c r="AK367" s="223">
        <f t="shared" ca="1" si="627"/>
        <v>9.5854362510743427E-13</v>
      </c>
      <c r="AL367" s="223">
        <f t="shared" ca="1" si="628"/>
        <v>9.6804087982490602E-13</v>
      </c>
      <c r="AM367" s="223">
        <f t="shared" ca="1" si="629"/>
        <v>9.5658297290943878E-13</v>
      </c>
      <c r="AN367" s="223">
        <f t="shared" ca="1" si="630"/>
        <v>9.2441793344368079E-13</v>
      </c>
      <c r="AO367" s="223">
        <f t="shared" ca="1" si="631"/>
        <v>8.7224203739591145E-13</v>
      </c>
      <c r="AP367" s="223">
        <f t="shared" ca="1" si="632"/>
        <v>8.0118473534803494E-13</v>
      </c>
      <c r="AQ367" s="223">
        <f t="shared" ca="1" si="633"/>
        <v>7.1278420330134004E-13</v>
      </c>
      <c r="AR367" s="223">
        <f t="shared" ca="1" si="634"/>
        <v>6.0895404581125841E-13</v>
      </c>
      <c r="AS367" s="223">
        <f t="shared" ca="1" si="635"/>
        <v>4.9194187222768731E-13</v>
      </c>
      <c r="AT367" s="223">
        <f t="shared" ca="1" si="636"/>
        <v>3.6428064274019009E-13</v>
      </c>
      <c r="AU367" s="223">
        <f t="shared" ca="1" si="637"/>
        <v>2.2873383743924889E-13</v>
      </c>
      <c r="AV367" s="223">
        <f t="shared" ca="1" si="638"/>
        <v>8.823563531782544E-14</v>
      </c>
      <c r="AW367" s="223">
        <f t="shared" ca="1" si="639"/>
        <v>-5.4172601842824567E-14</v>
      </c>
      <c r="AX367" s="223">
        <f t="shared" ca="1" si="640"/>
        <v>-1.9540816577102005E-13</v>
      </c>
      <c r="AY367" s="223">
        <f t="shared" ca="1" si="641"/>
        <v>-3.3241373302916854E-13</v>
      </c>
      <c r="AZ367" s="223">
        <f t="shared" ca="1" si="642"/>
        <v>-4.6222354683329549E-13</v>
      </c>
      <c r="BA367" s="223">
        <f t="shared" ca="1" si="643"/>
        <v>-5.8202761673103422E-13</v>
      </c>
      <c r="BB367" s="223">
        <f t="shared" ca="1" si="644"/>
        <v>-6.8923254640895233E-13</v>
      </c>
      <c r="BC367" s="223">
        <f t="shared" ca="1" si="645"/>
        <v>-7.8151767289085863E-13</v>
      </c>
      <c r="BD367" s="223">
        <f t="shared" ca="1" si="646"/>
        <v>-8.5688530188300074E-13</v>
      </c>
      <c r="BE367" s="223">
        <f t="shared" ca="1" si="647"/>
        <v>-9.1370395182263078E-13</v>
      </c>
      <c r="BF367" s="223">
        <f t="shared" ca="1" si="648"/>
        <v>-9.5074367052687558E-13</v>
      </c>
      <c r="BG367" s="223">
        <f t="shared" ca="1" si="649"/>
        <v>-9.6720265994313008E-13</v>
      </c>
      <c r="BH367" s="223">
        <f t="shared" ca="1" si="650"/>
        <v>-9.6272463265552083E-13</v>
      </c>
      <c r="BI367" s="223">
        <f t="shared" ca="1" si="651"/>
        <v>-9.3740652443149807E-13</v>
      </c>
      <c r="BJ367" s="223">
        <f t="shared" ca="1" si="652"/>
        <v>-8.9179639585520741E-13</v>
      </c>
      <c r="BK367" s="223">
        <f t="shared" ca="1" si="653"/>
        <v>-8.2688156847095125E-13</v>
      </c>
      <c r="BL367" s="223">
        <f t="shared" ca="1" si="654"/>
        <v>-7.4406725225339196E-13</v>
      </c>
      <c r="BM367" s="223">
        <f t="shared" ca="1" si="655"/>
        <v>-6.4514612705523658E-13</v>
      </c>
      <c r="BN367" s="223">
        <f t="shared" ca="1" si="656"/>
        <v>-5.3225953650219756E-13</v>
      </c>
      <c r="BO367" s="223">
        <f t="shared" ca="1" si="657"/>
        <v>-4.0785113437019491E-13</v>
      </c>
      <c r="BP367" s="223">
        <f t="shared" ca="1" si="658"/>
        <v>-2.7461398686077519E-13</v>
      </c>
      <c r="BQ367" s="223">
        <f t="shared" ca="1" si="659"/>
        <v>-1.3543227585071501E-13</v>
      </c>
      <c r="BR367" s="223">
        <f t="shared" ca="1" si="660"/>
        <v>6.6811349355779838E-15</v>
      </c>
      <c r="BS367" s="223">
        <f t="shared" ca="1" si="661"/>
        <v>1.4864991932707261E-13</v>
      </c>
      <c r="BT367" s="223">
        <f t="shared" ca="1" si="662"/>
        <v>2.8740088187742353E-13</v>
      </c>
      <c r="BU367" s="223">
        <f t="shared" ca="1" si="663"/>
        <v>4.1993048326554586E-13</v>
      </c>
      <c r="BV367" s="223">
        <f t="shared" ca="1" si="664"/>
        <v>5.4336985785144959E-13</v>
      </c>
      <c r="BW367" s="223">
        <f t="shared" ca="1" si="665"/>
        <v>6.5504691595356636E-13</v>
      </c>
      <c r="BX367" s="223">
        <f t="shared" ca="1" si="666"/>
        <v>7.5254418652083549E-13</v>
      </c>
      <c r="BY367" s="223">
        <f t="shared" ca="1" si="667"/>
        <v>8.3375114808036292E-13</v>
      </c>
      <c r="BZ367" s="223">
        <f t="shared" ca="1" si="668"/>
        <v>8.9690991515369003E-13</v>
      </c>
      <c r="CA367" s="223">
        <f t="shared" ca="1" si="669"/>
        <v>9.4065329116870729E-13</v>
      </c>
      <c r="CB367" s="223">
        <f t="shared" ca="1" si="670"/>
        <v>9.6403436413660327E-13</v>
      </c>
      <c r="CC367" s="223">
        <f t="shared" ca="1" si="671"/>
        <v>9.6654700443681691E-13</v>
      </c>
      <c r="CD367" s="223">
        <f t="shared" ca="1" si="672"/>
        <v>9.4813682099484542E-13</v>
      </c>
      <c r="CE367" s="223">
        <f t="shared" ca="1" si="673"/>
        <v>9.0920233868474947E-13</v>
      </c>
      <c r="CF367" s="223">
        <f t="shared" ca="1" si="674"/>
        <v>8.5058637146914951E-13</v>
      </c>
      <c r="CG367" s="223">
        <f t="shared" ca="1" si="675"/>
        <v>7.7355777802217072E-13</v>
      </c>
      <c r="CH367" s="223">
        <f t="shared" ca="1" si="676"/>
        <v>6.7978399477101395E-13</v>
      </c>
      <c r="CI367" s="223">
        <f t="shared" ca="1" si="677"/>
        <v>5.7129494093284478E-13</v>
      </c>
      <c r="CJ367" s="223">
        <f t="shared" ca="1" si="678"/>
        <v>4.504390768939617E-13</v>
      </c>
      <c r="CK367" s="223">
        <f t="shared" ca="1" si="679"/>
        <v>3.1983256713460853E-13</v>
      </c>
      <c r="CL367" s="223">
        <f t="shared" ca="1" si="680"/>
        <v>1.8230264816861385E-13</v>
      </c>
      <c r="CM367" s="223">
        <f t="shared" ca="1" si="681"/>
        <v>4.0826427410926715E-14</v>
      </c>
      <c r="CN367" s="223">
        <f t="shared" ca="1" si="682"/>
        <v>-1.0153356220727193E-13</v>
      </c>
      <c r="CO367" s="223">
        <f t="shared" ca="1" si="683"/>
        <v>-2.4169565682788919E-13</v>
      </c>
      <c r="CP367" s="223">
        <f t="shared" ca="1" si="684"/>
        <v>-3.7662577038204332E-13</v>
      </c>
      <c r="CQ367" s="223">
        <f t="shared" ca="1" si="685"/>
        <v>-5.0340307339072225E-13</v>
      </c>
      <c r="CR367" s="223">
        <f t="shared" ca="1" si="686"/>
        <v>-6.192832201023153E-13</v>
      </c>
      <c r="CS367" s="223">
        <f t="shared" ca="1" si="687"/>
        <v>-7.2175775529039785E-13</v>
      </c>
      <c r="CT367" s="223">
        <f t="shared" ca="1" si="688"/>
        <v>-8.0860841473402391E-13</v>
      </c>
      <c r="CU367" s="223">
        <f t="shared" ca="1" si="689"/>
        <v>-8.7795514393911412E-13</v>
      </c>
      <c r="CV367" s="223">
        <f t="shared" ca="1" si="690"/>
        <v>-9.2829679564061576E-13</v>
      </c>
      <c r="CW367" s="223">
        <f t="shared" ca="1" si="691"/>
        <v>-9.5854362510743427E-13</v>
      </c>
      <c r="CX367" s="223">
        <f t="shared" ca="1" si="692"/>
        <v>-9.6804087982490602E-13</v>
      </c>
      <c r="CY367" s="223">
        <f t="shared" ca="1" si="693"/>
        <v>-9.5658297290943898E-13</v>
      </c>
      <c r="CZ367" s="223">
        <f t="shared" ca="1" si="694"/>
        <v>-9.2441793344368059E-13</v>
      </c>
      <c r="DA367" s="223">
        <f t="shared" ca="1" si="695"/>
        <v>-8.7224203739591155E-13</v>
      </c>
      <c r="DB367" s="223">
        <f t="shared" ca="1" si="696"/>
        <v>-8.0118473534803514E-13</v>
      </c>
      <c r="DC367" s="223">
        <f t="shared" ca="1" si="697"/>
        <v>-7.1278420330134085E-13</v>
      </c>
      <c r="DD367" s="223">
        <f t="shared" ca="1" si="698"/>
        <v>-6.0895404581125791E-13</v>
      </c>
      <c r="DE367" s="223">
        <f t="shared" ca="1" si="699"/>
        <v>-4.9194187222768761E-13</v>
      </c>
      <c r="DF367" s="223">
        <f t="shared" ca="1" si="700"/>
        <v>-3.642806427401904E-13</v>
      </c>
      <c r="DG367" s="223">
        <f t="shared" ca="1" si="701"/>
        <v>-2.2873383743924839E-13</v>
      </c>
      <c r="DH367" s="223">
        <f t="shared" ca="1" si="702"/>
        <v>-8.8235635317825793E-14</v>
      </c>
      <c r="DI367" s="223">
        <f t="shared" ca="1" si="703"/>
        <v>5.4172601842824213E-14</v>
      </c>
      <c r="DJ367" s="223">
        <f t="shared" ca="1" si="704"/>
        <v>1.9540816577101886E-13</v>
      </c>
      <c r="DK367" s="223">
        <f t="shared" ca="1" si="705"/>
        <v>3.3241373302916899E-13</v>
      </c>
      <c r="DL367" s="223">
        <f t="shared" ca="1" si="706"/>
        <v>4.6222354683329367E-13</v>
      </c>
      <c r="DM367" s="223">
        <f t="shared" ca="1" si="707"/>
        <v>5.8202761673103391E-13</v>
      </c>
      <c r="DN367" s="223">
        <f t="shared" ca="1" si="708"/>
        <v>6.8923254640895263E-13</v>
      </c>
      <c r="DO367" s="223">
        <f t="shared" ca="1" si="709"/>
        <v>7.8151767289085742E-13</v>
      </c>
      <c r="DP367" s="223">
        <f t="shared" ca="1" si="710"/>
        <v>8.5688530188300064E-13</v>
      </c>
      <c r="DQ367" s="223">
        <f t="shared" ca="1" si="711"/>
        <v>9.1370395182263098E-13</v>
      </c>
      <c r="DR367" s="223">
        <f t="shared" ca="1" si="712"/>
        <v>9.5074367052687538E-13</v>
      </c>
      <c r="DS367" s="223">
        <f t="shared" ca="1" si="713"/>
        <v>9.6720265994313008E-13</v>
      </c>
      <c r="DT367" s="223">
        <f t="shared" ca="1" si="714"/>
        <v>9.6272463265552083E-13</v>
      </c>
      <c r="DU367" s="223">
        <f t="shared" ca="1" si="715"/>
        <v>9.3740652443149807E-13</v>
      </c>
      <c r="DV367" s="223">
        <f t="shared" ca="1" si="716"/>
        <v>8.9179639585520751E-13</v>
      </c>
      <c r="DW367" s="223">
        <f t="shared" ca="1" si="717"/>
        <v>8.2688156847095054E-13</v>
      </c>
      <c r="DX367" s="223">
        <f t="shared" ca="1" si="718"/>
        <v>7.4406725225339216E-13</v>
      </c>
      <c r="DY367" s="223">
        <f t="shared" ca="1" si="719"/>
        <v>6.4514612705523688E-13</v>
      </c>
      <c r="DZ367" s="223">
        <f t="shared" ca="1" si="720"/>
        <v>5.3225953650219928E-13</v>
      </c>
      <c r="EA367" s="223">
        <f t="shared" ca="1" si="721"/>
        <v>4.0785113437019522E-13</v>
      </c>
      <c r="EB367" s="223">
        <f t="shared" ca="1" si="722"/>
        <v>2.7461398686077382E-13</v>
      </c>
      <c r="EC367" s="223">
        <f t="shared" ca="1" si="723"/>
        <v>1.3543227585071708E-13</v>
      </c>
      <c r="ED367" s="223">
        <f t="shared" ca="1" si="724"/>
        <v>-6.6811349355776281E-15</v>
      </c>
      <c r="EE367" s="223">
        <f t="shared" ca="1" si="725"/>
        <v>-1.4864991932707395E-13</v>
      </c>
      <c r="EF367" s="223">
        <f t="shared" ca="1" si="726"/>
        <v>-2.8740088187742162E-13</v>
      </c>
      <c r="EG367" s="223">
        <f t="shared" ca="1" si="727"/>
        <v>-4.1993048326554555E-13</v>
      </c>
      <c r="EH367" s="223">
        <f t="shared" ca="1" si="728"/>
        <v>-5.433698578514507E-13</v>
      </c>
      <c r="EI367" s="223">
        <f t="shared" ca="1" si="729"/>
        <v>-6.5504691595356615E-13</v>
      </c>
      <c r="EJ367" s="223">
        <f t="shared" ca="1" si="730"/>
        <v>-7.5254418652083518E-13</v>
      </c>
      <c r="EK367" s="223">
        <f t="shared" ca="1" si="731"/>
        <v>-8.3375114808036191E-13</v>
      </c>
      <c r="EL367" s="223">
        <f t="shared" ca="1" si="732"/>
        <v>-8.9690991515368993E-13</v>
      </c>
      <c r="EM367" s="223">
        <f t="shared" ca="1" si="733"/>
        <v>-9.4065329116870729E-13</v>
      </c>
      <c r="EN367" s="223">
        <f t="shared" ca="1" si="734"/>
        <v>-9.6403436413660327E-13</v>
      </c>
      <c r="EO367" s="223">
        <f t="shared" ca="1" si="735"/>
        <v>-9.6654700443681691E-13</v>
      </c>
      <c r="EP367" s="223">
        <f t="shared" ca="1" si="736"/>
        <v>-9.4813682099484501E-13</v>
      </c>
      <c r="EQ367" s="223">
        <f t="shared" ca="1" si="737"/>
        <v>-9.0920233868475007E-13</v>
      </c>
      <c r="ER367" s="223">
        <f t="shared" ca="1" si="738"/>
        <v>-8.5058637146914971E-13</v>
      </c>
      <c r="ES367" s="223">
        <f t="shared" ca="1" si="739"/>
        <v>-7.7355777802216992E-13</v>
      </c>
      <c r="ET367" s="223">
        <f t="shared" ca="1" si="740"/>
        <v>-6.7978399477101415E-13</v>
      </c>
      <c r="EU367" s="223">
        <f t="shared" ca="1" si="741"/>
        <v>-5.7129494093284509E-13</v>
      </c>
      <c r="EV367" s="223">
        <f t="shared" ca="1" si="742"/>
        <v>-4.5043907689396059E-13</v>
      </c>
      <c r="EW367" s="223">
        <f t="shared" ca="1" si="743"/>
        <v>-3.1983256713460894E-13</v>
      </c>
      <c r="EX367" s="223">
        <f t="shared" ca="1" si="744"/>
        <v>-1.823026481686142E-13</v>
      </c>
      <c r="EY367" s="223">
        <f t="shared" ca="1" si="745"/>
        <v>-4.0826427410928791E-14</v>
      </c>
      <c r="EZ367" s="223">
        <f t="shared" ca="1" si="746"/>
        <v>1.0153356220727156E-13</v>
      </c>
      <c r="FA367" s="223">
        <f t="shared" ca="1" si="747"/>
        <v>2.4169565682789051E-13</v>
      </c>
      <c r="FB367" s="223">
        <f t="shared" ca="1" si="748"/>
        <v>3.766257703820414E-13</v>
      </c>
      <c r="FC367" s="223">
        <f t="shared" ca="1" si="749"/>
        <v>5.0340307339072195E-13</v>
      </c>
      <c r="FD367" s="223">
        <f t="shared" ca="1" si="750"/>
        <v>6.1928322010231631E-13</v>
      </c>
      <c r="FE367" s="223">
        <f t="shared" ca="1" si="751"/>
        <v>7.2175775529039644E-13</v>
      </c>
      <c r="FF367" s="223">
        <f t="shared" ca="1" si="752"/>
        <v>8.0860841473402381E-13</v>
      </c>
      <c r="FG367" s="223">
        <f t="shared" ca="1" si="753"/>
        <v>8.7795514393911462E-13</v>
      </c>
      <c r="FH367" s="223">
        <f t="shared" ca="1" si="754"/>
        <v>9.2829679564061576E-13</v>
      </c>
      <c r="FI367" s="223">
        <f t="shared" ca="1" si="755"/>
        <v>9.5854362510743427E-13</v>
      </c>
      <c r="FJ367" s="223">
        <f t="shared" ca="1" si="756"/>
        <v>9.6804087982490602E-13</v>
      </c>
      <c r="FK367" s="223">
        <f t="shared" ca="1" si="757"/>
        <v>9.5658297290943898E-13</v>
      </c>
      <c r="FL367" s="223">
        <f t="shared" ca="1" si="758"/>
        <v>9.2441793344368079E-13</v>
      </c>
      <c r="FM367" s="223">
        <f t="shared" ca="1" si="759"/>
        <v>8.7224203739591246E-13</v>
      </c>
      <c r="FN367" s="223">
        <f t="shared" ca="1" si="760"/>
        <v>8.0118473534803535E-13</v>
      </c>
      <c r="FO367" s="223">
        <f t="shared" ca="1" si="761"/>
        <v>7.1278420330133984E-13</v>
      </c>
      <c r="FP367" s="223">
        <f t="shared" ca="1" si="762"/>
        <v>6.0895404581125952E-13</v>
      </c>
      <c r="FQ367" s="223">
        <f t="shared" ca="1" si="763"/>
        <v>4.9194187222768791E-13</v>
      </c>
      <c r="FR367" s="223">
        <f t="shared" ca="1" si="764"/>
        <v>3.6428064274018918E-13</v>
      </c>
      <c r="FS367" s="223">
        <f t="shared" ca="1" si="765"/>
        <v>2.2873383743925041E-13</v>
      </c>
      <c r="FT367" s="223">
        <f t="shared" ca="1" si="766"/>
        <v>8.8235635317826147E-14</v>
      </c>
      <c r="FU367" s="223">
        <f t="shared" ca="1" si="767"/>
        <v>-5.4172601842825576E-14</v>
      </c>
      <c r="FV367" s="223">
        <f t="shared" ca="1" si="768"/>
        <v>-1.9540816577101851E-13</v>
      </c>
      <c r="FW367" s="223">
        <f t="shared" ca="1" si="769"/>
        <v>-3.3241373302916864E-13</v>
      </c>
      <c r="FX367" s="223">
        <f t="shared" ca="1" si="770"/>
        <v>-4.6222354683329337E-13</v>
      </c>
      <c r="FY367" s="223">
        <f t="shared" ca="1" si="771"/>
        <v>-5.8202761673103371E-13</v>
      </c>
      <c r="FZ367" s="223">
        <f t="shared" ca="1" si="772"/>
        <v>-6.8923254640895243E-13</v>
      </c>
      <c r="GA367" s="223">
        <f t="shared" ca="1" si="773"/>
        <v>-7.8151767289085721E-13</v>
      </c>
      <c r="GB367" s="223">
        <f t="shared" ca="1" si="774"/>
        <v>-8.5688530188300034E-13</v>
      </c>
      <c r="GC367" s="223">
        <f t="shared" ca="1" si="775"/>
        <v>-9.1370395182263078E-13</v>
      </c>
      <c r="GD367" s="223">
        <f t="shared" ca="1" si="776"/>
        <v>-9.5074367052687518E-13</v>
      </c>
      <c r="GE367" s="223">
        <f t="shared" ca="1" si="777"/>
        <v>-9.6720265994313008E-13</v>
      </c>
      <c r="GF367" s="223">
        <f t="shared" ca="1" si="778"/>
        <v>-9.6272463265552083E-13</v>
      </c>
      <c r="GG367" s="223">
        <f t="shared" ca="1" si="779"/>
        <v>-9.3740652443149827E-13</v>
      </c>
      <c r="GH367" s="223">
        <f t="shared" ca="1" si="780"/>
        <v>-8.9179639585520761E-13</v>
      </c>
      <c r="GI367" s="223">
        <f t="shared" ca="1" si="781"/>
        <v>-8.2688156847095085E-13</v>
      </c>
      <c r="GJ367" s="223">
        <f t="shared" ca="1" si="782"/>
        <v>-7.4406725225339237E-13</v>
      </c>
      <c r="GK367" s="223">
        <f t="shared" ca="1" si="783"/>
        <v>-6.4514612705523718E-13</v>
      </c>
      <c r="GL367" s="223">
        <f t="shared" ca="1" si="784"/>
        <v>-5.3225953650219958E-13</v>
      </c>
      <c r="GM367" s="223">
        <f t="shared" ca="1" si="785"/>
        <v>-4.0785113437019557E-13</v>
      </c>
      <c r="GN367" s="223">
        <f t="shared" ca="1" si="786"/>
        <v>-2.7461398686077423E-13</v>
      </c>
      <c r="GO367" s="223">
        <f t="shared" ca="1" si="787"/>
        <v>-1.3543227585071743E-13</v>
      </c>
      <c r="GP367" s="223">
        <f t="shared" ca="1" si="788"/>
        <v>6.6811349355772723E-15</v>
      </c>
      <c r="GQ367" s="223">
        <f t="shared" ca="1" si="789"/>
        <v>1.4864991932707359E-13</v>
      </c>
      <c r="GR367" s="223">
        <f t="shared" ca="1" si="790"/>
        <v>2.8740088187742121E-13</v>
      </c>
      <c r="GS367" s="223">
        <f t="shared" ca="1" si="791"/>
        <v>4.199304832655452E-13</v>
      </c>
      <c r="GT367" s="223">
        <f t="shared" ca="1" si="792"/>
        <v>5.433698578514505E-13</v>
      </c>
      <c r="GU367" s="223">
        <f t="shared" ca="1" si="793"/>
        <v>6.5504691595356585E-13</v>
      </c>
      <c r="GV367" s="223">
        <f t="shared" ca="1" si="794"/>
        <v>7.5254418652083498E-13</v>
      </c>
      <c r="GW367" s="223">
        <f t="shared" ca="1" si="795"/>
        <v>8.337511480803617E-13</v>
      </c>
      <c r="GX367" s="223">
        <f t="shared" ca="1" si="796"/>
        <v>8.9690991515368983E-13</v>
      </c>
      <c r="GY367" s="223">
        <f t="shared" ca="1" si="797"/>
        <v>9.4065329116870709E-13</v>
      </c>
      <c r="GZ367" s="223">
        <f t="shared" ca="1" si="798"/>
        <v>9.6403436413660327E-13</v>
      </c>
      <c r="HA367" s="223">
        <f t="shared" ca="1" si="799"/>
        <v>9.6654700443681691E-13</v>
      </c>
      <c r="HB367" s="223">
        <f t="shared" ca="1" si="800"/>
        <v>9.4813682099484521E-13</v>
      </c>
      <c r="HC367" s="223">
        <f t="shared" ca="1" si="801"/>
        <v>9.0920233868475027E-13</v>
      </c>
      <c r="HD367" s="223">
        <f t="shared" ca="1" si="802"/>
        <v>8.5058637146914981E-13</v>
      </c>
      <c r="HE367" s="223">
        <f t="shared" ca="1" si="803"/>
        <v>7.7355777802217022E-13</v>
      </c>
      <c r="HF367" s="223">
        <f t="shared" ca="1" si="804"/>
        <v>6.7978399477101446E-13</v>
      </c>
      <c r="HG367" s="223">
        <f t="shared" ca="1" si="805"/>
        <v>5.7129494093284549E-13</v>
      </c>
      <c r="HH367" s="223">
        <f t="shared" ca="1" si="806"/>
        <v>4.5043907689396089E-13</v>
      </c>
      <c r="HI367" s="223">
        <f t="shared" ca="1" si="807"/>
        <v>3.1983256713460924E-13</v>
      </c>
      <c r="HJ367" s="223">
        <f t="shared" ca="1" si="808"/>
        <v>1.8230264816861456E-13</v>
      </c>
      <c r="HK367" s="223">
        <f t="shared" ca="1" si="809"/>
        <v>4.0826427410929145E-14</v>
      </c>
      <c r="HL367" s="223">
        <f t="shared" ca="1" si="810"/>
        <v>-1.0153356220727122E-13</v>
      </c>
      <c r="HM367" s="223">
        <f t="shared" ca="1" si="811"/>
        <v>-2.4169565682789015E-13</v>
      </c>
      <c r="HN367" s="223">
        <f t="shared" ca="1" si="812"/>
        <v>-3.7662577038204104E-13</v>
      </c>
      <c r="HO367" s="223">
        <f t="shared" ca="1" si="813"/>
        <v>-5.0340307339072175E-13</v>
      </c>
      <c r="HP367" s="223">
        <f t="shared" ca="1" si="814"/>
        <v>-6.1928322010231601E-13</v>
      </c>
      <c r="HQ367" s="223">
        <f t="shared" ca="1" si="815"/>
        <v>-7.2175775529039846E-13</v>
      </c>
      <c r="HR367" s="223">
        <f t="shared" ca="1" si="816"/>
        <v>-8.0860841473402159E-13</v>
      </c>
      <c r="HS367" s="223">
        <f t="shared" ca="1" si="817"/>
        <v>-8.7795514393911311E-13</v>
      </c>
      <c r="HT367" s="223">
        <f t="shared" ca="1" si="818"/>
        <v>-9.2829679564061556E-13</v>
      </c>
      <c r="HU367" s="223">
        <f t="shared" ca="1" si="819"/>
        <v>-9.5854362510743427E-13</v>
      </c>
      <c r="HV367" s="223">
        <f t="shared" ca="1" si="820"/>
        <v>-9.6804087982490602E-13</v>
      </c>
      <c r="HW367" s="223">
        <f t="shared" ca="1" si="821"/>
        <v>-9.5658297290943838E-13</v>
      </c>
      <c r="HX367" s="223">
        <f t="shared" ca="1" si="822"/>
        <v>-9.244179334436818E-13</v>
      </c>
      <c r="HY367" s="223">
        <f t="shared" ca="1" si="823"/>
        <v>-8.7224203739591266E-13</v>
      </c>
      <c r="HZ367" s="223">
        <f t="shared" ca="1" si="824"/>
        <v>-8.0118473534803555E-13</v>
      </c>
      <c r="IA367" s="223">
        <f t="shared" ca="1" si="825"/>
        <v>-7.1278420330134015E-13</v>
      </c>
      <c r="IB367" s="223">
        <f t="shared" ca="1" si="826"/>
        <v>-6.089540458112572E-13</v>
      </c>
      <c r="IC367" s="223">
        <f t="shared" ca="1" si="827"/>
        <v>-4.9194187222769115E-13</v>
      </c>
      <c r="ID367" s="223">
        <f t="shared" ca="1" si="828"/>
        <v>-3.6428064274019267E-13</v>
      </c>
      <c r="IE367" s="223">
        <f t="shared" ca="1" si="829"/>
        <v>-9.5108238931411572E-13</v>
      </c>
      <c r="IF367" s="223">
        <f t="shared" ca="1" si="830"/>
        <v>-8.82356353178265E-14</v>
      </c>
      <c r="IG367" s="223">
        <f t="shared" ca="1" si="831"/>
        <v>5.4172601842825223E-14</v>
      </c>
      <c r="IH367" s="223">
        <f t="shared" ca="1" si="832"/>
        <v>1.9540816577102151E-13</v>
      </c>
      <c r="II367" s="223">
        <f t="shared" ca="1" si="833"/>
        <v>3.3241373302916516E-13</v>
      </c>
      <c r="IJ367" s="223">
        <f t="shared" ca="1" si="834"/>
        <v>4.6222354683329306E-13</v>
      </c>
      <c r="IK367" s="223">
        <f t="shared" ca="1" si="835"/>
        <v>5.8202761673103331E-13</v>
      </c>
      <c r="IL367" s="223">
        <f t="shared" ca="1" si="836"/>
        <v>6.8923254640895222E-13</v>
      </c>
      <c r="IM367" s="223">
        <f t="shared" ca="1" si="837"/>
        <v>7.8151767289085903E-13</v>
      </c>
      <c r="IN367" s="223">
        <f t="shared" ca="1" si="838"/>
        <v>8.5688530188300185E-13</v>
      </c>
      <c r="IO367" s="223">
        <f t="shared" ca="1" si="839"/>
        <v>9.1370395182262957E-13</v>
      </c>
      <c r="IP367" s="223">
        <f t="shared" ca="1" si="840"/>
        <v>9.5074367052687518E-13</v>
      </c>
      <c r="IQ367" s="223">
        <f t="shared" ca="1" si="841"/>
        <v>9.6720265994312988E-13</v>
      </c>
      <c r="IR367" s="223">
        <f t="shared" ca="1" si="842"/>
        <v>9.6272463265552083E-13</v>
      </c>
      <c r="IS367" s="223">
        <f t="shared" ca="1" si="843"/>
        <v>9.3740652443149726E-13</v>
      </c>
      <c r="IT367" s="223">
        <f t="shared" ca="1" si="844"/>
        <v>8.9179639585520923E-13</v>
      </c>
      <c r="IU367" s="223">
        <f t="shared" ca="1" si="845"/>
        <v>8.2688156847095276E-13</v>
      </c>
      <c r="IV367" s="223">
        <f t="shared" ca="1" si="846"/>
        <v>7.4406725225339257E-13</v>
      </c>
      <c r="IW367" s="223">
        <f t="shared" ca="1" si="847"/>
        <v>6.4514612705523738E-13</v>
      </c>
      <c r="IX367" s="223">
        <f t="shared" ca="1" si="848"/>
        <v>5.3225953650219696E-13</v>
      </c>
      <c r="IY367" s="223">
        <f t="shared" ca="1" si="849"/>
        <v>4.0785113437019274E-13</v>
      </c>
      <c r="IZ367" s="223">
        <f t="shared" ca="1" si="850"/>
        <v>2.7461398686077786E-13</v>
      </c>
      <c r="JA367" s="223">
        <f t="shared" ca="1" si="851"/>
        <v>1.3543227585071778E-13</v>
      </c>
      <c r="JB367" s="223">
        <f t="shared" ca="1" si="852"/>
        <v>-6.6811349355769165E-15</v>
      </c>
    </row>
    <row r="368" spans="1:262">
      <c r="B368" s="230">
        <v>7</v>
      </c>
      <c r="C368" s="229">
        <f t="shared" si="853"/>
        <v>1.3671875000000001E-4</v>
      </c>
      <c r="D368" s="226">
        <f t="shared" ca="1" si="597"/>
        <v>18.000000000006153</v>
      </c>
      <c r="E368" s="225">
        <f ca="1">M361</f>
        <v>6.1534385896472761E-12</v>
      </c>
      <c r="F368" s="224">
        <v>7</v>
      </c>
      <c r="G368" s="223">
        <f t="shared" ca="1" si="854"/>
        <v>-4.0562875585192069E-13</v>
      </c>
      <c r="H368" s="223">
        <f t="shared" ca="1" si="598"/>
        <v>-7.8591389109755394E-13</v>
      </c>
      <c r="I368" s="223">
        <f t="shared" ca="1" si="599"/>
        <v>-1.1430580156307135E-12</v>
      </c>
      <c r="J368" s="223">
        <f t="shared" ca="1" si="600"/>
        <v>-1.4665451224112679E-12</v>
      </c>
      <c r="K368" s="223">
        <f t="shared" ca="1" si="601"/>
        <v>-1.7468502257020369E-12</v>
      </c>
      <c r="L368" s="223">
        <f t="shared" ca="1" si="602"/>
        <v>-1.9757198215613184E-12</v>
      </c>
      <c r="M368" s="223">
        <f t="shared" ca="1" si="603"/>
        <v>-2.1464149099160331E-12</v>
      </c>
      <c r="N368" s="223">
        <f t="shared" ca="1" si="604"/>
        <v>-2.2539094224997635E-12</v>
      </c>
      <c r="O368" s="223">
        <f t="shared" ca="1" si="605"/>
        <v>-2.2950382140015413E-12</v>
      </c>
      <c r="P368" s="223">
        <f t="shared" ca="1" si="606"/>
        <v>-2.2685902588681665E-12</v>
      </c>
      <c r="Q368" s="223">
        <f t="shared" ca="1" si="607"/>
        <v>-2.1753443096067484E-12</v>
      </c>
      <c r="R368" s="223">
        <f t="shared" ca="1" si="608"/>
        <v>-2.018045966638906E-12</v>
      </c>
      <c r="S368" s="223">
        <f t="shared" ca="1" si="609"/>
        <v>-1.8013268348782383E-12</v>
      </c>
      <c r="T368" s="223">
        <f t="shared" ca="1" si="610"/>
        <v>-1.5315681474426223E-12</v>
      </c>
      <c r="U368" s="223">
        <f t="shared" ca="1" si="611"/>
        <v>-1.2167128720622919E-12</v>
      </c>
      <c r="V368" s="223">
        <f t="shared" ca="1" si="612"/>
        <v>-8.6603183265700357E-13</v>
      </c>
      <c r="W368" s="223">
        <f t="shared" ca="1" si="613"/>
        <v>-4.8985073256584099E-13</v>
      </c>
      <c r="X368" s="223">
        <f t="shared" ca="1" si="614"/>
        <v>-9.9246117152930625E-14</v>
      </c>
      <c r="Y368" s="223">
        <f t="shared" ca="1" si="615"/>
        <v>2.9428077191644771E-13</v>
      </c>
      <c r="Z368" s="223">
        <f t="shared" ca="1" si="616"/>
        <v>6.7914264746140127E-13</v>
      </c>
      <c r="AA368" s="223">
        <f t="shared" ca="1" si="617"/>
        <v>1.0440073611566599E-12</v>
      </c>
      <c r="AB368" s="223">
        <f t="shared" ca="1" si="618"/>
        <v>1.3781315754128653E-12</v>
      </c>
      <c r="AC368" s="223">
        <f t="shared" ca="1" si="619"/>
        <v>1.671677097892431E-12</v>
      </c>
      <c r="AD368" s="223">
        <f t="shared" ca="1" si="620"/>
        <v>1.9160005642812186E-12</v>
      </c>
      <c r="AE368" s="223">
        <f t="shared" ca="1" si="621"/>
        <v>2.1039079396893287E-12</v>
      </c>
      <c r="AF368" s="223">
        <f t="shared" ca="1" si="622"/>
        <v>2.2298663449597349E-12</v>
      </c>
      <c r="AG368" s="223">
        <f t="shared" ca="1" si="623"/>
        <v>2.2901669707194175E-12</v>
      </c>
      <c r="AH368" s="223">
        <f t="shared" ca="1" si="624"/>
        <v>2.2830342822151676E-12</v>
      </c>
      <c r="AI368" s="223">
        <f t="shared" ca="1" si="625"/>
        <v>2.2086782994287604E-12</v>
      </c>
      <c r="AJ368" s="223">
        <f t="shared" ca="1" si="626"/>
        <v>2.069288413098402E-12</v>
      </c>
      <c r="AK368" s="223">
        <f t="shared" ca="1" si="627"/>
        <v>1.8689689187319356E-12</v>
      </c>
      <c r="AL368" s="223">
        <f t="shared" ca="1" si="628"/>
        <v>1.6136181667944165E-12</v>
      </c>
      <c r="AM368" s="223">
        <f t="shared" ca="1" si="629"/>
        <v>1.3107548874584007E-12</v>
      </c>
      <c r="AN368" s="223">
        <f t="shared" ca="1" si="630"/>
        <v>9.6929680373517494E-13</v>
      </c>
      <c r="AO368" s="223">
        <f t="shared" ca="1" si="631"/>
        <v>5.9929805166025697E-13</v>
      </c>
      <c r="AP368" s="223">
        <f t="shared" ca="1" si="632"/>
        <v>2.1165313912103253E-13</v>
      </c>
      <c r="AQ368" s="223">
        <f t="shared" ca="1" si="633"/>
        <v>-1.8222383982547587E-13</v>
      </c>
      <c r="AR368" s="223">
        <f t="shared" ca="1" si="634"/>
        <v>-5.7073528970164445E-13</v>
      </c>
      <c r="AS368" s="223">
        <f t="shared" ca="1" si="635"/>
        <v>-9.4244160150533511E-13</v>
      </c>
      <c r="AT368" s="223">
        <f t="shared" ca="1" si="636"/>
        <v>-1.2863979887392233E-12</v>
      </c>
      <c r="AU368" s="223">
        <f t="shared" ca="1" si="637"/>
        <v>-1.5924767535323819E-12</v>
      </c>
      <c r="AV368" s="223">
        <f t="shared" ca="1" si="638"/>
        <v>-1.8516654938199371E-12</v>
      </c>
      <c r="AW368" s="223">
        <f t="shared" ca="1" si="639"/>
        <v>-2.0563324709553419E-12</v>
      </c>
      <c r="AX368" s="223">
        <f t="shared" ca="1" si="640"/>
        <v>-2.200451324081474E-12</v>
      </c>
      <c r="AY368" s="223">
        <f t="shared" ca="1" si="641"/>
        <v>-2.2797785146098956E-12</v>
      </c>
      <c r="AZ368" s="223">
        <f t="shared" ca="1" si="642"/>
        <v>-2.2919782760061266E-12</v>
      </c>
      <c r="BA368" s="223">
        <f t="shared" ca="1" si="643"/>
        <v>-2.2366913897700775E-12</v>
      </c>
      <c r="BB368" s="223">
        <f t="shared" ca="1" si="644"/>
        <v>-2.1155457625224863E-12</v>
      </c>
      <c r="BC368" s="223">
        <f t="shared" ca="1" si="645"/>
        <v>-1.9321084927580623E-12</v>
      </c>
      <c r="BD368" s="223">
        <f t="shared" ca="1" si="646"/>
        <v>-1.6917808386461451E-12</v>
      </c>
      <c r="BE368" s="223">
        <f t="shared" ca="1" si="647"/>
        <v>-1.4016391795220548E-12</v>
      </c>
      <c r="BF368" s="223">
        <f t="shared" ca="1" si="648"/>
        <v>-1.0702266539127748E-12</v>
      </c>
      <c r="BG368" s="223">
        <f t="shared" ca="1" si="649"/>
        <v>-7.073016092559136E-13</v>
      </c>
      <c r="BH368" s="223">
        <f t="shared" ca="1" si="650"/>
        <v>-3.2355027013836639E-13</v>
      </c>
      <c r="BI368" s="223">
        <f t="shared" ca="1" si="651"/>
        <v>6.9727914543444227E-14</v>
      </c>
      <c r="BJ368" s="223">
        <f t="shared" ca="1" si="652"/>
        <v>4.6095298063848702E-13</v>
      </c>
      <c r="BK368" s="223">
        <f t="shared" ca="1" si="653"/>
        <v>8.3860541748784717E-13</v>
      </c>
      <c r="BL368" s="223">
        <f t="shared" ca="1" si="654"/>
        <v>1.1915653566355529E-12</v>
      </c>
      <c r="BM368" s="223">
        <f t="shared" ca="1" si="655"/>
        <v>1.5094399931885835E-12</v>
      </c>
      <c r="BN368" s="223">
        <f t="shared" ca="1" si="656"/>
        <v>1.7828695989973014E-12</v>
      </c>
      <c r="BO368" s="223">
        <f t="shared" ca="1" si="657"/>
        <v>2.0038031171853725E-12</v>
      </c>
      <c r="BP368" s="223">
        <f t="shared" ca="1" si="658"/>
        <v>2.1657352232267272E-12</v>
      </c>
      <c r="BQ368" s="223">
        <f t="shared" ca="1" si="659"/>
        <v>2.2638978723736641E-12</v>
      </c>
      <c r="BR368" s="223">
        <f t="shared" ca="1" si="660"/>
        <v>2.2954006933766001E-12</v>
      </c>
      <c r="BS368" s="223">
        <f t="shared" ca="1" si="661"/>
        <v>2.2593160946424108E-12</v>
      </c>
      <c r="BT368" s="223">
        <f t="shared" ca="1" si="662"/>
        <v>2.1567065769047292E-12</v>
      </c>
      <c r="BU368" s="223">
        <f t="shared" ca="1" si="663"/>
        <v>1.9905934481924212E-12</v>
      </c>
      <c r="BV368" s="223">
        <f t="shared" ca="1" si="664"/>
        <v>1.7658678622750733E-12</v>
      </c>
      <c r="BW368" s="223">
        <f t="shared" ca="1" si="665"/>
        <v>1.4891468000331461E-12</v>
      </c>
      <c r="BX368" s="223">
        <f t="shared" ca="1" si="666"/>
        <v>1.1685782343403153E-12</v>
      </c>
      <c r="BY368" s="223">
        <f t="shared" ca="1" si="667"/>
        <v>8.1360121532256873E-13</v>
      </c>
      <c r="BZ368" s="223">
        <f t="shared" ca="1" si="668"/>
        <v>4.3466794021528031E-13</v>
      </c>
      <c r="CA368" s="223">
        <f t="shared" ca="1" si="669"/>
        <v>4.293599139217267E-14</v>
      </c>
      <c r="CB368" s="223">
        <f t="shared" ca="1" si="670"/>
        <v>-3.5006019547026081E-13</v>
      </c>
      <c r="CC368" s="223">
        <f t="shared" ca="1" si="671"/>
        <v>-7.3274895956647352E-13</v>
      </c>
      <c r="CD368" s="223">
        <f t="shared" ca="1" si="672"/>
        <v>-1.0938621392189487E-12</v>
      </c>
      <c r="CE368" s="223">
        <f t="shared" ca="1" si="673"/>
        <v>-1.4227668596898655E-12</v>
      </c>
      <c r="CF368" s="223">
        <f t="shared" ca="1" si="674"/>
        <v>-1.7097786151497473E-12</v>
      </c>
      <c r="CG368" s="223">
        <f t="shared" ca="1" si="675"/>
        <v>-1.9464464261936766E-12</v>
      </c>
      <c r="CH368" s="223">
        <f t="shared" ca="1" si="676"/>
        <v>-2.1258016765232267E-12</v>
      </c>
      <c r="CI368" s="223">
        <f t="shared" ca="1" si="677"/>
        <v>-2.2425633018688506E-12</v>
      </c>
      <c r="CJ368" s="223">
        <f t="shared" ca="1" si="678"/>
        <v>-2.2932932894233739E-12</v>
      </c>
      <c r="CK368" s="223">
        <f t="shared" ca="1" si="679"/>
        <v>-2.2764979091500331E-12</v>
      </c>
      <c r="CL368" s="223">
        <f t="shared" ca="1" si="680"/>
        <v>-2.1926716962380233E-12</v>
      </c>
      <c r="CM368" s="223">
        <f t="shared" ca="1" si="681"/>
        <v>-2.0442828896546887E-12</v>
      </c>
      <c r="CN368" s="223">
        <f t="shared" ca="1" si="682"/>
        <v>-1.8357007555520237E-12</v>
      </c>
      <c r="CO368" s="223">
        <f t="shared" ca="1" si="683"/>
        <v>-1.5730669354691029E-12</v>
      </c>
      <c r="CP368" s="223">
        <f t="shared" ca="1" si="684"/>
        <v>-1.264114607445965E-12</v>
      </c>
      <c r="CQ368" s="223">
        <f t="shared" ca="1" si="685"/>
        <v>-9.1794078479846172E-13</v>
      </c>
      <c r="CR368" s="223">
        <f t="shared" ca="1" si="686"/>
        <v>-5.4473845715180062E-13</v>
      </c>
      <c r="CS368" s="223">
        <f t="shared" ca="1" si="687"/>
        <v>-1.5549646076377306E-13</v>
      </c>
      <c r="CT368" s="223">
        <f t="shared" ca="1" si="688"/>
        <v>2.3832408462949493E-13</v>
      </c>
      <c r="CU368" s="223">
        <f t="shared" ca="1" si="689"/>
        <v>6.2512724522027558E-13</v>
      </c>
      <c r="CV368" s="223">
        <f t="shared" ca="1" si="690"/>
        <v>9.9352371209795843E-13</v>
      </c>
      <c r="CW368" s="223">
        <f t="shared" ca="1" si="691"/>
        <v>1.3326661562064955E-12</v>
      </c>
      <c r="CX368" s="223">
        <f t="shared" ca="1" si="692"/>
        <v>1.6325686248593785E-12</v>
      </c>
      <c r="CY368" s="223">
        <f t="shared" ca="1" si="693"/>
        <v>1.8844005752727126E-12</v>
      </c>
      <c r="CZ368" s="223">
        <f t="shared" ca="1" si="694"/>
        <v>2.0807468873827474E-12</v>
      </c>
      <c r="DA368" s="223">
        <f t="shared" ca="1" si="695"/>
        <v>2.2158261999444873E-12</v>
      </c>
      <c r="DB368" s="223">
        <f t="shared" ca="1" si="696"/>
        <v>2.2856611410671583E-12</v>
      </c>
      <c r="DC368" s="223">
        <f t="shared" ca="1" si="697"/>
        <v>2.2881954407968459E-12</v>
      </c>
      <c r="DD368" s="223">
        <f t="shared" ca="1" si="698"/>
        <v>2.2233544773997232E-12</v>
      </c>
      <c r="DE368" s="223">
        <f t="shared" ca="1" si="699"/>
        <v>2.0930474745777449E-12</v>
      </c>
      <c r="DF368" s="223">
        <f t="shared" ca="1" si="700"/>
        <v>1.9011112849204531E-12</v>
      </c>
      <c r="DG368" s="223">
        <f t="shared" ca="1" si="701"/>
        <v>1.653197414873124E-12</v>
      </c>
      <c r="DH368" s="223">
        <f t="shared" ca="1" si="702"/>
        <v>1.356605617738915E-12</v>
      </c>
      <c r="DI368" s="223">
        <f t="shared" ca="1" si="703"/>
        <v>1.0200689545216585E-12</v>
      </c>
      <c r="DJ368" s="223">
        <f t="shared" ca="1" si="704"/>
        <v>6.534966514315886E-13</v>
      </c>
      <c r="DK368" s="223">
        <f t="shared" ca="1" si="705"/>
        <v>2.6768232554150806E-13</v>
      </c>
      <c r="DL368" s="223">
        <f t="shared" ca="1" si="706"/>
        <v>-1.2601383019413629E-13</v>
      </c>
      <c r="DM368" s="223">
        <f t="shared" ca="1" si="707"/>
        <v>-5.1599954458565806E-13</v>
      </c>
      <c r="DN368" s="223">
        <f t="shared" ca="1" si="708"/>
        <v>-8.9079179933212094E-13</v>
      </c>
      <c r="DO368" s="223">
        <f t="shared" ca="1" si="709"/>
        <v>-1.2393549432250519E-12</v>
      </c>
      <c r="DP368" s="223">
        <f t="shared" ca="1" si="710"/>
        <v>-1.5514256337555974E-12</v>
      </c>
      <c r="DQ368" s="223">
        <f t="shared" ca="1" si="711"/>
        <v>-1.8178150383119159E-12</v>
      </c>
      <c r="DR368" s="223">
        <f t="shared" ca="1" si="712"/>
        <v>-2.0306793967386571E-12</v>
      </c>
      <c r="DS368" s="223">
        <f t="shared" ca="1" si="713"/>
        <v>-2.183750978621007E-12</v>
      </c>
      <c r="DT368" s="223">
        <f t="shared" ca="1" si="714"/>
        <v>-2.2725226348218408E-12</v>
      </c>
      <c r="DU368" s="223">
        <f t="shared" ca="1" si="715"/>
        <v>-2.2943805092045295E-12</v>
      </c>
      <c r="DV368" s="223">
        <f t="shared" ca="1" si="716"/>
        <v>-2.2486810028825134E-12</v>
      </c>
      <c r="DW368" s="223">
        <f t="shared" ca="1" si="717"/>
        <v>-2.1367697248052351E-12</v>
      </c>
      <c r="DX368" s="223">
        <f t="shared" ca="1" si="718"/>
        <v>-1.9619418706858245E-12</v>
      </c>
      <c r="DY368" s="223">
        <f t="shared" ca="1" si="719"/>
        <v>-1.7293451969017269E-12</v>
      </c>
      <c r="DZ368" s="223">
        <f t="shared" ca="1" si="720"/>
        <v>-1.4458284462741164E-12</v>
      </c>
      <c r="EA368" s="223">
        <f t="shared" ca="1" si="721"/>
        <v>-1.119739688785928E-12</v>
      </c>
      <c r="EB368" s="223">
        <f t="shared" ca="1" si="722"/>
        <v>-7.6068051503853535E-13</v>
      </c>
      <c r="EC368" s="223">
        <f t="shared" ca="1" si="723"/>
        <v>-3.7922332015081913E-13</v>
      </c>
      <c r="ED368" s="223">
        <f t="shared" ca="1" si="724"/>
        <v>1.3399997404323891E-14</v>
      </c>
      <c r="EE368" s="223">
        <f t="shared" ca="1" si="725"/>
        <v>4.0562875585191943E-13</v>
      </c>
      <c r="EF368" s="223">
        <f t="shared" ca="1" si="726"/>
        <v>7.8591389109755344E-13</v>
      </c>
      <c r="EG368" s="223">
        <f t="shared" ca="1" si="727"/>
        <v>1.1430580156307137E-12</v>
      </c>
      <c r="EH368" s="223">
        <f t="shared" ca="1" si="728"/>
        <v>1.4665451224112683E-12</v>
      </c>
      <c r="EI368" s="223">
        <f t="shared" ca="1" si="729"/>
        <v>1.7468502257020381E-12</v>
      </c>
      <c r="EJ368" s="223">
        <f t="shared" ca="1" si="730"/>
        <v>1.9757198215613148E-12</v>
      </c>
      <c r="EK368" s="223">
        <f t="shared" ca="1" si="731"/>
        <v>2.1464149099160311E-12</v>
      </c>
      <c r="EL368" s="223">
        <f t="shared" ca="1" si="732"/>
        <v>2.2539094224997631E-12</v>
      </c>
      <c r="EM368" s="223">
        <f t="shared" ca="1" si="733"/>
        <v>2.2950382140015409E-12</v>
      </c>
      <c r="EN368" s="223">
        <f t="shared" ca="1" si="734"/>
        <v>2.2685902588681669E-12</v>
      </c>
      <c r="EO368" s="223">
        <f t="shared" ca="1" si="735"/>
        <v>2.1753443096067492E-12</v>
      </c>
      <c r="EP368" s="223">
        <f t="shared" ca="1" si="736"/>
        <v>2.0180459666389068E-12</v>
      </c>
      <c r="EQ368" s="223">
        <f t="shared" ca="1" si="737"/>
        <v>1.8013268348782387E-12</v>
      </c>
      <c r="ER368" s="223">
        <f t="shared" ca="1" si="738"/>
        <v>1.5315681474426223E-12</v>
      </c>
      <c r="ES368" s="223">
        <f t="shared" ca="1" si="739"/>
        <v>1.2167128720622919E-12</v>
      </c>
      <c r="ET368" s="223">
        <f t="shared" ca="1" si="740"/>
        <v>8.6603183265700256E-13</v>
      </c>
      <c r="EU368" s="223">
        <f t="shared" ca="1" si="741"/>
        <v>4.8985073256583897E-13</v>
      </c>
      <c r="EV368" s="223">
        <f t="shared" ca="1" si="742"/>
        <v>9.9246117152936658E-14</v>
      </c>
      <c r="EW368" s="223">
        <f t="shared" ca="1" si="743"/>
        <v>-2.9428077191644271E-13</v>
      </c>
      <c r="EX368" s="223">
        <f t="shared" ca="1" si="744"/>
        <v>-6.7914264746139743E-13</v>
      </c>
      <c r="EY368" s="223">
        <f t="shared" ca="1" si="745"/>
        <v>-1.0440073611566563E-12</v>
      </c>
      <c r="EZ368" s="223">
        <f t="shared" ca="1" si="746"/>
        <v>-1.3781315754128631E-12</v>
      </c>
      <c r="FA368" s="223">
        <f t="shared" ca="1" si="747"/>
        <v>-1.6716770978924296E-12</v>
      </c>
      <c r="FB368" s="223">
        <f t="shared" ca="1" si="748"/>
        <v>-1.9160005642812178E-12</v>
      </c>
      <c r="FC368" s="223">
        <f t="shared" ca="1" si="749"/>
        <v>-2.1039079396893287E-12</v>
      </c>
      <c r="FD368" s="223">
        <f t="shared" ca="1" si="750"/>
        <v>-2.2298663449597349E-12</v>
      </c>
      <c r="FE368" s="223">
        <f t="shared" ca="1" si="751"/>
        <v>-2.2901669707194175E-12</v>
      </c>
      <c r="FF368" s="223">
        <f t="shared" ca="1" si="752"/>
        <v>-2.2830342822151672E-12</v>
      </c>
      <c r="FG368" s="223">
        <f t="shared" ca="1" si="753"/>
        <v>-2.20867829942876E-12</v>
      </c>
      <c r="FH368" s="223">
        <f t="shared" ca="1" si="754"/>
        <v>-2.0692884130984052E-12</v>
      </c>
      <c r="FI368" s="223">
        <f t="shared" ca="1" si="755"/>
        <v>-1.868968918731938E-12</v>
      </c>
      <c r="FJ368" s="223">
        <f t="shared" ca="1" si="756"/>
        <v>-1.6136181667944193E-12</v>
      </c>
      <c r="FK368" s="223">
        <f t="shared" ca="1" si="757"/>
        <v>-1.3107548874584039E-12</v>
      </c>
      <c r="FL368" s="223">
        <f t="shared" ca="1" si="758"/>
        <v>-9.6929680373517676E-13</v>
      </c>
      <c r="FM368" s="223">
        <f t="shared" ca="1" si="759"/>
        <v>-5.9929805166025889E-13</v>
      </c>
      <c r="FN368" s="223">
        <f t="shared" ca="1" si="760"/>
        <v>-2.116531391210345E-13</v>
      </c>
      <c r="FO368" s="223">
        <f t="shared" ca="1" si="761"/>
        <v>1.8222383982547592E-13</v>
      </c>
      <c r="FP368" s="223">
        <f t="shared" ca="1" si="762"/>
        <v>5.7073528970164445E-13</v>
      </c>
      <c r="FQ368" s="223">
        <f t="shared" ca="1" si="763"/>
        <v>9.4244160150533511E-13</v>
      </c>
      <c r="FR368" s="223">
        <f t="shared" ca="1" si="764"/>
        <v>1.2863979887392251E-12</v>
      </c>
      <c r="FS368" s="223">
        <f t="shared" ca="1" si="765"/>
        <v>1.5924767535323775E-12</v>
      </c>
      <c r="FT368" s="223">
        <f t="shared" ca="1" si="766"/>
        <v>1.8516654938199335E-12</v>
      </c>
      <c r="FU368" s="223">
        <f t="shared" ca="1" si="767"/>
        <v>2.0563324709553402E-12</v>
      </c>
      <c r="FV368" s="223">
        <f t="shared" ca="1" si="768"/>
        <v>2.2004513240814728E-12</v>
      </c>
      <c r="FW368" s="223">
        <f t="shared" ca="1" si="769"/>
        <v>2.2797785146098952E-12</v>
      </c>
      <c r="FX368" s="223">
        <f t="shared" ca="1" si="770"/>
        <v>2.2919782760061266E-12</v>
      </c>
      <c r="FY368" s="223">
        <f t="shared" ca="1" si="771"/>
        <v>2.2366913897700779E-12</v>
      </c>
      <c r="FZ368" s="223">
        <f t="shared" ca="1" si="772"/>
        <v>2.1155457625224871E-12</v>
      </c>
      <c r="GA368" s="223">
        <f t="shared" ca="1" si="773"/>
        <v>1.9321084927580631E-12</v>
      </c>
      <c r="GB368" s="223">
        <f t="shared" ca="1" si="774"/>
        <v>1.6917808386461437E-12</v>
      </c>
      <c r="GC368" s="223">
        <f t="shared" ca="1" si="775"/>
        <v>1.401639179522053E-12</v>
      </c>
      <c r="GD368" s="223">
        <f t="shared" ca="1" si="776"/>
        <v>1.070226653912773E-12</v>
      </c>
      <c r="GE368" s="223">
        <f t="shared" ca="1" si="777"/>
        <v>7.0730160925591936E-13</v>
      </c>
      <c r="GF368" s="223">
        <f t="shared" ca="1" si="778"/>
        <v>3.235502701383724E-13</v>
      </c>
      <c r="GG368" s="223">
        <f t="shared" ca="1" si="779"/>
        <v>-6.9727914543438193E-14</v>
      </c>
      <c r="GH368" s="223">
        <f t="shared" ca="1" si="780"/>
        <v>-4.609529806384851E-13</v>
      </c>
      <c r="GI368" s="223">
        <f t="shared" ca="1" si="781"/>
        <v>-8.3860541748784555E-13</v>
      </c>
      <c r="GJ368" s="223">
        <f t="shared" ca="1" si="782"/>
        <v>-1.1915653566355513E-12</v>
      </c>
      <c r="GK368" s="223">
        <f t="shared" ca="1" si="783"/>
        <v>-1.5094399931885759E-12</v>
      </c>
      <c r="GL368" s="223">
        <f t="shared" ca="1" si="784"/>
        <v>-1.7828695989973E-12</v>
      </c>
      <c r="GM368" s="223">
        <f t="shared" ca="1" si="785"/>
        <v>-2.0038031171853677E-12</v>
      </c>
      <c r="GN368" s="223">
        <f t="shared" ca="1" si="786"/>
        <v>-2.165735223226728E-12</v>
      </c>
      <c r="GO368" s="223">
        <f t="shared" ca="1" si="787"/>
        <v>-2.2638978723736632E-12</v>
      </c>
      <c r="GP368" s="223">
        <f t="shared" ca="1" si="788"/>
        <v>-2.2954006933766001E-12</v>
      </c>
      <c r="GQ368" s="223">
        <f t="shared" ca="1" si="789"/>
        <v>-2.2593160946424116E-12</v>
      </c>
      <c r="GR368" s="223">
        <f t="shared" ca="1" si="790"/>
        <v>-2.1567065769047284E-12</v>
      </c>
      <c r="GS368" s="223">
        <f t="shared" ca="1" si="791"/>
        <v>-1.9905934481924224E-12</v>
      </c>
      <c r="GT368" s="223">
        <f t="shared" ca="1" si="792"/>
        <v>-1.7658678622750695E-12</v>
      </c>
      <c r="GU368" s="223">
        <f t="shared" ca="1" si="793"/>
        <v>-1.4891468000331475E-12</v>
      </c>
      <c r="GV368" s="223">
        <f t="shared" ca="1" si="794"/>
        <v>-1.1685782343403238E-12</v>
      </c>
      <c r="GW368" s="223">
        <f t="shared" ca="1" si="795"/>
        <v>-8.1360121532257055E-13</v>
      </c>
      <c r="GX368" s="223">
        <f t="shared" ca="1" si="796"/>
        <v>-4.3466794021529026E-13</v>
      </c>
      <c r="GY368" s="223">
        <f t="shared" ca="1" si="797"/>
        <v>-4.2935991392170562E-14</v>
      </c>
      <c r="GZ368" s="223">
        <f t="shared" ca="1" si="798"/>
        <v>3.500601954702548E-13</v>
      </c>
      <c r="HA368" s="223">
        <f t="shared" ca="1" si="799"/>
        <v>7.3274895956647554E-13</v>
      </c>
      <c r="HB368" s="223">
        <f t="shared" ca="1" si="800"/>
        <v>1.0938621392189433E-12</v>
      </c>
      <c r="HC368" s="223">
        <f t="shared" ca="1" si="801"/>
        <v>1.4227668596898671E-12</v>
      </c>
      <c r="HD368" s="223">
        <f t="shared" ca="1" si="802"/>
        <v>1.7097786151497433E-12</v>
      </c>
      <c r="HE368" s="223">
        <f t="shared" ca="1" si="803"/>
        <v>1.9464464261936798E-12</v>
      </c>
      <c r="HF368" s="223">
        <f t="shared" ca="1" si="804"/>
        <v>2.1258016765232259E-12</v>
      </c>
      <c r="HG368" s="223">
        <f t="shared" ca="1" si="805"/>
        <v>2.2425633018688518E-12</v>
      </c>
      <c r="HH368" s="223">
        <f t="shared" ca="1" si="806"/>
        <v>2.2932932894233739E-12</v>
      </c>
      <c r="HI368" s="223">
        <f t="shared" ca="1" si="807"/>
        <v>2.2764979091500343E-12</v>
      </c>
      <c r="HJ368" s="223">
        <f t="shared" ca="1" si="808"/>
        <v>2.1926716962380237E-12</v>
      </c>
      <c r="HK368" s="223">
        <f t="shared" ca="1" si="809"/>
        <v>2.0442828896546919E-12</v>
      </c>
      <c r="HL368" s="223">
        <f t="shared" ca="1" si="810"/>
        <v>1.8357007555520225E-12</v>
      </c>
      <c r="HM368" s="223">
        <f t="shared" ca="1" si="811"/>
        <v>1.5730669354691071E-12</v>
      </c>
      <c r="HN368" s="223">
        <f t="shared" ca="1" si="812"/>
        <v>1.2641146074459632E-12</v>
      </c>
      <c r="HO368" s="223">
        <f t="shared" ca="1" si="813"/>
        <v>9.1794078479846737E-13</v>
      </c>
      <c r="HP368" s="223">
        <f t="shared" ca="1" si="814"/>
        <v>5.447384571517986E-13</v>
      </c>
      <c r="HQ368" s="223">
        <f t="shared" ca="1" si="815"/>
        <v>1.5549646076377503E-13</v>
      </c>
      <c r="HR368" s="223">
        <f t="shared" ca="1" si="816"/>
        <v>-2.3832408462950109E-13</v>
      </c>
      <c r="HS368" s="223">
        <f t="shared" ca="1" si="817"/>
        <v>-6.2512724522027366E-13</v>
      </c>
      <c r="HT368" s="223">
        <f t="shared" ca="1" si="818"/>
        <v>-9.9352371209794934E-13</v>
      </c>
      <c r="HU368" s="223">
        <f t="shared" ca="1" si="819"/>
        <v>-1.3326661562064939E-12</v>
      </c>
      <c r="HV368" s="223">
        <f t="shared" ca="1" si="820"/>
        <v>-1.6325686248593712E-12</v>
      </c>
      <c r="HW368" s="223">
        <f t="shared" ca="1" si="821"/>
        <v>-1.8844005752727114E-12</v>
      </c>
      <c r="HX368" s="223">
        <f t="shared" ca="1" si="822"/>
        <v>-2.0807468873827433E-12</v>
      </c>
      <c r="HY368" s="223">
        <f t="shared" ca="1" si="823"/>
        <v>-2.2158261999444889E-12</v>
      </c>
      <c r="HZ368" s="223">
        <f t="shared" ca="1" si="824"/>
        <v>-2.2856611410671579E-12</v>
      </c>
      <c r="IA368" s="223">
        <f t="shared" ca="1" si="825"/>
        <v>-2.2881954407968455E-12</v>
      </c>
      <c r="IB368" s="223">
        <f t="shared" ca="1" si="826"/>
        <v>-2.2233544773997236E-12</v>
      </c>
      <c r="IC368" s="223">
        <f t="shared" ca="1" si="827"/>
        <v>-2.0930474745777425E-12</v>
      </c>
      <c r="ID368" s="223">
        <f t="shared" ca="1" si="828"/>
        <v>-1.9011112849204539E-12</v>
      </c>
      <c r="IE368" s="223">
        <f t="shared" ca="1" si="829"/>
        <v>-1.3124706803227925E-12</v>
      </c>
      <c r="IF368" s="223">
        <f t="shared" ca="1" si="830"/>
        <v>-1.3566056177389164E-12</v>
      </c>
      <c r="IG368" s="223">
        <f t="shared" ca="1" si="831"/>
        <v>-1.0200689545216674E-12</v>
      </c>
      <c r="IH368" s="223">
        <f t="shared" ca="1" si="832"/>
        <v>-6.5349665143159052E-13</v>
      </c>
      <c r="II368" s="223">
        <f t="shared" ca="1" si="833"/>
        <v>-2.6768232554151821E-13</v>
      </c>
      <c r="IJ368" s="223">
        <f t="shared" ca="1" si="834"/>
        <v>1.2601383019413432E-13</v>
      </c>
      <c r="IK368" s="223">
        <f t="shared" ca="1" si="835"/>
        <v>5.1599954458565615E-13</v>
      </c>
      <c r="IL368" s="223">
        <f t="shared" ca="1" si="836"/>
        <v>8.9079179933212659E-13</v>
      </c>
      <c r="IM368" s="223">
        <f t="shared" ca="1" si="837"/>
        <v>1.2393549432250501E-12</v>
      </c>
      <c r="IN368" s="223">
        <f t="shared" ca="1" si="838"/>
        <v>1.5514256337556019E-12</v>
      </c>
      <c r="IO368" s="223">
        <f t="shared" ca="1" si="839"/>
        <v>1.8178150383119145E-12</v>
      </c>
      <c r="IP368" s="223">
        <f t="shared" ca="1" si="840"/>
        <v>2.0306793967386599E-12</v>
      </c>
      <c r="IQ368" s="223">
        <f t="shared" ca="1" si="841"/>
        <v>2.1837509786210066E-12</v>
      </c>
      <c r="IR368" s="223">
        <f t="shared" ca="1" si="842"/>
        <v>2.2725226348218392E-12</v>
      </c>
      <c r="IS368" s="223">
        <f t="shared" ca="1" si="843"/>
        <v>2.2943805092045295E-12</v>
      </c>
      <c r="IT368" s="223">
        <f t="shared" ca="1" si="844"/>
        <v>2.2486810028825151E-12</v>
      </c>
      <c r="IU368" s="223">
        <f t="shared" ca="1" si="845"/>
        <v>2.136769724805236E-12</v>
      </c>
      <c r="IV368" s="223">
        <f t="shared" ca="1" si="846"/>
        <v>1.9619418706858305E-12</v>
      </c>
      <c r="IW368" s="223">
        <f t="shared" ca="1" si="847"/>
        <v>1.7293451969017229E-12</v>
      </c>
      <c r="IX368" s="223">
        <f t="shared" ca="1" si="848"/>
        <v>1.445828446274118E-12</v>
      </c>
      <c r="IY368" s="223">
        <f t="shared" ca="1" si="849"/>
        <v>1.1197396887859226E-12</v>
      </c>
      <c r="IZ368" s="223">
        <f t="shared" ca="1" si="850"/>
        <v>7.6068051503853717E-13</v>
      </c>
      <c r="JA368" s="223">
        <f t="shared" ca="1" si="851"/>
        <v>3.7922332015081307E-13</v>
      </c>
      <c r="JB368" s="223">
        <f t="shared" ca="1" si="852"/>
        <v>-1.3399997404321923E-14</v>
      </c>
    </row>
    <row r="369" spans="2:262">
      <c r="B369" s="230">
        <v>8</v>
      </c>
      <c r="C369" s="229">
        <f t="shared" si="853"/>
        <v>1.5625E-4</v>
      </c>
      <c r="D369" s="226">
        <f t="shared" ca="1" si="597"/>
        <v>18.000000000032745</v>
      </c>
      <c r="E369" s="225">
        <f ca="1">N361</f>
        <v>3.274648419860811E-11</v>
      </c>
      <c r="F369" s="224">
        <v>8</v>
      </c>
      <c r="G369" s="223">
        <f t="shared" ca="1" si="854"/>
        <v>-1.8900884251642845E-13</v>
      </c>
      <c r="H369" s="223">
        <f t="shared" ca="1" si="598"/>
        <v>-3.7084184156974913E-13</v>
      </c>
      <c r="I369" s="223">
        <f t="shared" ca="1" si="599"/>
        <v>-5.384235966220451E-13</v>
      </c>
      <c r="J369" s="223">
        <f t="shared" ca="1" si="600"/>
        <v>-6.8531403480758743E-13</v>
      </c>
      <c r="K369" s="223">
        <f t="shared" ca="1" si="601"/>
        <v>-8.0586823896401282E-13</v>
      </c>
      <c r="L369" s="223">
        <f t="shared" ca="1" si="602"/>
        <v>-8.9545337863316609E-13</v>
      </c>
      <c r="M369" s="223">
        <f t="shared" ca="1" si="603"/>
        <v>-9.5062674713748707E-13</v>
      </c>
      <c r="N369" s="223">
        <f t="shared" ca="1" si="604"/>
        <v>-9.6926806286693605E-13</v>
      </c>
      <c r="O369" s="223">
        <f t="shared" ca="1" si="605"/>
        <v>-9.5066095051220055E-13</v>
      </c>
      <c r="P369" s="223">
        <f t="shared" ca="1" si="606"/>
        <v>-8.9552047096608469E-13</v>
      </c>
      <c r="Q369" s="223">
        <f t="shared" ca="1" si="607"/>
        <v>-8.0596564193440818E-13</v>
      </c>
      <c r="R369" s="223">
        <f t="shared" ca="1" si="608"/>
        <v>-6.8543800527393123E-13</v>
      </c>
      <c r="S369" s="223">
        <f t="shared" ca="1" si="609"/>
        <v>-5.3856937046883914E-13</v>
      </c>
      <c r="T369" s="223">
        <f t="shared" ca="1" si="610"/>
        <v>-3.7100381678981239E-13</v>
      </c>
      <c r="U369" s="223">
        <f t="shared" ca="1" si="611"/>
        <v>-1.891807944928907E-13</v>
      </c>
      <c r="V369" s="223">
        <f t="shared" ca="1" si="612"/>
        <v>-8.7660357418615144E-17</v>
      </c>
      <c r="W369" s="223">
        <f t="shared" ca="1" si="613"/>
        <v>1.8900884251642855E-13</v>
      </c>
      <c r="X369" s="223">
        <f t="shared" ca="1" si="614"/>
        <v>3.7084184156974902E-13</v>
      </c>
      <c r="Y369" s="223">
        <f t="shared" ca="1" si="615"/>
        <v>5.3842359662204479E-13</v>
      </c>
      <c r="Z369" s="223">
        <f t="shared" ca="1" si="616"/>
        <v>6.8531403480758743E-13</v>
      </c>
      <c r="AA369" s="223">
        <f t="shared" ca="1" si="617"/>
        <v>8.0586823896401282E-13</v>
      </c>
      <c r="AB369" s="223">
        <f t="shared" ca="1" si="618"/>
        <v>8.9545337863316589E-13</v>
      </c>
      <c r="AC369" s="223">
        <f t="shared" ca="1" si="619"/>
        <v>9.5062674713748707E-13</v>
      </c>
      <c r="AD369" s="223">
        <f t="shared" ca="1" si="620"/>
        <v>9.6926806286693605E-13</v>
      </c>
      <c r="AE369" s="223">
        <f t="shared" ca="1" si="621"/>
        <v>9.5066095051220055E-13</v>
      </c>
      <c r="AF369" s="223">
        <f t="shared" ca="1" si="622"/>
        <v>8.9552047096608459E-13</v>
      </c>
      <c r="AG369" s="223">
        <f t="shared" ca="1" si="623"/>
        <v>8.0596564193440818E-13</v>
      </c>
      <c r="AH369" s="223">
        <f t="shared" ca="1" si="624"/>
        <v>6.8543800527393134E-13</v>
      </c>
      <c r="AI369" s="223">
        <f t="shared" ca="1" si="625"/>
        <v>5.3856937046883914E-13</v>
      </c>
      <c r="AJ369" s="223">
        <f t="shared" ca="1" si="626"/>
        <v>3.7100381678981289E-13</v>
      </c>
      <c r="AK369" s="223">
        <f t="shared" ca="1" si="627"/>
        <v>1.891807944928908E-13</v>
      </c>
      <c r="AL369" s="223">
        <f t="shared" ca="1" si="628"/>
        <v>8.7660357418733892E-17</v>
      </c>
      <c r="AM369" s="223">
        <f t="shared" ca="1" si="629"/>
        <v>-1.8900884251642845E-13</v>
      </c>
      <c r="AN369" s="223">
        <f t="shared" ca="1" si="630"/>
        <v>-3.7084184156974928E-13</v>
      </c>
      <c r="AO369" s="223">
        <f t="shared" ca="1" si="631"/>
        <v>-5.3842359662204469E-13</v>
      </c>
      <c r="AP369" s="223">
        <f t="shared" ca="1" si="632"/>
        <v>-6.8531403480758733E-13</v>
      </c>
      <c r="AQ369" s="223">
        <f t="shared" ca="1" si="633"/>
        <v>-8.0586823896401282E-13</v>
      </c>
      <c r="AR369" s="223">
        <f t="shared" ca="1" si="634"/>
        <v>-8.9545337863316589E-13</v>
      </c>
      <c r="AS369" s="223">
        <f t="shared" ca="1" si="635"/>
        <v>-9.5062674713748707E-13</v>
      </c>
      <c r="AT369" s="223">
        <f t="shared" ca="1" si="636"/>
        <v>-9.6926806286693605E-13</v>
      </c>
      <c r="AU369" s="223">
        <f t="shared" ca="1" si="637"/>
        <v>-9.5066095051220075E-13</v>
      </c>
      <c r="AV369" s="223">
        <f t="shared" ca="1" si="638"/>
        <v>-8.9552047096608469E-13</v>
      </c>
      <c r="AW369" s="223">
        <f t="shared" ca="1" si="639"/>
        <v>-8.0596564193440829E-13</v>
      </c>
      <c r="AX369" s="223">
        <f t="shared" ca="1" si="640"/>
        <v>-6.8543800527393194E-13</v>
      </c>
      <c r="AY369" s="223">
        <f t="shared" ca="1" si="641"/>
        <v>-5.3856937046883924E-13</v>
      </c>
      <c r="AZ369" s="223">
        <f t="shared" ca="1" si="642"/>
        <v>-3.7100381678981299E-13</v>
      </c>
      <c r="BA369" s="223">
        <f t="shared" ca="1" si="643"/>
        <v>-1.8918079449289007E-13</v>
      </c>
      <c r="BB369" s="223">
        <f t="shared" ca="1" si="644"/>
        <v>-8.766035741885264E-17</v>
      </c>
      <c r="BC369" s="223">
        <f t="shared" ca="1" si="645"/>
        <v>1.8900884251642746E-13</v>
      </c>
      <c r="BD369" s="223">
        <f t="shared" ca="1" si="646"/>
        <v>3.7084184156974918E-13</v>
      </c>
      <c r="BE369" s="223">
        <f t="shared" ca="1" si="647"/>
        <v>5.3842359662204459E-13</v>
      </c>
      <c r="BF369" s="223">
        <f t="shared" ca="1" si="648"/>
        <v>6.8531403480758784E-13</v>
      </c>
      <c r="BG369" s="223">
        <f t="shared" ca="1" si="649"/>
        <v>8.0586823896401272E-13</v>
      </c>
      <c r="BH369" s="223">
        <f t="shared" ca="1" si="650"/>
        <v>8.9545337863316579E-13</v>
      </c>
      <c r="BI369" s="223">
        <f t="shared" ca="1" si="651"/>
        <v>9.5062674713748727E-13</v>
      </c>
      <c r="BJ369" s="223">
        <f t="shared" ca="1" si="652"/>
        <v>9.6926806286693605E-13</v>
      </c>
      <c r="BK369" s="223">
        <f t="shared" ca="1" si="653"/>
        <v>9.5066095051220075E-13</v>
      </c>
      <c r="BL369" s="223">
        <f t="shared" ca="1" si="654"/>
        <v>8.9552047096608469E-13</v>
      </c>
      <c r="BM369" s="223">
        <f t="shared" ca="1" si="655"/>
        <v>8.0596564193440829E-13</v>
      </c>
      <c r="BN369" s="223">
        <f t="shared" ca="1" si="656"/>
        <v>6.8543800527393214E-13</v>
      </c>
      <c r="BO369" s="223">
        <f t="shared" ca="1" si="657"/>
        <v>5.3856937046883934E-13</v>
      </c>
      <c r="BP369" s="223">
        <f t="shared" ca="1" si="658"/>
        <v>3.710038167898131E-13</v>
      </c>
      <c r="BQ369" s="223">
        <f t="shared" ca="1" si="659"/>
        <v>1.8918079449289017E-13</v>
      </c>
      <c r="BR369" s="223">
        <f t="shared" ca="1" si="660"/>
        <v>8.7660357418971389E-17</v>
      </c>
      <c r="BS369" s="223">
        <f t="shared" ca="1" si="661"/>
        <v>-1.8900884251642736E-13</v>
      </c>
      <c r="BT369" s="223">
        <f t="shared" ca="1" si="662"/>
        <v>-3.7084184156974907E-13</v>
      </c>
      <c r="BU369" s="223">
        <f t="shared" ca="1" si="663"/>
        <v>-5.3842359662204449E-13</v>
      </c>
      <c r="BV369" s="223">
        <f t="shared" ca="1" si="664"/>
        <v>-6.8531403480758773E-13</v>
      </c>
      <c r="BW369" s="223">
        <f t="shared" ca="1" si="665"/>
        <v>-8.0586823896401252E-13</v>
      </c>
      <c r="BX369" s="223">
        <f t="shared" ca="1" si="666"/>
        <v>-8.9545337863316579E-13</v>
      </c>
      <c r="BY369" s="223">
        <f t="shared" ca="1" si="667"/>
        <v>-9.5062674713748707E-13</v>
      </c>
      <c r="BZ369" s="223">
        <f t="shared" ca="1" si="668"/>
        <v>-9.6926806286693605E-13</v>
      </c>
      <c r="CA369" s="223">
        <f t="shared" ca="1" si="669"/>
        <v>-9.5066095051220075E-13</v>
      </c>
      <c r="CB369" s="223">
        <f t="shared" ca="1" si="670"/>
        <v>-8.9552047096608479E-13</v>
      </c>
      <c r="CC369" s="223">
        <f t="shared" ca="1" si="671"/>
        <v>-8.0596564193440839E-13</v>
      </c>
      <c r="CD369" s="223">
        <f t="shared" ca="1" si="672"/>
        <v>-6.8543800527393224E-13</v>
      </c>
      <c r="CE369" s="223">
        <f t="shared" ca="1" si="673"/>
        <v>-5.3856937046883944E-13</v>
      </c>
      <c r="CF369" s="223">
        <f t="shared" ca="1" si="674"/>
        <v>-3.710038167898132E-13</v>
      </c>
      <c r="CG369" s="223">
        <f t="shared" ca="1" si="675"/>
        <v>-1.8918079449289032E-13</v>
      </c>
      <c r="CH369" s="223">
        <f t="shared" ca="1" si="676"/>
        <v>-8.7660357419090149E-17</v>
      </c>
      <c r="CI369" s="223">
        <f t="shared" ca="1" si="677"/>
        <v>1.8900884251642724E-13</v>
      </c>
      <c r="CJ369" s="223">
        <f t="shared" ca="1" si="678"/>
        <v>3.7084184156974736E-13</v>
      </c>
      <c r="CK369" s="223">
        <f t="shared" ca="1" si="679"/>
        <v>5.384235966220458E-13</v>
      </c>
      <c r="CL369" s="223">
        <f t="shared" ca="1" si="680"/>
        <v>6.8531403480758763E-13</v>
      </c>
      <c r="CM369" s="223">
        <f t="shared" ca="1" si="681"/>
        <v>8.0586823896401252E-13</v>
      </c>
      <c r="CN369" s="223">
        <f t="shared" ca="1" si="682"/>
        <v>8.9545337863316558E-13</v>
      </c>
      <c r="CO369" s="223">
        <f t="shared" ca="1" si="683"/>
        <v>9.5062674713748686E-13</v>
      </c>
      <c r="CP369" s="223">
        <f t="shared" ca="1" si="684"/>
        <v>9.6926806286693605E-13</v>
      </c>
      <c r="CQ369" s="223">
        <f t="shared" ca="1" si="685"/>
        <v>9.5066095051220055E-13</v>
      </c>
      <c r="CR369" s="223">
        <f t="shared" ca="1" si="686"/>
        <v>8.9552047096608479E-13</v>
      </c>
      <c r="CS369" s="223">
        <f t="shared" ca="1" si="687"/>
        <v>8.0596564193440849E-13</v>
      </c>
      <c r="CT369" s="223">
        <f t="shared" ca="1" si="688"/>
        <v>6.8543800527393235E-13</v>
      </c>
      <c r="CU369" s="223">
        <f t="shared" ca="1" si="689"/>
        <v>5.3856937046884096E-13</v>
      </c>
      <c r="CV369" s="223">
        <f t="shared" ca="1" si="690"/>
        <v>3.7100381678981173E-13</v>
      </c>
      <c r="CW369" s="223">
        <f t="shared" ca="1" si="691"/>
        <v>1.8918079449289042E-13</v>
      </c>
      <c r="CX369" s="223">
        <f t="shared" ca="1" si="692"/>
        <v>8.7660357419208897E-17</v>
      </c>
      <c r="CY369" s="223">
        <f t="shared" ca="1" si="693"/>
        <v>-1.8900884251642714E-13</v>
      </c>
      <c r="CZ369" s="223">
        <f t="shared" ca="1" si="694"/>
        <v>-3.7084184156974726E-13</v>
      </c>
      <c r="DA369" s="223">
        <f t="shared" ca="1" si="695"/>
        <v>-5.384235966220457E-13</v>
      </c>
      <c r="DB369" s="223">
        <f t="shared" ca="1" si="696"/>
        <v>-6.8531403480758753E-13</v>
      </c>
      <c r="DC369" s="223">
        <f t="shared" ca="1" si="697"/>
        <v>-8.0586823896401242E-13</v>
      </c>
      <c r="DD369" s="223">
        <f t="shared" ca="1" si="698"/>
        <v>-8.9545337863316558E-13</v>
      </c>
      <c r="DE369" s="223">
        <f t="shared" ca="1" si="699"/>
        <v>-9.5062674713748686E-13</v>
      </c>
      <c r="DF369" s="223">
        <f t="shared" ca="1" si="700"/>
        <v>-9.6926806286693605E-13</v>
      </c>
      <c r="DG369" s="223">
        <f t="shared" ca="1" si="701"/>
        <v>-9.5066095051220055E-13</v>
      </c>
      <c r="DH369" s="223">
        <f t="shared" ca="1" si="702"/>
        <v>-8.9552047096608479E-13</v>
      </c>
      <c r="DI369" s="223">
        <f t="shared" ca="1" si="703"/>
        <v>-8.0596564193440849E-13</v>
      </c>
      <c r="DJ369" s="223">
        <f t="shared" ca="1" si="704"/>
        <v>-6.8543800527393235E-13</v>
      </c>
      <c r="DK369" s="223">
        <f t="shared" ca="1" si="705"/>
        <v>-5.3856937046884106E-13</v>
      </c>
      <c r="DL369" s="223">
        <f t="shared" ca="1" si="706"/>
        <v>-3.7100381678981188E-13</v>
      </c>
      <c r="DM369" s="223">
        <f t="shared" ca="1" si="707"/>
        <v>-1.8918079449289052E-13</v>
      </c>
      <c r="DN369" s="223">
        <f t="shared" ca="1" si="708"/>
        <v>-8.7660357419327646E-17</v>
      </c>
      <c r="DO369" s="223">
        <f t="shared" ca="1" si="709"/>
        <v>1.8900884251642701E-13</v>
      </c>
      <c r="DP369" s="223">
        <f t="shared" ca="1" si="710"/>
        <v>3.7084184156974716E-13</v>
      </c>
      <c r="DQ369" s="223">
        <f t="shared" ca="1" si="711"/>
        <v>5.384235966220456E-13</v>
      </c>
      <c r="DR369" s="223">
        <f t="shared" ca="1" si="712"/>
        <v>6.8531403480758753E-13</v>
      </c>
      <c r="DS369" s="223">
        <f t="shared" ca="1" si="713"/>
        <v>8.0586823896401242E-13</v>
      </c>
      <c r="DT369" s="223">
        <f t="shared" ca="1" si="714"/>
        <v>8.9545337863316558E-13</v>
      </c>
      <c r="DU369" s="223">
        <f t="shared" ca="1" si="715"/>
        <v>9.5062674713748686E-13</v>
      </c>
      <c r="DV369" s="223">
        <f t="shared" ca="1" si="716"/>
        <v>9.6926806286693605E-13</v>
      </c>
      <c r="DW369" s="223">
        <f t="shared" ca="1" si="717"/>
        <v>9.5066095051220055E-13</v>
      </c>
      <c r="DX369" s="223">
        <f t="shared" ca="1" si="718"/>
        <v>8.9552047096608489E-13</v>
      </c>
      <c r="DY369" s="223">
        <f t="shared" ca="1" si="719"/>
        <v>8.0596564193440859E-13</v>
      </c>
      <c r="DZ369" s="223">
        <f t="shared" ca="1" si="720"/>
        <v>6.8543800527393245E-13</v>
      </c>
      <c r="EA369" s="223">
        <f t="shared" ca="1" si="721"/>
        <v>5.3856937046884116E-13</v>
      </c>
      <c r="EB369" s="223">
        <f t="shared" ca="1" si="722"/>
        <v>3.7100381678981199E-13</v>
      </c>
      <c r="EC369" s="223">
        <f t="shared" ca="1" si="723"/>
        <v>1.8918079449289067E-13</v>
      </c>
      <c r="ED369" s="223">
        <f t="shared" ca="1" si="724"/>
        <v>8.7660357419446394E-17</v>
      </c>
      <c r="EE369" s="223">
        <f t="shared" ca="1" si="725"/>
        <v>-1.8900884251642688E-13</v>
      </c>
      <c r="EF369" s="223">
        <f t="shared" ca="1" si="726"/>
        <v>-3.7084184156974706E-13</v>
      </c>
      <c r="EG369" s="223">
        <f t="shared" ca="1" si="727"/>
        <v>-5.384235966220456E-13</v>
      </c>
      <c r="EH369" s="223">
        <f t="shared" ca="1" si="728"/>
        <v>-6.8531403480758743E-13</v>
      </c>
      <c r="EI369" s="223">
        <f t="shared" ca="1" si="729"/>
        <v>-8.0586823896401232E-13</v>
      </c>
      <c r="EJ369" s="223">
        <f t="shared" ca="1" si="730"/>
        <v>-8.9545337863316548E-13</v>
      </c>
      <c r="EK369" s="223">
        <f t="shared" ca="1" si="731"/>
        <v>-9.5062674713748666E-13</v>
      </c>
      <c r="EL369" s="223">
        <f t="shared" ca="1" si="732"/>
        <v>-9.6926806286693605E-13</v>
      </c>
      <c r="EM369" s="223">
        <f t="shared" ca="1" si="733"/>
        <v>-9.5066095051220055E-13</v>
      </c>
      <c r="EN369" s="223">
        <f t="shared" ca="1" si="734"/>
        <v>-8.9552047096608489E-13</v>
      </c>
      <c r="EO369" s="223">
        <f t="shared" ca="1" si="735"/>
        <v>-8.0596564193440859E-13</v>
      </c>
      <c r="EP369" s="223">
        <f t="shared" ca="1" si="736"/>
        <v>-6.8543800527393255E-13</v>
      </c>
      <c r="EQ369" s="223">
        <f t="shared" ca="1" si="737"/>
        <v>-5.3856937046884126E-13</v>
      </c>
      <c r="ER369" s="223">
        <f t="shared" ca="1" si="738"/>
        <v>-3.7100381678981209E-13</v>
      </c>
      <c r="ES369" s="223">
        <f t="shared" ca="1" si="739"/>
        <v>-1.8918079449289077E-13</v>
      </c>
      <c r="ET369" s="223">
        <f t="shared" ca="1" si="740"/>
        <v>-8.7660357419565142E-17</v>
      </c>
      <c r="EU369" s="223">
        <f t="shared" ca="1" si="741"/>
        <v>1.8900884251642678E-13</v>
      </c>
      <c r="EV369" s="223">
        <f t="shared" ca="1" si="742"/>
        <v>3.708418415697469E-13</v>
      </c>
      <c r="EW369" s="223">
        <f t="shared" ca="1" si="743"/>
        <v>5.384235966220455E-13</v>
      </c>
      <c r="EX369" s="223">
        <f t="shared" ca="1" si="744"/>
        <v>6.8531403480758733E-13</v>
      </c>
      <c r="EY369" s="223">
        <f t="shared" ca="1" si="745"/>
        <v>8.0586823896401221E-13</v>
      </c>
      <c r="EZ369" s="223">
        <f t="shared" ca="1" si="746"/>
        <v>8.9545337863316548E-13</v>
      </c>
      <c r="FA369" s="223">
        <f t="shared" ca="1" si="747"/>
        <v>9.5062674713748666E-13</v>
      </c>
      <c r="FB369" s="223">
        <f t="shared" ca="1" si="748"/>
        <v>9.6926806286693605E-13</v>
      </c>
      <c r="FC369" s="223">
        <f t="shared" ca="1" si="749"/>
        <v>9.5066095051220055E-13</v>
      </c>
      <c r="FD369" s="223">
        <f t="shared" ca="1" si="750"/>
        <v>8.9552047096608499E-13</v>
      </c>
      <c r="FE369" s="223">
        <f t="shared" ca="1" si="751"/>
        <v>8.0596564193440869E-13</v>
      </c>
      <c r="FF369" s="223">
        <f t="shared" ca="1" si="752"/>
        <v>6.8543800527393265E-13</v>
      </c>
      <c r="FG369" s="223">
        <f t="shared" ca="1" si="753"/>
        <v>5.3856937046884136E-13</v>
      </c>
      <c r="FH369" s="223">
        <f t="shared" ca="1" si="754"/>
        <v>3.7100381678981219E-13</v>
      </c>
      <c r="FI369" s="223">
        <f t="shared" ca="1" si="755"/>
        <v>1.8918079449289087E-13</v>
      </c>
      <c r="FJ369" s="223">
        <f t="shared" ca="1" si="756"/>
        <v>8.766035741968389E-17</v>
      </c>
      <c r="FK369" s="223">
        <f t="shared" ca="1" si="757"/>
        <v>-1.8900884251642668E-13</v>
      </c>
      <c r="FL369" s="223">
        <f t="shared" ca="1" si="758"/>
        <v>-3.708418415697468E-13</v>
      </c>
      <c r="FM369" s="223">
        <f t="shared" ca="1" si="759"/>
        <v>-5.3842359662204247E-13</v>
      </c>
      <c r="FN369" s="223">
        <f t="shared" ca="1" si="760"/>
        <v>-6.8531403480758481E-13</v>
      </c>
      <c r="FO369" s="223">
        <f t="shared" ca="1" si="761"/>
        <v>-8.058682389640103E-13</v>
      </c>
      <c r="FP369" s="223">
        <f t="shared" ca="1" si="762"/>
        <v>-8.9545337863316669E-13</v>
      </c>
      <c r="FQ369" s="223">
        <f t="shared" ca="1" si="763"/>
        <v>-9.5062674713748727E-13</v>
      </c>
      <c r="FR369" s="223">
        <f t="shared" ca="1" si="764"/>
        <v>-9.6926806286693605E-13</v>
      </c>
      <c r="FS369" s="223">
        <f t="shared" ca="1" si="765"/>
        <v>-9.5066095051220055E-13</v>
      </c>
      <c r="FT369" s="223">
        <f t="shared" ca="1" si="766"/>
        <v>-8.9552047096608499E-13</v>
      </c>
      <c r="FU369" s="223">
        <f t="shared" ca="1" si="767"/>
        <v>-8.0596564193440879E-13</v>
      </c>
      <c r="FV369" s="223">
        <f t="shared" ca="1" si="768"/>
        <v>-6.8543800527393275E-13</v>
      </c>
      <c r="FW369" s="223">
        <f t="shared" ca="1" si="769"/>
        <v>-5.3856937046884146E-13</v>
      </c>
      <c r="FX369" s="223">
        <f t="shared" ca="1" si="770"/>
        <v>-3.7100381678981547E-13</v>
      </c>
      <c r="FY369" s="223">
        <f t="shared" ca="1" si="771"/>
        <v>-1.8918079449289438E-13</v>
      </c>
      <c r="FZ369" s="223">
        <f t="shared" ca="1" si="772"/>
        <v>-8.7660357423246177E-17</v>
      </c>
      <c r="GA369" s="223">
        <f t="shared" ca="1" si="773"/>
        <v>1.8900884251642991E-13</v>
      </c>
      <c r="GB369" s="223">
        <f t="shared" ca="1" si="774"/>
        <v>3.7084184156974988E-13</v>
      </c>
      <c r="GC369" s="223">
        <f t="shared" ca="1" si="775"/>
        <v>5.384235966220453E-13</v>
      </c>
      <c r="GD369" s="223">
        <f t="shared" ca="1" si="776"/>
        <v>6.8531403480758713E-13</v>
      </c>
      <c r="GE369" s="223">
        <f t="shared" ca="1" si="777"/>
        <v>8.0586823896401211E-13</v>
      </c>
      <c r="GF369" s="223">
        <f t="shared" ca="1" si="778"/>
        <v>8.9545337863316538E-13</v>
      </c>
      <c r="GG369" s="223">
        <f t="shared" ca="1" si="779"/>
        <v>9.5062674713748666E-13</v>
      </c>
      <c r="GH369" s="223">
        <f t="shared" ca="1" si="780"/>
        <v>9.6926806286693605E-13</v>
      </c>
      <c r="GI369" s="223">
        <f t="shared" ca="1" si="781"/>
        <v>9.5066095051220136E-13</v>
      </c>
      <c r="GJ369" s="223">
        <f t="shared" ca="1" si="782"/>
        <v>8.955204709660864E-13</v>
      </c>
      <c r="GK369" s="223">
        <f t="shared" ca="1" si="783"/>
        <v>8.0596564193440697E-13</v>
      </c>
      <c r="GL369" s="223">
        <f t="shared" ca="1" si="784"/>
        <v>6.8543800527393033E-13</v>
      </c>
      <c r="GM369" s="223">
        <f t="shared" ca="1" si="785"/>
        <v>5.3856937046883864E-13</v>
      </c>
      <c r="GN369" s="223">
        <f t="shared" ca="1" si="786"/>
        <v>3.7100381678981239E-13</v>
      </c>
      <c r="GO369" s="223">
        <f t="shared" ca="1" si="787"/>
        <v>1.8918079449289113E-13</v>
      </c>
      <c r="GP369" s="223">
        <f t="shared" ca="1" si="788"/>
        <v>8.7660357419921387E-17</v>
      </c>
      <c r="GQ369" s="223">
        <f t="shared" ca="1" si="789"/>
        <v>-1.8900884251642643E-13</v>
      </c>
      <c r="GR369" s="223">
        <f t="shared" ca="1" si="790"/>
        <v>-3.708418415697466E-13</v>
      </c>
      <c r="GS369" s="223">
        <f t="shared" ca="1" si="791"/>
        <v>-5.3842359662204227E-13</v>
      </c>
      <c r="GT369" s="223">
        <f t="shared" ca="1" si="792"/>
        <v>-6.853140348075846E-13</v>
      </c>
      <c r="GU369" s="223">
        <f t="shared" ca="1" si="793"/>
        <v>-8.058682389640102E-13</v>
      </c>
      <c r="GV369" s="223">
        <f t="shared" ca="1" si="794"/>
        <v>-8.9545337863316669E-13</v>
      </c>
      <c r="GW369" s="223">
        <f t="shared" ca="1" si="795"/>
        <v>-9.5062674713748727E-13</v>
      </c>
      <c r="GX369" s="223">
        <f t="shared" ca="1" si="796"/>
        <v>-9.6926806286693605E-13</v>
      </c>
      <c r="GY369" s="223">
        <f t="shared" ca="1" si="797"/>
        <v>-9.5066095051220075E-13</v>
      </c>
      <c r="GZ369" s="223">
        <f t="shared" ca="1" si="798"/>
        <v>-8.9552047096608509E-13</v>
      </c>
      <c r="HA369" s="223">
        <f t="shared" ca="1" si="799"/>
        <v>-8.0596564193440889E-13</v>
      </c>
      <c r="HB369" s="223">
        <f t="shared" ca="1" si="800"/>
        <v>-6.8543800527393285E-13</v>
      </c>
      <c r="HC369" s="223">
        <f t="shared" ca="1" si="801"/>
        <v>-5.3856937046884167E-13</v>
      </c>
      <c r="HD369" s="223">
        <f t="shared" ca="1" si="802"/>
        <v>-3.7100381678981567E-13</v>
      </c>
      <c r="HE369" s="223">
        <f t="shared" ca="1" si="803"/>
        <v>-1.8918079449289461E-13</v>
      </c>
      <c r="HF369" s="223">
        <f t="shared" ca="1" si="804"/>
        <v>-8.7660357416596609E-17</v>
      </c>
      <c r="HG369" s="223">
        <f t="shared" ca="1" si="805"/>
        <v>1.8900884251642969E-13</v>
      </c>
      <c r="HH369" s="223">
        <f t="shared" ca="1" si="806"/>
        <v>3.7084184156974968E-13</v>
      </c>
      <c r="HI369" s="223">
        <f t="shared" ca="1" si="807"/>
        <v>5.384235966220451E-13</v>
      </c>
      <c r="HJ369" s="223">
        <f t="shared" ca="1" si="808"/>
        <v>6.8531403480758703E-13</v>
      </c>
      <c r="HK369" s="223">
        <f t="shared" ca="1" si="809"/>
        <v>8.0586823896401201E-13</v>
      </c>
      <c r="HL369" s="223">
        <f t="shared" ca="1" si="810"/>
        <v>8.9545337863316528E-13</v>
      </c>
      <c r="HM369" s="223">
        <f t="shared" ca="1" si="811"/>
        <v>9.5062674713748666E-13</v>
      </c>
      <c r="HN369" s="223">
        <f t="shared" ca="1" si="812"/>
        <v>9.6926806286693605E-13</v>
      </c>
      <c r="HO369" s="223">
        <f t="shared" ca="1" si="813"/>
        <v>9.5066095051220136E-13</v>
      </c>
      <c r="HP369" s="223">
        <f t="shared" ca="1" si="814"/>
        <v>8.9552047096608651E-13</v>
      </c>
      <c r="HQ369" s="223">
        <f t="shared" ca="1" si="815"/>
        <v>8.0596564193440707E-13</v>
      </c>
      <c r="HR369" s="223">
        <f t="shared" ca="1" si="816"/>
        <v>6.8543800527393053E-13</v>
      </c>
      <c r="HS369" s="223">
        <f t="shared" ca="1" si="817"/>
        <v>5.3856937046883884E-13</v>
      </c>
      <c r="HT369" s="223">
        <f t="shared" ca="1" si="818"/>
        <v>3.7100381678981259E-13</v>
      </c>
      <c r="HU369" s="223">
        <f t="shared" ca="1" si="819"/>
        <v>1.8918079449289135E-13</v>
      </c>
      <c r="HV369" s="223">
        <f t="shared" ca="1" si="820"/>
        <v>8.7660357420158895E-17</v>
      </c>
      <c r="HW369" s="223">
        <f t="shared" ca="1" si="821"/>
        <v>-1.8900884251642618E-13</v>
      </c>
      <c r="HX369" s="223">
        <f t="shared" ca="1" si="822"/>
        <v>-3.708418415697464E-13</v>
      </c>
      <c r="HY369" s="223">
        <f t="shared" ca="1" si="823"/>
        <v>-5.3842359662204207E-13</v>
      </c>
      <c r="HZ369" s="223">
        <f t="shared" ca="1" si="824"/>
        <v>-6.853140348075844E-13</v>
      </c>
      <c r="IA369" s="223">
        <f t="shared" ca="1" si="825"/>
        <v>-8.0586823896401009E-13</v>
      </c>
      <c r="IB369" s="223">
        <f t="shared" ca="1" si="826"/>
        <v>-8.9545337863316659E-13</v>
      </c>
      <c r="IC369" s="223">
        <f t="shared" ca="1" si="827"/>
        <v>-9.5062674713748727E-13</v>
      </c>
      <c r="ID369" s="223">
        <f t="shared" ca="1" si="828"/>
        <v>-9.6926806286693605E-13</v>
      </c>
      <c r="IE369" s="223">
        <f t="shared" ca="1" si="829"/>
        <v>1.8907771681730359E-13</v>
      </c>
      <c r="IF369" s="223">
        <f t="shared" ca="1" si="830"/>
        <v>-8.9552047096608519E-13</v>
      </c>
      <c r="IG369" s="223">
        <f t="shared" ca="1" si="831"/>
        <v>-8.0596564193440899E-13</v>
      </c>
      <c r="IH369" s="223">
        <f t="shared" ca="1" si="832"/>
        <v>-6.8543800527393305E-13</v>
      </c>
      <c r="II369" s="223">
        <f t="shared" ca="1" si="833"/>
        <v>-5.3856937046884187E-13</v>
      </c>
      <c r="IJ369" s="223">
        <f t="shared" ca="1" si="834"/>
        <v>-3.7100381678981592E-13</v>
      </c>
      <c r="IK369" s="223">
        <f t="shared" ca="1" si="835"/>
        <v>-1.8918079449289484E-13</v>
      </c>
      <c r="IL369" s="223">
        <f t="shared" ca="1" si="836"/>
        <v>-8.7660357423721169E-17</v>
      </c>
      <c r="IM369" s="223">
        <f t="shared" ca="1" si="837"/>
        <v>1.8900884251642946E-13</v>
      </c>
      <c r="IN369" s="223">
        <f t="shared" ca="1" si="838"/>
        <v>3.7084184156974943E-13</v>
      </c>
      <c r="IO369" s="223">
        <f t="shared" ca="1" si="839"/>
        <v>5.3842359662204479E-13</v>
      </c>
      <c r="IP369" s="223">
        <f t="shared" ca="1" si="840"/>
        <v>6.8531403480758683E-13</v>
      </c>
      <c r="IQ369" s="223">
        <f t="shared" ca="1" si="841"/>
        <v>8.0586823896401191E-13</v>
      </c>
      <c r="IR369" s="223">
        <f t="shared" ca="1" si="842"/>
        <v>8.9545337863316518E-13</v>
      </c>
      <c r="IS369" s="223">
        <f t="shared" ca="1" si="843"/>
        <v>9.5062674713748666E-13</v>
      </c>
      <c r="IT369" s="223">
        <f t="shared" ca="1" si="844"/>
        <v>9.6926806286693605E-13</v>
      </c>
      <c r="IU369" s="223">
        <f t="shared" ca="1" si="845"/>
        <v>9.5066095051220136E-13</v>
      </c>
      <c r="IV369" s="223">
        <f t="shared" ca="1" si="846"/>
        <v>8.9552047096608651E-13</v>
      </c>
      <c r="IW369" s="223">
        <f t="shared" ca="1" si="847"/>
        <v>8.0596564193440717E-13</v>
      </c>
      <c r="IX369" s="223">
        <f t="shared" ca="1" si="848"/>
        <v>6.8543800527393073E-13</v>
      </c>
      <c r="IY369" s="223">
        <f t="shared" ca="1" si="849"/>
        <v>5.3856937046883914E-13</v>
      </c>
      <c r="IZ369" s="223">
        <f t="shared" ca="1" si="850"/>
        <v>3.7100381678981284E-13</v>
      </c>
      <c r="JA369" s="223">
        <f t="shared" ca="1" si="851"/>
        <v>1.8918079449289158E-13</v>
      </c>
      <c r="JB369" s="223">
        <f t="shared" ca="1" si="852"/>
        <v>8.7660357420396392E-17</v>
      </c>
    </row>
    <row r="370" spans="2:262">
      <c r="B370" s="230">
        <v>9</v>
      </c>
      <c r="C370" s="229">
        <f t="shared" si="853"/>
        <v>1.7578124999999999E-4</v>
      </c>
      <c r="D370" s="226">
        <f t="shared" ca="1" si="597"/>
        <v>18.000000000008871</v>
      </c>
      <c r="E370" s="225">
        <f ca="1">O361</f>
        <v>8.872031778452403E-12</v>
      </c>
      <c r="F370" s="224">
        <v>9</v>
      </c>
      <c r="G370" s="223">
        <f t="shared" ca="1" si="854"/>
        <v>2.8206671398629484E-12</v>
      </c>
      <c r="H370" s="223">
        <f t="shared" ca="1" si="598"/>
        <v>5.4052938646685357E-12</v>
      </c>
      <c r="I370" s="223">
        <f t="shared" ca="1" si="599"/>
        <v>7.727246334619611E-12</v>
      </c>
      <c r="J370" s="223">
        <f t="shared" ca="1" si="600"/>
        <v>9.6736875513729986E-12</v>
      </c>
      <c r="K370" s="223">
        <f t="shared" ca="1" si="601"/>
        <v>1.1150028763784052E-11</v>
      </c>
      <c r="L370" s="223">
        <f t="shared" ca="1" si="602"/>
        <v>1.2084526078256925E-11</v>
      </c>
      <c r="M370" s="223">
        <f t="shared" ca="1" si="603"/>
        <v>1.2431766906338803E-11</v>
      </c>
      <c r="N370" s="223">
        <f t="shared" ca="1" si="604"/>
        <v>1.2174876823057589E-11</v>
      </c>
      <c r="O370" s="223">
        <f t="shared" ca="1" si="605"/>
        <v>1.1326339592089208E-11</v>
      </c>
      <c r="P370" s="223">
        <f t="shared" ca="1" si="606"/>
        <v>9.9273905080247256E-12</v>
      </c>
      <c r="Q370" s="223">
        <f t="shared" ca="1" si="607"/>
        <v>8.0460125367187794E-12</v>
      </c>
      <c r="R370" s="223">
        <f t="shared" ca="1" si="608"/>
        <v>5.7736326327617158E-12</v>
      </c>
      <c r="S370" s="223">
        <f t="shared" ca="1" si="609"/>
        <v>3.2206787789723423E-12</v>
      </c>
      <c r="T370" s="223">
        <f t="shared" ca="1" si="610"/>
        <v>5.1121365686468697E-13</v>
      </c>
      <c r="U370" s="223">
        <f t="shared" ca="1" si="611"/>
        <v>-2.2230942711570158E-12</v>
      </c>
      <c r="V370" s="223">
        <f t="shared" ca="1" si="612"/>
        <v>-4.8493692881533931E-12</v>
      </c>
      <c r="W370" s="223">
        <f t="shared" ca="1" si="613"/>
        <v>-7.2399856164323617E-12</v>
      </c>
      <c r="X370" s="223">
        <f t="shared" ca="1" si="614"/>
        <v>-9.2787694866493305E-12</v>
      </c>
      <c r="Y370" s="223">
        <f t="shared" ca="1" si="615"/>
        <v>-1.0866644688088154E-11</v>
      </c>
      <c r="Z370" s="223">
        <f t="shared" ca="1" si="616"/>
        <v>-1.1926447250429617E-11</v>
      </c>
      <c r="AA370" s="223">
        <f t="shared" ca="1" si="617"/>
        <v>-1.2406675283984503E-11</v>
      </c>
      <c r="AB370" s="223">
        <f t="shared" ca="1" si="618"/>
        <v>-1.2283991752130472E-11</v>
      </c>
      <c r="AC370" s="223">
        <f t="shared" ca="1" si="619"/>
        <v>-1.156435855187434E-11</v>
      </c>
      <c r="AD370" s="223">
        <f t="shared" ca="1" si="620"/>
        <v>-1.0282746791055657E-11</v>
      </c>
      <c r="AE370" s="223">
        <f t="shared" ca="1" si="621"/>
        <v>-8.5014373414853573E-12</v>
      </c>
      <c r="AF370" s="223">
        <f t="shared" ca="1" si="622"/>
        <v>-6.3069942538970397E-12</v>
      </c>
      <c r="AG370" s="223">
        <f t="shared" ca="1" si="623"/>
        <v>-3.8060581138508455E-12</v>
      </c>
      <c r="AH370" s="223">
        <f t="shared" ca="1" si="624"/>
        <v>-1.1201637635723491E-12</v>
      </c>
      <c r="AI370" s="223">
        <f t="shared" ca="1" si="625"/>
        <v>1.6201657736318032E-12</v>
      </c>
      <c r="AJ370" s="223">
        <f t="shared" ca="1" si="626"/>
        <v>4.2817621562685021E-12</v>
      </c>
      <c r="AK370" s="223">
        <f t="shared" ca="1" si="627"/>
        <v>6.7352831387472758E-12</v>
      </c>
      <c r="AL370" s="223">
        <f t="shared" ca="1" si="628"/>
        <v>8.8614980535081063E-12</v>
      </c>
      <c r="AM370" s="223">
        <f t="shared" ca="1" si="629"/>
        <v>1.0557081913532989E-11</v>
      </c>
      <c r="AN370" s="223">
        <f t="shared" ca="1" si="630"/>
        <v>1.173963656654262E-11</v>
      </c>
      <c r="AO370" s="223">
        <f t="shared" ca="1" si="631"/>
        <v>1.2351694894174673E-11</v>
      </c>
      <c r="AP370" s="223">
        <f t="shared" ca="1" si="632"/>
        <v>1.2363513469121872E-11</v>
      </c>
      <c r="AQ370" s="223">
        <f t="shared" ca="1" si="633"/>
        <v>1.1774517958989825E-11</v>
      </c>
      <c r="AR370" s="223">
        <f t="shared" ca="1" si="634"/>
        <v>1.0613331036404685E-11</v>
      </c>
      <c r="AS370" s="223">
        <f t="shared" ca="1" si="635"/>
        <v>8.9363814390583266E-12</v>
      </c>
      <c r="AT370" s="223">
        <f t="shared" ca="1" si="636"/>
        <v>6.8251617734472731E-12</v>
      </c>
      <c r="AU370" s="223">
        <f t="shared" ca="1" si="637"/>
        <v>4.3822683213617651E-12</v>
      </c>
      <c r="AV370" s="223">
        <f t="shared" ca="1" si="638"/>
        <v>1.7264152976588074E-12</v>
      </c>
      <c r="AW370" s="223">
        <f t="shared" ca="1" si="639"/>
        <v>-1.0133341548481668E-12</v>
      </c>
      <c r="AX370" s="223">
        <f t="shared" ca="1" si="640"/>
        <v>-3.7038398843111053E-12</v>
      </c>
      <c r="AY370" s="223">
        <f t="shared" ca="1" si="641"/>
        <v>-6.2143547740398182E-12</v>
      </c>
      <c r="AZ370" s="223">
        <f t="shared" ca="1" si="642"/>
        <v>-8.4228784953804137E-12</v>
      </c>
      <c r="BA370" s="223">
        <f t="shared" ca="1" si="643"/>
        <v>-1.0222086203956955E-11</v>
      </c>
      <c r="BB370" s="223">
        <f t="shared" ca="1" si="644"/>
        <v>-1.15245440698961E-11</v>
      </c>
      <c r="BC370" s="223">
        <f t="shared" ca="1" si="645"/>
        <v>-1.2266958189484079E-11</v>
      </c>
      <c r="BD370" s="223">
        <f t="shared" ca="1" si="646"/>
        <v>-1.2413250399250274E-11</v>
      </c>
      <c r="BE370" s="223">
        <f t="shared" ca="1" si="647"/>
        <v>-1.1956311521016134E-11</v>
      </c>
      <c r="BF370" s="223">
        <f t="shared" ca="1" si="648"/>
        <v>-1.091834683766901E-11</v>
      </c>
      <c r="BG370" s="223">
        <f t="shared" ca="1" si="649"/>
        <v>-9.3497970110100352E-12</v>
      </c>
      <c r="BH370" s="223">
        <f t="shared" ca="1" si="650"/>
        <v>-7.3268868804717051E-12</v>
      </c>
      <c r="BI370" s="223">
        <f t="shared" ca="1" si="651"/>
        <v>-4.9479212606451522E-12</v>
      </c>
      <c r="BJ370" s="223">
        <f t="shared" ca="1" si="652"/>
        <v>-2.3285077460770855E-12</v>
      </c>
      <c r="BK370" s="223">
        <f t="shared" ca="1" si="653"/>
        <v>4.0406132532790108E-13</v>
      </c>
      <c r="BL370" s="223">
        <f t="shared" ca="1" si="654"/>
        <v>3.1169947376543123E-12</v>
      </c>
      <c r="BM370" s="223">
        <f t="shared" ca="1" si="655"/>
        <v>5.6784554843685146E-12</v>
      </c>
      <c r="BN370" s="223">
        <f t="shared" ca="1" si="656"/>
        <v>7.9639674852003351E-12</v>
      </c>
      <c r="BO370" s="223">
        <f t="shared" ca="1" si="657"/>
        <v>9.8624645933665864E-12</v>
      </c>
      <c r="BP370" s="223">
        <f t="shared" ca="1" si="658"/>
        <v>1.1281687937154362E-11</v>
      </c>
      <c r="BQ370" s="223">
        <f t="shared" ca="1" si="659"/>
        <v>1.215266930805638E-11</v>
      </c>
      <c r="BR370" s="223">
        <f t="shared" ca="1" si="660"/>
        <v>1.243308272189456E-11</v>
      </c>
      <c r="BS370" s="223">
        <f t="shared" ca="1" si="661"/>
        <v>1.2109301281339115E-11</v>
      </c>
      <c r="BT370" s="223">
        <f t="shared" ca="1" si="662"/>
        <v>1.1197059385067155E-11</v>
      </c>
      <c r="BU370" s="223">
        <f t="shared" ca="1" si="663"/>
        <v>9.7406881030167227E-12</v>
      </c>
      <c r="BV370" s="223">
        <f t="shared" ca="1" si="664"/>
        <v>7.8109608752415866E-12</v>
      </c>
      <c r="BW370" s="223">
        <f t="shared" ca="1" si="665"/>
        <v>5.5016542242249274E-12</v>
      </c>
      <c r="BX370" s="223">
        <f t="shared" ca="1" si="666"/>
        <v>2.924990615381873E-12</v>
      </c>
      <c r="BY370" s="223">
        <f t="shared" ca="1" si="667"/>
        <v>2.0618492331669382E-13</v>
      </c>
      <c r="BZ370" s="223">
        <f t="shared" ca="1" si="668"/>
        <v>-2.5226404776580368E-12</v>
      </c>
      <c r="CA370" s="223">
        <f t="shared" ca="1" si="669"/>
        <v>-5.1288762980614289E-12</v>
      </c>
      <c r="CB370" s="223">
        <f t="shared" ca="1" si="670"/>
        <v>-7.485870579787243E-12</v>
      </c>
      <c r="CC370" s="223">
        <f t="shared" ca="1" si="671"/>
        <v>-9.4790834417209383E-12</v>
      </c>
      <c r="CD370" s="223">
        <f t="shared" ca="1" si="672"/>
        <v>-1.1011653230012863E-11</v>
      </c>
      <c r="CE370" s="223">
        <f t="shared" ca="1" si="673"/>
        <v>-1.2009103581817452E-11</v>
      </c>
      <c r="CF370" s="223">
        <f t="shared" ca="1" si="674"/>
        <v>-1.2422962659252372E-11</v>
      </c>
      <c r="CG370" s="223">
        <f t="shared" ca="1" si="675"/>
        <v>-1.2233118674225829E-11</v>
      </c>
      <c r="CH370" s="223">
        <f t="shared" ca="1" si="676"/>
        <v>-1.1448797235660102E-11</v>
      </c>
      <c r="CI370" s="223">
        <f t="shared" ca="1" si="677"/>
        <v>-1.0108113024199746E-11</v>
      </c>
      <c r="CJ370" s="223">
        <f t="shared" ca="1" si="678"/>
        <v>-8.276217581103644E-12</v>
      </c>
      <c r="CK370" s="223">
        <f t="shared" ca="1" si="679"/>
        <v>-6.0421332208905688E-12</v>
      </c>
      <c r="CL370" s="223">
        <f t="shared" ca="1" si="680"/>
        <v>-3.5144269260952859E-12</v>
      </c>
      <c r="CM370" s="223">
        <f t="shared" ca="1" si="681"/>
        <v>-8.1593445442133054E-13</v>
      </c>
      <c r="CN370" s="223">
        <f t="shared" ca="1" si="682"/>
        <v>1.9222089557938957E-12</v>
      </c>
      <c r="CO370" s="223">
        <f t="shared" ca="1" si="683"/>
        <v>4.5669411995157676E-12</v>
      </c>
      <c r="CP370" s="223">
        <f t="shared" ca="1" si="684"/>
        <v>6.9897395564626367E-12</v>
      </c>
      <c r="CQ370" s="223">
        <f t="shared" ca="1" si="685"/>
        <v>9.0728663477945065E-12</v>
      </c>
      <c r="CR370" s="223">
        <f t="shared" ca="1" si="686"/>
        <v>1.0715090485733341E-11</v>
      </c>
      <c r="CS370" s="223">
        <f t="shared" ca="1" si="687"/>
        <v>1.1836606873176697E-11</v>
      </c>
      <c r="CT370" s="223">
        <f t="shared" ca="1" si="688"/>
        <v>1.2382914591441029E-11</v>
      </c>
      <c r="CU370" s="223">
        <f t="shared" ca="1" si="689"/>
        <v>1.2327465412731678E-11</v>
      </c>
      <c r="CV370" s="223">
        <f t="shared" ca="1" si="690"/>
        <v>1.1672953930916149E-11</v>
      </c>
      <c r="CW370" s="223">
        <f t="shared" ca="1" si="691"/>
        <v>1.0451186615741312E-11</v>
      </c>
      <c r="CX370" s="223">
        <f t="shared" ca="1" si="692"/>
        <v>8.7215361539017881E-12</v>
      </c>
      <c r="CY370" s="223">
        <f t="shared" ca="1" si="693"/>
        <v>6.5680561893986808E-12</v>
      </c>
      <c r="CZ370" s="223">
        <f t="shared" ca="1" si="694"/>
        <v>4.0953966745163136E-12</v>
      </c>
      <c r="DA370" s="223">
        <f t="shared" ca="1" si="695"/>
        <v>1.4237183279578266E-12</v>
      </c>
      <c r="DB370" s="223">
        <f t="shared" ca="1" si="696"/>
        <v>-1.3171466641895836E-12</v>
      </c>
      <c r="DC370" s="223">
        <f t="shared" ca="1" si="697"/>
        <v>-3.9940039396037073E-12</v>
      </c>
      <c r="DD370" s="223">
        <f t="shared" ca="1" si="698"/>
        <v>-6.4767696383175992E-12</v>
      </c>
      <c r="DE370" s="223">
        <f t="shared" ca="1" si="699"/>
        <v>-8.6447919241470022E-12</v>
      </c>
      <c r="DF370" s="223">
        <f t="shared" ca="1" si="700"/>
        <v>-1.0392714149942629E-11</v>
      </c>
      <c r="DG370" s="223">
        <f t="shared" ca="1" si="701"/>
        <v>-1.1635594741814131E-11</v>
      </c>
      <c r="DH370" s="223">
        <f t="shared" ca="1" si="702"/>
        <v>-1.2313034997763686E-11</v>
      </c>
      <c r="DI370" s="223">
        <f t="shared" ca="1" si="703"/>
        <v>-1.2392114207299815E-11</v>
      </c>
      <c r="DJ370" s="223">
        <f t="shared" ca="1" si="704"/>
        <v>-1.1868989457722594E-11</v>
      </c>
      <c r="DK370" s="223">
        <f t="shared" ca="1" si="705"/>
        <v>-1.0769082383309748E-11</v>
      </c>
      <c r="DL370" s="223">
        <f t="shared" ca="1" si="706"/>
        <v>-9.1458437821888097E-12</v>
      </c>
      <c r="DM370" s="223">
        <f t="shared" ca="1" si="707"/>
        <v>-7.0781561352527898E-12</v>
      </c>
      <c r="DN370" s="223">
        <f t="shared" ca="1" si="708"/>
        <v>-4.6665002536340081E-12</v>
      </c>
      <c r="DO370" s="223">
        <f t="shared" ca="1" si="709"/>
        <v>-2.0280723393393189E-12</v>
      </c>
      <c r="DP370" s="223">
        <f t="shared" ca="1" si="710"/>
        <v>7.0891125090286064E-13</v>
      </c>
      <c r="DQ370" s="223">
        <f t="shared" ca="1" si="711"/>
        <v>3.4114447743676735E-12</v>
      </c>
      <c r="DR370" s="223">
        <f t="shared" ca="1" si="712"/>
        <v>5.9481966148158344E-12</v>
      </c>
      <c r="DS370" s="223">
        <f t="shared" ca="1" si="713"/>
        <v>8.1958914395599125E-12</v>
      </c>
      <c r="DT370" s="223">
        <f t="shared" ca="1" si="714"/>
        <v>1.0045300855470431E-11</v>
      </c>
      <c r="DU370" s="223">
        <f t="shared" ca="1" si="715"/>
        <v>1.1406551443560816E-11</v>
      </c>
      <c r="DV370" s="223">
        <f t="shared" ca="1" si="716"/>
        <v>1.2213492224282235E-11</v>
      </c>
      <c r="DW370" s="223">
        <f t="shared" ca="1" si="717"/>
        <v>1.2426909313321555E-11</v>
      </c>
      <c r="DX370" s="223">
        <f t="shared" ca="1" si="718"/>
        <v>1.2036431549324703E-11</v>
      </c>
      <c r="DY370" s="223">
        <f t="shared" ca="1" si="719"/>
        <v>1.1061034488156554E-11</v>
      </c>
      <c r="DZ370" s="223">
        <f t="shared" ca="1" si="720"/>
        <v>9.5481182717232651E-12</v>
      </c>
      <c r="EA370" s="223">
        <f t="shared" ca="1" si="721"/>
        <v>7.5712041830037841E-12</v>
      </c>
      <c r="EB370" s="223">
        <f t="shared" ca="1" si="722"/>
        <v>5.2263618249035884E-12</v>
      </c>
      <c r="EC370" s="223">
        <f t="shared" ca="1" si="723"/>
        <v>2.6275405468171417E-12</v>
      </c>
      <c r="ED370" s="223">
        <f t="shared" ca="1" si="724"/>
        <v>-9.8968008319376496E-14</v>
      </c>
      <c r="EE370" s="223">
        <f t="shared" ca="1" si="725"/>
        <v>-2.8206671398629148E-12</v>
      </c>
      <c r="EF370" s="223">
        <f t="shared" ca="1" si="726"/>
        <v>-5.405293864668526E-12</v>
      </c>
      <c r="EG370" s="223">
        <f t="shared" ca="1" si="727"/>
        <v>-7.7272463346195868E-12</v>
      </c>
      <c r="EH370" s="223">
        <f t="shared" ca="1" si="728"/>
        <v>-9.6736875513729938E-12</v>
      </c>
      <c r="EI370" s="223">
        <f t="shared" ca="1" si="729"/>
        <v>-1.1150028763784041E-11</v>
      </c>
      <c r="EJ370" s="223">
        <f t="shared" ca="1" si="730"/>
        <v>-1.2084526078256923E-11</v>
      </c>
      <c r="EK370" s="223">
        <f t="shared" ca="1" si="731"/>
        <v>-1.2431766906338801E-11</v>
      </c>
      <c r="EL370" s="223">
        <f t="shared" ca="1" si="732"/>
        <v>-1.2174876823057589E-11</v>
      </c>
      <c r="EM370" s="223">
        <f t="shared" ca="1" si="733"/>
        <v>-1.1326339592089216E-11</v>
      </c>
      <c r="EN370" s="223">
        <f t="shared" ca="1" si="734"/>
        <v>-9.9273905080247239E-12</v>
      </c>
      <c r="EO370" s="223">
        <f t="shared" ca="1" si="735"/>
        <v>-8.0460125367187956E-12</v>
      </c>
      <c r="EP370" s="223">
        <f t="shared" ca="1" si="736"/>
        <v>-5.7736326327617077E-12</v>
      </c>
      <c r="EQ370" s="223">
        <f t="shared" ca="1" si="737"/>
        <v>-3.2206787789723552E-12</v>
      </c>
      <c r="ER370" s="223">
        <f t="shared" ca="1" si="738"/>
        <v>-5.1121365686472272E-13</v>
      </c>
      <c r="ES370" s="223">
        <f t="shared" ca="1" si="739"/>
        <v>2.2230942711570073E-12</v>
      </c>
      <c r="ET370" s="223">
        <f t="shared" ca="1" si="740"/>
        <v>4.8493692881533648E-12</v>
      </c>
      <c r="EU370" s="223">
        <f t="shared" ca="1" si="741"/>
        <v>7.2399856164323545E-12</v>
      </c>
      <c r="EV370" s="223">
        <f t="shared" ca="1" si="742"/>
        <v>9.2787694866493435E-12</v>
      </c>
      <c r="EW370" s="223">
        <f t="shared" ca="1" si="743"/>
        <v>1.0866644688088131E-11</v>
      </c>
      <c r="EX370" s="223">
        <f t="shared" ca="1" si="744"/>
        <v>1.1926447250429609E-11</v>
      </c>
      <c r="EY370" s="223">
        <f t="shared" ca="1" si="745"/>
        <v>1.2406675283984503E-11</v>
      </c>
      <c r="EZ370" s="223">
        <f t="shared" ca="1" si="746"/>
        <v>1.2283991752130469E-11</v>
      </c>
      <c r="FA370" s="223">
        <f t="shared" ca="1" si="747"/>
        <v>1.1564358551874353E-11</v>
      </c>
      <c r="FB370" s="223">
        <f t="shared" ca="1" si="748"/>
        <v>1.0282746791055665E-11</v>
      </c>
      <c r="FC370" s="223">
        <f t="shared" ca="1" si="749"/>
        <v>8.5014373414853508E-12</v>
      </c>
      <c r="FD370" s="223">
        <f t="shared" ca="1" si="750"/>
        <v>6.3069942538970898E-12</v>
      </c>
      <c r="FE370" s="223">
        <f t="shared" ca="1" si="751"/>
        <v>3.8060581138508794E-12</v>
      </c>
      <c r="FF370" s="223">
        <f t="shared" ca="1" si="752"/>
        <v>1.1201637635723626E-12</v>
      </c>
      <c r="FG370" s="223">
        <f t="shared" ca="1" si="753"/>
        <v>-1.6201657736318224E-12</v>
      </c>
      <c r="FH370" s="223">
        <f t="shared" ca="1" si="754"/>
        <v>-4.2817621562684576E-12</v>
      </c>
      <c r="FI370" s="223">
        <f t="shared" ca="1" si="755"/>
        <v>-6.7352831387472556E-12</v>
      </c>
      <c r="FJ370" s="223">
        <f t="shared" ca="1" si="756"/>
        <v>-8.8614980535081047E-12</v>
      </c>
      <c r="FK370" s="223">
        <f t="shared" ca="1" si="757"/>
        <v>-1.0557081913532999E-11</v>
      </c>
      <c r="FL370" s="223">
        <f t="shared" ca="1" si="758"/>
        <v>-1.1739636566542604E-11</v>
      </c>
      <c r="FM370" s="223">
        <f t="shared" ca="1" si="759"/>
        <v>-1.235169489417467E-11</v>
      </c>
      <c r="FN370" s="223">
        <f t="shared" ca="1" si="760"/>
        <v>-1.2363513469121872E-11</v>
      </c>
      <c r="FO370" s="223">
        <f t="shared" ca="1" si="761"/>
        <v>-1.1774517958989816E-11</v>
      </c>
      <c r="FP370" s="223">
        <f t="shared" ca="1" si="762"/>
        <v>-1.0613331036404705E-11</v>
      </c>
      <c r="FQ370" s="223">
        <f t="shared" ca="1" si="763"/>
        <v>-8.9363814390583363E-12</v>
      </c>
      <c r="FR370" s="223">
        <f t="shared" ca="1" si="764"/>
        <v>-6.8251617734472659E-12</v>
      </c>
      <c r="FS370" s="223">
        <f t="shared" ca="1" si="765"/>
        <v>-4.3822683213618193E-12</v>
      </c>
      <c r="FT370" s="223">
        <f t="shared" ca="1" si="766"/>
        <v>-1.7264152976588431E-12</v>
      </c>
      <c r="FU370" s="223">
        <f t="shared" ca="1" si="767"/>
        <v>1.0133341548481533E-12</v>
      </c>
      <c r="FV370" s="223">
        <f t="shared" ca="1" si="768"/>
        <v>3.7038398843111125E-12</v>
      </c>
      <c r="FW370" s="223">
        <f t="shared" ca="1" si="769"/>
        <v>6.2143547740397867E-12</v>
      </c>
      <c r="FX370" s="223">
        <f t="shared" ca="1" si="770"/>
        <v>8.422878495380404E-12</v>
      </c>
      <c r="FY370" s="223">
        <f t="shared" ca="1" si="771"/>
        <v>1.0222086203956959E-11</v>
      </c>
      <c r="FZ370" s="223">
        <f t="shared" ca="1" si="772"/>
        <v>1.1524544069896111E-11</v>
      </c>
      <c r="GA370" s="223">
        <f t="shared" ca="1" si="773"/>
        <v>1.2266958189484072E-11</v>
      </c>
      <c r="GB370" s="223">
        <f t="shared" ca="1" si="774"/>
        <v>1.2413250399250275E-11</v>
      </c>
      <c r="GC370" s="223">
        <f t="shared" ca="1" si="775"/>
        <v>1.1956311521016134E-11</v>
      </c>
      <c r="GD370" s="223">
        <f t="shared" ca="1" si="776"/>
        <v>1.0918346837669038E-11</v>
      </c>
      <c r="GE370" s="223">
        <f t="shared" ca="1" si="777"/>
        <v>9.3497970110100594E-12</v>
      </c>
      <c r="GF370" s="223">
        <f t="shared" ca="1" si="778"/>
        <v>7.3268868804717165E-12</v>
      </c>
      <c r="GG370" s="223">
        <f t="shared" ca="1" si="779"/>
        <v>4.9479212606451441E-12</v>
      </c>
      <c r="GH370" s="223">
        <f t="shared" ca="1" si="780"/>
        <v>2.3285077460771429E-12</v>
      </c>
      <c r="GI370" s="223">
        <f t="shared" ca="1" si="781"/>
        <v>-4.0406132532786534E-13</v>
      </c>
      <c r="GJ370" s="223">
        <f t="shared" ca="1" si="782"/>
        <v>-3.1169947376543204E-12</v>
      </c>
      <c r="GK370" s="223">
        <f t="shared" ca="1" si="783"/>
        <v>-5.6784554843685412E-12</v>
      </c>
      <c r="GL370" s="223">
        <f t="shared" ca="1" si="784"/>
        <v>-7.9639674852003076E-12</v>
      </c>
      <c r="GM370" s="223">
        <f t="shared" ca="1" si="785"/>
        <v>-9.8624645933665783E-12</v>
      </c>
      <c r="GN370" s="223">
        <f t="shared" ca="1" si="786"/>
        <v>-1.1281687937154364E-11</v>
      </c>
      <c r="GO370" s="223">
        <f t="shared" ca="1" si="787"/>
        <v>-1.2152669308056386E-11</v>
      </c>
      <c r="GP370" s="223">
        <f t="shared" ca="1" si="788"/>
        <v>-1.243308272189456E-11</v>
      </c>
      <c r="GQ370" s="223">
        <f t="shared" ca="1" si="789"/>
        <v>-1.2109301281339118E-11</v>
      </c>
      <c r="GR370" s="223">
        <f t="shared" ca="1" si="790"/>
        <v>-1.1197059385067152E-11</v>
      </c>
      <c r="GS370" s="223">
        <f t="shared" ca="1" si="791"/>
        <v>-9.7406881030167615E-12</v>
      </c>
      <c r="GT370" s="223">
        <f t="shared" ca="1" si="792"/>
        <v>-7.8109608752416141E-12</v>
      </c>
      <c r="GU370" s="223">
        <f t="shared" ca="1" si="793"/>
        <v>-5.5016542242249404E-12</v>
      </c>
      <c r="GV370" s="223">
        <f t="shared" ca="1" si="794"/>
        <v>-2.9249906153818649E-12</v>
      </c>
      <c r="GW370" s="223">
        <f t="shared" ca="1" si="795"/>
        <v>-2.0618492331672961E-13</v>
      </c>
      <c r="GX370" s="223">
        <f t="shared" ca="1" si="796"/>
        <v>2.5226404776580234E-12</v>
      </c>
      <c r="GY370" s="223">
        <f t="shared" ca="1" si="797"/>
        <v>5.1288762980614167E-12</v>
      </c>
      <c r="GZ370" s="223">
        <f t="shared" ca="1" si="798"/>
        <v>7.4858705797872672E-12</v>
      </c>
      <c r="HA370" s="223">
        <f t="shared" ca="1" si="799"/>
        <v>9.4790834417209011E-12</v>
      </c>
      <c r="HB370" s="223">
        <f t="shared" ca="1" si="800"/>
        <v>1.1011653230012855E-11</v>
      </c>
      <c r="HC370" s="223">
        <f t="shared" ca="1" si="801"/>
        <v>1.2009103581817462E-11</v>
      </c>
      <c r="HD370" s="223">
        <f t="shared" ca="1" si="802"/>
        <v>1.2422962659252371E-11</v>
      </c>
      <c r="HE370" s="223">
        <f t="shared" ca="1" si="803"/>
        <v>1.2233118674225831E-11</v>
      </c>
      <c r="HF370" s="223">
        <f t="shared" ca="1" si="804"/>
        <v>1.1448797235660109E-11</v>
      </c>
      <c r="HG370" s="223">
        <f t="shared" ca="1" si="805"/>
        <v>1.0108113024199729E-11</v>
      </c>
      <c r="HH370" s="223">
        <f t="shared" ca="1" si="806"/>
        <v>8.276217581103686E-12</v>
      </c>
      <c r="HI370" s="223">
        <f t="shared" ca="1" si="807"/>
        <v>6.0421332208905809E-12</v>
      </c>
      <c r="HJ370" s="223">
        <f t="shared" ca="1" si="808"/>
        <v>3.5144269260952993E-12</v>
      </c>
      <c r="HK370" s="223">
        <f t="shared" ca="1" si="809"/>
        <v>8.1593445442129994E-13</v>
      </c>
      <c r="HL370" s="223">
        <f t="shared" ca="1" si="810"/>
        <v>-1.9222089557938383E-12</v>
      </c>
      <c r="HM370" s="223">
        <f t="shared" ca="1" si="811"/>
        <v>-4.5669411995157538E-12</v>
      </c>
      <c r="HN370" s="223">
        <f t="shared" ca="1" si="812"/>
        <v>-6.9897395564626262E-12</v>
      </c>
      <c r="HO370" s="223">
        <f t="shared" ca="1" si="813"/>
        <v>-9.0728663477945275E-12</v>
      </c>
      <c r="HP370" s="223">
        <f t="shared" ca="1" si="814"/>
        <v>-1.0715090485733334E-11</v>
      </c>
      <c r="HQ370" s="223">
        <f t="shared" ca="1" si="815"/>
        <v>-1.1836606873176693E-11</v>
      </c>
      <c r="HR370" s="223">
        <f t="shared" ca="1" si="816"/>
        <v>-1.2382914591441031E-11</v>
      </c>
      <c r="HS370" s="223">
        <f t="shared" ca="1" si="817"/>
        <v>-1.2327465412731684E-11</v>
      </c>
      <c r="HT370" s="223">
        <f t="shared" ca="1" si="818"/>
        <v>-1.1672953930916154E-11</v>
      </c>
      <c r="HU370" s="223">
        <f t="shared" ca="1" si="819"/>
        <v>-1.045118661574132E-11</v>
      </c>
      <c r="HV370" s="223">
        <f t="shared" ca="1" si="820"/>
        <v>-8.7215361539017671E-12</v>
      </c>
      <c r="HW370" s="223">
        <f t="shared" ca="1" si="821"/>
        <v>-6.5680561893987285E-12</v>
      </c>
      <c r="HX370" s="223">
        <f t="shared" ca="1" si="822"/>
        <v>-4.0953966745163265E-12</v>
      </c>
      <c r="HY370" s="223">
        <f t="shared" ca="1" si="823"/>
        <v>-1.4237183279578403E-12</v>
      </c>
      <c r="HZ370" s="223">
        <f t="shared" ca="1" si="824"/>
        <v>1.3171466641896141E-12</v>
      </c>
      <c r="IA370" s="223">
        <f t="shared" ca="1" si="825"/>
        <v>3.9940039396036532E-12</v>
      </c>
      <c r="IB370" s="223">
        <f t="shared" ca="1" si="826"/>
        <v>6.4767696383175887E-12</v>
      </c>
      <c r="IC370" s="223">
        <f t="shared" ca="1" si="827"/>
        <v>8.6447919241470232E-12</v>
      </c>
      <c r="ID370" s="223">
        <f t="shared" ca="1" si="828"/>
        <v>1.0392714149942595E-11</v>
      </c>
      <c r="IE370" s="223">
        <f t="shared" ca="1" si="829"/>
        <v>-1.0468516169667256E-11</v>
      </c>
      <c r="IF370" s="223">
        <f t="shared" ca="1" si="830"/>
        <v>1.2313034997763685E-11</v>
      </c>
      <c r="IG370" s="223">
        <f t="shared" ca="1" si="831"/>
        <v>1.2392114207299815E-11</v>
      </c>
      <c r="IH370" s="223">
        <f t="shared" ca="1" si="832"/>
        <v>1.1868989457722613E-11</v>
      </c>
      <c r="II370" s="223">
        <f t="shared" ca="1" si="833"/>
        <v>1.0769082383309754E-11</v>
      </c>
      <c r="IJ370" s="223">
        <f t="shared" ca="1" si="834"/>
        <v>9.1458437821888194E-12</v>
      </c>
      <c r="IK370" s="223">
        <f t="shared" ca="1" si="835"/>
        <v>7.0781561352527655E-12</v>
      </c>
      <c r="IL370" s="223">
        <f t="shared" ca="1" si="836"/>
        <v>4.6665002536340606E-12</v>
      </c>
      <c r="IM370" s="223">
        <f t="shared" ca="1" si="837"/>
        <v>2.0280723393393322E-12</v>
      </c>
      <c r="IN370" s="223">
        <f t="shared" ca="1" si="838"/>
        <v>-7.0891125090284701E-13</v>
      </c>
      <c r="IO370" s="223">
        <f t="shared" ca="1" si="839"/>
        <v>-3.4114447743677022E-12</v>
      </c>
      <c r="IP370" s="223">
        <f t="shared" ca="1" si="840"/>
        <v>-5.9481966148158223E-12</v>
      </c>
      <c r="IQ370" s="223">
        <f t="shared" ca="1" si="841"/>
        <v>-8.1958914395599012E-12</v>
      </c>
      <c r="IR370" s="223">
        <f t="shared" ca="1" si="842"/>
        <v>-1.0045300855470449E-11</v>
      </c>
      <c r="IS370" s="223">
        <f t="shared" ca="1" si="843"/>
        <v>-1.1406551443560795E-11</v>
      </c>
      <c r="IT370" s="223">
        <f t="shared" ca="1" si="844"/>
        <v>-1.2213492224282231E-11</v>
      </c>
      <c r="IU370" s="223">
        <f t="shared" ca="1" si="845"/>
        <v>-1.2426909313321555E-11</v>
      </c>
      <c r="IV370" s="223">
        <f t="shared" ca="1" si="846"/>
        <v>-1.2036431549324697E-11</v>
      </c>
      <c r="IW370" s="223">
        <f t="shared" ca="1" si="847"/>
        <v>-1.1061034488156581E-11</v>
      </c>
      <c r="IX370" s="223">
        <f t="shared" ca="1" si="848"/>
        <v>-9.5481182717232732E-12</v>
      </c>
      <c r="IY370" s="223">
        <f t="shared" ca="1" si="849"/>
        <v>-7.5712041830037954E-12</v>
      </c>
      <c r="IZ370" s="223">
        <f t="shared" ca="1" si="850"/>
        <v>-5.226361824903561E-12</v>
      </c>
      <c r="JA370" s="223">
        <f t="shared" ca="1" si="851"/>
        <v>-2.6275405468171987E-12</v>
      </c>
      <c r="JB370" s="223">
        <f t="shared" ca="1" si="852"/>
        <v>9.8968008319362789E-14</v>
      </c>
    </row>
    <row r="371" spans="2:262">
      <c r="B371" s="230">
        <v>10</v>
      </c>
      <c r="C371" s="229">
        <f t="shared" si="853"/>
        <v>1.9531249999999998E-4</v>
      </c>
      <c r="D371" s="226">
        <f t="shared" ca="1" si="597"/>
        <v>18.000000000035449</v>
      </c>
      <c r="E371" s="225">
        <f ca="1">P361</f>
        <v>3.5448349630656743E-11</v>
      </c>
      <c r="F371" s="224">
        <v>10</v>
      </c>
      <c r="G371" s="223">
        <f t="shared" ca="1" si="854"/>
        <v>-1.4583842921029506E-13</v>
      </c>
      <c r="H371" s="223">
        <f t="shared" ca="1" si="598"/>
        <v>-2.7807811577128635E-13</v>
      </c>
      <c r="I371" s="223">
        <f t="shared" ca="1" si="599"/>
        <v>-3.9365049704490163E-13</v>
      </c>
      <c r="J371" s="223">
        <f t="shared" ca="1" si="600"/>
        <v>-4.856284541669559E-13</v>
      </c>
      <c r="K371" s="223">
        <f t="shared" ca="1" si="601"/>
        <v>-5.4849905892010115E-13</v>
      </c>
      <c r="L371" s="223">
        <f t="shared" ca="1" si="602"/>
        <v>-5.784940048336316E-13</v>
      </c>
      <c r="M371" s="223">
        <f t="shared" ca="1" si="603"/>
        <v>-5.7381547002849537E-13</v>
      </c>
      <c r="N371" s="223">
        <f t="shared" ca="1" si="604"/>
        <v>-5.3474387415468353E-13</v>
      </c>
      <c r="O371" s="223">
        <f t="shared" ca="1" si="605"/>
        <v>-4.6362107074025119E-13</v>
      </c>
      <c r="P371" s="223">
        <f t="shared" ca="1" si="606"/>
        <v>-3.6470998236044081E-13</v>
      </c>
      <c r="Q371" s="223">
        <f t="shared" ca="1" si="607"/>
        <v>-2.4393909174306561E-13</v>
      </c>
      <c r="R371" s="223">
        <f t="shared" ca="1" si="608"/>
        <v>-1.0854710337288907E-13</v>
      </c>
      <c r="S371" s="223">
        <f t="shared" ca="1" si="609"/>
        <v>3.3350926312183311E-14</v>
      </c>
      <c r="T371" s="223">
        <f t="shared" ca="1" si="610"/>
        <v>1.7324998506450117E-13</v>
      </c>
      <c r="U371" s="223">
        <f t="shared" ca="1" si="611"/>
        <v>3.0276487394392487E-13</v>
      </c>
      <c r="V371" s="223">
        <f t="shared" ca="1" si="612"/>
        <v>4.1413279512572608E-13</v>
      </c>
      <c r="W371" s="223">
        <f t="shared" ca="1" si="613"/>
        <v>5.006786345456099E-13</v>
      </c>
      <c r="X371" s="223">
        <f t="shared" ca="1" si="614"/>
        <v>5.5721505150629599E-13</v>
      </c>
      <c r="Y371" s="223">
        <f t="shared" ca="1" si="615"/>
        <v>5.8035339487741949E-13</v>
      </c>
      <c r="Z371" s="223">
        <f t="shared" ca="1" si="616"/>
        <v>5.6870681035100656E-13</v>
      </c>
      <c r="AA371" s="223">
        <f t="shared" ca="1" si="617"/>
        <v>5.229733650126981E-13</v>
      </c>
      <c r="AB371" s="223">
        <f t="shared" ca="1" si="618"/>
        <v>4.4589420695026371E-13</v>
      </c>
      <c r="AC371" s="223">
        <f t="shared" ca="1" si="619"/>
        <v>3.420892677076053E-13</v>
      </c>
      <c r="AD371" s="223">
        <f t="shared" ca="1" si="620"/>
        <v>2.1778035516736115E-13</v>
      </c>
      <c r="AE371" s="223">
        <f t="shared" ca="1" si="621"/>
        <v>8.0418233980690744E-14</v>
      </c>
      <c r="AF371" s="223">
        <f t="shared" ca="1" si="622"/>
        <v>-6.1763954591398142E-14</v>
      </c>
      <c r="AG371" s="223">
        <f t="shared" ca="1" si="623"/>
        <v>-2.0024416652978046E-13</v>
      </c>
      <c r="AH371" s="223">
        <f t="shared" ca="1" si="624"/>
        <v>-3.2672224501616162E-13</v>
      </c>
      <c r="AI371" s="223">
        <f t="shared" ca="1" si="625"/>
        <v>-4.3361741102934375E-13</v>
      </c>
      <c r="AJ371" s="223">
        <f t="shared" ca="1" si="626"/>
        <v>-5.1452263623937434E-13</v>
      </c>
      <c r="AK371" s="223">
        <f t="shared" ca="1" si="627"/>
        <v>-5.6458866422713793E-13</v>
      </c>
      <c r="AL371" s="223">
        <f t="shared" ca="1" si="628"/>
        <v>-5.8081466275999401E-13</v>
      </c>
      <c r="AM371" s="223">
        <f t="shared" ca="1" si="629"/>
        <v>-5.6222808615454906E-13</v>
      </c>
      <c r="AN371" s="223">
        <f t="shared" ca="1" si="630"/>
        <v>-5.0994296722734027E-13</v>
      </c>
      <c r="AO371" s="223">
        <f t="shared" ca="1" si="631"/>
        <v>-4.2709314496001367E-13</v>
      </c>
      <c r="AP371" s="223">
        <f t="shared" ca="1" si="632"/>
        <v>-3.186444300453813E-13</v>
      </c>
      <c r="AQ371" s="223">
        <f t="shared" ca="1" si="633"/>
        <v>-1.9109696664075202E-13</v>
      </c>
      <c r="AR371" s="223">
        <f t="shared" ca="1" si="634"/>
        <v>-5.2095630019027026E-14</v>
      </c>
      <c r="AS371" s="223">
        <f t="shared" ca="1" si="635"/>
        <v>9.0028188094118825E-14</v>
      </c>
      <c r="AT371" s="223">
        <f t="shared" ca="1" si="636"/>
        <v>2.2675594225857244E-13</v>
      </c>
      <c r="AU371" s="223">
        <f t="shared" ca="1" si="637"/>
        <v>3.498925135826656E-13</v>
      </c>
      <c r="AV371" s="223">
        <f t="shared" ca="1" si="638"/>
        <v>4.5205740460939263E-13</v>
      </c>
      <c r="AW371" s="223">
        <f t="shared" ca="1" si="639"/>
        <v>5.2712710783557795E-13</v>
      </c>
      <c r="AX371" s="223">
        <f t="shared" ca="1" si="640"/>
        <v>5.7060213340373035E-13</v>
      </c>
      <c r="AY371" s="223">
        <f t="shared" ca="1" si="641"/>
        <v>5.7987669724662357E-13</v>
      </c>
      <c r="AZ371" s="223">
        <f t="shared" ca="1" si="642"/>
        <v>5.5439490525318055E-13</v>
      </c>
      <c r="BA371" s="223">
        <f t="shared" ca="1" si="643"/>
        <v>4.9568407216820311E-13</v>
      </c>
      <c r="BB371" s="223">
        <f t="shared" ca="1" si="644"/>
        <v>4.0726317817461336E-13</v>
      </c>
      <c r="BC371" s="223">
        <f t="shared" ca="1" si="645"/>
        <v>2.9443195004122231E-13</v>
      </c>
      <c r="BD371" s="223">
        <f t="shared" ca="1" si="646"/>
        <v>1.6395320878338788E-13</v>
      </c>
      <c r="BE371" s="223">
        <f t="shared" ca="1" si="647"/>
        <v>2.3647523121609731E-14</v>
      </c>
      <c r="BF371" s="223">
        <f t="shared" ca="1" si="648"/>
        <v>-1.1807553580618282E-13</v>
      </c>
      <c r="BG371" s="223">
        <f t="shared" ca="1" si="649"/>
        <v>-2.5272144306098822E-13</v>
      </c>
      <c r="BH371" s="223">
        <f t="shared" ca="1" si="650"/>
        <v>-3.7221986043698431E-13</v>
      </c>
      <c r="BI371" s="223">
        <f t="shared" ca="1" si="651"/>
        <v>-4.6940835230618487E-13</v>
      </c>
      <c r="BJ371" s="223">
        <f t="shared" ca="1" si="652"/>
        <v>-5.3846168405812406E-13</v>
      </c>
      <c r="BK371" s="223">
        <f t="shared" ca="1" si="653"/>
        <v>-5.7524097206210896E-13</v>
      </c>
      <c r="BL371" s="223">
        <f t="shared" ca="1" si="654"/>
        <v>-5.775417579783861E-13</v>
      </c>
      <c r="BM371" s="223">
        <f t="shared" ca="1" si="655"/>
        <v>-5.4522613846579898E-13</v>
      </c>
      <c r="BN371" s="223">
        <f t="shared" ca="1" si="656"/>
        <v>-4.8023103076241586E-13</v>
      </c>
      <c r="BO371" s="223">
        <f t="shared" ca="1" si="657"/>
        <v>-3.8645207872094831E-13</v>
      </c>
      <c r="BP371" s="223">
        <f t="shared" ca="1" si="658"/>
        <v>-2.6951015768022095E-13</v>
      </c>
      <c r="BQ371" s="223">
        <f t="shared" ca="1" si="659"/>
        <v>-1.3641447328545859E-13</v>
      </c>
      <c r="BR371" s="223">
        <f t="shared" ca="1" si="660"/>
        <v>4.8575527302859239E-15</v>
      </c>
      <c r="BS371" s="223">
        <f t="shared" ca="1" si="661"/>
        <v>1.4583842921029425E-13</v>
      </c>
      <c r="BT371" s="223">
        <f t="shared" ca="1" si="662"/>
        <v>2.7807811577128519E-13</v>
      </c>
      <c r="BU371" s="223">
        <f t="shared" ca="1" si="663"/>
        <v>3.9365049704490113E-13</v>
      </c>
      <c r="BV371" s="223">
        <f t="shared" ca="1" si="664"/>
        <v>4.8562845416695579E-13</v>
      </c>
      <c r="BW371" s="223">
        <f t="shared" ca="1" si="665"/>
        <v>5.4849905892010115E-13</v>
      </c>
      <c r="BX371" s="223">
        <f t="shared" ca="1" si="666"/>
        <v>5.784940048336315E-13</v>
      </c>
      <c r="BY371" s="223">
        <f t="shared" ca="1" si="667"/>
        <v>5.7381547002849537E-13</v>
      </c>
      <c r="BZ371" s="223">
        <f t="shared" ca="1" si="668"/>
        <v>5.3474387415468363E-13</v>
      </c>
      <c r="CA371" s="223">
        <f t="shared" ca="1" si="669"/>
        <v>4.6362107074025099E-13</v>
      </c>
      <c r="CB371" s="223">
        <f t="shared" ca="1" si="670"/>
        <v>3.6470998236044171E-13</v>
      </c>
      <c r="CC371" s="223">
        <f t="shared" ca="1" si="671"/>
        <v>2.4393909174306617E-13</v>
      </c>
      <c r="CD371" s="223">
        <f t="shared" ca="1" si="672"/>
        <v>1.0854710337288891E-13</v>
      </c>
      <c r="CE371" s="223">
        <f t="shared" ca="1" si="673"/>
        <v>-3.335092631218398E-14</v>
      </c>
      <c r="CF371" s="223">
        <f t="shared" ca="1" si="674"/>
        <v>-1.7324998506450036E-13</v>
      </c>
      <c r="CG371" s="223">
        <f t="shared" ca="1" si="675"/>
        <v>-3.0276487394392457E-13</v>
      </c>
      <c r="CH371" s="223">
        <f t="shared" ca="1" si="676"/>
        <v>-4.1413279512572618E-13</v>
      </c>
      <c r="CI371" s="223">
        <f t="shared" ca="1" si="677"/>
        <v>-5.0067863454560919E-13</v>
      </c>
      <c r="CJ371" s="223">
        <f t="shared" ca="1" si="678"/>
        <v>-5.5721505150629579E-13</v>
      </c>
      <c r="CK371" s="223">
        <f t="shared" ca="1" si="679"/>
        <v>-5.8035339487741949E-13</v>
      </c>
      <c r="CL371" s="223">
        <f t="shared" ca="1" si="680"/>
        <v>-5.6870681035100656E-13</v>
      </c>
      <c r="CM371" s="223">
        <f t="shared" ca="1" si="681"/>
        <v>-5.229733650126987E-13</v>
      </c>
      <c r="CN371" s="223">
        <f t="shared" ca="1" si="682"/>
        <v>-4.4589420695026426E-13</v>
      </c>
      <c r="CO371" s="223">
        <f t="shared" ca="1" si="683"/>
        <v>-3.4208926770760555E-13</v>
      </c>
      <c r="CP371" s="223">
        <f t="shared" ca="1" si="684"/>
        <v>-2.1778035516736051E-13</v>
      </c>
      <c r="CQ371" s="223">
        <f t="shared" ca="1" si="685"/>
        <v>-8.0418233980691603E-14</v>
      </c>
      <c r="CR371" s="223">
        <f t="shared" ca="1" si="686"/>
        <v>6.1763954591397789E-14</v>
      </c>
      <c r="CS371" s="223">
        <f t="shared" ca="1" si="687"/>
        <v>2.0024416652978061E-13</v>
      </c>
      <c r="CT371" s="223">
        <f t="shared" ca="1" si="688"/>
        <v>3.2672224501616212E-13</v>
      </c>
      <c r="CU371" s="223">
        <f t="shared" ca="1" si="689"/>
        <v>4.3361741102934319E-13</v>
      </c>
      <c r="CV371" s="223">
        <f t="shared" ca="1" si="690"/>
        <v>5.1452263623937424E-13</v>
      </c>
      <c r="CW371" s="223">
        <f t="shared" ca="1" si="691"/>
        <v>5.6458866422713803E-13</v>
      </c>
      <c r="CX371" s="223">
        <f t="shared" ca="1" si="692"/>
        <v>5.8081466275999401E-13</v>
      </c>
      <c r="CY371" s="223">
        <f t="shared" ca="1" si="693"/>
        <v>5.6222808615454906E-13</v>
      </c>
      <c r="CZ371" s="223">
        <f t="shared" ca="1" si="694"/>
        <v>5.0994296722734037E-13</v>
      </c>
      <c r="DA371" s="223">
        <f t="shared" ca="1" si="695"/>
        <v>4.2709314496001322E-13</v>
      </c>
      <c r="DB371" s="223">
        <f t="shared" ca="1" si="696"/>
        <v>3.1864443004538246E-13</v>
      </c>
      <c r="DC371" s="223">
        <f t="shared" ca="1" si="697"/>
        <v>1.9109696664075238E-13</v>
      </c>
      <c r="DD371" s="223">
        <f t="shared" ca="1" si="698"/>
        <v>5.209563001902738E-14</v>
      </c>
      <c r="DE371" s="223">
        <f t="shared" ca="1" si="699"/>
        <v>-9.0028188094119506E-14</v>
      </c>
      <c r="DF371" s="223">
        <f t="shared" ca="1" si="700"/>
        <v>-2.2675594225857116E-13</v>
      </c>
      <c r="DG371" s="223">
        <f t="shared" ca="1" si="701"/>
        <v>-3.4989251358266529E-13</v>
      </c>
      <c r="DH371" s="223">
        <f t="shared" ca="1" si="702"/>
        <v>-4.5205740460939238E-13</v>
      </c>
      <c r="DI371" s="223">
        <f t="shared" ca="1" si="703"/>
        <v>-5.2712710783557825E-13</v>
      </c>
      <c r="DJ371" s="223">
        <f t="shared" ca="1" si="704"/>
        <v>-5.7060213340373005E-13</v>
      </c>
      <c r="DK371" s="223">
        <f t="shared" ca="1" si="705"/>
        <v>-5.7987669724662357E-13</v>
      </c>
      <c r="DL371" s="223">
        <f t="shared" ca="1" si="706"/>
        <v>-5.5439490525318065E-13</v>
      </c>
      <c r="DM371" s="223">
        <f t="shared" ca="1" si="707"/>
        <v>-4.956840721682028E-13</v>
      </c>
      <c r="DN371" s="223">
        <f t="shared" ca="1" si="708"/>
        <v>-4.0726317817461361E-13</v>
      </c>
      <c r="DO371" s="223">
        <f t="shared" ca="1" si="709"/>
        <v>-2.9443195004122262E-13</v>
      </c>
      <c r="DP371" s="223">
        <f t="shared" ca="1" si="710"/>
        <v>-1.6395320878338725E-13</v>
      </c>
      <c r="DQ371" s="223">
        <f t="shared" ca="1" si="711"/>
        <v>-2.3647523121611119E-14</v>
      </c>
      <c r="DR371" s="223">
        <f t="shared" ca="1" si="712"/>
        <v>1.1807553580618246E-13</v>
      </c>
      <c r="DS371" s="223">
        <f t="shared" ca="1" si="713"/>
        <v>2.5272144306098792E-13</v>
      </c>
      <c r="DT371" s="223">
        <f t="shared" ca="1" si="714"/>
        <v>3.7221986043698487E-13</v>
      </c>
      <c r="DU371" s="223">
        <f t="shared" ca="1" si="715"/>
        <v>4.6940835230618396E-13</v>
      </c>
      <c r="DV371" s="223">
        <f t="shared" ca="1" si="716"/>
        <v>5.3846168405812396E-13</v>
      </c>
      <c r="DW371" s="223">
        <f t="shared" ca="1" si="717"/>
        <v>5.7524097206210896E-13</v>
      </c>
      <c r="DX371" s="223">
        <f t="shared" ca="1" si="718"/>
        <v>5.775417579783861E-13</v>
      </c>
      <c r="DY371" s="223">
        <f t="shared" ca="1" si="719"/>
        <v>5.4522613846579938E-13</v>
      </c>
      <c r="DZ371" s="223">
        <f t="shared" ca="1" si="720"/>
        <v>4.8023103076241606E-13</v>
      </c>
      <c r="EA371" s="223">
        <f t="shared" ca="1" si="721"/>
        <v>3.8645207872094862E-13</v>
      </c>
      <c r="EB371" s="223">
        <f t="shared" ca="1" si="722"/>
        <v>2.6951015768022034E-13</v>
      </c>
      <c r="EC371" s="223">
        <f t="shared" ca="1" si="723"/>
        <v>1.3641447328545993E-13</v>
      </c>
      <c r="ED371" s="223">
        <f t="shared" ca="1" si="724"/>
        <v>-4.8575527302855682E-15</v>
      </c>
      <c r="EE371" s="223">
        <f t="shared" ca="1" si="725"/>
        <v>-1.4583842921029491E-13</v>
      </c>
      <c r="EF371" s="223">
        <f t="shared" ca="1" si="726"/>
        <v>-2.7807811577128489E-13</v>
      </c>
      <c r="EG371" s="223">
        <f t="shared" ca="1" si="727"/>
        <v>-3.9365049704490083E-13</v>
      </c>
      <c r="EH371" s="223">
        <f t="shared" ca="1" si="728"/>
        <v>-4.8562845416695448E-13</v>
      </c>
      <c r="EI371" s="223">
        <f t="shared" ca="1" si="729"/>
        <v>-5.4849905892010105E-13</v>
      </c>
      <c r="EJ371" s="223">
        <f t="shared" ca="1" si="730"/>
        <v>-5.784940048336314E-13</v>
      </c>
      <c r="EK371" s="223">
        <f t="shared" ca="1" si="731"/>
        <v>-5.7381547002849506E-13</v>
      </c>
      <c r="EL371" s="223">
        <f t="shared" ca="1" si="732"/>
        <v>-5.3474387415468373E-13</v>
      </c>
      <c r="EM371" s="223">
        <f t="shared" ca="1" si="733"/>
        <v>-4.636210707402524E-13</v>
      </c>
      <c r="EN371" s="223">
        <f t="shared" ca="1" si="734"/>
        <v>-3.6470998236044035E-13</v>
      </c>
      <c r="EO371" s="223">
        <f t="shared" ca="1" si="735"/>
        <v>-2.4393909174306652E-13</v>
      </c>
      <c r="EP371" s="223">
        <f t="shared" ca="1" si="736"/>
        <v>-1.0854710337289128E-13</v>
      </c>
      <c r="EQ371" s="223">
        <f t="shared" ca="1" si="737"/>
        <v>3.3350926312183627E-14</v>
      </c>
      <c r="ER371" s="223">
        <f t="shared" ca="1" si="738"/>
        <v>1.7324998506450001E-13</v>
      </c>
      <c r="ES371" s="223">
        <f t="shared" ca="1" si="739"/>
        <v>3.0276487394392603E-13</v>
      </c>
      <c r="ET371" s="223">
        <f t="shared" ca="1" si="740"/>
        <v>4.1413279512572593E-13</v>
      </c>
      <c r="EU371" s="223">
        <f t="shared" ca="1" si="741"/>
        <v>5.0067863454560899E-13</v>
      </c>
      <c r="EV371" s="223">
        <f t="shared" ca="1" si="742"/>
        <v>5.5721505150629629E-13</v>
      </c>
      <c r="EW371" s="223">
        <f t="shared" ca="1" si="743"/>
        <v>5.8035339487741949E-13</v>
      </c>
      <c r="EX371" s="223">
        <f t="shared" ca="1" si="744"/>
        <v>5.6870681035100707E-13</v>
      </c>
      <c r="EY371" s="223">
        <f t="shared" ca="1" si="745"/>
        <v>5.22973365012698E-13</v>
      </c>
      <c r="EZ371" s="223">
        <f t="shared" ca="1" si="746"/>
        <v>4.4589420695026447E-13</v>
      </c>
      <c r="FA371" s="223">
        <f t="shared" ca="1" si="747"/>
        <v>3.4208926770760747E-13</v>
      </c>
      <c r="FB371" s="223">
        <f t="shared" ca="1" si="748"/>
        <v>2.1778035516736084E-13</v>
      </c>
      <c r="FC371" s="223">
        <f t="shared" ca="1" si="749"/>
        <v>8.0418233980691956E-14</v>
      </c>
      <c r="FD371" s="223">
        <f t="shared" ca="1" si="750"/>
        <v>-6.1763954591399493E-14</v>
      </c>
      <c r="FE371" s="223">
        <f t="shared" ca="1" si="751"/>
        <v>-2.0024416652978026E-13</v>
      </c>
      <c r="FF371" s="223">
        <f t="shared" ca="1" si="752"/>
        <v>-3.267222450161602E-13</v>
      </c>
      <c r="FG371" s="223">
        <f t="shared" ca="1" si="753"/>
        <v>-4.3361741102934436E-13</v>
      </c>
      <c r="FH371" s="223">
        <f t="shared" ca="1" si="754"/>
        <v>-5.1452263623937404E-13</v>
      </c>
      <c r="FI371" s="223">
        <f t="shared" ca="1" si="755"/>
        <v>-5.6458866422713742E-13</v>
      </c>
      <c r="FJ371" s="223">
        <f t="shared" ca="1" si="756"/>
        <v>-5.8081466275999401E-13</v>
      </c>
      <c r="FK371" s="223">
        <f t="shared" ca="1" si="757"/>
        <v>-5.6222808615454916E-13</v>
      </c>
      <c r="FL371" s="223">
        <f t="shared" ca="1" si="758"/>
        <v>-5.0994296722734158E-13</v>
      </c>
      <c r="FM371" s="223">
        <f t="shared" ca="1" si="759"/>
        <v>-4.2709314496001347E-13</v>
      </c>
      <c r="FN371" s="223">
        <f t="shared" ca="1" si="760"/>
        <v>-3.1864443004538277E-13</v>
      </c>
      <c r="FO371" s="223">
        <f t="shared" ca="1" si="761"/>
        <v>-1.9109696664075074E-13</v>
      </c>
      <c r="FP371" s="223">
        <f t="shared" ca="1" si="762"/>
        <v>-5.2095630019027746E-14</v>
      </c>
      <c r="FQ371" s="223">
        <f t="shared" ca="1" si="763"/>
        <v>9.0028188094117095E-14</v>
      </c>
      <c r="FR371" s="223">
        <f t="shared" ca="1" si="764"/>
        <v>2.2675594225857272E-13</v>
      </c>
      <c r="FS371" s="223">
        <f t="shared" ca="1" si="765"/>
        <v>3.4989251358266499E-13</v>
      </c>
      <c r="FT371" s="223">
        <f t="shared" ca="1" si="766"/>
        <v>4.5205740460939082E-13</v>
      </c>
      <c r="FU371" s="223">
        <f t="shared" ca="1" si="767"/>
        <v>5.2712710783557805E-13</v>
      </c>
      <c r="FV371" s="223">
        <f t="shared" ca="1" si="768"/>
        <v>5.7060213340372995E-13</v>
      </c>
      <c r="FW371" s="223">
        <f t="shared" ca="1" si="769"/>
        <v>5.7987669724662357E-13</v>
      </c>
      <c r="FX371" s="223">
        <f t="shared" ca="1" si="770"/>
        <v>5.5439490525318075E-13</v>
      </c>
      <c r="FY371" s="223">
        <f t="shared" ca="1" si="771"/>
        <v>4.9568407216820412E-13</v>
      </c>
      <c r="FZ371" s="223">
        <f t="shared" ca="1" si="772"/>
        <v>4.072631781746124E-13</v>
      </c>
      <c r="GA371" s="223">
        <f t="shared" ca="1" si="773"/>
        <v>2.9443195004122287E-13</v>
      </c>
      <c r="GB371" s="223">
        <f t="shared" ca="1" si="774"/>
        <v>1.6395320878338957E-13</v>
      </c>
      <c r="GC371" s="223">
        <f t="shared" ca="1" si="775"/>
        <v>2.3647523121609409E-14</v>
      </c>
      <c r="GD371" s="223">
        <f t="shared" ca="1" si="776"/>
        <v>-1.1807553580618211E-13</v>
      </c>
      <c r="GE371" s="223">
        <f t="shared" ca="1" si="777"/>
        <v>-2.5272144306098575E-13</v>
      </c>
      <c r="GF371" s="223">
        <f t="shared" ca="1" si="778"/>
        <v>-3.7221986043698452E-13</v>
      </c>
      <c r="GG371" s="223">
        <f t="shared" ca="1" si="779"/>
        <v>-4.6940835230618376E-13</v>
      </c>
      <c r="GH371" s="223">
        <f t="shared" ca="1" si="780"/>
        <v>-5.3846168405812457E-13</v>
      </c>
      <c r="GI371" s="223">
        <f t="shared" ca="1" si="781"/>
        <v>-5.7524097206210886E-13</v>
      </c>
      <c r="GJ371" s="223">
        <f t="shared" ca="1" si="782"/>
        <v>-5.775417579783864E-13</v>
      </c>
      <c r="GK371" s="223">
        <f t="shared" ca="1" si="783"/>
        <v>-5.4522613846579888E-13</v>
      </c>
      <c r="GL371" s="223">
        <f t="shared" ca="1" si="784"/>
        <v>-4.8023103076241626E-13</v>
      </c>
      <c r="GM371" s="223">
        <f t="shared" ca="1" si="785"/>
        <v>-3.8645207872095038E-13</v>
      </c>
      <c r="GN371" s="223">
        <f t="shared" ca="1" si="786"/>
        <v>-2.6951015768022064E-13</v>
      </c>
      <c r="GO371" s="223">
        <f t="shared" ca="1" si="787"/>
        <v>-1.3641447328546028E-13</v>
      </c>
      <c r="GP371" s="223">
        <f t="shared" ca="1" si="788"/>
        <v>4.8575527302831487E-15</v>
      </c>
      <c r="GQ371" s="223">
        <f t="shared" ca="1" si="789"/>
        <v>1.4583842921029455E-13</v>
      </c>
      <c r="GR371" s="223">
        <f t="shared" ca="1" si="790"/>
        <v>2.7807811577128458E-13</v>
      </c>
      <c r="GS371" s="223">
        <f t="shared" ca="1" si="791"/>
        <v>3.9365049704490209E-13</v>
      </c>
      <c r="GT371" s="223">
        <f t="shared" ca="1" si="792"/>
        <v>4.8562845416695539E-13</v>
      </c>
      <c r="GU371" s="223">
        <f t="shared" ca="1" si="793"/>
        <v>5.4849905892010034E-13</v>
      </c>
      <c r="GV371" s="223">
        <f t="shared" ca="1" si="794"/>
        <v>5.784940048336316E-13</v>
      </c>
      <c r="GW371" s="223">
        <f t="shared" ca="1" si="795"/>
        <v>5.7381547002849557E-13</v>
      </c>
      <c r="GX371" s="223">
        <f t="shared" ca="1" si="796"/>
        <v>5.3474387415468464E-13</v>
      </c>
      <c r="GY371" s="223">
        <f t="shared" ca="1" si="797"/>
        <v>4.6362107074025139E-13</v>
      </c>
      <c r="GZ371" s="223">
        <f t="shared" ca="1" si="798"/>
        <v>3.6470998236044222E-13</v>
      </c>
      <c r="HA371" s="223">
        <f t="shared" ca="1" si="799"/>
        <v>2.4393909174306495E-13</v>
      </c>
      <c r="HB371" s="223">
        <f t="shared" ca="1" si="800"/>
        <v>1.085471033728896E-13</v>
      </c>
      <c r="HC371" s="223">
        <f t="shared" ca="1" si="801"/>
        <v>-3.3350926312181216E-14</v>
      </c>
      <c r="HD371" s="223">
        <f t="shared" ca="1" si="802"/>
        <v>-1.7324998506450165E-13</v>
      </c>
      <c r="HE371" s="223">
        <f t="shared" ca="1" si="803"/>
        <v>-3.0276487394392406E-13</v>
      </c>
      <c r="HF371" s="223">
        <f t="shared" ca="1" si="804"/>
        <v>-4.1413279512572421E-13</v>
      </c>
      <c r="HG371" s="223">
        <f t="shared" ca="1" si="805"/>
        <v>-5.006786345456099E-13</v>
      </c>
      <c r="HH371" s="223">
        <f t="shared" ca="1" si="806"/>
        <v>-5.5721505150629559E-13</v>
      </c>
      <c r="HI371" s="223">
        <f t="shared" ca="1" si="807"/>
        <v>-5.8035339487741939E-13</v>
      </c>
      <c r="HJ371" s="223">
        <f t="shared" ca="1" si="808"/>
        <v>-5.6870681035100677E-13</v>
      </c>
      <c r="HK371" s="223">
        <f t="shared" ca="1" si="809"/>
        <v>-5.2297336501269901E-13</v>
      </c>
      <c r="HL371" s="223">
        <f t="shared" ca="1" si="810"/>
        <v>-4.4589420695026335E-13</v>
      </c>
      <c r="HM371" s="223">
        <f t="shared" ca="1" si="811"/>
        <v>-3.4208926770760616E-13</v>
      </c>
      <c r="HN371" s="223">
        <f t="shared" ca="1" si="812"/>
        <v>-2.1778035516736306E-13</v>
      </c>
      <c r="HO371" s="223">
        <f t="shared" ca="1" si="813"/>
        <v>-8.0418233980690265E-14</v>
      </c>
      <c r="HP371" s="223">
        <f t="shared" ca="1" si="814"/>
        <v>6.1763954591397082E-14</v>
      </c>
      <c r="HQ371" s="223">
        <f t="shared" ca="1" si="815"/>
        <v>2.0024416652977801E-13</v>
      </c>
      <c r="HR371" s="223">
        <f t="shared" ca="1" si="816"/>
        <v>3.2672224501616156E-13</v>
      </c>
      <c r="HS371" s="223">
        <f t="shared" ca="1" si="817"/>
        <v>4.3361741102934274E-13</v>
      </c>
      <c r="HT371" s="223">
        <f t="shared" ca="1" si="818"/>
        <v>5.1452263623937485E-13</v>
      </c>
      <c r="HU371" s="223">
        <f t="shared" ca="1" si="819"/>
        <v>5.6458866422713783E-13</v>
      </c>
      <c r="HV371" s="223">
        <f t="shared" ca="1" si="820"/>
        <v>5.8081466275999401E-13</v>
      </c>
      <c r="HW371" s="223">
        <f t="shared" ca="1" si="821"/>
        <v>5.6222808615454875E-13</v>
      </c>
      <c r="HX371" s="223">
        <f t="shared" ca="1" si="822"/>
        <v>5.0994296722734077E-13</v>
      </c>
      <c r="HY371" s="223">
        <f t="shared" ca="1" si="823"/>
        <v>4.2709314496001509E-13</v>
      </c>
      <c r="HZ371" s="223">
        <f t="shared" ca="1" si="824"/>
        <v>3.1864443004538135E-13</v>
      </c>
      <c r="IA371" s="223">
        <f t="shared" ca="1" si="825"/>
        <v>1.9109696664075306E-13</v>
      </c>
      <c r="IB371" s="223">
        <f t="shared" ca="1" si="826"/>
        <v>5.2095630019030157E-14</v>
      </c>
      <c r="IC371" s="223">
        <f t="shared" ca="1" si="827"/>
        <v>-9.0028188094118787E-14</v>
      </c>
      <c r="ID371" s="223">
        <f t="shared" ca="1" si="828"/>
        <v>-2.267559422585705E-13</v>
      </c>
      <c r="IE371" s="223">
        <f t="shared" ca="1" si="829"/>
        <v>5.5950675225331294E-13</v>
      </c>
      <c r="IF371" s="223">
        <f t="shared" ca="1" si="830"/>
        <v>-4.5205740460939193E-13</v>
      </c>
      <c r="IG371" s="223">
        <f t="shared" ca="1" si="831"/>
        <v>-5.2712710783557714E-13</v>
      </c>
      <c r="IH371" s="223">
        <f t="shared" ca="1" si="832"/>
        <v>-5.7060213340373025E-13</v>
      </c>
      <c r="II371" s="223">
        <f t="shared" ca="1" si="833"/>
        <v>-5.7987669724662367E-13</v>
      </c>
      <c r="IJ371" s="223">
        <f t="shared" ca="1" si="834"/>
        <v>-5.5439490525318156E-13</v>
      </c>
      <c r="IK371" s="223">
        <f t="shared" ca="1" si="835"/>
        <v>-4.9568407216820311E-13</v>
      </c>
      <c r="IL371" s="223">
        <f t="shared" ca="1" si="836"/>
        <v>-4.0726317817461412E-13</v>
      </c>
      <c r="IM371" s="223">
        <f t="shared" ca="1" si="837"/>
        <v>-2.9443195004122494E-13</v>
      </c>
      <c r="IN371" s="223">
        <f t="shared" ca="1" si="838"/>
        <v>-1.6395320878338793E-13</v>
      </c>
      <c r="IO371" s="223">
        <f t="shared" ca="1" si="839"/>
        <v>-2.3647523121611826E-14</v>
      </c>
      <c r="IP371" s="223">
        <f t="shared" ca="1" si="840"/>
        <v>1.180755358061838E-13</v>
      </c>
      <c r="IQ371" s="223">
        <f t="shared" ca="1" si="841"/>
        <v>2.5272144306098731E-13</v>
      </c>
      <c r="IR371" s="223">
        <f t="shared" ca="1" si="842"/>
        <v>3.722198604369827E-13</v>
      </c>
      <c r="IS371" s="223">
        <f t="shared" ca="1" si="843"/>
        <v>4.6940835230618487E-13</v>
      </c>
      <c r="IT371" s="223">
        <f t="shared" ca="1" si="844"/>
        <v>5.3846168405812366E-13</v>
      </c>
      <c r="IU371" s="223">
        <f t="shared" ca="1" si="845"/>
        <v>5.7524097206210855E-13</v>
      </c>
      <c r="IV371" s="223">
        <f t="shared" ca="1" si="846"/>
        <v>5.775417579783861E-13</v>
      </c>
      <c r="IW371" s="223">
        <f t="shared" ca="1" si="847"/>
        <v>5.4522613846579969E-13</v>
      </c>
      <c r="IX371" s="223">
        <f t="shared" ca="1" si="848"/>
        <v>4.8023103076241525E-13</v>
      </c>
      <c r="IY371" s="223">
        <f t="shared" ca="1" si="849"/>
        <v>3.8645207872094912E-13</v>
      </c>
      <c r="IZ371" s="223">
        <f t="shared" ca="1" si="850"/>
        <v>2.6951015768022281E-13</v>
      </c>
      <c r="JA371" s="223">
        <f t="shared" ca="1" si="851"/>
        <v>1.3641447328545861E-13</v>
      </c>
      <c r="JB371" s="223">
        <f t="shared" ca="1" si="852"/>
        <v>-4.8575527302848566E-15</v>
      </c>
    </row>
    <row r="372" spans="2:262">
      <c r="B372" s="230">
        <v>11</v>
      </c>
      <c r="C372" s="229">
        <f t="shared" si="853"/>
        <v>2.1484374999999997E-4</v>
      </c>
      <c r="D372" s="226">
        <f t="shared" ca="1" si="597"/>
        <v>18.000000000019433</v>
      </c>
      <c r="E372" s="225">
        <f ca="1">Q361</f>
        <v>1.9432526589057472E-11</v>
      </c>
      <c r="F372" s="224">
        <v>11</v>
      </c>
      <c r="G372" s="223">
        <f t="shared" ca="1" si="854"/>
        <v>-2.5807335366659419E-12</v>
      </c>
      <c r="H372" s="223">
        <f t="shared" ca="1" si="598"/>
        <v>-4.8889048173661325E-12</v>
      </c>
      <c r="I372" s="223">
        <f t="shared" ca="1" si="599"/>
        <v>-6.8428853651930685E-12</v>
      </c>
      <c r="J372" s="223">
        <f t="shared" ca="1" si="600"/>
        <v>-8.3011134545438012E-12</v>
      </c>
      <c r="K372" s="223">
        <f t="shared" ca="1" si="601"/>
        <v>-9.1579435686905669E-12</v>
      </c>
      <c r="L372" s="223">
        <f t="shared" ca="1" si="602"/>
        <v>-9.3513001922746917E-12</v>
      </c>
      <c r="M372" s="223">
        <f t="shared" ca="1" si="603"/>
        <v>-8.8671750500747162E-12</v>
      </c>
      <c r="N372" s="223">
        <f t="shared" ca="1" si="604"/>
        <v>-7.7406419766862953E-12</v>
      </c>
      <c r="O372" s="223">
        <f t="shared" ca="1" si="605"/>
        <v>-6.0533158919687911E-12</v>
      </c>
      <c r="P372" s="223">
        <f t="shared" ca="1" si="606"/>
        <v>-3.9274399740710972E-12</v>
      </c>
      <c r="Q372" s="223">
        <f t="shared" ca="1" si="607"/>
        <v>-1.5170294017471815E-12</v>
      </c>
      <c r="R372" s="223">
        <f t="shared" ca="1" si="608"/>
        <v>1.0032867170472804E-12</v>
      </c>
      <c r="S372" s="223">
        <f t="shared" ca="1" si="609"/>
        <v>3.4509168517884826E-12</v>
      </c>
      <c r="T372" s="223">
        <f t="shared" ca="1" si="610"/>
        <v>5.6485354165604974E-12</v>
      </c>
      <c r="U372" s="223">
        <f t="shared" ca="1" si="611"/>
        <v>7.4369296307692823E-12</v>
      </c>
      <c r="V372" s="223">
        <f t="shared" ca="1" si="612"/>
        <v>8.6865341457202068E-12</v>
      </c>
      <c r="W372" s="223">
        <f t="shared" ca="1" si="613"/>
        <v>9.3068177779506636E-12</v>
      </c>
      <c r="X372" s="223">
        <f t="shared" ca="1" si="614"/>
        <v>9.2528423004964922E-12</v>
      </c>
      <c r="Y372" s="223">
        <f t="shared" ca="1" si="615"/>
        <v>8.5285181216456067E-12</v>
      </c>
      <c r="Z372" s="223">
        <f t="shared" ca="1" si="616"/>
        <v>7.1863209841929426E-12</v>
      </c>
      <c r="AA372" s="223">
        <f t="shared" ca="1" si="617"/>
        <v>5.3234902097317711E-12</v>
      </c>
      <c r="AB372" s="223">
        <f t="shared" ca="1" si="618"/>
        <v>3.0749839170787102E-12</v>
      </c>
      <c r="AC372" s="223">
        <f t="shared" ca="1" si="619"/>
        <v>6.0370159424097103E-13</v>
      </c>
      <c r="AD372" s="223">
        <f t="shared" ca="1" si="620"/>
        <v>-1.9113176222547142E-12</v>
      </c>
      <c r="AE372" s="223">
        <f t="shared" ca="1" si="621"/>
        <v>-4.2878659511652572E-12</v>
      </c>
      <c r="AF372" s="223">
        <f t="shared" ca="1" si="622"/>
        <v>-6.3537675318898334E-12</v>
      </c>
      <c r="AG372" s="223">
        <f t="shared" ca="1" si="623"/>
        <v>-7.9593521985619143E-12</v>
      </c>
      <c r="AH372" s="223">
        <f t="shared" ca="1" si="624"/>
        <v>-8.988298764530739E-12</v>
      </c>
      <c r="AI372" s="223">
        <f t="shared" ca="1" si="625"/>
        <v>-9.3660622443849807E-12</v>
      </c>
      <c r="AJ372" s="223">
        <f t="shared" ca="1" si="626"/>
        <v>-9.0652744792463938E-12</v>
      </c>
      <c r="AK372" s="223">
        <f t="shared" ca="1" si="627"/>
        <v>-8.1077269015428046E-12</v>
      </c>
      <c r="AL372" s="223">
        <f t="shared" ca="1" si="628"/>
        <v>-6.5627917921791604E-12</v>
      </c>
      <c r="AM372" s="223">
        <f t="shared" ca="1" si="629"/>
        <v>-4.5423964066592652E-12</v>
      </c>
      <c r="AN372" s="223">
        <f t="shared" ca="1" si="630"/>
        <v>-2.1929140840076585E-12</v>
      </c>
      <c r="AO372" s="223">
        <f t="shared" ca="1" si="631"/>
        <v>3.1544018963464087E-13</v>
      </c>
      <c r="AP372" s="223">
        <f t="shared" ca="1" si="632"/>
        <v>2.800941493927342E-12</v>
      </c>
      <c r="AQ372" s="223">
        <f t="shared" ca="1" si="633"/>
        <v>5.083520557446351E-12</v>
      </c>
      <c r="AR372" s="223">
        <f t="shared" ca="1" si="634"/>
        <v>6.9978093925644287E-12</v>
      </c>
      <c r="AS372" s="223">
        <f t="shared" ca="1" si="635"/>
        <v>8.4051218536578927E-12</v>
      </c>
      <c r="AT372" s="223">
        <f t="shared" ca="1" si="636"/>
        <v>9.2035011527349285E-12</v>
      </c>
      <c r="AU372" s="223">
        <f t="shared" ca="1" si="637"/>
        <v>9.3351064113954382E-12</v>
      </c>
      <c r="AV372" s="223">
        <f t="shared" ca="1" si="638"/>
        <v>8.7904031091780386E-12</v>
      </c>
      <c r="AW372" s="223">
        <f t="shared" ca="1" si="639"/>
        <v>7.6088538392437836E-12</v>
      </c>
      <c r="AX372" s="223">
        <f t="shared" ca="1" si="640"/>
        <v>5.8760593276197674E-12</v>
      </c>
      <c r="AY372" s="223">
        <f t="shared" ca="1" si="641"/>
        <v>3.7175568430641709E-12</v>
      </c>
      <c r="AZ372" s="223">
        <f t="shared" ca="1" si="642"/>
        <v>1.2897252895388355E-12</v>
      </c>
      <c r="BA372" s="223">
        <f t="shared" ca="1" si="643"/>
        <v>-1.2315441120469233E-12</v>
      </c>
      <c r="BB372" s="223">
        <f t="shared" ca="1" si="644"/>
        <v>-3.6635907678630794E-12</v>
      </c>
      <c r="BC372" s="223">
        <f t="shared" ca="1" si="645"/>
        <v>-5.8302180818242238E-12</v>
      </c>
      <c r="BD372" s="223">
        <f t="shared" ca="1" si="646"/>
        <v>-7.574458523396892E-12</v>
      </c>
      <c r="BE372" s="223">
        <f t="shared" ca="1" si="647"/>
        <v>-8.769945590596165E-12</v>
      </c>
      <c r="BF372" s="223">
        <f t="shared" ca="1" si="648"/>
        <v>-9.3300687936927811E-12</v>
      </c>
      <c r="BG372" s="223">
        <f t="shared" ca="1" si="649"/>
        <v>-9.2142484005759048E-12</v>
      </c>
      <c r="BH372" s="223">
        <f t="shared" ca="1" si="650"/>
        <v>-8.4308753518451571E-12</v>
      </c>
      <c r="BI372" s="223">
        <f t="shared" ca="1" si="651"/>
        <v>-7.0367033550502365E-12</v>
      </c>
      <c r="BJ372" s="223">
        <f t="shared" ca="1" si="652"/>
        <v>-5.1327371995546208E-12</v>
      </c>
      <c r="BK372" s="223">
        <f t="shared" ca="1" si="653"/>
        <v>-2.8569151748470778E-12</v>
      </c>
      <c r="BL372" s="223">
        <f t="shared" ca="1" si="654"/>
        <v>-3.7411573549619317E-13</v>
      </c>
      <c r="BM372" s="223">
        <f t="shared" ca="1" si="655"/>
        <v>2.1357875914297004E-12</v>
      </c>
      <c r="BN372" s="223">
        <f t="shared" ca="1" si="656"/>
        <v>4.4909576599818638E-12</v>
      </c>
      <c r="BO372" s="223">
        <f t="shared" ca="1" si="657"/>
        <v>6.5207674189527306E-12</v>
      </c>
      <c r="BP372" s="223">
        <f t="shared" ca="1" si="658"/>
        <v>8.0781614780288305E-12</v>
      </c>
      <c r="BQ372" s="223">
        <f t="shared" ca="1" si="659"/>
        <v>9.050309957357072E-12</v>
      </c>
      <c r="BR372" s="223">
        <f t="shared" ca="1" si="660"/>
        <v>9.3667827718329603E-12</v>
      </c>
      <c r="BS372" s="223">
        <f t="shared" ca="1" si="661"/>
        <v>9.0046521406382784E-12</v>
      </c>
      <c r="BT372" s="223">
        <f t="shared" ca="1" si="662"/>
        <v>7.9901536560887322E-12</v>
      </c>
      <c r="BU372" s="223">
        <f t="shared" ca="1" si="663"/>
        <v>6.3967855708942189E-12</v>
      </c>
      <c r="BV372" s="223">
        <f t="shared" ca="1" si="664"/>
        <v>4.3399840064182003E-12</v>
      </c>
      <c r="BW372" s="223">
        <f t="shared" ca="1" si="665"/>
        <v>1.9687598517475112E-12</v>
      </c>
      <c r="BX372" s="223">
        <f t="shared" ca="1" si="666"/>
        <v>-5.450967575917416E-13</v>
      </c>
      <c r="BY372" s="223">
        <f t="shared" ca="1" si="667"/>
        <v>-3.0194622687667496E-12</v>
      </c>
      <c r="BZ372" s="223">
        <f t="shared" ca="1" si="668"/>
        <v>-5.2750741748278407E-12</v>
      </c>
      <c r="CA372" s="223">
        <f t="shared" ca="1" si="669"/>
        <v>-7.1485182012226546E-12</v>
      </c>
      <c r="CB372" s="223">
        <f t="shared" ca="1" si="670"/>
        <v>-8.504067321655091E-12</v>
      </c>
      <c r="CC372" s="223">
        <f t="shared" ca="1" si="671"/>
        <v>-9.243514891825958E-12</v>
      </c>
      <c r="CD372" s="223">
        <f t="shared" ca="1" si="672"/>
        <v>-9.3132895114760747E-12</v>
      </c>
      <c r="CE372" s="223">
        <f t="shared" ca="1" si="673"/>
        <v>-8.7083361581427327E-12</v>
      </c>
      <c r="CF372" s="223">
        <f t="shared" ca="1" si="674"/>
        <v>-7.4724824127618825E-12</v>
      </c>
      <c r="CG372" s="223">
        <f t="shared" ca="1" si="675"/>
        <v>-5.6952632448517955E-12</v>
      </c>
      <c r="CH372" s="223">
        <f t="shared" ca="1" si="676"/>
        <v>-3.505434394823385E-12</v>
      </c>
      <c r="CI372" s="223">
        <f t="shared" ca="1" si="677"/>
        <v>-1.061644295042006E-12</v>
      </c>
      <c r="CJ372" s="223">
        <f t="shared" ca="1" si="678"/>
        <v>1.4590596709238693E-12</v>
      </c>
      <c r="CK372" s="223">
        <f t="shared" ca="1" si="679"/>
        <v>3.8740578738495979E-12</v>
      </c>
      <c r="CL372" s="223">
        <f t="shared" ca="1" si="680"/>
        <v>6.0083888417213544E-12</v>
      </c>
      <c r="CM372" s="223">
        <f t="shared" ca="1" si="681"/>
        <v>7.7074248454372554E-12</v>
      </c>
      <c r="CN372" s="223">
        <f t="shared" ca="1" si="682"/>
        <v>8.848074348177736E-12</v>
      </c>
      <c r="CO372" s="223">
        <f t="shared" ca="1" si="683"/>
        <v>9.3476997248673212E-12</v>
      </c>
      <c r="CP372" s="223">
        <f t="shared" ca="1" si="684"/>
        <v>9.170104181961751E-12</v>
      </c>
      <c r="CQ372" s="223">
        <f t="shared" ca="1" si="685"/>
        <v>8.3281541379834917E-12</v>
      </c>
      <c r="CR372" s="223">
        <f t="shared" ca="1" si="686"/>
        <v>6.8828470789257348E-12</v>
      </c>
      <c r="CS372" s="223">
        <f t="shared" ca="1" si="687"/>
        <v>4.9388924204138683E-12</v>
      </c>
      <c r="CT372" s="223">
        <f t="shared" ca="1" si="688"/>
        <v>2.6371255337410554E-12</v>
      </c>
      <c r="CU372" s="223">
        <f t="shared" ca="1" si="689"/>
        <v>1.4430452342144082E-13</v>
      </c>
      <c r="CV372" s="223">
        <f t="shared" ca="1" si="690"/>
        <v>-2.3589710420218517E-12</v>
      </c>
      <c r="CW372" s="223">
        <f t="shared" ca="1" si="691"/>
        <v>-4.6913441838318196E-12</v>
      </c>
      <c r="CX372" s="223">
        <f t="shared" ca="1" si="692"/>
        <v>-6.6838394395496485E-12</v>
      </c>
      <c r="CY372" s="223">
        <f t="shared" ca="1" si="693"/>
        <v>-8.1921047750832954E-12</v>
      </c>
      <c r="CZ372" s="223">
        <f t="shared" ca="1" si="694"/>
        <v>-9.1068695818779839E-12</v>
      </c>
      <c r="DA372" s="223">
        <f t="shared" ca="1" si="695"/>
        <v>-9.3618610995857543E-12</v>
      </c>
      <c r="DB372" s="223">
        <f t="shared" ca="1" si="696"/>
        <v>-8.9386057362862744E-12</v>
      </c>
      <c r="DC372" s="223">
        <f t="shared" ca="1" si="697"/>
        <v>-7.8677674408433221E-12</v>
      </c>
      <c r="DD372" s="223">
        <f t="shared" ca="1" si="698"/>
        <v>-6.2269261651725897E-12</v>
      </c>
      <c r="DE372" s="223">
        <f t="shared" ca="1" si="699"/>
        <v>-4.1349573620941254E-12</v>
      </c>
      <c r="DF372" s="223">
        <f t="shared" ca="1" si="700"/>
        <v>-1.7434197121693431E-12</v>
      </c>
      <c r="DG372" s="223">
        <f t="shared" ca="1" si="701"/>
        <v>7.7442497964454956E-13</v>
      </c>
      <c r="DH372" s="223">
        <f t="shared" ca="1" si="702"/>
        <v>3.2361642324404184E-12</v>
      </c>
      <c r="DI372" s="223">
        <f t="shared" ca="1" si="703"/>
        <v>5.4634502847741417E-12</v>
      </c>
      <c r="DJ372" s="223">
        <f t="shared" ca="1" si="704"/>
        <v>7.2949210098167779E-12</v>
      </c>
      <c r="DK372" s="223">
        <f t="shared" ca="1" si="705"/>
        <v>8.5978902574852817E-12</v>
      </c>
      <c r="DL372" s="223">
        <f t="shared" ca="1" si="706"/>
        <v>9.2779606831834357E-12</v>
      </c>
      <c r="DM372" s="223">
        <f t="shared" ca="1" si="707"/>
        <v>9.2858626342013225E-12</v>
      </c>
      <c r="DN372" s="223">
        <f t="shared" ca="1" si="708"/>
        <v>8.6210236310314266E-12</v>
      </c>
      <c r="DO372" s="223">
        <f t="shared" ca="1" si="709"/>
        <v>7.3316098422886499E-12</v>
      </c>
      <c r="DP372" s="223">
        <f t="shared" ca="1" si="710"/>
        <v>5.5110365484647337E-12</v>
      </c>
      <c r="DQ372" s="223">
        <f t="shared" ca="1" si="711"/>
        <v>3.2912004039797931E-12</v>
      </c>
      <c r="DR372" s="223">
        <f t="shared" ca="1" si="712"/>
        <v>8.3292380571928046E-13</v>
      </c>
      <c r="DS372" s="223">
        <f t="shared" ca="1" si="713"/>
        <v>-1.6856963468128061E-12</v>
      </c>
      <c r="DT372" s="223">
        <f t="shared" ca="1" si="714"/>
        <v>-4.082191392233264E-12</v>
      </c>
      <c r="DU372" s="223">
        <f t="shared" ca="1" si="715"/>
        <v>-6.1829403728483628E-12</v>
      </c>
      <c r="DV372" s="223">
        <f t="shared" ca="1" si="716"/>
        <v>-7.8357485029499074E-12</v>
      </c>
      <c r="DW372" s="223">
        <f t="shared" ca="1" si="717"/>
        <v>-8.9208733566227748E-12</v>
      </c>
      <c r="DX372" s="223">
        <f t="shared" ca="1" si="718"/>
        <v>-9.3596999512606105E-12</v>
      </c>
      <c r="DY372" s="223">
        <f t="shared" ca="1" si="719"/>
        <v>-9.1204362354806648E-12</v>
      </c>
      <c r="DZ372" s="223">
        <f t="shared" ca="1" si="720"/>
        <v>-8.2204163554788467E-12</v>
      </c>
      <c r="EA372" s="223">
        <f t="shared" ca="1" si="721"/>
        <v>-6.7248448330871177E-12</v>
      </c>
      <c r="EB372" s="223">
        <f t="shared" ca="1" si="722"/>
        <v>-4.7420726371561394E-12</v>
      </c>
      <c r="EC372" s="223">
        <f t="shared" ca="1" si="723"/>
        <v>-2.4157473868219839E-12</v>
      </c>
      <c r="ED372" s="223">
        <f t="shared" ca="1" si="724"/>
        <v>8.5593612302326901E-14</v>
      </c>
      <c r="EE372" s="223">
        <f t="shared" ca="1" si="725"/>
        <v>2.5807335366658975E-12</v>
      </c>
      <c r="EF372" s="223">
        <f t="shared" ca="1" si="726"/>
        <v>4.888904817366093E-12</v>
      </c>
      <c r="EG372" s="223">
        <f t="shared" ca="1" si="727"/>
        <v>6.8428853651930362E-12</v>
      </c>
      <c r="EH372" s="223">
        <f t="shared" ca="1" si="728"/>
        <v>8.3011134545437786E-12</v>
      </c>
      <c r="EI372" s="223">
        <f t="shared" ca="1" si="729"/>
        <v>9.1579435686905572E-12</v>
      </c>
      <c r="EJ372" s="223">
        <f t="shared" ca="1" si="730"/>
        <v>9.3513001922746933E-12</v>
      </c>
      <c r="EK372" s="223">
        <f t="shared" ca="1" si="731"/>
        <v>8.8671750500747308E-12</v>
      </c>
      <c r="EL372" s="223">
        <f t="shared" ca="1" si="732"/>
        <v>7.7406419766863195E-12</v>
      </c>
      <c r="EM372" s="223">
        <f t="shared" ca="1" si="733"/>
        <v>6.0533158919688266E-12</v>
      </c>
      <c r="EN372" s="223">
        <f t="shared" ca="1" si="734"/>
        <v>3.9274399740711384E-12</v>
      </c>
      <c r="EO372" s="223">
        <f t="shared" ca="1" si="735"/>
        <v>1.5170294017472267E-12</v>
      </c>
      <c r="EP372" s="223">
        <f t="shared" ca="1" si="736"/>
        <v>-1.003286717047235E-12</v>
      </c>
      <c r="EQ372" s="223">
        <f t="shared" ca="1" si="737"/>
        <v>-3.4509168517884402E-12</v>
      </c>
      <c r="ER372" s="223">
        <f t="shared" ca="1" si="738"/>
        <v>-5.6485354165604619E-12</v>
      </c>
      <c r="ES372" s="223">
        <f t="shared" ca="1" si="739"/>
        <v>-7.4369296307692533E-12</v>
      </c>
      <c r="ET372" s="223">
        <f t="shared" ca="1" si="740"/>
        <v>-8.686534145720189E-12</v>
      </c>
      <c r="EU372" s="223">
        <f t="shared" ca="1" si="741"/>
        <v>-9.3068177779506587E-12</v>
      </c>
      <c r="EV372" s="223">
        <f t="shared" ca="1" si="742"/>
        <v>-9.2528423004964971E-12</v>
      </c>
      <c r="EW372" s="223">
        <f t="shared" ca="1" si="743"/>
        <v>-8.5285181216456245E-12</v>
      </c>
      <c r="EX372" s="223">
        <f t="shared" ca="1" si="744"/>
        <v>-7.1863209841929725E-12</v>
      </c>
      <c r="EY372" s="223">
        <f t="shared" ca="1" si="745"/>
        <v>-5.3234902097318083E-12</v>
      </c>
      <c r="EZ372" s="223">
        <f t="shared" ca="1" si="746"/>
        <v>-3.0749839170787534E-12</v>
      </c>
      <c r="FA372" s="223">
        <f t="shared" ca="1" si="747"/>
        <v>-6.0370159424101677E-13</v>
      </c>
      <c r="FB372" s="223">
        <f t="shared" ca="1" si="748"/>
        <v>1.9113176222546698E-12</v>
      </c>
      <c r="FC372" s="223">
        <f t="shared" ca="1" si="749"/>
        <v>4.2878659511652177E-12</v>
      </c>
      <c r="FD372" s="223">
        <f t="shared" ca="1" si="750"/>
        <v>6.3537675318897995E-12</v>
      </c>
      <c r="FE372" s="223">
        <f t="shared" ca="1" si="751"/>
        <v>7.95935219856189E-12</v>
      </c>
      <c r="FF372" s="223">
        <f t="shared" ca="1" si="752"/>
        <v>8.9882987645307244E-12</v>
      </c>
      <c r="FG372" s="223">
        <f t="shared" ca="1" si="753"/>
        <v>9.3660622443849807E-12</v>
      </c>
      <c r="FH372" s="223">
        <f t="shared" ca="1" si="754"/>
        <v>9.0652744792464035E-12</v>
      </c>
      <c r="FI372" s="223">
        <f t="shared" ca="1" si="755"/>
        <v>8.1077269015428272E-12</v>
      </c>
      <c r="FJ372" s="223">
        <f t="shared" ca="1" si="756"/>
        <v>6.5627917921791935E-12</v>
      </c>
      <c r="FK372" s="223">
        <f t="shared" ca="1" si="757"/>
        <v>4.5423964066593056E-12</v>
      </c>
      <c r="FL372" s="223">
        <f t="shared" ca="1" si="758"/>
        <v>2.1929140840077034E-12</v>
      </c>
      <c r="FM372" s="223">
        <f t="shared" ca="1" si="759"/>
        <v>-3.1544018963459503E-13</v>
      </c>
      <c r="FN372" s="223">
        <f t="shared" ca="1" si="760"/>
        <v>-2.800941493927298E-12</v>
      </c>
      <c r="FO372" s="223">
        <f t="shared" ca="1" si="761"/>
        <v>-5.0835205574463114E-12</v>
      </c>
      <c r="FP372" s="223">
        <f t="shared" ca="1" si="762"/>
        <v>-6.9978093925643972E-12</v>
      </c>
      <c r="FQ372" s="223">
        <f t="shared" ca="1" si="763"/>
        <v>-8.4051218536578717E-12</v>
      </c>
      <c r="FR372" s="223">
        <f t="shared" ca="1" si="764"/>
        <v>-9.2035011527349204E-12</v>
      </c>
      <c r="FS372" s="223">
        <f t="shared" ca="1" si="765"/>
        <v>-9.3351064113954414E-12</v>
      </c>
      <c r="FT372" s="223">
        <f t="shared" ca="1" si="766"/>
        <v>-8.7904031091780531E-12</v>
      </c>
      <c r="FU372" s="223">
        <f t="shared" ca="1" si="767"/>
        <v>-7.6088538392438094E-12</v>
      </c>
      <c r="FV372" s="223">
        <f t="shared" ca="1" si="768"/>
        <v>-5.8760593276198029E-12</v>
      </c>
      <c r="FW372" s="223">
        <f t="shared" ca="1" si="769"/>
        <v>-3.7175568430642121E-12</v>
      </c>
      <c r="FX372" s="223">
        <f t="shared" ca="1" si="770"/>
        <v>-1.289725289538881E-12</v>
      </c>
      <c r="FY372" s="223">
        <f t="shared" ca="1" si="771"/>
        <v>1.2315441120468777E-12</v>
      </c>
      <c r="FZ372" s="223">
        <f t="shared" ca="1" si="772"/>
        <v>3.6635907678630374E-12</v>
      </c>
      <c r="GA372" s="223">
        <f t="shared" ca="1" si="773"/>
        <v>5.8302180818241874E-12</v>
      </c>
      <c r="GB372" s="223">
        <f t="shared" ca="1" si="774"/>
        <v>7.5744585233968646E-12</v>
      </c>
      <c r="GC372" s="223">
        <f t="shared" ca="1" si="775"/>
        <v>8.7699455905961472E-12</v>
      </c>
      <c r="GD372" s="223">
        <f t="shared" ca="1" si="776"/>
        <v>9.3300687936927779E-12</v>
      </c>
      <c r="GE372" s="223">
        <f t="shared" ca="1" si="777"/>
        <v>9.2142484005759129E-12</v>
      </c>
      <c r="GF372" s="223">
        <f t="shared" ca="1" si="778"/>
        <v>8.4308753518451781E-12</v>
      </c>
      <c r="GG372" s="223">
        <f t="shared" ca="1" si="779"/>
        <v>7.0367033550502672E-12</v>
      </c>
      <c r="GH372" s="223">
        <f t="shared" ca="1" si="780"/>
        <v>5.1327371995546604E-12</v>
      </c>
      <c r="GI372" s="223">
        <f t="shared" ca="1" si="781"/>
        <v>2.856915174847121E-12</v>
      </c>
      <c r="GJ372" s="223">
        <f t="shared" ca="1" si="782"/>
        <v>3.7411573549623907E-13</v>
      </c>
      <c r="GK372" s="223">
        <f t="shared" ca="1" si="783"/>
        <v>-2.1357875914296559E-12</v>
      </c>
      <c r="GL372" s="223">
        <f t="shared" ca="1" si="784"/>
        <v>-4.4909576599818226E-12</v>
      </c>
      <c r="GM372" s="223">
        <f t="shared" ca="1" si="785"/>
        <v>-6.5207674189526974E-12</v>
      </c>
      <c r="GN372" s="223">
        <f t="shared" ca="1" si="786"/>
        <v>-8.0781614780288063E-12</v>
      </c>
      <c r="GO372" s="223">
        <f t="shared" ca="1" si="787"/>
        <v>-9.0503099573570607E-12</v>
      </c>
      <c r="GP372" s="223">
        <f t="shared" ca="1" si="788"/>
        <v>-9.3667827718329603E-12</v>
      </c>
      <c r="GQ372" s="223">
        <f t="shared" ca="1" si="789"/>
        <v>-9.0046521406382914E-12</v>
      </c>
      <c r="GR372" s="223">
        <f t="shared" ca="1" si="790"/>
        <v>-7.9901536560887565E-12</v>
      </c>
      <c r="GS372" s="223">
        <f t="shared" ca="1" si="791"/>
        <v>-6.396785570894252E-12</v>
      </c>
      <c r="GT372" s="223">
        <f t="shared" ca="1" si="792"/>
        <v>-4.3399840064182407E-12</v>
      </c>
      <c r="GU372" s="223">
        <f t="shared" ca="1" si="793"/>
        <v>-1.9687598517475561E-12</v>
      </c>
      <c r="GV372" s="223">
        <f t="shared" ca="1" si="794"/>
        <v>5.4509675759169575E-13</v>
      </c>
      <c r="GW372" s="223">
        <f t="shared" ca="1" si="795"/>
        <v>3.019462268766706E-12</v>
      </c>
      <c r="GX372" s="223">
        <f t="shared" ca="1" si="796"/>
        <v>5.2750741748278019E-12</v>
      </c>
      <c r="GY372" s="223">
        <f t="shared" ca="1" si="797"/>
        <v>7.1485182012226255E-12</v>
      </c>
      <c r="GZ372" s="223">
        <f t="shared" ca="1" si="798"/>
        <v>8.50406732165507E-12</v>
      </c>
      <c r="HA372" s="223">
        <f t="shared" ca="1" si="799"/>
        <v>9.2435148918259499E-12</v>
      </c>
      <c r="HB372" s="223">
        <f t="shared" ca="1" si="800"/>
        <v>9.3132895114760796E-12</v>
      </c>
      <c r="HC372" s="223">
        <f t="shared" ca="1" si="801"/>
        <v>8.7083361581427488E-12</v>
      </c>
      <c r="HD372" s="223">
        <f t="shared" ca="1" si="802"/>
        <v>7.47248241276191E-12</v>
      </c>
      <c r="HE372" s="223">
        <f t="shared" ca="1" si="803"/>
        <v>5.6952632448518318E-12</v>
      </c>
      <c r="HF372" s="223">
        <f t="shared" ca="1" si="804"/>
        <v>3.505434394823427E-12</v>
      </c>
      <c r="HG372" s="223">
        <f t="shared" ca="1" si="805"/>
        <v>1.0616442950420514E-12</v>
      </c>
      <c r="HH372" s="223">
        <f t="shared" ca="1" si="806"/>
        <v>-1.459059670923824E-12</v>
      </c>
      <c r="HI372" s="223">
        <f t="shared" ca="1" si="807"/>
        <v>-3.8740578738495559E-12</v>
      </c>
      <c r="HJ372" s="223">
        <f t="shared" ca="1" si="808"/>
        <v>-6.0083888417213197E-12</v>
      </c>
      <c r="HK372" s="223">
        <f t="shared" ca="1" si="809"/>
        <v>-7.7074248454372296E-12</v>
      </c>
      <c r="HL372" s="223">
        <f t="shared" ca="1" si="810"/>
        <v>-8.8480743481777199E-12</v>
      </c>
      <c r="HM372" s="223">
        <f t="shared" ca="1" si="811"/>
        <v>-9.347699724867318E-12</v>
      </c>
      <c r="HN372" s="223">
        <f t="shared" ca="1" si="812"/>
        <v>-9.1701041819617607E-12</v>
      </c>
      <c r="HO372" s="223">
        <f t="shared" ca="1" si="813"/>
        <v>-8.3281541379835143E-12</v>
      </c>
      <c r="HP372" s="223">
        <f t="shared" ca="1" si="814"/>
        <v>-6.8828470789257655E-12</v>
      </c>
      <c r="HQ372" s="223">
        <f t="shared" ca="1" si="815"/>
        <v>-4.9388924204139063E-12</v>
      </c>
      <c r="HR372" s="223">
        <f t="shared" ca="1" si="816"/>
        <v>-2.6371255337411002E-12</v>
      </c>
      <c r="HS372" s="223">
        <f t="shared" ca="1" si="817"/>
        <v>-1.4430452342148674E-13</v>
      </c>
      <c r="HT372" s="223">
        <f t="shared" ca="1" si="818"/>
        <v>2.3589710420218072E-12</v>
      </c>
      <c r="HU372" s="223">
        <f t="shared" ca="1" si="819"/>
        <v>4.6913441838317792E-12</v>
      </c>
      <c r="HV372" s="223">
        <f t="shared" ca="1" si="820"/>
        <v>6.6838394395496162E-12</v>
      </c>
      <c r="HW372" s="223">
        <f t="shared" ca="1" si="821"/>
        <v>8.1921047750832727E-12</v>
      </c>
      <c r="HX372" s="223">
        <f t="shared" ca="1" si="822"/>
        <v>9.1068695818779726E-12</v>
      </c>
      <c r="HY372" s="223">
        <f t="shared" ca="1" si="823"/>
        <v>9.3618610995857559E-12</v>
      </c>
      <c r="HZ372" s="223">
        <f t="shared" ca="1" si="824"/>
        <v>8.9386057362862889E-12</v>
      </c>
      <c r="IA372" s="223">
        <f t="shared" ca="1" si="825"/>
        <v>7.8677674408433463E-12</v>
      </c>
      <c r="IB372" s="223">
        <f t="shared" ca="1" si="826"/>
        <v>6.2269261651726228E-12</v>
      </c>
      <c r="IC372" s="223">
        <f t="shared" ca="1" si="827"/>
        <v>4.1349573620941658E-12</v>
      </c>
      <c r="ID372" s="223">
        <f t="shared" ca="1" si="828"/>
        <v>1.7434197121693884E-12</v>
      </c>
      <c r="IE372" s="223">
        <f t="shared" ca="1" si="829"/>
        <v>4.5315086025436696E-12</v>
      </c>
      <c r="IF372" s="223">
        <f t="shared" ca="1" si="830"/>
        <v>-3.2361642324403755E-12</v>
      </c>
      <c r="IG372" s="223">
        <f t="shared" ca="1" si="831"/>
        <v>-5.4634502847741045E-12</v>
      </c>
      <c r="IH372" s="223">
        <f t="shared" ca="1" si="832"/>
        <v>-7.2949210098167488E-12</v>
      </c>
      <c r="II372" s="223">
        <f t="shared" ca="1" si="833"/>
        <v>-8.597890257485264E-12</v>
      </c>
      <c r="IJ372" s="223">
        <f t="shared" ca="1" si="834"/>
        <v>-9.2779606831834292E-12</v>
      </c>
      <c r="IK372" s="223">
        <f t="shared" ca="1" si="835"/>
        <v>-9.285862634201329E-12</v>
      </c>
      <c r="IL372" s="223">
        <f t="shared" ca="1" si="836"/>
        <v>-8.621023631031446E-12</v>
      </c>
      <c r="IM372" s="223">
        <f t="shared" ca="1" si="837"/>
        <v>-7.3316098422886774E-12</v>
      </c>
      <c r="IN372" s="223">
        <f t="shared" ca="1" si="838"/>
        <v>-5.5110365484647709E-12</v>
      </c>
      <c r="IO372" s="223">
        <f t="shared" ca="1" si="839"/>
        <v>-3.2912004039798363E-12</v>
      </c>
      <c r="IP372" s="223">
        <f t="shared" ca="1" si="840"/>
        <v>-8.329238057193263E-13</v>
      </c>
      <c r="IQ372" s="223">
        <f t="shared" ca="1" si="841"/>
        <v>1.6856963468127611E-12</v>
      </c>
      <c r="IR372" s="223">
        <f t="shared" ca="1" si="842"/>
        <v>4.0821913922332228E-12</v>
      </c>
      <c r="IS372" s="223">
        <f t="shared" ca="1" si="843"/>
        <v>6.1829403728483289E-12</v>
      </c>
      <c r="IT372" s="223">
        <f t="shared" ca="1" si="844"/>
        <v>7.8357485029498815E-12</v>
      </c>
      <c r="IU372" s="223">
        <f t="shared" ca="1" si="845"/>
        <v>8.9208733566227602E-12</v>
      </c>
      <c r="IV372" s="223">
        <f t="shared" ca="1" si="846"/>
        <v>9.3596999512606073E-12</v>
      </c>
      <c r="IW372" s="223">
        <f t="shared" ca="1" si="847"/>
        <v>9.1204362354806761E-12</v>
      </c>
      <c r="IX372" s="223">
        <f t="shared" ca="1" si="848"/>
        <v>8.2204163554788693E-12</v>
      </c>
      <c r="IY372" s="223">
        <f t="shared" ca="1" si="849"/>
        <v>6.7248448330871484E-12</v>
      </c>
      <c r="IZ372" s="223">
        <f t="shared" ca="1" si="850"/>
        <v>4.7420726371561789E-12</v>
      </c>
      <c r="JA372" s="223">
        <f t="shared" ca="1" si="851"/>
        <v>2.4157473868220283E-12</v>
      </c>
      <c r="JB372" s="223">
        <f t="shared" ca="1" si="852"/>
        <v>-8.5593612302281008E-14</v>
      </c>
    </row>
    <row r="373" spans="2:262">
      <c r="B373" s="230">
        <v>12</v>
      </c>
      <c r="C373" s="229">
        <f t="shared" si="853"/>
        <v>2.3437499999999996E-4</v>
      </c>
      <c r="D373" s="226">
        <f t="shared" ca="1" si="597"/>
        <v>18.000000000032855</v>
      </c>
      <c r="E373" s="225">
        <f ca="1">R361</f>
        <v>3.2854288672038574E-11</v>
      </c>
      <c r="F373" s="224">
        <v>12</v>
      </c>
      <c r="G373" s="223">
        <f t="shared" ca="1" si="854"/>
        <v>-1.8858489685433722E-12</v>
      </c>
      <c r="H373" s="223">
        <f t="shared" ca="1" si="598"/>
        <v>-3.5987689624948574E-12</v>
      </c>
      <c r="I373" s="223">
        <f t="shared" ca="1" si="599"/>
        <v>-5.0017653898415922E-12</v>
      </c>
      <c r="J373" s="223">
        <f t="shared" ca="1" si="600"/>
        <v>-5.9740131403226538E-12</v>
      </c>
      <c r="K373" s="223">
        <f t="shared" ca="1" si="601"/>
        <v>-6.4317828904963838E-12</v>
      </c>
      <c r="L373" s="223">
        <f t="shared" ca="1" si="602"/>
        <v>-6.3356518168539179E-12</v>
      </c>
      <c r="M373" s="223">
        <f t="shared" ca="1" si="603"/>
        <v>-5.6938986629087515E-12</v>
      </c>
      <c r="N373" s="223">
        <f t="shared" ca="1" si="604"/>
        <v>-4.5617907793642329E-12</v>
      </c>
      <c r="O373" s="223">
        <f t="shared" ca="1" si="605"/>
        <v>-3.0368245369810582E-12</v>
      </c>
      <c r="P373" s="223">
        <f t="shared" ca="1" si="606"/>
        <v>-1.2503290045926934E-12</v>
      </c>
      <c r="Q373" s="223">
        <f t="shared" ca="1" si="607"/>
        <v>6.4384402211975985E-13</v>
      </c>
      <c r="R373" s="223">
        <f t="shared" ca="1" si="608"/>
        <v>2.4825696339656081E-12</v>
      </c>
      <c r="S373" s="223">
        <f t="shared" ca="1" si="609"/>
        <v>4.1074980158915113E-12</v>
      </c>
      <c r="T373" s="223">
        <f t="shared" ca="1" si="610"/>
        <v>5.378691426727603E-12</v>
      </c>
      <c r="U373" s="223">
        <f t="shared" ca="1" si="611"/>
        <v>6.1866755434938201E-12</v>
      </c>
      <c r="V373" s="223">
        <f t="shared" ca="1" si="612"/>
        <v>6.4618673165868404E-12</v>
      </c>
      <c r="W373" s="223">
        <f t="shared" ca="1" si="613"/>
        <v>6.1805674152893773E-12</v>
      </c>
      <c r="X373" s="223">
        <f t="shared" ca="1" si="614"/>
        <v>5.3670011982182949E-12</v>
      </c>
      <c r="Y373" s="223">
        <f t="shared" ca="1" si="615"/>
        <v>4.0912324417069872E-12</v>
      </c>
      <c r="Z373" s="223">
        <f t="shared" ca="1" si="616"/>
        <v>2.4631294944328838E-12</v>
      </c>
      <c r="AA373" s="223">
        <f t="shared" ca="1" si="617"/>
        <v>6.229034890020265E-13</v>
      </c>
      <c r="AB373" s="223">
        <f t="shared" ca="1" si="618"/>
        <v>-1.2709665466441515E-12</v>
      </c>
      <c r="AC373" s="223">
        <f t="shared" ca="1" si="619"/>
        <v>-3.0553817967021473E-12</v>
      </c>
      <c r="AD373" s="223">
        <f t="shared" ca="1" si="620"/>
        <v>-4.5766696180083143E-12</v>
      </c>
      <c r="AE373" s="223">
        <f t="shared" ca="1" si="621"/>
        <v>-5.7038177248824044E-12</v>
      </c>
      <c r="AF373" s="223">
        <f t="shared" ca="1" si="622"/>
        <v>-6.3397568792002707E-12</v>
      </c>
      <c r="AG373" s="223">
        <f t="shared" ca="1" si="623"/>
        <v>-6.4297204280025703E-12</v>
      </c>
      <c r="AH373" s="223">
        <f t="shared" ca="1" si="624"/>
        <v>-5.9659607708737729E-12</v>
      </c>
      <c r="AI373" s="223">
        <f t="shared" ca="1" si="625"/>
        <v>-4.9884165780877036E-12</v>
      </c>
      <c r="AJ373" s="223">
        <f t="shared" ca="1" si="626"/>
        <v>-3.5812732991409479E-12</v>
      </c>
      <c r="AK373" s="223">
        <f t="shared" ca="1" si="627"/>
        <v>-1.8657131683697741E-12</v>
      </c>
      <c r="AL373" s="223">
        <f t="shared" ca="1" si="628"/>
        <v>1.0520927701408365E-14</v>
      </c>
      <c r="AM373" s="223">
        <f t="shared" ca="1" si="629"/>
        <v>1.885848968543375E-12</v>
      </c>
      <c r="AN373" s="223">
        <f t="shared" ca="1" si="630"/>
        <v>3.5987689624948546E-12</v>
      </c>
      <c r="AO373" s="223">
        <f t="shared" ca="1" si="631"/>
        <v>5.001765389841593E-12</v>
      </c>
      <c r="AP373" s="223">
        <f t="shared" ca="1" si="632"/>
        <v>5.9740131403226514E-12</v>
      </c>
      <c r="AQ373" s="223">
        <f t="shared" ca="1" si="633"/>
        <v>6.4317828904963838E-12</v>
      </c>
      <c r="AR373" s="223">
        <f t="shared" ca="1" si="634"/>
        <v>6.3356518168539187E-12</v>
      </c>
      <c r="AS373" s="223">
        <f t="shared" ca="1" si="635"/>
        <v>5.6938986629087523E-12</v>
      </c>
      <c r="AT373" s="223">
        <f t="shared" ca="1" si="636"/>
        <v>4.5617907793642386E-12</v>
      </c>
      <c r="AU373" s="223">
        <f t="shared" ca="1" si="637"/>
        <v>3.0368245369810599E-12</v>
      </c>
      <c r="AV373" s="223">
        <f t="shared" ca="1" si="638"/>
        <v>1.2503290045926899E-12</v>
      </c>
      <c r="AW373" s="223">
        <f t="shared" ca="1" si="639"/>
        <v>-6.438440221197547E-13</v>
      </c>
      <c r="AX373" s="223">
        <f t="shared" ca="1" si="640"/>
        <v>-2.4825696339656085E-12</v>
      </c>
      <c r="AY373" s="223">
        <f t="shared" ca="1" si="641"/>
        <v>-4.107498015891508E-12</v>
      </c>
      <c r="AZ373" s="223">
        <f t="shared" ca="1" si="642"/>
        <v>-5.3786914267276022E-12</v>
      </c>
      <c r="BA373" s="223">
        <f t="shared" ca="1" si="643"/>
        <v>-6.1866755434938177E-12</v>
      </c>
      <c r="BB373" s="223">
        <f t="shared" ca="1" si="644"/>
        <v>-6.4618673165868404E-12</v>
      </c>
      <c r="BC373" s="223">
        <f t="shared" ca="1" si="645"/>
        <v>-6.1805674152893773E-12</v>
      </c>
      <c r="BD373" s="223">
        <f t="shared" ca="1" si="646"/>
        <v>-5.3670011982182965E-12</v>
      </c>
      <c r="BE373" s="223">
        <f t="shared" ca="1" si="647"/>
        <v>-4.0912324417069848E-12</v>
      </c>
      <c r="BF373" s="223">
        <f t="shared" ca="1" si="648"/>
        <v>-2.4631294944328858E-12</v>
      </c>
      <c r="BG373" s="223">
        <f t="shared" ca="1" si="649"/>
        <v>-6.2290348900202892E-13</v>
      </c>
      <c r="BH373" s="223">
        <f t="shared" ca="1" si="650"/>
        <v>1.2709665466441434E-12</v>
      </c>
      <c r="BI373" s="223">
        <f t="shared" ca="1" si="651"/>
        <v>3.0553817967021352E-12</v>
      </c>
      <c r="BJ373" s="223">
        <f t="shared" ca="1" si="652"/>
        <v>4.576669618008316E-12</v>
      </c>
      <c r="BK373" s="223">
        <f t="shared" ca="1" si="653"/>
        <v>5.7038177248824036E-12</v>
      </c>
      <c r="BL373" s="223">
        <f t="shared" ca="1" si="654"/>
        <v>6.3397568792002691E-12</v>
      </c>
      <c r="BM373" s="223">
        <f t="shared" ca="1" si="655"/>
        <v>6.4297204280025703E-12</v>
      </c>
      <c r="BN373" s="223">
        <f t="shared" ca="1" si="656"/>
        <v>5.9659607708737729E-12</v>
      </c>
      <c r="BO373" s="223">
        <f t="shared" ca="1" si="657"/>
        <v>4.9884165780877052E-12</v>
      </c>
      <c r="BP373" s="223">
        <f t="shared" ca="1" si="658"/>
        <v>3.5812732991409596E-12</v>
      </c>
      <c r="BQ373" s="223">
        <f t="shared" ca="1" si="659"/>
        <v>1.8657131683697657E-12</v>
      </c>
      <c r="BR373" s="223">
        <f t="shared" ca="1" si="660"/>
        <v>-1.0520927701405989E-14</v>
      </c>
      <c r="BS373" s="223">
        <f t="shared" ca="1" si="661"/>
        <v>-1.8858489685433617E-12</v>
      </c>
      <c r="BT373" s="223">
        <f t="shared" ca="1" si="662"/>
        <v>-3.5987689624948615E-12</v>
      </c>
      <c r="BU373" s="223">
        <f t="shared" ca="1" si="663"/>
        <v>-5.0017653898415906E-12</v>
      </c>
      <c r="BV373" s="223">
        <f t="shared" ca="1" si="664"/>
        <v>-5.9740131403226505E-12</v>
      </c>
      <c r="BW373" s="223">
        <f t="shared" ca="1" si="665"/>
        <v>-6.4317828904963829E-12</v>
      </c>
      <c r="BX373" s="223">
        <f t="shared" ca="1" si="666"/>
        <v>-6.3356518168539179E-12</v>
      </c>
      <c r="BY373" s="223">
        <f t="shared" ca="1" si="667"/>
        <v>-5.6938986629087531E-12</v>
      </c>
      <c r="BZ373" s="223">
        <f t="shared" ca="1" si="668"/>
        <v>-4.5617907793642402E-12</v>
      </c>
      <c r="CA373" s="223">
        <f t="shared" ca="1" si="669"/>
        <v>-3.0368245369810518E-12</v>
      </c>
      <c r="CB373" s="223">
        <f t="shared" ca="1" si="670"/>
        <v>-1.2503290045926924E-12</v>
      </c>
      <c r="CC373" s="223">
        <f t="shared" ca="1" si="671"/>
        <v>6.4384402211975227E-13</v>
      </c>
      <c r="CD373" s="223">
        <f t="shared" ca="1" si="672"/>
        <v>2.4825696339655956E-12</v>
      </c>
      <c r="CE373" s="223">
        <f t="shared" ca="1" si="673"/>
        <v>4.1074980158915145E-12</v>
      </c>
      <c r="CF373" s="223">
        <f t="shared" ca="1" si="674"/>
        <v>5.3786914267276014E-12</v>
      </c>
      <c r="CG373" s="223">
        <f t="shared" ca="1" si="675"/>
        <v>6.1866755434938169E-12</v>
      </c>
      <c r="CH373" s="223">
        <f t="shared" ca="1" si="676"/>
        <v>6.4618673165868404E-12</v>
      </c>
      <c r="CI373" s="223">
        <f t="shared" ca="1" si="677"/>
        <v>6.1805674152893773E-12</v>
      </c>
      <c r="CJ373" s="223">
        <f t="shared" ca="1" si="678"/>
        <v>5.3670011982182981E-12</v>
      </c>
      <c r="CK373" s="223">
        <f t="shared" ca="1" si="679"/>
        <v>4.0912324417069953E-12</v>
      </c>
      <c r="CL373" s="223">
        <f t="shared" ca="1" si="680"/>
        <v>2.4631294944328777E-12</v>
      </c>
      <c r="CM373" s="223">
        <f t="shared" ca="1" si="681"/>
        <v>6.2290348900203125E-13</v>
      </c>
      <c r="CN373" s="223">
        <f t="shared" ca="1" si="682"/>
        <v>-1.270966546644141E-12</v>
      </c>
      <c r="CO373" s="223">
        <f t="shared" ca="1" si="683"/>
        <v>-3.0553817967021332E-12</v>
      </c>
      <c r="CP373" s="223">
        <f t="shared" ca="1" si="684"/>
        <v>-4.5766696180083143E-12</v>
      </c>
      <c r="CQ373" s="223">
        <f t="shared" ca="1" si="685"/>
        <v>-5.7038177248824019E-12</v>
      </c>
      <c r="CR373" s="223">
        <f t="shared" ca="1" si="686"/>
        <v>-6.3397568792002683E-12</v>
      </c>
      <c r="CS373" s="223">
        <f t="shared" ca="1" si="687"/>
        <v>-6.4297204280025703E-12</v>
      </c>
      <c r="CT373" s="223">
        <f t="shared" ca="1" si="688"/>
        <v>-5.9659607708737737E-12</v>
      </c>
      <c r="CU373" s="223">
        <f t="shared" ca="1" si="689"/>
        <v>-4.9884165780877068E-12</v>
      </c>
      <c r="CV373" s="223">
        <f t="shared" ca="1" si="690"/>
        <v>-3.5812732991409617E-12</v>
      </c>
      <c r="CW373" s="223">
        <f t="shared" ca="1" si="691"/>
        <v>-1.8657131683697677E-12</v>
      </c>
      <c r="CX373" s="223">
        <f t="shared" ca="1" si="692"/>
        <v>1.0520927701403615E-14</v>
      </c>
      <c r="CY373" s="223">
        <f t="shared" ca="1" si="693"/>
        <v>1.8858489685433592E-12</v>
      </c>
      <c r="CZ373" s="223">
        <f t="shared" ca="1" si="694"/>
        <v>3.5987689624948602E-12</v>
      </c>
      <c r="DA373" s="223">
        <f t="shared" ca="1" si="695"/>
        <v>5.0017653898415889E-12</v>
      </c>
      <c r="DB373" s="223">
        <f t="shared" ca="1" si="696"/>
        <v>5.9740131403226497E-12</v>
      </c>
      <c r="DC373" s="223">
        <f t="shared" ca="1" si="697"/>
        <v>6.4317828904963821E-12</v>
      </c>
      <c r="DD373" s="223">
        <f t="shared" ca="1" si="698"/>
        <v>6.3356518168539179E-12</v>
      </c>
      <c r="DE373" s="223">
        <f t="shared" ca="1" si="699"/>
        <v>5.6938986629087539E-12</v>
      </c>
      <c r="DF373" s="223">
        <f t="shared" ca="1" si="700"/>
        <v>4.5617907793642426E-12</v>
      </c>
      <c r="DG373" s="223">
        <f t="shared" ca="1" si="701"/>
        <v>3.0368245369810542E-12</v>
      </c>
      <c r="DH373" s="223">
        <f t="shared" ca="1" si="702"/>
        <v>1.2503290045926946E-12</v>
      </c>
      <c r="DI373" s="223">
        <f t="shared" ca="1" si="703"/>
        <v>-6.4384402211974995E-13</v>
      </c>
      <c r="DJ373" s="223">
        <f t="shared" ca="1" si="704"/>
        <v>-2.4825696339655935E-12</v>
      </c>
      <c r="DK373" s="223">
        <f t="shared" ca="1" si="705"/>
        <v>-4.1074980158915129E-12</v>
      </c>
      <c r="DL373" s="223">
        <f t="shared" ca="1" si="706"/>
        <v>-5.3786914267275869E-12</v>
      </c>
      <c r="DM373" s="223">
        <f t="shared" ca="1" si="707"/>
        <v>-6.186675543493816E-12</v>
      </c>
      <c r="DN373" s="223">
        <f t="shared" ca="1" si="708"/>
        <v>-6.4618673165868404E-12</v>
      </c>
      <c r="DO373" s="223">
        <f t="shared" ca="1" si="709"/>
        <v>-6.1805674152893846E-12</v>
      </c>
      <c r="DP373" s="223">
        <f t="shared" ca="1" si="710"/>
        <v>-5.3670011982182997E-12</v>
      </c>
      <c r="DQ373" s="223">
        <f t="shared" ca="1" si="711"/>
        <v>-4.0912324417069799E-12</v>
      </c>
      <c r="DR373" s="223">
        <f t="shared" ca="1" si="712"/>
        <v>-2.4631294944329007E-12</v>
      </c>
      <c r="DS373" s="223">
        <f t="shared" ca="1" si="713"/>
        <v>-6.2290348900203357E-13</v>
      </c>
      <c r="DT373" s="223">
        <f t="shared" ca="1" si="714"/>
        <v>1.2709665466441612E-12</v>
      </c>
      <c r="DU373" s="223">
        <f t="shared" ca="1" si="715"/>
        <v>3.0553817967021307E-12</v>
      </c>
      <c r="DV373" s="223">
        <f t="shared" ca="1" si="716"/>
        <v>4.5766696180083127E-12</v>
      </c>
      <c r="DW373" s="223">
        <f t="shared" ca="1" si="717"/>
        <v>5.7038177248824124E-12</v>
      </c>
      <c r="DX373" s="223">
        <f t="shared" ca="1" si="718"/>
        <v>6.3397568792002683E-12</v>
      </c>
      <c r="DY373" s="223">
        <f t="shared" ca="1" si="719"/>
        <v>6.4297204280025703E-12</v>
      </c>
      <c r="DZ373" s="223">
        <f t="shared" ca="1" si="720"/>
        <v>5.9659607708737842E-12</v>
      </c>
      <c r="EA373" s="223">
        <f t="shared" ca="1" si="721"/>
        <v>4.9884165780877084E-12</v>
      </c>
      <c r="EB373" s="223">
        <f t="shared" ca="1" si="722"/>
        <v>3.5812732991409447E-12</v>
      </c>
      <c r="EC373" s="223">
        <f t="shared" ca="1" si="723"/>
        <v>1.8657131683697923E-12</v>
      </c>
      <c r="ED373" s="223">
        <f t="shared" ca="1" si="724"/>
        <v>-1.052092770140124E-14</v>
      </c>
      <c r="EE373" s="223">
        <f t="shared" ca="1" si="725"/>
        <v>-1.8858489685433786E-12</v>
      </c>
      <c r="EF373" s="223">
        <f t="shared" ca="1" si="726"/>
        <v>-3.5987689624948388E-12</v>
      </c>
      <c r="EG373" s="223">
        <f t="shared" ca="1" si="727"/>
        <v>-5.0017653898415881E-12</v>
      </c>
      <c r="EH373" s="223">
        <f t="shared" ca="1" si="728"/>
        <v>-5.9740131403226578E-12</v>
      </c>
      <c r="EI373" s="223">
        <f t="shared" ca="1" si="729"/>
        <v>-6.4317828904963821E-12</v>
      </c>
      <c r="EJ373" s="223">
        <f t="shared" ca="1" si="730"/>
        <v>-6.3356518168539187E-12</v>
      </c>
      <c r="EK373" s="223">
        <f t="shared" ca="1" si="731"/>
        <v>-5.693898662908766E-12</v>
      </c>
      <c r="EL373" s="223">
        <f t="shared" ca="1" si="732"/>
        <v>-4.5617907793642442E-12</v>
      </c>
      <c r="EM373" s="223">
        <f t="shared" ca="1" si="733"/>
        <v>-3.0368245369810562E-12</v>
      </c>
      <c r="EN373" s="223">
        <f t="shared" ca="1" si="734"/>
        <v>-1.2503290045927196E-12</v>
      </c>
      <c r="EO373" s="223">
        <f t="shared" ca="1" si="735"/>
        <v>6.4384402211974763E-13</v>
      </c>
      <c r="EP373" s="223">
        <f t="shared" ca="1" si="736"/>
        <v>2.4825696339656125E-12</v>
      </c>
      <c r="EQ373" s="223">
        <f t="shared" ca="1" si="737"/>
        <v>4.1074980158914935E-12</v>
      </c>
      <c r="ER373" s="223">
        <f t="shared" ca="1" si="738"/>
        <v>5.3786914267275982E-12</v>
      </c>
      <c r="ES373" s="223">
        <f t="shared" ca="1" si="739"/>
        <v>6.1866755434938217E-12</v>
      </c>
      <c r="ET373" s="223">
        <f t="shared" ca="1" si="740"/>
        <v>6.4618673165868404E-12</v>
      </c>
      <c r="EU373" s="223">
        <f t="shared" ca="1" si="741"/>
        <v>6.1805674152893789E-12</v>
      </c>
      <c r="EV373" s="223">
        <f t="shared" ca="1" si="742"/>
        <v>5.3670011982182876E-12</v>
      </c>
      <c r="EW373" s="223">
        <f t="shared" ca="1" si="743"/>
        <v>4.0912324417069993E-12</v>
      </c>
      <c r="EX373" s="223">
        <f t="shared" ca="1" si="744"/>
        <v>2.4631294944328818E-12</v>
      </c>
      <c r="EY373" s="223">
        <f t="shared" ca="1" si="745"/>
        <v>6.2290348900205881E-13</v>
      </c>
      <c r="EZ373" s="223">
        <f t="shared" ca="1" si="746"/>
        <v>-1.2709665466441363E-12</v>
      </c>
      <c r="FA373" s="223">
        <f t="shared" ca="1" si="747"/>
        <v>-3.0553817967021493E-12</v>
      </c>
      <c r="FB373" s="223">
        <f t="shared" ca="1" si="748"/>
        <v>-4.576669618008295E-12</v>
      </c>
      <c r="FC373" s="223">
        <f t="shared" ca="1" si="749"/>
        <v>-5.7038177248824003E-12</v>
      </c>
      <c r="FD373" s="223">
        <f t="shared" ca="1" si="750"/>
        <v>-6.3397568792002723E-12</v>
      </c>
      <c r="FE373" s="223">
        <f t="shared" ca="1" si="751"/>
        <v>-6.4297204280025736E-12</v>
      </c>
      <c r="FF373" s="223">
        <f t="shared" ca="1" si="752"/>
        <v>-5.9659607708737761E-12</v>
      </c>
      <c r="FG373" s="223">
        <f t="shared" ca="1" si="753"/>
        <v>-4.9884165780876955E-12</v>
      </c>
      <c r="FH373" s="223">
        <f t="shared" ca="1" si="754"/>
        <v>-3.5812732991409661E-12</v>
      </c>
      <c r="FI373" s="223">
        <f t="shared" ca="1" si="755"/>
        <v>-1.8657131683697725E-12</v>
      </c>
      <c r="FJ373" s="223">
        <f t="shared" ca="1" si="756"/>
        <v>1.0520927701375907E-14</v>
      </c>
      <c r="FK373" s="223">
        <f t="shared" ca="1" si="757"/>
        <v>1.8858489685433548E-12</v>
      </c>
      <c r="FL373" s="223">
        <f t="shared" ca="1" si="758"/>
        <v>3.5987689624948558E-12</v>
      </c>
      <c r="FM373" s="223">
        <f t="shared" ca="1" si="759"/>
        <v>5.001765389841572E-12</v>
      </c>
      <c r="FN373" s="223">
        <f t="shared" ca="1" si="760"/>
        <v>5.9740131403226473E-12</v>
      </c>
      <c r="FO373" s="223">
        <f t="shared" ca="1" si="761"/>
        <v>6.4317828904963838E-12</v>
      </c>
      <c r="FP373" s="223">
        <f t="shared" ca="1" si="762"/>
        <v>6.3356518168539235E-12</v>
      </c>
      <c r="FQ373" s="223">
        <f t="shared" ca="1" si="763"/>
        <v>5.6938986629087563E-12</v>
      </c>
      <c r="FR373" s="223">
        <f t="shared" ca="1" si="764"/>
        <v>4.5617907793642297E-12</v>
      </c>
      <c r="FS373" s="223">
        <f t="shared" ca="1" si="765"/>
        <v>3.0368245369810784E-12</v>
      </c>
      <c r="FT373" s="223">
        <f t="shared" ca="1" si="766"/>
        <v>1.2503290045926992E-12</v>
      </c>
      <c r="FU373" s="223">
        <f t="shared" ca="1" si="767"/>
        <v>-6.4384402211976802E-13</v>
      </c>
      <c r="FV373" s="223">
        <f t="shared" ca="1" si="768"/>
        <v>-2.4825696339655891E-12</v>
      </c>
      <c r="FW373" s="223">
        <f t="shared" ca="1" si="769"/>
        <v>-4.1074980158915089E-12</v>
      </c>
      <c r="FX373" s="223">
        <f t="shared" ca="1" si="770"/>
        <v>-5.3786914267275837E-12</v>
      </c>
      <c r="FY373" s="223">
        <f t="shared" ca="1" si="771"/>
        <v>-6.1866755434938144E-12</v>
      </c>
      <c r="FZ373" s="223">
        <f t="shared" ca="1" si="772"/>
        <v>-6.4618673165868404E-12</v>
      </c>
      <c r="GA373" s="223">
        <f t="shared" ca="1" si="773"/>
        <v>-6.1805674152893862E-12</v>
      </c>
      <c r="GB373" s="223">
        <f t="shared" ca="1" si="774"/>
        <v>-5.3670011982183014E-12</v>
      </c>
      <c r="GC373" s="223">
        <f t="shared" ca="1" si="775"/>
        <v>-4.0912324417069832E-12</v>
      </c>
      <c r="GD373" s="223">
        <f t="shared" ca="1" si="776"/>
        <v>-2.4631294944329052E-12</v>
      </c>
      <c r="GE373" s="223">
        <f t="shared" ca="1" si="777"/>
        <v>-6.2290348900203831E-13</v>
      </c>
      <c r="GF373" s="223">
        <f t="shared" ca="1" si="778"/>
        <v>1.2709665466441565E-12</v>
      </c>
      <c r="GG373" s="223">
        <f t="shared" ca="1" si="779"/>
        <v>3.0553817967021267E-12</v>
      </c>
      <c r="GH373" s="223">
        <f t="shared" ca="1" si="780"/>
        <v>4.5766696180083095E-12</v>
      </c>
      <c r="GI373" s="223">
        <f t="shared" ca="1" si="781"/>
        <v>5.7038177248824092E-12</v>
      </c>
      <c r="GJ373" s="223">
        <f t="shared" ca="1" si="782"/>
        <v>6.3397568792002667E-12</v>
      </c>
      <c r="GK373" s="223">
        <f t="shared" ca="1" si="783"/>
        <v>6.4297204280025703E-12</v>
      </c>
      <c r="GL373" s="223">
        <f t="shared" ca="1" si="784"/>
        <v>5.9659607708737858E-12</v>
      </c>
      <c r="GM373" s="223">
        <f t="shared" ca="1" si="785"/>
        <v>4.9884165780877108E-12</v>
      </c>
      <c r="GN373" s="223">
        <f t="shared" ca="1" si="786"/>
        <v>3.5812732991409487E-12</v>
      </c>
      <c r="GO373" s="223">
        <f t="shared" ca="1" si="787"/>
        <v>1.8657131683697964E-12</v>
      </c>
      <c r="GP373" s="223">
        <f t="shared" ca="1" si="788"/>
        <v>-1.052092770139649E-14</v>
      </c>
      <c r="GQ373" s="223">
        <f t="shared" ca="1" si="789"/>
        <v>-1.8858489685433742E-12</v>
      </c>
      <c r="GR373" s="223">
        <f t="shared" ca="1" si="790"/>
        <v>-3.5987689624948352E-12</v>
      </c>
      <c r="GS373" s="223">
        <f t="shared" ca="1" si="791"/>
        <v>-5.0017653898415849E-12</v>
      </c>
      <c r="GT373" s="223">
        <f t="shared" ca="1" si="792"/>
        <v>-5.9740131403226554E-12</v>
      </c>
      <c r="GU373" s="223">
        <f t="shared" ca="1" si="793"/>
        <v>-6.4317828904963813E-12</v>
      </c>
      <c r="GV373" s="223">
        <f t="shared" ca="1" si="794"/>
        <v>-6.3356518168539187E-12</v>
      </c>
      <c r="GW373" s="223">
        <f t="shared" ca="1" si="795"/>
        <v>-5.6938986629087684E-12</v>
      </c>
      <c r="GX373" s="223">
        <f t="shared" ca="1" si="796"/>
        <v>-4.5617907793642475E-12</v>
      </c>
      <c r="GY373" s="223">
        <f t="shared" ca="1" si="797"/>
        <v>-3.0368245369810603E-12</v>
      </c>
      <c r="GZ373" s="223">
        <f t="shared" ca="1" si="798"/>
        <v>-1.2503290045927243E-12</v>
      </c>
      <c r="HA373" s="223">
        <f t="shared" ca="1" si="799"/>
        <v>6.4384402211974288E-13</v>
      </c>
      <c r="HB373" s="223">
        <f t="shared" ca="1" si="800"/>
        <v>2.4825696339656081E-12</v>
      </c>
      <c r="HC373" s="223">
        <f t="shared" ca="1" si="801"/>
        <v>4.1074980158914895E-12</v>
      </c>
      <c r="HD373" s="223">
        <f t="shared" ca="1" si="802"/>
        <v>5.3786914267275958E-12</v>
      </c>
      <c r="HE373" s="223">
        <f t="shared" ca="1" si="803"/>
        <v>6.1866755434938201E-12</v>
      </c>
      <c r="HF373" s="223">
        <f t="shared" ca="1" si="804"/>
        <v>6.4618673165868404E-12</v>
      </c>
      <c r="HG373" s="223">
        <f t="shared" ca="1" si="805"/>
        <v>6.1805674152893806E-12</v>
      </c>
      <c r="HH373" s="223">
        <f t="shared" ca="1" si="806"/>
        <v>5.3670011982182901E-12</v>
      </c>
      <c r="HI373" s="223">
        <f t="shared" ca="1" si="807"/>
        <v>4.0912324417070025E-12</v>
      </c>
      <c r="HJ373" s="223">
        <f t="shared" ca="1" si="808"/>
        <v>2.4631294944328862E-12</v>
      </c>
      <c r="HK373" s="223">
        <f t="shared" ca="1" si="809"/>
        <v>6.2290348900206356E-13</v>
      </c>
      <c r="HL373" s="223">
        <f t="shared" ca="1" si="810"/>
        <v>-1.2709665466441317E-12</v>
      </c>
      <c r="HM373" s="223">
        <f t="shared" ca="1" si="811"/>
        <v>-3.0553817967021449E-12</v>
      </c>
      <c r="HN373" s="223">
        <f t="shared" ca="1" si="812"/>
        <v>-4.5766696180082917E-12</v>
      </c>
      <c r="HO373" s="223">
        <f t="shared" ca="1" si="813"/>
        <v>-5.7038177248823979E-12</v>
      </c>
      <c r="HP373" s="223">
        <f t="shared" ca="1" si="814"/>
        <v>-6.3397568792002715E-12</v>
      </c>
      <c r="HQ373" s="223">
        <f t="shared" ca="1" si="815"/>
        <v>-6.4297204280025687E-12</v>
      </c>
      <c r="HR373" s="223">
        <f t="shared" ca="1" si="816"/>
        <v>-5.9659607708737955E-12</v>
      </c>
      <c r="HS373" s="223">
        <f t="shared" ca="1" si="817"/>
        <v>-4.9884165780877278E-12</v>
      </c>
      <c r="HT373" s="223">
        <f t="shared" ca="1" si="818"/>
        <v>-3.5812732991409697E-12</v>
      </c>
      <c r="HU373" s="223">
        <f t="shared" ca="1" si="819"/>
        <v>-1.865713168369777E-12</v>
      </c>
      <c r="HV373" s="223">
        <f t="shared" ca="1" si="820"/>
        <v>1.0520927701417071E-14</v>
      </c>
      <c r="HW373" s="223">
        <f t="shared" ca="1" si="821"/>
        <v>1.885848968543394E-12</v>
      </c>
      <c r="HX373" s="223">
        <f t="shared" ca="1" si="822"/>
        <v>3.5987689624948134E-12</v>
      </c>
      <c r="HY373" s="223">
        <f t="shared" ca="1" si="823"/>
        <v>5.0017653898415696E-12</v>
      </c>
      <c r="HZ373" s="223">
        <f t="shared" ca="1" si="824"/>
        <v>5.9740131403226465E-12</v>
      </c>
      <c r="IA373" s="223">
        <f t="shared" ca="1" si="825"/>
        <v>6.4317828904963838E-12</v>
      </c>
      <c r="IB373" s="223">
        <f t="shared" ca="1" si="826"/>
        <v>6.3356518168539154E-12</v>
      </c>
      <c r="IC373" s="223">
        <f t="shared" ca="1" si="827"/>
        <v>5.6938986629087805E-12</v>
      </c>
      <c r="ID373" s="223">
        <f t="shared" ca="1" si="828"/>
        <v>4.5617907793642652E-12</v>
      </c>
      <c r="IE373" s="223">
        <f t="shared" ca="1" si="829"/>
        <v>-1.8850596983171252E-12</v>
      </c>
      <c r="IF373" s="223">
        <f t="shared" ca="1" si="830"/>
        <v>1.2503290045927039E-12</v>
      </c>
      <c r="IG373" s="223">
        <f t="shared" ca="1" si="831"/>
        <v>-6.4384402211976328E-13</v>
      </c>
      <c r="IH373" s="223">
        <f t="shared" ca="1" si="832"/>
        <v>-2.4825696339656271E-12</v>
      </c>
      <c r="II373" s="223">
        <f t="shared" ca="1" si="833"/>
        <v>-4.1074980158914701E-12</v>
      </c>
      <c r="IJ373" s="223">
        <f t="shared" ca="1" si="834"/>
        <v>-5.378691426727582E-12</v>
      </c>
      <c r="IK373" s="223">
        <f t="shared" ca="1" si="835"/>
        <v>-6.1866755434938136E-12</v>
      </c>
      <c r="IL373" s="223">
        <f t="shared" ca="1" si="836"/>
        <v>-6.4618673165868404E-12</v>
      </c>
      <c r="IM373" s="223">
        <f t="shared" ca="1" si="837"/>
        <v>-6.1805674152893741E-12</v>
      </c>
      <c r="IN373" s="223">
        <f t="shared" ca="1" si="838"/>
        <v>-5.3670011982182787E-12</v>
      </c>
      <c r="IO373" s="223">
        <f t="shared" ca="1" si="839"/>
        <v>-4.0912324417070227E-12</v>
      </c>
      <c r="IP373" s="223">
        <f t="shared" ca="1" si="840"/>
        <v>-2.4631294944329096E-12</v>
      </c>
      <c r="IQ373" s="223">
        <f t="shared" ca="1" si="841"/>
        <v>-6.2290348900204306E-13</v>
      </c>
      <c r="IR373" s="223">
        <f t="shared" ca="1" si="842"/>
        <v>1.2709665466441519E-12</v>
      </c>
      <c r="IS373" s="223">
        <f t="shared" ca="1" si="843"/>
        <v>3.0553817967021627E-12</v>
      </c>
      <c r="IT373" s="223">
        <f t="shared" ca="1" si="844"/>
        <v>4.576669618008274E-12</v>
      </c>
      <c r="IU373" s="223">
        <f t="shared" ca="1" si="845"/>
        <v>5.7038177248823858E-12</v>
      </c>
      <c r="IV373" s="223">
        <f t="shared" ca="1" si="846"/>
        <v>6.3397568792002659E-12</v>
      </c>
      <c r="IW373" s="223">
        <f t="shared" ca="1" si="847"/>
        <v>6.4297204280025711E-12</v>
      </c>
      <c r="IX373" s="223">
        <f t="shared" ca="1" si="848"/>
        <v>5.9659607708737697E-12</v>
      </c>
      <c r="IY373" s="223">
        <f t="shared" ca="1" si="849"/>
        <v>4.988416578087685E-12</v>
      </c>
      <c r="IZ373" s="223">
        <f t="shared" ca="1" si="850"/>
        <v>3.5812732991409911E-12</v>
      </c>
      <c r="JA373" s="223">
        <f t="shared" ca="1" si="851"/>
        <v>1.8657131683698012E-12</v>
      </c>
      <c r="JB373" s="223">
        <f t="shared" ca="1" si="852"/>
        <v>-1.0520927701391739E-14</v>
      </c>
    </row>
    <row r="374" spans="2:262">
      <c r="B374" s="230">
        <v>13</v>
      </c>
      <c r="C374" s="229">
        <f t="shared" si="853"/>
        <v>2.5390624999999995E-4</v>
      </c>
      <c r="D374" s="226">
        <f t="shared" ca="1" si="597"/>
        <v>18.000000000032951</v>
      </c>
      <c r="E374" s="225">
        <f ca="1">S361</f>
        <v>3.2952299024281657E-11</v>
      </c>
      <c r="F374" s="224">
        <v>13</v>
      </c>
      <c r="G374" s="223">
        <f t="shared" ca="1" si="854"/>
        <v>1.8477126019343593E-12</v>
      </c>
      <c r="H374" s="223">
        <f t="shared" ca="1" si="598"/>
        <v>3.4418102405241283E-12</v>
      </c>
      <c r="I374" s="223">
        <f t="shared" ca="1" si="599"/>
        <v>4.6884790293283563E-12</v>
      </c>
      <c r="J374" s="223">
        <f t="shared" ca="1" si="600"/>
        <v>5.4618756844093928E-12</v>
      </c>
      <c r="K374" s="223">
        <f t="shared" ca="1" si="601"/>
        <v>5.6839307331568385E-12</v>
      </c>
      <c r="L374" s="223">
        <f t="shared" ca="1" si="602"/>
        <v>5.3322291309331227E-12</v>
      </c>
      <c r="M374" s="223">
        <f t="shared" ca="1" si="603"/>
        <v>4.4422729172433948E-12</v>
      </c>
      <c r="N374" s="223">
        <f t="shared" ca="1" si="604"/>
        <v>3.1038975106825645E-12</v>
      </c>
      <c r="O374" s="223">
        <f t="shared" ca="1" si="605"/>
        <v>1.4522033948879462E-12</v>
      </c>
      <c r="P374" s="223">
        <f t="shared" ca="1" si="606"/>
        <v>-3.4608141588460101E-13</v>
      </c>
      <c r="Q374" s="223">
        <f t="shared" ca="1" si="607"/>
        <v>-2.1094315092118806E-12</v>
      </c>
      <c r="R374" s="223">
        <f t="shared" ca="1" si="608"/>
        <v>-3.6598479101705576E-12</v>
      </c>
      <c r="S374" s="223">
        <f t="shared" ca="1" si="609"/>
        <v>-4.8408259455710744E-12</v>
      </c>
      <c r="T374" s="223">
        <f t="shared" ca="1" si="610"/>
        <v>-5.5331533951607814E-12</v>
      </c>
      <c r="U374" s="223">
        <f t="shared" ca="1" si="611"/>
        <v>-5.6669442069273235E-12</v>
      </c>
      <c r="V374" s="223">
        <f t="shared" ca="1" si="612"/>
        <v>-5.2286930494911217E-12</v>
      </c>
      <c r="W374" s="223">
        <f t="shared" ca="1" si="613"/>
        <v>-4.2626385893981995E-12</v>
      </c>
      <c r="X374" s="223">
        <f t="shared" ca="1" si="614"/>
        <v>-2.8662978791427604E-12</v>
      </c>
      <c r="Y374" s="223">
        <f t="shared" ca="1" si="615"/>
        <v>-1.1806226310420055E-12</v>
      </c>
      <c r="Z374" s="223">
        <f t="shared" ca="1" si="616"/>
        <v>6.2422896150219669E-13</v>
      </c>
      <c r="AA374" s="223">
        <f t="shared" ca="1" si="617"/>
        <v>2.3660686112193288E-12</v>
      </c>
      <c r="AB374" s="223">
        <f t="shared" ca="1" si="618"/>
        <v>3.8690686856365715E-12</v>
      </c>
      <c r="AC374" s="223">
        <f t="shared" ca="1" si="619"/>
        <v>4.9815108881046379E-12</v>
      </c>
      <c r="AD374" s="223">
        <f t="shared" ca="1" si="620"/>
        <v>5.5911012547362288E-12</v>
      </c>
      <c r="AE374" s="223">
        <f t="shared" ca="1" si="621"/>
        <v>5.6363055157376331E-12</v>
      </c>
      <c r="AF374" s="223">
        <f t="shared" ca="1" si="622"/>
        <v>5.1125605885134757E-12</v>
      </c>
      <c r="AG374" s="223">
        <f t="shared" ca="1" si="623"/>
        <v>4.0727351918280993E-12</v>
      </c>
      <c r="AH374" s="223">
        <f t="shared" ca="1" si="624"/>
        <v>2.6217930849540496E-12</v>
      </c>
      <c r="AI374" s="223">
        <f t="shared" ca="1" si="625"/>
        <v>9.0619764386755534E-13</v>
      </c>
      <c r="AJ374" s="223">
        <f t="shared" ca="1" si="626"/>
        <v>-9.0087268487553647E-13</v>
      </c>
      <c r="AK374" s="223">
        <f t="shared" ca="1" si="627"/>
        <v>-2.6170056466992201E-12</v>
      </c>
      <c r="AL374" s="223">
        <f t="shared" ca="1" si="628"/>
        <v>-4.0689685357484916E-12</v>
      </c>
      <c r="AM374" s="223">
        <f t="shared" ca="1" si="629"/>
        <v>-5.1101949345799342E-12</v>
      </c>
      <c r="AN374" s="223">
        <f t="shared" ca="1" si="630"/>
        <v>-5.6355796616663852E-12</v>
      </c>
      <c r="AO374" s="223">
        <f t="shared" ca="1" si="631"/>
        <v>-5.592088470878473E-12</v>
      </c>
      <c r="AP374" s="223">
        <f t="shared" ca="1" si="632"/>
        <v>-4.9841115212706824E-12</v>
      </c>
      <c r="AQ374" s="223">
        <f t="shared" ca="1" si="633"/>
        <v>-3.8730202184514055E-12</v>
      </c>
      <c r="AR374" s="223">
        <f t="shared" ca="1" si="634"/>
        <v>-2.3709721615817406E-12</v>
      </c>
      <c r="AS374" s="223">
        <f t="shared" ca="1" si="635"/>
        <v>-6.29589547195494E-13</v>
      </c>
      <c r="AT374" s="223">
        <f t="shared" ca="1" si="636"/>
        <v>1.1753461270438783E-12</v>
      </c>
      <c r="AU374" s="223">
        <f t="shared" ca="1" si="637"/>
        <v>2.8616380863535863E-12</v>
      </c>
      <c r="AV374" s="223">
        <f t="shared" ca="1" si="638"/>
        <v>4.2590658842582412E-12</v>
      </c>
      <c r="AW374" s="223">
        <f t="shared" ca="1" si="639"/>
        <v>5.2265680738576164E-12</v>
      </c>
      <c r="AX374" s="223">
        <f t="shared" ca="1" si="640"/>
        <v>5.6664814635731085E-12</v>
      </c>
      <c r="AY374" s="223">
        <f t="shared" ca="1" si="641"/>
        <v>5.5343995950838638E-12</v>
      </c>
      <c r="AZ374" s="223">
        <f t="shared" ca="1" si="642"/>
        <v>4.8436552928165314E-12</v>
      </c>
      <c r="BA374" s="223">
        <f t="shared" ca="1" si="643"/>
        <v>3.6639748001319657E-12</v>
      </c>
      <c r="BB374" s="223">
        <f t="shared" ca="1" si="644"/>
        <v>2.1144393585995482E-12</v>
      </c>
      <c r="BC374" s="223">
        <f t="shared" ca="1" si="645"/>
        <v>3.514647141587074E-13</v>
      </c>
      <c r="BD374" s="223">
        <f t="shared" ca="1" si="646"/>
        <v>-1.4469880574440095E-12</v>
      </c>
      <c r="BE374" s="223">
        <f t="shared" ca="1" si="647"/>
        <v>-3.0993765892080416E-12</v>
      </c>
      <c r="BF374" s="223">
        <f t="shared" ca="1" si="648"/>
        <v>-4.438902770002701E-12</v>
      </c>
      <c r="BG374" s="223">
        <f t="shared" ca="1" si="649"/>
        <v>-5.3303499528520826E-12</v>
      </c>
      <c r="BH374" s="223">
        <f t="shared" ca="1" si="650"/>
        <v>-5.6837322153089266E-12</v>
      </c>
      <c r="BI374" s="223">
        <f t="shared" ca="1" si="651"/>
        <v>-5.4633778659085472E-12</v>
      </c>
      <c r="BJ374" s="223">
        <f t="shared" ca="1" si="652"/>
        <v>-4.6915302745078898E-12</v>
      </c>
      <c r="BK374" s="223">
        <f t="shared" ca="1" si="653"/>
        <v>-3.446102545592717E-12</v>
      </c>
      <c r="BL374" s="223">
        <f t="shared" ca="1" si="654"/>
        <v>-1.8528126859994645E-12</v>
      </c>
      <c r="BM374" s="223">
        <f t="shared" ca="1" si="655"/>
        <v>-7.2493171840839334E-14</v>
      </c>
      <c r="BN374" s="223">
        <f t="shared" ca="1" si="656"/>
        <v>1.7151440668725826E-12</v>
      </c>
      <c r="BO374" s="223">
        <f t="shared" ca="1" si="657"/>
        <v>3.329648422385751E-12</v>
      </c>
      <c r="BP374" s="223">
        <f t="shared" ca="1" si="658"/>
        <v>4.6080459501722681E-12</v>
      </c>
      <c r="BQ374" s="223">
        <f t="shared" ca="1" si="659"/>
        <v>5.4212905519266064E-12</v>
      </c>
      <c r="BR374" s="223">
        <f t="shared" ca="1" si="660"/>
        <v>5.6872903583019198E-12</v>
      </c>
      <c r="BS374" s="223">
        <f t="shared" ca="1" si="661"/>
        <v>5.379194380918871E-12</v>
      </c>
      <c r="BT374" s="223">
        <f t="shared" ca="1" si="662"/>
        <v>4.5281029488384499E-12</v>
      </c>
      <c r="BU374" s="223">
        <f t="shared" ca="1" si="663"/>
        <v>3.2199283281781937E-12</v>
      </c>
      <c r="BV374" s="223">
        <f t="shared" ca="1" si="664"/>
        <v>1.5867224253516032E-12</v>
      </c>
      <c r="BW374" s="223">
        <f t="shared" ca="1" si="665"/>
        <v>-2.0665301287765536E-13</v>
      </c>
      <c r="BX374" s="223">
        <f t="shared" ca="1" si="666"/>
        <v>-1.979168144015163E-12</v>
      </c>
      <c r="BY374" s="223">
        <f t="shared" ca="1" si="667"/>
        <v>-3.5518988408711927E-12</v>
      </c>
      <c r="BZ374" s="223">
        <f t="shared" ca="1" si="668"/>
        <v>-4.7660879440307016E-12</v>
      </c>
      <c r="CA374" s="223">
        <f t="shared" ca="1" si="669"/>
        <v>-5.4991707872125761E-12</v>
      </c>
      <c r="CB374" s="223">
        <f t="shared" ca="1" si="670"/>
        <v>-5.6771473206739613E-12</v>
      </c>
      <c r="CC374" s="223">
        <f t="shared" ca="1" si="671"/>
        <v>-5.2820519455037851E-12</v>
      </c>
      <c r="CD374" s="223">
        <f t="shared" ca="1" si="672"/>
        <v>-4.3537670265502704E-12</v>
      </c>
      <c r="CE374" s="223">
        <f t="shared" ca="1" si="673"/>
        <v>-2.9859970213886937E-12</v>
      </c>
      <c r="CF374" s="223">
        <f t="shared" ca="1" si="674"/>
        <v>-1.3168096114005803E-12</v>
      </c>
      <c r="CG374" s="223">
        <f t="shared" ca="1" si="675"/>
        <v>4.8530135238744139E-13</v>
      </c>
      <c r="CH374" s="223">
        <f t="shared" ca="1" si="676"/>
        <v>2.2384242317441745E-12</v>
      </c>
      <c r="CI374" s="223">
        <f t="shared" ca="1" si="677"/>
        <v>3.7655924239393797E-12</v>
      </c>
      <c r="CJ374" s="223">
        <f t="shared" ca="1" si="678"/>
        <v>4.9126480145719757E-12</v>
      </c>
      <c r="CK374" s="223">
        <f t="shared" ca="1" si="679"/>
        <v>5.5638030384016761E-12</v>
      </c>
      <c r="CL374" s="223">
        <f t="shared" ca="1" si="680"/>
        <v>5.6533275378911247E-12</v>
      </c>
      <c r="CM374" s="223">
        <f t="shared" ca="1" si="681"/>
        <v>5.1721845842988657E-12</v>
      </c>
      <c r="CN374" s="223">
        <f t="shared" ca="1" si="682"/>
        <v>4.1689424981501911E-12</v>
      </c>
      <c r="CO374" s="223">
        <f t="shared" ca="1" si="683"/>
        <v>2.7448721862322022E-12</v>
      </c>
      <c r="CP374" s="223">
        <f t="shared" ca="1" si="684"/>
        <v>1.0437244877567936E-12</v>
      </c>
      <c r="CQ374" s="223">
        <f t="shared" ca="1" si="685"/>
        <v>-7.6278055843196829E-13</v>
      </c>
      <c r="CR374" s="223">
        <f t="shared" ca="1" si="686"/>
        <v>-2.4922877594361073E-12</v>
      </c>
      <c r="CS374" s="223">
        <f t="shared" ca="1" si="687"/>
        <v>-3.9702143650313407E-12</v>
      </c>
      <c r="CT374" s="223">
        <f t="shared" ca="1" si="688"/>
        <v>-5.0473730857490015E-12</v>
      </c>
      <c r="CU374" s="223">
        <f t="shared" ca="1" si="689"/>
        <v>-5.6150316007396726E-12</v>
      </c>
      <c r="CV374" s="223">
        <f t="shared" ca="1" si="690"/>
        <v>-5.6158883938964965E-12</v>
      </c>
      <c r="CW374" s="223">
        <f t="shared" ca="1" si="691"/>
        <v>-5.0498569774005148E-12</v>
      </c>
      <c r="CX374" s="223">
        <f t="shared" ca="1" si="692"/>
        <v>-3.9740746221158192E-12</v>
      </c>
      <c r="CY374" s="223">
        <f t="shared" ca="1" si="693"/>
        <v>-2.4971347135566685E-12</v>
      </c>
      <c r="CZ374" s="223">
        <f t="shared" ca="1" si="694"/>
        <v>-7.6812494040255262E-13</v>
      </c>
      <c r="DA374" s="223">
        <f t="shared" ca="1" si="695"/>
        <v>1.0384221592995461E-12</v>
      </c>
      <c r="DB374" s="223">
        <f t="shared" ca="1" si="696"/>
        <v>2.740147147616915E-12</v>
      </c>
      <c r="DC374" s="223">
        <f t="shared" ca="1" si="697"/>
        <v>4.1652717119682342E-12</v>
      </c>
      <c r="DD374" s="223">
        <f t="shared" ca="1" si="698"/>
        <v>5.1699385930647878E-12</v>
      </c>
      <c r="DE374" s="223">
        <f t="shared" ca="1" si="699"/>
        <v>5.6527330601328078E-12</v>
      </c>
      <c r="DF374" s="223">
        <f t="shared" ca="1" si="700"/>
        <v>5.5649200828672467E-12</v>
      </c>
      <c r="DG374" s="223">
        <f t="shared" ca="1" si="701"/>
        <v>4.9153638227283544E-12</v>
      </c>
      <c r="DH374" s="223">
        <f t="shared" ca="1" si="702"/>
        <v>3.7696328522289432E-12</v>
      </c>
      <c r="DI374" s="223">
        <f t="shared" ca="1" si="703"/>
        <v>2.2433814246330259E-12</v>
      </c>
      <c r="DJ374" s="223">
        <f t="shared" ca="1" si="704"/>
        <v>4.9067491278708335E-13</v>
      </c>
      <c r="DK374" s="223">
        <f t="shared" ca="1" si="705"/>
        <v>-1.3115621102303324E-12</v>
      </c>
      <c r="DL374" s="223">
        <f t="shared" ca="1" si="706"/>
        <v>-2.9814052813105872E-12</v>
      </c>
      <c r="DM374" s="223">
        <f t="shared" ca="1" si="707"/>
        <v>-4.3502945545162965E-12</v>
      </c>
      <c r="DN374" s="223">
        <f t="shared" ca="1" si="708"/>
        <v>-5.2800492654767418E-12</v>
      </c>
      <c r="DO374" s="223">
        <f t="shared" ca="1" si="709"/>
        <v>-5.6768165904631432E-12</v>
      </c>
      <c r="DP374" s="223">
        <f t="shared" ca="1" si="710"/>
        <v>-5.5005453919289348E-12</v>
      </c>
      <c r="DQ374" s="223">
        <f t="shared" ca="1" si="711"/>
        <v>-4.7690291260722493E-12</v>
      </c>
      <c r="DR374" s="223">
        <f t="shared" ca="1" si="712"/>
        <v>-3.5561097066202052E-12</v>
      </c>
      <c r="DS374" s="223">
        <f t="shared" ca="1" si="713"/>
        <v>-1.9842236333604185E-12</v>
      </c>
      <c r="DT374" s="223">
        <f t="shared" ca="1" si="714"/>
        <v>-2.1204280632864345E-13</v>
      </c>
      <c r="DU374" s="223">
        <f t="shared" ca="1" si="715"/>
        <v>1.5815423931582616E-12</v>
      </c>
      <c r="DV374" s="223">
        <f t="shared" ca="1" si="716"/>
        <v>3.2154809485413212E-12</v>
      </c>
      <c r="DW374" s="223">
        <f t="shared" ca="1" si="717"/>
        <v>4.5248371564417287E-12</v>
      </c>
      <c r="DX374" s="223">
        <f t="shared" ca="1" si="718"/>
        <v>5.3774398367304523E-12</v>
      </c>
      <c r="DY374" s="223">
        <f t="shared" ca="1" si="719"/>
        <v>5.6872241723966442E-12</v>
      </c>
      <c r="DZ374" s="223">
        <f t="shared" ca="1" si="720"/>
        <v>5.4229194053505905E-12</v>
      </c>
      <c r="EA374" s="223">
        <f t="shared" ca="1" si="721"/>
        <v>4.6112054205337985E-12</v>
      </c>
      <c r="EB374" s="223">
        <f t="shared" ca="1" si="722"/>
        <v>3.3340195812498283E-12</v>
      </c>
      <c r="EC374" s="223">
        <f t="shared" ca="1" si="723"/>
        <v>1.7202856735575821E-12</v>
      </c>
      <c r="ED374" s="223">
        <f t="shared" ca="1" si="724"/>
        <v>-6.7100129822998547E-14</v>
      </c>
      <c r="EE374" s="223">
        <f t="shared" ca="1" si="725"/>
        <v>-1.8477126019343589E-12</v>
      </c>
      <c r="EF374" s="223">
        <f t="shared" ca="1" si="726"/>
        <v>-3.4418102405241513E-12</v>
      </c>
      <c r="EG374" s="223">
        <f t="shared" ca="1" si="727"/>
        <v>-4.6884790293283652E-12</v>
      </c>
      <c r="EH374" s="223">
        <f t="shared" ca="1" si="728"/>
        <v>-5.4618756844093936E-12</v>
      </c>
      <c r="EI374" s="223">
        <f t="shared" ca="1" si="729"/>
        <v>-5.6839307331568385E-12</v>
      </c>
      <c r="EJ374" s="223">
        <f t="shared" ca="1" si="730"/>
        <v>-5.3322291309331146E-12</v>
      </c>
      <c r="EK374" s="223">
        <f t="shared" ca="1" si="731"/>
        <v>-4.4422729172433891E-12</v>
      </c>
      <c r="EL374" s="223">
        <f t="shared" ca="1" si="732"/>
        <v>-3.1038975106825633E-12</v>
      </c>
      <c r="EM374" s="223">
        <f t="shared" ca="1" si="733"/>
        <v>-1.4522033948879159E-12</v>
      </c>
      <c r="EN374" s="223">
        <f t="shared" ca="1" si="734"/>
        <v>3.4608141588461964E-13</v>
      </c>
      <c r="EO374" s="223">
        <f t="shared" ca="1" si="735"/>
        <v>2.1094315092118863E-12</v>
      </c>
      <c r="EP374" s="223">
        <f t="shared" ca="1" si="736"/>
        <v>3.6598479101705544E-12</v>
      </c>
      <c r="EQ374" s="223">
        <f t="shared" ca="1" si="737"/>
        <v>4.8408259455710882E-12</v>
      </c>
      <c r="ER374" s="223">
        <f t="shared" ca="1" si="738"/>
        <v>5.5331533951607838E-12</v>
      </c>
      <c r="ES374" s="223">
        <f t="shared" ca="1" si="739"/>
        <v>5.6669442069273235E-12</v>
      </c>
      <c r="ET374" s="223">
        <f t="shared" ca="1" si="740"/>
        <v>5.2286930494911249E-12</v>
      </c>
      <c r="EU374" s="223">
        <f t="shared" ca="1" si="741"/>
        <v>4.2626385893981857E-12</v>
      </c>
      <c r="EV374" s="223">
        <f t="shared" ca="1" si="742"/>
        <v>2.8662978791427507E-12</v>
      </c>
      <c r="EW374" s="223">
        <f t="shared" ca="1" si="743"/>
        <v>1.1806226310420095E-12</v>
      </c>
      <c r="EX374" s="223">
        <f t="shared" ca="1" si="744"/>
        <v>-6.2422896150222274E-13</v>
      </c>
      <c r="EY374" s="223">
        <f t="shared" ca="1" si="745"/>
        <v>-2.3660686112193433E-12</v>
      </c>
      <c r="EZ374" s="223">
        <f t="shared" ca="1" si="746"/>
        <v>-3.8690686856365724E-12</v>
      </c>
      <c r="FA374" s="223">
        <f t="shared" ca="1" si="747"/>
        <v>-4.9815108881046338E-12</v>
      </c>
      <c r="FB374" s="223">
        <f t="shared" ca="1" si="748"/>
        <v>-5.591101254736232E-12</v>
      </c>
      <c r="FC374" s="223">
        <f t="shared" ca="1" si="749"/>
        <v>-5.6363055157376314E-12</v>
      </c>
      <c r="FD374" s="223">
        <f t="shared" ca="1" si="750"/>
        <v>-5.1125605885134757E-12</v>
      </c>
      <c r="FE374" s="223">
        <f t="shared" ca="1" si="751"/>
        <v>-4.0727351918280767E-12</v>
      </c>
      <c r="FF374" s="223">
        <f t="shared" ca="1" si="752"/>
        <v>-2.6217930849540395E-12</v>
      </c>
      <c r="FG374" s="223">
        <f t="shared" ca="1" si="753"/>
        <v>-9.0619764386755433E-13</v>
      </c>
      <c r="FH374" s="223">
        <f t="shared" ca="1" si="754"/>
        <v>9.0087268487552759E-13</v>
      </c>
      <c r="FI374" s="223">
        <f t="shared" ca="1" si="755"/>
        <v>2.6170056466992386E-12</v>
      </c>
      <c r="FJ374" s="223">
        <f t="shared" ca="1" si="756"/>
        <v>4.0689685357484989E-12</v>
      </c>
      <c r="FK374" s="223">
        <f t="shared" ca="1" si="757"/>
        <v>5.110194934579935E-12</v>
      </c>
      <c r="FL374" s="223">
        <f t="shared" ca="1" si="758"/>
        <v>5.6355796616663893E-12</v>
      </c>
      <c r="FM374" s="223">
        <f t="shared" ca="1" si="759"/>
        <v>5.5920884708784698E-12</v>
      </c>
      <c r="FN374" s="223">
        <f t="shared" ca="1" si="760"/>
        <v>4.9841115212706759E-12</v>
      </c>
      <c r="FO374" s="223">
        <f t="shared" ca="1" si="761"/>
        <v>3.8730202184514119E-12</v>
      </c>
      <c r="FP374" s="223">
        <f t="shared" ca="1" si="762"/>
        <v>2.3709721615817217E-12</v>
      </c>
      <c r="FQ374" s="223">
        <f t="shared" ca="1" si="763"/>
        <v>6.295895471954829E-13</v>
      </c>
      <c r="FR374" s="223">
        <f t="shared" ca="1" si="764"/>
        <v>-1.1753461270438795E-12</v>
      </c>
      <c r="FS374" s="223">
        <f t="shared" ca="1" si="765"/>
        <v>-2.8616380863536133E-12</v>
      </c>
      <c r="FT374" s="223">
        <f t="shared" ca="1" si="766"/>
        <v>-4.2590658842582557E-12</v>
      </c>
      <c r="FU374" s="223">
        <f t="shared" ca="1" si="767"/>
        <v>-5.2265680738576213E-12</v>
      </c>
      <c r="FV374" s="223">
        <f t="shared" ca="1" si="768"/>
        <v>-5.6664814635731076E-12</v>
      </c>
      <c r="FW374" s="223">
        <f t="shared" ca="1" si="769"/>
        <v>-5.5343995950838597E-12</v>
      </c>
      <c r="FX374" s="223">
        <f t="shared" ca="1" si="770"/>
        <v>-4.8436552928165258E-12</v>
      </c>
      <c r="FY374" s="223">
        <f t="shared" ca="1" si="771"/>
        <v>-3.6639748001319633E-12</v>
      </c>
      <c r="FZ374" s="223">
        <f t="shared" ca="1" si="772"/>
        <v>-2.1144393585995187E-12</v>
      </c>
      <c r="GA374" s="223">
        <f t="shared" ca="1" si="773"/>
        <v>-3.514647141586862E-13</v>
      </c>
      <c r="GB374" s="223">
        <f t="shared" ca="1" si="774"/>
        <v>1.44698805744402E-12</v>
      </c>
      <c r="GC374" s="223">
        <f t="shared" ca="1" si="775"/>
        <v>3.099376589208034E-12</v>
      </c>
      <c r="GD374" s="223">
        <f t="shared" ca="1" si="776"/>
        <v>4.4389027700027212E-12</v>
      </c>
      <c r="GE374" s="223">
        <f t="shared" ca="1" si="777"/>
        <v>5.3303499528520866E-12</v>
      </c>
      <c r="GF374" s="223">
        <f t="shared" ca="1" si="778"/>
        <v>5.6837322153089266E-12</v>
      </c>
      <c r="GG374" s="223">
        <f t="shared" ca="1" si="779"/>
        <v>5.4633778659085505E-12</v>
      </c>
      <c r="GH374" s="223">
        <f t="shared" ca="1" si="780"/>
        <v>4.6915302745078833E-12</v>
      </c>
      <c r="GI374" s="223">
        <f t="shared" ca="1" si="781"/>
        <v>3.4461025455927081E-12</v>
      </c>
      <c r="GJ374" s="223">
        <f t="shared" ca="1" si="782"/>
        <v>1.852812685999473E-12</v>
      </c>
      <c r="GK374" s="223">
        <f t="shared" ca="1" si="783"/>
        <v>7.2493171840807969E-14</v>
      </c>
      <c r="GL374" s="223">
        <f t="shared" ca="1" si="784"/>
        <v>-1.7151440668725935E-12</v>
      </c>
      <c r="GM374" s="223">
        <f t="shared" ca="1" si="785"/>
        <v>-3.3296484223857603E-12</v>
      </c>
      <c r="GN374" s="223">
        <f t="shared" ca="1" si="786"/>
        <v>-4.6080459501722632E-12</v>
      </c>
      <c r="GO374" s="223">
        <f t="shared" ca="1" si="787"/>
        <v>-5.4212905519266161E-12</v>
      </c>
      <c r="GP374" s="223">
        <f t="shared" ca="1" si="788"/>
        <v>-5.6872903583019198E-12</v>
      </c>
      <c r="GQ374" s="223">
        <f t="shared" ca="1" si="789"/>
        <v>-5.3791943809188734E-12</v>
      </c>
      <c r="GR374" s="223">
        <f t="shared" ca="1" si="790"/>
        <v>-4.5281029488384314E-12</v>
      </c>
      <c r="GS374" s="223">
        <f t="shared" ca="1" si="791"/>
        <v>-3.2199283281781845E-12</v>
      </c>
      <c r="GT374" s="223">
        <f t="shared" ca="1" si="792"/>
        <v>-1.5867224253515925E-12</v>
      </c>
      <c r="GU374" s="223">
        <f t="shared" ca="1" si="793"/>
        <v>2.066530128776463E-13</v>
      </c>
      <c r="GV374" s="223">
        <f t="shared" ca="1" si="794"/>
        <v>1.9791681440151924E-12</v>
      </c>
      <c r="GW374" s="223">
        <f t="shared" ca="1" si="795"/>
        <v>3.5518988408712012E-12</v>
      </c>
      <c r="GX374" s="223">
        <f t="shared" ca="1" si="796"/>
        <v>4.7660879440307072E-12</v>
      </c>
      <c r="GY374" s="223">
        <f t="shared" ca="1" si="797"/>
        <v>5.4991707872125833E-12</v>
      </c>
      <c r="GZ374" s="223">
        <f t="shared" ca="1" si="798"/>
        <v>5.6771473206739637E-12</v>
      </c>
      <c r="HA374" s="223">
        <f t="shared" ca="1" si="799"/>
        <v>5.282051945503781E-12</v>
      </c>
      <c r="HB374" s="223">
        <f t="shared" ca="1" si="800"/>
        <v>4.3537670265502502E-12</v>
      </c>
      <c r="HC374" s="223">
        <f t="shared" ca="1" si="801"/>
        <v>2.9859970213887014E-12</v>
      </c>
      <c r="HD374" s="223">
        <f t="shared" ca="1" si="802"/>
        <v>1.3168096114005696E-12</v>
      </c>
      <c r="HE374" s="223">
        <f t="shared" ca="1" si="803"/>
        <v>-4.8530135238749279E-13</v>
      </c>
      <c r="HF374" s="223">
        <f t="shared" ca="1" si="804"/>
        <v>-2.238424231744166E-12</v>
      </c>
      <c r="HG374" s="223">
        <f t="shared" ca="1" si="805"/>
        <v>-3.7655924239393886E-12</v>
      </c>
      <c r="HH374" s="223">
        <f t="shared" ca="1" si="806"/>
        <v>-4.9126480145720024E-12</v>
      </c>
      <c r="HI374" s="223">
        <f t="shared" ca="1" si="807"/>
        <v>-5.5638030384016736E-12</v>
      </c>
      <c r="HJ374" s="223">
        <f t="shared" ca="1" si="808"/>
        <v>-5.6533275378911214E-12</v>
      </c>
      <c r="HK374" s="223">
        <f t="shared" ca="1" si="809"/>
        <v>-5.1721845842988778E-12</v>
      </c>
      <c r="HL374" s="223">
        <f t="shared" ca="1" si="810"/>
        <v>-4.1689424981501839E-12</v>
      </c>
      <c r="HM374" s="223">
        <f t="shared" ca="1" si="811"/>
        <v>-2.7448721862321747E-12</v>
      </c>
      <c r="HN374" s="223">
        <f t="shared" ca="1" si="812"/>
        <v>-1.0437244877568223E-12</v>
      </c>
      <c r="HO374" s="223">
        <f t="shared" ca="1" si="813"/>
        <v>7.6278055843197929E-13</v>
      </c>
      <c r="HP374" s="223">
        <f t="shared" ca="1" si="814"/>
        <v>2.4922877594361355E-12</v>
      </c>
      <c r="HQ374" s="223">
        <f t="shared" ca="1" si="815"/>
        <v>3.9702143650313342E-12</v>
      </c>
      <c r="HR374" s="223">
        <f t="shared" ca="1" si="816"/>
        <v>5.0473730857490064E-12</v>
      </c>
      <c r="HS374" s="223">
        <f t="shared" ca="1" si="817"/>
        <v>5.6150316007396807E-12</v>
      </c>
      <c r="HT374" s="223">
        <f t="shared" ca="1" si="818"/>
        <v>5.6158883938964981E-12</v>
      </c>
      <c r="HU374" s="223">
        <f t="shared" ca="1" si="819"/>
        <v>5.0498569774004995E-12</v>
      </c>
      <c r="HV374" s="223">
        <f t="shared" ca="1" si="820"/>
        <v>3.9740746221157812E-12</v>
      </c>
      <c r="HW374" s="223">
        <f t="shared" ca="1" si="821"/>
        <v>2.4971347135566766E-12</v>
      </c>
      <c r="HX374" s="223">
        <f t="shared" ca="1" si="822"/>
        <v>7.6812494040252162E-13</v>
      </c>
      <c r="HY374" s="223">
        <f t="shared" ca="1" si="823"/>
        <v>-1.0384221592995172E-12</v>
      </c>
      <c r="HZ374" s="223">
        <f t="shared" ca="1" si="824"/>
        <v>-2.7401471476169247E-12</v>
      </c>
      <c r="IA374" s="223">
        <f t="shared" ca="1" si="825"/>
        <v>-4.1652717119682689E-12</v>
      </c>
      <c r="IB374" s="223">
        <f t="shared" ca="1" si="826"/>
        <v>-5.1699385930647757E-12</v>
      </c>
      <c r="IC374" s="223">
        <f t="shared" ca="1" si="827"/>
        <v>-5.6527330601328095E-12</v>
      </c>
      <c r="ID374" s="223">
        <f t="shared" ca="1" si="828"/>
        <v>-5.5649200828672362E-12</v>
      </c>
      <c r="IE374" s="223">
        <f t="shared" ca="1" si="829"/>
        <v>5.113099488678344E-12</v>
      </c>
      <c r="IF374" s="223">
        <f t="shared" ca="1" si="830"/>
        <v>-3.7696328522289343E-12</v>
      </c>
      <c r="IG374" s="223">
        <f t="shared" ca="1" si="831"/>
        <v>-2.2433814246329787E-12</v>
      </c>
      <c r="IH374" s="223">
        <f t="shared" ca="1" si="832"/>
        <v>-4.9067491278707224E-13</v>
      </c>
      <c r="II374" s="223">
        <f t="shared" ca="1" si="833"/>
        <v>1.3115621102303431E-12</v>
      </c>
      <c r="IJ374" s="223">
        <f t="shared" ca="1" si="834"/>
        <v>2.9814052813105621E-12</v>
      </c>
      <c r="IK374" s="223">
        <f t="shared" ca="1" si="835"/>
        <v>4.3502945545163038E-12</v>
      </c>
      <c r="IL374" s="223">
        <f t="shared" ca="1" si="836"/>
        <v>5.280049265476745E-12</v>
      </c>
      <c r="IM374" s="223">
        <f t="shared" ca="1" si="837"/>
        <v>5.6768165904631424E-12</v>
      </c>
      <c r="IN374" s="223">
        <f t="shared" ca="1" si="838"/>
        <v>5.5005453919289324E-12</v>
      </c>
      <c r="IO374" s="223">
        <f t="shared" ca="1" si="839"/>
        <v>4.7690291260722218E-12</v>
      </c>
      <c r="IP374" s="223">
        <f t="shared" ca="1" si="840"/>
        <v>3.5561097066202279E-12</v>
      </c>
      <c r="IQ374" s="223">
        <f t="shared" ca="1" si="841"/>
        <v>1.9842236333604084E-12</v>
      </c>
      <c r="IR374" s="223">
        <f t="shared" ca="1" si="842"/>
        <v>2.1204280632859193E-13</v>
      </c>
      <c r="IS374" s="223">
        <f t="shared" ca="1" si="843"/>
        <v>-1.5815423931582723E-12</v>
      </c>
      <c r="IT374" s="223">
        <f t="shared" ca="1" si="844"/>
        <v>-3.2154809485413301E-12</v>
      </c>
      <c r="IU374" s="223">
        <f t="shared" ca="1" si="845"/>
        <v>-4.5248371564417602E-12</v>
      </c>
      <c r="IV374" s="223">
        <f t="shared" ca="1" si="846"/>
        <v>-5.3774398367304563E-12</v>
      </c>
      <c r="IW374" s="223">
        <f t="shared" ca="1" si="847"/>
        <v>-5.6872241723966442E-12</v>
      </c>
      <c r="IX374" s="223">
        <f t="shared" ca="1" si="848"/>
        <v>-5.4229194053506002E-12</v>
      </c>
      <c r="IY374" s="223">
        <f t="shared" ca="1" si="849"/>
        <v>-4.6112054205337929E-12</v>
      </c>
      <c r="IZ374" s="223">
        <f t="shared" ca="1" si="850"/>
        <v>-3.3340195812497871E-12</v>
      </c>
      <c r="JA374" s="223">
        <f t="shared" ca="1" si="851"/>
        <v>-1.7202856735576101E-12</v>
      </c>
      <c r="JB374" s="223">
        <f t="shared" ca="1" si="852"/>
        <v>6.7100129823009692E-14</v>
      </c>
    </row>
    <row r="375" spans="2:262">
      <c r="B375" s="230">
        <v>14</v>
      </c>
      <c r="C375" s="229">
        <f t="shared" si="853"/>
        <v>2.7343749999999997E-4</v>
      </c>
      <c r="D375" s="226">
        <f t="shared" ca="1" si="597"/>
        <v>18.000000000031804</v>
      </c>
      <c r="E375" s="225">
        <f ca="1">T361</f>
        <v>3.180301676319315E-11</v>
      </c>
      <c r="F375" s="224">
        <v>14</v>
      </c>
      <c r="G375" s="223">
        <f t="shared" ca="1" si="854"/>
        <v>-1.4360016076043744E-13</v>
      </c>
      <c r="H375" s="223">
        <f t="shared" ca="1" si="598"/>
        <v>-2.6633576211447732E-13</v>
      </c>
      <c r="I375" s="223">
        <f t="shared" ca="1" si="599"/>
        <v>-3.5793355156932848E-13</v>
      </c>
      <c r="J375" s="223">
        <f t="shared" ca="1" si="600"/>
        <v>-4.076846603054865E-13</v>
      </c>
      <c r="K375" s="223">
        <f t="shared" ca="1" si="601"/>
        <v>-4.0977259318424498E-13</v>
      </c>
      <c r="L375" s="223">
        <f t="shared" ca="1" si="602"/>
        <v>-3.6395324606907777E-13</v>
      </c>
      <c r="M375" s="223">
        <f t="shared" ca="1" si="603"/>
        <v>-2.7558344449662672E-13</v>
      </c>
      <c r="N375" s="223">
        <f t="shared" ca="1" si="604"/>
        <v>-1.5499466718790872E-13</v>
      </c>
      <c r="O375" s="223">
        <f t="shared" ca="1" si="605"/>
        <v>-1.62851735549591E-14</v>
      </c>
      <c r="P375" s="223">
        <f t="shared" ca="1" si="606"/>
        <v>1.2432825016561408E-13</v>
      </c>
      <c r="Q375" s="223">
        <f t="shared" ca="1" si="607"/>
        <v>2.5040622571100701E-13</v>
      </c>
      <c r="R375" s="223">
        <f t="shared" ca="1" si="608"/>
        <v>3.4720874124054306E-13</v>
      </c>
      <c r="S375" s="223">
        <f t="shared" ca="1" si="609"/>
        <v>4.0341843367839388E-13</v>
      </c>
      <c r="T375" s="223">
        <f t="shared" ca="1" si="610"/>
        <v>4.1246372279010068E-13</v>
      </c>
      <c r="U375" s="223">
        <f t="shared" ca="1" si="611"/>
        <v>3.7328710691423397E-13</v>
      </c>
      <c r="V375" s="223">
        <f t="shared" ca="1" si="612"/>
        <v>2.9046879745877291E-13</v>
      </c>
      <c r="W375" s="223">
        <f t="shared" ca="1" si="613"/>
        <v>1.7369123782207921E-13</v>
      </c>
      <c r="X375" s="223">
        <f t="shared" ca="1" si="614"/>
        <v>3.660711083256937E-14</v>
      </c>
      <c r="Y375" s="223">
        <f t="shared" ca="1" si="615"/>
        <v>-1.0475682192627335E-13</v>
      </c>
      <c r="Z375" s="223">
        <f t="shared" ca="1" si="616"/>
        <v>-2.3387343877680382E-13</v>
      </c>
      <c r="AA375" s="223">
        <f t="shared" ca="1" si="617"/>
        <v>-3.356474746422153E-13</v>
      </c>
      <c r="AB375" s="223">
        <f t="shared" ca="1" si="618"/>
        <v>-3.9818033670928851E-13</v>
      </c>
      <c r="AC375" s="223">
        <f t="shared" ca="1" si="619"/>
        <v>-4.1416119116019975E-13</v>
      </c>
      <c r="AD375" s="223">
        <f t="shared" ca="1" si="620"/>
        <v>-3.8172168642274475E-13</v>
      </c>
      <c r="AE375" s="223">
        <f t="shared" ca="1" si="621"/>
        <v>-3.0465438564577937E-13</v>
      </c>
      <c r="AF375" s="223">
        <f t="shared" ca="1" si="622"/>
        <v>-1.9196937105078054E-13</v>
      </c>
      <c r="AG375" s="223">
        <f t="shared" ca="1" si="623"/>
        <v>-5.6840858373779757E-14</v>
      </c>
      <c r="AH375" s="223">
        <f t="shared" ca="1" si="624"/>
        <v>8.4933025327297937E-14</v>
      </c>
      <c r="AI375" s="223">
        <f t="shared" ca="1" si="625"/>
        <v>2.1677723024369359E-13</v>
      </c>
      <c r="AJ375" s="223">
        <f t="shared" ca="1" si="626"/>
        <v>3.2327760387822786E-13</v>
      </c>
      <c r="AK375" s="223">
        <f t="shared" ca="1" si="627"/>
        <v>3.9198298843257189E-13</v>
      </c>
      <c r="AL375" s="223">
        <f t="shared" ca="1" si="628"/>
        <v>4.1486090894455799E-13</v>
      </c>
      <c r="AM375" s="223">
        <f t="shared" ca="1" si="629"/>
        <v>3.8923666495379222E-13</v>
      </c>
      <c r="AN375" s="223">
        <f t="shared" ca="1" si="630"/>
        <v>3.1810603473319226E-13</v>
      </c>
      <c r="AO375" s="223">
        <f t="shared" ca="1" si="631"/>
        <v>2.0978503325008949E-13</v>
      </c>
      <c r="AP375" s="223">
        <f t="shared" ca="1" si="632"/>
        <v>7.6937671308496547E-14</v>
      </c>
      <c r="AQ375" s="223">
        <f t="shared" ca="1" si="633"/>
        <v>-6.4904617631055013E-14</v>
      </c>
      <c r="AR375" s="223">
        <f t="shared" ca="1" si="634"/>
        <v>-1.9915878637548344E-13</v>
      </c>
      <c r="AS375" s="223">
        <f t="shared" ca="1" si="635"/>
        <v>-3.101289290507239E-13</v>
      </c>
      <c r="AT375" s="223">
        <f t="shared" ca="1" si="636"/>
        <v>-3.8484131880306659E-13</v>
      </c>
      <c r="AU375" s="223">
        <f t="shared" ca="1" si="637"/>
        <v>-4.1456119046174485E-13</v>
      </c>
      <c r="AV375" s="223">
        <f t="shared" ca="1" si="638"/>
        <v>-3.9581393826586081E-13</v>
      </c>
      <c r="AW375" s="223">
        <f t="shared" ca="1" si="639"/>
        <v>-3.3079133852013499E-13</v>
      </c>
      <c r="AX375" s="223">
        <f t="shared" ca="1" si="640"/>
        <v>-2.2709530492930028E-13</v>
      </c>
      <c r="AY375" s="223">
        <f t="shared" ca="1" si="641"/>
        <v>-9.6849134654087039E-14</v>
      </c>
      <c r="AZ375" s="223">
        <f t="shared" ca="1" si="642"/>
        <v>4.4719849025965804E-14</v>
      </c>
      <c r="BA375" s="223">
        <f t="shared" ca="1" si="643"/>
        <v>1.8106055154664531E-13</v>
      </c>
      <c r="BB375" s="223">
        <f t="shared" ca="1" si="644"/>
        <v>2.9623312646905078E-13</v>
      </c>
      <c r="BC375" s="223">
        <f t="shared" ca="1" si="645"/>
        <v>3.7677253272844652E-13</v>
      </c>
      <c r="BD375" s="223">
        <f t="shared" ca="1" si="646"/>
        <v>4.1326275775983749E-13</v>
      </c>
      <c r="BE375" s="223">
        <f t="shared" ca="1" si="647"/>
        <v>4.0143766113144065E-13</v>
      </c>
      <c r="BF375" s="223">
        <f t="shared" ca="1" si="648"/>
        <v>3.4267973699868347E-13</v>
      </c>
      <c r="BG375" s="223">
        <f t="shared" ca="1" si="649"/>
        <v>2.4385848412773688E-13</v>
      </c>
      <c r="BH375" s="223">
        <f t="shared" ca="1" si="650"/>
        <v>1.1652727995131352E-13</v>
      </c>
      <c r="BI375" s="223">
        <f t="shared" ca="1" si="651"/>
        <v>-2.4427346387577619E-14</v>
      </c>
      <c r="BJ375" s="223">
        <f t="shared" ca="1" si="652"/>
        <v>-1.6252612599009937E-13</v>
      </c>
      <c r="BK375" s="223">
        <f t="shared" ca="1" si="653"/>
        <v>-2.8162367233875577E-13</v>
      </c>
      <c r="BL375" s="223">
        <f t="shared" ca="1" si="654"/>
        <v>-3.677960686211068E-13</v>
      </c>
      <c r="BM375" s="223">
        <f t="shared" ca="1" si="655"/>
        <v>-4.1096873887694436E-13</v>
      </c>
      <c r="BN375" s="223">
        <f t="shared" ca="1" si="656"/>
        <v>-4.0609428550956817E-13</v>
      </c>
      <c r="BO375" s="223">
        <f t="shared" ca="1" si="657"/>
        <v>-3.5374258997560167E-13</v>
      </c>
      <c r="BP375" s="223">
        <f t="shared" ca="1" si="658"/>
        <v>-2.6003418687842986E-13</v>
      </c>
      <c r="BQ375" s="223">
        <f t="shared" ca="1" si="659"/>
        <v>-1.3592470082455375E-13</v>
      </c>
      <c r="BR375" s="223">
        <f t="shared" ca="1" si="660"/>
        <v>4.0759961321574445E-15</v>
      </c>
      <c r="BS375" s="223">
        <f t="shared" ca="1" si="661"/>
        <v>1.4360016076043734E-13</v>
      </c>
      <c r="BT375" s="223">
        <f t="shared" ca="1" si="662"/>
        <v>2.6633576211447742E-13</v>
      </c>
      <c r="BU375" s="223">
        <f t="shared" ca="1" si="663"/>
        <v>3.5793355156932788E-13</v>
      </c>
      <c r="BV375" s="223">
        <f t="shared" ca="1" si="664"/>
        <v>4.076846603054864E-13</v>
      </c>
      <c r="BW375" s="223">
        <f t="shared" ca="1" si="665"/>
        <v>4.0977259318424503E-13</v>
      </c>
      <c r="BX375" s="223">
        <f t="shared" ca="1" si="666"/>
        <v>3.6395324606907792E-13</v>
      </c>
      <c r="BY375" s="223">
        <f t="shared" ca="1" si="667"/>
        <v>2.7558344449662672E-13</v>
      </c>
      <c r="BZ375" s="223">
        <f t="shared" ca="1" si="668"/>
        <v>1.5499466718790854E-13</v>
      </c>
      <c r="CA375" s="223">
        <f t="shared" ca="1" si="669"/>
        <v>1.6285173554960195E-14</v>
      </c>
      <c r="CB375" s="223">
        <f t="shared" ca="1" si="670"/>
        <v>-1.2432825016561339E-13</v>
      </c>
      <c r="CC375" s="223">
        <f t="shared" ca="1" si="671"/>
        <v>-2.504062257110066E-13</v>
      </c>
      <c r="CD375" s="223">
        <f t="shared" ca="1" si="672"/>
        <v>-3.4720874124054291E-13</v>
      </c>
      <c r="CE375" s="223">
        <f t="shared" ca="1" si="673"/>
        <v>-4.0341843367839388E-13</v>
      </c>
      <c r="CF375" s="223">
        <f t="shared" ca="1" si="674"/>
        <v>-4.1246372279010063E-13</v>
      </c>
      <c r="CG375" s="223">
        <f t="shared" ca="1" si="675"/>
        <v>-3.7328710691423443E-13</v>
      </c>
      <c r="CH375" s="223">
        <f t="shared" ca="1" si="676"/>
        <v>-2.9046879745877341E-13</v>
      </c>
      <c r="CI375" s="223">
        <f t="shared" ca="1" si="677"/>
        <v>-1.7369123782207954E-13</v>
      </c>
      <c r="CJ375" s="223">
        <f t="shared" ca="1" si="678"/>
        <v>-3.6607110832569729E-14</v>
      </c>
      <c r="CK375" s="223">
        <f t="shared" ca="1" si="679"/>
        <v>1.0475682192627337E-13</v>
      </c>
      <c r="CL375" s="223">
        <f t="shared" ca="1" si="680"/>
        <v>2.3387343877680417E-13</v>
      </c>
      <c r="CM375" s="223">
        <f t="shared" ca="1" si="681"/>
        <v>3.3564747464221464E-13</v>
      </c>
      <c r="CN375" s="223">
        <f t="shared" ca="1" si="682"/>
        <v>3.9818033670928826E-13</v>
      </c>
      <c r="CO375" s="223">
        <f t="shared" ca="1" si="683"/>
        <v>4.1416119116019975E-13</v>
      </c>
      <c r="CP375" s="223">
        <f t="shared" ca="1" si="684"/>
        <v>3.8172168642274485E-13</v>
      </c>
      <c r="CQ375" s="223">
        <f t="shared" ca="1" si="685"/>
        <v>3.0465438564577911E-13</v>
      </c>
      <c r="CR375" s="223">
        <f t="shared" ca="1" si="686"/>
        <v>1.9196937105078021E-13</v>
      </c>
      <c r="CS375" s="223">
        <f t="shared" ca="1" si="687"/>
        <v>5.6840858373780849E-14</v>
      </c>
      <c r="CT375" s="223">
        <f t="shared" ca="1" si="688"/>
        <v>-8.4933025327297596E-14</v>
      </c>
      <c r="CU375" s="223">
        <f t="shared" ca="1" si="689"/>
        <v>-2.1677723024369331E-13</v>
      </c>
      <c r="CV375" s="223">
        <f t="shared" ca="1" si="690"/>
        <v>-3.2327760387822766E-13</v>
      </c>
      <c r="CW375" s="223">
        <f t="shared" ca="1" si="691"/>
        <v>-3.91982988432572E-13</v>
      </c>
      <c r="CX375" s="223">
        <f t="shared" ca="1" si="692"/>
        <v>-4.1486090894455799E-13</v>
      </c>
      <c r="CY375" s="223">
        <f t="shared" ca="1" si="693"/>
        <v>-3.8923666495379212E-13</v>
      </c>
      <c r="CZ375" s="223">
        <f t="shared" ca="1" si="694"/>
        <v>-3.1810603473319155E-13</v>
      </c>
      <c r="DA375" s="223">
        <f t="shared" ca="1" si="695"/>
        <v>-2.0978503325009111E-13</v>
      </c>
      <c r="DB375" s="223">
        <f t="shared" ca="1" si="696"/>
        <v>-7.693767130849834E-14</v>
      </c>
      <c r="DC375" s="223">
        <f t="shared" ca="1" si="697"/>
        <v>6.4904617631053928E-14</v>
      </c>
      <c r="DD375" s="223">
        <f t="shared" ca="1" si="698"/>
        <v>1.991587863754825E-13</v>
      </c>
      <c r="DE375" s="223">
        <f t="shared" ca="1" si="699"/>
        <v>3.1012892905072315E-13</v>
      </c>
      <c r="DF375" s="223">
        <f t="shared" ca="1" si="700"/>
        <v>3.8484131880306644E-13</v>
      </c>
      <c r="DG375" s="223">
        <f t="shared" ca="1" si="701"/>
        <v>4.145611904617448E-13</v>
      </c>
      <c r="DH375" s="223">
        <f t="shared" ca="1" si="702"/>
        <v>3.9581393826586086E-13</v>
      </c>
      <c r="DI375" s="223">
        <f t="shared" ca="1" si="703"/>
        <v>3.3079133852013479E-13</v>
      </c>
      <c r="DJ375" s="223">
        <f t="shared" ca="1" si="704"/>
        <v>2.2709530492929991E-13</v>
      </c>
      <c r="DK375" s="223">
        <f t="shared" ca="1" si="705"/>
        <v>9.6849134654086673E-14</v>
      </c>
      <c r="DL375" s="223">
        <f t="shared" ca="1" si="706"/>
        <v>-4.4719849025966915E-14</v>
      </c>
      <c r="DM375" s="223">
        <f t="shared" ca="1" si="707"/>
        <v>-1.8106055154664367E-13</v>
      </c>
      <c r="DN375" s="223">
        <f t="shared" ca="1" si="708"/>
        <v>-2.9623312646904952E-13</v>
      </c>
      <c r="DO375" s="223">
        <f t="shared" ca="1" si="709"/>
        <v>-3.7677253272844571E-13</v>
      </c>
      <c r="DP375" s="223">
        <f t="shared" ca="1" si="710"/>
        <v>-4.1326275775983744E-13</v>
      </c>
      <c r="DQ375" s="223">
        <f t="shared" ca="1" si="711"/>
        <v>-4.014376611314407E-13</v>
      </c>
      <c r="DR375" s="223">
        <f t="shared" ca="1" si="712"/>
        <v>-3.4267973699868363E-13</v>
      </c>
      <c r="DS375" s="223">
        <f t="shared" ca="1" si="713"/>
        <v>-2.4385848412773713E-13</v>
      </c>
      <c r="DT375" s="223">
        <f t="shared" ca="1" si="714"/>
        <v>-1.1652727995131387E-13</v>
      </c>
      <c r="DU375" s="223">
        <f t="shared" ca="1" si="715"/>
        <v>2.4427346387577266E-14</v>
      </c>
      <c r="DV375" s="223">
        <f t="shared" ca="1" si="716"/>
        <v>1.6252612599010041E-13</v>
      </c>
      <c r="DW375" s="223">
        <f t="shared" ca="1" si="717"/>
        <v>2.8162367233875657E-13</v>
      </c>
      <c r="DX375" s="223">
        <f t="shared" ca="1" si="718"/>
        <v>3.6779606862110731E-13</v>
      </c>
      <c r="DY375" s="223">
        <f t="shared" ca="1" si="719"/>
        <v>4.1096873887694411E-13</v>
      </c>
      <c r="DZ375" s="223">
        <f t="shared" ca="1" si="720"/>
        <v>4.0609428550956857E-13</v>
      </c>
      <c r="EA375" s="223">
        <f t="shared" ca="1" si="721"/>
        <v>3.5374258997560263E-13</v>
      </c>
      <c r="EB375" s="223">
        <f t="shared" ca="1" si="722"/>
        <v>2.6003418687843011E-13</v>
      </c>
      <c r="EC375" s="223">
        <f t="shared" ca="1" si="723"/>
        <v>1.3592470082455407E-13</v>
      </c>
      <c r="ED375" s="223">
        <f t="shared" ca="1" si="724"/>
        <v>-4.0759961321570887E-15</v>
      </c>
      <c r="EE375" s="223">
        <f t="shared" ca="1" si="725"/>
        <v>-1.4360016076043698E-13</v>
      </c>
      <c r="EF375" s="223">
        <f t="shared" ca="1" si="726"/>
        <v>-2.6633576211447712E-13</v>
      </c>
      <c r="EG375" s="223">
        <f t="shared" ca="1" si="727"/>
        <v>-3.5793355156932848E-13</v>
      </c>
      <c r="EH375" s="223">
        <f t="shared" ca="1" si="728"/>
        <v>-4.0768466030548655E-13</v>
      </c>
      <c r="EI375" s="223">
        <f t="shared" ca="1" si="729"/>
        <v>-4.0977259318424487E-13</v>
      </c>
      <c r="EJ375" s="223">
        <f t="shared" ca="1" si="730"/>
        <v>-3.6395324606907883E-13</v>
      </c>
      <c r="EK375" s="223">
        <f t="shared" ca="1" si="731"/>
        <v>-2.7558344449662809E-13</v>
      </c>
      <c r="EL375" s="223">
        <f t="shared" ca="1" si="732"/>
        <v>-1.549946671879102E-13</v>
      </c>
      <c r="EM375" s="223">
        <f t="shared" ca="1" si="733"/>
        <v>-1.6285173554960552E-14</v>
      </c>
      <c r="EN375" s="223">
        <f t="shared" ca="1" si="734"/>
        <v>1.2432825016561307E-13</v>
      </c>
      <c r="EO375" s="223">
        <f t="shared" ca="1" si="735"/>
        <v>2.504062257110063E-13</v>
      </c>
      <c r="EP375" s="223">
        <f t="shared" ca="1" si="736"/>
        <v>3.4720874124054271E-13</v>
      </c>
      <c r="EQ375" s="223">
        <f t="shared" ca="1" si="737"/>
        <v>4.0341843367839378E-13</v>
      </c>
      <c r="ER375" s="223">
        <f t="shared" ca="1" si="738"/>
        <v>4.1246372279010068E-13</v>
      </c>
      <c r="ES375" s="223">
        <f t="shared" ca="1" si="739"/>
        <v>3.7328710691423392E-13</v>
      </c>
      <c r="ET375" s="223">
        <f t="shared" ca="1" si="740"/>
        <v>2.9046879745877266E-13</v>
      </c>
      <c r="EU375" s="223">
        <f t="shared" ca="1" si="741"/>
        <v>1.7369123782207853E-13</v>
      </c>
      <c r="EV375" s="223">
        <f t="shared" ca="1" si="742"/>
        <v>3.6607110832571553E-14</v>
      </c>
      <c r="EW375" s="223">
        <f t="shared" ca="1" si="743"/>
        <v>-1.0475682192627159E-13</v>
      </c>
      <c r="EX375" s="223">
        <f t="shared" ca="1" si="744"/>
        <v>-2.3387343877680266E-13</v>
      </c>
      <c r="EY375" s="223">
        <f t="shared" ca="1" si="745"/>
        <v>-3.3564747464221444E-13</v>
      </c>
      <c r="EZ375" s="223">
        <f t="shared" ca="1" si="746"/>
        <v>-3.9818033670928816E-13</v>
      </c>
      <c r="FA375" s="223">
        <f t="shared" ca="1" si="747"/>
        <v>-4.1416119116019985E-13</v>
      </c>
      <c r="FB375" s="223">
        <f t="shared" ca="1" si="748"/>
        <v>-3.8172168642274501E-13</v>
      </c>
      <c r="FC375" s="223">
        <f t="shared" ca="1" si="749"/>
        <v>-3.0465438564577937E-13</v>
      </c>
      <c r="FD375" s="223">
        <f t="shared" ca="1" si="750"/>
        <v>-1.9196937105078051E-13</v>
      </c>
      <c r="FE375" s="223">
        <f t="shared" ca="1" si="751"/>
        <v>-5.6840858373779744E-14</v>
      </c>
      <c r="FF375" s="223">
        <f t="shared" ca="1" si="752"/>
        <v>8.4933025327298682E-14</v>
      </c>
      <c r="FG375" s="223">
        <f t="shared" ca="1" si="753"/>
        <v>2.1677723024369422E-13</v>
      </c>
      <c r="FH375" s="223">
        <f t="shared" ca="1" si="754"/>
        <v>3.2327760387822645E-13</v>
      </c>
      <c r="FI375" s="223">
        <f t="shared" ca="1" si="755"/>
        <v>3.9198298843257144E-13</v>
      </c>
      <c r="FJ375" s="223">
        <f t="shared" ca="1" si="756"/>
        <v>4.1486090894455799E-13</v>
      </c>
      <c r="FK375" s="223">
        <f t="shared" ca="1" si="757"/>
        <v>3.8923666495379272E-13</v>
      </c>
      <c r="FL375" s="223">
        <f t="shared" ca="1" si="758"/>
        <v>3.1810603473319276E-13</v>
      </c>
      <c r="FM375" s="223">
        <f t="shared" ca="1" si="759"/>
        <v>2.097850332500901E-13</v>
      </c>
      <c r="FN375" s="223">
        <f t="shared" ca="1" si="760"/>
        <v>7.6937671308497242E-14</v>
      </c>
      <c r="FO375" s="223">
        <f t="shared" ca="1" si="761"/>
        <v>-6.4904617631055038E-14</v>
      </c>
      <c r="FP375" s="223">
        <f t="shared" ca="1" si="762"/>
        <v>-1.9915878637548346E-13</v>
      </c>
      <c r="FQ375" s="223">
        <f t="shared" ca="1" si="763"/>
        <v>-3.101289290507239E-13</v>
      </c>
      <c r="FR375" s="223">
        <f t="shared" ca="1" si="764"/>
        <v>-3.8484131880306685E-13</v>
      </c>
      <c r="FS375" s="223">
        <f t="shared" ca="1" si="765"/>
        <v>-4.145611904617447E-13</v>
      </c>
      <c r="FT375" s="223">
        <f t="shared" ca="1" si="766"/>
        <v>-3.9581393826586141E-13</v>
      </c>
      <c r="FU375" s="223">
        <f t="shared" ca="1" si="767"/>
        <v>-3.307913385201359E-13</v>
      </c>
      <c r="FV375" s="223">
        <f t="shared" ca="1" si="768"/>
        <v>-2.270953049293015E-13</v>
      </c>
      <c r="FW375" s="223">
        <f t="shared" ca="1" si="769"/>
        <v>-9.6849134654088453E-14</v>
      </c>
      <c r="FX375" s="223">
        <f t="shared" ca="1" si="770"/>
        <v>4.4719849025965098E-14</v>
      </c>
      <c r="FY375" s="223">
        <f t="shared" ca="1" si="771"/>
        <v>1.8106055154664471E-13</v>
      </c>
      <c r="FZ375" s="223">
        <f t="shared" ca="1" si="772"/>
        <v>2.9623312646905028E-13</v>
      </c>
      <c r="GA375" s="223">
        <f t="shared" ca="1" si="773"/>
        <v>3.7677253272844622E-13</v>
      </c>
      <c r="GB375" s="223">
        <f t="shared" ca="1" si="774"/>
        <v>4.1326275775983754E-13</v>
      </c>
      <c r="GC375" s="223">
        <f t="shared" ca="1" si="775"/>
        <v>4.0143766113144045E-13</v>
      </c>
      <c r="GD375" s="223">
        <f t="shared" ca="1" si="776"/>
        <v>3.4267973699868302E-13</v>
      </c>
      <c r="GE375" s="223">
        <f t="shared" ca="1" si="777"/>
        <v>2.438584841277387E-13</v>
      </c>
      <c r="GF375" s="223">
        <f t="shared" ca="1" si="778"/>
        <v>1.1652727995131564E-13</v>
      </c>
      <c r="GG375" s="223">
        <f t="shared" ca="1" si="779"/>
        <v>-2.4427346387575439E-14</v>
      </c>
      <c r="GH375" s="223">
        <f t="shared" ca="1" si="780"/>
        <v>-1.6252612599009874E-13</v>
      </c>
      <c r="GI375" s="223">
        <f t="shared" ca="1" si="781"/>
        <v>-2.8162367233875521E-13</v>
      </c>
      <c r="GJ375" s="223">
        <f t="shared" ca="1" si="782"/>
        <v>-3.6779606862110645E-13</v>
      </c>
      <c r="GK375" s="223">
        <f t="shared" ca="1" si="783"/>
        <v>-4.109687388769439E-13</v>
      </c>
      <c r="GL375" s="223">
        <f t="shared" ca="1" si="784"/>
        <v>-4.0609428550956832E-13</v>
      </c>
      <c r="GM375" s="223">
        <f t="shared" ca="1" si="785"/>
        <v>-3.5374258997560354E-13</v>
      </c>
      <c r="GN375" s="223">
        <f t="shared" ca="1" si="786"/>
        <v>-2.6003418687842925E-13</v>
      </c>
      <c r="GO375" s="223">
        <f t="shared" ca="1" si="787"/>
        <v>-1.3592470082455582E-13</v>
      </c>
      <c r="GP375" s="223">
        <f t="shared" ca="1" si="788"/>
        <v>4.0759961321582066E-15</v>
      </c>
      <c r="GQ375" s="223">
        <f t="shared" ca="1" si="789"/>
        <v>1.4360016076043527E-13</v>
      </c>
      <c r="GR375" s="223">
        <f t="shared" ca="1" si="790"/>
        <v>2.6633576211447798E-13</v>
      </c>
      <c r="GS375" s="223">
        <f t="shared" ca="1" si="791"/>
        <v>3.5793355156932747E-13</v>
      </c>
      <c r="GT375" s="223">
        <f t="shared" ca="1" si="792"/>
        <v>4.0768466030548681E-13</v>
      </c>
      <c r="GU375" s="223">
        <f t="shared" ca="1" si="793"/>
        <v>4.0977259318424513E-13</v>
      </c>
      <c r="GV375" s="223">
        <f t="shared" ca="1" si="794"/>
        <v>3.6395324606907974E-13</v>
      </c>
      <c r="GW375" s="223">
        <f t="shared" ca="1" si="795"/>
        <v>2.7558344449662728E-13</v>
      </c>
      <c r="GX375" s="223">
        <f t="shared" ca="1" si="796"/>
        <v>1.5499466718791192E-13</v>
      </c>
      <c r="GY375" s="223">
        <f t="shared" ca="1" si="797"/>
        <v>1.6285173554959435E-14</v>
      </c>
      <c r="GZ375" s="223">
        <f t="shared" ca="1" si="798"/>
        <v>-1.2432825016561132E-13</v>
      </c>
      <c r="HA375" s="223">
        <f t="shared" ca="1" si="799"/>
        <v>-2.5040622571100721E-13</v>
      </c>
      <c r="HB375" s="223">
        <f t="shared" ca="1" si="800"/>
        <v>-3.472087412405417E-13</v>
      </c>
      <c r="HC375" s="223">
        <f t="shared" ca="1" si="801"/>
        <v>-4.0341843367839408E-13</v>
      </c>
      <c r="HD375" s="223">
        <f t="shared" ca="1" si="802"/>
        <v>-4.1246372279010083E-13</v>
      </c>
      <c r="HE375" s="223">
        <f t="shared" ca="1" si="803"/>
        <v>-3.7328710691423347E-13</v>
      </c>
      <c r="HF375" s="223">
        <f t="shared" ca="1" si="804"/>
        <v>-2.9046879745877397E-13</v>
      </c>
      <c r="HG375" s="223">
        <f t="shared" ca="1" si="805"/>
        <v>-1.7369123782207752E-13</v>
      </c>
      <c r="HH375" s="223">
        <f t="shared" ca="1" si="806"/>
        <v>-3.6607110832570436E-14</v>
      </c>
      <c r="HI375" s="223">
        <f t="shared" ca="1" si="807"/>
        <v>1.0475682192626982E-13</v>
      </c>
      <c r="HJ375" s="223">
        <f t="shared" ca="1" si="808"/>
        <v>2.3387343877680357E-13</v>
      </c>
      <c r="HK375" s="223">
        <f t="shared" ca="1" si="809"/>
        <v>3.3564747464221338E-13</v>
      </c>
      <c r="HL375" s="223">
        <f t="shared" ca="1" si="810"/>
        <v>3.9818033670928851E-13</v>
      </c>
      <c r="HM375" s="223">
        <f t="shared" ca="1" si="811"/>
        <v>4.141611911601999E-13</v>
      </c>
      <c r="HN375" s="223">
        <f t="shared" ca="1" si="812"/>
        <v>3.8172168642274455E-13</v>
      </c>
      <c r="HO375" s="223">
        <f t="shared" ca="1" si="813"/>
        <v>3.0465438564578063E-13</v>
      </c>
      <c r="HP375" s="223">
        <f t="shared" ca="1" si="814"/>
        <v>1.9196937105077953E-13</v>
      </c>
      <c r="HQ375" s="223">
        <f t="shared" ca="1" si="815"/>
        <v>5.6840858373781555E-14</v>
      </c>
      <c r="HR375" s="223">
        <f t="shared" ca="1" si="816"/>
        <v>-8.4933025327299767E-14</v>
      </c>
      <c r="HS375" s="223">
        <f t="shared" ca="1" si="817"/>
        <v>-2.1677723024369266E-13</v>
      </c>
      <c r="HT375" s="223">
        <f t="shared" ca="1" si="818"/>
        <v>-3.2327760387822534E-13</v>
      </c>
      <c r="HU375" s="223">
        <f t="shared" ca="1" si="819"/>
        <v>-3.9198298843257179E-13</v>
      </c>
      <c r="HV375" s="223">
        <f t="shared" ca="1" si="820"/>
        <v>-4.1486090894455804E-13</v>
      </c>
      <c r="HW375" s="223">
        <f t="shared" ca="1" si="821"/>
        <v>-3.8923666495379237E-13</v>
      </c>
      <c r="HX375" s="223">
        <f t="shared" ca="1" si="822"/>
        <v>-3.1810603473319387E-13</v>
      </c>
      <c r="HY375" s="223">
        <f t="shared" ca="1" si="823"/>
        <v>-2.0978503325008914E-13</v>
      </c>
      <c r="HZ375" s="223">
        <f t="shared" ca="1" si="824"/>
        <v>-7.6937671308499046E-14</v>
      </c>
      <c r="IA375" s="223">
        <f t="shared" ca="1" si="825"/>
        <v>6.4904617631056149E-14</v>
      </c>
      <c r="IB375" s="223">
        <f t="shared" ca="1" si="826"/>
        <v>1.9915878637548187E-13</v>
      </c>
      <c r="IC375" s="223">
        <f t="shared" ca="1" si="827"/>
        <v>3.1012892905072471E-13</v>
      </c>
      <c r="ID375" s="223">
        <f t="shared" ca="1" si="828"/>
        <v>3.8484131880306619E-13</v>
      </c>
      <c r="IE375" s="223">
        <f t="shared" ca="1" si="829"/>
        <v>-3.9040982704240935E-13</v>
      </c>
      <c r="IF375" s="223">
        <f t="shared" ca="1" si="830"/>
        <v>3.9581393826586111E-13</v>
      </c>
      <c r="IG375" s="223">
        <f t="shared" ca="1" si="831"/>
        <v>3.3079133852013701E-13</v>
      </c>
      <c r="IH375" s="223">
        <f t="shared" ca="1" si="832"/>
        <v>2.2709530492930054E-13</v>
      </c>
      <c r="II375" s="223">
        <f t="shared" ca="1" si="833"/>
        <v>9.6849134654090233E-14</v>
      </c>
      <c r="IJ375" s="223">
        <f t="shared" ca="1" si="834"/>
        <v>-4.4719849025966208E-14</v>
      </c>
      <c r="IK375" s="223">
        <f t="shared" ca="1" si="835"/>
        <v>-1.8106055154664307E-13</v>
      </c>
      <c r="IL375" s="223">
        <f t="shared" ca="1" si="836"/>
        <v>-2.9623312646905109E-13</v>
      </c>
      <c r="IM375" s="223">
        <f t="shared" ca="1" si="837"/>
        <v>-3.7677253272844546E-13</v>
      </c>
      <c r="IN375" s="223">
        <f t="shared" ca="1" si="838"/>
        <v>-4.1326275775983769E-13</v>
      </c>
      <c r="IO375" s="223">
        <f t="shared" ca="1" si="839"/>
        <v>-4.014376611314409E-13</v>
      </c>
      <c r="IP375" s="223">
        <f t="shared" ca="1" si="840"/>
        <v>-3.4267973699868241E-13</v>
      </c>
      <c r="IQ375" s="223">
        <f t="shared" ca="1" si="841"/>
        <v>-2.4385848412773774E-13</v>
      </c>
      <c r="IR375" s="223">
        <f t="shared" ca="1" si="842"/>
        <v>-1.1652727995131741E-13</v>
      </c>
      <c r="IS375" s="223">
        <f t="shared" ca="1" si="843"/>
        <v>2.4427346387576553E-14</v>
      </c>
      <c r="IT375" s="223">
        <f t="shared" ca="1" si="844"/>
        <v>1.6252612599009705E-13</v>
      </c>
      <c r="IU375" s="223">
        <f t="shared" ca="1" si="845"/>
        <v>2.8162367233875602E-13</v>
      </c>
      <c r="IV375" s="223">
        <f t="shared" ca="1" si="846"/>
        <v>3.6779606862110559E-13</v>
      </c>
      <c r="IW375" s="223">
        <f t="shared" ca="1" si="847"/>
        <v>4.1096873887694446E-13</v>
      </c>
      <c r="IX375" s="223">
        <f t="shared" ca="1" si="848"/>
        <v>4.0609428550956872E-13</v>
      </c>
      <c r="IY375" s="223">
        <f t="shared" ca="1" si="849"/>
        <v>3.5374258997560147E-13</v>
      </c>
      <c r="IZ375" s="223">
        <f t="shared" ca="1" si="850"/>
        <v>2.6003418687843067E-13</v>
      </c>
      <c r="JA375" s="223">
        <f t="shared" ca="1" si="851"/>
        <v>1.3592470082455195E-13</v>
      </c>
      <c r="JB375" s="223">
        <f t="shared" ca="1" si="852"/>
        <v>-4.0759961321563772E-15</v>
      </c>
    </row>
    <row r="376" spans="2:262">
      <c r="B376" s="230">
        <v>15</v>
      </c>
      <c r="C376" s="229">
        <f t="shared" si="853"/>
        <v>2.9296874999999999E-4</v>
      </c>
      <c r="D376" s="226">
        <f t="shared" ca="1" si="597"/>
        <v>18.000000000044238</v>
      </c>
      <c r="E376" s="225">
        <f ca="1">U361</f>
        <v>4.4238601539405932E-11</v>
      </c>
      <c r="F376" s="224">
        <v>15</v>
      </c>
      <c r="G376" s="223">
        <f t="shared" ca="1" si="854"/>
        <v>-1.8844455938451494E-12</v>
      </c>
      <c r="H376" s="223">
        <f t="shared" ca="1" si="598"/>
        <v>-3.4533612757797248E-12</v>
      </c>
      <c r="I376" s="223">
        <f t="shared" ca="1" si="599"/>
        <v>-4.5594768103093103E-12</v>
      </c>
      <c r="J376" s="223">
        <f t="shared" ca="1" si="600"/>
        <v>-5.0545567851654188E-12</v>
      </c>
      <c r="K376" s="223">
        <f t="shared" ca="1" si="601"/>
        <v>-4.8722533534118966E-12</v>
      </c>
      <c r="L376" s="223">
        <f t="shared" ca="1" si="602"/>
        <v>-4.0369978004979993E-12</v>
      </c>
      <c r="M376" s="223">
        <f t="shared" ca="1" si="603"/>
        <v>-2.6607264001407278E-12</v>
      </c>
      <c r="N376" s="223">
        <f t="shared" ca="1" si="604"/>
        <v>-9.2787934150355447E-13</v>
      </c>
      <c r="O376" s="223">
        <f t="shared" ca="1" si="605"/>
        <v>9.2931691252005606E-13</v>
      </c>
      <c r="P376" s="223">
        <f t="shared" ca="1" si="606"/>
        <v>2.6619713159366452E-12</v>
      </c>
      <c r="Q376" s="223">
        <f t="shared" ca="1" si="607"/>
        <v>4.0378832244269892E-12</v>
      </c>
      <c r="R376" s="223">
        <f t="shared" ca="1" si="608"/>
        <v>4.8726606259153104E-12</v>
      </c>
      <c r="S376" s="223">
        <f t="shared" ca="1" si="609"/>
        <v>5.054431325862122E-12</v>
      </c>
      <c r="T376" s="223">
        <f t="shared" ca="1" si="610"/>
        <v>4.5588354325528543E-12</v>
      </c>
      <c r="U376" s="223">
        <f t="shared" ca="1" si="611"/>
        <v>3.4522899334268051E-12</v>
      </c>
      <c r="V376" s="223">
        <f t="shared" ca="1" si="612"/>
        <v>1.8830878622008876E-12</v>
      </c>
      <c r="W376" s="223">
        <f t="shared" ca="1" si="613"/>
        <v>6.1524896586257281E-14</v>
      </c>
      <c r="X376" s="223">
        <f t="shared" ca="1" si="614"/>
        <v>-1.7682832912728313E-12</v>
      </c>
      <c r="Y376" s="223">
        <f t="shared" ca="1" si="615"/>
        <v>-3.3611160507009389E-12</v>
      </c>
      <c r="Z376" s="223">
        <f t="shared" ca="1" si="616"/>
        <v>-4.5035108514308372E-12</v>
      </c>
      <c r="AA376" s="223">
        <f t="shared" ca="1" si="617"/>
        <v>-5.0423703370172091E-12</v>
      </c>
      <c r="AB376" s="223">
        <f t="shared" ca="1" si="618"/>
        <v>-4.9054795755590678E-12</v>
      </c>
      <c r="AC376" s="223">
        <f t="shared" ca="1" si="619"/>
        <v>-4.1111839006377935E-12</v>
      </c>
      <c r="AD376" s="223">
        <f t="shared" ca="1" si="620"/>
        <v>-2.765930372401683E-12</v>
      </c>
      <c r="AE376" s="223">
        <f t="shared" ca="1" si="621"/>
        <v>-1.0500023384203137E-12</v>
      </c>
      <c r="AF376" s="223">
        <f t="shared" ca="1" si="622"/>
        <v>8.0664113139009688E-13</v>
      </c>
      <c r="AG376" s="223">
        <f t="shared" ca="1" si="623"/>
        <v>2.5551830720820475E-12</v>
      </c>
      <c r="AH376" s="223">
        <f t="shared" ca="1" si="624"/>
        <v>3.9612936805238553E-12</v>
      </c>
      <c r="AI376" s="223">
        <f t="shared" ca="1" si="625"/>
        <v>4.8365338839145856E-12</v>
      </c>
      <c r="AJ376" s="223">
        <f t="shared" ca="1" si="626"/>
        <v>5.0636088895011836E-12</v>
      </c>
      <c r="AK376" s="223">
        <f t="shared" ca="1" si="627"/>
        <v>4.6120873761257602E-12</v>
      </c>
      <c r="AL376" s="223">
        <f t="shared" ca="1" si="628"/>
        <v>3.5424797295426973E-12</v>
      </c>
      <c r="AM376" s="223">
        <f t="shared" ca="1" si="629"/>
        <v>1.9981287792369813E-12</v>
      </c>
      <c r="AN376" s="223">
        <f t="shared" ca="1" si="630"/>
        <v>1.8599979480240547E-13</v>
      </c>
      <c r="AO376" s="223">
        <f t="shared" ca="1" si="631"/>
        <v>-1.6510558409662229E-12</v>
      </c>
      <c r="AP376" s="223">
        <f t="shared" ca="1" si="632"/>
        <v>-3.2668462149934372E-12</v>
      </c>
      <c r="AQ376" s="223">
        <f t="shared" ca="1" si="633"/>
        <v>-4.4448321460125773E-12</v>
      </c>
      <c r="AR376" s="223">
        <f t="shared" ca="1" si="634"/>
        <v>-5.0271465535243501E-12</v>
      </c>
      <c r="AS376" s="223">
        <f t="shared" ca="1" si="635"/>
        <v>-4.9357509202376158E-12</v>
      </c>
      <c r="AT376" s="223">
        <f t="shared" ca="1" si="636"/>
        <v>-4.1828935773229067E-12</v>
      </c>
      <c r="AU376" s="223">
        <f t="shared" ca="1" si="637"/>
        <v>-2.8694682516310924E-12</v>
      </c>
      <c r="AV376" s="223">
        <f t="shared" ca="1" si="638"/>
        <v>-1.1714928531905292E-12</v>
      </c>
      <c r="AW376" s="223">
        <f t="shared" ca="1" si="639"/>
        <v>6.8347945980484071E-13</v>
      </c>
      <c r="AX376" s="223">
        <f t="shared" ca="1" si="640"/>
        <v>2.446855681489277E-12</v>
      </c>
      <c r="AY376" s="223">
        <f t="shared" ca="1" si="641"/>
        <v>3.8823180014298859E-12</v>
      </c>
      <c r="AZ376" s="223">
        <f t="shared" ca="1" si="642"/>
        <v>4.7974937947518417E-12</v>
      </c>
      <c r="BA376" s="223">
        <f t="shared" ca="1" si="643"/>
        <v>5.0697363244857421E-12</v>
      </c>
      <c r="BB376" s="223">
        <f t="shared" ca="1" si="644"/>
        <v>4.6625611707203486E-12</v>
      </c>
      <c r="BC376" s="223">
        <f t="shared" ca="1" si="645"/>
        <v>3.6305356683313563E-12</v>
      </c>
      <c r="BD376" s="223">
        <f t="shared" ca="1" si="646"/>
        <v>2.111966098211302E-12</v>
      </c>
      <c r="BE376" s="223">
        <f t="shared" ca="1" si="647"/>
        <v>3.1036265369713597E-13</v>
      </c>
      <c r="BF376" s="223">
        <f t="shared" ca="1" si="648"/>
        <v>-1.5328338563579665E-12</v>
      </c>
      <c r="BG376" s="223">
        <f t="shared" ca="1" si="649"/>
        <v>-3.1706085532812667E-12</v>
      </c>
      <c r="BH376" s="223">
        <f t="shared" ca="1" si="650"/>
        <v>-4.3834760399125376E-12</v>
      </c>
      <c r="BI376" s="223">
        <f t="shared" ca="1" si="651"/>
        <v>-5.0088946049247667E-12</v>
      </c>
      <c r="BJ376" s="223">
        <f t="shared" ca="1" si="652"/>
        <v>-4.9630491531214265E-12</v>
      </c>
      <c r="BK376" s="223">
        <f t="shared" ca="1" si="653"/>
        <v>-4.2520836353255161E-12</v>
      </c>
      <c r="BL376" s="223">
        <f t="shared" ca="1" si="654"/>
        <v>-2.9712776704820628E-12</v>
      </c>
      <c r="BM376" s="223">
        <f t="shared" ca="1" si="655"/>
        <v>-1.2922777044709133E-12</v>
      </c>
      <c r="BN376" s="223">
        <f t="shared" ca="1" si="656"/>
        <v>5.5990608574995012E-13</v>
      </c>
      <c r="BO376" s="223">
        <f t="shared" ca="1" si="657"/>
        <v>2.3370543965278122E-12</v>
      </c>
      <c r="BP376" s="223">
        <f t="shared" ca="1" si="658"/>
        <v>3.8010037591410795E-12</v>
      </c>
      <c r="BQ376" s="223">
        <f t="shared" ca="1" si="659"/>
        <v>4.7555638747169893E-12</v>
      </c>
      <c r="BR376" s="223">
        <f t="shared" ca="1" si="660"/>
        <v>5.0728099398780801E-12</v>
      </c>
      <c r="BS376" s="223">
        <f t="shared" ca="1" si="661"/>
        <v>4.710226412810079E-12</v>
      </c>
      <c r="BT376" s="223">
        <f t="shared" ca="1" si="662"/>
        <v>3.7164047081878967E-12</v>
      </c>
      <c r="BU376" s="223">
        <f t="shared" ca="1" si="663"/>
        <v>2.2245312477795757E-12</v>
      </c>
      <c r="BV376" s="223">
        <f t="shared" ca="1" si="664"/>
        <v>4.3453856173450444E-13</v>
      </c>
      <c r="BW376" s="223">
        <f t="shared" ca="1" si="665"/>
        <v>-1.413688549950981E-12</v>
      </c>
      <c r="BX376" s="223">
        <f t="shared" ca="1" si="666"/>
        <v>-3.0724610355332979E-12</v>
      </c>
      <c r="BY376" s="223">
        <f t="shared" ca="1" si="667"/>
        <v>-4.3194794917547858E-12</v>
      </c>
      <c r="BZ376" s="223">
        <f t="shared" ca="1" si="668"/>
        <v>-4.9876254855098091E-12</v>
      </c>
      <c r="CA376" s="223">
        <f t="shared" ca="1" si="669"/>
        <v>-4.9873578307757573E-12</v>
      </c>
      <c r="CB376" s="223">
        <f t="shared" ca="1" si="670"/>
        <v>-4.3187123971418422E-12</v>
      </c>
      <c r="CC376" s="223">
        <f t="shared" ca="1" si="671"/>
        <v>-3.0712973027675477E-12</v>
      </c>
      <c r="CD376" s="223">
        <f t="shared" ca="1" si="672"/>
        <v>-1.4122841359835169E-12</v>
      </c>
      <c r="CE376" s="223">
        <f t="shared" ca="1" si="673"/>
        <v>4.3599544520522285E-13</v>
      </c>
      <c r="CF376" s="223">
        <f t="shared" ca="1" si="674"/>
        <v>2.2258453573859551E-12</v>
      </c>
      <c r="CG376" s="223">
        <f t="shared" ca="1" si="675"/>
        <v>3.7173999343164418E-12</v>
      </c>
      <c r="CH376" s="223">
        <f t="shared" ca="1" si="676"/>
        <v>4.7107693808259952E-12</v>
      </c>
      <c r="CI376" s="223">
        <f t="shared" ca="1" si="677"/>
        <v>5.0728278842472176E-12</v>
      </c>
      <c r="CJ376" s="223">
        <f t="shared" ca="1" si="678"/>
        <v>4.7550543906354428E-12</v>
      </c>
      <c r="CK376" s="223">
        <f t="shared" ca="1" si="679"/>
        <v>3.8000351248135354E-12</v>
      </c>
      <c r="CL376" s="223">
        <f t="shared" ca="1" si="680"/>
        <v>2.3357564229047512E-12</v>
      </c>
      <c r="CM376" s="223">
        <f t="shared" ca="1" si="681"/>
        <v>5.5845271999070939E-13</v>
      </c>
      <c r="CN376" s="223">
        <f t="shared" ca="1" si="682"/>
        <v>-1.2936916904227418E-12</v>
      </c>
      <c r="CO376" s="223">
        <f t="shared" ca="1" si="683"/>
        <v>-2.9724627821442418E-12</v>
      </c>
      <c r="CP376" s="223">
        <f t="shared" ca="1" si="684"/>
        <v>-4.2528810506669327E-12</v>
      </c>
      <c r="CQ376" s="223">
        <f t="shared" ca="1" si="685"/>
        <v>-4.9633520070017117E-12</v>
      </c>
      <c r="CR376" s="223">
        <f t="shared" ca="1" si="686"/>
        <v>-5.0086623105621512E-12</v>
      </c>
      <c r="CS376" s="223">
        <f t="shared" ca="1" si="687"/>
        <v>-4.3827397280971882E-12</v>
      </c>
      <c r="CT376" s="223">
        <f t="shared" ca="1" si="688"/>
        <v>-3.1694669004010639E-12</v>
      </c>
      <c r="CU376" s="223">
        <f t="shared" ca="1" si="689"/>
        <v>-1.5314398603412922E-12</v>
      </c>
      <c r="CV376" s="223">
        <f t="shared" ca="1" si="690"/>
        <v>3.1182217730722374E-13</v>
      </c>
      <c r="CW376" s="223">
        <f t="shared" ca="1" si="691"/>
        <v>2.1132955522305436E-12</v>
      </c>
      <c r="CX376" s="223">
        <f t="shared" ca="1" si="692"/>
        <v>3.6315568867739064E-12</v>
      </c>
      <c r="CY376" s="223">
        <f t="shared" ca="1" si="693"/>
        <v>4.6631372956069964E-12</v>
      </c>
      <c r="CZ376" s="223">
        <f t="shared" ca="1" si="694"/>
        <v>5.0697901467841359E-12</v>
      </c>
      <c r="DA376" s="223">
        <f t="shared" ca="1" si="695"/>
        <v>4.7970181014988309E-12</v>
      </c>
      <c r="DB376" s="223">
        <f t="shared" ca="1" si="696"/>
        <v>3.8813765423724523E-12</v>
      </c>
      <c r="DC376" s="223">
        <f t="shared" ca="1" si="697"/>
        <v>2.4455746257003436E-12</v>
      </c>
      <c r="DD376" s="223">
        <f t="shared" ca="1" si="698"/>
        <v>6.8203048721028418E-13</v>
      </c>
      <c r="DE376" s="223">
        <f t="shared" ca="1" si="699"/>
        <v>-1.172915559394423E-12</v>
      </c>
      <c r="DF376" s="223">
        <f t="shared" ca="1" si="700"/>
        <v>-2.8706740283227488E-12</v>
      </c>
      <c r="DG376" s="223">
        <f t="shared" ca="1" si="701"/>
        <v>-4.1837208330596225E-12</v>
      </c>
      <c r="DH376" s="223">
        <f t="shared" ca="1" si="702"/>
        <v>-4.9360887908362762E-12</v>
      </c>
      <c r="DI376" s="223">
        <f t="shared" ca="1" si="703"/>
        <v>-5.0269497594586055E-12</v>
      </c>
      <c r="DJ376" s="223">
        <f t="shared" ca="1" si="704"/>
        <v>-4.4441270605215321E-12</v>
      </c>
      <c r="DK376" s="223">
        <f t="shared" ca="1" si="705"/>
        <v>-3.2657273296877506E-12</v>
      </c>
      <c r="DL376" s="223">
        <f t="shared" ca="1" si="706"/>
        <v>-1.6496731025914395E-12</v>
      </c>
      <c r="DM376" s="223">
        <f t="shared" ca="1" si="707"/>
        <v>1.8746107938943284E-13</v>
      </c>
      <c r="DN376" s="223">
        <f t="shared" ca="1" si="708"/>
        <v>1.9994727768556627E-12</v>
      </c>
      <c r="DO376" s="223">
        <f t="shared" ca="1" si="709"/>
        <v>3.5435263251554621E-12</v>
      </c>
      <c r="DP376" s="223">
        <f t="shared" ca="1" si="710"/>
        <v>4.6126963108470575E-12</v>
      </c>
      <c r="DQ376" s="223">
        <f t="shared" ca="1" si="711"/>
        <v>5.0636985573082949E-12</v>
      </c>
      <c r="DR376" s="223">
        <f t="shared" ca="1" si="712"/>
        <v>4.8360922680299338E-12</v>
      </c>
      <c r="DS376" s="223">
        <f t="shared" ca="1" si="713"/>
        <v>3.9603799638362716E-12</v>
      </c>
      <c r="DT376" s="223">
        <f t="shared" ca="1" si="714"/>
        <v>2.5539197057873073E-12</v>
      </c>
      <c r="DU376" s="223">
        <f t="shared" ca="1" si="715"/>
        <v>8.0519742476714378E-13</v>
      </c>
      <c r="DV376" s="223">
        <f t="shared" ca="1" si="716"/>
        <v>-1.0514329078912971E-12</v>
      </c>
      <c r="DW376" s="223">
        <f t="shared" ca="1" si="717"/>
        <v>-2.7671560878080103E-12</v>
      </c>
      <c r="DX376" s="223">
        <f t="shared" ca="1" si="718"/>
        <v>-4.1120404984618966E-12</v>
      </c>
      <c r="DY376" s="223">
        <f t="shared" ca="1" si="719"/>
        <v>-4.9058522593554893E-12</v>
      </c>
      <c r="DZ376" s="223">
        <f t="shared" ca="1" si="720"/>
        <v>-5.0422091617897246E-12</v>
      </c>
      <c r="EA376" s="223">
        <f t="shared" ca="1" si="721"/>
        <v>-4.5028374169812307E-12</v>
      </c>
      <c r="EB376" s="223">
        <f t="shared" ca="1" si="722"/>
        <v>-3.360020606944472E-12</v>
      </c>
      <c r="EC376" s="223">
        <f t="shared" ca="1" si="723"/>
        <v>-1.7669126434498363E-12</v>
      </c>
      <c r="ED376" s="223">
        <f t="shared" ca="1" si="724"/>
        <v>6.2987061927003056E-14</v>
      </c>
      <c r="EE376" s="223">
        <f t="shared" ca="1" si="725"/>
        <v>1.8844455938451393E-12</v>
      </c>
      <c r="EF376" s="223">
        <f t="shared" ca="1" si="726"/>
        <v>3.4533612757797026E-12</v>
      </c>
      <c r="EG376" s="223">
        <f t="shared" ca="1" si="727"/>
        <v>4.5594768103093047E-12</v>
      </c>
      <c r="EH376" s="223">
        <f t="shared" ca="1" si="728"/>
        <v>5.0545567851654164E-12</v>
      </c>
      <c r="EI376" s="223">
        <f t="shared" ca="1" si="729"/>
        <v>4.872253353411903E-12</v>
      </c>
      <c r="EJ376" s="223">
        <f t="shared" ca="1" si="730"/>
        <v>4.0369978004980211E-12</v>
      </c>
      <c r="EK376" s="223">
        <f t="shared" ca="1" si="731"/>
        <v>2.6607264001407448E-12</v>
      </c>
      <c r="EL376" s="223">
        <f t="shared" ca="1" si="732"/>
        <v>9.2787934150359466E-13</v>
      </c>
      <c r="EM376" s="223">
        <f t="shared" ca="1" si="733"/>
        <v>-9.2931691252003142E-13</v>
      </c>
      <c r="EN376" s="223">
        <f t="shared" ca="1" si="734"/>
        <v>-2.6619713159366064E-12</v>
      </c>
      <c r="EO376" s="223">
        <f t="shared" ca="1" si="735"/>
        <v>-4.0378832244269722E-12</v>
      </c>
      <c r="EP376" s="223">
        <f t="shared" ca="1" si="736"/>
        <v>-4.8726606259153072E-12</v>
      </c>
      <c r="EQ376" s="223">
        <f t="shared" ca="1" si="737"/>
        <v>-5.054431325862126E-12</v>
      </c>
      <c r="ER376" s="223">
        <f t="shared" ca="1" si="738"/>
        <v>-4.5588354325528607E-12</v>
      </c>
      <c r="ES376" s="223">
        <f t="shared" ca="1" si="739"/>
        <v>-3.4522899334268318E-12</v>
      </c>
      <c r="ET376" s="223">
        <f t="shared" ca="1" si="740"/>
        <v>-1.8830878622009041E-12</v>
      </c>
      <c r="EU376" s="223">
        <f t="shared" ca="1" si="741"/>
        <v>-6.1524896586293631E-14</v>
      </c>
      <c r="EV376" s="223">
        <f t="shared" ca="1" si="742"/>
        <v>1.76828329127281E-12</v>
      </c>
      <c r="EW376" s="223">
        <f t="shared" ca="1" si="743"/>
        <v>3.3611160507009082E-12</v>
      </c>
      <c r="EX376" s="223">
        <f t="shared" ca="1" si="744"/>
        <v>4.5035108514308251E-12</v>
      </c>
      <c r="EY376" s="223">
        <f t="shared" ca="1" si="745"/>
        <v>5.0423703370172042E-12</v>
      </c>
      <c r="EZ376" s="223">
        <f t="shared" ca="1" si="746"/>
        <v>4.9054795755590735E-12</v>
      </c>
      <c r="FA376" s="223">
        <f t="shared" ca="1" si="747"/>
        <v>4.1111839006378E-12</v>
      </c>
      <c r="FB376" s="223">
        <f t="shared" ca="1" si="748"/>
        <v>2.7659303724017061E-12</v>
      </c>
      <c r="FC376" s="223">
        <f t="shared" ca="1" si="749"/>
        <v>1.0500023384203316E-12</v>
      </c>
      <c r="FD376" s="223">
        <f t="shared" ca="1" si="750"/>
        <v>-8.0664113139006104E-13</v>
      </c>
      <c r="FE376" s="223">
        <f t="shared" ca="1" si="751"/>
        <v>-2.5551830720820317E-12</v>
      </c>
      <c r="FF376" s="223">
        <f t="shared" ca="1" si="752"/>
        <v>-3.9612936805238326E-12</v>
      </c>
      <c r="FG376" s="223">
        <f t="shared" ca="1" si="753"/>
        <v>-4.83653388391458E-12</v>
      </c>
      <c r="FH376" s="223">
        <f t="shared" ca="1" si="754"/>
        <v>-5.0636088895011868E-12</v>
      </c>
      <c r="FI376" s="223">
        <f t="shared" ca="1" si="755"/>
        <v>-4.6120873761257715E-12</v>
      </c>
      <c r="FJ376" s="223">
        <f t="shared" ca="1" si="756"/>
        <v>-3.5424797295427046E-12</v>
      </c>
      <c r="FK376" s="223">
        <f t="shared" ca="1" si="757"/>
        <v>-1.9981287792370063E-12</v>
      </c>
      <c r="FL376" s="223">
        <f t="shared" ca="1" si="758"/>
        <v>-1.8599979480241476E-13</v>
      </c>
      <c r="FM376" s="223">
        <f t="shared" ca="1" si="759"/>
        <v>1.6510558409661885E-12</v>
      </c>
      <c r="FN376" s="223">
        <f t="shared" ca="1" si="760"/>
        <v>3.2668462149934223E-12</v>
      </c>
      <c r="FO376" s="223">
        <f t="shared" ca="1" si="761"/>
        <v>4.4448321460125595E-12</v>
      </c>
      <c r="FP376" s="223">
        <f t="shared" ca="1" si="762"/>
        <v>5.0271465535243485E-12</v>
      </c>
      <c r="FQ376" s="223">
        <f t="shared" ca="1" si="763"/>
        <v>4.9357509202376231E-12</v>
      </c>
      <c r="FR376" s="223">
        <f t="shared" ca="1" si="764"/>
        <v>4.1828935773229221E-12</v>
      </c>
      <c r="FS376" s="223">
        <f t="shared" ca="1" si="765"/>
        <v>2.8694682516311296E-12</v>
      </c>
      <c r="FT376" s="223">
        <f t="shared" ca="1" si="766"/>
        <v>1.1714928531905557E-12</v>
      </c>
      <c r="FU376" s="223">
        <f t="shared" ca="1" si="767"/>
        <v>-6.8347945980483142E-13</v>
      </c>
      <c r="FV376" s="223">
        <f t="shared" ca="1" si="768"/>
        <v>-2.4468556814892528E-12</v>
      </c>
      <c r="FW376" s="223">
        <f t="shared" ca="1" si="769"/>
        <v>-3.8823180014298794E-12</v>
      </c>
      <c r="FX376" s="223">
        <f t="shared" ca="1" si="770"/>
        <v>-4.7974937947518449E-12</v>
      </c>
      <c r="FY376" s="223">
        <f t="shared" ca="1" si="771"/>
        <v>-5.0697363244857421E-12</v>
      </c>
      <c r="FZ376" s="223">
        <f t="shared" ca="1" si="772"/>
        <v>-4.6625611707203591E-12</v>
      </c>
      <c r="GA376" s="223">
        <f t="shared" ca="1" si="773"/>
        <v>-3.6305356683314003E-12</v>
      </c>
      <c r="GB376" s="223">
        <f t="shared" ca="1" si="774"/>
        <v>-2.1119660982113105E-12</v>
      </c>
      <c r="GC376" s="223">
        <f t="shared" ca="1" si="775"/>
        <v>-3.1036265369716328E-13</v>
      </c>
      <c r="GD376" s="223">
        <f t="shared" ca="1" si="776"/>
        <v>1.5328338563579231E-12</v>
      </c>
      <c r="GE376" s="223">
        <f t="shared" ca="1" si="777"/>
        <v>3.1706085532812174E-12</v>
      </c>
      <c r="GF376" s="223">
        <f t="shared" ca="1" si="778"/>
        <v>4.383476039912532E-12</v>
      </c>
      <c r="GG376" s="223">
        <f t="shared" ca="1" si="779"/>
        <v>5.0088946049247619E-12</v>
      </c>
      <c r="GH376" s="223">
        <f t="shared" ca="1" si="780"/>
        <v>4.9630491531214362E-12</v>
      </c>
      <c r="GI376" s="223">
        <f t="shared" ca="1" si="781"/>
        <v>4.2520836353255113E-12</v>
      </c>
      <c r="GJ376" s="223">
        <f t="shared" ca="1" si="782"/>
        <v>2.9712776704820701E-12</v>
      </c>
      <c r="GK376" s="223">
        <f t="shared" ca="1" si="783"/>
        <v>1.2922777044709572E-12</v>
      </c>
      <c r="GL376" s="223">
        <f t="shared" ca="1" si="784"/>
        <v>-5.5990608574988711E-13</v>
      </c>
      <c r="GM376" s="223">
        <f t="shared" ca="1" si="785"/>
        <v>-2.3370543965278037E-12</v>
      </c>
      <c r="GN376" s="223">
        <f t="shared" ca="1" si="786"/>
        <v>-3.8010037591410617E-12</v>
      </c>
      <c r="GO376" s="223">
        <f t="shared" ca="1" si="787"/>
        <v>-4.755563874716974E-12</v>
      </c>
      <c r="GP376" s="223">
        <f t="shared" ca="1" si="788"/>
        <v>-5.0728099398780809E-12</v>
      </c>
      <c r="GQ376" s="223">
        <f t="shared" ca="1" si="789"/>
        <v>-4.7102264128100822E-12</v>
      </c>
      <c r="GR376" s="223">
        <f t="shared" ca="1" si="790"/>
        <v>-3.7164047081879152E-12</v>
      </c>
      <c r="GS376" s="223">
        <f t="shared" ca="1" si="791"/>
        <v>-2.2245312477796161E-12</v>
      </c>
      <c r="GT376" s="223">
        <f t="shared" ca="1" si="792"/>
        <v>-4.3453856173449575E-13</v>
      </c>
      <c r="GU376" s="223">
        <f t="shared" ca="1" si="793"/>
        <v>1.4136885499509722E-12</v>
      </c>
      <c r="GV376" s="223">
        <f t="shared" ca="1" si="794"/>
        <v>3.0724610355332616E-12</v>
      </c>
      <c r="GW376" s="223">
        <f t="shared" ca="1" si="795"/>
        <v>4.3194794917547527E-12</v>
      </c>
      <c r="GX376" s="223">
        <f t="shared" ca="1" si="796"/>
        <v>4.9876254855098075E-12</v>
      </c>
      <c r="GY376" s="223">
        <f t="shared" ca="1" si="797"/>
        <v>4.9873578307757614E-12</v>
      </c>
      <c r="GZ376" s="223">
        <f t="shared" ca="1" si="798"/>
        <v>4.3187123971418665E-12</v>
      </c>
      <c r="HA376" s="223">
        <f t="shared" ca="1" si="799"/>
        <v>3.0712973027675413E-12</v>
      </c>
      <c r="HB376" s="223">
        <f t="shared" ca="1" si="800"/>
        <v>1.4122841359835258E-12</v>
      </c>
      <c r="HC376" s="223">
        <f t="shared" ca="1" si="801"/>
        <v>-4.3599544520519564E-13</v>
      </c>
      <c r="HD376" s="223">
        <f t="shared" ca="1" si="802"/>
        <v>-2.2258453573859143E-12</v>
      </c>
      <c r="HE376" s="223">
        <f t="shared" ca="1" si="803"/>
        <v>-3.7173999343164474E-12</v>
      </c>
      <c r="HF376" s="223">
        <f t="shared" ca="1" si="804"/>
        <v>-4.7107693808259847E-12</v>
      </c>
      <c r="HG376" s="223">
        <f t="shared" ca="1" si="805"/>
        <v>-5.0728278842472167E-12</v>
      </c>
      <c r="HH376" s="223">
        <f t="shared" ca="1" si="806"/>
        <v>-4.7550543906354654E-12</v>
      </c>
      <c r="HI376" s="223">
        <f t="shared" ca="1" si="807"/>
        <v>-3.8000351248135419E-12</v>
      </c>
      <c r="HJ376" s="223">
        <f t="shared" ca="1" si="808"/>
        <v>-2.3357564229047758E-12</v>
      </c>
      <c r="HK376" s="223">
        <f t="shared" ca="1" si="809"/>
        <v>-5.5845271999075442E-13</v>
      </c>
      <c r="HL376" s="223">
        <f t="shared" ca="1" si="810"/>
        <v>1.2936916904227503E-12</v>
      </c>
      <c r="HM376" s="223">
        <f t="shared" ca="1" si="811"/>
        <v>2.9724627821442192E-12</v>
      </c>
      <c r="HN376" s="223">
        <f t="shared" ca="1" si="812"/>
        <v>4.2528810506669182E-12</v>
      </c>
      <c r="HO376" s="223">
        <f t="shared" ca="1" si="813"/>
        <v>4.963352007001698E-12</v>
      </c>
      <c r="HP376" s="223">
        <f t="shared" ca="1" si="814"/>
        <v>5.0086623105621496E-12</v>
      </c>
      <c r="HQ376" s="223">
        <f t="shared" ca="1" si="815"/>
        <v>4.3827397280972027E-12</v>
      </c>
      <c r="HR376" s="223">
        <f t="shared" ca="1" si="816"/>
        <v>3.1694669004010853E-12</v>
      </c>
      <c r="HS376" s="223">
        <f t="shared" ca="1" si="817"/>
        <v>1.5314398603413525E-12</v>
      </c>
      <c r="HT376" s="223">
        <f t="shared" ca="1" si="818"/>
        <v>-3.1182217730723233E-13</v>
      </c>
      <c r="HU376" s="223">
        <f t="shared" ca="1" si="819"/>
        <v>-2.1132955522305185E-12</v>
      </c>
      <c r="HV376" s="223">
        <f t="shared" ca="1" si="820"/>
        <v>-3.631556886773887E-12</v>
      </c>
      <c r="HW376" s="223">
        <f t="shared" ca="1" si="821"/>
        <v>-4.6631372956069996E-12</v>
      </c>
      <c r="HX376" s="223">
        <f t="shared" ca="1" si="822"/>
        <v>-5.0697901467841351E-12</v>
      </c>
      <c r="HY376" s="223">
        <f t="shared" ca="1" si="823"/>
        <v>-4.797018101498839E-12</v>
      </c>
      <c r="HZ376" s="223">
        <f t="shared" ca="1" si="824"/>
        <v>-3.8813765423724926E-12</v>
      </c>
      <c r="IA376" s="223">
        <f t="shared" ca="1" si="825"/>
        <v>-2.4455746257003359E-12</v>
      </c>
      <c r="IB376" s="223">
        <f t="shared" ca="1" si="826"/>
        <v>-6.8203048721031124E-13</v>
      </c>
      <c r="IC376" s="223">
        <f t="shared" ca="1" si="827"/>
        <v>1.1729155593943961E-12</v>
      </c>
      <c r="ID376" s="223">
        <f t="shared" ca="1" si="828"/>
        <v>2.8706740283226967E-12</v>
      </c>
      <c r="IE376" s="223">
        <f t="shared" ca="1" si="829"/>
        <v>-2.0194436995227974E-12</v>
      </c>
      <c r="IF376" s="223">
        <f t="shared" ca="1" si="830"/>
        <v>4.9360887908362698E-12</v>
      </c>
      <c r="IG376" s="223">
        <f t="shared" ca="1" si="831"/>
        <v>5.0269497594586136E-12</v>
      </c>
      <c r="IH376" s="223">
        <f t="shared" ca="1" si="832"/>
        <v>4.4441270605215281E-12</v>
      </c>
      <c r="II376" s="223">
        <f t="shared" ca="1" si="833"/>
        <v>3.2657273296877716E-12</v>
      </c>
      <c r="IJ376" s="223">
        <f t="shared" ca="1" si="834"/>
        <v>1.6496731025914655E-12</v>
      </c>
      <c r="IK376" s="223">
        <f t="shared" ca="1" si="835"/>
        <v>-1.874610793893695E-13</v>
      </c>
      <c r="IL376" s="223">
        <f t="shared" ca="1" si="836"/>
        <v>-1.9994727768556704E-12</v>
      </c>
      <c r="IM376" s="223">
        <f t="shared" ca="1" si="837"/>
        <v>-3.5435263251554423E-12</v>
      </c>
      <c r="IN376" s="223">
        <f t="shared" ca="1" si="838"/>
        <v>-4.6126963108470462E-12</v>
      </c>
      <c r="IO376" s="223">
        <f t="shared" ca="1" si="839"/>
        <v>-5.0636985573082917E-12</v>
      </c>
      <c r="IP376" s="223">
        <f t="shared" ca="1" si="840"/>
        <v>-4.8360922680299313E-12</v>
      </c>
      <c r="IQ376" s="223">
        <f t="shared" ca="1" si="841"/>
        <v>-3.9603799638362886E-12</v>
      </c>
      <c r="IR376" s="223">
        <f t="shared" ca="1" si="842"/>
        <v>-2.5539197057873626E-12</v>
      </c>
      <c r="IS376" s="223">
        <f t="shared" ca="1" si="843"/>
        <v>-8.051974247671352E-13</v>
      </c>
      <c r="IT376" s="223">
        <f t="shared" ca="1" si="844"/>
        <v>1.0514329078912705E-12</v>
      </c>
      <c r="IU376" s="223">
        <f t="shared" ca="1" si="845"/>
        <v>2.7671560878079873E-12</v>
      </c>
      <c r="IV376" s="223">
        <f t="shared" ca="1" si="846"/>
        <v>4.1120404984618587E-12</v>
      </c>
      <c r="IW376" s="223">
        <f t="shared" ca="1" si="847"/>
        <v>4.9058522593554909E-12</v>
      </c>
      <c r="IX376" s="223">
        <f t="shared" ca="1" si="848"/>
        <v>5.0422091617897278E-12</v>
      </c>
      <c r="IY376" s="223">
        <f t="shared" ca="1" si="849"/>
        <v>4.5028374169812436E-12</v>
      </c>
      <c r="IZ376" s="223">
        <f t="shared" ca="1" si="850"/>
        <v>3.3600206069445189E-12</v>
      </c>
      <c r="JA376" s="223">
        <f t="shared" ca="1" si="851"/>
        <v>1.7669126434498283E-12</v>
      </c>
      <c r="JB376" s="223">
        <f t="shared" ca="1" si="852"/>
        <v>-6.2987061926975705E-14</v>
      </c>
    </row>
    <row r="377" spans="2:262">
      <c r="B377" s="230">
        <v>16</v>
      </c>
      <c r="C377" s="229">
        <f t="shared" si="853"/>
        <v>3.1250000000000001E-4</v>
      </c>
      <c r="D377" s="226">
        <f t="shared" ca="1" si="597"/>
        <v>18.000000000032227</v>
      </c>
      <c r="E377" s="225">
        <f ca="1">V361</f>
        <v>3.2225642274207542E-11</v>
      </c>
      <c r="F377" s="224">
        <v>16</v>
      </c>
      <c r="G377" s="223">
        <f t="shared" ca="1" si="854"/>
        <v>-1.8696442750753075E-13</v>
      </c>
      <c r="H377" s="223">
        <f t="shared" ca="1" si="598"/>
        <v>-3.4384322825422412E-13</v>
      </c>
      <c r="I377" s="223">
        <f t="shared" ca="1" si="599"/>
        <v>-4.4837501444583783E-13</v>
      </c>
      <c r="J377" s="223">
        <f t="shared" ca="1" si="600"/>
        <v>-4.846457692177E-13</v>
      </c>
      <c r="K377" s="223">
        <f t="shared" ca="1" si="601"/>
        <v>-4.4713359895100548E-13</v>
      </c>
      <c r="L377" s="223">
        <f t="shared" ca="1" si="602"/>
        <v>-3.4154939152018829E-13</v>
      </c>
      <c r="M377" s="223">
        <f t="shared" ca="1" si="603"/>
        <v>-1.8396738538336652E-13</v>
      </c>
      <c r="N377" s="223">
        <f t="shared" ca="1" si="604"/>
        <v>1.6219875095715367E-15</v>
      </c>
      <c r="O377" s="223">
        <f t="shared" ca="1" si="605"/>
        <v>1.869644275075307E-13</v>
      </c>
      <c r="P377" s="223">
        <f t="shared" ca="1" si="606"/>
        <v>3.4384322825422412E-13</v>
      </c>
      <c r="Q377" s="223">
        <f t="shared" ca="1" si="607"/>
        <v>4.4837501444583768E-13</v>
      </c>
      <c r="R377" s="223">
        <f t="shared" ca="1" si="608"/>
        <v>4.846457692177E-13</v>
      </c>
      <c r="S377" s="223">
        <f t="shared" ca="1" si="609"/>
        <v>4.4713359895100538E-13</v>
      </c>
      <c r="T377" s="223">
        <f t="shared" ca="1" si="610"/>
        <v>3.4154939152018834E-13</v>
      </c>
      <c r="U377" s="223">
        <f t="shared" ca="1" si="611"/>
        <v>1.8396738538336677E-13</v>
      </c>
      <c r="V377" s="223">
        <f t="shared" ca="1" si="612"/>
        <v>-1.6219875095714774E-15</v>
      </c>
      <c r="W377" s="223">
        <f t="shared" ca="1" si="613"/>
        <v>-1.8696442750753083E-13</v>
      </c>
      <c r="X377" s="223">
        <f t="shared" ca="1" si="614"/>
        <v>-3.4384322825422407E-13</v>
      </c>
      <c r="Y377" s="223">
        <f t="shared" ca="1" si="615"/>
        <v>-4.4837501444583768E-13</v>
      </c>
      <c r="Z377" s="223">
        <f t="shared" ca="1" si="616"/>
        <v>-4.846457692177E-13</v>
      </c>
      <c r="AA377" s="223">
        <f t="shared" ca="1" si="617"/>
        <v>-4.4713359895100548E-13</v>
      </c>
      <c r="AB377" s="223">
        <f t="shared" ca="1" si="618"/>
        <v>-3.4154939152018865E-13</v>
      </c>
      <c r="AC377" s="223">
        <f t="shared" ca="1" si="619"/>
        <v>-1.8396738538336682E-13</v>
      </c>
      <c r="AD377" s="223">
        <f t="shared" ca="1" si="620"/>
        <v>1.621987509571418E-15</v>
      </c>
      <c r="AE377" s="223">
        <f t="shared" ca="1" si="621"/>
        <v>1.8696442750753078E-13</v>
      </c>
      <c r="AF377" s="223">
        <f t="shared" ca="1" si="622"/>
        <v>3.4384322825422432E-13</v>
      </c>
      <c r="AG377" s="223">
        <f t="shared" ca="1" si="623"/>
        <v>4.4837501444583763E-13</v>
      </c>
      <c r="AH377" s="223">
        <f t="shared" ca="1" si="624"/>
        <v>4.846457692177E-13</v>
      </c>
      <c r="AI377" s="223">
        <f t="shared" ca="1" si="625"/>
        <v>4.4713359895100548E-13</v>
      </c>
      <c r="AJ377" s="223">
        <f t="shared" ca="1" si="626"/>
        <v>3.415493915201887E-13</v>
      </c>
      <c r="AK377" s="223">
        <f t="shared" ca="1" si="627"/>
        <v>1.8396738538336687E-13</v>
      </c>
      <c r="AL377" s="223">
        <f t="shared" ca="1" si="628"/>
        <v>-1.6219875095713586E-15</v>
      </c>
      <c r="AM377" s="223">
        <f t="shared" ca="1" si="629"/>
        <v>-1.8696442750753073E-13</v>
      </c>
      <c r="AN377" s="223">
        <f t="shared" ca="1" si="630"/>
        <v>-3.4384322825422427E-13</v>
      </c>
      <c r="AO377" s="223">
        <f t="shared" ca="1" si="631"/>
        <v>-4.4837501444583763E-13</v>
      </c>
      <c r="AP377" s="223">
        <f t="shared" ca="1" si="632"/>
        <v>-4.846457692177E-13</v>
      </c>
      <c r="AQ377" s="223">
        <f t="shared" ca="1" si="633"/>
        <v>-4.4713359895100553E-13</v>
      </c>
      <c r="AR377" s="223">
        <f t="shared" ca="1" si="634"/>
        <v>-3.4154939152018875E-13</v>
      </c>
      <c r="AS377" s="223">
        <f t="shared" ca="1" si="635"/>
        <v>-1.8396738538336692E-13</v>
      </c>
      <c r="AT377" s="223">
        <f t="shared" ca="1" si="636"/>
        <v>1.6219875095712993E-15</v>
      </c>
      <c r="AU377" s="223">
        <f t="shared" ca="1" si="637"/>
        <v>1.8696442750752987E-13</v>
      </c>
      <c r="AV377" s="223">
        <f t="shared" ca="1" si="638"/>
        <v>3.4384322825422422E-13</v>
      </c>
      <c r="AW377" s="223">
        <f t="shared" ca="1" si="639"/>
        <v>4.4837501444583758E-13</v>
      </c>
      <c r="AX377" s="223">
        <f t="shared" ca="1" si="640"/>
        <v>4.846457692177E-13</v>
      </c>
      <c r="AY377" s="223">
        <f t="shared" ca="1" si="641"/>
        <v>4.4713359895100553E-13</v>
      </c>
      <c r="AZ377" s="223">
        <f t="shared" ca="1" si="642"/>
        <v>3.415493915201888E-13</v>
      </c>
      <c r="BA377" s="223">
        <f t="shared" ca="1" si="643"/>
        <v>1.8396738538336619E-13</v>
      </c>
      <c r="BB377" s="223">
        <f t="shared" ca="1" si="644"/>
        <v>-1.6219875095712399E-15</v>
      </c>
      <c r="BC377" s="223">
        <f t="shared" ca="1" si="645"/>
        <v>-1.8696442750752982E-13</v>
      </c>
      <c r="BD377" s="223">
        <f t="shared" ca="1" si="646"/>
        <v>-3.4384322825422417E-13</v>
      </c>
      <c r="BE377" s="223">
        <f t="shared" ca="1" si="647"/>
        <v>-4.4837501444583758E-13</v>
      </c>
      <c r="BF377" s="223">
        <f t="shared" ca="1" si="648"/>
        <v>-4.846457692177E-13</v>
      </c>
      <c r="BG377" s="223">
        <f t="shared" ca="1" si="649"/>
        <v>-4.4713359895100553E-13</v>
      </c>
      <c r="BH377" s="223">
        <f t="shared" ca="1" si="650"/>
        <v>-3.415493915201888E-13</v>
      </c>
      <c r="BI377" s="223">
        <f t="shared" ca="1" si="651"/>
        <v>-1.8396738538336624E-13</v>
      </c>
      <c r="BJ377" s="223">
        <f t="shared" ca="1" si="652"/>
        <v>1.6219875095711803E-15</v>
      </c>
      <c r="BK377" s="223">
        <f t="shared" ca="1" si="653"/>
        <v>1.8696442750752977E-13</v>
      </c>
      <c r="BL377" s="223">
        <f t="shared" ca="1" si="654"/>
        <v>3.4384322825422417E-13</v>
      </c>
      <c r="BM377" s="223">
        <f t="shared" ca="1" si="655"/>
        <v>4.4837501444583758E-13</v>
      </c>
      <c r="BN377" s="223">
        <f t="shared" ca="1" si="656"/>
        <v>4.846457692177E-13</v>
      </c>
      <c r="BO377" s="223">
        <f t="shared" ca="1" si="657"/>
        <v>4.4713359895100558E-13</v>
      </c>
      <c r="BP377" s="223">
        <f t="shared" ca="1" si="658"/>
        <v>3.415493915201889E-13</v>
      </c>
      <c r="BQ377" s="223">
        <f t="shared" ca="1" si="659"/>
        <v>1.8396738538336631E-13</v>
      </c>
      <c r="BR377" s="223">
        <f t="shared" ca="1" si="660"/>
        <v>-1.621987509571121E-15</v>
      </c>
      <c r="BS377" s="223">
        <f t="shared" ca="1" si="661"/>
        <v>-1.8696442750752969E-13</v>
      </c>
      <c r="BT377" s="223">
        <f t="shared" ca="1" si="662"/>
        <v>-3.4384322825422412E-13</v>
      </c>
      <c r="BU377" s="223">
        <f t="shared" ca="1" si="663"/>
        <v>-4.4837501444583753E-13</v>
      </c>
      <c r="BV377" s="223">
        <f t="shared" ca="1" si="664"/>
        <v>-4.846457692177E-13</v>
      </c>
      <c r="BW377" s="223">
        <f t="shared" ca="1" si="665"/>
        <v>-4.4713359895100558E-13</v>
      </c>
      <c r="BX377" s="223">
        <f t="shared" ca="1" si="666"/>
        <v>-3.4154939152018895E-13</v>
      </c>
      <c r="BY377" s="223">
        <f t="shared" ca="1" si="667"/>
        <v>-1.8396738538336636E-13</v>
      </c>
      <c r="BZ377" s="223">
        <f t="shared" ca="1" si="668"/>
        <v>1.6219875095710616E-15</v>
      </c>
      <c r="CA377" s="223">
        <f t="shared" ca="1" si="669"/>
        <v>1.8696442750752964E-13</v>
      </c>
      <c r="CB377" s="223">
        <f t="shared" ca="1" si="670"/>
        <v>3.4384322825422407E-13</v>
      </c>
      <c r="CC377" s="223">
        <f t="shared" ca="1" si="671"/>
        <v>4.4837501444583753E-13</v>
      </c>
      <c r="CD377" s="223">
        <f t="shared" ca="1" si="672"/>
        <v>4.846457692177E-13</v>
      </c>
      <c r="CE377" s="223">
        <f t="shared" ca="1" si="673"/>
        <v>4.4713359895100563E-13</v>
      </c>
      <c r="CF377" s="223">
        <f t="shared" ca="1" si="674"/>
        <v>3.41549391520189E-13</v>
      </c>
      <c r="CG377" s="223">
        <f t="shared" ca="1" si="675"/>
        <v>1.8396738538336641E-13</v>
      </c>
      <c r="CH377" s="223">
        <f t="shared" ca="1" si="676"/>
        <v>-1.6219875095710023E-15</v>
      </c>
      <c r="CI377" s="223">
        <f t="shared" ca="1" si="677"/>
        <v>-1.8696442750752959E-13</v>
      </c>
      <c r="CJ377" s="223">
        <f t="shared" ca="1" si="678"/>
        <v>-3.4384322825422281E-13</v>
      </c>
      <c r="CK377" s="223">
        <f t="shared" ca="1" si="679"/>
        <v>-4.4837501444583814E-13</v>
      </c>
      <c r="CL377" s="223">
        <f t="shared" ca="1" si="680"/>
        <v>-4.846457692177E-13</v>
      </c>
      <c r="CM377" s="223">
        <f t="shared" ca="1" si="681"/>
        <v>-4.4713359895100563E-13</v>
      </c>
      <c r="CN377" s="223">
        <f t="shared" ca="1" si="682"/>
        <v>-3.4154939152018905E-13</v>
      </c>
      <c r="CO377" s="223">
        <f t="shared" ca="1" si="683"/>
        <v>-1.8396738538336806E-13</v>
      </c>
      <c r="CP377" s="223">
        <f t="shared" ca="1" si="684"/>
        <v>1.6219875095692212E-15</v>
      </c>
      <c r="CQ377" s="223">
        <f t="shared" ca="1" si="685"/>
        <v>1.8696442750753113E-13</v>
      </c>
      <c r="CR377" s="223">
        <f t="shared" ca="1" si="686"/>
        <v>3.4384322825422397E-13</v>
      </c>
      <c r="CS377" s="223">
        <f t="shared" ca="1" si="687"/>
        <v>4.4837501444583748E-13</v>
      </c>
      <c r="CT377" s="223">
        <f t="shared" ca="1" si="688"/>
        <v>4.846457692177E-13</v>
      </c>
      <c r="CU377" s="223">
        <f t="shared" ca="1" si="689"/>
        <v>4.4713359895100633E-13</v>
      </c>
      <c r="CV377" s="223">
        <f t="shared" ca="1" si="690"/>
        <v>3.4154939152018784E-13</v>
      </c>
      <c r="CW377" s="223">
        <f t="shared" ca="1" si="691"/>
        <v>1.8396738538336652E-13</v>
      </c>
      <c r="CX377" s="223">
        <f t="shared" ca="1" si="692"/>
        <v>-1.6219875095708835E-15</v>
      </c>
      <c r="CY377" s="223">
        <f t="shared" ca="1" si="693"/>
        <v>-1.8696442750752949E-13</v>
      </c>
      <c r="CZ377" s="223">
        <f t="shared" ca="1" si="694"/>
        <v>-3.4384322825422271E-13</v>
      </c>
      <c r="DA377" s="223">
        <f t="shared" ca="1" si="695"/>
        <v>-4.4837501444583814E-13</v>
      </c>
      <c r="DB377" s="223">
        <f t="shared" ca="1" si="696"/>
        <v>-4.846457692177E-13</v>
      </c>
      <c r="DC377" s="223">
        <f t="shared" ca="1" si="697"/>
        <v>-4.4713359895100568E-13</v>
      </c>
      <c r="DD377" s="223">
        <f t="shared" ca="1" si="698"/>
        <v>-3.415493915201891E-13</v>
      </c>
      <c r="DE377" s="223">
        <f t="shared" ca="1" si="699"/>
        <v>-1.8396738538336816E-13</v>
      </c>
      <c r="DF377" s="223">
        <f t="shared" ca="1" si="700"/>
        <v>1.6219875095725461E-15</v>
      </c>
      <c r="DG377" s="223">
        <f t="shared" ca="1" si="701"/>
        <v>1.8696442750753103E-13</v>
      </c>
      <c r="DH377" s="223">
        <f t="shared" ca="1" si="702"/>
        <v>3.4384322825422387E-13</v>
      </c>
      <c r="DI377" s="223">
        <f t="shared" ca="1" si="703"/>
        <v>4.4837501444583743E-13</v>
      </c>
      <c r="DJ377" s="223">
        <f t="shared" ca="1" si="704"/>
        <v>4.846457692177E-13</v>
      </c>
      <c r="DK377" s="223">
        <f t="shared" ca="1" si="705"/>
        <v>4.4713359895100638E-13</v>
      </c>
      <c r="DL377" s="223">
        <f t="shared" ca="1" si="706"/>
        <v>3.4154939152018789E-13</v>
      </c>
      <c r="DM377" s="223">
        <f t="shared" ca="1" si="707"/>
        <v>1.8396738538336662E-13</v>
      </c>
      <c r="DN377" s="223">
        <f t="shared" ca="1" si="708"/>
        <v>-1.6219875095707648E-15</v>
      </c>
      <c r="DO377" s="223">
        <f t="shared" ca="1" si="709"/>
        <v>-1.8696442750752939E-13</v>
      </c>
      <c r="DP377" s="223">
        <f t="shared" ca="1" si="710"/>
        <v>-3.4384322825422261E-13</v>
      </c>
      <c r="DQ377" s="223">
        <f t="shared" ca="1" si="711"/>
        <v>-4.4837501444583809E-13</v>
      </c>
      <c r="DR377" s="223">
        <f t="shared" ca="1" si="712"/>
        <v>-4.846457692177E-13</v>
      </c>
      <c r="DS377" s="223">
        <f t="shared" ca="1" si="713"/>
        <v>-4.4713359895100573E-13</v>
      </c>
      <c r="DT377" s="223">
        <f t="shared" ca="1" si="714"/>
        <v>-3.415493915201892E-13</v>
      </c>
      <c r="DU377" s="223">
        <f t="shared" ca="1" si="715"/>
        <v>-1.8396738538336826E-13</v>
      </c>
      <c r="DV377" s="223">
        <f t="shared" ca="1" si="716"/>
        <v>1.6219875095689836E-15</v>
      </c>
      <c r="DW377" s="223">
        <f t="shared" ca="1" si="717"/>
        <v>1.869644275075309E-13</v>
      </c>
      <c r="DX377" s="223">
        <f t="shared" ca="1" si="718"/>
        <v>3.4384322825422377E-13</v>
      </c>
      <c r="DY377" s="223">
        <f t="shared" ca="1" si="719"/>
        <v>4.4837501444583738E-13</v>
      </c>
      <c r="DZ377" s="223">
        <f t="shared" ca="1" si="720"/>
        <v>4.846457692177E-13</v>
      </c>
      <c r="EA377" s="223">
        <f t="shared" ca="1" si="721"/>
        <v>4.4713359895100638E-13</v>
      </c>
      <c r="EB377" s="223">
        <f t="shared" ca="1" si="722"/>
        <v>3.4154939152018799E-13</v>
      </c>
      <c r="EC377" s="223">
        <f t="shared" ca="1" si="723"/>
        <v>1.8396738538336674E-13</v>
      </c>
      <c r="ED377" s="223">
        <f t="shared" ca="1" si="724"/>
        <v>-1.6219875095706461E-15</v>
      </c>
      <c r="EE377" s="223">
        <f t="shared" ca="1" si="725"/>
        <v>-1.8696442750752926E-13</v>
      </c>
      <c r="EF377" s="223">
        <f t="shared" ca="1" si="726"/>
        <v>-3.4384322825422256E-13</v>
      </c>
      <c r="EG377" s="223">
        <f t="shared" ca="1" si="727"/>
        <v>-4.4837501444583804E-13</v>
      </c>
      <c r="EH377" s="223">
        <f t="shared" ca="1" si="728"/>
        <v>-4.846457692177E-13</v>
      </c>
      <c r="EI377" s="223">
        <f t="shared" ca="1" si="729"/>
        <v>-4.4713359895100578E-13</v>
      </c>
      <c r="EJ377" s="223">
        <f t="shared" ca="1" si="730"/>
        <v>-3.4154939152018925E-13</v>
      </c>
      <c r="EK377" s="223">
        <f t="shared" ca="1" si="731"/>
        <v>-1.8396738538336838E-13</v>
      </c>
      <c r="EL377" s="223">
        <f t="shared" ca="1" si="732"/>
        <v>1.6219875095723084E-15</v>
      </c>
      <c r="EM377" s="223">
        <f t="shared" ca="1" si="733"/>
        <v>1.869644275075308E-13</v>
      </c>
      <c r="EN377" s="223">
        <f t="shared" ca="1" si="734"/>
        <v>3.4384322825422372E-13</v>
      </c>
      <c r="EO377" s="223">
        <f t="shared" ca="1" si="735"/>
        <v>4.4837501444583733E-13</v>
      </c>
      <c r="EP377" s="223">
        <f t="shared" ca="1" si="736"/>
        <v>4.846457692177E-13</v>
      </c>
      <c r="EQ377" s="223">
        <f t="shared" ca="1" si="737"/>
        <v>4.4713359895100644E-13</v>
      </c>
      <c r="ER377" s="223">
        <f t="shared" ca="1" si="738"/>
        <v>3.4154939152018809E-13</v>
      </c>
      <c r="ES377" s="223">
        <f t="shared" ca="1" si="739"/>
        <v>1.8396738538336684E-13</v>
      </c>
      <c r="ET377" s="223">
        <f t="shared" ca="1" si="740"/>
        <v>-1.6219875095705274E-15</v>
      </c>
      <c r="EU377" s="223">
        <f t="shared" ca="1" si="741"/>
        <v>-1.8696442750752916E-13</v>
      </c>
      <c r="EV377" s="223">
        <f t="shared" ca="1" si="742"/>
        <v>-3.4384322825422246E-13</v>
      </c>
      <c r="EW377" s="223">
        <f t="shared" ca="1" si="743"/>
        <v>-4.4837501444583799E-13</v>
      </c>
      <c r="EX377" s="223">
        <f t="shared" ca="1" si="744"/>
        <v>-4.846457692177E-13</v>
      </c>
      <c r="EY377" s="223">
        <f t="shared" ca="1" si="745"/>
        <v>-4.4713359895100578E-13</v>
      </c>
      <c r="EZ377" s="223">
        <f t="shared" ca="1" si="746"/>
        <v>-3.4154939152018935E-13</v>
      </c>
      <c r="FA377" s="223">
        <f t="shared" ca="1" si="747"/>
        <v>-1.8396738538336848E-13</v>
      </c>
      <c r="FB377" s="223">
        <f t="shared" ca="1" si="748"/>
        <v>1.6219875095687461E-15</v>
      </c>
      <c r="FC377" s="223">
        <f t="shared" ca="1" si="749"/>
        <v>1.869644275075307E-13</v>
      </c>
      <c r="FD377" s="223">
        <f t="shared" ca="1" si="750"/>
        <v>3.4384322825422362E-13</v>
      </c>
      <c r="FE377" s="223">
        <f t="shared" ca="1" si="751"/>
        <v>4.4837501444583728E-13</v>
      </c>
      <c r="FF377" s="223">
        <f t="shared" ca="1" si="752"/>
        <v>4.846457692177E-13</v>
      </c>
      <c r="FG377" s="223">
        <f t="shared" ca="1" si="753"/>
        <v>4.4713359895100654E-13</v>
      </c>
      <c r="FH377" s="223">
        <f t="shared" ca="1" si="754"/>
        <v>3.4154939152018819E-13</v>
      </c>
      <c r="FI377" s="223">
        <f t="shared" ca="1" si="755"/>
        <v>1.8396738538336694E-13</v>
      </c>
      <c r="FJ377" s="223">
        <f t="shared" ca="1" si="756"/>
        <v>-1.6219875095704086E-15</v>
      </c>
      <c r="FK377" s="223">
        <f t="shared" ca="1" si="757"/>
        <v>-1.8696442750752906E-13</v>
      </c>
      <c r="FL377" s="223">
        <f t="shared" ca="1" si="758"/>
        <v>-3.4384322825422241E-13</v>
      </c>
      <c r="FM377" s="223">
        <f t="shared" ca="1" si="759"/>
        <v>-4.4837501444583662E-13</v>
      </c>
      <c r="FN377" s="223">
        <f t="shared" ca="1" si="760"/>
        <v>-4.846457692177E-13</v>
      </c>
      <c r="FO377" s="223">
        <f t="shared" ca="1" si="761"/>
        <v>-4.4713359895100724E-13</v>
      </c>
      <c r="FP377" s="223">
        <f t="shared" ca="1" si="762"/>
        <v>-3.4154939152018698E-13</v>
      </c>
      <c r="FQ377" s="223">
        <f t="shared" ca="1" si="763"/>
        <v>-1.8396738538336541E-13</v>
      </c>
      <c r="FR377" s="223">
        <f t="shared" ca="1" si="764"/>
        <v>1.621987509572071E-15</v>
      </c>
      <c r="FS377" s="223">
        <f t="shared" ca="1" si="765"/>
        <v>1.869644275075306E-13</v>
      </c>
      <c r="FT377" s="223">
        <f t="shared" ca="1" si="766"/>
        <v>3.4384322825422357E-13</v>
      </c>
      <c r="FU377" s="223">
        <f t="shared" ca="1" si="767"/>
        <v>4.4837501444583728E-13</v>
      </c>
      <c r="FV377" s="223">
        <f t="shared" ca="1" si="768"/>
        <v>4.846457692177E-13</v>
      </c>
      <c r="FW377" s="223">
        <f t="shared" ca="1" si="769"/>
        <v>4.4713359895100659E-13</v>
      </c>
      <c r="FX377" s="223">
        <f t="shared" ca="1" si="770"/>
        <v>3.4154939152019072E-13</v>
      </c>
      <c r="FY377" s="223">
        <f t="shared" ca="1" si="771"/>
        <v>1.8396738538337025E-13</v>
      </c>
      <c r="FZ377" s="223">
        <f t="shared" ca="1" si="772"/>
        <v>-1.6219875095668461E-15</v>
      </c>
      <c r="GA377" s="223">
        <f t="shared" ca="1" si="773"/>
        <v>-1.8696442750753211E-13</v>
      </c>
      <c r="GB377" s="223">
        <f t="shared" ca="1" si="774"/>
        <v>-3.4384322825422468E-13</v>
      </c>
      <c r="GC377" s="223">
        <f t="shared" ca="1" si="775"/>
        <v>-4.4837501444583789E-13</v>
      </c>
      <c r="GD377" s="223">
        <f t="shared" ca="1" si="776"/>
        <v>-4.846457692177E-13</v>
      </c>
      <c r="GE377" s="223">
        <f t="shared" ca="1" si="777"/>
        <v>-4.4713359895100588E-13</v>
      </c>
      <c r="GF377" s="223">
        <f t="shared" ca="1" si="778"/>
        <v>-3.4154939152018951E-13</v>
      </c>
      <c r="GG377" s="223">
        <f t="shared" ca="1" si="779"/>
        <v>-1.8396738538336869E-13</v>
      </c>
      <c r="GH377" s="223">
        <f t="shared" ca="1" si="780"/>
        <v>1.6219875095685087E-15</v>
      </c>
      <c r="GI377" s="223">
        <f t="shared" ca="1" si="781"/>
        <v>1.8696442750752732E-13</v>
      </c>
      <c r="GJ377" s="223">
        <f t="shared" ca="1" si="782"/>
        <v>3.4384322825422109E-13</v>
      </c>
      <c r="GK377" s="223">
        <f t="shared" ca="1" si="783"/>
        <v>4.4837501444583849E-13</v>
      </c>
      <c r="GL377" s="223">
        <f t="shared" ca="1" si="784"/>
        <v>4.846457692177E-13</v>
      </c>
      <c r="GM377" s="223">
        <f t="shared" ca="1" si="785"/>
        <v>4.4713359895100522E-13</v>
      </c>
      <c r="GN377" s="223">
        <f t="shared" ca="1" si="786"/>
        <v>3.4154939152018834E-13</v>
      </c>
      <c r="GO377" s="223">
        <f t="shared" ca="1" si="787"/>
        <v>1.8396738538336717E-13</v>
      </c>
      <c r="GP377" s="223">
        <f t="shared" ca="1" si="788"/>
        <v>-1.621987509570171E-15</v>
      </c>
      <c r="GQ377" s="223">
        <f t="shared" ca="1" si="789"/>
        <v>-1.8696442750752881E-13</v>
      </c>
      <c r="GR377" s="223">
        <f t="shared" ca="1" si="790"/>
        <v>-3.438432282542222E-13</v>
      </c>
      <c r="GS377" s="223">
        <f t="shared" ca="1" si="791"/>
        <v>-4.4837501444583652E-13</v>
      </c>
      <c r="GT377" s="223">
        <f t="shared" ca="1" si="792"/>
        <v>-4.846457692177E-13</v>
      </c>
      <c r="GU377" s="223">
        <f t="shared" ca="1" si="793"/>
        <v>-4.4713359895100734E-13</v>
      </c>
      <c r="GV377" s="223">
        <f t="shared" ca="1" si="794"/>
        <v>-3.4154939152018713E-13</v>
      </c>
      <c r="GW377" s="223">
        <f t="shared" ca="1" si="795"/>
        <v>-1.8396738538336563E-13</v>
      </c>
      <c r="GX377" s="223">
        <f t="shared" ca="1" si="796"/>
        <v>1.6219875095718335E-15</v>
      </c>
      <c r="GY377" s="223">
        <f t="shared" ca="1" si="797"/>
        <v>1.8696442750753037E-13</v>
      </c>
      <c r="GZ377" s="223">
        <f t="shared" ca="1" si="798"/>
        <v>3.4384322825422342E-13</v>
      </c>
      <c r="HA377" s="223">
        <f t="shared" ca="1" si="799"/>
        <v>4.4837501444583718E-13</v>
      </c>
      <c r="HB377" s="223">
        <f t="shared" ca="1" si="800"/>
        <v>4.846457692177E-13</v>
      </c>
      <c r="HC377" s="223">
        <f t="shared" ca="1" si="801"/>
        <v>4.4713359895100669E-13</v>
      </c>
      <c r="HD377" s="223">
        <f t="shared" ca="1" si="802"/>
        <v>3.4154939152019087E-13</v>
      </c>
      <c r="HE377" s="223">
        <f t="shared" ca="1" si="803"/>
        <v>1.8396738538337048E-13</v>
      </c>
      <c r="HF377" s="223">
        <f t="shared" ca="1" si="804"/>
        <v>-1.6219875095734959E-15</v>
      </c>
      <c r="HG377" s="223">
        <f t="shared" ca="1" si="805"/>
        <v>-1.8696442750753191E-13</v>
      </c>
      <c r="HH377" s="223">
        <f t="shared" ca="1" si="806"/>
        <v>-3.4384322825422453E-13</v>
      </c>
      <c r="HI377" s="223">
        <f t="shared" ca="1" si="807"/>
        <v>-4.4837501444583783E-13</v>
      </c>
      <c r="HJ377" s="223">
        <f t="shared" ca="1" si="808"/>
        <v>-4.846457692177E-13</v>
      </c>
      <c r="HK377" s="223">
        <f t="shared" ca="1" si="809"/>
        <v>-4.4713359895100598E-13</v>
      </c>
      <c r="HL377" s="223">
        <f t="shared" ca="1" si="810"/>
        <v>-3.4154939152018971E-13</v>
      </c>
      <c r="HM377" s="223">
        <f t="shared" ca="1" si="811"/>
        <v>-1.8396738538336894E-13</v>
      </c>
      <c r="HN377" s="223">
        <f t="shared" ca="1" si="812"/>
        <v>1.621987509568271E-15</v>
      </c>
      <c r="HO377" s="223">
        <f t="shared" ca="1" si="813"/>
        <v>1.8696442750752709E-13</v>
      </c>
      <c r="HP377" s="223">
        <f t="shared" ca="1" si="814"/>
        <v>3.4384322825422094E-13</v>
      </c>
      <c r="HQ377" s="223">
        <f t="shared" ca="1" si="815"/>
        <v>4.4837501444583844E-13</v>
      </c>
      <c r="HR377" s="223">
        <f t="shared" ca="1" si="816"/>
        <v>4.846457692177E-13</v>
      </c>
      <c r="HS377" s="223">
        <f t="shared" ca="1" si="817"/>
        <v>4.4713359895100532E-13</v>
      </c>
      <c r="HT377" s="223">
        <f t="shared" ca="1" si="818"/>
        <v>3.415493915201885E-13</v>
      </c>
      <c r="HU377" s="223">
        <f t="shared" ca="1" si="819"/>
        <v>1.8396738538336737E-13</v>
      </c>
      <c r="HV377" s="223">
        <f t="shared" ca="1" si="820"/>
        <v>-1.6219875095699336E-15</v>
      </c>
      <c r="HW377" s="223">
        <f t="shared" ca="1" si="821"/>
        <v>-1.8696442750752863E-13</v>
      </c>
      <c r="HX377" s="223">
        <f t="shared" ca="1" si="822"/>
        <v>-3.4384322825422205E-13</v>
      </c>
      <c r="HY377" s="223">
        <f t="shared" ca="1" si="823"/>
        <v>-4.4837501444583642E-13</v>
      </c>
      <c r="HZ377" s="223">
        <f t="shared" ca="1" si="824"/>
        <v>-4.846457692177E-13</v>
      </c>
      <c r="IA377" s="223">
        <f t="shared" ca="1" si="825"/>
        <v>-4.4713359895100739E-13</v>
      </c>
      <c r="IB377" s="223">
        <f t="shared" ca="1" si="826"/>
        <v>-3.4154939152018733E-13</v>
      </c>
      <c r="IC377" s="223">
        <f t="shared" ca="1" si="827"/>
        <v>-1.8396738538336583E-13</v>
      </c>
      <c r="ID377" s="223">
        <f t="shared" ca="1" si="828"/>
        <v>1.6219875095715959E-15</v>
      </c>
      <c r="IE377" s="223">
        <f t="shared" ca="1" si="829"/>
        <v>1.8696442750753166E-13</v>
      </c>
      <c r="IF377" s="223">
        <f t="shared" ca="1" si="830"/>
        <v>3.4384322825422321E-13</v>
      </c>
      <c r="IG377" s="223">
        <f t="shared" ca="1" si="831"/>
        <v>4.4837501444583708E-13</v>
      </c>
      <c r="IH377" s="223">
        <f t="shared" ca="1" si="832"/>
        <v>4.846457692177E-13</v>
      </c>
      <c r="II377" s="223">
        <f t="shared" ca="1" si="833"/>
        <v>4.4713359895100674E-13</v>
      </c>
      <c r="IJ377" s="223">
        <f t="shared" ca="1" si="834"/>
        <v>3.4154939152019102E-13</v>
      </c>
      <c r="IK377" s="223">
        <f t="shared" ca="1" si="835"/>
        <v>1.8396738538337068E-13</v>
      </c>
      <c r="IL377" s="223">
        <f t="shared" ca="1" si="836"/>
        <v>-1.6219875095663713E-15</v>
      </c>
      <c r="IM377" s="223">
        <f t="shared" ca="1" si="837"/>
        <v>-1.8696442750753166E-13</v>
      </c>
      <c r="IN377" s="223">
        <f t="shared" ca="1" si="838"/>
        <v>-3.4384322825422438E-13</v>
      </c>
      <c r="IO377" s="223">
        <f t="shared" ca="1" si="839"/>
        <v>-4.4837501444583768E-13</v>
      </c>
      <c r="IP377" s="223">
        <f t="shared" ca="1" si="840"/>
        <v>-4.846457692177E-13</v>
      </c>
      <c r="IQ377" s="223">
        <f t="shared" ca="1" si="841"/>
        <v>-4.4713359895100608E-13</v>
      </c>
      <c r="IR377" s="223">
        <f t="shared" ca="1" si="842"/>
        <v>-3.4154939152018986E-13</v>
      </c>
      <c r="IS377" s="223">
        <f t="shared" ca="1" si="843"/>
        <v>-1.8396738538336917E-13</v>
      </c>
      <c r="IT377" s="223">
        <f t="shared" ca="1" si="844"/>
        <v>1.6219875095680336E-15</v>
      </c>
      <c r="IU377" s="223">
        <f t="shared" ca="1" si="845"/>
        <v>1.8696442750752686E-13</v>
      </c>
      <c r="IV377" s="223">
        <f t="shared" ca="1" si="846"/>
        <v>3.4384322825422079E-13</v>
      </c>
      <c r="IW377" s="223">
        <f t="shared" ca="1" si="847"/>
        <v>4.4837501444583834E-13</v>
      </c>
      <c r="IX377" s="223">
        <f t="shared" ca="1" si="848"/>
        <v>4.846457692177E-13</v>
      </c>
      <c r="IY377" s="223">
        <f t="shared" ca="1" si="849"/>
        <v>4.4713359895100548E-13</v>
      </c>
      <c r="IZ377" s="223">
        <f t="shared" ca="1" si="850"/>
        <v>3.4154939152018865E-13</v>
      </c>
      <c r="JA377" s="223">
        <f t="shared" ca="1" si="851"/>
        <v>1.8396738538336763E-13</v>
      </c>
      <c r="JB377" s="223">
        <f t="shared" ca="1" si="852"/>
        <v>-1.6219875095696961E-15</v>
      </c>
    </row>
    <row r="378" spans="2:262">
      <c r="B378" s="230">
        <v>17</v>
      </c>
      <c r="C378" s="229">
        <f t="shared" si="853"/>
        <v>3.3203125000000002E-4</v>
      </c>
      <c r="D378" s="226">
        <f t="shared" ca="1" si="597"/>
        <v>18.000000000042487</v>
      </c>
      <c r="E378" s="225">
        <f ca="1">W361</f>
        <v>4.2486610813361153E-11</v>
      </c>
      <c r="F378" s="224">
        <v>17</v>
      </c>
      <c r="G378" s="223">
        <f t="shared" ca="1" si="854"/>
        <v>1.3283419840271366E-12</v>
      </c>
      <c r="H378" s="223">
        <f t="shared" ca="1" si="598"/>
        <v>2.3785527898818482E-12</v>
      </c>
      <c r="I378" s="223">
        <f t="shared" ca="1" si="599"/>
        <v>3.0206503459045345E-12</v>
      </c>
      <c r="J378" s="223">
        <f t="shared" ca="1" si="600"/>
        <v>3.1444632397084918E-12</v>
      </c>
      <c r="K378" s="223">
        <f t="shared" ca="1" si="601"/>
        <v>2.7287475944807314E-12</v>
      </c>
      <c r="L378" s="223">
        <f t="shared" ca="1" si="602"/>
        <v>1.8448321037451595E-12</v>
      </c>
      <c r="M378" s="223">
        <f t="shared" ca="1" si="603"/>
        <v>6.4437941927705551E-13</v>
      </c>
      <c r="N378" s="223">
        <f t="shared" ca="1" si="604"/>
        <v>-6.6663620078983985E-13</v>
      </c>
      <c r="O378" s="223">
        <f t="shared" ca="1" si="605"/>
        <v>-1.8632700558114741E-12</v>
      </c>
      <c r="P378" s="223">
        <f t="shared" ca="1" si="606"/>
        <v>-2.7402031242763835E-12</v>
      </c>
      <c r="Q378" s="223">
        <f t="shared" ca="1" si="607"/>
        <v>-3.1469708018340548E-12</v>
      </c>
      <c r="R378" s="223">
        <f t="shared" ca="1" si="608"/>
        <v>-3.0137796916253257E-12</v>
      </c>
      <c r="S378" s="223">
        <f t="shared" ca="1" si="609"/>
        <v>-2.3634827894160483E-12</v>
      </c>
      <c r="T378" s="223">
        <f t="shared" ca="1" si="610"/>
        <v>-1.3076583554177618E-12</v>
      </c>
      <c r="U378" s="223">
        <f t="shared" ca="1" si="611"/>
        <v>-2.7465261884259808E-14</v>
      </c>
      <c r="V378" s="223">
        <f t="shared" ca="1" si="612"/>
        <v>1.2574403347026791E-12</v>
      </c>
      <c r="W378" s="223">
        <f t="shared" ca="1" si="613"/>
        <v>2.3265937042848636E-12</v>
      </c>
      <c r="X378" s="223">
        <f t="shared" ca="1" si="614"/>
        <v>2.9965489893285946E-12</v>
      </c>
      <c r="Y378" s="223">
        <f t="shared" ca="1" si="615"/>
        <v>3.1523549346906495E-12</v>
      </c>
      <c r="Z378" s="223">
        <f t="shared" ca="1" si="616"/>
        <v>2.7672782801401223E-12</v>
      </c>
      <c r="AA378" s="223">
        <f t="shared" ca="1" si="617"/>
        <v>1.9073906662105226E-12</v>
      </c>
      <c r="AB378" s="223">
        <f t="shared" ca="1" si="618"/>
        <v>7.202320298349137E-13</v>
      </c>
      <c r="AC378" s="223">
        <f t="shared" ca="1" si="619"/>
        <v>-5.9050437012005298E-13</v>
      </c>
      <c r="AD378" s="223">
        <f t="shared" ca="1" si="620"/>
        <v>-1.7999217417335603E-12</v>
      </c>
      <c r="AE378" s="223">
        <f t="shared" ca="1" si="621"/>
        <v>-2.7005076614713662E-12</v>
      </c>
      <c r="AF378" s="223">
        <f t="shared" ca="1" si="622"/>
        <v>-3.1377391572049413E-12</v>
      </c>
      <c r="AG378" s="223">
        <f t="shared" ca="1" si="623"/>
        <v>-3.0365958352680981E-12</v>
      </c>
      <c r="AH378" s="223">
        <f t="shared" ca="1" si="624"/>
        <v>-2.41443191625667E-12</v>
      </c>
      <c r="AI378" s="223">
        <f t="shared" ca="1" si="625"/>
        <v>-1.3779985893795397E-12</v>
      </c>
      <c r="AJ378" s="223">
        <f t="shared" ca="1" si="626"/>
        <v>-1.0512759125628845E-13</v>
      </c>
      <c r="AK378" s="223">
        <f t="shared" ca="1" si="627"/>
        <v>1.1857812503393207E-12</v>
      </c>
      <c r="AL378" s="223">
        <f t="shared" ca="1" si="628"/>
        <v>2.2732331656373585E-12</v>
      </c>
      <c r="AM378" s="223">
        <f t="shared" ca="1" si="629"/>
        <v>2.9706426236896666E-12</v>
      </c>
      <c r="AN378" s="223">
        <f t="shared" ca="1" si="630"/>
        <v>3.1583477689342927E-12</v>
      </c>
      <c r="AO378" s="223">
        <f t="shared" ca="1" si="631"/>
        <v>2.8041420608387553E-12</v>
      </c>
      <c r="AP378" s="223">
        <f t="shared" ca="1" si="632"/>
        <v>1.9688002878604953E-12</v>
      </c>
      <c r="AQ378" s="223">
        <f t="shared" ca="1" si="633"/>
        <v>7.9565079954920848E-13</v>
      </c>
      <c r="AR378" s="223">
        <f t="shared" ca="1" si="634"/>
        <v>-5.1401684169808919E-13</v>
      </c>
      <c r="AS378" s="223">
        <f t="shared" ca="1" si="635"/>
        <v>-1.7354892221018343E-12</v>
      </c>
      <c r="AT378" s="223">
        <f t="shared" ca="1" si="636"/>
        <v>-2.6591855138295595E-12</v>
      </c>
      <c r="AU378" s="223">
        <f t="shared" ca="1" si="637"/>
        <v>-3.1266174558351514E-12</v>
      </c>
      <c r="AV378" s="223">
        <f t="shared" ca="1" si="638"/>
        <v>-3.0575828471253337E-12</v>
      </c>
      <c r="AW378" s="223">
        <f t="shared" ca="1" si="639"/>
        <v>-2.4639266795923667E-12</v>
      </c>
      <c r="AX378" s="223">
        <f t="shared" ca="1" si="640"/>
        <v>-1.447508768517759E-12</v>
      </c>
      <c r="AY378" s="223">
        <f t="shared" ca="1" si="641"/>
        <v>-1.827265956983097E-13</v>
      </c>
      <c r="AZ378" s="223">
        <f t="shared" ca="1" si="642"/>
        <v>1.1134078956899696E-12</v>
      </c>
      <c r="BA378" s="223">
        <f t="shared" ca="1" si="643"/>
        <v>2.2185033163325384E-12</v>
      </c>
      <c r="BB378" s="223">
        <f t="shared" ca="1" si="644"/>
        <v>2.9429468540137129E-12</v>
      </c>
      <c r="BC378" s="223">
        <f t="shared" ca="1" si="645"/>
        <v>3.1624381325801605E-12</v>
      </c>
      <c r="BD378" s="223">
        <f t="shared" ca="1" si="646"/>
        <v>2.8393167312135645E-12</v>
      </c>
      <c r="BE378" s="223">
        <f t="shared" ca="1" si="647"/>
        <v>2.0290239778352452E-12</v>
      </c>
      <c r="BF378" s="223">
        <f t="shared" ca="1" si="648"/>
        <v>8.7059029897315968E-13</v>
      </c>
      <c r="BG378" s="223">
        <f t="shared" ca="1" si="649"/>
        <v>-4.3721968875101409E-13</v>
      </c>
      <c r="BH378" s="223">
        <f t="shared" ca="1" si="650"/>
        <v>-1.6700113086568262E-12</v>
      </c>
      <c r="BI378" s="223">
        <f t="shared" ca="1" si="651"/>
        <v>-2.6162615722675766E-12</v>
      </c>
      <c r="BJ378" s="223">
        <f t="shared" ca="1" si="652"/>
        <v>-3.113612397021724E-12</v>
      </c>
      <c r="BK378" s="223">
        <f t="shared" ca="1" si="653"/>
        <v>-3.0767280854058522E-12</v>
      </c>
      <c r="BL378" s="223">
        <f t="shared" ca="1" si="654"/>
        <v>-2.5119372656284265E-12</v>
      </c>
      <c r="BM378" s="223">
        <f t="shared" ca="1" si="655"/>
        <v>-1.5161470224996623E-12</v>
      </c>
      <c r="BN378" s="223">
        <f t="shared" ca="1" si="656"/>
        <v>-2.6021553247168662E-13</v>
      </c>
      <c r="BO378" s="223">
        <f t="shared" ca="1" si="657"/>
        <v>1.0403638657572626E-12</v>
      </c>
      <c r="BP378" s="223">
        <f t="shared" ca="1" si="658"/>
        <v>2.1624371235851417E-12</v>
      </c>
      <c r="BQ378" s="223">
        <f t="shared" ca="1" si="659"/>
        <v>2.9134783631967665E-12</v>
      </c>
      <c r="BR378" s="223">
        <f t="shared" ca="1" si="660"/>
        <v>3.1646235617461399E-12</v>
      </c>
      <c r="BS378" s="223">
        <f t="shared" ca="1" si="661"/>
        <v>2.8727811033583816E-12</v>
      </c>
      <c r="BT378" s="223">
        <f t="shared" ca="1" si="662"/>
        <v>2.0880254596358364E-12</v>
      </c>
      <c r="BU378" s="223">
        <f t="shared" ca="1" si="663"/>
        <v>9.4500538735447214E-13</v>
      </c>
      <c r="BV378" s="223">
        <f t="shared" ca="1" si="664"/>
        <v>-3.6015917101213256E-13</v>
      </c>
      <c r="BW378" s="223">
        <f t="shared" ca="1" si="665"/>
        <v>-1.603527442845238E-12</v>
      </c>
      <c r="BX378" s="223">
        <f t="shared" ca="1" si="666"/>
        <v>-2.5717616925627813E-12</v>
      </c>
      <c r="BY378" s="223">
        <f t="shared" ca="1" si="667"/>
        <v>-3.0987318145257967E-12</v>
      </c>
      <c r="BZ378" s="223">
        <f t="shared" ca="1" si="668"/>
        <v>-3.0940200177339924E-12</v>
      </c>
      <c r="CA378" s="223">
        <f t="shared" ca="1" si="669"/>
        <v>-2.5584347545830559E-12</v>
      </c>
      <c r="CB378" s="223">
        <f t="shared" ca="1" si="670"/>
        <v>-1.5838720062076005E-12</v>
      </c>
      <c r="CC378" s="223">
        <f t="shared" ca="1" si="671"/>
        <v>-3.3754772513837687E-13</v>
      </c>
      <c r="CD378" s="223">
        <f t="shared" ca="1" si="672"/>
        <v>9.6669315953353464E-13</v>
      </c>
      <c r="CE378" s="223">
        <f t="shared" ca="1" si="673"/>
        <v>2.1050683595732293E-12</v>
      </c>
      <c r="CF378" s="223">
        <f t="shared" ca="1" si="674"/>
        <v>2.8822549019558118E-12</v>
      </c>
      <c r="CG378" s="223">
        <f t="shared" ca="1" si="675"/>
        <v>3.16490274001142E-12</v>
      </c>
      <c r="CH378" s="223">
        <f t="shared" ca="1" si="676"/>
        <v>2.9045150195867449E-12</v>
      </c>
      <c r="CI378" s="223">
        <f t="shared" ca="1" si="677"/>
        <v>2.1457691929758436E-12</v>
      </c>
      <c r="CJ378" s="223">
        <f t="shared" ca="1" si="678"/>
        <v>1.0188512398264699E-12</v>
      </c>
      <c r="CK378" s="223">
        <f t="shared" ca="1" si="679"/>
        <v>-2.8288170685585227E-13</v>
      </c>
      <c r="CL378" s="223">
        <f t="shared" ca="1" si="680"/>
        <v>-1.5360776720618427E-12</v>
      </c>
      <c r="CM378" s="223">
        <f t="shared" ca="1" si="681"/>
        <v>-2.5257126797787428E-12</v>
      </c>
      <c r="CN378" s="223">
        <f t="shared" ca="1" si="682"/>
        <v>-3.0819846718538428E-12</v>
      </c>
      <c r="CO378" s="223">
        <f t="shared" ca="1" si="683"/>
        <v>-3.1094482280963099E-12</v>
      </c>
      <c r="CP378" s="223">
        <f t="shared" ca="1" si="684"/>
        <v>-2.6033911381075615E-12</v>
      </c>
      <c r="CQ378" s="223">
        <f t="shared" ca="1" si="685"/>
        <v>-1.6506429246437885E-12</v>
      </c>
      <c r="CR378" s="223">
        <f t="shared" ca="1" si="686"/>
        <v>-4.1467659167715512E-13</v>
      </c>
      <c r="CS378" s="223">
        <f t="shared" ca="1" si="687"/>
        <v>8.9244015349747792E-13</v>
      </c>
      <c r="CT378" s="223">
        <f t="shared" ca="1" si="688"/>
        <v>2.0464315810950778E-12</v>
      </c>
      <c r="CU378" s="223">
        <f t="shared" ca="1" si="689"/>
        <v>2.8492952781363624E-12</v>
      </c>
      <c r="CV378" s="223">
        <f t="shared" ca="1" si="690"/>
        <v>3.1632754992094537E-12</v>
      </c>
      <c r="CW378" s="223">
        <f t="shared" ca="1" si="691"/>
        <v>2.9344993645741115E-12</v>
      </c>
      <c r="CX378" s="223">
        <f t="shared" ca="1" si="692"/>
        <v>2.2022203951894727E-12</v>
      </c>
      <c r="CY378" s="223">
        <f t="shared" ca="1" si="693"/>
        <v>1.0920833744089082E-12</v>
      </c>
      <c r="CZ378" s="223">
        <f t="shared" ca="1" si="694"/>
        <v>-2.0543384533697906E-13</v>
      </c>
      <c r="DA378" s="223">
        <f t="shared" ca="1" si="695"/>
        <v>-1.4677026255264211E-12</v>
      </c>
      <c r="DB378" s="223">
        <f t="shared" ca="1" si="696"/>
        <v>-2.4781422721188995E-12</v>
      </c>
      <c r="DC378" s="223">
        <f t="shared" ca="1" si="697"/>
        <v>-3.0633810568583992E-12</v>
      </c>
      <c r="DD378" s="223">
        <f t="shared" ca="1" si="698"/>
        <v>-3.1230034231157826E-12</v>
      </c>
      <c r="DE378" s="223">
        <f t="shared" ca="1" si="699"/>
        <v>-2.6467793361575426E-12</v>
      </c>
      <c r="DF378" s="223">
        <f t="shared" ca="1" si="700"/>
        <v>-1.7164195575036946E-12</v>
      </c>
      <c r="DG378" s="223">
        <f t="shared" ca="1" si="701"/>
        <v>-4.9155567254288574E-13</v>
      </c>
      <c r="DH378" s="223">
        <f t="shared" ca="1" si="702"/>
        <v>8.1764957488346286E-13</v>
      </c>
      <c r="DI378" s="223">
        <f t="shared" ca="1" si="703"/>
        <v>1.9865621087534974E-12</v>
      </c>
      <c r="DJ378" s="223">
        <f t="shared" ca="1" si="704"/>
        <v>2.8146193453833758E-12</v>
      </c>
      <c r="DK378" s="223">
        <f t="shared" ca="1" si="705"/>
        <v>3.1597428195292524E-12</v>
      </c>
      <c r="DL378" s="223">
        <f t="shared" ca="1" si="706"/>
        <v>2.9627160768722666E-12</v>
      </c>
      <c r="DM378" s="223">
        <f t="shared" ca="1" si="707"/>
        <v>2.2573450621833803E-12</v>
      </c>
      <c r="DN378" s="223">
        <f t="shared" ca="1" si="708"/>
        <v>1.1646576788022093E-12</v>
      </c>
      <c r="DO378" s="223">
        <f t="shared" ca="1" si="709"/>
        <v>-1.2786223815136356E-13</v>
      </c>
      <c r="DP378" s="223">
        <f t="shared" ca="1" si="710"/>
        <v>-1.3984434898103185E-12</v>
      </c>
      <c r="DQ378" s="223">
        <f t="shared" ca="1" si="711"/>
        <v>-2.4290791242180258E-12</v>
      </c>
      <c r="DR378" s="223">
        <f t="shared" ca="1" si="712"/>
        <v>-3.0429321756614944E-12</v>
      </c>
      <c r="DS378" s="223">
        <f t="shared" ca="1" si="713"/>
        <v>-3.1346774376497862E-12</v>
      </c>
      <c r="DT378" s="223">
        <f t="shared" ca="1" si="714"/>
        <v>-2.6885732133048641E-12</v>
      </c>
      <c r="DU378" s="223">
        <f t="shared" ca="1" si="715"/>
        <v>-1.7811622834032034E-12</v>
      </c>
      <c r="DV378" s="223">
        <f t="shared" ca="1" si="716"/>
        <v>-5.6813865865192689E-13</v>
      </c>
      <c r="DW378" s="223">
        <f t="shared" ca="1" si="717"/>
        <v>7.4236647473940305E-13</v>
      </c>
      <c r="DX378" s="223">
        <f t="shared" ca="1" si="718"/>
        <v>1.9254960056799281E-12</v>
      </c>
      <c r="DY378" s="223">
        <f t="shared" ca="1" si="719"/>
        <v>2.778247991182137E-12</v>
      </c>
      <c r="DZ378" s="223">
        <f t="shared" ca="1" si="720"/>
        <v>3.1543068289249622E-12</v>
      </c>
      <c r="EA378" s="223">
        <f t="shared" ca="1" si="721"/>
        <v>2.9891481597887954E-12</v>
      </c>
      <c r="EB378" s="223">
        <f t="shared" ca="1" si="722"/>
        <v>2.3111099889193965E-12</v>
      </c>
      <c r="EC378" s="223">
        <f t="shared" ca="1" si="723"/>
        <v>1.2365304369591764E-12</v>
      </c>
      <c r="ED378" s="223">
        <f t="shared" ca="1" si="724"/>
        <v>-5.0213611534540254E-14</v>
      </c>
      <c r="EE378" s="223">
        <f t="shared" ca="1" si="725"/>
        <v>-1.3283419840271447E-12</v>
      </c>
      <c r="EF378" s="223">
        <f t="shared" ca="1" si="726"/>
        <v>-2.3785527898818567E-12</v>
      </c>
      <c r="EG378" s="223">
        <f t="shared" ca="1" si="727"/>
        <v>-3.0206503459045325E-12</v>
      </c>
      <c r="EH378" s="223">
        <f t="shared" ca="1" si="728"/>
        <v>-3.1444632397084918E-12</v>
      </c>
      <c r="EI378" s="223">
        <f t="shared" ca="1" si="729"/>
        <v>-2.7287475944807301E-12</v>
      </c>
      <c r="EJ378" s="223">
        <f t="shared" ca="1" si="730"/>
        <v>-1.8448321037451559E-12</v>
      </c>
      <c r="EK378" s="223">
        <f t="shared" ca="1" si="731"/>
        <v>-6.4437941927704683E-13</v>
      </c>
      <c r="EL378" s="223">
        <f t="shared" ca="1" si="732"/>
        <v>6.6663620078985268E-13</v>
      </c>
      <c r="EM378" s="223">
        <f t="shared" ca="1" si="733"/>
        <v>1.8632700558114701E-12</v>
      </c>
      <c r="EN378" s="223">
        <f t="shared" ca="1" si="734"/>
        <v>2.7402031242763831E-12</v>
      </c>
      <c r="EO378" s="223">
        <f t="shared" ca="1" si="735"/>
        <v>3.1469708018340548E-12</v>
      </c>
      <c r="EP378" s="223">
        <f t="shared" ca="1" si="736"/>
        <v>3.0137796916253241E-12</v>
      </c>
      <c r="EQ378" s="223">
        <f t="shared" ca="1" si="737"/>
        <v>2.363482789416041E-12</v>
      </c>
      <c r="ER378" s="223">
        <f t="shared" ca="1" si="738"/>
        <v>1.30765835541775E-12</v>
      </c>
      <c r="ES378" s="223">
        <f t="shared" ca="1" si="739"/>
        <v>2.74652618842636E-14</v>
      </c>
      <c r="ET378" s="223">
        <f t="shared" ca="1" si="740"/>
        <v>-1.2574403347026783E-12</v>
      </c>
      <c r="EU378" s="223">
        <f t="shared" ca="1" si="741"/>
        <v>-2.3265937042848648E-12</v>
      </c>
      <c r="EV378" s="223">
        <f t="shared" ca="1" si="742"/>
        <v>-2.9965489893285971E-12</v>
      </c>
      <c r="EW378" s="223">
        <f t="shared" ca="1" si="743"/>
        <v>-3.1523549346906487E-12</v>
      </c>
      <c r="EX378" s="223">
        <f t="shared" ca="1" si="744"/>
        <v>-2.7672782801401146E-12</v>
      </c>
      <c r="EY378" s="223">
        <f t="shared" ca="1" si="745"/>
        <v>-1.9073906662105278E-12</v>
      </c>
      <c r="EZ378" s="223">
        <f t="shared" ca="1" si="746"/>
        <v>-7.2023202983491471E-13</v>
      </c>
      <c r="FA378" s="223">
        <f t="shared" ca="1" si="747"/>
        <v>5.9050437012005753E-13</v>
      </c>
      <c r="FB378" s="223">
        <f t="shared" ca="1" si="748"/>
        <v>1.7999217417335642E-12</v>
      </c>
      <c r="FC378" s="223">
        <f t="shared" ca="1" si="749"/>
        <v>2.7005076614713711E-12</v>
      </c>
      <c r="FD378" s="223">
        <f t="shared" ca="1" si="750"/>
        <v>3.1377391572049429E-12</v>
      </c>
      <c r="FE378" s="223">
        <f t="shared" ca="1" si="751"/>
        <v>3.036595835268092E-12</v>
      </c>
      <c r="FF378" s="223">
        <f t="shared" ca="1" si="752"/>
        <v>2.4144319162566558E-12</v>
      </c>
      <c r="FG378" s="223">
        <f t="shared" ca="1" si="753"/>
        <v>1.3779985893795153E-12</v>
      </c>
      <c r="FH378" s="223">
        <f t="shared" ca="1" si="754"/>
        <v>1.0512759125630066E-13</v>
      </c>
      <c r="FI378" s="223">
        <f t="shared" ca="1" si="755"/>
        <v>-1.1857812503393094E-12</v>
      </c>
      <c r="FJ378" s="223">
        <f t="shared" ca="1" si="756"/>
        <v>-2.2732331656373537E-12</v>
      </c>
      <c r="FK378" s="223">
        <f t="shared" ca="1" si="757"/>
        <v>-2.9706426236896662E-12</v>
      </c>
      <c r="FL378" s="223">
        <f t="shared" ca="1" si="758"/>
        <v>-3.1583477689342931E-12</v>
      </c>
      <c r="FM378" s="223">
        <f t="shared" ca="1" si="759"/>
        <v>-2.8041420608387529E-12</v>
      </c>
      <c r="FN378" s="223">
        <f t="shared" ca="1" si="760"/>
        <v>-1.9688002878604876E-12</v>
      </c>
      <c r="FO378" s="223">
        <f t="shared" ca="1" si="761"/>
        <v>-7.9565079954919838E-13</v>
      </c>
      <c r="FP378" s="223">
        <f t="shared" ca="1" si="762"/>
        <v>5.1401684169810484E-13</v>
      </c>
      <c r="FQ378" s="223">
        <f t="shared" ca="1" si="763"/>
        <v>1.7354892221018476E-12</v>
      </c>
      <c r="FR378" s="223">
        <f t="shared" ca="1" si="764"/>
        <v>2.6591855138295744E-12</v>
      </c>
      <c r="FS378" s="223">
        <f t="shared" ca="1" si="765"/>
        <v>3.1266174558351485E-12</v>
      </c>
      <c r="FT378" s="223">
        <f t="shared" ca="1" si="766"/>
        <v>3.0575828471253382E-12</v>
      </c>
      <c r="FU378" s="223">
        <f t="shared" ca="1" si="767"/>
        <v>2.4639266795923707E-12</v>
      </c>
      <c r="FV378" s="223">
        <f t="shared" ca="1" si="768"/>
        <v>1.4475087685177649E-12</v>
      </c>
      <c r="FW378" s="223">
        <f t="shared" ca="1" si="769"/>
        <v>1.8272659569831632E-13</v>
      </c>
      <c r="FX378" s="223">
        <f t="shared" ca="1" si="770"/>
        <v>-1.113407895689974E-12</v>
      </c>
      <c r="FY378" s="223">
        <f t="shared" ca="1" si="771"/>
        <v>-2.218503316332542E-12</v>
      </c>
      <c r="FZ378" s="223">
        <f t="shared" ca="1" si="772"/>
        <v>-2.9429468540137145E-12</v>
      </c>
      <c r="GA378" s="223">
        <f t="shared" ca="1" si="773"/>
        <v>-3.1624381325801601E-12</v>
      </c>
      <c r="GB378" s="223">
        <f t="shared" ca="1" si="774"/>
        <v>-2.8393167312135576E-12</v>
      </c>
      <c r="GC378" s="223">
        <f t="shared" ca="1" si="775"/>
        <v>-2.0290239778352246E-12</v>
      </c>
      <c r="GD378" s="223">
        <f t="shared" ca="1" si="776"/>
        <v>-8.7059029897313353E-13</v>
      </c>
      <c r="GE378" s="223">
        <f t="shared" ca="1" si="777"/>
        <v>4.3721968875099642E-13</v>
      </c>
      <c r="GF378" s="223">
        <f t="shared" ca="1" si="778"/>
        <v>1.6700113086568207E-12</v>
      </c>
      <c r="GG378" s="223">
        <f t="shared" ca="1" si="779"/>
        <v>2.6162615722675729E-12</v>
      </c>
      <c r="GH378" s="223">
        <f t="shared" ca="1" si="780"/>
        <v>3.1136123970217223E-12</v>
      </c>
      <c r="GI378" s="223">
        <f t="shared" ca="1" si="781"/>
        <v>3.0767280854058506E-12</v>
      </c>
      <c r="GJ378" s="223">
        <f t="shared" ca="1" si="782"/>
        <v>2.5119372656284237E-12</v>
      </c>
      <c r="GK378" s="223">
        <f t="shared" ca="1" si="783"/>
        <v>1.5161470224996582E-12</v>
      </c>
      <c r="GL378" s="223">
        <f t="shared" ca="1" si="784"/>
        <v>2.6021553247167081E-13</v>
      </c>
      <c r="GM378" s="223">
        <f t="shared" ca="1" si="785"/>
        <v>-1.0403638657572777E-12</v>
      </c>
      <c r="GN378" s="223">
        <f t="shared" ca="1" si="786"/>
        <v>-2.1624371235851534E-12</v>
      </c>
      <c r="GO378" s="223">
        <f t="shared" ca="1" si="787"/>
        <v>-2.913478363196777E-12</v>
      </c>
      <c r="GP378" s="223">
        <f t="shared" ca="1" si="788"/>
        <v>-3.1646235617461395E-12</v>
      </c>
      <c r="GQ378" s="223">
        <f t="shared" ca="1" si="789"/>
        <v>-2.8727811033583893E-12</v>
      </c>
      <c r="GR378" s="223">
        <f t="shared" ca="1" si="790"/>
        <v>-2.0880254596358416E-12</v>
      </c>
      <c r="GS378" s="223">
        <f t="shared" ca="1" si="791"/>
        <v>-9.4500538735447861E-13</v>
      </c>
      <c r="GT378" s="223">
        <f t="shared" ca="1" si="792"/>
        <v>3.601591710121261E-13</v>
      </c>
      <c r="GU378" s="223">
        <f t="shared" ca="1" si="793"/>
        <v>1.603527442845242E-12</v>
      </c>
      <c r="GV378" s="223">
        <f t="shared" ca="1" si="794"/>
        <v>2.5717616925627841E-12</v>
      </c>
      <c r="GW378" s="223">
        <f t="shared" ca="1" si="795"/>
        <v>3.0987318145257979E-12</v>
      </c>
      <c r="GX378" s="223">
        <f t="shared" ca="1" si="796"/>
        <v>3.0940200177339887E-12</v>
      </c>
      <c r="GY378" s="223">
        <f t="shared" ca="1" si="797"/>
        <v>2.5584347545830462E-12</v>
      </c>
      <c r="GZ378" s="223">
        <f t="shared" ca="1" si="798"/>
        <v>1.5838720062075867E-12</v>
      </c>
      <c r="HA378" s="223">
        <f t="shared" ca="1" si="799"/>
        <v>3.3754772513834991E-13</v>
      </c>
      <c r="HB378" s="223">
        <f t="shared" ca="1" si="800"/>
        <v>-9.6669315953351747E-13</v>
      </c>
      <c r="HC378" s="223">
        <f t="shared" ca="1" si="801"/>
        <v>-2.1050683595732164E-12</v>
      </c>
      <c r="HD378" s="223">
        <f t="shared" ca="1" si="802"/>
        <v>-2.8822549019558045E-12</v>
      </c>
      <c r="HE378" s="223">
        <f t="shared" ca="1" si="803"/>
        <v>-3.1649027400114204E-12</v>
      </c>
      <c r="HF378" s="223">
        <f t="shared" ca="1" si="804"/>
        <v>-2.9045150195867428E-12</v>
      </c>
      <c r="HG378" s="223">
        <f t="shared" ca="1" si="805"/>
        <v>-2.1457691929758403E-12</v>
      </c>
      <c r="HH378" s="223">
        <f t="shared" ca="1" si="806"/>
        <v>-1.0188512398264656E-12</v>
      </c>
      <c r="HI378" s="223">
        <f t="shared" ca="1" si="807"/>
        <v>2.8288170685585692E-13</v>
      </c>
      <c r="HJ378" s="223">
        <f t="shared" ca="1" si="808"/>
        <v>1.5360776720618465E-12</v>
      </c>
      <c r="HK378" s="223">
        <f t="shared" ca="1" si="809"/>
        <v>2.525712679778759E-12</v>
      </c>
      <c r="HL378" s="223">
        <f t="shared" ca="1" si="810"/>
        <v>3.0819846718538493E-12</v>
      </c>
      <c r="HM378" s="223">
        <f t="shared" ca="1" si="811"/>
        <v>3.1094482280963051E-12</v>
      </c>
      <c r="HN378" s="223">
        <f t="shared" ca="1" si="812"/>
        <v>2.603391138107572E-12</v>
      </c>
      <c r="HO378" s="223">
        <f t="shared" ca="1" si="813"/>
        <v>1.6506429246438038E-12</v>
      </c>
      <c r="HP378" s="223">
        <f t="shared" ca="1" si="814"/>
        <v>4.1467659167717269E-13</v>
      </c>
      <c r="HQ378" s="223">
        <f t="shared" ca="1" si="815"/>
        <v>-8.9244015349748247E-13</v>
      </c>
      <c r="HR378" s="223">
        <f t="shared" ca="1" si="816"/>
        <v>-2.0464315810950814E-12</v>
      </c>
      <c r="HS378" s="223">
        <f t="shared" ca="1" si="817"/>
        <v>-2.8492952781363644E-12</v>
      </c>
      <c r="HT378" s="223">
        <f t="shared" ca="1" si="818"/>
        <v>-3.1632754992094541E-12</v>
      </c>
      <c r="HU378" s="223">
        <f t="shared" ca="1" si="819"/>
        <v>-2.9344993645741103E-12</v>
      </c>
      <c r="HV378" s="223">
        <f t="shared" ca="1" si="820"/>
        <v>-2.2022203951894695E-12</v>
      </c>
      <c r="HW378" s="223">
        <f t="shared" ca="1" si="821"/>
        <v>-1.0920833744088828E-12</v>
      </c>
      <c r="HX378" s="223">
        <f t="shared" ca="1" si="822"/>
        <v>2.0543384533700615E-13</v>
      </c>
      <c r="HY378" s="223">
        <f t="shared" ca="1" si="823"/>
        <v>1.4677026255264051E-12</v>
      </c>
      <c r="HZ378" s="223">
        <f t="shared" ca="1" si="824"/>
        <v>2.4781422721188882E-12</v>
      </c>
      <c r="IA378" s="223">
        <f t="shared" ca="1" si="825"/>
        <v>3.0633810568583948E-12</v>
      </c>
      <c r="IB378" s="223">
        <f t="shared" ca="1" si="826"/>
        <v>3.1230034231157818E-12</v>
      </c>
      <c r="IC378" s="223">
        <f t="shared" ca="1" si="827"/>
        <v>2.6467793361575398E-12</v>
      </c>
      <c r="ID378" s="223">
        <f t="shared" ca="1" si="828"/>
        <v>1.7164195575036908E-12</v>
      </c>
      <c r="IE378" s="223">
        <f t="shared" ca="1" si="829"/>
        <v>-3.0020453429204671E-12</v>
      </c>
      <c r="IF378" s="223">
        <f t="shared" ca="1" si="830"/>
        <v>-8.1764957488346741E-13</v>
      </c>
      <c r="IG378" s="223">
        <f t="shared" ca="1" si="831"/>
        <v>-1.9865621087535011E-12</v>
      </c>
      <c r="IH378" s="223">
        <f t="shared" ca="1" si="832"/>
        <v>-2.8146193453833883E-12</v>
      </c>
      <c r="II378" s="223">
        <f t="shared" ca="1" si="833"/>
        <v>-3.1597428195292541E-12</v>
      </c>
      <c r="IJ378" s="223">
        <f t="shared" ca="1" si="834"/>
        <v>-2.962716076872257E-12</v>
      </c>
      <c r="IK378" s="223">
        <f t="shared" ca="1" si="835"/>
        <v>-2.2573450621833924E-12</v>
      </c>
      <c r="IL378" s="223">
        <f t="shared" ca="1" si="836"/>
        <v>-1.164657678802226E-12</v>
      </c>
      <c r="IM378" s="223">
        <f t="shared" ca="1" si="837"/>
        <v>1.2786223815134577E-13</v>
      </c>
      <c r="IN378" s="223">
        <f t="shared" ca="1" si="838"/>
        <v>1.3984434898103228E-12</v>
      </c>
      <c r="IO378" s="223">
        <f t="shared" ca="1" si="839"/>
        <v>2.4290791242180287E-12</v>
      </c>
      <c r="IP378" s="223">
        <f t="shared" ca="1" si="840"/>
        <v>3.0429321756614956E-12</v>
      </c>
      <c r="IQ378" s="223">
        <f t="shared" ca="1" si="841"/>
        <v>3.1346774376497854E-12</v>
      </c>
      <c r="IR378" s="223">
        <f t="shared" ca="1" si="842"/>
        <v>2.6885732133048612E-12</v>
      </c>
      <c r="IS378" s="223">
        <f t="shared" ca="1" si="843"/>
        <v>1.7811622834031994E-12</v>
      </c>
      <c r="IT378" s="223">
        <f t="shared" ca="1" si="844"/>
        <v>5.6813865865190013E-13</v>
      </c>
      <c r="IU378" s="223">
        <f t="shared" ca="1" si="845"/>
        <v>-7.4236647473942961E-13</v>
      </c>
      <c r="IV378" s="223">
        <f t="shared" ca="1" si="846"/>
        <v>-1.9254960056799495E-12</v>
      </c>
      <c r="IW378" s="223">
        <f t="shared" ca="1" si="847"/>
        <v>-2.7782479911821285E-12</v>
      </c>
      <c r="IX378" s="223">
        <f t="shared" ca="1" si="848"/>
        <v>-3.1543068289249606E-12</v>
      </c>
      <c r="IY378" s="223">
        <f t="shared" ca="1" si="849"/>
        <v>-2.9891481597888014E-12</v>
      </c>
      <c r="IZ378" s="223">
        <f t="shared" ca="1" si="850"/>
        <v>-2.3111099889193933E-12</v>
      </c>
      <c r="JA378" s="223">
        <f t="shared" ca="1" si="851"/>
        <v>-1.2365304369591721E-12</v>
      </c>
      <c r="JB378" s="223">
        <f t="shared" ca="1" si="852"/>
        <v>5.0213611534544905E-14</v>
      </c>
    </row>
    <row r="379" spans="2:262">
      <c r="B379" s="230">
        <v>18</v>
      </c>
      <c r="C379" s="229">
        <f t="shared" si="853"/>
        <v>3.5156250000000004E-4</v>
      </c>
      <c r="D379" s="226">
        <f t="shared" ca="1" si="597"/>
        <v>18.000000000044388</v>
      </c>
      <c r="E379" s="225">
        <f ca="1">X361</f>
        <v>4.4388886279967535E-11</v>
      </c>
      <c r="F379" s="224">
        <v>18</v>
      </c>
      <c r="G379" s="223">
        <f t="shared" ca="1" si="854"/>
        <v>-1.4124904363218975E-13</v>
      </c>
      <c r="H379" s="223">
        <f t="shared" ca="1" si="598"/>
        <v>-2.5173346405611617E-13</v>
      </c>
      <c r="I379" s="223">
        <f t="shared" ca="1" si="599"/>
        <v>-3.1387966882301861E-13</v>
      </c>
      <c r="J379" s="223">
        <f t="shared" ca="1" si="600"/>
        <v>-3.1575425583416602E-13</v>
      </c>
      <c r="K379" s="223">
        <f t="shared" ca="1" si="601"/>
        <v>-2.5699726424147459E-13</v>
      </c>
      <c r="L379" s="223">
        <f t="shared" ca="1" si="602"/>
        <v>-1.4889129463845286E-13</v>
      </c>
      <c r="M379" s="223">
        <f t="shared" ca="1" si="603"/>
        <v>-1.2195008143423944E-14</v>
      </c>
      <c r="N379" s="223">
        <f t="shared" ca="1" si="604"/>
        <v>1.2684298105603586E-13</v>
      </c>
      <c r="O379" s="223">
        <f t="shared" ca="1" si="605"/>
        <v>2.4152440170845626E-13</v>
      </c>
      <c r="P379" s="223">
        <f t="shared" ca="1" si="606"/>
        <v>3.0982796528894413E-13</v>
      </c>
      <c r="Q379" s="223">
        <f t="shared" ca="1" si="607"/>
        <v>3.1863792495439834E-13</v>
      </c>
      <c r="R379" s="223">
        <f t="shared" ca="1" si="608"/>
        <v>2.6626257979475069E-13</v>
      </c>
      <c r="S379" s="223">
        <f t="shared" ca="1" si="609"/>
        <v>1.627591176333637E-13</v>
      </c>
      <c r="T379" s="223">
        <f t="shared" ca="1" si="610"/>
        <v>2.800241960280892E-14</v>
      </c>
      <c r="U379" s="223">
        <f t="shared" ca="1" si="611"/>
        <v>-1.1213134262838487E-13</v>
      </c>
      <c r="V379" s="223">
        <f t="shared" ca="1" si="612"/>
        <v>-2.3073348592204172E-13</v>
      </c>
      <c r="W379" s="223">
        <f t="shared" ca="1" si="613"/>
        <v>-3.0502985904876402E-13</v>
      </c>
      <c r="X379" s="223">
        <f t="shared" ca="1" si="614"/>
        <v>-3.2075396740402966E-13</v>
      </c>
      <c r="Y379" s="223">
        <f t="shared" ca="1" si="615"/>
        <v>-2.7488644547145355E-13</v>
      </c>
      <c r="Z379" s="223">
        <f t="shared" ca="1" si="616"/>
        <v>-1.7623483965788078E-13</v>
      </c>
      <c r="AA379" s="223">
        <f t="shared" ca="1" si="617"/>
        <v>-4.3742370780648448E-14</v>
      </c>
      <c r="AB379" s="223">
        <f t="shared" ca="1" si="618"/>
        <v>9.7149569974796888E-14</v>
      </c>
      <c r="AC379" s="223">
        <f t="shared" ca="1" si="619"/>
        <v>2.1938671295817426E-13</v>
      </c>
      <c r="AD379" s="223">
        <f t="shared" ca="1" si="620"/>
        <v>2.9949690916067507E-13</v>
      </c>
      <c r="AE379" s="223">
        <f t="shared" ca="1" si="621"/>
        <v>3.2209728545145516E-13</v>
      </c>
      <c r="AF379" s="223">
        <f t="shared" ca="1" si="622"/>
        <v>2.828480856238067E-13</v>
      </c>
      <c r="AG379" s="223">
        <f t="shared" ca="1" si="623"/>
        <v>1.8928599651731318E-13</v>
      </c>
      <c r="AH379" s="223">
        <f t="shared" ca="1" si="624"/>
        <v>5.9376942755898236E-14</v>
      </c>
      <c r="AI379" s="223">
        <f t="shared" ca="1" si="625"/>
        <v>-8.1933755497841443E-14</v>
      </c>
      <c r="AJ379" s="223">
        <f t="shared" ca="1" si="626"/>
        <v>-2.0751141818678424E-13</v>
      </c>
      <c r="AK379" s="223">
        <f t="shared" ca="1" si="627"/>
        <v>-2.9324244498558712E-13</v>
      </c>
      <c r="AL379" s="223">
        <f t="shared" ca="1" si="628"/>
        <v>-3.2266464292583798E-13</v>
      </c>
      <c r="AM379" s="223">
        <f t="shared" ca="1" si="629"/>
        <v>-2.9012831996332587E-13</v>
      </c>
      <c r="AN379" s="223">
        <f t="shared" ca="1" si="630"/>
        <v>-2.0188114683164019E-13</v>
      </c>
      <c r="AO379" s="223">
        <f t="shared" ca="1" si="631"/>
        <v>-7.4868470475243104E-14</v>
      </c>
      <c r="AP379" s="223">
        <f t="shared" ca="1" si="632"/>
        <v>6.6520555427342851E-14</v>
      </c>
      <c r="AQ379" s="223">
        <f t="shared" ca="1" si="633"/>
        <v>1.9513621023312862E-13</v>
      </c>
      <c r="AR379" s="223">
        <f t="shared" ca="1" si="634"/>
        <v>2.8628153407552431E-13</v>
      </c>
      <c r="AS379" s="223">
        <f t="shared" ca="1" si="635"/>
        <v>3.2245467301332762E-13</v>
      </c>
      <c r="AT379" s="223">
        <f t="shared" ca="1" si="636"/>
        <v>2.9670960976781379E-13</v>
      </c>
      <c r="AU379" s="223">
        <f t="shared" ca="1" si="637"/>
        <v>2.1398994778054979E-13</v>
      </c>
      <c r="AV379" s="223">
        <f t="shared" ca="1" si="638"/>
        <v>9.0179633491509604E-14</v>
      </c>
      <c r="AW379" s="223">
        <f t="shared" ca="1" si="639"/>
        <v>-5.0947101512307853E-14</v>
      </c>
      <c r="AX379" s="223">
        <f t="shared" ca="1" si="640"/>
        <v>-1.8229090205710853E-13</v>
      </c>
      <c r="AY379" s="223">
        <f t="shared" ca="1" si="641"/>
        <v>-2.7863094587457234E-13</v>
      </c>
      <c r="AZ379" s="223">
        <f t="shared" ca="1" si="642"/>
        <v>-3.2146788154983447E-13</v>
      </c>
      <c r="BA379" s="223">
        <f t="shared" ca="1" si="643"/>
        <v>-3.0257610013367886E-13</v>
      </c>
      <c r="BB379" s="223">
        <f t="shared" ca="1" si="644"/>
        <v>-2.2558322820195062E-13</v>
      </c>
      <c r="BC379" s="223">
        <f t="shared" ca="1" si="645"/>
        <v>-1.0527354587189259E-13</v>
      </c>
      <c r="BD379" s="223">
        <f t="shared" ca="1" si="646"/>
        <v>3.5250911567289518E-14</v>
      </c>
      <c r="BE379" s="223">
        <f t="shared" ca="1" si="647"/>
        <v>1.6900643913123469E-13</v>
      </c>
      <c r="BF379" s="223">
        <f t="shared" ca="1" si="648"/>
        <v>2.7030911131982065E-13</v>
      </c>
      <c r="BG379" s="223">
        <f t="shared" ca="1" si="649"/>
        <v>3.1970664580242694E-13</v>
      </c>
      <c r="BH379" s="223">
        <f t="shared" ca="1" si="650"/>
        <v>3.0771365817178522E-13</v>
      </c>
      <c r="BI379" s="223">
        <f t="shared" ca="1" si="651"/>
        <v>2.36633058867855E-13</v>
      </c>
      <c r="BJ379" s="223">
        <f t="shared" ca="1" si="652"/>
        <v>1.2011384505939553E-13</v>
      </c>
      <c r="BK379" s="223">
        <f t="shared" ca="1" si="653"/>
        <v>-1.9469799088691524E-14</v>
      </c>
      <c r="BL379" s="223">
        <f t="shared" ca="1" si="654"/>
        <v>-1.5531482489027794E-13</v>
      </c>
      <c r="BM379" s="223">
        <f t="shared" ca="1" si="655"/>
        <v>-2.6133607843961705E-13</v>
      </c>
      <c r="BN379" s="223">
        <f t="shared" ca="1" si="656"/>
        <v>-3.1717520874228633E-13</v>
      </c>
      <c r="BO379" s="223">
        <f t="shared" ca="1" si="657"/>
        <v>-3.1210990705482287E-13</v>
      </c>
      <c r="BP379" s="223">
        <f t="shared" ca="1" si="658"/>
        <v>-2.4711281976833946E-13</v>
      </c>
      <c r="BQ379" s="223">
        <f t="shared" ca="1" si="659"/>
        <v>-1.3466477947342116E-13</v>
      </c>
      <c r="BR379" s="223">
        <f t="shared" ca="1" si="660"/>
        <v>3.6417821587347446E-15</v>
      </c>
      <c r="BS379" s="223">
        <f t="shared" ca="1" si="661"/>
        <v>1.4124904363218953E-13</v>
      </c>
      <c r="BT379" s="223">
        <f t="shared" ca="1" si="662"/>
        <v>2.5173346405611607E-13</v>
      </c>
      <c r="BU379" s="223">
        <f t="shared" ca="1" si="663"/>
        <v>3.1387966882301861E-13</v>
      </c>
      <c r="BV379" s="223">
        <f t="shared" ca="1" si="664"/>
        <v>3.1575425583416602E-13</v>
      </c>
      <c r="BW379" s="223">
        <f t="shared" ca="1" si="665"/>
        <v>2.5699726424147459E-13</v>
      </c>
      <c r="BX379" s="223">
        <f t="shared" ca="1" si="666"/>
        <v>1.4889129463845266E-13</v>
      </c>
      <c r="BY379" s="223">
        <f t="shared" ca="1" si="667"/>
        <v>1.2195008143424872E-14</v>
      </c>
      <c r="BZ379" s="223">
        <f t="shared" ca="1" si="668"/>
        <v>-1.2684298105603513E-13</v>
      </c>
      <c r="CA379" s="223">
        <f t="shared" ca="1" si="669"/>
        <v>-2.4152440170845662E-13</v>
      </c>
      <c r="CB379" s="223">
        <f t="shared" ca="1" si="670"/>
        <v>-3.0982796528894398E-13</v>
      </c>
      <c r="CC379" s="223">
        <f t="shared" ca="1" si="671"/>
        <v>-3.1863792495439829E-13</v>
      </c>
      <c r="CD379" s="223">
        <f t="shared" ca="1" si="672"/>
        <v>-2.662625797947509E-13</v>
      </c>
      <c r="CE379" s="223">
        <f t="shared" ca="1" si="673"/>
        <v>-1.6275911763336502E-13</v>
      </c>
      <c r="CF379" s="223">
        <f t="shared" ca="1" si="674"/>
        <v>-2.8002419602809276E-14</v>
      </c>
      <c r="CG379" s="223">
        <f t="shared" ca="1" si="675"/>
        <v>1.1213134262838372E-13</v>
      </c>
      <c r="CH379" s="223">
        <f t="shared" ca="1" si="676"/>
        <v>2.3073348592204167E-13</v>
      </c>
      <c r="CI379" s="223">
        <f t="shared" ca="1" si="677"/>
        <v>3.0502985904876356E-13</v>
      </c>
      <c r="CJ379" s="223">
        <f t="shared" ca="1" si="678"/>
        <v>3.2075396740402966E-13</v>
      </c>
      <c r="CK379" s="223">
        <f t="shared" ca="1" si="679"/>
        <v>2.748864454714541E-13</v>
      </c>
      <c r="CL379" s="223">
        <f t="shared" ca="1" si="680"/>
        <v>1.7623483965788058E-13</v>
      </c>
      <c r="CM379" s="223">
        <f t="shared" ca="1" si="681"/>
        <v>4.3742370780649375E-14</v>
      </c>
      <c r="CN379" s="223">
        <f t="shared" ca="1" si="682"/>
        <v>-9.714956997479709E-14</v>
      </c>
      <c r="CO379" s="223">
        <f t="shared" ca="1" si="683"/>
        <v>-2.1938671295817401E-13</v>
      </c>
      <c r="CP379" s="223">
        <f t="shared" ca="1" si="684"/>
        <v>-2.9949690916067532E-13</v>
      </c>
      <c r="CQ379" s="223">
        <f t="shared" ca="1" si="685"/>
        <v>-3.2209728545145521E-13</v>
      </c>
      <c r="CR379" s="223">
        <f t="shared" ca="1" si="686"/>
        <v>-2.8284808562380746E-13</v>
      </c>
      <c r="CS379" s="223">
        <f t="shared" ca="1" si="687"/>
        <v>-1.8928599651731346E-13</v>
      </c>
      <c r="CT379" s="223">
        <f t="shared" ca="1" si="688"/>
        <v>-5.9376942755899712E-14</v>
      </c>
      <c r="CU379" s="223">
        <f t="shared" ca="1" si="689"/>
        <v>8.1933755497841658E-14</v>
      </c>
      <c r="CV379" s="223">
        <f t="shared" ca="1" si="690"/>
        <v>2.0751141818678351E-13</v>
      </c>
      <c r="CW379" s="223">
        <f t="shared" ca="1" si="691"/>
        <v>2.9324244498558717E-13</v>
      </c>
      <c r="CX379" s="223">
        <f t="shared" ca="1" si="692"/>
        <v>3.2266464292583798E-13</v>
      </c>
      <c r="CY379" s="223">
        <f t="shared" ca="1" si="693"/>
        <v>2.9012831996332576E-13</v>
      </c>
      <c r="CZ379" s="223">
        <f t="shared" ca="1" si="694"/>
        <v>2.018811468316409E-13</v>
      </c>
      <c r="DA379" s="223">
        <f t="shared" ca="1" si="695"/>
        <v>7.4868470475242889E-14</v>
      </c>
      <c r="DB379" s="223">
        <f t="shared" ca="1" si="696"/>
        <v>-6.6520555427342498E-14</v>
      </c>
      <c r="DC379" s="223">
        <f t="shared" ca="1" si="697"/>
        <v>-1.9513621023312928E-13</v>
      </c>
      <c r="DD379" s="223">
        <f t="shared" ca="1" si="698"/>
        <v>-2.8628153407552411E-13</v>
      </c>
      <c r="DE379" s="223">
        <f t="shared" ca="1" si="699"/>
        <v>-3.2245467301332757E-13</v>
      </c>
      <c r="DF379" s="223">
        <f t="shared" ca="1" si="700"/>
        <v>-2.9670960976781399E-13</v>
      </c>
      <c r="DG379" s="223">
        <f t="shared" ca="1" si="701"/>
        <v>-2.139899477805509E-13</v>
      </c>
      <c r="DH379" s="223">
        <f t="shared" ca="1" si="702"/>
        <v>-9.0179633491509945E-14</v>
      </c>
      <c r="DI379" s="223">
        <f t="shared" ca="1" si="703"/>
        <v>5.094710151230637E-14</v>
      </c>
      <c r="DJ379" s="223">
        <f t="shared" ca="1" si="704"/>
        <v>1.8229090205710828E-13</v>
      </c>
      <c r="DK379" s="223">
        <f t="shared" ca="1" si="705"/>
        <v>2.7863094587457219E-13</v>
      </c>
      <c r="DL379" s="223">
        <f t="shared" ca="1" si="706"/>
        <v>3.2146788154983447E-13</v>
      </c>
      <c r="DM379" s="223">
        <f t="shared" ca="1" si="707"/>
        <v>3.0257610013367896E-13</v>
      </c>
      <c r="DN379" s="223">
        <f t="shared" ca="1" si="708"/>
        <v>2.2558322820195007E-13</v>
      </c>
      <c r="DO379" s="223">
        <f t="shared" ca="1" si="709"/>
        <v>1.0527354587189292E-13</v>
      </c>
      <c r="DP379" s="223">
        <f t="shared" ca="1" si="710"/>
        <v>-3.5250911567290307E-14</v>
      </c>
      <c r="DQ379" s="223">
        <f t="shared" ca="1" si="711"/>
        <v>-1.6900643913123439E-13</v>
      </c>
      <c r="DR379" s="223">
        <f t="shared" ca="1" si="712"/>
        <v>-2.7030911131981984E-13</v>
      </c>
      <c r="DS379" s="223">
        <f t="shared" ca="1" si="713"/>
        <v>-3.1970664580242689E-13</v>
      </c>
      <c r="DT379" s="223">
        <f t="shared" ca="1" si="714"/>
        <v>-3.0771365817178568E-13</v>
      </c>
      <c r="DU379" s="223">
        <f t="shared" ca="1" si="715"/>
        <v>-2.3663305886785525E-13</v>
      </c>
      <c r="DV379" s="223">
        <f t="shared" ca="1" si="716"/>
        <v>-1.201138450593969E-13</v>
      </c>
      <c r="DW379" s="223">
        <f t="shared" ca="1" si="717"/>
        <v>1.946979908869117E-14</v>
      </c>
      <c r="DX379" s="223">
        <f t="shared" ca="1" si="718"/>
        <v>1.5531482489027763E-13</v>
      </c>
      <c r="DY379" s="223">
        <f t="shared" ca="1" si="719"/>
        <v>2.613360784396175E-13</v>
      </c>
      <c r="DZ379" s="223">
        <f t="shared" ca="1" si="720"/>
        <v>3.1717520874228628E-13</v>
      </c>
      <c r="EA379" s="223">
        <f t="shared" ca="1" si="721"/>
        <v>3.1210990705482267E-13</v>
      </c>
      <c r="EB379" s="223">
        <f t="shared" ca="1" si="722"/>
        <v>2.4711281976833966E-13</v>
      </c>
      <c r="EC379" s="223">
        <f t="shared" ca="1" si="723"/>
        <v>1.3466477947342043E-13</v>
      </c>
      <c r="ED379" s="223">
        <f t="shared" ca="1" si="724"/>
        <v>-3.6417821587343888E-15</v>
      </c>
      <c r="EE379" s="223">
        <f t="shared" ca="1" si="725"/>
        <v>-1.4124904363218819E-13</v>
      </c>
      <c r="EF379" s="223">
        <f t="shared" ca="1" si="726"/>
        <v>-2.5173346405611581E-13</v>
      </c>
      <c r="EG379" s="223">
        <f t="shared" ca="1" si="727"/>
        <v>-3.1387966882301826E-13</v>
      </c>
      <c r="EH379" s="223">
        <f t="shared" ca="1" si="728"/>
        <v>-3.1575425583416607E-13</v>
      </c>
      <c r="EI379" s="223">
        <f t="shared" ca="1" si="729"/>
        <v>-2.5699726424147545E-13</v>
      </c>
      <c r="EJ379" s="223">
        <f t="shared" ca="1" si="730"/>
        <v>-1.4889129463845297E-13</v>
      </c>
      <c r="EK379" s="223">
        <f t="shared" ca="1" si="731"/>
        <v>-1.2195008143425227E-14</v>
      </c>
      <c r="EL379" s="223">
        <f t="shared" ca="1" si="732"/>
        <v>1.2684298105603586E-13</v>
      </c>
      <c r="EM379" s="223">
        <f t="shared" ca="1" si="733"/>
        <v>2.4152440170845561E-13</v>
      </c>
      <c r="EN379" s="223">
        <f t="shared" ca="1" si="734"/>
        <v>3.0982796528894418E-13</v>
      </c>
      <c r="EO379" s="223">
        <f t="shared" ca="1" si="735"/>
        <v>3.1863792495439855E-13</v>
      </c>
      <c r="EP379" s="223">
        <f t="shared" ca="1" si="736"/>
        <v>2.6626257979475044E-13</v>
      </c>
      <c r="EQ379" s="223">
        <f t="shared" ca="1" si="737"/>
        <v>1.6275911763336434E-13</v>
      </c>
      <c r="ER379" s="223">
        <f t="shared" ca="1" si="738"/>
        <v>2.8002419602810772E-14</v>
      </c>
      <c r="ES379" s="223">
        <f t="shared" ca="1" si="739"/>
        <v>-1.1213134262838448E-13</v>
      </c>
      <c r="ET379" s="223">
        <f t="shared" ca="1" si="740"/>
        <v>-2.3073348592204061E-13</v>
      </c>
      <c r="EU379" s="223">
        <f t="shared" ca="1" si="741"/>
        <v>-3.0502985904876387E-13</v>
      </c>
      <c r="EV379" s="223">
        <f t="shared" ca="1" si="742"/>
        <v>-3.2075396740402951E-13</v>
      </c>
      <c r="EW379" s="223">
        <f t="shared" ca="1" si="743"/>
        <v>-2.7488644547145481E-13</v>
      </c>
      <c r="EX379" s="223">
        <f t="shared" ca="1" si="744"/>
        <v>-1.7623483965788186E-13</v>
      </c>
      <c r="EY379" s="223">
        <f t="shared" ca="1" si="745"/>
        <v>-4.3742370780648599E-14</v>
      </c>
      <c r="EZ379" s="223">
        <f t="shared" ca="1" si="746"/>
        <v>9.7149569974797835E-14</v>
      </c>
      <c r="FA379" s="223">
        <f t="shared" ca="1" si="747"/>
        <v>2.193867129581729E-13</v>
      </c>
      <c r="FB379" s="223">
        <f t="shared" ca="1" si="748"/>
        <v>2.9949690916067482E-13</v>
      </c>
      <c r="FC379" s="223">
        <f t="shared" ca="1" si="749"/>
        <v>3.2209728545145516E-13</v>
      </c>
      <c r="FD379" s="223">
        <f t="shared" ca="1" si="750"/>
        <v>2.8284808562380817E-13</v>
      </c>
      <c r="FE379" s="223">
        <f t="shared" ca="1" si="751"/>
        <v>1.8928599651731467E-13</v>
      </c>
      <c r="FF379" s="223">
        <f t="shared" ca="1" si="752"/>
        <v>5.937694275589893E-14</v>
      </c>
      <c r="FG379" s="223">
        <f t="shared" ca="1" si="753"/>
        <v>-8.1933755497842415E-14</v>
      </c>
      <c r="FH379" s="223">
        <f t="shared" ca="1" si="754"/>
        <v>-2.0751141818678237E-13</v>
      </c>
      <c r="FI379" s="223">
        <f t="shared" ca="1" si="755"/>
        <v>-2.9324244498558662E-13</v>
      </c>
      <c r="FJ379" s="223">
        <f t="shared" ca="1" si="756"/>
        <v>-3.2266464292583798E-13</v>
      </c>
      <c r="FK379" s="223">
        <f t="shared" ca="1" si="757"/>
        <v>-2.9012831996332541E-13</v>
      </c>
      <c r="FL379" s="223">
        <f t="shared" ca="1" si="758"/>
        <v>-2.0188114683164211E-13</v>
      </c>
      <c r="FM379" s="223">
        <f t="shared" ca="1" si="759"/>
        <v>-7.4868470475244353E-14</v>
      </c>
      <c r="FN379" s="223">
        <f t="shared" ca="1" si="760"/>
        <v>6.652055542734328E-14</v>
      </c>
      <c r="FO379" s="223">
        <f t="shared" ca="1" si="761"/>
        <v>1.9513621023312991E-13</v>
      </c>
      <c r="FP379" s="223">
        <f t="shared" ca="1" si="762"/>
        <v>2.8628153407552345E-13</v>
      </c>
      <c r="FQ379" s="223">
        <f t="shared" ca="1" si="763"/>
        <v>3.2245467301332757E-13</v>
      </c>
      <c r="FR379" s="223">
        <f t="shared" ca="1" si="764"/>
        <v>2.9670960976781358E-13</v>
      </c>
      <c r="FS379" s="223">
        <f t="shared" ca="1" si="765"/>
        <v>2.1398994778055201E-13</v>
      </c>
      <c r="FT379" s="223">
        <f t="shared" ca="1" si="766"/>
        <v>9.0179633491511371E-14</v>
      </c>
      <c r="FU379" s="223">
        <f t="shared" ca="1" si="767"/>
        <v>-5.0947101512307159E-14</v>
      </c>
      <c r="FV379" s="223">
        <f t="shared" ca="1" si="768"/>
        <v>-1.8229090205710889E-13</v>
      </c>
      <c r="FW379" s="223">
        <f t="shared" ca="1" si="769"/>
        <v>-2.7863094587457138E-13</v>
      </c>
      <c r="FX379" s="223">
        <f t="shared" ca="1" si="770"/>
        <v>-3.2146788154983442E-13</v>
      </c>
      <c r="FY379" s="223">
        <f t="shared" ca="1" si="771"/>
        <v>-3.0257610013367871E-13</v>
      </c>
      <c r="FZ379" s="223">
        <f t="shared" ca="1" si="772"/>
        <v>-2.2558322820194949E-13</v>
      </c>
      <c r="GA379" s="223">
        <f t="shared" ca="1" si="773"/>
        <v>-1.0527354587189434E-13</v>
      </c>
      <c r="GB379" s="223">
        <f t="shared" ca="1" si="774"/>
        <v>3.5250911567288811E-14</v>
      </c>
      <c r="GC379" s="223">
        <f t="shared" ca="1" si="775"/>
        <v>1.6900643913123507E-13</v>
      </c>
      <c r="GD379" s="223">
        <f t="shared" ca="1" si="776"/>
        <v>2.7030911131981903E-13</v>
      </c>
      <c r="GE379" s="223">
        <f t="shared" ca="1" si="777"/>
        <v>3.1970664580242664E-13</v>
      </c>
      <c r="GF379" s="223">
        <f t="shared" ca="1" si="778"/>
        <v>3.0771365817178542E-13</v>
      </c>
      <c r="GG379" s="223">
        <f t="shared" ca="1" si="779"/>
        <v>2.366330588678547E-13</v>
      </c>
      <c r="GH379" s="223">
        <f t="shared" ca="1" si="780"/>
        <v>1.2011384505939831E-13</v>
      </c>
      <c r="GI379" s="223">
        <f t="shared" ca="1" si="781"/>
        <v>-1.9469799088689668E-14</v>
      </c>
      <c r="GJ379" s="223">
        <f t="shared" ca="1" si="782"/>
        <v>-1.5531482489027831E-13</v>
      </c>
      <c r="GK379" s="223">
        <f t="shared" ca="1" si="783"/>
        <v>-2.6133607843961801E-13</v>
      </c>
      <c r="GL379" s="223">
        <f t="shared" ca="1" si="784"/>
        <v>-3.1717520874228597E-13</v>
      </c>
      <c r="GM379" s="223">
        <f t="shared" ca="1" si="785"/>
        <v>-3.1210990705482307E-13</v>
      </c>
      <c r="GN379" s="223">
        <f t="shared" ca="1" si="786"/>
        <v>-2.4711281976833916E-13</v>
      </c>
      <c r="GO379" s="223">
        <f t="shared" ca="1" si="787"/>
        <v>-1.3466477947341972E-13</v>
      </c>
      <c r="GP379" s="223">
        <f t="shared" ca="1" si="788"/>
        <v>3.6417821587328868E-15</v>
      </c>
      <c r="GQ379" s="223">
        <f t="shared" ca="1" si="789"/>
        <v>1.4124904363218892E-13</v>
      </c>
      <c r="GR379" s="223">
        <f t="shared" ca="1" si="790"/>
        <v>2.5173346405611632E-13</v>
      </c>
      <c r="GS379" s="223">
        <f t="shared" ca="1" si="791"/>
        <v>3.1387966882301786E-13</v>
      </c>
      <c r="GT379" s="223">
        <f t="shared" ca="1" si="792"/>
        <v>3.1575425583416638E-13</v>
      </c>
      <c r="GU379" s="223">
        <f t="shared" ca="1" si="793"/>
        <v>2.5699726424147495E-13</v>
      </c>
      <c r="GV379" s="223">
        <f t="shared" ca="1" si="794"/>
        <v>1.4889129463845228E-13</v>
      </c>
      <c r="GW379" s="223">
        <f t="shared" ca="1" si="795"/>
        <v>1.219500814342673E-14</v>
      </c>
      <c r="GX379" s="223">
        <f t="shared" ca="1" si="796"/>
        <v>-1.2684298105603445E-13</v>
      </c>
      <c r="GY379" s="223">
        <f t="shared" ca="1" si="797"/>
        <v>-2.4152440170845611E-13</v>
      </c>
      <c r="GZ379" s="223">
        <f t="shared" ca="1" si="798"/>
        <v>-3.0982796528894444E-13</v>
      </c>
      <c r="HA379" s="223">
        <f t="shared" ca="1" si="799"/>
        <v>-3.186379249543988E-13</v>
      </c>
      <c r="HB379" s="223">
        <f t="shared" ca="1" si="800"/>
        <v>-2.662625797947513E-13</v>
      </c>
      <c r="HC379" s="223">
        <f t="shared" ca="1" si="801"/>
        <v>-1.6275911763336365E-13</v>
      </c>
      <c r="HD379" s="223">
        <f t="shared" ca="1" si="802"/>
        <v>-2.8002419602812271E-14</v>
      </c>
      <c r="HE379" s="223">
        <f t="shared" ca="1" si="803"/>
        <v>1.1213134262838307E-13</v>
      </c>
      <c r="HF379" s="223">
        <f t="shared" ca="1" si="804"/>
        <v>2.3073348592204116E-13</v>
      </c>
      <c r="HG379" s="223">
        <f t="shared" ca="1" si="805"/>
        <v>3.0502985904876412E-13</v>
      </c>
      <c r="HH379" s="223">
        <f t="shared" ca="1" si="806"/>
        <v>3.2075396740402996E-13</v>
      </c>
      <c r="HI379" s="223">
        <f t="shared" ca="1" si="807"/>
        <v>2.7488644547145446E-13</v>
      </c>
      <c r="HJ379" s="223">
        <f t="shared" ca="1" si="808"/>
        <v>1.7623483965788121E-13</v>
      </c>
      <c r="HK379" s="223">
        <f t="shared" ca="1" si="809"/>
        <v>4.3742370780647804E-14</v>
      </c>
      <c r="HL379" s="223">
        <f t="shared" ca="1" si="810"/>
        <v>-9.7149569974794225E-14</v>
      </c>
      <c r="HM379" s="223">
        <f t="shared" ca="1" si="811"/>
        <v>-2.1938671295817348E-13</v>
      </c>
      <c r="HN379" s="223">
        <f t="shared" ca="1" si="812"/>
        <v>-2.9949690916067512E-13</v>
      </c>
      <c r="HO379" s="223">
        <f t="shared" ca="1" si="813"/>
        <v>-3.2209728545145511E-13</v>
      </c>
      <c r="HP379" s="223">
        <f t="shared" ca="1" si="814"/>
        <v>-2.8284808562380776E-13</v>
      </c>
      <c r="HQ379" s="223">
        <f t="shared" ca="1" si="815"/>
        <v>-1.8928599651731404E-13</v>
      </c>
      <c r="HR379" s="223">
        <f t="shared" ca="1" si="816"/>
        <v>-5.937694275589816E-14</v>
      </c>
      <c r="HS379" s="223">
        <f t="shared" ca="1" si="817"/>
        <v>8.1933755497838742E-14</v>
      </c>
      <c r="HT379" s="223">
        <f t="shared" ca="1" si="818"/>
        <v>2.0751141818678295E-13</v>
      </c>
      <c r="HU379" s="223">
        <f t="shared" ca="1" si="819"/>
        <v>2.9324244498558692E-13</v>
      </c>
      <c r="HV379" s="223">
        <f t="shared" ca="1" si="820"/>
        <v>3.2266464292583798E-13</v>
      </c>
      <c r="HW379" s="223">
        <f t="shared" ca="1" si="821"/>
        <v>2.9012831996332703E-13</v>
      </c>
      <c r="HX379" s="223">
        <f t="shared" ca="1" si="822"/>
        <v>2.018811468316415E-13</v>
      </c>
      <c r="HY379" s="223">
        <f t="shared" ca="1" si="823"/>
        <v>7.4868470475243584E-14</v>
      </c>
      <c r="HZ379" s="223">
        <f t="shared" ca="1" si="824"/>
        <v>-6.652055542734405E-14</v>
      </c>
      <c r="IA379" s="223">
        <f t="shared" ca="1" si="825"/>
        <v>-1.951362102331269E-13</v>
      </c>
      <c r="IB379" s="223">
        <f t="shared" ca="1" si="826"/>
        <v>-2.8628153407552381E-13</v>
      </c>
      <c r="IC379" s="223">
        <f t="shared" ca="1" si="827"/>
        <v>-3.2245467301332762E-13</v>
      </c>
      <c r="ID379" s="223">
        <f t="shared" ca="1" si="828"/>
        <v>-2.967096097678151E-13</v>
      </c>
      <c r="IE379" s="223">
        <f t="shared" ca="1" si="829"/>
        <v>2.9438376506326859E-13</v>
      </c>
      <c r="IF379" s="223">
        <f t="shared" ca="1" si="830"/>
        <v>-9.0179633491510626E-14</v>
      </c>
      <c r="IG379" s="223">
        <f t="shared" ca="1" si="831"/>
        <v>5.0947101512307929E-14</v>
      </c>
      <c r="IH379" s="223">
        <f t="shared" ca="1" si="832"/>
        <v>1.8229090205710578E-13</v>
      </c>
      <c r="II379" s="223">
        <f t="shared" ca="1" si="833"/>
        <v>2.7863094587457184E-13</v>
      </c>
      <c r="IJ379" s="223">
        <f t="shared" ca="1" si="834"/>
        <v>3.2146788154983447E-13</v>
      </c>
      <c r="IK379" s="223">
        <f t="shared" ca="1" si="835"/>
        <v>3.025761001336784E-13</v>
      </c>
      <c r="IL379" s="223">
        <f t="shared" ca="1" si="836"/>
        <v>2.2558322820195219E-13</v>
      </c>
      <c r="IM379" s="223">
        <f t="shared" ca="1" si="837"/>
        <v>1.052735458718936E-13</v>
      </c>
      <c r="IN379" s="223">
        <f t="shared" ca="1" si="838"/>
        <v>-3.5250911567289593E-14</v>
      </c>
      <c r="IO379" s="223">
        <f t="shared" ca="1" si="839"/>
        <v>-1.6900643913123575E-13</v>
      </c>
      <c r="IP379" s="223">
        <f t="shared" ca="1" si="840"/>
        <v>-2.7030911131981948E-13</v>
      </c>
      <c r="IQ379" s="223">
        <f t="shared" ca="1" si="841"/>
        <v>-3.1970664580242679E-13</v>
      </c>
      <c r="IR379" s="223">
        <f t="shared" ca="1" si="842"/>
        <v>-3.0771365817178517E-13</v>
      </c>
      <c r="IS379" s="223">
        <f t="shared" ca="1" si="843"/>
        <v>-2.3663305886785727E-13</v>
      </c>
      <c r="IT379" s="223">
        <f t="shared" ca="1" si="844"/>
        <v>-1.2011384505939758E-13</v>
      </c>
      <c r="IU379" s="223">
        <f t="shared" ca="1" si="845"/>
        <v>1.946979908869046E-14</v>
      </c>
      <c r="IV379" s="223">
        <f t="shared" ca="1" si="846"/>
        <v>1.5531482489027902E-13</v>
      </c>
      <c r="IW379" s="223">
        <f t="shared" ca="1" si="847"/>
        <v>2.6133607843961574E-13</v>
      </c>
      <c r="IX379" s="223">
        <f t="shared" ca="1" si="848"/>
        <v>3.1717520874228618E-13</v>
      </c>
      <c r="IY379" s="223">
        <f t="shared" ca="1" si="849"/>
        <v>3.1210990705482287E-13</v>
      </c>
      <c r="IZ379" s="223">
        <f t="shared" ca="1" si="850"/>
        <v>2.4711281976833866E-13</v>
      </c>
      <c r="JA379" s="223">
        <f t="shared" ca="1" si="851"/>
        <v>1.3466477947342315E-13</v>
      </c>
      <c r="JB379" s="223">
        <f t="shared" ca="1" si="852"/>
        <v>-3.6417821587336773E-15</v>
      </c>
    </row>
    <row r="380" spans="2:262">
      <c r="B380" s="230">
        <v>19</v>
      </c>
      <c r="C380" s="229">
        <f t="shared" si="853"/>
        <v>3.7109375000000006E-4</v>
      </c>
      <c r="D380" s="226">
        <f t="shared" ca="1" si="597"/>
        <v>18.000000000036593</v>
      </c>
      <c r="E380" s="225">
        <f ca="1">Y361</f>
        <v>3.6592473608501452E-11</v>
      </c>
      <c r="F380" s="224">
        <v>19</v>
      </c>
      <c r="G380" s="223">
        <f t="shared" ca="1" si="854"/>
        <v>-1.4752437476464428E-12</v>
      </c>
      <c r="H380" s="223">
        <f t="shared" ca="1" si="598"/>
        <v>-2.5855620876069871E-12</v>
      </c>
      <c r="I380" s="223">
        <f t="shared" ca="1" si="599"/>
        <v>-3.1437300301542953E-12</v>
      </c>
      <c r="J380" s="223">
        <f t="shared" ca="1" si="600"/>
        <v>-3.0305500310568659E-12</v>
      </c>
      <c r="K380" s="223">
        <f t="shared" ca="1" si="601"/>
        <v>-2.2701918373033369E-12</v>
      </c>
      <c r="L380" s="223">
        <f t="shared" ca="1" si="602"/>
        <v>-1.0250310038532079E-12</v>
      </c>
      <c r="M380" s="223">
        <f t="shared" ca="1" si="603"/>
        <v>4.3902663306229862E-13</v>
      </c>
      <c r="N380" s="223">
        <f t="shared" ca="1" si="604"/>
        <v>1.8093295188997926E-12</v>
      </c>
      <c r="O380" s="223">
        <f t="shared" ca="1" si="605"/>
        <v>2.7932475572410711E-12</v>
      </c>
      <c r="P380" s="223">
        <f t="shared" ca="1" si="606"/>
        <v>3.1806636758656788E-12</v>
      </c>
      <c r="Q380" s="223">
        <f t="shared" ca="1" si="607"/>
        <v>2.8888446211850897E-12</v>
      </c>
      <c r="R380" s="223">
        <f t="shared" ca="1" si="608"/>
        <v>1.9801087601752705E-12</v>
      </c>
      <c r="S380" s="223">
        <f t="shared" ca="1" si="609"/>
        <v>6.4851790601225873E-13</v>
      </c>
      <c r="T380" s="223">
        <f t="shared" ca="1" si="610"/>
        <v>-8.2156485335411061E-13</v>
      </c>
      <c r="U380" s="223">
        <f t="shared" ca="1" si="611"/>
        <v>-2.1162012900603043E-12</v>
      </c>
      <c r="V380" s="223">
        <f t="shared" ca="1" si="612"/>
        <v>-2.958919983652216E-12</v>
      </c>
      <c r="W380" s="223">
        <f t="shared" ca="1" si="613"/>
        <v>-3.1697571793220874E-12</v>
      </c>
      <c r="X380" s="223">
        <f t="shared" ca="1" si="614"/>
        <v>-2.703688299266662E-12</v>
      </c>
      <c r="Y380" s="223">
        <f t="shared" ca="1" si="615"/>
        <v>-1.6602430042038257E-12</v>
      </c>
      <c r="Z380" s="223">
        <f t="shared" ca="1" si="616"/>
        <v>-2.6225049522274384E-13</v>
      </c>
      <c r="AA380" s="223">
        <f t="shared" ca="1" si="617"/>
        <v>1.1917459735367944E-12</v>
      </c>
      <c r="AB380" s="223">
        <f t="shared" ca="1" si="618"/>
        <v>2.3912434240526889E-12</v>
      </c>
      <c r="AC380" s="223">
        <f t="shared" ca="1" si="619"/>
        <v>3.0800874993388777E-12</v>
      </c>
      <c r="AD380" s="223">
        <f t="shared" ca="1" si="620"/>
        <v>3.1111745843833319E-12</v>
      </c>
      <c r="AE380" s="223">
        <f t="shared" ca="1" si="621"/>
        <v>2.4778659887272225E-12</v>
      </c>
      <c r="AF380" s="223">
        <f t="shared" ca="1" si="622"/>
        <v>1.3154056480906812E-12</v>
      </c>
      <c r="AG380" s="223">
        <f t="shared" ca="1" si="623"/>
        <v>-1.2796140711835309E-13</v>
      </c>
      <c r="AH380" s="223">
        <f t="shared" ca="1" si="624"/>
        <v>-1.544002124997253E-12</v>
      </c>
      <c r="AI380" s="223">
        <f t="shared" ca="1" si="625"/>
        <v>-2.6303190311717746E-12</v>
      </c>
      <c r="AJ380" s="223">
        <f t="shared" ca="1" si="626"/>
        <v>-3.154927632082091E-12</v>
      </c>
      <c r="AK380" s="223">
        <f t="shared" ca="1" si="627"/>
        <v>-3.0057970278061204E-12</v>
      </c>
      <c r="AL380" s="223">
        <f t="shared" ca="1" si="628"/>
        <v>-2.2147742673132678E-12</v>
      </c>
      <c r="AM380" s="223">
        <f t="shared" ca="1" si="629"/>
        <v>-9.5078336664728713E-13</v>
      </c>
      <c r="AN380" s="223">
        <f t="shared" ca="1" si="630"/>
        <v>5.1624865078958769E-13</v>
      </c>
      <c r="AO380" s="223">
        <f t="shared" ca="1" si="631"/>
        <v>1.8730350473366006E-12</v>
      </c>
      <c r="AP380" s="223">
        <f t="shared" ca="1" si="632"/>
        <v>2.8298321917542964E-12</v>
      </c>
      <c r="AQ380" s="223">
        <f t="shared" ca="1" si="633"/>
        <v>3.1823147166240106E-12</v>
      </c>
      <c r="AR380" s="223">
        <f t="shared" ca="1" si="634"/>
        <v>2.8552094861270781E-12</v>
      </c>
      <c r="AS380" s="223">
        <f t="shared" ca="1" si="635"/>
        <v>1.9183702794013232E-12</v>
      </c>
      <c r="AT380" s="223">
        <f t="shared" ca="1" si="636"/>
        <v>5.7186041837789624E-13</v>
      </c>
      <c r="AU380" s="223">
        <f t="shared" ca="1" si="637"/>
        <v>-8.9677103422737079E-13</v>
      </c>
      <c r="AV380" s="223">
        <f t="shared" ca="1" si="638"/>
        <v>-2.1738957791381425E-12</v>
      </c>
      <c r="AW380" s="223">
        <f t="shared" ca="1" si="639"/>
        <v>-2.9867820421577259E-12</v>
      </c>
      <c r="AX380" s="223">
        <f t="shared" ca="1" si="640"/>
        <v>-3.1618368257211569E-12</v>
      </c>
      <c r="AY380" s="223">
        <f t="shared" ca="1" si="641"/>
        <v>-2.6616769361403302E-12</v>
      </c>
      <c r="AZ380" s="223">
        <f t="shared" ca="1" si="642"/>
        <v>-1.593112216863168E-12</v>
      </c>
      <c r="BA380" s="223">
        <f t="shared" ca="1" si="643"/>
        <v>-1.8433615712696004E-13</v>
      </c>
      <c r="BB380" s="223">
        <f t="shared" ca="1" si="644"/>
        <v>1.2638051465935766E-12</v>
      </c>
      <c r="BC380" s="223">
        <f t="shared" ca="1" si="645"/>
        <v>2.4420590949536474E-12</v>
      </c>
      <c r="BD380" s="223">
        <f t="shared" ca="1" si="646"/>
        <v>3.0988079105426736E-12</v>
      </c>
      <c r="BE380" s="223">
        <f t="shared" ca="1" si="647"/>
        <v>3.0938019659135813E-12</v>
      </c>
      <c r="BF380" s="223">
        <f t="shared" ca="1" si="648"/>
        <v>2.4281102875382656E-12</v>
      </c>
      <c r="BG380" s="223">
        <f t="shared" ca="1" si="649"/>
        <v>1.2438922637104388E-12</v>
      </c>
      <c r="BH380" s="223">
        <f t="shared" ca="1" si="650"/>
        <v>-2.0596069150773624E-13</v>
      </c>
      <c r="BI380" s="223">
        <f t="shared" ca="1" si="651"/>
        <v>-1.6118304532019245E-12</v>
      </c>
      <c r="BJ380" s="223">
        <f t="shared" ca="1" si="652"/>
        <v>-2.6734915689061441E-12</v>
      </c>
      <c r="BK380" s="223">
        <f t="shared" ca="1" si="653"/>
        <v>-3.164224823574664E-12</v>
      </c>
      <c r="BL380" s="223">
        <f t="shared" ca="1" si="654"/>
        <v>-2.9792334448198153E-12</v>
      </c>
      <c r="BM380" s="223">
        <f t="shared" ca="1" si="655"/>
        <v>-2.1580226001203128E-12</v>
      </c>
      <c r="BN380" s="223">
        <f t="shared" ca="1" si="656"/>
        <v>-8.7596301309337654E-13</v>
      </c>
      <c r="BO380" s="223">
        <f t="shared" ca="1" si="657"/>
        <v>5.9315969963341328E-13</v>
      </c>
      <c r="BP380" s="223">
        <f t="shared" ca="1" si="658"/>
        <v>1.9356123294981805E-12</v>
      </c>
      <c r="BQ380" s="223">
        <f t="shared" ca="1" si="659"/>
        <v>2.864712241169449E-12</v>
      </c>
      <c r="BR380" s="223">
        <f t="shared" ca="1" si="660"/>
        <v>3.1820488499914599E-12</v>
      </c>
      <c r="BS380" s="223">
        <f t="shared" ca="1" si="661"/>
        <v>2.8198544796377837E-12</v>
      </c>
      <c r="BT380" s="223">
        <f t="shared" ca="1" si="662"/>
        <v>1.8554762441035467E-12</v>
      </c>
      <c r="BU380" s="223">
        <f t="shared" ca="1" si="663"/>
        <v>4.9485846341074665E-13</v>
      </c>
      <c r="BV380" s="223">
        <f t="shared" ca="1" si="664"/>
        <v>-9.7143703376203589E-13</v>
      </c>
      <c r="BW380" s="223">
        <f t="shared" ca="1" si="665"/>
        <v>-2.2302807946858166E-12</v>
      </c>
      <c r="BX380" s="223">
        <f t="shared" ca="1" si="666"/>
        <v>-3.0128449748440178E-12</v>
      </c>
      <c r="BY380" s="223">
        <f t="shared" ca="1" si="667"/>
        <v>-3.1520118998451051E-12</v>
      </c>
      <c r="BZ380" s="223">
        <f t="shared" ca="1" si="668"/>
        <v>-2.6180622783541689E-12</v>
      </c>
      <c r="CA380" s="223">
        <f t="shared" ca="1" si="669"/>
        <v>-1.5250217982933793E-12</v>
      </c>
      <c r="CB380" s="223">
        <f t="shared" ca="1" si="670"/>
        <v>-1.0631078182289579E-13</v>
      </c>
      <c r="CC380" s="223">
        <f t="shared" ca="1" si="671"/>
        <v>1.3351030506867693E-12</v>
      </c>
      <c r="CD380" s="223">
        <f t="shared" ca="1" si="672"/>
        <v>2.4914037607702771E-12</v>
      </c>
      <c r="CE380" s="223">
        <f t="shared" ca="1" si="673"/>
        <v>3.1156617157330514E-12</v>
      </c>
      <c r="CF380" s="223">
        <f t="shared" ca="1" si="674"/>
        <v>3.0745657568242751E-12</v>
      </c>
      <c r="CG380" s="223">
        <f t="shared" ca="1" si="675"/>
        <v>2.3768919835049983E-12</v>
      </c>
      <c r="CH380" s="223">
        <f t="shared" ca="1" si="676"/>
        <v>1.1716296051426543E-12</v>
      </c>
      <c r="CI380" s="223">
        <f t="shared" ca="1" si="677"/>
        <v>-2.8383591287793273E-13</v>
      </c>
      <c r="CJ380" s="223">
        <f t="shared" ca="1" si="678"/>
        <v>-1.6786878750118198E-12</v>
      </c>
      <c r="CK380" s="223">
        <f t="shared" ca="1" si="679"/>
        <v>-2.7150536952877031E-12</v>
      </c>
      <c r="CL380" s="223">
        <f t="shared" ca="1" si="680"/>
        <v>-3.1716160043515018E-12</v>
      </c>
      <c r="CM380" s="223">
        <f t="shared" ca="1" si="681"/>
        <v>-2.9508752830070649E-12</v>
      </c>
      <c r="CN380" s="223">
        <f t="shared" ca="1" si="682"/>
        <v>-2.0999710208067078E-12</v>
      </c>
      <c r="CO380" s="223">
        <f t="shared" ca="1" si="683"/>
        <v>-8.0061501217474558E-13</v>
      </c>
      <c r="CP380" s="223">
        <f t="shared" ca="1" si="684"/>
        <v>6.6971345125385491E-13</v>
      </c>
      <c r="CQ380" s="223">
        <f t="shared" ca="1" si="685"/>
        <v>1.9970236711696687E-12</v>
      </c>
      <c r="CR380" s="223">
        <f t="shared" ca="1" si="686"/>
        <v>2.8978666950490063E-12</v>
      </c>
      <c r="CS380" s="223">
        <f t="shared" ca="1" si="687"/>
        <v>3.1798662361161447E-12</v>
      </c>
      <c r="CT380" s="223">
        <f t="shared" ca="1" si="688"/>
        <v>2.7828008982510998E-12</v>
      </c>
      <c r="CU380" s="223">
        <f t="shared" ca="1" si="689"/>
        <v>1.7914645392970389E-12</v>
      </c>
      <c r="CV380" s="223">
        <f t="shared" ca="1" si="690"/>
        <v>4.1755842420918846E-13</v>
      </c>
      <c r="CW380" s="223">
        <f t="shared" ca="1" si="691"/>
        <v>-1.045517875951933E-12</v>
      </c>
      <c r="CX380" s="223">
        <f t="shared" ca="1" si="692"/>
        <v>-2.2853223724783588E-12</v>
      </c>
      <c r="CY380" s="223">
        <f t="shared" ca="1" si="693"/>
        <v>-3.0370930823749869E-12</v>
      </c>
      <c r="CZ380" s="223">
        <f t="shared" ca="1" si="694"/>
        <v>-3.1402883198619054E-12</v>
      </c>
      <c r="DA380" s="223">
        <f t="shared" ca="1" si="695"/>
        <v>-2.5728705977471947E-12</v>
      </c>
      <c r="DB380" s="223">
        <f t="shared" ca="1" si="696"/>
        <v>-1.456012763616547E-12</v>
      </c>
      <c r="DC380" s="223">
        <f t="shared" ca="1" si="697"/>
        <v>-2.8221368879088971E-14</v>
      </c>
      <c r="DD380" s="223">
        <f t="shared" ca="1" si="698"/>
        <v>1.4055967386249571E-12</v>
      </c>
      <c r="DE380" s="223">
        <f t="shared" ca="1" si="699"/>
        <v>2.5392476981210128E-12</v>
      </c>
      <c r="DF380" s="223">
        <f t="shared" ca="1" si="700"/>
        <v>3.1306387628079694E-12</v>
      </c>
      <c r="DG380" s="223">
        <f t="shared" ca="1" si="701"/>
        <v>3.0534775442884716E-12</v>
      </c>
      <c r="DH380" s="223">
        <f t="shared" ca="1" si="702"/>
        <v>2.3242419286185687E-12</v>
      </c>
      <c r="DI380" s="223">
        <f t="shared" ca="1" si="703"/>
        <v>1.0986612007108058E-12</v>
      </c>
      <c r="DJ380" s="223">
        <f t="shared" ca="1" si="704"/>
        <v>-3.6154016210749743E-13</v>
      </c>
      <c r="DK380" s="223">
        <f t="shared" ca="1" si="705"/>
        <v>-1.7445341180159717E-12</v>
      </c>
      <c r="DL380" s="223">
        <f t="shared" ca="1" si="706"/>
        <v>-2.7549803748456051E-12</v>
      </c>
      <c r="DM380" s="223">
        <f t="shared" ca="1" si="707"/>
        <v>-3.1770967222416794E-12</v>
      </c>
      <c r="DN380" s="223">
        <f t="shared" ca="1" si="708"/>
        <v>-2.9207396242641692E-12</v>
      </c>
      <c r="DO380" s="223">
        <f t="shared" ca="1" si="709"/>
        <v>-2.0406544974731349E-12</v>
      </c>
      <c r="DP380" s="223">
        <f t="shared" ca="1" si="710"/>
        <v>-7.2478475070969308E-13</v>
      </c>
      <c r="DQ380" s="223">
        <f t="shared" ca="1" si="711"/>
        <v>7.4586379253347125E-13</v>
      </c>
      <c r="DR380" s="223">
        <f t="shared" ca="1" si="712"/>
        <v>2.0572320804551872E-12</v>
      </c>
      <c r="DS380" s="223">
        <f t="shared" ca="1" si="713"/>
        <v>2.9292755823896912E-12</v>
      </c>
      <c r="DT380" s="223">
        <f t="shared" ca="1" si="714"/>
        <v>3.1757681897230508E-12</v>
      </c>
      <c r="DU380" s="223">
        <f t="shared" ca="1" si="715"/>
        <v>2.7440710616589486E-12</v>
      </c>
      <c r="DV380" s="223">
        <f t="shared" ca="1" si="716"/>
        <v>1.7263737232392513E-12</v>
      </c>
      <c r="DW380" s="223">
        <f t="shared" ca="1" si="717"/>
        <v>3.4000686342641299E-13</v>
      </c>
      <c r="DX380" s="223">
        <f t="shared" ca="1" si="718"/>
        <v>-1.1189689372677775E-12</v>
      </c>
      <c r="DY380" s="223">
        <f t="shared" ca="1" si="719"/>
        <v>-2.3389873575274276E-12</v>
      </c>
      <c r="DZ380" s="223">
        <f t="shared" ca="1" si="720"/>
        <v>-3.0595117585973651E-12</v>
      </c>
      <c r="EA380" s="223">
        <f t="shared" ca="1" si="721"/>
        <v>-3.1266731476177621E-12</v>
      </c>
      <c r="EB380" s="223">
        <f t="shared" ca="1" si="722"/>
        <v>-2.5261291160979523E-12</v>
      </c>
      <c r="EC380" s="223">
        <f t="shared" ca="1" si="723"/>
        <v>-1.386126681294716E-12</v>
      </c>
      <c r="ED380" s="223">
        <f t="shared" ca="1" si="724"/>
        <v>4.988504356208829E-14</v>
      </c>
      <c r="EE380" s="223">
        <f t="shared" ca="1" si="725"/>
        <v>1.4752437476464244E-12</v>
      </c>
      <c r="EF380" s="223">
        <f t="shared" ca="1" si="726"/>
        <v>2.5855620876069738E-12</v>
      </c>
      <c r="EG380" s="223">
        <f t="shared" ca="1" si="727"/>
        <v>3.1437300301542912E-12</v>
      </c>
      <c r="EH380" s="223">
        <f t="shared" ca="1" si="728"/>
        <v>3.030550031056874E-12</v>
      </c>
      <c r="EI380" s="223">
        <f t="shared" ca="1" si="729"/>
        <v>2.2701918373033583E-12</v>
      </c>
      <c r="EJ380" s="223">
        <f t="shared" ca="1" si="730"/>
        <v>1.0250310038532162E-12</v>
      </c>
      <c r="EK380" s="223">
        <f t="shared" ca="1" si="731"/>
        <v>-4.3902663306228853E-13</v>
      </c>
      <c r="EL380" s="223">
        <f t="shared" ca="1" si="732"/>
        <v>-1.8093295188997815E-12</v>
      </c>
      <c r="EM380" s="223">
        <f t="shared" ca="1" si="733"/>
        <v>-2.7932475572410638E-12</v>
      </c>
      <c r="EN380" s="223">
        <f t="shared" ca="1" si="734"/>
        <v>-3.1806636758656776E-12</v>
      </c>
      <c r="EO380" s="223">
        <f t="shared" ca="1" si="735"/>
        <v>-2.8888446211850978E-12</v>
      </c>
      <c r="EP380" s="223">
        <f t="shared" ca="1" si="736"/>
        <v>-1.9801087601752697E-12</v>
      </c>
      <c r="EQ380" s="223">
        <f t="shared" ca="1" si="737"/>
        <v>-6.4851790601228256E-13</v>
      </c>
      <c r="ER380" s="223">
        <f t="shared" ca="1" si="738"/>
        <v>8.215648533541089E-13</v>
      </c>
      <c r="ES380" s="223">
        <f t="shared" ca="1" si="739"/>
        <v>2.1162012900602845E-12</v>
      </c>
      <c r="ET380" s="223">
        <f t="shared" ca="1" si="740"/>
        <v>2.9589199836522131E-12</v>
      </c>
      <c r="EU380" s="223">
        <f t="shared" ca="1" si="741"/>
        <v>3.1697571793220902E-12</v>
      </c>
      <c r="EV380" s="223">
        <f t="shared" ca="1" si="742"/>
        <v>2.7036882992666688E-12</v>
      </c>
      <c r="EW380" s="223">
        <f t="shared" ca="1" si="743"/>
        <v>1.6602430042038562E-12</v>
      </c>
      <c r="EX380" s="223">
        <f t="shared" ca="1" si="744"/>
        <v>2.6225049522276252E-13</v>
      </c>
      <c r="EY380" s="223">
        <f t="shared" ca="1" si="745"/>
        <v>-1.1917459735367562E-12</v>
      </c>
      <c r="EZ380" s="223">
        <f t="shared" ca="1" si="746"/>
        <v>-2.3912434240526768E-12</v>
      </c>
      <c r="FA380" s="223">
        <f t="shared" ca="1" si="747"/>
        <v>-3.0800874993388773E-12</v>
      </c>
      <c r="FB380" s="223">
        <f t="shared" ca="1" si="748"/>
        <v>-3.1111745843833367E-12</v>
      </c>
      <c r="FC380" s="223">
        <f t="shared" ca="1" si="749"/>
        <v>-2.4778659887272237E-12</v>
      </c>
      <c r="FD380" s="223">
        <f t="shared" ca="1" si="750"/>
        <v>-1.3154056480907085E-12</v>
      </c>
      <c r="FE380" s="223">
        <f t="shared" ca="1" si="751"/>
        <v>1.2796140711834567E-13</v>
      </c>
      <c r="FF380" s="223">
        <f t="shared" ca="1" si="752"/>
        <v>1.5440021249972265E-12</v>
      </c>
      <c r="FG380" s="223">
        <f t="shared" ca="1" si="753"/>
        <v>2.6303190311717677E-12</v>
      </c>
      <c r="FH380" s="223">
        <f t="shared" ca="1" si="754"/>
        <v>3.1549276320820862E-12</v>
      </c>
      <c r="FI380" s="223">
        <f t="shared" ca="1" si="755"/>
        <v>3.0057970278061261E-12</v>
      </c>
      <c r="FJ380" s="223">
        <f t="shared" ca="1" si="756"/>
        <v>2.2147742673132649E-12</v>
      </c>
      <c r="FK380" s="223">
        <f t="shared" ca="1" si="757"/>
        <v>9.507833666473049E-13</v>
      </c>
      <c r="FL380" s="223">
        <f t="shared" ca="1" si="758"/>
        <v>-5.1624865078958598E-13</v>
      </c>
      <c r="FM380" s="223">
        <f t="shared" ca="1" si="759"/>
        <v>-1.8730350473365768E-12</v>
      </c>
      <c r="FN380" s="223">
        <f t="shared" ca="1" si="760"/>
        <v>-2.8298321917542932E-12</v>
      </c>
      <c r="FO380" s="223">
        <f t="shared" ca="1" si="761"/>
        <v>-3.1823147166240102E-12</v>
      </c>
      <c r="FP380" s="223">
        <f t="shared" ca="1" si="762"/>
        <v>-2.8552094861270817E-12</v>
      </c>
      <c r="FQ380" s="223">
        <f t="shared" ca="1" si="763"/>
        <v>-1.918370279401347E-12</v>
      </c>
      <c r="FR380" s="223">
        <f t="shared" ca="1" si="764"/>
        <v>-5.7186041837791462E-13</v>
      </c>
      <c r="FS380" s="223">
        <f t="shared" ca="1" si="765"/>
        <v>8.9677103422733111E-13</v>
      </c>
      <c r="FT380" s="223">
        <f t="shared" ca="1" si="766"/>
        <v>2.1738957791381284E-12</v>
      </c>
      <c r="FU380" s="223">
        <f t="shared" ca="1" si="767"/>
        <v>2.9867820421577275E-12</v>
      </c>
      <c r="FV380" s="223">
        <f t="shared" ca="1" si="768"/>
        <v>3.1618368257211593E-12</v>
      </c>
      <c r="FW380" s="223">
        <f t="shared" ca="1" si="769"/>
        <v>2.6616769361403278E-12</v>
      </c>
      <c r="FX380" s="223">
        <f t="shared" ca="1" si="770"/>
        <v>1.5931122168631941E-12</v>
      </c>
      <c r="FY380" s="223">
        <f t="shared" ca="1" si="771"/>
        <v>1.8433615712696741E-13</v>
      </c>
      <c r="FZ380" s="223">
        <f t="shared" ca="1" si="772"/>
        <v>-1.2638051465935491E-12</v>
      </c>
      <c r="GA380" s="223">
        <f t="shared" ca="1" si="773"/>
        <v>-2.4420590949536426E-12</v>
      </c>
      <c r="GB380" s="223">
        <f t="shared" ca="1" si="774"/>
        <v>-3.0988079105426671E-12</v>
      </c>
      <c r="GC380" s="223">
        <f t="shared" ca="1" si="775"/>
        <v>-3.0938019659135853E-12</v>
      </c>
      <c r="GD380" s="223">
        <f t="shared" ca="1" si="776"/>
        <v>-2.4281102875382922E-12</v>
      </c>
      <c r="GE380" s="223">
        <f t="shared" ca="1" si="777"/>
        <v>-1.2438922637104558E-12</v>
      </c>
      <c r="GF380" s="223">
        <f t="shared" ca="1" si="778"/>
        <v>2.0596069150774013E-13</v>
      </c>
      <c r="GG380" s="223">
        <f t="shared" ca="1" si="779"/>
        <v>1.6118304532019084E-12</v>
      </c>
      <c r="GH380" s="223">
        <f t="shared" ca="1" si="780"/>
        <v>2.6734915689061461E-12</v>
      </c>
      <c r="GI380" s="223">
        <f t="shared" ca="1" si="781"/>
        <v>3.1642248235746608E-12</v>
      </c>
      <c r="GJ380" s="223">
        <f t="shared" ca="1" si="782"/>
        <v>2.9792334448198182E-12</v>
      </c>
      <c r="GK380" s="223">
        <f t="shared" ca="1" si="783"/>
        <v>2.158022600120335E-12</v>
      </c>
      <c r="GL380" s="223">
        <f t="shared" ca="1" si="784"/>
        <v>8.7596301309338391E-13</v>
      </c>
      <c r="GM380" s="223">
        <f t="shared" ca="1" si="785"/>
        <v>-5.931596996333838E-13</v>
      </c>
      <c r="GN380" s="223">
        <f t="shared" ca="1" si="786"/>
        <v>-1.9356123294981656E-12</v>
      </c>
      <c r="GO380" s="223">
        <f t="shared" ca="1" si="787"/>
        <v>-2.8647122411694304E-12</v>
      </c>
      <c r="GP380" s="223">
        <f t="shared" ca="1" si="788"/>
        <v>-3.1820488499914603E-12</v>
      </c>
      <c r="GQ380" s="223">
        <f t="shared" ca="1" si="789"/>
        <v>-2.8198544796377817E-12</v>
      </c>
      <c r="GR380" s="223">
        <f t="shared" ca="1" si="790"/>
        <v>-1.8554762441035621E-12</v>
      </c>
      <c r="GS380" s="223">
        <f t="shared" ca="1" si="791"/>
        <v>-4.9485846341075412E-13</v>
      </c>
      <c r="GT380" s="223">
        <f t="shared" ca="1" si="792"/>
        <v>9.7143703376200702E-13</v>
      </c>
      <c r="GU380" s="223">
        <f t="shared" ca="1" si="793"/>
        <v>2.2302807946858195E-12</v>
      </c>
      <c r="GV380" s="223">
        <f t="shared" ca="1" si="794"/>
        <v>3.0128449748440045E-12</v>
      </c>
      <c r="GW380" s="223">
        <f t="shared" ca="1" si="795"/>
        <v>3.1520118998451075E-12</v>
      </c>
      <c r="GX380" s="223">
        <f t="shared" ca="1" si="796"/>
        <v>2.6180622783541927E-12</v>
      </c>
      <c r="GY380" s="223">
        <f t="shared" ca="1" si="797"/>
        <v>1.5250217982933959E-12</v>
      </c>
      <c r="GZ380" s="223">
        <f t="shared" ca="1" si="798"/>
        <v>1.0631078182293713E-13</v>
      </c>
      <c r="HA380" s="223">
        <f t="shared" ca="1" si="799"/>
        <v>-1.3351030506867525E-12</v>
      </c>
      <c r="HB380" s="223">
        <f t="shared" ca="1" si="800"/>
        <v>-2.4914037607702795E-12</v>
      </c>
      <c r="HC380" s="223">
        <f t="shared" ca="1" si="801"/>
        <v>-3.1156617157330478E-12</v>
      </c>
      <c r="HD380" s="223">
        <f t="shared" ca="1" si="802"/>
        <v>-3.0745657568242742E-12</v>
      </c>
      <c r="HE380" s="223">
        <f t="shared" ca="1" si="803"/>
        <v>-2.3768919835050108E-12</v>
      </c>
      <c r="HF380" s="223">
        <f t="shared" ca="1" si="804"/>
        <v>-1.1716296051426718E-12</v>
      </c>
      <c r="HG380" s="223">
        <f t="shared" ca="1" si="805"/>
        <v>2.8383591287789158E-13</v>
      </c>
      <c r="HH380" s="223">
        <f t="shared" ca="1" si="806"/>
        <v>1.6786878750118039E-12</v>
      </c>
      <c r="HI380" s="223">
        <f t="shared" ca="1" si="807"/>
        <v>2.7150536952876812E-12</v>
      </c>
      <c r="HJ380" s="223">
        <f t="shared" ca="1" si="808"/>
        <v>3.1716160043515006E-12</v>
      </c>
      <c r="HK380" s="223">
        <f t="shared" ca="1" si="809"/>
        <v>2.9508752830070798E-12</v>
      </c>
      <c r="HL380" s="223">
        <f t="shared" ca="1" si="810"/>
        <v>2.099971020806722E-12</v>
      </c>
      <c r="HM380" s="223">
        <f t="shared" ca="1" si="811"/>
        <v>8.0061501217474194E-13</v>
      </c>
      <c r="HN380" s="223">
        <f t="shared" ca="1" si="812"/>
        <v>-6.6971345125383653E-13</v>
      </c>
      <c r="HO380" s="223">
        <f t="shared" ca="1" si="813"/>
        <v>-1.9970236711696719E-12</v>
      </c>
      <c r="HP380" s="223">
        <f t="shared" ca="1" si="814"/>
        <v>-2.8978666950489983E-12</v>
      </c>
      <c r="HQ380" s="223">
        <f t="shared" ca="1" si="815"/>
        <v>-3.1798662361161451E-12</v>
      </c>
      <c r="HR380" s="223">
        <f t="shared" ca="1" si="816"/>
        <v>-2.78280089825112E-12</v>
      </c>
      <c r="HS380" s="223">
        <f t="shared" ca="1" si="817"/>
        <v>-1.7914645392970548E-12</v>
      </c>
      <c r="HT380" s="223">
        <f t="shared" ca="1" si="818"/>
        <v>-4.1755842420922946E-13</v>
      </c>
      <c r="HU380" s="223">
        <f t="shared" ca="1" si="819"/>
        <v>1.0455178759519152E-12</v>
      </c>
      <c r="HV380" s="223">
        <f t="shared" ca="1" si="820"/>
        <v>2.2853223724783302E-12</v>
      </c>
      <c r="HW380" s="223">
        <f t="shared" ca="1" si="821"/>
        <v>3.0370930823749817E-12</v>
      </c>
      <c r="HX380" s="223">
        <f t="shared" ca="1" si="822"/>
        <v>3.1402883198619054E-12</v>
      </c>
      <c r="HY380" s="223">
        <f t="shared" ca="1" si="823"/>
        <v>2.5728705977472052E-12</v>
      </c>
      <c r="HZ380" s="223">
        <f t="shared" ca="1" si="824"/>
        <v>1.4560127636165435E-12</v>
      </c>
      <c r="IA380" s="223">
        <f t="shared" ca="1" si="825"/>
        <v>2.8221368879107683E-14</v>
      </c>
      <c r="IB380" s="223">
        <f t="shared" ca="1" si="826"/>
        <v>-1.4055967386249403E-12</v>
      </c>
      <c r="IC380" s="223">
        <f t="shared" ca="1" si="827"/>
        <v>-2.5392476981209877E-12</v>
      </c>
      <c r="ID380" s="223">
        <f t="shared" ca="1" si="828"/>
        <v>-3.1306387628079662E-12</v>
      </c>
      <c r="IE380" s="223">
        <f t="shared" ca="1" si="829"/>
        <v>1.0114555988247873E-12</v>
      </c>
      <c r="IF380" s="223">
        <f t="shared" ca="1" si="830"/>
        <v>-2.3242419286185813E-12</v>
      </c>
      <c r="IG380" s="223">
        <f t="shared" ca="1" si="831"/>
        <v>-1.098661200710802E-12</v>
      </c>
      <c r="IH380" s="223">
        <f t="shared" ca="1" si="832"/>
        <v>3.615401621074789E-13</v>
      </c>
      <c r="II380" s="223">
        <f t="shared" ca="1" si="833"/>
        <v>1.7445341180159747E-12</v>
      </c>
      <c r="IJ380" s="223">
        <f t="shared" ca="1" si="834"/>
        <v>2.7549803748455958E-12</v>
      </c>
      <c r="IK380" s="223">
        <f t="shared" ca="1" si="835"/>
        <v>3.1770967222416798E-12</v>
      </c>
      <c r="IL380" s="223">
        <f t="shared" ca="1" si="836"/>
        <v>2.9207396242641769E-12</v>
      </c>
      <c r="IM380" s="223">
        <f t="shared" ca="1" si="837"/>
        <v>2.0406544974731494E-12</v>
      </c>
      <c r="IN380" s="223">
        <f t="shared" ca="1" si="838"/>
        <v>7.2478475070973347E-13</v>
      </c>
      <c r="IO380" s="223">
        <f t="shared" ca="1" si="839"/>
        <v>-7.4586379253345308E-13</v>
      </c>
      <c r="IP380" s="223">
        <f t="shared" ca="1" si="840"/>
        <v>-2.0572320804551557E-12</v>
      </c>
      <c r="IQ380" s="223">
        <f t="shared" ca="1" si="841"/>
        <v>-2.9292755823896835E-12</v>
      </c>
      <c r="IR380" s="223">
        <f t="shared" ca="1" si="842"/>
        <v>-3.1757681897230508E-12</v>
      </c>
      <c r="IS380" s="223">
        <f t="shared" ca="1" si="843"/>
        <v>-2.7440710616589583E-12</v>
      </c>
      <c r="IT380" s="223">
        <f t="shared" ca="1" si="844"/>
        <v>-1.7263737232392483E-12</v>
      </c>
      <c r="IU380" s="223">
        <f t="shared" ca="1" si="845"/>
        <v>-3.4000686342643167E-13</v>
      </c>
      <c r="IV380" s="223">
        <f t="shared" ca="1" si="846"/>
        <v>1.1189689372677814E-12</v>
      </c>
      <c r="IW380" s="223">
        <f t="shared" ca="1" si="847"/>
        <v>2.3389873575273993E-12</v>
      </c>
      <c r="IX380" s="223">
        <f t="shared" ca="1" si="848"/>
        <v>3.0595117585973602E-12</v>
      </c>
      <c r="IY380" s="223">
        <f t="shared" ca="1" si="849"/>
        <v>3.1266731476177694E-12</v>
      </c>
      <c r="IZ380" s="223">
        <f t="shared" ca="1" si="850"/>
        <v>2.5261291160979636E-12</v>
      </c>
      <c r="JA380" s="223">
        <f t="shared" ca="1" si="851"/>
        <v>1.3861266812947532E-12</v>
      </c>
      <c r="JB380" s="223">
        <f t="shared" ca="1" si="852"/>
        <v>-4.9885043562069578E-14</v>
      </c>
    </row>
    <row r="381" spans="2:262">
      <c r="B381" s="230">
        <v>20</v>
      </c>
      <c r="C381" s="229">
        <f t="shared" si="853"/>
        <v>3.9062500000000008E-4</v>
      </c>
      <c r="D381" s="226">
        <f t="shared" ca="1" si="597"/>
        <v>18.000000000048775</v>
      </c>
      <c r="E381" s="225">
        <f ca="1">Z361</f>
        <v>4.877410347242111E-11</v>
      </c>
      <c r="F381" s="224">
        <v>20</v>
      </c>
      <c r="G381" s="223">
        <f t="shared" ca="1" si="854"/>
        <v>-1.845024316051667E-13</v>
      </c>
      <c r="H381" s="223">
        <f t="shared" ca="1" si="598"/>
        <v>-3.2346929718220095E-13</v>
      </c>
      <c r="I381" s="223">
        <f t="shared" ca="1" si="599"/>
        <v>-3.8604647149243426E-13</v>
      </c>
      <c r="J381" s="223">
        <f t="shared" ca="1" si="600"/>
        <v>-3.5745588728945666E-13</v>
      </c>
      <c r="K381" s="223">
        <f t="shared" ca="1" si="601"/>
        <v>-2.444494246417271E-13</v>
      </c>
      <c r="L381" s="223">
        <f t="shared" ca="1" si="602"/>
        <v>-7.3714404009063354E-14</v>
      </c>
      <c r="M381" s="223">
        <f t="shared" ca="1" si="603"/>
        <v>1.1442882387301006E-13</v>
      </c>
      <c r="N381" s="223">
        <f t="shared" ca="1" si="604"/>
        <v>2.7554883006502394E-13</v>
      </c>
      <c r="O381" s="223">
        <f t="shared" ca="1" si="605"/>
        <v>3.7159592132830164E-13</v>
      </c>
      <c r="P381" s="223">
        <f t="shared" ca="1" si="606"/>
        <v>3.7988785946407144E-13</v>
      </c>
      <c r="Q381" s="223">
        <f t="shared" ca="1" si="607"/>
        <v>2.9846644132998649E-13</v>
      </c>
      <c r="R381" s="223">
        <f t="shared" ca="1" si="608"/>
        <v>1.4655994314252048E-13</v>
      </c>
      <c r="S381" s="223">
        <f t="shared" ca="1" si="609"/>
        <v>-3.9957780611837366E-14</v>
      </c>
      <c r="T381" s="223">
        <f t="shared" ca="1" si="610"/>
        <v>-2.1703917593801209E-13</v>
      </c>
      <c r="U381" s="223">
        <f t="shared" ca="1" si="611"/>
        <v>-3.4286514830091595E-13</v>
      </c>
      <c r="V381" s="223">
        <f t="shared" ca="1" si="612"/>
        <v>-3.8772095424304802E-13</v>
      </c>
      <c r="W381" s="223">
        <f t="shared" ca="1" si="613"/>
        <v>-3.4101356005984326E-13</v>
      </c>
      <c r="X381" s="223">
        <f t="shared" ca="1" si="614"/>
        <v>-2.1377326585277325E-13</v>
      </c>
      <c r="Y381" s="223">
        <f t="shared" ca="1" si="615"/>
        <v>-3.6048817749666389E-14</v>
      </c>
      <c r="Z381" s="223">
        <f t="shared" ca="1" si="616"/>
        <v>1.5018882799667484E-13</v>
      </c>
      <c r="AA381" s="223">
        <f t="shared" ca="1" si="617"/>
        <v>3.0095825990531665E-13</v>
      </c>
      <c r="AB381" s="223">
        <f t="shared" ca="1" si="618"/>
        <v>3.8065415018688044E-13</v>
      </c>
      <c r="AC381" s="223">
        <f t="shared" ca="1" si="619"/>
        <v>3.7045571891920778E-13</v>
      </c>
      <c r="AD381" s="223">
        <f t="shared" ca="1" si="620"/>
        <v>2.7277140184173314E-13</v>
      </c>
      <c r="AE381" s="223">
        <f t="shared" ca="1" si="621"/>
        <v>1.1067008026146103E-13</v>
      </c>
      <c r="AF381" s="223">
        <f t="shared" ca="1" si="622"/>
        <v>-7.7566807622289888E-14</v>
      </c>
      <c r="AG381" s="223">
        <f t="shared" ca="1" si="623"/>
        <v>-2.4748571436089207E-13</v>
      </c>
      <c r="AH381" s="223">
        <f t="shared" ca="1" si="624"/>
        <v>-3.5895902061233763E-13</v>
      </c>
      <c r="AI381" s="223">
        <f t="shared" ca="1" si="625"/>
        <v>-3.8566147225446798E-13</v>
      </c>
      <c r="AJ381" s="223">
        <f t="shared" ca="1" si="626"/>
        <v>-3.2128708582987925E-13</v>
      </c>
      <c r="AK381" s="223">
        <f t="shared" ca="1" si="627"/>
        <v>-1.8103835365330311E-13</v>
      </c>
      <c r="AL381" s="223">
        <f t="shared" ca="1" si="628"/>
        <v>1.9639383309478326E-15</v>
      </c>
      <c r="AM381" s="223">
        <f t="shared" ca="1" si="629"/>
        <v>1.8450243160516592E-13</v>
      </c>
      <c r="AN381" s="223">
        <f t="shared" ca="1" si="630"/>
        <v>3.234692971822009E-13</v>
      </c>
      <c r="AO381" s="223">
        <f t="shared" ca="1" si="631"/>
        <v>3.8604647149243421E-13</v>
      </c>
      <c r="AP381" s="223">
        <f t="shared" ca="1" si="632"/>
        <v>3.5745588728945671E-13</v>
      </c>
      <c r="AQ381" s="223">
        <f t="shared" ca="1" si="633"/>
        <v>2.444494246417277E-13</v>
      </c>
      <c r="AR381" s="223">
        <f t="shared" ca="1" si="634"/>
        <v>7.371440400906324E-14</v>
      </c>
      <c r="AS381" s="223">
        <f t="shared" ca="1" si="635"/>
        <v>-1.1442882387300953E-13</v>
      </c>
      <c r="AT381" s="223">
        <f t="shared" ca="1" si="636"/>
        <v>-2.7554883006502394E-13</v>
      </c>
      <c r="AU381" s="223">
        <f t="shared" ca="1" si="637"/>
        <v>-3.7159592132830154E-13</v>
      </c>
      <c r="AV381" s="223">
        <f t="shared" ca="1" si="638"/>
        <v>-3.7988785946407144E-13</v>
      </c>
      <c r="AW381" s="223">
        <f t="shared" ca="1" si="639"/>
        <v>-2.984664413299869E-13</v>
      </c>
      <c r="AX381" s="223">
        <f t="shared" ca="1" si="640"/>
        <v>-1.4655994314252008E-13</v>
      </c>
      <c r="AY381" s="223">
        <f t="shared" ca="1" si="641"/>
        <v>3.9957780611837132E-14</v>
      </c>
      <c r="AZ381" s="223">
        <f t="shared" ca="1" si="642"/>
        <v>2.1703917593801242E-13</v>
      </c>
      <c r="BA381" s="223">
        <f t="shared" ca="1" si="643"/>
        <v>3.4286514830091585E-13</v>
      </c>
      <c r="BB381" s="223">
        <f t="shared" ca="1" si="644"/>
        <v>3.8772095424304802E-13</v>
      </c>
      <c r="BC381" s="223">
        <f t="shared" ca="1" si="645"/>
        <v>3.4101356005984336E-13</v>
      </c>
      <c r="BD381" s="223">
        <f t="shared" ca="1" si="646"/>
        <v>2.1377326585277403E-13</v>
      </c>
      <c r="BE381" s="223">
        <f t="shared" ca="1" si="647"/>
        <v>3.6048817749666623E-14</v>
      </c>
      <c r="BF381" s="223">
        <f t="shared" ca="1" si="648"/>
        <v>-1.5018882799667398E-13</v>
      </c>
      <c r="BG381" s="223">
        <f t="shared" ca="1" si="649"/>
        <v>-3.0095825990531644E-13</v>
      </c>
      <c r="BH381" s="223">
        <f t="shared" ca="1" si="650"/>
        <v>-3.8065415018688024E-13</v>
      </c>
      <c r="BI381" s="223">
        <f t="shared" ca="1" si="651"/>
        <v>-3.7045571891920788E-13</v>
      </c>
      <c r="BJ381" s="223">
        <f t="shared" ca="1" si="652"/>
        <v>-2.7277140184173334E-13</v>
      </c>
      <c r="BK381" s="223">
        <f t="shared" ca="1" si="653"/>
        <v>-1.106700802614606E-13</v>
      </c>
      <c r="BL381" s="223">
        <f t="shared" ca="1" si="654"/>
        <v>7.7566807622289648E-14</v>
      </c>
      <c r="BM381" s="223">
        <f t="shared" ca="1" si="655"/>
        <v>2.4748571436089242E-13</v>
      </c>
      <c r="BN381" s="223">
        <f t="shared" ca="1" si="656"/>
        <v>3.5895902061233753E-13</v>
      </c>
      <c r="BO381" s="223">
        <f t="shared" ca="1" si="657"/>
        <v>3.8566147225446793E-13</v>
      </c>
      <c r="BP381" s="223">
        <f t="shared" ca="1" si="658"/>
        <v>3.2128708582987935E-13</v>
      </c>
      <c r="BQ381" s="223">
        <f t="shared" ca="1" si="659"/>
        <v>1.8103835365330271E-13</v>
      </c>
      <c r="BR381" s="223">
        <f t="shared" ca="1" si="660"/>
        <v>-1.9639383309475951E-15</v>
      </c>
      <c r="BS381" s="223">
        <f t="shared" ca="1" si="661"/>
        <v>-1.8450243160516571E-13</v>
      </c>
      <c r="BT381" s="223">
        <f t="shared" ca="1" si="662"/>
        <v>-3.2346929718219999E-13</v>
      </c>
      <c r="BU381" s="223">
        <f t="shared" ca="1" si="663"/>
        <v>-3.8604647149243416E-13</v>
      </c>
      <c r="BV381" s="223">
        <f t="shared" ca="1" si="664"/>
        <v>-3.5745588728945676E-13</v>
      </c>
      <c r="BW381" s="223">
        <f t="shared" ca="1" si="665"/>
        <v>-2.444494246417268E-13</v>
      </c>
      <c r="BX381" s="223">
        <f t="shared" ca="1" si="666"/>
        <v>-7.371440400906483E-14</v>
      </c>
      <c r="BY381" s="223">
        <f t="shared" ca="1" si="667"/>
        <v>1.1442882387300931E-13</v>
      </c>
      <c r="BZ381" s="223">
        <f t="shared" ca="1" si="668"/>
        <v>2.7554883006502379E-13</v>
      </c>
      <c r="CA381" s="223">
        <f t="shared" ca="1" si="669"/>
        <v>3.7159592132830184E-13</v>
      </c>
      <c r="CB381" s="223">
        <f t="shared" ca="1" si="670"/>
        <v>3.7988785946407175E-13</v>
      </c>
      <c r="CC381" s="223">
        <f t="shared" ca="1" si="671"/>
        <v>2.98466441329987E-13</v>
      </c>
      <c r="CD381" s="223">
        <f t="shared" ca="1" si="672"/>
        <v>1.4655994314252028E-13</v>
      </c>
      <c r="CE381" s="223">
        <f t="shared" ca="1" si="673"/>
        <v>-3.9957780611838262E-14</v>
      </c>
      <c r="CF381" s="223">
        <f t="shared" ca="1" si="674"/>
        <v>-2.1703917593801111E-13</v>
      </c>
      <c r="CG381" s="223">
        <f t="shared" ca="1" si="675"/>
        <v>-3.4286514830091575E-13</v>
      </c>
      <c r="CH381" s="223">
        <f t="shared" ca="1" si="676"/>
        <v>-3.8772095424304802E-13</v>
      </c>
      <c r="CI381" s="223">
        <f t="shared" ca="1" si="677"/>
        <v>-3.4101356005984412E-13</v>
      </c>
      <c r="CJ381" s="223">
        <f t="shared" ca="1" si="678"/>
        <v>-2.1377326585277426E-13</v>
      </c>
      <c r="CK381" s="223">
        <f t="shared" ca="1" si="679"/>
        <v>-3.6048817749666862E-14</v>
      </c>
      <c r="CL381" s="223">
        <f t="shared" ca="1" si="680"/>
        <v>1.5018882799667504E-13</v>
      </c>
      <c r="CM381" s="223">
        <f t="shared" ca="1" si="681"/>
        <v>3.0095825990531543E-13</v>
      </c>
      <c r="CN381" s="223">
        <f t="shared" ca="1" si="682"/>
        <v>3.8065415018688019E-13</v>
      </c>
      <c r="CO381" s="223">
        <f t="shared" ca="1" si="683"/>
        <v>3.7045571891920798E-13</v>
      </c>
      <c r="CP381" s="223">
        <f t="shared" ca="1" si="684"/>
        <v>2.7277140184173249E-13</v>
      </c>
      <c r="CQ381" s="223">
        <f t="shared" ca="1" si="685"/>
        <v>1.1067008026146215E-13</v>
      </c>
      <c r="CR381" s="223">
        <f t="shared" ca="1" si="686"/>
        <v>-7.7566807622289408E-14</v>
      </c>
      <c r="CS381" s="223">
        <f t="shared" ca="1" si="687"/>
        <v>-2.4748571436089222E-13</v>
      </c>
      <c r="CT381" s="223">
        <f t="shared" ca="1" si="688"/>
        <v>-3.5895902061233798E-13</v>
      </c>
      <c r="CU381" s="223">
        <f t="shared" ca="1" si="689"/>
        <v>-3.8566147225446813E-13</v>
      </c>
      <c r="CV381" s="223">
        <f t="shared" ca="1" si="690"/>
        <v>-3.212870858298795E-13</v>
      </c>
      <c r="CW381" s="223">
        <f t="shared" ca="1" si="691"/>
        <v>-1.8103835365330294E-13</v>
      </c>
      <c r="CX381" s="223">
        <f t="shared" ca="1" si="692"/>
        <v>1.9639383309459799E-15</v>
      </c>
      <c r="CY381" s="223">
        <f t="shared" ca="1" si="693"/>
        <v>1.8450243160516549E-13</v>
      </c>
      <c r="CZ381" s="223">
        <f t="shared" ca="1" si="694"/>
        <v>3.2346929718220064E-13</v>
      </c>
      <c r="DA381" s="223">
        <f t="shared" ca="1" si="695"/>
        <v>3.8604647149243431E-13</v>
      </c>
      <c r="DB381" s="223">
        <f t="shared" ca="1" si="696"/>
        <v>3.5745588728945736E-13</v>
      </c>
      <c r="DC381" s="223">
        <f t="shared" ca="1" si="697"/>
        <v>2.4444942464172806E-13</v>
      </c>
      <c r="DD381" s="223">
        <f t="shared" ca="1" si="698"/>
        <v>7.3714404009063707E-14</v>
      </c>
      <c r="DE381" s="223">
        <f t="shared" ca="1" si="699"/>
        <v>-1.1442882387301039E-13</v>
      </c>
      <c r="DF381" s="223">
        <f t="shared" ca="1" si="700"/>
        <v>-2.7554883006502268E-13</v>
      </c>
      <c r="DG381" s="223">
        <f t="shared" ca="1" si="701"/>
        <v>-3.7159592132830139E-13</v>
      </c>
      <c r="DH381" s="223">
        <f t="shared" ca="1" si="702"/>
        <v>-3.7988785946407155E-13</v>
      </c>
      <c r="DI381" s="223">
        <f t="shared" ca="1" si="703"/>
        <v>-2.9846644132998629E-13</v>
      </c>
      <c r="DJ381" s="223">
        <f t="shared" ca="1" si="704"/>
        <v>-1.4655994314252177E-13</v>
      </c>
      <c r="DK381" s="223">
        <f t="shared" ca="1" si="705"/>
        <v>3.9957780611836659E-14</v>
      </c>
      <c r="DL381" s="223">
        <f t="shared" ca="1" si="706"/>
        <v>2.1703917593801204E-13</v>
      </c>
      <c r="DM381" s="223">
        <f t="shared" ca="1" si="707"/>
        <v>3.4286514830091625E-13</v>
      </c>
      <c r="DN381" s="223">
        <f t="shared" ca="1" si="708"/>
        <v>3.8772095424304802E-13</v>
      </c>
      <c r="DO381" s="223">
        <f t="shared" ca="1" si="709"/>
        <v>3.4101356005984361E-13</v>
      </c>
      <c r="DP381" s="223">
        <f t="shared" ca="1" si="710"/>
        <v>2.1377326585277327E-13</v>
      </c>
      <c r="DQ381" s="223">
        <f t="shared" ca="1" si="711"/>
        <v>3.6048817749668478E-14</v>
      </c>
      <c r="DR381" s="223">
        <f t="shared" ca="1" si="712"/>
        <v>-1.5018882799667355E-13</v>
      </c>
      <c r="DS381" s="223">
        <f t="shared" ca="1" si="713"/>
        <v>-3.0095825990531614E-13</v>
      </c>
      <c r="DT381" s="223">
        <f t="shared" ca="1" si="714"/>
        <v>-3.8065415018688039E-13</v>
      </c>
      <c r="DU381" s="223">
        <f t="shared" ca="1" si="715"/>
        <v>-3.7045571891920844E-13</v>
      </c>
      <c r="DV381" s="223">
        <f t="shared" ca="1" si="716"/>
        <v>-2.7277140184173365E-13</v>
      </c>
      <c r="DW381" s="223">
        <f t="shared" ca="1" si="717"/>
        <v>-1.1067008026146105E-13</v>
      </c>
      <c r="DX381" s="223">
        <f t="shared" ca="1" si="718"/>
        <v>7.7566807622290532E-14</v>
      </c>
      <c r="DY381" s="223">
        <f t="shared" ca="1" si="719"/>
        <v>2.4748571436089095E-13</v>
      </c>
      <c r="DZ381" s="223">
        <f t="shared" ca="1" si="720"/>
        <v>3.5895902061233733E-13</v>
      </c>
      <c r="EA381" s="223">
        <f t="shared" ca="1" si="721"/>
        <v>3.8566147225446798E-13</v>
      </c>
      <c r="EB381" s="223">
        <f t="shared" ca="1" si="722"/>
        <v>3.2128708582987885E-13</v>
      </c>
      <c r="EC381" s="223">
        <f t="shared" ca="1" si="723"/>
        <v>1.8103835365330435E-13</v>
      </c>
      <c r="ED381" s="223">
        <f t="shared" ca="1" si="724"/>
        <v>-1.9639383309471198E-15</v>
      </c>
      <c r="EE381" s="223">
        <f t="shared" ca="1" si="725"/>
        <v>-1.845024316051665E-13</v>
      </c>
      <c r="EF381" s="223">
        <f t="shared" ca="1" si="726"/>
        <v>-3.2346929718219974E-13</v>
      </c>
      <c r="EG381" s="223">
        <f t="shared" ca="1" si="727"/>
        <v>-3.8604647149243411E-13</v>
      </c>
      <c r="EH381" s="223">
        <f t="shared" ca="1" si="728"/>
        <v>-3.5745588728945802E-13</v>
      </c>
      <c r="EI381" s="223">
        <f t="shared" ca="1" si="729"/>
        <v>-2.444494246417272E-13</v>
      </c>
      <c r="EJ381" s="223">
        <f t="shared" ca="1" si="730"/>
        <v>-7.3714404009065285E-14</v>
      </c>
      <c r="EK381" s="223">
        <f t="shared" ca="1" si="731"/>
        <v>1.1442882387301148E-13</v>
      </c>
      <c r="EL381" s="223">
        <f t="shared" ca="1" si="732"/>
        <v>2.7554883006502349E-13</v>
      </c>
      <c r="EM381" s="223">
        <f t="shared" ca="1" si="733"/>
        <v>3.7159592132830094E-13</v>
      </c>
      <c r="EN381" s="223">
        <f t="shared" ca="1" si="734"/>
        <v>3.7988785946407134E-13</v>
      </c>
      <c r="EO381" s="223">
        <f t="shared" ca="1" si="735"/>
        <v>2.984664413299873E-13</v>
      </c>
      <c r="EP381" s="223">
        <f t="shared" ca="1" si="736"/>
        <v>1.4655994314252329E-13</v>
      </c>
      <c r="EQ381" s="223">
        <f t="shared" ca="1" si="737"/>
        <v>-3.9957780611837788E-14</v>
      </c>
      <c r="ER381" s="223">
        <f t="shared" ca="1" si="738"/>
        <v>-2.170391759380107E-13</v>
      </c>
      <c r="ES381" s="223">
        <f t="shared" ca="1" si="739"/>
        <v>-3.4286514830091681E-13</v>
      </c>
      <c r="ET381" s="223">
        <f t="shared" ca="1" si="740"/>
        <v>-3.8772095424304802E-13</v>
      </c>
      <c r="EU381" s="223">
        <f t="shared" ca="1" si="741"/>
        <v>-3.4101356005984437E-13</v>
      </c>
      <c r="EV381" s="223">
        <f t="shared" ca="1" si="742"/>
        <v>-2.1377326585277234E-13</v>
      </c>
      <c r="EW381" s="223">
        <f t="shared" ca="1" si="743"/>
        <v>-3.6048817749667342E-14</v>
      </c>
      <c r="EX381" s="223">
        <f t="shared" ca="1" si="744"/>
        <v>1.5018882799667207E-13</v>
      </c>
      <c r="EY381" s="223">
        <f t="shared" ca="1" si="745"/>
        <v>3.009582599053169E-13</v>
      </c>
      <c r="EZ381" s="223">
        <f t="shared" ca="1" si="746"/>
        <v>3.8065415018688008E-13</v>
      </c>
      <c r="FA381" s="223">
        <f t="shared" ca="1" si="747"/>
        <v>3.7045571891920889E-13</v>
      </c>
      <c r="FB381" s="223">
        <f t="shared" ca="1" si="748"/>
        <v>2.7277140184173284E-13</v>
      </c>
      <c r="FC381" s="223">
        <f t="shared" ca="1" si="749"/>
        <v>1.106700802614626E-13</v>
      </c>
      <c r="FD381" s="223">
        <f t="shared" ca="1" si="750"/>
        <v>-7.7566807622291655E-14</v>
      </c>
      <c r="FE381" s="223">
        <f t="shared" ca="1" si="751"/>
        <v>-2.4748571436089186E-13</v>
      </c>
      <c r="FF381" s="223">
        <f t="shared" ca="1" si="752"/>
        <v>-3.5895902061233672E-13</v>
      </c>
      <c r="FG381" s="223">
        <f t="shared" ca="1" si="753"/>
        <v>-3.8566147225446788E-13</v>
      </c>
      <c r="FH381" s="223">
        <f t="shared" ca="1" si="754"/>
        <v>-3.2128708582987975E-13</v>
      </c>
      <c r="FI381" s="223">
        <f t="shared" ca="1" si="755"/>
        <v>-1.8103835365330576E-13</v>
      </c>
      <c r="FJ381" s="223">
        <f t="shared" ca="1" si="756"/>
        <v>1.9639383309482601E-15</v>
      </c>
      <c r="FK381" s="223">
        <f t="shared" ca="1" si="757"/>
        <v>1.8450243160516508E-13</v>
      </c>
      <c r="FL381" s="223">
        <f t="shared" ca="1" si="758"/>
        <v>3.2346929718219883E-13</v>
      </c>
      <c r="FM381" s="223">
        <f t="shared" ca="1" si="759"/>
        <v>3.8604647149243426E-13</v>
      </c>
      <c r="FN381" s="223">
        <f t="shared" ca="1" si="760"/>
        <v>3.5745588728945757E-13</v>
      </c>
      <c r="FO381" s="223">
        <f t="shared" ca="1" si="761"/>
        <v>2.4444942464172629E-13</v>
      </c>
      <c r="FP381" s="223">
        <f t="shared" ca="1" si="762"/>
        <v>7.3714404009064174E-14</v>
      </c>
      <c r="FQ381" s="223">
        <f t="shared" ca="1" si="763"/>
        <v>-1.1442882387300729E-13</v>
      </c>
      <c r="FR381" s="223">
        <f t="shared" ca="1" si="764"/>
        <v>-2.7554883006502425E-13</v>
      </c>
      <c r="FS381" s="223">
        <f t="shared" ca="1" si="765"/>
        <v>-3.7159592132830129E-13</v>
      </c>
      <c r="FT381" s="223">
        <f t="shared" ca="1" si="766"/>
        <v>-3.7988785946407215E-13</v>
      </c>
      <c r="FU381" s="223">
        <f t="shared" ca="1" si="767"/>
        <v>-2.9846644132998659E-13</v>
      </c>
      <c r="FV381" s="223">
        <f t="shared" ca="1" si="768"/>
        <v>-1.4655994314252222E-13</v>
      </c>
      <c r="FW381" s="223">
        <f t="shared" ca="1" si="769"/>
        <v>3.9957780611838924E-14</v>
      </c>
      <c r="FX381" s="223">
        <f t="shared" ca="1" si="770"/>
        <v>2.1703917593801166E-13</v>
      </c>
      <c r="FY381" s="223">
        <f t="shared" ca="1" si="771"/>
        <v>3.4286514830091479E-13</v>
      </c>
      <c r="FZ381" s="223">
        <f t="shared" ca="1" si="772"/>
        <v>3.8772095424304802E-13</v>
      </c>
      <c r="GA381" s="223">
        <f t="shared" ca="1" si="773"/>
        <v>3.4101356005984381E-13</v>
      </c>
      <c r="GB381" s="223">
        <f t="shared" ca="1" si="774"/>
        <v>2.1377326585277597E-13</v>
      </c>
      <c r="GC381" s="223">
        <f t="shared" ca="1" si="775"/>
        <v>3.60488177496662E-14</v>
      </c>
      <c r="GD381" s="223">
        <f t="shared" ca="1" si="776"/>
        <v>-1.501888279966731E-13</v>
      </c>
      <c r="GE381" s="223">
        <f t="shared" ca="1" si="777"/>
        <v>-3.0095825990531407E-13</v>
      </c>
      <c r="GF381" s="223">
        <f t="shared" ca="1" si="778"/>
        <v>-3.8065415018688034E-13</v>
      </c>
      <c r="GG381" s="223">
        <f t="shared" ca="1" si="779"/>
        <v>-3.7045571891920859E-13</v>
      </c>
      <c r="GH381" s="223">
        <f t="shared" ca="1" si="780"/>
        <v>-2.7277140184173203E-13</v>
      </c>
      <c r="GI381" s="223">
        <f t="shared" ca="1" si="781"/>
        <v>-1.1067008026146151E-13</v>
      </c>
      <c r="GJ381" s="223">
        <f t="shared" ca="1" si="782"/>
        <v>7.7566807622287376E-14</v>
      </c>
      <c r="GK381" s="223">
        <f t="shared" ca="1" si="783"/>
        <v>2.4748571436089272E-13</v>
      </c>
      <c r="GL381" s="223">
        <f t="shared" ca="1" si="784"/>
        <v>3.5895902061233718E-13</v>
      </c>
      <c r="GM381" s="223">
        <f t="shared" ca="1" si="785"/>
        <v>3.8566147225446833E-13</v>
      </c>
      <c r="GN381" s="223">
        <f t="shared" ca="1" si="786"/>
        <v>3.2128708582987915E-13</v>
      </c>
      <c r="GO381" s="223">
        <f t="shared" ca="1" si="787"/>
        <v>1.8103835365330476E-13</v>
      </c>
      <c r="GP381" s="223">
        <f t="shared" ca="1" si="788"/>
        <v>-1.9639383309438902E-15</v>
      </c>
      <c r="GQ381" s="223">
        <f t="shared" ca="1" si="789"/>
        <v>-1.8450243160516607E-13</v>
      </c>
      <c r="GR381" s="223">
        <f t="shared" ca="1" si="790"/>
        <v>-3.2346929718219948E-13</v>
      </c>
      <c r="GS381" s="223">
        <f t="shared" ca="1" si="791"/>
        <v>-3.8604647149243426E-13</v>
      </c>
      <c r="GT381" s="223">
        <f t="shared" ca="1" si="792"/>
        <v>-3.5745588728945716E-13</v>
      </c>
      <c r="GU381" s="223">
        <f t="shared" ca="1" si="793"/>
        <v>-2.4444942464172972E-13</v>
      </c>
      <c r="GV381" s="223">
        <f t="shared" ca="1" si="794"/>
        <v>-7.3714404009063063E-14</v>
      </c>
      <c r="GW381" s="223">
        <f t="shared" ca="1" si="795"/>
        <v>1.144288238730084E-13</v>
      </c>
      <c r="GX381" s="223">
        <f t="shared" ca="1" si="796"/>
        <v>2.7554883006502122E-13</v>
      </c>
      <c r="GY381" s="223">
        <f t="shared" ca="1" si="797"/>
        <v>3.7159592132830164E-13</v>
      </c>
      <c r="GZ381" s="223">
        <f t="shared" ca="1" si="798"/>
        <v>3.7988785946407195E-13</v>
      </c>
      <c r="HA381" s="223">
        <f t="shared" ca="1" si="799"/>
        <v>2.9846644132998584E-13</v>
      </c>
      <c r="HB381" s="223">
        <f t="shared" ca="1" si="800"/>
        <v>1.4655994314252116E-13</v>
      </c>
      <c r="HC381" s="223">
        <f t="shared" ca="1" si="801"/>
        <v>-3.9957780611834576E-14</v>
      </c>
      <c r="HD381" s="223">
        <f t="shared" ca="1" si="802"/>
        <v>-2.170391759380126E-13</v>
      </c>
      <c r="HE381" s="223">
        <f t="shared" ca="1" si="803"/>
        <v>-3.4286514830091534E-13</v>
      </c>
      <c r="HF381" s="223">
        <f t="shared" ca="1" si="804"/>
        <v>-3.8772095424304802E-13</v>
      </c>
      <c r="HG381" s="223">
        <f t="shared" ca="1" si="805"/>
        <v>-3.4101356005984326E-13</v>
      </c>
      <c r="HH381" s="223">
        <f t="shared" ca="1" si="806"/>
        <v>-2.1377326585277504E-13</v>
      </c>
      <c r="HI381" s="223">
        <f t="shared" ca="1" si="807"/>
        <v>-3.6048817749670554E-14</v>
      </c>
      <c r="HJ381" s="223">
        <f t="shared" ca="1" si="808"/>
        <v>1.5018882799667416E-13</v>
      </c>
      <c r="HK381" s="223">
        <f t="shared" ca="1" si="809"/>
        <v>3.0095825990531483E-13</v>
      </c>
      <c r="HL381" s="223">
        <f t="shared" ca="1" si="810"/>
        <v>3.8065415018688059E-13</v>
      </c>
      <c r="HM381" s="223">
        <f t="shared" ca="1" si="811"/>
        <v>3.7045571891920824E-13</v>
      </c>
      <c r="HN381" s="223">
        <f t="shared" ca="1" si="812"/>
        <v>2.7277140184173511E-13</v>
      </c>
      <c r="HO381" s="223">
        <f t="shared" ca="1" si="813"/>
        <v>1.1067008026146043E-13</v>
      </c>
      <c r="HP381" s="223">
        <f t="shared" ca="1" si="814"/>
        <v>-7.7566807622288487E-14</v>
      </c>
      <c r="HQ381" s="223">
        <f t="shared" ca="1" si="815"/>
        <v>-2.4748571436088939E-13</v>
      </c>
      <c r="HR381" s="223">
        <f t="shared" ca="1" si="816"/>
        <v>-3.5895902061233758E-13</v>
      </c>
      <c r="HS381" s="223">
        <f t="shared" ca="1" si="817"/>
        <v>-3.8566147225446823E-13</v>
      </c>
      <c r="HT381" s="223">
        <f t="shared" ca="1" si="818"/>
        <v>-3.2128708582987849E-13</v>
      </c>
      <c r="HU381" s="223">
        <f t="shared" ca="1" si="819"/>
        <v>-1.8103835365330375E-13</v>
      </c>
      <c r="HV381" s="223">
        <f t="shared" ca="1" si="820"/>
        <v>1.9639383309450301E-15</v>
      </c>
      <c r="HW381" s="223">
        <f t="shared" ca="1" si="821"/>
        <v>1.8450243160516708E-13</v>
      </c>
      <c r="HX381" s="223">
        <f t="shared" ca="1" si="822"/>
        <v>3.2346929718220009E-13</v>
      </c>
      <c r="HY381" s="223">
        <f t="shared" ca="1" si="823"/>
        <v>3.860464714924339E-13</v>
      </c>
      <c r="HZ381" s="223">
        <f t="shared" ca="1" si="824"/>
        <v>3.5745588728945671E-13</v>
      </c>
      <c r="IA381" s="223">
        <f t="shared" ca="1" si="825"/>
        <v>2.4444942464172882E-13</v>
      </c>
      <c r="IB381" s="223">
        <f t="shared" ca="1" si="826"/>
        <v>7.3714404009067342E-14</v>
      </c>
      <c r="IC381" s="223">
        <f t="shared" ca="1" si="827"/>
        <v>-1.1442882387300946E-13</v>
      </c>
      <c r="ID381" s="223">
        <f t="shared" ca="1" si="828"/>
        <v>-2.7554883006502197E-13</v>
      </c>
      <c r="IE381" s="223">
        <f t="shared" ca="1" si="829"/>
        <v>-1.8334049383378259E-13</v>
      </c>
      <c r="IF381" s="223">
        <f t="shared" ca="1" si="830"/>
        <v>-3.798878594640717E-13</v>
      </c>
      <c r="IG381" s="223">
        <f t="shared" ca="1" si="831"/>
        <v>-2.9846644132998866E-13</v>
      </c>
      <c r="IH381" s="223">
        <f t="shared" ca="1" si="832"/>
        <v>-1.465599431425201E-13</v>
      </c>
      <c r="II381" s="223">
        <f t="shared" ca="1" si="833"/>
        <v>3.9957780611835712E-14</v>
      </c>
      <c r="IJ381" s="223">
        <f t="shared" ca="1" si="834"/>
        <v>2.1703917593800899E-13</v>
      </c>
      <c r="IK381" s="223">
        <f t="shared" ca="1" si="835"/>
        <v>3.428651483009158E-13</v>
      </c>
      <c r="IL381" s="223">
        <f t="shared" ca="1" si="836"/>
        <v>3.8772095424304802E-13</v>
      </c>
      <c r="IM381" s="223">
        <f t="shared" ca="1" si="837"/>
        <v>3.4101356005984533E-13</v>
      </c>
      <c r="IN381" s="223">
        <f t="shared" ca="1" si="838"/>
        <v>2.1377326585277408E-13</v>
      </c>
      <c r="IO381" s="223">
        <f t="shared" ca="1" si="839"/>
        <v>3.6048817749669418E-14</v>
      </c>
      <c r="IP381" s="223">
        <f t="shared" ca="1" si="840"/>
        <v>-1.5018882799667522E-13</v>
      </c>
      <c r="IQ381" s="223">
        <f t="shared" ca="1" si="841"/>
        <v>-3.0095825990531553E-13</v>
      </c>
      <c r="IR381" s="223">
        <f t="shared" ca="1" si="842"/>
        <v>-3.8065415018687973E-13</v>
      </c>
      <c r="IS381" s="223">
        <f t="shared" ca="1" si="843"/>
        <v>-3.7045571891920788E-13</v>
      </c>
      <c r="IT381" s="223">
        <f t="shared" ca="1" si="844"/>
        <v>-2.727714018417343E-13</v>
      </c>
      <c r="IU381" s="223">
        <f t="shared" ca="1" si="845"/>
        <v>-1.106700802614646E-13</v>
      </c>
      <c r="IV381" s="223">
        <f t="shared" ca="1" si="846"/>
        <v>7.756680762228961E-14</v>
      </c>
      <c r="IW381" s="223">
        <f t="shared" ca="1" si="847"/>
        <v>2.4748571436089025E-13</v>
      </c>
      <c r="IX381" s="223">
        <f t="shared" ca="1" si="848"/>
        <v>3.5895902061233804E-13</v>
      </c>
      <c r="IY381" s="223">
        <f t="shared" ca="1" si="849"/>
        <v>3.8566147225446813E-13</v>
      </c>
      <c r="IZ381" s="223">
        <f t="shared" ca="1" si="850"/>
        <v>3.2128708582988092E-13</v>
      </c>
      <c r="JA381" s="223">
        <f t="shared" ca="1" si="851"/>
        <v>1.8103835365330276E-13</v>
      </c>
      <c r="JB381" s="223">
        <f t="shared" ca="1" si="852"/>
        <v>-1.96393833094617E-15</v>
      </c>
    </row>
    <row r="382" spans="2:262">
      <c r="B382" s="230">
        <v>21</v>
      </c>
      <c r="C382" s="229">
        <f t="shared" si="853"/>
        <v>4.1015625000000009E-4</v>
      </c>
      <c r="D382" s="226">
        <f t="shared" ca="1" si="597"/>
        <v>18.000000000037222</v>
      </c>
      <c r="E382" s="225">
        <f ca="1">AA361</f>
        <v>3.7220072209945094E-11</v>
      </c>
      <c r="F382" s="224">
        <v>21</v>
      </c>
      <c r="G382" s="223">
        <f t="shared" ca="1" si="854"/>
        <v>1.0039719696663739E-12</v>
      </c>
      <c r="H382" s="223">
        <f t="shared" ca="1" si="598"/>
        <v>1.7073388431721057E-12</v>
      </c>
      <c r="I382" s="223">
        <f t="shared" ca="1" si="599"/>
        <v>1.9670946640509177E-12</v>
      </c>
      <c r="J382" s="223">
        <f t="shared" ca="1" si="600"/>
        <v>1.7157481117680229E-12</v>
      </c>
      <c r="K382" s="223">
        <f t="shared" ca="1" si="601"/>
        <v>1.0186055600864664E-12</v>
      </c>
      <c r="L382" s="223">
        <f t="shared" ca="1" si="602"/>
        <v>5.6802782036452183E-14</v>
      </c>
      <c r="M382" s="223">
        <f t="shared" ca="1" si="603"/>
        <v>-9.1975883666906542E-13</v>
      </c>
      <c r="N382" s="223">
        <f t="shared" ca="1" si="604"/>
        <v>-1.6573431795225237E-12</v>
      </c>
      <c r="O382" s="223">
        <f t="shared" ca="1" si="605"/>
        <v>-1.9643066439415299E-12</v>
      </c>
      <c r="P382" s="223">
        <f t="shared" ca="1" si="606"/>
        <v>-1.7608921353613498E-12</v>
      </c>
      <c r="Q382" s="223">
        <f t="shared" ca="1" si="607"/>
        <v>-1.0999520355055712E-12</v>
      </c>
      <c r="R382" s="223">
        <f t="shared" ca="1" si="608"/>
        <v>-1.5321577851254006E-13</v>
      </c>
      <c r="S382" s="223">
        <f t="shared" ca="1" si="609"/>
        <v>8.333299240728616E-13</v>
      </c>
      <c r="T382" s="223">
        <f t="shared" ca="1" si="610"/>
        <v>1.6033548309873542E-12</v>
      </c>
      <c r="U382" s="223">
        <f t="shared" ca="1" si="611"/>
        <v>1.9567864370739456E-12</v>
      </c>
      <c r="V382" s="223">
        <f t="shared" ca="1" si="612"/>
        <v>1.8017940155646561E-12</v>
      </c>
      <c r="W382" s="223">
        <f t="shared" ca="1" si="613"/>
        <v>1.1786486301267219E-12</v>
      </c>
      <c r="X382" s="223">
        <f t="shared" ca="1" si="614"/>
        <v>2.4925966475807402E-13</v>
      </c>
      <c r="Y382" s="223">
        <f t="shared" ca="1" si="615"/>
        <v>-7.4489344669848402E-13</v>
      </c>
      <c r="Z382" s="223">
        <f t="shared" ca="1" si="616"/>
        <v>-1.5455038602270396E-12</v>
      </c>
      <c r="AA382" s="223">
        <f t="shared" ca="1" si="617"/>
        <v>-1.9445521602852012E-12</v>
      </c>
      <c r="AB382" s="223">
        <f t="shared" ca="1" si="618"/>
        <v>-1.8383552161659509E-12</v>
      </c>
      <c r="AC382" s="223">
        <f t="shared" ca="1" si="619"/>
        <v>-1.2545057569604743E-12</v>
      </c>
      <c r="AD382" s="223">
        <f t="shared" ca="1" si="620"/>
        <v>-3.4470306263863771E-13</v>
      </c>
      <c r="AE382" s="223">
        <f t="shared" ca="1" si="621"/>
        <v>6.5466245576605457E-13</v>
      </c>
      <c r="AF382" s="223">
        <f t="shared" ca="1" si="622"/>
        <v>1.4839296352972874E-12</v>
      </c>
      <c r="AG382" s="223">
        <f t="shared" ca="1" si="623"/>
        <v>1.9276332870196757E-12</v>
      </c>
      <c r="AH382" s="223">
        <f t="shared" ca="1" si="624"/>
        <v>1.8704876580306021E-12</v>
      </c>
      <c r="AI382" s="223">
        <f t="shared" ca="1" si="625"/>
        <v>1.3273406695439769E-12</v>
      </c>
      <c r="AJ382" s="223">
        <f t="shared" ca="1" si="626"/>
        <v>4.3931604064888244E-13</v>
      </c>
      <c r="AK382" s="223">
        <f t="shared" ca="1" si="627"/>
        <v>-5.6285432563601934E-13</v>
      </c>
      <c r="AL382" s="223">
        <f t="shared" ca="1" si="628"/>
        <v>-1.4187804938992193E-12</v>
      </c>
      <c r="AM382" s="223">
        <f t="shared" ca="1" si="629"/>
        <v>-1.9060705763249859E-12</v>
      </c>
      <c r="AN382" s="223">
        <f t="shared" ca="1" si="630"/>
        <v>-1.8981139312916877E-12</v>
      </c>
      <c r="AO382" s="223">
        <f t="shared" ca="1" si="631"/>
        <v>-1.3969779021932413E-12</v>
      </c>
      <c r="AP382" s="223">
        <f t="shared" ca="1" si="632"/>
        <v>-5.3287066783766362E-13</v>
      </c>
      <c r="AQ382" s="223">
        <f t="shared" ca="1" si="633"/>
        <v>4.696902301353173E-13</v>
      </c>
      <c r="AR382" s="223">
        <f t="shared" ca="1" si="634"/>
        <v>1.3502133860208509E-12</v>
      </c>
      <c r="AS382" s="223">
        <f t="shared" ca="1" si="635"/>
        <v>1.8799159746598624E-12</v>
      </c>
      <c r="AT382" s="223">
        <f t="shared" ca="1" si="636"/>
        <v>1.9211674818371487E-12</v>
      </c>
      <c r="AU382" s="223">
        <f t="shared" ca="1" si="637"/>
        <v>1.463249692715305E-12</v>
      </c>
      <c r="AV382" s="223">
        <f t="shared" ca="1" si="638"/>
        <v>6.251415629136624E-13</v>
      </c>
      <c r="AW382" s="223">
        <f t="shared" ca="1" si="639"/>
        <v>-3.7539460973020709E-13</v>
      </c>
      <c r="AX382" s="223">
        <f t="shared" ca="1" si="640"/>
        <v>-1.2783934958308384E-12</v>
      </c>
      <c r="AY382" s="223">
        <f t="shared" ca="1" si="641"/>
        <v>-1.849232490750594E-12</v>
      </c>
      <c r="AZ382" s="223">
        <f t="shared" ca="1" si="642"/>
        <v>-1.9395927716444665E-12</v>
      </c>
      <c r="BA382" s="223">
        <f t="shared" ca="1" si="643"/>
        <v>-1.5259963865620855E-12</v>
      </c>
      <c r="BB382" s="223">
        <f t="shared" ca="1" si="644"/>
        <v>-7.1590643720867479E-13</v>
      </c>
      <c r="BC382" s="223">
        <f t="shared" ca="1" si="645"/>
        <v>2.8019463082957933E-13</v>
      </c>
      <c r="BD382" s="223">
        <f t="shared" ca="1" si="646"/>
        <v>1.2034938437353242E-12</v>
      </c>
      <c r="BE382" s="223">
        <f t="shared" ca="1" si="647"/>
        <v>1.8140940437974689E-12</v>
      </c>
      <c r="BF382" s="223">
        <f t="shared" ca="1" si="648"/>
        <v>1.953345412576629E-12</v>
      </c>
      <c r="BG382" s="223">
        <f t="shared" ca="1" si="649"/>
        <v>1.5850668214521365E-12</v>
      </c>
      <c r="BH382" s="223">
        <f t="shared" ca="1" si="650"/>
        <v>8.0494663019045342E-13</v>
      </c>
      <c r="BI382" s="223">
        <f t="shared" ca="1" si="651"/>
        <v>-1.8431963852112504E-13</v>
      </c>
      <c r="BJ382" s="223">
        <f t="shared" ca="1" si="652"/>
        <v>-1.1256948695566354E-12</v>
      </c>
      <c r="BK382" s="223">
        <f t="shared" ca="1" si="653"/>
        <v>-1.7745852853969663E-12</v>
      </c>
      <c r="BL382" s="223">
        <f t="shared" ca="1" si="654"/>
        <v>-1.9623922733170439E-12</v>
      </c>
      <c r="BM382" s="223">
        <f t="shared" ca="1" si="655"/>
        <v>-1.6403186915338574E-12</v>
      </c>
      <c r="BN382" s="223">
        <f t="shared" ca="1" si="656"/>
        <v>-8.9204763623509905E-13</v>
      </c>
      <c r="BO382" s="223">
        <f t="shared" ca="1" si="657"/>
        <v>8.8000604058986773E-14</v>
      </c>
      <c r="BP382" s="223">
        <f t="shared" ca="1" si="658"/>
        <v>1.0451839978379588E-12</v>
      </c>
      <c r="BQ382" s="223">
        <f t="shared" ca="1" si="659"/>
        <v>1.7308013956086299E-12</v>
      </c>
      <c r="BR382" s="223">
        <f t="shared" ca="1" si="660"/>
        <v>1.966711559185776E-12</v>
      </c>
      <c r="BS382" s="223">
        <f t="shared" ca="1" si="661"/>
        <v>1.6916188902127239E-12</v>
      </c>
      <c r="BT382" s="223">
        <f t="shared" ca="1" si="662"/>
        <v>9.7699962138990973E-13</v>
      </c>
      <c r="BU382" s="223">
        <f t="shared" ca="1" si="663"/>
        <v>8.5304315662791504E-15</v>
      </c>
      <c r="BV382" s="223">
        <f t="shared" ca="1" si="664"/>
        <v>-9.621551863211966E-13</v>
      </c>
      <c r="BW382" s="223">
        <f t="shared" ca="1" si="665"/>
        <v>-1.6828478536579708E-12</v>
      </c>
      <c r="BX382" s="223">
        <f t="shared" ca="1" si="666"/>
        <v>-1.9662928646448415E-12</v>
      </c>
      <c r="BY382" s="223">
        <f t="shared" ca="1" si="667"/>
        <v>-1.7388438308167461E-12</v>
      </c>
      <c r="BZ382" s="223">
        <f t="shared" ca="1" si="668"/>
        <v>-1.0595979288817379E-12</v>
      </c>
      <c r="CA382" s="223">
        <f t="shared" ca="1" si="669"/>
        <v>-1.0504091663472434E-13</v>
      </c>
      <c r="CB382" s="223">
        <f t="shared" ca="1" si="670"/>
        <v>8.7680845868573358E-13</v>
      </c>
      <c r="CC382" s="223">
        <f t="shared" ca="1" si="671"/>
        <v>1.6308401838277865E-12</v>
      </c>
      <c r="CD382" s="223">
        <f t="shared" ca="1" si="672"/>
        <v>1.9611371983660637E-12</v>
      </c>
      <c r="CE382" s="223">
        <f t="shared" ca="1" si="673"/>
        <v>1.7818797443276057E-12</v>
      </c>
      <c r="CF382" s="223">
        <f t="shared" ca="1" si="674"/>
        <v>1.1396435721530728E-12</v>
      </c>
      <c r="CG382" s="223">
        <f t="shared" ca="1" si="675"/>
        <v>2.0129834893448489E-13</v>
      </c>
      <c r="CH382" s="223">
        <f t="shared" ca="1" si="676"/>
        <v>-7.8934942267394584E-13</v>
      </c>
      <c r="CI382" s="223">
        <f t="shared" ca="1" si="677"/>
        <v>-1.574903677150031E-12</v>
      </c>
      <c r="CJ382" s="223">
        <f t="shared" ca="1" si="678"/>
        <v>-1.9512569808010921E-12</v>
      </c>
      <c r="CK382" s="223">
        <f t="shared" ca="1" si="679"/>
        <v>-1.820622953460147E-12</v>
      </c>
      <c r="CL382" s="223">
        <f t="shared" ca="1" si="680"/>
        <v>-1.2169437142380922E-12</v>
      </c>
      <c r="CM382" s="223">
        <f t="shared" ca="1" si="681"/>
        <v>-2.9707083588002326E-13</v>
      </c>
      <c r="CN382" s="223">
        <f t="shared" ca="1" si="682"/>
        <v>6.999887747640928E-13</v>
      </c>
      <c r="CO382" s="223">
        <f t="shared" ca="1" si="683"/>
        <v>1.51517308956876E-12</v>
      </c>
      <c r="CP382" s="223">
        <f t="shared" ca="1" si="684"/>
        <v>1.936676014259443E-12</v>
      </c>
      <c r="CQ382" s="223">
        <f t="shared" ca="1" si="685"/>
        <v>1.8549801224300669E-12</v>
      </c>
      <c r="CR382" s="223">
        <f t="shared" ca="1" si="686"/>
        <v>1.2913121323238425E-12</v>
      </c>
      <c r="CS382" s="223">
        <f t="shared" ca="1" si="687"/>
        <v>3.9212765316159449E-13</v>
      </c>
      <c r="CT382" s="223">
        <f t="shared" ca="1" si="688"/>
        <v>-6.0894179258405758E-13</v>
      </c>
      <c r="CU382" s="223">
        <f t="shared" ca="1" si="689"/>
        <v>-1.4517923173012208E-12</v>
      </c>
      <c r="CV382" s="223">
        <f t="shared" ca="1" si="690"/>
        <v>-1.9174294255666582E-12</v>
      </c>
      <c r="CW382" s="223">
        <f t="shared" ca="1" si="691"/>
        <v>-1.8848684818079781E-12</v>
      </c>
      <c r="CX382" s="223">
        <f t="shared" ca="1" si="692"/>
        <v>-1.3625696663772404E-12</v>
      </c>
      <c r="CY382" s="223">
        <f t="shared" ca="1" si="693"/>
        <v>-4.8623980058037347E-13</v>
      </c>
      <c r="CZ382" s="223">
        <f t="shared" ca="1" si="694"/>
        <v>5.1642781628869885E-13</v>
      </c>
      <c r="DA382" s="223">
        <f t="shared" ca="1" si="695"/>
        <v>1.3849140501793137E-12</v>
      </c>
      <c r="DB382" s="223">
        <f t="shared" ca="1" si="696"/>
        <v>1.8935635814407052E-12</v>
      </c>
      <c r="DC382" s="223">
        <f t="shared" ca="1" si="697"/>
        <v>1.9102160279182379E-12</v>
      </c>
      <c r="DD382" s="223">
        <f t="shared" ca="1" si="698"/>
        <v>1.430544650757328E-12</v>
      </c>
      <c r="DE382" s="223">
        <f t="shared" ca="1" si="699"/>
        <v>5.7918055372996425E-13</v>
      </c>
      <c r="DF382" s="223">
        <f t="shared" ca="1" si="700"/>
        <v>-4.2266972015015298E-13</v>
      </c>
      <c r="DG382" s="223">
        <f t="shared" ca="1" si="701"/>
        <v>-1.3146994038063805E-12</v>
      </c>
      <c r="DH382" s="223">
        <f t="shared" ca="1" si="702"/>
        <v>-1.8651359767904764E-12</v>
      </c>
      <c r="DI382" s="223">
        <f t="shared" ca="1" si="703"/>
        <v>-1.9309616963020792E-12</v>
      </c>
      <c r="DJ382" s="223">
        <f t="shared" ca="1" si="704"/>
        <v>-1.4950733277728281E-12</v>
      </c>
      <c r="DK382" s="223">
        <f t="shared" ca="1" si="705"/>
        <v>-6.707260101954082E-13</v>
      </c>
      <c r="DL382" s="223">
        <f t="shared" ca="1" si="706"/>
        <v>3.2789337563427028E-13</v>
      </c>
      <c r="DM382" s="223">
        <f t="shared" ca="1" si="707"/>
        <v>1.2413175314156211E-12</v>
      </c>
      <c r="DN382" s="223">
        <f t="shared" ca="1" si="708"/>
        <v>1.8322150962055416E-12</v>
      </c>
      <c r="DO382" s="223">
        <f t="shared" ca="1" si="709"/>
        <v>1.9470555088272593E-12</v>
      </c>
      <c r="DP382" s="223">
        <f t="shared" ca="1" si="710"/>
        <v>1.5560002421887574E-12</v>
      </c>
      <c r="DQ382" s="223">
        <f t="shared" ca="1" si="711"/>
        <v>7.6065562895363112E-13</v>
      </c>
      <c r="DR382" s="223">
        <f t="shared" ca="1" si="712"/>
        <v>-2.3232710725643069E-13</v>
      </c>
      <c r="DS382" s="223">
        <f t="shared" ca="1" si="713"/>
        <v>-1.1649452163650962E-12</v>
      </c>
      <c r="DT382" s="223">
        <f t="shared" ca="1" si="714"/>
        <v>-1.794880248970759E-12</v>
      </c>
      <c r="DU382" s="223">
        <f t="shared" ca="1" si="715"/>
        <v>-1.9584586940897523E-12</v>
      </c>
      <c r="DV382" s="223">
        <f t="shared" ca="1" si="716"/>
        <v>-1.6131786157317381E-12</v>
      </c>
      <c r="DW382" s="223">
        <f t="shared" ca="1" si="717"/>
        <v>-8.487527616761404E-13</v>
      </c>
      <c r="DX382" s="223">
        <f t="shared" ca="1" si="718"/>
        <v>1.3620114252774534E-13</v>
      </c>
      <c r="DY382" s="223">
        <f t="shared" ca="1" si="719"/>
        <v>1.0857664462511976E-12</v>
      </c>
      <c r="DZ382" s="223">
        <f t="shared" ca="1" si="720"/>
        <v>1.7532213780032635E-12</v>
      </c>
      <c r="EA382" s="223">
        <f t="shared" ca="1" si="721"/>
        <v>1.9651437808174635E-12</v>
      </c>
      <c r="EB382" s="223">
        <f t="shared" ca="1" si="722"/>
        <v>1.6664707006916545E-12</v>
      </c>
      <c r="EC382" s="223">
        <f t="shared" ca="1" si="723"/>
        <v>9.3480517465379762E-13</v>
      </c>
      <c r="ED382" s="223">
        <f t="shared" ca="1" si="724"/>
        <v>-3.9747057316899525E-14</v>
      </c>
      <c r="EE382" s="223">
        <f t="shared" ca="1" si="725"/>
        <v>-1.0039719696663709E-12</v>
      </c>
      <c r="EF382" s="223">
        <f t="shared" ca="1" si="726"/>
        <v>-1.7073388431721015E-12</v>
      </c>
      <c r="EG382" s="223">
        <f t="shared" ca="1" si="727"/>
        <v>-1.9670946640509173E-12</v>
      </c>
      <c r="EH382" s="223">
        <f t="shared" ca="1" si="728"/>
        <v>-1.7157481117680182E-12</v>
      </c>
      <c r="EI382" s="223">
        <f t="shared" ca="1" si="729"/>
        <v>-1.0186055600864634E-12</v>
      </c>
      <c r="EJ382" s="223">
        <f t="shared" ca="1" si="730"/>
        <v>-5.6802782036453748E-14</v>
      </c>
      <c r="EK382" s="223">
        <f t="shared" ca="1" si="731"/>
        <v>9.1975883666905915E-13</v>
      </c>
      <c r="EL382" s="223">
        <f t="shared" ca="1" si="732"/>
        <v>1.6573431795225323E-12</v>
      </c>
      <c r="EM382" s="223">
        <f t="shared" ca="1" si="733"/>
        <v>1.9643066439415303E-12</v>
      </c>
      <c r="EN382" s="223">
        <f t="shared" ca="1" si="734"/>
        <v>1.7608921353613474E-12</v>
      </c>
      <c r="EO382" s="223">
        <f t="shared" ca="1" si="735"/>
        <v>1.0999520355055709E-12</v>
      </c>
      <c r="EP382" s="223">
        <f t="shared" ca="1" si="736"/>
        <v>1.5321577851254514E-13</v>
      </c>
      <c r="EQ382" s="223">
        <f t="shared" ca="1" si="737"/>
        <v>-8.3332992407285231E-13</v>
      </c>
      <c r="ER382" s="223">
        <f t="shared" ca="1" si="738"/>
        <v>-1.6033548309873615E-12</v>
      </c>
      <c r="ES382" s="223">
        <f t="shared" ca="1" si="739"/>
        <v>-1.956786437073946E-12</v>
      </c>
      <c r="ET382" s="223">
        <f t="shared" ca="1" si="740"/>
        <v>-1.8017940155646553E-12</v>
      </c>
      <c r="EU382" s="223">
        <f t="shared" ca="1" si="741"/>
        <v>-1.1786486301267257E-12</v>
      </c>
      <c r="EV382" s="223">
        <f t="shared" ca="1" si="742"/>
        <v>-2.4925966475808251E-13</v>
      </c>
      <c r="EW382" s="223">
        <f t="shared" ca="1" si="743"/>
        <v>7.4489344669849876E-13</v>
      </c>
      <c r="EX382" s="223">
        <f t="shared" ca="1" si="744"/>
        <v>1.545503860227045E-12</v>
      </c>
      <c r="EY382" s="223">
        <f t="shared" ca="1" si="745"/>
        <v>1.9445521602852016E-12</v>
      </c>
      <c r="EZ382" s="223">
        <f t="shared" ca="1" si="746"/>
        <v>1.8383552161659513E-12</v>
      </c>
      <c r="FA382" s="223">
        <f t="shared" ca="1" si="747"/>
        <v>1.2545057569604779E-12</v>
      </c>
      <c r="FB382" s="223">
        <f t="shared" ca="1" si="748"/>
        <v>3.4470306263864957E-13</v>
      </c>
      <c r="FC382" s="223">
        <f t="shared" ca="1" si="749"/>
        <v>-6.5466245576606295E-13</v>
      </c>
      <c r="FD382" s="223">
        <f t="shared" ca="1" si="750"/>
        <v>-1.483929635297291E-12</v>
      </c>
      <c r="FE382" s="223">
        <f t="shared" ca="1" si="751"/>
        <v>-1.9276332870196757E-12</v>
      </c>
      <c r="FF382" s="223">
        <f t="shared" ca="1" si="752"/>
        <v>-1.8704876580306037E-12</v>
      </c>
      <c r="FG382" s="223">
        <f t="shared" ca="1" si="753"/>
        <v>-1.3273406695439856E-12</v>
      </c>
      <c r="FH382" s="223">
        <f t="shared" ca="1" si="754"/>
        <v>-4.3931604064887038E-13</v>
      </c>
      <c r="FI382" s="223">
        <f t="shared" ca="1" si="755"/>
        <v>5.6285432563602792E-13</v>
      </c>
      <c r="FJ382" s="223">
        <f t="shared" ca="1" si="756"/>
        <v>1.4187804938992205E-12</v>
      </c>
      <c r="FK382" s="223">
        <f t="shared" ca="1" si="757"/>
        <v>1.9060705763249847E-12</v>
      </c>
      <c r="FL382" s="223">
        <f t="shared" ca="1" si="758"/>
        <v>1.8981139312916906E-12</v>
      </c>
      <c r="FM382" s="223">
        <f t="shared" ca="1" si="759"/>
        <v>1.3969779021932302E-12</v>
      </c>
      <c r="FN382" s="223">
        <f t="shared" ca="1" si="760"/>
        <v>5.3287066783765504E-13</v>
      </c>
      <c r="FO382" s="223">
        <f t="shared" ca="1" si="761"/>
        <v>-4.6969023013531922E-13</v>
      </c>
      <c r="FP382" s="223">
        <f t="shared" ca="1" si="762"/>
        <v>-1.3502133860208521E-12</v>
      </c>
      <c r="FQ382" s="223">
        <f t="shared" ca="1" si="763"/>
        <v>-1.8799159746598616E-12</v>
      </c>
      <c r="FR382" s="223">
        <f t="shared" ca="1" si="764"/>
        <v>-1.9211674818371451E-12</v>
      </c>
      <c r="FS382" s="223">
        <f t="shared" ca="1" si="765"/>
        <v>-1.4632496927152989E-12</v>
      </c>
      <c r="FT382" s="223">
        <f t="shared" ca="1" si="766"/>
        <v>-6.2514156291366058E-13</v>
      </c>
      <c r="FU382" s="223">
        <f t="shared" ca="1" si="767"/>
        <v>3.7539460973020901E-13</v>
      </c>
      <c r="FV382" s="223">
        <f t="shared" ca="1" si="768"/>
        <v>1.2783934958308348E-12</v>
      </c>
      <c r="FW382" s="223">
        <f t="shared" ca="1" si="769"/>
        <v>1.8492324907505904E-12</v>
      </c>
      <c r="FX382" s="223">
        <f t="shared" ca="1" si="770"/>
        <v>1.9395927716444637E-12</v>
      </c>
      <c r="FY382" s="223">
        <f t="shared" ca="1" si="771"/>
        <v>1.5259963865620799E-12</v>
      </c>
      <c r="FZ382" s="223">
        <f t="shared" ca="1" si="772"/>
        <v>7.1590643720867298E-13</v>
      </c>
      <c r="GA382" s="223">
        <f t="shared" ca="1" si="773"/>
        <v>-2.8019463082957433E-13</v>
      </c>
      <c r="GB382" s="223">
        <f t="shared" ca="1" si="774"/>
        <v>-1.2034938437353147E-12</v>
      </c>
      <c r="GC382" s="223">
        <f t="shared" ca="1" si="775"/>
        <v>-1.8140940437974751E-12</v>
      </c>
      <c r="GD382" s="223">
        <f t="shared" ca="1" si="776"/>
        <v>-1.9533454125766278E-12</v>
      </c>
      <c r="GE382" s="223">
        <f t="shared" ca="1" si="777"/>
        <v>-1.5850668214521355E-12</v>
      </c>
      <c r="GF382" s="223">
        <f t="shared" ca="1" si="778"/>
        <v>-8.049466301904516E-13</v>
      </c>
      <c r="GG382" s="223">
        <f t="shared" ca="1" si="779"/>
        <v>1.8431963852111999E-13</v>
      </c>
      <c r="GH382" s="223">
        <f t="shared" ca="1" si="780"/>
        <v>1.1256948695566255E-12</v>
      </c>
      <c r="GI382" s="223">
        <f t="shared" ca="1" si="781"/>
        <v>1.7745852853969704E-12</v>
      </c>
      <c r="GJ382" s="223">
        <f t="shared" ca="1" si="782"/>
        <v>1.9623922733170439E-12</v>
      </c>
      <c r="GK382" s="223">
        <f t="shared" ca="1" si="783"/>
        <v>1.6403186915338564E-12</v>
      </c>
      <c r="GL382" s="223">
        <f t="shared" ca="1" si="784"/>
        <v>8.9204763623510359E-13</v>
      </c>
      <c r="GM382" s="223">
        <f t="shared" ca="1" si="785"/>
        <v>-8.8000604058974732E-14</v>
      </c>
      <c r="GN382" s="223">
        <f t="shared" ca="1" si="786"/>
        <v>-1.0451839978379721E-12</v>
      </c>
      <c r="GO382" s="223">
        <f t="shared" ca="1" si="787"/>
        <v>-1.7308013956086305E-12</v>
      </c>
      <c r="GP382" s="223">
        <f t="shared" ca="1" si="788"/>
        <v>-1.966711559185776E-12</v>
      </c>
      <c r="GQ382" s="223">
        <f t="shared" ca="1" si="789"/>
        <v>-1.691618890212723E-12</v>
      </c>
      <c r="GR382" s="223">
        <f t="shared" ca="1" si="790"/>
        <v>-9.7699962138992002E-13</v>
      </c>
      <c r="GS382" s="223">
        <f t="shared" ca="1" si="791"/>
        <v>-8.5304315662632406E-15</v>
      </c>
      <c r="GT382" s="223">
        <f t="shared" ca="1" si="792"/>
        <v>9.6215518632119822E-13</v>
      </c>
      <c r="GU382" s="223">
        <f t="shared" ca="1" si="793"/>
        <v>1.6828478536579718E-12</v>
      </c>
      <c r="GV382" s="223">
        <f t="shared" ca="1" si="794"/>
        <v>1.9662928646448419E-12</v>
      </c>
      <c r="GW382" s="223">
        <f t="shared" ca="1" si="795"/>
        <v>1.7388438308167517E-12</v>
      </c>
      <c r="GX382" s="223">
        <f t="shared" ca="1" si="796"/>
        <v>1.0595979288817246E-12</v>
      </c>
      <c r="GY382" s="223">
        <f t="shared" ca="1" si="797"/>
        <v>1.0504091663470846E-13</v>
      </c>
      <c r="GZ382" s="223">
        <f t="shared" ca="1" si="798"/>
        <v>-8.7680845868573529E-13</v>
      </c>
      <c r="HA382" s="223">
        <f t="shared" ca="1" si="799"/>
        <v>-1.6308401838277873E-12</v>
      </c>
      <c r="HB382" s="223">
        <f t="shared" ca="1" si="800"/>
        <v>-1.9611371983660637E-12</v>
      </c>
      <c r="HC382" s="223">
        <f t="shared" ca="1" si="801"/>
        <v>-1.7818797443276109E-12</v>
      </c>
      <c r="HD382" s="223">
        <f t="shared" ca="1" si="802"/>
        <v>-1.1396435721530598E-12</v>
      </c>
      <c r="HE382" s="223">
        <f t="shared" ca="1" si="803"/>
        <v>-2.0129834893448297E-13</v>
      </c>
      <c r="HF382" s="223">
        <f t="shared" ca="1" si="804"/>
        <v>7.8934942267394766E-13</v>
      </c>
      <c r="HG382" s="223">
        <f t="shared" ca="1" si="805"/>
        <v>1.5749036771500322E-12</v>
      </c>
      <c r="HH382" s="223">
        <f t="shared" ca="1" si="806"/>
        <v>1.9512569808010905E-12</v>
      </c>
      <c r="HI382" s="223">
        <f t="shared" ca="1" si="807"/>
        <v>1.8206229534601414E-12</v>
      </c>
      <c r="HJ382" s="223">
        <f t="shared" ca="1" si="808"/>
        <v>1.2169437142380906E-12</v>
      </c>
      <c r="HK382" s="223">
        <f t="shared" ca="1" si="809"/>
        <v>2.9707083588002134E-13</v>
      </c>
      <c r="HL382" s="223">
        <f t="shared" ca="1" si="810"/>
        <v>-6.9998877476409462E-13</v>
      </c>
      <c r="HM382" s="223">
        <f t="shared" ca="1" si="811"/>
        <v>-1.5151730895687523E-12</v>
      </c>
      <c r="HN382" s="223">
        <f t="shared" ca="1" si="812"/>
        <v>-1.9366760142594413E-12</v>
      </c>
      <c r="HO382" s="223">
        <f t="shared" ca="1" si="813"/>
        <v>-1.8549801224300612E-12</v>
      </c>
      <c r="HP382" s="223">
        <f t="shared" ca="1" si="814"/>
        <v>-1.2913121323238413E-12</v>
      </c>
      <c r="HQ382" s="223">
        <f t="shared" ca="1" si="815"/>
        <v>-3.9212765316159257E-13</v>
      </c>
      <c r="HR382" s="223">
        <f t="shared" ca="1" si="816"/>
        <v>6.0894179258405929E-13</v>
      </c>
      <c r="HS382" s="223">
        <f t="shared" ca="1" si="817"/>
        <v>1.4517923173012125E-12</v>
      </c>
      <c r="HT382" s="223">
        <f t="shared" ca="1" si="818"/>
        <v>1.9174294255666623E-12</v>
      </c>
      <c r="HU382" s="223">
        <f t="shared" ca="1" si="819"/>
        <v>1.8848684818079777E-12</v>
      </c>
      <c r="HV382" s="223">
        <f t="shared" ca="1" si="820"/>
        <v>1.3625696663772392E-12</v>
      </c>
      <c r="HW382" s="223">
        <f t="shared" ca="1" si="821"/>
        <v>4.8623980058037145E-13</v>
      </c>
      <c r="HX382" s="223">
        <f t="shared" ca="1" si="822"/>
        <v>-5.1642781628868724E-13</v>
      </c>
      <c r="HY382" s="223">
        <f t="shared" ca="1" si="823"/>
        <v>-1.3849140501793252E-12</v>
      </c>
      <c r="HZ382" s="223">
        <f t="shared" ca="1" si="824"/>
        <v>-1.8935635814407056E-12</v>
      </c>
      <c r="IA382" s="223">
        <f t="shared" ca="1" si="825"/>
        <v>-1.9102160279182375E-12</v>
      </c>
      <c r="IB382" s="223">
        <f t="shared" ca="1" si="826"/>
        <v>-1.4305446507573268E-12</v>
      </c>
      <c r="IC382" s="223">
        <f t="shared" ca="1" si="827"/>
        <v>-5.7918055372997577E-13</v>
      </c>
      <c r="ID382" s="223">
        <f t="shared" ca="1" si="828"/>
        <v>4.2266972015016853E-13</v>
      </c>
      <c r="IE382" s="223">
        <f t="shared" ca="1" si="829"/>
        <v>1.9255663524894354E-12</v>
      </c>
      <c r="IF382" s="223">
        <f t="shared" ca="1" si="830"/>
        <v>1.8651359767904768E-12</v>
      </c>
      <c r="IG382" s="223">
        <f t="shared" ca="1" si="831"/>
        <v>1.9309616963020788E-12</v>
      </c>
      <c r="IH382" s="223">
        <f t="shared" ca="1" si="832"/>
        <v>1.4950733277728269E-12</v>
      </c>
      <c r="II382" s="223">
        <f t="shared" ca="1" si="833"/>
        <v>6.7072601019541941E-13</v>
      </c>
      <c r="IJ382" s="223">
        <f t="shared" ca="1" si="834"/>
        <v>-3.2789337563428593E-13</v>
      </c>
      <c r="IK382" s="223">
        <f t="shared" ca="1" si="835"/>
        <v>-1.2413175314156227E-12</v>
      </c>
      <c r="IL382" s="223">
        <f t="shared" ca="1" si="836"/>
        <v>-1.832215096205542E-12</v>
      </c>
      <c r="IM382" s="223">
        <f t="shared" ca="1" si="837"/>
        <v>-1.9470555088272589E-12</v>
      </c>
      <c r="IN382" s="223">
        <f t="shared" ca="1" si="838"/>
        <v>-1.5560002421887648E-12</v>
      </c>
      <c r="IO382" s="223">
        <f t="shared" ca="1" si="839"/>
        <v>-7.6065562895361638E-13</v>
      </c>
      <c r="IP382" s="223">
        <f t="shared" ca="1" si="840"/>
        <v>2.3232710725643261E-13</v>
      </c>
      <c r="IQ382" s="223">
        <f t="shared" ca="1" si="841"/>
        <v>1.1649452163650978E-12</v>
      </c>
      <c r="IR382" s="223">
        <f t="shared" ca="1" si="842"/>
        <v>1.7948802489707598E-12</v>
      </c>
      <c r="IS382" s="223">
        <f t="shared" ca="1" si="843"/>
        <v>1.9584586940897531E-12</v>
      </c>
      <c r="IT382" s="223">
        <f t="shared" ca="1" si="844"/>
        <v>1.613178615731745E-12</v>
      </c>
      <c r="IU382" s="223">
        <f t="shared" ca="1" si="845"/>
        <v>8.4875276167612606E-13</v>
      </c>
      <c r="IV382" s="223">
        <f t="shared" ca="1" si="846"/>
        <v>-1.3620114252771939E-13</v>
      </c>
      <c r="IW382" s="223">
        <f t="shared" ca="1" si="847"/>
        <v>-1.085766446251199E-12</v>
      </c>
      <c r="IX382" s="223">
        <f t="shared" ca="1" si="848"/>
        <v>-1.7532213780032768E-12</v>
      </c>
      <c r="IY382" s="223">
        <f t="shared" ca="1" si="849"/>
        <v>-1.9651437808174635E-12</v>
      </c>
      <c r="IZ382" s="223">
        <f t="shared" ca="1" si="850"/>
        <v>-1.6664707006916535E-12</v>
      </c>
      <c r="JA382" s="223">
        <f t="shared" ca="1" si="851"/>
        <v>-9.3480517465382065E-13</v>
      </c>
      <c r="JB382" s="223">
        <f t="shared" ca="1" si="852"/>
        <v>3.9747057316901456E-14</v>
      </c>
    </row>
    <row r="383" spans="2:262">
      <c r="B383" s="230">
        <v>22</v>
      </c>
      <c r="C383" s="229">
        <f t="shared" si="853"/>
        <v>4.2968750000000011E-4</v>
      </c>
      <c r="D383" s="226">
        <f t="shared" ca="1" si="597"/>
        <v>18.00000000003687</v>
      </c>
      <c r="E383" s="225">
        <f ca="1">AB361</f>
        <v>3.6868808352556398E-11</v>
      </c>
      <c r="F383" s="224">
        <v>22</v>
      </c>
      <c r="G383" s="223">
        <f t="shared" ca="1" si="854"/>
        <v>-1.3860694519588922E-13</v>
      </c>
      <c r="H383" s="223">
        <f t="shared" ca="1" si="598"/>
        <v>-2.3440883306501167E-13</v>
      </c>
      <c r="I383" s="223">
        <f t="shared" ca="1" si="599"/>
        <v>-2.6351137991738734E-13</v>
      </c>
      <c r="J383" s="223">
        <f t="shared" ca="1" si="600"/>
        <v>-2.1763366616657684E-13</v>
      </c>
      <c r="K383" s="223">
        <f t="shared" ca="1" si="601"/>
        <v>-1.0982986402325505E-13</v>
      </c>
      <c r="L383" s="223">
        <f t="shared" ca="1" si="602"/>
        <v>2.9225232956205919E-14</v>
      </c>
      <c r="M383" s="223">
        <f t="shared" ca="1" si="603"/>
        <v>1.5996450090417634E-13</v>
      </c>
      <c r="N383" s="223">
        <f t="shared" ca="1" si="604"/>
        <v>2.45187025063647E-13</v>
      </c>
      <c r="O383" s="223">
        <f t="shared" ca="1" si="605"/>
        <v>2.6064335149171129E-13</v>
      </c>
      <c r="P383" s="223">
        <f t="shared" ca="1" si="606"/>
        <v>2.0193549409794872E-13</v>
      </c>
      <c r="Q383" s="223">
        <f t="shared" ca="1" si="607"/>
        <v>8.5768349832992142E-14</v>
      </c>
      <c r="R383" s="223">
        <f t="shared" ca="1" si="608"/>
        <v>-5.4803559129409861E-14</v>
      </c>
      <c r="S383" s="223">
        <f t="shared" ca="1" si="609"/>
        <v>-1.7978151102326504E-13</v>
      </c>
      <c r="T383" s="223">
        <f t="shared" ca="1" si="610"/>
        <v>-2.5360393197805757E-13</v>
      </c>
      <c r="U383" s="223">
        <f t="shared" ca="1" si="611"/>
        <v>-2.5526518510902069E-13</v>
      </c>
      <c r="V383" s="223">
        <f t="shared" ca="1" si="612"/>
        <v>-1.8429257283198745E-13</v>
      </c>
      <c r="W383" s="223">
        <f t="shared" ca="1" si="613"/>
        <v>-6.0880839548088259E-14</v>
      </c>
      <c r="X383" s="223">
        <f t="shared" ca="1" si="614"/>
        <v>7.9854097069524756E-14</v>
      </c>
      <c r="Y383" s="223">
        <f t="shared" ca="1" si="615"/>
        <v>1.9786712691262881E-13</v>
      </c>
      <c r="Z383" s="223">
        <f t="shared" ca="1" si="616"/>
        <v>2.5957849439350828E-13</v>
      </c>
      <c r="AA383" s="223">
        <f t="shared" ca="1" si="617"/>
        <v>2.4742867545158587E-13</v>
      </c>
      <c r="AB383" s="223">
        <f t="shared" ca="1" si="618"/>
        <v>1.6487481334508602E-13</v>
      </c>
      <c r="AC383" s="223">
        <f t="shared" ca="1" si="619"/>
        <v>3.5407013497484053E-14</v>
      </c>
      <c r="AD383" s="223">
        <f t="shared" ca="1" si="620"/>
        <v>-1.0413559640217027E-13</v>
      </c>
      <c r="AE383" s="223">
        <f t="shared" ca="1" si="621"/>
        <v>-2.1404717420464973E-13</v>
      </c>
      <c r="AF383" s="223">
        <f t="shared" ca="1" si="622"/>
        <v>-2.6305317400791039E-13</v>
      </c>
      <c r="AG383" s="223">
        <f t="shared" ca="1" si="623"/>
        <v>-2.3720929239127961E-13</v>
      </c>
      <c r="AH383" s="223">
        <f t="shared" ca="1" si="624"/>
        <v>-1.4386921927593039E-13</v>
      </c>
      <c r="AI383" s="223">
        <f t="shared" ca="1" si="625"/>
        <v>-9.5921985514566319E-15</v>
      </c>
      <c r="AJ383" s="223">
        <f t="shared" ca="1" si="626"/>
        <v>1.2741421301515535E-13</v>
      </c>
      <c r="AK383" s="223">
        <f t="shared" ca="1" si="627"/>
        <v>2.281658301989922E-13</v>
      </c>
      <c r="AL383" s="223">
        <f t="shared" ca="1" si="628"/>
        <v>2.6399450775712398E-13</v>
      </c>
      <c r="AM383" s="223">
        <f t="shared" ca="1" si="629"/>
        <v>2.2470545417345583E-13</v>
      </c>
      <c r="AN383" s="223">
        <f t="shared" ca="1" si="630"/>
        <v>1.2147808597823227E-13</v>
      </c>
      <c r="AO383" s="223">
        <f t="shared" ca="1" si="631"/>
        <v>-1.6314994510250423E-14</v>
      </c>
      <c r="AP383" s="223">
        <f t="shared" ca="1" si="632"/>
        <v>-1.4946576110511062E-13</v>
      </c>
      <c r="AQ383" s="223">
        <f t="shared" ca="1" si="633"/>
        <v>-2.4008712452038812E-13</v>
      </c>
      <c r="AR383" s="223">
        <f t="shared" ca="1" si="634"/>
        <v>-2.6239343008255883E-13</v>
      </c>
      <c r="AS383" s="223">
        <f t="shared" ca="1" si="635"/>
        <v>-2.1003757959544546E-13</v>
      </c>
      <c r="AT383" s="223">
        <f t="shared" ca="1" si="636"/>
        <v>-9.7917052305887065E-14</v>
      </c>
      <c r="AU383" s="223">
        <f t="shared" ca="1" si="637"/>
        <v>4.2065065256140551E-14</v>
      </c>
      <c r="AV383" s="223">
        <f t="shared" ca="1" si="638"/>
        <v>1.7007787220932743E-13</v>
      </c>
      <c r="AW383" s="223">
        <f t="shared" ca="1" si="639"/>
        <v>2.4969624858768007E-13</v>
      </c>
      <c r="AX383" s="223">
        <f t="shared" ca="1" si="640"/>
        <v>2.5826536023745904E-13</v>
      </c>
      <c r="AY383" s="223">
        <f t="shared" ca="1" si="641"/>
        <v>1.9334692830771053E-13</v>
      </c>
      <c r="AZ383" s="223">
        <f t="shared" ca="1" si="642"/>
        <v>7.3413023892930583E-14</v>
      </c>
      <c r="BA383" s="223">
        <f t="shared" ca="1" si="643"/>
        <v>-6.7410026428510312E-14</v>
      </c>
      <c r="BB383" s="223">
        <f t="shared" ca="1" si="644"/>
        <v>-1.8905204043014611E-13</v>
      </c>
      <c r="BC383" s="223">
        <f t="shared" ca="1" si="645"/>
        <v>-2.5690066128321861E-13</v>
      </c>
      <c r="BD383" s="223">
        <f t="shared" ca="1" si="646"/>
        <v>-2.516500537910655E-13</v>
      </c>
      <c r="BE383" s="223">
        <f t="shared" ca="1" si="647"/>
        <v>-1.7479424040619011E-13</v>
      </c>
      <c r="BF383" s="223">
        <f t="shared" ca="1" si="648"/>
        <v>-4.8201987928244115E-14</v>
      </c>
      <c r="BG383" s="223">
        <f t="shared" ca="1" si="649"/>
        <v>9.2105792196304652E-14</v>
      </c>
      <c r="BH383" s="223">
        <f t="shared" ca="1" si="650"/>
        <v>2.0620553415526471E-13</v>
      </c>
      <c r="BI383" s="223">
        <f t="shared" ca="1" si="651"/>
        <v>2.61630980174413E-13</v>
      </c>
      <c r="BJ383" s="223">
        <f t="shared" ca="1" si="652"/>
        <v>2.4261121976075131E-13</v>
      </c>
      <c r="BK383" s="223">
        <f t="shared" ca="1" si="653"/>
        <v>1.5455818841730656E-13</v>
      </c>
      <c r="BL383" s="223">
        <f t="shared" ca="1" si="654"/>
        <v>2.2526740469921718E-14</v>
      </c>
      <c r="BM383" s="223">
        <f t="shared" ca="1" si="655"/>
        <v>-1.1591452883510093E-13</v>
      </c>
      <c r="BN383" s="223">
        <f t="shared" ca="1" si="656"/>
        <v>-2.2137315586305686E-13</v>
      </c>
      <c r="BO383" s="223">
        <f t="shared" ca="1" si="657"/>
        <v>-2.6384164970448575E-13</v>
      </c>
      <c r="BP383" s="223">
        <f t="shared" ca="1" si="658"/>
        <v>-2.312359070593577E-13</v>
      </c>
      <c r="BQ383" s="223">
        <f t="shared" ca="1" si="659"/>
        <v>-1.3283365658386425E-13</v>
      </c>
      <c r="BR383" s="223">
        <f t="shared" ca="1" si="660"/>
        <v>3.3654518134949863E-15</v>
      </c>
      <c r="BS383" s="223">
        <f t="shared" ca="1" si="661"/>
        <v>1.3860694519588814E-13</v>
      </c>
      <c r="BT383" s="223">
        <f t="shared" ca="1" si="662"/>
        <v>2.3440883306501106E-13</v>
      </c>
      <c r="BU383" s="223">
        <f t="shared" ca="1" si="663"/>
        <v>2.6351137991738739E-13</v>
      </c>
      <c r="BV383" s="223">
        <f t="shared" ca="1" si="664"/>
        <v>2.1763366616657755E-13</v>
      </c>
      <c r="BW383" s="223">
        <f t="shared" ca="1" si="665"/>
        <v>1.0982986402325623E-13</v>
      </c>
      <c r="BX383" s="223">
        <f t="shared" ca="1" si="666"/>
        <v>-2.9225232956204638E-14</v>
      </c>
      <c r="BY383" s="223">
        <f t="shared" ca="1" si="667"/>
        <v>-1.5996450090417533E-13</v>
      </c>
      <c r="BZ383" s="223">
        <f t="shared" ca="1" si="668"/>
        <v>-2.451870250636465E-13</v>
      </c>
      <c r="CA383" s="223">
        <f t="shared" ca="1" si="669"/>
        <v>-2.6064335149171144E-13</v>
      </c>
      <c r="CB383" s="223">
        <f t="shared" ca="1" si="670"/>
        <v>-2.0193549409794955E-13</v>
      </c>
      <c r="CC383" s="223">
        <f t="shared" ca="1" si="671"/>
        <v>-8.5768349832993367E-14</v>
      </c>
      <c r="CD383" s="223">
        <f t="shared" ca="1" si="672"/>
        <v>5.4803559129408593E-14</v>
      </c>
      <c r="CE383" s="223">
        <f t="shared" ca="1" si="673"/>
        <v>1.7978151102326408E-13</v>
      </c>
      <c r="CF383" s="223">
        <f t="shared" ca="1" si="674"/>
        <v>2.5360393197805722E-13</v>
      </c>
      <c r="CG383" s="223">
        <f t="shared" ca="1" si="675"/>
        <v>2.5526518510902104E-13</v>
      </c>
      <c r="CH383" s="223">
        <f t="shared" ca="1" si="676"/>
        <v>1.8429257283198838E-13</v>
      </c>
      <c r="CI383" s="223">
        <f t="shared" ca="1" si="677"/>
        <v>6.0880839548089521E-14</v>
      </c>
      <c r="CJ383" s="223">
        <f t="shared" ca="1" si="678"/>
        <v>-7.9854097069523507E-14</v>
      </c>
      <c r="CK383" s="223">
        <f t="shared" ca="1" si="679"/>
        <v>-1.9786712691262795E-13</v>
      </c>
      <c r="CL383" s="223">
        <f t="shared" ca="1" si="680"/>
        <v>-2.5957849439350813E-13</v>
      </c>
      <c r="CM383" s="223">
        <f t="shared" ca="1" si="681"/>
        <v>-2.4742867545158627E-13</v>
      </c>
      <c r="CN383" s="223">
        <f t="shared" ca="1" si="682"/>
        <v>-1.6487481334508701E-13</v>
      </c>
      <c r="CO383" s="223">
        <f t="shared" ca="1" si="683"/>
        <v>-3.5407013497485334E-14</v>
      </c>
      <c r="CP383" s="223">
        <f t="shared" ca="1" si="684"/>
        <v>1.041355964021691E-13</v>
      </c>
      <c r="CQ383" s="223">
        <f t="shared" ca="1" si="685"/>
        <v>2.14047174204649E-13</v>
      </c>
      <c r="CR383" s="223">
        <f t="shared" ca="1" si="686"/>
        <v>2.6305317400791029E-13</v>
      </c>
      <c r="CS383" s="223">
        <f t="shared" ca="1" si="687"/>
        <v>2.3720929239128022E-13</v>
      </c>
      <c r="CT383" s="223">
        <f t="shared" ca="1" si="688"/>
        <v>1.4386921927593147E-13</v>
      </c>
      <c r="CU383" s="223">
        <f t="shared" ca="1" si="689"/>
        <v>9.5921985514579256E-15</v>
      </c>
      <c r="CV383" s="223">
        <f t="shared" ca="1" si="690"/>
        <v>-1.2741421301515421E-13</v>
      </c>
      <c r="CW383" s="223">
        <f t="shared" ca="1" si="691"/>
        <v>-2.281658301989915E-13</v>
      </c>
      <c r="CX383" s="223">
        <f t="shared" ca="1" si="692"/>
        <v>-2.6399450775712398E-13</v>
      </c>
      <c r="CY383" s="223">
        <f t="shared" ca="1" si="693"/>
        <v>-2.2470545417345654E-13</v>
      </c>
      <c r="CZ383" s="223">
        <f t="shared" ca="1" si="694"/>
        <v>-1.214780859782334E-13</v>
      </c>
      <c r="DA383" s="223">
        <f t="shared" ca="1" si="695"/>
        <v>1.6314994510249132E-14</v>
      </c>
      <c r="DB383" s="223">
        <f t="shared" ca="1" si="696"/>
        <v>1.4946576110510954E-13</v>
      </c>
      <c r="DC383" s="223">
        <f t="shared" ca="1" si="697"/>
        <v>2.4008712452038756E-13</v>
      </c>
      <c r="DD383" s="223">
        <f t="shared" ca="1" si="698"/>
        <v>2.6239343008255898E-13</v>
      </c>
      <c r="DE383" s="223">
        <f t="shared" ca="1" si="699"/>
        <v>2.1003757959544627E-13</v>
      </c>
      <c r="DF383" s="223">
        <f t="shared" ca="1" si="700"/>
        <v>9.7917052305888264E-14</v>
      </c>
      <c r="DG383" s="223">
        <f t="shared" ca="1" si="701"/>
        <v>-4.2065065256139276E-14</v>
      </c>
      <c r="DH383" s="223">
        <f t="shared" ca="1" si="702"/>
        <v>-1.7007787220932645E-13</v>
      </c>
      <c r="DI383" s="223">
        <f t="shared" ca="1" si="703"/>
        <v>-2.4969624858767967E-13</v>
      </c>
      <c r="DJ383" s="223">
        <f t="shared" ca="1" si="704"/>
        <v>-2.5826536023745935E-13</v>
      </c>
      <c r="DK383" s="223">
        <f t="shared" ca="1" si="705"/>
        <v>-1.9334692830771142E-13</v>
      </c>
      <c r="DL383" s="223">
        <f t="shared" ca="1" si="706"/>
        <v>-7.3413023892931833E-14</v>
      </c>
      <c r="DM383" s="223">
        <f t="shared" ca="1" si="707"/>
        <v>6.7410026428509062E-14</v>
      </c>
      <c r="DN383" s="223">
        <f t="shared" ca="1" si="708"/>
        <v>1.890520404301452E-13</v>
      </c>
      <c r="DO383" s="223">
        <f t="shared" ca="1" si="709"/>
        <v>2.569006612832183E-13</v>
      </c>
      <c r="DP383" s="223">
        <f t="shared" ca="1" si="710"/>
        <v>2.5165005379106596E-13</v>
      </c>
      <c r="DQ383" s="223">
        <f t="shared" ca="1" si="711"/>
        <v>1.7479424040619104E-13</v>
      </c>
      <c r="DR383" s="223">
        <f t="shared" ca="1" si="712"/>
        <v>4.820198792824539E-14</v>
      </c>
      <c r="DS383" s="223">
        <f t="shared" ca="1" si="713"/>
        <v>-9.2105792196303441E-14</v>
      </c>
      <c r="DT383" s="223">
        <f t="shared" ca="1" si="714"/>
        <v>-2.0620553415526388E-13</v>
      </c>
      <c r="DU383" s="223">
        <f t="shared" ca="1" si="715"/>
        <v>-2.6163098017441285E-13</v>
      </c>
      <c r="DV383" s="223">
        <f t="shared" ca="1" si="716"/>
        <v>-2.4261121976075186E-13</v>
      </c>
      <c r="DW383" s="223">
        <f t="shared" ca="1" si="717"/>
        <v>-1.5455818841730762E-13</v>
      </c>
      <c r="DX383" s="223">
        <f t="shared" ca="1" si="718"/>
        <v>-2.2526740469923008E-14</v>
      </c>
      <c r="DY383" s="223">
        <f t="shared" ca="1" si="719"/>
        <v>1.1591452883509974E-13</v>
      </c>
      <c r="DZ383" s="223">
        <f t="shared" ca="1" si="720"/>
        <v>2.2137315586305615E-13</v>
      </c>
      <c r="EA383" s="223">
        <f t="shared" ca="1" si="721"/>
        <v>2.6384164970448575E-13</v>
      </c>
      <c r="EB383" s="223">
        <f t="shared" ca="1" si="722"/>
        <v>2.3123590705935836E-13</v>
      </c>
      <c r="EC383" s="223">
        <f t="shared" ca="1" si="723"/>
        <v>1.3283365658386536E-13</v>
      </c>
      <c r="ED383" s="223">
        <f t="shared" ca="1" si="724"/>
        <v>-3.3654518134936925E-15</v>
      </c>
      <c r="EE383" s="223">
        <f t="shared" ca="1" si="725"/>
        <v>-1.3860694519588703E-13</v>
      </c>
      <c r="EF383" s="223">
        <f t="shared" ca="1" si="726"/>
        <v>-2.344088330650105E-13</v>
      </c>
      <c r="EG383" s="223">
        <f t="shared" ca="1" si="727"/>
        <v>-2.6351137991738749E-13</v>
      </c>
      <c r="EH383" s="223">
        <f t="shared" ca="1" si="728"/>
        <v>-2.176336661665783E-13</v>
      </c>
      <c r="EI383" s="223">
        <f t="shared" ca="1" si="729"/>
        <v>-1.0982986402325741E-13</v>
      </c>
      <c r="EJ383" s="223">
        <f t="shared" ca="1" si="730"/>
        <v>2.922523295620335E-14</v>
      </c>
      <c r="EK383" s="223">
        <f t="shared" ca="1" si="731"/>
        <v>1.5996450090417427E-13</v>
      </c>
      <c r="EL383" s="223">
        <f t="shared" ca="1" si="732"/>
        <v>2.4518702506364604E-13</v>
      </c>
      <c r="EM383" s="223">
        <f t="shared" ca="1" si="733"/>
        <v>2.6064335149171164E-13</v>
      </c>
      <c r="EN383" s="223">
        <f t="shared" ca="1" si="734"/>
        <v>2.0193549409795038E-13</v>
      </c>
      <c r="EO383" s="223">
        <f t="shared" ca="1" si="735"/>
        <v>8.5768349832994603E-14</v>
      </c>
      <c r="EP383" s="223">
        <f t="shared" ca="1" si="736"/>
        <v>-5.4803559129407331E-14</v>
      </c>
      <c r="EQ383" s="223">
        <f t="shared" ca="1" si="737"/>
        <v>-1.7978151102326315E-13</v>
      </c>
      <c r="ER383" s="223">
        <f t="shared" ca="1" si="738"/>
        <v>-2.5360393197805687E-13</v>
      </c>
      <c r="ES383" s="223">
        <f t="shared" ca="1" si="739"/>
        <v>-2.5526518510902139E-13</v>
      </c>
      <c r="ET383" s="223">
        <f t="shared" ca="1" si="740"/>
        <v>-1.8429257283198931E-13</v>
      </c>
      <c r="EU383" s="223">
        <f t="shared" ca="1" si="741"/>
        <v>-6.0880839548090783E-14</v>
      </c>
      <c r="EV383" s="223">
        <f t="shared" ca="1" si="742"/>
        <v>7.9854097069522295E-14</v>
      </c>
      <c r="EW383" s="223">
        <f t="shared" ca="1" si="743"/>
        <v>1.9786712691262709E-13</v>
      </c>
      <c r="EX383" s="223">
        <f t="shared" ca="1" si="744"/>
        <v>2.5957849439350782E-13</v>
      </c>
      <c r="EY383" s="223">
        <f t="shared" ca="1" si="745"/>
        <v>2.4742867545158667E-13</v>
      </c>
      <c r="EZ383" s="223">
        <f t="shared" ca="1" si="746"/>
        <v>1.6487481334508804E-13</v>
      </c>
      <c r="FA383" s="223">
        <f t="shared" ca="1" si="747"/>
        <v>3.5407013497486609E-14</v>
      </c>
      <c r="FB383" s="223">
        <f t="shared" ca="1" si="748"/>
        <v>-1.041355964021679E-13</v>
      </c>
      <c r="FC383" s="223">
        <f t="shared" ca="1" si="749"/>
        <v>-2.1404717420464826E-13</v>
      </c>
      <c r="FD383" s="223">
        <f t="shared" ca="1" si="750"/>
        <v>-2.6305317400791014E-13</v>
      </c>
      <c r="FE383" s="223">
        <f t="shared" ca="1" si="751"/>
        <v>-2.3720929239128077E-13</v>
      </c>
      <c r="FF383" s="223">
        <f t="shared" ca="1" si="752"/>
        <v>-1.4386921927593256E-13</v>
      </c>
      <c r="FG383" s="223">
        <f t="shared" ca="1" si="753"/>
        <v>-9.5921985514592162E-15</v>
      </c>
      <c r="FH383" s="223">
        <f t="shared" ca="1" si="754"/>
        <v>1.2741421301515307E-13</v>
      </c>
      <c r="FI383" s="223">
        <f t="shared" ca="1" si="755"/>
        <v>2.2816583019899084E-13</v>
      </c>
      <c r="FJ383" s="223">
        <f t="shared" ca="1" si="756"/>
        <v>2.6399450775712403E-13</v>
      </c>
      <c r="FK383" s="223">
        <f t="shared" ca="1" si="757"/>
        <v>2.2470545417345722E-13</v>
      </c>
      <c r="FL383" s="223">
        <f t="shared" ca="1" si="758"/>
        <v>1.2147808597823456E-13</v>
      </c>
      <c r="FM383" s="223">
        <f t="shared" ca="1" si="759"/>
        <v>-1.6314994510247838E-14</v>
      </c>
      <c r="FN383" s="223">
        <f t="shared" ca="1" si="760"/>
        <v>-1.4946576110510845E-13</v>
      </c>
      <c r="FO383" s="223">
        <f t="shared" ca="1" si="761"/>
        <v>-2.4008712452038695E-13</v>
      </c>
      <c r="FP383" s="223">
        <f t="shared" ca="1" si="762"/>
        <v>-2.6239343008255913E-13</v>
      </c>
      <c r="FQ383" s="223">
        <f t="shared" ca="1" si="763"/>
        <v>-2.1003757959544702E-13</v>
      </c>
      <c r="FR383" s="223">
        <f t="shared" ca="1" si="764"/>
        <v>-9.7917052305889476E-14</v>
      </c>
      <c r="FS383" s="223">
        <f t="shared" ca="1" si="765"/>
        <v>4.2065065256138002E-14</v>
      </c>
      <c r="FT383" s="223">
        <f t="shared" ca="1" si="766"/>
        <v>1.7007787220932541E-13</v>
      </c>
      <c r="FU383" s="223">
        <f t="shared" ca="1" si="767"/>
        <v>2.4969624858767927E-13</v>
      </c>
      <c r="FV383" s="223">
        <f t="shared" ca="1" si="768"/>
        <v>2.582653602374596E-13</v>
      </c>
      <c r="FW383" s="223">
        <f t="shared" ca="1" si="769"/>
        <v>1.933469283077123E-13</v>
      </c>
      <c r="FX383" s="223">
        <f t="shared" ca="1" si="770"/>
        <v>7.341302389293307E-14</v>
      </c>
      <c r="FY383" s="223">
        <f t="shared" ca="1" si="771"/>
        <v>-6.7410026428507813E-14</v>
      </c>
      <c r="FZ383" s="223">
        <f t="shared" ca="1" si="772"/>
        <v>-1.8905204043014432E-13</v>
      </c>
      <c r="GA383" s="223">
        <f t="shared" ca="1" si="773"/>
        <v>-2.56900661283218E-13</v>
      </c>
      <c r="GB383" s="223">
        <f t="shared" ca="1" si="774"/>
        <v>-2.5165005379106631E-13</v>
      </c>
      <c r="GC383" s="223">
        <f t="shared" ca="1" si="775"/>
        <v>-1.7479424040619203E-13</v>
      </c>
      <c r="GD383" s="223">
        <f t="shared" ca="1" si="776"/>
        <v>-4.8201987928246664E-14</v>
      </c>
      <c r="GE383" s="223">
        <f t="shared" ca="1" si="777"/>
        <v>9.2105792196302216E-14</v>
      </c>
      <c r="GF383" s="223">
        <f t="shared" ca="1" si="778"/>
        <v>2.0620553415526309E-13</v>
      </c>
      <c r="GG383" s="223">
        <f t="shared" ca="1" si="779"/>
        <v>2.6163098017441264E-13</v>
      </c>
      <c r="GH383" s="223">
        <f t="shared" ca="1" si="780"/>
        <v>2.4261121976075237E-13</v>
      </c>
      <c r="GI383" s="223">
        <f t="shared" ca="1" si="781"/>
        <v>1.5455818841730868E-13</v>
      </c>
      <c r="GJ383" s="223">
        <f t="shared" ca="1" si="782"/>
        <v>2.2526740469924299E-14</v>
      </c>
      <c r="GK383" s="223">
        <f t="shared" ca="1" si="783"/>
        <v>-1.1591452883509858E-13</v>
      </c>
      <c r="GL383" s="223">
        <f t="shared" ca="1" si="784"/>
        <v>-2.2137315586305545E-13</v>
      </c>
      <c r="GM383" s="223">
        <f t="shared" ca="1" si="785"/>
        <v>-2.6384164970448564E-13</v>
      </c>
      <c r="GN383" s="223">
        <f t="shared" ca="1" si="786"/>
        <v>-2.3123590705935901E-13</v>
      </c>
      <c r="GO383" s="223">
        <f t="shared" ca="1" si="787"/>
        <v>-1.328336565838665E-13</v>
      </c>
      <c r="GP383" s="223">
        <f t="shared" ca="1" si="788"/>
        <v>3.3654518134923988E-15</v>
      </c>
      <c r="GQ383" s="223">
        <f t="shared" ca="1" si="789"/>
        <v>1.3860694519588592E-13</v>
      </c>
      <c r="GR383" s="223">
        <f t="shared" ca="1" si="790"/>
        <v>2.344088330650099E-13</v>
      </c>
      <c r="GS383" s="223">
        <f t="shared" ca="1" si="791"/>
        <v>2.6351137991738754E-13</v>
      </c>
      <c r="GT383" s="223">
        <f t="shared" ca="1" si="792"/>
        <v>2.1763366616657901E-13</v>
      </c>
      <c r="GU383" s="223">
        <f t="shared" ca="1" si="793"/>
        <v>1.0982986402325858E-13</v>
      </c>
      <c r="GV383" s="223">
        <f t="shared" ca="1" si="794"/>
        <v>-2.9225232956202063E-14</v>
      </c>
      <c r="GW383" s="223">
        <f t="shared" ca="1" si="795"/>
        <v>-1.5996450090417329E-13</v>
      </c>
      <c r="GX383" s="223">
        <f t="shared" ca="1" si="796"/>
        <v>-2.4518702506364554E-13</v>
      </c>
      <c r="GY383" s="223">
        <f t="shared" ca="1" si="797"/>
        <v>-2.6064335149171189E-13</v>
      </c>
      <c r="GZ383" s="223">
        <f t="shared" ca="1" si="798"/>
        <v>-2.0193549409795122E-13</v>
      </c>
      <c r="HA383" s="223">
        <f t="shared" ca="1" si="799"/>
        <v>-8.5768349832995828E-14</v>
      </c>
      <c r="HB383" s="223">
        <f t="shared" ca="1" si="800"/>
        <v>5.4803559129406062E-14</v>
      </c>
      <c r="HC383" s="223">
        <f t="shared" ca="1" si="801"/>
        <v>1.7978151102326221E-13</v>
      </c>
      <c r="HD383" s="223">
        <f t="shared" ca="1" si="802"/>
        <v>2.5360393197805651E-13</v>
      </c>
      <c r="HE383" s="223">
        <f t="shared" ca="1" si="803"/>
        <v>2.552651851090217E-13</v>
      </c>
      <c r="HF383" s="223">
        <f t="shared" ca="1" si="804"/>
        <v>1.8429257283199022E-13</v>
      </c>
      <c r="HG383" s="223">
        <f t="shared" ca="1" si="805"/>
        <v>6.0880839548092033E-14</v>
      </c>
      <c r="HH383" s="223">
        <f t="shared" ca="1" si="806"/>
        <v>-7.9854097069521046E-14</v>
      </c>
      <c r="HI383" s="223">
        <f t="shared" ca="1" si="807"/>
        <v>-1.9786712691262623E-13</v>
      </c>
      <c r="HJ383" s="223">
        <f t="shared" ca="1" si="808"/>
        <v>-2.5957849439350762E-13</v>
      </c>
      <c r="HK383" s="223">
        <f t="shared" ca="1" si="809"/>
        <v>-2.4742867545158718E-13</v>
      </c>
      <c r="HL383" s="223">
        <f t="shared" ca="1" si="810"/>
        <v>-1.6487481334508903E-13</v>
      </c>
      <c r="HM383" s="223">
        <f t="shared" ca="1" si="811"/>
        <v>-3.5407013497487897E-14</v>
      </c>
      <c r="HN383" s="223">
        <f t="shared" ca="1" si="812"/>
        <v>1.0413559640216673E-13</v>
      </c>
      <c r="HO383" s="223">
        <f t="shared" ca="1" si="813"/>
        <v>2.1404717420464748E-13</v>
      </c>
      <c r="HP383" s="223">
        <f t="shared" ca="1" si="814"/>
        <v>2.6305317400791004E-13</v>
      </c>
      <c r="HQ383" s="223">
        <f t="shared" ca="1" si="815"/>
        <v>2.3720929239128133E-13</v>
      </c>
      <c r="HR383" s="223">
        <f t="shared" ca="1" si="816"/>
        <v>1.4386921927593367E-13</v>
      </c>
      <c r="HS383" s="223">
        <f t="shared" ca="1" si="817"/>
        <v>9.5921985514605115E-15</v>
      </c>
      <c r="HT383" s="223">
        <f t="shared" ca="1" si="818"/>
        <v>-1.2741421301515194E-13</v>
      </c>
      <c r="HU383" s="223">
        <f t="shared" ca="1" si="819"/>
        <v>-2.2816583019899023E-13</v>
      </c>
      <c r="HV383" s="223">
        <f t="shared" ca="1" si="820"/>
        <v>-2.6399450775712403E-13</v>
      </c>
      <c r="HW383" s="223">
        <f t="shared" ca="1" si="821"/>
        <v>-2.2470545417345787E-13</v>
      </c>
      <c r="HX383" s="223">
        <f t="shared" ca="1" si="822"/>
        <v>-1.2147808597823573E-13</v>
      </c>
      <c r="HY383" s="223">
        <f t="shared" ca="1" si="823"/>
        <v>1.6314994510246551E-14</v>
      </c>
      <c r="HZ383" s="223">
        <f t="shared" ca="1" si="824"/>
        <v>1.4946576110510742E-13</v>
      </c>
      <c r="IA383" s="223">
        <f t="shared" ca="1" si="825"/>
        <v>2.4008712452038645E-13</v>
      </c>
      <c r="IB383" s="223">
        <f t="shared" ca="1" si="826"/>
        <v>2.6239343008255924E-13</v>
      </c>
      <c r="IC383" s="223">
        <f t="shared" ca="1" si="827"/>
        <v>2.1003757959544783E-13</v>
      </c>
      <c r="ID383" s="223">
        <f t="shared" ca="1" si="828"/>
        <v>9.7917052305890675E-14</v>
      </c>
      <c r="IE383" s="223">
        <f t="shared" ca="1" si="829"/>
        <v>-2.2976466806555054E-13</v>
      </c>
      <c r="IF383" s="223">
        <f t="shared" ca="1" si="830"/>
        <v>-1.7007787220932445E-13</v>
      </c>
      <c r="IG383" s="223">
        <f t="shared" ca="1" si="831"/>
        <v>-2.4969624858767881E-13</v>
      </c>
      <c r="IH383" s="223">
        <f t="shared" ca="1" si="832"/>
        <v>-2.582653602374599E-13</v>
      </c>
      <c r="II383" s="223">
        <f t="shared" ca="1" si="833"/>
        <v>-1.9334692830771321E-13</v>
      </c>
      <c r="IJ383" s="223">
        <f t="shared" ca="1" si="834"/>
        <v>-7.3413023892934319E-14</v>
      </c>
      <c r="IK383" s="223">
        <f t="shared" ca="1" si="835"/>
        <v>6.7410026428506551E-14</v>
      </c>
      <c r="IL383" s="223">
        <f t="shared" ca="1" si="836"/>
        <v>1.8905204043014341E-13</v>
      </c>
      <c r="IM383" s="223">
        <f t="shared" ca="1" si="837"/>
        <v>2.5690066128321775E-13</v>
      </c>
      <c r="IN383" s="223">
        <f t="shared" ca="1" si="838"/>
        <v>2.5165005379106671E-13</v>
      </c>
      <c r="IO383" s="223">
        <f t="shared" ca="1" si="839"/>
        <v>1.7479424040619299E-13</v>
      </c>
      <c r="IP383" s="223">
        <f t="shared" ca="1" si="840"/>
        <v>4.8201987928247927E-14</v>
      </c>
      <c r="IQ383" s="223">
        <f t="shared" ca="1" si="841"/>
        <v>-9.2105792196301017E-14</v>
      </c>
      <c r="IR383" s="223">
        <f t="shared" ca="1" si="842"/>
        <v>-2.0620553415526229E-13</v>
      </c>
      <c r="IS383" s="223">
        <f t="shared" ca="1" si="843"/>
        <v>-2.6163098017441249E-13</v>
      </c>
      <c r="IT383" s="223">
        <f t="shared" ca="1" si="844"/>
        <v>-2.4261121976075287E-13</v>
      </c>
      <c r="IU383" s="223">
        <f t="shared" ca="1" si="845"/>
        <v>-1.5455818841730974E-13</v>
      </c>
      <c r="IV383" s="223">
        <f t="shared" ca="1" si="846"/>
        <v>-2.2526740469925586E-14</v>
      </c>
      <c r="IW383" s="223">
        <f t="shared" ca="1" si="847"/>
        <v>1.1591452883509742E-13</v>
      </c>
      <c r="IX383" s="223">
        <f t="shared" ca="1" si="848"/>
        <v>2.2137315586305471E-13</v>
      </c>
      <c r="IY383" s="223">
        <f t="shared" ca="1" si="849"/>
        <v>2.6384164970448559E-13</v>
      </c>
      <c r="IZ383" s="223">
        <f t="shared" ca="1" si="850"/>
        <v>2.3123590705935957E-13</v>
      </c>
      <c r="JA383" s="223">
        <f t="shared" ca="1" si="851"/>
        <v>1.3283365658386758E-13</v>
      </c>
      <c r="JB383" s="223">
        <f t="shared" ca="1" si="852"/>
        <v>-3.3654518134911055E-15</v>
      </c>
    </row>
    <row r="384" spans="2:262">
      <c r="B384" s="230">
        <v>23</v>
      </c>
      <c r="C384" s="229">
        <f t="shared" si="853"/>
        <v>4.4921875000000013E-4</v>
      </c>
      <c r="D384" s="226">
        <f t="shared" ca="1" si="597"/>
        <v>18.000000000028265</v>
      </c>
      <c r="E384" s="225">
        <f ca="1">AC361</f>
        <v>2.8264800064414312E-11</v>
      </c>
      <c r="F384" s="224">
        <v>23</v>
      </c>
      <c r="G384" s="223">
        <f t="shared" ca="1" si="854"/>
        <v>-1.2033747452514425E-12</v>
      </c>
      <c r="H384" s="223">
        <f t="shared" ca="1" si="598"/>
        <v>-1.9920228009836759E-12</v>
      </c>
      <c r="I384" s="223">
        <f t="shared" ca="1" si="599"/>
        <v>-2.1625603856880902E-12</v>
      </c>
      <c r="J384" s="223">
        <f t="shared" ca="1" si="600"/>
        <v>-1.6620709028490535E-12</v>
      </c>
      <c r="K384" s="223">
        <f t="shared" ca="1" si="601"/>
        <v>-6.458526702515548E-13</v>
      </c>
      <c r="L384" s="223">
        <f t="shared" ca="1" si="602"/>
        <v>5.7076904067291524E-13</v>
      </c>
      <c r="M384" s="223">
        <f t="shared" ca="1" si="603"/>
        <v>1.6102851881448891E-12</v>
      </c>
      <c r="N384" s="223">
        <f t="shared" ca="1" si="604"/>
        <v>2.1501413238730948E-12</v>
      </c>
      <c r="O384" s="223">
        <f t="shared" ca="1" si="605"/>
        <v>2.0228239383849297E-12</v>
      </c>
      <c r="P384" s="223">
        <f t="shared" ca="1" si="606"/>
        <v>1.2678387085608288E-12</v>
      </c>
      <c r="Q384" s="223">
        <f t="shared" ca="1" si="607"/>
        <v>1.1945216779347172E-13</v>
      </c>
      <c r="R384" s="223">
        <f t="shared" ca="1" si="608"/>
        <v>-1.0659995288865889E-12</v>
      </c>
      <c r="S384" s="223">
        <f t="shared" ca="1" si="609"/>
        <v>-1.9206791728621551E-12</v>
      </c>
      <c r="T384" s="223">
        <f t="shared" ca="1" si="610"/>
        <v>-2.1793857649003126E-12</v>
      </c>
      <c r="U384" s="223">
        <f t="shared" ca="1" si="611"/>
        <v>-1.7618444941988239E-12</v>
      </c>
      <c r="V384" s="223">
        <f t="shared" ca="1" si="612"/>
        <v>-7.9761543977857217E-13</v>
      </c>
      <c r="W384" s="223">
        <f t="shared" ca="1" si="613"/>
        <v>4.1410799820854504E-13</v>
      </c>
      <c r="X384" s="223">
        <f t="shared" ca="1" si="614"/>
        <v>1.497336677148386E-12</v>
      </c>
      <c r="Y384" s="223">
        <f t="shared" ca="1" si="615"/>
        <v>2.1159524619273845E-12</v>
      </c>
      <c r="Z384" s="223">
        <f t="shared" ca="1" si="616"/>
        <v>2.0780032855681057E-12</v>
      </c>
      <c r="AA384" s="223">
        <f t="shared" ca="1" si="617"/>
        <v>1.3952645068982532E-12</v>
      </c>
      <c r="AB384" s="223">
        <f t="shared" ca="1" si="618"/>
        <v>2.7958510067062428E-13</v>
      </c>
      <c r="AC384" s="223">
        <f t="shared" ca="1" si="619"/>
        <v>-9.228475687137059E-13</v>
      </c>
      <c r="AD384" s="223">
        <f t="shared" ca="1" si="620"/>
        <v>-1.8389272178902204E-12</v>
      </c>
      <c r="AE384" s="223">
        <f t="shared" ca="1" si="621"/>
        <v>-2.184400863824848E-12</v>
      </c>
      <c r="AF384" s="223">
        <f t="shared" ca="1" si="622"/>
        <v>-1.8520704975837054E-12</v>
      </c>
      <c r="AG384" s="223">
        <f t="shared" ca="1" si="623"/>
        <v>-9.4505586212993891E-13</v>
      </c>
      <c r="AH384" s="223">
        <f t="shared" ca="1" si="624"/>
        <v>2.5520286862247898E-13</v>
      </c>
      <c r="AI384" s="223">
        <f t="shared" ca="1" si="625"/>
        <v>1.3762739689652437E-12</v>
      </c>
      <c r="AJ384" s="223">
        <f t="shared" ca="1" si="626"/>
        <v>2.0702970702588246E-12</v>
      </c>
      <c r="AK384" s="223">
        <f t="shared" ca="1" si="627"/>
        <v>2.1219217529031387E-12</v>
      </c>
      <c r="AL384" s="223">
        <f t="shared" ca="1" si="628"/>
        <v>1.515129245983425E-12</v>
      </c>
      <c r="AM384" s="223">
        <f t="shared" ca="1" si="629"/>
        <v>4.3820293766325717E-13</v>
      </c>
      <c r="AN384" s="223">
        <f t="shared" ca="1" si="630"/>
        <v>-7.7469461760803601E-13</v>
      </c>
      <c r="AO384" s="223">
        <f t="shared" ca="1" si="631"/>
        <v>-1.7472099569950657E-12</v>
      </c>
      <c r="AP384" s="223">
        <f t="shared" ca="1" si="632"/>
        <v>-2.1775785052061036E-12</v>
      </c>
      <c r="AQ384" s="223">
        <f t="shared" ca="1" si="633"/>
        <v>-1.9322599704739452E-12</v>
      </c>
      <c r="AR384" s="223">
        <f t="shared" ca="1" si="634"/>
        <v>-1.0873749448823047E-12</v>
      </c>
      <c r="AS384" s="223">
        <f t="shared" ca="1" si="635"/>
        <v>9.4914772579902653E-14</v>
      </c>
      <c r="AT384" s="223">
        <f t="shared" ca="1" si="636"/>
        <v>1.2477531129002966E-12</v>
      </c>
      <c r="AU384" s="223">
        <f t="shared" ca="1" si="637"/>
        <v>2.0134225593905735E-12</v>
      </c>
      <c r="AV384" s="223">
        <f t="shared" ca="1" si="638"/>
        <v>2.1543413424103314E-12</v>
      </c>
      <c r="AW384" s="223">
        <f t="shared" ca="1" si="639"/>
        <v>1.6267833684098458E-12</v>
      </c>
      <c r="AX384" s="223">
        <f t="shared" ca="1" si="640"/>
        <v>5.9444611496964237E-13</v>
      </c>
      <c r="AY384" s="223">
        <f t="shared" ca="1" si="641"/>
        <v>-6.2234352924797338E-13</v>
      </c>
      <c r="AZ384" s="223">
        <f t="shared" ca="1" si="642"/>
        <v>-1.6460244139601069E-12</v>
      </c>
      <c r="BA384" s="223">
        <f t="shared" ca="1" si="643"/>
        <v>-2.1589556599965405E-12</v>
      </c>
      <c r="BB384" s="223">
        <f t="shared" ca="1" si="644"/>
        <v>-2.0019783591681155E-12</v>
      </c>
      <c r="BC384" s="223">
        <f t="shared" ca="1" si="645"/>
        <v>-1.2238014485953428E-12</v>
      </c>
      <c r="BD384" s="223">
        <f t="shared" ca="1" si="646"/>
        <v>-6.5887674838948713E-14</v>
      </c>
      <c r="BE384" s="223">
        <f t="shared" ca="1" si="647"/>
        <v>1.1124705746079442E-12</v>
      </c>
      <c r="BF384" s="223">
        <f t="shared" ca="1" si="648"/>
        <v>1.9456371372247776E-12</v>
      </c>
      <c r="BG384" s="223">
        <f t="shared" ca="1" si="649"/>
        <v>2.1750863695252252E-12</v>
      </c>
      <c r="BH384" s="223">
        <f t="shared" ca="1" si="650"/>
        <v>1.729621810814081E-12</v>
      </c>
      <c r="BI384" s="223">
        <f t="shared" ca="1" si="651"/>
        <v>7.4746793727463848E-13</v>
      </c>
      <c r="BJ384" s="223">
        <f t="shared" ca="1" si="652"/>
        <v>-4.6661990738144235E-13</v>
      </c>
      <c r="BK384" s="223">
        <f t="shared" ca="1" si="653"/>
        <v>-1.5359189220100365E-12</v>
      </c>
      <c r="BL384" s="223">
        <f t="shared" ca="1" si="654"/>
        <v>-2.1286332470078824E-12</v>
      </c>
      <c r="BM384" s="223">
        <f t="shared" ca="1" si="655"/>
        <v>-2.0608478536773082E-12</v>
      </c>
      <c r="BN384" s="223">
        <f t="shared" ca="1" si="656"/>
        <v>-1.3535960662250855E-12</v>
      </c>
      <c r="BO384" s="223">
        <f t="shared" ca="1" si="657"/>
        <v>-2.2633307123916707E-13</v>
      </c>
      <c r="BP384" s="223">
        <f t="shared" ca="1" si="658"/>
        <v>9.711594618844336E-13</v>
      </c>
      <c r="BQ384" s="223">
        <f t="shared" ca="1" si="659"/>
        <v>1.8673081388372576E-12</v>
      </c>
      <c r="BR384" s="223">
        <f t="shared" ca="1" si="660"/>
        <v>2.1840444151484798E-12</v>
      </c>
      <c r="BS384" s="223">
        <f t="shared" ca="1" si="661"/>
        <v>1.8230872827665455E-12</v>
      </c>
      <c r="BT384" s="223">
        <f t="shared" ca="1" si="662"/>
        <v>8.9643916606496294E-13</v>
      </c>
      <c r="BU384" s="223">
        <f t="shared" ca="1" si="663"/>
        <v>-3.0836763180764007E-13</v>
      </c>
      <c r="BV384" s="223">
        <f t="shared" ca="1" si="664"/>
        <v>-1.4174901523455493E-12</v>
      </c>
      <c r="BW384" s="223">
        <f t="shared" ca="1" si="665"/>
        <v>-2.0867755860233271E-12</v>
      </c>
      <c r="BX384" s="223">
        <f t="shared" ca="1" si="666"/>
        <v>-2.1085494351101666E-12</v>
      </c>
      <c r="BY384" s="223">
        <f t="shared" ca="1" si="667"/>
        <v>-1.4760554294928386E-12</v>
      </c>
      <c r="BZ384" s="223">
        <f t="shared" ca="1" si="668"/>
        <v>-3.8555194911625018E-13</v>
      </c>
      <c r="CA384" s="223">
        <f t="shared" ca="1" si="669"/>
        <v>8.2458555189316457E-13</v>
      </c>
      <c r="CB384" s="223">
        <f t="shared" ca="1" si="670"/>
        <v>1.7788600358569135E-12</v>
      </c>
      <c r="CC384" s="223">
        <f t="shared" ca="1" si="671"/>
        <v>2.1811669348547159E-12</v>
      </c>
      <c r="CD384" s="223">
        <f t="shared" ca="1" si="672"/>
        <v>1.906673286776645E-12</v>
      </c>
      <c r="CE384" s="223">
        <f t="shared" ca="1" si="673"/>
        <v>1.0405525133445438E-12</v>
      </c>
      <c r="CF384" s="223">
        <f t="shared" ca="1" si="674"/>
        <v>-1.4844428531929273E-13</v>
      </c>
      <c r="CG384" s="223">
        <f t="shared" ca="1" si="675"/>
        <v>-1.2913798807304417E-12</v>
      </c>
      <c r="CH384" s="223">
        <f t="shared" ca="1" si="676"/>
        <v>-2.0336095073344085E-12</v>
      </c>
      <c r="CI384" s="223">
        <f t="shared" ca="1" si="677"/>
        <v>-2.1448246044639165E-12</v>
      </c>
      <c r="CJ384" s="223">
        <f t="shared" ca="1" si="678"/>
        <v>-1.5905159204988503E-12</v>
      </c>
      <c r="CK384" s="223">
        <f t="shared" ca="1" si="679"/>
        <v>-5.4268148757584133E-13</v>
      </c>
      <c r="CL384" s="223">
        <f t="shared" ca="1" si="680"/>
        <v>6.7354314135193411E-13</v>
      </c>
      <c r="CM384" s="223">
        <f t="shared" ca="1" si="681"/>
        <v>1.6807721362171676E-12</v>
      </c>
      <c r="CN384" s="223">
        <f t="shared" ca="1" si="682"/>
        <v>2.1664695219589568E-12</v>
      </c>
      <c r="CO384" s="223">
        <f t="shared" ca="1" si="683"/>
        <v>1.9799268630465328E-12</v>
      </c>
      <c r="CP384" s="223">
        <f t="shared" ca="1" si="684"/>
        <v>1.1790270163981147E-12</v>
      </c>
      <c r="CQ384" s="223">
        <f t="shared" ca="1" si="685"/>
        <v>1.2283493612801586E-14</v>
      </c>
      <c r="CR384" s="223">
        <f t="shared" ca="1" si="686"/>
        <v>-1.1582715096531199E-12</v>
      </c>
      <c r="CS384" s="223">
        <f t="shared" ca="1" si="687"/>
        <v>-1.9694231225279898E-12</v>
      </c>
      <c r="CT384" s="223">
        <f t="shared" ca="1" si="688"/>
        <v>-2.1694767834528532E-12</v>
      </c>
      <c r="CU384" s="223">
        <f t="shared" ca="1" si="689"/>
        <v>-1.6963572679252241E-12</v>
      </c>
      <c r="CV384" s="223">
        <f t="shared" ca="1" si="690"/>
        <v>-6.9687018803491337E-13</v>
      </c>
      <c r="CW384" s="223">
        <f t="shared" ca="1" si="691"/>
        <v>5.1885074217017528E-13</v>
      </c>
      <c r="CX384" s="223">
        <f t="shared" ca="1" si="692"/>
        <v>1.5735759867447703E-12</v>
      </c>
      <c r="CY384" s="223">
        <f t="shared" ca="1" si="693"/>
        <v>2.140031823015107E-12</v>
      </c>
      <c r="CZ384" s="223">
        <f t="shared" ca="1" si="694"/>
        <v>2.0424510440995218E-12</v>
      </c>
      <c r="DA384" s="223">
        <f t="shared" ca="1" si="695"/>
        <v>1.3111122698958353E-12</v>
      </c>
      <c r="DB384" s="223">
        <f t="shared" ca="1" si="696"/>
        <v>1.7294470722873408E-13</v>
      </c>
      <c r="DC384" s="223">
        <f t="shared" ca="1" si="697"/>
        <v>-1.01888636490931E-12</v>
      </c>
      <c r="DD384" s="223">
        <f t="shared" ca="1" si="698"/>
        <v>-1.8945642631846127E-12</v>
      </c>
      <c r="DE384" s="223">
        <f t="shared" ca="1" si="699"/>
        <v>-2.1823723797831075E-12</v>
      </c>
      <c r="DF384" s="223">
        <f t="shared" ca="1" si="700"/>
        <v>-1.7930059083398737E-12</v>
      </c>
      <c r="DG384" s="223">
        <f t="shared" ca="1" si="701"/>
        <v>-8.4728248856636558E-13</v>
      </c>
      <c r="DH384" s="223">
        <f t="shared" ca="1" si="702"/>
        <v>3.6134664586200864E-13</v>
      </c>
      <c r="DI384" s="223">
        <f t="shared" ca="1" si="703"/>
        <v>1.4578524926614474E-12</v>
      </c>
      <c r="DJ384" s="223">
        <f t="shared" ca="1" si="704"/>
        <v>2.1019971062043753E-12</v>
      </c>
      <c r="DK384" s="223">
        <f t="shared" ca="1" si="705"/>
        <v>2.0939070059812261E-12</v>
      </c>
      <c r="DL384" s="223">
        <f t="shared" ca="1" si="706"/>
        <v>1.4360924924047879E-12</v>
      </c>
      <c r="DM384" s="223">
        <f t="shared" ca="1" si="707"/>
        <v>3.3266871849181156E-13</v>
      </c>
      <c r="DN384" s="223">
        <f t="shared" ca="1" si="708"/>
        <v>-8.7397978667507258E-13</v>
      </c>
      <c r="DO384" s="223">
        <f t="shared" ca="1" si="709"/>
        <v>-1.8094385959490274E-12</v>
      </c>
      <c r="DP384" s="223">
        <f t="shared" ca="1" si="710"/>
        <v>-2.1834415111008574E-12</v>
      </c>
      <c r="DQ384" s="223">
        <f t="shared" ca="1" si="711"/>
        <v>-1.8799380943865083E-12</v>
      </c>
      <c r="DR384" s="223">
        <f t="shared" ca="1" si="712"/>
        <v>-9.9310329188150195E-13</v>
      </c>
      <c r="DS384" s="223">
        <f t="shared" ca="1" si="713"/>
        <v>2.0188438077189581E-13</v>
      </c>
      <c r="DT384" s="223">
        <f t="shared" ca="1" si="714"/>
        <v>1.3342287696082328E-12</v>
      </c>
      <c r="DU384" s="223">
        <f t="shared" ca="1" si="715"/>
        <v>2.0525714849525915E-12</v>
      </c>
      <c r="DV384" s="223">
        <f t="shared" ca="1" si="716"/>
        <v>2.1340159043759336E-12</v>
      </c>
      <c r="DW384" s="223">
        <f t="shared" ca="1" si="717"/>
        <v>1.5532904052705836E-12</v>
      </c>
      <c r="DX384" s="223">
        <f t="shared" ca="1" si="718"/>
        <v>4.905899691460927E-13</v>
      </c>
      <c r="DY384" s="223">
        <f t="shared" ca="1" si="719"/>
        <v>-7.2433703625294468E-13</v>
      </c>
      <c r="DZ384" s="223">
        <f t="shared" ca="1" si="720"/>
        <v>-1.7145074241875039E-12</v>
      </c>
      <c r="EA384" s="223">
        <f t="shared" ca="1" si="721"/>
        <v>-2.1726783836908598E-12</v>
      </c>
      <c r="EB384" s="223">
        <f t="shared" ca="1" si="722"/>
        <v>-1.956682733016892E-12</v>
      </c>
      <c r="EC384" s="223">
        <f t="shared" ca="1" si="723"/>
        <v>-1.1335423824128619E-12</v>
      </c>
      <c r="ED384" s="223">
        <f t="shared" ca="1" si="724"/>
        <v>4.1328086730588485E-14</v>
      </c>
      <c r="EE384" s="223">
        <f t="shared" ca="1" si="725"/>
        <v>1.2033747452514355E-12</v>
      </c>
      <c r="EF384" s="223">
        <f t="shared" ca="1" si="726"/>
        <v>1.9920228009836747E-12</v>
      </c>
      <c r="EG384" s="223">
        <f t="shared" ca="1" si="727"/>
        <v>2.1625603856880942E-12</v>
      </c>
      <c r="EH384" s="223">
        <f t="shared" ca="1" si="728"/>
        <v>1.6620709028490682E-12</v>
      </c>
      <c r="EI384" s="223">
        <f t="shared" ca="1" si="729"/>
        <v>6.4585267025157095E-13</v>
      </c>
      <c r="EJ384" s="223">
        <f t="shared" ca="1" si="730"/>
        <v>-5.7076904067290373E-13</v>
      </c>
      <c r="EK384" s="223">
        <f t="shared" ca="1" si="731"/>
        <v>-1.6102851881448849E-12</v>
      </c>
      <c r="EL384" s="223">
        <f t="shared" ca="1" si="732"/>
        <v>-2.1501413238730948E-12</v>
      </c>
      <c r="EM384" s="223">
        <f t="shared" ca="1" si="733"/>
        <v>-2.0228239383849394E-12</v>
      </c>
      <c r="EN384" s="223">
        <f t="shared" ca="1" si="734"/>
        <v>-1.2678387085608448E-12</v>
      </c>
      <c r="EO384" s="223">
        <f t="shared" ca="1" si="735"/>
        <v>-1.1945216779348563E-13</v>
      </c>
      <c r="EP384" s="223">
        <f t="shared" ca="1" si="736"/>
        <v>1.0659995288865802E-12</v>
      </c>
      <c r="EQ384" s="223">
        <f t="shared" ca="1" si="737"/>
        <v>1.9206791728621539E-12</v>
      </c>
      <c r="ER384" s="223">
        <f t="shared" ca="1" si="738"/>
        <v>2.1793857649003142E-12</v>
      </c>
      <c r="ES384" s="223">
        <f t="shared" ca="1" si="739"/>
        <v>1.7618444941988364E-12</v>
      </c>
      <c r="ET384" s="223">
        <f t="shared" ca="1" si="740"/>
        <v>7.9761543977858873E-13</v>
      </c>
      <c r="EU384" s="223">
        <f t="shared" ca="1" si="741"/>
        <v>-4.1410799820853136E-13</v>
      </c>
      <c r="EV384" s="223">
        <f t="shared" ca="1" si="742"/>
        <v>-1.4973366771483816E-12</v>
      </c>
      <c r="EW384" s="223">
        <f t="shared" ca="1" si="743"/>
        <v>-2.1159524619273841E-12</v>
      </c>
      <c r="EX384" s="223">
        <f t="shared" ca="1" si="744"/>
        <v>-2.0780032855681137E-12</v>
      </c>
      <c r="EY384" s="223">
        <f t="shared" ca="1" si="745"/>
        <v>-1.3952645068982697E-12</v>
      </c>
      <c r="EZ384" s="223">
        <f t="shared" ca="1" si="746"/>
        <v>-2.7958510067063807E-13</v>
      </c>
      <c r="FA384" s="223">
        <f t="shared" ca="1" si="747"/>
        <v>9.2284756871369681E-13</v>
      </c>
      <c r="FB384" s="223">
        <f t="shared" ca="1" si="748"/>
        <v>1.8389272178902168E-12</v>
      </c>
      <c r="FC384" s="223">
        <f t="shared" ca="1" si="749"/>
        <v>2.184400863824848E-12</v>
      </c>
      <c r="FD384" s="223">
        <f t="shared" ca="1" si="750"/>
        <v>1.8520704975837191E-12</v>
      </c>
      <c r="FE384" s="223">
        <f t="shared" ca="1" si="751"/>
        <v>9.4505586212995507E-13</v>
      </c>
      <c r="FF384" s="223">
        <f t="shared" ca="1" si="752"/>
        <v>-2.5520286862246515E-13</v>
      </c>
      <c r="FG384" s="223">
        <f t="shared" ca="1" si="753"/>
        <v>-1.3762739689652388E-12</v>
      </c>
      <c r="FH384" s="223">
        <f t="shared" ca="1" si="754"/>
        <v>-2.070297070258825E-12</v>
      </c>
      <c r="FI384" s="223">
        <f t="shared" ca="1" si="755"/>
        <v>-2.1219217529031456E-12</v>
      </c>
      <c r="FJ384" s="223">
        <f t="shared" ca="1" si="756"/>
        <v>-1.5151292459834408E-12</v>
      </c>
      <c r="FK384" s="223">
        <f t="shared" ca="1" si="757"/>
        <v>-4.3820293766327085E-13</v>
      </c>
      <c r="FL384" s="223">
        <f t="shared" ca="1" si="758"/>
        <v>7.7469461760802289E-13</v>
      </c>
      <c r="FM384" s="223">
        <f t="shared" ca="1" si="759"/>
        <v>1.7472099569950621E-12</v>
      </c>
      <c r="FN384" s="223">
        <f t="shared" ca="1" si="760"/>
        <v>2.1775785052061032E-12</v>
      </c>
      <c r="FO384" s="223">
        <f t="shared" ca="1" si="761"/>
        <v>1.9322599704739553E-12</v>
      </c>
      <c r="FP384" s="223">
        <f t="shared" ca="1" si="762"/>
        <v>1.0873749448823235E-12</v>
      </c>
      <c r="FQ384" s="223">
        <f t="shared" ca="1" si="763"/>
        <v>-9.4914772579888757E-14</v>
      </c>
      <c r="FR384" s="223">
        <f t="shared" ca="1" si="764"/>
        <v>-1.2477531129002916E-12</v>
      </c>
      <c r="FS384" s="223">
        <f t="shared" ca="1" si="765"/>
        <v>-2.0134225593905711E-12</v>
      </c>
      <c r="FT384" s="223">
        <f t="shared" ca="1" si="766"/>
        <v>-2.1543413424103362E-12</v>
      </c>
      <c r="FU384" s="223">
        <f t="shared" ca="1" si="767"/>
        <v>-1.6267833684098603E-12</v>
      </c>
      <c r="FV384" s="223">
        <f t="shared" ca="1" si="768"/>
        <v>-5.9444611496965569E-13</v>
      </c>
      <c r="FW384" s="223">
        <f t="shared" ca="1" si="769"/>
        <v>6.2234352924796005E-13</v>
      </c>
      <c r="FX384" s="223">
        <f t="shared" ca="1" si="770"/>
        <v>1.6460244139601028E-12</v>
      </c>
      <c r="FY384" s="223">
        <f t="shared" ca="1" si="771"/>
        <v>2.1589556599965409E-12</v>
      </c>
      <c r="FZ384" s="223">
        <f t="shared" ca="1" si="772"/>
        <v>2.0019783591681276E-12</v>
      </c>
      <c r="GA384" s="223">
        <f t="shared" ca="1" si="773"/>
        <v>1.2238014485953608E-12</v>
      </c>
      <c r="GB384" s="223">
        <f t="shared" ca="1" si="774"/>
        <v>6.5887674838962622E-14</v>
      </c>
      <c r="GC384" s="223">
        <f t="shared" ca="1" si="775"/>
        <v>-1.1124705746079389E-12</v>
      </c>
      <c r="GD384" s="223">
        <f t="shared" ca="1" si="776"/>
        <v>-1.9456371372247748E-12</v>
      </c>
      <c r="GE384" s="223">
        <f t="shared" ca="1" si="777"/>
        <v>-2.1750863695252277E-12</v>
      </c>
      <c r="GF384" s="223">
        <f t="shared" ca="1" si="778"/>
        <v>-1.7296218108140943E-12</v>
      </c>
      <c r="GG384" s="223">
        <f t="shared" ca="1" si="779"/>
        <v>-7.4746793727465151E-13</v>
      </c>
      <c r="GH384" s="223">
        <f t="shared" ca="1" si="780"/>
        <v>4.6661990738142862E-13</v>
      </c>
      <c r="GI384" s="223">
        <f t="shared" ca="1" si="781"/>
        <v>1.5359189220100266E-12</v>
      </c>
      <c r="GJ384" s="223">
        <f t="shared" ca="1" si="782"/>
        <v>2.1286332470078828E-12</v>
      </c>
      <c r="GK384" s="223">
        <f t="shared" ca="1" si="783"/>
        <v>2.0608478536773179E-12</v>
      </c>
      <c r="GL384" s="223">
        <f t="shared" ca="1" si="784"/>
        <v>1.3535960662250964E-12</v>
      </c>
      <c r="GM384" s="223">
        <f t="shared" ca="1" si="785"/>
        <v>2.2633307123918092E-13</v>
      </c>
      <c r="GN384" s="223">
        <f t="shared" ca="1" si="786"/>
        <v>-9.7115946188442108E-13</v>
      </c>
      <c r="GO384" s="223">
        <f t="shared" ca="1" si="787"/>
        <v>-1.8673081388372588E-12</v>
      </c>
      <c r="GP384" s="223">
        <f t="shared" ca="1" si="788"/>
        <v>-2.1840444151484798E-12</v>
      </c>
      <c r="GQ384" s="223">
        <f t="shared" ca="1" si="789"/>
        <v>-1.8230872827665616E-12</v>
      </c>
      <c r="GR384" s="223">
        <f t="shared" ca="1" si="790"/>
        <v>-8.9643916606497576E-13</v>
      </c>
      <c r="GS384" s="223">
        <f t="shared" ca="1" si="791"/>
        <v>3.0836763180762623E-13</v>
      </c>
      <c r="GT384" s="223">
        <f t="shared" ca="1" si="792"/>
        <v>1.4174901523455388E-12</v>
      </c>
      <c r="GU384" s="223">
        <f t="shared" ca="1" si="793"/>
        <v>2.0867755860233275E-12</v>
      </c>
      <c r="GV384" s="223">
        <f t="shared" ca="1" si="794"/>
        <v>2.1085494351101743E-12</v>
      </c>
      <c r="GW384" s="223">
        <f t="shared" ca="1" si="795"/>
        <v>1.4760554294928491E-12</v>
      </c>
      <c r="GX384" s="223">
        <f t="shared" ca="1" si="796"/>
        <v>3.8555194911626386E-13</v>
      </c>
      <c r="GY384" s="223">
        <f t="shared" ca="1" si="797"/>
        <v>-8.2458555189315175E-13</v>
      </c>
      <c r="GZ384" s="223">
        <f t="shared" ca="1" si="798"/>
        <v>-1.7788600358569145E-12</v>
      </c>
      <c r="HA384" s="223">
        <f t="shared" ca="1" si="799"/>
        <v>-2.1811669348547159E-12</v>
      </c>
      <c r="HB384" s="223">
        <f t="shared" ca="1" si="800"/>
        <v>-1.9066732867766595E-12</v>
      </c>
      <c r="HC384" s="223">
        <f t="shared" ca="1" si="801"/>
        <v>-1.0405525133445561E-12</v>
      </c>
      <c r="HD384" s="223">
        <f t="shared" ca="1" si="802"/>
        <v>1.4844428531927884E-13</v>
      </c>
      <c r="HE384" s="223">
        <f t="shared" ca="1" si="803"/>
        <v>1.2913798807304306E-12</v>
      </c>
      <c r="HF384" s="223">
        <f t="shared" ca="1" si="804"/>
        <v>2.0336095073344093E-12</v>
      </c>
      <c r="HG384" s="223">
        <f t="shared" ca="1" si="805"/>
        <v>2.1448246044639217E-12</v>
      </c>
      <c r="HH384" s="223">
        <f t="shared" ca="1" si="806"/>
        <v>1.5905159204988707E-12</v>
      </c>
      <c r="HI384" s="223">
        <f t="shared" ca="1" si="807"/>
        <v>5.4268148757585486E-13</v>
      </c>
      <c r="HJ384" s="223">
        <f t="shared" ca="1" si="808"/>
        <v>-6.7354314135192088E-13</v>
      </c>
      <c r="HK384" s="223">
        <f t="shared" ca="1" si="809"/>
        <v>-1.6807721362171684E-12</v>
      </c>
      <c r="HL384" s="223">
        <f t="shared" ca="1" si="810"/>
        <v>-2.1664695219589568E-12</v>
      </c>
      <c r="HM384" s="223">
        <f t="shared" ca="1" si="811"/>
        <v>-1.9799268630465457E-12</v>
      </c>
      <c r="HN384" s="223">
        <f t="shared" ca="1" si="812"/>
        <v>-1.1790270163981266E-12</v>
      </c>
      <c r="HO384" s="223">
        <f t="shared" ca="1" si="813"/>
        <v>-1.2283493612815501E-14</v>
      </c>
      <c r="HP384" s="223">
        <f t="shared" ca="1" si="814"/>
        <v>1.1582715096531082E-12</v>
      </c>
      <c r="HQ384" s="223">
        <f t="shared" ca="1" si="815"/>
        <v>1.9694231225279902E-12</v>
      </c>
      <c r="HR384" s="223">
        <f t="shared" ca="1" si="816"/>
        <v>2.1694767834528568E-12</v>
      </c>
      <c r="HS384" s="223">
        <f t="shared" ca="1" si="817"/>
        <v>1.6963572679252429E-12</v>
      </c>
      <c r="HT384" s="223">
        <f t="shared" ca="1" si="818"/>
        <v>6.968701880349266E-13</v>
      </c>
      <c r="HU384" s="223">
        <f t="shared" ca="1" si="819"/>
        <v>-5.1885074217016165E-13</v>
      </c>
      <c r="HV384" s="223">
        <f t="shared" ca="1" si="820"/>
        <v>-1.5735759867447604E-12</v>
      </c>
      <c r="HW384" s="223">
        <f t="shared" ca="1" si="821"/>
        <v>-2.1400318230151074E-12</v>
      </c>
      <c r="HX384" s="223">
        <f t="shared" ca="1" si="822"/>
        <v>-2.0424510440995323E-12</v>
      </c>
      <c r="HY384" s="223">
        <f t="shared" ca="1" si="823"/>
        <v>-1.3111122698958462E-12</v>
      </c>
      <c r="HZ384" s="223">
        <f t="shared" ca="1" si="824"/>
        <v>-1.7294470722871699E-13</v>
      </c>
      <c r="IA384" s="223">
        <f t="shared" ca="1" si="825"/>
        <v>1.0188863649092977E-12</v>
      </c>
      <c r="IB384" s="223">
        <f t="shared" ca="1" si="826"/>
        <v>1.8945642631845982E-12</v>
      </c>
      <c r="IC384" s="223">
        <f t="shared" ca="1" si="827"/>
        <v>2.1823723797831075E-12</v>
      </c>
      <c r="ID384" s="223">
        <f t="shared" ca="1" si="828"/>
        <v>1.7930059083398905E-12</v>
      </c>
      <c r="IE384" s="223">
        <f t="shared" ca="1" si="829"/>
        <v>-5.1630937999037416E-13</v>
      </c>
      <c r="IF384" s="223">
        <f t="shared" ca="1" si="830"/>
        <v>-3.6134664586199491E-13</v>
      </c>
      <c r="IG384" s="223">
        <f t="shared" ca="1" si="831"/>
        <v>-1.4578524926614137E-12</v>
      </c>
      <c r="IH384" s="223">
        <f t="shared" ca="1" si="832"/>
        <v>-2.1019971062043761E-12</v>
      </c>
      <c r="II384" s="223">
        <f t="shared" ca="1" si="833"/>
        <v>-2.093907005981235E-12</v>
      </c>
      <c r="IJ384" s="223">
        <f t="shared" ca="1" si="834"/>
        <v>-1.4360924924047751E-12</v>
      </c>
      <c r="IK384" s="223">
        <f t="shared" ca="1" si="835"/>
        <v>-3.3266871849182524E-13</v>
      </c>
      <c r="IL384" s="223">
        <f t="shared" ca="1" si="836"/>
        <v>8.7397978667503128E-13</v>
      </c>
      <c r="IM384" s="223">
        <f t="shared" ca="1" si="837"/>
        <v>1.8094385959490284E-12</v>
      </c>
      <c r="IN384" s="223">
        <f t="shared" ca="1" si="838"/>
        <v>2.1834415111008558E-12</v>
      </c>
      <c r="IO384" s="223">
        <f t="shared" ca="1" si="839"/>
        <v>1.8799380943864994E-12</v>
      </c>
      <c r="IP384" s="223">
        <f t="shared" ca="1" si="840"/>
        <v>9.9310329188151447E-13</v>
      </c>
      <c r="IQ384" s="223">
        <f t="shared" ca="1" si="841"/>
        <v>-2.0188438077185103E-13</v>
      </c>
      <c r="IR384" s="223">
        <f t="shared" ca="1" si="842"/>
        <v>-1.3342287696082217E-12</v>
      </c>
      <c r="IS384" s="223">
        <f t="shared" ca="1" si="843"/>
        <v>-2.0525714849525762E-12</v>
      </c>
      <c r="IT384" s="223">
        <f t="shared" ca="1" si="844"/>
        <v>-2.1340159043759295E-12</v>
      </c>
      <c r="IU384" s="223">
        <f t="shared" ca="1" si="845"/>
        <v>-1.5532904052705935E-12</v>
      </c>
      <c r="IV384" s="223">
        <f t="shared" ca="1" si="846"/>
        <v>-4.9058996914607594E-13</v>
      </c>
      <c r="IW384" s="223">
        <f t="shared" ca="1" si="847"/>
        <v>7.2433703625293155E-13</v>
      </c>
      <c r="IX384" s="223">
        <f t="shared" ca="1" si="848"/>
        <v>1.7145074241874763E-12</v>
      </c>
      <c r="IY384" s="223">
        <f t="shared" ca="1" si="849"/>
        <v>2.1726783836908586E-12</v>
      </c>
      <c r="IZ384" s="223">
        <f t="shared" ca="1" si="850"/>
        <v>1.956682733016898E-12</v>
      </c>
      <c r="JA384" s="223">
        <f t="shared" ca="1" si="851"/>
        <v>1.1335423824128471E-12</v>
      </c>
      <c r="JB384" s="223">
        <f t="shared" ca="1" si="852"/>
        <v>-4.1328086730574576E-14</v>
      </c>
    </row>
    <row r="385" spans="2:262">
      <c r="B385" s="230">
        <v>24</v>
      </c>
      <c r="C385" s="229">
        <f t="shared" si="853"/>
        <v>4.6875000000000015E-4</v>
      </c>
      <c r="D385" s="226">
        <f t="shared" ca="1" si="597"/>
        <v>18.000000000042203</v>
      </c>
      <c r="E385" s="225">
        <f ca="1">AD361</f>
        <v>4.2202716876880071E-11</v>
      </c>
      <c r="F385" s="224">
        <v>24</v>
      </c>
      <c r="G385" s="223">
        <f t="shared" ca="1" si="854"/>
        <v>-1.8132959493999282E-12</v>
      </c>
      <c r="H385" s="223">
        <f t="shared" ca="1" si="598"/>
        <v>-2.9934817940152567E-12</v>
      </c>
      <c r="I385" s="223">
        <f t="shared" ca="1" si="599"/>
        <v>-3.1646823440092574E-12</v>
      </c>
      <c r="J385" s="223">
        <f t="shared" ca="1" si="600"/>
        <v>-2.2691926092529185E-12</v>
      </c>
      <c r="K385" s="223">
        <f t="shared" ca="1" si="601"/>
        <v>-6.0884705410139361E-13</v>
      </c>
      <c r="L385" s="223">
        <f t="shared" ca="1" si="602"/>
        <v>1.2567169612024549E-12</v>
      </c>
      <c r="M385" s="223">
        <f t="shared" ca="1" si="603"/>
        <v>2.6986909831114686E-12</v>
      </c>
      <c r="N385" s="223">
        <f t="shared" ca="1" si="604"/>
        <v>3.23104212970168E-12</v>
      </c>
      <c r="O385" s="223">
        <f t="shared" ca="1" si="605"/>
        <v>2.6743357107210241E-12</v>
      </c>
      <c r="P385" s="223">
        <f t="shared" ca="1" si="606"/>
        <v>1.2162156234184437E-12</v>
      </c>
      <c r="Q385" s="223">
        <f t="shared" ca="1" si="607"/>
        <v>-6.5184304496096265E-13</v>
      </c>
      <c r="R385" s="223">
        <f t="shared" ca="1" si="608"/>
        <v>-2.300190991170046E-12</v>
      </c>
      <c r="S385" s="223">
        <f t="shared" ca="1" si="609"/>
        <v>-3.173234778338968E-12</v>
      </c>
      <c r="T385" s="223">
        <f t="shared" ca="1" si="610"/>
        <v>-2.9767055906108643E-12</v>
      </c>
      <c r="U385" s="223">
        <f t="shared" ca="1" si="611"/>
        <v>-1.7768457083891002E-12</v>
      </c>
      <c r="V385" s="223">
        <f t="shared" ca="1" si="612"/>
        <v>2.1919166059410615E-14</v>
      </c>
      <c r="W385" s="223">
        <f t="shared" ca="1" si="613"/>
        <v>1.8132959493999268E-12</v>
      </c>
      <c r="X385" s="223">
        <f t="shared" ca="1" si="614"/>
        <v>2.9934817940152555E-12</v>
      </c>
      <c r="Y385" s="223">
        <f t="shared" ca="1" si="615"/>
        <v>3.1646823440092583E-12</v>
      </c>
      <c r="Z385" s="223">
        <f t="shared" ca="1" si="616"/>
        <v>2.2691926092529213E-12</v>
      </c>
      <c r="AA385" s="223">
        <f t="shared" ca="1" si="617"/>
        <v>6.0884705410139189E-13</v>
      </c>
      <c r="AB385" s="223">
        <f t="shared" ca="1" si="618"/>
        <v>-1.2567169612024551E-12</v>
      </c>
      <c r="AC385" s="223">
        <f t="shared" ca="1" si="619"/>
        <v>-2.6986909831114678E-12</v>
      </c>
      <c r="AD385" s="223">
        <f t="shared" ca="1" si="620"/>
        <v>-3.23104212970168E-12</v>
      </c>
      <c r="AE385" s="223">
        <f t="shared" ca="1" si="621"/>
        <v>-2.6743357107210245E-12</v>
      </c>
      <c r="AF385" s="223">
        <f t="shared" ca="1" si="622"/>
        <v>-1.2162156234184449E-12</v>
      </c>
      <c r="AG385" s="223">
        <f t="shared" ca="1" si="623"/>
        <v>6.5184304496095871E-13</v>
      </c>
      <c r="AH385" s="223">
        <f t="shared" ca="1" si="624"/>
        <v>2.3001909911700472E-12</v>
      </c>
      <c r="AI385" s="223">
        <f t="shared" ca="1" si="625"/>
        <v>3.173234778338968E-12</v>
      </c>
      <c r="AJ385" s="223">
        <f t="shared" ca="1" si="626"/>
        <v>2.9767055906108647E-12</v>
      </c>
      <c r="AK385" s="223">
        <f t="shared" ca="1" si="627"/>
        <v>1.776845708389106E-12</v>
      </c>
      <c r="AL385" s="223">
        <f t="shared" ca="1" si="628"/>
        <v>-2.1919166059409425E-14</v>
      </c>
      <c r="AM385" s="223">
        <f t="shared" ca="1" si="629"/>
        <v>-1.8132959493999304E-12</v>
      </c>
      <c r="AN385" s="223">
        <f t="shared" ca="1" si="630"/>
        <v>-2.9934817940152551E-12</v>
      </c>
      <c r="AO385" s="223">
        <f t="shared" ca="1" si="631"/>
        <v>-3.1646823440092574E-12</v>
      </c>
      <c r="AP385" s="223">
        <f t="shared" ca="1" si="632"/>
        <v>-2.2691926092529221E-12</v>
      </c>
      <c r="AQ385" s="223">
        <f t="shared" ca="1" si="633"/>
        <v>-6.088470541013931E-13</v>
      </c>
      <c r="AR385" s="223">
        <f t="shared" ca="1" si="634"/>
        <v>1.2567169612024486E-12</v>
      </c>
      <c r="AS385" s="223">
        <f t="shared" ca="1" si="635"/>
        <v>2.6986909831114674E-12</v>
      </c>
      <c r="AT385" s="223">
        <f t="shared" ca="1" si="636"/>
        <v>3.23104212970168E-12</v>
      </c>
      <c r="AU385" s="223">
        <f t="shared" ca="1" si="637"/>
        <v>2.6743357107210253E-12</v>
      </c>
      <c r="AV385" s="223">
        <f t="shared" ca="1" si="638"/>
        <v>1.2162156234184407E-12</v>
      </c>
      <c r="AW385" s="223">
        <f t="shared" ca="1" si="639"/>
        <v>-6.518430449609576E-13</v>
      </c>
      <c r="AX385" s="223">
        <f t="shared" ca="1" si="640"/>
        <v>-2.3001909911700464E-12</v>
      </c>
      <c r="AY385" s="223">
        <f t="shared" ca="1" si="641"/>
        <v>-3.1732347783389676E-12</v>
      </c>
      <c r="AZ385" s="223">
        <f t="shared" ca="1" si="642"/>
        <v>-2.9767055906108652E-12</v>
      </c>
      <c r="BA385" s="223">
        <f t="shared" ca="1" si="643"/>
        <v>-1.776845708389107E-12</v>
      </c>
      <c r="BB385" s="223">
        <f t="shared" ca="1" si="644"/>
        <v>2.1919166059408239E-14</v>
      </c>
      <c r="BC385" s="223">
        <f t="shared" ca="1" si="645"/>
        <v>1.8132959493999298E-12</v>
      </c>
      <c r="BD385" s="223">
        <f t="shared" ca="1" si="646"/>
        <v>2.9934817940152547E-12</v>
      </c>
      <c r="BE385" s="223">
        <f t="shared" ca="1" si="647"/>
        <v>3.1646823440092574E-12</v>
      </c>
      <c r="BF385" s="223">
        <f t="shared" ca="1" si="648"/>
        <v>2.2691926092529229E-12</v>
      </c>
      <c r="BG385" s="223">
        <f t="shared" ca="1" si="649"/>
        <v>6.0884705410139421E-13</v>
      </c>
      <c r="BH385" s="223">
        <f t="shared" ca="1" si="650"/>
        <v>-1.2567169612024474E-12</v>
      </c>
      <c r="BI385" s="223">
        <f t="shared" ca="1" si="651"/>
        <v>-2.6986909831114606E-12</v>
      </c>
      <c r="BJ385" s="223">
        <f t="shared" ca="1" si="652"/>
        <v>-3.23104212970168E-12</v>
      </c>
      <c r="BK385" s="223">
        <f t="shared" ca="1" si="653"/>
        <v>-2.6743357107210262E-12</v>
      </c>
      <c r="BL385" s="223">
        <f t="shared" ca="1" si="654"/>
        <v>-1.2162156234184524E-12</v>
      </c>
      <c r="BM385" s="223">
        <f t="shared" ca="1" si="655"/>
        <v>6.5184304496096759E-13</v>
      </c>
      <c r="BN385" s="223">
        <f t="shared" ca="1" si="656"/>
        <v>2.3001909911700452E-12</v>
      </c>
      <c r="BO385" s="223">
        <f t="shared" ca="1" si="657"/>
        <v>3.1732347783389676E-12</v>
      </c>
      <c r="BP385" s="223">
        <f t="shared" ca="1" si="658"/>
        <v>2.97670559061087E-12</v>
      </c>
      <c r="BQ385" s="223">
        <f t="shared" ca="1" si="659"/>
        <v>1.7768457083890983E-12</v>
      </c>
      <c r="BR385" s="223">
        <f t="shared" ca="1" si="660"/>
        <v>-2.1919166059407053E-14</v>
      </c>
      <c r="BS385" s="223">
        <f t="shared" ca="1" si="661"/>
        <v>-1.8132959493999189E-12</v>
      </c>
      <c r="BT385" s="223">
        <f t="shared" ca="1" si="662"/>
        <v>-2.9934817940152587E-12</v>
      </c>
      <c r="BU385" s="223">
        <f t="shared" ca="1" si="663"/>
        <v>-3.1646823440092579E-12</v>
      </c>
      <c r="BV385" s="223">
        <f t="shared" ca="1" si="664"/>
        <v>-2.2691926092529238E-12</v>
      </c>
      <c r="BW385" s="223">
        <f t="shared" ca="1" si="665"/>
        <v>-6.0884705410140673E-13</v>
      </c>
      <c r="BX385" s="223">
        <f t="shared" ca="1" si="666"/>
        <v>1.2567169612024569E-12</v>
      </c>
      <c r="BY385" s="223">
        <f t="shared" ca="1" si="667"/>
        <v>2.6986909831114662E-12</v>
      </c>
      <c r="BZ385" s="223">
        <f t="shared" ca="1" si="668"/>
        <v>3.23104212970168E-12</v>
      </c>
      <c r="CA385" s="223">
        <f t="shared" ca="1" si="669"/>
        <v>2.6743357107210205E-12</v>
      </c>
      <c r="CB385" s="223">
        <f t="shared" ca="1" si="670"/>
        <v>1.2162156234184429E-12</v>
      </c>
      <c r="CC385" s="223">
        <f t="shared" ca="1" si="671"/>
        <v>-6.5184304496095528E-13</v>
      </c>
      <c r="CD385" s="223">
        <f t="shared" ca="1" si="672"/>
        <v>-2.3001909911700363E-12</v>
      </c>
      <c r="CE385" s="223">
        <f t="shared" ca="1" si="673"/>
        <v>-3.1732347783389688E-12</v>
      </c>
      <c r="CF385" s="223">
        <f t="shared" ca="1" si="674"/>
        <v>-2.976705590610866E-12</v>
      </c>
      <c r="CG385" s="223">
        <f t="shared" ca="1" si="675"/>
        <v>-1.7768457083891093E-12</v>
      </c>
      <c r="CH385" s="223">
        <f t="shared" ca="1" si="676"/>
        <v>2.1919166059394383E-14</v>
      </c>
      <c r="CI385" s="223">
        <f t="shared" ca="1" si="677"/>
        <v>1.8132959493999276E-12</v>
      </c>
      <c r="CJ385" s="223">
        <f t="shared" ca="1" si="678"/>
        <v>2.9934817940152539E-12</v>
      </c>
      <c r="CK385" s="223">
        <f t="shared" ca="1" si="679"/>
        <v>3.1646823440092603E-12</v>
      </c>
      <c r="CL385" s="223">
        <f t="shared" ca="1" si="680"/>
        <v>2.2691926092529165E-12</v>
      </c>
      <c r="CM385" s="223">
        <f t="shared" ca="1" si="681"/>
        <v>6.0884705410139653E-13</v>
      </c>
      <c r="CN385" s="223">
        <f t="shared" ca="1" si="682"/>
        <v>-1.2567169612024454E-12</v>
      </c>
      <c r="CO385" s="223">
        <f t="shared" ca="1" si="683"/>
        <v>-2.6986909831114593E-12</v>
      </c>
      <c r="CP385" s="223">
        <f t="shared" ca="1" si="684"/>
        <v>-3.23104212970168E-12</v>
      </c>
      <c r="CQ385" s="223">
        <f t="shared" ca="1" si="685"/>
        <v>-2.6743357107210274E-12</v>
      </c>
      <c r="CR385" s="223">
        <f t="shared" ca="1" si="686"/>
        <v>-1.2162156234184546E-12</v>
      </c>
      <c r="CS385" s="223">
        <f t="shared" ca="1" si="687"/>
        <v>6.5184304496096527E-13</v>
      </c>
      <c r="CT385" s="223">
        <f t="shared" ca="1" si="688"/>
        <v>2.3001909911700439E-12</v>
      </c>
      <c r="CU385" s="223">
        <f t="shared" ca="1" si="689"/>
        <v>3.1732347783389668E-12</v>
      </c>
      <c r="CV385" s="223">
        <f t="shared" ca="1" si="690"/>
        <v>2.9767055906108708E-12</v>
      </c>
      <c r="CW385" s="223">
        <f t="shared" ca="1" si="691"/>
        <v>1.7768457083891006E-12</v>
      </c>
      <c r="CX385" s="223">
        <f t="shared" ca="1" si="692"/>
        <v>-2.1919166059404677E-14</v>
      </c>
      <c r="CY385" s="223">
        <f t="shared" ca="1" si="693"/>
        <v>-1.8132959493999171E-12</v>
      </c>
      <c r="CZ385" s="223">
        <f t="shared" ca="1" si="694"/>
        <v>-2.9934817940152575E-12</v>
      </c>
      <c r="DA385" s="223">
        <f t="shared" ca="1" si="695"/>
        <v>-3.1646823440092583E-12</v>
      </c>
      <c r="DB385" s="223">
        <f t="shared" ca="1" si="696"/>
        <v>-2.2691926092529254E-12</v>
      </c>
      <c r="DC385" s="223">
        <f t="shared" ca="1" si="697"/>
        <v>-6.0884705410140905E-13</v>
      </c>
      <c r="DD385" s="223">
        <f t="shared" ca="1" si="698"/>
        <v>1.2567169612024549E-12</v>
      </c>
      <c r="DE385" s="223">
        <f t="shared" ca="1" si="699"/>
        <v>2.6986909831114646E-12</v>
      </c>
      <c r="DF385" s="223">
        <f t="shared" ca="1" si="700"/>
        <v>3.23104212970168E-12</v>
      </c>
      <c r="DG385" s="223">
        <f t="shared" ca="1" si="701"/>
        <v>2.6743357107210213E-12</v>
      </c>
      <c r="DH385" s="223">
        <f t="shared" ca="1" si="702"/>
        <v>1.2162156234184449E-12</v>
      </c>
      <c r="DI385" s="223">
        <f t="shared" ca="1" si="703"/>
        <v>-6.5184304496095295E-13</v>
      </c>
      <c r="DJ385" s="223">
        <f t="shared" ca="1" si="704"/>
        <v>-2.3001909911700347E-12</v>
      </c>
      <c r="DK385" s="223">
        <f t="shared" ca="1" si="705"/>
        <v>-3.1732347783389684E-12</v>
      </c>
      <c r="DL385" s="223">
        <f t="shared" ca="1" si="706"/>
        <v>-2.9767055906108761E-12</v>
      </c>
      <c r="DM385" s="223">
        <f t="shared" ca="1" si="707"/>
        <v>-1.7768457083891109E-12</v>
      </c>
      <c r="DN385" s="223">
        <f t="shared" ca="1" si="708"/>
        <v>2.1919166059414966E-14</v>
      </c>
      <c r="DO385" s="223">
        <f t="shared" ca="1" si="709"/>
        <v>1.8132959493999066E-12</v>
      </c>
      <c r="DP385" s="223">
        <f t="shared" ca="1" si="710"/>
        <v>2.9934817940152531E-12</v>
      </c>
      <c r="DQ385" s="223">
        <f t="shared" ca="1" si="711"/>
        <v>3.1646823440092562E-12</v>
      </c>
      <c r="DR385" s="223">
        <f t="shared" ca="1" si="712"/>
        <v>2.2691926092529347E-12</v>
      </c>
      <c r="DS385" s="223">
        <f t="shared" ca="1" si="713"/>
        <v>6.0884705410139886E-13</v>
      </c>
      <c r="DT385" s="223">
        <f t="shared" ca="1" si="714"/>
        <v>-1.2567169612024644E-12</v>
      </c>
      <c r="DU385" s="223">
        <f t="shared" ca="1" si="715"/>
        <v>-2.6986909831114581E-12</v>
      </c>
      <c r="DV385" s="223">
        <f t="shared" ca="1" si="716"/>
        <v>-3.23104212970168E-12</v>
      </c>
      <c r="DW385" s="223">
        <f t="shared" ca="1" si="717"/>
        <v>-2.6743357107210157E-12</v>
      </c>
      <c r="DX385" s="223">
        <f t="shared" ca="1" si="718"/>
        <v>-1.2162156234184567E-12</v>
      </c>
      <c r="DY385" s="223">
        <f t="shared" ca="1" si="719"/>
        <v>6.5184304496096295E-13</v>
      </c>
      <c r="DZ385" s="223">
        <f t="shared" ca="1" si="720"/>
        <v>2.3001909911700258E-12</v>
      </c>
      <c r="EA385" s="223">
        <f t="shared" ca="1" si="721"/>
        <v>3.1732347783389664E-12</v>
      </c>
      <c r="EB385" s="223">
        <f t="shared" ca="1" si="722"/>
        <v>2.9767055906108627E-12</v>
      </c>
      <c r="EC385" s="223">
        <f t="shared" ca="1" si="723"/>
        <v>1.7768457083891218E-12</v>
      </c>
      <c r="ED385" s="223">
        <f t="shared" ca="1" si="724"/>
        <v>-2.19191660594023E-14</v>
      </c>
      <c r="EE385" s="223">
        <f t="shared" ca="1" si="725"/>
        <v>-1.813295949399934E-12</v>
      </c>
      <c r="EF385" s="223">
        <f t="shared" ca="1" si="726"/>
        <v>-2.9934817940152478E-12</v>
      </c>
      <c r="EG385" s="223">
        <f t="shared" ca="1" si="727"/>
        <v>-3.1646823440092591E-12</v>
      </c>
      <c r="EH385" s="223">
        <f t="shared" ca="1" si="728"/>
        <v>-2.2691926092529108E-12</v>
      </c>
      <c r="EI385" s="223">
        <f t="shared" ca="1" si="729"/>
        <v>-6.0884705410141138E-13</v>
      </c>
      <c r="EJ385" s="223">
        <f t="shared" ca="1" si="730"/>
        <v>1.2567169612024527E-12</v>
      </c>
      <c r="EK385" s="223">
        <f t="shared" ca="1" si="731"/>
        <v>2.6986909831114513E-12</v>
      </c>
      <c r="EL385" s="223">
        <f t="shared" ca="1" si="732"/>
        <v>3.23104212970168E-12</v>
      </c>
      <c r="EM385" s="223">
        <f t="shared" ca="1" si="733"/>
        <v>2.6743357107210229E-12</v>
      </c>
      <c r="EN385" s="223">
        <f t="shared" ca="1" si="734"/>
        <v>1.2162156234184688E-12</v>
      </c>
      <c r="EO385" s="223">
        <f t="shared" ca="1" si="735"/>
        <v>-6.5184304496095063E-13</v>
      </c>
      <c r="EP385" s="223">
        <f t="shared" ca="1" si="736"/>
        <v>-2.3001909911700492E-12</v>
      </c>
      <c r="EQ385" s="223">
        <f t="shared" ca="1" si="737"/>
        <v>-3.1732347783389639E-12</v>
      </c>
      <c r="ER385" s="223">
        <f t="shared" ca="1" si="738"/>
        <v>-2.976705590610868E-12</v>
      </c>
      <c r="ES385" s="223">
        <f t="shared" ca="1" si="739"/>
        <v>-1.7768457083890937E-12</v>
      </c>
      <c r="ET385" s="223">
        <f t="shared" ca="1" si="740"/>
        <v>2.1919166059389635E-14</v>
      </c>
      <c r="EU385" s="223">
        <f t="shared" ca="1" si="741"/>
        <v>1.8132959493999235E-12</v>
      </c>
      <c r="EV385" s="223">
        <f t="shared" ca="1" si="742"/>
        <v>2.9934817940152607E-12</v>
      </c>
      <c r="EW385" s="223">
        <f t="shared" ca="1" si="743"/>
        <v>3.1646823440092611E-12</v>
      </c>
      <c r="EX385" s="223">
        <f t="shared" ca="1" si="744"/>
        <v>2.2691926092529197E-12</v>
      </c>
      <c r="EY385" s="223">
        <f t="shared" ca="1" si="745"/>
        <v>6.088470541014237E-13</v>
      </c>
      <c r="EZ385" s="223">
        <f t="shared" ca="1" si="746"/>
        <v>-1.2567169612024408E-12</v>
      </c>
      <c r="FA385" s="223">
        <f t="shared" ca="1" si="747"/>
        <v>-2.6986909831114694E-12</v>
      </c>
      <c r="FB385" s="223">
        <f t="shared" ca="1" si="748"/>
        <v>-3.23104212970168E-12</v>
      </c>
      <c r="FC385" s="223">
        <f t="shared" ca="1" si="749"/>
        <v>-2.6743357107210302E-12</v>
      </c>
      <c r="FD385" s="223">
        <f t="shared" ca="1" si="750"/>
        <v>-1.2162156234184377E-12</v>
      </c>
      <c r="FE385" s="223">
        <f t="shared" ca="1" si="751"/>
        <v>6.5184304496093821E-13</v>
      </c>
      <c r="FF385" s="223">
        <f t="shared" ca="1" si="752"/>
        <v>2.3001909911700403E-12</v>
      </c>
      <c r="FG385" s="223">
        <f t="shared" ca="1" si="753"/>
        <v>3.17323477833897E-12</v>
      </c>
      <c r="FH385" s="223">
        <f t="shared" ca="1" si="754"/>
        <v>2.9767055906108728E-12</v>
      </c>
      <c r="FI385" s="223">
        <f t="shared" ca="1" si="755"/>
        <v>1.7768457083891044E-12</v>
      </c>
      <c r="FJ385" s="223">
        <f t="shared" ca="1" si="756"/>
        <v>-2.1919166059376969E-14</v>
      </c>
      <c r="FK385" s="223">
        <f t="shared" ca="1" si="757"/>
        <v>-1.8132959493999134E-12</v>
      </c>
      <c r="FL385" s="223">
        <f t="shared" ca="1" si="758"/>
        <v>-2.9934817940152559E-12</v>
      </c>
      <c r="FM385" s="223">
        <f t="shared" ca="1" si="759"/>
        <v>-3.1646823440092635E-12</v>
      </c>
      <c r="FN385" s="223">
        <f t="shared" ca="1" si="760"/>
        <v>-2.2691926092529286E-12</v>
      </c>
      <c r="FO385" s="223">
        <f t="shared" ca="1" si="761"/>
        <v>-6.0884705410139118E-13</v>
      </c>
      <c r="FP385" s="223">
        <f t="shared" ca="1" si="762"/>
        <v>1.2567169612024293E-12</v>
      </c>
      <c r="FQ385" s="223">
        <f t="shared" ca="1" si="763"/>
        <v>2.6986909831114622E-12</v>
      </c>
      <c r="FR385" s="223">
        <f t="shared" ca="1" si="764"/>
        <v>3.23104212970168E-12</v>
      </c>
      <c r="FS385" s="223">
        <f t="shared" ca="1" si="765"/>
        <v>2.6743357107210371E-12</v>
      </c>
      <c r="FT385" s="223">
        <f t="shared" ca="1" si="766"/>
        <v>1.2162156234184496E-12</v>
      </c>
      <c r="FU385" s="223">
        <f t="shared" ca="1" si="767"/>
        <v>-6.5184304496097062E-13</v>
      </c>
      <c r="FV385" s="223">
        <f t="shared" ca="1" si="768"/>
        <v>-2.300190991170031E-12</v>
      </c>
      <c r="FW385" s="223">
        <f t="shared" ca="1" si="769"/>
        <v>-3.1732347783389676E-12</v>
      </c>
      <c r="FX385" s="223">
        <f t="shared" ca="1" si="770"/>
        <v>-2.9767055906108781E-12</v>
      </c>
      <c r="FY385" s="223">
        <f t="shared" ca="1" si="771"/>
        <v>-1.7768457083891149E-12</v>
      </c>
      <c r="FZ385" s="223">
        <f t="shared" ca="1" si="772"/>
        <v>2.1919166059410217E-14</v>
      </c>
      <c r="GA385" s="223">
        <f t="shared" ca="1" si="773"/>
        <v>1.8132959493999027E-12</v>
      </c>
      <c r="GB385" s="223">
        <f t="shared" ca="1" si="774"/>
        <v>2.993481794015251E-12</v>
      </c>
      <c r="GC385" s="223">
        <f t="shared" ca="1" si="775"/>
        <v>3.164682344009257E-12</v>
      </c>
      <c r="GD385" s="223">
        <f t="shared" ca="1" si="776"/>
        <v>2.2691926092529379E-12</v>
      </c>
      <c r="GE385" s="223">
        <f t="shared" ca="1" si="777"/>
        <v>6.088470541014036E-13</v>
      </c>
      <c r="GF385" s="223">
        <f t="shared" ca="1" si="778"/>
        <v>-1.25671696120246E-12</v>
      </c>
      <c r="GG385" s="223">
        <f t="shared" ca="1" si="779"/>
        <v>-2.6986909831114553E-12</v>
      </c>
      <c r="GH385" s="223">
        <f t="shared" ca="1" si="780"/>
        <v>-3.23104212970168E-12</v>
      </c>
      <c r="GI385" s="223">
        <f t="shared" ca="1" si="781"/>
        <v>-2.6743357107210185E-12</v>
      </c>
      <c r="GJ385" s="223">
        <f t="shared" ca="1" si="782"/>
        <v>-1.2162156234184613E-12</v>
      </c>
      <c r="GK385" s="223">
        <f t="shared" ca="1" si="783"/>
        <v>6.5184304496095841E-13</v>
      </c>
      <c r="GL385" s="223">
        <f t="shared" ca="1" si="784"/>
        <v>2.3001909911700221E-12</v>
      </c>
      <c r="GM385" s="223">
        <f t="shared" ca="1" si="785"/>
        <v>3.1732347783389656E-12</v>
      </c>
      <c r="GN385" s="223">
        <f t="shared" ca="1" si="786"/>
        <v>2.9767055906108647E-12</v>
      </c>
      <c r="GO385" s="223">
        <f t="shared" ca="1" si="787"/>
        <v>1.7768457083891256E-12</v>
      </c>
      <c r="GP385" s="223">
        <f t="shared" ca="1" si="788"/>
        <v>-2.1919166059397552E-14</v>
      </c>
      <c r="GQ385" s="223">
        <f t="shared" ca="1" si="789"/>
        <v>-1.81329594939993E-12</v>
      </c>
      <c r="GR385" s="223">
        <f t="shared" ca="1" si="790"/>
        <v>-2.9934817940152462E-12</v>
      </c>
      <c r="GS385" s="223">
        <f t="shared" ca="1" si="791"/>
        <v>-3.1646823440092599E-12</v>
      </c>
      <c r="GT385" s="223">
        <f t="shared" ca="1" si="792"/>
        <v>-2.2691926092529145E-12</v>
      </c>
      <c r="GU385" s="223">
        <f t="shared" ca="1" si="793"/>
        <v>-6.0884705410141602E-13</v>
      </c>
      <c r="GV385" s="223">
        <f t="shared" ca="1" si="794"/>
        <v>1.2567169612024482E-12</v>
      </c>
      <c r="GW385" s="223">
        <f t="shared" ca="1" si="795"/>
        <v>2.6986909831114484E-12</v>
      </c>
      <c r="GX385" s="223">
        <f t="shared" ca="1" si="796"/>
        <v>3.23104212970168E-12</v>
      </c>
      <c r="GY385" s="223">
        <f t="shared" ca="1" si="797"/>
        <v>2.6743357107210253E-12</v>
      </c>
      <c r="GZ385" s="223">
        <f t="shared" ca="1" si="798"/>
        <v>1.216215623418473E-12</v>
      </c>
      <c r="HA385" s="223">
        <f t="shared" ca="1" si="799"/>
        <v>-6.5184304496094589E-13</v>
      </c>
      <c r="HB385" s="223">
        <f t="shared" ca="1" si="800"/>
        <v>-2.300190991170046E-12</v>
      </c>
      <c r="HC385" s="223">
        <f t="shared" ca="1" si="801"/>
        <v>-3.1732347783389631E-12</v>
      </c>
      <c r="HD385" s="223">
        <f t="shared" ca="1" si="802"/>
        <v>-2.9767055906108696E-12</v>
      </c>
      <c r="HE385" s="223">
        <f t="shared" ca="1" si="803"/>
        <v>-1.7768457083890977E-12</v>
      </c>
      <c r="HF385" s="223">
        <f t="shared" ca="1" si="804"/>
        <v>2.1919166059384886E-14</v>
      </c>
      <c r="HG385" s="223">
        <f t="shared" ca="1" si="805"/>
        <v>1.8132959493999197E-12</v>
      </c>
      <c r="HH385" s="223">
        <f t="shared" ca="1" si="806"/>
        <v>2.9934817940152587E-12</v>
      </c>
      <c r="HI385" s="223">
        <f t="shared" ca="1" si="807"/>
        <v>3.1646823440092623E-12</v>
      </c>
      <c r="HJ385" s="223">
        <f t="shared" ca="1" si="808"/>
        <v>2.2691926092529233E-12</v>
      </c>
      <c r="HK385" s="223">
        <f t="shared" ca="1" si="809"/>
        <v>6.0884705410142844E-13</v>
      </c>
      <c r="HL385" s="223">
        <f t="shared" ca="1" si="810"/>
        <v>-1.2567169612024365E-12</v>
      </c>
      <c r="HM385" s="223">
        <f t="shared" ca="1" si="811"/>
        <v>-2.6986909831114666E-12</v>
      </c>
      <c r="HN385" s="223">
        <f t="shared" ca="1" si="812"/>
        <v>-3.2310421297016804E-12</v>
      </c>
      <c r="HO385" s="223">
        <f t="shared" ca="1" si="813"/>
        <v>-2.6743357107210326E-12</v>
      </c>
      <c r="HP385" s="223">
        <f t="shared" ca="1" si="814"/>
        <v>-1.2162156234184421E-12</v>
      </c>
      <c r="HQ385" s="223">
        <f t="shared" ca="1" si="815"/>
        <v>6.518430449609785E-13</v>
      </c>
      <c r="HR385" s="223">
        <f t="shared" ca="1" si="816"/>
        <v>2.3001909911700052E-12</v>
      </c>
      <c r="HS385" s="223">
        <f t="shared" ca="1" si="817"/>
        <v>3.1732347783389607E-12</v>
      </c>
      <c r="HT385" s="223">
        <f t="shared" ca="1" si="818"/>
        <v>2.9767055906108748E-12</v>
      </c>
      <c r="HU385" s="223">
        <f t="shared" ca="1" si="819"/>
        <v>1.7768457083891084E-12</v>
      </c>
      <c r="HV385" s="223">
        <f t="shared" ca="1" si="820"/>
        <v>-2.1919166059418134E-14</v>
      </c>
      <c r="HW385" s="223">
        <f t="shared" ca="1" si="821"/>
        <v>-1.8132959493999474E-12</v>
      </c>
      <c r="HX385" s="223">
        <f t="shared" ca="1" si="822"/>
        <v>-2.9934817940152369E-12</v>
      </c>
      <c r="HY385" s="223">
        <f t="shared" ca="1" si="823"/>
        <v>-3.1646823440092647E-12</v>
      </c>
      <c r="HZ385" s="223">
        <f t="shared" ca="1" si="824"/>
        <v>-2.2691926092529322E-12</v>
      </c>
      <c r="IA385" s="223">
        <f t="shared" ca="1" si="825"/>
        <v>-6.0884705410139583E-13</v>
      </c>
      <c r="IB385" s="223">
        <f t="shared" ca="1" si="826"/>
        <v>1.2567169612024672E-12</v>
      </c>
      <c r="IC385" s="223">
        <f t="shared" ca="1" si="827"/>
        <v>2.6986909831114343E-12</v>
      </c>
      <c r="ID385" s="223">
        <f t="shared" ca="1" si="828"/>
        <v>3.2310421297016804E-12</v>
      </c>
      <c r="IE385" s="223">
        <f t="shared" ca="1" si="829"/>
        <v>1.7828931926993E-12</v>
      </c>
      <c r="IF385" s="223">
        <f t="shared" ca="1" si="830"/>
        <v>1.2162156234184538E-12</v>
      </c>
      <c r="IG385" s="223">
        <f t="shared" ca="1" si="831"/>
        <v>-6.5184304496096598E-13</v>
      </c>
      <c r="IH385" s="223">
        <f t="shared" ca="1" si="832"/>
        <v>-2.3001909911700605E-12</v>
      </c>
      <c r="II385" s="223">
        <f t="shared" ca="1" si="833"/>
        <v>-3.1732347783389583E-12</v>
      </c>
      <c r="IJ385" s="223">
        <f t="shared" ca="1" si="834"/>
        <v>-2.9767055906108797E-12</v>
      </c>
      <c r="IK385" s="223">
        <f t="shared" ca="1" si="835"/>
        <v>-1.7768457083891189E-12</v>
      </c>
      <c r="IL385" s="223">
        <f t="shared" ca="1" si="836"/>
        <v>2.1919166059405469E-14</v>
      </c>
      <c r="IM385" s="223">
        <f t="shared" ca="1" si="837"/>
        <v>1.8132959493999369E-12</v>
      </c>
      <c r="IN385" s="223">
        <f t="shared" ca="1" si="838"/>
        <v>2.9934817940152664E-12</v>
      </c>
      <c r="IO385" s="223">
        <f t="shared" ca="1" si="839"/>
        <v>3.1646823440092671E-12</v>
      </c>
      <c r="IP385" s="223">
        <f t="shared" ca="1" si="840"/>
        <v>2.2691926092529415E-12</v>
      </c>
      <c r="IQ385" s="223">
        <f t="shared" ca="1" si="841"/>
        <v>6.0884705410140825E-13</v>
      </c>
      <c r="IR385" s="223">
        <f t="shared" ca="1" si="842"/>
        <v>-1.2567169612024555E-12</v>
      </c>
      <c r="IS385" s="223">
        <f t="shared" ca="1" si="843"/>
        <v>-2.6986909831114779E-12</v>
      </c>
      <c r="IT385" s="223">
        <f t="shared" ca="1" si="844"/>
        <v>-3.2310421297016804E-12</v>
      </c>
      <c r="IU385" s="223">
        <f t="shared" ca="1" si="845"/>
        <v>-2.6743357107210468E-12</v>
      </c>
      <c r="IV385" s="223">
        <f t="shared" ca="1" si="846"/>
        <v>-1.2162156234184657E-12</v>
      </c>
      <c r="IW385" s="223">
        <f t="shared" ca="1" si="847"/>
        <v>6.5184304496095376E-13</v>
      </c>
      <c r="IX385" s="223">
        <f t="shared" ca="1" si="848"/>
        <v>2.3001909911700516E-12</v>
      </c>
      <c r="IY385" s="223">
        <f t="shared" ca="1" si="849"/>
        <v>3.1732347783389732E-12</v>
      </c>
      <c r="IZ385" s="223">
        <f t="shared" ca="1" si="850"/>
        <v>2.9767055906108845E-12</v>
      </c>
      <c r="JA385" s="223">
        <f t="shared" ca="1" si="851"/>
        <v>1.7768457083891296E-12</v>
      </c>
      <c r="JB385" s="223">
        <f t="shared" ca="1" si="852"/>
        <v>-2.1919166059392799E-14</v>
      </c>
    </row>
    <row r="386" spans="2:262">
      <c r="B386" s="230">
        <v>25</v>
      </c>
      <c r="C386" s="229">
        <f t="shared" si="853"/>
        <v>4.8828125000000011E-4</v>
      </c>
      <c r="D386" s="226">
        <f t="shared" ca="1" si="597"/>
        <v>18.00000000003423</v>
      </c>
      <c r="E386" s="225">
        <f ca="1">AE361</f>
        <v>3.4230164514961761E-11</v>
      </c>
      <c r="F386" s="224">
        <v>25</v>
      </c>
      <c r="G386" s="223">
        <f t="shared" ca="1" si="854"/>
        <v>7.8152817015750159E-13</v>
      </c>
      <c r="H386" s="223">
        <f t="shared" ca="1" si="598"/>
        <v>1.2453127973683035E-12</v>
      </c>
      <c r="I386" s="223">
        <f t="shared" ca="1" si="599"/>
        <v>1.2547694913457792E-12</v>
      </c>
      <c r="J386" s="223">
        <f t="shared" ca="1" si="600"/>
        <v>8.0644816289218975E-13</v>
      </c>
      <c r="K386" s="223">
        <f t="shared" ca="1" si="601"/>
        <v>6.391004980351842E-14</v>
      </c>
      <c r="L386" s="223">
        <f t="shared" ca="1" si="602"/>
        <v>-7.0194439063795322E-13</v>
      </c>
      <c r="M386" s="223">
        <f t="shared" ca="1" si="603"/>
        <v>-1.2117081967285858E-12</v>
      </c>
      <c r="N386" s="223">
        <f t="shared" ca="1" si="604"/>
        <v>-1.2794040485952126E-12</v>
      </c>
      <c r="O386" s="223">
        <f t="shared" ca="1" si="605"/>
        <v>-8.8033444330360791E-13</v>
      </c>
      <c r="P386" s="223">
        <f t="shared" ca="1" si="606"/>
        <v>-1.6009209408335406E-13</v>
      </c>
      <c r="Q386" s="223">
        <f t="shared" ca="1" si="607"/>
        <v>6.1855671364723737E-13</v>
      </c>
      <c r="R386" s="223">
        <f t="shared" ca="1" si="608"/>
        <v>1.1715372443852227E-12</v>
      </c>
      <c r="S386" s="223">
        <f t="shared" ca="1" si="609"/>
        <v>1.2971054044543899E-12</v>
      </c>
      <c r="T386" s="223">
        <f t="shared" ca="1" si="610"/>
        <v>9.4945011509228046E-13</v>
      </c>
      <c r="U386" s="223">
        <f t="shared" ca="1" si="611"/>
        <v>2.5540658543455477E-13</v>
      </c>
      <c r="V386" s="223">
        <f t="shared" ca="1" si="612"/>
        <v>-5.3181702423189308E-13</v>
      </c>
      <c r="W386" s="223">
        <f t="shared" ca="1" si="613"/>
        <v>-1.1250176302094817E-12</v>
      </c>
      <c r="X386" s="223">
        <f t="shared" ca="1" si="614"/>
        <v>-1.3077776337422192E-12</v>
      </c>
      <c r="Y386" s="223">
        <f t="shared" ca="1" si="615"/>
        <v>-1.013420634444424E-12</v>
      </c>
      <c r="Z386" s="223">
        <f t="shared" ca="1" si="616"/>
        <v>-3.4933700637018771E-13</v>
      </c>
      <c r="AA386" s="223">
        <f t="shared" ca="1" si="617"/>
        <v>4.4219537228421502E-13</v>
      </c>
      <c r="AB386" s="223">
        <f t="shared" ca="1" si="618"/>
        <v>1.0724014480211596E-12</v>
      </c>
      <c r="AC386" s="223">
        <f t="shared" ca="1" si="619"/>
        <v>1.3113629027235195E-12</v>
      </c>
      <c r="AD386" s="223">
        <f t="shared" ca="1" si="620"/>
        <v>1.0718993395730949E-12</v>
      </c>
      <c r="AE386" s="223">
        <f t="shared" ca="1" si="621"/>
        <v>4.4137433980082948E-13</v>
      </c>
      <c r="AF386" s="223">
        <f t="shared" ca="1" si="622"/>
        <v>-3.5017742530116564E-13</v>
      </c>
      <c r="AG386" s="223">
        <f t="shared" ca="1" si="623"/>
        <v>-1.0139738294703415E-12</v>
      </c>
      <c r="AH386" s="223">
        <f t="shared" ca="1" si="624"/>
        <v>-1.3078417825150437E-12</v>
      </c>
      <c r="AI386" s="223">
        <f t="shared" ca="1" si="625"/>
        <v>-1.1245693293084524E-12</v>
      </c>
      <c r="AJ386" s="223">
        <f t="shared" ca="1" si="626"/>
        <v>-5.3101982744226145E-13</v>
      </c>
      <c r="AK386" s="223">
        <f t="shared" ca="1" si="627"/>
        <v>2.5626183651011751E-13</v>
      </c>
      <c r="AL386" s="223">
        <f t="shared" ca="1" si="628"/>
        <v>9.5005139888427348E-13</v>
      </c>
      <c r="AM386" s="223">
        <f t="shared" ca="1" si="629"/>
        <v>1.2972333543722809E-12</v>
      </c>
      <c r="AN386" s="223">
        <f t="shared" ca="1" si="630"/>
        <v>1.1711451804126525E-12</v>
      </c>
      <c r="AO386" s="223">
        <f t="shared" ca="1" si="631"/>
        <v>6.1778767262983089E-13</v>
      </c>
      <c r="AP386" s="223">
        <f t="shared" ca="1" si="632"/>
        <v>-1.6095754262382419E-13</v>
      </c>
      <c r="AQ386" s="223">
        <f t="shared" ca="1" si="633"/>
        <v>-8.8098055745270967E-13</v>
      </c>
      <c r="AR386" s="223">
        <f t="shared" ca="1" si="634"/>
        <v>-1.2795951062864785E-12</v>
      </c>
      <c r="AS386" s="223">
        <f t="shared" ca="1" si="635"/>
        <v>-1.2113744943131124E-12</v>
      </c>
      <c r="AT386" s="223">
        <f t="shared" ca="1" si="636"/>
        <v>-7.0120767289268112E-13</v>
      </c>
      <c r="AU386" s="223">
        <f t="shared" ca="1" si="637"/>
        <v>6.4781005868273896E-14</v>
      </c>
      <c r="AV386" s="223">
        <f t="shared" ca="1" si="638"/>
        <v>8.0713560604984614E-13</v>
      </c>
      <c r="AW386" s="223">
        <f t="shared" ca="1" si="639"/>
        <v>1.2550226214522376E-12</v>
      </c>
      <c r="AX386" s="223">
        <f t="shared" ca="1" si="640"/>
        <v>1.2450392648722299E-12</v>
      </c>
      <c r="AY386" s="223">
        <f t="shared" ca="1" si="641"/>
        <v>7.808277680216561E-13</v>
      </c>
      <c r="AZ386" s="223">
        <f t="shared" ca="1" si="642"/>
        <v>3.1746584770877262E-14</v>
      </c>
      <c r="BA386" s="223">
        <f t="shared" ca="1" si="643"/>
        <v>-7.2891671686545892E-13</v>
      </c>
      <c r="BB386" s="223">
        <f t="shared" ca="1" si="644"/>
        <v>-1.2236490602938992E-12</v>
      </c>
      <c r="BC386" s="223">
        <f t="shared" ca="1" si="645"/>
        <v>-1.2719570597815413E-12</v>
      </c>
      <c r="BD386" s="223">
        <f t="shared" ca="1" si="646"/>
        <v>-8.5621648982275855E-13</v>
      </c>
      <c r="BE386" s="223">
        <f t="shared" ca="1" si="647"/>
        <v>-1.2810213791654777E-13</v>
      </c>
      <c r="BF386" s="223">
        <f t="shared" ca="1" si="648"/>
        <v>6.4674776483712033E-13</v>
      </c>
      <c r="BG386" s="223">
        <f t="shared" ca="1" si="649"/>
        <v>1.1856444388576703E-12</v>
      </c>
      <c r="BH386" s="223">
        <f t="shared" ca="1" si="650"/>
        <v>1.2919820091782041E-12</v>
      </c>
      <c r="BI386" s="223">
        <f t="shared" ca="1" si="651"/>
        <v>9.2696530028066843E-13</v>
      </c>
      <c r="BJ386" s="223">
        <f t="shared" ca="1" si="652"/>
        <v>2.2376349447773907E-13</v>
      </c>
      <c r="BK386" s="223">
        <f t="shared" ca="1" si="653"/>
        <v>-5.6107403063521301E-13</v>
      </c>
      <c r="BL386" s="223">
        <f t="shared" ca="1" si="654"/>
        <v>-1.1412147074799273E-12</v>
      </c>
      <c r="BM386" s="223">
        <f t="shared" ca="1" si="655"/>
        <v>-1.3050055961264259E-12</v>
      </c>
      <c r="BN386" s="223">
        <f t="shared" ca="1" si="656"/>
        <v>-9.9269080546166188E-13</v>
      </c>
      <c r="BO386" s="223">
        <f t="shared" ca="1" si="657"/>
        <v>-3.182122572749093E-13</v>
      </c>
      <c r="BP386" s="223">
        <f t="shared" ca="1" si="658"/>
        <v>4.7235978764836108E-13</v>
      </c>
      <c r="BQ386" s="223">
        <f t="shared" ca="1" si="659"/>
        <v>1.0906006347245233E-12</v>
      </c>
      <c r="BR386" s="223">
        <f t="shared" ca="1" si="660"/>
        <v>1.310957244680134E-12</v>
      </c>
      <c r="BS386" s="223">
        <f t="shared" ca="1" si="661"/>
        <v>1.0530368331585207E-12</v>
      </c>
      <c r="BT386" s="223">
        <f t="shared" ca="1" si="662"/>
        <v>4.1093660027915429E-13</v>
      </c>
      <c r="BU386" s="223">
        <f t="shared" ca="1" si="663"/>
        <v>-3.8108578604576209E-13</v>
      </c>
      <c r="BV386" s="223">
        <f t="shared" ca="1" si="664"/>
        <v>-1.0340765026370518E-12</v>
      </c>
      <c r="BW386" s="223">
        <f t="shared" ca="1" si="665"/>
        <v>-1.3098047023401513E-12</v>
      </c>
      <c r="BX386" s="223">
        <f t="shared" ca="1" si="666"/>
        <v>-1.107676363018624E-12</v>
      </c>
      <c r="BY386" s="223">
        <f t="shared" ca="1" si="667"/>
        <v>-5.0143404224187175E-13</v>
      </c>
      <c r="BZ386" s="223">
        <f t="shared" ca="1" si="668"/>
        <v>2.8774664755030133E-13</v>
      </c>
      <c r="CA386" s="223">
        <f t="shared" ca="1" si="669"/>
        <v>9.7194862038668703E-13</v>
      </c>
      <c r="CB386" s="223">
        <f t="shared" ca="1" si="670"/>
        <v>1.3015542148332762E-12</v>
      </c>
      <c r="CC386" s="223">
        <f t="shared" ca="1" si="671"/>
        <v>1.1563132986955528E-12</v>
      </c>
      <c r="CD386" s="223">
        <f t="shared" ca="1" si="672"/>
        <v>5.8921416968411295E-13</v>
      </c>
      <c r="CE386" s="223">
        <f t="shared" ca="1" si="673"/>
        <v>-1.9284818504065123E-13</v>
      </c>
      <c r="CF386" s="223">
        <f t="shared" ca="1" si="674"/>
        <v>-9.0455366435027844E-13</v>
      </c>
      <c r="CG386" s="223">
        <f t="shared" ca="1" si="675"/>
        <v>-1.2862504922661537E-12</v>
      </c>
      <c r="CH386" s="223">
        <f t="shared" ca="1" si="676"/>
        <v>-1.1986840724208325E-12</v>
      </c>
      <c r="CI386" s="223">
        <f t="shared" ca="1" si="677"/>
        <v>-6.738012944897768E-13</v>
      </c>
      <c r="CJ386" s="223">
        <f t="shared" ca="1" si="678"/>
        <v>9.6904661507393955E-14</v>
      </c>
      <c r="CK386" s="223">
        <f t="shared" ca="1" si="679"/>
        <v>8.3225685363385717E-13</v>
      </c>
      <c r="CL386" s="223">
        <f t="shared" ca="1" si="680"/>
        <v>1.263976466837327E-12</v>
      </c>
      <c r="CM386" s="223">
        <f t="shared" ca="1" si="681"/>
        <v>1.2345590733005393E-12</v>
      </c>
      <c r="CN386" s="223">
        <f t="shared" ca="1" si="682"/>
        <v>7.5473703170069941E-13</v>
      </c>
      <c r="CO386" s="223">
        <f t="shared" ca="1" si="683"/>
        <v>-4.3600321734512274E-16</v>
      </c>
      <c r="CP386" s="223">
        <f t="shared" ca="1" si="684"/>
        <v>-7.5544997091867264E-13</v>
      </c>
      <c r="CQ386" s="223">
        <f t="shared" ca="1" si="685"/>
        <v>-1.234852843420479E-12</v>
      </c>
      <c r="CR386" s="223">
        <f t="shared" ca="1" si="686"/>
        <v>-1.2637438915965949E-12</v>
      </c>
      <c r="CS386" s="223">
        <f t="shared" ca="1" si="687"/>
        <v>-8.315827835444347E-13</v>
      </c>
      <c r="CT386" s="223">
        <f t="shared" ca="1" si="688"/>
        <v>-9.6035017811905685E-14</v>
      </c>
      <c r="CU386" s="223">
        <f t="shared" ca="1" si="689"/>
        <v>6.7454923935692309E-13</v>
      </c>
      <c r="CV386" s="223">
        <f t="shared" ca="1" si="690"/>
        <v>1.1990374454542508E-12</v>
      </c>
      <c r="CW386" s="223">
        <f t="shared" ca="1" si="691"/>
        <v>1.2860803722500081E-12</v>
      </c>
      <c r="CX386" s="223">
        <f t="shared" ca="1" si="692"/>
        <v>9.0392211623363919E-13</v>
      </c>
      <c r="CY386" s="223">
        <f t="shared" ca="1" si="693"/>
        <v>1.9198561675891752E-13</v>
      </c>
      <c r="CZ386" s="223">
        <f t="shared" ca="1" si="694"/>
        <v>-5.899930670223771E-13</v>
      </c>
      <c r="DA386" s="223">
        <f t="shared" ca="1" si="695"/>
        <v>-1.156724359683357E-12</v>
      </c>
      <c r="DB386" s="223">
        <f t="shared" ca="1" si="696"/>
        <v>-1.3014474719368276E-12</v>
      </c>
      <c r="DC386" s="223">
        <f t="shared" ca="1" si="697"/>
        <v>-9.7136301665678648E-13</v>
      </c>
      <c r="DD386" s="223">
        <f t="shared" ca="1" si="698"/>
        <v>-2.868958290145668E-13</v>
      </c>
      <c r="DE386" s="223">
        <f t="shared" ca="1" si="699"/>
        <v>5.0223967113910016E-13</v>
      </c>
      <c r="DF386" s="223">
        <f t="shared" ca="1" si="700"/>
        <v>1.1081428843857145E-12</v>
      </c>
      <c r="DG386" s="223">
        <f t="shared" ca="1" si="701"/>
        <v>1.3097619150124025E-12</v>
      </c>
      <c r="DH386" s="223">
        <f t="shared" ca="1" si="702"/>
        <v>1.0335400167312349E-12</v>
      </c>
      <c r="DI386" s="223">
        <f t="shared" ca="1" si="703"/>
        <v>3.8025132791538901E-13</v>
      </c>
      <c r="DJ386" s="223">
        <f t="shared" ca="1" si="704"/>
        <v>-4.1176459496255992E-13</v>
      </c>
      <c r="DK386" s="223">
        <f t="shared" ca="1" si="705"/>
        <v>-1.0535562867851785E-12</v>
      </c>
      <c r="DL386" s="223">
        <f t="shared" ca="1" si="706"/>
        <v>-1.3109786447893215E-12</v>
      </c>
      <c r="DM386" s="223">
        <f t="shared" ca="1" si="707"/>
        <v>-1.0901161739064079E-12</v>
      </c>
      <c r="DN386" s="223">
        <f t="shared" ca="1" si="708"/>
        <v>-4.7154621192424895E-13</v>
      </c>
      <c r="DO386" s="223">
        <f t="shared" ca="1" si="709"/>
        <v>3.1905813076954558E-13</v>
      </c>
      <c r="DP386" s="223">
        <f t="shared" ca="1" si="710"/>
        <v>9.9326037638368855E-13</v>
      </c>
      <c r="DQ386" s="223">
        <f t="shared" ca="1" si="711"/>
        <v>1.3050910677035031E-12</v>
      </c>
      <c r="DR386" s="223">
        <f t="shared" ca="1" si="712"/>
        <v>1.1407848970846602E-12</v>
      </c>
      <c r="DS386" s="223">
        <f t="shared" ca="1" si="713"/>
        <v>5.6028574615470986E-13</v>
      </c>
      <c r="DT386" s="223">
        <f t="shared" ca="1" si="714"/>
        <v>-2.2462266292185866E-13</v>
      </c>
      <c r="DU386" s="223">
        <f t="shared" ca="1" si="715"/>
        <v>-9.2758190194388278E-13</v>
      </c>
      <c r="DV386" s="223">
        <f t="shared" ca="1" si="716"/>
        <v>-1.29213108904529E-12</v>
      </c>
      <c r="DW386" s="223">
        <f t="shared" ca="1" si="717"/>
        <v>-1.1852716080650105E-12</v>
      </c>
      <c r="DX386" s="223">
        <f t="shared" ca="1" si="718"/>
        <v>-6.4598904338213334E-13</v>
      </c>
      <c r="DY386" s="223">
        <f t="shared" ca="1" si="719"/>
        <v>1.2896994540192065E-13</v>
      </c>
      <c r="DZ386" s="223">
        <f t="shared" ca="1" si="720"/>
        <v>8.5687678080931654E-13</v>
      </c>
      <c r="EA386" s="223">
        <f t="shared" ca="1" si="721"/>
        <v>1.2721689400619216E-12</v>
      </c>
      <c r="EB386" s="223">
        <f t="shared" ca="1" si="722"/>
        <v>1.2233352295062277E-12</v>
      </c>
      <c r="EC386" s="223">
        <f t="shared" ca="1" si="723"/>
        <v>7.2819167001327009E-13</v>
      </c>
      <c r="ED386" s="223">
        <f t="shared" ca="1" si="724"/>
        <v>-3.2618328573537246E-14</v>
      </c>
      <c r="EE386" s="223">
        <f t="shared" ca="1" si="725"/>
        <v>-7.8152817015749512E-13</v>
      </c>
      <c r="EF386" s="223">
        <f t="shared" ca="1" si="726"/>
        <v>-1.2453127973683042E-12</v>
      </c>
      <c r="EG386" s="223">
        <f t="shared" ca="1" si="727"/>
        <v>-1.254769491345781E-12</v>
      </c>
      <c r="EH386" s="223">
        <f t="shared" ca="1" si="728"/>
        <v>-8.0644816289218702E-13</v>
      </c>
      <c r="EI386" s="223">
        <f t="shared" ca="1" si="729"/>
        <v>-6.3910049803523595E-14</v>
      </c>
      <c r="EJ386" s="223">
        <f t="shared" ca="1" si="730"/>
        <v>7.0194439063795766E-13</v>
      </c>
      <c r="EK386" s="223">
        <f t="shared" ca="1" si="731"/>
        <v>1.2117081967285841E-12</v>
      </c>
      <c r="EL386" s="223">
        <f t="shared" ca="1" si="732"/>
        <v>1.2794040485952109E-12</v>
      </c>
      <c r="EM386" s="223">
        <f t="shared" ca="1" si="733"/>
        <v>8.8033444330360912E-13</v>
      </c>
      <c r="EN386" s="223">
        <f t="shared" ca="1" si="734"/>
        <v>1.6009209408334649E-13</v>
      </c>
      <c r="EO386" s="223">
        <f t="shared" ca="1" si="735"/>
        <v>-6.1855671364723697E-13</v>
      </c>
      <c r="EP386" s="223">
        <f t="shared" ca="1" si="736"/>
        <v>-1.1715372443852272E-12</v>
      </c>
      <c r="EQ386" s="223">
        <f t="shared" ca="1" si="737"/>
        <v>-1.2971054044543899E-12</v>
      </c>
      <c r="ER386" s="223">
        <f t="shared" ca="1" si="738"/>
        <v>-9.4945011509228612E-13</v>
      </c>
      <c r="ES386" s="223">
        <f t="shared" ca="1" si="739"/>
        <v>-2.5540658543455184E-13</v>
      </c>
      <c r="ET386" s="223">
        <f t="shared" ca="1" si="740"/>
        <v>5.3181702423188732E-13</v>
      </c>
      <c r="EU386" s="223">
        <f t="shared" ca="1" si="741"/>
        <v>1.1250176302094832E-12</v>
      </c>
      <c r="EV386" s="223">
        <f t="shared" ca="1" si="742"/>
        <v>1.3077776337422198E-12</v>
      </c>
      <c r="EW386" s="223">
        <f t="shared" ca="1" si="743"/>
        <v>1.0134206344444208E-12</v>
      </c>
      <c r="EX386" s="223">
        <f t="shared" ca="1" si="744"/>
        <v>3.493370063701915E-13</v>
      </c>
      <c r="EY386" s="223">
        <f t="shared" ca="1" si="745"/>
        <v>-4.4219537228422224E-13</v>
      </c>
      <c r="EZ386" s="223">
        <f t="shared" ca="1" si="746"/>
        <v>-1.0724014480211588E-12</v>
      </c>
      <c r="FA386" s="223">
        <f t="shared" ca="1" si="747"/>
        <v>-1.3113629027235195E-12</v>
      </c>
      <c r="FB386" s="223">
        <f t="shared" ca="1" si="748"/>
        <v>-1.0718993395730945E-12</v>
      </c>
      <c r="FC386" s="223">
        <f t="shared" ca="1" si="749"/>
        <v>-4.4137433980082009E-13</v>
      </c>
      <c r="FD386" s="223">
        <f t="shared" ca="1" si="750"/>
        <v>3.5017742530116625E-13</v>
      </c>
      <c r="FE386" s="223">
        <f t="shared" ca="1" si="751"/>
        <v>1.013973829470336E-12</v>
      </c>
      <c r="FF386" s="223">
        <f t="shared" ca="1" si="752"/>
        <v>1.3078417825150437E-12</v>
      </c>
      <c r="FG386" s="223">
        <f t="shared" ca="1" si="753"/>
        <v>1.1245693293084544E-12</v>
      </c>
      <c r="FH386" s="223">
        <f t="shared" ca="1" si="754"/>
        <v>5.3101982744225671E-13</v>
      </c>
      <c r="FI386" s="223">
        <f t="shared" ca="1" si="755"/>
        <v>-2.5626183651011357E-13</v>
      </c>
      <c r="FJ386" s="223">
        <f t="shared" ca="1" si="756"/>
        <v>-9.5005139888427712E-13</v>
      </c>
      <c r="FK386" s="223">
        <f t="shared" ca="1" si="757"/>
        <v>-1.2972333543722805E-12</v>
      </c>
      <c r="FL386" s="223">
        <f t="shared" ca="1" si="758"/>
        <v>-1.1711451804126502E-12</v>
      </c>
      <c r="FM386" s="223">
        <f t="shared" ca="1" si="759"/>
        <v>-6.1778767262983442E-13</v>
      </c>
      <c r="FN386" s="223">
        <f t="shared" ca="1" si="760"/>
        <v>1.6095754262383409E-13</v>
      </c>
      <c r="FO386" s="223">
        <f t="shared" ca="1" si="761"/>
        <v>8.8098055745271008E-13</v>
      </c>
      <c r="FP386" s="223">
        <f t="shared" ca="1" si="762"/>
        <v>1.2795951062864807E-12</v>
      </c>
      <c r="FQ386" s="223">
        <f t="shared" ca="1" si="763"/>
        <v>1.2113744943131122E-12</v>
      </c>
      <c r="FR386" s="223">
        <f t="shared" ca="1" si="764"/>
        <v>7.0120767289268839E-13</v>
      </c>
      <c r="FS386" s="223">
        <f t="shared" ca="1" si="765"/>
        <v>-6.4781005868274528E-14</v>
      </c>
      <c r="FT386" s="223">
        <f t="shared" ca="1" si="766"/>
        <v>-8.0713560604984301E-13</v>
      </c>
      <c r="FU386" s="223">
        <f t="shared" ca="1" si="767"/>
        <v>-1.2550226214522391E-12</v>
      </c>
      <c r="FV386" s="223">
        <f t="shared" ca="1" si="768"/>
        <v>-1.2450392648722313E-12</v>
      </c>
      <c r="FW386" s="223">
        <f t="shared" ca="1" si="769"/>
        <v>-7.8082776802165186E-13</v>
      </c>
      <c r="FX386" s="223">
        <f t="shared" ca="1" si="770"/>
        <v>-3.1746584770881282E-14</v>
      </c>
      <c r="FY386" s="223">
        <f t="shared" ca="1" si="771"/>
        <v>7.2891671686546336E-13</v>
      </c>
      <c r="FZ386" s="223">
        <f t="shared" ca="1" si="772"/>
        <v>1.2236490602938994E-12</v>
      </c>
      <c r="GA386" s="223">
        <f t="shared" ca="1" si="773"/>
        <v>1.2719570597815389E-12</v>
      </c>
      <c r="GB386" s="223">
        <f t="shared" ca="1" si="774"/>
        <v>8.5621648982275805E-13</v>
      </c>
      <c r="GC386" s="223">
        <f t="shared" ca="1" si="775"/>
        <v>1.2810213791653785E-13</v>
      </c>
      <c r="GD386" s="223">
        <f t="shared" ca="1" si="776"/>
        <v>-6.4674776483712094E-13</v>
      </c>
      <c r="GE386" s="223">
        <f t="shared" ca="1" si="777"/>
        <v>-1.1856444388576666E-12</v>
      </c>
      <c r="GF386" s="223">
        <f t="shared" ca="1" si="778"/>
        <v>-1.2919820091782041E-12</v>
      </c>
      <c r="GG386" s="223">
        <f t="shared" ca="1" si="779"/>
        <v>-9.2696530028067449E-13</v>
      </c>
      <c r="GH386" s="223">
        <f t="shared" ca="1" si="780"/>
        <v>-2.2376349447773847E-13</v>
      </c>
      <c r="GI386" s="223">
        <f t="shared" ca="1" si="781"/>
        <v>5.6107403063520513E-13</v>
      </c>
      <c r="GJ386" s="223">
        <f t="shared" ca="1" si="782"/>
        <v>1.1412147074799322E-12</v>
      </c>
      <c r="GK386" s="223">
        <f t="shared" ca="1" si="783"/>
        <v>1.3050055961264257E-12</v>
      </c>
      <c r="GL386" s="223">
        <f t="shared" ca="1" si="784"/>
        <v>9.9269080546165542E-13</v>
      </c>
      <c r="GM386" s="223">
        <f t="shared" ca="1" si="785"/>
        <v>3.1821225727490874E-13</v>
      </c>
      <c r="GN386" s="223">
        <f t="shared" ca="1" si="786"/>
        <v>-4.7235978764837047E-13</v>
      </c>
      <c r="GO386" s="223">
        <f t="shared" ca="1" si="787"/>
        <v>-1.0906006347245237E-12</v>
      </c>
      <c r="GP386" s="223">
        <f t="shared" ca="1" si="788"/>
        <v>-1.3109572446801342E-12</v>
      </c>
      <c r="GQ386" s="223">
        <f t="shared" ca="1" si="789"/>
        <v>-1.0530368331585203E-12</v>
      </c>
      <c r="GR386" s="223">
        <f t="shared" ca="1" si="790"/>
        <v>-4.1093660027916247E-13</v>
      </c>
      <c r="GS386" s="223">
        <f t="shared" ca="1" si="791"/>
        <v>3.810857860457627E-13</v>
      </c>
      <c r="GT386" s="223">
        <f t="shared" ca="1" si="792"/>
        <v>1.0340765026370463E-12</v>
      </c>
      <c r="GU386" s="223">
        <f t="shared" ca="1" si="793"/>
        <v>1.3098047023401513E-12</v>
      </c>
      <c r="GV386" s="223">
        <f t="shared" ca="1" si="794"/>
        <v>1.1076763630186288E-12</v>
      </c>
      <c r="GW386" s="223">
        <f t="shared" ca="1" si="795"/>
        <v>5.0143404224186256E-13</v>
      </c>
      <c r="GX386" s="223">
        <f t="shared" ca="1" si="796"/>
        <v>-2.8774664755030204E-13</v>
      </c>
      <c r="GY386" s="223">
        <f t="shared" ca="1" si="797"/>
        <v>-9.7194862038669369E-13</v>
      </c>
      <c r="GZ386" s="223">
        <f t="shared" ca="1" si="798"/>
        <v>-1.3015542148332762E-12</v>
      </c>
      <c r="HA386" s="223">
        <f t="shared" ca="1" si="799"/>
        <v>-1.1563132986955479E-12</v>
      </c>
      <c r="HB386" s="223">
        <f t="shared" ca="1" si="800"/>
        <v>-5.8921416968411234E-13</v>
      </c>
      <c r="HC386" s="223">
        <f t="shared" ca="1" si="801"/>
        <v>1.9284818504064264E-13</v>
      </c>
      <c r="HD386" s="223">
        <f t="shared" ca="1" si="802"/>
        <v>9.0455366435027884E-13</v>
      </c>
      <c r="HE386" s="223">
        <f t="shared" ca="1" si="803"/>
        <v>1.2862504922661521E-12</v>
      </c>
      <c r="HF386" s="223">
        <f t="shared" ca="1" si="804"/>
        <v>1.1986840724208323E-12</v>
      </c>
      <c r="HG386" s="223">
        <f t="shared" ca="1" si="805"/>
        <v>6.7380129448978437E-13</v>
      </c>
      <c r="HH386" s="223">
        <f t="shared" ca="1" si="806"/>
        <v>-9.6904661507376007E-14</v>
      </c>
      <c r="HI386" s="223">
        <f t="shared" ca="1" si="807"/>
        <v>-8.3225685363386474E-13</v>
      </c>
      <c r="HJ386" s="223">
        <f t="shared" ca="1" si="808"/>
        <v>-1.2639764668373298E-12</v>
      </c>
      <c r="HK386" s="223">
        <f t="shared" ca="1" si="809"/>
        <v>-1.2345590733005389E-12</v>
      </c>
      <c r="HL386" s="223">
        <f t="shared" ca="1" si="810"/>
        <v>-7.5473703170070658E-13</v>
      </c>
      <c r="HM386" s="223">
        <f t="shared" ca="1" si="811"/>
        <v>4.360032173644025E-16</v>
      </c>
      <c r="HN386" s="223">
        <f t="shared" ca="1" si="812"/>
        <v>7.5544997091868072E-13</v>
      </c>
      <c r="HO386" s="223">
        <f t="shared" ca="1" si="813"/>
        <v>1.2348528434204794E-12</v>
      </c>
      <c r="HP386" s="223">
        <f t="shared" ca="1" si="814"/>
        <v>1.2637438915965971E-12</v>
      </c>
      <c r="HQ386" s="223">
        <f t="shared" ca="1" si="815"/>
        <v>8.3158278354444874E-13</v>
      </c>
      <c r="HR386" s="223">
        <f t="shared" ca="1" si="816"/>
        <v>9.603501781189574E-14</v>
      </c>
      <c r="HS386" s="223">
        <f t="shared" ca="1" si="817"/>
        <v>-6.7454923935692349E-13</v>
      </c>
      <c r="HT386" s="223">
        <f t="shared" ca="1" si="818"/>
        <v>-1.1990374454542474E-12</v>
      </c>
      <c r="HU386" s="223">
        <f t="shared" ca="1" si="819"/>
        <v>-1.2860803722500115E-12</v>
      </c>
      <c r="HV386" s="223">
        <f t="shared" ca="1" si="820"/>
        <v>-9.0392211623362516E-13</v>
      </c>
      <c r="HW386" s="223">
        <f t="shared" ca="1" si="821"/>
        <v>-1.9198561675890765E-13</v>
      </c>
      <c r="HX386" s="223">
        <f t="shared" ca="1" si="822"/>
        <v>5.899930670223775E-13</v>
      </c>
      <c r="HY386" s="223">
        <f t="shared" ca="1" si="823"/>
        <v>1.1567243596833529E-12</v>
      </c>
      <c r="HZ386" s="223">
        <f t="shared" ca="1" si="824"/>
        <v>1.3014474719368252E-12</v>
      </c>
      <c r="IA386" s="223">
        <f t="shared" ca="1" si="825"/>
        <v>9.7136301665677982E-13</v>
      </c>
      <c r="IB386" s="223">
        <f t="shared" ca="1" si="826"/>
        <v>2.8689582901456614E-13</v>
      </c>
      <c r="IC386" s="223">
        <f t="shared" ca="1" si="827"/>
        <v>-5.0223967113909219E-13</v>
      </c>
      <c r="ID386" s="223">
        <f t="shared" ca="1" si="828"/>
        <v>-1.108142884385705E-12</v>
      </c>
      <c r="IE386" s="223">
        <f t="shared" ca="1" si="829"/>
        <v>-1.2908563694555882E-12</v>
      </c>
      <c r="IF386" s="223">
        <f t="shared" ca="1" si="830"/>
        <v>-1.0335400167312345E-12</v>
      </c>
      <c r="IG386" s="223">
        <f t="shared" ca="1" si="831"/>
        <v>-3.8025132791538835E-13</v>
      </c>
      <c r="IH386" s="223">
        <f t="shared" ca="1" si="832"/>
        <v>4.1176459496254291E-13</v>
      </c>
      <c r="II386" s="223">
        <f t="shared" ca="1" si="833"/>
        <v>1.0535562867851898E-12</v>
      </c>
      <c r="IJ386" s="223">
        <f t="shared" ca="1" si="834"/>
        <v>1.3109786447893215E-12</v>
      </c>
      <c r="IK386" s="223">
        <f t="shared" ca="1" si="835"/>
        <v>1.0901161739064075E-12</v>
      </c>
      <c r="IL386" s="223">
        <f t="shared" ca="1" si="836"/>
        <v>4.7154621192426571E-13</v>
      </c>
      <c r="IM386" s="223">
        <f t="shared" ca="1" si="837"/>
        <v>-3.1905813076956436E-13</v>
      </c>
      <c r="IN386" s="223">
        <f t="shared" ca="1" si="838"/>
        <v>-9.9326037638368875E-13</v>
      </c>
      <c r="IO386" s="223">
        <f t="shared" ca="1" si="839"/>
        <v>-1.3050910677035031E-12</v>
      </c>
      <c r="IP386" s="223">
        <f t="shared" ca="1" si="840"/>
        <v>-1.1407848970846598E-12</v>
      </c>
      <c r="IQ386" s="223">
        <f t="shared" ca="1" si="841"/>
        <v>-5.6028574615472612E-13</v>
      </c>
      <c r="IR386" s="223">
        <f t="shared" ca="1" si="842"/>
        <v>2.2462266292187764E-13</v>
      </c>
      <c r="IS386" s="223">
        <f t="shared" ca="1" si="843"/>
        <v>9.2758190194388318E-13</v>
      </c>
      <c r="IT386" s="223">
        <f t="shared" ca="1" si="844"/>
        <v>1.29213108904529E-12</v>
      </c>
      <c r="IU386" s="223">
        <f t="shared" ca="1" si="845"/>
        <v>1.1852716080650182E-12</v>
      </c>
      <c r="IV386" s="223">
        <f t="shared" ca="1" si="846"/>
        <v>6.4598904338211648E-13</v>
      </c>
      <c r="IW386" s="223">
        <f t="shared" ca="1" si="847"/>
        <v>-1.2896994540192128E-13</v>
      </c>
      <c r="IX386" s="223">
        <f t="shared" ca="1" si="848"/>
        <v>-8.5687678080931694E-13</v>
      </c>
      <c r="IY386" s="223">
        <f t="shared" ca="1" si="849"/>
        <v>-1.2721689400619171E-12</v>
      </c>
      <c r="IZ386" s="223">
        <f t="shared" ca="1" si="850"/>
        <v>-1.2233352295062209E-12</v>
      </c>
      <c r="JA386" s="223">
        <f t="shared" ca="1" si="851"/>
        <v>-7.2819167001326949E-13</v>
      </c>
      <c r="JB386" s="223">
        <f t="shared" ca="1" si="852"/>
        <v>3.261832857353789E-14</v>
      </c>
    </row>
    <row r="387" spans="2:262">
      <c r="B387" s="230">
        <v>26</v>
      </c>
      <c r="C387" s="229">
        <f t="shared" si="853"/>
        <v>5.0781250000000013E-4</v>
      </c>
      <c r="D387" s="226">
        <f t="shared" ca="1" si="597"/>
        <v>18.000000000051642</v>
      </c>
      <c r="E387" s="225">
        <f ca="1">AF361</f>
        <v>5.1640611833579791E-11</v>
      </c>
      <c r="F387" s="224">
        <v>26</v>
      </c>
      <c r="G387" s="223">
        <f t="shared" ca="1" si="854"/>
        <v>-1.3561495686551704E-13</v>
      </c>
      <c r="H387" s="223">
        <f t="shared" ca="1" si="598"/>
        <v>-2.146797732157647E-13</v>
      </c>
      <c r="I387" s="223">
        <f t="shared" ca="1" si="599"/>
        <v>-2.0924986454140104E-13</v>
      </c>
      <c r="J387" s="223">
        <f t="shared" ca="1" si="600"/>
        <v>-1.2146236110615144E-13</v>
      </c>
      <c r="K387" s="223">
        <f t="shared" ca="1" si="601"/>
        <v>1.4130898077635902E-14</v>
      </c>
      <c r="L387" s="223">
        <f t="shared" ca="1" si="602"/>
        <v>1.4416244863123645E-13</v>
      </c>
      <c r="M387" s="223">
        <f t="shared" ca="1" si="603"/>
        <v>2.1745383091696556E-13</v>
      </c>
      <c r="N387" s="223">
        <f t="shared" ca="1" si="604"/>
        <v>2.0515866085241436E-13</v>
      </c>
      <c r="O387" s="223">
        <f t="shared" ca="1" si="605"/>
        <v>1.121161321733197E-13</v>
      </c>
      <c r="P387" s="223">
        <f t="shared" ca="1" si="606"/>
        <v>-2.5053617328234865E-14</v>
      </c>
      <c r="Q387" s="223">
        <f t="shared" ca="1" si="607"/>
        <v>-1.5236264043106417E-13</v>
      </c>
      <c r="R387" s="223">
        <f t="shared" ca="1" si="608"/>
        <v>-2.1970402329278132E-13</v>
      </c>
      <c r="S387" s="223">
        <f t="shared" ca="1" si="609"/>
        <v>-2.0057321197965789E-13</v>
      </c>
      <c r="T387" s="223">
        <f t="shared" ca="1" si="610"/>
        <v>-1.0249980565786874E-13</v>
      </c>
      <c r="U387" s="223">
        <f t="shared" ca="1" si="611"/>
        <v>3.5915980220252506E-14</v>
      </c>
      <c r="V387" s="223">
        <f t="shared" ca="1" si="612"/>
        <v>1.6019577728470216E-13</v>
      </c>
      <c r="W387" s="223">
        <f t="shared" ca="1" si="613"/>
        <v>2.214249294326851E-13</v>
      </c>
      <c r="X387" s="223">
        <f t="shared" ca="1" si="614"/>
        <v>1.9550456467110398E-13</v>
      </c>
      <c r="Y387" s="223">
        <f t="shared" ca="1" si="615"/>
        <v>9.2636548132665679E-14</v>
      </c>
      <c r="Z387" s="223">
        <f t="shared" ca="1" si="616"/>
        <v>-4.6691818370051036E-14</v>
      </c>
      <c r="AA387" s="223">
        <f t="shared" ca="1" si="617"/>
        <v>-1.6764298847936835E-13</v>
      </c>
      <c r="AB387" s="223">
        <f t="shared" ca="1" si="618"/>
        <v>-2.2261240352305237E-13</v>
      </c>
      <c r="AC387" s="223">
        <f t="shared" ca="1" si="619"/>
        <v>-1.8996492974207973E-13</v>
      </c>
      <c r="AD387" s="223">
        <f t="shared" ca="1" si="620"/>
        <v>-8.2550121049007734E-14</v>
      </c>
      <c r="AE387" s="223">
        <f t="shared" ca="1" si="621"/>
        <v>5.7355171839675853E-14</v>
      </c>
      <c r="AF387" s="223">
        <f t="shared" ca="1" si="622"/>
        <v>1.7468633303099623E-13</v>
      </c>
      <c r="AG387" s="223">
        <f t="shared" ca="1" si="623"/>
        <v>2.232635848347889E-13</v>
      </c>
      <c r="AH387" s="223">
        <f t="shared" ca="1" si="624"/>
        <v>1.8396765265834407E-13</v>
      </c>
      <c r="AI387" s="223">
        <f t="shared" ca="1" si="625"/>
        <v>7.2264823493205679E-14</v>
      </c>
      <c r="AJ387" s="223">
        <f t="shared" ca="1" si="626"/>
        <v>-6.7880351676619532E-14</v>
      </c>
      <c r="AK387" s="223">
        <f t="shared" ca="1" si="627"/>
        <v>-1.8130884290563699E-13</v>
      </c>
      <c r="AL387" s="223">
        <f t="shared" ca="1" si="628"/>
        <v>-2.2337690461507801E-13</v>
      </c>
      <c r="AM387" s="223">
        <f t="shared" ca="1" si="629"/>
        <v>-1.7752718138569169E-13</v>
      </c>
      <c r="AN387" s="223">
        <f t="shared" ca="1" si="630"/>
        <v>-6.1805433647958306E-14</v>
      </c>
      <c r="AO387" s="223">
        <f t="shared" ca="1" si="631"/>
        <v>7.8242001800756905E-14</v>
      </c>
      <c r="AP387" s="223">
        <f t="shared" ca="1" si="632"/>
        <v>1.8749456389693857E-13</v>
      </c>
      <c r="AQ387" s="223">
        <f t="shared" ca="1" si="633"/>
        <v>2.2295208986664332E-13</v>
      </c>
      <c r="AR387" s="223">
        <f t="shared" ca="1" si="634"/>
        <v>1.7065903158353607E-13</v>
      </c>
      <c r="AS387" s="223">
        <f t="shared" ca="1" si="635"/>
        <v>5.1197149099535605E-14</v>
      </c>
      <c r="AT387" s="223">
        <f t="shared" ca="1" si="636"/>
        <v>-8.8415160089367001E-14</v>
      </c>
      <c r="AU387" s="223">
        <f t="shared" ca="1" si="637"/>
        <v>-1.9322859406122867E-13</v>
      </c>
      <c r="AV387" s="223">
        <f t="shared" ca="1" si="638"/>
        <v>-2.2199016400542324E-13</v>
      </c>
      <c r="AW387" s="223">
        <f t="shared" ca="1" si="639"/>
        <v>-1.633797492263305E-13</v>
      </c>
      <c r="AX387" s="223">
        <f t="shared" ca="1" si="640"/>
        <v>-4.0465526134591479E-14</v>
      </c>
      <c r="AY387" s="223">
        <f t="shared" ca="1" si="641"/>
        <v>9.8375318513068434E-14</v>
      </c>
      <c r="AZ387" s="223">
        <f t="shared" ca="1" si="642"/>
        <v>1.9849711961759931E-13</v>
      </c>
      <c r="BA387" s="223">
        <f t="shared" ca="1" si="643"/>
        <v>2.2049344439507211E-13</v>
      </c>
      <c r="BB387" s="223">
        <f t="shared" ca="1" si="644"/>
        <v>1.5570687074286223E-13</v>
      </c>
      <c r="BC387" s="223">
        <f t="shared" ca="1" si="645"/>
        <v>2.963641817282842E-14</v>
      </c>
      <c r="BD387" s="223">
        <f t="shared" ca="1" si="646"/>
        <v>-1.0809848217781094E-13</v>
      </c>
      <c r="BE387" s="223">
        <f t="shared" ca="1" si="647"/>
        <v>-2.0328744822651684E-13</v>
      </c>
      <c r="BF387" s="223">
        <f t="shared" ca="1" si="648"/>
        <v>-2.184655367642286E-13</v>
      </c>
      <c r="BG387" s="223">
        <f t="shared" ca="1" si="649"/>
        <v>-1.4765888076946328E-13</v>
      </c>
      <c r="BH387" s="223">
        <f t="shared" ca="1" si="650"/>
        <v>-1.8735913483843376E-14</v>
      </c>
      <c r="BI387" s="223">
        <f t="shared" ca="1" si="651"/>
        <v>1.1756122713067903E-13</v>
      </c>
      <c r="BJ387" s="223">
        <f t="shared" ca="1" si="652"/>
        <v>2.0758803956677915E-13</v>
      </c>
      <c r="BK387" s="223">
        <f t="shared" ca="1" si="653"/>
        <v>2.1591132651999887E-13</v>
      </c>
      <c r="BL387" s="223">
        <f t="shared" ca="1" si="654"/>
        <v>1.3925516761890023E-13</v>
      </c>
      <c r="BM387" s="223">
        <f t="shared" ca="1" si="655"/>
        <v>7.7902723382027593E-15</v>
      </c>
      <c r="BN387" s="223">
        <f t="shared" ca="1" si="656"/>
        <v>-1.2674075679024192E-13</v>
      </c>
      <c r="BO387" s="223">
        <f t="shared" ca="1" si="657"/>
        <v>-2.1138853313715979E-13</v>
      </c>
      <c r="BP387" s="223">
        <f t="shared" ca="1" si="658"/>
        <v>-2.1283696697858378E-13</v>
      </c>
      <c r="BQ387" s="223">
        <f t="shared" ca="1" si="659"/>
        <v>-1.3051597657223236E-13</v>
      </c>
      <c r="BR387" s="223">
        <f t="shared" ca="1" si="660"/>
        <v>3.1741362558478577E-15</v>
      </c>
      <c r="BS387" s="223">
        <f t="shared" ca="1" si="661"/>
        <v>1.3561495686551792E-13</v>
      </c>
      <c r="BT387" s="223">
        <f t="shared" ca="1" si="662"/>
        <v>2.1467977321576475E-13</v>
      </c>
      <c r="BU387" s="223">
        <f t="shared" ca="1" si="663"/>
        <v>2.0924986454140073E-13</v>
      </c>
      <c r="BV387" s="223">
        <f t="shared" ca="1" si="664"/>
        <v>1.2146236110615139E-13</v>
      </c>
      <c r="BW387" s="223">
        <f t="shared" ca="1" si="665"/>
        <v>-1.4130898077636636E-14</v>
      </c>
      <c r="BX387" s="223">
        <f t="shared" ca="1" si="666"/>
        <v>-1.4416244863123635E-13</v>
      </c>
      <c r="BY387" s="223">
        <f t="shared" ca="1" si="667"/>
        <v>-2.1745383091696566E-13</v>
      </c>
      <c r="BZ387" s="223">
        <f t="shared" ca="1" si="668"/>
        <v>-2.0515866085241451E-13</v>
      </c>
      <c r="CA387" s="223">
        <f t="shared" ca="1" si="669"/>
        <v>-1.1211613217331932E-13</v>
      </c>
      <c r="CB387" s="223">
        <f t="shared" ca="1" si="670"/>
        <v>2.5053617328235894E-14</v>
      </c>
      <c r="CC387" s="223">
        <f t="shared" ca="1" si="671"/>
        <v>1.5236264043106419E-13</v>
      </c>
      <c r="CD387" s="223">
        <f t="shared" ca="1" si="672"/>
        <v>2.1970402329278145E-13</v>
      </c>
      <c r="CE387" s="223">
        <f t="shared" ca="1" si="673"/>
        <v>2.0057321197965786E-13</v>
      </c>
      <c r="CF387" s="223">
        <f t="shared" ca="1" si="674"/>
        <v>1.0249980565786834E-13</v>
      </c>
      <c r="CG387" s="223">
        <f t="shared" ca="1" si="675"/>
        <v>-3.5915980220252159E-14</v>
      </c>
      <c r="CH387" s="223">
        <f t="shared" ca="1" si="676"/>
        <v>-1.6019577728470241E-13</v>
      </c>
      <c r="CI387" s="223">
        <f t="shared" ca="1" si="677"/>
        <v>-2.2142492943268528E-13</v>
      </c>
      <c r="CJ387" s="223">
        <f t="shared" ca="1" si="678"/>
        <v>-1.9550456467110375E-13</v>
      </c>
      <c r="CK387" s="223">
        <f t="shared" ca="1" si="679"/>
        <v>-9.2636548132664922E-14</v>
      </c>
      <c r="CL387" s="223">
        <f t="shared" ca="1" si="680"/>
        <v>4.6691818370051081E-14</v>
      </c>
      <c r="CM387" s="223">
        <f t="shared" ca="1" si="681"/>
        <v>1.6764298847936891E-13</v>
      </c>
      <c r="CN387" s="223">
        <f t="shared" ca="1" si="682"/>
        <v>2.2261240352305237E-13</v>
      </c>
      <c r="CO387" s="223">
        <f t="shared" ca="1" si="683"/>
        <v>1.8996492974207951E-13</v>
      </c>
      <c r="CP387" s="223">
        <f t="shared" ca="1" si="684"/>
        <v>8.2550121049006573E-14</v>
      </c>
      <c r="CQ387" s="223">
        <f t="shared" ca="1" si="685"/>
        <v>-5.735517183967627E-14</v>
      </c>
      <c r="CR387" s="223">
        <f t="shared" ca="1" si="686"/>
        <v>-1.7468633303099699E-13</v>
      </c>
      <c r="CS387" s="223">
        <f t="shared" ca="1" si="687"/>
        <v>-2.232635848347889E-13</v>
      </c>
      <c r="CT387" s="223">
        <f t="shared" ca="1" si="688"/>
        <v>-1.8396765265834385E-13</v>
      </c>
      <c r="CU387" s="223">
        <f t="shared" ca="1" si="689"/>
        <v>-7.226482349320602E-14</v>
      </c>
      <c r="CV387" s="223">
        <f t="shared" ca="1" si="690"/>
        <v>6.7880351676619949E-14</v>
      </c>
      <c r="CW387" s="223">
        <f t="shared" ca="1" si="691"/>
        <v>1.8130884290563681E-13</v>
      </c>
      <c r="CX387" s="223">
        <f t="shared" ca="1" si="692"/>
        <v>2.2337690461507801E-13</v>
      </c>
      <c r="CY387" s="223">
        <f t="shared" ca="1" si="693"/>
        <v>1.7752718138569093E-13</v>
      </c>
      <c r="CZ387" s="223">
        <f t="shared" ca="1" si="694"/>
        <v>6.1805433647957876E-14</v>
      </c>
      <c r="DA387" s="223">
        <f t="shared" ca="1" si="695"/>
        <v>-7.8242001800758041E-14</v>
      </c>
      <c r="DB387" s="223">
        <f t="shared" ca="1" si="696"/>
        <v>-1.874945638969388E-13</v>
      </c>
      <c r="DC387" s="223">
        <f t="shared" ca="1" si="697"/>
        <v>-2.2295208986664339E-13</v>
      </c>
      <c r="DD387" s="223">
        <f t="shared" ca="1" si="698"/>
        <v>-1.7065903158353526E-13</v>
      </c>
      <c r="DE387" s="223">
        <f t="shared" ca="1" si="699"/>
        <v>-5.1197149099535176E-14</v>
      </c>
      <c r="DF387" s="223">
        <f t="shared" ca="1" si="700"/>
        <v>8.8415160089366686E-14</v>
      </c>
      <c r="DG387" s="223">
        <f t="shared" ca="1" si="701"/>
        <v>1.9322859406122968E-13</v>
      </c>
      <c r="DH387" s="223">
        <f t="shared" ca="1" si="702"/>
        <v>2.2199016400542311E-13</v>
      </c>
      <c r="DI387" s="223">
        <f t="shared" ca="1" si="703"/>
        <v>1.633797492263302E-13</v>
      </c>
      <c r="DJ387" s="223">
        <f t="shared" ca="1" si="704"/>
        <v>4.0465526134592609E-14</v>
      </c>
      <c r="DK387" s="223">
        <f t="shared" ca="1" si="705"/>
        <v>-9.8375318513069532E-14</v>
      </c>
      <c r="DL387" s="223">
        <f t="shared" ca="1" si="706"/>
        <v>-1.9849711961759951E-13</v>
      </c>
      <c r="DM387" s="223">
        <f t="shared" ca="1" si="707"/>
        <v>-2.2049344439507218E-13</v>
      </c>
      <c r="DN387" s="223">
        <f t="shared" ca="1" si="708"/>
        <v>-1.5570687074286077E-13</v>
      </c>
      <c r="DO387" s="223">
        <f t="shared" ca="1" si="709"/>
        <v>-2.9636418172827202E-14</v>
      </c>
      <c r="DP387" s="223">
        <f t="shared" ca="1" si="710"/>
        <v>1.0809848217781133E-13</v>
      </c>
      <c r="DQ387" s="223">
        <f t="shared" ca="1" si="711"/>
        <v>2.0328744822651636E-13</v>
      </c>
      <c r="DR387" s="223">
        <f t="shared" ca="1" si="712"/>
        <v>2.184655367642282E-13</v>
      </c>
      <c r="DS387" s="223">
        <f t="shared" ca="1" si="713"/>
        <v>1.4765888076946295E-13</v>
      </c>
      <c r="DT387" s="223">
        <f t="shared" ca="1" si="714"/>
        <v>1.873591348384294E-14</v>
      </c>
      <c r="DU387" s="223">
        <f t="shared" ca="1" si="715"/>
        <v>-1.1756122713067802E-13</v>
      </c>
      <c r="DV387" s="223">
        <f t="shared" ca="1" si="716"/>
        <v>-2.0758803956677933E-13</v>
      </c>
      <c r="DW387" s="223">
        <f t="shared" ca="1" si="717"/>
        <v>-2.1591132651999877E-13</v>
      </c>
      <c r="DX387" s="223">
        <f t="shared" ca="1" si="718"/>
        <v>-1.3925516761890111E-13</v>
      </c>
      <c r="DY387" s="223">
        <f t="shared" ca="1" si="719"/>
        <v>-7.7902723382007351E-15</v>
      </c>
      <c r="DZ387" s="223">
        <f t="shared" ca="1" si="720"/>
        <v>1.2674075679024227E-13</v>
      </c>
      <c r="EA387" s="223">
        <f t="shared" ca="1" si="721"/>
        <v>2.1138853313715992E-13</v>
      </c>
      <c r="EB387" s="223">
        <f t="shared" ca="1" si="722"/>
        <v>2.1283696697858416E-13</v>
      </c>
      <c r="EC387" s="223">
        <f t="shared" ca="1" si="723"/>
        <v>1.3051597657223077E-13</v>
      </c>
      <c r="ED387" s="223">
        <f t="shared" ca="1" si="724"/>
        <v>-3.1741362558482955E-15</v>
      </c>
      <c r="EE387" s="223">
        <f t="shared" ca="1" si="725"/>
        <v>-1.3561495686551704E-13</v>
      </c>
      <c r="EF387" s="223">
        <f t="shared" ca="1" si="726"/>
        <v>-2.1467977321576533E-13</v>
      </c>
      <c r="EG387" s="223">
        <f t="shared" ca="1" si="727"/>
        <v>-2.0924986454140058E-13</v>
      </c>
      <c r="EH387" s="223">
        <f t="shared" ca="1" si="728"/>
        <v>-1.2146236110615101E-13</v>
      </c>
      <c r="EI387" s="223">
        <f t="shared" ca="1" si="729"/>
        <v>1.4130898077635489E-14</v>
      </c>
      <c r="EJ387" s="223">
        <f t="shared" ca="1" si="730"/>
        <v>1.4416244863123789E-13</v>
      </c>
      <c r="EK387" s="223">
        <f t="shared" ca="1" si="731"/>
        <v>2.1745383091696576E-13</v>
      </c>
      <c r="EL387" s="223">
        <f t="shared" ca="1" si="732"/>
        <v>2.0515866085241434E-13</v>
      </c>
      <c r="EM387" s="223">
        <f t="shared" ca="1" si="733"/>
        <v>1.1211613217331756E-13</v>
      </c>
      <c r="EN387" s="223">
        <f t="shared" ca="1" si="734"/>
        <v>-2.5053617328236329E-14</v>
      </c>
      <c r="EO387" s="223">
        <f t="shared" ca="1" si="735"/>
        <v>-1.523626404310645E-13</v>
      </c>
      <c r="EP387" s="223">
        <f t="shared" ca="1" si="736"/>
        <v>-2.1970402329278125E-13</v>
      </c>
      <c r="EQ387" s="223">
        <f t="shared" ca="1" si="737"/>
        <v>-2.0057321197965698E-13</v>
      </c>
      <c r="ER387" s="223">
        <f t="shared" ca="1" si="738"/>
        <v>-1.0249980565786796E-13</v>
      </c>
      <c r="ES387" s="223">
        <f t="shared" ca="1" si="739"/>
        <v>3.5915980220252588E-14</v>
      </c>
      <c r="ET387" s="223">
        <f t="shared" ca="1" si="740"/>
        <v>1.6019577728470163E-13</v>
      </c>
      <c r="EU387" s="223">
        <f t="shared" ca="1" si="741"/>
        <v>2.2142492943268533E-13</v>
      </c>
      <c r="EV387" s="223">
        <f t="shared" ca="1" si="742"/>
        <v>1.9550456467110355E-13</v>
      </c>
      <c r="EW387" s="223">
        <f t="shared" ca="1" si="743"/>
        <v>9.2636548132665957E-14</v>
      </c>
      <c r="EX387" s="223">
        <f t="shared" ca="1" si="744"/>
        <v>-4.6691818370053062E-14</v>
      </c>
      <c r="EY387" s="223">
        <f t="shared" ca="1" si="745"/>
        <v>-1.6764298847936921E-13</v>
      </c>
      <c r="EZ387" s="223">
        <f t="shared" ca="1" si="746"/>
        <v>-2.2261240352305237E-13</v>
      </c>
      <c r="FA387" s="223">
        <f t="shared" ca="1" si="747"/>
        <v>-1.8996492974208009E-13</v>
      </c>
      <c r="FB387" s="223">
        <f t="shared" ca="1" si="748"/>
        <v>-8.2550121049006169E-14</v>
      </c>
      <c r="FC387" s="223">
        <f t="shared" ca="1" si="749"/>
        <v>5.7355171839676699E-14</v>
      </c>
      <c r="FD387" s="223">
        <f t="shared" ca="1" si="750"/>
        <v>1.7468633303099628E-13</v>
      </c>
      <c r="FE387" s="223">
        <f t="shared" ca="1" si="751"/>
        <v>2.2326358483478898E-13</v>
      </c>
      <c r="FF387" s="223">
        <f t="shared" ca="1" si="752"/>
        <v>1.8396765265834359E-13</v>
      </c>
      <c r="FG387" s="223">
        <f t="shared" ca="1" si="753"/>
        <v>7.2264823493205603E-14</v>
      </c>
      <c r="FH387" s="223">
        <f t="shared" ca="1" si="754"/>
        <v>-6.7880351676618863E-14</v>
      </c>
      <c r="FI387" s="223">
        <f t="shared" ca="1" si="755"/>
        <v>-1.8130884290563797E-13</v>
      </c>
      <c r="FJ387" s="223">
        <f t="shared" ca="1" si="756"/>
        <v>-2.2337690461507798E-13</v>
      </c>
      <c r="FK387" s="223">
        <f t="shared" ca="1" si="757"/>
        <v>-1.7752718138569164E-13</v>
      </c>
      <c r="FL387" s="223">
        <f t="shared" ca="1" si="758"/>
        <v>-6.1805433647955945E-14</v>
      </c>
      <c r="FM387" s="223">
        <f t="shared" ca="1" si="759"/>
        <v>7.8242001800758457E-14</v>
      </c>
      <c r="FN387" s="223">
        <f t="shared" ca="1" si="760"/>
        <v>1.8749456389693905E-13</v>
      </c>
      <c r="FO387" s="223">
        <f t="shared" ca="1" si="761"/>
        <v>2.2295208986664334E-13</v>
      </c>
      <c r="FP387" s="223">
        <f t="shared" ca="1" si="762"/>
        <v>1.7065903158353498E-13</v>
      </c>
      <c r="FQ387" s="223">
        <f t="shared" ca="1" si="763"/>
        <v>5.1197149099534747E-14</v>
      </c>
      <c r="FR387" s="223">
        <f t="shared" ca="1" si="764"/>
        <v>-8.8415160089367077E-14</v>
      </c>
      <c r="FS387" s="223">
        <f t="shared" ca="1" si="765"/>
        <v>-1.9322859406122991E-13</v>
      </c>
      <c r="FT387" s="223">
        <f t="shared" ca="1" si="766"/>
        <v>-2.2199016400542306E-13</v>
      </c>
      <c r="FU387" s="223">
        <f t="shared" ca="1" si="767"/>
        <v>-1.6337974922632987E-13</v>
      </c>
      <c r="FV387" s="223">
        <f t="shared" ca="1" si="768"/>
        <v>-4.046552613459218E-14</v>
      </c>
      <c r="FW387" s="223">
        <f t="shared" ca="1" si="769"/>
        <v>9.8375318513069936E-14</v>
      </c>
      <c r="FX387" s="223">
        <f t="shared" ca="1" si="770"/>
        <v>1.9849711961759969E-13</v>
      </c>
      <c r="FY387" s="223">
        <f t="shared" ca="1" si="771"/>
        <v>2.2049344439507211E-13</v>
      </c>
      <c r="FZ387" s="223">
        <f t="shared" ca="1" si="772"/>
        <v>1.5570687074286046E-13</v>
      </c>
      <c r="GA387" s="223">
        <f t="shared" ca="1" si="773"/>
        <v>2.963641817282676E-14</v>
      </c>
      <c r="GB387" s="223">
        <f t="shared" ca="1" si="774"/>
        <v>-1.0809848217781172E-13</v>
      </c>
      <c r="GC387" s="223">
        <f t="shared" ca="1" si="775"/>
        <v>-2.0328744822651654E-13</v>
      </c>
      <c r="GD387" s="223">
        <f t="shared" ca="1" si="776"/>
        <v>-2.184655367642281E-13</v>
      </c>
      <c r="GE387" s="223">
        <f t="shared" ca="1" si="777"/>
        <v>-1.4765888076946262E-13</v>
      </c>
      <c r="GF387" s="223">
        <f t="shared" ca="1" si="778"/>
        <v>-1.8735913483842499E-14</v>
      </c>
      <c r="GG387" s="223">
        <f t="shared" ca="1" si="779"/>
        <v>1.175612271306784E-13</v>
      </c>
      <c r="GH387" s="223">
        <f t="shared" ca="1" si="780"/>
        <v>2.075880395667795E-13</v>
      </c>
      <c r="GI387" s="223">
        <f t="shared" ca="1" si="781"/>
        <v>2.1591132651999867E-13</v>
      </c>
      <c r="GJ387" s="223">
        <f t="shared" ca="1" si="782"/>
        <v>1.3925516761890078E-13</v>
      </c>
      <c r="GK387" s="223">
        <f t="shared" ca="1" si="783"/>
        <v>7.7902723382002965E-15</v>
      </c>
      <c r="GL387" s="223">
        <f t="shared" ca="1" si="784"/>
        <v>-1.2674075679024265E-13</v>
      </c>
      <c r="GM387" s="223">
        <f t="shared" ca="1" si="785"/>
        <v>-2.1138853313716004E-13</v>
      </c>
      <c r="GN387" s="223">
        <f t="shared" ca="1" si="786"/>
        <v>-2.1283696697858401E-13</v>
      </c>
      <c r="GO387" s="223">
        <f t="shared" ca="1" si="787"/>
        <v>-1.3051597657223041E-13</v>
      </c>
      <c r="GP387" s="223">
        <f t="shared" ca="1" si="788"/>
        <v>3.1741362558487333E-15</v>
      </c>
      <c r="GQ387" s="223">
        <f t="shared" ca="1" si="789"/>
        <v>1.3561495686551737E-13</v>
      </c>
      <c r="GR387" s="223">
        <f t="shared" ca="1" si="790"/>
        <v>2.1467977321576546E-13</v>
      </c>
      <c r="GS387" s="223">
        <f t="shared" ca="1" si="791"/>
        <v>2.0924986454140041E-13</v>
      </c>
      <c r="GT387" s="223">
        <f t="shared" ca="1" si="792"/>
        <v>1.2146236110615066E-13</v>
      </c>
      <c r="GU387" s="223">
        <f t="shared" ca="1" si="793"/>
        <v>-1.4130898077635926E-14</v>
      </c>
      <c r="GV387" s="223">
        <f t="shared" ca="1" si="794"/>
        <v>-1.4416244863123822E-13</v>
      </c>
      <c r="GW387" s="223">
        <f t="shared" ca="1" si="795"/>
        <v>-2.1745383091696586E-13</v>
      </c>
      <c r="GX387" s="223">
        <f t="shared" ca="1" si="796"/>
        <v>-2.0515866085241416E-13</v>
      </c>
      <c r="GY387" s="223">
        <f t="shared" ca="1" si="797"/>
        <v>-1.121161321733172E-13</v>
      </c>
      <c r="GZ387" s="223">
        <f t="shared" ca="1" si="798"/>
        <v>2.5053617328233613E-14</v>
      </c>
      <c r="HA387" s="223">
        <f t="shared" ca="1" si="799"/>
        <v>1.5236264043106482E-13</v>
      </c>
      <c r="HB387" s="223">
        <f t="shared" ca="1" si="800"/>
        <v>2.197040232927819E-13</v>
      </c>
      <c r="HC387" s="223">
        <f t="shared" ca="1" si="801"/>
        <v>2.0057321197965822E-13</v>
      </c>
      <c r="HD387" s="223">
        <f t="shared" ca="1" si="802"/>
        <v>1.0249980565786757E-13</v>
      </c>
      <c r="HE387" s="223">
        <f t="shared" ca="1" si="803"/>
        <v>-3.591598022025616E-14</v>
      </c>
      <c r="HF387" s="223">
        <f t="shared" ca="1" si="804"/>
        <v>-1.6019577728470196E-13</v>
      </c>
      <c r="HG387" s="223">
        <f t="shared" ca="1" si="805"/>
        <v>-2.2142492943268538E-13</v>
      </c>
      <c r="HH387" s="223">
        <f t="shared" ca="1" si="806"/>
        <v>-1.9550456467110178E-13</v>
      </c>
      <c r="HI387" s="223">
        <f t="shared" ca="1" si="807"/>
        <v>-9.2636548132665566E-14</v>
      </c>
      <c r="HJ387" s="223">
        <f t="shared" ca="1" si="808"/>
        <v>4.6691818370053485E-14</v>
      </c>
      <c r="HK387" s="223">
        <f t="shared" ca="1" si="809"/>
        <v>1.6764298847936737E-13</v>
      </c>
      <c r="HL387" s="223">
        <f t="shared" ca="1" si="810"/>
        <v>2.2261240352305242E-13</v>
      </c>
      <c r="HM387" s="223">
        <f t="shared" ca="1" si="811"/>
        <v>1.8996492974207819E-13</v>
      </c>
      <c r="HN387" s="223">
        <f t="shared" ca="1" si="812"/>
        <v>8.2550121049008706E-14</v>
      </c>
      <c r="HO387" s="223">
        <f t="shared" ca="1" si="813"/>
        <v>-5.7355171839677116E-14</v>
      </c>
      <c r="HP387" s="223">
        <f t="shared" ca="1" si="814"/>
        <v>-1.7468633303099853E-13</v>
      </c>
      <c r="HQ387" s="223">
        <f t="shared" ca="1" si="815"/>
        <v>-2.2326358483478888E-13</v>
      </c>
      <c r="HR387" s="223">
        <f t="shared" ca="1" si="816"/>
        <v>-1.8396765265834334E-13</v>
      </c>
      <c r="HS387" s="223">
        <f t="shared" ca="1" si="817"/>
        <v>-7.2264823493202195E-14</v>
      </c>
      <c r="HT387" s="223">
        <f t="shared" ca="1" si="818"/>
        <v>6.788035167661928E-14</v>
      </c>
      <c r="HU387" s="223">
        <f t="shared" ca="1" si="819"/>
        <v>1.8130884290563822E-13</v>
      </c>
      <c r="HV387" s="223">
        <f t="shared" ca="1" si="820"/>
        <v>2.2337690461507793E-13</v>
      </c>
      <c r="HW387" s="223">
        <f t="shared" ca="1" si="821"/>
        <v>1.7752718138569136E-13</v>
      </c>
      <c r="HX387" s="223">
        <f t="shared" ca="1" si="822"/>
        <v>6.1805433647955516E-14</v>
      </c>
      <c r="HY387" s="223">
        <f t="shared" ca="1" si="823"/>
        <v>-7.8242001800755895E-14</v>
      </c>
      <c r="HZ387" s="223">
        <f t="shared" ca="1" si="824"/>
        <v>-1.874945638969393E-13</v>
      </c>
      <c r="IA387" s="223">
        <f t="shared" ca="1" si="825"/>
        <v>-2.2295208986664312E-13</v>
      </c>
      <c r="IB387" s="223">
        <f t="shared" ca="1" si="826"/>
        <v>-1.7065903158353672E-13</v>
      </c>
      <c r="IC387" s="223">
        <f t="shared" ca="1" si="827"/>
        <v>-5.119714909953433E-14</v>
      </c>
      <c r="ID387" s="223">
        <f t="shared" ca="1" si="828"/>
        <v>8.8415160089370384E-14</v>
      </c>
      <c r="IE387" s="223">
        <f t="shared" ca="1" si="829"/>
        <v>1.810498443052401E-13</v>
      </c>
      <c r="IF387" s="223">
        <f t="shared" ca="1" si="830"/>
        <v>2.2199016400542301E-13</v>
      </c>
      <c r="IG387" s="223">
        <f t="shared" ca="1" si="831"/>
        <v>1.6337974922632742E-13</v>
      </c>
      <c r="IH387" s="223">
        <f t="shared" ca="1" si="832"/>
        <v>4.046552613459175E-14</v>
      </c>
      <c r="II387" s="223">
        <f t="shared" ca="1" si="833"/>
        <v>-9.8375318513070327E-14</v>
      </c>
      <c r="IJ387" s="223">
        <f t="shared" ca="1" si="834"/>
        <v>-1.9849711961759843E-13</v>
      </c>
      <c r="IK387" s="223">
        <f t="shared" ca="1" si="835"/>
        <v>-2.2049344439507203E-13</v>
      </c>
      <c r="IL387" s="223">
        <f t="shared" ca="1" si="836"/>
        <v>-1.5570687074286014E-13</v>
      </c>
      <c r="IM387" s="223">
        <f t="shared" ca="1" si="837"/>
        <v>-2.963641817282948E-14</v>
      </c>
      <c r="IN387" s="223">
        <f t="shared" ca="1" si="838"/>
        <v>1.0809848217781208E-13</v>
      </c>
      <c r="IO387" s="223">
        <f t="shared" ca="1" si="839"/>
        <v>2.0328744822651805E-13</v>
      </c>
      <c r="IP387" s="223">
        <f t="shared" ca="1" si="840"/>
        <v>2.1846553676422868E-13</v>
      </c>
      <c r="IQ387" s="223">
        <f t="shared" ca="1" si="841"/>
        <v>1.4765888076946232E-13</v>
      </c>
      <c r="IR387" s="223">
        <f t="shared" ca="1" si="842"/>
        <v>1.8735913483838905E-14</v>
      </c>
      <c r="IS387" s="223">
        <f t="shared" ca="1" si="843"/>
        <v>-1.175612271306788E-13</v>
      </c>
      <c r="IT387" s="223">
        <f t="shared" ca="1" si="844"/>
        <v>-2.0758803956677968E-13</v>
      </c>
      <c r="IU387" s="223">
        <f t="shared" ca="1" si="845"/>
        <v>-2.1591132651999773E-13</v>
      </c>
      <c r="IV387" s="223">
        <f t="shared" ca="1" si="846"/>
        <v>-1.3925516761890045E-13</v>
      </c>
      <c r="IW387" s="223">
        <f t="shared" ca="1" si="847"/>
        <v>-7.7902723381998579E-15</v>
      </c>
      <c r="IX387" s="223">
        <f t="shared" ca="1" si="848"/>
        <v>1.2674075679024038E-13</v>
      </c>
      <c r="IY387" s="223">
        <f t="shared" ca="1" si="849"/>
        <v>2.1138853313716019E-13</v>
      </c>
      <c r="IZ387" s="223">
        <f t="shared" ca="1" si="850"/>
        <v>2.1283696697858292E-13</v>
      </c>
      <c r="JA387" s="223">
        <f t="shared" ca="1" si="851"/>
        <v>1.3051597657223258E-13</v>
      </c>
      <c r="JB387" s="223">
        <f t="shared" ca="1" si="852"/>
        <v>-3.1741362558491711E-15</v>
      </c>
    </row>
    <row r="388" spans="2:262">
      <c r="B388" s="230">
        <v>27</v>
      </c>
      <c r="C388" s="229">
        <f t="shared" si="853"/>
        <v>5.2734375000000014E-4</v>
      </c>
      <c r="D388" s="226">
        <f t="shared" ca="1" si="597"/>
        <v>18.000000000036586</v>
      </c>
      <c r="E388" s="225">
        <f ca="1">AG361</f>
        <v>3.6585940469179915E-11</v>
      </c>
      <c r="F388" s="224">
        <v>27</v>
      </c>
      <c r="G388" s="223">
        <f t="shared" ca="1" si="854"/>
        <v>-1.007863005573254E-12</v>
      </c>
      <c r="H388" s="223">
        <f t="shared" ca="1" si="598"/>
        <v>-1.5537947682896497E-12</v>
      </c>
      <c r="I388" s="223">
        <f t="shared" ca="1" si="599"/>
        <v>-1.4419941041188576E-12</v>
      </c>
      <c r="J388" s="223">
        <f t="shared" ca="1" si="600"/>
        <v>-7.1978703299181014E-13</v>
      </c>
      <c r="K388" s="223">
        <f t="shared" ca="1" si="601"/>
        <v>3.0711103189676207E-13</v>
      </c>
      <c r="L388" s="223">
        <f t="shared" ca="1" si="602"/>
        <v>1.2040068027528763E-12</v>
      </c>
      <c r="M388" s="223">
        <f t="shared" ca="1" si="603"/>
        <v>1.5912378916799621E-12</v>
      </c>
      <c r="N388" s="223">
        <f t="shared" ca="1" si="604"/>
        <v>1.3048866120671052E-12</v>
      </c>
      <c r="O388" s="223">
        <f t="shared" ca="1" si="605"/>
        <v>4.6616750648181262E-13</v>
      </c>
      <c r="P388" s="223">
        <f t="shared" ca="1" si="606"/>
        <v>-5.6988363524602459E-13</v>
      </c>
      <c r="Q388" s="223">
        <f t="shared" ca="1" si="607"/>
        <v>-1.3646989624999477E-12</v>
      </c>
      <c r="R388" s="223">
        <f t="shared" ca="1" si="608"/>
        <v>-1.5818274684991154E-12</v>
      </c>
      <c r="S388" s="223">
        <f t="shared" ca="1" si="609"/>
        <v>-1.129357105325883E-12</v>
      </c>
      <c r="T388" s="223">
        <f t="shared" ca="1" si="610"/>
        <v>-1.9882181049765639E-13</v>
      </c>
      <c r="U388" s="223">
        <f t="shared" ca="1" si="611"/>
        <v>8.1587617724572212E-13</v>
      </c>
      <c r="V388" s="223">
        <f t="shared" ca="1" si="612"/>
        <v>1.4852079499322897E-12</v>
      </c>
      <c r="W388" s="223">
        <f t="shared" ca="1" si="613"/>
        <v>1.5258405859777894E-12</v>
      </c>
      <c r="X388" s="223">
        <f t="shared" ca="1" si="614"/>
        <v>9.2057400023426505E-13</v>
      </c>
      <c r="Y388" s="223">
        <f t="shared" ca="1" si="615"/>
        <v>-7.4378137076551979E-14</v>
      </c>
      <c r="Z388" s="223">
        <f t="shared" ca="1" si="616"/>
        <v>-1.0378454775499109E-12</v>
      </c>
      <c r="AA388" s="223">
        <f t="shared" ca="1" si="617"/>
        <v>-1.5619854122332503E-12</v>
      </c>
      <c r="AB388" s="223">
        <f t="shared" ca="1" si="618"/>
        <v>-1.4249257619279996E-12</v>
      </c>
      <c r="AC388" s="223">
        <f t="shared" ca="1" si="619"/>
        <v>-6.8468485586486629E-13</v>
      </c>
      <c r="AD388" s="223">
        <f t="shared" ca="1" si="620"/>
        <v>3.4538804158578955E-13</v>
      </c>
      <c r="AE388" s="223">
        <f t="shared" ca="1" si="621"/>
        <v>1.2292557133230781E-12</v>
      </c>
      <c r="AF388" s="223">
        <f t="shared" ca="1" si="622"/>
        <v>1.5927706588899013E-12</v>
      </c>
      <c r="AG388" s="223">
        <f t="shared" ca="1" si="623"/>
        <v>1.28205440460558E-12</v>
      </c>
      <c r="AH388" s="223">
        <f t="shared" ca="1" si="624"/>
        <v>4.2863536089763021E-13</v>
      </c>
      <c r="AI388" s="223">
        <f t="shared" ca="1" si="625"/>
        <v>-6.062280935694087E-13</v>
      </c>
      <c r="AJ388" s="223">
        <f t="shared" ca="1" si="626"/>
        <v>-1.3844708646822886E-12</v>
      </c>
      <c r="AK388" s="223">
        <f t="shared" ca="1" si="627"/>
        <v>-1.5766572270813945E-12</v>
      </c>
      <c r="AL388" s="223">
        <f t="shared" ca="1" si="628"/>
        <v>-1.1014333204402876E-12</v>
      </c>
      <c r="AM388" s="223">
        <f t="shared" ca="1" si="629"/>
        <v>-1.5996481979463128E-13</v>
      </c>
      <c r="AN388" s="223">
        <f t="shared" ca="1" si="630"/>
        <v>8.4921793197822934E-13</v>
      </c>
      <c r="AO388" s="223">
        <f t="shared" ca="1" si="631"/>
        <v>1.4989206656976101E-12</v>
      </c>
      <c r="AP388" s="223">
        <f t="shared" ca="1" si="632"/>
        <v>1.5141195722185821E-12</v>
      </c>
      <c r="AQ388" s="223">
        <f t="shared" ca="1" si="633"/>
        <v>8.8838084581847981E-13</v>
      </c>
      <c r="AR388" s="223">
        <f t="shared" ca="1" si="634"/>
        <v>-1.1341583987277792E-13</v>
      </c>
      <c r="AS388" s="223">
        <f t="shared" ca="1" si="635"/>
        <v>-1.0672027902184355E-12</v>
      </c>
      <c r="AT388" s="223">
        <f t="shared" ca="1" si="636"/>
        <v>-1.5692351745709184E-12</v>
      </c>
      <c r="AU388" s="223">
        <f t="shared" ca="1" si="637"/>
        <v>-1.406999097739562E-12</v>
      </c>
      <c r="AV388" s="223">
        <f t="shared" ca="1" si="638"/>
        <v>-6.4917025018276268E-13</v>
      </c>
      <c r="AW388" s="223">
        <f t="shared" ca="1" si="639"/>
        <v>3.8345700243345585E-13</v>
      </c>
      <c r="AX388" s="223">
        <f t="shared" ca="1" si="640"/>
        <v>1.2537641662164071E-12</v>
      </c>
      <c r="AY388" s="223">
        <f t="shared" ca="1" si="641"/>
        <v>1.5933440006124562E-12</v>
      </c>
      <c r="AZ388" s="223">
        <f t="shared" ca="1" si="642"/>
        <v>1.2584499355098223E-12</v>
      </c>
      <c r="BA388" s="223">
        <f t="shared" ca="1" si="643"/>
        <v>3.9084502139974339E-13</v>
      </c>
      <c r="BB388" s="223">
        <f t="shared" ca="1" si="644"/>
        <v>-6.4220738275755388E-13</v>
      </c>
      <c r="BC388" s="223">
        <f t="shared" ca="1" si="645"/>
        <v>-1.4034088133844448E-12</v>
      </c>
      <c r="BD388" s="223">
        <f t="shared" ca="1" si="646"/>
        <v>-1.5705372663050919E-12</v>
      </c>
      <c r="BE388" s="223">
        <f t="shared" ca="1" si="647"/>
        <v>-1.0728460733076995E-12</v>
      </c>
      <c r="BF388" s="223">
        <f t="shared" ca="1" si="648"/>
        <v>-1.2101147226562617E-13</v>
      </c>
      <c r="BG388" s="223">
        <f t="shared" ca="1" si="649"/>
        <v>8.8204814958281421E-13</v>
      </c>
      <c r="BH388" s="223">
        <f t="shared" ca="1" si="650"/>
        <v>1.5117304877021678E-12</v>
      </c>
      <c r="BI388" s="223">
        <f t="shared" ca="1" si="651"/>
        <v>1.5014865094456508E-12</v>
      </c>
      <c r="BJ388" s="223">
        <f t="shared" ca="1" si="652"/>
        <v>8.5565256399987763E-13</v>
      </c>
      <c r="BK388" s="223">
        <f t="shared" ca="1" si="653"/>
        <v>-1.5238522520796157E-13</v>
      </c>
      <c r="BL388" s="223">
        <f t="shared" ca="1" si="654"/>
        <v>-1.095917259831413E-12</v>
      </c>
      <c r="BM388" s="223">
        <f t="shared" ca="1" si="655"/>
        <v>-1.5755396883169077E-12</v>
      </c>
      <c r="BN388" s="223">
        <f t="shared" ca="1" si="656"/>
        <v>-1.3882249099057311E-12</v>
      </c>
      <c r="BO388" s="223">
        <f t="shared" ca="1" si="657"/>
        <v>-6.1326460861599594E-13</v>
      </c>
      <c r="BP388" s="223">
        <f t="shared" ca="1" si="658"/>
        <v>4.2129498312124265E-13</v>
      </c>
      <c r="BQ388" s="223">
        <f t="shared" ca="1" si="659"/>
        <v>1.2775173984572721E-12</v>
      </c>
      <c r="BR388" s="223">
        <f t="shared" ca="1" si="660"/>
        <v>1.5929575714880122E-12</v>
      </c>
      <c r="BS388" s="223">
        <f t="shared" ca="1" si="661"/>
        <v>1.2340874232293878E-12</v>
      </c>
      <c r="BT388" s="223">
        <f t="shared" ca="1" si="662"/>
        <v>3.5281925147561299E-13</v>
      </c>
      <c r="BU388" s="223">
        <f t="shared" ca="1" si="663"/>
        <v>-6.7779983023201189E-13</v>
      </c>
      <c r="BV388" s="223">
        <f t="shared" ca="1" si="664"/>
        <v>-1.4215014010942567E-12</v>
      </c>
      <c r="BW388" s="223">
        <f t="shared" ca="1" si="665"/>
        <v>-1.5634712726057359E-12</v>
      </c>
      <c r="BX388" s="223">
        <f t="shared" ca="1" si="666"/>
        <v>-1.0436125838168581E-12</v>
      </c>
      <c r="BY388" s="223">
        <f t="shared" ca="1" si="667"/>
        <v>-8.198523195064996E-14</v>
      </c>
      <c r="BZ388" s="223">
        <f t="shared" ca="1" si="668"/>
        <v>9.1434705436399988E-13</v>
      </c>
      <c r="CA388" s="223">
        <f t="shared" ca="1" si="669"/>
        <v>1.5236296997881794E-12</v>
      </c>
      <c r="CB388" s="223">
        <f t="shared" ca="1" si="670"/>
        <v>1.4879490073436224E-12</v>
      </c>
      <c r="CC388" s="223">
        <f t="shared" ca="1" si="671"/>
        <v>8.2240886907162228E-13</v>
      </c>
      <c r="CD388" s="223">
        <f t="shared" ca="1" si="672"/>
        <v>-1.9126281938151925E-13</v>
      </c>
      <c r="CE388" s="223">
        <f t="shared" ca="1" si="673"/>
        <v>-1.12397158986605E-12</v>
      </c>
      <c r="CF388" s="223">
        <f t="shared" ca="1" si="674"/>
        <v>-1.580895155867879E-12</v>
      </c>
      <c r="CG388" s="223">
        <f t="shared" ca="1" si="675"/>
        <v>-1.3686145072952434E-12</v>
      </c>
      <c r="CH388" s="223">
        <f t="shared" ca="1" si="676"/>
        <v>-5.7698955938042928E-13</v>
      </c>
      <c r="CI388" s="223">
        <f t="shared" ca="1" si="677"/>
        <v>4.588791914644203E-13</v>
      </c>
      <c r="CJ388" s="223">
        <f t="shared" ca="1" si="678"/>
        <v>1.3005011019867525E-12</v>
      </c>
      <c r="CK388" s="223">
        <f t="shared" ca="1" si="679"/>
        <v>1.5916116042870235E-12</v>
      </c>
      <c r="CL388" s="223">
        <f t="shared" ca="1" si="680"/>
        <v>1.208981542830697E-12</v>
      </c>
      <c r="CM388" s="223">
        <f t="shared" ca="1" si="681"/>
        <v>3.1458095642714429E-13</v>
      </c>
      <c r="CN388" s="223">
        <f t="shared" ca="1" si="682"/>
        <v>-7.12983996433296E-13</v>
      </c>
      <c r="CO388" s="223">
        <f t="shared" ca="1" si="683"/>
        <v>-1.4387377295134051E-12</v>
      </c>
      <c r="CP388" s="223">
        <f t="shared" ca="1" si="684"/>
        <v>-1.5554635022737215E-12</v>
      </c>
      <c r="CQ388" s="223">
        <f t="shared" ca="1" si="685"/>
        <v>-1.0137504611287044E-12</v>
      </c>
      <c r="CR388" s="223">
        <f t="shared" ca="1" si="686"/>
        <v>-4.2909606797560639E-14</v>
      </c>
      <c r="CS388" s="223">
        <f t="shared" ca="1" si="687"/>
        <v>9.460951906692658E-13</v>
      </c>
      <c r="CT388" s="223">
        <f t="shared" ca="1" si="688"/>
        <v>1.5346111343152197E-12</v>
      </c>
      <c r="CU388" s="223">
        <f t="shared" ca="1" si="689"/>
        <v>1.4735152203975718E-12</v>
      </c>
      <c r="CV388" s="223">
        <f t="shared" ca="1" si="690"/>
        <v>7.8866978579248696E-13</v>
      </c>
      <c r="CW388" s="223">
        <f t="shared" ca="1" si="691"/>
        <v>-2.3002520398447023E-13</v>
      </c>
      <c r="CX388" s="223">
        <f t="shared" ca="1" si="692"/>
        <v>-1.1513488814429642E-12</v>
      </c>
      <c r="CY388" s="223">
        <f t="shared" ca="1" si="693"/>
        <v>-1.5852983512904316E-12</v>
      </c>
      <c r="CZ388" s="223">
        <f t="shared" ca="1" si="694"/>
        <v>-1.3481797024813593E-12</v>
      </c>
      <c r="DA388" s="223">
        <f t="shared" ca="1" si="695"/>
        <v>-5.4036695320933164E-13</v>
      </c>
      <c r="DB388" s="223">
        <f t="shared" ca="1" si="696"/>
        <v>4.9618698814125804E-13</v>
      </c>
      <c r="DC388" s="223">
        <f t="shared" ca="1" si="697"/>
        <v>1.3227014322812646E-12</v>
      </c>
      <c r="DD388" s="223">
        <f t="shared" ca="1" si="698"/>
        <v>1.5893069097698036E-12</v>
      </c>
      <c r="DE388" s="223">
        <f t="shared" ca="1" si="699"/>
        <v>1.1831474171573368E-12</v>
      </c>
      <c r="DF388" s="223">
        <f t="shared" ca="1" si="700"/>
        <v>2.761531695734634E-13</v>
      </c>
      <c r="DG388" s="223">
        <f t="shared" ca="1" si="701"/>
        <v>-7.4773868773532759E-13</v>
      </c>
      <c r="DH388" s="223">
        <f t="shared" ca="1" si="702"/>
        <v>-1.4551074161221685E-12</v>
      </c>
      <c r="DI388" s="223">
        <f t="shared" ca="1" si="703"/>
        <v>-1.5465187788904615E-12</v>
      </c>
      <c r="DJ388" s="223">
        <f t="shared" ca="1" si="704"/>
        <v>-9.8327769306934739E-13</v>
      </c>
      <c r="DK388" s="223">
        <f t="shared" ca="1" si="705"/>
        <v>-3.8081345018413305E-15</v>
      </c>
      <c r="DL388" s="223">
        <f t="shared" ca="1" si="706"/>
        <v>9.7727343460845072E-13</v>
      </c>
      <c r="DM388" s="223">
        <f t="shared" ca="1" si="707"/>
        <v>1.544668176477755E-12</v>
      </c>
      <c r="DN388" s="223">
        <f t="shared" ca="1" si="708"/>
        <v>1.4581938429810363E-12</v>
      </c>
      <c r="DO388" s="223">
        <f t="shared" ca="1" si="709"/>
        <v>7.5445563732465256E-13</v>
      </c>
      <c r="DP388" s="223">
        <f t="shared" ca="1" si="710"/>
        <v>-2.6864903000573731E-13</v>
      </c>
      <c r="DQ388" s="223">
        <f t="shared" ca="1" si="711"/>
        <v>-1.1780326435054048E-12</v>
      </c>
      <c r="DR388" s="223">
        <f t="shared" ca="1" si="712"/>
        <v>-1.5887466222642917E-12</v>
      </c>
      <c r="DS388" s="223">
        <f t="shared" ca="1" si="713"/>
        <v>-1.3269328046263807E-12</v>
      </c>
      <c r="DT388" s="223">
        <f t="shared" ca="1" si="714"/>
        <v>-5.0341885019123203E-13</v>
      </c>
      <c r="DU388" s="223">
        <f t="shared" ca="1" si="715"/>
        <v>5.3319590033007692E-13</v>
      </c>
      <c r="DV388" s="223">
        <f t="shared" ca="1" si="716"/>
        <v>1.3441050166919694E-12</v>
      </c>
      <c r="DW388" s="223">
        <f t="shared" ca="1" si="717"/>
        <v>1.5860448761981531E-12</v>
      </c>
      <c r="DX388" s="223">
        <f t="shared" ca="1" si="718"/>
        <v>1.1566006077206275E-12</v>
      </c>
      <c r="DY388" s="223">
        <f t="shared" ca="1" si="719"/>
        <v>2.3755903837646359E-13</v>
      </c>
      <c r="DZ388" s="223">
        <f t="shared" ca="1" si="720"/>
        <v>-7.8204296921161774E-13</v>
      </c>
      <c r="EA388" s="223">
        <f t="shared" ca="1" si="721"/>
        <v>-1.4706006004334309E-12</v>
      </c>
      <c r="EB388" s="223">
        <f t="shared" ca="1" si="722"/>
        <v>-1.5366424904228593E-12</v>
      </c>
      <c r="EC388" s="223">
        <f t="shared" ca="1" si="723"/>
        <v>-9.5221263529479742E-13</v>
      </c>
      <c r="ED388" s="223">
        <f t="shared" ca="1" si="724"/>
        <v>3.5295631671717872E-14</v>
      </c>
      <c r="EE388" s="223">
        <f t="shared" ca="1" si="725"/>
        <v>1.0078630055732441E-12</v>
      </c>
      <c r="EF388" s="223">
        <f t="shared" ca="1" si="726"/>
        <v>1.5537947682896462E-12</v>
      </c>
      <c r="EG388" s="223">
        <f t="shared" ca="1" si="727"/>
        <v>1.441994104118865E-12</v>
      </c>
      <c r="EH388" s="223">
        <f t="shared" ca="1" si="728"/>
        <v>7.197870329918274E-13</v>
      </c>
      <c r="EI388" s="223">
        <f t="shared" ca="1" si="729"/>
        <v>-3.0711103189674092E-13</v>
      </c>
      <c r="EJ388" s="223">
        <f t="shared" ca="1" si="730"/>
        <v>-1.2040068027528757E-12</v>
      </c>
      <c r="EK388" s="223">
        <f t="shared" ca="1" si="731"/>
        <v>-1.5912378916799619E-12</v>
      </c>
      <c r="EL388" s="223">
        <f t="shared" ca="1" si="732"/>
        <v>-1.3048866120671082E-12</v>
      </c>
      <c r="EM388" s="223">
        <f t="shared" ca="1" si="733"/>
        <v>-4.6616750648182039E-13</v>
      </c>
      <c r="EN388" s="223">
        <f t="shared" ca="1" si="734"/>
        <v>5.698836352460158E-13</v>
      </c>
      <c r="EO388" s="223">
        <f t="shared" ca="1" si="735"/>
        <v>1.3646989624999421E-12</v>
      </c>
      <c r="EP388" s="223">
        <f t="shared" ca="1" si="736"/>
        <v>1.5818274684991172E-12</v>
      </c>
      <c r="EQ388" s="223">
        <f t="shared" ca="1" si="737"/>
        <v>1.129357105325895E-12</v>
      </c>
      <c r="ER388" s="223">
        <f t="shared" ca="1" si="738"/>
        <v>1.9882181049767285E-13</v>
      </c>
      <c r="ES388" s="223">
        <f t="shared" ca="1" si="739"/>
        <v>-8.1587617724570546E-13</v>
      </c>
      <c r="ET388" s="223">
        <f t="shared" ca="1" si="740"/>
        <v>-1.4852079499322899E-12</v>
      </c>
      <c r="EU388" s="223">
        <f t="shared" ca="1" si="741"/>
        <v>-1.5258405859777902E-12</v>
      </c>
      <c r="EV388" s="223">
        <f t="shared" ca="1" si="742"/>
        <v>-9.205740002342695E-13</v>
      </c>
      <c r="EW388" s="223">
        <f t="shared" ca="1" si="743"/>
        <v>7.4378137076546716E-14</v>
      </c>
      <c r="EX388" s="223">
        <f t="shared" ca="1" si="744"/>
        <v>1.0378454775499049E-12</v>
      </c>
      <c r="EY388" s="223">
        <f t="shared" ca="1" si="745"/>
        <v>1.5619854122332485E-12</v>
      </c>
      <c r="EZ388" s="223">
        <f t="shared" ca="1" si="746"/>
        <v>1.4249257619280042E-12</v>
      </c>
      <c r="FA388" s="223">
        <f t="shared" ca="1" si="747"/>
        <v>6.846848558648786E-13</v>
      </c>
      <c r="FB388" s="223">
        <f t="shared" ca="1" si="748"/>
        <v>-3.453880415857734E-13</v>
      </c>
      <c r="FC388" s="223">
        <f t="shared" ca="1" si="749"/>
        <v>-1.2292557133230676E-12</v>
      </c>
      <c r="FD388" s="223">
        <f t="shared" ca="1" si="750"/>
        <v>-1.5927706588899007E-12</v>
      </c>
      <c r="FE388" s="223">
        <f t="shared" ca="1" si="751"/>
        <v>-1.2820544046055796E-12</v>
      </c>
      <c r="FF388" s="223">
        <f t="shared" ca="1" si="752"/>
        <v>-4.2863536089762981E-13</v>
      </c>
      <c r="FG388" s="223">
        <f t="shared" ca="1" si="753"/>
        <v>6.0622809356940386E-13</v>
      </c>
      <c r="FH388" s="223">
        <f t="shared" ca="1" si="754"/>
        <v>1.384470864682286E-12</v>
      </c>
      <c r="FI388" s="223">
        <f t="shared" ca="1" si="755"/>
        <v>1.5766572270813959E-12</v>
      </c>
      <c r="FJ388" s="223">
        <f t="shared" ca="1" si="756"/>
        <v>1.1014333204402957E-12</v>
      </c>
      <c r="FK388" s="223">
        <f t="shared" ca="1" si="757"/>
        <v>1.5996481979464216E-13</v>
      </c>
      <c r="FL388" s="223">
        <f t="shared" ca="1" si="758"/>
        <v>-8.4921793197821541E-13</v>
      </c>
      <c r="FM388" s="223">
        <f t="shared" ca="1" si="759"/>
        <v>-1.4989206656976044E-12</v>
      </c>
      <c r="FN388" s="223">
        <f t="shared" ca="1" si="760"/>
        <v>-1.514119572218589E-12</v>
      </c>
      <c r="FO388" s="223">
        <f t="shared" ca="1" si="761"/>
        <v>-8.8838084581849818E-13</v>
      </c>
      <c r="FP388" s="223">
        <f t="shared" ca="1" si="762"/>
        <v>1.1341583987277831E-13</v>
      </c>
      <c r="FQ388" s="223">
        <f t="shared" ca="1" si="763"/>
        <v>1.0672027902184315E-12</v>
      </c>
      <c r="FR388" s="223">
        <f t="shared" ca="1" si="764"/>
        <v>1.5692351745709176E-12</v>
      </c>
      <c r="FS388" s="223">
        <f t="shared" ca="1" si="765"/>
        <v>1.4069990977395646E-12</v>
      </c>
      <c r="FT388" s="223">
        <f t="shared" ca="1" si="766"/>
        <v>6.4917025018277268E-13</v>
      </c>
      <c r="FU388" s="223">
        <f t="shared" ca="1" si="767"/>
        <v>-3.834570024334453E-13</v>
      </c>
      <c r="FV388" s="223">
        <f t="shared" ca="1" si="768"/>
        <v>-1.2537641662164002E-12</v>
      </c>
      <c r="FW388" s="223">
        <f t="shared" ca="1" si="769"/>
        <v>-1.5933440006124564E-12</v>
      </c>
      <c r="FX388" s="223">
        <f t="shared" ca="1" si="770"/>
        <v>-1.2584499355098326E-12</v>
      </c>
      <c r="FY388" s="223">
        <f t="shared" ca="1" si="771"/>
        <v>-3.908450213997649E-13</v>
      </c>
      <c r="FZ388" s="223">
        <f t="shared" ca="1" si="772"/>
        <v>6.4220738275753359E-13</v>
      </c>
      <c r="GA388" s="223">
        <f t="shared" ca="1" si="773"/>
        <v>1.403408813384445E-12</v>
      </c>
      <c r="GB388" s="223">
        <f t="shared" ca="1" si="774"/>
        <v>1.5705372663050917E-12</v>
      </c>
      <c r="GC388" s="223">
        <f t="shared" ca="1" si="775"/>
        <v>1.0728460733077076E-12</v>
      </c>
      <c r="GD388" s="223">
        <f t="shared" ca="1" si="776"/>
        <v>1.2101147226563705E-13</v>
      </c>
      <c r="GE388" s="223">
        <f t="shared" ca="1" si="777"/>
        <v>-8.8204814958280512E-13</v>
      </c>
      <c r="GF388" s="223">
        <f t="shared" ca="1" si="778"/>
        <v>-1.5117304877021642E-12</v>
      </c>
      <c r="GG388" s="223">
        <f t="shared" ca="1" si="779"/>
        <v>-1.5014865094456545E-12</v>
      </c>
      <c r="GH388" s="223">
        <f t="shared" ca="1" si="780"/>
        <v>-8.5565256399988672E-13</v>
      </c>
      <c r="GI388" s="223">
        <f t="shared" ca="1" si="781"/>
        <v>1.5238522520793941E-13</v>
      </c>
      <c r="GJ388" s="223">
        <f t="shared" ca="1" si="782"/>
        <v>1.0959172598313969E-12</v>
      </c>
      <c r="GK388" s="223">
        <f t="shared" ca="1" si="783"/>
        <v>1.5755396883169077E-12</v>
      </c>
      <c r="GL388" s="223">
        <f t="shared" ca="1" si="784"/>
        <v>1.3882249099057311E-12</v>
      </c>
      <c r="GM388" s="223">
        <f t="shared" ca="1" si="785"/>
        <v>6.1326460861599554E-13</v>
      </c>
      <c r="GN388" s="223">
        <f t="shared" ca="1" si="786"/>
        <v>-4.212949831212321E-13</v>
      </c>
      <c r="GO388" s="223">
        <f t="shared" ca="1" si="787"/>
        <v>-1.2775173984572657E-12</v>
      </c>
      <c r="GP388" s="223">
        <f t="shared" ca="1" si="788"/>
        <v>-1.5929575714880124E-12</v>
      </c>
      <c r="GQ388" s="223">
        <f t="shared" ca="1" si="789"/>
        <v>-1.2340874232293946E-12</v>
      </c>
      <c r="GR388" s="223">
        <f t="shared" ca="1" si="790"/>
        <v>-3.5281925147562365E-13</v>
      </c>
      <c r="GS388" s="223">
        <f t="shared" ca="1" si="791"/>
        <v>6.7779983023199169E-13</v>
      </c>
      <c r="GT388" s="223">
        <f t="shared" ca="1" si="792"/>
        <v>1.4215014010942466E-12</v>
      </c>
      <c r="GU388" s="223">
        <f t="shared" ca="1" si="793"/>
        <v>1.5634712726057406E-12</v>
      </c>
      <c r="GV388" s="223">
        <f t="shared" ca="1" si="794"/>
        <v>1.0436125838168746E-12</v>
      </c>
      <c r="GW388" s="223">
        <f t="shared" ca="1" si="795"/>
        <v>8.1985231950672161E-14</v>
      </c>
      <c r="GX388" s="223">
        <f t="shared" ca="1" si="796"/>
        <v>-9.1434705436397222E-13</v>
      </c>
      <c r="GY388" s="223">
        <f t="shared" ca="1" si="797"/>
        <v>-1.5236296997881697E-12</v>
      </c>
      <c r="GZ388" s="223">
        <f t="shared" ca="1" si="798"/>
        <v>-1.4879490073436345E-12</v>
      </c>
      <c r="HA388" s="223">
        <f t="shared" ca="1" si="799"/>
        <v>-8.2240886907161249E-13</v>
      </c>
      <c r="HB388" s="223">
        <f t="shared" ca="1" si="800"/>
        <v>1.9126281938153086E-13</v>
      </c>
      <c r="HC388" s="223">
        <f t="shared" ca="1" si="801"/>
        <v>1.1239715898660583E-12</v>
      </c>
      <c r="HD388" s="223">
        <f t="shared" ca="1" si="802"/>
        <v>1.580895155867879E-12</v>
      </c>
      <c r="HE388" s="223">
        <f t="shared" ca="1" si="803"/>
        <v>1.368614507295243E-12</v>
      </c>
      <c r="HF388" s="223">
        <f t="shared" ca="1" si="804"/>
        <v>5.7698955938042897E-13</v>
      </c>
      <c r="HG388" s="223">
        <f t="shared" ca="1" si="805"/>
        <v>-4.588791914644207E-13</v>
      </c>
      <c r="HH388" s="223">
        <f t="shared" ca="1" si="806"/>
        <v>-1.3005011019867527E-12</v>
      </c>
      <c r="HI388" s="223">
        <f t="shared" ca="1" si="807"/>
        <v>-1.5916116042870241E-12</v>
      </c>
      <c r="HJ388" s="223">
        <f t="shared" ca="1" si="808"/>
        <v>-1.2089815428307041E-12</v>
      </c>
      <c r="HK388" s="223">
        <f t="shared" ca="1" si="809"/>
        <v>-3.1458095642715499E-13</v>
      </c>
      <c r="HL388" s="223">
        <f t="shared" ca="1" si="810"/>
        <v>7.129839964332861E-13</v>
      </c>
      <c r="HM388" s="223">
        <f t="shared" ca="1" si="811"/>
        <v>1.4387377295134002E-12</v>
      </c>
      <c r="HN388" s="223">
        <f t="shared" ca="1" si="812"/>
        <v>1.5554635022737239E-12</v>
      </c>
      <c r="HO388" s="223">
        <f t="shared" ca="1" si="813"/>
        <v>1.0137504611287218E-12</v>
      </c>
      <c r="HP388" s="223">
        <f t="shared" ca="1" si="814"/>
        <v>4.2909606797582891E-14</v>
      </c>
      <c r="HQ388" s="223">
        <f t="shared" ca="1" si="815"/>
        <v>-9.4609519066924803E-13</v>
      </c>
      <c r="HR388" s="223">
        <f t="shared" ca="1" si="816"/>
        <v>-1.5346111343152136E-12</v>
      </c>
      <c r="HS388" s="223">
        <f t="shared" ca="1" si="817"/>
        <v>-1.47351522039758E-12</v>
      </c>
      <c r="HT388" s="223">
        <f t="shared" ca="1" si="818"/>
        <v>-7.8866978579251614E-13</v>
      </c>
      <c r="HU388" s="223">
        <f t="shared" ca="1" si="819"/>
        <v>2.3002520398443696E-13</v>
      </c>
      <c r="HV388" s="223">
        <f t="shared" ca="1" si="820"/>
        <v>1.1513488814429412E-12</v>
      </c>
      <c r="HW388" s="223">
        <f t="shared" ca="1" si="821"/>
        <v>1.5852983512904326E-12</v>
      </c>
      <c r="HX388" s="223">
        <f t="shared" ca="1" si="822"/>
        <v>1.3481797024813531E-12</v>
      </c>
      <c r="HY388" s="223">
        <f t="shared" ca="1" si="823"/>
        <v>5.4036695320932073E-13</v>
      </c>
      <c r="HZ388" s="223">
        <f t="shared" ca="1" si="824"/>
        <v>-4.9618698814126925E-13</v>
      </c>
      <c r="IA388" s="223">
        <f t="shared" ca="1" si="825"/>
        <v>-1.3227014322812711E-12</v>
      </c>
      <c r="IB388" s="223">
        <f t="shared" ca="1" si="826"/>
        <v>-1.5893069097698044E-12</v>
      </c>
      <c r="IC388" s="223">
        <f t="shared" ca="1" si="827"/>
        <v>-1.1831474171573441E-12</v>
      </c>
      <c r="ID388" s="223">
        <f t="shared" ca="1" si="828"/>
        <v>-2.761531695734742E-13</v>
      </c>
      <c r="IE388" s="223">
        <f t="shared" ca="1" si="829"/>
        <v>2.2652192782474639E-13</v>
      </c>
      <c r="IF388" s="223">
        <f t="shared" ca="1" si="830"/>
        <v>1.4551074161221641E-12</v>
      </c>
      <c r="IG388" s="223">
        <f t="shared" ca="1" si="831"/>
        <v>1.5465187788904641E-12</v>
      </c>
      <c r="IH388" s="223">
        <f t="shared" ca="1" si="832"/>
        <v>9.8327769306935588E-13</v>
      </c>
      <c r="II388" s="223">
        <f t="shared" ca="1" si="833"/>
        <v>3.8081345018522736E-15</v>
      </c>
      <c r="IJ388" s="223">
        <f t="shared" ca="1" si="834"/>
        <v>-9.7727343460844204E-13</v>
      </c>
      <c r="IK388" s="223">
        <f t="shared" ca="1" si="835"/>
        <v>-1.5446681764777524E-12</v>
      </c>
      <c r="IL388" s="223">
        <f t="shared" ca="1" si="836"/>
        <v>-1.4581938429810408E-12</v>
      </c>
      <c r="IM388" s="223">
        <f t="shared" ca="1" si="837"/>
        <v>-7.5445563732468224E-13</v>
      </c>
      <c r="IN388" s="223">
        <f t="shared" ca="1" si="838"/>
        <v>2.6864903000570424E-13</v>
      </c>
      <c r="IO388" s="223">
        <f t="shared" ca="1" si="839"/>
        <v>1.1780326435053824E-12</v>
      </c>
      <c r="IP388" s="223">
        <f t="shared" ca="1" si="840"/>
        <v>1.5887466222642889E-12</v>
      </c>
      <c r="IQ388" s="223">
        <f t="shared" ca="1" si="841"/>
        <v>1.3269328046263992E-12</v>
      </c>
      <c r="IR388" s="223">
        <f t="shared" ca="1" si="842"/>
        <v>5.0341885019122093E-13</v>
      </c>
      <c r="IS388" s="223">
        <f t="shared" ca="1" si="843"/>
        <v>-5.3319590033008792E-13</v>
      </c>
      <c r="IT388" s="223">
        <f t="shared" ca="1" si="844"/>
        <v>-1.3441050166919754E-12</v>
      </c>
      <c r="IU388" s="223">
        <f t="shared" ca="1" si="845"/>
        <v>-1.5860448761981521E-12</v>
      </c>
      <c r="IV388" s="223">
        <f t="shared" ca="1" si="846"/>
        <v>-1.1566006077206196E-12</v>
      </c>
      <c r="IW388" s="223">
        <f t="shared" ca="1" si="847"/>
        <v>-2.3755903837647435E-13</v>
      </c>
      <c r="IX388" s="223">
        <f t="shared" ca="1" si="848"/>
        <v>7.8204296921160825E-13</v>
      </c>
      <c r="IY388" s="223">
        <f t="shared" ca="1" si="849"/>
        <v>1.4706006004334266E-12</v>
      </c>
      <c r="IZ388" s="223">
        <f t="shared" ca="1" si="850"/>
        <v>1.5366424904228621E-12</v>
      </c>
      <c r="JA388" s="223">
        <f t="shared" ca="1" si="851"/>
        <v>9.522126352948059E-13</v>
      </c>
      <c r="JB388" s="223">
        <f t="shared" ca="1" si="852"/>
        <v>-3.5295631671706948E-14</v>
      </c>
    </row>
    <row r="389" spans="2:262">
      <c r="B389" s="230">
        <v>28</v>
      </c>
      <c r="C389" s="229">
        <f t="shared" si="853"/>
        <v>5.4687500000000016E-4</v>
      </c>
      <c r="D389" s="226">
        <f t="shared" ca="1" si="597"/>
        <v>18.000000000060183</v>
      </c>
      <c r="E389" s="225">
        <f ca="1">AH361</f>
        <v>6.018262342248754E-11</v>
      </c>
      <c r="F389" s="224">
        <v>28</v>
      </c>
      <c r="G389" s="223">
        <f t="shared" ca="1" si="854"/>
        <v>-1.7751498999574953E-13</v>
      </c>
      <c r="H389" s="223">
        <f t="shared" ca="1" si="598"/>
        <v>-2.7208711860118712E-13</v>
      </c>
      <c r="I389" s="223">
        <f t="shared" ca="1" si="599"/>
        <v>-2.4313738381237942E-13</v>
      </c>
      <c r="J389" s="223">
        <f t="shared" ca="1" si="600"/>
        <v>-1.0380835997928725E-13</v>
      </c>
      <c r="K389" s="223">
        <f t="shared" ca="1" si="601"/>
        <v>8.264748899151732E-14</v>
      </c>
      <c r="L389" s="223">
        <f t="shared" ca="1" si="602"/>
        <v>2.3158310584853653E-13</v>
      </c>
      <c r="M389" s="223">
        <f t="shared" ca="1" si="603"/>
        <v>2.7538483429473854E-13</v>
      </c>
      <c r="N389" s="223">
        <f t="shared" ca="1" si="604"/>
        <v>1.941676053662595E-13</v>
      </c>
      <c r="O389" s="223">
        <f t="shared" ca="1" si="605"/>
        <v>2.4802343010319897E-14</v>
      </c>
      <c r="P389" s="223">
        <f t="shared" ca="1" si="606"/>
        <v>-1.5582266453652829E-13</v>
      </c>
      <c r="Q389" s="223">
        <f t="shared" ca="1" si="607"/>
        <v>-2.6570744012546295E-13</v>
      </c>
      <c r="R389" s="223">
        <f t="shared" ca="1" si="608"/>
        <v>-2.5496659296994437E-13</v>
      </c>
      <c r="S389" s="223">
        <f t="shared" ca="1" si="609"/>
        <v>-1.2847624312263541E-13</v>
      </c>
      <c r="T389" s="223">
        <f t="shared" ca="1" si="610"/>
        <v>5.6339635084805033E-14</v>
      </c>
      <c r="U389" s="223">
        <f t="shared" ca="1" si="611"/>
        <v>2.1557849684102836E-13</v>
      </c>
      <c r="V389" s="223">
        <f t="shared" ca="1" si="612"/>
        <v>2.7694922807187602E-13</v>
      </c>
      <c r="W389" s="223">
        <f t="shared" ca="1" si="613"/>
        <v>2.1259079985957366E-13</v>
      </c>
      <c r="X389" s="223">
        <f t="shared" ca="1" si="614"/>
        <v>5.172059308851552E-14</v>
      </c>
      <c r="Y389" s="223">
        <f t="shared" ca="1" si="615"/>
        <v>-1.326296816364873E-13</v>
      </c>
      <c r="Z389" s="223">
        <f t="shared" ca="1" si="616"/>
        <v>-2.5676885375086863E-13</v>
      </c>
      <c r="AA389" s="223">
        <f t="shared" ca="1" si="617"/>
        <v>-2.643403344582913E-13</v>
      </c>
      <c r="AB389" s="223">
        <f t="shared" ca="1" si="618"/>
        <v>-1.5190682981245392E-13</v>
      </c>
      <c r="AC389" s="223">
        <f t="shared" ca="1" si="619"/>
        <v>2.9489199693848928E-14</v>
      </c>
      <c r="AD389" s="223">
        <f t="shared" ca="1" si="620"/>
        <v>1.9749774906174715E-13</v>
      </c>
      <c r="AE389" s="223">
        <f t="shared" ca="1" si="621"/>
        <v>2.7584644938683319E-13</v>
      </c>
      <c r="AF389" s="223">
        <f t="shared" ca="1" si="622"/>
        <v>2.2896662873628744E-13</v>
      </c>
      <c r="AG389" s="223">
        <f t="shared" ca="1" si="623"/>
        <v>7.8140745581916569E-14</v>
      </c>
      <c r="AH389" s="223">
        <f t="shared" ca="1" si="624"/>
        <v>-1.0815940239952743E-13</v>
      </c>
      <c r="AI389" s="223">
        <f t="shared" ca="1" si="625"/>
        <v>-2.4535744295052016E-13</v>
      </c>
      <c r="AJ389" s="223">
        <f t="shared" ca="1" si="626"/>
        <v>-2.7116833402267906E-13</v>
      </c>
      <c r="AK389" s="223">
        <f t="shared" ca="1" si="627"/>
        <v>-1.7387447069045871E-13</v>
      </c>
      <c r="AL389" s="223">
        <f t="shared" ca="1" si="628"/>
        <v>2.3547671894047227E-15</v>
      </c>
      <c r="AM389" s="223">
        <f t="shared" ca="1" si="629"/>
        <v>1.7751498999574958E-13</v>
      </c>
      <c r="AN389" s="223">
        <f t="shared" ca="1" si="630"/>
        <v>2.7208711860118712E-13</v>
      </c>
      <c r="AO389" s="223">
        <f t="shared" ca="1" si="631"/>
        <v>2.4313738381237947E-13</v>
      </c>
      <c r="AP389" s="223">
        <f t="shared" ca="1" si="632"/>
        <v>1.0380835997928712E-13</v>
      </c>
      <c r="AQ389" s="223">
        <f t="shared" ca="1" si="633"/>
        <v>-8.2647488991516865E-14</v>
      </c>
      <c r="AR389" s="223">
        <f t="shared" ca="1" si="634"/>
        <v>-2.3158310584853643E-13</v>
      </c>
      <c r="AS389" s="223">
        <f t="shared" ca="1" si="635"/>
        <v>-2.7538483429473844E-13</v>
      </c>
      <c r="AT389" s="223">
        <f t="shared" ca="1" si="636"/>
        <v>-1.9416760536625983E-13</v>
      </c>
      <c r="AU389" s="223">
        <f t="shared" ca="1" si="637"/>
        <v>-2.4802343010320137E-14</v>
      </c>
      <c r="AV389" s="223">
        <f t="shared" ca="1" si="638"/>
        <v>1.5582266453652852E-13</v>
      </c>
      <c r="AW389" s="223">
        <f t="shared" ca="1" si="639"/>
        <v>2.657074401254628E-13</v>
      </c>
      <c r="AX389" s="223">
        <f t="shared" ca="1" si="640"/>
        <v>2.5496659296994447E-13</v>
      </c>
      <c r="AY389" s="223">
        <f t="shared" ca="1" si="641"/>
        <v>1.2847624312263518E-13</v>
      </c>
      <c r="AZ389" s="223">
        <f t="shared" ca="1" si="642"/>
        <v>-5.6339635084804806E-14</v>
      </c>
      <c r="BA389" s="223">
        <f t="shared" ca="1" si="643"/>
        <v>-2.1557849684102821E-13</v>
      </c>
      <c r="BB389" s="223">
        <f t="shared" ca="1" si="644"/>
        <v>-2.7694922807187602E-13</v>
      </c>
      <c r="BC389" s="223">
        <f t="shared" ca="1" si="645"/>
        <v>-2.125907998595732E-13</v>
      </c>
      <c r="BD389" s="223">
        <f t="shared" ca="1" si="646"/>
        <v>-5.1720593088516725E-14</v>
      </c>
      <c r="BE389" s="223">
        <f t="shared" ca="1" si="647"/>
        <v>1.3262968163648667E-13</v>
      </c>
      <c r="BF389" s="223">
        <f t="shared" ca="1" si="648"/>
        <v>2.5676885375086853E-13</v>
      </c>
      <c r="BG389" s="223">
        <f t="shared" ca="1" si="649"/>
        <v>2.6434033445829135E-13</v>
      </c>
      <c r="BH389" s="223">
        <f t="shared" ca="1" si="650"/>
        <v>1.5190682981245369E-13</v>
      </c>
      <c r="BI389" s="223">
        <f t="shared" ca="1" si="651"/>
        <v>-2.9489199693849672E-14</v>
      </c>
      <c r="BJ389" s="223">
        <f t="shared" ca="1" si="652"/>
        <v>-1.9749774906174631E-13</v>
      </c>
      <c r="BK389" s="223">
        <f t="shared" ca="1" si="653"/>
        <v>-2.7584644938683314E-13</v>
      </c>
      <c r="BL389" s="223">
        <f t="shared" ca="1" si="654"/>
        <v>-2.2896662873628759E-13</v>
      </c>
      <c r="BM389" s="223">
        <f t="shared" ca="1" si="655"/>
        <v>-7.8140745581916797E-14</v>
      </c>
      <c r="BN389" s="223">
        <f t="shared" ca="1" si="656"/>
        <v>1.0815940239952812E-13</v>
      </c>
      <c r="BO389" s="223">
        <f t="shared" ca="1" si="657"/>
        <v>2.4535744295052051E-13</v>
      </c>
      <c r="BP389" s="223">
        <f t="shared" ca="1" si="658"/>
        <v>2.7116833402267936E-13</v>
      </c>
      <c r="BQ389" s="223">
        <f t="shared" ca="1" si="659"/>
        <v>1.7387447069045889E-13</v>
      </c>
      <c r="BR389" s="223">
        <f t="shared" ca="1" si="660"/>
        <v>-2.3547671894044853E-15</v>
      </c>
      <c r="BS389" s="223">
        <f t="shared" ca="1" si="661"/>
        <v>-1.7751498999574941E-13</v>
      </c>
      <c r="BT389" s="223">
        <f t="shared" ca="1" si="662"/>
        <v>-2.7208711860118717E-13</v>
      </c>
      <c r="BU389" s="223">
        <f t="shared" ca="1" si="663"/>
        <v>-2.4313738381238013E-13</v>
      </c>
      <c r="BV389" s="223">
        <f t="shared" ca="1" si="664"/>
        <v>-1.0380835997928826E-13</v>
      </c>
      <c r="BW389" s="223">
        <f t="shared" ca="1" si="665"/>
        <v>8.2647488991516651E-14</v>
      </c>
      <c r="BX389" s="223">
        <f t="shared" ca="1" si="666"/>
        <v>2.3158310584853633E-13</v>
      </c>
      <c r="BY389" s="223">
        <f t="shared" ca="1" si="667"/>
        <v>2.7538483429473854E-13</v>
      </c>
      <c r="BZ389" s="223">
        <f t="shared" ca="1" si="668"/>
        <v>1.941676053662593E-13</v>
      </c>
      <c r="CA389" s="223">
        <f t="shared" ca="1" si="669"/>
        <v>2.4802343010321349E-14</v>
      </c>
      <c r="CB389" s="223">
        <f t="shared" ca="1" si="670"/>
        <v>-1.5582266453652754E-13</v>
      </c>
      <c r="CC389" s="223">
        <f t="shared" ca="1" si="671"/>
        <v>-2.657074401254627E-13</v>
      </c>
      <c r="CD389" s="223">
        <f t="shared" ca="1" si="672"/>
        <v>-2.5496659296994453E-13</v>
      </c>
      <c r="CE389" s="223">
        <f t="shared" ca="1" si="673"/>
        <v>-1.2847624312263541E-13</v>
      </c>
      <c r="CF389" s="223">
        <f t="shared" ca="1" si="674"/>
        <v>5.6339635084805531E-14</v>
      </c>
      <c r="CG389" s="223">
        <f t="shared" ca="1" si="675"/>
        <v>2.1557849684102743E-13</v>
      </c>
      <c r="CH389" s="223">
        <f t="shared" ca="1" si="676"/>
        <v>2.7694922807187602E-13</v>
      </c>
      <c r="CI389" s="223">
        <f t="shared" ca="1" si="677"/>
        <v>2.1259079985957396E-13</v>
      </c>
      <c r="CJ389" s="223">
        <f t="shared" ca="1" si="678"/>
        <v>5.1720593088515993E-14</v>
      </c>
      <c r="CK389" s="223">
        <f t="shared" ca="1" si="679"/>
        <v>-1.326296816364873E-13</v>
      </c>
      <c r="CL389" s="223">
        <f t="shared" ca="1" si="680"/>
        <v>-2.5676885375086883E-13</v>
      </c>
      <c r="CM389" s="223">
        <f t="shared" ca="1" si="681"/>
        <v>-2.643403344582917E-13</v>
      </c>
      <c r="CN389" s="223">
        <f t="shared" ca="1" si="682"/>
        <v>-1.519068298124547E-13</v>
      </c>
      <c r="CO389" s="223">
        <f t="shared" ca="1" si="683"/>
        <v>2.9489199693848454E-14</v>
      </c>
      <c r="CP389" s="223">
        <f t="shared" ca="1" si="684"/>
        <v>1.9749774906174684E-13</v>
      </c>
      <c r="CQ389" s="223">
        <f t="shared" ca="1" si="685"/>
        <v>2.7584644938683319E-13</v>
      </c>
      <c r="CR389" s="223">
        <f t="shared" ca="1" si="686"/>
        <v>2.2896662873628713E-13</v>
      </c>
      <c r="CS389" s="223">
        <f t="shared" ca="1" si="687"/>
        <v>7.814074558191797E-14</v>
      </c>
      <c r="CT389" s="223">
        <f t="shared" ca="1" si="688"/>
        <v>-1.08159402399527E-13</v>
      </c>
      <c r="CU389" s="223">
        <f t="shared" ca="1" si="689"/>
        <v>-2.4535744295051996E-13</v>
      </c>
      <c r="CV389" s="223">
        <f t="shared" ca="1" si="690"/>
        <v>-2.7116833402267921E-13</v>
      </c>
      <c r="CW389" s="223">
        <f t="shared" ca="1" si="691"/>
        <v>-1.7387447069045833E-13</v>
      </c>
      <c r="CX389" s="223">
        <f t="shared" ca="1" si="692"/>
        <v>2.3547671894052315E-15</v>
      </c>
      <c r="CY389" s="223">
        <f t="shared" ca="1" si="693"/>
        <v>1.7751498999574999E-13</v>
      </c>
      <c r="CZ389" s="223">
        <f t="shared" ca="1" si="694"/>
        <v>2.7208711860118732E-13</v>
      </c>
      <c r="DA389" s="223">
        <f t="shared" ca="1" si="695"/>
        <v>2.4313738381238068E-13</v>
      </c>
      <c r="DB389" s="223">
        <f t="shared" ca="1" si="696"/>
        <v>1.0380835997928939E-13</v>
      </c>
      <c r="DC389" s="223">
        <f t="shared" ca="1" si="697"/>
        <v>-8.2647488991515477E-14</v>
      </c>
      <c r="DD389" s="223">
        <f t="shared" ca="1" si="698"/>
        <v>-2.3158310584853562E-13</v>
      </c>
      <c r="DE389" s="223">
        <f t="shared" ca="1" si="699"/>
        <v>-2.7538483429473864E-13</v>
      </c>
      <c r="DF389" s="223">
        <f t="shared" ca="1" si="700"/>
        <v>-1.9416760536626018E-13</v>
      </c>
      <c r="DG389" s="223">
        <f t="shared" ca="1" si="701"/>
        <v>-2.4802343010320607E-14</v>
      </c>
      <c r="DH389" s="223">
        <f t="shared" ca="1" si="702"/>
        <v>1.5582266453652812E-13</v>
      </c>
      <c r="DI389" s="223">
        <f t="shared" ca="1" si="703"/>
        <v>2.6570744012546295E-13</v>
      </c>
      <c r="DJ389" s="223">
        <f t="shared" ca="1" si="704"/>
        <v>2.5496659296994422E-13</v>
      </c>
      <c r="DK389" s="223">
        <f t="shared" ca="1" si="705"/>
        <v>1.2847624312263473E-13</v>
      </c>
      <c r="DL389" s="223">
        <f t="shared" ca="1" si="706"/>
        <v>-5.6339635084806257E-14</v>
      </c>
      <c r="DM389" s="223">
        <f t="shared" ca="1" si="707"/>
        <v>-2.1557849684102667E-13</v>
      </c>
      <c r="DN389" s="223">
        <f t="shared" ca="1" si="708"/>
        <v>-2.7694922807187602E-13</v>
      </c>
      <c r="DO389" s="223">
        <f t="shared" ca="1" si="709"/>
        <v>-2.1259079985957477E-13</v>
      </c>
      <c r="DP389" s="223">
        <f t="shared" ca="1" si="710"/>
        <v>-5.1720593088517192E-14</v>
      </c>
      <c r="DQ389" s="223">
        <f t="shared" ca="1" si="711"/>
        <v>1.3262968163648624E-13</v>
      </c>
      <c r="DR389" s="223">
        <f t="shared" ca="1" si="712"/>
        <v>2.5676885375086838E-13</v>
      </c>
      <c r="DS389" s="223">
        <f t="shared" ca="1" si="713"/>
        <v>2.643403344582915E-13</v>
      </c>
      <c r="DT389" s="223">
        <f t="shared" ca="1" si="714"/>
        <v>1.519068298124541E-13</v>
      </c>
      <c r="DU389" s="223">
        <f t="shared" ca="1" si="715"/>
        <v>-2.9489199693849199E-14</v>
      </c>
      <c r="DV389" s="223">
        <f t="shared" ca="1" si="716"/>
        <v>-1.9749774906174732E-13</v>
      </c>
      <c r="DW389" s="223">
        <f t="shared" ca="1" si="717"/>
        <v>-2.7584644938683324E-13</v>
      </c>
      <c r="DX389" s="223">
        <f t="shared" ca="1" si="718"/>
        <v>-2.2896662873628673E-13</v>
      </c>
      <c r="DY389" s="223">
        <f t="shared" ca="1" si="719"/>
        <v>-7.8140745581919157E-14</v>
      </c>
      <c r="DZ389" s="223">
        <f t="shared" ca="1" si="720"/>
        <v>1.0815940239952586E-13</v>
      </c>
      <c r="EA389" s="223">
        <f t="shared" ca="1" si="721"/>
        <v>2.4535744295051935E-13</v>
      </c>
      <c r="EB389" s="223">
        <f t="shared" ca="1" si="722"/>
        <v>2.7116833402267947E-13</v>
      </c>
      <c r="EC389" s="223">
        <f t="shared" ca="1" si="723"/>
        <v>1.7387447069045927E-13</v>
      </c>
      <c r="ED389" s="223">
        <f t="shared" ca="1" si="724"/>
        <v>-2.35476718940401E-15</v>
      </c>
      <c r="EE389" s="223">
        <f t="shared" ca="1" si="725"/>
        <v>-1.7751498999574908E-13</v>
      </c>
      <c r="EF389" s="223">
        <f t="shared" ca="1" si="726"/>
        <v>-2.7208711860118712E-13</v>
      </c>
      <c r="EG389" s="223">
        <f t="shared" ca="1" si="727"/>
        <v>-2.4313738381237937E-13</v>
      </c>
      <c r="EH389" s="223">
        <f t="shared" ca="1" si="728"/>
        <v>-1.0380835997928687E-13</v>
      </c>
      <c r="EI389" s="223">
        <f t="shared" ca="1" si="729"/>
        <v>8.2647488991518064E-14</v>
      </c>
      <c r="EJ389" s="223">
        <f t="shared" ca="1" si="730"/>
        <v>2.3158310584853501E-13</v>
      </c>
      <c r="EK389" s="223">
        <f t="shared" ca="1" si="731"/>
        <v>2.7538483429473879E-13</v>
      </c>
      <c r="EL389" s="223">
        <f t="shared" ca="1" si="732"/>
        <v>1.9416760536626104E-13</v>
      </c>
      <c r="EM389" s="223">
        <f t="shared" ca="1" si="733"/>
        <v>2.4802343010321822E-14</v>
      </c>
      <c r="EN389" s="223">
        <f t="shared" ca="1" si="734"/>
        <v>-1.5582266453652713E-13</v>
      </c>
      <c r="EO389" s="223">
        <f t="shared" ca="1" si="735"/>
        <v>-2.657074401254626E-13</v>
      </c>
      <c r="EP389" s="223">
        <f t="shared" ca="1" si="736"/>
        <v>-2.5496659296994473E-13</v>
      </c>
      <c r="EQ389" s="223">
        <f t="shared" ca="1" si="737"/>
        <v>-1.2847624312263584E-13</v>
      </c>
      <c r="ER389" s="223">
        <f t="shared" ca="1" si="738"/>
        <v>5.6339635084805064E-14</v>
      </c>
      <c r="ES389" s="223">
        <f t="shared" ca="1" si="739"/>
        <v>2.1557849684102836E-13</v>
      </c>
      <c r="ET389" s="223">
        <f t="shared" ca="1" si="740"/>
        <v>2.7694922807187602E-13</v>
      </c>
      <c r="EU389" s="223">
        <f t="shared" ca="1" si="741"/>
        <v>2.1259079985957303E-13</v>
      </c>
      <c r="EV389" s="223">
        <f t="shared" ca="1" si="742"/>
        <v>5.1720593088518391E-14</v>
      </c>
      <c r="EW389" s="223">
        <f t="shared" ca="1" si="743"/>
        <v>-1.3262968163648518E-13</v>
      </c>
      <c r="EX389" s="223">
        <f t="shared" ca="1" si="744"/>
        <v>-2.5676885375086787E-13</v>
      </c>
      <c r="EY389" s="223">
        <f t="shared" ca="1" si="745"/>
        <v>-2.643403344582919E-13</v>
      </c>
      <c r="EZ389" s="223">
        <f t="shared" ca="1" si="746"/>
        <v>-1.5190682981245511E-13</v>
      </c>
      <c r="FA389" s="223">
        <f t="shared" ca="1" si="747"/>
        <v>2.9489199693847981E-14</v>
      </c>
      <c r="FB389" s="223">
        <f t="shared" ca="1" si="748"/>
        <v>1.9749774906174649E-13</v>
      </c>
      <c r="FC389" s="223">
        <f t="shared" ca="1" si="749"/>
        <v>2.7584644938683319E-13</v>
      </c>
      <c r="FD389" s="223">
        <f t="shared" ca="1" si="750"/>
        <v>2.2896662873628744E-13</v>
      </c>
      <c r="FE389" s="223">
        <f t="shared" ca="1" si="751"/>
        <v>7.8140745581916544E-14</v>
      </c>
      <c r="FF389" s="223">
        <f t="shared" ca="1" si="752"/>
        <v>-1.0815940239952836E-13</v>
      </c>
      <c r="FG389" s="223">
        <f t="shared" ca="1" si="753"/>
        <v>-2.4535744295052061E-13</v>
      </c>
      <c r="FH389" s="223">
        <f t="shared" ca="1" si="754"/>
        <v>-2.7116833402267967E-13</v>
      </c>
      <c r="FI389" s="223">
        <f t="shared" ca="1" si="755"/>
        <v>-1.7387447069046025E-13</v>
      </c>
      <c r="FJ389" s="223">
        <f t="shared" ca="1" si="756"/>
        <v>2.3547671894027888E-15</v>
      </c>
      <c r="FK389" s="223">
        <f t="shared" ca="1" si="757"/>
        <v>1.7751498999574812E-13</v>
      </c>
      <c r="FL389" s="223">
        <f t="shared" ca="1" si="758"/>
        <v>2.7208711860118691E-13</v>
      </c>
      <c r="FM389" s="223">
        <f t="shared" ca="1" si="759"/>
        <v>2.4313738381237998E-13</v>
      </c>
      <c r="FN389" s="223">
        <f t="shared" ca="1" si="760"/>
        <v>1.03808359979288E-13</v>
      </c>
      <c r="FO389" s="223">
        <f t="shared" ca="1" si="761"/>
        <v>-8.264748899151689E-14</v>
      </c>
      <c r="FP389" s="223">
        <f t="shared" ca="1" si="762"/>
        <v>-2.3158310584853648E-13</v>
      </c>
      <c r="FQ389" s="223">
        <f t="shared" ca="1" si="763"/>
        <v>-2.7538483429473844E-13</v>
      </c>
      <c r="FR389" s="223">
        <f t="shared" ca="1" si="764"/>
        <v>-1.941676053662591E-13</v>
      </c>
      <c r="FS389" s="223">
        <f t="shared" ca="1" si="765"/>
        <v>-2.480234301032304E-14</v>
      </c>
      <c r="FT389" s="223">
        <f t="shared" ca="1" si="766"/>
        <v>1.5582266453652612E-13</v>
      </c>
      <c r="FU389" s="223">
        <f t="shared" ca="1" si="767"/>
        <v>2.6570744012546225E-13</v>
      </c>
      <c r="FV389" s="223">
        <f t="shared" ca="1" si="768"/>
        <v>2.5496659296994518E-13</v>
      </c>
      <c r="FW389" s="223">
        <f t="shared" ca="1" si="769"/>
        <v>1.284762431226369E-13</v>
      </c>
      <c r="FX389" s="223">
        <f t="shared" ca="1" si="770"/>
        <v>-5.6339635084803865E-14</v>
      </c>
      <c r="FY389" s="223">
        <f t="shared" ca="1" si="771"/>
        <v>-2.155784968410276E-13</v>
      </c>
      <c r="FZ389" s="223">
        <f t="shared" ca="1" si="772"/>
        <v>-2.7694922807187602E-13</v>
      </c>
      <c r="GA389" s="223">
        <f t="shared" ca="1" si="773"/>
        <v>-2.1259079985957381E-13</v>
      </c>
      <c r="GB389" s="223">
        <f t="shared" ca="1" si="774"/>
        <v>-5.1720593088515716E-14</v>
      </c>
      <c r="GC389" s="223">
        <f t="shared" ca="1" si="775"/>
        <v>1.3262968163648752E-13</v>
      </c>
      <c r="GD389" s="223">
        <f t="shared" ca="1" si="776"/>
        <v>2.5676885375086888E-13</v>
      </c>
      <c r="GE389" s="223">
        <f t="shared" ca="1" si="777"/>
        <v>2.6434033445829225E-13</v>
      </c>
      <c r="GF389" s="223">
        <f t="shared" ca="1" si="778"/>
        <v>1.5190682981245612E-13</v>
      </c>
      <c r="GG389" s="223">
        <f t="shared" ca="1" si="779"/>
        <v>-2.9489199693846769E-14</v>
      </c>
      <c r="GH389" s="223">
        <f t="shared" ca="1" si="780"/>
        <v>-1.9749774906174563E-13</v>
      </c>
      <c r="GI389" s="223">
        <f t="shared" ca="1" si="781"/>
        <v>-2.7584644938683304E-13</v>
      </c>
      <c r="GJ389" s="223">
        <f t="shared" ca="1" si="782"/>
        <v>-2.2896662873628809E-13</v>
      </c>
      <c r="GK389" s="223">
        <f t="shared" ca="1" si="783"/>
        <v>-7.8140745581921492E-14</v>
      </c>
      <c r="GL389" s="223">
        <f t="shared" ca="1" si="784"/>
        <v>1.0815940239952724E-13</v>
      </c>
      <c r="GM389" s="223">
        <f t="shared" ca="1" si="785"/>
        <v>2.4535744295051824E-13</v>
      </c>
      <c r="GN389" s="223">
        <f t="shared" ca="1" si="786"/>
        <v>2.7116833402267916E-13</v>
      </c>
      <c r="GO389" s="223">
        <f t="shared" ca="1" si="787"/>
        <v>1.7387447069046118E-13</v>
      </c>
      <c r="GP389" s="223">
        <f t="shared" ca="1" si="788"/>
        <v>-2.3547671894055029E-15</v>
      </c>
      <c r="GQ389" s="223">
        <f t="shared" ca="1" si="789"/>
        <v>-1.7751498999574718E-13</v>
      </c>
      <c r="GR389" s="223">
        <f t="shared" ca="1" si="790"/>
        <v>-2.7208711860118737E-13</v>
      </c>
      <c r="GS389" s="223">
        <f t="shared" ca="1" si="791"/>
        <v>-2.4313738381238058E-13</v>
      </c>
      <c r="GT389" s="223">
        <f t="shared" ca="1" si="792"/>
        <v>-1.0380835997928549E-13</v>
      </c>
      <c r="GU389" s="223">
        <f t="shared" ca="1" si="793"/>
        <v>8.2647488991515729E-14</v>
      </c>
      <c r="GV389" s="223">
        <f t="shared" ca="1" si="794"/>
        <v>2.315831058485336E-13</v>
      </c>
      <c r="GW389" s="223">
        <f t="shared" ca="1" si="795"/>
        <v>2.7538483429473864E-13</v>
      </c>
      <c r="GX389" s="223">
        <f t="shared" ca="1" si="796"/>
        <v>1.9416760536626278E-13</v>
      </c>
      <c r="GY389" s="223">
        <f t="shared" ca="1" si="797"/>
        <v>2.4802343010320339E-14</v>
      </c>
      <c r="GZ389" s="223">
        <f t="shared" ca="1" si="798"/>
        <v>-1.5582266453652509E-13</v>
      </c>
      <c r="HA389" s="223">
        <f t="shared" ca="1" si="799"/>
        <v>-2.6570744012546301E-13</v>
      </c>
      <c r="HB389" s="223">
        <f t="shared" ca="1" si="800"/>
        <v>-2.5496659296994564E-13</v>
      </c>
      <c r="HC389" s="223">
        <f t="shared" ca="1" si="801"/>
        <v>-1.2847624312263447E-13</v>
      </c>
      <c r="HD389" s="223">
        <f t="shared" ca="1" si="802"/>
        <v>5.6339635084802673E-14</v>
      </c>
      <c r="HE389" s="223">
        <f t="shared" ca="1" si="803"/>
        <v>2.1557849684102929E-13</v>
      </c>
      <c r="HF389" s="223">
        <f t="shared" ca="1" si="804"/>
        <v>2.7694922807187602E-13</v>
      </c>
      <c r="HG389" s="223">
        <f t="shared" ca="1" si="805"/>
        <v>2.1259079985957209E-13</v>
      </c>
      <c r="HH389" s="223">
        <f t="shared" ca="1" si="806"/>
        <v>5.1720593088516921E-14</v>
      </c>
      <c r="HI389" s="223">
        <f t="shared" ca="1" si="807"/>
        <v>-1.32629681636483E-13</v>
      </c>
      <c r="HJ389" s="223">
        <f t="shared" ca="1" si="808"/>
        <v>-2.5676885375086843E-13</v>
      </c>
      <c r="HK389" s="223">
        <f t="shared" ca="1" si="809"/>
        <v>-2.6434033445829261E-13</v>
      </c>
      <c r="HL389" s="223">
        <f t="shared" ca="1" si="810"/>
        <v>-1.5190682981245387E-13</v>
      </c>
      <c r="HM389" s="223">
        <f t="shared" ca="1" si="811"/>
        <v>2.9489199693845551E-14</v>
      </c>
      <c r="HN389" s="223">
        <f t="shared" ca="1" si="812"/>
        <v>1.9749774906174755E-13</v>
      </c>
      <c r="HO389" s="223">
        <f t="shared" ca="1" si="813"/>
        <v>2.7584644938683293E-13</v>
      </c>
      <c r="HP389" s="223">
        <f t="shared" ca="1" si="814"/>
        <v>2.2896662873628658E-13</v>
      </c>
      <c r="HQ389" s="223">
        <f t="shared" ca="1" si="815"/>
        <v>7.8140745581918892E-14</v>
      </c>
      <c r="HR389" s="223">
        <f t="shared" ca="1" si="816"/>
        <v>-1.0815940239952974E-13</v>
      </c>
      <c r="HS389" s="223">
        <f t="shared" ca="1" si="817"/>
        <v>-2.453574429505195E-13</v>
      </c>
      <c r="HT389" s="223">
        <f t="shared" ca="1" si="818"/>
        <v>-2.7116833402268017E-13</v>
      </c>
      <c r="HU389" s="223">
        <f t="shared" ca="1" si="819"/>
        <v>-1.7387447069045904E-13</v>
      </c>
      <c r="HV389" s="223">
        <f t="shared" ca="1" si="820"/>
        <v>2.3547671894003457E-15</v>
      </c>
      <c r="HW389" s="223">
        <f t="shared" ca="1" si="821"/>
        <v>1.7751498999574925E-13</v>
      </c>
      <c r="HX389" s="223">
        <f t="shared" ca="1" si="822"/>
        <v>2.7208711860118641E-13</v>
      </c>
      <c r="HY389" s="223">
        <f t="shared" ca="1" si="823"/>
        <v>2.4313738381237922E-13</v>
      </c>
      <c r="HZ389" s="223">
        <f t="shared" ca="1" si="824"/>
        <v>1.0380835997929027E-13</v>
      </c>
      <c r="IA389" s="223">
        <f t="shared" ca="1" si="825"/>
        <v>-8.2647488991518317E-14</v>
      </c>
      <c r="IB389" s="223">
        <f t="shared" ca="1" si="826"/>
        <v>-2.3158310584853516E-13</v>
      </c>
      <c r="IC389" s="223">
        <f t="shared" ca="1" si="827"/>
        <v>-2.7538483429473829E-13</v>
      </c>
      <c r="ID389" s="223">
        <f t="shared" ca="1" si="828"/>
        <v>-1.9416760536626086E-13</v>
      </c>
      <c r="IE389" s="223">
        <f t="shared" ca="1" si="829"/>
        <v>-1.7335130200134005E-13</v>
      </c>
      <c r="IF389" s="223">
        <f t="shared" ca="1" si="830"/>
        <v>1.5582266453652734E-13</v>
      </c>
      <c r="IG389" s="223">
        <f t="shared" ca="1" si="831"/>
        <v>2.6570744012546159E-13</v>
      </c>
      <c r="IH389" s="223">
        <f t="shared" ca="1" si="832"/>
        <v>2.5496659296994463E-13</v>
      </c>
      <c r="II389" s="223">
        <f t="shared" ca="1" si="833"/>
        <v>1.2847624312263907E-13</v>
      </c>
      <c r="IJ389" s="223">
        <f t="shared" ca="1" si="834"/>
        <v>-5.6339635084805336E-14</v>
      </c>
      <c r="IK389" s="223">
        <f t="shared" ca="1" si="835"/>
        <v>-2.1557849684102609E-13</v>
      </c>
      <c r="IL389" s="223">
        <f t="shared" ca="1" si="836"/>
        <v>-2.7694922807187602E-13</v>
      </c>
      <c r="IM389" s="223">
        <f t="shared" ca="1" si="837"/>
        <v>-2.1259079985957538E-13</v>
      </c>
      <c r="IN389" s="223">
        <f t="shared" ca="1" si="838"/>
        <v>-5.1720593088514258E-14</v>
      </c>
      <c r="IO389" s="223">
        <f t="shared" ca="1" si="839"/>
        <v>1.326296816364854E-13</v>
      </c>
      <c r="IP389" s="223">
        <f t="shared" ca="1" si="840"/>
        <v>2.5676885375086949E-13</v>
      </c>
      <c r="IQ389" s="223">
        <f t="shared" ca="1" si="841"/>
        <v>2.643403344582918E-13</v>
      </c>
      <c r="IR389" s="223">
        <f t="shared" ca="1" si="842"/>
        <v>1.5190682981245819E-13</v>
      </c>
      <c r="IS389" s="223">
        <f t="shared" ca="1" si="843"/>
        <v>-2.9489199693848253E-14</v>
      </c>
      <c r="IT389" s="223">
        <f t="shared" ca="1" si="844"/>
        <v>-1.9749774906174394E-13</v>
      </c>
      <c r="IU389" s="223">
        <f t="shared" ca="1" si="845"/>
        <v>-2.7584644938683319E-13</v>
      </c>
      <c r="IV389" s="223">
        <f t="shared" ca="1" si="846"/>
        <v>-2.2896662873628946E-13</v>
      </c>
      <c r="IW389" s="223">
        <f t="shared" ca="1" si="847"/>
        <v>-7.8140745581916279E-14</v>
      </c>
      <c r="IX389" s="223">
        <f t="shared" ca="1" si="848"/>
        <v>1.0815940239952499E-13</v>
      </c>
      <c r="IY389" s="223">
        <f t="shared" ca="1" si="849"/>
        <v>2.4535744295052071E-13</v>
      </c>
      <c r="IZ389" s="223">
        <f t="shared" ca="1" si="850"/>
        <v>2.7116833402267962E-13</v>
      </c>
      <c r="JA389" s="223">
        <f t="shared" ca="1" si="851"/>
        <v>1.7387447069045697E-13</v>
      </c>
      <c r="JB389" s="223">
        <f t="shared" ca="1" si="852"/>
        <v>-2.3547671894030602E-15</v>
      </c>
    </row>
    <row r="390" spans="2:262">
      <c r="B390" s="230">
        <v>29</v>
      </c>
      <c r="C390" s="229">
        <f t="shared" si="853"/>
        <v>5.6640625000000018E-4</v>
      </c>
      <c r="D390" s="226">
        <f t="shared" ca="1" si="597"/>
        <v>18.000000000044384</v>
      </c>
      <c r="E390" s="225">
        <f ca="1">AI361</f>
        <v>4.4384896508255048E-11</v>
      </c>
      <c r="F390" s="224">
        <v>29</v>
      </c>
      <c r="G390" s="223">
        <f t="shared" ca="1" si="854"/>
        <v>-1.7646110938058945E-13</v>
      </c>
      <c r="H390" s="223">
        <f t="shared" ca="1" si="598"/>
        <v>-2.6485473357095625E-13</v>
      </c>
      <c r="I390" s="223">
        <f t="shared" ca="1" si="599"/>
        <v>-2.2463958521750274E-13</v>
      </c>
      <c r="J390" s="223">
        <f t="shared" ca="1" si="600"/>
        <v>-7.5343428833524454E-14</v>
      </c>
      <c r="K390" s="223">
        <f t="shared" ca="1" si="601"/>
        <v>1.1053816353974982E-13</v>
      </c>
      <c r="L390" s="223">
        <f t="shared" ca="1" si="602"/>
        <v>2.4274437945128252E-13</v>
      </c>
      <c r="M390" s="223">
        <f t="shared" ca="1" si="603"/>
        <v>2.5707821958072641E-13</v>
      </c>
      <c r="N390" s="223">
        <f t="shared" ca="1" si="604"/>
        <v>1.4657942477004257E-13</v>
      </c>
      <c r="O390" s="223">
        <f t="shared" ca="1" si="605"/>
        <v>-3.5095745277310514E-14</v>
      </c>
      <c r="P390" s="223">
        <f t="shared" ca="1" si="606"/>
        <v>-1.99729042367478E-13</v>
      </c>
      <c r="Q390" s="223">
        <f t="shared" ca="1" si="607"/>
        <v>-2.6737745029253498E-13</v>
      </c>
      <c r="R390" s="223">
        <f t="shared" ca="1" si="608"/>
        <v>-2.051920990682329E-13</v>
      </c>
      <c r="S390" s="223">
        <f t="shared" ca="1" si="609"/>
        <v>-4.3369095002866835E-14</v>
      </c>
      <c r="T390" s="223">
        <f t="shared" ca="1" si="610"/>
        <v>1.3951317426593102E-13</v>
      </c>
      <c r="U390" s="223">
        <f t="shared" ca="1" si="611"/>
        <v>2.5465031451959434E-13</v>
      </c>
      <c r="V390" s="223">
        <f t="shared" ca="1" si="612"/>
        <v>2.4613376757386003E-13</v>
      </c>
      <c r="W390" s="223">
        <f t="shared" ca="1" si="613"/>
        <v>1.1809901794220099E-13</v>
      </c>
      <c r="X390" s="223">
        <f t="shared" ca="1" si="614"/>
        <v>-6.7282525274734819E-14</v>
      </c>
      <c r="Y390" s="223">
        <f t="shared" ca="1" si="615"/>
        <v>-2.1999286464885162E-13</v>
      </c>
      <c r="Z390" s="223">
        <f t="shared" ca="1" si="616"/>
        <v>-2.6587856128609342E-13</v>
      </c>
      <c r="AA390" s="223">
        <f t="shared" ca="1" si="617"/>
        <v>-1.8265833275564148E-13</v>
      </c>
      <c r="AB390" s="223">
        <f t="shared" ca="1" si="618"/>
        <v>-1.0742449615300342E-14</v>
      </c>
      <c r="AC390" s="223">
        <f t="shared" ca="1" si="619"/>
        <v>1.6638977699193064E-13</v>
      </c>
      <c r="AD390" s="223">
        <f t="shared" ca="1" si="620"/>
        <v>2.6272607182836167E-13</v>
      </c>
      <c r="AE390" s="223">
        <f t="shared" ca="1" si="621"/>
        <v>2.3148723460073713E-13</v>
      </c>
      <c r="AF390" s="223">
        <f t="shared" ca="1" si="622"/>
        <v>8.7842291957638509E-14</v>
      </c>
      <c r="AG390" s="223">
        <f t="shared" ca="1" si="623"/>
        <v>-9.8457313465278532E-14</v>
      </c>
      <c r="AH390" s="223">
        <f t="shared" ca="1" si="624"/>
        <v>-2.3694778947598035E-13</v>
      </c>
      <c r="AI390" s="223">
        <f t="shared" ca="1" si="625"/>
        <v>-2.6038061123745818E-13</v>
      </c>
      <c r="AJ390" s="223">
        <f t="shared" ca="1" si="626"/>
        <v>-1.5737721509955784E-13</v>
      </c>
      <c r="AK390" s="223">
        <f t="shared" ca="1" si="627"/>
        <v>2.2045772213580085E-14</v>
      </c>
      <c r="AL390" s="223">
        <f t="shared" ca="1" si="628"/>
        <v>1.9076372259593719E-13</v>
      </c>
      <c r="AM390" s="223">
        <f t="shared" ca="1" si="629"/>
        <v>2.6685018447072508E-13</v>
      </c>
      <c r="AN390" s="223">
        <f t="shared" ca="1" si="630"/>
        <v>2.1335891815030341E-13</v>
      </c>
      <c r="AO390" s="223">
        <f t="shared" ca="1" si="631"/>
        <v>5.6264336138200277E-14</v>
      </c>
      <c r="AP390" s="223">
        <f t="shared" ca="1" si="632"/>
        <v>-1.2815121201698393E-13</v>
      </c>
      <c r="AQ390" s="223">
        <f t="shared" ca="1" si="633"/>
        <v>-2.5033879899777697E-13</v>
      </c>
      <c r="AR390" s="223">
        <f t="shared" ca="1" si="634"/>
        <v>-2.5096629443286675E-13</v>
      </c>
      <c r="AS390" s="223">
        <f t="shared" ca="1" si="635"/>
        <v>-1.2972899764125856E-13</v>
      </c>
      <c r="AT390" s="223">
        <f t="shared" ca="1" si="636"/>
        <v>5.4502405108107074E-14</v>
      </c>
      <c r="AU390" s="223">
        <f t="shared" ca="1" si="637"/>
        <v>2.1226840424873574E-13</v>
      </c>
      <c r="AV390" s="223">
        <f t="shared" ca="1" si="638"/>
        <v>2.669606219538085E-13</v>
      </c>
      <c r="AW390" s="223">
        <f t="shared" ca="1" si="639"/>
        <v>1.9202148497585823E-13</v>
      </c>
      <c r="AX390" s="223">
        <f t="shared" ca="1" si="640"/>
        <v>2.3840112332255189E-14</v>
      </c>
      <c r="AY390" s="223">
        <f t="shared" ca="1" si="641"/>
        <v>-1.5591759705647432E-13</v>
      </c>
      <c r="AZ390" s="223">
        <f t="shared" ca="1" si="642"/>
        <v>-2.599644799666469E-13</v>
      </c>
      <c r="BA390" s="223">
        <f t="shared" ca="1" si="643"/>
        <v>-2.3777721095993089E-13</v>
      </c>
      <c r="BB390" s="223">
        <f t="shared" ca="1" si="644"/>
        <v>-1.0012953530635074E-13</v>
      </c>
      <c r="BC390" s="223">
        <f t="shared" ca="1" si="645"/>
        <v>8.6139271098827924E-14</v>
      </c>
      <c r="BD390" s="223">
        <f t="shared" ca="1" si="646"/>
        <v>2.3058037152165501E-13</v>
      </c>
      <c r="BE390" s="223">
        <f t="shared" ca="1" si="647"/>
        <v>2.630557231950709E-13</v>
      </c>
      <c r="BF390" s="223">
        <f t="shared" ca="1" si="648"/>
        <v>1.6779586993328261E-13</v>
      </c>
      <c r="BG390" s="223">
        <f t="shared" ca="1" si="649"/>
        <v>-8.9426889536060232E-15</v>
      </c>
      <c r="BH390" s="223">
        <f t="shared" ca="1" si="650"/>
        <v>-1.8133883630773378E-13</v>
      </c>
      <c r="BI390" s="223">
        <f t="shared" ca="1" si="651"/>
        <v>-2.6568005318120957E-13</v>
      </c>
      <c r="BJ390" s="223">
        <f t="shared" ca="1" si="652"/>
        <v>-2.2101173691051636E-13</v>
      </c>
      <c r="BK390" s="223">
        <f t="shared" ca="1" si="653"/>
        <v>-6.9024031559602987E-14</v>
      </c>
      <c r="BL390" s="223">
        <f t="shared" ca="1" si="654"/>
        <v>1.1648052227356666E-13</v>
      </c>
      <c r="BM390" s="223">
        <f t="shared" ca="1" si="655"/>
        <v>2.4542419538208483E-13</v>
      </c>
      <c r="BN390" s="223">
        <f t="shared" ca="1" si="656"/>
        <v>2.5519422150653376E-13</v>
      </c>
      <c r="BO390" s="223">
        <f t="shared" ca="1" si="657"/>
        <v>1.410464488220802E-13</v>
      </c>
      <c r="BP390" s="223">
        <f t="shared" ca="1" si="658"/>
        <v>-4.1590983873726103E-14</v>
      </c>
      <c r="BQ390" s="223">
        <f t="shared" ca="1" si="659"/>
        <v>-2.0403257067026946E-13</v>
      </c>
      <c r="BR390" s="223">
        <f t="shared" ca="1" si="660"/>
        <v>-2.67399551100248E-13</v>
      </c>
      <c r="BS390" s="223">
        <f t="shared" ca="1" si="661"/>
        <v>-2.0092204061967279E-13</v>
      </c>
      <c r="BT390" s="223">
        <f t="shared" ca="1" si="662"/>
        <v>-3.6880342130453932E-14</v>
      </c>
      <c r="BU390" s="223">
        <f t="shared" ca="1" si="663"/>
        <v>1.4506979797294036E-13</v>
      </c>
      <c r="BV390" s="223">
        <f t="shared" ca="1" si="664"/>
        <v>2.5657661090249292E-13</v>
      </c>
      <c r="BW390" s="223">
        <f t="shared" ca="1" si="665"/>
        <v>2.4349436119109871E-13</v>
      </c>
      <c r="BX390" s="223">
        <f t="shared" ca="1" si="666"/>
        <v>1.1217555783419676E-13</v>
      </c>
      <c r="BY390" s="223">
        <f t="shared" ca="1" si="667"/>
        <v>-7.3613711683390274E-14</v>
      </c>
      <c r="BZ390" s="223">
        <f t="shared" ca="1" si="668"/>
        <v>-2.2365746525587987E-13</v>
      </c>
      <c r="CA390" s="223">
        <f t="shared" ca="1" si="669"/>
        <v>-2.6509711087454678E-13</v>
      </c>
      <c r="CB390" s="223">
        <f t="shared" ca="1" si="670"/>
        <v>-1.7781028981915424E-13</v>
      </c>
      <c r="CC390" s="223">
        <f t="shared" ca="1" si="671"/>
        <v>-4.1819380273452683E-15</v>
      </c>
      <c r="CD390" s="223">
        <f t="shared" ca="1" si="672"/>
        <v>1.7147708887946027E-13</v>
      </c>
      <c r="CE390" s="223">
        <f t="shared" ca="1" si="673"/>
        <v>2.6386987537275618E-13</v>
      </c>
      <c r="CF390" s="223">
        <f t="shared" ca="1" si="674"/>
        <v>2.2813211903816896E-13</v>
      </c>
      <c r="CG390" s="223">
        <f t="shared" ca="1" si="675"/>
        <v>8.1617442043188409E-14</v>
      </c>
      <c r="CH390" s="223">
        <f t="shared" ca="1" si="676"/>
        <v>-1.0452922074950526E-13</v>
      </c>
      <c r="CI390" s="223">
        <f t="shared" ca="1" si="677"/>
        <v>-2.3991834338309623E-13</v>
      </c>
      <c r="CJ390" s="223">
        <f t="shared" ca="1" si="678"/>
        <v>-2.588073633482177E-13</v>
      </c>
      <c r="CK390" s="223">
        <f t="shared" ca="1" si="679"/>
        <v>-1.5202410675348043E-13</v>
      </c>
      <c r="CL390" s="223">
        <f t="shared" ca="1" si="680"/>
        <v>2.8579366316253381E-14</v>
      </c>
      <c r="CM390" s="223">
        <f t="shared" ca="1" si="681"/>
        <v>1.9530520475791482E-13</v>
      </c>
      <c r="CN390" s="223">
        <f t="shared" ca="1" si="682"/>
        <v>2.6719429130665256E-13</v>
      </c>
      <c r="CO390" s="223">
        <f t="shared" ca="1" si="683"/>
        <v>2.093385574689411E-13</v>
      </c>
      <c r="CP390" s="223">
        <f t="shared" ca="1" si="684"/>
        <v>4.9831723954124904E-14</v>
      </c>
      <c r="CQ390" s="223">
        <f t="shared" ca="1" si="685"/>
        <v>-1.3387251303947754E-13</v>
      </c>
      <c r="CR390" s="223">
        <f t="shared" ca="1" si="686"/>
        <v>-2.5257062630921785E-13</v>
      </c>
      <c r="CS390" s="223">
        <f t="shared" ca="1" si="687"/>
        <v>-2.4862491217856926E-13</v>
      </c>
      <c r="CT390" s="223">
        <f t="shared" ca="1" si="688"/>
        <v>-1.2395133961780182E-13</v>
      </c>
      <c r="CU390" s="223">
        <f t="shared" ca="1" si="689"/>
        <v>6.0910810388707685E-14</v>
      </c>
      <c r="CV390" s="223">
        <f t="shared" ca="1" si="690"/>
        <v>2.1619574856622198E-13</v>
      </c>
      <c r="CW390" s="223">
        <f t="shared" ca="1" si="691"/>
        <v>2.6649985639416105E-13</v>
      </c>
      <c r="CX390" s="223">
        <f t="shared" ca="1" si="692"/>
        <v>1.8739634914251236E-13</v>
      </c>
      <c r="CY390" s="223">
        <f t="shared" ca="1" si="693"/>
        <v>1.7296490353294171E-14</v>
      </c>
      <c r="CZ390" s="223">
        <f t="shared" ca="1" si="694"/>
        <v>-1.6120223812445562E-13</v>
      </c>
      <c r="DA390" s="223">
        <f t="shared" ca="1" si="695"/>
        <v>-2.6142401192225873E-13</v>
      </c>
      <c r="DB390" s="223">
        <f t="shared" ca="1" si="696"/>
        <v>-2.3470291090904695E-13</v>
      </c>
      <c r="DC390" s="223">
        <f t="shared" ca="1" si="697"/>
        <v>-9.4014228960048168E-14</v>
      </c>
      <c r="DD390" s="223">
        <f t="shared" ca="1" si="698"/>
        <v>9.2326099176978191E-14</v>
      </c>
      <c r="DE390" s="223">
        <f t="shared" ca="1" si="699"/>
        <v>2.3383450708053356E-13</v>
      </c>
      <c r="DF390" s="223">
        <f t="shared" ca="1" si="700"/>
        <v>2.617970155827479E-13</v>
      </c>
      <c r="DG390" s="223">
        <f t="shared" ca="1" si="701"/>
        <v>1.6263552529597235E-13</v>
      </c>
      <c r="DH390" s="223">
        <f t="shared" ca="1" si="702"/>
        <v>-1.5498898562069848E-14</v>
      </c>
      <c r="DI390" s="223">
        <f t="shared" ca="1" si="703"/>
        <v>-1.8610733150058413E-13</v>
      </c>
      <c r="DJ390" s="223">
        <f t="shared" ca="1" si="704"/>
        <v>-2.6634533706184343E-13</v>
      </c>
      <c r="DK390" s="223">
        <f t="shared" ca="1" si="705"/>
        <v>-2.172507593973758E-13</v>
      </c>
      <c r="DL390" s="223">
        <f t="shared" ca="1" si="706"/>
        <v>-6.266305679004503E-14</v>
      </c>
      <c r="DM390" s="223">
        <f t="shared" ca="1" si="707"/>
        <v>1.2235271749625547E-13</v>
      </c>
      <c r="DN390" s="223">
        <f t="shared" ca="1" si="708"/>
        <v>2.4795617695458977E-13</v>
      </c>
      <c r="DO390" s="223">
        <f t="shared" ca="1" si="709"/>
        <v>2.5315650397563203E-13</v>
      </c>
      <c r="DP390" s="223">
        <f t="shared" ca="1" si="710"/>
        <v>1.3542851176741419E-13</v>
      </c>
      <c r="DQ390" s="223">
        <f t="shared" ca="1" si="711"/>
        <v>-4.8061169616641819E-14</v>
      </c>
      <c r="DR390" s="223">
        <f t="shared" ca="1" si="712"/>
        <v>-2.0821319738175691E-13</v>
      </c>
      <c r="DS390" s="223">
        <f t="shared" ca="1" si="713"/>
        <v>-2.6726058041709147E-13</v>
      </c>
      <c r="DT390" s="223">
        <f t="shared" ca="1" si="714"/>
        <v>-1.9653095424680051E-13</v>
      </c>
      <c r="DU390" s="223">
        <f t="shared" ca="1" si="715"/>
        <v>-3.0369373918988358E-14</v>
      </c>
      <c r="DV390" s="223">
        <f t="shared" ca="1" si="716"/>
        <v>1.5053903705816066E-13</v>
      </c>
      <c r="DW390" s="223">
        <f t="shared" ca="1" si="717"/>
        <v>2.5834835512900115E-13</v>
      </c>
      <c r="DX390" s="223">
        <f t="shared" ca="1" si="718"/>
        <v>2.4070828290999529E-13</v>
      </c>
      <c r="DY390" s="223">
        <f t="shared" ca="1" si="719"/>
        <v>1.0618452736466925E-13</v>
      </c>
      <c r="DZ390" s="223">
        <f t="shared" ca="1" si="720"/>
        <v>-7.9900555944722528E-14</v>
      </c>
      <c r="EA390" s="223">
        <f t="shared" ca="1" si="721"/>
        <v>-2.2718734296892922E-13</v>
      </c>
      <c r="EB390" s="223">
        <f t="shared" ca="1" si="722"/>
        <v>-2.641559758760283E-13</v>
      </c>
      <c r="EC390" s="223">
        <f t="shared" ca="1" si="723"/>
        <v>-1.728551406128367E-13</v>
      </c>
      <c r="ED390" s="223">
        <f t="shared" ca="1" si="724"/>
        <v>2.3810926037052198E-15</v>
      </c>
      <c r="EE390" s="223">
        <f t="shared" ca="1" si="725"/>
        <v>1.7646110938059021E-13</v>
      </c>
      <c r="EF390" s="223">
        <f t="shared" ca="1" si="726"/>
        <v>2.6485473357095599E-13</v>
      </c>
      <c r="EG390" s="223">
        <f t="shared" ca="1" si="727"/>
        <v>2.2463958521750312E-13</v>
      </c>
      <c r="EH390" s="223">
        <f t="shared" ca="1" si="728"/>
        <v>7.5343428833524214E-14</v>
      </c>
      <c r="EI390" s="223">
        <f t="shared" ca="1" si="729"/>
        <v>-1.1053816353975091E-13</v>
      </c>
      <c r="EJ390" s="223">
        <f t="shared" ca="1" si="730"/>
        <v>-2.4274437945128196E-13</v>
      </c>
      <c r="EK390" s="223">
        <f t="shared" ca="1" si="731"/>
        <v>-2.5707821958072651E-13</v>
      </c>
      <c r="EL390" s="223">
        <f t="shared" ca="1" si="732"/>
        <v>-1.4657942477004219E-13</v>
      </c>
      <c r="EM390" s="223">
        <f t="shared" ca="1" si="733"/>
        <v>3.5095745277311927E-14</v>
      </c>
      <c r="EN390" s="223">
        <f t="shared" ca="1" si="734"/>
        <v>1.9972904236747701E-13</v>
      </c>
      <c r="EO390" s="223">
        <f t="shared" ca="1" si="735"/>
        <v>2.6737745029253493E-13</v>
      </c>
      <c r="EP390" s="223">
        <f t="shared" ca="1" si="736"/>
        <v>2.0519209906823227E-13</v>
      </c>
      <c r="EQ390" s="223">
        <f t="shared" ca="1" si="737"/>
        <v>4.3369095002864961E-14</v>
      </c>
      <c r="ER390" s="223">
        <f t="shared" ca="1" si="738"/>
        <v>-1.3951317426593021E-13</v>
      </c>
      <c r="ES390" s="223">
        <f t="shared" ca="1" si="739"/>
        <v>-2.5465031451959434E-13</v>
      </c>
      <c r="ET390" s="223">
        <f t="shared" ca="1" si="740"/>
        <v>-2.4613376757385962E-13</v>
      </c>
      <c r="EU390" s="223">
        <f t="shared" ca="1" si="741"/>
        <v>-1.1809901794220268E-13</v>
      </c>
      <c r="EV390" s="223">
        <f t="shared" ca="1" si="742"/>
        <v>6.7282525274733897E-14</v>
      </c>
      <c r="EW390" s="223">
        <f t="shared" ca="1" si="743"/>
        <v>2.1999286464885162E-13</v>
      </c>
      <c r="EX390" s="223">
        <f t="shared" ca="1" si="744"/>
        <v>2.6587856128609327E-13</v>
      </c>
      <c r="EY390" s="223">
        <f t="shared" ca="1" si="745"/>
        <v>1.8265833275564251E-13</v>
      </c>
      <c r="EZ390" s="223">
        <f t="shared" ca="1" si="746"/>
        <v>1.0742449615300816E-14</v>
      </c>
      <c r="FA390" s="223">
        <f t="shared" ca="1" si="747"/>
        <v>-1.6638977699193064E-13</v>
      </c>
      <c r="FB390" s="223">
        <f t="shared" ca="1" si="748"/>
        <v>-2.6272607182836202E-13</v>
      </c>
      <c r="FC390" s="223">
        <f t="shared" ca="1" si="749"/>
        <v>-2.3148723460073758E-13</v>
      </c>
      <c r="FD390" s="223">
        <f t="shared" ca="1" si="750"/>
        <v>-8.7842291957638509E-14</v>
      </c>
      <c r="FE390" s="223">
        <f t="shared" ca="1" si="751"/>
        <v>9.8457313465279428E-14</v>
      </c>
      <c r="FF390" s="223">
        <f t="shared" ca="1" si="752"/>
        <v>2.369477894759812E-13</v>
      </c>
      <c r="FG390" s="223">
        <f t="shared" ca="1" si="753"/>
        <v>2.6038061123745839E-13</v>
      </c>
      <c r="FH390" s="223">
        <f t="shared" ca="1" si="754"/>
        <v>1.5737721509955784E-13</v>
      </c>
      <c r="FI390" s="223">
        <f t="shared" ca="1" si="755"/>
        <v>-2.2045772213581031E-14</v>
      </c>
      <c r="FJ390" s="223">
        <f t="shared" ca="1" si="756"/>
        <v>-1.9076372259593853E-13</v>
      </c>
      <c r="FK390" s="223">
        <f t="shared" ca="1" si="757"/>
        <v>-2.6685018447072503E-13</v>
      </c>
      <c r="FL390" s="223">
        <f t="shared" ca="1" si="758"/>
        <v>-2.1335891815030341E-13</v>
      </c>
      <c r="FM390" s="223">
        <f t="shared" ca="1" si="759"/>
        <v>-5.6264336138199337E-14</v>
      </c>
      <c r="FN390" s="223">
        <f t="shared" ca="1" si="760"/>
        <v>1.2815121201698229E-13</v>
      </c>
      <c r="FO390" s="223">
        <f t="shared" ca="1" si="761"/>
        <v>2.5033879899777662E-13</v>
      </c>
      <c r="FP390" s="223">
        <f t="shared" ca="1" si="762"/>
        <v>2.5096629443286675E-13</v>
      </c>
      <c r="FQ390" s="223">
        <f t="shared" ca="1" si="763"/>
        <v>1.2972899764125773E-13</v>
      </c>
      <c r="FR390" s="223">
        <f t="shared" ca="1" si="764"/>
        <v>-5.4502405108105212E-14</v>
      </c>
      <c r="FS390" s="223">
        <f t="shared" ca="1" si="765"/>
        <v>-2.1226840424873574E-13</v>
      </c>
      <c r="FT390" s="223">
        <f t="shared" ca="1" si="766"/>
        <v>-2.6696062195380845E-13</v>
      </c>
      <c r="FU390" s="223">
        <f t="shared" ca="1" si="767"/>
        <v>-1.920214849758569E-13</v>
      </c>
      <c r="FV390" s="223">
        <f t="shared" ca="1" si="768"/>
        <v>-2.3840112332256129E-14</v>
      </c>
      <c r="FW390" s="223">
        <f t="shared" ca="1" si="769"/>
        <v>1.5591759705647432E-13</v>
      </c>
      <c r="FX390" s="223">
        <f t="shared" ca="1" si="770"/>
        <v>2.599644799666469E-13</v>
      </c>
      <c r="FY390" s="223">
        <f t="shared" ca="1" si="771"/>
        <v>2.3777721095993003E-13</v>
      </c>
      <c r="FZ390" s="223">
        <f t="shared" ca="1" si="772"/>
        <v>1.0012953530635074E-13</v>
      </c>
      <c r="GA390" s="223">
        <f t="shared" ca="1" si="773"/>
        <v>-8.6139271098827924E-14</v>
      </c>
      <c r="GB390" s="223">
        <f t="shared" ca="1" si="774"/>
        <v>-2.3058037152165602E-13</v>
      </c>
      <c r="GC390" s="223">
        <f t="shared" ca="1" si="775"/>
        <v>-2.6305572319507125E-13</v>
      </c>
      <c r="GD390" s="223">
        <f t="shared" ca="1" si="776"/>
        <v>-1.6779586993328261E-13</v>
      </c>
      <c r="GE390" s="223">
        <f t="shared" ca="1" si="777"/>
        <v>8.9426889536060232E-15</v>
      </c>
      <c r="GF390" s="223">
        <f t="shared" ca="1" si="778"/>
        <v>1.8133883630773514E-13</v>
      </c>
      <c r="GG390" s="223">
        <f t="shared" ca="1" si="779"/>
        <v>2.6568005318120978E-13</v>
      </c>
      <c r="GH390" s="223">
        <f t="shared" ca="1" si="780"/>
        <v>2.2101173691051421E-13</v>
      </c>
      <c r="GI390" s="223">
        <f t="shared" ca="1" si="781"/>
        <v>6.902403155960666E-14</v>
      </c>
      <c r="GJ390" s="223">
        <f t="shared" ca="1" si="782"/>
        <v>-1.1648052227356494E-13</v>
      </c>
      <c r="GK390" s="223">
        <f t="shared" ca="1" si="783"/>
        <v>-2.4542419538208407E-13</v>
      </c>
      <c r="GL390" s="223">
        <f t="shared" ca="1" si="784"/>
        <v>-2.5519422150653376E-13</v>
      </c>
      <c r="GM390" s="223">
        <f t="shared" ca="1" si="785"/>
        <v>-1.410464488220802E-13</v>
      </c>
      <c r="GN390" s="223">
        <f t="shared" ca="1" si="786"/>
        <v>4.1590983873727984E-14</v>
      </c>
      <c r="GO390" s="223">
        <f t="shared" ca="1" si="787"/>
        <v>2.0403257067027072E-13</v>
      </c>
      <c r="GP390" s="223">
        <f t="shared" ca="1" si="788"/>
        <v>2.6739955110024805E-13</v>
      </c>
      <c r="GQ390" s="223">
        <f t="shared" ca="1" si="789"/>
        <v>2.0092204061967405E-13</v>
      </c>
      <c r="GR390" s="223">
        <f t="shared" ca="1" si="790"/>
        <v>3.6880342130455826E-14</v>
      </c>
      <c r="GS390" s="223">
        <f t="shared" ca="1" si="791"/>
        <v>-1.4506979797294036E-13</v>
      </c>
      <c r="GT390" s="223">
        <f t="shared" ca="1" si="792"/>
        <v>-2.5657661090249292E-13</v>
      </c>
      <c r="GU390" s="223">
        <f t="shared" ca="1" si="793"/>
        <v>-2.4349436119109795E-13</v>
      </c>
      <c r="GV390" s="223">
        <f t="shared" ca="1" si="794"/>
        <v>-1.1217555783419503E-13</v>
      </c>
      <c r="GW390" s="223">
        <f t="shared" ca="1" si="795"/>
        <v>7.3613711683393922E-14</v>
      </c>
      <c r="GX390" s="223">
        <f t="shared" ca="1" si="796"/>
        <v>2.2365746525587777E-13</v>
      </c>
      <c r="GY390" s="223">
        <f t="shared" ca="1" si="797"/>
        <v>2.6509711087454698E-13</v>
      </c>
      <c r="GZ390" s="223">
        <f t="shared" ca="1" si="798"/>
        <v>1.7781028981915566E-13</v>
      </c>
      <c r="HA390" s="223">
        <f t="shared" ca="1" si="799"/>
        <v>4.1819380273452683E-15</v>
      </c>
      <c r="HB390" s="223">
        <f t="shared" ca="1" si="800"/>
        <v>-1.7147708887946027E-13</v>
      </c>
      <c r="HC390" s="223">
        <f t="shared" ca="1" si="801"/>
        <v>-2.6386987537275644E-13</v>
      </c>
      <c r="HD390" s="223">
        <f t="shared" ca="1" si="802"/>
        <v>-2.2813211903816795E-13</v>
      </c>
      <c r="HE390" s="223">
        <f t="shared" ca="1" si="803"/>
        <v>-8.1617442043184799E-14</v>
      </c>
      <c r="HF390" s="223">
        <f t="shared" ca="1" si="804"/>
        <v>1.0452922074950176E-13</v>
      </c>
      <c r="HG390" s="223">
        <f t="shared" ca="1" si="805"/>
        <v>2.3991834338309537E-13</v>
      </c>
      <c r="HH390" s="223">
        <f t="shared" ca="1" si="806"/>
        <v>2.588073633482177E-13</v>
      </c>
      <c r="HI390" s="223">
        <f t="shared" ca="1" si="807"/>
        <v>1.5202410675348043E-13</v>
      </c>
      <c r="HJ390" s="223">
        <f t="shared" ca="1" si="808"/>
        <v>-2.8579366316255268E-14</v>
      </c>
      <c r="HK390" s="223">
        <f t="shared" ca="1" si="809"/>
        <v>-1.9530520475791613E-13</v>
      </c>
      <c r="HL390" s="223">
        <f t="shared" ca="1" si="810"/>
        <v>-2.6719429130665266E-13</v>
      </c>
      <c r="HM390" s="223">
        <f t="shared" ca="1" si="811"/>
        <v>-2.0933855746894345E-13</v>
      </c>
      <c r="HN390" s="223">
        <f t="shared" ca="1" si="812"/>
        <v>-4.9831723954126785E-14</v>
      </c>
      <c r="HO390" s="223">
        <f t="shared" ca="1" si="813"/>
        <v>1.3387251303947592E-13</v>
      </c>
      <c r="HP390" s="223">
        <f t="shared" ca="1" si="814"/>
        <v>2.5257062630921785E-13</v>
      </c>
      <c r="HQ390" s="223">
        <f t="shared" ca="1" si="815"/>
        <v>2.4862491217856926E-13</v>
      </c>
      <c r="HR390" s="223">
        <f t="shared" ca="1" si="816"/>
        <v>1.2395133961780182E-13</v>
      </c>
      <c r="HS390" s="223">
        <f t="shared" ca="1" si="817"/>
        <v>-6.0910810388711383E-14</v>
      </c>
      <c r="HT390" s="223">
        <f t="shared" ca="1" si="818"/>
        <v>-2.1619574856622422E-13</v>
      </c>
      <c r="HU390" s="223">
        <f t="shared" ca="1" si="819"/>
        <v>-2.6649985639416136E-13</v>
      </c>
      <c r="HV390" s="223">
        <f t="shared" ca="1" si="820"/>
        <v>-1.8739634914251236E-13</v>
      </c>
      <c r="HW390" s="223">
        <f t="shared" ca="1" si="821"/>
        <v>-1.7296490353294171E-14</v>
      </c>
      <c r="HX390" s="223">
        <f t="shared" ca="1" si="822"/>
        <v>1.6120223812445562E-13</v>
      </c>
      <c r="HY390" s="223">
        <f t="shared" ca="1" si="823"/>
        <v>2.6142401192225873E-13</v>
      </c>
      <c r="HZ390" s="223">
        <f t="shared" ca="1" si="824"/>
        <v>2.3470291090904508E-13</v>
      </c>
      <c r="IA390" s="223">
        <f t="shared" ca="1" si="825"/>
        <v>9.4014228960044609E-14</v>
      </c>
      <c r="IB390" s="223">
        <f t="shared" ca="1" si="826"/>
        <v>-9.2326099176974606E-14</v>
      </c>
      <c r="IC390" s="223">
        <f t="shared" ca="1" si="827"/>
        <v>-2.3383450708053174E-13</v>
      </c>
      <c r="ID390" s="223">
        <f t="shared" ca="1" si="828"/>
        <v>-2.617970155827479E-13</v>
      </c>
      <c r="IE390" s="223">
        <f t="shared" ca="1" si="829"/>
        <v>-2.6479789458446417E-13</v>
      </c>
      <c r="IF390" s="223">
        <f t="shared" ca="1" si="830"/>
        <v>1.5498898562069848E-14</v>
      </c>
      <c r="IG390" s="223">
        <f t="shared" ca="1" si="831"/>
        <v>1.8610733150058413E-13</v>
      </c>
      <c r="IH390" s="223">
        <f t="shared" ca="1" si="832"/>
        <v>2.6634533706184374E-13</v>
      </c>
      <c r="II390" s="223">
        <f t="shared" ca="1" si="833"/>
        <v>2.172507593973736E-13</v>
      </c>
      <c r="IJ390" s="223">
        <f t="shared" ca="1" si="834"/>
        <v>6.2663056790048715E-14</v>
      </c>
      <c r="IK390" s="223">
        <f t="shared" ca="1" si="835"/>
        <v>-1.2235271749625209E-13</v>
      </c>
      <c r="IL390" s="223">
        <f t="shared" ca="1" si="836"/>
        <v>-2.4795617695458977E-13</v>
      </c>
      <c r="IM390" s="223">
        <f t="shared" ca="1" si="837"/>
        <v>-2.5315650397563203E-13</v>
      </c>
      <c r="IN390" s="223">
        <f t="shared" ca="1" si="838"/>
        <v>-1.3542851176741419E-13</v>
      </c>
      <c r="IO390" s="223">
        <f t="shared" ca="1" si="839"/>
        <v>4.8061169616645549E-14</v>
      </c>
      <c r="IP390" s="223">
        <f t="shared" ca="1" si="840"/>
        <v>2.0821319738175933E-13</v>
      </c>
      <c r="IQ390" s="223">
        <f t="shared" ca="1" si="841"/>
        <v>2.6726058041709157E-13</v>
      </c>
      <c r="IR390" s="223">
        <f t="shared" ca="1" si="842"/>
        <v>1.9653095424680309E-13</v>
      </c>
      <c r="IS390" s="223">
        <f t="shared" ca="1" si="843"/>
        <v>3.0369373918988358E-14</v>
      </c>
      <c r="IT390" s="223">
        <f t="shared" ca="1" si="844"/>
        <v>-1.5053903705816066E-13</v>
      </c>
      <c r="IU390" s="223">
        <f t="shared" ca="1" si="845"/>
        <v>-2.5834835512900115E-13</v>
      </c>
      <c r="IV390" s="223">
        <f t="shared" ca="1" si="846"/>
        <v>-2.4070828290999529E-13</v>
      </c>
      <c r="IW390" s="223">
        <f t="shared" ca="1" si="847"/>
        <v>-1.0618452736466575E-13</v>
      </c>
      <c r="IX390" s="223">
        <f t="shared" ca="1" si="848"/>
        <v>7.9900555944726163E-14</v>
      </c>
      <c r="IY390" s="223">
        <f t="shared" ca="1" si="849"/>
        <v>2.271873429689272E-13</v>
      </c>
      <c r="IZ390" s="223">
        <f t="shared" ca="1" si="850"/>
        <v>2.6415597587602896E-13</v>
      </c>
      <c r="JA390" s="223">
        <f t="shared" ca="1" si="851"/>
        <v>1.728551406128367E-13</v>
      </c>
      <c r="JB390" s="223">
        <f t="shared" ca="1" si="852"/>
        <v>-2.3810926037052198E-15</v>
      </c>
    </row>
    <row r="391" spans="2:262">
      <c r="B391" s="230">
        <v>30</v>
      </c>
      <c r="C391" s="229">
        <f t="shared" si="853"/>
        <v>5.859375000000002E-4</v>
      </c>
      <c r="D391" s="226">
        <f t="shared" ca="1" si="597"/>
        <v>18.000000000065064</v>
      </c>
      <c r="E391" s="225">
        <f ca="1">AJ361</f>
        <v>6.5065122385133267E-11</v>
      </c>
      <c r="F391" s="224">
        <v>30</v>
      </c>
      <c r="G391" s="223">
        <f t="shared" ca="1" si="854"/>
        <v>-1.3225556899565018E-13</v>
      </c>
      <c r="H391" s="223">
        <f t="shared" ca="1" si="598"/>
        <v>-1.9295599533910776E-13</v>
      </c>
      <c r="I391" s="223">
        <f t="shared" ca="1" si="599"/>
        <v>-1.5368635478534618E-13</v>
      </c>
      <c r="J391" s="223">
        <f t="shared" ca="1" si="600"/>
        <v>-3.4792159720699725E-14</v>
      </c>
      <c r="K391" s="223">
        <f t="shared" ca="1" si="601"/>
        <v>1.0212777498818231E-13</v>
      </c>
      <c r="L391" s="223">
        <f t="shared" ca="1" si="602"/>
        <v>1.8613553933568314E-13</v>
      </c>
      <c r="M391" s="223">
        <f t="shared" ca="1" si="603"/>
        <v>1.7370689969047113E-13</v>
      </c>
      <c r="N391" s="223">
        <f t="shared" ca="1" si="604"/>
        <v>7.1281106279467989E-14</v>
      </c>
      <c r="O391" s="223">
        <f t="shared" ca="1" si="605"/>
        <v>-6.807526786183464E-14</v>
      </c>
      <c r="P391" s="223">
        <f t="shared" ca="1" si="606"/>
        <v>-1.7216199894160129E-13</v>
      </c>
      <c r="Q391" s="223">
        <f t="shared" ca="1" si="607"/>
        <v>-1.8705198585644289E-13</v>
      </c>
      <c r="R391" s="223">
        <f t="shared" ca="1" si="608"/>
        <v>-1.0503075989882138E-13</v>
      </c>
      <c r="S391" s="223">
        <f t="shared" ca="1" si="609"/>
        <v>3.140666636860669E-14</v>
      </c>
      <c r="T391" s="223">
        <f t="shared" ca="1" si="610"/>
        <v>1.5157236947775486E-13</v>
      </c>
      <c r="U391" s="223">
        <f t="shared" ca="1" si="611"/>
        <v>1.9320876910591368E-13</v>
      </c>
      <c r="V391" s="223">
        <f t="shared" ca="1" si="612"/>
        <v>1.347441403171915E-13</v>
      </c>
      <c r="W391" s="223">
        <f t="shared" ca="1" si="613"/>
        <v>6.4688757001055783E-15</v>
      </c>
      <c r="X391" s="223">
        <f t="shared" ca="1" si="614"/>
        <v>-1.2515789885764262E-13</v>
      </c>
      <c r="Y391" s="223">
        <f t="shared" ca="1" si="615"/>
        <v>-1.9194064771137023E-13</v>
      </c>
      <c r="Z391" s="223">
        <f t="shared" ca="1" si="616"/>
        <v>-1.5927937898855646E-13</v>
      </c>
      <c r="AA391" s="223">
        <f t="shared" ca="1" si="617"/>
        <v>-4.409582250344974E-14</v>
      </c>
      <c r="AB391" s="223">
        <f t="shared" ca="1" si="618"/>
        <v>9.3933680373789185E-14</v>
      </c>
      <c r="AC391" s="223">
        <f t="shared" ca="1" si="619"/>
        <v>1.8329635486683411E-13</v>
      </c>
      <c r="AD391" s="223">
        <f t="shared" ca="1" si="620"/>
        <v>1.776936004502963E-13</v>
      </c>
      <c r="AE391" s="223">
        <f t="shared" ca="1" si="621"/>
        <v>8.0028191577208481E-14</v>
      </c>
      <c r="AF391" s="223">
        <f t="shared" ca="1" si="622"/>
        <v>-5.9099643231786181E-14</v>
      </c>
      <c r="AG391" s="223">
        <f t="shared" ca="1" si="623"/>
        <v>-1.6760808589854568E-13</v>
      </c>
      <c r="AH391" s="223">
        <f t="shared" ca="1" si="624"/>
        <v>-1.8927915649845011E-13</v>
      </c>
      <c r="AI391" s="223">
        <f t="shared" ca="1" si="625"/>
        <v>-1.128851221289826E-13</v>
      </c>
      <c r="AJ391" s="223">
        <f t="shared" ca="1" si="626"/>
        <v>2.1994439943847399E-14</v>
      </c>
      <c r="AK391" s="223">
        <f t="shared" ca="1" si="627"/>
        <v>1.4547873218487363E-13</v>
      </c>
      <c r="AL391" s="223">
        <f t="shared" ca="1" si="628"/>
        <v>1.935908207113424E-13</v>
      </c>
      <c r="AM391" s="223">
        <f t="shared" ca="1" si="629"/>
        <v>1.414039407440451E-13</v>
      </c>
      <c r="AN391" s="223">
        <f t="shared" ca="1" si="630"/>
        <v>1.5955997336510092E-14</v>
      </c>
      <c r="AO391" s="223">
        <f t="shared" ca="1" si="631"/>
        <v>-1.1775871237874989E-13</v>
      </c>
      <c r="AP391" s="223">
        <f t="shared" ca="1" si="632"/>
        <v>-1.9046289825128087E-13</v>
      </c>
      <c r="AQ391" s="223">
        <f t="shared" ca="1" si="633"/>
        <v>-1.6448868521655758E-13</v>
      </c>
      <c r="AR391" s="223">
        <f t="shared" ca="1" si="634"/>
        <v>-5.3293254587451211E-14</v>
      </c>
      <c r="AS391" s="223">
        <f t="shared" ca="1" si="635"/>
        <v>8.5513291295756904E-14</v>
      </c>
      <c r="AT391" s="223">
        <f t="shared" ca="1" si="636"/>
        <v>1.8001559342424657E-13</v>
      </c>
      <c r="AU391" s="223">
        <f t="shared" ca="1" si="637"/>
        <v>1.8125222176251521E-13</v>
      </c>
      <c r="AV391" s="223">
        <f t="shared" ca="1" si="638"/>
        <v>8.8582481951798082E-14</v>
      </c>
      <c r="AW391" s="223">
        <f t="shared" ca="1" si="639"/>
        <v>-4.9981642384674799E-14</v>
      </c>
      <c r="AX391" s="223">
        <f t="shared" ca="1" si="640"/>
        <v>-1.6265039029582598E-13</v>
      </c>
      <c r="AY391" s="223">
        <f t="shared" ca="1" si="641"/>
        <v>-1.9105033707355651E-13</v>
      </c>
      <c r="AZ391" s="223">
        <f t="shared" ca="1" si="642"/>
        <v>-1.2046753421236614E-13</v>
      </c>
      <c r="BA391" s="223">
        <f t="shared" ca="1" si="643"/>
        <v>1.2529226986776943E-14</v>
      </c>
      <c r="BB391" s="223">
        <f t="shared" ca="1" si="644"/>
        <v>1.3903462388372634E-13</v>
      </c>
      <c r="BC391" s="223">
        <f t="shared" ca="1" si="645"/>
        <v>1.9350649507312423E-13</v>
      </c>
      <c r="BD391" s="223">
        <f t="shared" ca="1" si="646"/>
        <v>1.4772308669212342E-13</v>
      </c>
      <c r="BE391" s="223">
        <f t="shared" ca="1" si="647"/>
        <v>2.5404679577749958E-14</v>
      </c>
      <c r="BF391" s="223">
        <f t="shared" ca="1" si="648"/>
        <v>-1.1007583484729144E-13</v>
      </c>
      <c r="BG391" s="223">
        <f t="shared" ca="1" si="649"/>
        <v>-1.8852630698672451E-13</v>
      </c>
      <c r="BH391" s="223">
        <f t="shared" ca="1" si="650"/>
        <v>-1.6930172379436475E-13</v>
      </c>
      <c r="BI391" s="223">
        <f t="shared" ca="1" si="651"/>
        <v>-6.2362298553213703E-14</v>
      </c>
      <c r="BJ391" s="223">
        <f t="shared" ca="1" si="652"/>
        <v>7.6886893208913426E-14</v>
      </c>
      <c r="BK391" s="223">
        <f t="shared" ca="1" si="653"/>
        <v>1.763011586495957E-13</v>
      </c>
      <c r="BL391" s="223">
        <f t="shared" ca="1" si="654"/>
        <v>1.8437419059668898E-13</v>
      </c>
      <c r="BM391" s="223">
        <f t="shared" ca="1" si="655"/>
        <v>9.6923369368456139E-14</v>
      </c>
      <c r="BN391" s="223">
        <f t="shared" ca="1" si="656"/>
        <v>-4.0743231383184569E-14</v>
      </c>
      <c r="BO391" s="223">
        <f t="shared" ca="1" si="657"/>
        <v>-1.5730085565639238E-13</v>
      </c>
      <c r="BP391" s="223">
        <f t="shared" ca="1" si="658"/>
        <v>-1.923612606526194E-13</v>
      </c>
      <c r="BQ391" s="223">
        <f t="shared" ca="1" si="659"/>
        <v>-1.2775972945412177E-13</v>
      </c>
      <c r="BR391" s="223">
        <f t="shared" ca="1" si="660"/>
        <v>3.0338300244660365E-15</v>
      </c>
      <c r="BS391" s="223">
        <f t="shared" ca="1" si="661"/>
        <v>1.3225556899564932E-13</v>
      </c>
      <c r="BT391" s="223">
        <f t="shared" ca="1" si="662"/>
        <v>1.9295599533910769E-13</v>
      </c>
      <c r="BU391" s="223">
        <f t="shared" ca="1" si="663"/>
        <v>1.5368635478534704E-13</v>
      </c>
      <c r="BV391" s="223">
        <f t="shared" ca="1" si="664"/>
        <v>3.4792159720701258E-14</v>
      </c>
      <c r="BW391" s="223">
        <f t="shared" ca="1" si="665"/>
        <v>-1.0212777498818085E-13</v>
      </c>
      <c r="BX391" s="223">
        <f t="shared" ca="1" si="666"/>
        <v>-1.8613553933568301E-13</v>
      </c>
      <c r="BY391" s="223">
        <f t="shared" ca="1" si="667"/>
        <v>-1.7370689969047135E-13</v>
      </c>
      <c r="BZ391" s="223">
        <f t="shared" ca="1" si="668"/>
        <v>-7.1281106279468633E-14</v>
      </c>
      <c r="CA391" s="223">
        <f t="shared" ca="1" si="669"/>
        <v>6.8075267861833819E-14</v>
      </c>
      <c r="CB391" s="223">
        <f t="shared" ca="1" si="670"/>
        <v>1.7216199894160079E-13</v>
      </c>
      <c r="CC391" s="223">
        <f t="shared" ca="1" si="671"/>
        <v>1.8705198585644312E-13</v>
      </c>
      <c r="CD391" s="223">
        <f t="shared" ca="1" si="672"/>
        <v>1.0503075989882226E-13</v>
      </c>
      <c r="CE391" s="223">
        <f t="shared" ca="1" si="673"/>
        <v>-3.140666636860532E-14</v>
      </c>
      <c r="CF391" s="223">
        <f t="shared" ca="1" si="674"/>
        <v>-1.5157236947775401E-13</v>
      </c>
      <c r="CG391" s="223">
        <f t="shared" ca="1" si="675"/>
        <v>-1.9320876910591378E-13</v>
      </c>
      <c r="CH391" s="223">
        <f t="shared" ca="1" si="676"/>
        <v>-1.3474414031719178E-13</v>
      </c>
      <c r="CI391" s="223">
        <f t="shared" ca="1" si="677"/>
        <v>-6.4688757001059333E-15</v>
      </c>
      <c r="CJ391" s="223">
        <f t="shared" ca="1" si="678"/>
        <v>1.2515789885764206E-13</v>
      </c>
      <c r="CK391" s="223">
        <f t="shared" ca="1" si="679"/>
        <v>1.9194064771137013E-13</v>
      </c>
      <c r="CL391" s="223">
        <f t="shared" ca="1" si="680"/>
        <v>1.5927937898855704E-13</v>
      </c>
      <c r="CM391" s="223">
        <f t="shared" ca="1" si="681"/>
        <v>4.4095822503450756E-14</v>
      </c>
      <c r="CN391" s="223">
        <f t="shared" ca="1" si="682"/>
        <v>-9.3933680373788276E-14</v>
      </c>
      <c r="CO391" s="223">
        <f t="shared" ca="1" si="683"/>
        <v>-1.8329635486683421E-13</v>
      </c>
      <c r="CP391" s="223">
        <f t="shared" ca="1" si="684"/>
        <v>-1.7769360045029673E-13</v>
      </c>
      <c r="CQ391" s="223">
        <f t="shared" ca="1" si="685"/>
        <v>-8.0028191577208822E-14</v>
      </c>
      <c r="CR391" s="223">
        <f t="shared" ca="1" si="686"/>
        <v>5.9099643231784528E-14</v>
      </c>
      <c r="CS391" s="223">
        <f t="shared" ca="1" si="687"/>
        <v>1.6760808589854548E-13</v>
      </c>
      <c r="CT391" s="223">
        <f t="shared" ca="1" si="688"/>
        <v>1.8927915649845051E-13</v>
      </c>
      <c r="CU391" s="223">
        <f t="shared" ca="1" si="689"/>
        <v>1.1288512212898288E-13</v>
      </c>
      <c r="CV391" s="223">
        <f t="shared" ca="1" si="690"/>
        <v>-2.1994439943844995E-14</v>
      </c>
      <c r="CW391" s="223">
        <f t="shared" ca="1" si="691"/>
        <v>-1.4547873218487295E-13</v>
      </c>
      <c r="CX391" s="223">
        <f t="shared" ca="1" si="692"/>
        <v>-1.9359082071134245E-13</v>
      </c>
      <c r="CY391" s="223">
        <f t="shared" ca="1" si="693"/>
        <v>-1.4140394074404581E-13</v>
      </c>
      <c r="CZ391" s="223">
        <f t="shared" ca="1" si="694"/>
        <v>-1.5955997336509758E-14</v>
      </c>
      <c r="DA391" s="223">
        <f t="shared" ca="1" si="695"/>
        <v>1.177587123787485E-13</v>
      </c>
      <c r="DB391" s="223">
        <f t="shared" ca="1" si="696"/>
        <v>1.904628982512808E-13</v>
      </c>
      <c r="DC391" s="223">
        <f t="shared" ca="1" si="697"/>
        <v>1.6448868521655849E-13</v>
      </c>
      <c r="DD391" s="223">
        <f t="shared" ca="1" si="698"/>
        <v>5.3293254587451552E-14</v>
      </c>
      <c r="DE391" s="223">
        <f t="shared" ca="1" si="699"/>
        <v>-8.5513291295755351E-14</v>
      </c>
      <c r="DF391" s="223">
        <f t="shared" ca="1" si="700"/>
        <v>-1.8001559342424617E-13</v>
      </c>
      <c r="DG391" s="223">
        <f t="shared" ca="1" si="701"/>
        <v>-1.8125222176251604E-13</v>
      </c>
      <c r="DH391" s="223">
        <f t="shared" ca="1" si="702"/>
        <v>-8.8582481951799028E-14</v>
      </c>
      <c r="DI391" s="223">
        <f t="shared" ca="1" si="703"/>
        <v>4.9981642384675121E-14</v>
      </c>
      <c r="DJ391" s="223">
        <f t="shared" ca="1" si="704"/>
        <v>1.626503902958254E-13</v>
      </c>
      <c r="DK391" s="223">
        <f t="shared" ca="1" si="705"/>
        <v>1.9105033707355643E-13</v>
      </c>
      <c r="DL391" s="223">
        <f t="shared" ca="1" si="706"/>
        <v>1.2046753421236693E-13</v>
      </c>
      <c r="DM391" s="223">
        <f t="shared" ca="1" si="707"/>
        <v>-1.2529226986777274E-14</v>
      </c>
      <c r="DN391" s="223">
        <f t="shared" ca="1" si="708"/>
        <v>-1.3903462388372563E-13</v>
      </c>
      <c r="DO391" s="223">
        <f t="shared" ca="1" si="709"/>
        <v>-1.9350649507312421E-13</v>
      </c>
      <c r="DP391" s="223">
        <f t="shared" ca="1" si="710"/>
        <v>-1.4772308669212499E-13</v>
      </c>
      <c r="DQ391" s="223">
        <f t="shared" ca="1" si="711"/>
        <v>-2.540467957775099E-14</v>
      </c>
      <c r="DR391" s="223">
        <f t="shared" ca="1" si="712"/>
        <v>1.1007583484728945E-13</v>
      </c>
      <c r="DS391" s="223">
        <f t="shared" ca="1" si="713"/>
        <v>1.8852630698672426E-13</v>
      </c>
      <c r="DT391" s="223">
        <f t="shared" ca="1" si="714"/>
        <v>1.693017237943646E-13</v>
      </c>
      <c r="DU391" s="223">
        <f t="shared" ca="1" si="715"/>
        <v>6.23622985532147E-14</v>
      </c>
      <c r="DV391" s="223">
        <f t="shared" ca="1" si="716"/>
        <v>-7.6886893208913729E-14</v>
      </c>
      <c r="DW391" s="223">
        <f t="shared" ca="1" si="717"/>
        <v>-1.7630115864959525E-13</v>
      </c>
      <c r="DX391" s="223">
        <f t="shared" ca="1" si="718"/>
        <v>-1.843741905966889E-13</v>
      </c>
      <c r="DY391" s="223">
        <f t="shared" ca="1" si="719"/>
        <v>-9.6923369368458247E-14</v>
      </c>
      <c r="DZ391" s="223">
        <f t="shared" ca="1" si="720"/>
        <v>4.0743231383183559E-14</v>
      </c>
      <c r="EA391" s="223">
        <f t="shared" ca="1" si="721"/>
        <v>1.5730085565639096E-13</v>
      </c>
      <c r="EB391" s="223">
        <f t="shared" ca="1" si="722"/>
        <v>1.9236126065261955E-13</v>
      </c>
      <c r="EC391" s="223">
        <f t="shared" ca="1" si="723"/>
        <v>1.2775972945412359E-13</v>
      </c>
      <c r="ED391" s="223">
        <f t="shared" ca="1" si="724"/>
        <v>-3.0338300244649932E-15</v>
      </c>
      <c r="EE391" s="223">
        <f t="shared" ca="1" si="725"/>
        <v>-1.3225556899564954E-13</v>
      </c>
      <c r="EF391" s="223">
        <f t="shared" ca="1" si="726"/>
        <v>-1.9295599533910759E-13</v>
      </c>
      <c r="EG391" s="223">
        <f t="shared" ca="1" si="727"/>
        <v>-1.5368635478534684E-13</v>
      </c>
      <c r="EH391" s="223">
        <f t="shared" ca="1" si="728"/>
        <v>-3.479215972070228E-14</v>
      </c>
      <c r="EI391" s="223">
        <f t="shared" ca="1" si="729"/>
        <v>1.0212777498818113E-13</v>
      </c>
      <c r="EJ391" s="223">
        <f t="shared" ca="1" si="730"/>
        <v>1.8613553933568233E-13</v>
      </c>
      <c r="EK391" s="223">
        <f t="shared" ca="1" si="731"/>
        <v>1.7370689969047181E-13</v>
      </c>
      <c r="EL391" s="223">
        <f t="shared" ca="1" si="732"/>
        <v>7.1281106279470879E-14</v>
      </c>
      <c r="EM391" s="223">
        <f t="shared" ca="1" si="733"/>
        <v>-6.8075267861832848E-14</v>
      </c>
      <c r="EN391" s="223">
        <f t="shared" ca="1" si="734"/>
        <v>-1.721619989415997E-13</v>
      </c>
      <c r="EO391" s="223">
        <f t="shared" ca="1" si="735"/>
        <v>-1.870519858564434E-13</v>
      </c>
      <c r="EP391" s="223">
        <f t="shared" ca="1" si="736"/>
        <v>-1.0503075989882196E-13</v>
      </c>
      <c r="EQ391" s="223">
        <f t="shared" ca="1" si="737"/>
        <v>3.1406666368604292E-14</v>
      </c>
      <c r="ER391" s="223">
        <f t="shared" ca="1" si="738"/>
        <v>1.5157236947775418E-13</v>
      </c>
      <c r="ES391" s="223">
        <f t="shared" ca="1" si="739"/>
        <v>1.9320876910591386E-13</v>
      </c>
      <c r="ET391" s="223">
        <f t="shared" ca="1" si="740"/>
        <v>1.3474414031719251E-13</v>
      </c>
      <c r="EU391" s="223">
        <f t="shared" ca="1" si="741"/>
        <v>6.4688757001083519E-15</v>
      </c>
      <c r="EV391" s="223">
        <f t="shared" ca="1" si="742"/>
        <v>-1.2515789885764128E-13</v>
      </c>
      <c r="EW391" s="223">
        <f t="shared" ca="1" si="743"/>
        <v>-1.9194064771136985E-13</v>
      </c>
      <c r="EX391" s="223">
        <f t="shared" ca="1" si="744"/>
        <v>-1.5927937898855765E-13</v>
      </c>
      <c r="EY391" s="223">
        <f t="shared" ca="1" si="745"/>
        <v>-4.409582250345311E-14</v>
      </c>
      <c r="EZ391" s="223">
        <f t="shared" ca="1" si="746"/>
        <v>9.3933680373787367E-14</v>
      </c>
      <c r="FA391" s="223">
        <f t="shared" ca="1" si="747"/>
        <v>1.8329635486683386E-13</v>
      </c>
      <c r="FB391" s="223">
        <f t="shared" ca="1" si="748"/>
        <v>1.7769360045029713E-13</v>
      </c>
      <c r="FC391" s="223">
        <f t="shared" ca="1" si="749"/>
        <v>8.0028191577209756E-14</v>
      </c>
      <c r="FD391" s="223">
        <f t="shared" ca="1" si="750"/>
        <v>-5.9099643231783531E-14</v>
      </c>
      <c r="FE391" s="223">
        <f t="shared" ca="1" si="751"/>
        <v>-1.67608085898545E-13</v>
      </c>
      <c r="FF391" s="223">
        <f t="shared" ca="1" si="752"/>
        <v>-1.8927915649845069E-13</v>
      </c>
      <c r="FG391" s="223">
        <f t="shared" ca="1" si="753"/>
        <v>-1.1288512212898372E-13</v>
      </c>
      <c r="FH391" s="223">
        <f t="shared" ca="1" si="754"/>
        <v>2.1994439943843963E-14</v>
      </c>
      <c r="FI391" s="223">
        <f t="shared" ca="1" si="755"/>
        <v>1.4547873218487227E-13</v>
      </c>
      <c r="FJ391" s="223">
        <f t="shared" ca="1" si="756"/>
        <v>1.9359082071134242E-13</v>
      </c>
      <c r="FK391" s="223">
        <f t="shared" ca="1" si="757"/>
        <v>1.4140394074404654E-13</v>
      </c>
      <c r="FL391" s="223">
        <f t="shared" ca="1" si="758"/>
        <v>1.5955997336510799E-14</v>
      </c>
      <c r="FM391" s="223">
        <f t="shared" ca="1" si="759"/>
        <v>-1.1775871237874767E-13</v>
      </c>
      <c r="FN391" s="223">
        <f t="shared" ca="1" si="760"/>
        <v>-1.9046289825128062E-13</v>
      </c>
      <c r="FO391" s="223">
        <f t="shared" ca="1" si="761"/>
        <v>-1.6448868521655902E-13</v>
      </c>
      <c r="FP391" s="223">
        <f t="shared" ca="1" si="762"/>
        <v>-5.3293254587452562E-14</v>
      </c>
      <c r="FQ391" s="223">
        <f t="shared" ca="1" si="763"/>
        <v>8.5513291295754417E-14</v>
      </c>
      <c r="FR391" s="223">
        <f t="shared" ca="1" si="764"/>
        <v>1.8001559342424581E-13</v>
      </c>
      <c r="FS391" s="223">
        <f t="shared" ca="1" si="765"/>
        <v>1.8125222176251642E-13</v>
      </c>
      <c r="FT391" s="223">
        <f t="shared" ca="1" si="766"/>
        <v>8.858248195179995E-14</v>
      </c>
      <c r="FU391" s="223">
        <f t="shared" ca="1" si="767"/>
        <v>-4.9981642384674111E-14</v>
      </c>
      <c r="FV391" s="223">
        <f t="shared" ca="1" si="768"/>
        <v>-1.6265039029582485E-13</v>
      </c>
      <c r="FW391" s="223">
        <f t="shared" ca="1" si="769"/>
        <v>-1.9105033707355663E-13</v>
      </c>
      <c r="FX391" s="223">
        <f t="shared" ca="1" si="770"/>
        <v>-1.2046753421236564E-13</v>
      </c>
      <c r="FY391" s="223">
        <f t="shared" ca="1" si="771"/>
        <v>1.2529226986776233E-14</v>
      </c>
      <c r="FZ391" s="223">
        <f t="shared" ca="1" si="772"/>
        <v>1.390346238837249E-13</v>
      </c>
      <c r="GA391" s="223">
        <f t="shared" ca="1" si="773"/>
        <v>1.9350649507312408E-13</v>
      </c>
      <c r="GB391" s="223">
        <f t="shared" ca="1" si="774"/>
        <v>1.4772308669212388E-13</v>
      </c>
      <c r="GC391" s="223">
        <f t="shared" ca="1" si="775"/>
        <v>2.5404679577752025E-14</v>
      </c>
      <c r="GD391" s="223">
        <f t="shared" ca="1" si="776"/>
        <v>-1.1007583484728858E-13</v>
      </c>
      <c r="GE391" s="223">
        <f t="shared" ca="1" si="777"/>
        <v>-1.885263069867234E-13</v>
      </c>
      <c r="GF391" s="223">
        <f t="shared" ca="1" si="778"/>
        <v>-1.693017237943651E-13</v>
      </c>
      <c r="GG391" s="223">
        <f t="shared" ca="1" si="779"/>
        <v>-6.2362298553215684E-14</v>
      </c>
      <c r="GH391" s="223">
        <f t="shared" ca="1" si="780"/>
        <v>7.6886893208910233E-14</v>
      </c>
      <c r="GI391" s="223">
        <f t="shared" ca="1" si="781"/>
        <v>1.7630115864959595E-13</v>
      </c>
      <c r="GJ391" s="223">
        <f t="shared" ca="1" si="782"/>
        <v>1.8437419059668923E-13</v>
      </c>
      <c r="GK391" s="223">
        <f t="shared" ca="1" si="783"/>
        <v>9.692336936845913E-14</v>
      </c>
      <c r="GL391" s="223">
        <f t="shared" ca="1" si="784"/>
        <v>-4.0743231383179848E-14</v>
      </c>
      <c r="GM391" s="223">
        <f t="shared" ca="1" si="785"/>
        <v>-1.5730085565639195E-13</v>
      </c>
      <c r="GN391" s="223">
        <f t="shared" ca="1" si="786"/>
        <v>-1.9236126065261968E-13</v>
      </c>
      <c r="GO391" s="223">
        <f t="shared" ca="1" si="787"/>
        <v>-1.2775972945412435E-13</v>
      </c>
      <c r="GP391" s="223">
        <f t="shared" ca="1" si="788"/>
        <v>3.0338300244611984E-15</v>
      </c>
      <c r="GQ391" s="223">
        <f t="shared" ca="1" si="789"/>
        <v>1.3225556899564876E-13</v>
      </c>
      <c r="GR391" s="223">
        <f t="shared" ca="1" si="790"/>
        <v>1.9295599533910749E-13</v>
      </c>
      <c r="GS391" s="223">
        <f t="shared" ca="1" si="791"/>
        <v>1.5368635478534916E-13</v>
      </c>
      <c r="GT391" s="223">
        <f t="shared" ca="1" si="792"/>
        <v>3.4792159720700602E-14</v>
      </c>
      <c r="GU391" s="223">
        <f t="shared" ca="1" si="793"/>
        <v>-1.0212777498818026E-13</v>
      </c>
      <c r="GV391" s="223">
        <f t="shared" ca="1" si="794"/>
        <v>-1.8613553933568205E-13</v>
      </c>
      <c r="GW391" s="223">
        <f t="shared" ca="1" si="795"/>
        <v>-1.737068996904735E-13</v>
      </c>
      <c r="GX391" s="223">
        <f t="shared" ca="1" si="796"/>
        <v>-7.1281106279469302E-14</v>
      </c>
      <c r="GY391" s="223">
        <f t="shared" ca="1" si="797"/>
        <v>6.8075267861831863E-14</v>
      </c>
      <c r="GZ391" s="223">
        <f t="shared" ca="1" si="798"/>
        <v>1.7216199894159922E-13</v>
      </c>
      <c r="HA391" s="223">
        <f t="shared" ca="1" si="799"/>
        <v>1.8705198585644297E-13</v>
      </c>
      <c r="HB391" s="223">
        <f t="shared" ca="1" si="800"/>
        <v>1.0503075989882286E-13</v>
      </c>
      <c r="HC391" s="223">
        <f t="shared" ca="1" si="801"/>
        <v>-3.1406666368603257E-14</v>
      </c>
      <c r="HD391" s="223">
        <f t="shared" ca="1" si="802"/>
        <v>-1.5157236947775184E-13</v>
      </c>
      <c r="HE391" s="223">
        <f t="shared" ca="1" si="803"/>
        <v>-1.9320876910591378E-13</v>
      </c>
      <c r="HF391" s="223">
        <f t="shared" ca="1" si="804"/>
        <v>-1.3474414031719327E-13</v>
      </c>
      <c r="HG391" s="223">
        <f t="shared" ca="1" si="805"/>
        <v>-6.4688757001093948E-15</v>
      </c>
      <c r="HH391" s="223">
        <f t="shared" ca="1" si="806"/>
        <v>1.2515789885763837E-13</v>
      </c>
      <c r="HI391" s="223">
        <f t="shared" ca="1" si="807"/>
        <v>1.9194064771137008E-13</v>
      </c>
      <c r="HJ391" s="223">
        <f t="shared" ca="1" si="808"/>
        <v>1.5927937898855826E-13</v>
      </c>
      <c r="HK391" s="223">
        <f t="shared" ca="1" si="809"/>
        <v>4.4095822503454126E-14</v>
      </c>
      <c r="HL391" s="223">
        <f t="shared" ca="1" si="810"/>
        <v>-9.3933680373788857E-14</v>
      </c>
      <c r="HM391" s="223">
        <f t="shared" ca="1" si="811"/>
        <v>-1.8329635486683353E-13</v>
      </c>
      <c r="HN391" s="223">
        <f t="shared" ca="1" si="812"/>
        <v>-1.7769360045029756E-13</v>
      </c>
      <c r="HO391" s="223">
        <f t="shared" ca="1" si="813"/>
        <v>-8.0028191577213215E-14</v>
      </c>
      <c r="HP391" s="223">
        <f t="shared" ca="1" si="814"/>
        <v>5.9099643231785159E-14</v>
      </c>
      <c r="HQ391" s="223">
        <f t="shared" ca="1" si="815"/>
        <v>1.6760808589854444E-13</v>
      </c>
      <c r="HR391" s="223">
        <f t="shared" ca="1" si="816"/>
        <v>1.8927915649845094E-13</v>
      </c>
      <c r="HS391" s="223">
        <f t="shared" ca="1" si="817"/>
        <v>1.128851221289868E-13</v>
      </c>
      <c r="HT391" s="223">
        <f t="shared" ca="1" si="818"/>
        <v>-2.1994439943845658E-14</v>
      </c>
      <c r="HU391" s="223">
        <f t="shared" ca="1" si="819"/>
        <v>-1.4547873218487159E-13</v>
      </c>
      <c r="HV391" s="223">
        <f t="shared" ca="1" si="820"/>
        <v>-1.9359082071134247E-13</v>
      </c>
      <c r="HW391" s="223">
        <f t="shared" ca="1" si="821"/>
        <v>-1.4140394074404538E-13</v>
      </c>
      <c r="HX391" s="223">
        <f t="shared" ca="1" si="822"/>
        <v>-1.5955997336511837E-14</v>
      </c>
      <c r="HY391" s="223">
        <f t="shared" ca="1" si="823"/>
        <v>1.1775871237874686E-13</v>
      </c>
      <c r="HZ391" s="223">
        <f t="shared" ca="1" si="824"/>
        <v>1.9046289825127991E-13</v>
      </c>
      <c r="IA391" s="223">
        <f t="shared" ca="1" si="825"/>
        <v>1.6448868521655811E-13</v>
      </c>
      <c r="IB391" s="223">
        <f t="shared" ca="1" si="826"/>
        <v>5.3293254587453559E-14</v>
      </c>
      <c r="IC391" s="223">
        <f t="shared" ca="1" si="827"/>
        <v>-8.5513291295753471E-14</v>
      </c>
      <c r="ID391" s="223">
        <f t="shared" ca="1" si="828"/>
        <v>-1.800155934242444E-13</v>
      </c>
      <c r="IE391" s="223">
        <f t="shared" ca="1" si="829"/>
        <v>-1.4241926991229733E-13</v>
      </c>
      <c r="IF391" s="223">
        <f t="shared" ca="1" si="830"/>
        <v>-8.8582481951800871E-14</v>
      </c>
      <c r="IG391" s="223">
        <f t="shared" ca="1" si="831"/>
        <v>4.9981642384670444E-14</v>
      </c>
      <c r="IH391" s="223">
        <f t="shared" ca="1" si="832"/>
        <v>1.6265039029582575E-13</v>
      </c>
      <c r="II391" s="223">
        <f t="shared" ca="1" si="833"/>
        <v>1.9105033707355679E-13</v>
      </c>
      <c r="IJ391" s="223">
        <f t="shared" ca="1" si="834"/>
        <v>1.2046753421236857E-13</v>
      </c>
      <c r="IK391" s="223">
        <f t="shared" ca="1" si="835"/>
        <v>-1.2529226986772445E-14</v>
      </c>
      <c r="IL391" s="223">
        <f t="shared" ca="1" si="836"/>
        <v>-1.3903462388372608E-13</v>
      </c>
      <c r="IM391" s="223">
        <f t="shared" ca="1" si="837"/>
        <v>-1.9350649507312413E-13</v>
      </c>
      <c r="IN391" s="223">
        <f t="shared" ca="1" si="838"/>
        <v>-1.4772308669212635E-13</v>
      </c>
      <c r="IO391" s="223">
        <f t="shared" ca="1" si="839"/>
        <v>-2.5404679577755789E-14</v>
      </c>
      <c r="IP391" s="223">
        <f t="shared" ca="1" si="840"/>
        <v>1.1007583484728999E-13</v>
      </c>
      <c r="IQ391" s="223">
        <f t="shared" ca="1" si="841"/>
        <v>1.8852630698672378E-13</v>
      </c>
      <c r="IR391" s="223">
        <f t="shared" ca="1" si="842"/>
        <v>1.6930172379436695E-13</v>
      </c>
      <c r="IS391" s="223">
        <f t="shared" ca="1" si="843"/>
        <v>6.2362298553214081E-14</v>
      </c>
      <c r="IT391" s="223">
        <f t="shared" ca="1" si="844"/>
        <v>-7.6886893208911811E-14</v>
      </c>
      <c r="IU391" s="223">
        <f t="shared" ca="1" si="845"/>
        <v>-1.7630115864959441E-13</v>
      </c>
      <c r="IV391" s="223">
        <f t="shared" ca="1" si="846"/>
        <v>-1.8437419059669037E-13</v>
      </c>
      <c r="IW391" s="223">
        <f t="shared" ca="1" si="847"/>
        <v>-9.6923369368457653E-14</v>
      </c>
      <c r="IX391" s="223">
        <f t="shared" ca="1" si="848"/>
        <v>4.0743231383181514E-14</v>
      </c>
      <c r="IY391" s="223">
        <f t="shared" ca="1" si="849"/>
        <v>1.5730085565638975E-13</v>
      </c>
      <c r="IZ391" s="223">
        <f t="shared" ca="1" si="850"/>
        <v>1.9236126065262008E-13</v>
      </c>
      <c r="JA391" s="223">
        <f t="shared" ca="1" si="851"/>
        <v>1.2775972945412306E-13</v>
      </c>
      <c r="JB391" s="223">
        <f t="shared" ca="1" si="852"/>
        <v>-3.0338300244629059E-15</v>
      </c>
    </row>
    <row r="392" spans="2:262">
      <c r="B392" s="230">
        <v>31</v>
      </c>
      <c r="C392" s="229">
        <f t="shared" si="853"/>
        <v>6.0546875000000021E-4</v>
      </c>
      <c r="D392" s="226">
        <f t="shared" ca="1" si="597"/>
        <v>18.000000000065661</v>
      </c>
      <c r="E392" s="225">
        <f ca="1">AK361</f>
        <v>6.5660045940531307E-11</v>
      </c>
      <c r="F392" s="224">
        <v>31</v>
      </c>
      <c r="G392" s="223">
        <f t="shared" ca="1" si="854"/>
        <v>-8.5923475522314926E-13</v>
      </c>
      <c r="H392" s="223">
        <f t="shared" ca="1" si="598"/>
        <v>-1.2137865748862074E-12</v>
      </c>
      <c r="I392" s="223">
        <f t="shared" ca="1" si="599"/>
        <v>-8.9892801715082678E-13</v>
      </c>
      <c r="J392" s="223">
        <f t="shared" ca="1" si="600"/>
        <v>-8.8305413523457694E-14</v>
      </c>
      <c r="K392" s="223">
        <f t="shared" ca="1" si="601"/>
        <v>7.7101814084445249E-13</v>
      </c>
      <c r="L392" s="223">
        <f t="shared" ca="1" si="602"/>
        <v>1.2051206923419734E-12</v>
      </c>
      <c r="M392" s="223">
        <f t="shared" ca="1" si="603"/>
        <v>9.7459215122180092E-13</v>
      </c>
      <c r="N392" s="223">
        <f t="shared" ca="1" si="604"/>
        <v>2.065703528375949E-13</v>
      </c>
      <c r="O392" s="223">
        <f t="shared" ca="1" si="605"/>
        <v>-6.7537620028803407E-13</v>
      </c>
      <c r="P392" s="223">
        <f t="shared" ca="1" si="606"/>
        <v>-1.1848488387445036E-12</v>
      </c>
      <c r="Q392" s="223">
        <f t="shared" ca="1" si="607"/>
        <v>-1.0408704301102459E-12</v>
      </c>
      <c r="R392" s="223">
        <f t="shared" ca="1" si="608"/>
        <v>-3.2284590673106514E-13</v>
      </c>
      <c r="S392" s="223">
        <f t="shared" ca="1" si="609"/>
        <v>5.7323001772465529E-13</v>
      </c>
      <c r="T392" s="223">
        <f t="shared" ca="1" si="610"/>
        <v>1.1531662431256637E-12</v>
      </c>
      <c r="U392" s="223">
        <f t="shared" ca="1" si="611"/>
        <v>1.0971245577590726E-12</v>
      </c>
      <c r="V392" s="223">
        <f t="shared" ca="1" si="612"/>
        <v>4.3601227805718934E-13</v>
      </c>
      <c r="W392" s="223">
        <f t="shared" ca="1" si="613"/>
        <v>-4.6556331673118613E-13</v>
      </c>
      <c r="X392" s="223">
        <f t="shared" ca="1" si="614"/>
        <v>-1.1103780262007323E-12</v>
      </c>
      <c r="Y392" s="223">
        <f t="shared" ca="1" si="615"/>
        <v>-1.1428127761673894E-12</v>
      </c>
      <c r="Z392" s="223">
        <f t="shared" ca="1" si="616"/>
        <v>-5.4497961279706653E-13</v>
      </c>
      <c r="AA392" s="223">
        <f t="shared" ca="1" si="617"/>
        <v>3.5341298649479856E-13</v>
      </c>
      <c r="AB392" s="223">
        <f t="shared" ca="1" si="618"/>
        <v>1.0568962618891135E-12</v>
      </c>
      <c r="AC392" s="223">
        <f t="shared" ca="1" si="619"/>
        <v>1.1774950828162032E-12</v>
      </c>
      <c r="AD392" s="223">
        <f t="shared" ca="1" si="620"/>
        <v>6.4869849594954927E-13</v>
      </c>
      <c r="AE392" s="223">
        <f t="shared" ca="1" si="621"/>
        <v>-2.3785909600327572E-13</v>
      </c>
      <c r="AF392" s="223">
        <f t="shared" ca="1" si="622"/>
        <v>-9.9323600881723706E-13</v>
      </c>
      <c r="AG392" s="223">
        <f t="shared" ca="1" si="623"/>
        <v>-1.2008374681332089E-12</v>
      </c>
      <c r="AH392" s="223">
        <f t="shared" ca="1" si="624"/>
        <v>-7.4617005797136646E-13</v>
      </c>
      <c r="AI392" s="223">
        <f t="shared" ca="1" si="625"/>
        <v>1.2001449239023297E-13</v>
      </c>
      <c r="AJ392" s="223">
        <f t="shared" ca="1" si="626"/>
        <v>9.2001035002241772E-13</v>
      </c>
      <c r="AK392" s="223">
        <f t="shared" ca="1" si="627"/>
        <v>1.2126151321875575E-12</v>
      </c>
      <c r="AL392" s="223">
        <f t="shared" ca="1" si="628"/>
        <v>8.3645559443687397E-13</v>
      </c>
      <c r="AM392" s="223">
        <f t="shared" ca="1" si="629"/>
        <v>-1.01408360887289E-15</v>
      </c>
      <c r="AN392" s="223">
        <f t="shared" ca="1" si="630"/>
        <v>-8.3792448862806725E-13</v>
      </c>
      <c r="AO392" s="223">
        <f t="shared" ca="1" si="631"/>
        <v>-1.2127146496360796E-12</v>
      </c>
      <c r="AP392" s="223">
        <f t="shared" ca="1" si="632"/>
        <v>-9.1868560627481449E-13</v>
      </c>
      <c r="AQ392" s="223">
        <f t="shared" ca="1" si="633"/>
        <v>-1.1799609135199083E-13</v>
      </c>
      <c r="AR392" s="223">
        <f t="shared" ca="1" si="634"/>
        <v>7.477689563521092E-13</v>
      </c>
      <c r="AS392" s="223">
        <f t="shared" ca="1" si="635"/>
        <v>1.201135062071344E-12</v>
      </c>
      <c r="AT392" s="223">
        <f t="shared" ca="1" si="636"/>
        <v>9.9206817351969122E-13</v>
      </c>
      <c r="AU392" s="223">
        <f t="shared" ca="1" si="637"/>
        <v>2.3586989944991003E-13</v>
      </c>
      <c r="AV392" s="223">
        <f t="shared" ca="1" si="638"/>
        <v>-6.5041200025438812E-13</v>
      </c>
      <c r="AW392" s="223">
        <f t="shared" ca="1" si="639"/>
        <v>-1.1779878872516472E-12</v>
      </c>
      <c r="AX392" s="223">
        <f t="shared" ca="1" si="640"/>
        <v>-1.0558965819339469E-12</v>
      </c>
      <c r="AY392" s="223">
        <f t="shared" ca="1" si="641"/>
        <v>-3.5147215147652375E-13</v>
      </c>
      <c r="AZ392" s="223">
        <f t="shared" ca="1" si="642"/>
        <v>5.4679122104285099E-13</v>
      </c>
      <c r="BA392" s="223">
        <f t="shared" ca="1" si="643"/>
        <v>1.1434960451240337E-12</v>
      </c>
      <c r="BB392" s="223">
        <f t="shared" ca="1" si="644"/>
        <v>1.1095561290523903E-12</v>
      </c>
      <c r="BC392" s="223">
        <f t="shared" ca="1" si="645"/>
        <v>4.6368953455019654E-13</v>
      </c>
      <c r="BD392" s="223">
        <f t="shared" ca="1" si="646"/>
        <v>-4.3790454346618484E-13</v>
      </c>
      <c r="BE392" s="223">
        <f t="shared" ca="1" si="647"/>
        <v>-1.0979917109833482E-12</v>
      </c>
      <c r="BF392" s="223">
        <f t="shared" ca="1" si="648"/>
        <v>-1.1525300441029805E-12</v>
      </c>
      <c r="BG392" s="223">
        <f t="shared" ca="1" si="649"/>
        <v>-5.7144133392766725E-13</v>
      </c>
      <c r="BH392" s="223">
        <f t="shared" ca="1" si="650"/>
        <v>3.2480060575296571E-13</v>
      </c>
      <c r="BI392" s="223">
        <f t="shared" ca="1" si="651"/>
        <v>1.0419131164425717E-12</v>
      </c>
      <c r="BJ392" s="223">
        <f t="shared" ca="1" si="652"/>
        <v>1.1844044647918493E-12</v>
      </c>
      <c r="BK392" s="223">
        <f t="shared" ca="1" si="653"/>
        <v>6.736898408778057E-13</v>
      </c>
      <c r="BL392" s="223">
        <f t="shared" ca="1" si="654"/>
        <v>-2.0856866065227344E-13</v>
      </c>
      <c r="BM392" s="223">
        <f t="shared" ca="1" si="655"/>
        <v>-9.7580032902280725E-13</v>
      </c>
      <c r="BN392" s="223">
        <f t="shared" ca="1" si="656"/>
        <v>-1.2048724230234318E-12</v>
      </c>
      <c r="BO392" s="223">
        <f t="shared" ca="1" si="657"/>
        <v>-7.694503463839627E-13</v>
      </c>
      <c r="BP392" s="223">
        <f t="shared" ca="1" si="658"/>
        <v>9.0328085334272188E-14</v>
      </c>
      <c r="BQ392" s="223">
        <f t="shared" ca="1" si="659"/>
        <v>9.0029005100783226E-13</v>
      </c>
      <c r="BR392" s="223">
        <f t="shared" ca="1" si="660"/>
        <v>1.2137368011710341E-12</v>
      </c>
      <c r="BS392" s="223">
        <f t="shared" ca="1" si="661"/>
        <v>8.5780062443009659E-13</v>
      </c>
      <c r="BT392" s="223">
        <f t="shared" ca="1" si="662"/>
        <v>2.8782398823860974E-14</v>
      </c>
      <c r="BU392" s="223">
        <f t="shared" ca="1" si="663"/>
        <v>-8.1610948765304856E-13</v>
      </c>
      <c r="BV392" s="223">
        <f t="shared" ca="1" si="664"/>
        <v>-1.2109122304273323E-12</v>
      </c>
      <c r="BW392" s="223">
        <f t="shared" ca="1" si="665"/>
        <v>-9.3788981354144811E-13</v>
      </c>
      <c r="BX392" s="223">
        <f t="shared" ca="1" si="666"/>
        <v>-1.4761569274725209E-13</v>
      </c>
      <c r="BY392" s="223">
        <f t="shared" ca="1" si="667"/>
        <v>7.2406934380133931E-13</v>
      </c>
      <c r="BZ392" s="223">
        <f t="shared" ca="1" si="668"/>
        <v>1.1964259129526559E-12</v>
      </c>
      <c r="CA392" s="223">
        <f t="shared" ca="1" si="669"/>
        <v>1.0089466110456712E-12</v>
      </c>
      <c r="CB392" s="223">
        <f t="shared" ca="1" si="670"/>
        <v>2.6502736685454115E-13</v>
      </c>
      <c r="CC392" s="223">
        <f t="shared" ca="1" si="671"/>
        <v>-6.2505601635225724E-13</v>
      </c>
      <c r="CD392" s="223">
        <f t="shared" ca="1" si="672"/>
        <v>-1.1704173599033129E-12</v>
      </c>
      <c r="CE392" s="223">
        <f t="shared" ca="1" si="673"/>
        <v>-1.0702867011392032E-12</v>
      </c>
      <c r="CF392" s="223">
        <f t="shared" ca="1" si="674"/>
        <v>-3.7988668254032513E-13</v>
      </c>
      <c r="CG392" s="223">
        <f t="shared" ca="1" si="675"/>
        <v>5.200230577753273E-13</v>
      </c>
      <c r="CH392" s="223">
        <f t="shared" ca="1" si="676"/>
        <v>1.1331370478628895E-12</v>
      </c>
      <c r="CI392" s="223">
        <f t="shared" ca="1" si="677"/>
        <v>1.1213193452225424E-12</v>
      </c>
      <c r="CJ392" s="223">
        <f t="shared" ca="1" si="678"/>
        <v>4.91087481806061E-13</v>
      </c>
      <c r="CK392" s="223">
        <f t="shared" ca="1" si="679"/>
        <v>-4.0998199287850103E-13</v>
      </c>
      <c r="CL392" s="223">
        <f t="shared" ca="1" si="680"/>
        <v>-1.084944006615827E-12</v>
      </c>
      <c r="CM392" s="223">
        <f t="shared" ca="1" si="681"/>
        <v>-1.1615530710358779E-12</v>
      </c>
      <c r="CN392" s="223">
        <f t="shared" ca="1" si="682"/>
        <v>-5.9755884016627197E-13</v>
      </c>
      <c r="CO392" s="223">
        <f t="shared" ca="1" si="683"/>
        <v>2.9599257727130004E-13</v>
      </c>
      <c r="CP392" s="223">
        <f t="shared" ca="1" si="684"/>
        <v>1.0263023614943254E-12</v>
      </c>
      <c r="CQ392" s="223">
        <f t="shared" ca="1" si="685"/>
        <v>1.1906004058056384E-12</v>
      </c>
      <c r="CR392" s="223">
        <f t="shared" ca="1" si="686"/>
        <v>6.9827538023680663E-13</v>
      </c>
      <c r="CS392" s="223">
        <f t="shared" ca="1" si="687"/>
        <v>-1.7915259133896603E-13</v>
      </c>
      <c r="CT392" s="223">
        <f t="shared" ca="1" si="688"/>
        <v>-9.577768635977034E-13</v>
      </c>
      <c r="CU392" s="223">
        <f t="shared" ca="1" si="689"/>
        <v>-1.2081816078191072E-12</v>
      </c>
      <c r="CV392" s="223">
        <f t="shared" ca="1" si="690"/>
        <v>-7.9226714667949577E-13</v>
      </c>
      <c r="CW392" s="223">
        <f t="shared" ca="1" si="691"/>
        <v>6.0587268017286413E-14</v>
      </c>
      <c r="CX392" s="223">
        <f t="shared" ca="1" si="692"/>
        <v>8.8002745093053293E-13</v>
      </c>
      <c r="CY392" s="223">
        <f t="shared" ca="1" si="693"/>
        <v>1.2141273604900273E-12</v>
      </c>
      <c r="CZ392" s="223">
        <f t="shared" ca="1" si="694"/>
        <v>8.7862894740239677E-13</v>
      </c>
      <c r="DA392" s="223">
        <f t="shared" ca="1" si="695"/>
        <v>5.8561543815786544E-14</v>
      </c>
      <c r="DB392" s="223">
        <f t="shared" ca="1" si="696"/>
        <v>-7.9380289283897351E-13</v>
      </c>
      <c r="DC392" s="223">
        <f t="shared" ca="1" si="697"/>
        <v>-1.2083804029699001E-12</v>
      </c>
      <c r="DD392" s="223">
        <f t="shared" ca="1" si="698"/>
        <v>-9.5652907105437174E-13</v>
      </c>
      <c r="DE392" s="223">
        <f t="shared" ca="1" si="699"/>
        <v>-1.7714637596890013E-13</v>
      </c>
      <c r="DF392" s="223">
        <f t="shared" ca="1" si="700"/>
        <v>6.9993357895256025E-13</v>
      </c>
      <c r="DG392" s="223">
        <f t="shared" ca="1" si="701"/>
        <v>1.1909960816012525E-12</v>
      </c>
      <c r="DH392" s="223">
        <f t="shared" ca="1" si="702"/>
        <v>1.0252172968601034E-12</v>
      </c>
      <c r="DI392" s="223">
        <f t="shared" ca="1" si="703"/>
        <v>2.9402519168339058E-13</v>
      </c>
      <c r="DJ392" s="223">
        <f t="shared" ca="1" si="704"/>
        <v>-5.9932352207823301E-13</v>
      </c>
      <c r="DK392" s="223">
        <f t="shared" ca="1" si="705"/>
        <v>-1.1621418169020969E-12</v>
      </c>
      <c r="DL392" s="223">
        <f t="shared" ca="1" si="706"/>
        <v>-1.0840321196562985E-12</v>
      </c>
      <c r="DM392" s="223">
        <f t="shared" ca="1" si="707"/>
        <v>-4.0807238407143402E-13</v>
      </c>
      <c r="DN392" s="223">
        <f t="shared" ca="1" si="708"/>
        <v>4.9294165206271406E-13</v>
      </c>
      <c r="DO392" s="223">
        <f t="shared" ca="1" si="709"/>
        <v>1.122095491214833E-12</v>
      </c>
      <c r="DP392" s="223">
        <f t="shared" ca="1" si="710"/>
        <v>1.1324071205479602E-12</v>
      </c>
      <c r="DQ392" s="223">
        <f t="shared" ca="1" si="711"/>
        <v>5.1818961632582919E-13</v>
      </c>
      <c r="DR392" s="223">
        <f t="shared" ca="1" si="712"/>
        <v>-3.818124844685294E-13</v>
      </c>
      <c r="DS392" s="223">
        <f t="shared" ca="1" si="713"/>
        <v>-1.0712427725473856E-12</v>
      </c>
      <c r="DT392" s="223">
        <f t="shared" ca="1" si="714"/>
        <v>-1.1698764218320501E-12</v>
      </c>
      <c r="DU392" s="223">
        <f t="shared" ca="1" si="715"/>
        <v>-6.2331639930373239E-13</v>
      </c>
      <c r="DV392" s="223">
        <f t="shared" ca="1" si="716"/>
        <v>2.6700625392896134E-13</v>
      </c>
      <c r="DW392" s="223">
        <f t="shared" ca="1" si="717"/>
        <v>1.010073400379432E-12</v>
      </c>
      <c r="DX392" s="223">
        <f t="shared" ca="1" si="718"/>
        <v>1.1960791736543886E-12</v>
      </c>
      <c r="DY392" s="223">
        <f t="shared" ca="1" si="719"/>
        <v>7.2244030461695097E-13</v>
      </c>
      <c r="DZ392" s="223">
        <f t="shared" ca="1" si="720"/>
        <v>-1.4962860720360848E-13</v>
      </c>
      <c r="EA392" s="223">
        <f t="shared" ca="1" si="721"/>
        <v>-9.3917646920354683E-13</v>
      </c>
      <c r="EB392" s="223">
        <f t="shared" ca="1" si="722"/>
        <v>-1.2107630291910523E-12</v>
      </c>
      <c r="EC392" s="223">
        <f t="shared" ca="1" si="723"/>
        <v>-8.14606714870652E-13</v>
      </c>
      <c r="ED392" s="223">
        <f t="shared" ca="1" si="724"/>
        <v>3.0809955195550874E-14</v>
      </c>
      <c r="EE392" s="223">
        <f t="shared" ca="1" si="725"/>
        <v>8.5923475522313846E-13</v>
      </c>
      <c r="EF392" s="223">
        <f t="shared" ca="1" si="726"/>
        <v>1.2137865748862074E-12</v>
      </c>
      <c r="EG392" s="223">
        <f t="shared" ca="1" si="727"/>
        <v>8.9892801715083405E-13</v>
      </c>
      <c r="EH392" s="223">
        <f t="shared" ca="1" si="728"/>
        <v>8.8305413523474658E-14</v>
      </c>
      <c r="EI392" s="223">
        <f t="shared" ca="1" si="729"/>
        <v>-7.7101814084444774E-13</v>
      </c>
      <c r="EJ392" s="223">
        <f t="shared" ca="1" si="730"/>
        <v>-1.205120692341972E-12</v>
      </c>
      <c r="EK392" s="223">
        <f t="shared" ca="1" si="731"/>
        <v>-9.7459215122180172E-13</v>
      </c>
      <c r="EL392" s="223">
        <f t="shared" ca="1" si="732"/>
        <v>-2.0657035283760265E-13</v>
      </c>
      <c r="EM392" s="223">
        <f t="shared" ca="1" si="733"/>
        <v>6.7537620028802225E-13</v>
      </c>
      <c r="EN392" s="223">
        <f t="shared" ca="1" si="734"/>
        <v>1.1848488387445028E-12</v>
      </c>
      <c r="EO392" s="223">
        <f t="shared" ca="1" si="735"/>
        <v>1.0408704301102506E-12</v>
      </c>
      <c r="EP392" s="223">
        <f t="shared" ca="1" si="736"/>
        <v>3.2284590673108004E-13</v>
      </c>
      <c r="EQ392" s="223">
        <f t="shared" ca="1" si="737"/>
        <v>-5.7323001772465125E-13</v>
      </c>
      <c r="ER392" s="223">
        <f t="shared" ca="1" si="738"/>
        <v>-1.1531662431256603E-12</v>
      </c>
      <c r="ES392" s="223">
        <f t="shared" ca="1" si="739"/>
        <v>-1.0971245577590728E-12</v>
      </c>
      <c r="ET392" s="223">
        <f t="shared" ca="1" si="740"/>
        <v>-4.3601227805719566E-13</v>
      </c>
      <c r="EU392" s="223">
        <f t="shared" ca="1" si="741"/>
        <v>4.6556331673117391E-13</v>
      </c>
      <c r="EV392" s="223">
        <f t="shared" ca="1" si="742"/>
        <v>1.1103780262007312E-12</v>
      </c>
      <c r="EW392" s="223">
        <f t="shared" ca="1" si="743"/>
        <v>1.1428127761673924E-12</v>
      </c>
      <c r="EX392" s="223">
        <f t="shared" ca="1" si="744"/>
        <v>5.4497961279708037E-13</v>
      </c>
      <c r="EY392" s="223">
        <f t="shared" ca="1" si="745"/>
        <v>-3.5341298649479412E-13</v>
      </c>
      <c r="EZ392" s="223">
        <f t="shared" ca="1" si="746"/>
        <v>-1.0568962618891093E-12</v>
      </c>
      <c r="FA392" s="223">
        <f t="shared" ca="1" si="747"/>
        <v>-1.1774950828162075E-12</v>
      </c>
      <c r="FB392" s="223">
        <f t="shared" ca="1" si="748"/>
        <v>-6.4869849594955331E-13</v>
      </c>
      <c r="FC392" s="223">
        <f t="shared" ca="1" si="749"/>
        <v>2.378590960032627E-13</v>
      </c>
      <c r="FD392" s="223">
        <f t="shared" ca="1" si="750"/>
        <v>9.9323600881723685E-13</v>
      </c>
      <c r="FE392" s="223">
        <f t="shared" ca="1" si="751"/>
        <v>1.2008374681332101E-12</v>
      </c>
      <c r="FF392" s="223">
        <f t="shared" ca="1" si="752"/>
        <v>7.4617005797137686E-13</v>
      </c>
      <c r="FG392" s="223">
        <f t="shared" ca="1" si="753"/>
        <v>-1.200144923902284E-13</v>
      </c>
      <c r="FH392" s="223">
        <f t="shared" ca="1" si="754"/>
        <v>-9.2001035002241207E-13</v>
      </c>
      <c r="FI392" s="223">
        <f t="shared" ca="1" si="755"/>
        <v>-1.2126151321875583E-12</v>
      </c>
      <c r="FJ392" s="223">
        <f t="shared" ca="1" si="756"/>
        <v>-8.364555944368773E-13</v>
      </c>
      <c r="FK392" s="223">
        <f t="shared" ca="1" si="757"/>
        <v>1.0140836088639664E-15</v>
      </c>
      <c r="FL392" s="223">
        <f t="shared" ca="1" si="758"/>
        <v>8.3792448862805463E-13</v>
      </c>
      <c r="FM392" s="223">
        <f t="shared" ca="1" si="759"/>
        <v>1.2127146496360794E-12</v>
      </c>
      <c r="FN392" s="223">
        <f t="shared" ca="1" si="760"/>
        <v>9.1868560627482298E-13</v>
      </c>
      <c r="FO392" s="223">
        <f t="shared" ca="1" si="761"/>
        <v>1.1799609135199113E-13</v>
      </c>
      <c r="FP392" s="223">
        <f t="shared" ca="1" si="762"/>
        <v>-7.4776895635210213E-13</v>
      </c>
      <c r="FQ392" s="223">
        <f t="shared" ca="1" si="763"/>
        <v>-1.201135062071342E-12</v>
      </c>
      <c r="FR392" s="223">
        <f t="shared" ca="1" si="764"/>
        <v>-9.9206817351969404E-13</v>
      </c>
      <c r="FS392" s="223">
        <f t="shared" ca="1" si="765"/>
        <v>-2.358698994499019E-13</v>
      </c>
      <c r="FT392" s="223">
        <f t="shared" ca="1" si="766"/>
        <v>6.5041200025437328E-13</v>
      </c>
      <c r="FU392" s="223">
        <f t="shared" ca="1" si="767"/>
        <v>1.177987887251645E-12</v>
      </c>
      <c r="FV392" s="223">
        <f t="shared" ca="1" si="768"/>
        <v>1.0558965819339429E-12</v>
      </c>
      <c r="FW392" s="223">
        <f t="shared" ca="1" si="769"/>
        <v>3.5147215147654046E-13</v>
      </c>
      <c r="FX392" s="223">
        <f t="shared" ca="1" si="770"/>
        <v>-5.4679122104284311E-13</v>
      </c>
      <c r="FY392" s="223">
        <f t="shared" ca="1" si="771"/>
        <v>-1.1434960451240335E-12</v>
      </c>
      <c r="FZ392" s="223">
        <f t="shared" ca="1" si="772"/>
        <v>-1.1095561290523974E-12</v>
      </c>
      <c r="GA392" s="223">
        <f t="shared" ca="1" si="773"/>
        <v>-4.6368953455020472E-13</v>
      </c>
      <c r="GB392" s="223">
        <f t="shared" ca="1" si="774"/>
        <v>4.3790454346618459E-13</v>
      </c>
      <c r="GC392" s="223">
        <f t="shared" ca="1" si="775"/>
        <v>1.0979917109833407E-12</v>
      </c>
      <c r="GD392" s="223">
        <f t="shared" ca="1" si="776"/>
        <v>1.1525300441029833E-12</v>
      </c>
      <c r="GE392" s="223">
        <f t="shared" ca="1" si="777"/>
        <v>5.7144133392766755E-13</v>
      </c>
      <c r="GF392" s="223">
        <f t="shared" ca="1" si="778"/>
        <v>-3.2480060575294047E-13</v>
      </c>
      <c r="GG392" s="223">
        <f t="shared" ca="1" si="779"/>
        <v>-1.0419131164425673E-12</v>
      </c>
      <c r="GH392" s="223">
        <f t="shared" ca="1" si="780"/>
        <v>-1.1844044647918495E-12</v>
      </c>
      <c r="GI392" s="223">
        <f t="shared" ca="1" si="781"/>
        <v>-6.7368984087782761E-13</v>
      </c>
      <c r="GJ392" s="223">
        <f t="shared" ca="1" si="782"/>
        <v>2.0856866065225617E-13</v>
      </c>
      <c r="GK392" s="223">
        <f t="shared" ca="1" si="783"/>
        <v>9.7580032902280684E-13</v>
      </c>
      <c r="GL392" s="223">
        <f t="shared" ca="1" si="784"/>
        <v>1.2048724230234308E-12</v>
      </c>
      <c r="GM392" s="223">
        <f t="shared" ca="1" si="785"/>
        <v>7.6945034638397634E-13</v>
      </c>
      <c r="GN392" s="223">
        <f t="shared" ca="1" si="786"/>
        <v>-9.0328085334263302E-14</v>
      </c>
      <c r="GO392" s="223">
        <f t="shared" ca="1" si="787"/>
        <v>-9.0029005100783801E-13</v>
      </c>
      <c r="GP392" s="223">
        <f t="shared" ca="1" si="788"/>
        <v>-1.2137368011710345E-12</v>
      </c>
      <c r="GQ392" s="223">
        <f t="shared" ca="1" si="789"/>
        <v>-8.5780062443010285E-13</v>
      </c>
      <c r="GR392" s="223">
        <f t="shared" ca="1" si="790"/>
        <v>-2.878239882385265E-14</v>
      </c>
      <c r="GS392" s="223">
        <f t="shared" ca="1" si="791"/>
        <v>8.1610948765303553E-13</v>
      </c>
      <c r="GT392" s="223">
        <f t="shared" ca="1" si="792"/>
        <v>1.2109122304273315E-12</v>
      </c>
      <c r="GU392" s="223">
        <f t="shared" ca="1" si="793"/>
        <v>9.3788981354144851E-13</v>
      </c>
      <c r="GV392" s="223">
        <f t="shared" ca="1" si="794"/>
        <v>1.4761569274726951E-13</v>
      </c>
      <c r="GW392" s="223">
        <f t="shared" ca="1" si="795"/>
        <v>-7.2406934380133224E-13</v>
      </c>
      <c r="GX392" s="223">
        <f t="shared" ca="1" si="796"/>
        <v>-1.1964259129526559E-12</v>
      </c>
      <c r="GY392" s="223">
        <f t="shared" ca="1" si="797"/>
        <v>-1.0089466110456857E-12</v>
      </c>
      <c r="GZ392" s="223">
        <f t="shared" ca="1" si="798"/>
        <v>-2.6502736685454983E-13</v>
      </c>
      <c r="HA392" s="223">
        <f t="shared" ca="1" si="799"/>
        <v>6.2505601635225694E-13</v>
      </c>
      <c r="HB392" s="223">
        <f t="shared" ca="1" si="800"/>
        <v>1.170417359903306E-12</v>
      </c>
      <c r="HC392" s="223">
        <f t="shared" ca="1" si="801"/>
        <v>1.0702867011392113E-12</v>
      </c>
      <c r="HD392" s="223">
        <f t="shared" ca="1" si="802"/>
        <v>3.7988668254032538E-13</v>
      </c>
      <c r="HE392" s="223">
        <f t="shared" ca="1" si="803"/>
        <v>-5.2002305777533477E-13</v>
      </c>
      <c r="HF392" s="223">
        <f t="shared" ca="1" si="804"/>
        <v>-1.1331370478628834E-12</v>
      </c>
      <c r="HG392" s="223">
        <f t="shared" ca="1" si="805"/>
        <v>-1.1213193452225424E-12</v>
      </c>
      <c r="HH392" s="223">
        <f t="shared" ca="1" si="806"/>
        <v>-4.9108748180605333E-13</v>
      </c>
      <c r="HI392" s="223">
        <f t="shared" ca="1" si="807"/>
        <v>4.0998199287848447E-13</v>
      </c>
      <c r="HJ392" s="223">
        <f t="shared" ca="1" si="808"/>
        <v>1.084944006615823E-12</v>
      </c>
      <c r="HK392" s="223">
        <f t="shared" ca="1" si="809"/>
        <v>1.1615530710358756E-12</v>
      </c>
      <c r="HL392" s="223">
        <f t="shared" ca="1" si="810"/>
        <v>5.9755884016629469E-13</v>
      </c>
      <c r="HM392" s="223">
        <f t="shared" ca="1" si="811"/>
        <v>-2.9599257727129135E-13</v>
      </c>
      <c r="HN392" s="223">
        <f t="shared" ca="1" si="812"/>
        <v>-1.0263023614943299E-12</v>
      </c>
      <c r="HO392" s="223">
        <f t="shared" ca="1" si="813"/>
        <v>-1.1906004058056435E-12</v>
      </c>
      <c r="HP392" s="223">
        <f t="shared" ca="1" si="814"/>
        <v>-6.98275380236814E-13</v>
      </c>
      <c r="HQ392" s="223">
        <f t="shared" ca="1" si="815"/>
        <v>1.7915259133897426E-13</v>
      </c>
      <c r="HR392" s="223">
        <f t="shared" ca="1" si="816"/>
        <v>9.5777686359768724E-13</v>
      </c>
      <c r="HS392" s="223">
        <f t="shared" ca="1" si="817"/>
        <v>1.2081816078191082E-12</v>
      </c>
      <c r="HT392" s="223">
        <f t="shared" ca="1" si="818"/>
        <v>7.9226714667950243E-13</v>
      </c>
      <c r="HU392" s="223">
        <f t="shared" ca="1" si="819"/>
        <v>-6.0587268017260261E-14</v>
      </c>
      <c r="HV392" s="223">
        <f t="shared" ca="1" si="820"/>
        <v>-8.8002745093052667E-13</v>
      </c>
      <c r="HW392" s="223">
        <f t="shared" ca="1" si="821"/>
        <v>-1.2141273604900271E-12</v>
      </c>
      <c r="HX392" s="223">
        <f t="shared" ca="1" si="822"/>
        <v>-8.7862894740241484E-13</v>
      </c>
      <c r="HY392" s="223">
        <f t="shared" ca="1" si="823"/>
        <v>-5.856154381579548E-14</v>
      </c>
      <c r="HZ392" s="223">
        <f t="shared" ca="1" si="824"/>
        <v>7.9380289283896674E-13</v>
      </c>
      <c r="IA392" s="223">
        <f t="shared" ca="1" si="825"/>
        <v>1.2083804029699009E-12</v>
      </c>
      <c r="IB392" s="223">
        <f t="shared" ca="1" si="826"/>
        <v>9.5652907105437719E-13</v>
      </c>
      <c r="IC392" s="223">
        <f t="shared" ca="1" si="827"/>
        <v>1.7714637596890896E-13</v>
      </c>
      <c r="ID392" s="223">
        <f t="shared" ca="1" si="828"/>
        <v>-6.9993357895256701E-13</v>
      </c>
      <c r="IE392" s="223">
        <f t="shared" ca="1" si="829"/>
        <v>-3.6537091596701521E-14</v>
      </c>
      <c r="IF392" s="223">
        <f t="shared" ca="1" si="830"/>
        <v>-1.0252172968601082E-12</v>
      </c>
      <c r="IG392" s="223">
        <f t="shared" ca="1" si="831"/>
        <v>-2.940251916833825E-13</v>
      </c>
      <c r="IH392" s="223">
        <f t="shared" ca="1" si="832"/>
        <v>5.9932352207821019E-13</v>
      </c>
      <c r="II392" s="223">
        <f t="shared" ca="1" si="833"/>
        <v>1.1621418169020944E-12</v>
      </c>
      <c r="IJ392" s="223">
        <f t="shared" ca="1" si="834"/>
        <v>1.0840321196562947E-12</v>
      </c>
      <c r="IK392" s="223">
        <f t="shared" ca="1" si="835"/>
        <v>4.0807238407145865E-13</v>
      </c>
      <c r="IL392" s="223">
        <f t="shared" ca="1" si="836"/>
        <v>-4.9294165206270598E-13</v>
      </c>
      <c r="IM392" s="223">
        <f t="shared" ca="1" si="837"/>
        <v>-1.1220954912148361E-12</v>
      </c>
      <c r="IN392" s="223">
        <f t="shared" ca="1" si="838"/>
        <v>-1.1324071205479695E-12</v>
      </c>
      <c r="IO392" s="223">
        <f t="shared" ca="1" si="839"/>
        <v>-5.1818961632583727E-13</v>
      </c>
      <c r="IP392" s="223">
        <f t="shared" ca="1" si="840"/>
        <v>3.8181248446852097E-13</v>
      </c>
      <c r="IQ392" s="223">
        <f t="shared" ca="1" si="841"/>
        <v>1.0712427725473735E-12</v>
      </c>
      <c r="IR392" s="223">
        <f t="shared" ca="1" si="842"/>
        <v>1.1698764218320526E-12</v>
      </c>
      <c r="IS392" s="223">
        <f t="shared" ca="1" si="843"/>
        <v>6.2331639930373996E-13</v>
      </c>
      <c r="IT392" s="223">
        <f t="shared" ca="1" si="844"/>
        <v>-2.6700625392896947E-13</v>
      </c>
      <c r="IU392" s="223">
        <f t="shared" ca="1" si="845"/>
        <v>-1.010073400379427E-12</v>
      </c>
      <c r="IV392" s="223">
        <f t="shared" ca="1" si="846"/>
        <v>-1.1960791736543902E-12</v>
      </c>
      <c r="IW392" s="223">
        <f t="shared" ca="1" si="847"/>
        <v>-7.224403046169443E-13</v>
      </c>
      <c r="IX392" s="223">
        <f t="shared" ca="1" si="848"/>
        <v>1.496286072035825E-13</v>
      </c>
      <c r="IY392" s="223">
        <f t="shared" ca="1" si="849"/>
        <v>9.3917646920354117E-13</v>
      </c>
      <c r="IZ392" s="223">
        <f t="shared" ca="1" si="850"/>
        <v>1.2107630291910516E-12</v>
      </c>
      <c r="JA392" s="223">
        <f t="shared" ca="1" si="851"/>
        <v>8.1460671487067158E-13</v>
      </c>
      <c r="JB392" s="223">
        <f t="shared" ca="1" si="852"/>
        <v>-3.0809955195541956E-14</v>
      </c>
    </row>
    <row r="393" spans="2:262">
      <c r="B393" s="230">
        <v>32</v>
      </c>
      <c r="C393" s="229">
        <f t="shared" si="853"/>
        <v>6.2500000000000023E-4</v>
      </c>
      <c r="D393" s="226">
        <f t="shared" ca="1" si="597"/>
        <v>18.00000000006596</v>
      </c>
      <c r="E393" s="225">
        <f ca="1">AL361</f>
        <v>6.5959529501340537E-11</v>
      </c>
      <c r="F393" s="224">
        <v>32</v>
      </c>
      <c r="G393" s="223">
        <f t="shared" ca="1" si="854"/>
        <v>-1.7310663676988382E-13</v>
      </c>
      <c r="H393" s="223">
        <f t="shared" ca="1" si="598"/>
        <v>-2.4233284088547598E-13</v>
      </c>
      <c r="I393" s="223">
        <f t="shared" ca="1" si="599"/>
        <v>-1.6960375341875756E-13</v>
      </c>
      <c r="J393" s="223">
        <f t="shared" ca="1" si="600"/>
        <v>2.4769125712868303E-15</v>
      </c>
      <c r="K393" s="223">
        <f t="shared" ca="1" si="601"/>
        <v>1.7310663676988382E-13</v>
      </c>
      <c r="L393" s="223">
        <f t="shared" ca="1" si="602"/>
        <v>2.4233284088547598E-13</v>
      </c>
      <c r="M393" s="223">
        <f t="shared" ca="1" si="603"/>
        <v>1.6960375341875759E-13</v>
      </c>
      <c r="N393" s="223">
        <f t="shared" ca="1" si="604"/>
        <v>-2.4769125712868003E-15</v>
      </c>
      <c r="O393" s="223">
        <f t="shared" ca="1" si="605"/>
        <v>-1.731066367698838E-13</v>
      </c>
      <c r="P393" s="223">
        <f t="shared" ca="1" si="606"/>
        <v>-2.4233284088547598E-13</v>
      </c>
      <c r="Q393" s="223">
        <f t="shared" ca="1" si="607"/>
        <v>-1.6960375341875777E-13</v>
      </c>
      <c r="R393" s="223">
        <f t="shared" ca="1" si="608"/>
        <v>2.4769125712867708E-15</v>
      </c>
      <c r="S393" s="223">
        <f t="shared" ca="1" si="609"/>
        <v>1.7310663676988392E-13</v>
      </c>
      <c r="T393" s="223">
        <f t="shared" ca="1" si="610"/>
        <v>2.4233284088547598E-13</v>
      </c>
      <c r="U393" s="223">
        <f t="shared" ca="1" si="611"/>
        <v>1.6960375341875779E-13</v>
      </c>
      <c r="V393" s="223">
        <f t="shared" ca="1" si="612"/>
        <v>-2.4769125712867412E-15</v>
      </c>
      <c r="W393" s="223">
        <f t="shared" ca="1" si="613"/>
        <v>-1.731066367698839E-13</v>
      </c>
      <c r="X393" s="223">
        <f t="shared" ca="1" si="614"/>
        <v>-2.4233284088547598E-13</v>
      </c>
      <c r="Y393" s="223">
        <f t="shared" ca="1" si="615"/>
        <v>-1.6960375341875782E-13</v>
      </c>
      <c r="Z393" s="223">
        <f t="shared" ca="1" si="616"/>
        <v>2.4769125712867116E-15</v>
      </c>
      <c r="AA393" s="223">
        <f t="shared" ca="1" si="617"/>
        <v>1.7310663676988387E-13</v>
      </c>
      <c r="AB393" s="223">
        <f t="shared" ca="1" si="618"/>
        <v>2.4233284088547598E-13</v>
      </c>
      <c r="AC393" s="223">
        <f t="shared" ca="1" si="619"/>
        <v>1.6960375341875784E-13</v>
      </c>
      <c r="AD393" s="223">
        <f t="shared" ca="1" si="620"/>
        <v>-2.4769125712866816E-15</v>
      </c>
      <c r="AE393" s="223">
        <f t="shared" ca="1" si="621"/>
        <v>-1.7310663676988385E-13</v>
      </c>
      <c r="AF393" s="223">
        <f t="shared" ca="1" si="622"/>
        <v>-2.4233284088547598E-13</v>
      </c>
      <c r="AG393" s="223">
        <f t="shared" ca="1" si="623"/>
        <v>-1.6960375341875784E-13</v>
      </c>
      <c r="AH393" s="223">
        <f t="shared" ca="1" si="624"/>
        <v>2.476912571286652E-15</v>
      </c>
      <c r="AI393" s="223">
        <f t="shared" ca="1" si="625"/>
        <v>1.7310663676988385E-13</v>
      </c>
      <c r="AJ393" s="223">
        <f t="shared" ca="1" si="626"/>
        <v>2.4233284088547598E-13</v>
      </c>
      <c r="AK393" s="223">
        <f t="shared" ca="1" si="627"/>
        <v>1.6960375341875787E-13</v>
      </c>
      <c r="AL393" s="223">
        <f t="shared" ca="1" si="628"/>
        <v>-2.4769125712866225E-15</v>
      </c>
      <c r="AM393" s="223">
        <f t="shared" ca="1" si="629"/>
        <v>-1.7310663676988382E-13</v>
      </c>
      <c r="AN393" s="223">
        <f t="shared" ca="1" si="630"/>
        <v>-2.4233284088547598E-13</v>
      </c>
      <c r="AO393" s="223">
        <f t="shared" ca="1" si="631"/>
        <v>-1.6960375341875789E-13</v>
      </c>
      <c r="AP393" s="223">
        <f t="shared" ca="1" si="632"/>
        <v>2.4769125712865929E-15</v>
      </c>
      <c r="AQ393" s="223">
        <f t="shared" ca="1" si="633"/>
        <v>1.731066367698838E-13</v>
      </c>
      <c r="AR393" s="223">
        <f t="shared" ca="1" si="634"/>
        <v>2.4233284088547598E-13</v>
      </c>
      <c r="AS393" s="223">
        <f t="shared" ca="1" si="635"/>
        <v>1.6960375341875792E-13</v>
      </c>
      <c r="AT393" s="223">
        <f t="shared" ca="1" si="636"/>
        <v>-2.4769125712865629E-15</v>
      </c>
      <c r="AU393" s="223">
        <f t="shared" ca="1" si="637"/>
        <v>-1.7310663676988319E-13</v>
      </c>
      <c r="AV393" s="223">
        <f t="shared" ca="1" si="638"/>
        <v>-2.4233284088547598E-13</v>
      </c>
      <c r="AW393" s="223">
        <f t="shared" ca="1" si="639"/>
        <v>-1.6960375341875794E-13</v>
      </c>
      <c r="AX393" s="223">
        <f t="shared" ca="1" si="640"/>
        <v>2.4769125712856723E-15</v>
      </c>
      <c r="AY393" s="223">
        <f t="shared" ca="1" si="641"/>
        <v>1.7310663676988375E-13</v>
      </c>
      <c r="AZ393" s="223">
        <f t="shared" ca="1" si="642"/>
        <v>2.4233284088547598E-13</v>
      </c>
      <c r="BA393" s="223">
        <f t="shared" ca="1" si="643"/>
        <v>1.6960375341875736E-13</v>
      </c>
      <c r="BB393" s="223">
        <f t="shared" ca="1" si="644"/>
        <v>-2.4769125712865037E-15</v>
      </c>
      <c r="BC393" s="223">
        <f t="shared" ca="1" si="645"/>
        <v>-1.7310663676988311E-13</v>
      </c>
      <c r="BD393" s="223">
        <f t="shared" ca="1" si="646"/>
        <v>-2.4233284088547598E-13</v>
      </c>
      <c r="BE393" s="223">
        <f t="shared" ca="1" si="647"/>
        <v>-1.6960375341875797E-13</v>
      </c>
      <c r="BF393" s="223">
        <f t="shared" ca="1" si="648"/>
        <v>2.4769125712873348E-15</v>
      </c>
      <c r="BG393" s="223">
        <f t="shared" ca="1" si="649"/>
        <v>1.7310663676988372E-13</v>
      </c>
      <c r="BH393" s="223">
        <f t="shared" ca="1" si="650"/>
        <v>2.4233284088547598E-13</v>
      </c>
      <c r="BI393" s="223">
        <f t="shared" ca="1" si="651"/>
        <v>1.6960375341875739E-13</v>
      </c>
      <c r="BJ393" s="223">
        <f t="shared" ca="1" si="652"/>
        <v>-2.4769125712864442E-15</v>
      </c>
      <c r="BK393" s="223">
        <f t="shared" ca="1" si="653"/>
        <v>-1.7310663676988309E-13</v>
      </c>
      <c r="BL393" s="223">
        <f t="shared" ca="1" si="654"/>
        <v>-2.4233284088547598E-13</v>
      </c>
      <c r="BM393" s="223">
        <f t="shared" ca="1" si="655"/>
        <v>-1.6960375341875802E-13</v>
      </c>
      <c r="BN393" s="223">
        <f t="shared" ca="1" si="656"/>
        <v>2.4769125712855535E-15</v>
      </c>
      <c r="BO393" s="223">
        <f t="shared" ca="1" si="657"/>
        <v>1.7310663676988367E-13</v>
      </c>
      <c r="BP393" s="223">
        <f t="shared" ca="1" si="658"/>
        <v>2.4233284088547598E-13</v>
      </c>
      <c r="BQ393" s="223">
        <f t="shared" ca="1" si="659"/>
        <v>1.6960375341875744E-13</v>
      </c>
      <c r="BR393" s="223">
        <f t="shared" ca="1" si="660"/>
        <v>-2.476912571286385E-15</v>
      </c>
      <c r="BS393" s="223">
        <f t="shared" ca="1" si="661"/>
        <v>-1.7310663676988306E-13</v>
      </c>
      <c r="BT393" s="223">
        <f t="shared" ca="1" si="662"/>
        <v>-2.4233284088547598E-13</v>
      </c>
      <c r="BU393" s="223">
        <f t="shared" ca="1" si="663"/>
        <v>-1.6960375341875804E-13</v>
      </c>
      <c r="BV393" s="223">
        <f t="shared" ca="1" si="664"/>
        <v>2.4769125712872161E-15</v>
      </c>
      <c r="BW393" s="223">
        <f t="shared" ca="1" si="665"/>
        <v>1.7310663676988364E-13</v>
      </c>
      <c r="BX393" s="223">
        <f t="shared" ca="1" si="666"/>
        <v>2.4233284088547598E-13</v>
      </c>
      <c r="BY393" s="223">
        <f t="shared" ca="1" si="667"/>
        <v>1.6960375341875746E-13</v>
      </c>
      <c r="BZ393" s="223">
        <f t="shared" ca="1" si="668"/>
        <v>-2.4769125712863254E-15</v>
      </c>
      <c r="CA393" s="223">
        <f t="shared" ca="1" si="669"/>
        <v>-1.7310663676988301E-13</v>
      </c>
      <c r="CB393" s="223">
        <f t="shared" ca="1" si="670"/>
        <v>-2.4233284088547598E-13</v>
      </c>
      <c r="CC393" s="223">
        <f t="shared" ca="1" si="671"/>
        <v>-1.6960375341875812E-13</v>
      </c>
      <c r="CD393" s="223">
        <f t="shared" ca="1" si="672"/>
        <v>2.4769125712854348E-15</v>
      </c>
      <c r="CE393" s="223">
        <f t="shared" ca="1" si="673"/>
        <v>1.7310663676988359E-13</v>
      </c>
      <c r="CF393" s="223">
        <f t="shared" ca="1" si="674"/>
        <v>2.4233284088547598E-13</v>
      </c>
      <c r="CG393" s="223">
        <f t="shared" ca="1" si="675"/>
        <v>1.6960375341875751E-13</v>
      </c>
      <c r="CH393" s="223">
        <f t="shared" ca="1" si="676"/>
        <v>-2.4769125712862663E-15</v>
      </c>
      <c r="CI393" s="223">
        <f t="shared" ca="1" si="677"/>
        <v>-1.7310663676988299E-13</v>
      </c>
      <c r="CJ393" s="223">
        <f t="shared" ca="1" si="678"/>
        <v>-2.4233284088547598E-13</v>
      </c>
      <c r="CK393" s="223">
        <f t="shared" ca="1" si="679"/>
        <v>-1.6960375341875693E-13</v>
      </c>
      <c r="CL393" s="223">
        <f t="shared" ca="1" si="680"/>
        <v>2.4769125712870973E-15</v>
      </c>
      <c r="CM393" s="223">
        <f t="shared" ca="1" si="681"/>
        <v>1.7310663676988354E-13</v>
      </c>
      <c r="CN393" s="223">
        <f t="shared" ca="1" si="682"/>
        <v>2.4233284088547598E-13</v>
      </c>
      <c r="CO393" s="223">
        <f t="shared" ca="1" si="683"/>
        <v>1.6960375341875878E-13</v>
      </c>
      <c r="CP393" s="223">
        <f t="shared" ca="1" si="684"/>
        <v>-2.476912571284485E-15</v>
      </c>
      <c r="CQ393" s="223">
        <f t="shared" ca="1" si="685"/>
        <v>-1.7310663676988412E-13</v>
      </c>
      <c r="CR393" s="223">
        <f t="shared" ca="1" si="686"/>
        <v>-2.4233284088547598E-13</v>
      </c>
      <c r="CS393" s="223">
        <f t="shared" ca="1" si="687"/>
        <v>-1.6960375341875819E-13</v>
      </c>
      <c r="CT393" s="223">
        <f t="shared" ca="1" si="688"/>
        <v>2.4769125712853161E-15</v>
      </c>
      <c r="CU393" s="223">
        <f t="shared" ca="1" si="689"/>
        <v>1.7310663676988231E-13</v>
      </c>
      <c r="CV393" s="223">
        <f t="shared" ca="1" si="690"/>
        <v>2.4233284088547598E-13</v>
      </c>
      <c r="CW393" s="223">
        <f t="shared" ca="1" si="691"/>
        <v>1.6960375341875759E-13</v>
      </c>
      <c r="CX393" s="223">
        <f t="shared" ca="1" si="692"/>
        <v>-2.4769125712861472E-15</v>
      </c>
      <c r="CY393" s="223">
        <f t="shared" ca="1" si="693"/>
        <v>-1.7310663676988291E-13</v>
      </c>
      <c r="CZ393" s="223">
        <f t="shared" ca="1" si="694"/>
        <v>-2.4233284088547598E-13</v>
      </c>
      <c r="DA393" s="223">
        <f t="shared" ca="1" si="695"/>
        <v>-1.6960375341875701E-13</v>
      </c>
      <c r="DB393" s="223">
        <f t="shared" ca="1" si="696"/>
        <v>2.4769125712869786E-15</v>
      </c>
      <c r="DC393" s="223">
        <f t="shared" ca="1" si="697"/>
        <v>1.7310663676988347E-13</v>
      </c>
      <c r="DD393" s="223">
        <f t="shared" ca="1" si="698"/>
        <v>2.4233284088547598E-13</v>
      </c>
      <c r="DE393" s="223">
        <f t="shared" ca="1" si="699"/>
        <v>1.6960375341875885E-13</v>
      </c>
      <c r="DF393" s="223">
        <f t="shared" ca="1" si="700"/>
        <v>-2.4769125712878097E-15</v>
      </c>
      <c r="DG393" s="223">
        <f t="shared" ca="1" si="701"/>
        <v>-1.7310663676988405E-13</v>
      </c>
      <c r="DH393" s="223">
        <f t="shared" ca="1" si="702"/>
        <v>-2.4233284088547598E-13</v>
      </c>
      <c r="DI393" s="223">
        <f t="shared" ca="1" si="703"/>
        <v>-1.6960375341875827E-13</v>
      </c>
      <c r="DJ393" s="223">
        <f t="shared" ca="1" si="704"/>
        <v>2.4769125712851974E-15</v>
      </c>
      <c r="DK393" s="223">
        <f t="shared" ca="1" si="705"/>
        <v>1.7310663676988223E-13</v>
      </c>
      <c r="DL393" s="223">
        <f t="shared" ca="1" si="706"/>
        <v>2.4233284088547598E-13</v>
      </c>
      <c r="DM393" s="223">
        <f t="shared" ca="1" si="707"/>
        <v>1.6960375341875766E-13</v>
      </c>
      <c r="DN393" s="223">
        <f t="shared" ca="1" si="708"/>
        <v>-2.4769125712860284E-15</v>
      </c>
      <c r="DO393" s="223">
        <f t="shared" ca="1" si="709"/>
        <v>-1.7310663676988284E-13</v>
      </c>
      <c r="DP393" s="223">
        <f t="shared" ca="1" si="710"/>
        <v>-2.4233284088547598E-13</v>
      </c>
      <c r="DQ393" s="223">
        <f t="shared" ca="1" si="711"/>
        <v>-1.6960375341875708E-13</v>
      </c>
      <c r="DR393" s="223">
        <f t="shared" ca="1" si="712"/>
        <v>2.4769125712868599E-15</v>
      </c>
      <c r="DS393" s="223">
        <f t="shared" ca="1" si="713"/>
        <v>1.7310663676988337E-13</v>
      </c>
      <c r="DT393" s="223">
        <f t="shared" ca="1" si="714"/>
        <v>2.4233284088547598E-13</v>
      </c>
      <c r="DU393" s="223">
        <f t="shared" ca="1" si="715"/>
        <v>1.6960375341875895E-13</v>
      </c>
      <c r="DV393" s="223">
        <f t="shared" ca="1" si="716"/>
        <v>-2.4769125712842472E-15</v>
      </c>
      <c r="DW393" s="223">
        <f t="shared" ca="1" si="717"/>
        <v>-1.7310663676988395E-13</v>
      </c>
      <c r="DX393" s="223">
        <f t="shared" ca="1" si="718"/>
        <v>-2.4233284088547598E-13</v>
      </c>
      <c r="DY393" s="223">
        <f t="shared" ca="1" si="719"/>
        <v>-1.6960375341875835E-13</v>
      </c>
      <c r="DZ393" s="223">
        <f t="shared" ca="1" si="720"/>
        <v>2.4769125712850787E-15</v>
      </c>
      <c r="EA393" s="223">
        <f t="shared" ca="1" si="721"/>
        <v>1.7310663676988216E-13</v>
      </c>
      <c r="EB393" s="223">
        <f t="shared" ca="1" si="722"/>
        <v>2.4233284088547598E-13</v>
      </c>
      <c r="EC393" s="223">
        <f t="shared" ca="1" si="723"/>
        <v>1.6960375341875777E-13</v>
      </c>
      <c r="ED393" s="223">
        <f t="shared" ca="1" si="724"/>
        <v>-2.4769125712859097E-15</v>
      </c>
      <c r="EE393" s="223">
        <f t="shared" ca="1" si="725"/>
        <v>-1.7310663676988271E-13</v>
      </c>
      <c r="EF393" s="223">
        <f t="shared" ca="1" si="726"/>
        <v>-2.4233284088547598E-13</v>
      </c>
      <c r="EG393" s="223">
        <f t="shared" ca="1" si="727"/>
        <v>-1.6960375341875719E-13</v>
      </c>
      <c r="EH393" s="223">
        <f t="shared" ca="1" si="728"/>
        <v>2.4769125712867412E-15</v>
      </c>
      <c r="EI393" s="223">
        <f t="shared" ca="1" si="729"/>
        <v>1.7310663676988329E-13</v>
      </c>
      <c r="EJ393" s="223">
        <f t="shared" ca="1" si="730"/>
        <v>2.4233284088547598E-13</v>
      </c>
      <c r="EK393" s="223">
        <f t="shared" ca="1" si="731"/>
        <v>1.6960375341875903E-13</v>
      </c>
      <c r="EL393" s="223">
        <f t="shared" ca="1" si="732"/>
        <v>-2.4769125712875722E-15</v>
      </c>
      <c r="EM393" s="223">
        <f t="shared" ca="1" si="733"/>
        <v>-1.7310663676988387E-13</v>
      </c>
      <c r="EN393" s="223">
        <f t="shared" ca="1" si="734"/>
        <v>-2.4233284088547598E-13</v>
      </c>
      <c r="EO393" s="223">
        <f t="shared" ca="1" si="735"/>
        <v>-1.6960375341875842E-13</v>
      </c>
      <c r="EP393" s="223">
        <f t="shared" ca="1" si="736"/>
        <v>2.4769125712849599E-15</v>
      </c>
      <c r="EQ393" s="223">
        <f t="shared" ca="1" si="737"/>
        <v>1.7310663676988205E-13</v>
      </c>
      <c r="ER393" s="223">
        <f t="shared" ca="1" si="738"/>
        <v>2.4233284088547598E-13</v>
      </c>
      <c r="ES393" s="223">
        <f t="shared" ca="1" si="739"/>
        <v>1.6960375341875784E-13</v>
      </c>
      <c r="ET393" s="223">
        <f t="shared" ca="1" si="740"/>
        <v>-2.476912571285791E-15</v>
      </c>
      <c r="EU393" s="223">
        <f t="shared" ca="1" si="741"/>
        <v>-1.7310663676988263E-13</v>
      </c>
      <c r="EV393" s="223">
        <f t="shared" ca="1" si="742"/>
        <v>-2.4233284088547598E-13</v>
      </c>
      <c r="EW393" s="223">
        <f t="shared" ca="1" si="743"/>
        <v>-1.6960375341875726E-13</v>
      </c>
      <c r="EX393" s="223">
        <f t="shared" ca="1" si="744"/>
        <v>2.4769125712866225E-15</v>
      </c>
      <c r="EY393" s="223">
        <f t="shared" ca="1" si="745"/>
        <v>1.7310663676988322E-13</v>
      </c>
      <c r="EZ393" s="223">
        <f t="shared" ca="1" si="746"/>
        <v>2.4233284088547598E-13</v>
      </c>
      <c r="FA393" s="223">
        <f t="shared" ca="1" si="747"/>
        <v>1.696037534187591E-13</v>
      </c>
      <c r="FB393" s="223">
        <f t="shared" ca="1" si="748"/>
        <v>-2.4769125712840097E-15</v>
      </c>
      <c r="FC393" s="223">
        <f t="shared" ca="1" si="749"/>
        <v>-1.731066367698838E-13</v>
      </c>
      <c r="FD393" s="223">
        <f t="shared" ca="1" si="750"/>
        <v>-2.4233284088547598E-13</v>
      </c>
      <c r="FE393" s="223">
        <f t="shared" ca="1" si="751"/>
        <v>-1.6960375341875852E-13</v>
      </c>
      <c r="FF393" s="223">
        <f t="shared" ca="1" si="752"/>
        <v>2.4769125712848412E-15</v>
      </c>
      <c r="FG393" s="223">
        <f t="shared" ca="1" si="753"/>
        <v>1.7310663676988198E-13</v>
      </c>
      <c r="FH393" s="223">
        <f t="shared" ca="1" si="754"/>
        <v>2.4233284088547598E-13</v>
      </c>
      <c r="FI393" s="223">
        <f t="shared" ca="1" si="755"/>
        <v>1.6960375341875794E-13</v>
      </c>
      <c r="FJ393" s="223">
        <f t="shared" ca="1" si="756"/>
        <v>-2.4769125712856723E-15</v>
      </c>
      <c r="FK393" s="223">
        <f t="shared" ca="1" si="757"/>
        <v>-1.7310663676988256E-13</v>
      </c>
      <c r="FL393" s="223">
        <f t="shared" ca="1" si="758"/>
        <v>-2.4233284088547603E-13</v>
      </c>
      <c r="FM393" s="223">
        <f t="shared" ca="1" si="759"/>
        <v>-1.6960375341875981E-13</v>
      </c>
      <c r="FN393" s="223">
        <f t="shared" ca="1" si="760"/>
        <v>2.47691257128306E-15</v>
      </c>
      <c r="FO393" s="223">
        <f t="shared" ca="1" si="761"/>
        <v>1.7310663676988074E-13</v>
      </c>
      <c r="FP393" s="223">
        <f t="shared" ca="1" si="762"/>
        <v>2.4233284088547598E-13</v>
      </c>
      <c r="FQ393" s="223">
        <f t="shared" ca="1" si="763"/>
        <v>1.6960375341875673E-13</v>
      </c>
      <c r="FR393" s="223">
        <f t="shared" ca="1" si="764"/>
        <v>-2.4769125712873348E-15</v>
      </c>
      <c r="FS393" s="223">
        <f t="shared" ca="1" si="765"/>
        <v>-1.7310663676988372E-13</v>
      </c>
      <c r="FT393" s="223">
        <f t="shared" ca="1" si="766"/>
        <v>-2.4233284088547598E-13</v>
      </c>
      <c r="FU393" s="223">
        <f t="shared" ca="1" si="767"/>
        <v>-1.6960375341875862E-13</v>
      </c>
      <c r="FV393" s="223">
        <f t="shared" ca="1" si="768"/>
        <v>2.4769125712847225E-15</v>
      </c>
      <c r="FW393" s="223">
        <f t="shared" ca="1" si="769"/>
        <v>1.7310663676988188E-13</v>
      </c>
      <c r="FX393" s="223">
        <f t="shared" ca="1" si="770"/>
        <v>2.4233284088547603E-13</v>
      </c>
      <c r="FY393" s="223">
        <f t="shared" ca="1" si="771"/>
        <v>1.6960375341876047E-13</v>
      </c>
      <c r="FZ393" s="223">
        <f t="shared" ca="1" si="772"/>
        <v>-2.4769125712821098E-15</v>
      </c>
      <c r="GA393" s="223">
        <f t="shared" ca="1" si="773"/>
        <v>-1.7310663676988491E-13</v>
      </c>
      <c r="GB393" s="223">
        <f t="shared" ca="1" si="774"/>
        <v>-2.4233284088547598E-13</v>
      </c>
      <c r="GC393" s="223">
        <f t="shared" ca="1" si="775"/>
        <v>-1.6960375341875744E-13</v>
      </c>
      <c r="GD393" s="223">
        <f t="shared" ca="1" si="776"/>
        <v>2.476912571286385E-15</v>
      </c>
      <c r="GE393" s="223">
        <f t="shared" ca="1" si="777"/>
        <v>1.7310663676988306E-13</v>
      </c>
      <c r="GF393" s="223">
        <f t="shared" ca="1" si="778"/>
        <v>2.4233284088547598E-13</v>
      </c>
      <c r="GG393" s="223">
        <f t="shared" ca="1" si="779"/>
        <v>1.6960375341875928E-13</v>
      </c>
      <c r="GH393" s="223">
        <f t="shared" ca="1" si="780"/>
        <v>-2.4769125712837723E-15</v>
      </c>
      <c r="GI393" s="223">
        <f t="shared" ca="1" si="781"/>
        <v>-1.7310663676988122E-13</v>
      </c>
      <c r="GJ393" s="223">
        <f t="shared" ca="1" si="782"/>
        <v>-2.4233284088547603E-13</v>
      </c>
      <c r="GK393" s="223">
        <f t="shared" ca="1" si="783"/>
        <v>-1.6960375341875623E-13</v>
      </c>
      <c r="GL393" s="223">
        <f t="shared" ca="1" si="784"/>
        <v>2.4769125712880471E-15</v>
      </c>
      <c r="GM393" s="223">
        <f t="shared" ca="1" si="785"/>
        <v>1.7310663676988423E-13</v>
      </c>
      <c r="GN393" s="223">
        <f t="shared" ca="1" si="786"/>
        <v>2.4233284088547598E-13</v>
      </c>
      <c r="GO393" s="223">
        <f t="shared" ca="1" si="787"/>
        <v>1.6960375341875812E-13</v>
      </c>
      <c r="GP393" s="223">
        <f t="shared" ca="1" si="788"/>
        <v>-2.4769125712854348E-15</v>
      </c>
      <c r="GQ393" s="223">
        <f t="shared" ca="1" si="789"/>
        <v>-1.7310663676988241E-13</v>
      </c>
      <c r="GR393" s="223">
        <f t="shared" ca="1" si="790"/>
        <v>-2.4233284088547603E-13</v>
      </c>
      <c r="GS393" s="223">
        <f t="shared" ca="1" si="791"/>
        <v>-1.6960375341875999E-13</v>
      </c>
      <c r="GT393" s="223">
        <f t="shared" ca="1" si="792"/>
        <v>2.4769125712828221E-15</v>
      </c>
      <c r="GU393" s="223">
        <f t="shared" ca="1" si="793"/>
        <v>1.7310663676988056E-13</v>
      </c>
      <c r="GV393" s="223">
        <f t="shared" ca="1" si="794"/>
        <v>2.4233284088547598E-13</v>
      </c>
      <c r="GW393" s="223">
        <f t="shared" ca="1" si="795"/>
        <v>1.6960375341875693E-13</v>
      </c>
      <c r="GX393" s="223">
        <f t="shared" ca="1" si="796"/>
        <v>-2.4769125712870973E-15</v>
      </c>
      <c r="GY393" s="223">
        <f t="shared" ca="1" si="797"/>
        <v>-1.7310663676988354E-13</v>
      </c>
      <c r="GZ393" s="223">
        <f t="shared" ca="1" si="798"/>
        <v>-2.4233284088547598E-13</v>
      </c>
      <c r="HA393" s="223">
        <f t="shared" ca="1" si="799"/>
        <v>-1.6960375341875878E-13</v>
      </c>
      <c r="HB393" s="223">
        <f t="shared" ca="1" si="800"/>
        <v>2.4769125712844846E-15</v>
      </c>
      <c r="HC393" s="223">
        <f t="shared" ca="1" si="801"/>
        <v>1.7310663676988173E-13</v>
      </c>
      <c r="HD393" s="223">
        <f t="shared" ca="1" si="802"/>
        <v>2.4233284088547603E-13</v>
      </c>
      <c r="HE393" s="223">
        <f t="shared" ca="1" si="803"/>
        <v>1.6960375341876064E-13</v>
      </c>
      <c r="HF393" s="223">
        <f t="shared" ca="1" si="804"/>
        <v>-2.4769125712887599E-15</v>
      </c>
      <c r="HG393" s="223">
        <f t="shared" ca="1" si="805"/>
        <v>-1.731066367698847E-13</v>
      </c>
      <c r="HH393" s="223">
        <f t="shared" ca="1" si="806"/>
        <v>-2.4233284088547598E-13</v>
      </c>
      <c r="HI393" s="223">
        <f t="shared" ca="1" si="807"/>
        <v>-1.6960375341875759E-13</v>
      </c>
      <c r="HJ393" s="223">
        <f t="shared" ca="1" si="808"/>
        <v>2.4769125712861472E-15</v>
      </c>
      <c r="HK393" s="223">
        <f t="shared" ca="1" si="809"/>
        <v>1.7310663676988291E-13</v>
      </c>
      <c r="HL393" s="223">
        <f t="shared" ca="1" si="810"/>
        <v>2.4233284088547598E-13</v>
      </c>
      <c r="HM393" s="223">
        <f t="shared" ca="1" si="811"/>
        <v>1.6960375341875948E-13</v>
      </c>
      <c r="HN393" s="223">
        <f t="shared" ca="1" si="812"/>
        <v>-2.4769125712835349E-15</v>
      </c>
      <c r="HO393" s="223">
        <f t="shared" ca="1" si="813"/>
        <v>-1.7310663676988104E-13</v>
      </c>
      <c r="HP393" s="223">
        <f t="shared" ca="1" si="814"/>
        <v>-2.4233284088547603E-13</v>
      </c>
      <c r="HQ393" s="223">
        <f t="shared" ca="1" si="815"/>
        <v>-1.6960375341875638E-13</v>
      </c>
      <c r="HR393" s="223">
        <f t="shared" ca="1" si="816"/>
        <v>2.4769125712878097E-15</v>
      </c>
      <c r="HS393" s="223">
        <f t="shared" ca="1" si="817"/>
        <v>1.7310663676988405E-13</v>
      </c>
      <c r="HT393" s="223">
        <f t="shared" ca="1" si="818"/>
        <v>2.4233284088547598E-13</v>
      </c>
      <c r="HU393" s="223">
        <f t="shared" ca="1" si="819"/>
        <v>1.6960375341875827E-13</v>
      </c>
      <c r="HV393" s="223">
        <f t="shared" ca="1" si="820"/>
        <v>-2.4769125712851974E-15</v>
      </c>
      <c r="HW393" s="223">
        <f t="shared" ca="1" si="821"/>
        <v>-1.7310663676988223E-13</v>
      </c>
      <c r="HX393" s="223">
        <f t="shared" ca="1" si="822"/>
        <v>-2.4233284088547603E-13</v>
      </c>
      <c r="HY393" s="223">
        <f t="shared" ca="1" si="823"/>
        <v>-1.6960375341876014E-13</v>
      </c>
      <c r="HZ393" s="223">
        <f t="shared" ca="1" si="824"/>
        <v>2.4769125712825847E-15</v>
      </c>
      <c r="IA393" s="223">
        <f t="shared" ca="1" si="825"/>
        <v>1.7310663676988041E-13</v>
      </c>
      <c r="IB393" s="223">
        <f t="shared" ca="1" si="826"/>
        <v>2.4233284088547598E-13</v>
      </c>
      <c r="IC393" s="223">
        <f t="shared" ca="1" si="827"/>
        <v>1.6960375341875708E-13</v>
      </c>
      <c r="ID393" s="223">
        <f t="shared" ca="1" si="828"/>
        <v>-2.4769125712868599E-15</v>
      </c>
      <c r="IE393" s="223">
        <f t="shared" ca="1" si="829"/>
        <v>1.6960375341875827E-13</v>
      </c>
      <c r="IF393" s="223">
        <f t="shared" ca="1" si="830"/>
        <v>-2.4233284088547598E-13</v>
      </c>
      <c r="IG393" s="223">
        <f t="shared" ca="1" si="831"/>
        <v>-1.6960375341875895E-13</v>
      </c>
      <c r="IH393" s="223">
        <f t="shared" ca="1" si="832"/>
        <v>2.4769125712842472E-15</v>
      </c>
      <c r="II393" s="223">
        <f t="shared" ca="1" si="833"/>
        <v>1.7310663676988157E-13</v>
      </c>
      <c r="IJ393" s="223">
        <f t="shared" ca="1" si="834"/>
        <v>2.4233284088547603E-13</v>
      </c>
      <c r="IK393" s="223">
        <f t="shared" ca="1" si="835"/>
        <v>1.6960375341876082E-13</v>
      </c>
      <c r="IL393" s="223">
        <f t="shared" ca="1" si="836"/>
        <v>-2.4769125712816349E-15</v>
      </c>
      <c r="IM393" s="223">
        <f t="shared" ca="1" si="837"/>
        <v>-1.7310663676988455E-13</v>
      </c>
      <c r="IN393" s="223">
        <f t="shared" ca="1" si="838"/>
        <v>-2.4233284088547598E-13</v>
      </c>
      <c r="IO393" s="223">
        <f t="shared" ca="1" si="839"/>
        <v>-1.6960375341875777E-13</v>
      </c>
      <c r="IP393" s="223">
        <f t="shared" ca="1" si="840"/>
        <v>2.4769125712859097E-15</v>
      </c>
      <c r="IQ393" s="223">
        <f t="shared" ca="1" si="841"/>
        <v>1.7310663676988271E-13</v>
      </c>
      <c r="IR393" s="223">
        <f t="shared" ca="1" si="842"/>
        <v>2.4233284088547598E-13</v>
      </c>
      <c r="IS393" s="223">
        <f t="shared" ca="1" si="843"/>
        <v>1.6960375341875963E-13</v>
      </c>
      <c r="IT393" s="223">
        <f t="shared" ca="1" si="844"/>
        <v>-2.4769125712832974E-15</v>
      </c>
      <c r="IU393" s="223">
        <f t="shared" ca="1" si="845"/>
        <v>-1.7310663676988089E-13</v>
      </c>
      <c r="IV393" s="223">
        <f t="shared" ca="1" si="846"/>
        <v>-2.4233284088547603E-13</v>
      </c>
      <c r="IW393" s="223">
        <f t="shared" ca="1" si="847"/>
        <v>-1.6960375341875658E-13</v>
      </c>
      <c r="IX393" s="223">
        <f t="shared" ca="1" si="848"/>
        <v>2.4769125712875722E-15</v>
      </c>
      <c r="IY393" s="223">
        <f t="shared" ca="1" si="849"/>
        <v>1.7310663676988387E-13</v>
      </c>
      <c r="IZ393" s="223">
        <f t="shared" ca="1" si="850"/>
        <v>2.4233284088547598E-13</v>
      </c>
      <c r="JA393" s="223">
        <f t="shared" ca="1" si="851"/>
        <v>1.6960375341875842E-13</v>
      </c>
      <c r="JB393" s="223">
        <f t="shared" ca="1" si="852"/>
        <v>-2.4769125712849599E-15</v>
      </c>
    </row>
    <row r="394" spans="2:262">
      <c r="B394" s="230">
        <v>33</v>
      </c>
      <c r="C394" s="229">
        <f t="shared" si="853"/>
        <v>6.4453125000000025E-4</v>
      </c>
      <c r="D394" s="226">
        <f t="shared" ca="1" si="597"/>
        <v>18.000000000079755</v>
      </c>
      <c r="E394" s="225">
        <f ca="1">AM361</f>
        <v>7.9754865089425029E-11</v>
      </c>
      <c r="F394" s="224">
        <v>33</v>
      </c>
      <c r="G394" s="223">
        <f t="shared" ca="1" si="854"/>
        <v>4.9579505271709074E-13</v>
      </c>
      <c r="H394" s="223">
        <f t="shared" ca="1" si="598"/>
        <v>6.602240882393759E-13</v>
      </c>
      <c r="I394" s="223">
        <f t="shared" ca="1" si="599"/>
        <v>4.1470750218913438E-13</v>
      </c>
      <c r="J394" s="223">
        <f t="shared" ca="1" si="600"/>
        <v>-8.8308814307287579E-14</v>
      </c>
      <c r="K394" s="223">
        <f t="shared" ca="1" si="601"/>
        <v>-5.3649251803419777E-13</v>
      </c>
      <c r="L394" s="223">
        <f t="shared" ca="1" si="602"/>
        <v>-6.51557871958035E-13</v>
      </c>
      <c r="M394" s="223">
        <f t="shared" ca="1" si="603"/>
        <v>-3.6205862188113755E-13</v>
      </c>
      <c r="N394" s="223">
        <f t="shared" ca="1" si="604"/>
        <v>1.5224967324069235E-13</v>
      </c>
      <c r="O394" s="223">
        <f t="shared" ca="1" si="605"/>
        <v>5.7202326712599252E-13</v>
      </c>
      <c r="P394" s="223">
        <f t="shared" ca="1" si="606"/>
        <v>6.366167971919748E-13</v>
      </c>
      <c r="Q394" s="223">
        <f t="shared" ca="1" si="607"/>
        <v>3.0592291912304961E-13</v>
      </c>
      <c r="R394" s="223">
        <f t="shared" ca="1" si="608"/>
        <v>-2.1472428459265214E-13</v>
      </c>
      <c r="S394" s="223">
        <f t="shared" ca="1" si="609"/>
        <v>-6.0204511945563823E-13</v>
      </c>
      <c r="T394" s="223">
        <f t="shared" ca="1" si="610"/>
        <v>-6.1554475465881463E-13</v>
      </c>
      <c r="U394" s="223">
        <f t="shared" ca="1" si="611"/>
        <v>-2.4684101141932838E-13</v>
      </c>
      <c r="V394" s="223">
        <f t="shared" ca="1" si="612"/>
        <v>2.7513098370375013E-13</v>
      </c>
      <c r="W394" s="223">
        <f t="shared" ca="1" si="613"/>
        <v>6.2626894817358633E-13</v>
      </c>
      <c r="X394" s="223">
        <f t="shared" ca="1" si="614"/>
        <v>5.885446796472993E-13</v>
      </c>
      <c r="Y394" s="223">
        <f t="shared" ca="1" si="615"/>
        <v>1.8538188983861636E-13</v>
      </c>
      <c r="Z394" s="223">
        <f t="shared" ca="1" si="616"/>
        <v>-3.3288802103988734E-13</v>
      </c>
      <c r="AA394" s="223">
        <f t="shared" ca="1" si="617"/>
        <v>-6.444614645671915E-13</v>
      </c>
      <c r="AB394" s="223">
        <f t="shared" ca="1" si="618"/>
        <v>-5.5587659763953118E-13</v>
      </c>
      <c r="AC394" s="223">
        <f t="shared" ca="1" si="619"/>
        <v>-1.2213743931870794E-13</v>
      </c>
      <c r="AD394" s="223">
        <f t="shared" ca="1" si="620"/>
        <v>3.8743916475830645E-13</v>
      </c>
      <c r="AE394" s="223">
        <f t="shared" ca="1" si="621"/>
        <v>6.5644746475854168E-13</v>
      </c>
      <c r="AF394" s="223">
        <f t="shared" ca="1" si="622"/>
        <v>5.1785512012343646E-13</v>
      </c>
      <c r="AG394" s="223">
        <f t="shared" ca="1" si="623"/>
        <v>5.7716738491045567E-14</v>
      </c>
      <c r="AH394" s="223">
        <f t="shared" ca="1" si="624"/>
        <v>-4.3825905752431167E-13</v>
      </c>
      <c r="AI394" s="223">
        <f t="shared" ca="1" si="625"/>
        <v>-6.6211151701358054E-13</v>
      </c>
      <c r="AJ394" s="223">
        <f t="shared" ca="1" si="626"/>
        <v>-4.7484641471214853E-13</v>
      </c>
      <c r="AK394" s="223">
        <f t="shared" ca="1" si="627"/>
        <v>7.2598060794642521E-15</v>
      </c>
      <c r="AL394" s="223">
        <f t="shared" ca="1" si="628"/>
        <v>4.8485827598958703E-13</v>
      </c>
      <c r="AM394" s="223">
        <f t="shared" ca="1" si="629"/>
        <v>6.6139907341280576E-13</v>
      </c>
      <c r="AN394" s="223">
        <f t="shared" ca="1" si="630"/>
        <v>4.2726467874972792E-13</v>
      </c>
      <c r="AO394" s="223">
        <f t="shared" ca="1" si="631"/>
        <v>-7.2166434748815128E-14</v>
      </c>
      <c r="AP394" s="223">
        <f t="shared" ca="1" si="632"/>
        <v>-5.2678804420658785E-13</v>
      </c>
      <c r="AQ394" s="223">
        <f t="shared" ca="1" si="633"/>
        <v>-6.5431699517755436E-13</v>
      </c>
      <c r="AR394" s="223">
        <f t="shared" ca="1" si="634"/>
        <v>-3.7556815036431553E-13</v>
      </c>
      <c r="AS394" s="223">
        <f t="shared" ca="1" si="635"/>
        <v>1.3637806120134879E-13</v>
      </c>
      <c r="AT394" s="223">
        <f t="shared" ca="1" si="636"/>
        <v>5.6364455558624291E-13</v>
      </c>
      <c r="AU394" s="223">
        <f t="shared" ca="1" si="637"/>
        <v>6.4093348659268896E-13</v>
      </c>
      <c r="AV394" s="223">
        <f t="shared" ca="1" si="638"/>
        <v>3.202546953844577E-13</v>
      </c>
      <c r="AW394" s="223">
        <f t="shared" ca="1" si="639"/>
        <v>-1.9927629237268399E-13</v>
      </c>
      <c r="AX394" s="223">
        <f t="shared" ca="1" si="640"/>
        <v>-5.9507286177614491E-13</v>
      </c>
      <c r="AY394" s="223">
        <f t="shared" ca="1" si="641"/>
        <v>-6.2137743816205252E-13</v>
      </c>
      <c r="AZ394" s="223">
        <f t="shared" ca="1" si="642"/>
        <v>-2.6185701261902495E-13</v>
      </c>
      <c r="BA394" s="223">
        <f t="shared" ca="1" si="643"/>
        <v>2.6025538391296556E-13</v>
      </c>
      <c r="BB394" s="223">
        <f t="shared" ca="1" si="644"/>
        <v>6.2077029100722657E-13</v>
      </c>
      <c r="BC394" s="223">
        <f t="shared" ca="1" si="645"/>
        <v>5.9583718532245563E-13</v>
      </c>
      <c r="BD394" s="223">
        <f t="shared" ca="1" si="646"/>
        <v>2.0093750367646708E-13</v>
      </c>
      <c r="BE394" s="223">
        <f t="shared" ca="1" si="647"/>
        <v>-3.1872807383610063E-13</v>
      </c>
      <c r="BF394" s="223">
        <f t="shared" ca="1" si="648"/>
        <v>-6.4048936298834894E-13</v>
      </c>
      <c r="BG394" s="223">
        <f t="shared" ca="1" si="649"/>
        <v>-5.6455869467046575E-13</v>
      </c>
      <c r="BH394" s="223">
        <f t="shared" ca="1" si="650"/>
        <v>-1.3808285672989192E-13</v>
      </c>
      <c r="BI394" s="223">
        <f t="shared" ca="1" si="651"/>
        <v>3.7413123817370564E-13</v>
      </c>
      <c r="BJ394" s="223">
        <f t="shared" ca="1" si="652"/>
        <v>6.5404017227679259E-13</v>
      </c>
      <c r="BK394" s="223">
        <f t="shared" ca="1" si="653"/>
        <v>5.2784319516962381E-13</v>
      </c>
      <c r="BL394" s="223">
        <f t="shared" ca="1" si="654"/>
        <v>7.3898396389240156E-14</v>
      </c>
      <c r="BM394" s="223">
        <f t="shared" ca="1" si="655"/>
        <v>-4.2593131416675912E-13</v>
      </c>
      <c r="BN394" s="223">
        <f t="shared" ca="1" si="656"/>
        <v>-6.612922171714839E-13</v>
      </c>
      <c r="BO394" s="223">
        <f t="shared" ca="1" si="657"/>
        <v>-4.8604427715085666E-13</v>
      </c>
      <c r="BP394" s="223">
        <f t="shared" ca="1" si="658"/>
        <v>-9.0022540943873374E-15</v>
      </c>
      <c r="BQ394" s="223">
        <f t="shared" ca="1" si="659"/>
        <v>4.7362943876664601E-13</v>
      </c>
      <c r="BR394" s="223">
        <f t="shared" ca="1" si="660"/>
        <v>6.6217565651571605E-13</v>
      </c>
      <c r="BS394" s="223">
        <f t="shared" ca="1" si="661"/>
        <v>4.3956448704429771E-13</v>
      </c>
      <c r="BT394" s="223">
        <f t="shared" ca="1" si="662"/>
        <v>-5.5980584828527104E-14</v>
      </c>
      <c r="BU394" s="223">
        <f t="shared" ca="1" si="663"/>
        <v>-5.1676625295902194E-13</v>
      </c>
      <c r="BV394" s="223">
        <f t="shared" ca="1" si="664"/>
        <v>-6.5668198230566696E-13</v>
      </c>
      <c r="BW394" s="223">
        <f t="shared" ca="1" si="665"/>
        <v>-3.8885145063711111E-13</v>
      </c>
      <c r="BX394" s="223">
        <f t="shared" ca="1" si="666"/>
        <v>1.2042430011744229E-13</v>
      </c>
      <c r="BY394" s="223">
        <f t="shared" ca="1" si="667"/>
        <v>5.5492632564223349E-13</v>
      </c>
      <c r="BZ394" s="223">
        <f t="shared" ca="1" si="668"/>
        <v>6.4486410162712716E-13</v>
      </c>
      <c r="CA394" s="223">
        <f t="shared" ca="1" si="669"/>
        <v>3.3439356219246374E-13</v>
      </c>
      <c r="CB394" s="223">
        <f t="shared" ca="1" si="670"/>
        <v>-1.8370826356560774E-13</v>
      </c>
      <c r="CC394" s="223">
        <f t="shared" ca="1" si="671"/>
        <v>-5.8774215445592342E-13</v>
      </c>
      <c r="CD394" s="223">
        <f t="shared" ca="1" si="672"/>
        <v>-6.2683582713134192E-13</v>
      </c>
      <c r="CE394" s="223">
        <f t="shared" ca="1" si="673"/>
        <v>-2.7671528094578748E-13</v>
      </c>
      <c r="CF394" s="223">
        <f t="shared" ca="1" si="674"/>
        <v>2.452230160104842E-13</v>
      </c>
      <c r="CG394" s="223">
        <f t="shared" ca="1" si="675"/>
        <v>6.1489770502965901E-13</v>
      </c>
      <c r="CH394" s="223">
        <f t="shared" ca="1" si="676"/>
        <v>6.0277078095696078E-13</v>
      </c>
      <c r="CI394" s="223">
        <f t="shared" ca="1" si="677"/>
        <v>2.1637208027563915E-13</v>
      </c>
      <c r="CJ394" s="223">
        <f t="shared" ca="1" si="678"/>
        <v>-3.0437613675864741E-13</v>
      </c>
      <c r="CK394" s="223">
        <f t="shared" ca="1" si="679"/>
        <v>-6.3613145456668268E-13</v>
      </c>
      <c r="CL394" s="223">
        <f t="shared" ca="1" si="680"/>
        <v>-5.729007226539388E-13</v>
      </c>
      <c r="CM394" s="223">
        <f t="shared" ca="1" si="681"/>
        <v>-1.5394509819143009E-13</v>
      </c>
      <c r="CN394" s="223">
        <f t="shared" ca="1" si="682"/>
        <v>3.6059794892089899E-13</v>
      </c>
      <c r="CO394" s="223">
        <f t="shared" ca="1" si="683"/>
        <v>6.5123891045140163E-13</v>
      </c>
      <c r="CP394" s="223">
        <f t="shared" ca="1" si="684"/>
        <v>5.3751331721236787E-13</v>
      </c>
      <c r="CQ394" s="223">
        <f t="shared" ca="1" si="685"/>
        <v>9.0035540656686549E-14</v>
      </c>
      <c r="CR394" s="223">
        <f t="shared" ca="1" si="686"/>
        <v>-4.1334700571215195E-13</v>
      </c>
      <c r="CS394" s="223">
        <f t="shared" ca="1" si="687"/>
        <v>-6.600745796250722E-13</v>
      </c>
      <c r="CT394" s="223">
        <f t="shared" ca="1" si="688"/>
        <v>-4.9694936469137356E-13</v>
      </c>
      <c r="CU394" s="223">
        <f t="shared" ca="1" si="689"/>
        <v>-2.5258891646986072E-14</v>
      </c>
      <c r="CV394" s="223">
        <f t="shared" ca="1" si="690"/>
        <v>4.6211530487993886E-13</v>
      </c>
      <c r="CW394" s="223">
        <f t="shared" ca="1" si="691"/>
        <v>6.6255336976348383E-13</v>
      </c>
      <c r="CX394" s="223">
        <f t="shared" ca="1" si="692"/>
        <v>4.5159951812824512E-13</v>
      </c>
      <c r="CY394" s="223">
        <f t="shared" ca="1" si="693"/>
        <v>-3.9761014297189607E-14</v>
      </c>
      <c r="CZ394" s="223">
        <f t="shared" ca="1" si="694"/>
        <v>-5.0643318104381E-13</v>
      </c>
      <c r="DA394" s="223">
        <f t="shared" ca="1" si="695"/>
        <v>-6.5865140876255922E-13</v>
      </c>
      <c r="DB394" s="223">
        <f t="shared" ca="1" si="696"/>
        <v>-4.0190052133613336E-13</v>
      </c>
      <c r="DC394" s="223">
        <f t="shared" ca="1" si="697"/>
        <v>1.0439799993810198E-13</v>
      </c>
      <c r="DD394" s="223">
        <f t="shared" ca="1" si="698"/>
        <v>5.4587382882969161E-13</v>
      </c>
      <c r="DE394" s="223">
        <f t="shared" ca="1" si="699"/>
        <v>6.4840627463976611E-13</v>
      </c>
      <c r="DF394" s="223">
        <f t="shared" ca="1" si="700"/>
        <v>3.4833100282238151E-13</v>
      </c>
      <c r="DG394" s="223">
        <f t="shared" ca="1" si="701"/>
        <v>-1.6802957576985849E-13</v>
      </c>
      <c r="DH394" s="223">
        <f t="shared" ca="1" si="702"/>
        <v>-5.8005741323895448E-13</v>
      </c>
      <c r="DI394" s="223">
        <f t="shared" ca="1" si="703"/>
        <v>-6.3191663363726695E-13</v>
      </c>
      <c r="DJ394" s="223">
        <f t="shared" ca="1" si="704"/>
        <v>-2.9140686633435471E-13</v>
      </c>
      <c r="DK394" s="223">
        <f t="shared" ca="1" si="705"/>
        <v>2.3004293493264168E-13</v>
      </c>
      <c r="DL394" s="223">
        <f t="shared" ca="1" si="706"/>
        <v>6.0865472766708953E-13</v>
      </c>
      <c r="DM394" s="223">
        <f t="shared" ca="1" si="707"/>
        <v>6.0934129001207052E-13</v>
      </c>
      <c r="DN394" s="223">
        <f t="shared" ca="1" si="708"/>
        <v>2.316763224243309E-13</v>
      </c>
      <c r="DO394" s="223">
        <f t="shared" ca="1" si="709"/>
        <v>-2.898408548777635E-13</v>
      </c>
      <c r="DP394" s="223">
        <f t="shared" ca="1" si="710"/>
        <v>-6.3139036434327133E-13</v>
      </c>
      <c r="DQ394" s="223">
        <f t="shared" ca="1" si="711"/>
        <v>-5.8089765666422557E-13</v>
      </c>
      <c r="DR394" s="223">
        <f t="shared" ca="1" si="712"/>
        <v>-1.6971460888220028E-13</v>
      </c>
      <c r="DS394" s="223">
        <f t="shared" ca="1" si="713"/>
        <v>3.468474489472842E-13</v>
      </c>
      <c r="DT394" s="223">
        <f t="shared" ca="1" si="714"/>
        <v>6.4804536665774519E-13</v>
      </c>
      <c r="DU394" s="223">
        <f t="shared" ca="1" si="715"/>
        <v>5.4685966133174346E-13</v>
      </c>
      <c r="DV394" s="223">
        <f t="shared" ca="1" si="716"/>
        <v>1.0611845088109173E-13</v>
      </c>
      <c r="DW394" s="223">
        <f t="shared" ca="1" si="717"/>
        <v>-4.0051371247734018E-13</v>
      </c>
      <c r="DX394" s="223">
        <f t="shared" ca="1" si="718"/>
        <v>-6.5845933783367208E-13</v>
      </c>
      <c r="DY394" s="223">
        <f t="shared" ca="1" si="719"/>
        <v>-5.0755510851673722E-13</v>
      </c>
      <c r="DZ394" s="223">
        <f t="shared" ca="1" si="720"/>
        <v>-4.1500314187752158E-14</v>
      </c>
      <c r="EA394" s="223">
        <f t="shared" ca="1" si="721"/>
        <v>4.5032281001317307E-13</v>
      </c>
      <c r="EB394" s="223">
        <f t="shared" ca="1" si="722"/>
        <v>6.6253198563577243E-13</v>
      </c>
      <c r="EC394" s="223">
        <f t="shared" ca="1" si="723"/>
        <v>4.6336252254886917E-13</v>
      </c>
      <c r="ED394" s="223">
        <f t="shared" ca="1" si="724"/>
        <v>-2.3517493217594874E-14</v>
      </c>
      <c r="EE394" s="223">
        <f t="shared" ca="1" si="725"/>
        <v>-4.9579505271709054E-13</v>
      </c>
      <c r="EF394" s="223">
        <f t="shared" ca="1" si="726"/>
        <v>-6.60224088239376E-13</v>
      </c>
      <c r="EG394" s="223">
        <f t="shared" ca="1" si="727"/>
        <v>-4.1470750218913493E-13</v>
      </c>
      <c r="EH394" s="223">
        <f t="shared" ca="1" si="728"/>
        <v>8.8308814307286961E-14</v>
      </c>
      <c r="EI394" s="223">
        <f t="shared" ca="1" si="729"/>
        <v>5.3649251803419717E-13</v>
      </c>
      <c r="EJ394" s="223">
        <f t="shared" ca="1" si="730"/>
        <v>6.5155787195803521E-13</v>
      </c>
      <c r="EK394" s="223">
        <f t="shared" ca="1" si="731"/>
        <v>3.6205862188113831E-13</v>
      </c>
      <c r="EL394" s="223">
        <f t="shared" ca="1" si="732"/>
        <v>-1.5224967324069147E-13</v>
      </c>
      <c r="EM394" s="223">
        <f t="shared" ca="1" si="733"/>
        <v>-5.7202326712599201E-13</v>
      </c>
      <c r="EN394" s="223">
        <f t="shared" ca="1" si="734"/>
        <v>-6.366167971919752E-13</v>
      </c>
      <c r="EO394" s="223">
        <f t="shared" ca="1" si="735"/>
        <v>-3.0592291912305093E-13</v>
      </c>
      <c r="EP394" s="223">
        <f t="shared" ca="1" si="736"/>
        <v>2.1472428459265065E-13</v>
      </c>
      <c r="EQ394" s="223">
        <f t="shared" ca="1" si="737"/>
        <v>6.0204511945563772E-13</v>
      </c>
      <c r="ER394" s="223">
        <f t="shared" ca="1" si="738"/>
        <v>6.1554475465881534E-13</v>
      </c>
      <c r="ES394" s="223">
        <f t="shared" ca="1" si="739"/>
        <v>2.4684101141932984E-13</v>
      </c>
      <c r="ET394" s="223">
        <f t="shared" ca="1" si="740"/>
        <v>-2.7513098370374871E-13</v>
      </c>
      <c r="EU394" s="223">
        <f t="shared" ca="1" si="741"/>
        <v>-6.2626894817358583E-13</v>
      </c>
      <c r="EV394" s="223">
        <f t="shared" ca="1" si="742"/>
        <v>-5.8854467964730001E-13</v>
      </c>
      <c r="EW394" s="223">
        <f t="shared" ca="1" si="743"/>
        <v>-1.8538188983861783E-13</v>
      </c>
      <c r="EX394" s="223">
        <f t="shared" ca="1" si="744"/>
        <v>3.3288802103988506E-13</v>
      </c>
      <c r="EY394" s="223">
        <f t="shared" ca="1" si="745"/>
        <v>6.4446146456719089E-13</v>
      </c>
      <c r="EZ394" s="223">
        <f t="shared" ca="1" si="746"/>
        <v>5.5587659763953269E-13</v>
      </c>
      <c r="FA394" s="223">
        <f t="shared" ca="1" si="747"/>
        <v>1.2213743931871057E-13</v>
      </c>
      <c r="FB394" s="223">
        <f t="shared" ca="1" si="748"/>
        <v>-3.8743916475830428E-13</v>
      </c>
      <c r="FC394" s="223">
        <f t="shared" ca="1" si="749"/>
        <v>-6.5644746475854138E-13</v>
      </c>
      <c r="FD394" s="223">
        <f t="shared" ca="1" si="750"/>
        <v>-5.1785512012343817E-13</v>
      </c>
      <c r="FE394" s="223">
        <f t="shared" ca="1" si="751"/>
        <v>-5.7716738491048243E-14</v>
      </c>
      <c r="FF394" s="223">
        <f t="shared" ca="1" si="752"/>
        <v>4.3825905752430965E-13</v>
      </c>
      <c r="FG394" s="223">
        <f t="shared" ca="1" si="753"/>
        <v>6.6211151701358044E-13</v>
      </c>
      <c r="FH394" s="223">
        <f t="shared" ca="1" si="754"/>
        <v>4.7484641471215045E-13</v>
      </c>
      <c r="FI394" s="223">
        <f t="shared" ca="1" si="755"/>
        <v>-7.2598060794615731E-15</v>
      </c>
      <c r="FJ394" s="223">
        <f t="shared" ca="1" si="756"/>
        <v>-4.8485827598959168E-13</v>
      </c>
      <c r="FK394" s="223">
        <f t="shared" ca="1" si="757"/>
        <v>-6.6139907341280596E-13</v>
      </c>
      <c r="FL394" s="223">
        <f t="shared" ca="1" si="758"/>
        <v>-4.2726467874972277E-13</v>
      </c>
      <c r="FM394" s="223">
        <f t="shared" ca="1" si="759"/>
        <v>7.2166434748812477E-14</v>
      </c>
      <c r="FN394" s="223">
        <f t="shared" ca="1" si="760"/>
        <v>5.2678804420659199E-13</v>
      </c>
      <c r="FO394" s="223">
        <f t="shared" ca="1" si="761"/>
        <v>6.5431699517755487E-13</v>
      </c>
      <c r="FP394" s="223">
        <f t="shared" ca="1" si="762"/>
        <v>3.7556815036430993E-13</v>
      </c>
      <c r="FQ394" s="223">
        <f t="shared" ca="1" si="763"/>
        <v>-1.3637806120134617E-13</v>
      </c>
      <c r="FR394" s="223">
        <f t="shared" ca="1" si="764"/>
        <v>-5.6364455558624523E-13</v>
      </c>
      <c r="FS394" s="223">
        <f t="shared" ca="1" si="765"/>
        <v>-6.4093348659269017E-13</v>
      </c>
      <c r="FT394" s="223">
        <f t="shared" ca="1" si="766"/>
        <v>-3.2025469538445392E-13</v>
      </c>
      <c r="FU394" s="223">
        <f t="shared" ca="1" si="767"/>
        <v>1.9927629237267919E-13</v>
      </c>
      <c r="FV394" s="223">
        <f t="shared" ca="1" si="768"/>
        <v>5.9507286177614683E-13</v>
      </c>
      <c r="FW394" s="223">
        <f t="shared" ca="1" si="769"/>
        <v>6.2137743816205434E-13</v>
      </c>
      <c r="FX394" s="223">
        <f t="shared" ca="1" si="770"/>
        <v>2.6185701261902096E-13</v>
      </c>
      <c r="FY394" s="223">
        <f t="shared" ca="1" si="771"/>
        <v>-2.6025538391296097E-13</v>
      </c>
      <c r="FZ394" s="223">
        <f t="shared" ca="1" si="772"/>
        <v>-6.2077029100722798E-13</v>
      </c>
      <c r="GA394" s="223">
        <f t="shared" ca="1" si="773"/>
        <v>-5.9583718532245785E-13</v>
      </c>
      <c r="GB394" s="223">
        <f t="shared" ca="1" si="774"/>
        <v>-2.0093750367646289E-13</v>
      </c>
      <c r="GC394" s="223">
        <f t="shared" ca="1" si="775"/>
        <v>3.1872807383609619E-13</v>
      </c>
      <c r="GD394" s="223">
        <f t="shared" ca="1" si="776"/>
        <v>6.4048936298835015E-13</v>
      </c>
      <c r="GE394" s="223">
        <f t="shared" ca="1" si="777"/>
        <v>5.6455869467046837E-13</v>
      </c>
      <c r="GF394" s="223">
        <f t="shared" ca="1" si="778"/>
        <v>1.3808285672988763E-13</v>
      </c>
      <c r="GG394" s="223">
        <f t="shared" ca="1" si="779"/>
        <v>-3.741312381737015E-13</v>
      </c>
      <c r="GH394" s="223">
        <f t="shared" ca="1" si="780"/>
        <v>-6.540401722767933E-13</v>
      </c>
      <c r="GI394" s="223">
        <f t="shared" ca="1" si="781"/>
        <v>-5.2784319516962674E-13</v>
      </c>
      <c r="GJ394" s="223">
        <f t="shared" ca="1" si="782"/>
        <v>-7.3898396389235814E-14</v>
      </c>
      <c r="GK394" s="223">
        <f t="shared" ca="1" si="783"/>
        <v>4.2593131416675524E-13</v>
      </c>
      <c r="GL394" s="223">
        <f t="shared" ca="1" si="784"/>
        <v>6.612922171714842E-13</v>
      </c>
      <c r="GM394" s="223">
        <f t="shared" ca="1" si="785"/>
        <v>4.8604427715085999E-13</v>
      </c>
      <c r="GN394" s="223">
        <f t="shared" ca="1" si="786"/>
        <v>9.0022540943829482E-15</v>
      </c>
      <c r="GO394" s="223">
        <f t="shared" ca="1" si="787"/>
        <v>-4.7362943876664238E-13</v>
      </c>
      <c r="GP394" s="223">
        <f t="shared" ca="1" si="788"/>
        <v>-6.6217565651571595E-13</v>
      </c>
      <c r="GQ394" s="223">
        <f t="shared" ca="1" si="789"/>
        <v>-4.3956448704430145E-13</v>
      </c>
      <c r="GR394" s="223">
        <f t="shared" ca="1" si="790"/>
        <v>5.5980584828531471E-14</v>
      </c>
      <c r="GS394" s="223">
        <f t="shared" ca="1" si="791"/>
        <v>5.1676625295901891E-13</v>
      </c>
      <c r="GT394" s="223">
        <f t="shared" ca="1" si="792"/>
        <v>6.5668198230566635E-13</v>
      </c>
      <c r="GU394" s="223">
        <f t="shared" ca="1" si="793"/>
        <v>3.888514506371152E-13</v>
      </c>
      <c r="GV394" s="223">
        <f t="shared" ca="1" si="794"/>
        <v>-1.2042430011744661E-13</v>
      </c>
      <c r="GW394" s="223">
        <f t="shared" ca="1" si="795"/>
        <v>-5.5492632564223086E-13</v>
      </c>
      <c r="GX394" s="223">
        <f t="shared" ca="1" si="796"/>
        <v>-6.4486410162712615E-13</v>
      </c>
      <c r="GY394" s="223">
        <f t="shared" ca="1" si="797"/>
        <v>-3.3439356219246808E-13</v>
      </c>
      <c r="GZ394" s="223">
        <f t="shared" ca="1" si="798"/>
        <v>1.8370826356561195E-13</v>
      </c>
      <c r="HA394" s="223">
        <f t="shared" ca="1" si="799"/>
        <v>5.8774215445592099E-13</v>
      </c>
      <c r="HB394" s="223">
        <f t="shared" ca="1" si="800"/>
        <v>6.268358271313404E-13</v>
      </c>
      <c r="HC394" s="223">
        <f t="shared" ca="1" si="801"/>
        <v>2.7671528094579202E-13</v>
      </c>
      <c r="HD394" s="223">
        <f t="shared" ca="1" si="802"/>
        <v>-2.4522301601048829E-13</v>
      </c>
      <c r="HE394" s="223">
        <f t="shared" ca="1" si="803"/>
        <v>-6.1489770502965719E-13</v>
      </c>
      <c r="HF394" s="223">
        <f t="shared" ca="1" si="804"/>
        <v>-6.0277078095696088E-13</v>
      </c>
      <c r="HG394" s="223">
        <f t="shared" ca="1" si="805"/>
        <v>-2.1637208027564837E-13</v>
      </c>
      <c r="HH394" s="223">
        <f t="shared" ca="1" si="806"/>
        <v>3.0437613675864715E-13</v>
      </c>
      <c r="HI394" s="223">
        <f t="shared" ca="1" si="807"/>
        <v>6.3613145456667995E-13</v>
      </c>
      <c r="HJ394" s="223">
        <f t="shared" ca="1" si="808"/>
        <v>5.7290072265393921E-13</v>
      </c>
      <c r="HK394" s="223">
        <f t="shared" ca="1" si="809"/>
        <v>1.5394509819143955E-13</v>
      </c>
      <c r="HL394" s="223">
        <f t="shared" ca="1" si="810"/>
        <v>-3.6059794892089869E-13</v>
      </c>
      <c r="HM394" s="223">
        <f t="shared" ca="1" si="811"/>
        <v>-6.5123891045139981E-13</v>
      </c>
      <c r="HN394" s="223">
        <f t="shared" ca="1" si="812"/>
        <v>-5.3751331721236817E-13</v>
      </c>
      <c r="HO394" s="223">
        <f t="shared" ca="1" si="813"/>
        <v>-9.0035540656696205E-14</v>
      </c>
      <c r="HP394" s="223">
        <f t="shared" ca="1" si="814"/>
        <v>4.133470057121517E-13</v>
      </c>
      <c r="HQ394" s="223">
        <f t="shared" ca="1" si="815"/>
        <v>6.6007457962507129E-13</v>
      </c>
      <c r="HR394" s="223">
        <f t="shared" ca="1" si="816"/>
        <v>4.9694936469137376E-13</v>
      </c>
      <c r="HS394" s="223">
        <f t="shared" ca="1" si="817"/>
        <v>2.525889164699581E-14</v>
      </c>
      <c r="HT394" s="223">
        <f t="shared" ca="1" si="818"/>
        <v>-4.6211530487993866E-13</v>
      </c>
      <c r="HU394" s="223">
        <f t="shared" ca="1" si="819"/>
        <v>-6.6255336976348393E-13</v>
      </c>
      <c r="HV394" s="223">
        <f t="shared" ca="1" si="820"/>
        <v>-4.5159951812824537E-13</v>
      </c>
      <c r="HW394" s="223">
        <f t="shared" ca="1" si="821"/>
        <v>3.9761014297179882E-14</v>
      </c>
      <c r="HX394" s="223">
        <f t="shared" ca="1" si="822"/>
        <v>5.064331810438098E-13</v>
      </c>
      <c r="HY394" s="223">
        <f t="shared" ca="1" si="823"/>
        <v>6.5865140876256033E-13</v>
      </c>
      <c r="HZ394" s="223">
        <f t="shared" ca="1" si="824"/>
        <v>4.0190052133613367E-13</v>
      </c>
      <c r="IA394" s="223">
        <f t="shared" ca="1" si="825"/>
        <v>-1.0439799993809236E-13</v>
      </c>
      <c r="IB394" s="223">
        <f t="shared" ca="1" si="826"/>
        <v>-5.458738288296914E-13</v>
      </c>
      <c r="IC394" s="223">
        <f t="shared" ca="1" si="827"/>
        <v>-6.4840627463976802E-13</v>
      </c>
      <c r="ID394" s="223">
        <f t="shared" ca="1" si="828"/>
        <v>-3.4833100282238181E-13</v>
      </c>
      <c r="IE394" s="223">
        <f t="shared" ca="1" si="829"/>
        <v>-6.3903015336257031E-13</v>
      </c>
      <c r="IF394" s="223">
        <f t="shared" ca="1" si="830"/>
        <v>5.8005741323895438E-13</v>
      </c>
      <c r="IG394" s="223">
        <f t="shared" ca="1" si="831"/>
        <v>6.3191663363726988E-13</v>
      </c>
      <c r="IH394" s="223">
        <f t="shared" ca="1" si="832"/>
        <v>2.9140686633435496E-13</v>
      </c>
      <c r="II394" s="223">
        <f t="shared" ca="1" si="833"/>
        <v>-2.3004293493263255E-13</v>
      </c>
      <c r="IJ394" s="223">
        <f t="shared" ca="1" si="834"/>
        <v>-6.0865472766708933E-13</v>
      </c>
      <c r="IK394" s="223">
        <f t="shared" ca="1" si="835"/>
        <v>-6.0934129001207426E-13</v>
      </c>
      <c r="IL394" s="223">
        <f t="shared" ca="1" si="836"/>
        <v>-2.3167632242433121E-13</v>
      </c>
      <c r="IM394" s="223">
        <f t="shared" ca="1" si="837"/>
        <v>2.8984085487775472E-13</v>
      </c>
      <c r="IN394" s="223">
        <f t="shared" ca="1" si="838"/>
        <v>6.3139036434327133E-13</v>
      </c>
      <c r="IO394" s="223">
        <f t="shared" ca="1" si="839"/>
        <v>5.8089765666423022E-13</v>
      </c>
      <c r="IP394" s="223">
        <f t="shared" ca="1" si="840"/>
        <v>1.6971460888220061E-13</v>
      </c>
      <c r="IQ394" s="223">
        <f t="shared" ca="1" si="841"/>
        <v>-3.4684744894727598E-13</v>
      </c>
      <c r="IR394" s="223">
        <f t="shared" ca="1" si="842"/>
        <v>-6.4804536665774509E-13</v>
      </c>
      <c r="IS394" s="223">
        <f t="shared" ca="1" si="843"/>
        <v>-5.4685966133174901E-13</v>
      </c>
      <c r="IT394" s="223">
        <f t="shared" ca="1" si="844"/>
        <v>-1.0611845088109206E-13</v>
      </c>
      <c r="IU394" s="223">
        <f t="shared" ca="1" si="845"/>
        <v>4.0051371247733245E-13</v>
      </c>
      <c r="IV394" s="223">
        <f t="shared" ca="1" si="846"/>
        <v>6.5845933783367198E-13</v>
      </c>
      <c r="IW394" s="223">
        <f t="shared" ca="1" si="847"/>
        <v>5.0755510851674338E-13</v>
      </c>
      <c r="IX394" s="223">
        <f t="shared" ca="1" si="848"/>
        <v>4.1500314187752474E-14</v>
      </c>
      <c r="IY394" s="223">
        <f t="shared" ca="1" si="849"/>
        <v>-4.5032281001316595E-13</v>
      </c>
      <c r="IZ394" s="223">
        <f t="shared" ca="1" si="850"/>
        <v>-6.6253198563577243E-13</v>
      </c>
      <c r="JA394" s="223">
        <f t="shared" ca="1" si="851"/>
        <v>-4.6336252254887613E-13</v>
      </c>
      <c r="JB394" s="223">
        <f t="shared" ca="1" si="852"/>
        <v>2.3517493217594549E-14</v>
      </c>
    </row>
    <row r="395" spans="2:262">
      <c r="B395" s="230">
        <v>34</v>
      </c>
      <c r="C395" s="229">
        <f t="shared" si="853"/>
        <v>6.6406250000000026E-4</v>
      </c>
      <c r="D395" s="226">
        <f t="shared" ca="1" si="597"/>
        <v>18.000000000079002</v>
      </c>
      <c r="E395" s="225">
        <f ca="1">AN361</f>
        <v>7.9001068402863022E-11</v>
      </c>
      <c r="F395" s="224">
        <v>34</v>
      </c>
      <c r="G395" s="223">
        <f t="shared" ca="1" si="854"/>
        <v>-1.285296940307628E-13</v>
      </c>
      <c r="H395" s="223">
        <f t="shared" ca="1" si="598"/>
        <v>-1.6970400375308339E-13</v>
      </c>
      <c r="I395" s="223">
        <f t="shared" ca="1" si="599"/>
        <v>-9.9402792756787512E-14</v>
      </c>
      <c r="J395" s="223">
        <f t="shared" ca="1" si="600"/>
        <v>3.6194332527837381E-14</v>
      </c>
      <c r="K395" s="223">
        <f t="shared" ca="1" si="601"/>
        <v>1.4801604900434735E-13</v>
      </c>
      <c r="L395" s="223">
        <f t="shared" ca="1" si="602"/>
        <v>1.6260867381205173E-13</v>
      </c>
      <c r="M395" s="223">
        <f t="shared" ca="1" si="603"/>
        <v>7.0386573064215015E-14</v>
      </c>
      <c r="N395" s="223">
        <f t="shared" ca="1" si="604"/>
        <v>-6.8071206927516656E-14</v>
      </c>
      <c r="O395" s="223">
        <f t="shared" ca="1" si="605"/>
        <v>-1.6181423022305145E-13</v>
      </c>
      <c r="P395" s="223">
        <f t="shared" ca="1" si="606"/>
        <v>-1.4926438372841789E-13</v>
      </c>
      <c r="Q395" s="223">
        <f t="shared" ca="1" si="607"/>
        <v>-3.8665436842029678E-14</v>
      </c>
      <c r="R395" s="223">
        <f t="shared" ca="1" si="608"/>
        <v>9.7332143019744203E-14</v>
      </c>
      <c r="S395" s="223">
        <f t="shared" ca="1" si="609"/>
        <v>1.6939398132074944E-13</v>
      </c>
      <c r="T395" s="223">
        <f t="shared" ca="1" si="610"/>
        <v>1.3018394708653154E-13</v>
      </c>
      <c r="U395" s="223">
        <f t="shared" ca="1" si="611"/>
        <v>5.4584095658320885E-15</v>
      </c>
      <c r="V395" s="223">
        <f t="shared" ca="1" si="612"/>
        <v>-1.2285265944021741E-13</v>
      </c>
      <c r="W395" s="223">
        <f t="shared" ca="1" si="613"/>
        <v>-1.7046401671353014E-13</v>
      </c>
      <c r="X395" s="223">
        <f t="shared" ca="1" si="614"/>
        <v>-1.061006143661086E-13</v>
      </c>
      <c r="Y395" s="223">
        <f t="shared" ca="1" si="615"/>
        <v>2.795838132886938E-14</v>
      </c>
      <c r="Z395" s="223">
        <f t="shared" ca="1" si="616"/>
        <v>1.4365201705496827E-13</v>
      </c>
      <c r="AA395" s="223">
        <f t="shared" ca="1" si="617"/>
        <v>1.6498321554133178E-13</v>
      </c>
      <c r="AB395" s="223">
        <f t="shared" ca="1" si="618"/>
        <v>7.7939894537505954E-14</v>
      </c>
      <c r="AC395" s="223">
        <f t="shared" ca="1" si="619"/>
        <v>-6.0300747308342987E-14</v>
      </c>
      <c r="AD395" s="223">
        <f t="shared" ca="1" si="620"/>
        <v>-1.5893090821527623E-13</v>
      </c>
      <c r="AE395" s="223">
        <f t="shared" ca="1" si="621"/>
        <v>-1.5316220191953331E-13</v>
      </c>
      <c r="AF395" s="223">
        <f t="shared" ca="1" si="622"/>
        <v>-4.6783988271023607E-14</v>
      </c>
      <c r="AG395" s="223">
        <f t="shared" ca="1" si="623"/>
        <v>9.0325789385805665E-14</v>
      </c>
      <c r="AH395" s="223">
        <f t="shared" ca="1" si="624"/>
        <v>1.68102173702351E-13</v>
      </c>
      <c r="AI395" s="223">
        <f t="shared" ca="1" si="625"/>
        <v>1.3545525077231964E-13</v>
      </c>
      <c r="AJ395" s="223">
        <f t="shared" ca="1" si="626"/>
        <v>1.3830199572048735E-14</v>
      </c>
      <c r="AK395" s="223">
        <f t="shared" ca="1" si="627"/>
        <v>-1.1687966203245861E-13</v>
      </c>
      <c r="AL395" s="223">
        <f t="shared" ca="1" si="628"/>
        <v>-1.7081336692682959E-13</v>
      </c>
      <c r="AM395" s="223">
        <f t="shared" ca="1" si="629"/>
        <v>-1.1254283030210556E-13</v>
      </c>
      <c r="AN395" s="223">
        <f t="shared" ca="1" si="630"/>
        <v>1.9655075940415296E-14</v>
      </c>
      <c r="AO395" s="223">
        <f t="shared" ca="1" si="631"/>
        <v>1.3894191481407329E-13</v>
      </c>
      <c r="AP395" s="223">
        <f t="shared" ca="1" si="632"/>
        <v>1.6696029825354993E-13</v>
      </c>
      <c r="AQ395" s="223">
        <f t="shared" ca="1" si="633"/>
        <v>8.5305451978127427E-14</v>
      </c>
      <c r="AR395" s="223">
        <f t="shared" ca="1" si="634"/>
        <v>-5.2385017907182139E-14</v>
      </c>
      <c r="AS395" s="223">
        <f t="shared" ca="1" si="635"/>
        <v>-1.5566470772890693E-13</v>
      </c>
      <c r="AT395" s="223">
        <f t="shared" ca="1" si="636"/>
        <v>-1.5669103895080041E-13</v>
      </c>
      <c r="AU395" s="223">
        <f t="shared" ca="1" si="637"/>
        <v>-5.4789832974478959E-14</v>
      </c>
      <c r="AV395" s="223">
        <f t="shared" ca="1" si="638"/>
        <v>8.310183301363303E-14</v>
      </c>
      <c r="AW395" s="223">
        <f t="shared" ca="1" si="639"/>
        <v>1.6640539322349205E-13</v>
      </c>
      <c r="AX395" s="223">
        <f t="shared" ca="1" si="640"/>
        <v>1.4040023089451834E-13</v>
      </c>
      <c r="AY395" s="223">
        <f t="shared" ca="1" si="641"/>
        <v>2.2168671416113003E-14</v>
      </c>
      <c r="AZ395" s="223">
        <f t="shared" ca="1" si="642"/>
        <v>-1.1062509128141385E-13</v>
      </c>
      <c r="BA395" s="223">
        <f t="shared" ca="1" si="643"/>
        <v>-1.7075121277771839E-13</v>
      </c>
      <c r="BB395" s="223">
        <f t="shared" ca="1" si="644"/>
        <v>-1.1871392070231636E-13</v>
      </c>
      <c r="BC395" s="223">
        <f t="shared" ca="1" si="645"/>
        <v>1.1304419752438829E-14</v>
      </c>
      <c r="BD395" s="223">
        <f t="shared" ca="1" si="646"/>
        <v>1.3389708933051679E-13</v>
      </c>
      <c r="BE395" s="223">
        <f t="shared" ca="1" si="647"/>
        <v>1.6853515898328032E-13</v>
      </c>
      <c r="BF395" s="223">
        <f t="shared" ca="1" si="648"/>
        <v>9.2465501113058982E-14</v>
      </c>
      <c r="BG395" s="223">
        <f t="shared" ca="1" si="649"/>
        <v>-4.4343088409497257E-14</v>
      </c>
      <c r="BH395" s="223">
        <f t="shared" ca="1" si="650"/>
        <v>-1.520234973270001E-13</v>
      </c>
      <c r="BI395" s="223">
        <f t="shared" ca="1" si="651"/>
        <v>-1.5984239354472069E-13</v>
      </c>
      <c r="BJ395" s="223">
        <f t="shared" ca="1" si="652"/>
        <v>-6.2663684171276206E-14</v>
      </c>
      <c r="BK395" s="223">
        <f t="shared" ca="1" si="653"/>
        <v>7.5677677046868038E-14</v>
      </c>
      <c r="BL395" s="223">
        <f t="shared" ca="1" si="654"/>
        <v>1.6430772757696688E-13</v>
      </c>
      <c r="BM395" s="223">
        <f t="shared" ca="1" si="655"/>
        <v>1.4500697456288432E-13</v>
      </c>
      <c r="BN395" s="223">
        <f t="shared" ca="1" si="656"/>
        <v>3.0453736988991365E-14</v>
      </c>
      <c r="BO395" s="223">
        <f t="shared" ca="1" si="657"/>
        <v>-1.0410401499585902E-13</v>
      </c>
      <c r="BP395" s="223">
        <f t="shared" ca="1" si="658"/>
        <v>-1.702777040009858E-13</v>
      </c>
      <c r="BQ395" s="223">
        <f t="shared" ca="1" si="659"/>
        <v>-1.2459901886944519E-13</v>
      </c>
      <c r="BR395" s="223">
        <f t="shared" ca="1" si="660"/>
        <v>2.9265302271291113E-15</v>
      </c>
      <c r="BS395" s="223">
        <f t="shared" ca="1" si="661"/>
        <v>1.2852969403076323E-13</v>
      </c>
      <c r="BT395" s="223">
        <f t="shared" ca="1" si="662"/>
        <v>1.6970400375308339E-13</v>
      </c>
      <c r="BU395" s="223">
        <f t="shared" ca="1" si="663"/>
        <v>9.9402792756787285E-14</v>
      </c>
      <c r="BV395" s="223">
        <f t="shared" ca="1" si="664"/>
        <v>-3.6194332527838076E-14</v>
      </c>
      <c r="BW395" s="223">
        <f t="shared" ca="1" si="665"/>
        <v>-1.4801604900434733E-13</v>
      </c>
      <c r="BX395" s="223">
        <f t="shared" ca="1" si="666"/>
        <v>-1.6260867381205166E-13</v>
      </c>
      <c r="BY395" s="223">
        <f t="shared" ca="1" si="667"/>
        <v>-7.0386573064214371E-14</v>
      </c>
      <c r="BZ395" s="223">
        <f t="shared" ca="1" si="668"/>
        <v>6.8071206927516605E-14</v>
      </c>
      <c r="CA395" s="223">
        <f t="shared" ca="1" si="669"/>
        <v>1.6181423022305155E-13</v>
      </c>
      <c r="CB395" s="223">
        <f t="shared" ca="1" si="670"/>
        <v>1.4926438372841744E-13</v>
      </c>
      <c r="CC395" s="223">
        <f t="shared" ca="1" si="671"/>
        <v>3.8665436842029728E-14</v>
      </c>
      <c r="CD395" s="223">
        <f t="shared" ca="1" si="672"/>
        <v>-9.7332143019744418E-14</v>
      </c>
      <c r="CE395" s="223">
        <f t="shared" ca="1" si="673"/>
        <v>-1.6939398132074951E-13</v>
      </c>
      <c r="CF395" s="223">
        <f t="shared" ca="1" si="674"/>
        <v>-1.3018394708653078E-13</v>
      </c>
      <c r="CG395" s="223">
        <f t="shared" ca="1" si="675"/>
        <v>-5.4584095658327464E-15</v>
      </c>
      <c r="CH395" s="223">
        <f t="shared" ca="1" si="676"/>
        <v>1.2285265944021719E-13</v>
      </c>
      <c r="CI395" s="223">
        <f t="shared" ca="1" si="677"/>
        <v>1.7046401671353016E-13</v>
      </c>
      <c r="CJ395" s="223">
        <f t="shared" ca="1" si="678"/>
        <v>1.0610061436610819E-13</v>
      </c>
      <c r="CK395" s="223">
        <f t="shared" ca="1" si="679"/>
        <v>-2.7958381328870226E-14</v>
      </c>
      <c r="CL395" s="223">
        <f t="shared" ca="1" si="680"/>
        <v>-1.4365201705496905E-13</v>
      </c>
      <c r="CM395" s="223">
        <f t="shared" ca="1" si="681"/>
        <v>-1.6498321554133203E-13</v>
      </c>
      <c r="CN395" s="223">
        <f t="shared" ca="1" si="682"/>
        <v>-7.7939894537506269E-14</v>
      </c>
      <c r="CO395" s="223">
        <f t="shared" ca="1" si="683"/>
        <v>6.0300747308343227E-14</v>
      </c>
      <c r="CP395" s="223">
        <f t="shared" ca="1" si="684"/>
        <v>1.5893090821527633E-13</v>
      </c>
      <c r="CQ395" s="223">
        <f t="shared" ca="1" si="685"/>
        <v>1.5316220191953295E-13</v>
      </c>
      <c r="CR395" s="223">
        <f t="shared" ca="1" si="686"/>
        <v>4.67839882710222E-14</v>
      </c>
      <c r="CS395" s="223">
        <f t="shared" ca="1" si="687"/>
        <v>-9.0325789385805362E-14</v>
      </c>
      <c r="CT395" s="223">
        <f t="shared" ca="1" si="688"/>
        <v>-1.6810217370235095E-13</v>
      </c>
      <c r="CU395" s="223">
        <f t="shared" ca="1" si="689"/>
        <v>-1.3545525077231948E-13</v>
      </c>
      <c r="CV395" s="223">
        <f t="shared" ca="1" si="690"/>
        <v>-1.383019957204788E-14</v>
      </c>
      <c r="CW395" s="223">
        <f t="shared" ca="1" si="691"/>
        <v>1.1687966203245922E-13</v>
      </c>
      <c r="CX395" s="223">
        <f t="shared" ca="1" si="692"/>
        <v>1.7081336692682957E-13</v>
      </c>
      <c r="CY395" s="223">
        <f t="shared" ca="1" si="693"/>
        <v>1.1254283030210582E-13</v>
      </c>
      <c r="CZ395" s="223">
        <f t="shared" ca="1" si="694"/>
        <v>-1.9655075940414942E-14</v>
      </c>
      <c r="DA395" s="223">
        <f t="shared" ca="1" si="695"/>
        <v>-1.3894191481407344E-13</v>
      </c>
      <c r="DB395" s="223">
        <f t="shared" ca="1" si="696"/>
        <v>-1.6696029825354978E-13</v>
      </c>
      <c r="DC395" s="223">
        <f t="shared" ca="1" si="697"/>
        <v>-8.530545197812667E-14</v>
      </c>
      <c r="DD395" s="223">
        <f t="shared" ca="1" si="698"/>
        <v>5.238501790718123E-14</v>
      </c>
      <c r="DE395" s="223">
        <f t="shared" ca="1" si="699"/>
        <v>1.5566470772890655E-13</v>
      </c>
      <c r="DF395" s="223">
        <f t="shared" ca="1" si="700"/>
        <v>1.5669103895080031E-13</v>
      </c>
      <c r="DG395" s="223">
        <f t="shared" ca="1" si="701"/>
        <v>5.4789832974478719E-14</v>
      </c>
      <c r="DH395" s="223">
        <f t="shared" ca="1" si="702"/>
        <v>-8.3101833013633257E-14</v>
      </c>
      <c r="DI395" s="223">
        <f t="shared" ca="1" si="703"/>
        <v>-1.6640539322349241E-13</v>
      </c>
      <c r="DJ395" s="223">
        <f t="shared" ca="1" si="704"/>
        <v>-1.404002308945189E-13</v>
      </c>
      <c r="DK395" s="223">
        <f t="shared" ca="1" si="705"/>
        <v>-2.2168671416113952E-14</v>
      </c>
      <c r="DL395" s="223">
        <f t="shared" ca="1" si="706"/>
        <v>1.1062509128141402E-13</v>
      </c>
      <c r="DM395" s="223">
        <f t="shared" ca="1" si="707"/>
        <v>1.7075121277771842E-13</v>
      </c>
      <c r="DN395" s="223">
        <f t="shared" ca="1" si="708"/>
        <v>1.1871392070231618E-13</v>
      </c>
      <c r="DO395" s="223">
        <f t="shared" ca="1" si="709"/>
        <v>-1.1304419752440292E-14</v>
      </c>
      <c r="DP395" s="223">
        <f t="shared" ca="1" si="710"/>
        <v>-1.3389708933051621E-13</v>
      </c>
      <c r="DQ395" s="223">
        <f t="shared" ca="1" si="711"/>
        <v>-1.6853515898328032E-13</v>
      </c>
      <c r="DR395" s="223">
        <f t="shared" ca="1" si="712"/>
        <v>-9.2465501113058767E-14</v>
      </c>
      <c r="DS395" s="223">
        <f t="shared" ca="1" si="713"/>
        <v>4.4343088409497503E-14</v>
      </c>
      <c r="DT395" s="223">
        <f t="shared" ca="1" si="714"/>
        <v>1.5202349732700076E-13</v>
      </c>
      <c r="DU395" s="223">
        <f t="shared" ca="1" si="715"/>
        <v>1.5984239354472019E-13</v>
      </c>
      <c r="DV395" s="223">
        <f t="shared" ca="1" si="716"/>
        <v>6.2663684171277114E-14</v>
      </c>
      <c r="DW395" s="223">
        <f t="shared" ca="1" si="717"/>
        <v>-7.5677677046868266E-14</v>
      </c>
      <c r="DX395" s="223">
        <f t="shared" ca="1" si="718"/>
        <v>-1.6430772757696693E-13</v>
      </c>
      <c r="DY395" s="223">
        <f t="shared" ca="1" si="719"/>
        <v>-1.450069745628842E-13</v>
      </c>
      <c r="DZ395" s="223">
        <f t="shared" ca="1" si="720"/>
        <v>-3.045373698898992E-14</v>
      </c>
      <c r="EA395" s="223">
        <f t="shared" ca="1" si="721"/>
        <v>1.0410401499586018E-13</v>
      </c>
      <c r="EB395" s="223">
        <f t="shared" ca="1" si="722"/>
        <v>1.7027770400098575E-13</v>
      </c>
      <c r="EC395" s="223">
        <f t="shared" ca="1" si="723"/>
        <v>1.2459901886944501E-13</v>
      </c>
      <c r="ED395" s="223">
        <f t="shared" ca="1" si="724"/>
        <v>-2.9265302271293622E-15</v>
      </c>
      <c r="EE395" s="223">
        <f t="shared" ca="1" si="725"/>
        <v>-1.2852969403076341E-13</v>
      </c>
      <c r="EF395" s="223">
        <f t="shared" ca="1" si="726"/>
        <v>-1.6970400375308324E-13</v>
      </c>
      <c r="EG395" s="223">
        <f t="shared" ca="1" si="727"/>
        <v>-9.940279275678808E-14</v>
      </c>
      <c r="EH395" s="223">
        <f t="shared" ca="1" si="728"/>
        <v>3.6194332527837135E-14</v>
      </c>
      <c r="EI395" s="223">
        <f t="shared" ca="1" si="729"/>
        <v>1.4801604900434743E-13</v>
      </c>
      <c r="EJ395" s="223">
        <f t="shared" ca="1" si="730"/>
        <v>1.6260867381205158E-13</v>
      </c>
      <c r="EK395" s="223">
        <f t="shared" ca="1" si="731"/>
        <v>7.0386573064214144E-14</v>
      </c>
      <c r="EL395" s="223">
        <f t="shared" ca="1" si="732"/>
        <v>-6.8071206927517943E-14</v>
      </c>
      <c r="EM395" s="223">
        <f t="shared" ca="1" si="733"/>
        <v>-1.6181423022305124E-13</v>
      </c>
      <c r="EN395" s="223">
        <f t="shared" ca="1" si="734"/>
        <v>-1.4926438372841792E-13</v>
      </c>
      <c r="EO395" s="223">
        <f t="shared" ca="1" si="735"/>
        <v>-3.8665436842029482E-14</v>
      </c>
      <c r="EP395" s="223">
        <f t="shared" ca="1" si="736"/>
        <v>9.733214301974462E-14</v>
      </c>
      <c r="EQ395" s="223">
        <f t="shared" ca="1" si="737"/>
        <v>1.6939398132074956E-13</v>
      </c>
      <c r="ER395" s="223">
        <f t="shared" ca="1" si="738"/>
        <v>1.3018394708653063E-13</v>
      </c>
      <c r="ES395" s="223">
        <f t="shared" ca="1" si="739"/>
        <v>5.4584095658324955E-15</v>
      </c>
      <c r="ET395" s="223">
        <f t="shared" ca="1" si="740"/>
        <v>-1.2285265944021736E-13</v>
      </c>
      <c r="EU395" s="223">
        <f t="shared" ca="1" si="741"/>
        <v>-1.7046401671353014E-13</v>
      </c>
      <c r="EV395" s="223">
        <f t="shared" ca="1" si="742"/>
        <v>-1.0610061436610799E-13</v>
      </c>
      <c r="EW395" s="223">
        <f t="shared" ca="1" si="743"/>
        <v>2.7958381328870472E-14</v>
      </c>
      <c r="EX395" s="223">
        <f t="shared" ca="1" si="744"/>
        <v>1.4365201705496917E-13</v>
      </c>
      <c r="EY395" s="223">
        <f t="shared" ca="1" si="745"/>
        <v>1.6498321554133198E-13</v>
      </c>
      <c r="EZ395" s="223">
        <f t="shared" ca="1" si="746"/>
        <v>7.7939894537506055E-14</v>
      </c>
      <c r="FA395" s="223">
        <f t="shared" ca="1" si="747"/>
        <v>-6.0300747308343454E-14</v>
      </c>
      <c r="FB395" s="223">
        <f t="shared" ca="1" si="748"/>
        <v>-1.5893090821527638E-13</v>
      </c>
      <c r="FC395" s="223">
        <f t="shared" ca="1" si="749"/>
        <v>-1.5316220191953283E-13</v>
      </c>
      <c r="FD395" s="223">
        <f t="shared" ca="1" si="750"/>
        <v>-4.678398827102196E-14</v>
      </c>
      <c r="FE395" s="223">
        <f t="shared" ca="1" si="751"/>
        <v>9.0325789385807634E-14</v>
      </c>
      <c r="FF395" s="223">
        <f t="shared" ca="1" si="752"/>
        <v>1.6810217370235143E-13</v>
      </c>
      <c r="FG395" s="223">
        <f t="shared" ca="1" si="753"/>
        <v>1.3545525077231787E-13</v>
      </c>
      <c r="FH395" s="223">
        <f t="shared" ca="1" si="754"/>
        <v>1.3830199572050049E-14</v>
      </c>
      <c r="FI395" s="223">
        <f t="shared" ca="1" si="755"/>
        <v>-1.1687966203245763E-13</v>
      </c>
      <c r="FJ395" s="223">
        <f t="shared" ca="1" si="756"/>
        <v>-1.7081336692682959E-13</v>
      </c>
      <c r="FK395" s="223">
        <f t="shared" ca="1" si="757"/>
        <v>-1.1254283030210564E-13</v>
      </c>
      <c r="FL395" s="223">
        <f t="shared" ca="1" si="758"/>
        <v>1.9655075940415192E-14</v>
      </c>
      <c r="FM395" s="223">
        <f t="shared" ca="1" si="759"/>
        <v>1.3894191481407356E-13</v>
      </c>
      <c r="FN395" s="223">
        <f t="shared" ca="1" si="760"/>
        <v>1.6696029825354973E-13</v>
      </c>
      <c r="FO395" s="223">
        <f t="shared" ca="1" si="761"/>
        <v>8.5305451978126468E-14</v>
      </c>
      <c r="FP395" s="223">
        <f t="shared" ca="1" si="762"/>
        <v>-5.2385017907183786E-14</v>
      </c>
      <c r="FQ395" s="223">
        <f t="shared" ca="1" si="763"/>
        <v>-1.5566470772890764E-13</v>
      </c>
      <c r="FR395" s="223">
        <f t="shared" ca="1" si="764"/>
        <v>-1.5669103895079925E-13</v>
      </c>
      <c r="FS395" s="223">
        <f t="shared" ca="1" si="765"/>
        <v>-5.4789832974480777E-14</v>
      </c>
      <c r="FT395" s="223">
        <f t="shared" ca="1" si="766"/>
        <v>8.3101833013631351E-14</v>
      </c>
      <c r="FU395" s="223">
        <f t="shared" ca="1" si="767"/>
        <v>1.664053932234919E-13</v>
      </c>
      <c r="FV395" s="223">
        <f t="shared" ca="1" si="768"/>
        <v>1.4040023089451875E-13</v>
      </c>
      <c r="FW395" s="223">
        <f t="shared" ca="1" si="769"/>
        <v>2.2168671416113706E-14</v>
      </c>
      <c r="FX395" s="223">
        <f t="shared" ca="1" si="770"/>
        <v>-1.1062509128141424E-13</v>
      </c>
      <c r="FY395" s="223">
        <f t="shared" ca="1" si="771"/>
        <v>-1.7075121277771839E-13</v>
      </c>
      <c r="FZ395" s="223">
        <f t="shared" ca="1" si="772"/>
        <v>-1.1871392070231598E-13</v>
      </c>
      <c r="GA395" s="223">
        <f t="shared" ca="1" si="773"/>
        <v>1.1304419752440541E-14</v>
      </c>
      <c r="GB395" s="223">
        <f t="shared" ca="1" si="774"/>
        <v>1.3389708933051785E-13</v>
      </c>
      <c r="GC395" s="223">
        <f t="shared" ca="1" si="775"/>
        <v>1.6853515898327986E-13</v>
      </c>
      <c r="GD395" s="223">
        <f t="shared" ca="1" si="776"/>
        <v>9.246550111305652E-14</v>
      </c>
      <c r="GE395" s="223">
        <f t="shared" ca="1" si="777"/>
        <v>-4.4343088409495402E-14</v>
      </c>
      <c r="GF395" s="223">
        <f t="shared" ca="1" si="778"/>
        <v>-1.5202349732699977E-13</v>
      </c>
      <c r="GG395" s="223">
        <f t="shared" ca="1" si="779"/>
        <v>-1.5984239354472097E-13</v>
      </c>
      <c r="GH395" s="223">
        <f t="shared" ca="1" si="780"/>
        <v>-6.2663684171276875E-14</v>
      </c>
      <c r="GI395" s="223">
        <f t="shared" ca="1" si="781"/>
        <v>7.5677677046868493E-14</v>
      </c>
      <c r="GJ395" s="223">
        <f t="shared" ca="1" si="782"/>
        <v>1.6430772757696698E-13</v>
      </c>
      <c r="GK395" s="223">
        <f t="shared" ca="1" si="783"/>
        <v>1.4500697456288407E-13</v>
      </c>
      <c r="GL395" s="223">
        <f t="shared" ca="1" si="784"/>
        <v>3.0453736988989674E-14</v>
      </c>
      <c r="GM395" s="223">
        <f t="shared" ca="1" si="785"/>
        <v>-1.0410401499586038E-13</v>
      </c>
      <c r="GN395" s="223">
        <f t="shared" ca="1" si="786"/>
        <v>-1.7027770400098595E-13</v>
      </c>
      <c r="GO395" s="223">
        <f t="shared" ca="1" si="787"/>
        <v>-1.2459901886944319E-13</v>
      </c>
      <c r="GP395" s="223">
        <f t="shared" ca="1" si="788"/>
        <v>2.9265302271320408E-15</v>
      </c>
      <c r="GQ395" s="223">
        <f t="shared" ca="1" si="789"/>
        <v>1.2852969403076197E-13</v>
      </c>
      <c r="GR395" s="223">
        <f t="shared" ca="1" si="790"/>
        <v>1.6970400375308349E-13</v>
      </c>
      <c r="GS395" s="223">
        <f t="shared" ca="1" si="791"/>
        <v>9.9402792756787866E-14</v>
      </c>
      <c r="GT395" s="223">
        <f t="shared" ca="1" si="792"/>
        <v>-3.6194332527837381E-14</v>
      </c>
      <c r="GU395" s="223">
        <f t="shared" ca="1" si="793"/>
        <v>-1.4801604900434758E-13</v>
      </c>
      <c r="GV395" s="223">
        <f t="shared" ca="1" si="794"/>
        <v>-1.626086738120515E-13</v>
      </c>
      <c r="GW395" s="223">
        <f t="shared" ca="1" si="795"/>
        <v>-7.0386573064213917E-14</v>
      </c>
      <c r="GX395" s="223">
        <f t="shared" ca="1" si="796"/>
        <v>6.807120692751817E-14</v>
      </c>
      <c r="GY395" s="223">
        <f t="shared" ca="1" si="797"/>
        <v>1.618142302230521E-13</v>
      </c>
      <c r="GZ395" s="223">
        <f t="shared" ca="1" si="798"/>
        <v>1.4926438372841663E-13</v>
      </c>
      <c r="HA395" s="223">
        <f t="shared" ca="1" si="799"/>
        <v>3.8665436842026876E-14</v>
      </c>
      <c r="HB395" s="223">
        <f t="shared" ca="1" si="800"/>
        <v>-9.7332143019742828E-14</v>
      </c>
      <c r="HC395" s="223">
        <f t="shared" ca="1" si="801"/>
        <v>-1.6939398132074926E-13</v>
      </c>
      <c r="HD395" s="223">
        <f t="shared" ca="1" si="802"/>
        <v>-1.3018394708653204E-13</v>
      </c>
      <c r="HE395" s="223">
        <f t="shared" ca="1" si="803"/>
        <v>-5.4584095658322462E-15</v>
      </c>
      <c r="HF395" s="223">
        <f t="shared" ca="1" si="804"/>
        <v>1.2285265944021749E-13</v>
      </c>
      <c r="HG395" s="223">
        <f t="shared" ca="1" si="805"/>
        <v>1.7046401671353011E-13</v>
      </c>
      <c r="HH395" s="223">
        <f t="shared" ca="1" si="806"/>
        <v>1.061006143661078E-13</v>
      </c>
      <c r="HI395" s="223">
        <f t="shared" ca="1" si="807"/>
        <v>-2.7958381328870718E-14</v>
      </c>
      <c r="HJ395" s="223">
        <f t="shared" ca="1" si="808"/>
        <v>-1.4365201705496933E-13</v>
      </c>
      <c r="HK395" s="223">
        <f t="shared" ca="1" si="809"/>
        <v>-1.6498321554133127E-13</v>
      </c>
      <c r="HL395" s="223">
        <f t="shared" ca="1" si="810"/>
        <v>-7.7939894537503669E-14</v>
      </c>
      <c r="HM395" s="223">
        <f t="shared" ca="1" si="811"/>
        <v>6.0300747308345953E-14</v>
      </c>
      <c r="HN395" s="223">
        <f t="shared" ca="1" si="812"/>
        <v>1.589309082152756E-13</v>
      </c>
      <c r="HO395" s="223">
        <f t="shared" ca="1" si="813"/>
        <v>1.5316220191953379E-13</v>
      </c>
      <c r="HP395" s="223">
        <f t="shared" ca="1" si="814"/>
        <v>4.6783988271024049E-14</v>
      </c>
      <c r="HQ395" s="223">
        <f t="shared" ca="1" si="815"/>
        <v>-9.0325789385805804E-14</v>
      </c>
      <c r="HR395" s="223">
        <f t="shared" ca="1" si="816"/>
        <v>-1.68102173702351E-13</v>
      </c>
      <c r="HS395" s="223">
        <f t="shared" ca="1" si="817"/>
        <v>-1.3545525077231918E-13</v>
      </c>
      <c r="HT395" s="223">
        <f t="shared" ca="1" si="818"/>
        <v>-1.3830199572047378E-14</v>
      </c>
      <c r="HU395" s="223">
        <f t="shared" ca="1" si="819"/>
        <v>1.1687966203245959E-13</v>
      </c>
      <c r="HV395" s="223">
        <f t="shared" ca="1" si="820"/>
        <v>1.7081336692682957E-13</v>
      </c>
      <c r="HW395" s="223">
        <f t="shared" ca="1" si="821"/>
        <v>1.1254283030210361E-13</v>
      </c>
      <c r="HX395" s="223">
        <f t="shared" ca="1" si="822"/>
        <v>-1.9655075940417855E-14</v>
      </c>
      <c r="HY395" s="223">
        <f t="shared" ca="1" si="823"/>
        <v>-1.3894191481407233E-13</v>
      </c>
      <c r="HZ395" s="223">
        <f t="shared" ca="1" si="824"/>
        <v>-1.6696029825355018E-13</v>
      </c>
      <c r="IA395" s="223">
        <f t="shared" ca="1" si="825"/>
        <v>-8.5305451978128336E-14</v>
      </c>
      <c r="IB395" s="223">
        <f t="shared" ca="1" si="826"/>
        <v>5.238501790718171E-14</v>
      </c>
      <c r="IC395" s="223">
        <f t="shared" ca="1" si="827"/>
        <v>1.5566470772890673E-13</v>
      </c>
      <c r="ID395" s="223">
        <f t="shared" ca="1" si="828"/>
        <v>1.5669103895080013E-13</v>
      </c>
      <c r="IE395" s="223">
        <f t="shared" ca="1" si="829"/>
        <v>1.1195578900035128E-13</v>
      </c>
      <c r="IF395" s="223">
        <f t="shared" ca="1" si="830"/>
        <v>-8.3101833013633686E-14</v>
      </c>
      <c r="IG395" s="223">
        <f t="shared" ca="1" si="831"/>
        <v>-1.6640539322349251E-13</v>
      </c>
      <c r="IH395" s="223">
        <f t="shared" ca="1" si="832"/>
        <v>-1.4040023089451721E-13</v>
      </c>
      <c r="II395" s="223">
        <f t="shared" ca="1" si="833"/>
        <v>-2.2168671416111049E-14</v>
      </c>
      <c r="IJ395" s="223">
        <f t="shared" ca="1" si="834"/>
        <v>1.1062509128141628E-13</v>
      </c>
      <c r="IK395" s="223">
        <f t="shared" ca="1" si="835"/>
        <v>1.7075121277771834E-13</v>
      </c>
      <c r="IL395" s="223">
        <f t="shared" ca="1" si="836"/>
        <v>1.1871392070231754E-13</v>
      </c>
      <c r="IM395" s="223">
        <f t="shared" ca="1" si="837"/>
        <v>-1.130441975243837E-14</v>
      </c>
      <c r="IN395" s="223">
        <f t="shared" ca="1" si="838"/>
        <v>-1.3389708933051649E-13</v>
      </c>
      <c r="IO395" s="223">
        <f t="shared" ca="1" si="839"/>
        <v>-1.6853515898328021E-13</v>
      </c>
      <c r="IP395" s="223">
        <f t="shared" ca="1" si="840"/>
        <v>-9.2465501113058338E-14</v>
      </c>
      <c r="IQ395" s="223">
        <f t="shared" ca="1" si="841"/>
        <v>4.4343088409497989E-14</v>
      </c>
      <c r="IR395" s="223">
        <f t="shared" ca="1" si="842"/>
        <v>1.5202349732700098E-13</v>
      </c>
      <c r="IS395" s="223">
        <f t="shared" ca="1" si="843"/>
        <v>1.5984239354472001E-13</v>
      </c>
      <c r="IT395" s="223">
        <f t="shared" ca="1" si="844"/>
        <v>6.2663684171274375E-14</v>
      </c>
      <c r="IU395" s="223">
        <f t="shared" ca="1" si="845"/>
        <v>-7.5677677046870904E-14</v>
      </c>
      <c r="IV395" s="223">
        <f t="shared" ca="1" si="846"/>
        <v>-1.6430772757696774E-13</v>
      </c>
      <c r="IW395" s="223">
        <f t="shared" ca="1" si="847"/>
        <v>-1.4500697456288521E-13</v>
      </c>
      <c r="IX395" s="223">
        <f t="shared" ca="1" si="848"/>
        <v>-3.0453736988991814E-14</v>
      </c>
      <c r="IY395" s="223">
        <f t="shared" ca="1" si="849"/>
        <v>1.0410401499585867E-13</v>
      </c>
      <c r="IZ395" s="223">
        <f t="shared" ca="1" si="850"/>
        <v>1.7027770400098578E-13</v>
      </c>
      <c r="JA395" s="223">
        <f t="shared" ca="1" si="851"/>
        <v>1.2459901886944468E-13</v>
      </c>
      <c r="JB395" s="223">
        <f t="shared" ca="1" si="852"/>
        <v>-2.9265302271298643E-15</v>
      </c>
    </row>
    <row r="396" spans="2:262">
      <c r="B396" s="230">
        <v>35</v>
      </c>
      <c r="C396" s="229">
        <f t="shared" si="853"/>
        <v>6.8359375000000028E-4</v>
      </c>
      <c r="D396" s="226">
        <f t="shared" ca="1" si="597"/>
        <v>18.000000000082924</v>
      </c>
      <c r="E396" s="225">
        <f ca="1">AO361</f>
        <v>8.2924648517357701E-11</v>
      </c>
      <c r="F396" s="224">
        <v>35</v>
      </c>
      <c r="G396" s="223">
        <f t="shared" ca="1" si="854"/>
        <v>-7.4151679940309319E-13</v>
      </c>
      <c r="H396" s="223">
        <f t="shared" ca="1" si="598"/>
        <v>-9.4133701048309294E-13</v>
      </c>
      <c r="I396" s="223">
        <f t="shared" ca="1" si="599"/>
        <v>-4.8819474322660881E-13</v>
      </c>
      <c r="J396" s="223">
        <f t="shared" ca="1" si="600"/>
        <v>3.0358591378626649E-13</v>
      </c>
      <c r="K396" s="223">
        <f t="shared" ca="1" si="601"/>
        <v>8.8478289200360074E-13</v>
      </c>
      <c r="L396" s="223">
        <f t="shared" ca="1" si="602"/>
        <v>8.5224640014744613E-13</v>
      </c>
      <c r="M396" s="223">
        <f t="shared" ca="1" si="603"/>
        <v>2.2854551615925811E-13</v>
      </c>
      <c r="N396" s="223">
        <f t="shared" ca="1" si="604"/>
        <v>-5.5368695107928409E-13</v>
      </c>
      <c r="O396" s="223">
        <f t="shared" ca="1" si="605"/>
        <v>-9.5185207604498782E-13</v>
      </c>
      <c r="P396" s="223">
        <f t="shared" ca="1" si="606"/>
        <v>-6.8976090208423463E-13</v>
      </c>
      <c r="Q396" s="223">
        <f t="shared" ca="1" si="607"/>
        <v>5.0785897299545074E-14</v>
      </c>
      <c r="R396" s="223">
        <f t="shared" ca="1" si="608"/>
        <v>7.5610483992644057E-13</v>
      </c>
      <c r="S396" s="223">
        <f t="shared" ca="1" si="609"/>
        <v>9.3694839843218037E-13</v>
      </c>
      <c r="T396" s="223">
        <f t="shared" ca="1" si="610"/>
        <v>4.6787365828343037E-13</v>
      </c>
      <c r="U396" s="223">
        <f t="shared" ca="1" si="611"/>
        <v>-3.25743663383836E-13</v>
      </c>
      <c r="V396" s="223">
        <f t="shared" ca="1" si="612"/>
        <v>-8.9340748765662702E-13</v>
      </c>
      <c r="W396" s="223">
        <f t="shared" ca="1" si="613"/>
        <v>-8.4135535387390492E-13</v>
      </c>
      <c r="X396" s="223">
        <f t="shared" ca="1" si="614"/>
        <v>-2.0569344919177215E-13</v>
      </c>
      <c r="Y396" s="223">
        <f t="shared" ca="1" si="615"/>
        <v>5.7264860390279019E-13</v>
      </c>
      <c r="Z396" s="223">
        <f t="shared" ca="1" si="616"/>
        <v>9.5377048244116387E-13</v>
      </c>
      <c r="AA396" s="223">
        <f t="shared" ca="1" si="617"/>
        <v>6.7330535118019097E-13</v>
      </c>
      <c r="AB396" s="223">
        <f t="shared" ca="1" si="618"/>
        <v>-7.4200941628449325E-14</v>
      </c>
      <c r="AC396" s="223">
        <f t="shared" ca="1" si="619"/>
        <v>-7.7023743116679624E-13</v>
      </c>
      <c r="AD396" s="223">
        <f t="shared" ca="1" si="620"/>
        <v>-9.3199540370080933E-13</v>
      </c>
      <c r="AE396" s="223">
        <f t="shared" ca="1" si="621"/>
        <v>-4.4727074374342567E-13</v>
      </c>
      <c r="AF396" s="223">
        <f t="shared" ca="1" si="622"/>
        <v>3.4770519717892399E-13</v>
      </c>
      <c r="AG396" s="223">
        <f t="shared" ca="1" si="623"/>
        <v>9.0149392804574644E-13</v>
      </c>
      <c r="AH396" s="223">
        <f t="shared" ca="1" si="624"/>
        <v>8.299575065954924E-13</v>
      </c>
      <c r="AI396" s="223">
        <f t="shared" ca="1" si="625"/>
        <v>1.8271748018186649E-13</v>
      </c>
      <c r="AJ396" s="223">
        <f t="shared" ca="1" si="626"/>
        <v>-5.9126531462001432E-13</v>
      </c>
      <c r="AK396" s="223">
        <f t="shared" ca="1" si="627"/>
        <v>-9.5511437316249305E-13</v>
      </c>
      <c r="AL396" s="223">
        <f t="shared" ca="1" si="628"/>
        <v>-6.5644422630910631E-13</v>
      </c>
      <c r="AM396" s="223">
        <f t="shared" ca="1" si="629"/>
        <v>9.7571290084671902E-14</v>
      </c>
      <c r="AN396" s="223">
        <f t="shared" ca="1" si="630"/>
        <v>7.8390606017964972E-13</v>
      </c>
      <c r="AO396" s="223">
        <f t="shared" ca="1" si="631"/>
        <v>9.2648100978780208E-13</v>
      </c>
      <c r="AP396" s="223">
        <f t="shared" ca="1" si="632"/>
        <v>4.2639841003192037E-13</v>
      </c>
      <c r="AQ396" s="223">
        <f t="shared" ca="1" si="633"/>
        <v>-3.6945728636476461E-13</v>
      </c>
      <c r="AR396" s="223">
        <f t="shared" ca="1" si="634"/>
        <v>-9.090373422016413E-13</v>
      </c>
      <c r="AS396" s="223">
        <f t="shared" ca="1" si="635"/>
        <v>-8.1805972394921778E-13</v>
      </c>
      <c r="AT396" s="223">
        <f t="shared" ca="1" si="636"/>
        <v>-1.5963144899414598E-13</v>
      </c>
      <c r="AU396" s="223">
        <f t="shared" ca="1" si="637"/>
        <v>6.095258692205482E-13</v>
      </c>
      <c r="AV396" s="223">
        <f t="shared" ca="1" si="638"/>
        <v>9.5588293869945616E-13</v>
      </c>
      <c r="AW396" s="223">
        <f t="shared" ca="1" si="639"/>
        <v>6.3918768398212354E-13</v>
      </c>
      <c r="AX396" s="223">
        <f t="shared" ca="1" si="640"/>
        <v>-1.2088286524416625E-13</v>
      </c>
      <c r="AY396" s="223">
        <f t="shared" ca="1" si="641"/>
        <v>-7.9710249349398834E-13</v>
      </c>
      <c r="AZ396" s="223">
        <f t="shared" ca="1" si="642"/>
        <v>-9.2040853835785504E-13</v>
      </c>
      <c r="BA396" s="223">
        <f t="shared" ca="1" si="643"/>
        <v>-4.0526922986227534E-13</v>
      </c>
      <c r="BB396" s="223">
        <f t="shared" ca="1" si="644"/>
        <v>3.9098682829619985E-13</v>
      </c>
      <c r="BC396" s="223">
        <f t="shared" ca="1" si="645"/>
        <v>9.1603318625368853E-13</v>
      </c>
      <c r="BD396" s="223">
        <f t="shared" ca="1" si="646"/>
        <v>8.0566917271445944E-13</v>
      </c>
      <c r="BE396" s="223">
        <f t="shared" ca="1" si="647"/>
        <v>1.3644926179055572E-13</v>
      </c>
      <c r="BF396" s="223">
        <f t="shared" ca="1" si="648"/>
        <v>-6.2741926822910123E-13</v>
      </c>
      <c r="BG396" s="223">
        <f t="shared" ca="1" si="649"/>
        <v>-9.5607571609691154E-13</v>
      </c>
      <c r="BH396" s="223">
        <f t="shared" ca="1" si="650"/>
        <v>-6.2154611889507719E-13</v>
      </c>
      <c r="BI396" s="223">
        <f t="shared" ca="1" si="651"/>
        <v>1.4412162508574236E-13</v>
      </c>
      <c r="BJ396" s="223">
        <f t="shared" ca="1" si="652"/>
        <v>8.0981878207182654E-13</v>
      </c>
      <c r="BK396" s="223">
        <f t="shared" ca="1" si="653"/>
        <v>9.1378164724069321E-13</v>
      </c>
      <c r="BL396" s="223">
        <f t="shared" ca="1" si="654"/>
        <v>3.8389593066255387E-13</v>
      </c>
      <c r="BM396" s="223">
        <f t="shared" ca="1" si="655"/>
        <v>-4.122808543822056E-13</v>
      </c>
      <c r="BN396" s="223">
        <f t="shared" ca="1" si="656"/>
        <v>-9.2247724616702351E-13</v>
      </c>
      <c r="BO396" s="223">
        <f t="shared" ca="1" si="657"/>
        <v>-7.9279331649596877E-13</v>
      </c>
      <c r="BP396" s="223">
        <f t="shared" ca="1" si="658"/>
        <v>-1.1318488265382937E-13</v>
      </c>
      <c r="BQ396" s="223">
        <f t="shared" ca="1" si="659"/>
        <v>6.4493473333119063E-13</v>
      </c>
      <c r="BR396" s="223">
        <f t="shared" ca="1" si="660"/>
        <v>9.556925892329642E-13</v>
      </c>
      <c r="BS396" s="223">
        <f t="shared" ca="1" si="661"/>
        <v>6.0353015766711462E-13</v>
      </c>
      <c r="BT396" s="223">
        <f t="shared" ca="1" si="662"/>
        <v>-1.6727357144942819E-13</v>
      </c>
      <c r="BU396" s="223">
        <f t="shared" ca="1" si="663"/>
        <v>-8.2204726609641929E-13</v>
      </c>
      <c r="BV396" s="223">
        <f t="shared" ca="1" si="664"/>
        <v>-9.0660432822773041E-13</v>
      </c>
      <c r="BW396" s="223">
        <f t="shared" ca="1" si="665"/>
        <v>-3.6229138690899476E-13</v>
      </c>
      <c r="BX396" s="223">
        <f t="shared" ca="1" si="666"/>
        <v>4.3332653789770571E-13</v>
      </c>
      <c r="BY396" s="223">
        <f t="shared" ca="1" si="667"/>
        <v>9.2836564028091369E-13</v>
      </c>
      <c r="BZ396" s="223">
        <f t="shared" ca="1" si="668"/>
        <v>7.7943991122807249E-13</v>
      </c>
      <c r="CA396" s="223">
        <f t="shared" ca="1" si="669"/>
        <v>8.9852325176040996E-14</v>
      </c>
      <c r="CB396" s="223">
        <f t="shared" ca="1" si="670"/>
        <v>-6.620617138655844E-13</v>
      </c>
      <c r="CC396" s="223">
        <f t="shared" ca="1" si="671"/>
        <v>-9.5473378888891044E-13</v>
      </c>
      <c r="CD396" s="223">
        <f t="shared" ca="1" si="672"/>
        <v>-5.8515065243961428E-13</v>
      </c>
      <c r="CE396" s="223">
        <f t="shared" ca="1" si="673"/>
        <v>1.9032475846842122E-13</v>
      </c>
      <c r="CF396" s="223">
        <f t="shared" ca="1" si="674"/>
        <v>8.3378057958624266E-13</v>
      </c>
      <c r="CG396" s="223">
        <f t="shared" ca="1" si="675"/>
        <v>8.9888090466756009E-13</v>
      </c>
      <c r="CH396" s="223">
        <f t="shared" ca="1" si="676"/>
        <v>3.4046861237090926E-13</v>
      </c>
      <c r="CI396" s="223">
        <f t="shared" ca="1" si="677"/>
        <v>-4.5411120170989901E-13</v>
      </c>
      <c r="CJ396" s="223">
        <f t="shared" ca="1" si="678"/>
        <v>-9.3369482164692725E-13</v>
      </c>
      <c r="CK396" s="223">
        <f t="shared" ca="1" si="679"/>
        <v>-7.6561700050278789E-13</v>
      </c>
      <c r="CL396" s="223">
        <f t="shared" ca="1" si="680"/>
        <v>-6.646564401736815E-14</v>
      </c>
      <c r="CM396" s="223">
        <f t="shared" ca="1" si="681"/>
        <v>6.7878989317962284E-13</v>
      </c>
      <c r="CN396" s="223">
        <f t="shared" ca="1" si="682"/>
        <v>9.5319989261022585E-13</v>
      </c>
      <c r="CO396" s="223">
        <f t="shared" ca="1" si="683"/>
        <v>5.6641867433928168E-13</v>
      </c>
      <c r="CP396" s="223">
        <f t="shared" ca="1" si="684"/>
        <v>-2.1326130096962071E-13</v>
      </c>
      <c r="CQ396" s="223">
        <f t="shared" ca="1" si="685"/>
        <v>-8.4501165483198736E-13</v>
      </c>
      <c r="CR396" s="223">
        <f t="shared" ca="1" si="686"/>
        <v>-8.9061602886174239E-13</v>
      </c>
      <c r="CS396" s="223">
        <f t="shared" ca="1" si="687"/>
        <v>-3.1844075227167281E-13</v>
      </c>
      <c r="CT396" s="223">
        <f t="shared" ca="1" si="688"/>
        <v>4.7462232591449389E-13</v>
      </c>
      <c r="CU396" s="223">
        <f t="shared" ca="1" si="689"/>
        <v>9.3846158016547708E-13</v>
      </c>
      <c r="CV396" s="223">
        <f t="shared" ca="1" si="690"/>
        <v>7.5133291072466417E-13</v>
      </c>
      <c r="CW396" s="223">
        <f t="shared" ca="1" si="691"/>
        <v>4.3038926440049726E-14</v>
      </c>
      <c r="CX396" s="223">
        <f t="shared" ca="1" si="692"/>
        <v>-6.9510919484361294E-13</v>
      </c>
      <c r="CY396" s="223">
        <f t="shared" ca="1" si="693"/>
        <v>-9.5109182435867268E-13</v>
      </c>
      <c r="CZ396" s="223">
        <f t="shared" ca="1" si="694"/>
        <v>-5.4734550680928579E-13</v>
      </c>
      <c r="DA396" s="223">
        <f t="shared" ca="1" si="695"/>
        <v>2.3606938283746978E-13</v>
      </c>
      <c r="DB396" s="223">
        <f t="shared" ca="1" si="696"/>
        <v>8.5573372665388236E-13</v>
      </c>
      <c r="DC396" s="223">
        <f t="shared" ca="1" si="697"/>
        <v>8.8181467926241669E-13</v>
      </c>
      <c r="DD396" s="223">
        <f t="shared" ca="1" si="698"/>
        <v>2.9622107537053475E-13</v>
      </c>
      <c r="DE396" s="223">
        <f t="shared" ca="1" si="699"/>
        <v>-4.948475553772298E-13</v>
      </c>
      <c r="DF396" s="223">
        <f t="shared" ca="1" si="700"/>
        <v>-9.4266304451947415E-13</v>
      </c>
      <c r="DG396" s="223">
        <f t="shared" ca="1" si="701"/>
        <v>-7.3659624609526703E-13</v>
      </c>
      <c r="DH396" s="223">
        <f t="shared" ca="1" si="702"/>
        <v>-1.9586283822772971E-14</v>
      </c>
      <c r="DI396" s="223">
        <f t="shared" ca="1" si="703"/>
        <v>7.1100978872042683E-13</v>
      </c>
      <c r="DJ396" s="223">
        <f t="shared" ca="1" si="704"/>
        <v>9.4841085395573973E-13</v>
      </c>
      <c r="DK396" s="223">
        <f t="shared" ca="1" si="705"/>
        <v>5.2794263881255466E-13</v>
      </c>
      <c r="DL396" s="223">
        <f t="shared" ca="1" si="706"/>
        <v>-2.5873526533630029E-13</v>
      </c>
      <c r="DM396" s="223">
        <f t="shared" ca="1" si="707"/>
        <v>-8.659403364767861E-13</v>
      </c>
      <c r="DN396" s="223">
        <f t="shared" ca="1" si="708"/>
        <v>-8.7248215747347794E-13</v>
      </c>
      <c r="DO396" s="223">
        <f t="shared" ca="1" si="709"/>
        <v>-2.7382296597001286E-13</v>
      </c>
      <c r="DP396" s="223">
        <f t="shared" ca="1" si="710"/>
        <v>5.1477470717614838E-13</v>
      </c>
      <c r="DQ396" s="223">
        <f t="shared" ca="1" si="711"/>
        <v>9.4629668390389471E-13</v>
      </c>
      <c r="DR396" s="223">
        <f t="shared" ca="1" si="712"/>
        <v>7.2141588343032977E-13</v>
      </c>
      <c r="DS396" s="223">
        <f t="shared" ca="1" si="713"/>
        <v>-3.8781568395003123E-15</v>
      </c>
      <c r="DT396" s="223">
        <f t="shared" ca="1" si="714"/>
        <v>-7.264820968868838E-13</v>
      </c>
      <c r="DU396" s="223">
        <f t="shared" ca="1" si="715"/>
        <v>-9.4515859631775015E-13</v>
      </c>
      <c r="DV396" s="223">
        <f t="shared" ca="1" si="716"/>
        <v>-5.0822175791124962E-13</v>
      </c>
      <c r="DW396" s="223">
        <f t="shared" ca="1" si="717"/>
        <v>2.8124529538604001E-13</v>
      </c>
      <c r="DX396" s="223">
        <f t="shared" ca="1" si="718"/>
        <v>8.7562533622059101E-13</v>
      </c>
      <c r="DY396" s="223">
        <f t="shared" ca="1" si="719"/>
        <v>8.626240850570864E-13</v>
      </c>
      <c r="DZ396" s="223">
        <f t="shared" ca="1" si="720"/>
        <v>2.5125991585369084E-13</v>
      </c>
      <c r="EA396" s="223">
        <f t="shared" ca="1" si="721"/>
        <v>-5.3439177794013031E-13</v>
      </c>
      <c r="EB396" s="223">
        <f t="shared" ca="1" si="722"/>
        <v>-9.4936030955024332E-13</v>
      </c>
      <c r="EC396" s="223">
        <f t="shared" ca="1" si="723"/>
        <v>-7.0580096681269154E-13</v>
      </c>
      <c r="ED396" s="223">
        <f t="shared" ca="1" si="724"/>
        <v>2.7340261445107105E-14</v>
      </c>
      <c r="EE396" s="223">
        <f t="shared" ca="1" si="725"/>
        <v>7.4151679940309157E-13</v>
      </c>
      <c r="EF396" s="223">
        <f t="shared" ca="1" si="726"/>
        <v>9.4133701048309496E-13</v>
      </c>
      <c r="EG396" s="223">
        <f t="shared" ca="1" si="727"/>
        <v>4.8819474322661457E-13</v>
      </c>
      <c r="EH396" s="223">
        <f t="shared" ca="1" si="728"/>
        <v>-3.0358591378626508E-13</v>
      </c>
      <c r="EI396" s="223">
        <f t="shared" ca="1" si="729"/>
        <v>-8.847828920035968E-13</v>
      </c>
      <c r="EJ396" s="223">
        <f t="shared" ca="1" si="730"/>
        <v>-8.5224640014744865E-13</v>
      </c>
      <c r="EK396" s="223">
        <f t="shared" ca="1" si="731"/>
        <v>-2.2854551615927195E-13</v>
      </c>
      <c r="EL396" s="223">
        <f t="shared" ca="1" si="732"/>
        <v>5.5368695107927662E-13</v>
      </c>
      <c r="EM396" s="223">
        <f t="shared" ca="1" si="733"/>
        <v>9.5185207604498742E-13</v>
      </c>
      <c r="EN396" s="223">
        <f t="shared" ca="1" si="734"/>
        <v>6.8976090208424331E-13</v>
      </c>
      <c r="EO396" s="223">
        <f t="shared" ca="1" si="735"/>
        <v>-5.0785897299537596E-14</v>
      </c>
      <c r="EP396" s="223">
        <f t="shared" ca="1" si="736"/>
        <v>-7.5610483992643794E-13</v>
      </c>
      <c r="EQ396" s="223">
        <f t="shared" ca="1" si="737"/>
        <v>-9.369483984321828E-13</v>
      </c>
      <c r="ER396" s="223">
        <f t="shared" ca="1" si="738"/>
        <v>-4.6787365828343683E-13</v>
      </c>
      <c r="ES396" s="223">
        <f t="shared" ca="1" si="739"/>
        <v>3.2574366338383378E-13</v>
      </c>
      <c r="ET396" s="223">
        <f t="shared" ca="1" si="740"/>
        <v>8.9340748765662319E-13</v>
      </c>
      <c r="EU396" s="223">
        <f t="shared" ca="1" si="741"/>
        <v>8.4135535387390774E-13</v>
      </c>
      <c r="EV396" s="223">
        <f t="shared" ca="1" si="742"/>
        <v>2.056934491917728E-13</v>
      </c>
      <c r="EW396" s="223">
        <f t="shared" ca="1" si="743"/>
        <v>-5.726486039027814E-13</v>
      </c>
      <c r="EX396" s="223">
        <f t="shared" ca="1" si="744"/>
        <v>-9.5377048244116367E-13</v>
      </c>
      <c r="EY396" s="223">
        <f t="shared" ca="1" si="745"/>
        <v>-6.7330535118020107E-13</v>
      </c>
      <c r="EZ396" s="223">
        <f t="shared" ca="1" si="746"/>
        <v>7.4200941628441853E-14</v>
      </c>
      <c r="FA396" s="223">
        <f t="shared" ca="1" si="747"/>
        <v>7.7023743116678574E-13</v>
      </c>
      <c r="FB396" s="223">
        <f t="shared" ca="1" si="748"/>
        <v>9.3199540370080953E-13</v>
      </c>
      <c r="FC396" s="223">
        <f t="shared" ca="1" si="749"/>
        <v>4.4727074374343233E-13</v>
      </c>
      <c r="FD396" s="223">
        <f t="shared" ca="1" si="750"/>
        <v>-3.4770519717890753E-13</v>
      </c>
      <c r="FE396" s="223">
        <f t="shared" ca="1" si="751"/>
        <v>-9.0149392804574735E-13</v>
      </c>
      <c r="FF396" s="223">
        <f t="shared" ca="1" si="752"/>
        <v>-8.2995750659549624E-13</v>
      </c>
      <c r="FG396" s="223">
        <f t="shared" ca="1" si="753"/>
        <v>-1.8271748018188053E-13</v>
      </c>
      <c r="FH396" s="223">
        <f t="shared" ca="1" si="754"/>
        <v>5.9126531462001644E-13</v>
      </c>
      <c r="FI396" s="223">
        <f t="shared" ca="1" si="755"/>
        <v>9.5511437316249285E-13</v>
      </c>
      <c r="FJ396" s="223">
        <f t="shared" ca="1" si="756"/>
        <v>6.5644422630911651E-13</v>
      </c>
      <c r="FK396" s="223">
        <f t="shared" ca="1" si="757"/>
        <v>-9.7571290084674577E-14</v>
      </c>
      <c r="FL396" s="223">
        <f t="shared" ca="1" si="758"/>
        <v>-7.839060601796472E-13</v>
      </c>
      <c r="FM396" s="223">
        <f t="shared" ca="1" si="759"/>
        <v>-9.2648100978780552E-13</v>
      </c>
      <c r="FN396" s="223">
        <f t="shared" ca="1" si="760"/>
        <v>-4.2639841003191492E-13</v>
      </c>
      <c r="FO396" s="223">
        <f t="shared" ca="1" si="761"/>
        <v>3.6945728636476082E-13</v>
      </c>
      <c r="FP396" s="223">
        <f t="shared" ca="1" si="762"/>
        <v>9.0903734220163696E-13</v>
      </c>
      <c r="FQ396" s="223">
        <f t="shared" ca="1" si="763"/>
        <v>8.1805972394922868E-13</v>
      </c>
      <c r="FR396" s="223">
        <f t="shared" ca="1" si="764"/>
        <v>1.5963144899414666E-13</v>
      </c>
      <c r="FS396" s="223">
        <f t="shared" ca="1" si="765"/>
        <v>-6.095258692205373E-13</v>
      </c>
      <c r="FT396" s="223">
        <f t="shared" ca="1" si="766"/>
        <v>-9.5588293869945575E-13</v>
      </c>
      <c r="FU396" s="223">
        <f t="shared" ca="1" si="767"/>
        <v>-6.3918768398212405E-13</v>
      </c>
      <c r="FV396" s="223">
        <f t="shared" ca="1" si="768"/>
        <v>1.2088286524415881E-13</v>
      </c>
      <c r="FW396" s="223">
        <f t="shared" ca="1" si="769"/>
        <v>7.9710249349397673E-13</v>
      </c>
      <c r="FX396" s="223">
        <f t="shared" ca="1" si="770"/>
        <v>9.2040853835785524E-13</v>
      </c>
      <c r="FY396" s="223">
        <f t="shared" ca="1" si="771"/>
        <v>4.0526922986228215E-13</v>
      </c>
      <c r="FZ396" s="223">
        <f t="shared" ca="1" si="772"/>
        <v>-3.9098682829618061E-13</v>
      </c>
      <c r="GA396" s="223">
        <f t="shared" ca="1" si="773"/>
        <v>-9.1603318625368833E-13</v>
      </c>
      <c r="GB396" s="223">
        <f t="shared" ca="1" si="774"/>
        <v>-8.0566917271446348E-13</v>
      </c>
      <c r="GC396" s="223">
        <f t="shared" ca="1" si="775"/>
        <v>-1.3644926179056986E-13</v>
      </c>
      <c r="GD396" s="223">
        <f t="shared" ca="1" si="776"/>
        <v>6.2741926822910073E-13</v>
      </c>
      <c r="GE396" s="223">
        <f t="shared" ca="1" si="777"/>
        <v>9.5607571609691154E-13</v>
      </c>
      <c r="GF396" s="223">
        <f t="shared" ca="1" si="778"/>
        <v>6.215461188950879E-13</v>
      </c>
      <c r="GG396" s="223">
        <f t="shared" ca="1" si="779"/>
        <v>-1.441216250857484E-13</v>
      </c>
      <c r="GH396" s="223">
        <f t="shared" ca="1" si="780"/>
        <v>-8.098187820718226E-13</v>
      </c>
      <c r="GI396" s="223">
        <f t="shared" ca="1" si="781"/>
        <v>-9.1378164724069745E-13</v>
      </c>
      <c r="GJ396" s="223">
        <f t="shared" ca="1" si="782"/>
        <v>-3.8389593066254832E-13</v>
      </c>
      <c r="GK396" s="223">
        <f t="shared" ca="1" si="783"/>
        <v>4.1228085438219884E-13</v>
      </c>
      <c r="GL396" s="223">
        <f t="shared" ca="1" si="784"/>
        <v>9.2247724616701968E-13</v>
      </c>
      <c r="GM396" s="223">
        <f t="shared" ca="1" si="785"/>
        <v>7.9279331649596534E-13</v>
      </c>
      <c r="GN396" s="223">
        <f t="shared" ca="1" si="786"/>
        <v>1.1318488265383008E-13</v>
      </c>
      <c r="GO396" s="223">
        <f t="shared" ca="1" si="787"/>
        <v>-6.4493473333118012E-13</v>
      </c>
      <c r="GP396" s="223">
        <f t="shared" ca="1" si="788"/>
        <v>-9.55692589232964E-13</v>
      </c>
      <c r="GQ396" s="223">
        <f t="shared" ca="1" si="789"/>
        <v>-6.0353015766711513E-13</v>
      </c>
      <c r="GR396" s="223">
        <f t="shared" ca="1" si="790"/>
        <v>1.6727357144941411E-13</v>
      </c>
      <c r="GS396" s="223">
        <f t="shared" ca="1" si="791"/>
        <v>8.2204726609640859E-13</v>
      </c>
      <c r="GT396" s="223">
        <f t="shared" ca="1" si="792"/>
        <v>9.0660432822773071E-13</v>
      </c>
      <c r="GU396" s="223">
        <f t="shared" ca="1" si="793"/>
        <v>3.6229138690900172E-13</v>
      </c>
      <c r="GV396" s="223">
        <f t="shared" ca="1" si="794"/>
        <v>-4.3332653789768687E-13</v>
      </c>
      <c r="GW396" s="223">
        <f t="shared" ca="1" si="795"/>
        <v>-9.2836564028091348E-13</v>
      </c>
      <c r="GX396" s="223">
        <f t="shared" ca="1" si="796"/>
        <v>-7.7943991122807673E-13</v>
      </c>
      <c r="GY396" s="223">
        <f t="shared" ca="1" si="797"/>
        <v>-8.9852325176061998E-14</v>
      </c>
      <c r="GZ396" s="223">
        <f t="shared" ca="1" si="798"/>
        <v>6.620617138655839E-13</v>
      </c>
      <c r="HA396" s="223">
        <f t="shared" ca="1" si="799"/>
        <v>9.5473378888891085E-13</v>
      </c>
      <c r="HB396" s="223">
        <f t="shared" ca="1" si="800"/>
        <v>5.8515065243963084E-13</v>
      </c>
      <c r="HC396" s="223">
        <f t="shared" ca="1" si="801"/>
        <v>-1.903247584684272E-13</v>
      </c>
      <c r="HD396" s="223">
        <f t="shared" ca="1" si="802"/>
        <v>-8.3378057958623903E-13</v>
      </c>
      <c r="HE396" s="223">
        <f t="shared" ca="1" si="803"/>
        <v>-8.9888090466756726E-13</v>
      </c>
      <c r="HF396" s="223">
        <f t="shared" ca="1" si="804"/>
        <v>-3.404686123709035E-13</v>
      </c>
      <c r="HG396" s="223">
        <f t="shared" ca="1" si="805"/>
        <v>4.5411120170989239E-13</v>
      </c>
      <c r="HH396" s="223">
        <f t="shared" ca="1" si="806"/>
        <v>9.3369482164692261E-13</v>
      </c>
      <c r="HI396" s="223">
        <f t="shared" ca="1" si="807"/>
        <v>7.6561700050278436E-13</v>
      </c>
      <c r="HJ396" s="223">
        <f t="shared" ca="1" si="808"/>
        <v>6.646564401737561E-14</v>
      </c>
      <c r="HK396" s="223">
        <f t="shared" ca="1" si="809"/>
        <v>-6.7878989317961749E-13</v>
      </c>
      <c r="HL396" s="223">
        <f t="shared" ca="1" si="810"/>
        <v>-9.5319989261022545E-13</v>
      </c>
      <c r="HM396" s="223">
        <f t="shared" ca="1" si="811"/>
        <v>-5.6641867433928774E-13</v>
      </c>
      <c r="HN396" s="223">
        <f t="shared" ca="1" si="812"/>
        <v>2.1326130096961341E-13</v>
      </c>
      <c r="HO396" s="223">
        <f t="shared" ca="1" si="813"/>
        <v>8.4501165483199039E-13</v>
      </c>
      <c r="HP396" s="223">
        <f t="shared" ca="1" si="814"/>
        <v>8.9061602886174502E-13</v>
      </c>
      <c r="HQ396" s="223">
        <f t="shared" ca="1" si="815"/>
        <v>3.1844075227167993E-13</v>
      </c>
      <c r="HR396" s="223">
        <f t="shared" ca="1" si="816"/>
        <v>-4.7462232591447561E-13</v>
      </c>
      <c r="HS396" s="223">
        <f t="shared" ca="1" si="817"/>
        <v>-9.3846158016547567E-13</v>
      </c>
      <c r="HT396" s="223">
        <f t="shared" ca="1" si="818"/>
        <v>-7.5133291072466882E-13</v>
      </c>
      <c r="HU396" s="223">
        <f t="shared" ca="1" si="819"/>
        <v>-4.3038926440070805E-14</v>
      </c>
      <c r="HV396" s="223">
        <f t="shared" ca="1" si="820"/>
        <v>6.9510919484360779E-13</v>
      </c>
      <c r="HW396" s="223">
        <f t="shared" ca="1" si="821"/>
        <v>9.5109182435867348E-13</v>
      </c>
      <c r="HX396" s="223">
        <f t="shared" ca="1" si="822"/>
        <v>5.4734550680930305E-13</v>
      </c>
      <c r="HY396" s="223">
        <f t="shared" ca="1" si="823"/>
        <v>-2.3606938283747563E-13</v>
      </c>
      <c r="HZ396" s="223">
        <f t="shared" ca="1" si="824"/>
        <v>-8.5573372665387913E-13</v>
      </c>
      <c r="IA396" s="223">
        <f t="shared" ca="1" si="825"/>
        <v>-8.8181467926242467E-13</v>
      </c>
      <c r="IB396" s="223">
        <f t="shared" ca="1" si="826"/>
        <v>-2.9622107537052899E-13</v>
      </c>
      <c r="IC396" s="223">
        <f t="shared" ca="1" si="827"/>
        <v>4.9484755537722344E-13</v>
      </c>
      <c r="ID396" s="223">
        <f t="shared" ca="1" si="828"/>
        <v>9.4266304451947071E-13</v>
      </c>
      <c r="IE396" s="223">
        <f t="shared" ca="1" si="829"/>
        <v>-8.7125700798151839E-14</v>
      </c>
      <c r="IF396" s="223">
        <f t="shared" ca="1" si="830"/>
        <v>1.9586283822780462E-14</v>
      </c>
      <c r="IG396" s="223">
        <f t="shared" ca="1" si="831"/>
        <v>-7.110097887204128E-13</v>
      </c>
      <c r="IH396" s="223">
        <f t="shared" ca="1" si="832"/>
        <v>-9.4841085395573893E-13</v>
      </c>
      <c r="II396" s="223">
        <f t="shared" ca="1" si="833"/>
        <v>-5.2794263881256092E-13</v>
      </c>
      <c r="IJ396" s="223">
        <f t="shared" ca="1" si="834"/>
        <v>2.5873526533629312E-13</v>
      </c>
      <c r="IK396" s="223">
        <f t="shared" ca="1" si="835"/>
        <v>8.6594033647678863E-13</v>
      </c>
      <c r="IL396" s="223">
        <f t="shared" ca="1" si="836"/>
        <v>8.7248215747348097E-13</v>
      </c>
      <c r="IM396" s="223">
        <f t="shared" ca="1" si="837"/>
        <v>2.7382296597002003E-13</v>
      </c>
      <c r="IN396" s="223">
        <f t="shared" ca="1" si="838"/>
        <v>-5.1477470717615353E-13</v>
      </c>
      <c r="IO396" s="223">
        <f t="shared" ca="1" si="839"/>
        <v>-9.462966839038935E-13</v>
      </c>
      <c r="IP396" s="223">
        <f t="shared" ca="1" si="840"/>
        <v>-7.2141588343033461E-13</v>
      </c>
      <c r="IQ396" s="223">
        <f t="shared" ca="1" si="841"/>
        <v>3.8781568394792308E-15</v>
      </c>
      <c r="IR396" s="223">
        <f t="shared" ca="1" si="842"/>
        <v>7.2648209688687896E-13</v>
      </c>
      <c r="IS396" s="223">
        <f t="shared" ca="1" si="843"/>
        <v>9.4515859631775136E-13</v>
      </c>
      <c r="IT396" s="223">
        <f t="shared" ca="1" si="844"/>
        <v>5.0822175791126749E-13</v>
      </c>
      <c r="IU396" s="223">
        <f t="shared" ca="1" si="845"/>
        <v>-2.8124529538603284E-13</v>
      </c>
      <c r="IV396" s="223">
        <f t="shared" ca="1" si="846"/>
        <v>-8.7562533622058788E-13</v>
      </c>
      <c r="IW396" s="223">
        <f t="shared" ca="1" si="847"/>
        <v>-8.6262408505709548E-13</v>
      </c>
      <c r="IX396" s="223">
        <f t="shared" ca="1" si="848"/>
        <v>-2.5125991585368498E-13</v>
      </c>
      <c r="IY396" s="223">
        <f t="shared" ca="1" si="849"/>
        <v>5.3439177794012405E-13</v>
      </c>
      <c r="IZ396" s="223">
        <f t="shared" ca="1" si="850"/>
        <v>9.493603095502407E-13</v>
      </c>
      <c r="JA396" s="223">
        <f t="shared" ca="1" si="851"/>
        <v>7.058009668126874E-13</v>
      </c>
      <c r="JB396" s="223">
        <f t="shared" ca="1" si="852"/>
        <v>-2.7340261445099614E-14</v>
      </c>
    </row>
    <row r="397" spans="2:262">
      <c r="B397" s="230">
        <v>36</v>
      </c>
      <c r="C397" s="229">
        <f t="shared" si="853"/>
        <v>7.031250000000003E-4</v>
      </c>
      <c r="D397" s="226">
        <f t="shared" ca="1" si="597"/>
        <v>18.000000000093237</v>
      </c>
      <c r="E397" s="225">
        <f ca="1">AP361</f>
        <v>9.3236460008102587E-11</v>
      </c>
      <c r="F397" s="224">
        <v>36</v>
      </c>
      <c r="G397" s="223">
        <f t="shared" ca="1" si="854"/>
        <v>-1.6814490372738153E-12</v>
      </c>
      <c r="H397" s="223">
        <f t="shared" ca="1" si="598"/>
        <v>-2.1076807461134763E-12</v>
      </c>
      <c r="I397" s="223">
        <f t="shared" ca="1" si="599"/>
        <v>-9.9274798371700744E-13</v>
      </c>
      <c r="J397" s="223">
        <f t="shared" ca="1" si="600"/>
        <v>8.4809543863933768E-13</v>
      </c>
      <c r="K397" s="223">
        <f t="shared" ca="1" si="601"/>
        <v>2.0688000849222409E-12</v>
      </c>
      <c r="L397" s="223">
        <f t="shared" ca="1" si="602"/>
        <v>1.7767703216643612E-12</v>
      </c>
      <c r="M397" s="223">
        <f t="shared" ca="1" si="603"/>
        <v>1.8554223420805975E-13</v>
      </c>
      <c r="N397" s="223">
        <f t="shared" ca="1" si="604"/>
        <v>-1.5413568270437373E-12</v>
      </c>
      <c r="O397" s="223">
        <f t="shared" ca="1" si="605"/>
        <v>-2.1411950733607257E-12</v>
      </c>
      <c r="P397" s="223">
        <f t="shared" ca="1" si="606"/>
        <v>-1.1753627222049199E-12</v>
      </c>
      <c r="Q397" s="223">
        <f t="shared" ca="1" si="607"/>
        <v>6.4991063851452366E-13</v>
      </c>
      <c r="R397" s="223">
        <f t="shared" ca="1" si="608"/>
        <v>1.9999606109651589E-12</v>
      </c>
      <c r="S397" s="223">
        <f t="shared" ca="1" si="609"/>
        <v>1.8876125218617144E-12</v>
      </c>
      <c r="T397" s="223">
        <f t="shared" ca="1" si="610"/>
        <v>3.9501680297938803E-13</v>
      </c>
      <c r="U397" s="223">
        <f t="shared" ca="1" si="611"/>
        <v>-1.3864205079778767E-12</v>
      </c>
      <c r="V397" s="223">
        <f t="shared" ca="1" si="612"/>
        <v>-2.1540885215552202E-12</v>
      </c>
      <c r="W397" s="223">
        <f t="shared" ca="1" si="613"/>
        <v>-1.3466580751593772E-12</v>
      </c>
      <c r="X397" s="223">
        <f t="shared" ca="1" si="614"/>
        <v>4.4546684366351602E-13</v>
      </c>
      <c r="Y397" s="223">
        <f t="shared" ca="1" si="615"/>
        <v>1.9118604230348024E-12</v>
      </c>
      <c r="Z397" s="223">
        <f t="shared" ca="1" si="616"/>
        <v>1.9802759815995719E-12</v>
      </c>
      <c r="AA397" s="223">
        <f t="shared" ca="1" si="617"/>
        <v>6.0068714399987489E-13</v>
      </c>
      <c r="AB397" s="223">
        <f t="shared" ca="1" si="618"/>
        <v>-1.2181322015256499E-12</v>
      </c>
      <c r="AC397" s="223">
        <f t="shared" ca="1" si="619"/>
        <v>-2.1462369197425711E-12</v>
      </c>
      <c r="AD397" s="223">
        <f t="shared" ca="1" si="620"/>
        <v>-1.5049843746918662E-12</v>
      </c>
      <c r="AE397" s="223">
        <f t="shared" ca="1" si="621"/>
        <v>2.3673295959108496E-13</v>
      </c>
      <c r="AF397" s="223">
        <f t="shared" ca="1" si="622"/>
        <v>1.8053479741014022E-12</v>
      </c>
      <c r="AG397" s="223">
        <f t="shared" ca="1" si="623"/>
        <v>2.0538683011056588E-12</v>
      </c>
      <c r="AH397" s="223">
        <f t="shared" ca="1" si="624"/>
        <v>8.0057253945464802E-13</v>
      </c>
      <c r="AI397" s="223">
        <f t="shared" ca="1" si="625"/>
        <v>-1.0381126160739249E-12</v>
      </c>
      <c r="AJ397" s="223">
        <f t="shared" ca="1" si="626"/>
        <v>-2.1177158831403563E-12</v>
      </c>
      <c r="AK397" s="223">
        <f t="shared" ca="1" si="627"/>
        <v>-1.6488168519879241E-12</v>
      </c>
      <c r="AL397" s="223">
        <f t="shared" ca="1" si="628"/>
        <v>2.5719207706392222E-14</v>
      </c>
      <c r="AM397" s="223">
        <f t="shared" ca="1" si="629"/>
        <v>1.6814490372738143E-12</v>
      </c>
      <c r="AN397" s="223">
        <f t="shared" ca="1" si="630"/>
        <v>2.1076807461134763E-12</v>
      </c>
      <c r="AO397" s="223">
        <f t="shared" ca="1" si="631"/>
        <v>9.9274798371700623E-13</v>
      </c>
      <c r="AP397" s="223">
        <f t="shared" ca="1" si="632"/>
        <v>-8.4809543863933283E-13</v>
      </c>
      <c r="AQ397" s="223">
        <f t="shared" ca="1" si="633"/>
        <v>-2.0688000849222397E-12</v>
      </c>
      <c r="AR397" s="223">
        <f t="shared" ca="1" si="634"/>
        <v>-1.7767703216643626E-12</v>
      </c>
      <c r="AS397" s="223">
        <f t="shared" ca="1" si="635"/>
        <v>-1.8554223420806215E-13</v>
      </c>
      <c r="AT397" s="223">
        <f t="shared" ca="1" si="636"/>
        <v>1.5413568270437369E-12</v>
      </c>
      <c r="AU397" s="223">
        <f t="shared" ca="1" si="637"/>
        <v>2.1411950733607257E-12</v>
      </c>
      <c r="AV397" s="223">
        <f t="shared" ca="1" si="638"/>
        <v>1.1753627222049187E-12</v>
      </c>
      <c r="AW397" s="223">
        <f t="shared" ca="1" si="639"/>
        <v>-6.4991063851452497E-13</v>
      </c>
      <c r="AX397" s="223">
        <f t="shared" ca="1" si="640"/>
        <v>-1.9999606109651606E-12</v>
      </c>
      <c r="AY397" s="223">
        <f t="shared" ca="1" si="641"/>
        <v>-1.8876125218617197E-12</v>
      </c>
      <c r="AZ397" s="223">
        <f t="shared" ca="1" si="642"/>
        <v>-3.9501680297939787E-13</v>
      </c>
      <c r="BA397" s="223">
        <f t="shared" ca="1" si="643"/>
        <v>1.3864205079778718E-12</v>
      </c>
      <c r="BB397" s="223">
        <f t="shared" ca="1" si="644"/>
        <v>2.1540885215552202E-12</v>
      </c>
      <c r="BC397" s="223">
        <f t="shared" ca="1" si="645"/>
        <v>1.3466580751593821E-12</v>
      </c>
      <c r="BD397" s="223">
        <f t="shared" ca="1" si="646"/>
        <v>-4.454668436635137E-13</v>
      </c>
      <c r="BE397" s="223">
        <f t="shared" ca="1" si="647"/>
        <v>-1.9118604230348012E-12</v>
      </c>
      <c r="BF397" s="223">
        <f t="shared" ca="1" si="648"/>
        <v>-1.9802759815995735E-12</v>
      </c>
      <c r="BG397" s="223">
        <f t="shared" ca="1" si="649"/>
        <v>-6.0068714399987711E-13</v>
      </c>
      <c r="BH397" s="223">
        <f t="shared" ca="1" si="650"/>
        <v>1.218132201525648E-12</v>
      </c>
      <c r="BI397" s="223">
        <f t="shared" ca="1" si="651"/>
        <v>2.1462369197425715E-12</v>
      </c>
      <c r="BJ397" s="223">
        <f t="shared" ca="1" si="652"/>
        <v>1.5049843746918627E-12</v>
      </c>
      <c r="BK397" s="223">
        <f t="shared" ca="1" si="653"/>
        <v>-2.3673295959109022E-13</v>
      </c>
      <c r="BL397" s="223">
        <f t="shared" ca="1" si="654"/>
        <v>-1.8053479741013967E-12</v>
      </c>
      <c r="BM397" s="223">
        <f t="shared" ca="1" si="655"/>
        <v>-2.0538683011056616E-12</v>
      </c>
      <c r="BN397" s="223">
        <f t="shared" ca="1" si="656"/>
        <v>-8.0057253945465741E-13</v>
      </c>
      <c r="BO397" s="223">
        <f t="shared" ca="1" si="657"/>
        <v>1.0381126160739227E-12</v>
      </c>
      <c r="BP397" s="223">
        <f t="shared" ca="1" si="658"/>
        <v>2.1177158831403555E-12</v>
      </c>
      <c r="BQ397" s="223">
        <f t="shared" ca="1" si="659"/>
        <v>1.6488168519879257E-12</v>
      </c>
      <c r="BR397" s="223">
        <f t="shared" ca="1" si="660"/>
        <v>-2.571920770638985E-14</v>
      </c>
      <c r="BS397" s="223">
        <f t="shared" ca="1" si="661"/>
        <v>-1.6814490372738129E-12</v>
      </c>
      <c r="BT397" s="223">
        <f t="shared" ca="1" si="662"/>
        <v>-2.1076807461134771E-12</v>
      </c>
      <c r="BU397" s="223">
        <f t="shared" ca="1" si="663"/>
        <v>-9.9274798371700825E-13</v>
      </c>
      <c r="BV397" s="223">
        <f t="shared" ca="1" si="664"/>
        <v>8.4809543863933768E-13</v>
      </c>
      <c r="BW397" s="223">
        <f t="shared" ca="1" si="665"/>
        <v>2.0688000849222413E-12</v>
      </c>
      <c r="BX397" s="223">
        <f t="shared" ca="1" si="666"/>
        <v>1.7767703216643595E-12</v>
      </c>
      <c r="BY397" s="223">
        <f t="shared" ca="1" si="667"/>
        <v>1.8554223420807212E-13</v>
      </c>
      <c r="BZ397" s="223">
        <f t="shared" ca="1" si="668"/>
        <v>-1.54135682704373E-12</v>
      </c>
      <c r="CA397" s="223">
        <f t="shared" ca="1" si="669"/>
        <v>-2.1411950733607249E-12</v>
      </c>
      <c r="CB397" s="223">
        <f t="shared" ca="1" si="670"/>
        <v>-1.1753627222049269E-12</v>
      </c>
      <c r="CC397" s="223">
        <f t="shared" ca="1" si="671"/>
        <v>6.4991063851453002E-13</v>
      </c>
      <c r="CD397" s="223">
        <f t="shared" ca="1" si="672"/>
        <v>1.9999606109651573E-12</v>
      </c>
      <c r="CE397" s="223">
        <f t="shared" ca="1" si="673"/>
        <v>1.8876125218617241E-12</v>
      </c>
      <c r="CF397" s="223">
        <f t="shared" ca="1" si="674"/>
        <v>3.9501680297939267E-13</v>
      </c>
      <c r="CG397" s="223">
        <f t="shared" ca="1" si="675"/>
        <v>-1.3864205079778639E-12</v>
      </c>
      <c r="CH397" s="223">
        <f t="shared" ca="1" si="676"/>
        <v>-2.1540885215552202E-12</v>
      </c>
      <c r="CI397" s="223">
        <f t="shared" ca="1" si="677"/>
        <v>-1.3466580751593901E-12</v>
      </c>
      <c r="CJ397" s="223">
        <f t="shared" ca="1" si="678"/>
        <v>4.4546684366351885E-13</v>
      </c>
      <c r="CK397" s="223">
        <f t="shared" ca="1" si="679"/>
        <v>1.9118604230347967E-12</v>
      </c>
      <c r="CL397" s="223">
        <f t="shared" ca="1" si="680"/>
        <v>1.9802759815995707E-12</v>
      </c>
      <c r="CM397" s="223">
        <f t="shared" ca="1" si="681"/>
        <v>6.0068714399988681E-13</v>
      </c>
      <c r="CN397" s="223">
        <f t="shared" ca="1" si="682"/>
        <v>-1.2181322015256523E-12</v>
      </c>
      <c r="CO397" s="223">
        <f t="shared" ca="1" si="683"/>
        <v>-2.1462369197425707E-12</v>
      </c>
      <c r="CP397" s="223">
        <f t="shared" ca="1" si="684"/>
        <v>-1.5049843746918589E-12</v>
      </c>
      <c r="CQ397" s="223">
        <f t="shared" ca="1" si="685"/>
        <v>2.3673295959108022E-13</v>
      </c>
      <c r="CR397" s="223">
        <f t="shared" ca="1" si="686"/>
        <v>1.8053479741013911E-12</v>
      </c>
      <c r="CS397" s="223">
        <f t="shared" ca="1" si="687"/>
        <v>2.05386830110566E-12</v>
      </c>
      <c r="CT397" s="223">
        <f t="shared" ca="1" si="688"/>
        <v>8.005725394546667E-13</v>
      </c>
      <c r="CU397" s="223">
        <f t="shared" ca="1" si="689"/>
        <v>-1.0381126160739273E-12</v>
      </c>
      <c r="CV397" s="223">
        <f t="shared" ca="1" si="690"/>
        <v>-2.1177158831403539E-12</v>
      </c>
      <c r="CW397" s="223">
        <f t="shared" ca="1" si="691"/>
        <v>-1.6488168519879222E-12</v>
      </c>
      <c r="CX397" s="223">
        <f t="shared" ca="1" si="692"/>
        <v>2.5719207706379822E-14</v>
      </c>
      <c r="CY397" s="223">
        <f t="shared" ca="1" si="693"/>
        <v>1.6814490372738161E-12</v>
      </c>
      <c r="CZ397" s="223">
        <f t="shared" ca="1" si="694"/>
        <v>2.1076807461134792E-12</v>
      </c>
      <c r="DA397" s="223">
        <f t="shared" ca="1" si="695"/>
        <v>9.927479837170036E-13</v>
      </c>
      <c r="DB397" s="223">
        <f t="shared" ca="1" si="696"/>
        <v>-8.4809543863932839E-13</v>
      </c>
      <c r="DC397" s="223">
        <f t="shared" ca="1" si="697"/>
        <v>-2.068800084922243E-12</v>
      </c>
      <c r="DD397" s="223">
        <f t="shared" ca="1" si="698"/>
        <v>-1.7767703216643652E-12</v>
      </c>
      <c r="DE397" s="223">
        <f t="shared" ca="1" si="699"/>
        <v>-1.8554223420808212E-13</v>
      </c>
      <c r="DF397" s="223">
        <f t="shared" ca="1" si="700"/>
        <v>1.5413568270437335E-12</v>
      </c>
      <c r="DG397" s="223">
        <f t="shared" ca="1" si="701"/>
        <v>2.1411950733607281E-12</v>
      </c>
      <c r="DH397" s="223">
        <f t="shared" ca="1" si="702"/>
        <v>1.1753627222049227E-12</v>
      </c>
      <c r="DI397" s="223">
        <f t="shared" ca="1" si="703"/>
        <v>-6.4991063851450579E-13</v>
      </c>
      <c r="DJ397" s="223">
        <f t="shared" ca="1" si="704"/>
        <v>-1.9999606109651589E-12</v>
      </c>
      <c r="DK397" s="223">
        <f t="shared" ca="1" si="705"/>
        <v>-1.8876125218617217E-12</v>
      </c>
      <c r="DL397" s="223">
        <f t="shared" ca="1" si="706"/>
        <v>-3.9501680297938758E-13</v>
      </c>
      <c r="DM397" s="223">
        <f t="shared" ca="1" si="707"/>
        <v>1.386420507977868E-12</v>
      </c>
      <c r="DN397" s="223">
        <f t="shared" ca="1" si="708"/>
        <v>2.1540885215552202E-12</v>
      </c>
      <c r="DO397" s="223">
        <f t="shared" ca="1" si="709"/>
        <v>1.3466580751593861E-12</v>
      </c>
      <c r="DP397" s="223">
        <f t="shared" ca="1" si="710"/>
        <v>-4.45466843663524E-13</v>
      </c>
      <c r="DQ397" s="223">
        <f t="shared" ca="1" si="711"/>
        <v>-1.9118604230347991E-12</v>
      </c>
      <c r="DR397" s="223">
        <f t="shared" ca="1" si="712"/>
        <v>-1.9802759815995808E-12</v>
      </c>
      <c r="DS397" s="223">
        <f t="shared" ca="1" si="713"/>
        <v>-6.0068714399988166E-13</v>
      </c>
      <c r="DT397" s="223">
        <f t="shared" ca="1" si="714"/>
        <v>1.2181322015256315E-12</v>
      </c>
      <c r="DU397" s="223">
        <f t="shared" ca="1" si="715"/>
        <v>2.1462369197425711E-12</v>
      </c>
      <c r="DV397" s="223">
        <f t="shared" ca="1" si="716"/>
        <v>1.5049843746918771E-12</v>
      </c>
      <c r="DW397" s="223">
        <f t="shared" ca="1" si="717"/>
        <v>-2.3673295959108547E-13</v>
      </c>
      <c r="DX397" s="223">
        <f t="shared" ca="1" si="718"/>
        <v>-1.8053479741013941E-12</v>
      </c>
      <c r="DY397" s="223">
        <f t="shared" ca="1" si="719"/>
        <v>-2.0538683011056584E-12</v>
      </c>
      <c r="DZ397" s="223">
        <f t="shared" ca="1" si="720"/>
        <v>-8.0057253945466176E-13</v>
      </c>
      <c r="EA397" s="223">
        <f t="shared" ca="1" si="721"/>
        <v>1.0381126160739322E-12</v>
      </c>
      <c r="EB397" s="223">
        <f t="shared" ca="1" si="722"/>
        <v>2.1177158831403551E-12</v>
      </c>
      <c r="EC397" s="223">
        <f t="shared" ca="1" si="723"/>
        <v>1.6488168519879188E-12</v>
      </c>
      <c r="ED397" s="223">
        <f t="shared" ca="1" si="724"/>
        <v>-2.5719207706385097E-14</v>
      </c>
      <c r="EE397" s="223">
        <f t="shared" ca="1" si="725"/>
        <v>-1.6814490372738004E-12</v>
      </c>
      <c r="EF397" s="223">
        <f t="shared" ca="1" si="726"/>
        <v>-2.1076807461134779E-12</v>
      </c>
      <c r="EG397" s="223">
        <f t="shared" ca="1" si="727"/>
        <v>-9.9274798371702582E-13</v>
      </c>
      <c r="EH397" s="223">
        <f t="shared" ca="1" si="728"/>
        <v>8.4809543863933323E-13</v>
      </c>
      <c r="EI397" s="223">
        <f t="shared" ca="1" si="729"/>
        <v>2.0688000849222357E-12</v>
      </c>
      <c r="EJ397" s="223">
        <f t="shared" ca="1" si="730"/>
        <v>1.7767703216643622E-12</v>
      </c>
      <c r="EK397" s="223">
        <f t="shared" ca="1" si="731"/>
        <v>1.8554223420807684E-13</v>
      </c>
      <c r="EL397" s="223">
        <f t="shared" ca="1" si="732"/>
        <v>-1.5413568270437373E-12</v>
      </c>
      <c r="EM397" s="223">
        <f t="shared" ca="1" si="733"/>
        <v>-2.1411950733607277E-12</v>
      </c>
      <c r="EN397" s="223">
        <f t="shared" ca="1" si="734"/>
        <v>-1.175362722204918E-12</v>
      </c>
      <c r="EO397" s="223">
        <f t="shared" ca="1" si="735"/>
        <v>6.4991063851451084E-13</v>
      </c>
      <c r="EP397" s="223">
        <f t="shared" ca="1" si="736"/>
        <v>1.9999606109651606E-12</v>
      </c>
      <c r="EQ397" s="223">
        <f t="shared" ca="1" si="737"/>
        <v>1.8876125218617193E-12</v>
      </c>
      <c r="ER397" s="223">
        <f t="shared" ca="1" si="738"/>
        <v>3.9501680297941241E-13</v>
      </c>
      <c r="ES397" s="223">
        <f t="shared" ca="1" si="739"/>
        <v>-1.386420507977872E-12</v>
      </c>
      <c r="ET397" s="223">
        <f t="shared" ca="1" si="740"/>
        <v>-2.1540885215552206E-12</v>
      </c>
      <c r="EU397" s="223">
        <f t="shared" ca="1" si="741"/>
        <v>-1.3466580751593818E-12</v>
      </c>
      <c r="EV397" s="223">
        <f t="shared" ca="1" si="742"/>
        <v>4.454668436635292E-13</v>
      </c>
      <c r="EW397" s="223">
        <f t="shared" ca="1" si="743"/>
        <v>1.9118604230347874E-12</v>
      </c>
      <c r="EX397" s="223">
        <f t="shared" ca="1" si="744"/>
        <v>1.9802759815995787E-12</v>
      </c>
      <c r="EY397" s="223">
        <f t="shared" ca="1" si="745"/>
        <v>6.0068714399987661E-13</v>
      </c>
      <c r="EZ397" s="223">
        <f t="shared" ca="1" si="746"/>
        <v>-1.2181322015256612E-12</v>
      </c>
      <c r="FA397" s="223">
        <f t="shared" ca="1" si="747"/>
        <v>-2.1462369197425687E-12</v>
      </c>
      <c r="FB397" s="223">
        <f t="shared" ca="1" si="748"/>
        <v>-1.5049843746918734E-12</v>
      </c>
      <c r="FC397" s="223">
        <f t="shared" ca="1" si="749"/>
        <v>2.3673295959109072E-13</v>
      </c>
      <c r="FD397" s="223">
        <f t="shared" ca="1" si="750"/>
        <v>1.8053479741013802E-12</v>
      </c>
      <c r="FE397" s="223">
        <f t="shared" ca="1" si="751"/>
        <v>2.0538683011056665E-12</v>
      </c>
      <c r="FF397" s="223">
        <f t="shared" ca="1" si="752"/>
        <v>8.0057253945465691E-13</v>
      </c>
      <c r="FG397" s="223">
        <f t="shared" ca="1" si="753"/>
        <v>-1.0381126160739368E-12</v>
      </c>
      <c r="FH397" s="223">
        <f t="shared" ca="1" si="754"/>
        <v>-2.1177158831403503E-12</v>
      </c>
      <c r="FI397" s="223">
        <f t="shared" ca="1" si="755"/>
        <v>-1.6488168519879352E-12</v>
      </c>
      <c r="FJ397" s="223">
        <f t="shared" ca="1" si="756"/>
        <v>2.5719207706390377E-14</v>
      </c>
      <c r="FK397" s="223">
        <f t="shared" ca="1" si="757"/>
        <v>1.6814490372738228E-12</v>
      </c>
      <c r="FL397" s="223">
        <f t="shared" ca="1" si="758"/>
        <v>2.1076807461134832E-12</v>
      </c>
      <c r="FM397" s="223">
        <f t="shared" ca="1" si="759"/>
        <v>9.9274798371702117E-13</v>
      </c>
      <c r="FN397" s="223">
        <f t="shared" ca="1" si="760"/>
        <v>-8.4809543863933808E-13</v>
      </c>
      <c r="FO397" s="223">
        <f t="shared" ca="1" si="761"/>
        <v>-2.0688000849222458E-12</v>
      </c>
      <c r="FP397" s="223">
        <f t="shared" ca="1" si="762"/>
        <v>-1.7767703216643765E-12</v>
      </c>
      <c r="FQ397" s="223">
        <f t="shared" ca="1" si="763"/>
        <v>-1.8554223420807162E-13</v>
      </c>
      <c r="FR397" s="223">
        <f t="shared" ca="1" si="764"/>
        <v>1.5413568270437411E-12</v>
      </c>
      <c r="FS397" s="223">
        <f t="shared" ca="1" si="765"/>
        <v>2.1411950733607298E-12</v>
      </c>
      <c r="FT397" s="223">
        <f t="shared" ca="1" si="766"/>
        <v>1.1753627222049397E-12</v>
      </c>
      <c r="FU397" s="223">
        <f t="shared" ca="1" si="767"/>
        <v>-6.4991063851451589E-13</v>
      </c>
      <c r="FV397" s="223">
        <f t="shared" ca="1" si="768"/>
        <v>-1.9999606109651626E-12</v>
      </c>
      <c r="FW397" s="223">
        <f t="shared" ca="1" si="769"/>
        <v>-1.8876125218617314E-12</v>
      </c>
      <c r="FX397" s="223">
        <f t="shared" ca="1" si="770"/>
        <v>-3.9501680297940721E-13</v>
      </c>
      <c r="FY397" s="223">
        <f t="shared" ca="1" si="771"/>
        <v>1.3864205079778762E-12</v>
      </c>
      <c r="FZ397" s="223">
        <f t="shared" ca="1" si="772"/>
        <v>2.1540885215552202E-12</v>
      </c>
      <c r="GA397" s="223">
        <f t="shared" ca="1" si="773"/>
        <v>1.3466580751594016E-12</v>
      </c>
      <c r="GB397" s="223">
        <f t="shared" ca="1" si="774"/>
        <v>-4.4546684366350436E-13</v>
      </c>
      <c r="GC397" s="223">
        <f t="shared" ca="1" si="775"/>
        <v>-1.911860423034804E-12</v>
      </c>
      <c r="GD397" s="223">
        <f t="shared" ca="1" si="776"/>
        <v>-1.9802759815995888E-12</v>
      </c>
      <c r="GE397" s="223">
        <f t="shared" ca="1" si="777"/>
        <v>-6.0068714399990094E-13</v>
      </c>
      <c r="GF397" s="223">
        <f t="shared" ca="1" si="778"/>
        <v>1.2181322015256404E-12</v>
      </c>
      <c r="GG397" s="223">
        <f t="shared" ca="1" si="779"/>
        <v>2.1462369197425719E-12</v>
      </c>
      <c r="GH397" s="223">
        <f t="shared" ca="1" si="780"/>
        <v>1.5049843746918912E-12</v>
      </c>
      <c r="GI397" s="223">
        <f t="shared" ca="1" si="781"/>
        <v>-2.3673295959106553E-13</v>
      </c>
      <c r="GJ397" s="223">
        <f t="shared" ca="1" si="782"/>
        <v>-1.8053479741014E-12</v>
      </c>
      <c r="GK397" s="223">
        <f t="shared" ca="1" si="783"/>
        <v>-2.0538683011056556E-12</v>
      </c>
      <c r="GL397" s="223">
        <f t="shared" ca="1" si="784"/>
        <v>-8.0057253945468044E-13</v>
      </c>
      <c r="GM397" s="223">
        <f t="shared" ca="1" si="785"/>
        <v>1.0381126160739146E-12</v>
      </c>
      <c r="GN397" s="223">
        <f t="shared" ca="1" si="786"/>
        <v>2.1177158831403567E-12</v>
      </c>
      <c r="GO397" s="223">
        <f t="shared" ca="1" si="787"/>
        <v>1.6488168519879119E-12</v>
      </c>
      <c r="GP397" s="223">
        <f t="shared" ca="1" si="788"/>
        <v>-2.5719207706365041E-14</v>
      </c>
      <c r="GQ397" s="223">
        <f t="shared" ca="1" si="789"/>
        <v>-1.681449037273807E-12</v>
      </c>
      <c r="GR397" s="223">
        <f t="shared" ca="1" si="790"/>
        <v>-2.1076807461134755E-12</v>
      </c>
      <c r="GS397" s="223">
        <f t="shared" ca="1" si="791"/>
        <v>-9.9274798371704379E-13</v>
      </c>
      <c r="GT397" s="223">
        <f t="shared" ca="1" si="792"/>
        <v>8.4809543863931486E-13</v>
      </c>
      <c r="GU397" s="223">
        <f t="shared" ca="1" si="793"/>
        <v>2.0688000849222385E-12</v>
      </c>
      <c r="GV397" s="223">
        <f t="shared" ca="1" si="794"/>
        <v>1.7767703216643561E-12</v>
      </c>
      <c r="GW397" s="223">
        <f t="shared" ca="1" si="795"/>
        <v>1.8554223420809686E-13</v>
      </c>
      <c r="GX397" s="223">
        <f t="shared" ca="1" si="796"/>
        <v>-1.5413568270437234E-12</v>
      </c>
      <c r="GY397" s="223">
        <f t="shared" ca="1" si="797"/>
        <v>-2.1411950733607261E-12</v>
      </c>
      <c r="GZ397" s="223">
        <f t="shared" ca="1" si="798"/>
        <v>-1.1753627222049094E-12</v>
      </c>
      <c r="HA397" s="223">
        <f t="shared" ca="1" si="799"/>
        <v>6.4991063851449175E-13</v>
      </c>
      <c r="HB397" s="223">
        <f t="shared" ca="1" si="800"/>
        <v>1.9999606109651533E-12</v>
      </c>
      <c r="HC397" s="223">
        <f t="shared" ca="1" si="801"/>
        <v>1.887612521861714E-12</v>
      </c>
      <c r="HD397" s="223">
        <f t="shared" ca="1" si="802"/>
        <v>3.9501680297943216E-13</v>
      </c>
      <c r="HE397" s="223">
        <f t="shared" ca="1" si="803"/>
        <v>-1.3864205079778569E-12</v>
      </c>
      <c r="HF397" s="223">
        <f t="shared" ca="1" si="804"/>
        <v>-2.1540885215552202E-12</v>
      </c>
      <c r="HG397" s="223">
        <f t="shared" ca="1" si="805"/>
        <v>-1.3466580751593738E-12</v>
      </c>
      <c r="HH397" s="223">
        <f t="shared" ca="1" si="806"/>
        <v>4.4546684366347957E-13</v>
      </c>
      <c r="HI397" s="223">
        <f t="shared" ca="1" si="807"/>
        <v>1.9118604230347919E-12</v>
      </c>
      <c r="HJ397" s="223">
        <f t="shared" ca="1" si="808"/>
        <v>1.9802759815995751E-12</v>
      </c>
      <c r="HK397" s="223">
        <f t="shared" ca="1" si="809"/>
        <v>6.0068714399986651E-13</v>
      </c>
      <c r="HL397" s="223">
        <f t="shared" ca="1" si="810"/>
        <v>-1.2181322015256194E-12</v>
      </c>
      <c r="HM397" s="223">
        <f t="shared" ca="1" si="811"/>
        <v>-2.1462369197425695E-12</v>
      </c>
      <c r="HN397" s="223">
        <f t="shared" ca="1" si="812"/>
        <v>-1.5049843746918655E-12</v>
      </c>
      <c r="HO397" s="223">
        <f t="shared" ca="1" si="813"/>
        <v>2.3673295959110122E-13</v>
      </c>
      <c r="HP397" s="223">
        <f t="shared" ca="1" si="814"/>
        <v>1.805347974101386E-12</v>
      </c>
      <c r="HQ397" s="223">
        <f t="shared" ca="1" si="815"/>
        <v>2.0538683011056632E-12</v>
      </c>
      <c r="HR397" s="223">
        <f t="shared" ca="1" si="816"/>
        <v>8.0057253945464712E-13</v>
      </c>
      <c r="HS397" s="223">
        <f t="shared" ca="1" si="817"/>
        <v>-1.0381126160738922E-12</v>
      </c>
      <c r="HT397" s="223">
        <f t="shared" ca="1" si="818"/>
        <v>-2.1177158831403523E-12</v>
      </c>
      <c r="HU397" s="223">
        <f t="shared" ca="1" si="819"/>
        <v>-1.6488168519879285E-12</v>
      </c>
      <c r="HV397" s="223">
        <f t="shared" ca="1" si="820"/>
        <v>2.5719207706400931E-14</v>
      </c>
      <c r="HW397" s="223">
        <f t="shared" ca="1" si="821"/>
        <v>1.6814490372737913E-12</v>
      </c>
      <c r="HX397" s="223">
        <f t="shared" ca="1" si="822"/>
        <v>2.1076807461134812E-12</v>
      </c>
      <c r="HY397" s="223">
        <f t="shared" ca="1" si="823"/>
        <v>9.9274798371701188E-13</v>
      </c>
      <c r="HZ397" s="223">
        <f t="shared" ca="1" si="824"/>
        <v>-8.4809543863934777E-13</v>
      </c>
      <c r="IA397" s="223">
        <f t="shared" ca="1" si="825"/>
        <v>-2.0688000849222317E-12</v>
      </c>
      <c r="IB397" s="223">
        <f t="shared" ca="1" si="826"/>
        <v>-1.7767703216643704E-12</v>
      </c>
      <c r="IC397" s="223">
        <f t="shared" ca="1" si="827"/>
        <v>-1.8554223420806109E-13</v>
      </c>
      <c r="ID397" s="223">
        <f t="shared" ca="1" si="828"/>
        <v>1.5413568270437058E-12</v>
      </c>
      <c r="IE397" s="223">
        <f t="shared" ca="1" si="829"/>
        <v>-1.6676538678217974E-12</v>
      </c>
      <c r="IF397" s="223">
        <f t="shared" ca="1" si="830"/>
        <v>1.1753627222049306E-12</v>
      </c>
      <c r="IG397" s="223">
        <f t="shared" ca="1" si="831"/>
        <v>-6.4991063851452608E-13</v>
      </c>
      <c r="IH397" s="223">
        <f t="shared" ca="1" si="832"/>
        <v>-1.999960610965144E-12</v>
      </c>
      <c r="II397" s="223">
        <f t="shared" ca="1" si="833"/>
        <v>-1.8876125218617261E-12</v>
      </c>
      <c r="IJ397" s="223">
        <f t="shared" ca="1" si="834"/>
        <v>-3.9501680297939681E-13</v>
      </c>
      <c r="IK397" s="223">
        <f t="shared" ca="1" si="835"/>
        <v>1.3864205079778841E-12</v>
      </c>
      <c r="IL397" s="223">
        <f t="shared" ca="1" si="836"/>
        <v>2.1540885215552206E-12</v>
      </c>
      <c r="IM397" s="223">
        <f t="shared" ca="1" si="837"/>
        <v>1.3466580751593932E-12</v>
      </c>
      <c r="IN397" s="223">
        <f t="shared" ca="1" si="838"/>
        <v>-4.4546684366351476E-13</v>
      </c>
      <c r="IO397" s="223">
        <f t="shared" ca="1" si="839"/>
        <v>-1.9118604230348084E-12</v>
      </c>
      <c r="IP397" s="223">
        <f t="shared" ca="1" si="840"/>
        <v>-1.9802759815995844E-12</v>
      </c>
      <c r="IQ397" s="223">
        <f t="shared" ca="1" si="841"/>
        <v>-6.0068714399989084E-13</v>
      </c>
      <c r="IR397" s="223">
        <f t="shared" ca="1" si="842"/>
        <v>1.2181322015256491E-12</v>
      </c>
      <c r="IS397" s="223">
        <f t="shared" ca="1" si="843"/>
        <v>2.1462369197425674E-12</v>
      </c>
      <c r="IT397" s="223">
        <f t="shared" ca="1" si="844"/>
        <v>1.5049843746918837E-12</v>
      </c>
      <c r="IU397" s="223">
        <f t="shared" ca="1" si="845"/>
        <v>-2.3673295959107603E-13</v>
      </c>
      <c r="IV397" s="223">
        <f t="shared" ca="1" si="846"/>
        <v>-1.8053479741014056E-12</v>
      </c>
      <c r="IW397" s="223">
        <f t="shared" ca="1" si="847"/>
        <v>-2.0538683011056705E-12</v>
      </c>
      <c r="IX397" s="223">
        <f t="shared" ca="1" si="848"/>
        <v>-8.0057253945467064E-13</v>
      </c>
      <c r="IY397" s="223">
        <f t="shared" ca="1" si="849"/>
        <v>1.0381126160739237E-12</v>
      </c>
      <c r="IZ397" s="223">
        <f t="shared" ca="1" si="850"/>
        <v>2.1177158831403588E-12</v>
      </c>
      <c r="JA397" s="223">
        <f t="shared" ca="1" si="851"/>
        <v>1.6488168519879449E-12</v>
      </c>
      <c r="JB397" s="223">
        <f t="shared" ca="1" si="852"/>
        <v>-2.5719207706375596E-14</v>
      </c>
    </row>
    <row r="398" spans="2:262">
      <c r="B398" s="230">
        <v>37</v>
      </c>
      <c r="C398" s="229">
        <f t="shared" si="853"/>
        <v>7.2265625000000032E-4</v>
      </c>
      <c r="D398" s="226">
        <f t="shared" ca="1" si="597"/>
        <v>18.000000000083528</v>
      </c>
      <c r="E398" s="225">
        <f ca="1">AQ361</f>
        <v>8.3529211951166764E-11</v>
      </c>
      <c r="F398" s="224">
        <v>37</v>
      </c>
      <c r="G398" s="223">
        <f t="shared" ca="1" si="854"/>
        <v>3.9882964838059582E-13</v>
      </c>
      <c r="H398" s="223">
        <f t="shared" ca="1" si="598"/>
        <v>4.7031564984586781E-13</v>
      </c>
      <c r="I398" s="223">
        <f t="shared" ca="1" si="599"/>
        <v>1.7987644227867296E-13</v>
      </c>
      <c r="J398" s="223">
        <f t="shared" ca="1" si="600"/>
        <v>-2.4898431046368321E-13</v>
      </c>
      <c r="K398" s="223">
        <f t="shared" ca="1" si="601"/>
        <v>-4.8624246899105779E-13</v>
      </c>
      <c r="L398" s="223">
        <f t="shared" ca="1" si="602"/>
        <v>-3.4931914474675605E-13</v>
      </c>
      <c r="M398" s="223">
        <f t="shared" ca="1" si="603"/>
        <v>5.6418122905436143E-14</v>
      </c>
      <c r="N398" s="223">
        <f t="shared" ca="1" si="604"/>
        <v>4.1873956773212537E-13</v>
      </c>
      <c r="O398" s="223">
        <f t="shared" ca="1" si="605"/>
        <v>4.5882549768432333E-13</v>
      </c>
      <c r="P398" s="223">
        <f t="shared" ca="1" si="606"/>
        <v>1.4582831374642293E-13</v>
      </c>
      <c r="Q398" s="223">
        <f t="shared" ca="1" si="607"/>
        <v>-2.7938912684851899E-13</v>
      </c>
      <c r="R398" s="223">
        <f t="shared" ca="1" si="608"/>
        <v>-4.8960634755031611E-13</v>
      </c>
      <c r="S398" s="223">
        <f t="shared" ca="1" si="609"/>
        <v>-3.2305345707498558E-13</v>
      </c>
      <c r="T398" s="223">
        <f t="shared" ca="1" si="610"/>
        <v>9.2100963072689371E-14</v>
      </c>
      <c r="U398" s="223">
        <f t="shared" ca="1" si="611"/>
        <v>4.3638030108542154E-13</v>
      </c>
      <c r="V398" s="223">
        <f t="shared" ca="1" si="612"/>
        <v>4.4484893039698444E-13</v>
      </c>
      <c r="W398" s="223">
        <f t="shared" ca="1" si="613"/>
        <v>1.1098992894703335E-13</v>
      </c>
      <c r="X398" s="223">
        <f t="shared" ca="1" si="614"/>
        <v>-3.082799093479561E-13</v>
      </c>
      <c r="Y398" s="223">
        <f t="shared" ca="1" si="615"/>
        <v>-4.9031700689142259E-13</v>
      </c>
      <c r="Z398" s="223">
        <f t="shared" ca="1" si="616"/>
        <v>-2.9503711472912843E-13</v>
      </c>
      <c r="AA398" s="223">
        <f t="shared" ca="1" si="617"/>
        <v>1.2728470014118295E-13</v>
      </c>
      <c r="AB398" s="223">
        <f t="shared" ca="1" si="618"/>
        <v>4.5165625177800339E-13</v>
      </c>
      <c r="AC398" s="223">
        <f t="shared" ca="1" si="619"/>
        <v>4.2846168821294753E-13</v>
      </c>
      <c r="AD398" s="223">
        <f t="shared" ca="1" si="620"/>
        <v>7.5550080106221587E-14</v>
      </c>
      <c r="AE398" s="223">
        <f t="shared" ca="1" si="621"/>
        <v>-3.3550009630845852E-13</v>
      </c>
      <c r="AF398" s="223">
        <f t="shared" ca="1" si="622"/>
        <v>-4.8837059588983467E-13</v>
      </c>
      <c r="AG398" s="223">
        <f t="shared" ca="1" si="623"/>
        <v>-2.6542194069576489E-13</v>
      </c>
      <c r="AH398" s="223">
        <f t="shared" ca="1" si="624"/>
        <v>1.6177867039133167E-13</v>
      </c>
      <c r="AI398" s="223">
        <f t="shared" ca="1" si="625"/>
        <v>4.6448463810951943E-13</v>
      </c>
      <c r="AJ398" s="223">
        <f t="shared" ca="1" si="626"/>
        <v>4.0975257501744164E-13</v>
      </c>
      <c r="AK398" s="223">
        <f t="shared" ca="1" si="627"/>
        <v>3.9700818835457349E-14</v>
      </c>
      <c r="AL398" s="223">
        <f t="shared" ca="1" si="628"/>
        <v>-3.6090217917845808E-13</v>
      </c>
      <c r="AM398" s="223">
        <f t="shared" ca="1" si="629"/>
        <v>-4.8377766231541195E-13</v>
      </c>
      <c r="AN398" s="223">
        <f t="shared" ca="1" si="630"/>
        <v>-2.3436842216891876E-13</v>
      </c>
      <c r="AO398" s="223">
        <f t="shared" ca="1" si="631"/>
        <v>1.9539594800970029E-13</v>
      </c>
      <c r="AP398" s="223">
        <f t="shared" ca="1" si="632"/>
        <v>4.7479594194295371E-13</v>
      </c>
      <c r="AQ398" s="223">
        <f t="shared" ca="1" si="633"/>
        <v>3.8882297711587964E-13</v>
      </c>
      <c r="AR398" s="223">
        <f t="shared" ca="1" si="634"/>
        <v>3.6364153876425721E-15</v>
      </c>
      <c r="AS398" s="223">
        <f t="shared" ca="1" si="635"/>
        <v>-3.8434850186997942E-13</v>
      </c>
      <c r="AT398" s="223">
        <f t="shared" ca="1" si="636"/>
        <v>-4.7656309567313849E-13</v>
      </c>
      <c r="AU398" s="223">
        <f t="shared" ca="1" si="637"/>
        <v>-2.0204484085604525E-13</v>
      </c>
      <c r="AV398" s="223">
        <f t="shared" ca="1" si="638"/>
        <v>2.2795435805619077E-13</v>
      </c>
      <c r="AW398" s="223">
        <f t="shared" ca="1" si="639"/>
        <v>4.8253428542943547E-13</v>
      </c>
      <c r="AX398" s="223">
        <f t="shared" ca="1" si="640"/>
        <v>3.6578631381268549E-13</v>
      </c>
      <c r="AY398" s="223">
        <f t="shared" ca="1" si="641"/>
        <v>-3.2447694110228136E-14</v>
      </c>
      <c r="AZ398" s="223">
        <f t="shared" ca="1" si="642"/>
        <v>-4.0571200672890626E-13</v>
      </c>
      <c r="BA398" s="223">
        <f t="shared" ca="1" si="643"/>
        <v>-4.6676599232473685E-13</v>
      </c>
      <c r="BB398" s="223">
        <f t="shared" ca="1" si="644"/>
        <v>-1.6862636104487851E-13</v>
      </c>
      <c r="BC398" s="223">
        <f t="shared" ca="1" si="645"/>
        <v>2.5927746368581039E-13</v>
      </c>
      <c r="BD398" s="223">
        <f t="shared" ca="1" si="646"/>
        <v>4.8765773381514056E-13</v>
      </c>
      <c r="BE398" s="223">
        <f t="shared" ca="1" si="647"/>
        <v>3.4076742278225592E-13</v>
      </c>
      <c r="BF398" s="223">
        <f t="shared" ca="1" si="648"/>
        <v>-6.8355966742362306E-14</v>
      </c>
      <c r="BG398" s="223">
        <f t="shared" ca="1" si="649"/>
        <v>-4.2487692307141805E-13</v>
      </c>
      <c r="BH398" s="223">
        <f t="shared" ca="1" si="650"/>
        <v>-4.5443944362209923E-13</v>
      </c>
      <c r="BI398" s="223">
        <f t="shared" ca="1" si="651"/>
        <v>-1.3429408037297992E-13</v>
      </c>
      <c r="BJ398" s="223">
        <f t="shared" ca="1" si="652"/>
        <v>2.8919552227523799E-13</v>
      </c>
      <c r="BK398" s="223">
        <f t="shared" ca="1" si="653"/>
        <v>4.9013852268935782E-13</v>
      </c>
      <c r="BL398" s="223">
        <f t="shared" ca="1" si="654"/>
        <v>3.1390188356278713E-13</v>
      </c>
      <c r="BM398" s="223">
        <f t="shared" ca="1" si="655"/>
        <v>-1.0389381246817958E-13</v>
      </c>
      <c r="BN398" s="223">
        <f t="shared" ca="1" si="656"/>
        <v>-4.4173939455535625E-13</v>
      </c>
      <c r="BO398" s="223">
        <f t="shared" ca="1" si="657"/>
        <v>-4.3965024820064962E-13</v>
      </c>
      <c r="BP398" s="223">
        <f t="shared" ca="1" si="658"/>
        <v>-9.9234048443949208E-14</v>
      </c>
      <c r="BQ398" s="223">
        <f t="shared" ca="1" si="659"/>
        <v>3.1754640527279575E-13</v>
      </c>
      <c r="BR398" s="223">
        <f t="shared" ca="1" si="660"/>
        <v>4.8996320844223602E-13</v>
      </c>
      <c r="BS398" s="223">
        <f t="shared" ca="1" si="661"/>
        <v>2.853352828390101E-13</v>
      </c>
      <c r="BT398" s="223">
        <f t="shared" ca="1" si="662"/>
        <v>-1.3886864862259971E-13</v>
      </c>
      <c r="BU398" s="223">
        <f t="shared" ca="1" si="663"/>
        <v>-4.5620804198674064E-13</v>
      </c>
      <c r="BV398" s="223">
        <f t="shared" ca="1" si="664"/>
        <v>-4.2247854999175147E-13</v>
      </c>
      <c r="BW398" s="223">
        <f t="shared" ca="1" si="665"/>
        <v>-6.3636258608502853E-14</v>
      </c>
      <c r="BX398" s="223">
        <f t="shared" ca="1" si="666"/>
        <v>3.4417647678713062E-13</v>
      </c>
      <c r="BY398" s="223">
        <f t="shared" ca="1" si="667"/>
        <v>4.8713274111686978E-13</v>
      </c>
      <c r="BZ398" s="223">
        <f t="shared" ca="1" si="668"/>
        <v>2.5522242549533496E-13</v>
      </c>
      <c r="CA398" s="223">
        <f t="shared" ca="1" si="669"/>
        <v>-1.7309094353819376E-13</v>
      </c>
      <c r="CB398" s="223">
        <f t="shared" ca="1" si="670"/>
        <v>-4.6820445851153897E-13</v>
      </c>
      <c r="CC398" s="223">
        <f t="shared" ca="1" si="671"/>
        <v>-4.0301740391579966E-13</v>
      </c>
      <c r="CD398" s="223">
        <f t="shared" ca="1" si="672"/>
        <v>-2.769361837404834E-14</v>
      </c>
      <c r="CE398" s="223">
        <f t="shared" ca="1" si="673"/>
        <v>3.6894142615340679E-13</v>
      </c>
      <c r="CF398" s="223">
        <f t="shared" ca="1" si="674"/>
        <v>4.8166245926093439E-13</v>
      </c>
      <c r="CG398" s="223">
        <f t="shared" ca="1" si="675"/>
        <v>2.2372649571475832E-13</v>
      </c>
      <c r="CH398" s="223">
        <f t="shared" ca="1" si="676"/>
        <v>-2.0637524363369182E-13</v>
      </c>
      <c r="CI398" s="223">
        <f t="shared" ca="1" si="677"/>
        <v>-4.7766363450920247E-13</v>
      </c>
      <c r="CJ398" s="223">
        <f t="shared" ca="1" si="678"/>
        <v>-3.8137227160954451E-13</v>
      </c>
      <c r="CK398" s="223">
        <f t="shared" ca="1" si="679"/>
        <v>8.3990959778262412E-15</v>
      </c>
      <c r="CL398" s="223">
        <f t="shared" ca="1" si="680"/>
        <v>3.9170704996530352E-13</v>
      </c>
      <c r="CM398" s="223">
        <f t="shared" ca="1" si="681"/>
        <v>4.7358200680576675E-13</v>
      </c>
      <c r="CN398" s="223">
        <f t="shared" ca="1" si="682"/>
        <v>1.9101817266965375E-13</v>
      </c>
      <c r="CO398" s="223">
        <f t="shared" ca="1" si="683"/>
        <v>-2.3854117840305379E-13</v>
      </c>
      <c r="CP398" s="223">
        <f t="shared" ca="1" si="684"/>
        <v>-4.8453430988543195E-13</v>
      </c>
      <c r="CQ398" s="223">
        <f t="shared" ca="1" si="685"/>
        <v>-3.5766044992034456E-13</v>
      </c>
      <c r="CR398" s="223">
        <f t="shared" ca="1" si="686"/>
        <v>4.4446294900877299E-14</v>
      </c>
      <c r="CS398" s="223">
        <f t="shared" ca="1" si="687"/>
        <v>4.1234997933491335E-13</v>
      </c>
      <c r="CT398" s="223">
        <f t="shared" ca="1" si="688"/>
        <v>4.6293517242333298E-13</v>
      </c>
      <c r="CU398" s="223">
        <f t="shared" ca="1" si="689"/>
        <v>1.5727470559653745E-13</v>
      </c>
      <c r="CV398" s="223">
        <f t="shared" ca="1" si="690"/>
        <v>-2.6941443785881695E-13</v>
      </c>
      <c r="CW398" s="223">
        <f t="shared" ca="1" si="691"/>
        <v>-4.887792518550705E-13</v>
      </c>
      <c r="CX398" s="223">
        <f t="shared" ca="1" si="692"/>
        <v>-3.32010435264388E-13</v>
      </c>
      <c r="CY398" s="223">
        <f t="shared" ca="1" si="693"/>
        <v>8.025263550091708E-14</v>
      </c>
      <c r="CZ398" s="223">
        <f t="shared" ca="1" si="694"/>
        <v>4.3075834843942485E-13</v>
      </c>
      <c r="DA398" s="223">
        <f t="shared" ca="1" si="695"/>
        <v>4.4977965223162124E-13</v>
      </c>
      <c r="DB398" s="223">
        <f t="shared" ca="1" si="696"/>
        <v>1.2267895326710098E-13</v>
      </c>
      <c r="DC398" s="223">
        <f t="shared" ca="1" si="697"/>
        <v>-2.9882771713305052E-13</v>
      </c>
      <c r="DD398" s="223">
        <f t="shared" ca="1" si="698"/>
        <v>-4.9037545670979163E-13</v>
      </c>
      <c r="DE398" s="223">
        <f t="shared" ca="1" si="699"/>
        <v>-3.0456122729347979E-13</v>
      </c>
      <c r="DF398" s="223">
        <f t="shared" ca="1" si="700"/>
        <v>1.1562408011587883E-13</v>
      </c>
      <c r="DG398" s="223">
        <f t="shared" ca="1" si="701"/>
        <v>4.4683240073171138E-13</v>
      </c>
      <c r="DH398" s="223">
        <f t="shared" ca="1" si="702"/>
        <v>4.3418673713437887E-13</v>
      </c>
      <c r="DI398" s="223">
        <f t="shared" ca="1" si="703"/>
        <v>8.7418393060684255E-14</v>
      </c>
      <c r="DJ398" s="223">
        <f t="shared" ca="1" si="704"/>
        <v>-3.266216231169239E-13</v>
      </c>
      <c r="DK398" s="223">
        <f t="shared" ca="1" si="705"/>
        <v>-4.8931427447718813E-13</v>
      </c>
      <c r="DL398" s="223">
        <f t="shared" ca="1" si="706"/>
        <v>-2.7546157564388576E-13</v>
      </c>
      <c r="DM398" s="223">
        <f t="shared" ca="1" si="707"/>
        <v>1.5036894782271946E-13</v>
      </c>
      <c r="DN398" s="223">
        <f t="shared" ca="1" si="708"/>
        <v>4.6048502952970298E-13</v>
      </c>
      <c r="DO398" s="223">
        <f t="shared" ca="1" si="709"/>
        <v>4.1624092648952906E-13</v>
      </c>
      <c r="DP398" s="223">
        <f t="shared" ca="1" si="710"/>
        <v>5.1684105008113068E-14</v>
      </c>
      <c r="DQ398" s="223">
        <f t="shared" ca="1" si="711"/>
        <v>-3.5264553822577361E-13</v>
      </c>
      <c r="DR398" s="223">
        <f t="shared" ca="1" si="712"/>
        <v>-4.8560145579572225E-13</v>
      </c>
      <c r="DS398" s="223">
        <f t="shared" ca="1" si="713"/>
        <v>-2.448691738491649E-13</v>
      </c>
      <c r="DT398" s="223">
        <f t="shared" ca="1" si="714"/>
        <v>1.8429895317294915E-13</v>
      </c>
      <c r="DU398" s="223">
        <f t="shared" ca="1" si="715"/>
        <v>4.7164225005504203E-13</v>
      </c>
      <c r="DV398" s="223">
        <f t="shared" ca="1" si="716"/>
        <v>3.9603947019982819E-13</v>
      </c>
      <c r="DW398" s="223">
        <f t="shared" ca="1" si="717"/>
        <v>1.5669736312456673E-14</v>
      </c>
      <c r="DX398" s="223">
        <f t="shared" ca="1" si="718"/>
        <v>-3.7675843660884462E-13</v>
      </c>
      <c r="DY398" s="223">
        <f t="shared" ca="1" si="719"/>
        <v>-4.7925712075151705E-13</v>
      </c>
      <c r="DZ398" s="223">
        <f t="shared" ca="1" si="720"/>
        <v>-2.1294980478524873E-13</v>
      </c>
      <c r="EA398" s="223">
        <f t="shared" ca="1" si="721"/>
        <v>2.172302265277906E-13</v>
      </c>
      <c r="EB398" s="223">
        <f t="shared" ca="1" si="722"/>
        <v>4.802436003630151E-13</v>
      </c>
      <c r="EC398" s="223">
        <f t="shared" ca="1" si="723"/>
        <v>3.736918417072173E-13</v>
      </c>
      <c r="ED398" s="223">
        <f t="shared" ca="1" si="724"/>
        <v>-2.0429548041943921E-14</v>
      </c>
      <c r="EE398" s="223">
        <f t="shared" ca="1" si="725"/>
        <v>-3.988296483805944E-13</v>
      </c>
      <c r="EF398" s="223">
        <f t="shared" ca="1" si="726"/>
        <v>-4.703156498458671E-13</v>
      </c>
      <c r="EG398" s="223">
        <f t="shared" ca="1" si="727"/>
        <v>-1.7987644227867238E-13</v>
      </c>
      <c r="EH398" s="223">
        <f t="shared" ca="1" si="728"/>
        <v>2.489843104636821E-13</v>
      </c>
      <c r="EI398" s="223">
        <f t="shared" ca="1" si="729"/>
        <v>4.8624246899105738E-13</v>
      </c>
      <c r="EJ398" s="223">
        <f t="shared" ca="1" si="730"/>
        <v>3.4931914474675489E-13</v>
      </c>
      <c r="EK398" s="223">
        <f t="shared" ca="1" si="731"/>
        <v>-5.6418122905435657E-14</v>
      </c>
      <c r="EL398" s="223">
        <f t="shared" ca="1" si="732"/>
        <v>-4.1873956773212421E-13</v>
      </c>
      <c r="EM398" s="223">
        <f t="shared" ca="1" si="733"/>
        <v>-4.5882549768432232E-13</v>
      </c>
      <c r="EN398" s="223">
        <f t="shared" ca="1" si="734"/>
        <v>-1.4582831374642174E-13</v>
      </c>
      <c r="EO398" s="223">
        <f t="shared" ca="1" si="735"/>
        <v>2.7938912684851788E-13</v>
      </c>
      <c r="EP398" s="223">
        <f t="shared" ca="1" si="736"/>
        <v>4.8960634755031591E-13</v>
      </c>
      <c r="EQ398" s="223">
        <f t="shared" ca="1" si="737"/>
        <v>3.2305345707498402E-13</v>
      </c>
      <c r="ER398" s="223">
        <f t="shared" ca="1" si="738"/>
        <v>-9.2100963072688891E-14</v>
      </c>
      <c r="ES398" s="223">
        <f t="shared" ca="1" si="739"/>
        <v>-4.3638030108542053E-13</v>
      </c>
      <c r="ET398" s="223">
        <f t="shared" ca="1" si="740"/>
        <v>-4.4484893039698606E-13</v>
      </c>
      <c r="EU398" s="223">
        <f t="shared" ca="1" si="741"/>
        <v>-1.1098992894703889E-13</v>
      </c>
      <c r="EV398" s="223">
        <f t="shared" ca="1" si="742"/>
        <v>3.082799093479612E-13</v>
      </c>
      <c r="EW398" s="223">
        <f t="shared" ca="1" si="743"/>
        <v>4.9031700689142249E-13</v>
      </c>
      <c r="EX398" s="223">
        <f t="shared" ca="1" si="744"/>
        <v>2.9503711472912601E-13</v>
      </c>
      <c r="EY398" s="223">
        <f t="shared" ca="1" si="745"/>
        <v>-1.272847001411825E-13</v>
      </c>
      <c r="EZ398" s="223">
        <f t="shared" ca="1" si="746"/>
        <v>-4.5165625177800248E-13</v>
      </c>
      <c r="FA398" s="223">
        <f t="shared" ca="1" si="747"/>
        <v>-4.284616882129495E-13</v>
      </c>
      <c r="FB398" s="223">
        <f t="shared" ca="1" si="748"/>
        <v>-7.5550080106227229E-14</v>
      </c>
      <c r="FC398" s="223">
        <f t="shared" ca="1" si="749"/>
        <v>3.3550009630846326E-13</v>
      </c>
      <c r="FD398" s="223">
        <f t="shared" ca="1" si="750"/>
        <v>4.8837059588983416E-13</v>
      </c>
      <c r="FE398" s="223">
        <f t="shared" ca="1" si="751"/>
        <v>2.6542194069576237E-13</v>
      </c>
      <c r="FF398" s="223">
        <f t="shared" ca="1" si="752"/>
        <v>-1.6177867039133119E-13</v>
      </c>
      <c r="FG398" s="223">
        <f t="shared" ca="1" si="753"/>
        <v>-4.6448463810951862E-13</v>
      </c>
      <c r="FH398" s="223">
        <f t="shared" ca="1" si="754"/>
        <v>-4.0975257501744382E-13</v>
      </c>
      <c r="FI398" s="223">
        <f t="shared" ca="1" si="755"/>
        <v>-3.9700818835463048E-14</v>
      </c>
      <c r="FJ398" s="223">
        <f t="shared" ca="1" si="756"/>
        <v>3.6090217917845308E-13</v>
      </c>
      <c r="FK398" s="223">
        <f t="shared" ca="1" si="757"/>
        <v>4.8377766231541124E-13</v>
      </c>
      <c r="FL398" s="223">
        <f t="shared" ca="1" si="758"/>
        <v>2.3436842216891613E-13</v>
      </c>
      <c r="FM398" s="223">
        <f t="shared" ca="1" si="759"/>
        <v>-1.9539594800970145E-13</v>
      </c>
      <c r="FN398" s="223">
        <f t="shared" ca="1" si="760"/>
        <v>-4.7479594194295351E-13</v>
      </c>
      <c r="FO398" s="223">
        <f t="shared" ca="1" si="761"/>
        <v>-3.8882297711588207E-13</v>
      </c>
      <c r="FP398" s="223">
        <f t="shared" ca="1" si="762"/>
        <v>-3.6364153876465353E-15</v>
      </c>
      <c r="FQ398" s="223">
        <f t="shared" ca="1" si="763"/>
        <v>3.8434850186997477E-13</v>
      </c>
      <c r="FR398" s="223">
        <f t="shared" ca="1" si="764"/>
        <v>4.7656309567313697E-13</v>
      </c>
      <c r="FS398" s="223">
        <f t="shared" ca="1" si="765"/>
        <v>2.0204484085604252E-13</v>
      </c>
      <c r="FT398" s="223">
        <f t="shared" ca="1" si="766"/>
        <v>-2.2795435805619031E-13</v>
      </c>
      <c r="FU398" s="223">
        <f t="shared" ca="1" si="767"/>
        <v>-4.8253428542943537E-13</v>
      </c>
      <c r="FV398" s="223">
        <f t="shared" ca="1" si="768"/>
        <v>-3.6578631381268817E-13</v>
      </c>
      <c r="FW398" s="223">
        <f t="shared" ca="1" si="769"/>
        <v>3.2447694110224179E-14</v>
      </c>
      <c r="FX398" s="223">
        <f t="shared" ca="1" si="770"/>
        <v>4.0571200672890202E-13</v>
      </c>
      <c r="FY398" s="223">
        <f t="shared" ca="1" si="771"/>
        <v>4.6676599232473494E-13</v>
      </c>
      <c r="FZ398" s="223">
        <f t="shared" ca="1" si="772"/>
        <v>1.6862636104487569E-13</v>
      </c>
      <c r="GA398" s="223">
        <f t="shared" ca="1" si="773"/>
        <v>-2.5927746368580999E-13</v>
      </c>
      <c r="GB398" s="223">
        <f t="shared" ca="1" si="774"/>
        <v>-4.8765773381514056E-13</v>
      </c>
      <c r="GC398" s="223">
        <f t="shared" ca="1" si="775"/>
        <v>-3.4076742278225875E-13</v>
      </c>
      <c r="GD398" s="223">
        <f t="shared" ca="1" si="776"/>
        <v>6.8355966742358381E-14</v>
      </c>
      <c r="GE398" s="223">
        <f t="shared" ca="1" si="777"/>
        <v>4.2487692307141436E-13</v>
      </c>
      <c r="GF398" s="223">
        <f t="shared" ca="1" si="778"/>
        <v>4.5443944362209686E-13</v>
      </c>
      <c r="GG398" s="223">
        <f t="shared" ca="1" si="779"/>
        <v>1.3429408037297702E-13</v>
      </c>
      <c r="GH398" s="223">
        <f t="shared" ca="1" si="780"/>
        <v>-2.8919552227523754E-13</v>
      </c>
      <c r="GI398" s="223">
        <f t="shared" ca="1" si="781"/>
        <v>-4.9013852268935782E-13</v>
      </c>
      <c r="GJ398" s="223">
        <f t="shared" ca="1" si="782"/>
        <v>-3.1390188356279016E-13</v>
      </c>
      <c r="GK398" s="223">
        <f t="shared" ca="1" si="783"/>
        <v>1.0389381246817569E-13</v>
      </c>
      <c r="GL398" s="223">
        <f t="shared" ca="1" si="784"/>
        <v>4.4173939455535302E-13</v>
      </c>
      <c r="GM398" s="223">
        <f t="shared" ca="1" si="785"/>
        <v>4.3965024820064674E-13</v>
      </c>
      <c r="GN398" s="223">
        <f t="shared" ca="1" si="786"/>
        <v>9.923404844394628E-14</v>
      </c>
      <c r="GO398" s="223">
        <f t="shared" ca="1" si="787"/>
        <v>-3.1754640527279803E-13</v>
      </c>
      <c r="GP398" s="223">
        <f t="shared" ca="1" si="788"/>
        <v>-4.8996320844223602E-13</v>
      </c>
      <c r="GQ398" s="223">
        <f t="shared" ca="1" si="789"/>
        <v>-2.8533528283901328E-13</v>
      </c>
      <c r="GR398" s="223">
        <f t="shared" ca="1" si="790"/>
        <v>1.3886864862259592E-13</v>
      </c>
      <c r="GS398" s="223">
        <f t="shared" ca="1" si="791"/>
        <v>4.5620804198673782E-13</v>
      </c>
      <c r="GT398" s="223">
        <f t="shared" ca="1" si="792"/>
        <v>4.2247854999174814E-13</v>
      </c>
      <c r="GU398" s="223">
        <f t="shared" ca="1" si="793"/>
        <v>6.3636258608499862E-14</v>
      </c>
      <c r="GV398" s="223">
        <f t="shared" ca="1" si="794"/>
        <v>-3.4417647678713279E-13</v>
      </c>
      <c r="GW398" s="223">
        <f t="shared" ca="1" si="795"/>
        <v>-4.8713274111686978E-13</v>
      </c>
      <c r="GX398" s="223">
        <f t="shared" ca="1" si="796"/>
        <v>-2.5522242549533541E-13</v>
      </c>
      <c r="GY398" s="223">
        <f t="shared" ca="1" si="797"/>
        <v>1.7309094353818677E-13</v>
      </c>
      <c r="GZ398" s="223">
        <f t="shared" ca="1" si="798"/>
        <v>4.6820445851153675E-13</v>
      </c>
      <c r="HA398" s="223">
        <f t="shared" ca="1" si="799"/>
        <v>4.0301740391579597E-13</v>
      </c>
      <c r="HB398" s="223">
        <f t="shared" ca="1" si="800"/>
        <v>2.7693618374041865E-14</v>
      </c>
      <c r="HC398" s="223">
        <f t="shared" ca="1" si="801"/>
        <v>-3.6894142615340649E-13</v>
      </c>
      <c r="HD398" s="223">
        <f t="shared" ca="1" si="802"/>
        <v>-4.816624592609345E-13</v>
      </c>
      <c r="HE398" s="223">
        <f t="shared" ca="1" si="803"/>
        <v>-2.237264957147588E-13</v>
      </c>
      <c r="HF398" s="223">
        <f t="shared" ca="1" si="804"/>
        <v>2.0637524363369141E-13</v>
      </c>
      <c r="HG398" s="223">
        <f t="shared" ca="1" si="805"/>
        <v>4.7766363450920075E-13</v>
      </c>
      <c r="HH398" s="223">
        <f t="shared" ca="1" si="806"/>
        <v>3.8137227160954047E-13</v>
      </c>
      <c r="HI398" s="223">
        <f t="shared" ca="1" si="807"/>
        <v>-8.3990959778327272E-15</v>
      </c>
      <c r="HJ398" s="223">
        <f t="shared" ca="1" si="808"/>
        <v>-3.9170704996530326E-13</v>
      </c>
      <c r="HK398" s="223">
        <f t="shared" ca="1" si="809"/>
        <v>-4.7358200680576686E-13</v>
      </c>
      <c r="HL398" s="223">
        <f t="shared" ca="1" si="810"/>
        <v>-1.9101817266965421E-13</v>
      </c>
      <c r="HM398" s="223">
        <f t="shared" ca="1" si="811"/>
        <v>2.3854117840305333E-13</v>
      </c>
      <c r="HN398" s="223">
        <f t="shared" ca="1" si="812"/>
        <v>4.8453430988543084E-13</v>
      </c>
      <c r="HO398" s="223">
        <f t="shared" ca="1" si="813"/>
        <v>3.5766044992034016E-13</v>
      </c>
      <c r="HP398" s="223">
        <f t="shared" ca="1" si="814"/>
        <v>-4.4446294900883761E-14</v>
      </c>
      <c r="HQ398" s="223">
        <f t="shared" ca="1" si="815"/>
        <v>-4.1234997933491305E-13</v>
      </c>
      <c r="HR398" s="223">
        <f t="shared" ca="1" si="816"/>
        <v>-4.6293517242333319E-13</v>
      </c>
      <c r="HS398" s="223">
        <f t="shared" ca="1" si="817"/>
        <v>-1.572747055965379E-13</v>
      </c>
      <c r="HT398" s="223">
        <f t="shared" ca="1" si="818"/>
        <v>2.694144378588165E-13</v>
      </c>
      <c r="HU398" s="223">
        <f t="shared" ca="1" si="819"/>
        <v>4.8877925185506989E-13</v>
      </c>
      <c r="HV398" s="223">
        <f t="shared" ca="1" si="820"/>
        <v>3.3201043526438321E-13</v>
      </c>
      <c r="HW398" s="223">
        <f t="shared" ca="1" si="821"/>
        <v>-8.0252635500923492E-14</v>
      </c>
      <c r="HX398" s="223">
        <f t="shared" ca="1" si="822"/>
        <v>-4.307583484394246E-13</v>
      </c>
      <c r="HY398" s="223">
        <f t="shared" ca="1" si="823"/>
        <v>-4.4977965223162134E-13</v>
      </c>
      <c r="HZ398" s="223">
        <f t="shared" ca="1" si="824"/>
        <v>-1.2267895326710146E-13</v>
      </c>
      <c r="IA398" s="223">
        <f t="shared" ca="1" si="825"/>
        <v>2.9882771713305016E-13</v>
      </c>
      <c r="IB398" s="223">
        <f t="shared" ca="1" si="826"/>
        <v>4.9037545670979153E-13</v>
      </c>
      <c r="IC398" s="223">
        <f t="shared" ca="1" si="827"/>
        <v>3.0456122729348564E-13</v>
      </c>
      <c r="ID398" s="223">
        <f t="shared" ca="1" si="828"/>
        <v>-1.1562408011588514E-13</v>
      </c>
      <c r="IE398" s="223">
        <f t="shared" ca="1" si="829"/>
        <v>4.7709310082585918E-13</v>
      </c>
      <c r="IF398" s="223">
        <f t="shared" ca="1" si="830"/>
        <v>-4.3418673713437913E-13</v>
      </c>
      <c r="IG398" s="223">
        <f t="shared" ca="1" si="831"/>
        <v>-8.7418393060684722E-14</v>
      </c>
      <c r="IH398" s="223">
        <f t="shared" ca="1" si="832"/>
        <v>3.2662162311692354E-13</v>
      </c>
      <c r="II398" s="223">
        <f t="shared" ca="1" si="833"/>
        <v>4.8931427447718854E-13</v>
      </c>
      <c r="IJ398" s="223">
        <f t="shared" ca="1" si="834"/>
        <v>2.7546157564389187E-13</v>
      </c>
      <c r="IK398" s="223">
        <f t="shared" ca="1" si="835"/>
        <v>-1.5036894782272559E-13</v>
      </c>
      <c r="IL398" s="223">
        <f t="shared" ca="1" si="836"/>
        <v>-4.6048502952970278E-13</v>
      </c>
      <c r="IM398" s="223">
        <f t="shared" ca="1" si="837"/>
        <v>-4.1624092648952931E-13</v>
      </c>
      <c r="IN398" s="223">
        <f t="shared" ca="1" si="838"/>
        <v>-5.1684105008113554E-14</v>
      </c>
      <c r="IO398" s="223">
        <f t="shared" ca="1" si="839"/>
        <v>3.526455382257733E-13</v>
      </c>
      <c r="IP398" s="223">
        <f t="shared" ca="1" si="840"/>
        <v>4.8560145579572326E-13</v>
      </c>
      <c r="IQ398" s="223">
        <f t="shared" ca="1" si="841"/>
        <v>2.4486917384917137E-13</v>
      </c>
      <c r="IR398" s="223">
        <f t="shared" ca="1" si="842"/>
        <v>-1.842989531729552E-13</v>
      </c>
      <c r="IS398" s="223">
        <f t="shared" ca="1" si="843"/>
        <v>-4.7164225005504374E-13</v>
      </c>
      <c r="IT398" s="223">
        <f t="shared" ca="1" si="844"/>
        <v>-3.9603947019982849E-13</v>
      </c>
      <c r="IU398" s="223">
        <f t="shared" ca="1" si="845"/>
        <v>-1.5669736312457159E-14</v>
      </c>
      <c r="IV398" s="223">
        <f t="shared" ca="1" si="846"/>
        <v>3.7675843660884427E-13</v>
      </c>
      <c r="IW398" s="223">
        <f t="shared" ca="1" si="847"/>
        <v>4.7925712075151866E-13</v>
      </c>
      <c r="IX398" s="223">
        <f t="shared" ca="1" si="848"/>
        <v>2.1294980478525542E-13</v>
      </c>
      <c r="IY398" s="223">
        <f t="shared" ca="1" si="849"/>
        <v>-2.1723022652779643E-13</v>
      </c>
      <c r="IZ398" s="223">
        <f t="shared" ca="1" si="850"/>
        <v>-4.8024360036301641E-13</v>
      </c>
      <c r="JA398" s="223">
        <f t="shared" ca="1" si="851"/>
        <v>-3.736918417072176E-13</v>
      </c>
      <c r="JB398" s="223">
        <f t="shared" ca="1" si="852"/>
        <v>2.0429548041943441E-14</v>
      </c>
    </row>
    <row r="399" spans="2:262">
      <c r="B399" s="230">
        <v>38</v>
      </c>
      <c r="C399" s="229">
        <f t="shared" si="853"/>
        <v>7.4218750000000033E-4</v>
      </c>
      <c r="D399" s="226">
        <f t="shared" ca="1" si="597"/>
        <v>18.000000000102673</v>
      </c>
      <c r="E399" s="225">
        <f ca="1">AR361</f>
        <v>1.0267235230502262E-10</v>
      </c>
      <c r="F399" s="224">
        <v>38</v>
      </c>
      <c r="G399" s="223">
        <f t="shared" ca="1" si="854"/>
        <v>-1.2444811121271581E-13</v>
      </c>
      <c r="H399" s="223">
        <f t="shared" ca="1" si="598"/>
        <v>-1.45425492450155E-13</v>
      </c>
      <c r="I399" s="223">
        <f t="shared" ca="1" si="599"/>
        <v>-4.8811618203338114E-14</v>
      </c>
      <c r="J399" s="223">
        <f t="shared" ca="1" si="600"/>
        <v>8.7271398420397561E-14</v>
      </c>
      <c r="K399" s="223">
        <f t="shared" ca="1" si="601"/>
        <v>1.5278664088556389E-13</v>
      </c>
      <c r="L399" s="223">
        <f t="shared" ca="1" si="602"/>
        <v>9.4758393002133633E-14</v>
      </c>
      <c r="M399" s="223">
        <f t="shared" ca="1" si="603"/>
        <v>-3.9891623273180479E-14</v>
      </c>
      <c r="N399" s="223">
        <f t="shared" ca="1" si="604"/>
        <v>-1.4228521747994927E-13</v>
      </c>
      <c r="O399" s="223">
        <f t="shared" ca="1" si="605"/>
        <v>-1.2962678691154022E-13</v>
      </c>
      <c r="P399" s="223">
        <f t="shared" ca="1" si="606"/>
        <v>-1.2151956133637421E-14</v>
      </c>
      <c r="Q399" s="223">
        <f t="shared" ca="1" si="607"/>
        <v>1.1514896327747932E-13</v>
      </c>
      <c r="R399" s="223">
        <f t="shared" ca="1" si="608"/>
        <v>1.4934027080847599E-13</v>
      </c>
      <c r="S399" s="223">
        <f t="shared" ca="1" si="609"/>
        <v>6.2774827629162177E-14</v>
      </c>
      <c r="T399" s="223">
        <f t="shared" ca="1" si="610"/>
        <v>-7.455042849182719E-14</v>
      </c>
      <c r="U399" s="223">
        <f t="shared" ca="1" si="611"/>
        <v>-1.5159410443355107E-13</v>
      </c>
      <c r="V399" s="223">
        <f t="shared" ca="1" si="612"/>
        <v>-1.0605857666061209E-13</v>
      </c>
      <c r="W399" s="223">
        <f t="shared" ca="1" si="613"/>
        <v>2.5236063729183048E-14</v>
      </c>
      <c r="X399" s="223">
        <f t="shared" ca="1" si="614"/>
        <v>1.3612478788381419E-13</v>
      </c>
      <c r="Y399" s="223">
        <f t="shared" ca="1" si="615"/>
        <v>1.3694281920395323E-13</v>
      </c>
      <c r="Z399" s="223">
        <f t="shared" ca="1" si="616"/>
        <v>2.7028696426241591E-14</v>
      </c>
      <c r="AA399" s="223">
        <f t="shared" ca="1" si="617"/>
        <v>-1.0474086787905451E-13</v>
      </c>
      <c r="AB399" s="223">
        <f t="shared" ca="1" si="618"/>
        <v>-1.5181682072121506E-13</v>
      </c>
      <c r="AC399" s="223">
        <f t="shared" ca="1" si="619"/>
        <v>-7.6133481148705895E-14</v>
      </c>
      <c r="AD399" s="223">
        <f t="shared" ca="1" si="620"/>
        <v>6.1111497183471054E-14</v>
      </c>
      <c r="AE399" s="223">
        <f t="shared" ca="1" si="621"/>
        <v>1.4894163388607603E-13</v>
      </c>
      <c r="AF399" s="223">
        <f t="shared" ca="1" si="622"/>
        <v>1.1633735824833321E-13</v>
      </c>
      <c r="AG399" s="223">
        <f t="shared" ca="1" si="623"/>
        <v>-1.0337467096037604E-14</v>
      </c>
      <c r="AH399" s="223">
        <f t="shared" ca="1" si="624"/>
        <v>-1.2865340216697925E-13</v>
      </c>
      <c r="AI399" s="223">
        <f t="shared" ca="1" si="625"/>
        <v>-1.4294001728687222E-13</v>
      </c>
      <c r="AJ399" s="223">
        <f t="shared" ca="1" si="626"/>
        <v>-4.1645135596873135E-14</v>
      </c>
      <c r="AK399" s="223">
        <f t="shared" ca="1" si="627"/>
        <v>9.3324060665771746E-14</v>
      </c>
      <c r="AL399" s="223">
        <f t="shared" ca="1" si="628"/>
        <v>1.5283129165889259E-13</v>
      </c>
      <c r="AM399" s="223">
        <f t="shared" ca="1" si="629"/>
        <v>8.8758927625993708E-14</v>
      </c>
      <c r="AN399" s="223">
        <f t="shared" ca="1" si="630"/>
        <v>-4.708402875029556E-14</v>
      </c>
      <c r="AO399" s="223">
        <f t="shared" ca="1" si="631"/>
        <v>-1.4485477398449914E-13</v>
      </c>
      <c r="AP399" s="223">
        <f t="shared" ca="1" si="632"/>
        <v>-1.2549574747965379E-13</v>
      </c>
      <c r="AQ399" s="223">
        <f t="shared" ca="1" si="633"/>
        <v>-4.6606849962767601E-15</v>
      </c>
      <c r="AR399" s="223">
        <f t="shared" ca="1" si="634"/>
        <v>1.1994301385817302E-13</v>
      </c>
      <c r="AS399" s="223">
        <f t="shared" ca="1" si="635"/>
        <v>1.4756062486435693E-13</v>
      </c>
      <c r="AT399" s="223">
        <f t="shared" ca="1" si="636"/>
        <v>5.586050934615891E-14</v>
      </c>
      <c r="AU399" s="223">
        <f t="shared" ca="1" si="637"/>
        <v>-8.1008491732156662E-14</v>
      </c>
      <c r="AV399" s="223">
        <f t="shared" ca="1" si="638"/>
        <v>-1.523739137118126E-13</v>
      </c>
      <c r="AW399" s="223">
        <f t="shared" ca="1" si="639"/>
        <v>-1.0052957710967735E-13</v>
      </c>
      <c r="AX399" s="223">
        <f t="shared" ca="1" si="640"/>
        <v>3.2603115381505903E-14</v>
      </c>
      <c r="AY399" s="223">
        <f t="shared" ca="1" si="641"/>
        <v>1.3937288342377667E-13</v>
      </c>
      <c r="AZ399" s="223">
        <f t="shared" ca="1" si="642"/>
        <v>1.3344554405979136E-13</v>
      </c>
      <c r="BA399" s="223">
        <f t="shared" ca="1" si="643"/>
        <v>1.9613952144287399E-14</v>
      </c>
      <c r="BB399" s="223">
        <f t="shared" ca="1" si="644"/>
        <v>-1.1007750875839159E-13</v>
      </c>
      <c r="BC399" s="223">
        <f t="shared" ca="1" si="645"/>
        <v>-1.5076014295955487E-13</v>
      </c>
      <c r="BD399" s="223">
        <f t="shared" ca="1" si="646"/>
        <v>-6.953791585398207E-14</v>
      </c>
      <c r="BE399" s="223">
        <f t="shared" ca="1" si="647"/>
        <v>6.791276673941473E-14</v>
      </c>
      <c r="BF399" s="223">
        <f t="shared" ca="1" si="648"/>
        <v>1.5044909167963371E-13</v>
      </c>
      <c r="BG399" s="223">
        <f t="shared" ca="1" si="649"/>
        <v>1.1133207181073789E-13</v>
      </c>
      <c r="BH399" s="223">
        <f t="shared" ca="1" si="650"/>
        <v>-1.7808216188917054E-14</v>
      </c>
      <c r="BI399" s="223">
        <f t="shared" ca="1" si="651"/>
        <v>-1.3254875580671549E-13</v>
      </c>
      <c r="BJ399" s="223">
        <f t="shared" ca="1" si="652"/>
        <v>-1.4011018710187884E-13</v>
      </c>
      <c r="BK399" s="223">
        <f t="shared" ca="1" si="653"/>
        <v>-3.4378326211071643E-14</v>
      </c>
      <c r="BL399" s="223">
        <f t="shared" ca="1" si="654"/>
        <v>9.9151897074779588E-14</v>
      </c>
      <c r="BM399" s="223">
        <f t="shared" ca="1" si="655"/>
        <v>1.5250775846417493E-13</v>
      </c>
      <c r="BN399" s="223">
        <f t="shared" ca="1" si="656"/>
        <v>8.2545634218838815E-14</v>
      </c>
      <c r="BO399" s="223">
        <f t="shared" ca="1" si="657"/>
        <v>-5.4163004678076576E-14</v>
      </c>
      <c r="BP399" s="223">
        <f t="shared" ca="1" si="658"/>
        <v>-1.4707536265074048E-13</v>
      </c>
      <c r="BQ399" s="223">
        <f t="shared" ca="1" si="659"/>
        <v>-1.210623777999598E-13</v>
      </c>
      <c r="BR399" s="223">
        <f t="shared" ca="1" si="660"/>
        <v>2.8418141394677212E-15</v>
      </c>
      <c r="BS399" s="223">
        <f t="shared" ca="1" si="661"/>
        <v>1.2444811121271518E-13</v>
      </c>
      <c r="BT399" s="223">
        <f t="shared" ca="1" si="662"/>
        <v>1.4542549245015541E-13</v>
      </c>
      <c r="BU399" s="223">
        <f t="shared" ca="1" si="663"/>
        <v>4.8811618203338524E-14</v>
      </c>
      <c r="BV399" s="223">
        <f t="shared" ca="1" si="664"/>
        <v>-8.7271398420397057E-14</v>
      </c>
      <c r="BW399" s="223">
        <f t="shared" ca="1" si="665"/>
        <v>-1.5278664088556381E-13</v>
      </c>
      <c r="BX399" s="223">
        <f t="shared" ca="1" si="666"/>
        <v>-9.4758393002133595E-14</v>
      </c>
      <c r="BY399" s="223">
        <f t="shared" ca="1" si="667"/>
        <v>3.9891623273180391E-14</v>
      </c>
      <c r="BZ399" s="223">
        <f t="shared" ca="1" si="668"/>
        <v>1.4228521747994915E-13</v>
      </c>
      <c r="CA399" s="223">
        <f t="shared" ca="1" si="669"/>
        <v>1.2962678691154055E-13</v>
      </c>
      <c r="CB399" s="223">
        <f t="shared" ca="1" si="670"/>
        <v>1.2151956133638318E-14</v>
      </c>
      <c r="CC399" s="223">
        <f t="shared" ca="1" si="671"/>
        <v>-1.1514896327747872E-13</v>
      </c>
      <c r="CD399" s="223">
        <f t="shared" ca="1" si="672"/>
        <v>-1.4934027080847624E-13</v>
      </c>
      <c r="CE399" s="223">
        <f t="shared" ca="1" si="673"/>
        <v>-6.2774827629163489E-14</v>
      </c>
      <c r="CF399" s="223">
        <f t="shared" ca="1" si="674"/>
        <v>7.4550428491825928E-14</v>
      </c>
      <c r="CG399" s="223">
        <f t="shared" ca="1" si="675"/>
        <v>1.5159410443355082E-13</v>
      </c>
      <c r="CH399" s="223">
        <f t="shared" ca="1" si="676"/>
        <v>1.0605857666061195E-13</v>
      </c>
      <c r="CI399" s="223">
        <f t="shared" ca="1" si="677"/>
        <v>-2.5236063729182969E-14</v>
      </c>
      <c r="CJ399" s="223">
        <f t="shared" ca="1" si="678"/>
        <v>-1.3612478788381404E-13</v>
      </c>
      <c r="CK399" s="223">
        <f t="shared" ca="1" si="679"/>
        <v>-1.3694281920395344E-13</v>
      </c>
      <c r="CL399" s="223">
        <f t="shared" ca="1" si="680"/>
        <v>-2.7028696426242478E-14</v>
      </c>
      <c r="CM399" s="223">
        <f t="shared" ca="1" si="681"/>
        <v>1.0474086787905384E-13</v>
      </c>
      <c r="CN399" s="223">
        <f t="shared" ca="1" si="682"/>
        <v>1.5181682072121516E-13</v>
      </c>
      <c r="CO399" s="223">
        <f t="shared" ca="1" si="683"/>
        <v>7.6133481148707145E-14</v>
      </c>
      <c r="CP399" s="223">
        <f t="shared" ca="1" si="684"/>
        <v>-6.1111497183469741E-14</v>
      </c>
      <c r="CQ399" s="223">
        <f t="shared" ca="1" si="685"/>
        <v>-1.4894163388607573E-13</v>
      </c>
      <c r="CR399" s="223">
        <f t="shared" ca="1" si="686"/>
        <v>-1.1633735824833449E-13</v>
      </c>
      <c r="CS399" s="223">
        <f t="shared" ca="1" si="687"/>
        <v>1.033746709603779E-14</v>
      </c>
      <c r="CT399" s="223">
        <f t="shared" ca="1" si="688"/>
        <v>1.2865340216697935E-13</v>
      </c>
      <c r="CU399" s="223">
        <f t="shared" ca="1" si="689"/>
        <v>1.4294001728687237E-13</v>
      </c>
      <c r="CV399" s="223">
        <f t="shared" ca="1" si="690"/>
        <v>4.1645135596873488E-14</v>
      </c>
      <c r="CW399" s="223">
        <f t="shared" ca="1" si="691"/>
        <v>-9.3324060665771027E-14</v>
      </c>
      <c r="CX399" s="223">
        <f t="shared" ca="1" si="692"/>
        <v>-1.5283129165889262E-13</v>
      </c>
      <c r="CY399" s="223">
        <f t="shared" ca="1" si="693"/>
        <v>-8.875892762599444E-14</v>
      </c>
      <c r="CZ399" s="223">
        <f t="shared" ca="1" si="694"/>
        <v>4.7084028750294184E-14</v>
      </c>
      <c r="DA399" s="223">
        <f t="shared" ca="1" si="695"/>
        <v>1.4485477398449851E-13</v>
      </c>
      <c r="DB399" s="223">
        <f t="shared" ca="1" si="696"/>
        <v>1.2549574747965493E-13</v>
      </c>
      <c r="DC399" s="223">
        <f t="shared" ca="1" si="697"/>
        <v>4.6606849962787448E-15</v>
      </c>
      <c r="DD399" s="223">
        <f t="shared" ca="1" si="698"/>
        <v>-1.1994301385817315E-13</v>
      </c>
      <c r="DE399" s="223">
        <f t="shared" ca="1" si="699"/>
        <v>-1.4756062486435688E-13</v>
      </c>
      <c r="DF399" s="223">
        <f t="shared" ca="1" si="700"/>
        <v>-5.5860509346159755E-14</v>
      </c>
      <c r="DG399" s="223">
        <f t="shared" ca="1" si="701"/>
        <v>8.1008491732155892E-14</v>
      </c>
      <c r="DH399" s="223">
        <f t="shared" ca="1" si="702"/>
        <v>1.5237391371181255E-13</v>
      </c>
      <c r="DI399" s="223">
        <f t="shared" ca="1" si="703"/>
        <v>1.0052957710967802E-13</v>
      </c>
      <c r="DJ399" s="223">
        <f t="shared" ca="1" si="704"/>
        <v>-3.2603115381505019E-14</v>
      </c>
      <c r="DK399" s="223">
        <f t="shared" ca="1" si="705"/>
        <v>-1.3937288342377629E-13</v>
      </c>
      <c r="DL399" s="223">
        <f t="shared" ca="1" si="706"/>
        <v>-1.3344554405979237E-13</v>
      </c>
      <c r="DM399" s="223">
        <f t="shared" ca="1" si="707"/>
        <v>-1.9613952144289364E-14</v>
      </c>
      <c r="DN399" s="223">
        <f t="shared" ca="1" si="708"/>
        <v>1.1007750875839022E-13</v>
      </c>
      <c r="DO399" s="223">
        <f t="shared" ca="1" si="709"/>
        <v>1.5076014295955487E-13</v>
      </c>
      <c r="DP399" s="223">
        <f t="shared" ca="1" si="710"/>
        <v>6.9537915853981906E-14</v>
      </c>
      <c r="DQ399" s="223">
        <f t="shared" ca="1" si="711"/>
        <v>-6.7912766739413935E-14</v>
      </c>
      <c r="DR399" s="223">
        <f t="shared" ca="1" si="712"/>
        <v>-1.5044909167963356E-13</v>
      </c>
      <c r="DS399" s="223">
        <f t="shared" ca="1" si="713"/>
        <v>-1.113320718107385E-13</v>
      </c>
      <c r="DT399" s="223">
        <f t="shared" ca="1" si="714"/>
        <v>1.7808216188916165E-14</v>
      </c>
      <c r="DU399" s="223">
        <f t="shared" ca="1" si="715"/>
        <v>1.3254875580671504E-13</v>
      </c>
      <c r="DV399" s="223">
        <f t="shared" ca="1" si="716"/>
        <v>1.401101871018792E-13</v>
      </c>
      <c r="DW399" s="223">
        <f t="shared" ca="1" si="717"/>
        <v>3.4378326211073581E-14</v>
      </c>
      <c r="DX399" s="223">
        <f t="shared" ca="1" si="718"/>
        <v>-9.9151897074778086E-14</v>
      </c>
      <c r="DY399" s="223">
        <f t="shared" ca="1" si="719"/>
        <v>-1.5250775846417493E-13</v>
      </c>
      <c r="DZ399" s="223">
        <f t="shared" ca="1" si="720"/>
        <v>-8.2545634218838664E-14</v>
      </c>
      <c r="EA399" s="223">
        <f t="shared" ca="1" si="721"/>
        <v>5.4163004678076752E-14</v>
      </c>
      <c r="EB399" s="223">
        <f t="shared" ca="1" si="722"/>
        <v>1.4707536265074025E-13</v>
      </c>
      <c r="EC399" s="223">
        <f t="shared" ca="1" si="723"/>
        <v>1.2106237779996033E-13</v>
      </c>
      <c r="ED399" s="223">
        <f t="shared" ca="1" si="724"/>
        <v>-2.8418141394668227E-15</v>
      </c>
      <c r="EE399" s="223">
        <f t="shared" ca="1" si="725"/>
        <v>-1.2444811121271465E-13</v>
      </c>
      <c r="EF399" s="223">
        <f t="shared" ca="1" si="726"/>
        <v>-1.4542549245015568E-13</v>
      </c>
      <c r="EG399" s="223">
        <f t="shared" ca="1" si="727"/>
        <v>-4.8811618203340398E-14</v>
      </c>
      <c r="EH399" s="223">
        <f t="shared" ca="1" si="728"/>
        <v>8.7271398420395428E-14</v>
      </c>
      <c r="EI399" s="223">
        <f t="shared" ca="1" si="729"/>
        <v>1.5278664088556381E-13</v>
      </c>
      <c r="EJ399" s="223">
        <f t="shared" ca="1" si="730"/>
        <v>9.4758393002134289E-14</v>
      </c>
      <c r="EK399" s="223">
        <f t="shared" ca="1" si="731"/>
        <v>-3.9891623273179527E-14</v>
      </c>
      <c r="EL399" s="223">
        <f t="shared" ca="1" si="732"/>
        <v>-1.422852174799488E-13</v>
      </c>
      <c r="EM399" s="223">
        <f t="shared" ca="1" si="733"/>
        <v>-1.2962678691154105E-13</v>
      </c>
      <c r="EN399" s="223">
        <f t="shared" ca="1" si="734"/>
        <v>-1.2151956133641381E-14</v>
      </c>
      <c r="EO399" s="223">
        <f t="shared" ca="1" si="735"/>
        <v>1.1514896327747814E-13</v>
      </c>
      <c r="EP399" s="223">
        <f t="shared" ca="1" si="736"/>
        <v>1.4934027080847596E-13</v>
      </c>
      <c r="EQ399" s="223">
        <f t="shared" ca="1" si="737"/>
        <v>6.277482762916431E-14</v>
      </c>
      <c r="ER399" s="223">
        <f t="shared" ca="1" si="738"/>
        <v>-7.4550428491827038E-14</v>
      </c>
      <c r="ES399" s="223">
        <f t="shared" ca="1" si="739"/>
        <v>-1.5159410443355074E-13</v>
      </c>
      <c r="ET399" s="223">
        <f t="shared" ca="1" si="740"/>
        <v>-1.060585766606126E-13</v>
      </c>
      <c r="EU399" s="223">
        <f t="shared" ca="1" si="741"/>
        <v>2.5236063729179937E-14</v>
      </c>
      <c r="EV399" s="223">
        <f t="shared" ca="1" si="742"/>
        <v>1.3612478788381364E-13</v>
      </c>
      <c r="EW399" s="223">
        <f t="shared" ca="1" si="743"/>
        <v>1.369428192039548E-13</v>
      </c>
      <c r="EX399" s="223">
        <f t="shared" ca="1" si="744"/>
        <v>2.7028696426243358E-14</v>
      </c>
      <c r="EY399" s="223">
        <f t="shared" ca="1" si="745"/>
        <v>-1.047408678790516E-13</v>
      </c>
      <c r="EZ399" s="223">
        <f t="shared" ca="1" si="746"/>
        <v>-1.5181682072121528E-13</v>
      </c>
      <c r="FA399" s="223">
        <f t="shared" ca="1" si="747"/>
        <v>-7.6133481148706034E-14</v>
      </c>
      <c r="FB399" s="223">
        <f t="shared" ca="1" si="748"/>
        <v>6.1111497183468908E-14</v>
      </c>
      <c r="FC399" s="223">
        <f t="shared" ca="1" si="749"/>
        <v>1.4894163388607601E-13</v>
      </c>
      <c r="FD399" s="223">
        <f t="shared" ca="1" si="750"/>
        <v>1.1633735824833507E-13</v>
      </c>
      <c r="FE399" s="223">
        <f t="shared" ca="1" si="751"/>
        <v>-1.0337467096036892E-14</v>
      </c>
      <c r="FF399" s="223">
        <f t="shared" ca="1" si="752"/>
        <v>-1.2865340216697771E-13</v>
      </c>
      <c r="FG399" s="223">
        <f t="shared" ca="1" si="753"/>
        <v>-1.4294001728687265E-13</v>
      </c>
      <c r="FH399" s="223">
        <f t="shared" ca="1" si="754"/>
        <v>-4.1645135596876436E-14</v>
      </c>
      <c r="FI399" s="223">
        <f t="shared" ca="1" si="755"/>
        <v>9.3324060665770333E-14</v>
      </c>
      <c r="FJ399" s="223">
        <f t="shared" ca="1" si="756"/>
        <v>1.5283129165889259E-13</v>
      </c>
      <c r="FK399" s="223">
        <f t="shared" ca="1" si="757"/>
        <v>8.8758927625995172E-14</v>
      </c>
      <c r="FL399" s="223">
        <f t="shared" ca="1" si="758"/>
        <v>-4.7084028750295396E-14</v>
      </c>
      <c r="FM399" s="223">
        <f t="shared" ca="1" si="759"/>
        <v>-1.4485477398449823E-13</v>
      </c>
      <c r="FN399" s="223">
        <f t="shared" ca="1" si="760"/>
        <v>-1.254957474796542E-13</v>
      </c>
      <c r="FO399" s="223">
        <f t="shared" ca="1" si="761"/>
        <v>-4.6606849962796433E-15</v>
      </c>
      <c r="FP399" s="223">
        <f t="shared" ca="1" si="762"/>
        <v>1.1994301385817257E-13</v>
      </c>
      <c r="FQ399" s="223">
        <f t="shared" ca="1" si="763"/>
        <v>1.4756062486435769E-13</v>
      </c>
      <c r="FR399" s="223">
        <f t="shared" ca="1" si="764"/>
        <v>5.5860509346160588E-14</v>
      </c>
      <c r="FS399" s="223">
        <f t="shared" ca="1" si="765"/>
        <v>-8.100849173215328E-14</v>
      </c>
      <c r="FT399" s="223">
        <f t="shared" ca="1" si="766"/>
        <v>-1.5237391371181248E-13</v>
      </c>
      <c r="FU399" s="223">
        <f t="shared" ca="1" si="767"/>
        <v>-1.0052957710967707E-13</v>
      </c>
      <c r="FV399" s="223">
        <f t="shared" ca="1" si="768"/>
        <v>3.2603115381504142E-14</v>
      </c>
      <c r="FW399" s="223">
        <f t="shared" ca="1" si="769"/>
        <v>1.3937288342377679E-13</v>
      </c>
      <c r="FX399" s="223">
        <f t="shared" ca="1" si="770"/>
        <v>1.334455440597928E-13</v>
      </c>
      <c r="FY399" s="223">
        <f t="shared" ca="1" si="771"/>
        <v>1.9613952144288099E-14</v>
      </c>
      <c r="FZ399" s="223">
        <f t="shared" ca="1" si="772"/>
        <v>-1.1007750875838958E-13</v>
      </c>
      <c r="GA399" s="223">
        <f t="shared" ca="1" si="773"/>
        <v>-1.5076014295955497E-13</v>
      </c>
      <c r="GB399" s="223">
        <f t="shared" ca="1" si="774"/>
        <v>-6.9537915853984645E-14</v>
      </c>
      <c r="GC399" s="223">
        <f t="shared" ca="1" si="775"/>
        <v>6.7912766739413139E-14</v>
      </c>
      <c r="GD399" s="223">
        <f t="shared" ca="1" si="776"/>
        <v>1.50449091679633E-13</v>
      </c>
      <c r="GE399" s="223">
        <f t="shared" ca="1" si="777"/>
        <v>1.1133207181073911E-13</v>
      </c>
      <c r="GF399" s="223">
        <f t="shared" ca="1" si="778"/>
        <v>-1.7808216188917427E-14</v>
      </c>
      <c r="GG399" s="223">
        <f t="shared" ca="1" si="779"/>
        <v>-1.3254875580671459E-13</v>
      </c>
      <c r="GH399" s="223">
        <f t="shared" ca="1" si="780"/>
        <v>-1.4011018710187869E-13</v>
      </c>
      <c r="GI399" s="223">
        <f t="shared" ca="1" si="781"/>
        <v>-3.4378326211074458E-14</v>
      </c>
      <c r="GJ399" s="223">
        <f t="shared" ca="1" si="782"/>
        <v>9.9151897074779058E-14</v>
      </c>
      <c r="GK399" s="223">
        <f t="shared" ca="1" si="783"/>
        <v>1.5250775846417513E-13</v>
      </c>
      <c r="GL399" s="223">
        <f t="shared" ca="1" si="784"/>
        <v>8.2545634218839421E-14</v>
      </c>
      <c r="GM399" s="223">
        <f t="shared" ca="1" si="785"/>
        <v>-5.4163004678073881E-14</v>
      </c>
      <c r="GN399" s="223">
        <f t="shared" ca="1" si="786"/>
        <v>-1.4707536265074002E-13</v>
      </c>
      <c r="GO399" s="223">
        <f t="shared" ca="1" si="787"/>
        <v>-1.2106237779996222E-13</v>
      </c>
      <c r="GP399" s="223">
        <f t="shared" ca="1" si="788"/>
        <v>2.8418141394659238E-15</v>
      </c>
      <c r="GQ399" s="223">
        <f t="shared" ca="1" si="789"/>
        <v>1.2444811121271538E-13</v>
      </c>
      <c r="GR399" s="223">
        <f t="shared" ca="1" si="790"/>
        <v>1.4542549245015596E-13</v>
      </c>
      <c r="GS399" s="223">
        <f t="shared" ca="1" si="791"/>
        <v>4.8811618203339199E-14</v>
      </c>
      <c r="GT399" s="223">
        <f t="shared" ca="1" si="792"/>
        <v>-8.7271398420394684E-14</v>
      </c>
      <c r="GU399" s="223">
        <f t="shared" ca="1" si="793"/>
        <v>-1.5278664088556384E-13</v>
      </c>
      <c r="GV399" s="223">
        <f t="shared" ca="1" si="794"/>
        <v>-9.4758393002136687E-14</v>
      </c>
      <c r="GW399" s="223">
        <f t="shared" ca="1" si="795"/>
        <v>3.9891623273178656E-14</v>
      </c>
      <c r="GX399" s="223">
        <f t="shared" ca="1" si="796"/>
        <v>1.4228521747994768E-13</v>
      </c>
      <c r="GY399" s="223">
        <f t="shared" ca="1" si="797"/>
        <v>1.2962678691154151E-13</v>
      </c>
      <c r="GZ399" s="223">
        <f t="shared" ca="1" si="798"/>
        <v>1.2151956133642275E-14</v>
      </c>
      <c r="HA399" s="223">
        <f t="shared" ca="1" si="799"/>
        <v>-1.1514896327747755E-13</v>
      </c>
      <c r="HB399" s="223">
        <f t="shared" ca="1" si="800"/>
        <v>-1.4934027080847614E-13</v>
      </c>
      <c r="HC399" s="223">
        <f t="shared" ca="1" si="801"/>
        <v>-6.277482762916513E-14</v>
      </c>
      <c r="HD399" s="223">
        <f t="shared" ca="1" si="802"/>
        <v>7.4550428491826256E-14</v>
      </c>
      <c r="HE399" s="223">
        <f t="shared" ca="1" si="803"/>
        <v>1.5159410443355061E-13</v>
      </c>
      <c r="HF399" s="223">
        <f t="shared" ca="1" si="804"/>
        <v>1.0605857666061323E-13</v>
      </c>
      <c r="HG399" s="223">
        <f t="shared" ca="1" si="805"/>
        <v>-2.523606372917905E-14</v>
      </c>
      <c r="HH399" s="223">
        <f t="shared" ca="1" si="806"/>
        <v>-1.3612478788381321E-13</v>
      </c>
      <c r="HI399" s="223">
        <f t="shared" ca="1" si="807"/>
        <v>-1.3694281920395518E-13</v>
      </c>
      <c r="HJ399" s="223">
        <f t="shared" ca="1" si="808"/>
        <v>-2.7028696426244239E-14</v>
      </c>
      <c r="HK399" s="223">
        <f t="shared" ca="1" si="809"/>
        <v>1.0474086787905095E-13</v>
      </c>
      <c r="HL399" s="223">
        <f t="shared" ca="1" si="810"/>
        <v>1.5181682072121536E-13</v>
      </c>
      <c r="HM399" s="223">
        <f t="shared" ca="1" si="811"/>
        <v>7.6133481148706817E-14</v>
      </c>
      <c r="HN399" s="223">
        <f t="shared" ca="1" si="812"/>
        <v>-6.1111497183468088E-14</v>
      </c>
      <c r="HO399" s="223">
        <f t="shared" ca="1" si="813"/>
        <v>-1.489416338860758E-13</v>
      </c>
      <c r="HP399" s="223">
        <f t="shared" ca="1" si="814"/>
        <v>-1.1633735824833568E-13</v>
      </c>
      <c r="HQ399" s="223">
        <f t="shared" ca="1" si="815"/>
        <v>1.0337467096035996E-14</v>
      </c>
      <c r="HR399" s="223">
        <f t="shared" ca="1" si="816"/>
        <v>1.2865340216697721E-13</v>
      </c>
      <c r="HS399" s="223">
        <f t="shared" ca="1" si="817"/>
        <v>1.4294001728687298E-13</v>
      </c>
      <c r="HT399" s="223">
        <f t="shared" ca="1" si="818"/>
        <v>4.16451355968773E-14</v>
      </c>
      <c r="HU399" s="223">
        <f t="shared" ca="1" si="819"/>
        <v>-9.33240606657696E-14</v>
      </c>
      <c r="HV399" s="223">
        <f t="shared" ca="1" si="820"/>
        <v>-1.5283129165889269E-13</v>
      </c>
      <c r="HW399" s="223">
        <f t="shared" ca="1" si="821"/>
        <v>-8.8758927625995904E-14</v>
      </c>
      <c r="HX399" s="223">
        <f t="shared" ca="1" si="822"/>
        <v>4.7084028750294544E-14</v>
      </c>
      <c r="HY399" s="223">
        <f t="shared" ca="1" si="823"/>
        <v>1.4485477398449793E-13</v>
      </c>
      <c r="HZ399" s="223">
        <f t="shared" ca="1" si="824"/>
        <v>1.254957474796547E-13</v>
      </c>
      <c r="IA399" s="223">
        <f t="shared" ca="1" si="825"/>
        <v>4.6606849962805419E-15</v>
      </c>
      <c r="IB399" s="223">
        <f t="shared" ca="1" si="826"/>
        <v>-1.1994301385817202E-13</v>
      </c>
      <c r="IC399" s="223">
        <f t="shared" ca="1" si="827"/>
        <v>-1.4756062486435794E-13</v>
      </c>
      <c r="ID399" s="223">
        <f t="shared" ca="1" si="828"/>
        <v>-5.5860509346161421E-14</v>
      </c>
      <c r="IE399" s="223">
        <f t="shared" ca="1" si="829"/>
        <v>-8.8603988854154604E-14</v>
      </c>
      <c r="IF399" s="223">
        <f t="shared" ca="1" si="830"/>
        <v>1.5237391371181238E-13</v>
      </c>
      <c r="IG399" s="223">
        <f t="shared" ca="1" si="831"/>
        <v>1.0052957710967775E-13</v>
      </c>
      <c r="IH399" s="223">
        <f t="shared" ca="1" si="832"/>
        <v>-3.2603115381503265E-14</v>
      </c>
      <c r="II399" s="223">
        <f t="shared" ca="1" si="833"/>
        <v>-1.3937288342377647E-13</v>
      </c>
      <c r="IJ399" s="223">
        <f t="shared" ca="1" si="834"/>
        <v>-1.3344554405979325E-13</v>
      </c>
      <c r="IK399" s="223">
        <f t="shared" ca="1" si="835"/>
        <v>-1.9613952144288992E-14</v>
      </c>
      <c r="IL399" s="223">
        <f t="shared" ca="1" si="836"/>
        <v>1.1007750875838898E-13</v>
      </c>
      <c r="IM399" s="223">
        <f t="shared" ca="1" si="837"/>
        <v>1.5076014295955515E-13</v>
      </c>
      <c r="IN399" s="223">
        <f t="shared" ca="1" si="838"/>
        <v>6.953791585398544E-14</v>
      </c>
      <c r="IO399" s="223">
        <f t="shared" ca="1" si="839"/>
        <v>-6.7912766739412319E-14</v>
      </c>
      <c r="IP399" s="223">
        <f t="shared" ca="1" si="840"/>
        <v>-1.5044909167963285E-13</v>
      </c>
      <c r="IQ399" s="223">
        <f t="shared" ca="1" si="841"/>
        <v>-1.1133207181073972E-13</v>
      </c>
      <c r="IR399" s="223">
        <f t="shared" ca="1" si="842"/>
        <v>1.7808216188916531E-14</v>
      </c>
      <c r="IS399" s="223">
        <f t="shared" ca="1" si="843"/>
        <v>1.3254875580671413E-13</v>
      </c>
      <c r="IT399" s="223">
        <f t="shared" ca="1" si="844"/>
        <v>1.4011018710187907E-13</v>
      </c>
      <c r="IU399" s="223">
        <f t="shared" ca="1" si="845"/>
        <v>3.4378326211075329E-14</v>
      </c>
      <c r="IV399" s="223">
        <f t="shared" ca="1" si="846"/>
        <v>-9.9151897074778377E-14</v>
      </c>
      <c r="IW399" s="223">
        <f t="shared" ca="1" si="847"/>
        <v>-1.5250775846417521E-13</v>
      </c>
      <c r="IX399" s="223">
        <f t="shared" ca="1" si="848"/>
        <v>-8.2545634218840178E-14</v>
      </c>
      <c r="IY399" s="223">
        <f t="shared" ca="1" si="849"/>
        <v>5.4163004678073035E-14</v>
      </c>
      <c r="IZ399" s="223">
        <f t="shared" ca="1" si="850"/>
        <v>1.4707536265073975E-13</v>
      </c>
      <c r="JA399" s="223">
        <f t="shared" ca="1" si="851"/>
        <v>1.2106237779996278E-13</v>
      </c>
      <c r="JB399" s="223">
        <f t="shared" ca="1" si="852"/>
        <v>-2.8418141394650253E-15</v>
      </c>
    </row>
    <row r="400" spans="2:262">
      <c r="B400" s="230">
        <v>39</v>
      </c>
      <c r="C400" s="229">
        <f t="shared" si="853"/>
        <v>7.6171875000000035E-4</v>
      </c>
      <c r="D400" s="226">
        <f t="shared" ca="1" si="597"/>
        <v>18.000000000094975</v>
      </c>
      <c r="E400" s="225">
        <f ca="1">AS361</f>
        <v>9.4974743312452058E-11</v>
      </c>
      <c r="F400" s="224">
        <v>39</v>
      </c>
      <c r="G400" s="223">
        <f t="shared" ca="1" si="854"/>
        <v>-6.4531275232036074E-13</v>
      </c>
      <c r="H400" s="223">
        <f t="shared" ca="1" si="598"/>
        <v>-7.1857925187576565E-13</v>
      </c>
      <c r="I400" s="223">
        <f t="shared" ca="1" si="599"/>
        <v>-1.822148865055853E-13</v>
      </c>
      <c r="J400" s="223">
        <f t="shared" ca="1" si="600"/>
        <v>5.0873760337938756E-13</v>
      </c>
      <c r="K400" s="223">
        <f t="shared" ca="1" si="601"/>
        <v>7.6808544512185391E-13</v>
      </c>
      <c r="L400" s="223">
        <f t="shared" ca="1" si="602"/>
        <v>3.7580217864058315E-13</v>
      </c>
      <c r="M400" s="223">
        <f t="shared" ca="1" si="603"/>
        <v>-3.3530549949401309E-13</v>
      </c>
      <c r="N400" s="223">
        <f t="shared" ca="1" si="604"/>
        <v>-7.6194548511279343E-13</v>
      </c>
      <c r="O400" s="223">
        <f t="shared" ca="1" si="605"/>
        <v>-5.4216340398956735E-13</v>
      </c>
      <c r="P400" s="223">
        <f t="shared" ca="1" si="606"/>
        <v>1.3758122690444231E-13</v>
      </c>
      <c r="Q400" s="223">
        <f t="shared" ca="1" si="607"/>
        <v>7.0060419886335768E-13</v>
      </c>
      <c r="R400" s="223">
        <f t="shared" ca="1" si="608"/>
        <v>6.6924604639007449E-13</v>
      </c>
      <c r="S400" s="223">
        <f t="shared" ca="1" si="609"/>
        <v>7.0110512307466868E-14</v>
      </c>
      <c r="T400" s="223">
        <f t="shared" ca="1" si="610"/>
        <v>-5.8850563180779235E-13</v>
      </c>
      <c r="U400" s="223">
        <f t="shared" ca="1" si="611"/>
        <v>-7.4784323928838965E-13</v>
      </c>
      <c r="V400" s="223">
        <f t="shared" ca="1" si="612"/>
        <v>-2.7272289434962863E-13</v>
      </c>
      <c r="W400" s="223">
        <f t="shared" ca="1" si="613"/>
        <v>4.3377108618098983E-13</v>
      </c>
      <c r="X400" s="223">
        <f t="shared" ca="1" si="614"/>
        <v>7.7226078359608922E-13</v>
      </c>
      <c r="Y400" s="223">
        <f t="shared" ca="1" si="615"/>
        <v>4.5557708402979527E-13</v>
      </c>
      <c r="Z400" s="223">
        <f t="shared" ca="1" si="616"/>
        <v>-2.4761074998286581E-13</v>
      </c>
      <c r="AA400" s="223">
        <f t="shared" ca="1" si="617"/>
        <v>-7.4072968027629516E-13</v>
      </c>
      <c r="AB400" s="223">
        <f t="shared" ca="1" si="618"/>
        <v>-6.0542568507595914E-13</v>
      </c>
      <c r="AC400" s="223">
        <f t="shared" ca="1" si="619"/>
        <v>4.3511542753299481E-14</v>
      </c>
      <c r="AD400" s="223">
        <f t="shared" ca="1" si="620"/>
        <v>6.5553429055311434E-13</v>
      </c>
      <c r="AE400" s="223">
        <f t="shared" ca="1" si="621"/>
        <v>7.1141248575823856E-13</v>
      </c>
      <c r="AF400" s="223">
        <f t="shared" ca="1" si="622"/>
        <v>1.6373998299993566E-13</v>
      </c>
      <c r="AG400" s="223">
        <f t="shared" ca="1" si="623"/>
        <v>-5.2284683881027553E-13</v>
      </c>
      <c r="AH400" s="223">
        <f t="shared" ca="1" si="624"/>
        <v>-7.6585896828769978E-13</v>
      </c>
      <c r="AI400" s="223">
        <f t="shared" ca="1" si="625"/>
        <v>-3.5912889601147986E-13</v>
      </c>
      <c r="AJ400" s="223">
        <f t="shared" ca="1" si="626"/>
        <v>3.5228024809118515E-13</v>
      </c>
      <c r="AK400" s="223">
        <f t="shared" ca="1" si="627"/>
        <v>7.6482060106270919E-13</v>
      </c>
      <c r="AL400" s="223">
        <f t="shared" ca="1" si="628"/>
        <v>5.2849968602287175E-13</v>
      </c>
      <c r="AM400" s="223">
        <f t="shared" ca="1" si="629"/>
        <v>-1.5619170431525248E-13</v>
      </c>
      <c r="AN400" s="223">
        <f t="shared" ca="1" si="630"/>
        <v>-7.0837261157534317E-13</v>
      </c>
      <c r="AO400" s="223">
        <f t="shared" ca="1" si="631"/>
        <v>-6.5958180032701708E-13</v>
      </c>
      <c r="AP400" s="223">
        <f t="shared" ca="1" si="632"/>
        <v>-5.1212595501507867E-14</v>
      </c>
      <c r="AQ400" s="223">
        <f t="shared" ca="1" si="633"/>
        <v>6.0060453633994349E-13</v>
      </c>
      <c r="AR400" s="223">
        <f t="shared" ca="1" si="634"/>
        <v>7.4287861915602095E-13</v>
      </c>
      <c r="AS400" s="223">
        <f t="shared" ca="1" si="635"/>
        <v>2.5490665193848808E-13</v>
      </c>
      <c r="AT400" s="223">
        <f t="shared" ca="1" si="636"/>
        <v>-4.4932394268986344E-13</v>
      </c>
      <c r="AU400" s="223">
        <f t="shared" ca="1" si="637"/>
        <v>-7.7235546554045891E-13</v>
      </c>
      <c r="AV400" s="223">
        <f t="shared" ca="1" si="638"/>
        <v>-4.4013326479921423E-13</v>
      </c>
      <c r="AW400" s="223">
        <f t="shared" ca="1" si="639"/>
        <v>2.6549078716672544E-13</v>
      </c>
      <c r="AX400" s="223">
        <f t="shared" ca="1" si="640"/>
        <v>7.4587680479235683E-13</v>
      </c>
      <c r="AY400" s="223">
        <f t="shared" ca="1" si="641"/>
        <v>5.9347316080929483E-13</v>
      </c>
      <c r="AZ400" s="223">
        <f t="shared" ca="1" si="642"/>
        <v>-6.242339003109375E-14</v>
      </c>
      <c r="BA400" s="223">
        <f t="shared" ca="1" si="643"/>
        <v>-6.6536095944124448E-13</v>
      </c>
      <c r="BB400" s="223">
        <f t="shared" ca="1" si="644"/>
        <v>-7.0381719136071548E-13</v>
      </c>
      <c r="BC400" s="223">
        <f t="shared" ca="1" si="645"/>
        <v>-1.4516644865115655E-13</v>
      </c>
      <c r="BD400" s="223">
        <f t="shared" ca="1" si="646"/>
        <v>5.3664113085596402E-13</v>
      </c>
      <c r="BE400" s="223">
        <f t="shared" ca="1" si="647"/>
        <v>7.6317116664836059E-13</v>
      </c>
      <c r="BF400" s="223">
        <f t="shared" ca="1" si="648"/>
        <v>3.4223928756411367E-13</v>
      </c>
      <c r="BG400" s="223">
        <f t="shared" ca="1" si="649"/>
        <v>-3.690427962395129E-13</v>
      </c>
      <c r="BH400" s="223">
        <f t="shared" ca="1" si="650"/>
        <v>-7.6723501768102963E-13</v>
      </c>
      <c r="BI400" s="223">
        <f t="shared" ca="1" si="651"/>
        <v>-5.1451761960719009E-13</v>
      </c>
      <c r="BJ400" s="223">
        <f t="shared" ca="1" si="652"/>
        <v>1.7470809768376315E-13</v>
      </c>
      <c r="BK400" s="223">
        <f t="shared" ca="1" si="653"/>
        <v>7.1571432711387375E-13</v>
      </c>
      <c r="BL400" s="223">
        <f t="shared" ca="1" si="654"/>
        <v>6.4952024685079495E-13</v>
      </c>
      <c r="BM400" s="223">
        <f t="shared" ca="1" si="655"/>
        <v>3.2283830142982434E-14</v>
      </c>
      <c r="BN400" s="223">
        <f t="shared" ca="1" si="656"/>
        <v>-6.1234165915745174E-13</v>
      </c>
      <c r="BO400" s="223">
        <f t="shared" ca="1" si="657"/>
        <v>-7.3746651672149131E-13</v>
      </c>
      <c r="BP400" s="223">
        <f t="shared" ca="1" si="658"/>
        <v>-2.3693686329179209E-13</v>
      </c>
      <c r="BQ400" s="223">
        <f t="shared" ca="1" si="659"/>
        <v>4.6460614325696509E-13</v>
      </c>
      <c r="BR400" s="223">
        <f t="shared" ca="1" si="660"/>
        <v>7.7198490943261811E-13</v>
      </c>
      <c r="BS400" s="223">
        <f t="shared" ca="1" si="661"/>
        <v>4.2442432574756331E-13</v>
      </c>
      <c r="BT400" s="223">
        <f t="shared" ca="1" si="662"/>
        <v>-2.8321090262773326E-13</v>
      </c>
      <c r="BU400" s="223">
        <f t="shared" ca="1" si="663"/>
        <v>-7.5057464101134247E-13</v>
      </c>
      <c r="BV400" s="223">
        <f t="shared" ca="1" si="664"/>
        <v>-5.8116315050194982E-13</v>
      </c>
      <c r="BW400" s="223">
        <f t="shared" ca="1" si="665"/>
        <v>8.1297635792894188E-14</v>
      </c>
      <c r="BX400" s="223">
        <f t="shared" ca="1" si="666"/>
        <v>6.7478683976685584E-13</v>
      </c>
      <c r="BY400" s="223">
        <f t="shared" ca="1" si="667"/>
        <v>6.9579794380453773E-13</v>
      </c>
      <c r="BZ400" s="223">
        <f t="shared" ca="1" si="668"/>
        <v>1.2650547146183575E-13</v>
      </c>
      <c r="CA400" s="223">
        <f t="shared" ca="1" si="669"/>
        <v>-5.5011217035073495E-13</v>
      </c>
      <c r="CB400" s="223">
        <f t="shared" ca="1" si="670"/>
        <v>-7.6002365923503938E-13</v>
      </c>
      <c r="CC400" s="223">
        <f t="shared" ca="1" si="671"/>
        <v>-3.2514352696706521E-13</v>
      </c>
      <c r="CD400" s="223">
        <f t="shared" ca="1" si="672"/>
        <v>3.8558304680678012E-13</v>
      </c>
      <c r="CE400" s="223">
        <f t="shared" ca="1" si="673"/>
        <v>7.6918728061346324E-13</v>
      </c>
      <c r="CF400" s="223">
        <f t="shared" ca="1" si="674"/>
        <v>5.0022562701651637E-13</v>
      </c>
      <c r="CG400" s="223">
        <f t="shared" ca="1" si="675"/>
        <v>-1.9311925342698836E-13</v>
      </c>
      <c r="CH400" s="223">
        <f t="shared" ca="1" si="676"/>
        <v>-7.2262492310403329E-13</v>
      </c>
      <c r="CI400" s="223">
        <f t="shared" ca="1" si="677"/>
        <v>-6.3906744666499625E-13</v>
      </c>
      <c r="CJ400" s="223">
        <f t="shared" ca="1" si="678"/>
        <v>-1.3335618212349024E-14</v>
      </c>
      <c r="CK400" s="223">
        <f t="shared" ca="1" si="679"/>
        <v>6.2370993025641314E-13</v>
      </c>
      <c r="CL400" s="223">
        <f t="shared" ca="1" si="680"/>
        <v>7.3161019203293931E-13</v>
      </c>
      <c r="CM400" s="223">
        <f t="shared" ca="1" si="681"/>
        <v>2.1882435273828393E-13</v>
      </c>
      <c r="CN400" s="223">
        <f t="shared" ca="1" si="682"/>
        <v>-4.7960848245611591E-13</v>
      </c>
      <c r="CO400" s="223">
        <f t="shared" ca="1" si="683"/>
        <v>-7.7114933848170983E-13</v>
      </c>
      <c r="CP400" s="223">
        <f t="shared" ca="1" si="684"/>
        <v>-4.0845972935233444E-13</v>
      </c>
      <c r="CQ400" s="223">
        <f t="shared" ca="1" si="685"/>
        <v>3.0076042243093077E-13</v>
      </c>
      <c r="CR400" s="223">
        <f t="shared" ca="1" si="686"/>
        <v>7.5482035913237659E-13</v>
      </c>
      <c r="CS400" s="223">
        <f t="shared" ca="1" si="687"/>
        <v>5.6850306924383228E-13</v>
      </c>
      <c r="CT400" s="223">
        <f t="shared" ca="1" si="688"/>
        <v>-1.001229108988074E-13</v>
      </c>
      <c r="CU400" s="223">
        <f t="shared" ca="1" si="689"/>
        <v>-6.838062537320968E-13</v>
      </c>
      <c r="CV400" s="223">
        <f t="shared" ca="1" si="690"/>
        <v>-6.8735957358457307E-13</v>
      </c>
      <c r="CW400" s="223">
        <f t="shared" ca="1" si="691"/>
        <v>-1.0776829210685068E-13</v>
      </c>
      <c r="CX400" s="223">
        <f t="shared" ca="1" si="692"/>
        <v>5.6325184284410193E-13</v>
      </c>
      <c r="CY400" s="223">
        <f t="shared" ca="1" si="693"/>
        <v>7.5641834198851109E-13</v>
      </c>
      <c r="CZ400" s="223">
        <f t="shared" ca="1" si="694"/>
        <v>3.0785191206727618E-13</v>
      </c>
      <c r="DA400" s="223">
        <f t="shared" ca="1" si="695"/>
        <v>-4.0189103656453452E-13</v>
      </c>
      <c r="DB400" s="223">
        <f t="shared" ca="1" si="696"/>
        <v>-7.7067621388982109E-13</v>
      </c>
      <c r="DC400" s="223">
        <f t="shared" ca="1" si="697"/>
        <v>-4.8563231721276475E-13</v>
      </c>
      <c r="DD400" s="223">
        <f t="shared" ca="1" si="698"/>
        <v>2.1141408135314316E-13</v>
      </c>
      <c r="DE400" s="223">
        <f t="shared" ca="1" si="699"/>
        <v>7.2910023686120152E-13</v>
      </c>
      <c r="DF400" s="223">
        <f t="shared" ca="1" si="700"/>
        <v>6.2822969614559751E-13</v>
      </c>
      <c r="DG400" s="223">
        <f t="shared" ca="1" si="701"/>
        <v>-5.6206265960446165E-15</v>
      </c>
      <c r="DH400" s="223">
        <f t="shared" ca="1" si="702"/>
        <v>-6.3470250181540451E-13</v>
      </c>
      <c r="DI400" s="223">
        <f t="shared" ca="1" si="703"/>
        <v>-7.2531317272137367E-13</v>
      </c>
      <c r="DJ400" s="223">
        <f t="shared" ca="1" si="704"/>
        <v>-2.0058003057706099E-13</v>
      </c>
      <c r="DK400" s="223">
        <f t="shared" ca="1" si="705"/>
        <v>4.943219234391469E-13</v>
      </c>
      <c r="DL400" s="223">
        <f t="shared" ca="1" si="706"/>
        <v>7.6984925600443153E-13</v>
      </c>
      <c r="DM400" s="223">
        <f t="shared" ca="1" si="707"/>
        <v>3.9224909208943215E-13</v>
      </c>
      <c r="DN400" s="223">
        <f t="shared" ca="1" si="708"/>
        <v>-3.1812877540181765E-13</v>
      </c>
      <c r="DO400" s="223">
        <f t="shared" ca="1" si="709"/>
        <v>-7.5861140169362063E-13</v>
      </c>
      <c r="DP400" s="223">
        <f t="shared" ca="1" si="710"/>
        <v>-5.5550054299450139E-13</v>
      </c>
      <c r="DQ400" s="223">
        <f t="shared" ca="1" si="711"/>
        <v>1.1888787570703197E-13</v>
      </c>
      <c r="DR400" s="223">
        <f t="shared" ca="1" si="712"/>
        <v>6.9241376837925257E-13</v>
      </c>
      <c r="DS400" s="223">
        <f t="shared" ca="1" si="713"/>
        <v>6.7850716365951121E-13</v>
      </c>
      <c r="DT400" s="223">
        <f t="shared" ca="1" si="714"/>
        <v>8.8966197162416421E-14</v>
      </c>
      <c r="DU400" s="223">
        <f t="shared" ca="1" si="715"/>
        <v>-5.7605223348868247E-13</v>
      </c>
      <c r="DV400" s="223">
        <f t="shared" ca="1" si="716"/>
        <v>-7.5235738661707249E-13</v>
      </c>
      <c r="DW400" s="223">
        <f t="shared" ca="1" si="717"/>
        <v>-2.9037485868698241E-13</v>
      </c>
      <c r="DX400" s="223">
        <f t="shared" ca="1" si="718"/>
        <v>4.1795694218954556E-13</v>
      </c>
      <c r="DY400" s="223">
        <f t="shared" ca="1" si="719"/>
        <v>7.7170092063237142E-13</v>
      </c>
      <c r="DZ400" s="223">
        <f t="shared" ca="1" si="720"/>
        <v>4.7074648066008611E-13</v>
      </c>
      <c r="EA400" s="223">
        <f t="shared" ca="1" si="721"/>
        <v>-2.295815613419726E-13</v>
      </c>
      <c r="EB400" s="223">
        <f t="shared" ca="1" si="722"/>
        <v>-7.351363678984983E-13</v>
      </c>
      <c r="EC400" s="223">
        <f t="shared" ca="1" si="723"/>
        <v>-6.1701352354826221E-13</v>
      </c>
      <c r="ED400" s="223">
        <f t="shared" ca="1" si="724"/>
        <v>2.4573485749145571E-14</v>
      </c>
      <c r="EE400" s="223">
        <f t="shared" ca="1" si="725"/>
        <v>6.4531275232035761E-13</v>
      </c>
      <c r="EF400" s="223">
        <f t="shared" ca="1" si="726"/>
        <v>7.1857925187576727E-13</v>
      </c>
      <c r="EG400" s="223">
        <f t="shared" ca="1" si="727"/>
        <v>1.8221488650558889E-13</v>
      </c>
      <c r="EH400" s="223">
        <f t="shared" ca="1" si="728"/>
        <v>-5.0873760337938554E-13</v>
      </c>
      <c r="EI400" s="223">
        <f t="shared" ca="1" si="729"/>
        <v>-7.6808544512185421E-13</v>
      </c>
      <c r="EJ400" s="223">
        <f t="shared" ca="1" si="730"/>
        <v>-3.7580217864059355E-13</v>
      </c>
      <c r="EK400" s="223">
        <f t="shared" ca="1" si="731"/>
        <v>3.353054994940036E-13</v>
      </c>
      <c r="EL400" s="223">
        <f t="shared" ca="1" si="732"/>
        <v>7.6194548511279181E-13</v>
      </c>
      <c r="EM400" s="223">
        <f t="shared" ca="1" si="733"/>
        <v>5.4216340398957381E-13</v>
      </c>
      <c r="EN400" s="223">
        <f t="shared" ca="1" si="734"/>
        <v>-1.3758122690443463E-13</v>
      </c>
      <c r="EO400" s="223">
        <f t="shared" ca="1" si="735"/>
        <v>-7.0060419886335495E-13</v>
      </c>
      <c r="EP400" s="223">
        <f t="shared" ca="1" si="736"/>
        <v>-6.6924604639007783E-13</v>
      </c>
      <c r="EQ400" s="223">
        <f t="shared" ca="1" si="737"/>
        <v>-7.0110512307471904E-14</v>
      </c>
      <c r="ER400" s="223">
        <f t="shared" ca="1" si="738"/>
        <v>5.8850563180778993E-13</v>
      </c>
      <c r="ES400" s="223">
        <f t="shared" ca="1" si="739"/>
        <v>7.4784323928839066E-13</v>
      </c>
      <c r="ET400" s="223">
        <f t="shared" ca="1" si="740"/>
        <v>2.7272289434963085E-13</v>
      </c>
      <c r="EU400" s="223">
        <f t="shared" ca="1" si="741"/>
        <v>-4.3377108618098907E-13</v>
      </c>
      <c r="EV400" s="223">
        <f t="shared" ca="1" si="742"/>
        <v>-7.7226078359608912E-13</v>
      </c>
      <c r="EW400" s="223">
        <f t="shared" ca="1" si="743"/>
        <v>-4.5557708402979376E-13</v>
      </c>
      <c r="EX400" s="223">
        <f t="shared" ca="1" si="744"/>
        <v>2.4761074998286748E-13</v>
      </c>
      <c r="EY400" s="223">
        <f t="shared" ca="1" si="745"/>
        <v>7.4072968027629566E-13</v>
      </c>
      <c r="EZ400" s="223">
        <f t="shared" ca="1" si="746"/>
        <v>6.0542568507595631E-13</v>
      </c>
      <c r="FA400" s="223">
        <f t="shared" ca="1" si="747"/>
        <v>-4.3511542753304012E-14</v>
      </c>
      <c r="FB400" s="223">
        <f t="shared" ca="1" si="748"/>
        <v>-6.5553429055310515E-13</v>
      </c>
      <c r="FC400" s="223">
        <f t="shared" ca="1" si="749"/>
        <v>-7.1141248575824421E-13</v>
      </c>
      <c r="FD400" s="223">
        <f t="shared" ca="1" si="750"/>
        <v>-1.6373998299994999E-13</v>
      </c>
      <c r="FE400" s="223">
        <f t="shared" ca="1" si="751"/>
        <v>5.2284683881026472E-13</v>
      </c>
      <c r="FF400" s="223">
        <f t="shared" ca="1" si="752"/>
        <v>7.658589682877014E-13</v>
      </c>
      <c r="FG400" s="223">
        <f t="shared" ca="1" si="753"/>
        <v>3.5912889601149041E-13</v>
      </c>
      <c r="FH400" s="223">
        <f t="shared" ca="1" si="754"/>
        <v>-3.5228024809117459E-13</v>
      </c>
      <c r="FI400" s="223">
        <f t="shared" ca="1" si="755"/>
        <v>-7.6482060106270798E-13</v>
      </c>
      <c r="FJ400" s="223">
        <f t="shared" ca="1" si="756"/>
        <v>-5.2849968602287842E-13</v>
      </c>
      <c r="FK400" s="223">
        <f t="shared" ca="1" si="757"/>
        <v>1.5619170431524349E-13</v>
      </c>
      <c r="FL400" s="223">
        <f t="shared" ca="1" si="758"/>
        <v>7.0837261157534055E-13</v>
      </c>
      <c r="FM400" s="223">
        <f t="shared" ca="1" si="759"/>
        <v>6.5958180032702052E-13</v>
      </c>
      <c r="FN400" s="223">
        <f t="shared" ca="1" si="760"/>
        <v>5.1212595501514297E-14</v>
      </c>
      <c r="FO400" s="223">
        <f t="shared" ca="1" si="761"/>
        <v>-6.0060453633993945E-13</v>
      </c>
      <c r="FP400" s="223">
        <f t="shared" ca="1" si="762"/>
        <v>-7.4287861915602135E-13</v>
      </c>
      <c r="FQ400" s="223">
        <f t="shared" ca="1" si="763"/>
        <v>-2.5490665193848899E-13</v>
      </c>
      <c r="FR400" s="223">
        <f t="shared" ca="1" si="764"/>
        <v>4.4932394268986263E-13</v>
      </c>
      <c r="FS400" s="223">
        <f t="shared" ca="1" si="765"/>
        <v>7.7235546554045891E-13</v>
      </c>
      <c r="FT400" s="223">
        <f t="shared" ca="1" si="766"/>
        <v>4.4013326479921503E-13</v>
      </c>
      <c r="FU400" s="223">
        <f t="shared" ca="1" si="767"/>
        <v>-2.6549078716672453E-13</v>
      </c>
      <c r="FV400" s="223">
        <f t="shared" ca="1" si="768"/>
        <v>-7.4587680479235804E-13</v>
      </c>
      <c r="FW400" s="223">
        <f t="shared" ca="1" si="769"/>
        <v>-5.934731608092918E-13</v>
      </c>
      <c r="FX400" s="223">
        <f t="shared" ca="1" si="770"/>
        <v>6.2423390031098269E-14</v>
      </c>
      <c r="FY400" s="223">
        <f t="shared" ca="1" si="771"/>
        <v>6.6536095944123559E-13</v>
      </c>
      <c r="FZ400" s="223">
        <f t="shared" ca="1" si="772"/>
        <v>7.0381719136072265E-13</v>
      </c>
      <c r="GA400" s="223">
        <f t="shared" ca="1" si="773"/>
        <v>1.4516644865117361E-13</v>
      </c>
      <c r="GB400" s="223">
        <f t="shared" ca="1" si="774"/>
        <v>-5.3664113085595534E-13</v>
      </c>
      <c r="GC400" s="223">
        <f t="shared" ca="1" si="775"/>
        <v>-7.631711666483624E-13</v>
      </c>
      <c r="GD400" s="223">
        <f t="shared" ca="1" si="776"/>
        <v>-3.4223928756412438E-13</v>
      </c>
      <c r="GE400" s="223">
        <f t="shared" ca="1" si="777"/>
        <v>3.690427962395024E-13</v>
      </c>
      <c r="GF400" s="223">
        <f t="shared" ca="1" si="778"/>
        <v>7.6723501768102822E-13</v>
      </c>
      <c r="GG400" s="223">
        <f t="shared" ca="1" si="779"/>
        <v>5.1451761960719908E-13</v>
      </c>
      <c r="GH400" s="223">
        <f t="shared" ca="1" si="780"/>
        <v>-1.7470809768375687E-13</v>
      </c>
      <c r="GI400" s="223">
        <f t="shared" ca="1" si="781"/>
        <v>-7.1571432711387122E-13</v>
      </c>
      <c r="GJ400" s="223">
        <f t="shared" ca="1" si="782"/>
        <v>-6.4952024685079849E-13</v>
      </c>
      <c r="GK400" s="223">
        <f t="shared" ca="1" si="783"/>
        <v>-3.2283830142988859E-14</v>
      </c>
      <c r="GL400" s="223">
        <f t="shared" ca="1" si="784"/>
        <v>6.1234165915744781E-13</v>
      </c>
      <c r="GM400" s="223">
        <f t="shared" ca="1" si="785"/>
        <v>7.3746651672149313E-13</v>
      </c>
      <c r="GN400" s="223">
        <f t="shared" ca="1" si="786"/>
        <v>2.36936863291793E-13</v>
      </c>
      <c r="GO400" s="223">
        <f t="shared" ca="1" si="787"/>
        <v>-4.6460614325696438E-13</v>
      </c>
      <c r="GP400" s="223">
        <f t="shared" ca="1" si="788"/>
        <v>-7.7198490943261811E-13</v>
      </c>
      <c r="GQ400" s="223">
        <f t="shared" ca="1" si="789"/>
        <v>-4.2442432574756407E-13</v>
      </c>
      <c r="GR400" s="223">
        <f t="shared" ca="1" si="790"/>
        <v>2.8321090262773236E-13</v>
      </c>
      <c r="GS400" s="223">
        <f t="shared" ca="1" si="791"/>
        <v>7.5057464101134369E-13</v>
      </c>
      <c r="GT400" s="223">
        <f t="shared" ca="1" si="792"/>
        <v>5.8116315050194679E-13</v>
      </c>
      <c r="GU400" s="223">
        <f t="shared" ca="1" si="793"/>
        <v>-8.1297635792898707E-14</v>
      </c>
      <c r="GV400" s="223">
        <f t="shared" ca="1" si="794"/>
        <v>-6.7478683976684726E-13</v>
      </c>
      <c r="GW400" s="223">
        <f t="shared" ca="1" si="795"/>
        <v>-6.957979438045454E-13</v>
      </c>
      <c r="GX400" s="223">
        <f t="shared" ca="1" si="796"/>
        <v>-1.2650547146185296E-13</v>
      </c>
      <c r="GY400" s="223">
        <f t="shared" ca="1" si="797"/>
        <v>5.5011217035072283E-13</v>
      </c>
      <c r="GZ400" s="223">
        <f t="shared" ca="1" si="798"/>
        <v>7.6002365923504251E-13</v>
      </c>
      <c r="HA400" s="223">
        <f t="shared" ca="1" si="799"/>
        <v>3.2514352696708102E-13</v>
      </c>
      <c r="HB400" s="223">
        <f t="shared" ca="1" si="800"/>
        <v>-3.8558304680677451E-13</v>
      </c>
      <c r="HC400" s="223">
        <f t="shared" ca="1" si="801"/>
        <v>-7.6918728061346273E-13</v>
      </c>
      <c r="HD400" s="223">
        <f t="shared" ca="1" si="802"/>
        <v>-5.0022562701652121E-13</v>
      </c>
      <c r="HE400" s="223">
        <f t="shared" ca="1" si="803"/>
        <v>1.9311925342698213E-13</v>
      </c>
      <c r="HF400" s="223">
        <f t="shared" ca="1" si="804"/>
        <v>7.2262492310403107E-13</v>
      </c>
      <c r="HG400" s="223">
        <f t="shared" ca="1" si="805"/>
        <v>6.3906744666499979E-13</v>
      </c>
      <c r="HH400" s="223">
        <f t="shared" ca="1" si="806"/>
        <v>1.3335618212355452E-14</v>
      </c>
      <c r="HI400" s="223">
        <f t="shared" ca="1" si="807"/>
        <v>-6.237099302564094E-13</v>
      </c>
      <c r="HJ400" s="223">
        <f t="shared" ca="1" si="808"/>
        <v>-7.3161019203294123E-13</v>
      </c>
      <c r="HK400" s="223">
        <f t="shared" ca="1" si="809"/>
        <v>-2.1882435273829007E-13</v>
      </c>
      <c r="HL400" s="223">
        <f t="shared" ca="1" si="810"/>
        <v>4.7960848245611076E-13</v>
      </c>
      <c r="HM400" s="223">
        <f t="shared" ca="1" si="811"/>
        <v>7.7114933848171023E-13</v>
      </c>
      <c r="HN400" s="223">
        <f t="shared" ca="1" si="812"/>
        <v>4.0845972935233055E-13</v>
      </c>
      <c r="HO400" s="223">
        <f t="shared" ca="1" si="813"/>
        <v>-3.0076042243093496E-13</v>
      </c>
      <c r="HP400" s="223">
        <f t="shared" ca="1" si="814"/>
        <v>-7.548203591323776E-13</v>
      </c>
      <c r="HQ400" s="223">
        <f t="shared" ca="1" si="815"/>
        <v>-5.6850306924382915E-13</v>
      </c>
      <c r="HR400" s="223">
        <f t="shared" ca="1" si="816"/>
        <v>1.0012291089881192E-13</v>
      </c>
      <c r="HS400" s="223">
        <f t="shared" ca="1" si="817"/>
        <v>6.8380625373209892E-13</v>
      </c>
      <c r="HT400" s="223">
        <f t="shared" ca="1" si="818"/>
        <v>6.8735957358458105E-13</v>
      </c>
      <c r="HU400" s="223">
        <f t="shared" ca="1" si="819"/>
        <v>1.077682921068679E-13</v>
      </c>
      <c r="HV400" s="223">
        <f t="shared" ca="1" si="820"/>
        <v>-5.6325184284409001E-13</v>
      </c>
      <c r="HW400" s="223">
        <f t="shared" ca="1" si="821"/>
        <v>-7.5641834198851462E-13</v>
      </c>
      <c r="HX400" s="223">
        <f t="shared" ca="1" si="822"/>
        <v>-3.0785191206729214E-13</v>
      </c>
      <c r="HY400" s="223">
        <f t="shared" ca="1" si="823"/>
        <v>4.0189103656452907E-13</v>
      </c>
      <c r="HZ400" s="223">
        <f t="shared" ca="1" si="824"/>
        <v>7.7067621388982068E-13</v>
      </c>
      <c r="IA400" s="223">
        <f t="shared" ca="1" si="825"/>
        <v>4.856323172127698E-13</v>
      </c>
      <c r="IB400" s="223">
        <f t="shared" ca="1" si="826"/>
        <v>-2.1141408135313698E-13</v>
      </c>
      <c r="IC400" s="223">
        <f t="shared" ca="1" si="827"/>
        <v>-7.291002368611994E-13</v>
      </c>
      <c r="ID400" s="223">
        <f t="shared" ca="1" si="828"/>
        <v>-6.2822969614560135E-13</v>
      </c>
      <c r="IE400" s="223">
        <f t="shared" ca="1" si="829"/>
        <v>1.5654608288574578E-13</v>
      </c>
      <c r="IF400" s="223">
        <f t="shared" ca="1" si="830"/>
        <v>6.3470250181540087E-13</v>
      </c>
      <c r="IG400" s="223">
        <f t="shared" ca="1" si="831"/>
        <v>7.2531317272137589E-13</v>
      </c>
      <c r="IH400" s="223">
        <f t="shared" ca="1" si="832"/>
        <v>2.005800305770672E-13</v>
      </c>
      <c r="II400" s="223">
        <f t="shared" ca="1" si="833"/>
        <v>-4.9432192343914195E-13</v>
      </c>
      <c r="IJ400" s="223">
        <f t="shared" ca="1" si="834"/>
        <v>-7.6984925600443214E-13</v>
      </c>
      <c r="IK400" s="223">
        <f t="shared" ca="1" si="835"/>
        <v>-3.9224909208942826E-13</v>
      </c>
      <c r="IL400" s="223">
        <f t="shared" ca="1" si="836"/>
        <v>3.1812877540182184E-13</v>
      </c>
      <c r="IM400" s="223">
        <f t="shared" ca="1" si="837"/>
        <v>7.5861140169362154E-13</v>
      </c>
      <c r="IN400" s="223">
        <f t="shared" ca="1" si="838"/>
        <v>5.5550054299449826E-13</v>
      </c>
      <c r="IO400" s="223">
        <f t="shared" ca="1" si="839"/>
        <v>-1.1888787570703646E-13</v>
      </c>
      <c r="IP400" s="223">
        <f t="shared" ca="1" si="840"/>
        <v>-6.9241376837925459E-13</v>
      </c>
      <c r="IQ400" s="223">
        <f t="shared" ca="1" si="841"/>
        <v>-6.7850716365951949E-13</v>
      </c>
      <c r="IR400" s="223">
        <f t="shared" ca="1" si="842"/>
        <v>-8.8966197162433701E-14</v>
      </c>
      <c r="IS400" s="223">
        <f t="shared" ca="1" si="843"/>
        <v>5.7605223348867086E-13</v>
      </c>
      <c r="IT400" s="223">
        <f t="shared" ca="1" si="844"/>
        <v>7.5235738661707642E-13</v>
      </c>
      <c r="IU400" s="223">
        <f t="shared" ca="1" si="845"/>
        <v>2.9037485868699852E-13</v>
      </c>
      <c r="IV400" s="223">
        <f t="shared" ca="1" si="846"/>
        <v>-4.1795694218953096E-13</v>
      </c>
      <c r="IW400" s="223">
        <f t="shared" ca="1" si="847"/>
        <v>-7.7170092063237122E-13</v>
      </c>
      <c r="IX400" s="223">
        <f t="shared" ca="1" si="848"/>
        <v>-4.7074648066009126E-13</v>
      </c>
      <c r="IY400" s="223">
        <f t="shared" ca="1" si="849"/>
        <v>2.2958156134196644E-13</v>
      </c>
      <c r="IZ400" s="223">
        <f t="shared" ca="1" si="850"/>
        <v>7.3513636789849638E-13</v>
      </c>
      <c r="JA400" s="223">
        <f t="shared" ca="1" si="851"/>
        <v>6.1701352354826615E-13</v>
      </c>
      <c r="JB400" s="223">
        <f t="shared" ca="1" si="852"/>
        <v>-2.457348574913914E-14</v>
      </c>
    </row>
    <row r="401" spans="2:262">
      <c r="B401" s="230">
        <v>40</v>
      </c>
      <c r="C401" s="229">
        <f t="shared" si="853"/>
        <v>7.8125000000000037E-4</v>
      </c>
      <c r="D401" s="226">
        <f t="shared" ca="1" si="597"/>
        <v>18.000000000105334</v>
      </c>
      <c r="E401" s="225">
        <f ca="1">AT361</f>
        <v>1.053359139385683E-10</v>
      </c>
      <c r="F401" s="224">
        <v>40</v>
      </c>
      <c r="G401" s="223">
        <f t="shared" ca="1" si="854"/>
        <v>-1.6266774571863004E-13</v>
      </c>
      <c r="H401" s="223">
        <f t="shared" ca="1" si="598"/>
        <v>-1.7809878220527822E-13</v>
      </c>
      <c r="I401" s="223">
        <f t="shared" ca="1" si="599"/>
        <v>-3.5225018141957652E-14</v>
      </c>
      <c r="J401" s="223">
        <f t="shared" ca="1" si="600"/>
        <v>1.3895883913078403E-13</v>
      </c>
      <c r="K401" s="223">
        <f t="shared" ca="1" si="601"/>
        <v>1.8962780741400381E-13</v>
      </c>
      <c r="L401" s="223">
        <f t="shared" ca="1" si="602"/>
        <v>7.1744291173204771E-14</v>
      </c>
      <c r="M401" s="223">
        <f t="shared" ca="1" si="603"/>
        <v>-1.0990982228415674E-13</v>
      </c>
      <c r="N401" s="223">
        <f t="shared" ca="1" si="604"/>
        <v>-1.9386954232830879E-13</v>
      </c>
      <c r="O401" s="223">
        <f t="shared" ca="1" si="605"/>
        <v>-1.0550647132932751E-13</v>
      </c>
      <c r="P401" s="223">
        <f t="shared" ca="1" si="606"/>
        <v>7.6637032605287892E-14</v>
      </c>
      <c r="Q401" s="223">
        <f t="shared" ca="1" si="607"/>
        <v>1.9066097945422878E-13</v>
      </c>
      <c r="R401" s="223">
        <f t="shared" ca="1" si="608"/>
        <v>1.3521409696097527E-13</v>
      </c>
      <c r="S401" s="223">
        <f t="shared" ca="1" si="609"/>
        <v>-4.0419124741940544E-14</v>
      </c>
      <c r="T401" s="223">
        <f t="shared" ca="1" si="610"/>
        <v>-1.8012542206363181E-13</v>
      </c>
      <c r="U401" s="223">
        <f t="shared" ca="1" si="611"/>
        <v>-1.5972552067535164E-13</v>
      </c>
      <c r="V401" s="223">
        <f t="shared" ca="1" si="612"/>
        <v>2.6479325820670411E-15</v>
      </c>
      <c r="W401" s="223">
        <f t="shared" ca="1" si="613"/>
        <v>1.6266774571863002E-13</v>
      </c>
      <c r="X401" s="223">
        <f t="shared" ca="1" si="614"/>
        <v>1.7809878220527824E-13</v>
      </c>
      <c r="Y401" s="223">
        <f t="shared" ca="1" si="615"/>
        <v>3.5225018141957596E-14</v>
      </c>
      <c r="Z401" s="223">
        <f t="shared" ca="1" si="616"/>
        <v>-1.3895883913078406E-13</v>
      </c>
      <c r="AA401" s="223">
        <f t="shared" ca="1" si="617"/>
        <v>-1.8962780741400381E-13</v>
      </c>
      <c r="AB401" s="223">
        <f t="shared" ca="1" si="618"/>
        <v>-7.1744291173204569E-14</v>
      </c>
      <c r="AC401" s="223">
        <f t="shared" ca="1" si="619"/>
        <v>1.0990982228415691E-13</v>
      </c>
      <c r="AD401" s="223">
        <f t="shared" ca="1" si="620"/>
        <v>1.9386954232830879E-13</v>
      </c>
      <c r="AE401" s="223">
        <f t="shared" ca="1" si="621"/>
        <v>1.0550647132932789E-13</v>
      </c>
      <c r="AF401" s="223">
        <f t="shared" ca="1" si="622"/>
        <v>-7.6637032605287463E-14</v>
      </c>
      <c r="AG401" s="223">
        <f t="shared" ca="1" si="623"/>
        <v>-1.9066097945422871E-13</v>
      </c>
      <c r="AH401" s="223">
        <f t="shared" ca="1" si="624"/>
        <v>-1.3521409696097534E-13</v>
      </c>
      <c r="AI401" s="223">
        <f t="shared" ca="1" si="625"/>
        <v>4.0419124741940424E-14</v>
      </c>
      <c r="AJ401" s="223">
        <f t="shared" ca="1" si="626"/>
        <v>1.8012542206363176E-13</v>
      </c>
      <c r="AK401" s="223">
        <f t="shared" ca="1" si="627"/>
        <v>1.5972552067535169E-13</v>
      </c>
      <c r="AL401" s="223">
        <f t="shared" ca="1" si="628"/>
        <v>-2.6479325820669224E-15</v>
      </c>
      <c r="AM401" s="223">
        <f t="shared" ca="1" si="629"/>
        <v>-1.6266774571862956E-13</v>
      </c>
      <c r="AN401" s="223">
        <f t="shared" ca="1" si="630"/>
        <v>-1.7809878220527829E-13</v>
      </c>
      <c r="AO401" s="223">
        <f t="shared" ca="1" si="631"/>
        <v>-3.5225018141958391E-14</v>
      </c>
      <c r="AP401" s="223">
        <f t="shared" ca="1" si="632"/>
        <v>1.3895883913078396E-13</v>
      </c>
      <c r="AQ401" s="223">
        <f t="shared" ca="1" si="633"/>
        <v>1.8962780741400397E-13</v>
      </c>
      <c r="AR401" s="223">
        <f t="shared" ca="1" si="634"/>
        <v>7.1744291173204682E-14</v>
      </c>
      <c r="AS401" s="223">
        <f t="shared" ca="1" si="635"/>
        <v>-1.0990982228415626E-13</v>
      </c>
      <c r="AT401" s="223">
        <f t="shared" ca="1" si="636"/>
        <v>-1.9386954232830879E-13</v>
      </c>
      <c r="AU401" s="223">
        <f t="shared" ca="1" si="637"/>
        <v>-1.05506471329328E-13</v>
      </c>
      <c r="AV401" s="223">
        <f t="shared" ca="1" si="638"/>
        <v>7.6637032605287993E-14</v>
      </c>
      <c r="AW401" s="223">
        <f t="shared" ca="1" si="639"/>
        <v>1.9066097945422868E-13</v>
      </c>
      <c r="AX401" s="223">
        <f t="shared" ca="1" si="640"/>
        <v>1.3521409696097494E-13</v>
      </c>
      <c r="AY401" s="223">
        <f t="shared" ca="1" si="641"/>
        <v>-4.0419124741940304E-14</v>
      </c>
      <c r="AZ401" s="223">
        <f t="shared" ca="1" si="642"/>
        <v>-1.8012542206363198E-13</v>
      </c>
      <c r="BA401" s="223">
        <f t="shared" ca="1" si="643"/>
        <v>-1.5972552067535176E-13</v>
      </c>
      <c r="BB401" s="223">
        <f t="shared" ca="1" si="644"/>
        <v>2.647932582066115E-15</v>
      </c>
      <c r="BC401" s="223">
        <f t="shared" ca="1" si="645"/>
        <v>1.6266774571862987E-13</v>
      </c>
      <c r="BD401" s="223">
        <f t="shared" ca="1" si="646"/>
        <v>1.7809878220527862E-13</v>
      </c>
      <c r="BE401" s="223">
        <f t="shared" ca="1" si="647"/>
        <v>3.5225018141957829E-14</v>
      </c>
      <c r="BF401" s="223">
        <f t="shared" ca="1" si="648"/>
        <v>-1.3895883913078343E-13</v>
      </c>
      <c r="BG401" s="223">
        <f t="shared" ca="1" si="649"/>
        <v>-1.8962780741400386E-13</v>
      </c>
      <c r="BH401" s="223">
        <f t="shared" ca="1" si="650"/>
        <v>-7.1744291173205427E-14</v>
      </c>
      <c r="BI401" s="223">
        <f t="shared" ca="1" si="651"/>
        <v>1.0990982228415671E-13</v>
      </c>
      <c r="BJ401" s="223">
        <f t="shared" ca="1" si="652"/>
        <v>1.9386954232830879E-13</v>
      </c>
      <c r="BK401" s="223">
        <f t="shared" ca="1" si="653"/>
        <v>1.0550647132932752E-13</v>
      </c>
      <c r="BL401" s="223">
        <f t="shared" ca="1" si="654"/>
        <v>-7.6637032605287249E-14</v>
      </c>
      <c r="BM401" s="223">
        <f t="shared" ca="1" si="655"/>
        <v>-1.9066097945422876E-13</v>
      </c>
      <c r="BN401" s="223">
        <f t="shared" ca="1" si="656"/>
        <v>-1.3521409696097552E-13</v>
      </c>
      <c r="BO401" s="223">
        <f t="shared" ca="1" si="657"/>
        <v>4.0419124741940866E-14</v>
      </c>
      <c r="BP401" s="223">
        <f t="shared" ca="1" si="658"/>
        <v>1.8012542206363166E-13</v>
      </c>
      <c r="BQ401" s="223">
        <f t="shared" ca="1" si="659"/>
        <v>1.5972552067535144E-13</v>
      </c>
      <c r="BR401" s="223">
        <f t="shared" ca="1" si="660"/>
        <v>-2.647932582066685E-15</v>
      </c>
      <c r="BS401" s="223">
        <f t="shared" ca="1" si="661"/>
        <v>-1.6266774571862941E-13</v>
      </c>
      <c r="BT401" s="223">
        <f t="shared" ca="1" si="662"/>
        <v>-1.7809878220527895E-13</v>
      </c>
      <c r="BU401" s="223">
        <f t="shared" ca="1" si="663"/>
        <v>-3.5225018141958618E-14</v>
      </c>
      <c r="BV401" s="223">
        <f t="shared" ca="1" si="664"/>
        <v>1.3895883913078381E-13</v>
      </c>
      <c r="BW401" s="223">
        <f t="shared" ca="1" si="665"/>
        <v>1.8962780741400374E-13</v>
      </c>
      <c r="BX401" s="223">
        <f t="shared" ca="1" si="666"/>
        <v>7.1744291173206184E-14</v>
      </c>
      <c r="BY401" s="223">
        <f t="shared" ca="1" si="667"/>
        <v>-1.0990982228415606E-13</v>
      </c>
      <c r="BZ401" s="223">
        <f t="shared" ca="1" si="668"/>
        <v>-1.9386954232830879E-13</v>
      </c>
      <c r="CA401" s="223">
        <f t="shared" ca="1" si="669"/>
        <v>-1.0550647132932706E-13</v>
      </c>
      <c r="CB401" s="223">
        <f t="shared" ca="1" si="670"/>
        <v>7.6637032605286504E-14</v>
      </c>
      <c r="CC401" s="223">
        <f t="shared" ca="1" si="671"/>
        <v>1.9066097945422863E-13</v>
      </c>
      <c r="CD401" s="223">
        <f t="shared" ca="1" si="672"/>
        <v>1.3521409696097511E-13</v>
      </c>
      <c r="CE401" s="223">
        <f t="shared" ca="1" si="673"/>
        <v>-4.0419124741941421E-14</v>
      </c>
      <c r="CF401" s="223">
        <f t="shared" ca="1" si="674"/>
        <v>-1.8012542206363135E-13</v>
      </c>
      <c r="CG401" s="223">
        <f t="shared" ca="1" si="675"/>
        <v>-1.5972552067535189E-13</v>
      </c>
      <c r="CH401" s="223">
        <f t="shared" ca="1" si="676"/>
        <v>2.6479325820672549E-15</v>
      </c>
      <c r="CI401" s="223">
        <f t="shared" ca="1" si="677"/>
        <v>1.6266774571862901E-13</v>
      </c>
      <c r="CJ401" s="223">
        <f t="shared" ca="1" si="678"/>
        <v>1.7809878220527872E-13</v>
      </c>
      <c r="CK401" s="223">
        <f t="shared" ca="1" si="679"/>
        <v>3.5225018141958063E-14</v>
      </c>
      <c r="CL401" s="223">
        <f t="shared" ca="1" si="680"/>
        <v>-1.3895883913078421E-13</v>
      </c>
      <c r="CM401" s="223">
        <f t="shared" ca="1" si="681"/>
        <v>-1.8962780741400419E-13</v>
      </c>
      <c r="CN401" s="223">
        <f t="shared" ca="1" si="682"/>
        <v>-7.1744291173205641E-14</v>
      </c>
      <c r="CO401" s="223">
        <f t="shared" ca="1" si="683"/>
        <v>1.0990982228415652E-13</v>
      </c>
      <c r="CP401" s="223">
        <f t="shared" ca="1" si="684"/>
        <v>1.9386954232830879E-13</v>
      </c>
      <c r="CQ401" s="223">
        <f t="shared" ca="1" si="685"/>
        <v>1.0550647132932887E-13</v>
      </c>
      <c r="CR401" s="223">
        <f t="shared" ca="1" si="686"/>
        <v>-7.6637032605287021E-14</v>
      </c>
      <c r="CS401" s="223">
        <f t="shared" ca="1" si="687"/>
        <v>-1.9066097945422871E-13</v>
      </c>
      <c r="CT401" s="223">
        <f t="shared" ca="1" si="688"/>
        <v>-1.3521409696097466E-13</v>
      </c>
      <c r="CU401" s="223">
        <f t="shared" ca="1" si="689"/>
        <v>4.0419124741939288E-14</v>
      </c>
      <c r="CV401" s="223">
        <f t="shared" ca="1" si="690"/>
        <v>1.8012542206363155E-13</v>
      </c>
      <c r="CW401" s="223">
        <f t="shared" ca="1" si="691"/>
        <v>1.5972552067535159E-13</v>
      </c>
      <c r="CX401" s="223">
        <f t="shared" ca="1" si="692"/>
        <v>-2.6479325820650698E-15</v>
      </c>
      <c r="CY401" s="223">
        <f t="shared" ca="1" si="693"/>
        <v>-1.6266774571862929E-13</v>
      </c>
      <c r="CZ401" s="223">
        <f t="shared" ca="1" si="694"/>
        <v>-1.7809878220527852E-13</v>
      </c>
      <c r="DA401" s="223">
        <f t="shared" ca="1" si="695"/>
        <v>-3.5225018141957507E-14</v>
      </c>
      <c r="DB401" s="223">
        <f t="shared" ca="1" si="696"/>
        <v>1.389588391307827E-13</v>
      </c>
      <c r="DC401" s="223">
        <f t="shared" ca="1" si="697"/>
        <v>1.8962780741400407E-13</v>
      </c>
      <c r="DD401" s="223">
        <f t="shared" ca="1" si="698"/>
        <v>7.1744291173205124E-14</v>
      </c>
      <c r="DE401" s="223">
        <f t="shared" ca="1" si="699"/>
        <v>-1.0990982228415699E-13</v>
      </c>
      <c r="DF401" s="223">
        <f t="shared" ca="1" si="700"/>
        <v>-1.9386954232830882E-13</v>
      </c>
      <c r="DG401" s="223">
        <f t="shared" ca="1" si="701"/>
        <v>-1.0550647132932841E-13</v>
      </c>
      <c r="DH401" s="223">
        <f t="shared" ca="1" si="702"/>
        <v>7.6637032605287552E-14</v>
      </c>
      <c r="DI401" s="223">
        <f t="shared" ca="1" si="703"/>
        <v>1.9066097945422886E-13</v>
      </c>
      <c r="DJ401" s="223">
        <f t="shared" ca="1" si="704"/>
        <v>1.3521409696097625E-13</v>
      </c>
      <c r="DK401" s="223">
        <f t="shared" ca="1" si="705"/>
        <v>-4.0419124741939849E-14</v>
      </c>
      <c r="DL401" s="223">
        <f t="shared" ca="1" si="706"/>
        <v>-1.8012542206363178E-13</v>
      </c>
      <c r="DM401" s="223">
        <f t="shared" ca="1" si="707"/>
        <v>-1.5972552067535126E-13</v>
      </c>
      <c r="DN401" s="223">
        <f t="shared" ca="1" si="708"/>
        <v>2.6479325820656397E-15</v>
      </c>
      <c r="DO401" s="223">
        <f t="shared" ca="1" si="709"/>
        <v>1.6266774571862959E-13</v>
      </c>
      <c r="DP401" s="223">
        <f t="shared" ca="1" si="710"/>
        <v>1.7809878220527824E-13</v>
      </c>
      <c r="DQ401" s="223">
        <f t="shared" ca="1" si="711"/>
        <v>3.5225018141959653E-14</v>
      </c>
      <c r="DR401" s="223">
        <f t="shared" ca="1" si="712"/>
        <v>-1.389588391307831E-13</v>
      </c>
      <c r="DS401" s="223">
        <f t="shared" ca="1" si="713"/>
        <v>-1.8962780741400394E-13</v>
      </c>
      <c r="DT401" s="223">
        <f t="shared" ca="1" si="714"/>
        <v>-7.1744291173204594E-14</v>
      </c>
      <c r="DU401" s="223">
        <f t="shared" ca="1" si="715"/>
        <v>1.099098222841552E-13</v>
      </c>
      <c r="DV401" s="223">
        <f t="shared" ca="1" si="716"/>
        <v>1.9386954232830882E-13</v>
      </c>
      <c r="DW401" s="223">
        <f t="shared" ca="1" si="717"/>
        <v>1.0550647132932792E-13</v>
      </c>
      <c r="DX401" s="223">
        <f t="shared" ca="1" si="718"/>
        <v>-7.6637032605288069E-14</v>
      </c>
      <c r="DY401" s="223">
        <f t="shared" ca="1" si="719"/>
        <v>-1.9066097945422846E-13</v>
      </c>
      <c r="DZ401" s="223">
        <f t="shared" ca="1" si="720"/>
        <v>-1.3521409696097585E-13</v>
      </c>
      <c r="EA401" s="223">
        <f t="shared" ca="1" si="721"/>
        <v>4.0419124741940399E-14</v>
      </c>
      <c r="EB401" s="223">
        <f t="shared" ca="1" si="722"/>
        <v>1.8012542206363198E-13</v>
      </c>
      <c r="EC401" s="223">
        <f t="shared" ca="1" si="723"/>
        <v>1.597255206753525E-13</v>
      </c>
      <c r="ED401" s="223">
        <f t="shared" ca="1" si="724"/>
        <v>-2.6479325820662097E-15</v>
      </c>
      <c r="EE401" s="223">
        <f t="shared" ca="1" si="725"/>
        <v>-1.6266774571862992E-13</v>
      </c>
      <c r="EF401" s="223">
        <f t="shared" ca="1" si="726"/>
        <v>-1.780987822052791E-13</v>
      </c>
      <c r="EG401" s="223">
        <f t="shared" ca="1" si="727"/>
        <v>-3.5225018141959085E-14</v>
      </c>
      <c r="EH401" s="223">
        <f t="shared" ca="1" si="728"/>
        <v>1.3895883913078159E-13</v>
      </c>
      <c r="EI401" s="223">
        <f t="shared" ca="1" si="729"/>
        <v>1.8962780741400384E-13</v>
      </c>
      <c r="EJ401" s="223">
        <f t="shared" ca="1" si="730"/>
        <v>7.1744291173206613E-14</v>
      </c>
      <c r="EK401" s="223">
        <f t="shared" ca="1" si="731"/>
        <v>-1.0990982228415792E-13</v>
      </c>
      <c r="EL401" s="223">
        <f t="shared" ca="1" si="732"/>
        <v>-1.9386954232830879E-13</v>
      </c>
      <c r="EM401" s="223">
        <f t="shared" ca="1" si="733"/>
        <v>-1.0550647132932977E-13</v>
      </c>
      <c r="EN401" s="223">
        <f t="shared" ca="1" si="734"/>
        <v>7.6637032605288599E-14</v>
      </c>
      <c r="EO401" s="223">
        <f t="shared" ca="1" si="735"/>
        <v>1.9066097945422856E-13</v>
      </c>
      <c r="EP401" s="223">
        <f t="shared" ca="1" si="736"/>
        <v>1.3521409696097741E-13</v>
      </c>
      <c r="EQ401" s="223">
        <f t="shared" ca="1" si="737"/>
        <v>-4.0419124741940954E-14</v>
      </c>
      <c r="ER401" s="223">
        <f t="shared" ca="1" si="738"/>
        <v>-1.801254220636312E-13</v>
      </c>
      <c r="ES401" s="223">
        <f t="shared" ca="1" si="739"/>
        <v>-1.597255206753506E-13</v>
      </c>
      <c r="ET401" s="223">
        <f t="shared" ca="1" si="740"/>
        <v>2.6479325820667796E-15</v>
      </c>
      <c r="EU401" s="223">
        <f t="shared" ca="1" si="741"/>
        <v>1.6266774571862873E-13</v>
      </c>
      <c r="EV401" s="223">
        <f t="shared" ca="1" si="742"/>
        <v>1.7809878220527781E-13</v>
      </c>
      <c r="EW401" s="223">
        <f t="shared" ca="1" si="743"/>
        <v>3.522501814195853E-14</v>
      </c>
      <c r="EX401" s="223">
        <f t="shared" ca="1" si="744"/>
        <v>-1.3895883913078194E-13</v>
      </c>
      <c r="EY401" s="223">
        <f t="shared" ca="1" si="745"/>
        <v>-1.8962780741400371E-13</v>
      </c>
      <c r="EZ401" s="223">
        <f t="shared" ca="1" si="746"/>
        <v>-7.1744291173206096E-14</v>
      </c>
      <c r="FA401" s="223">
        <f t="shared" ca="1" si="747"/>
        <v>1.0990982228415386E-13</v>
      </c>
      <c r="FB401" s="223">
        <f t="shared" ca="1" si="748"/>
        <v>1.9386954232830879E-13</v>
      </c>
      <c r="FC401" s="223">
        <f t="shared" ca="1" si="749"/>
        <v>1.0550647132932929E-13</v>
      </c>
      <c r="FD401" s="223">
        <f t="shared" ca="1" si="750"/>
        <v>-7.6637032605289129E-14</v>
      </c>
      <c r="FE401" s="223">
        <f t="shared" ca="1" si="751"/>
        <v>-1.9066097945422866E-13</v>
      </c>
      <c r="FF401" s="223">
        <f t="shared" ca="1" si="752"/>
        <v>-1.3521409696097703E-13</v>
      </c>
      <c r="FG401" s="223">
        <f t="shared" ca="1" si="753"/>
        <v>4.0419124741941516E-14</v>
      </c>
      <c r="FH401" s="223">
        <f t="shared" ca="1" si="754"/>
        <v>1.801254220636314E-13</v>
      </c>
      <c r="FI401" s="223">
        <f t="shared" ca="1" si="755"/>
        <v>1.5972552067535343E-13</v>
      </c>
      <c r="FJ401" s="223">
        <f t="shared" ca="1" si="756"/>
        <v>-2.64793258206735E-15</v>
      </c>
      <c r="FK401" s="223">
        <f t="shared" ca="1" si="757"/>
        <v>-1.6266774571862906E-13</v>
      </c>
      <c r="FL401" s="223">
        <f t="shared" ca="1" si="758"/>
        <v>-1.7809878220527976E-13</v>
      </c>
      <c r="FM401" s="223">
        <f t="shared" ca="1" si="759"/>
        <v>-3.5225018141957968E-14</v>
      </c>
      <c r="FN401" s="223">
        <f t="shared" ca="1" si="760"/>
        <v>1.3895883913078237E-13</v>
      </c>
      <c r="FO401" s="223">
        <f t="shared" ca="1" si="761"/>
        <v>1.8962780741400359E-13</v>
      </c>
      <c r="FP401" s="223">
        <f t="shared" ca="1" si="762"/>
        <v>7.1744291173205553E-14</v>
      </c>
      <c r="FQ401" s="223">
        <f t="shared" ca="1" si="763"/>
        <v>-1.0990982228415433E-13</v>
      </c>
      <c r="FR401" s="223">
        <f t="shared" ca="1" si="764"/>
        <v>-1.9386954232830879E-13</v>
      </c>
      <c r="FS401" s="223">
        <f t="shared" ca="1" si="765"/>
        <v>-1.0550647132932881E-13</v>
      </c>
      <c r="FT401" s="223">
        <f t="shared" ca="1" si="766"/>
        <v>7.6637032605284585E-14</v>
      </c>
      <c r="FU401" s="223">
        <f t="shared" ca="1" si="767"/>
        <v>1.9066097945422873E-13</v>
      </c>
      <c r="FV401" s="223">
        <f t="shared" ca="1" si="768"/>
        <v>1.352140969609766E-13</v>
      </c>
      <c r="FW401" s="223">
        <f t="shared" ca="1" si="769"/>
        <v>-4.0419124741942077E-14</v>
      </c>
      <c r="FX401" s="223">
        <f t="shared" ca="1" si="770"/>
        <v>-1.8012542206363161E-13</v>
      </c>
      <c r="FY401" s="223">
        <f t="shared" ca="1" si="771"/>
        <v>-1.5972552067535308E-13</v>
      </c>
      <c r="FZ401" s="223">
        <f t="shared" ca="1" si="772"/>
        <v>2.6479325820679199E-15</v>
      </c>
      <c r="GA401" s="223">
        <f t="shared" ca="1" si="773"/>
        <v>1.6266774571862934E-13</v>
      </c>
      <c r="GB401" s="223">
        <f t="shared" ca="1" si="774"/>
        <v>1.7809878220527955E-13</v>
      </c>
      <c r="GC401" s="223">
        <f t="shared" ca="1" si="775"/>
        <v>3.5225018141957406E-14</v>
      </c>
      <c r="GD401" s="223">
        <f t="shared" ca="1" si="776"/>
        <v>-1.3895883913078277E-13</v>
      </c>
      <c r="GE401" s="223">
        <f t="shared" ca="1" si="777"/>
        <v>-1.8962780741400462E-13</v>
      </c>
      <c r="GF401" s="223">
        <f t="shared" ca="1" si="778"/>
        <v>-7.1744291173205023E-14</v>
      </c>
      <c r="GG401" s="223">
        <f t="shared" ca="1" si="779"/>
        <v>1.0990982228415481E-13</v>
      </c>
      <c r="GH401" s="223">
        <f t="shared" ca="1" si="780"/>
        <v>1.9386954232830877E-13</v>
      </c>
      <c r="GI401" s="223">
        <f t="shared" ca="1" si="781"/>
        <v>1.0550647132932833E-13</v>
      </c>
      <c r="GJ401" s="223">
        <f t="shared" ca="1" si="782"/>
        <v>-7.6637032605285103E-14</v>
      </c>
      <c r="GK401" s="223">
        <f t="shared" ca="1" si="783"/>
        <v>-1.9066097945422886E-13</v>
      </c>
      <c r="GL401" s="223">
        <f t="shared" ca="1" si="784"/>
        <v>-1.3521409696097617E-13</v>
      </c>
      <c r="GM401" s="223">
        <f t="shared" ca="1" si="785"/>
        <v>4.0419124741937243E-14</v>
      </c>
      <c r="GN401" s="223">
        <f t="shared" ca="1" si="786"/>
        <v>1.8012542206363183E-13</v>
      </c>
      <c r="GO401" s="223">
        <f t="shared" ca="1" si="787"/>
        <v>1.5972552067535275E-13</v>
      </c>
      <c r="GP401" s="223">
        <f t="shared" ca="1" si="788"/>
        <v>-2.6479325820629797E-15</v>
      </c>
      <c r="GQ401" s="223">
        <f t="shared" ca="1" si="789"/>
        <v>-1.6266774571862966E-13</v>
      </c>
      <c r="GR401" s="223">
        <f t="shared" ca="1" si="790"/>
        <v>-1.7809878220527933E-13</v>
      </c>
      <c r="GS401" s="223">
        <f t="shared" ca="1" si="791"/>
        <v>-3.5225018141956845E-14</v>
      </c>
      <c r="GT401" s="223">
        <f t="shared" ca="1" si="792"/>
        <v>1.3895883913078315E-13</v>
      </c>
      <c r="GU401" s="223">
        <f t="shared" ca="1" si="793"/>
        <v>1.896278074140045E-13</v>
      </c>
      <c r="GV401" s="223">
        <f t="shared" ca="1" si="794"/>
        <v>7.1744291173204506E-14</v>
      </c>
      <c r="GW401" s="223">
        <f t="shared" ca="1" si="795"/>
        <v>-1.0990982228415526E-13</v>
      </c>
      <c r="GX401" s="223">
        <f t="shared" ca="1" si="796"/>
        <v>-1.9386954232830884E-13</v>
      </c>
      <c r="GY401" s="223">
        <f t="shared" ca="1" si="797"/>
        <v>-1.0550647132932783E-13</v>
      </c>
      <c r="GZ401" s="223">
        <f t="shared" ca="1" si="798"/>
        <v>7.6637032605285633E-14</v>
      </c>
      <c r="HA401" s="223">
        <f t="shared" ca="1" si="799"/>
        <v>1.9066097945422899E-13</v>
      </c>
      <c r="HB401" s="223">
        <f t="shared" ca="1" si="800"/>
        <v>1.3521409696097577E-13</v>
      </c>
      <c r="HC401" s="223">
        <f t="shared" ca="1" si="801"/>
        <v>-4.0419124741937805E-14</v>
      </c>
      <c r="HD401" s="223">
        <f t="shared" ca="1" si="802"/>
        <v>-1.8012542206363203E-13</v>
      </c>
      <c r="HE401" s="223">
        <f t="shared" ca="1" si="803"/>
        <v>-1.5972552067535244E-13</v>
      </c>
      <c r="HF401" s="223">
        <f t="shared" ca="1" si="804"/>
        <v>2.6479325820635496E-15</v>
      </c>
      <c r="HG401" s="223">
        <f t="shared" ca="1" si="805"/>
        <v>1.6266774571862999E-13</v>
      </c>
      <c r="HH401" s="223">
        <f t="shared" ca="1" si="806"/>
        <v>1.780987822052791E-13</v>
      </c>
      <c r="HI401" s="223">
        <f t="shared" ca="1" si="807"/>
        <v>3.522501814196171E-14</v>
      </c>
      <c r="HJ401" s="223">
        <f t="shared" ca="1" si="808"/>
        <v>-1.3895883913078355E-13</v>
      </c>
      <c r="HK401" s="223">
        <f t="shared" ca="1" si="809"/>
        <v>-1.8962780741400437E-13</v>
      </c>
      <c r="HL401" s="223">
        <f t="shared" ca="1" si="810"/>
        <v>-7.1744291173203975E-14</v>
      </c>
      <c r="HM401" s="223">
        <f t="shared" ca="1" si="811"/>
        <v>1.0990982228415574E-13</v>
      </c>
      <c r="HN401" s="223">
        <f t="shared" ca="1" si="812"/>
        <v>1.9386954232830884E-13</v>
      </c>
      <c r="HO401" s="223">
        <f t="shared" ca="1" si="813"/>
        <v>1.0550647132932736E-13</v>
      </c>
      <c r="HP401" s="223">
        <f t="shared" ca="1" si="814"/>
        <v>-7.6637032605286163E-14</v>
      </c>
      <c r="HQ401" s="223">
        <f t="shared" ca="1" si="815"/>
        <v>-1.9066097945422805E-13</v>
      </c>
      <c r="HR401" s="223">
        <f t="shared" ca="1" si="816"/>
        <v>-1.3521409696097539E-13</v>
      </c>
      <c r="HS401" s="223">
        <f t="shared" ca="1" si="817"/>
        <v>4.0419124741938354E-14</v>
      </c>
      <c r="HT401" s="223">
        <f t="shared" ca="1" si="818"/>
        <v>1.8012542206363224E-13</v>
      </c>
      <c r="HU401" s="223">
        <f t="shared" ca="1" si="819"/>
        <v>1.5972552067535212E-13</v>
      </c>
      <c r="HV401" s="223">
        <f t="shared" ca="1" si="820"/>
        <v>-2.6479325820641196E-15</v>
      </c>
      <c r="HW401" s="223">
        <f t="shared" ca="1" si="821"/>
        <v>-1.626677457186303E-13</v>
      </c>
      <c r="HX401" s="223">
        <f t="shared" ca="1" si="822"/>
        <v>-1.7809878220527885E-13</v>
      </c>
      <c r="HY401" s="223">
        <f t="shared" ca="1" si="823"/>
        <v>-3.5225018141961142E-14</v>
      </c>
      <c r="HZ401" s="223">
        <f t="shared" ca="1" si="824"/>
        <v>1.3895883913078396E-13</v>
      </c>
      <c r="IA401" s="223">
        <f t="shared" ca="1" si="825"/>
        <v>1.8962780741400427E-13</v>
      </c>
      <c r="IB401" s="223">
        <f t="shared" ca="1" si="826"/>
        <v>7.174429117320857E-14</v>
      </c>
      <c r="IC401" s="223">
        <f t="shared" ca="1" si="827"/>
        <v>-1.0990982228415621E-13</v>
      </c>
      <c r="ID401" s="223">
        <f t="shared" ca="1" si="828"/>
        <v>-1.9386954232830882E-13</v>
      </c>
      <c r="IE401" s="223">
        <f t="shared" ca="1" si="829"/>
        <v>1.6339830867440602E-13</v>
      </c>
      <c r="IF401" s="223">
        <f t="shared" ca="1" si="830"/>
        <v>7.6637032605286693E-14</v>
      </c>
      <c r="IG401" s="223">
        <f t="shared" ca="1" si="831"/>
        <v>1.9066097945422818E-13</v>
      </c>
      <c r="IH401" s="223">
        <f t="shared" ca="1" si="832"/>
        <v>1.3521409696097499E-13</v>
      </c>
      <c r="II401" s="223">
        <f t="shared" ca="1" si="833"/>
        <v>-4.0419124741938915E-14</v>
      </c>
      <c r="IJ401" s="223">
        <f t="shared" ca="1" si="834"/>
        <v>-1.8012542206363042E-13</v>
      </c>
      <c r="IK401" s="223">
        <f t="shared" ca="1" si="835"/>
        <v>-1.5972552067535179E-13</v>
      </c>
      <c r="IL401" s="223">
        <f t="shared" ca="1" si="836"/>
        <v>2.6479325820646895E-15</v>
      </c>
      <c r="IM401" s="223">
        <f t="shared" ca="1" si="837"/>
        <v>1.6266774571862759E-13</v>
      </c>
      <c r="IN401" s="223">
        <f t="shared" ca="1" si="838"/>
        <v>1.7809878220527865E-13</v>
      </c>
      <c r="IO401" s="223">
        <f t="shared" ca="1" si="839"/>
        <v>3.5225018141960587E-14</v>
      </c>
      <c r="IP401" s="223">
        <f t="shared" ca="1" si="840"/>
        <v>-1.3895883913078436E-13</v>
      </c>
      <c r="IQ401" s="223">
        <f t="shared" ca="1" si="841"/>
        <v>-1.8962780741400417E-13</v>
      </c>
      <c r="IR401" s="223">
        <f t="shared" ca="1" si="842"/>
        <v>-7.1744291173208027E-14</v>
      </c>
      <c r="IS401" s="223">
        <f t="shared" ca="1" si="843"/>
        <v>1.0990982228415667E-13</v>
      </c>
      <c r="IT401" s="223">
        <f t="shared" ca="1" si="844"/>
        <v>1.9386954232830882E-13</v>
      </c>
      <c r="IU401" s="223">
        <f t="shared" ca="1" si="845"/>
        <v>1.0550647132933102E-13</v>
      </c>
      <c r="IV401" s="223">
        <f t="shared" ca="1" si="846"/>
        <v>-7.6637032605287198E-14</v>
      </c>
      <c r="IW401" s="223">
        <f t="shared" ca="1" si="847"/>
        <v>-1.9066097945422828E-13</v>
      </c>
      <c r="IX401" s="223">
        <f t="shared" ca="1" si="848"/>
        <v>-1.3521409696097453E-13</v>
      </c>
      <c r="IY401" s="223">
        <f t="shared" ca="1" si="849"/>
        <v>4.0419124741939471E-14</v>
      </c>
      <c r="IZ401" s="223">
        <f t="shared" ca="1" si="850"/>
        <v>1.8012542206363062E-13</v>
      </c>
      <c r="JA401" s="223">
        <f t="shared" ca="1" si="851"/>
        <v>1.5972552067535149E-13</v>
      </c>
      <c r="JB401" s="223">
        <f t="shared" ca="1" si="852"/>
        <v>-2.6479325820652599E-15</v>
      </c>
    </row>
    <row r="402" spans="2:262">
      <c r="B402" s="230">
        <v>41</v>
      </c>
      <c r="C402" s="229">
        <f t="shared" si="853"/>
        <v>8.0078125000000039E-4</v>
      </c>
      <c r="D402" s="226">
        <f t="shared" ca="1" si="597"/>
        <v>18.000000000103569</v>
      </c>
      <c r="E402" s="225">
        <f ca="1">AU361</f>
        <v>1.0356833987904154E-10</v>
      </c>
      <c r="F402" s="224">
        <v>41</v>
      </c>
      <c r="G402" s="223">
        <f t="shared" ca="1" si="854"/>
        <v>3.2096494667872753E-13</v>
      </c>
      <c r="H402" s="223">
        <f t="shared" ca="1" si="598"/>
        <v>3.2549544857965326E-13</v>
      </c>
      <c r="I402" s="223">
        <f t="shared" ca="1" si="599"/>
        <v>2.7313633869667675E-14</v>
      </c>
      <c r="J402" s="223">
        <f t="shared" ca="1" si="600"/>
        <v>-2.9626999035817372E-13</v>
      </c>
      <c r="K402" s="223">
        <f t="shared" ca="1" si="601"/>
        <v>-3.4432111324085997E-13</v>
      </c>
      <c r="L402" s="223">
        <f t="shared" ca="1" si="602"/>
        <v>-7.215196176329807E-14</v>
      </c>
      <c r="M402" s="223">
        <f t="shared" ca="1" si="603"/>
        <v>2.6711885761376145E-13</v>
      </c>
      <c r="N402" s="223">
        <f t="shared" ca="1" si="604"/>
        <v>3.5796786786394363E-13</v>
      </c>
      <c r="O402" s="223">
        <f t="shared" ca="1" si="605"/>
        <v>1.1590505699277629E-13</v>
      </c>
      <c r="P402" s="223">
        <f t="shared" ca="1" si="606"/>
        <v>-2.3395000861591662E-13</v>
      </c>
      <c r="Q402" s="223">
        <f t="shared" ca="1" si="607"/>
        <v>-3.6623045255693852E-13</v>
      </c>
      <c r="R402" s="223">
        <f t="shared" ca="1" si="608"/>
        <v>-1.5791483228035707E-13</v>
      </c>
      <c r="S402" s="223">
        <f t="shared" ca="1" si="609"/>
        <v>1.9726233372721655E-13</v>
      </c>
      <c r="T402" s="223">
        <f t="shared" ca="1" si="610"/>
        <v>3.6898459035522697E-13</v>
      </c>
      <c r="U402" s="223">
        <f t="shared" ca="1" si="611"/>
        <v>1.9754942150290733E-13</v>
      </c>
      <c r="V402" s="223">
        <f t="shared" ca="1" si="612"/>
        <v>-1.5760764972696994E-13</v>
      </c>
      <c r="W402" s="223">
        <f t="shared" ca="1" si="613"/>
        <v>-3.6618885646276401E-13</v>
      </c>
      <c r="X402" s="223">
        <f t="shared" ca="1" si="614"/>
        <v>-2.3421268354654378E-13</v>
      </c>
      <c r="Y402" s="223">
        <f t="shared" ca="1" si="615"/>
        <v>1.155823999732233E-13</v>
      </c>
      <c r="Z402" s="223">
        <f t="shared" ca="1" si="616"/>
        <v>3.5788530131956882E-13</v>
      </c>
      <c r="AA402" s="223">
        <f t="shared" ca="1" si="617"/>
        <v>2.6735316882386906E-13</v>
      </c>
      <c r="AB402" s="223">
        <f t="shared" ca="1" si="618"/>
        <v>-7.1818683339482031E-14</v>
      </c>
      <c r="AC402" s="223">
        <f t="shared" ca="1" si="619"/>
        <v>-3.4419881812396515E-13</v>
      </c>
      <c r="AD402" s="223">
        <f t="shared" ca="1" si="620"/>
        <v>-2.9647241358906494E-13</v>
      </c>
      <c r="AE402" s="223">
        <f t="shared" ca="1" si="621"/>
        <v>2.6974746859300474E-14</v>
      </c>
      <c r="AF402" s="223">
        <f t="shared" ca="1" si="622"/>
        <v>3.2533526432262957E-13</v>
      </c>
      <c r="AG402" s="223">
        <f t="shared" ca="1" si="623"/>
        <v>3.2113243729659284E-13</v>
      </c>
      <c r="AH402" s="223">
        <f t="shared" ca="1" si="624"/>
        <v>1.8274914921810236E-14</v>
      </c>
      <c r="AI402" s="223">
        <f t="shared" ca="1" si="625"/>
        <v>-3.0157836532297753E-13</v>
      </c>
      <c r="AJ402" s="223">
        <f t="shared" ca="1" si="626"/>
        <v>-3.4096233023627908E-13</v>
      </c>
      <c r="AK402" s="223">
        <f t="shared" ca="1" si="627"/>
        <v>-6.3249704972157657E-14</v>
      </c>
      <c r="AL402" s="223">
        <f t="shared" ca="1" si="628"/>
        <v>2.7328544699894813E-13</v>
      </c>
      <c r="AM402" s="223">
        <f t="shared" ca="1" si="629"/>
        <v>3.556638323605954E-13</v>
      </c>
      <c r="AN402" s="223">
        <f t="shared" ca="1" si="630"/>
        <v>1.0727316058673652E-13</v>
      </c>
      <c r="AO402" s="223">
        <f t="shared" ca="1" si="631"/>
        <v>-2.408820611772544E-13</v>
      </c>
      <c r="AP402" s="223">
        <f t="shared" ca="1" si="632"/>
        <v>-3.6501581939339536E-13</v>
      </c>
      <c r="AQ402" s="223">
        <f t="shared" ca="1" si="633"/>
        <v>-1.4968312801595619E-13</v>
      </c>
      <c r="AR402" s="223">
        <f t="shared" ca="1" si="634"/>
        <v>2.0485558494181289E-13</v>
      </c>
      <c r="AS402" s="223">
        <f t="shared" ca="1" si="635"/>
        <v>3.6887762874485195E-13</v>
      </c>
      <c r="AT402" s="223">
        <f t="shared" ca="1" si="636"/>
        <v>1.898417218743718E-13</v>
      </c>
      <c r="AU402" s="223">
        <f t="shared" ca="1" si="637"/>
        <v>-1.6574789002873735E-13</v>
      </c>
      <c r="AV402" s="223">
        <f t="shared" ca="1" si="638"/>
        <v>-3.6719117520773764E-13</v>
      </c>
      <c r="AW402" s="223">
        <f t="shared" ca="1" si="639"/>
        <v>-2.271449195306346E-13</v>
      </c>
      <c r="AX402" s="223">
        <f t="shared" ca="1" si="640"/>
        <v>1.2414719257106586E-13</v>
      </c>
      <c r="AY402" s="223">
        <f t="shared" ca="1" si="641"/>
        <v>3.5998182461300543E-13</v>
      </c>
      <c r="AZ402" s="223">
        <f t="shared" ca="1" si="642"/>
        <v>2.6103164617007939E-13</v>
      </c>
      <c r="BA402" s="223">
        <f t="shared" ca="1" si="643"/>
        <v>-8.0679205780598314E-14</v>
      </c>
      <c r="BB402" s="223">
        <f t="shared" ca="1" si="644"/>
        <v>-3.473580123040824E-13</v>
      </c>
      <c r="BC402" s="223">
        <f t="shared" ca="1" si="645"/>
        <v>-2.9099221388219474E-13</v>
      </c>
      <c r="BD402" s="223">
        <f t="shared" ca="1" si="646"/>
        <v>3.599772863878026E-14</v>
      </c>
      <c r="BE402" s="223">
        <f t="shared" ca="1" si="647"/>
        <v>3.2950961216837288E-13</v>
      </c>
      <c r="BF402" s="223">
        <f t="shared" ca="1" si="648"/>
        <v>3.1657598784122009E-13</v>
      </c>
      <c r="BG402" s="223">
        <f t="shared" ca="1" si="649"/>
        <v>9.2251878485463273E-15</v>
      </c>
      <c r="BH402" s="223">
        <f t="shared" ca="1" si="650"/>
        <v>-3.0670508075725279E-13</v>
      </c>
      <c r="BI402" s="223">
        <f t="shared" ca="1" si="651"/>
        <v>-3.373981642733671E-13</v>
      </c>
      <c r="BJ402" s="223">
        <f t="shared" ca="1" si="652"/>
        <v>-5.4309348923802134E-14</v>
      </c>
      <c r="BK402" s="223">
        <f t="shared" ca="1" si="653"/>
        <v>2.7928741944966302E-13</v>
      </c>
      <c r="BL402" s="223">
        <f t="shared" ca="1" si="654"/>
        <v>3.5314555826376067E-13</v>
      </c>
      <c r="BM402" s="223">
        <f t="shared" ca="1" si="655"/>
        <v>9.8576646839959294E-14</v>
      </c>
      <c r="BN402" s="223">
        <f t="shared" ca="1" si="656"/>
        <v>-2.4766901539210143E-13</v>
      </c>
      <c r="BO402" s="223">
        <f t="shared" ca="1" si="657"/>
        <v>-3.6358131434906987E-13</v>
      </c>
      <c r="BP402" s="223">
        <f t="shared" ca="1" si="658"/>
        <v>-1.4136126023224879E-13</v>
      </c>
      <c r="BQ402" s="223">
        <f t="shared" ca="1" si="659"/>
        <v>2.1232543881208234E-13</v>
      </c>
      <c r="BR402" s="223">
        <f t="shared" ca="1" si="660"/>
        <v>3.6854846904414415E-13</v>
      </c>
      <c r="BS402" s="223">
        <f t="shared" ca="1" si="661"/>
        <v>1.8201966869121717E-13</v>
      </c>
      <c r="BT402" s="223">
        <f t="shared" ca="1" si="662"/>
        <v>-1.7378828999926312E-13</v>
      </c>
      <c r="BU402" s="223">
        <f t="shared" ca="1" si="663"/>
        <v>-3.6797231171892862E-13</v>
      </c>
      <c r="BV402" s="223">
        <f t="shared" ca="1" si="664"/>
        <v>-2.1994033190869687E-13</v>
      </c>
      <c r="BW402" s="223">
        <f t="shared" ca="1" si="665"/>
        <v>1.3263720354226862E-13</v>
      </c>
      <c r="BX402" s="223">
        <f t="shared" ca="1" si="666"/>
        <v>3.6186150831588277E-13</v>
      </c>
      <c r="BY402" s="223">
        <f t="shared" ca="1" si="667"/>
        <v>2.5455288781323696E-13</v>
      </c>
      <c r="BZ402" s="223">
        <f t="shared" ca="1" si="668"/>
        <v>-8.9491130084942224E-14</v>
      </c>
      <c r="CA402" s="223">
        <f t="shared" ca="1" si="669"/>
        <v>-3.5030797100614122E-13</v>
      </c>
      <c r="CB402" s="223">
        <f t="shared" ca="1" si="670"/>
        <v>-2.85336731346585E-13</v>
      </c>
      <c r="CC402" s="223">
        <f t="shared" ca="1" si="671"/>
        <v>4.4999026732568519E-14</v>
      </c>
      <c r="CD402" s="223">
        <f t="shared" ca="1" si="672"/>
        <v>3.3348547574490455E-13</v>
      </c>
      <c r="CE402" s="223">
        <f t="shared" ca="1" si="673"/>
        <v>3.1182884484831111E-13</v>
      </c>
      <c r="CF402" s="223">
        <f t="shared" ca="1" si="674"/>
        <v>1.6990386707314377E-16</v>
      </c>
      <c r="CG402" s="223">
        <f t="shared" ca="1" si="675"/>
        <v>-3.1164704851932091E-13</v>
      </c>
      <c r="CH402" s="223">
        <f t="shared" ca="1" si="676"/>
        <v>-3.3363076227242582E-13</v>
      </c>
      <c r="CI402" s="223">
        <f t="shared" ca="1" si="677"/>
        <v>-4.5336278954412265E-14</v>
      </c>
      <c r="CJ402" s="223">
        <f t="shared" ca="1" si="678"/>
        <v>2.8512115960213238E-13</v>
      </c>
      <c r="CK402" s="223">
        <f t="shared" ca="1" si="679"/>
        <v>3.504145624875909E-13</v>
      </c>
      <c r="CL402" s="223">
        <f t="shared" ca="1" si="680"/>
        <v>8.9820754207146435E-14</v>
      </c>
      <c r="CM402" s="223">
        <f t="shared" ca="1" si="681"/>
        <v>-2.5430678305301343E-13</v>
      </c>
      <c r="CN402" s="223">
        <f t="shared" ca="1" si="682"/>
        <v>-3.6192780151616193E-13</v>
      </c>
      <c r="CO402" s="223">
        <f t="shared" ca="1" si="683"/>
        <v>-1.3295424171121545E-13</v>
      </c>
      <c r="CP402" s="223">
        <f t="shared" ca="1" si="684"/>
        <v>2.1966739577737093E-13</v>
      </c>
      <c r="CQ402" s="223">
        <f t="shared" ca="1" si="685"/>
        <v>3.6799730952659893E-13</v>
      </c>
      <c r="CR402" s="223">
        <f t="shared" ca="1" si="686"/>
        <v>1.7408797366580138E-13</v>
      </c>
      <c r="CS402" s="223">
        <f t="shared" ca="1" si="687"/>
        <v>-1.8172400640225836E-13</v>
      </c>
      <c r="CT402" s="223">
        <f t="shared" ca="1" si="688"/>
        <v>-3.6853179546891087E-13</v>
      </c>
      <c r="CU402" s="223">
        <f t="shared" ca="1" si="689"/>
        <v>-2.1260326045491391E-13</v>
      </c>
      <c r="CV402" s="223">
        <f t="shared" ca="1" si="690"/>
        <v>1.4104731882167717E-13</v>
      </c>
      <c r="CW402" s="223">
        <f t="shared" ca="1" si="691"/>
        <v>3.6352322017702443E-13</v>
      </c>
      <c r="CX402" s="223">
        <f t="shared" ca="1" si="692"/>
        <v>2.4792079631512532E-13</v>
      </c>
      <c r="CY402" s="223">
        <f t="shared" ca="1" si="693"/>
        <v>-9.8249148278814392E-14</v>
      </c>
      <c r="CZ402" s="223">
        <f t="shared" ca="1" si="694"/>
        <v>-3.5304691728532469E-13</v>
      </c>
      <c r="DA402" s="223">
        <f t="shared" ca="1" si="695"/>
        <v>-2.795093726334364E-13</v>
      </c>
      <c r="DB402" s="223">
        <f t="shared" ca="1" si="696"/>
        <v>5.3973219095277671E-14</v>
      </c>
      <c r="DC402" s="223">
        <f t="shared" ca="1" si="697"/>
        <v>3.3726046014067045E-13</v>
      </c>
      <c r="DD402" s="223">
        <f t="shared" ca="1" si="698"/>
        <v>3.0689386781929577E-13</v>
      </c>
      <c r="DE402" s="223">
        <f t="shared" ca="1" si="699"/>
        <v>-8.8854824581312119E-15</v>
      </c>
      <c r="DF402" s="223">
        <f t="shared" ca="1" si="700"/>
        <v>-3.1640129175259609E-13</v>
      </c>
      <c r="DG402" s="223">
        <f t="shared" ca="1" si="701"/>
        <v>-3.2966239357555168E-13</v>
      </c>
      <c r="DH402" s="223">
        <f t="shared" ca="1" si="702"/>
        <v>-3.6335900105810335E-14</v>
      </c>
      <c r="DI402" s="223">
        <f t="shared" ca="1" si="703"/>
        <v>2.9078315342942433E-13</v>
      </c>
      <c r="DJ402" s="223">
        <f t="shared" ca="1" si="704"/>
        <v>3.4747249008182224E-13</v>
      </c>
      <c r="DK402" s="223">
        <f t="shared" ca="1" si="705"/>
        <v>8.1010756910610987E-14</v>
      </c>
      <c r="DL402" s="223">
        <f t="shared" ca="1" si="706"/>
        <v>-2.6079136581696126E-13</v>
      </c>
      <c r="DM402" s="223">
        <f t="shared" ca="1" si="707"/>
        <v>-3.6005627690897241E-13</v>
      </c>
      <c r="DN402" s="223">
        <f t="shared" ca="1" si="708"/>
        <v>-1.244671365264595E-13</v>
      </c>
      <c r="DO402" s="223">
        <f t="shared" ca="1" si="709"/>
        <v>2.2687703331733843E-13</v>
      </c>
      <c r="DP402" s="223">
        <f t="shared" ca="1" si="710"/>
        <v>3.6722448219010105E-13</v>
      </c>
      <c r="DQ402" s="223">
        <f t="shared" ca="1" si="711"/>
        <v>1.6605141455461334E-13</v>
      </c>
      <c r="DR402" s="223">
        <f t="shared" ca="1" si="712"/>
        <v>-1.8955025905889065E-13</v>
      </c>
      <c r="DS402" s="223">
        <f t="shared" ca="1" si="713"/>
        <v>-3.6886928944559435E-13</v>
      </c>
      <c r="DT402" s="223">
        <f t="shared" ca="1" si="714"/>
        <v>-2.0513812474678088E-13</v>
      </c>
      <c r="DU402" s="223">
        <f t="shared" ca="1" si="715"/>
        <v>1.4937247247033135E-13</v>
      </c>
      <c r="DV402" s="223">
        <f t="shared" ca="1" si="716"/>
        <v>3.649659592433401E-13</v>
      </c>
      <c r="DW402" s="223">
        <f t="shared" ca="1" si="717"/>
        <v>2.4113936659966525E-13</v>
      </c>
      <c r="DX402" s="223">
        <f t="shared" ca="1" si="718"/>
        <v>-1.0694798485953567E-13</v>
      </c>
      <c r="DY402" s="223">
        <f t="shared" ca="1" si="719"/>
        <v>-3.5557320130280855E-13</v>
      </c>
      <c r="DZ402" s="223">
        <f t="shared" ca="1" si="720"/>
        <v>-2.7351364792574207E-13</v>
      </c>
      <c r="EA402" s="223">
        <f t="shared" ca="1" si="721"/>
        <v>6.2914900008987317E-14</v>
      </c>
      <c r="EB402" s="223">
        <f t="shared" ca="1" si="722"/>
        <v>3.4083229144623074E-13</v>
      </c>
      <c r="EC402" s="223">
        <f t="shared" ca="1" si="723"/>
        <v>3.0177402939980986E-13</v>
      </c>
      <c r="ED402" s="223">
        <f t="shared" ca="1" si="724"/>
        <v>-1.793551650095762E-14</v>
      </c>
      <c r="EE402" s="223">
        <f t="shared" ca="1" si="725"/>
        <v>-3.2096494667872581E-13</v>
      </c>
      <c r="EF402" s="223">
        <f t="shared" ca="1" si="726"/>
        <v>-3.2549544857965372E-13</v>
      </c>
      <c r="EG402" s="223">
        <f t="shared" ca="1" si="727"/>
        <v>-2.7313633869676715E-14</v>
      </c>
      <c r="EH402" s="223">
        <f t="shared" ca="1" si="728"/>
        <v>2.9626999035816968E-13</v>
      </c>
      <c r="EI402" s="223">
        <f t="shared" ca="1" si="729"/>
        <v>3.4432111324086154E-13</v>
      </c>
      <c r="EJ402" s="223">
        <f t="shared" ca="1" si="730"/>
        <v>7.2151961763299888E-14</v>
      </c>
      <c r="EK402" s="223">
        <f t="shared" ca="1" si="731"/>
        <v>-2.6711885761375453E-13</v>
      </c>
      <c r="EL402" s="223">
        <f t="shared" ca="1" si="732"/>
        <v>-3.5796786786394554E-13</v>
      </c>
      <c r="EM402" s="223">
        <f t="shared" ca="1" si="733"/>
        <v>-1.1590505699278114E-13</v>
      </c>
      <c r="EN402" s="223">
        <f t="shared" ca="1" si="734"/>
        <v>2.339500086159142E-13</v>
      </c>
      <c r="EO402" s="223">
        <f t="shared" ca="1" si="735"/>
        <v>3.6623045255693862E-13</v>
      </c>
      <c r="EP402" s="223">
        <f t="shared" ca="1" si="736"/>
        <v>1.5791483228036464E-13</v>
      </c>
      <c r="EQ402" s="223">
        <f t="shared" ca="1" si="737"/>
        <v>-1.9726233372721112E-13</v>
      </c>
      <c r="ER402" s="223">
        <f t="shared" ca="1" si="738"/>
        <v>-3.6898459035522692E-13</v>
      </c>
      <c r="ES402" s="223">
        <f t="shared" ca="1" si="739"/>
        <v>-1.975494215029089E-13</v>
      </c>
      <c r="ET402" s="223">
        <f t="shared" ca="1" si="740"/>
        <v>1.5760764972696116E-13</v>
      </c>
      <c r="EU402" s="223">
        <f t="shared" ca="1" si="741"/>
        <v>3.6618885646276316E-13</v>
      </c>
      <c r="EV402" s="223">
        <f t="shared" ca="1" si="742"/>
        <v>2.3421268354654727E-13</v>
      </c>
      <c r="EW402" s="223">
        <f t="shared" ca="1" si="743"/>
        <v>-1.155823999732203E-13</v>
      </c>
      <c r="EX402" s="223">
        <f t="shared" ca="1" si="744"/>
        <v>-3.578853013195662E-13</v>
      </c>
      <c r="EY402" s="223">
        <f t="shared" ca="1" si="745"/>
        <v>-2.6735316882387487E-13</v>
      </c>
      <c r="EZ402" s="223">
        <f t="shared" ca="1" si="746"/>
        <v>7.1818683339476352E-14</v>
      </c>
      <c r="FA402" s="223">
        <f t="shared" ca="1" si="747"/>
        <v>3.4419881812396404E-13</v>
      </c>
      <c r="FB402" s="223">
        <f t="shared" ca="1" si="748"/>
        <v>2.9647241358906519E-13</v>
      </c>
      <c r="FC402" s="223">
        <f t="shared" ca="1" si="749"/>
        <v>-2.6974746859290781E-14</v>
      </c>
      <c r="FD402" s="223">
        <f t="shared" ca="1" si="750"/>
        <v>-3.2533526432262619E-13</v>
      </c>
      <c r="FE402" s="223">
        <f t="shared" ca="1" si="751"/>
        <v>-3.2113243729659506E-13</v>
      </c>
      <c r="FF402" s="223">
        <f t="shared" ca="1" si="752"/>
        <v>-1.8274914921812089E-14</v>
      </c>
      <c r="FG402" s="223">
        <f t="shared" ca="1" si="753"/>
        <v>3.0157836532297187E-13</v>
      </c>
      <c r="FH402" s="223">
        <f t="shared" ca="1" si="754"/>
        <v>3.4096233023628231E-13</v>
      </c>
      <c r="FI402" s="223">
        <f t="shared" ca="1" si="755"/>
        <v>6.3249704972163362E-14</v>
      </c>
      <c r="FJ402" s="223">
        <f t="shared" ca="1" si="756"/>
        <v>-2.7328544699894596E-13</v>
      </c>
      <c r="FK402" s="223">
        <f t="shared" ca="1" si="757"/>
        <v>-3.556638323605955E-13</v>
      </c>
      <c r="FL402" s="223">
        <f t="shared" ca="1" si="758"/>
        <v>-1.0727316058674459E-13</v>
      </c>
      <c r="FM402" s="223">
        <f t="shared" ca="1" si="759"/>
        <v>2.4088206117725001E-13</v>
      </c>
      <c r="FN402" s="223">
        <f t="shared" ca="1" si="760"/>
        <v>3.6501581939339582E-13</v>
      </c>
      <c r="FO402" s="223">
        <f t="shared" ca="1" si="761"/>
        <v>1.4968312801595669E-13</v>
      </c>
      <c r="FP402" s="223">
        <f t="shared" ca="1" si="762"/>
        <v>-2.0485558494180368E-13</v>
      </c>
      <c r="FQ402" s="223">
        <f t="shared" ca="1" si="763"/>
        <v>-3.6887762874485215E-13</v>
      </c>
      <c r="FR402" s="223">
        <f t="shared" ca="1" si="764"/>
        <v>-1.8984172187437672E-13</v>
      </c>
      <c r="FS402" s="223">
        <f t="shared" ca="1" si="765"/>
        <v>1.6574789002873454E-13</v>
      </c>
      <c r="FT402" s="223">
        <f t="shared" ca="1" si="766"/>
        <v>3.6719117520773658E-13</v>
      </c>
      <c r="FU402" s="223">
        <f t="shared" ca="1" si="767"/>
        <v>2.2714491953064124E-13</v>
      </c>
      <c r="FV402" s="223">
        <f t="shared" ca="1" si="768"/>
        <v>-1.241471925710604E-13</v>
      </c>
      <c r="FW402" s="223">
        <f t="shared" ca="1" si="769"/>
        <v>-3.5998182461300477E-13</v>
      </c>
      <c r="FX402" s="223">
        <f t="shared" ca="1" si="770"/>
        <v>-2.6103164617007979E-13</v>
      </c>
      <c r="FY402" s="223">
        <f t="shared" ca="1" si="771"/>
        <v>8.0679205780590123E-14</v>
      </c>
      <c r="FZ402" s="223">
        <f t="shared" ca="1" si="772"/>
        <v>3.4735801230408043E-13</v>
      </c>
      <c r="GA402" s="223">
        <f t="shared" ca="1" si="773"/>
        <v>2.9099221388219828E-13</v>
      </c>
      <c r="GB402" s="223">
        <f t="shared" ca="1" si="774"/>
        <v>-3.5997728638777111E-14</v>
      </c>
      <c r="GC402" s="223">
        <f t="shared" ca="1" si="775"/>
        <v>-3.2950961216836793E-13</v>
      </c>
      <c r="GD402" s="223">
        <f t="shared" ca="1" si="776"/>
        <v>-3.1657598784122448E-13</v>
      </c>
      <c r="GE402" s="223">
        <f t="shared" ca="1" si="777"/>
        <v>-9.2251878485521144E-15</v>
      </c>
      <c r="GF402" s="223">
        <f t="shared" ca="1" si="778"/>
        <v>3.0670508075725102E-13</v>
      </c>
      <c r="GG402" s="223">
        <f t="shared" ca="1" si="779"/>
        <v>3.3739816427336735E-13</v>
      </c>
      <c r="GH402" s="223">
        <f t="shared" ca="1" si="780"/>
        <v>5.4309348923810446E-14</v>
      </c>
      <c r="GI402" s="223">
        <f t="shared" ca="1" si="781"/>
        <v>-2.7928741944965918E-13</v>
      </c>
      <c r="GJ402" s="223">
        <f t="shared" ca="1" si="782"/>
        <v>-3.5314555826376153E-13</v>
      </c>
      <c r="GK402" s="223">
        <f t="shared" ca="1" si="783"/>
        <v>-9.8576646839962348E-14</v>
      </c>
      <c r="GL402" s="223">
        <f t="shared" ca="1" si="784"/>
        <v>2.4766901539209325E-13</v>
      </c>
      <c r="GM402" s="223">
        <f t="shared" ca="1" si="785"/>
        <v>3.6358131434907128E-13</v>
      </c>
      <c r="GN402" s="223">
        <f t="shared" ca="1" si="786"/>
        <v>1.4136126023225415E-13</v>
      </c>
      <c r="GO402" s="223">
        <f t="shared" ca="1" si="787"/>
        <v>-2.1232543881207976E-13</v>
      </c>
      <c r="GP402" s="223">
        <f t="shared" ca="1" si="788"/>
        <v>-3.6854846904414465E-13</v>
      </c>
      <c r="GQ402" s="223">
        <f t="shared" ca="1" si="789"/>
        <v>-1.8201966869122678E-13</v>
      </c>
      <c r="GR402" s="223">
        <f t="shared" ca="1" si="790"/>
        <v>1.7378828999925799E-13</v>
      </c>
      <c r="GS402" s="223">
        <f t="shared" ca="1" si="791"/>
        <v>3.6797231171892821E-13</v>
      </c>
      <c r="GT402" s="223">
        <f t="shared" ca="1" si="792"/>
        <v>2.199403319086973E-13</v>
      </c>
      <c r="GU402" s="223">
        <f t="shared" ca="1" si="793"/>
        <v>-1.3263720354225832E-13</v>
      </c>
      <c r="GV402" s="223">
        <f t="shared" ca="1" si="794"/>
        <v>-3.6186150831588161E-13</v>
      </c>
      <c r="GW402" s="223">
        <f t="shared" ca="1" si="795"/>
        <v>-2.545528878132412E-13</v>
      </c>
      <c r="GX402" s="223">
        <f t="shared" ca="1" si="796"/>
        <v>8.9491130084941694E-14</v>
      </c>
      <c r="GY402" s="223">
        <f t="shared" ca="1" si="797"/>
        <v>3.5030797100613778E-13</v>
      </c>
      <c r="GZ402" s="223">
        <f t="shared" ca="1" si="798"/>
        <v>2.8533673134658869E-13</v>
      </c>
      <c r="HA402" s="223">
        <f t="shared" ca="1" si="799"/>
        <v>-4.4999026732562776E-14</v>
      </c>
      <c r="HB402" s="223">
        <f t="shared" ca="1" si="800"/>
        <v>-3.3348547574490208E-13</v>
      </c>
      <c r="HC402" s="223">
        <f t="shared" ca="1" si="801"/>
        <v>-3.1182884484831146E-13</v>
      </c>
      <c r="HD402" s="223">
        <f t="shared" ca="1" si="802"/>
        <v>-1.6990386708417204E-16</v>
      </c>
      <c r="HE402" s="223">
        <f t="shared" ca="1" si="803"/>
        <v>3.1164704851931773E-13</v>
      </c>
      <c r="HF402" s="223">
        <f t="shared" ca="1" si="804"/>
        <v>3.3363076227242829E-13</v>
      </c>
      <c r="HG402" s="223">
        <f t="shared" ca="1" si="805"/>
        <v>4.533627895441282E-14</v>
      </c>
      <c r="HH402" s="223">
        <f t="shared" ca="1" si="806"/>
        <v>-2.8512115960212541E-13</v>
      </c>
      <c r="HI402" s="223">
        <f t="shared" ca="1" si="807"/>
        <v>-3.5041456248759272E-13</v>
      </c>
      <c r="HJ402" s="223">
        <f t="shared" ca="1" si="808"/>
        <v>-8.9820754207152039E-14</v>
      </c>
      <c r="HK402" s="223">
        <f t="shared" ca="1" si="809"/>
        <v>2.5430678305301303E-13</v>
      </c>
      <c r="HL402" s="223">
        <f t="shared" ca="1" si="810"/>
        <v>3.6192780151616203E-13</v>
      </c>
      <c r="HM402" s="223">
        <f t="shared" ca="1" si="811"/>
        <v>1.3295424171122575E-13</v>
      </c>
      <c r="HN402" s="223">
        <f t="shared" ca="1" si="812"/>
        <v>-2.1966739577736631E-13</v>
      </c>
      <c r="HO402" s="223">
        <f t="shared" ca="1" si="813"/>
        <v>-3.6799730952659933E-13</v>
      </c>
      <c r="HP402" s="223">
        <f t="shared" ca="1" si="814"/>
        <v>-1.7408797366580186E-13</v>
      </c>
      <c r="HQ402" s="223">
        <f t="shared" ca="1" si="815"/>
        <v>1.8172400640224874E-13</v>
      </c>
      <c r="HR402" s="223">
        <f t="shared" ca="1" si="816"/>
        <v>3.6853179546891057E-13</v>
      </c>
      <c r="HS402" s="223">
        <f t="shared" ca="1" si="817"/>
        <v>2.1260326045491863E-13</v>
      </c>
      <c r="HT402" s="223">
        <f t="shared" ca="1" si="818"/>
        <v>-1.4104731882167664E-13</v>
      </c>
      <c r="HU402" s="223">
        <f t="shared" ca="1" si="819"/>
        <v>-3.6352322017702251E-13</v>
      </c>
      <c r="HV402" s="223">
        <f t="shared" ca="1" si="820"/>
        <v>-2.4792079631512961E-13</v>
      </c>
      <c r="HW402" s="223">
        <f t="shared" ca="1" si="821"/>
        <v>9.8249148278808813E-14</v>
      </c>
      <c r="HX402" s="223">
        <f t="shared" ca="1" si="822"/>
        <v>3.5304691728532298E-13</v>
      </c>
      <c r="HY402" s="223">
        <f t="shared" ca="1" si="823"/>
        <v>2.795093726334368E-13</v>
      </c>
      <c r="HZ402" s="223">
        <f t="shared" ca="1" si="824"/>
        <v>-5.3973219095266759E-14</v>
      </c>
      <c r="IA402" s="223">
        <f t="shared" ca="1" si="825"/>
        <v>-3.3726046014066812E-13</v>
      </c>
      <c r="IB402" s="223">
        <f t="shared" ca="1" si="826"/>
        <v>-3.0689386781929896E-13</v>
      </c>
      <c r="IC402" s="223">
        <f t="shared" ca="1" si="827"/>
        <v>8.8854824581306708E-15</v>
      </c>
      <c r="ID402" s="223">
        <f t="shared" ca="1" si="828"/>
        <v>3.1640129175259044E-13</v>
      </c>
      <c r="IE402" s="223">
        <f t="shared" ca="1" si="829"/>
        <v>-3.6686173854301473E-13</v>
      </c>
      <c r="IF402" s="223">
        <f t="shared" ca="1" si="830"/>
        <v>3.6335900105816097E-14</v>
      </c>
      <c r="IG402" s="223">
        <f t="shared" ca="1" si="831"/>
        <v>-2.9078315342942074E-13</v>
      </c>
      <c r="IH402" s="223">
        <f t="shared" ca="1" si="832"/>
        <v>-3.474724900818224E-13</v>
      </c>
      <c r="II402" s="223">
        <f t="shared" ca="1" si="833"/>
        <v>-8.101075691062174E-14</v>
      </c>
      <c r="IJ402" s="223">
        <f t="shared" ca="1" si="834"/>
        <v>2.6079136581695717E-13</v>
      </c>
      <c r="IK402" s="223">
        <f t="shared" ca="1" si="835"/>
        <v>3.6005627690897367E-13</v>
      </c>
      <c r="IL402" s="223">
        <f t="shared" ca="1" si="836"/>
        <v>1.2446713652646005E-13</v>
      </c>
      <c r="IM402" s="223">
        <f t="shared" ca="1" si="837"/>
        <v>-2.2687703331732972E-13</v>
      </c>
      <c r="IN402" s="223">
        <f t="shared" ca="1" si="838"/>
        <v>-3.6722448219010156E-13</v>
      </c>
      <c r="IO402" s="223">
        <f t="shared" ca="1" si="839"/>
        <v>-1.6605141455461849E-13</v>
      </c>
      <c r="IP402" s="223">
        <f t="shared" ca="1" si="840"/>
        <v>1.8955025905889017E-13</v>
      </c>
      <c r="IQ402" s="223">
        <f t="shared" ca="1" si="841"/>
        <v>3.688692894455941E-13</v>
      </c>
      <c r="IR402" s="223">
        <f t="shared" ca="1" si="842"/>
        <v>2.0513812474679006E-13</v>
      </c>
      <c r="IS402" s="223">
        <f t="shared" ca="1" si="843"/>
        <v>-1.4937247247032605E-13</v>
      </c>
      <c r="IT402" s="223">
        <f t="shared" ca="1" si="844"/>
        <v>-3.6496595924333924E-13</v>
      </c>
      <c r="IU402" s="223">
        <f t="shared" ca="1" si="845"/>
        <v>-2.411393665996657E-13</v>
      </c>
      <c r="IV402" s="223">
        <f t="shared" ca="1" si="846"/>
        <v>1.0694798485952512E-13</v>
      </c>
      <c r="IW402" s="223">
        <f t="shared" ca="1" si="847"/>
        <v>3.5557320130280699E-13</v>
      </c>
      <c r="IX402" s="223">
        <f t="shared" ca="1" si="848"/>
        <v>2.7351364792574596E-13</v>
      </c>
      <c r="IY402" s="223">
        <f t="shared" ca="1" si="849"/>
        <v>-6.2914900008986774E-14</v>
      </c>
      <c r="IZ402" s="223">
        <f t="shared" ca="1" si="850"/>
        <v>-3.4083229144622655E-13</v>
      </c>
      <c r="JA402" s="223">
        <f t="shared" ca="1" si="851"/>
        <v>-3.0177402939981315E-13</v>
      </c>
      <c r="JB402" s="223">
        <f t="shared" ca="1" si="852"/>
        <v>1.7935516500951843E-14</v>
      </c>
    </row>
    <row r="403" spans="2:262">
      <c r="B403" s="230">
        <v>42</v>
      </c>
      <c r="C403" s="229">
        <f t="shared" si="853"/>
        <v>8.203125000000004E-4</v>
      </c>
      <c r="D403" s="226">
        <f t="shared" ca="1" si="597"/>
        <v>18.00000000011087</v>
      </c>
      <c r="E403" s="225">
        <f ca="1">AV361</f>
        <v>1.1087019885846988E-10</v>
      </c>
      <c r="F403" s="224">
        <v>42</v>
      </c>
      <c r="G403" s="223">
        <f t="shared" ca="1" si="854"/>
        <v>-1.2002770828557361E-13</v>
      </c>
      <c r="H403" s="223">
        <f t="shared" ca="1" si="598"/>
        <v>-1.2063991882068394E-13</v>
      </c>
      <c r="I403" s="223">
        <f t="shared" ca="1" si="599"/>
        <v>-4.0149183643486238E-15</v>
      </c>
      <c r="J403" s="223">
        <f t="shared" ca="1" si="600"/>
        <v>1.1651175772303715E-13</v>
      </c>
      <c r="K403" s="223">
        <f t="shared" ca="1" si="601"/>
        <v>1.2381294711672704E-13</v>
      </c>
      <c r="L403" s="223">
        <f t="shared" ca="1" si="602"/>
        <v>1.0793394035682039E-14</v>
      </c>
      <c r="M403" s="223">
        <f t="shared" ca="1" si="603"/>
        <v>-1.1271512013092126E-13</v>
      </c>
      <c r="N403" s="223">
        <f t="shared" ca="1" si="604"/>
        <v>-1.2668769917843257E-13</v>
      </c>
      <c r="O403" s="223">
        <f t="shared" ca="1" si="605"/>
        <v>-1.7545867475393829E-14</v>
      </c>
      <c r="P403" s="223">
        <f t="shared" ca="1" si="606"/>
        <v>1.0864694194173144E-13</v>
      </c>
      <c r="Q403" s="223">
        <f t="shared" ca="1" si="607"/>
        <v>1.2925724947628537E-13</v>
      </c>
      <c r="R403" s="223">
        <f t="shared" ca="1" si="608"/>
        <v>2.4256071383520919E-14</v>
      </c>
      <c r="S403" s="223">
        <f t="shared" ca="1" si="609"/>
        <v>-1.0431702375305581E-13</v>
      </c>
      <c r="T403" s="223">
        <f t="shared" ca="1" si="610"/>
        <v>-1.3151540773855188E-13</v>
      </c>
      <c r="U403" s="223">
        <f t="shared" ca="1" si="611"/>
        <v>-3.0907840291104178E-14</v>
      </c>
      <c r="V403" s="223">
        <f t="shared" ca="1" si="612"/>
        <v>9.9735796717066926E-14</v>
      </c>
      <c r="W403" s="223">
        <f t="shared" ca="1" si="613"/>
        <v>1.3345673386418697E-13</v>
      </c>
      <c r="X403" s="223">
        <f t="shared" ca="1" si="614"/>
        <v>3.7485149504219092E-14</v>
      </c>
      <c r="Y403" s="223">
        <f t="shared" ca="1" si="615"/>
        <v>-9.4914297410962414E-14</v>
      </c>
      <c r="Z403" s="223">
        <f t="shared" ca="1" si="616"/>
        <v>-1.3507655102851401E-13</v>
      </c>
      <c r="AA403" s="223">
        <f t="shared" ca="1" si="617"/>
        <v>-4.3972153708866779E-14</v>
      </c>
      <c r="AB403" s="223">
        <f t="shared" ca="1" si="618"/>
        <v>8.9864141248884632E-14</v>
      </c>
      <c r="AC403" s="223">
        <f t="shared" ca="1" si="619"/>
        <v>1.3637095695010481E-13</v>
      </c>
      <c r="AD403" s="223">
        <f t="shared" ca="1" si="620"/>
        <v>5.0353225143724501E-14</v>
      </c>
      <c r="AE403" s="223">
        <f t="shared" ca="1" si="621"/>
        <v>-8.4597494499369183E-14</v>
      </c>
      <c r="AF403" s="223">
        <f t="shared" ca="1" si="622"/>
        <v>-1.3733683329171764E-13</v>
      </c>
      <c r="AG403" s="223">
        <f t="shared" ca="1" si="623"/>
        <v>-5.6612991248789345E-14</v>
      </c>
      <c r="AH403" s="223">
        <f t="shared" ca="1" si="624"/>
        <v>7.9127044975739001E-14</v>
      </c>
      <c r="AI403" s="223">
        <f t="shared" ca="1" si="625"/>
        <v>1.3797185317264488E-13</v>
      </c>
      <c r="AJ403" s="223">
        <f t="shared" ca="1" si="626"/>
        <v>6.2736371699223028E-14</v>
      </c>
      <c r="AK403" s="223">
        <f t="shared" ca="1" si="627"/>
        <v>-7.3465971470051645E-14</v>
      </c>
      <c r="AL403" s="223">
        <f t="shared" ca="1" si="628"/>
        <v>-1.3827448677437221E-13</v>
      </c>
      <c r="AM403" s="223">
        <f t="shared" ca="1" si="629"/>
        <v>-6.870861473517612E-14</v>
      </c>
      <c r="AN403" s="223">
        <f t="shared" ca="1" si="630"/>
        <v>6.7627912004234664E-14</v>
      </c>
      <c r="AO403" s="223">
        <f t="shared" ca="1" si="631"/>
        <v>1.3824400502604541E-13</v>
      </c>
      <c r="AP403" s="223">
        <f t="shared" ca="1" si="632"/>
        <v>7.451533270006873E-14</v>
      </c>
      <c r="AQ403" s="223">
        <f t="shared" ca="1" si="633"/>
        <v>-6.1626930974893147E-14</v>
      </c>
      <c r="AR403" s="223">
        <f t="shared" ca="1" si="634"/>
        <v>-1.3788048136086612E-13</v>
      </c>
      <c r="AS403" s="223">
        <f t="shared" ca="1" si="635"/>
        <v>-8.0142536701714568E-14</v>
      </c>
      <c r="AT403" s="223">
        <f t="shared" ca="1" si="636"/>
        <v>5.5477485270951468E-14</v>
      </c>
      <c r="AU403" s="223">
        <f t="shared" ca="1" si="637"/>
        <v>1.3718479153918477E-13</v>
      </c>
      <c r="AV403" s="223">
        <f t="shared" ca="1" si="638"/>
        <v>8.5576670312788038E-14</v>
      </c>
      <c r="AW403" s="223">
        <f t="shared" ca="1" si="639"/>
        <v>-4.9194389445738245E-14</v>
      </c>
      <c r="AX403" s="223">
        <f t="shared" ca="1" si="640"/>
        <v>-1.3615861153871685E-13</v>
      </c>
      <c r="AY403" s="223">
        <f t="shared" ca="1" si="641"/>
        <v>-9.0804642229447716E-14</v>
      </c>
      <c r="AZ403" s="223">
        <f t="shared" ca="1" si="642"/>
        <v>4.2792780027430629E-14</v>
      </c>
      <c r="BA403" s="223">
        <f t="shared" ca="1" si="643"/>
        <v>1.3480441351696627E-13</v>
      </c>
      <c r="BB403" s="223">
        <f t="shared" ca="1" si="644"/>
        <v>9.5813857809429365E-14</v>
      </c>
      <c r="BC403" s="223">
        <f t="shared" ca="1" si="645"/>
        <v>-3.6288079053833018E-14</v>
      </c>
      <c r="BD403" s="223">
        <f t="shared" ca="1" si="646"/>
        <v>-1.331254598555815E-13</v>
      </c>
      <c r="BE403" s="223">
        <f t="shared" ca="1" si="647"/>
        <v>-1.005922494136453E-13</v>
      </c>
      <c r="BF403" s="223">
        <f t="shared" ca="1" si="648"/>
        <v>2.9695956919333448E-14</v>
      </c>
      <c r="BG403" s="223">
        <f t="shared" ca="1" si="649"/>
        <v>1.3112579530099125E-13</v>
      </c>
      <c r="BH403" s="223">
        <f t="shared" ca="1" si="650"/>
        <v>1.0512830547818327E-13</v>
      </c>
      <c r="BI403" s="223">
        <f t="shared" ca="1" si="651"/>
        <v>-2.3032294623556577E-14</v>
      </c>
      <c r="BJ403" s="223">
        <f t="shared" ca="1" si="652"/>
        <v>-1.2881023722025767E-13</v>
      </c>
      <c r="BK403" s="223">
        <f t="shared" ca="1" si="653"/>
        <v>-1.0941109824667168E-13</v>
      </c>
      <c r="BL403" s="223">
        <f t="shared" ca="1" si="654"/>
        <v>1.631314551264178E-14</v>
      </c>
      <c r="BM403" s="223">
        <f t="shared" ca="1" si="655"/>
        <v>1.261843639956162E-13</v>
      </c>
      <c r="BN403" s="223">
        <f t="shared" ca="1" si="656"/>
        <v>1.134303100962041E-13</v>
      </c>
      <c r="BO403" s="223">
        <f t="shared" ca="1" si="657"/>
        <v>-9.5546966053232723E-15</v>
      </c>
      <c r="BP403" s="223">
        <f t="shared" ca="1" si="658"/>
        <v>-1.2325450158566437E-13</v>
      </c>
      <c r="BQ403" s="223">
        <f t="shared" ca="1" si="659"/>
        <v>-1.1717625839339248E-13</v>
      </c>
      <c r="BR403" s="223">
        <f t="shared" ca="1" si="660"/>
        <v>2.7732295969899556E-15</v>
      </c>
      <c r="BS403" s="223">
        <f t="shared" ca="1" si="661"/>
        <v>1.2002770828557331E-13</v>
      </c>
      <c r="BT403" s="223">
        <f t="shared" ca="1" si="662"/>
        <v>1.2063991882068364E-13</v>
      </c>
      <c r="BU403" s="223">
        <f t="shared" ca="1" si="663"/>
        <v>4.0149183643487343E-15</v>
      </c>
      <c r="BV403" s="223">
        <f t="shared" ca="1" si="664"/>
        <v>-1.1651175772303778E-13</v>
      </c>
      <c r="BW403" s="223">
        <f t="shared" ca="1" si="665"/>
        <v>-1.2381294711672686E-13</v>
      </c>
      <c r="BX403" s="223">
        <f t="shared" ca="1" si="666"/>
        <v>-1.0793394035682394E-14</v>
      </c>
      <c r="BY403" s="223">
        <f t="shared" ca="1" si="667"/>
        <v>1.1271512013092176E-13</v>
      </c>
      <c r="BZ403" s="223">
        <f t="shared" ca="1" si="668"/>
        <v>1.2668769917843252E-13</v>
      </c>
      <c r="CA403" s="223">
        <f t="shared" ca="1" si="669"/>
        <v>1.7545867475394429E-14</v>
      </c>
      <c r="CB403" s="223">
        <f t="shared" ca="1" si="670"/>
        <v>-1.0864694194173182E-13</v>
      </c>
      <c r="CC403" s="223">
        <f t="shared" ca="1" si="671"/>
        <v>-1.2925724947628542E-13</v>
      </c>
      <c r="CD403" s="223">
        <f t="shared" ca="1" si="672"/>
        <v>-2.4256071383521755E-14</v>
      </c>
      <c r="CE403" s="223">
        <f t="shared" ca="1" si="673"/>
        <v>1.0431702375305606E-13</v>
      </c>
      <c r="CF403" s="223">
        <f t="shared" ca="1" si="674"/>
        <v>1.3151540773855203E-13</v>
      </c>
      <c r="CG403" s="223">
        <f t="shared" ca="1" si="675"/>
        <v>3.0907840291103326E-14</v>
      </c>
      <c r="CH403" s="223">
        <f t="shared" ca="1" si="676"/>
        <v>-9.9735796717067014E-14</v>
      </c>
      <c r="CI403" s="223">
        <f t="shared" ca="1" si="677"/>
        <v>-1.3345673386418717E-13</v>
      </c>
      <c r="CJ403" s="223">
        <f t="shared" ca="1" si="678"/>
        <v>-3.7485149504218486E-14</v>
      </c>
      <c r="CK403" s="223">
        <f t="shared" ca="1" si="679"/>
        <v>9.4914297410962502E-14</v>
      </c>
      <c r="CL403" s="223">
        <f t="shared" ca="1" si="680"/>
        <v>1.3507655102851376E-13</v>
      </c>
      <c r="CM403" s="223">
        <f t="shared" ca="1" si="681"/>
        <v>4.3972153708866659E-14</v>
      </c>
      <c r="CN403" s="223">
        <f t="shared" ca="1" si="682"/>
        <v>-8.9864141248884392E-14</v>
      </c>
      <c r="CO403" s="223">
        <f t="shared" ca="1" si="683"/>
        <v>-1.3637095695010466E-13</v>
      </c>
      <c r="CP403" s="223">
        <f t="shared" ca="1" si="684"/>
        <v>-5.0353225143724368E-14</v>
      </c>
      <c r="CQ403" s="223">
        <f t="shared" ca="1" si="685"/>
        <v>8.4597494499368514E-14</v>
      </c>
      <c r="CR403" s="223">
        <f t="shared" ca="1" si="686"/>
        <v>1.3733683329171759E-13</v>
      </c>
      <c r="CS403" s="223">
        <f t="shared" ca="1" si="687"/>
        <v>5.6612991248789219E-14</v>
      </c>
      <c r="CT403" s="223">
        <f t="shared" ca="1" si="688"/>
        <v>-7.9127044975738307E-14</v>
      </c>
      <c r="CU403" s="223">
        <f t="shared" ca="1" si="689"/>
        <v>-1.3797185317264488E-13</v>
      </c>
      <c r="CV403" s="223">
        <f t="shared" ca="1" si="690"/>
        <v>-6.2736371699223344E-14</v>
      </c>
      <c r="CW403" s="223">
        <f t="shared" ca="1" si="691"/>
        <v>7.3465971470052591E-14</v>
      </c>
      <c r="CX403" s="223">
        <f t="shared" ca="1" si="692"/>
        <v>1.3827448677437221E-13</v>
      </c>
      <c r="CY403" s="223">
        <f t="shared" ca="1" si="693"/>
        <v>6.8708614735176865E-14</v>
      </c>
      <c r="CZ403" s="223">
        <f t="shared" ca="1" si="694"/>
        <v>-6.7627912004234777E-14</v>
      </c>
      <c r="DA403" s="223">
        <f t="shared" ca="1" si="695"/>
        <v>-1.3824400502604541E-13</v>
      </c>
      <c r="DB403" s="223">
        <f t="shared" ca="1" si="696"/>
        <v>-7.4515332700067796E-14</v>
      </c>
      <c r="DC403" s="223">
        <f t="shared" ca="1" si="697"/>
        <v>6.162693097489326E-14</v>
      </c>
      <c r="DD403" s="223">
        <f t="shared" ca="1" si="698"/>
        <v>1.3788048136086615E-13</v>
      </c>
      <c r="DE403" s="223">
        <f t="shared" ca="1" si="699"/>
        <v>8.0142536701713672E-14</v>
      </c>
      <c r="DF403" s="223">
        <f t="shared" ca="1" si="700"/>
        <v>-5.5477485270951581E-14</v>
      </c>
      <c r="DG403" s="223">
        <f t="shared" ca="1" si="701"/>
        <v>-1.3718479153918467E-13</v>
      </c>
      <c r="DH403" s="223">
        <f t="shared" ca="1" si="702"/>
        <v>-8.5576670312787924E-14</v>
      </c>
      <c r="DI403" s="223">
        <f t="shared" ca="1" si="703"/>
        <v>4.9194389445738378E-14</v>
      </c>
      <c r="DJ403" s="223">
        <f t="shared" ca="1" si="704"/>
        <v>1.361586115387167E-13</v>
      </c>
      <c r="DK403" s="223">
        <f t="shared" ca="1" si="705"/>
        <v>9.0804642229447628E-14</v>
      </c>
      <c r="DL403" s="223">
        <f t="shared" ca="1" si="706"/>
        <v>-4.2792780027430749E-14</v>
      </c>
      <c r="DM403" s="223">
        <f t="shared" ca="1" si="707"/>
        <v>-1.3480441351696652E-13</v>
      </c>
      <c r="DN403" s="223">
        <f t="shared" ca="1" si="708"/>
        <v>-9.5813857809429264E-14</v>
      </c>
      <c r="DO403" s="223">
        <f t="shared" ca="1" si="709"/>
        <v>3.6288079053832197E-14</v>
      </c>
      <c r="DP403" s="223">
        <f t="shared" ca="1" si="710"/>
        <v>1.3312545985558152E-13</v>
      </c>
      <c r="DQ403" s="223">
        <f t="shared" ca="1" si="711"/>
        <v>1.0059224941364519E-13</v>
      </c>
      <c r="DR403" s="223">
        <f t="shared" ca="1" si="712"/>
        <v>-2.969595691933454E-14</v>
      </c>
      <c r="DS403" s="223">
        <f t="shared" ca="1" si="713"/>
        <v>-1.3112579530099128E-13</v>
      </c>
      <c r="DT403" s="223">
        <f t="shared" ca="1" si="714"/>
        <v>-1.0512830547818319E-13</v>
      </c>
      <c r="DU403" s="223">
        <f t="shared" ca="1" si="715"/>
        <v>2.3032294623557678E-14</v>
      </c>
      <c r="DV403" s="223">
        <f t="shared" ca="1" si="716"/>
        <v>1.288102372202577E-13</v>
      </c>
      <c r="DW403" s="223">
        <f t="shared" ca="1" si="717"/>
        <v>1.0941109824667221E-13</v>
      </c>
      <c r="DX403" s="223">
        <f t="shared" ca="1" si="718"/>
        <v>-1.6313145512641919E-14</v>
      </c>
      <c r="DY403" s="223">
        <f t="shared" ca="1" si="719"/>
        <v>-1.2618436399561625E-13</v>
      </c>
      <c r="DZ403" s="223">
        <f t="shared" ca="1" si="720"/>
        <v>-1.1343031009620459E-13</v>
      </c>
      <c r="EA403" s="223">
        <f t="shared" ca="1" si="721"/>
        <v>9.5546966053214469E-15</v>
      </c>
      <c r="EB403" s="223">
        <f t="shared" ca="1" si="722"/>
        <v>1.2325450158566528E-13</v>
      </c>
      <c r="EC403" s="223">
        <f t="shared" ca="1" si="723"/>
        <v>1.1717625839339243E-13</v>
      </c>
      <c r="ED403" s="223">
        <f t="shared" ca="1" si="724"/>
        <v>-2.7732295969900909E-15</v>
      </c>
      <c r="EE403" s="223">
        <f t="shared" ca="1" si="725"/>
        <v>-1.2002770828557338E-13</v>
      </c>
      <c r="EF403" s="223">
        <f t="shared" ca="1" si="726"/>
        <v>-1.2063991882068454E-13</v>
      </c>
      <c r="EG403" s="223">
        <f t="shared" ca="1" si="727"/>
        <v>-4.0149183643466343E-15</v>
      </c>
      <c r="EH403" s="223">
        <f t="shared" ca="1" si="728"/>
        <v>1.1651175772303785E-13</v>
      </c>
      <c r="EI403" s="223">
        <f t="shared" ca="1" si="729"/>
        <v>1.2381294711672681E-13</v>
      </c>
      <c r="EJ403" s="223">
        <f t="shared" ca="1" si="730"/>
        <v>1.079339403568226E-14</v>
      </c>
      <c r="EK403" s="223">
        <f t="shared" ca="1" si="731"/>
        <v>-1.127151201309207E-13</v>
      </c>
      <c r="EL403" s="223">
        <f t="shared" ca="1" si="732"/>
        <v>-1.2668769917843168E-13</v>
      </c>
      <c r="EM403" s="223">
        <f t="shared" ca="1" si="733"/>
        <v>-1.7545867475392346E-14</v>
      </c>
      <c r="EN403" s="223">
        <f t="shared" ca="1" si="734"/>
        <v>1.0864694194173191E-13</v>
      </c>
      <c r="EO403" s="223">
        <f t="shared" ca="1" si="735"/>
        <v>1.2925724947628537E-13</v>
      </c>
      <c r="EP403" s="223">
        <f t="shared" ca="1" si="736"/>
        <v>2.425607138352162E-14</v>
      </c>
      <c r="EQ403" s="223">
        <f t="shared" ca="1" si="737"/>
        <v>-1.0431702375305487E-13</v>
      </c>
      <c r="ER403" s="223">
        <f t="shared" ca="1" si="738"/>
        <v>-1.3151540773855135E-13</v>
      </c>
      <c r="ES403" s="223">
        <f t="shared" ca="1" si="739"/>
        <v>-3.0907840291103194E-14</v>
      </c>
      <c r="ET403" s="223">
        <f t="shared" ca="1" si="740"/>
        <v>9.9735796717067128E-14</v>
      </c>
      <c r="EU403" s="223">
        <f t="shared" ca="1" si="741"/>
        <v>1.3345673386418715E-13</v>
      </c>
      <c r="EV403" s="223">
        <f t="shared" ca="1" si="742"/>
        <v>3.7485149504220247E-14</v>
      </c>
      <c r="EW403" s="223">
        <f t="shared" ca="1" si="743"/>
        <v>-9.491429741096403E-14</v>
      </c>
      <c r="EX403" s="223">
        <f t="shared" ca="1" si="744"/>
        <v>-1.3507655102851374E-13</v>
      </c>
      <c r="EY403" s="223">
        <f t="shared" ca="1" si="745"/>
        <v>-4.3972153708866527E-14</v>
      </c>
      <c r="EZ403" s="223">
        <f t="shared" ca="1" si="746"/>
        <v>8.9864141248884468E-14</v>
      </c>
      <c r="FA403" s="223">
        <f t="shared" ca="1" si="747"/>
        <v>1.3637095695010494E-13</v>
      </c>
      <c r="FB403" s="223">
        <f t="shared" ca="1" si="748"/>
        <v>5.0353225143726078E-14</v>
      </c>
      <c r="FC403" s="223">
        <f t="shared" ca="1" si="749"/>
        <v>-8.459749449937018E-14</v>
      </c>
      <c r="FD403" s="223">
        <f t="shared" ca="1" si="750"/>
        <v>-1.3733683329171756E-13</v>
      </c>
      <c r="FE403" s="223">
        <f t="shared" ca="1" si="751"/>
        <v>-5.6612991248789093E-14</v>
      </c>
      <c r="FF403" s="223">
        <f t="shared" ca="1" si="752"/>
        <v>7.9127044975738395E-14</v>
      </c>
      <c r="FG403" s="223">
        <f t="shared" ca="1" si="753"/>
        <v>1.37971853172645E-13</v>
      </c>
      <c r="FH403" s="223">
        <f t="shared" ca="1" si="754"/>
        <v>6.2736371699221476E-14</v>
      </c>
      <c r="FI403" s="223">
        <f t="shared" ca="1" si="755"/>
        <v>-7.3465971470052705E-14</v>
      </c>
      <c r="FJ403" s="223">
        <f t="shared" ca="1" si="756"/>
        <v>-1.3827448677437221E-13</v>
      </c>
      <c r="FK403" s="223">
        <f t="shared" ca="1" si="757"/>
        <v>-6.8708614735176751E-14</v>
      </c>
      <c r="FL403" s="223">
        <f t="shared" ca="1" si="758"/>
        <v>6.7627912004233187E-14</v>
      </c>
      <c r="FM403" s="223">
        <f t="shared" ca="1" si="759"/>
        <v>1.3824400502604547E-13</v>
      </c>
      <c r="FN403" s="223">
        <f t="shared" ca="1" si="760"/>
        <v>7.451533270006767E-14</v>
      </c>
      <c r="FO403" s="223">
        <f t="shared" ca="1" si="761"/>
        <v>-6.1626930974893387E-14</v>
      </c>
      <c r="FP403" s="223">
        <f t="shared" ca="1" si="762"/>
        <v>-1.3788048136086615E-13</v>
      </c>
      <c r="FQ403" s="223">
        <f t="shared" ca="1" si="763"/>
        <v>-8.0142536701715148E-14</v>
      </c>
      <c r="FR403" s="223">
        <f t="shared" ca="1" si="764"/>
        <v>5.5477485270953513E-14</v>
      </c>
      <c r="FS403" s="223">
        <f t="shared" ca="1" si="765"/>
        <v>1.3718479153918492E-13</v>
      </c>
      <c r="FT403" s="223">
        <f t="shared" ca="1" si="766"/>
        <v>8.5576670312787823E-14</v>
      </c>
      <c r="FU403" s="223">
        <f t="shared" ca="1" si="767"/>
        <v>-4.9194389445738498E-14</v>
      </c>
      <c r="FV403" s="223">
        <f t="shared" ca="1" si="768"/>
        <v>-1.361586115387167E-13</v>
      </c>
      <c r="FW403" s="223">
        <f t="shared" ca="1" si="769"/>
        <v>-9.0804642229449003E-14</v>
      </c>
      <c r="FX403" s="223">
        <f t="shared" ca="1" si="770"/>
        <v>4.279278002743275E-14</v>
      </c>
      <c r="FY403" s="223">
        <f t="shared" ca="1" si="771"/>
        <v>1.3480441351696655E-13</v>
      </c>
      <c r="FZ403" s="223">
        <f t="shared" ca="1" si="772"/>
        <v>9.5813857809429151E-14</v>
      </c>
      <c r="GA403" s="223">
        <f t="shared" ca="1" si="773"/>
        <v>-3.628807905383233E-14</v>
      </c>
      <c r="GB403" s="223">
        <f t="shared" ca="1" si="774"/>
        <v>-1.3312545985558102E-13</v>
      </c>
      <c r="GC403" s="223">
        <f t="shared" ca="1" si="775"/>
        <v>-1.0059224941364376E-13</v>
      </c>
      <c r="GD403" s="223">
        <f t="shared" ca="1" si="776"/>
        <v>2.9695956919334673E-14</v>
      </c>
      <c r="GE403" s="223">
        <f t="shared" ca="1" si="777"/>
        <v>1.311257953009913E-13</v>
      </c>
      <c r="GF403" s="223">
        <f t="shared" ca="1" si="778"/>
        <v>1.0512830547818311E-13</v>
      </c>
      <c r="GG403" s="223">
        <f t="shared" ca="1" si="779"/>
        <v>-2.303229462355587E-14</v>
      </c>
      <c r="GH403" s="223">
        <f t="shared" ca="1" si="780"/>
        <v>-1.2881023722025704E-13</v>
      </c>
      <c r="GI403" s="223">
        <f t="shared" ca="1" si="781"/>
        <v>-1.0941109824667093E-13</v>
      </c>
      <c r="GJ403" s="223">
        <f t="shared" ca="1" si="782"/>
        <v>1.6313145512642052E-14</v>
      </c>
      <c r="GK403" s="223">
        <f t="shared" ca="1" si="783"/>
        <v>1.261843639956163E-13</v>
      </c>
      <c r="GL403" s="223">
        <f t="shared" ca="1" si="784"/>
        <v>1.1343031009620451E-13</v>
      </c>
      <c r="GM403" s="223">
        <f t="shared" ca="1" si="785"/>
        <v>-9.5546966053215825E-15</v>
      </c>
      <c r="GN403" s="223">
        <f t="shared" ca="1" si="786"/>
        <v>-1.2325450158566535E-13</v>
      </c>
      <c r="GO403" s="223">
        <f t="shared" ca="1" si="787"/>
        <v>-1.1717625839339235E-13</v>
      </c>
      <c r="GP403" s="223">
        <f t="shared" ca="1" si="788"/>
        <v>2.7732295969902266E-15</v>
      </c>
      <c r="GQ403" s="223">
        <f t="shared" ca="1" si="789"/>
        <v>1.2002770828557346E-13</v>
      </c>
      <c r="GR403" s="223">
        <f t="shared" ca="1" si="790"/>
        <v>1.2063991882068447E-13</v>
      </c>
      <c r="GS403" s="223">
        <f t="shared" ca="1" si="791"/>
        <v>4.0149183643464994E-15</v>
      </c>
      <c r="GT403" s="223">
        <f t="shared" ca="1" si="792"/>
        <v>-1.1651175772303795E-13</v>
      </c>
      <c r="GU403" s="223">
        <f t="shared" ca="1" si="793"/>
        <v>-1.2381294711672674E-13</v>
      </c>
      <c r="GV403" s="223">
        <f t="shared" ca="1" si="794"/>
        <v>-1.0793394035682124E-14</v>
      </c>
      <c r="GW403" s="223">
        <f t="shared" ca="1" si="795"/>
        <v>1.1271512013092078E-13</v>
      </c>
      <c r="GX403" s="223">
        <f t="shared" ca="1" si="796"/>
        <v>1.2668769917843163E-13</v>
      </c>
      <c r="GY403" s="223">
        <f t="shared" ca="1" si="797"/>
        <v>1.7545867475392211E-14</v>
      </c>
      <c r="GZ403" s="223">
        <f t="shared" ca="1" si="798"/>
        <v>-1.08646941941732E-13</v>
      </c>
      <c r="HA403" s="223">
        <f t="shared" ca="1" si="799"/>
        <v>-1.2925724947628532E-13</v>
      </c>
      <c r="HB403" s="223">
        <f t="shared" ca="1" si="800"/>
        <v>-2.4256071383521487E-14</v>
      </c>
      <c r="HC403" s="223">
        <f t="shared" ca="1" si="801"/>
        <v>1.0431702375305495E-13</v>
      </c>
      <c r="HD403" s="223">
        <f t="shared" ca="1" si="802"/>
        <v>1.315154077385513E-13</v>
      </c>
      <c r="HE403" s="223">
        <f t="shared" ca="1" si="803"/>
        <v>3.0907840291103061E-14</v>
      </c>
      <c r="HF403" s="223">
        <f t="shared" ca="1" si="804"/>
        <v>-9.9735796717067216E-14</v>
      </c>
      <c r="HG403" s="223">
        <f t="shared" ca="1" si="805"/>
        <v>-1.334567338641871E-13</v>
      </c>
      <c r="HH403" s="223">
        <f t="shared" ca="1" si="806"/>
        <v>-3.7485149504220115E-14</v>
      </c>
      <c r="HI403" s="223">
        <f t="shared" ca="1" si="807"/>
        <v>9.4914297410964131E-14</v>
      </c>
      <c r="HJ403" s="223">
        <f t="shared" ca="1" si="808"/>
        <v>1.3507655102851371E-13</v>
      </c>
      <c r="HK403" s="223">
        <f t="shared" ca="1" si="809"/>
        <v>4.3972153708866407E-14</v>
      </c>
      <c r="HL403" s="223">
        <f t="shared" ca="1" si="810"/>
        <v>-8.9864141248884569E-14</v>
      </c>
      <c r="HM403" s="223">
        <f t="shared" ca="1" si="811"/>
        <v>-1.3637095695010492E-13</v>
      </c>
      <c r="HN403" s="223">
        <f t="shared" ca="1" si="812"/>
        <v>-5.0353225143725952E-14</v>
      </c>
      <c r="HO403" s="223">
        <f t="shared" ca="1" si="813"/>
        <v>8.4597494499370294E-14</v>
      </c>
      <c r="HP403" s="223">
        <f t="shared" ca="1" si="814"/>
        <v>1.3733683329171756E-13</v>
      </c>
      <c r="HQ403" s="223">
        <f t="shared" ca="1" si="815"/>
        <v>5.6612991248788979E-14</v>
      </c>
      <c r="HR403" s="223">
        <f t="shared" ca="1" si="816"/>
        <v>-7.9127044975738509E-14</v>
      </c>
      <c r="HS403" s="223">
        <f t="shared" ca="1" si="817"/>
        <v>-1.37971853172645E-13</v>
      </c>
      <c r="HT403" s="223">
        <f t="shared" ca="1" si="818"/>
        <v>-6.273637169922135E-14</v>
      </c>
      <c r="HU403" s="223">
        <f t="shared" ca="1" si="819"/>
        <v>7.3465971470052818E-14</v>
      </c>
      <c r="HV403" s="223">
        <f t="shared" ca="1" si="820"/>
        <v>1.3827448677437221E-13</v>
      </c>
      <c r="HW403" s="223">
        <f t="shared" ca="1" si="821"/>
        <v>6.8708614735176625E-14</v>
      </c>
      <c r="HX403" s="223">
        <f t="shared" ca="1" si="822"/>
        <v>-6.7627912004233301E-14</v>
      </c>
      <c r="HY403" s="223">
        <f t="shared" ca="1" si="823"/>
        <v>-1.3824400502604549E-13</v>
      </c>
      <c r="HZ403" s="223">
        <f t="shared" ca="1" si="824"/>
        <v>-7.4515332700067569E-14</v>
      </c>
      <c r="IA403" s="223">
        <f t="shared" ca="1" si="825"/>
        <v>6.1626930974893513E-14</v>
      </c>
      <c r="IB403" s="223">
        <f t="shared" ca="1" si="826"/>
        <v>1.3788048136086617E-13</v>
      </c>
      <c r="IC403" s="223">
        <f t="shared" ca="1" si="827"/>
        <v>8.0142536701715047E-14</v>
      </c>
      <c r="ID403" s="223">
        <f t="shared" ca="1" si="828"/>
        <v>-5.5477485270953632E-14</v>
      </c>
      <c r="IE403" s="223">
        <f t="shared" ca="1" si="829"/>
        <v>7.0680375808075194E-14</v>
      </c>
      <c r="IF403" s="223">
        <f t="shared" ca="1" si="830"/>
        <v>-8.557667031278771E-14</v>
      </c>
      <c r="IG403" s="223">
        <f t="shared" ca="1" si="831"/>
        <v>4.9194389445738624E-14</v>
      </c>
      <c r="IH403" s="223">
        <f t="shared" ca="1" si="832"/>
        <v>1.3615861153871672E-13</v>
      </c>
      <c r="II403" s="223">
        <f t="shared" ca="1" si="833"/>
        <v>9.0804642229448902E-14</v>
      </c>
      <c r="IJ403" s="223">
        <f t="shared" ca="1" si="834"/>
        <v>-4.2792780027432876E-14</v>
      </c>
      <c r="IK403" s="223">
        <f t="shared" ca="1" si="835"/>
        <v>-1.348044135169666E-13</v>
      </c>
      <c r="IL403" s="223">
        <f t="shared" ca="1" si="836"/>
        <v>-9.5813857809429062E-14</v>
      </c>
      <c r="IM403" s="223">
        <f t="shared" ca="1" si="837"/>
        <v>3.6288079053832456E-14</v>
      </c>
      <c r="IN403" s="223">
        <f t="shared" ca="1" si="838"/>
        <v>1.3312545985558104E-13</v>
      </c>
      <c r="IO403" s="223">
        <f t="shared" ca="1" si="839"/>
        <v>1.0059224941364365E-13</v>
      </c>
      <c r="IP403" s="223">
        <f t="shared" ca="1" si="840"/>
        <v>-2.9695956919334805E-14</v>
      </c>
      <c r="IQ403" s="223">
        <f t="shared" ca="1" si="841"/>
        <v>-1.3112579530099135E-13</v>
      </c>
      <c r="IR403" s="223">
        <f t="shared" ca="1" si="842"/>
        <v>-1.0512830547818302E-13</v>
      </c>
      <c r="IS403" s="223">
        <f t="shared" ca="1" si="843"/>
        <v>2.3032294623556006E-14</v>
      </c>
      <c r="IT403" s="223">
        <f t="shared" ca="1" si="844"/>
        <v>1.2881023722025709E-13</v>
      </c>
      <c r="IU403" s="223">
        <f t="shared" ca="1" si="845"/>
        <v>1.0941109824667085E-13</v>
      </c>
      <c r="IV403" s="223">
        <f t="shared" ca="1" si="846"/>
        <v>-1.6313145512638284E-14</v>
      </c>
      <c r="IW403" s="223">
        <f t="shared" ca="1" si="847"/>
        <v>-1.2618436399561638E-13</v>
      </c>
      <c r="IX403" s="223">
        <f t="shared" ca="1" si="848"/>
        <v>-1.1343031009620219E-13</v>
      </c>
      <c r="IY403" s="223">
        <f t="shared" ca="1" si="849"/>
        <v>9.5546966053217167E-15</v>
      </c>
      <c r="IZ403" s="223">
        <f t="shared" ca="1" si="850"/>
        <v>1.2325450158566543E-13</v>
      </c>
      <c r="JA403" s="223">
        <f t="shared" ca="1" si="851"/>
        <v>1.1717625839339435E-13</v>
      </c>
      <c r="JB403" s="223">
        <f t="shared" ca="1" si="852"/>
        <v>-2.7732295969903619E-15</v>
      </c>
    </row>
    <row r="404" spans="2:262">
      <c r="B404" s="230">
        <v>43</v>
      </c>
      <c r="C404" s="229">
        <f t="shared" si="853"/>
        <v>8.3984375000000042E-4</v>
      </c>
      <c r="D404" s="226">
        <f t="shared" ca="1" si="597"/>
        <v>18.000000000087159</v>
      </c>
      <c r="E404" s="225">
        <f ca="1">AW361</f>
        <v>8.7157820995356442E-11</v>
      </c>
      <c r="F404" s="224">
        <v>43</v>
      </c>
      <c r="G404" s="223">
        <f t="shared" ca="1" si="854"/>
        <v>-5.6474349811030778E-13</v>
      </c>
      <c r="H404" s="223">
        <f t="shared" ca="1" si="598"/>
        <v>-5.3440907693823898E-13</v>
      </c>
      <c r="I404" s="223">
        <f t="shared" ca="1" si="599"/>
        <v>3.792496224221658E-14</v>
      </c>
      <c r="J404" s="223">
        <f t="shared" ca="1" si="600"/>
        <v>5.7179536759738167E-13</v>
      </c>
      <c r="K404" s="223">
        <f t="shared" ca="1" si="601"/>
        <v>5.2574884378601204E-13</v>
      </c>
      <c r="L404" s="223">
        <f t="shared" ca="1" si="602"/>
        <v>-5.351405825933272E-14</v>
      </c>
      <c r="M404" s="223">
        <f t="shared" ca="1" si="603"/>
        <v>-5.7850280893582093E-13</v>
      </c>
      <c r="N404" s="223">
        <f t="shared" ca="1" si="604"/>
        <v>-5.1677191918930402E-13</v>
      </c>
      <c r="O404" s="223">
        <f t="shared" ca="1" si="605"/>
        <v>6.9070919408773529E-14</v>
      </c>
      <c r="P404" s="223">
        <f t="shared" ca="1" si="606"/>
        <v>5.8486178181377055E-13</v>
      </c>
      <c r="Q404" s="223">
        <f t="shared" ca="1" si="607"/>
        <v>5.0748371051182313E-13</v>
      </c>
      <c r="R404" s="223">
        <f t="shared" ca="1" si="608"/>
        <v>-8.4586174819089389E-14</v>
      </c>
      <c r="S404" s="223">
        <f t="shared" ca="1" si="609"/>
        <v>-5.9086845582374642E-13</v>
      </c>
      <c r="T404" s="223">
        <f t="shared" ca="1" si="610"/>
        <v>-4.9788981262316772E-13</v>
      </c>
      <c r="U404" s="223">
        <f t="shared" ca="1" si="611"/>
        <v>1.0005047868057506E-13</v>
      </c>
      <c r="V404" s="223">
        <f t="shared" ca="1" si="612"/>
        <v>5.9651921276992818E-13</v>
      </c>
      <c r="W404" s="223">
        <f t="shared" ca="1" si="613"/>
        <v>4.8799600452868708E-13</v>
      </c>
      <c r="X404" s="223">
        <f t="shared" ca="1" si="614"/>
        <v>-1.154545158748341E-13</v>
      </c>
      <c r="Y404" s="223">
        <f t="shared" ca="1" si="615"/>
        <v>-6.0181064884762745E-13</v>
      </c>
      <c r="Z404" s="223">
        <f t="shared" ca="1" si="616"/>
        <v>-4.7780824588842522E-13</v>
      </c>
      <c r="AA404" s="223">
        <f t="shared" ca="1" si="617"/>
        <v>1.3078900758585034E-13</v>
      </c>
      <c r="AB404" s="223">
        <f t="shared" ca="1" si="618"/>
        <v>6.0673957669361056E-13</v>
      </c>
      <c r="AC404" s="223">
        <f t="shared" ca="1" si="619"/>
        <v>4.6733267342724109E-13</v>
      </c>
      <c r="AD404" s="223">
        <f t="shared" ca="1" si="620"/>
        <v>-1.4604471688921288E-13</v>
      </c>
      <c r="AE404" s="223">
        <f t="shared" ca="1" si="621"/>
        <v>-6.1130302730604824E-13</v>
      </c>
      <c r="AF404" s="223">
        <f t="shared" ca="1" si="622"/>
        <v>-4.5657559723827723E-13</v>
      </c>
      <c r="AG404" s="223">
        <f t="shared" ca="1" si="623"/>
        <v>1.6121245431608508E-13</v>
      </c>
      <c r="AH404" s="223">
        <f t="shared" ca="1" si="624"/>
        <v>6.1549825183292849E-13</v>
      </c>
      <c r="AI404" s="223">
        <f t="shared" ca="1" si="625"/>
        <v>4.4554349698199962E-13</v>
      </c>
      <c r="AJ404" s="223">
        <f t="shared" ca="1" si="626"/>
        <v>-1.7628308338859918E-13</v>
      </c>
      <c r="AK404" s="223">
        <f t="shared" ca="1" si="627"/>
        <v>-6.1932272322786721E-13</v>
      </c>
      <c r="AL404" s="223">
        <f t="shared" ca="1" si="628"/>
        <v>-4.3424301798308463E-13</v>
      </c>
      <c r="AM404" s="223">
        <f t="shared" ca="1" si="629"/>
        <v>1.912475261233291E-13</v>
      </c>
      <c r="AN404" s="223">
        <f t="shared" ca="1" si="630"/>
        <v>6.227741377723011E-13</v>
      </c>
      <c r="AO404" s="223">
        <f t="shared" ca="1" si="631"/>
        <v>4.2268096722752887E-13</v>
      </c>
      <c r="AP404" s="223">
        <f t="shared" ca="1" si="632"/>
        <v>-2.060967684995322E-13</v>
      </c>
      <c r="AQ404" s="223">
        <f t="shared" ca="1" si="633"/>
        <v>-6.2585041646316594E-13</v>
      </c>
      <c r="AR404" s="223">
        <f t="shared" ca="1" si="634"/>
        <v>-4.1086430926237469E-13</v>
      </c>
      <c r="AS404" s="223">
        <f t="shared" ca="1" si="635"/>
        <v>2.2082186588884141E-13</v>
      </c>
      <c r="AT404" s="223">
        <f t="shared" ca="1" si="636"/>
        <v>6.2854970626520774E-13</v>
      </c>
      <c r="AU404" s="223">
        <f t="shared" ca="1" si="637"/>
        <v>3.9880016200052697E-13</v>
      </c>
      <c r="AV404" s="223">
        <f t="shared" ca="1" si="638"/>
        <v>-2.3541394844320061E-13</v>
      </c>
      <c r="AW404" s="223">
        <f t="shared" ca="1" si="639"/>
        <v>-6.308703812271829E-13</v>
      </c>
      <c r="AX404" s="223">
        <f t="shared" ca="1" si="640"/>
        <v>-3.8649579243318866E-13</v>
      </c>
      <c r="AY404" s="223">
        <f t="shared" ca="1" si="641"/>
        <v>2.4986422643771212E-13</v>
      </c>
      <c r="AZ404" s="223">
        <f t="shared" ca="1" si="642"/>
        <v>6.3281104346126964E-13</v>
      </c>
      <c r="BA404" s="223">
        <f t="shared" ca="1" si="643"/>
        <v>3.7395861225249343E-13</v>
      </c>
      <c r="BB404" s="223">
        <f t="shared" ca="1" si="644"/>
        <v>-2.6416399556524285E-13</v>
      </c>
      <c r="BC404" s="223">
        <f t="shared" ca="1" si="645"/>
        <v>-6.3437052398510457E-13</v>
      </c>
      <c r="BD404" s="223">
        <f t="shared" ca="1" si="646"/>
        <v>-3.6119617338699415E-13</v>
      </c>
      <c r="BE404" s="223">
        <f t="shared" ca="1" si="647"/>
        <v>2.7830464217957311E-13</v>
      </c>
      <c r="BF404" s="223">
        <f t="shared" ca="1" si="648"/>
        <v>6.3554788342593267E-13</v>
      </c>
      <c r="BG404" s="223">
        <f t="shared" ca="1" si="649"/>
        <v>3.4821616345264136E-13</v>
      </c>
      <c r="BH404" s="223">
        <f t="shared" ca="1" si="650"/>
        <v>-2.922776484839352E-13</v>
      </c>
      <c r="BI404" s="223">
        <f t="shared" ca="1" si="651"/>
        <v>-6.3634241258645075E-13</v>
      </c>
      <c r="BJ404" s="223">
        <f t="shared" ca="1" si="652"/>
        <v>-3.3502640112206573E-13</v>
      </c>
      <c r="BK404" s="223">
        <f t="shared" ca="1" si="653"/>
        <v>3.0607459766181578E-13</v>
      </c>
      <c r="BL404" s="223">
        <f t="shared" ca="1" si="654"/>
        <v>6.3675363287200219E-13</v>
      </c>
      <c r="BM404" s="223">
        <f t="shared" ca="1" si="655"/>
        <v>3.2163483141489826E-13</v>
      </c>
      <c r="BN404" s="223">
        <f t="shared" ca="1" si="656"/>
        <v>-3.1968717894693128E-13</v>
      </c>
      <c r="BO404" s="223">
        <f t="shared" ca="1" si="657"/>
        <v>-6.3678129657886367E-13</v>
      </c>
      <c r="BP404" s="223">
        <f t="shared" ca="1" si="658"/>
        <v>-3.0804952091198346E-13</v>
      </c>
      <c r="BQ404" s="223">
        <f t="shared" ca="1" si="659"/>
        <v>3.3310719262932666E-13</v>
      </c>
      <c r="BR404" s="223">
        <f t="shared" ca="1" si="660"/>
        <v>6.3642538704345215E-13</v>
      </c>
      <c r="BS404" s="223">
        <f t="shared" ca="1" si="661"/>
        <v>2.9427865289639277E-13</v>
      </c>
      <c r="BT404" s="223">
        <f t="shared" ca="1" si="662"/>
        <v>-3.4632655499455453E-13</v>
      </c>
      <c r="BU404" s="223">
        <f t="shared" ca="1" si="663"/>
        <v>-6.3568611865236348E-13</v>
      </c>
      <c r="BV404" s="223">
        <f t="shared" ca="1" si="664"/>
        <v>-2.8033052242407685E-13</v>
      </c>
      <c r="BW404" s="223">
        <f t="shared" ca="1" si="665"/>
        <v>3.5933730319304537E-13</v>
      </c>
      <c r="BX404" s="223">
        <f t="shared" ca="1" si="666"/>
        <v>6.3456393671323433E-13</v>
      </c>
      <c r="BY404" s="223">
        <f t="shared" ca="1" si="667"/>
        <v>2.6621353132729413E-13</v>
      </c>
      <c r="BZ404" s="223">
        <f t="shared" ca="1" si="668"/>
        <v>-3.7213160003657979E-13</v>
      </c>
      <c r="CA404" s="223">
        <f t="shared" ca="1" si="669"/>
        <v>-6.3305951718650218E-13</v>
      </c>
      <c r="CB404" s="223">
        <f t="shared" ca="1" si="670"/>
        <v>-2.5193618315359684E-13</v>
      </c>
      <c r="CC404" s="223">
        <f t="shared" ca="1" si="671"/>
        <v>3.8470173871914165E-13</v>
      </c>
      <c r="CD404" s="223">
        <f t="shared" ca="1" si="672"/>
        <v>6.311737662782379E-13</v>
      </c>
      <c r="CE404" s="223">
        <f t="shared" ca="1" si="673"/>
        <v>2.3750707804367674E-13</v>
      </c>
      <c r="CF404" s="223">
        <f t="shared" ca="1" si="674"/>
        <v>-3.9704014745923092E-13</v>
      </c>
      <c r="CG404" s="223">
        <f t="shared" ca="1" si="675"/>
        <v>-6.2890781989427376E-13</v>
      </c>
      <c r="CH404" s="223">
        <f t="shared" ca="1" si="676"/>
        <v>-2.2293490755089648E-13</v>
      </c>
      <c r="CI404" s="223">
        <f t="shared" ca="1" si="677"/>
        <v>4.0913939406077102E-13</v>
      </c>
      <c r="CJ404" s="223">
        <f t="shared" ca="1" si="678"/>
        <v>6.2626304295598491E-13</v>
      </c>
      <c r="CK404" s="223">
        <f t="shared" ca="1" si="679"/>
        <v>2.0822844940588053E-13</v>
      </c>
      <c r="CL404" s="223">
        <f t="shared" ca="1" si="680"/>
        <v>-4.2099219039004315E-13</v>
      </c>
      <c r="CM404" s="223">
        <f t="shared" ca="1" si="681"/>
        <v>-6.2324102857810117E-13</v>
      </c>
      <c r="CN404" s="223">
        <f t="shared" ca="1" si="682"/>
        <v>-1.9339656222911433E-13</v>
      </c>
      <c r="CO404" s="223">
        <f t="shared" ca="1" si="683"/>
        <v>4.3259139676572949E-13</v>
      </c>
      <c r="CP404" s="223">
        <f t="shared" ca="1" si="684"/>
        <v>6.1984359710908703E-13</v>
      </c>
      <c r="CQ404" s="223">
        <f t="shared" ca="1" si="685"/>
        <v>1.7844818019481591E-13</v>
      </c>
      <c r="CR404" s="223">
        <f t="shared" ca="1" si="686"/>
        <v>-4.4393002625964504E-13</v>
      </c>
      <c r="CS404" s="223">
        <f t="shared" ca="1" si="687"/>
        <v>-6.1607279503461726E-13</v>
      </c>
      <c r="CT404" s="223">
        <f t="shared" ca="1" si="688"/>
        <v>-1.6339230764938408E-13</v>
      </c>
      <c r="CU404" s="223">
        <f t="shared" ca="1" si="689"/>
        <v>4.5500124890534813E-13</v>
      </c>
      <c r="CV404" s="223">
        <f t="shared" ca="1" si="690"/>
        <v>6.1193089374486406E-13</v>
      </c>
      <c r="CW404" s="223">
        <f t="shared" ca="1" si="691"/>
        <v>1.4823801368744745E-13</v>
      </c>
      <c r="CX404" s="223">
        <f t="shared" ca="1" si="692"/>
        <v>-4.6579839581230968E-13</v>
      </c>
      <c r="CY404" s="223">
        <f t="shared" ca="1" si="693"/>
        <v>-6.0742038816629143E-13</v>
      </c>
      <c r="CZ404" s="223">
        <f t="shared" ca="1" si="694"/>
        <v>-1.3299442668905063E-13</v>
      </c>
      <c r="DA404" s="223">
        <f t="shared" ca="1" si="695"/>
        <v>4.7631496318295751E-13</v>
      </c>
      <c r="DB404" s="223">
        <f t="shared" ca="1" si="696"/>
        <v>6.0254399525879577E-13</v>
      </c>
      <c r="DC404" s="223">
        <f t="shared" ca="1" si="697"/>
        <v>1.1767072882098942E-13</v>
      </c>
      <c r="DD404" s="223">
        <f t="shared" ca="1" si="698"/>
        <v>-4.8654461623034172E-13</v>
      </c>
      <c r="DE404" s="223">
        <f t="shared" ca="1" si="699"/>
        <v>-5.9730465237913052E-13</v>
      </c>
      <c r="DF404" s="223">
        <f t="shared" ca="1" si="700"/>
        <v>-1.0227615050587837E-13</v>
      </c>
      <c r="DG404" s="223">
        <f t="shared" ca="1" si="701"/>
        <v>4.9648119299398934E-13</v>
      </c>
      <c r="DH404" s="223">
        <f t="shared" ca="1" si="702"/>
        <v>5.9170551551152858E-13</v>
      </c>
      <c r="DI404" s="223">
        <f t="shared" ca="1" si="703"/>
        <v>8.6819964862063117E-14</v>
      </c>
      <c r="DJ404" s="223">
        <f t="shared" ca="1" si="704"/>
        <v>-5.061187080515995E-13</v>
      </c>
      <c r="DK404" s="223">
        <f t="shared" ca="1" si="705"/>
        <v>-5.8574995736668007E-13</v>
      </c>
      <c r="DL404" s="223">
        <f t="shared" ca="1" si="706"/>
        <v>-7.1311482117813561E-14</v>
      </c>
      <c r="DM404" s="223">
        <f t="shared" ca="1" si="707"/>
        <v>5.1545135612448248E-13</v>
      </c>
      <c r="DN404" s="223">
        <f t="shared" ca="1" si="708"/>
        <v>5.7944156535011209E-13</v>
      </c>
      <c r="DO404" s="223">
        <f t="shared" ca="1" si="709"/>
        <v>5.5760044003253312E-14</v>
      </c>
      <c r="DP404" s="223">
        <f t="shared" ca="1" si="710"/>
        <v>-5.2447351557439829E-13</v>
      </c>
      <c r="DQ404" s="223">
        <f t="shared" ca="1" si="711"/>
        <v>-5.7278413940129259E-13</v>
      </c>
      <c r="DR404" s="223">
        <f t="shared" ca="1" si="712"/>
        <v>-4.0175018123178819E-14</v>
      </c>
      <c r="DS404" s="223">
        <f t="shared" ca="1" si="713"/>
        <v>5.3317975178986518E-13</v>
      </c>
      <c r="DT404" s="223">
        <f t="shared" ca="1" si="714"/>
        <v>5.6578168970468029E-13</v>
      </c>
      <c r="DU404" s="223">
        <f t="shared" ca="1" si="715"/>
        <v>2.4565792314436653E-14</v>
      </c>
      <c r="DV404" s="223">
        <f t="shared" ca="1" si="716"/>
        <v>-5.4156482045972388E-13</v>
      </c>
      <c r="DW404" s="223">
        <f t="shared" ca="1" si="717"/>
        <v>-5.5843843427412576E-13</v>
      </c>
      <c r="DX404" s="223">
        <f t="shared" ca="1" si="718"/>
        <v>-8.9417689909784206E-15</v>
      </c>
      <c r="DY404" s="223">
        <f t="shared" ca="1" si="719"/>
        <v>5.4962367073215541E-13</v>
      </c>
      <c r="DZ404" s="223">
        <f t="shared" ca="1" si="720"/>
        <v>5.5075879641212245E-13</v>
      </c>
      <c r="EA404" s="223">
        <f t="shared" ca="1" si="721"/>
        <v>-6.6876405197747453E-15</v>
      </c>
      <c r="EB404" s="223">
        <f t="shared" ca="1" si="722"/>
        <v>-5.5735144825709064E-13</v>
      </c>
      <c r="EC404" s="223">
        <f t="shared" ca="1" si="723"/>
        <v>-5.4274740204536754E-13</v>
      </c>
      <c r="ED404" s="223">
        <f t="shared" ca="1" si="724"/>
        <v>2.2313021645945787E-14</v>
      </c>
      <c r="EE404" s="223">
        <f t="shared" ca="1" si="725"/>
        <v>5.6474349811030849E-13</v>
      </c>
      <c r="EF404" s="223">
        <f t="shared" ca="1" si="726"/>
        <v>5.3440907693824383E-13</v>
      </c>
      <c r="EG404" s="223">
        <f t="shared" ca="1" si="727"/>
        <v>-3.792496224221492E-14</v>
      </c>
      <c r="EH404" s="223">
        <f t="shared" ca="1" si="728"/>
        <v>-5.7179536759737622E-13</v>
      </c>
      <c r="EI404" s="223">
        <f t="shared" ca="1" si="729"/>
        <v>-5.2574884378601487E-13</v>
      </c>
      <c r="EJ404" s="223">
        <f t="shared" ca="1" si="730"/>
        <v>5.3514058259335011E-14</v>
      </c>
      <c r="EK404" s="223">
        <f t="shared" ca="1" si="731"/>
        <v>5.7850280893581739E-13</v>
      </c>
      <c r="EL404" s="223">
        <f t="shared" ca="1" si="732"/>
        <v>5.1677191918930452E-13</v>
      </c>
      <c r="EM404" s="223">
        <f t="shared" ca="1" si="733"/>
        <v>-6.9070919408761198E-14</v>
      </c>
      <c r="EN404" s="223">
        <f t="shared" ca="1" si="734"/>
        <v>-5.8486178181376874E-13</v>
      </c>
      <c r="EO404" s="223">
        <f t="shared" ca="1" si="735"/>
        <v>-5.0748371051182111E-13</v>
      </c>
      <c r="EP404" s="223">
        <f t="shared" ca="1" si="736"/>
        <v>8.4586174819081589E-14</v>
      </c>
      <c r="EQ404" s="223">
        <f t="shared" ca="1" si="737"/>
        <v>5.9086845582374592E-13</v>
      </c>
      <c r="ER404" s="223">
        <f t="shared" ca="1" si="738"/>
        <v>4.9788981262317469E-13</v>
      </c>
      <c r="ES404" s="223">
        <f t="shared" ca="1" si="739"/>
        <v>-1.0005047868057174E-13</v>
      </c>
      <c r="ET404" s="223">
        <f t="shared" ca="1" si="740"/>
        <v>-5.9651921276992939E-13</v>
      </c>
      <c r="EU404" s="223">
        <f t="shared" ca="1" si="741"/>
        <v>-4.8799600452869213E-13</v>
      </c>
      <c r="EV404" s="223">
        <f t="shared" ca="1" si="742"/>
        <v>1.1545451587483304E-13</v>
      </c>
      <c r="EW404" s="223">
        <f t="shared" ca="1" si="743"/>
        <v>6.0181064884762422E-13</v>
      </c>
      <c r="EX404" s="223">
        <f t="shared" ca="1" si="744"/>
        <v>4.7780824588842744E-13</v>
      </c>
      <c r="EY404" s="223">
        <f t="shared" ca="1" si="745"/>
        <v>-1.30789007585836E-13</v>
      </c>
      <c r="EZ404" s="223">
        <f t="shared" ca="1" si="746"/>
        <v>-6.0673957669360894E-13</v>
      </c>
      <c r="FA404" s="223">
        <f t="shared" ca="1" si="747"/>
        <v>-4.6733267342724038E-13</v>
      </c>
      <c r="FB404" s="223">
        <f t="shared" ca="1" si="748"/>
        <v>1.4604471688920301E-13</v>
      </c>
      <c r="FC404" s="223">
        <f t="shared" ca="1" si="749"/>
        <v>6.1130302730604723E-13</v>
      </c>
      <c r="FD404" s="223">
        <f t="shared" ca="1" si="750"/>
        <v>4.5657559723828743E-13</v>
      </c>
      <c r="FE404" s="223">
        <f t="shared" ca="1" si="751"/>
        <v>-1.6121245431607963E-13</v>
      </c>
      <c r="FF404" s="223">
        <f t="shared" ca="1" si="752"/>
        <v>-6.1549825183292879E-13</v>
      </c>
      <c r="FG404" s="223">
        <f t="shared" ca="1" si="753"/>
        <v>-4.4554349698200694E-13</v>
      </c>
      <c r="FH404" s="223">
        <f t="shared" ca="1" si="754"/>
        <v>1.7628308338859815E-13</v>
      </c>
      <c r="FI404" s="223">
        <f t="shared" ca="1" si="755"/>
        <v>6.1932272322786377E-13</v>
      </c>
      <c r="FJ404" s="223">
        <f t="shared" ca="1" si="756"/>
        <v>4.3424301798308877E-13</v>
      </c>
      <c r="FK404" s="223">
        <f t="shared" ca="1" si="757"/>
        <v>-1.9124752612333235E-13</v>
      </c>
      <c r="FL404" s="223">
        <f t="shared" ca="1" si="758"/>
        <v>-6.2277413777229898E-13</v>
      </c>
      <c r="FM404" s="223">
        <f t="shared" ca="1" si="759"/>
        <v>-4.2268096722752978E-13</v>
      </c>
      <c r="FN404" s="223">
        <f t="shared" ca="1" si="760"/>
        <v>2.0609676849951831E-13</v>
      </c>
      <c r="FO404" s="223">
        <f t="shared" ca="1" si="761"/>
        <v>6.2585041646316493E-13</v>
      </c>
      <c r="FP404" s="223">
        <f t="shared" ca="1" si="762"/>
        <v>4.1086430926237211E-13</v>
      </c>
      <c r="FQ404" s="223">
        <f t="shared" ca="1" si="763"/>
        <v>-2.208218658888319E-13</v>
      </c>
      <c r="FR404" s="223">
        <f t="shared" ca="1" si="764"/>
        <v>-6.2854970626520764E-13</v>
      </c>
      <c r="FS404" s="223">
        <f t="shared" ca="1" si="765"/>
        <v>-3.9880016200053485E-13</v>
      </c>
      <c r="FT404" s="223">
        <f t="shared" ca="1" si="766"/>
        <v>2.3541394844319541E-13</v>
      </c>
      <c r="FU404" s="223">
        <f t="shared" ca="1" si="767"/>
        <v>6.308703812271833E-13</v>
      </c>
      <c r="FV404" s="223">
        <f t="shared" ca="1" si="768"/>
        <v>3.8649579243319305E-13</v>
      </c>
      <c r="FW404" s="223">
        <f t="shared" ca="1" si="769"/>
        <v>-2.4986422643771117E-13</v>
      </c>
      <c r="FX404" s="223">
        <f t="shared" ca="1" si="770"/>
        <v>-6.3281104346126853E-13</v>
      </c>
      <c r="FY404" s="223">
        <f t="shared" ca="1" si="771"/>
        <v>-3.7395861225249797E-13</v>
      </c>
      <c r="FZ404" s="223">
        <f t="shared" ca="1" si="772"/>
        <v>2.6416399556522947E-13</v>
      </c>
      <c r="GA404" s="223">
        <f t="shared" ca="1" si="773"/>
        <v>6.3437052398510407E-13</v>
      </c>
      <c r="GB404" s="223">
        <f t="shared" ca="1" si="774"/>
        <v>3.6119617338699501E-13</v>
      </c>
      <c r="GC404" s="223">
        <f t="shared" ca="1" si="775"/>
        <v>-2.7830464217956392E-13</v>
      </c>
      <c r="GD404" s="223">
        <f t="shared" ca="1" si="776"/>
        <v>-6.3554788342593237E-13</v>
      </c>
      <c r="GE404" s="223">
        <f t="shared" ca="1" si="777"/>
        <v>-3.4821616345265368E-13</v>
      </c>
      <c r="GF404" s="223">
        <f t="shared" ca="1" si="778"/>
        <v>2.9227764848393021E-13</v>
      </c>
      <c r="GG404" s="223">
        <f t="shared" ca="1" si="779"/>
        <v>6.3634241258645075E-13</v>
      </c>
      <c r="GH404" s="223">
        <f t="shared" ca="1" si="780"/>
        <v>3.3502640112207442E-13</v>
      </c>
      <c r="GI404" s="223">
        <f t="shared" ca="1" si="781"/>
        <v>-3.0607459766181482E-13</v>
      </c>
      <c r="GJ404" s="223">
        <f t="shared" ca="1" si="782"/>
        <v>-6.3675363287200199E-13</v>
      </c>
      <c r="GK404" s="223">
        <f t="shared" ca="1" si="783"/>
        <v>-3.2163483141490311E-13</v>
      </c>
      <c r="GL404" s="223">
        <f t="shared" ca="1" si="784"/>
        <v>3.1968717894693426E-13</v>
      </c>
      <c r="GM404" s="223">
        <f t="shared" ca="1" si="785"/>
        <v>6.3678129657886367E-13</v>
      </c>
      <c r="GN404" s="223">
        <f t="shared" ca="1" si="786"/>
        <v>3.0804952091198841E-13</v>
      </c>
      <c r="GO404" s="223">
        <f t="shared" ca="1" si="787"/>
        <v>-3.3310719262931413E-13</v>
      </c>
      <c r="GP404" s="223">
        <f t="shared" ca="1" si="788"/>
        <v>-6.3642538704345235E-13</v>
      </c>
      <c r="GQ404" s="223">
        <f t="shared" ca="1" si="789"/>
        <v>-2.9427865289638974E-13</v>
      </c>
      <c r="GR404" s="223">
        <f t="shared" ca="1" si="790"/>
        <v>3.4632655499454984E-13</v>
      </c>
      <c r="GS404" s="223">
        <f t="shared" ca="1" si="791"/>
        <v>6.3568611865236378E-13</v>
      </c>
      <c r="GT404" s="223">
        <f t="shared" ca="1" si="792"/>
        <v>2.8033052242408998E-13</v>
      </c>
      <c r="GU404" s="223">
        <f t="shared" ca="1" si="793"/>
        <v>-3.5933730319304072E-13</v>
      </c>
      <c r="GV404" s="223">
        <f t="shared" ca="1" si="794"/>
        <v>-6.3456393671323393E-13</v>
      </c>
      <c r="GW404" s="223">
        <f t="shared" ca="1" si="795"/>
        <v>-2.6621353132729928E-13</v>
      </c>
      <c r="GX404" s="223">
        <f t="shared" ca="1" si="796"/>
        <v>3.7213160003657519E-13</v>
      </c>
      <c r="GY404" s="223">
        <f t="shared" ca="1" si="797"/>
        <v>6.3305951718650379E-13</v>
      </c>
      <c r="GZ404" s="223">
        <f t="shared" ca="1" si="798"/>
        <v>2.5193618315360199E-13</v>
      </c>
      <c r="HA404" s="223">
        <f t="shared" ca="1" si="799"/>
        <v>-3.8470173871914443E-13</v>
      </c>
      <c r="HB404" s="223">
        <f t="shared" ca="1" si="800"/>
        <v>-6.311737662782387E-13</v>
      </c>
      <c r="HC404" s="223">
        <f t="shared" ca="1" si="801"/>
        <v>-2.3750707804367356E-13</v>
      </c>
      <c r="HD404" s="223">
        <f t="shared" ca="1" si="802"/>
        <v>3.9704014745921941E-13</v>
      </c>
      <c r="HE404" s="223">
        <f t="shared" ca="1" si="803"/>
        <v>6.2890781989427467E-13</v>
      </c>
      <c r="HF404" s="223">
        <f t="shared" ca="1" si="804"/>
        <v>2.2293490755089325E-13</v>
      </c>
      <c r="HG404" s="223">
        <f t="shared" ca="1" si="805"/>
        <v>-4.0913939406076663E-13</v>
      </c>
      <c r="HH404" s="223">
        <f t="shared" ca="1" si="806"/>
        <v>-6.262630429559842E-13</v>
      </c>
      <c r="HI404" s="223">
        <f t="shared" ca="1" si="807"/>
        <v>-2.0822844940589436E-13</v>
      </c>
      <c r="HJ404" s="223">
        <f t="shared" ca="1" si="808"/>
        <v>4.2099219039003891E-13</v>
      </c>
      <c r="HK404" s="223">
        <f t="shared" ca="1" si="809"/>
        <v>6.232410285781041E-13</v>
      </c>
      <c r="HL404" s="223">
        <f t="shared" ca="1" si="810"/>
        <v>1.9339656222911965E-13</v>
      </c>
      <c r="HM404" s="223">
        <f t="shared" ca="1" si="811"/>
        <v>-4.3259139676573206E-13</v>
      </c>
      <c r="HN404" s="223">
        <f t="shared" ca="1" si="812"/>
        <v>-6.1984359710908835E-13</v>
      </c>
      <c r="HO404" s="223">
        <f t="shared" ca="1" si="813"/>
        <v>-1.7844818019482129E-13</v>
      </c>
      <c r="HP404" s="223">
        <f t="shared" ca="1" si="814"/>
        <v>4.4393002625963449E-13</v>
      </c>
      <c r="HQ404" s="223">
        <f t="shared" ca="1" si="815"/>
        <v>6.1607279503461858E-13</v>
      </c>
      <c r="HR404" s="223">
        <f t="shared" ca="1" si="816"/>
        <v>1.6339230764938075E-13</v>
      </c>
      <c r="HS404" s="223">
        <f t="shared" ca="1" si="817"/>
        <v>-4.5500124890534429E-13</v>
      </c>
      <c r="HT404" s="223">
        <f t="shared" ca="1" si="818"/>
        <v>-6.1193089374486557E-13</v>
      </c>
      <c r="HU404" s="223">
        <f t="shared" ca="1" si="819"/>
        <v>-1.4823801368746171E-13</v>
      </c>
      <c r="HV404" s="223">
        <f t="shared" ca="1" si="820"/>
        <v>4.6579839581230584E-13</v>
      </c>
      <c r="HW404" s="223">
        <f t="shared" ca="1" si="821"/>
        <v>6.0742038816629022E-13</v>
      </c>
      <c r="HX404" s="223">
        <f t="shared" ca="1" si="822"/>
        <v>1.3299442668905611E-13</v>
      </c>
      <c r="HY404" s="223">
        <f t="shared" ca="1" si="823"/>
        <v>-4.7631496318295377E-13</v>
      </c>
      <c r="HZ404" s="223">
        <f t="shared" ca="1" si="824"/>
        <v>-6.0254399525880052E-13</v>
      </c>
      <c r="IA404" s="223">
        <f t="shared" ca="1" si="825"/>
        <v>-1.1767072882099497E-13</v>
      </c>
      <c r="IB404" s="223">
        <f t="shared" ca="1" si="826"/>
        <v>4.8654461623034384E-13</v>
      </c>
      <c r="IC404" s="223">
        <f t="shared" ca="1" si="827"/>
        <v>5.9730465237913244E-13</v>
      </c>
      <c r="ID404" s="223">
        <f t="shared" ca="1" si="828"/>
        <v>1.0227615050588392E-13</v>
      </c>
      <c r="IE404" s="223">
        <f t="shared" ca="1" si="829"/>
        <v>-1.8431702968878075E-13</v>
      </c>
      <c r="IF404" s="223">
        <f t="shared" ca="1" si="830"/>
        <v>-5.917055155115306E-13</v>
      </c>
      <c r="IG404" s="223">
        <f t="shared" ca="1" si="831"/>
        <v>-8.6819964862059696E-14</v>
      </c>
      <c r="IH404" s="223">
        <f t="shared" ca="1" si="832"/>
        <v>5.0611870805159617E-13</v>
      </c>
      <c r="II404" s="223">
        <f t="shared" ca="1" si="833"/>
        <v>5.8574995736667876E-13</v>
      </c>
      <c r="IJ404" s="223">
        <f t="shared" ca="1" si="834"/>
        <v>7.1311482117828139E-14</v>
      </c>
      <c r="IK404" s="223">
        <f t="shared" ca="1" si="835"/>
        <v>-5.1545135612447914E-13</v>
      </c>
      <c r="IL404" s="223">
        <f t="shared" ca="1" si="836"/>
        <v>-5.7944156535011815E-13</v>
      </c>
      <c r="IM404" s="223">
        <f t="shared" ca="1" si="837"/>
        <v>-5.5760044003258903E-14</v>
      </c>
      <c r="IN404" s="223">
        <f t="shared" ca="1" si="838"/>
        <v>5.2447351557440021E-13</v>
      </c>
      <c r="IO404" s="223">
        <f t="shared" ca="1" si="839"/>
        <v>5.7278413940129905E-13</v>
      </c>
      <c r="IP404" s="223">
        <f t="shared" ca="1" si="840"/>
        <v>4.0175018123202491E-14</v>
      </c>
      <c r="IQ404" s="223">
        <f t="shared" ca="1" si="841"/>
        <v>-5.3317975178986699E-13</v>
      </c>
      <c r="IR404" s="223">
        <f t="shared" ca="1" si="842"/>
        <v>-5.6578168970468281E-13</v>
      </c>
      <c r="IS404" s="223">
        <f t="shared" ca="1" si="843"/>
        <v>-2.4565792314451307E-14</v>
      </c>
      <c r="IT404" s="223">
        <f t="shared" ca="1" si="844"/>
        <v>5.4156482045973045E-13</v>
      </c>
      <c r="IU404" s="223">
        <f t="shared" ca="1" si="845"/>
        <v>5.5843843427412849E-13</v>
      </c>
      <c r="IV404" s="223">
        <f t="shared" ca="1" si="846"/>
        <v>8.9417689909840404E-15</v>
      </c>
      <c r="IW404" s="223">
        <f t="shared" ca="1" si="847"/>
        <v>-5.4962367073216177E-13</v>
      </c>
      <c r="IX404" s="223">
        <f t="shared" ca="1" si="848"/>
        <v>-5.5075879641212518E-13</v>
      </c>
      <c r="IY404" s="223">
        <f t="shared" ca="1" si="849"/>
        <v>6.6876405197691318E-15</v>
      </c>
      <c r="IZ404" s="223">
        <f t="shared" ca="1" si="850"/>
        <v>5.5735144825707913E-13</v>
      </c>
      <c r="JA404" s="223">
        <f t="shared" ca="1" si="851"/>
        <v>5.4274740204536098E-13</v>
      </c>
      <c r="JB404" s="223">
        <f t="shared" ca="1" si="852"/>
        <v>-2.2313021645940173E-14</v>
      </c>
    </row>
    <row r="405" spans="2:262">
      <c r="B405" s="230">
        <v>44</v>
      </c>
      <c r="C405" s="229">
        <f t="shared" si="853"/>
        <v>8.5937500000000044E-4</v>
      </c>
      <c r="D405" s="226">
        <f t="shared" ca="1" si="597"/>
        <v>18.000000000103149</v>
      </c>
      <c r="E405" s="225">
        <f ca="1">AX361</f>
        <v>1.0314830925855283E-10</v>
      </c>
      <c r="F405" s="224">
        <v>44</v>
      </c>
      <c r="G405" s="223">
        <f t="shared" ca="1" si="854"/>
        <v>-1.5671296069464887E-13</v>
      </c>
      <c r="H405" s="223">
        <f t="shared" ca="1" si="598"/>
        <v>-1.4503782803257836E-13</v>
      </c>
      <c r="I405" s="223">
        <f t="shared" ca="1" si="599"/>
        <v>1.9972242992873565E-14</v>
      </c>
      <c r="J405" s="223">
        <f t="shared" ca="1" si="600"/>
        <v>1.6386752838045131E-13</v>
      </c>
      <c r="K405" s="223">
        <f t="shared" ca="1" si="601"/>
        <v>1.3452099330769913E-13</v>
      </c>
      <c r="L405" s="223">
        <f t="shared" ca="1" si="602"/>
        <v>-3.704201382076883E-14</v>
      </c>
      <c r="M405" s="223">
        <f t="shared" ca="1" si="603"/>
        <v>-1.69443962188847E-13</v>
      </c>
      <c r="N405" s="223">
        <f t="shared" ca="1" si="604"/>
        <v>-1.227086478806116E-13</v>
      </c>
      <c r="O405" s="223">
        <f t="shared" ca="1" si="605"/>
        <v>5.3755049806345589E-14</v>
      </c>
      <c r="P405" s="223">
        <f t="shared" ca="1" si="606"/>
        <v>1.7338855801387219E-13</v>
      </c>
      <c r="Q405" s="223">
        <f t="shared" ca="1" si="607"/>
        <v>1.0971455109506355E-13</v>
      </c>
      <c r="R405" s="223">
        <f t="shared" ca="1" si="608"/>
        <v>-6.9950395276787884E-14</v>
      </c>
      <c r="S405" s="223">
        <f t="shared" ca="1" si="609"/>
        <v>-1.7566332724139656E-13</v>
      </c>
      <c r="T405" s="223">
        <f t="shared" ca="1" si="610"/>
        <v>-9.5663843206395562E-14</v>
      </c>
      <c r="U405" s="223">
        <f t="shared" ca="1" si="611"/>
        <v>8.5472080201938994E-14</v>
      </c>
      <c r="V405" s="223">
        <f t="shared" ca="1" si="612"/>
        <v>1.762463626002436E-13</v>
      </c>
      <c r="W405" s="223">
        <f t="shared" ca="1" si="613"/>
        <v>8.069184021247382E-14</v>
      </c>
      <c r="X405" s="223">
        <f t="shared" ca="1" si="614"/>
        <v>-1.0017062227095362E-13</v>
      </c>
      <c r="Y405" s="223">
        <f t="shared" ca="1" si="615"/>
        <v>-1.7513204914118814E-13</v>
      </c>
      <c r="Z405" s="223">
        <f t="shared" ca="1" si="616"/>
        <v>-6.494273068665914E-14</v>
      </c>
      <c r="AA405" s="223">
        <f t="shared" ca="1" si="617"/>
        <v>1.1390446648866673E-13</v>
      </c>
      <c r="AB405" s="223">
        <f t="shared" ca="1" si="618"/>
        <v>1.7233111831198656E-13</v>
      </c>
      <c r="AC405" s="223">
        <f t="shared" ca="1" si="619"/>
        <v>4.8568187163024101E-14</v>
      </c>
      <c r="AD405" s="223">
        <f t="shared" ca="1" si="620"/>
        <v>-1.2654134842757881E-13</v>
      </c>
      <c r="AE405" s="223">
        <f t="shared" ca="1" si="621"/>
        <v>-1.6787054460766862E-13</v>
      </c>
      <c r="AF405" s="223">
        <f t="shared" ca="1" si="622"/>
        <v>-3.1725905446937356E-14</v>
      </c>
      <c r="AG405" s="223">
        <f t="shared" ca="1" si="623"/>
        <v>1.3795956800659579E-13</v>
      </c>
      <c r="AH405" s="223">
        <f t="shared" ca="1" si="624"/>
        <v>1.6179328579140451E-13</v>
      </c>
      <c r="AI405" s="223">
        <f t="shared" ca="1" si="625"/>
        <v>1.4578085918252534E-14</v>
      </c>
      <c r="AJ405" s="223">
        <f t="shared" ca="1" si="626"/>
        <v>-1.4804916152933794E-13</v>
      </c>
      <c r="AK405" s="223">
        <f t="shared" ca="1" si="627"/>
        <v>-1.5415786918776247E-13</v>
      </c>
      <c r="AL405" s="223">
        <f t="shared" ca="1" si="628"/>
        <v>2.7101285470174561E-15</v>
      </c>
      <c r="AM405" s="223">
        <f t="shared" ca="1" si="629"/>
        <v>1.5671296069464846E-13</v>
      </c>
      <c r="AN405" s="223">
        <f t="shared" ca="1" si="630"/>
        <v>1.4503782803257881E-13</v>
      </c>
      <c r="AO405" s="223">
        <f t="shared" ca="1" si="631"/>
        <v>-1.9972242992872704E-14</v>
      </c>
      <c r="AP405" s="223">
        <f t="shared" ca="1" si="632"/>
        <v>-1.6386752838045101E-13</v>
      </c>
      <c r="AQ405" s="223">
        <f t="shared" ca="1" si="633"/>
        <v>-1.3452099330769966E-13</v>
      </c>
      <c r="AR405" s="223">
        <f t="shared" ca="1" si="634"/>
        <v>3.7042013820767984E-14</v>
      </c>
      <c r="AS405" s="223">
        <f t="shared" ca="1" si="635"/>
        <v>1.6944396218884675E-13</v>
      </c>
      <c r="AT405" s="223">
        <f t="shared" ca="1" si="636"/>
        <v>1.2270864788061226E-13</v>
      </c>
      <c r="AU405" s="223">
        <f t="shared" ca="1" si="637"/>
        <v>-5.3755049806344756E-14</v>
      </c>
      <c r="AV405" s="223">
        <f t="shared" ca="1" si="638"/>
        <v>-1.7338855801387206E-13</v>
      </c>
      <c r="AW405" s="223">
        <f t="shared" ca="1" si="639"/>
        <v>-1.0971455109506423E-13</v>
      </c>
      <c r="AX405" s="223">
        <f t="shared" ca="1" si="640"/>
        <v>6.9950395276787101E-14</v>
      </c>
      <c r="AY405" s="223">
        <f t="shared" ca="1" si="641"/>
        <v>1.7566332724139648E-13</v>
      </c>
      <c r="AZ405" s="223">
        <f t="shared" ca="1" si="642"/>
        <v>9.5663843206396307E-14</v>
      </c>
      <c r="BA405" s="223">
        <f t="shared" ca="1" si="643"/>
        <v>-8.5472080201938249E-14</v>
      </c>
      <c r="BB405" s="223">
        <f t="shared" ca="1" si="644"/>
        <v>-1.7624636260024362E-13</v>
      </c>
      <c r="BC405" s="223">
        <f t="shared" ca="1" si="645"/>
        <v>-8.0691840212474603E-14</v>
      </c>
      <c r="BD405" s="223">
        <f t="shared" ca="1" si="646"/>
        <v>1.0017062227095291E-13</v>
      </c>
      <c r="BE405" s="223">
        <f t="shared" ca="1" si="647"/>
        <v>1.7513204914118827E-13</v>
      </c>
      <c r="BF405" s="223">
        <f t="shared" ca="1" si="648"/>
        <v>6.4942730686659936E-14</v>
      </c>
      <c r="BG405" s="223">
        <f t="shared" ca="1" si="649"/>
        <v>-1.139044664886661E-13</v>
      </c>
      <c r="BH405" s="223">
        <f t="shared" ca="1" si="650"/>
        <v>-1.7233111831198676E-13</v>
      </c>
      <c r="BI405" s="223">
        <f t="shared" ca="1" si="651"/>
        <v>-4.8568187163024941E-14</v>
      </c>
      <c r="BJ405" s="223">
        <f t="shared" ca="1" si="652"/>
        <v>1.265413484275782E-13</v>
      </c>
      <c r="BK405" s="223">
        <f t="shared" ca="1" si="653"/>
        <v>1.6787054460766887E-13</v>
      </c>
      <c r="BL405" s="223">
        <f t="shared" ca="1" si="654"/>
        <v>3.1725905446938208E-14</v>
      </c>
      <c r="BM405" s="223">
        <f t="shared" ca="1" si="655"/>
        <v>-1.3795956800659523E-13</v>
      </c>
      <c r="BN405" s="223">
        <f t="shared" ca="1" si="656"/>
        <v>-1.6179328579140487E-13</v>
      </c>
      <c r="BO405" s="223">
        <f t="shared" ca="1" si="657"/>
        <v>-1.4578085918253393E-14</v>
      </c>
      <c r="BP405" s="223">
        <f t="shared" ca="1" si="658"/>
        <v>1.4804916152933751E-13</v>
      </c>
      <c r="BQ405" s="223">
        <f t="shared" ca="1" si="659"/>
        <v>1.5415786918776288E-13</v>
      </c>
      <c r="BR405" s="223">
        <f t="shared" ca="1" si="660"/>
        <v>-2.7101285470165927E-15</v>
      </c>
      <c r="BS405" s="223">
        <f t="shared" ca="1" si="661"/>
        <v>-1.5671296069464811E-13</v>
      </c>
      <c r="BT405" s="223">
        <f t="shared" ca="1" si="662"/>
        <v>-1.4503782803257934E-13</v>
      </c>
      <c r="BU405" s="223">
        <f t="shared" ca="1" si="663"/>
        <v>1.9972242992871849E-14</v>
      </c>
      <c r="BV405" s="223">
        <f t="shared" ca="1" si="664"/>
        <v>1.6386752838045068E-13</v>
      </c>
      <c r="BW405" s="223">
        <f t="shared" ca="1" si="665"/>
        <v>1.3452099330770024E-13</v>
      </c>
      <c r="BX405" s="223">
        <f t="shared" ca="1" si="666"/>
        <v>-3.7042013820767145E-14</v>
      </c>
      <c r="BY405" s="223">
        <f t="shared" ca="1" si="667"/>
        <v>-1.6944396218884652E-13</v>
      </c>
      <c r="BZ405" s="223">
        <f t="shared" ca="1" si="668"/>
        <v>-1.2270864788061286E-13</v>
      </c>
      <c r="CA405" s="223">
        <f t="shared" ca="1" si="669"/>
        <v>5.3755049806343941E-14</v>
      </c>
      <c r="CB405" s="223">
        <f t="shared" ca="1" si="670"/>
        <v>1.7338855801387189E-13</v>
      </c>
      <c r="CC405" s="223">
        <f t="shared" ca="1" si="671"/>
        <v>1.097145510950649E-13</v>
      </c>
      <c r="CD405" s="223">
        <f t="shared" ca="1" si="672"/>
        <v>-6.9950395276786306E-14</v>
      </c>
      <c r="CE405" s="223">
        <f t="shared" ca="1" si="673"/>
        <v>-1.756633272413964E-13</v>
      </c>
      <c r="CF405" s="223">
        <f t="shared" ca="1" si="674"/>
        <v>-9.5663843206397026E-14</v>
      </c>
      <c r="CG405" s="223">
        <f t="shared" ca="1" si="675"/>
        <v>8.5472080201937479E-14</v>
      </c>
      <c r="CH405" s="223">
        <f t="shared" ca="1" si="676"/>
        <v>1.7624636260024362E-13</v>
      </c>
      <c r="CI405" s="223">
        <f t="shared" ca="1" si="677"/>
        <v>8.069184021247536E-14</v>
      </c>
      <c r="CJ405" s="223">
        <f t="shared" ca="1" si="678"/>
        <v>-1.0017062227095221E-13</v>
      </c>
      <c r="CK405" s="223">
        <f t="shared" ca="1" si="679"/>
        <v>-1.7513204914118834E-13</v>
      </c>
      <c r="CL405" s="223">
        <f t="shared" ca="1" si="680"/>
        <v>-6.4942730686660731E-14</v>
      </c>
      <c r="CM405" s="223">
        <f t="shared" ca="1" si="681"/>
        <v>1.1390446648866539E-13</v>
      </c>
      <c r="CN405" s="223">
        <f t="shared" ca="1" si="682"/>
        <v>1.7233111831198691E-13</v>
      </c>
      <c r="CO405" s="223">
        <f t="shared" ca="1" si="683"/>
        <v>4.8568187163025761E-14</v>
      </c>
      <c r="CP405" s="223">
        <f t="shared" ca="1" si="684"/>
        <v>-1.2654134842757762E-13</v>
      </c>
      <c r="CQ405" s="223">
        <f t="shared" ca="1" si="685"/>
        <v>-1.6787054460766915E-13</v>
      </c>
      <c r="CR405" s="223">
        <f t="shared" ca="1" si="686"/>
        <v>-3.1725905446939054E-14</v>
      </c>
      <c r="CS405" s="223">
        <f t="shared" ca="1" si="687"/>
        <v>1.379595680065947E-13</v>
      </c>
      <c r="CT405" s="223">
        <f t="shared" ca="1" si="688"/>
        <v>1.617932857914052E-13</v>
      </c>
      <c r="CU405" s="223">
        <f t="shared" ca="1" si="689"/>
        <v>1.4578085918254257E-14</v>
      </c>
      <c r="CV405" s="223">
        <f t="shared" ca="1" si="690"/>
        <v>-1.4804916152933701E-13</v>
      </c>
      <c r="CW405" s="223">
        <f t="shared" ca="1" si="691"/>
        <v>-1.541578691877633E-13</v>
      </c>
      <c r="CX405" s="223">
        <f t="shared" ca="1" si="692"/>
        <v>2.7101285470157289E-15</v>
      </c>
      <c r="CY405" s="223">
        <f t="shared" ca="1" si="693"/>
        <v>1.5671296069464768E-13</v>
      </c>
      <c r="CZ405" s="223">
        <f t="shared" ca="1" si="694"/>
        <v>1.450378280325798E-13</v>
      </c>
      <c r="DA405" s="223">
        <f t="shared" ca="1" si="695"/>
        <v>-1.9972242992870991E-14</v>
      </c>
      <c r="DB405" s="223">
        <f t="shared" ca="1" si="696"/>
        <v>-1.6386752838045038E-13</v>
      </c>
      <c r="DC405" s="223">
        <f t="shared" ca="1" si="697"/>
        <v>-1.345209933077008E-13</v>
      </c>
      <c r="DD405" s="223">
        <f t="shared" ca="1" si="698"/>
        <v>3.7042013820766299E-14</v>
      </c>
      <c r="DE405" s="223">
        <f t="shared" ca="1" si="699"/>
        <v>1.6944396218884627E-13</v>
      </c>
      <c r="DF405" s="223">
        <f t="shared" ca="1" si="700"/>
        <v>1.2270864788061349E-13</v>
      </c>
      <c r="DG405" s="223">
        <f t="shared" ca="1" si="701"/>
        <v>-5.3755049806343115E-14</v>
      </c>
      <c r="DH405" s="223">
        <f t="shared" ca="1" si="702"/>
        <v>-1.7338855801387176E-13</v>
      </c>
      <c r="DI405" s="223">
        <f t="shared" ca="1" si="703"/>
        <v>-1.0971455109506557E-13</v>
      </c>
      <c r="DJ405" s="223">
        <f t="shared" ca="1" si="704"/>
        <v>6.9950395276785511E-14</v>
      </c>
      <c r="DK405" s="223">
        <f t="shared" ca="1" si="705"/>
        <v>1.7566332724139633E-13</v>
      </c>
      <c r="DL405" s="223">
        <f t="shared" ca="1" si="706"/>
        <v>9.5663843206397758E-14</v>
      </c>
      <c r="DM405" s="223">
        <f t="shared" ca="1" si="707"/>
        <v>-8.5472080201936734E-14</v>
      </c>
      <c r="DN405" s="223">
        <f t="shared" ca="1" si="708"/>
        <v>-1.7624636260024365E-13</v>
      </c>
      <c r="DO405" s="223">
        <f t="shared" ca="1" si="709"/>
        <v>-8.069184021247613E-14</v>
      </c>
      <c r="DP405" s="223">
        <f t="shared" ca="1" si="710"/>
        <v>1.001706222709515E-13</v>
      </c>
      <c r="DQ405" s="223">
        <f t="shared" ca="1" si="711"/>
        <v>1.7513204914118844E-13</v>
      </c>
      <c r="DR405" s="223">
        <f t="shared" ca="1" si="712"/>
        <v>6.4942730686661539E-14</v>
      </c>
      <c r="DS405" s="223">
        <f t="shared" ca="1" si="713"/>
        <v>-1.1390446648866476E-13</v>
      </c>
      <c r="DT405" s="223">
        <f t="shared" ca="1" si="714"/>
        <v>-1.7233111831198711E-13</v>
      </c>
      <c r="DU405" s="223">
        <f t="shared" ca="1" si="715"/>
        <v>-4.85681871630266E-14</v>
      </c>
      <c r="DV405" s="223">
        <f t="shared" ca="1" si="716"/>
        <v>1.2654134842757702E-13</v>
      </c>
      <c r="DW405" s="223">
        <f t="shared" ca="1" si="717"/>
        <v>1.678705446076694E-13</v>
      </c>
      <c r="DX405" s="223">
        <f t="shared" ca="1" si="718"/>
        <v>3.1725905446939912E-14</v>
      </c>
      <c r="DY405" s="223">
        <f t="shared" ca="1" si="719"/>
        <v>-1.3795956800659417E-13</v>
      </c>
      <c r="DZ405" s="223">
        <f t="shared" ca="1" si="720"/>
        <v>-1.6179328579140555E-13</v>
      </c>
      <c r="EA405" s="223">
        <f t="shared" ca="1" si="721"/>
        <v>-1.4578085918255116E-14</v>
      </c>
      <c r="EB405" s="223">
        <f t="shared" ca="1" si="722"/>
        <v>1.4804916152933655E-13</v>
      </c>
      <c r="EC405" s="223">
        <f t="shared" ca="1" si="723"/>
        <v>1.5415786918776371E-13</v>
      </c>
      <c r="ED405" s="223">
        <f t="shared" ca="1" si="724"/>
        <v>-2.7101285470148651E-15</v>
      </c>
      <c r="EE405" s="223">
        <f t="shared" ca="1" si="725"/>
        <v>-1.567129606946473E-13</v>
      </c>
      <c r="EF405" s="223">
        <f t="shared" ca="1" si="726"/>
        <v>-1.4503782803258033E-13</v>
      </c>
      <c r="EG405" s="223">
        <f t="shared" ca="1" si="727"/>
        <v>1.9972242992870129E-14</v>
      </c>
      <c r="EH405" s="223">
        <f t="shared" ca="1" si="728"/>
        <v>1.6386752838045005E-13</v>
      </c>
      <c r="EI405" s="223">
        <f t="shared" ca="1" si="729"/>
        <v>1.3452099330770135E-13</v>
      </c>
      <c r="EJ405" s="223">
        <f t="shared" ca="1" si="730"/>
        <v>-3.704201382076546E-14</v>
      </c>
      <c r="EK405" s="223">
        <f t="shared" ca="1" si="731"/>
        <v>-1.6944396218884604E-13</v>
      </c>
      <c r="EL405" s="223">
        <f t="shared" ca="1" si="732"/>
        <v>-1.227086478806141E-13</v>
      </c>
      <c r="EM405" s="223">
        <f t="shared" ca="1" si="733"/>
        <v>5.3755049806342294E-14</v>
      </c>
      <c r="EN405" s="223">
        <f t="shared" ca="1" si="734"/>
        <v>1.7338855801387158E-13</v>
      </c>
      <c r="EO405" s="223">
        <f t="shared" ca="1" si="735"/>
        <v>1.0971455109506625E-13</v>
      </c>
      <c r="EP405" s="223">
        <f t="shared" ca="1" si="736"/>
        <v>-6.9950395276784716E-14</v>
      </c>
      <c r="EQ405" s="223">
        <f t="shared" ca="1" si="737"/>
        <v>-1.7566332724139625E-13</v>
      </c>
      <c r="ER405" s="223">
        <f t="shared" ca="1" si="738"/>
        <v>-9.5663843206398478E-14</v>
      </c>
      <c r="ES405" s="223">
        <f t="shared" ca="1" si="739"/>
        <v>8.5472080201935977E-14</v>
      </c>
      <c r="ET405" s="223">
        <f t="shared" ca="1" si="740"/>
        <v>1.7624636260024365E-13</v>
      </c>
      <c r="EU405" s="223">
        <f t="shared" ca="1" si="741"/>
        <v>8.06918402124769E-14</v>
      </c>
      <c r="EV405" s="223">
        <f t="shared" ca="1" si="742"/>
        <v>-1.0017062227095079E-13</v>
      </c>
      <c r="EW405" s="223">
        <f t="shared" ca="1" si="743"/>
        <v>-1.7513204914118854E-13</v>
      </c>
      <c r="EX405" s="223">
        <f t="shared" ca="1" si="744"/>
        <v>-6.4942730686662346E-14</v>
      </c>
      <c r="EY405" s="223">
        <f t="shared" ca="1" si="745"/>
        <v>1.1390446648866411E-13</v>
      </c>
      <c r="EZ405" s="223">
        <f t="shared" ca="1" si="746"/>
        <v>1.7233111831198729E-13</v>
      </c>
      <c r="FA405" s="223">
        <f t="shared" ca="1" si="747"/>
        <v>4.8568187163027421E-14</v>
      </c>
      <c r="FB405" s="223">
        <f t="shared" ca="1" si="748"/>
        <v>-1.2654134842757639E-13</v>
      </c>
      <c r="FC405" s="223">
        <f t="shared" ca="1" si="749"/>
        <v>-1.6787054460766968E-13</v>
      </c>
      <c r="FD405" s="223">
        <f t="shared" ca="1" si="750"/>
        <v>-3.1725905446940758E-14</v>
      </c>
      <c r="FE405" s="223">
        <f t="shared" ca="1" si="751"/>
        <v>1.3795956800659362E-13</v>
      </c>
      <c r="FF405" s="223">
        <f t="shared" ca="1" si="752"/>
        <v>1.6179328579140588E-13</v>
      </c>
      <c r="FG405" s="223">
        <f t="shared" ca="1" si="753"/>
        <v>1.4578085918255977E-14</v>
      </c>
      <c r="FH405" s="223">
        <f t="shared" ca="1" si="754"/>
        <v>-1.4804916152933607E-13</v>
      </c>
      <c r="FI405" s="223">
        <f t="shared" ca="1" si="755"/>
        <v>-1.5415786918776414E-13</v>
      </c>
      <c r="FJ405" s="223">
        <f t="shared" ca="1" si="756"/>
        <v>2.7101285470140017E-15</v>
      </c>
      <c r="FK405" s="223">
        <f t="shared" ca="1" si="757"/>
        <v>1.567129606946469E-13</v>
      </c>
      <c r="FL405" s="223">
        <f t="shared" ca="1" si="758"/>
        <v>1.4503782803258078E-13</v>
      </c>
      <c r="FM405" s="223">
        <f t="shared" ca="1" si="759"/>
        <v>-1.9972242992869274E-14</v>
      </c>
      <c r="FN405" s="223">
        <f t="shared" ca="1" si="760"/>
        <v>-1.6386752838044975E-13</v>
      </c>
      <c r="FO405" s="223">
        <f t="shared" ca="1" si="761"/>
        <v>-1.3452099330770191E-13</v>
      </c>
      <c r="FP405" s="223">
        <f t="shared" ca="1" si="762"/>
        <v>3.7042013820764608E-14</v>
      </c>
      <c r="FQ405" s="223">
        <f t="shared" ca="1" si="763"/>
        <v>1.6944396218884579E-13</v>
      </c>
      <c r="FR405" s="223">
        <f t="shared" ca="1" si="764"/>
        <v>1.227086478806147E-13</v>
      </c>
      <c r="FS405" s="223">
        <f t="shared" ca="1" si="765"/>
        <v>-5.3755049806341474E-14</v>
      </c>
      <c r="FT405" s="223">
        <f t="shared" ca="1" si="766"/>
        <v>-1.7338855801387143E-13</v>
      </c>
      <c r="FU405" s="223">
        <f t="shared" ca="1" si="767"/>
        <v>-1.0971455109506692E-13</v>
      </c>
      <c r="FV405" s="223">
        <f t="shared" ca="1" si="768"/>
        <v>6.9950395276783921E-14</v>
      </c>
      <c r="FW405" s="223">
        <f t="shared" ca="1" si="769"/>
        <v>1.7566332724139618E-13</v>
      </c>
      <c r="FX405" s="223">
        <f t="shared" ca="1" si="770"/>
        <v>9.5663843206399197E-14</v>
      </c>
      <c r="FY405" s="223">
        <f t="shared" ca="1" si="771"/>
        <v>-8.547208020193522E-14</v>
      </c>
      <c r="FZ405" s="223">
        <f t="shared" ca="1" si="772"/>
        <v>-1.7624636260024367E-13</v>
      </c>
      <c r="GA405" s="223">
        <f t="shared" ca="1" si="773"/>
        <v>-8.069184021247767E-14</v>
      </c>
      <c r="GB405" s="223">
        <f t="shared" ca="1" si="774"/>
        <v>1.0017062227095006E-13</v>
      </c>
      <c r="GC405" s="223">
        <f t="shared" ca="1" si="775"/>
        <v>1.7513204914118864E-13</v>
      </c>
      <c r="GD405" s="223">
        <f t="shared" ca="1" si="776"/>
        <v>6.4942730686663154E-14</v>
      </c>
      <c r="GE405" s="223">
        <f t="shared" ca="1" si="777"/>
        <v>-1.1390446648866342E-13</v>
      </c>
      <c r="GF405" s="223">
        <f t="shared" ca="1" si="778"/>
        <v>-1.7233111831198747E-13</v>
      </c>
      <c r="GG405" s="223">
        <f t="shared" ca="1" si="779"/>
        <v>-4.856818716302826E-14</v>
      </c>
      <c r="GH405" s="223">
        <f t="shared" ca="1" si="780"/>
        <v>1.2654134842757581E-13</v>
      </c>
      <c r="GI405" s="223">
        <f t="shared" ca="1" si="781"/>
        <v>1.678705446076699E-13</v>
      </c>
      <c r="GJ405" s="223">
        <f t="shared" ca="1" si="782"/>
        <v>3.1725905446941603E-14</v>
      </c>
      <c r="GK405" s="223">
        <f t="shared" ca="1" si="783"/>
        <v>-1.3795956800659309E-13</v>
      </c>
      <c r="GL405" s="223">
        <f t="shared" ca="1" si="784"/>
        <v>-1.6179328579140621E-13</v>
      </c>
      <c r="GM405" s="223">
        <f t="shared" ca="1" si="785"/>
        <v>-1.4578085918256838E-14</v>
      </c>
      <c r="GN405" s="223">
        <f t="shared" ca="1" si="786"/>
        <v>1.4804916152933562E-13</v>
      </c>
      <c r="GO405" s="223">
        <f t="shared" ca="1" si="787"/>
        <v>1.5415786918776454E-13</v>
      </c>
      <c r="GP405" s="223">
        <f t="shared" ca="1" si="788"/>
        <v>-2.7101285470131379E-15</v>
      </c>
      <c r="GQ405" s="223">
        <f t="shared" ca="1" si="789"/>
        <v>-1.567129606946465E-13</v>
      </c>
      <c r="GR405" s="223">
        <f t="shared" ca="1" si="790"/>
        <v>-1.4503782803258131E-13</v>
      </c>
      <c r="GS405" s="223">
        <f t="shared" ca="1" si="791"/>
        <v>1.9972242992868413E-14</v>
      </c>
      <c r="GT405" s="223">
        <f t="shared" ca="1" si="792"/>
        <v>1.6386752838044942E-13</v>
      </c>
      <c r="GU405" s="223">
        <f t="shared" ca="1" si="793"/>
        <v>1.3452099330770246E-13</v>
      </c>
      <c r="GV405" s="223">
        <f t="shared" ca="1" si="794"/>
        <v>-3.7042013820763762E-14</v>
      </c>
      <c r="GW405" s="223">
        <f t="shared" ca="1" si="795"/>
        <v>-1.6944396218884559E-13</v>
      </c>
      <c r="GX405" s="223">
        <f t="shared" ca="1" si="796"/>
        <v>-1.2270864788061536E-13</v>
      </c>
      <c r="GY405" s="223">
        <f t="shared" ca="1" si="797"/>
        <v>5.3755049806340647E-14</v>
      </c>
      <c r="GZ405" s="223">
        <f t="shared" ca="1" si="798"/>
        <v>1.7338855801387126E-13</v>
      </c>
      <c r="HA405" s="223">
        <f t="shared" ca="1" si="799"/>
        <v>1.0971455109506761E-13</v>
      </c>
      <c r="HB405" s="223">
        <f t="shared" ca="1" si="800"/>
        <v>-6.9950395276783126E-14</v>
      </c>
      <c r="HC405" s="223">
        <f t="shared" ca="1" si="801"/>
        <v>-1.756633272413961E-13</v>
      </c>
      <c r="HD405" s="223">
        <f t="shared" ca="1" si="802"/>
        <v>-9.5663843206399942E-14</v>
      </c>
      <c r="HE405" s="223">
        <f t="shared" ca="1" si="803"/>
        <v>8.5472080201934462E-14</v>
      </c>
      <c r="HF405" s="223">
        <f t="shared" ca="1" si="804"/>
        <v>1.7624636260024367E-13</v>
      </c>
      <c r="HG405" s="223">
        <f t="shared" ca="1" si="805"/>
        <v>8.069184021247844E-14</v>
      </c>
      <c r="HH405" s="223">
        <f t="shared" ca="1" si="806"/>
        <v>-1.0017062227094937E-13</v>
      </c>
      <c r="HI405" s="223">
        <f t="shared" ca="1" si="807"/>
        <v>-1.7513204914118874E-13</v>
      </c>
      <c r="HJ405" s="223">
        <f t="shared" ca="1" si="808"/>
        <v>-6.4942730686663949E-14</v>
      </c>
      <c r="HK405" s="223">
        <f t="shared" ca="1" si="809"/>
        <v>1.1390446648866277E-13</v>
      </c>
      <c r="HL405" s="223">
        <f t="shared" ca="1" si="810"/>
        <v>1.7233111831198764E-13</v>
      </c>
      <c r="HM405" s="223">
        <f t="shared" ca="1" si="811"/>
        <v>4.856818716302908E-14</v>
      </c>
      <c r="HN405" s="223">
        <f t="shared" ca="1" si="812"/>
        <v>-1.265413484275752E-13</v>
      </c>
      <c r="HO405" s="223">
        <f t="shared" ca="1" si="813"/>
        <v>-1.6787054460767018E-13</v>
      </c>
      <c r="HP405" s="223">
        <f t="shared" ca="1" si="814"/>
        <v>-3.1725905446942455E-14</v>
      </c>
      <c r="HQ405" s="223">
        <f t="shared" ca="1" si="815"/>
        <v>1.3795956800659256E-13</v>
      </c>
      <c r="HR405" s="223">
        <f t="shared" ca="1" si="816"/>
        <v>1.6179328579140656E-13</v>
      </c>
      <c r="HS405" s="223">
        <f t="shared" ca="1" si="817"/>
        <v>1.4578085918257697E-14</v>
      </c>
      <c r="HT405" s="223">
        <f t="shared" ca="1" si="818"/>
        <v>-1.4804916152933514E-13</v>
      </c>
      <c r="HU405" s="223">
        <f t="shared" ca="1" si="819"/>
        <v>-1.54157869187765E-13</v>
      </c>
      <c r="HV405" s="223">
        <f t="shared" ca="1" si="820"/>
        <v>2.7101285470122741E-15</v>
      </c>
      <c r="HW405" s="223">
        <f t="shared" ca="1" si="821"/>
        <v>1.5671296069464612E-13</v>
      </c>
      <c r="HX405" s="223">
        <f t="shared" ca="1" si="822"/>
        <v>1.4503782803258177E-13</v>
      </c>
      <c r="HY405" s="223">
        <f t="shared" ca="1" si="823"/>
        <v>-1.9972242992867557E-14</v>
      </c>
      <c r="HZ405" s="223">
        <f t="shared" ca="1" si="824"/>
        <v>-1.6386752838044911E-13</v>
      </c>
      <c r="IA405" s="223">
        <f t="shared" ca="1" si="825"/>
        <v>-1.3452099330770304E-13</v>
      </c>
      <c r="IB405" s="223">
        <f t="shared" ca="1" si="826"/>
        <v>3.7042013820762923E-14</v>
      </c>
      <c r="IC405" s="223">
        <f t="shared" ca="1" si="827"/>
        <v>1.6944396218884534E-13</v>
      </c>
      <c r="ID405" s="223">
        <f t="shared" ca="1" si="828"/>
        <v>1.2270864788061597E-13</v>
      </c>
      <c r="IE405" s="223">
        <f t="shared" ca="1" si="829"/>
        <v>-1.5802884626286951E-13</v>
      </c>
      <c r="IF405" s="223">
        <f t="shared" ca="1" si="830"/>
        <v>-1.733885580138711E-13</v>
      </c>
      <c r="IG405" s="223">
        <f t="shared" ca="1" si="831"/>
        <v>-1.0971455109506828E-13</v>
      </c>
      <c r="IH405" s="223">
        <f t="shared" ca="1" si="832"/>
        <v>6.9950395276782343E-14</v>
      </c>
      <c r="II405" s="223">
        <f t="shared" ca="1" si="833"/>
        <v>1.7566332724139605E-13</v>
      </c>
      <c r="IJ405" s="223">
        <f t="shared" ca="1" si="834"/>
        <v>9.5663843206400649E-14</v>
      </c>
      <c r="IK405" s="223">
        <f t="shared" ca="1" si="835"/>
        <v>-8.5472080201933718E-14</v>
      </c>
      <c r="IL405" s="223">
        <f t="shared" ca="1" si="836"/>
        <v>-1.762463626002437E-13</v>
      </c>
      <c r="IM405" s="223">
        <f t="shared" ca="1" si="837"/>
        <v>-8.069184021247921E-14</v>
      </c>
      <c r="IN405" s="223">
        <f t="shared" ca="1" si="838"/>
        <v>1.0017062227094865E-13</v>
      </c>
      <c r="IO405" s="223">
        <f t="shared" ca="1" si="839"/>
        <v>1.7513204914118882E-13</v>
      </c>
      <c r="IP405" s="223">
        <f t="shared" ca="1" si="840"/>
        <v>6.4942730686664757E-14</v>
      </c>
      <c r="IQ405" s="223">
        <f t="shared" ca="1" si="841"/>
        <v>-1.1390446648866214E-13</v>
      </c>
      <c r="IR405" s="223">
        <f t="shared" ca="1" si="842"/>
        <v>-1.7233111831198782E-13</v>
      </c>
      <c r="IS405" s="223">
        <f t="shared" ca="1" si="843"/>
        <v>-4.8568187163029914E-14</v>
      </c>
      <c r="IT405" s="223">
        <f t="shared" ca="1" si="844"/>
        <v>1.2654134842757462E-13</v>
      </c>
      <c r="IU405" s="223">
        <f t="shared" ca="1" si="845"/>
        <v>1.6787054460767046E-13</v>
      </c>
      <c r="IV405" s="223">
        <f t="shared" ca="1" si="846"/>
        <v>3.1725905446943307E-14</v>
      </c>
      <c r="IW405" s="223">
        <f t="shared" ca="1" si="847"/>
        <v>-1.37959568006592E-13</v>
      </c>
      <c r="IX405" s="223">
        <f t="shared" ca="1" si="848"/>
        <v>-1.6179328579140689E-13</v>
      </c>
      <c r="IY405" s="223">
        <f t="shared" ca="1" si="849"/>
        <v>-1.4578085918258558E-14</v>
      </c>
      <c r="IZ405" s="223">
        <f t="shared" ca="1" si="850"/>
        <v>1.4804916152933468E-13</v>
      </c>
      <c r="JA405" s="223">
        <f t="shared" ca="1" si="851"/>
        <v>1.541578691877654E-13</v>
      </c>
      <c r="JB405" s="223">
        <f t="shared" ca="1" si="852"/>
        <v>-2.7101285470114107E-15</v>
      </c>
    </row>
    <row r="406" spans="2:262">
      <c r="B406" s="230">
        <v>45</v>
      </c>
      <c r="C406" s="229">
        <f t="shared" si="853"/>
        <v>8.7890625000000046E-4</v>
      </c>
      <c r="D406" s="226">
        <f t="shared" ca="1" si="597"/>
        <v>18.000000000072898</v>
      </c>
      <c r="E406" s="225">
        <f ca="1">AY361</f>
        <v>7.2899058405977867E-11</v>
      </c>
      <c r="F406" s="224">
        <v>45</v>
      </c>
      <c r="G406" s="223">
        <f t="shared" ca="1" si="854"/>
        <v>2.5740480847873652E-13</v>
      </c>
      <c r="H406" s="223">
        <f t="shared" ca="1" si="598"/>
        <v>2.1558765419373651E-13</v>
      </c>
      <c r="I406" s="223">
        <f t="shared" ca="1" si="599"/>
        <v>-6.354350476040976E-14</v>
      </c>
      <c r="J406" s="223">
        <f t="shared" ca="1" si="600"/>
        <v>-2.727274135262198E-13</v>
      </c>
      <c r="K406" s="223">
        <f t="shared" ca="1" si="601"/>
        <v>-1.8169916529716119E-13</v>
      </c>
      <c r="L406" s="223">
        <f t="shared" ca="1" si="602"/>
        <v>1.0933940691344235E-13</v>
      </c>
      <c r="M406" s="223">
        <f t="shared" ca="1" si="603"/>
        <v>2.8001963754915883E-13</v>
      </c>
      <c r="N406" s="223">
        <f t="shared" ca="1" si="604"/>
        <v>1.4246059622231438E-13</v>
      </c>
      <c r="O406" s="223">
        <f t="shared" ca="1" si="605"/>
        <v>-1.5191584136735337E-13</v>
      </c>
      <c r="P406" s="223">
        <f t="shared" ca="1" si="606"/>
        <v>-2.7906676308786232E-13</v>
      </c>
      <c r="Q406" s="223">
        <f t="shared" ca="1" si="607"/>
        <v>-9.9027315461328476E-14</v>
      </c>
      <c r="R406" s="223">
        <f t="shared" ca="1" si="608"/>
        <v>1.9001915713447431E-13</v>
      </c>
      <c r="S406" s="223">
        <f t="shared" ca="1" si="609"/>
        <v>2.6989684725948569E-13</v>
      </c>
      <c r="T406" s="223">
        <f t="shared" ca="1" si="610"/>
        <v>5.2678203597372958E-14</v>
      </c>
      <c r="U406" s="223">
        <f t="shared" ca="1" si="611"/>
        <v>-2.2252741293302383E-13</v>
      </c>
      <c r="V406" s="223">
        <f t="shared" ca="1" si="612"/>
        <v>-2.5277989562420603E-13</v>
      </c>
      <c r="W406" s="223">
        <f t="shared" ca="1" si="613"/>
        <v>-4.7779970300805384E-15</v>
      </c>
      <c r="X406" s="223">
        <f t="shared" ca="1" si="614"/>
        <v>2.484834124286459E-13</v>
      </c>
      <c r="Y406" s="223">
        <f t="shared" ca="1" si="615"/>
        <v>2.2821991194839499E-13</v>
      </c>
      <c r="Z406" s="223">
        <f t="shared" ca="1" si="616"/>
        <v>-4.3262896299095204E-14</v>
      </c>
      <c r="AA406" s="223">
        <f t="shared" ca="1" si="617"/>
        <v>-2.6712288860788653E-13</v>
      </c>
      <c r="AB406" s="223">
        <f t="shared" ca="1" si="618"/>
        <v>-1.9694005795724679E-13</v>
      </c>
      <c r="AC406" s="223">
        <f t="shared" ca="1" si="619"/>
        <v>9.0029925967060094E-14</v>
      </c>
      <c r="AD406" s="223">
        <f t="shared" ca="1" si="620"/>
        <v>2.7789700740275847E-13</v>
      </c>
      <c r="AE406" s="223">
        <f t="shared" ca="1" si="621"/>
        <v>1.5986136004372011E-13</v>
      </c>
      <c r="AF406" s="223">
        <f t="shared" ca="1" si="622"/>
        <v>-1.3414605010345655E-13</v>
      </c>
      <c r="AG406" s="223">
        <f t="shared" ca="1" si="623"/>
        <v>-2.8048852795357753E-13</v>
      </c>
      <c r="AH406" s="223">
        <f t="shared" ca="1" si="624"/>
        <v>-1.1807558990868569E-13</v>
      </c>
      <c r="AI406" s="223">
        <f t="shared" ca="1" si="625"/>
        <v>1.7431228199638484E-13</v>
      </c>
      <c r="AJ406" s="223">
        <f t="shared" ca="1" si="626"/>
        <v>2.7482114367573246E-13</v>
      </c>
      <c r="AK406" s="223">
        <f t="shared" ca="1" si="627"/>
        <v>7.2813117654107416E-14</v>
      </c>
      <c r="AL406" s="223">
        <f t="shared" ca="1" si="628"/>
        <v>-2.0934593838621211E-13</v>
      </c>
      <c r="AM406" s="223">
        <f t="shared" ca="1" si="629"/>
        <v>-2.6106172908533886E-13</v>
      </c>
      <c r="AN406" s="223">
        <f t="shared" ca="1" si="630"/>
        <v>-2.5406683885768536E-14</v>
      </c>
      <c r="AO406" s="223">
        <f t="shared" ca="1" si="631"/>
        <v>2.3821546323735041E-13</v>
      </c>
      <c r="AP406" s="223">
        <f t="shared" ca="1" si="632"/>
        <v>2.3961542622663385E-13</v>
      </c>
      <c r="AQ406" s="223">
        <f t="shared" ca="1" si="633"/>
        <v>-2.2747842454325179E-14</v>
      </c>
      <c r="AR406" s="223">
        <f t="shared" ca="1" si="634"/>
        <v>-2.6007080161196007E-13</v>
      </c>
      <c r="AS406" s="223">
        <f t="shared" ca="1" si="635"/>
        <v>-2.1111371537985926E-13</v>
      </c>
      <c r="AT406" s="223">
        <f t="shared" ca="1" si="636"/>
        <v>7.0232565051433687E-14</v>
      </c>
      <c r="AU406" s="223">
        <f t="shared" ca="1" si="637"/>
        <v>2.7426842929551777E-13</v>
      </c>
      <c r="AV406" s="223">
        <f t="shared" ca="1" si="638"/>
        <v>1.7639582130424151E-13</v>
      </c>
      <c r="AW406" s="223">
        <f t="shared" ca="1" si="639"/>
        <v>-1.1564930977128388E-13</v>
      </c>
      <c r="AX406" s="223">
        <f t="shared" ca="1" si="640"/>
        <v>-2.8039030118405144E-13</v>
      </c>
      <c r="AY406" s="223">
        <f t="shared" ca="1" si="641"/>
        <v>-1.3648400250394885E-13</v>
      </c>
      <c r="AZ406" s="223">
        <f t="shared" ca="1" si="642"/>
        <v>1.5766079349928416E-13</v>
      </c>
      <c r="BA406" s="223">
        <f t="shared" ca="1" si="643"/>
        <v>2.7825616050317699E-13</v>
      </c>
      <c r="BB406" s="223">
        <f t="shared" ca="1" si="644"/>
        <v>9.2553451117552655E-14</v>
      </c>
      <c r="BC406" s="223">
        <f t="shared" ca="1" si="645"/>
        <v>-1.9503000006100493E-13</v>
      </c>
      <c r="BD406" s="223">
        <f t="shared" ca="1" si="646"/>
        <v>-2.6792884641748657E-13</v>
      </c>
      <c r="BE406" s="223">
        <f t="shared" ca="1" si="647"/>
        <v>-4.5897689720177896E-14</v>
      </c>
      <c r="BF406" s="223">
        <f t="shared" ca="1" si="648"/>
        <v>2.2665660381115987E-13</v>
      </c>
      <c r="BG406" s="223">
        <f t="shared" ca="1" si="649"/>
        <v>2.4971244374924285E-13</v>
      </c>
      <c r="BH406" s="223">
        <f t="shared" ca="1" si="650"/>
        <v>-2.1095160803625008E-15</v>
      </c>
      <c r="BI406" s="223">
        <f t="shared" ca="1" si="651"/>
        <v>-2.5160936840888283E-13</v>
      </c>
      <c r="BJ406" s="223">
        <f t="shared" ca="1" si="652"/>
        <v>-2.2414332928738356E-13</v>
      </c>
      <c r="BK406" s="223">
        <f t="shared" ca="1" si="653"/>
        <v>5.0054607780660143E-14</v>
      </c>
      <c r="BL406" s="223">
        <f t="shared" ca="1" si="654"/>
        <v>2.6915356680658945E-13</v>
      </c>
      <c r="BM406" s="223">
        <f t="shared" ca="1" si="655"/>
        <v>1.9197437832571998E-13</v>
      </c>
      <c r="BN406" s="223">
        <f t="shared" ca="1" si="656"/>
        <v>-9.6525855809303335E-14</v>
      </c>
      <c r="BO406" s="223">
        <f t="shared" ca="1" si="657"/>
        <v>-2.78772615078659E-13</v>
      </c>
      <c r="BP406" s="223">
        <f t="shared" ca="1" si="658"/>
        <v>-1.5415279646431419E-13</v>
      </c>
      <c r="BQ406" s="223">
        <f t="shared" ca="1" si="659"/>
        <v>1.4015492750206672E-13</v>
      </c>
      <c r="BR406" s="223">
        <f t="shared" ca="1" si="660"/>
        <v>2.8018328308801198E-13</v>
      </c>
      <c r="BS406" s="223">
        <f t="shared" ca="1" si="661"/>
        <v>1.1179222941032033E-13</v>
      </c>
      <c r="BT406" s="223">
        <f t="shared" ca="1" si="662"/>
        <v>-1.7965717726755861E-13</v>
      </c>
      <c r="BU406" s="223">
        <f t="shared" ca="1" si="663"/>
        <v>-2.7334403411684122E-13</v>
      </c>
      <c r="BV406" s="223">
        <f t="shared" ca="1" si="664"/>
        <v>-6.6139971997297528E-14</v>
      </c>
      <c r="BW406" s="223">
        <f t="shared" ca="1" si="665"/>
        <v>2.1386947261079472E-13</v>
      </c>
      <c r="BX406" s="223">
        <f t="shared" ca="1" si="666"/>
        <v>2.584562479034344E-13</v>
      </c>
      <c r="BY406" s="223">
        <f t="shared" ca="1" si="667"/>
        <v>1.8540241944011673E-14</v>
      </c>
      <c r="BZ406" s="223">
        <f t="shared" ca="1" si="668"/>
        <v>-2.4178444223830405E-13</v>
      </c>
      <c r="CA406" s="223">
        <f t="shared" ca="1" si="669"/>
        <v>-2.3595829107313541E-13</v>
      </c>
      <c r="CB406" s="223">
        <f t="shared" ca="1" si="670"/>
        <v>2.9605400253460852E-14</v>
      </c>
      <c r="CC406" s="223">
        <f t="shared" ca="1" si="671"/>
        <v>2.6258013781896598E-13</v>
      </c>
      <c r="CD406" s="223">
        <f t="shared" ca="1" si="672"/>
        <v>2.0651260955788831E-13</v>
      </c>
      <c r="CE406" s="223">
        <f t="shared" ca="1" si="673"/>
        <v>-7.6879319871437324E-14</v>
      </c>
      <c r="CF406" s="223">
        <f t="shared" ca="1" si="674"/>
        <v>-2.7564423601856551E-13</v>
      </c>
      <c r="CG406" s="223">
        <f t="shared" ca="1" si="675"/>
        <v>-1.7098622306443554E-13</v>
      </c>
      <c r="CH406" s="223">
        <f t="shared" ca="1" si="676"/>
        <v>1.2188954980932547E-13</v>
      </c>
      <c r="CI406" s="223">
        <f t="shared" ca="1" si="677"/>
        <v>2.8059206818597945E-13</v>
      </c>
      <c r="CJ406" s="223">
        <f t="shared" ca="1" si="678"/>
        <v>1.3042519592594183E-13</v>
      </c>
      <c r="CK406" s="223">
        <f t="shared" ca="1" si="679"/>
        <v>-1.6331077666452943E-13</v>
      </c>
      <c r="CL406" s="223">
        <f t="shared" ca="1" si="680"/>
        <v>-2.7727794681207226E-13</v>
      </c>
      <c r="CM406" s="223">
        <f t="shared" ca="1" si="681"/>
        <v>-8.602383603562338E-14</v>
      </c>
      <c r="CN406" s="223">
        <f t="shared" ca="1" si="682"/>
        <v>1.9992336420814028E-13</v>
      </c>
      <c r="CO406" s="223">
        <f t="shared" ca="1" si="683"/>
        <v>2.6579945525691078E-13</v>
      </c>
      <c r="CP406" s="223">
        <f t="shared" ca="1" si="684"/>
        <v>3.9089528790918113E-14</v>
      </c>
      <c r="CQ406" s="223">
        <f t="shared" ca="1" si="685"/>
        <v>-2.3064926522639751E-13</v>
      </c>
      <c r="CR406" s="223">
        <f t="shared" ca="1" si="686"/>
        <v>-2.4649457443551432E-13</v>
      </c>
      <c r="CS406" s="223">
        <f t="shared" ca="1" si="687"/>
        <v>8.9957584971986188E-15</v>
      </c>
      <c r="CT406" s="223">
        <f t="shared" ca="1" si="688"/>
        <v>2.5458376431387063E-13</v>
      </c>
      <c r="CU406" s="223">
        <f t="shared" ca="1" si="689"/>
        <v>2.1993173106606893E-13</v>
      </c>
      <c r="CV406" s="223">
        <f t="shared" ca="1" si="690"/>
        <v>-5.6816168238162307E-14</v>
      </c>
      <c r="CW406" s="223">
        <f t="shared" ca="1" si="691"/>
        <v>-2.7102211696094869E-13</v>
      </c>
      <c r="CX406" s="223">
        <f t="shared" ca="1" si="692"/>
        <v>-1.8689306050707341E-13</v>
      </c>
      <c r="CY406" s="223">
        <f t="shared" ca="1" si="693"/>
        <v>1.0296364208533754E-13</v>
      </c>
      <c r="CZ406" s="223">
        <f t="shared" ca="1" si="694"/>
        <v>2.7948030055521521E-13</v>
      </c>
      <c r="DA406" s="223">
        <f t="shared" ca="1" si="695"/>
        <v>1.4835137700446E-13</v>
      </c>
      <c r="DB406" s="223">
        <f t="shared" ca="1" si="696"/>
        <v>-1.4607938081308164E-13</v>
      </c>
      <c r="DC406" s="223">
        <f t="shared" ca="1" si="697"/>
        <v>-2.7970926628944187E-13</v>
      </c>
      <c r="DD406" s="223">
        <f t="shared" ca="1" si="698"/>
        <v>-1.0544152945314165E-13</v>
      </c>
      <c r="DE406" s="223">
        <f t="shared" ca="1" si="699"/>
        <v>1.8489385377295791E-13</v>
      </c>
      <c r="DF406" s="223">
        <f t="shared" ca="1" si="700"/>
        <v>2.7170227233278887E-13</v>
      </c>
      <c r="DG406" s="223">
        <f t="shared" ca="1" si="701"/>
        <v>5.9426986094487379E-14</v>
      </c>
      <c r="DH406" s="223">
        <f t="shared" ca="1" si="702"/>
        <v>-2.1826417986217255E-13</v>
      </c>
      <c r="DI406" s="223">
        <f t="shared" ca="1" si="703"/>
        <v>-2.5569508234209368E-13</v>
      </c>
      <c r="DJ406" s="223">
        <f t="shared" ca="1" si="704"/>
        <v>-1.1662632053776017E-14</v>
      </c>
      <c r="DK406" s="223">
        <f t="shared" ca="1" si="705"/>
        <v>2.4520777933215399E-13</v>
      </c>
      <c r="DL406" s="223">
        <f t="shared" ca="1" si="706"/>
        <v>2.3215902346814121E-13</v>
      </c>
      <c r="DM406" s="223">
        <f t="shared" ca="1" si="707"/>
        <v>-3.6445124866503037E-14</v>
      </c>
      <c r="DN406" s="223">
        <f t="shared" ca="1" si="708"/>
        <v>-2.6493130556945423E-13</v>
      </c>
      <c r="DO406" s="223">
        <f t="shared" ca="1" si="709"/>
        <v>-2.0178710826192225E-13</v>
      </c>
      <c r="DP406" s="223">
        <f t="shared" ca="1" si="710"/>
        <v>8.3479765463849505E-14</v>
      </c>
      <c r="DQ406" s="223">
        <f t="shared" ca="1" si="711"/>
        <v>2.7685400496083681E-13</v>
      </c>
      <c r="DR406" s="223">
        <f t="shared" ca="1" si="712"/>
        <v>1.654736291174391E-13</v>
      </c>
      <c r="DS406" s="223">
        <f t="shared" ca="1" si="713"/>
        <v>-1.2805636814030396E-13</v>
      </c>
      <c r="DT406" s="223">
        <f t="shared" ca="1" si="714"/>
        <v>-2.8062481701804543E-13</v>
      </c>
      <c r="DU406" s="223">
        <f t="shared" ca="1" si="715"/>
        <v>-1.2428782608682301E-13</v>
      </c>
      <c r="DV406" s="223">
        <f t="shared" ca="1" si="716"/>
        <v>1.6886238752449519E-13</v>
      </c>
      <c r="DW406" s="223">
        <f t="shared" ca="1" si="717"/>
        <v>2.7613271125389891E-13</v>
      </c>
      <c r="DX406" s="223">
        <f t="shared" ca="1" si="718"/>
        <v>7.9442403411497026E-14</v>
      </c>
      <c r="DY406" s="223">
        <f t="shared" ca="1" si="719"/>
        <v>-2.0469630199629414E-13</v>
      </c>
      <c r="DZ406" s="223">
        <f t="shared" ca="1" si="720"/>
        <v>-2.6350995644337077E-13</v>
      </c>
      <c r="EA406" s="223">
        <f t="shared" ca="1" si="721"/>
        <v>-3.2257821791166286E-14</v>
      </c>
      <c r="EB406" s="223">
        <f t="shared" ca="1" si="722"/>
        <v>2.3450299214879212E-13</v>
      </c>
      <c r="EC406" s="223">
        <f t="shared" ca="1" si="723"/>
        <v>2.4312822600717164E-13</v>
      </c>
      <c r="ED406" s="223">
        <f t="shared" ca="1" si="724"/>
        <v>-1.5876582205491091E-14</v>
      </c>
      <c r="EE406" s="223">
        <f t="shared" ca="1" si="725"/>
        <v>-2.5740480847873496E-13</v>
      </c>
      <c r="EF406" s="223">
        <f t="shared" ca="1" si="726"/>
        <v>-2.1558765419373598E-13</v>
      </c>
      <c r="EG406" s="223">
        <f t="shared" ca="1" si="727"/>
        <v>6.3543504760407286E-14</v>
      </c>
      <c r="EH406" s="223">
        <f t="shared" ca="1" si="728"/>
        <v>2.727274135262203E-13</v>
      </c>
      <c r="EI406" s="223">
        <f t="shared" ca="1" si="729"/>
        <v>1.8169916529716198E-13</v>
      </c>
      <c r="EJ406" s="223">
        <f t="shared" ca="1" si="730"/>
        <v>-1.0933940691343817E-13</v>
      </c>
      <c r="EK406" s="223">
        <f t="shared" ca="1" si="731"/>
        <v>-2.8001963754915883E-13</v>
      </c>
      <c r="EL406" s="223">
        <f t="shared" ca="1" si="732"/>
        <v>-1.4246059622231703E-13</v>
      </c>
      <c r="EM406" s="223">
        <f t="shared" ca="1" si="733"/>
        <v>1.5191584136735458E-13</v>
      </c>
      <c r="EN406" s="223">
        <f t="shared" ca="1" si="734"/>
        <v>2.7906676308786252E-13</v>
      </c>
      <c r="EO406" s="223">
        <f t="shared" ca="1" si="735"/>
        <v>9.9027315461325724E-14</v>
      </c>
      <c r="EP406" s="223">
        <f t="shared" ca="1" si="736"/>
        <v>-1.900191571344739E-13</v>
      </c>
      <c r="EQ406" s="223">
        <f t="shared" ca="1" si="737"/>
        <v>-2.6989684725948665E-13</v>
      </c>
      <c r="ER406" s="223">
        <f t="shared" ca="1" si="738"/>
        <v>-5.2678203597372024E-14</v>
      </c>
      <c r="ES406" s="223">
        <f t="shared" ca="1" si="739"/>
        <v>2.2252741293302229E-13</v>
      </c>
      <c r="ET406" s="223">
        <f t="shared" ca="1" si="740"/>
        <v>2.5277989562420497E-13</v>
      </c>
      <c r="EU406" s="223">
        <f t="shared" ca="1" si="741"/>
        <v>4.7779970300810875E-15</v>
      </c>
      <c r="EV406" s="223">
        <f t="shared" ca="1" si="742"/>
        <v>-2.4848341242864383E-13</v>
      </c>
      <c r="EW406" s="223">
        <f t="shared" ca="1" si="743"/>
        <v>-2.2821991194839479E-13</v>
      </c>
      <c r="EX406" s="223">
        <f t="shared" ca="1" si="744"/>
        <v>4.3262896299092692E-14</v>
      </c>
      <c r="EY406" s="223">
        <f t="shared" ca="1" si="745"/>
        <v>2.6712288860788694E-13</v>
      </c>
      <c r="EZ406" s="223">
        <f t="shared" ca="1" si="746"/>
        <v>1.9694005795724792E-13</v>
      </c>
      <c r="FA406" s="223">
        <f t="shared" ca="1" si="747"/>
        <v>-9.0029925967063325E-14</v>
      </c>
      <c r="FB406" s="223">
        <f t="shared" ca="1" si="748"/>
        <v>-2.7789700740275842E-13</v>
      </c>
      <c r="FC406" s="223">
        <f t="shared" ca="1" si="749"/>
        <v>-1.5986136004372303E-13</v>
      </c>
      <c r="FD406" s="223">
        <f t="shared" ca="1" si="750"/>
        <v>1.3414605010345784E-13</v>
      </c>
      <c r="FE406" s="223">
        <f t="shared" ca="1" si="751"/>
        <v>2.8048852795357758E-13</v>
      </c>
      <c r="FF406" s="223">
        <f t="shared" ca="1" si="752"/>
        <v>1.1807558990868347E-13</v>
      </c>
      <c r="FG406" s="223">
        <f t="shared" ca="1" si="753"/>
        <v>-1.7431228199638439E-13</v>
      </c>
      <c r="FH406" s="223">
        <f t="shared" ca="1" si="754"/>
        <v>-2.7482114367573342E-13</v>
      </c>
      <c r="FI406" s="223">
        <f t="shared" ca="1" si="755"/>
        <v>-7.2813117654106027E-14</v>
      </c>
      <c r="FJ406" s="223">
        <f t="shared" ca="1" si="756"/>
        <v>2.0934593838621042E-13</v>
      </c>
      <c r="FK406" s="223">
        <f t="shared" ca="1" si="757"/>
        <v>2.6106172908533835E-13</v>
      </c>
      <c r="FL406" s="223">
        <f t="shared" ca="1" si="758"/>
        <v>2.5406683885769085E-14</v>
      </c>
      <c r="FM406" s="223">
        <f t="shared" ca="1" si="759"/>
        <v>-2.3821546323734798E-13</v>
      </c>
      <c r="FN406" s="223">
        <f t="shared" ca="1" si="760"/>
        <v>-2.3961542622663416E-13</v>
      </c>
      <c r="FO406" s="223">
        <f t="shared" ca="1" si="761"/>
        <v>2.2747842454322645E-14</v>
      </c>
      <c r="FP406" s="223">
        <f t="shared" ca="1" si="762"/>
        <v>2.6007080161196062E-13</v>
      </c>
      <c r="FQ406" s="223">
        <f t="shared" ca="1" si="763"/>
        <v>2.1111371537986093E-13</v>
      </c>
      <c r="FR406" s="223">
        <f t="shared" ca="1" si="764"/>
        <v>-7.0232565051437019E-14</v>
      </c>
      <c r="FS406" s="223">
        <f t="shared" ca="1" si="765"/>
        <v>-2.7426842929551767E-13</v>
      </c>
      <c r="FT406" s="223">
        <f t="shared" ca="1" si="766"/>
        <v>-1.7639582130424507E-13</v>
      </c>
      <c r="FU406" s="223">
        <f t="shared" ca="1" si="767"/>
        <v>1.1564930977128522E-13</v>
      </c>
      <c r="FV406" s="223">
        <f t="shared" ca="1" si="768"/>
        <v>2.8039030118405134E-13</v>
      </c>
      <c r="FW406" s="223">
        <f t="shared" ca="1" si="769"/>
        <v>1.3648400250394761E-13</v>
      </c>
      <c r="FX406" s="223">
        <f t="shared" ca="1" si="770"/>
        <v>-1.5766079349928373E-13</v>
      </c>
      <c r="FY406" s="223">
        <f t="shared" ca="1" si="771"/>
        <v>-2.7825616050317759E-13</v>
      </c>
      <c r="FZ406" s="223">
        <f t="shared" ca="1" si="772"/>
        <v>-9.2553451117553185E-14</v>
      </c>
      <c r="GA406" s="223">
        <f t="shared" ca="1" si="773"/>
        <v>1.9503000006100313E-13</v>
      </c>
      <c r="GB406" s="223">
        <f t="shared" ca="1" si="774"/>
        <v>2.6792884641748616E-13</v>
      </c>
      <c r="GC406" s="223">
        <f t="shared" ca="1" si="775"/>
        <v>4.5897689720178432E-14</v>
      </c>
      <c r="GD406" s="223">
        <f t="shared" ca="1" si="776"/>
        <v>-2.2665660381116192E-13</v>
      </c>
      <c r="GE406" s="223">
        <f t="shared" ca="1" si="777"/>
        <v>-2.497124437492431E-13</v>
      </c>
      <c r="GF406" s="223">
        <f t="shared" ca="1" si="778"/>
        <v>2.1095160803599576E-15</v>
      </c>
      <c r="GG406" s="223">
        <f t="shared" ca="1" si="779"/>
        <v>2.5160936840888348E-13</v>
      </c>
      <c r="GH406" s="223">
        <f t="shared" ca="1" si="780"/>
        <v>2.241433292873851E-13</v>
      </c>
      <c r="GI406" s="223">
        <f t="shared" ca="1" si="781"/>
        <v>-5.0054607780663526E-14</v>
      </c>
      <c r="GJ406" s="223">
        <f t="shared" ca="1" si="782"/>
        <v>-2.6915356680658929E-13</v>
      </c>
      <c r="GK406" s="223">
        <f t="shared" ca="1" si="783"/>
        <v>-1.9197437832572331E-13</v>
      </c>
      <c r="GL406" s="223">
        <f t="shared" ca="1" si="784"/>
        <v>9.6525855809302817E-14</v>
      </c>
      <c r="GM406" s="223">
        <f t="shared" ca="1" si="785"/>
        <v>2.7877261507865849E-13</v>
      </c>
      <c r="GN406" s="223">
        <f t="shared" ca="1" si="786"/>
        <v>1.5415279646431132E-13</v>
      </c>
      <c r="GO406" s="223">
        <f t="shared" ca="1" si="787"/>
        <v>-1.4015492750206624E-13</v>
      </c>
      <c r="GP406" s="223">
        <f t="shared" ca="1" si="788"/>
        <v>-2.8018328308801178E-13</v>
      </c>
      <c r="GQ406" s="223">
        <f t="shared" ca="1" si="789"/>
        <v>-1.1179222941032082E-13</v>
      </c>
      <c r="GR406" s="223">
        <f t="shared" ca="1" si="790"/>
        <v>1.7965717726755512E-13</v>
      </c>
      <c r="GS406" s="223">
        <f t="shared" ca="1" si="791"/>
        <v>2.7334403411684047E-13</v>
      </c>
      <c r="GT406" s="223">
        <f t="shared" ca="1" si="792"/>
        <v>6.6139971997298071E-14</v>
      </c>
      <c r="GU406" s="223">
        <f t="shared" ca="1" si="793"/>
        <v>-2.1386947261079695E-13</v>
      </c>
      <c r="GV406" s="223">
        <f t="shared" ca="1" si="794"/>
        <v>-2.584562479034346E-13</v>
      </c>
      <c r="GW406" s="223">
        <f t="shared" ca="1" si="795"/>
        <v>-1.8540241944016204E-14</v>
      </c>
      <c r="GX406" s="223">
        <f t="shared" ca="1" si="796"/>
        <v>2.417844422383038E-13</v>
      </c>
      <c r="GY406" s="223">
        <f t="shared" ca="1" si="797"/>
        <v>2.3595829107313571E-13</v>
      </c>
      <c r="GZ406" s="223">
        <f t="shared" ca="1" si="798"/>
        <v>-2.9605400253464273E-14</v>
      </c>
      <c r="HA406" s="223">
        <f t="shared" ca="1" si="799"/>
        <v>-2.6258013781896583E-13</v>
      </c>
      <c r="HB406" s="223">
        <f t="shared" ca="1" si="800"/>
        <v>-2.0651260955789139E-13</v>
      </c>
      <c r="HC406" s="223">
        <f t="shared" ca="1" si="801"/>
        <v>7.6879319871436794E-14</v>
      </c>
      <c r="HD406" s="223">
        <f t="shared" ca="1" si="802"/>
        <v>2.7564423601856466E-13</v>
      </c>
      <c r="HE406" s="223">
        <f t="shared" ca="1" si="803"/>
        <v>1.7098622306443281E-13</v>
      </c>
      <c r="HF406" s="223">
        <f t="shared" ca="1" si="804"/>
        <v>-1.2188954980932496E-13</v>
      </c>
      <c r="HG406" s="223">
        <f t="shared" ca="1" si="805"/>
        <v>-2.805920681859795E-13</v>
      </c>
      <c r="HH406" s="223">
        <f t="shared" ca="1" si="806"/>
        <v>-1.3042519592594231E-13</v>
      </c>
      <c r="HI406" s="223">
        <f t="shared" ca="1" si="807"/>
        <v>1.6331077666452575E-13</v>
      </c>
      <c r="HJ406" s="223">
        <f t="shared" ca="1" si="808"/>
        <v>2.7727794681207236E-13</v>
      </c>
      <c r="HK406" s="223">
        <f t="shared" ca="1" si="809"/>
        <v>8.602383603562391E-14</v>
      </c>
      <c r="HL406" s="223">
        <f t="shared" ca="1" si="810"/>
        <v>-1.999233642081427E-13</v>
      </c>
      <c r="HM406" s="223">
        <f t="shared" ca="1" si="811"/>
        <v>-2.6579945525691094E-13</v>
      </c>
      <c r="HN406" s="223">
        <f t="shared" ca="1" si="812"/>
        <v>-3.9089528790922594E-14</v>
      </c>
      <c r="HO406" s="223">
        <f t="shared" ca="1" si="813"/>
        <v>2.306492652263972E-13</v>
      </c>
      <c r="HP406" s="223">
        <f t="shared" ca="1" si="814"/>
        <v>2.4649457443551649E-13</v>
      </c>
      <c r="HQ406" s="223">
        <f t="shared" ca="1" si="815"/>
        <v>-8.9957584972020535E-15</v>
      </c>
      <c r="HR406" s="223">
        <f t="shared" ca="1" si="816"/>
        <v>-2.5458376431387033E-13</v>
      </c>
      <c r="HS406" s="223">
        <f t="shared" ca="1" si="817"/>
        <v>-2.1993173106606681E-13</v>
      </c>
      <c r="HT406" s="223">
        <f t="shared" ca="1" si="818"/>
        <v>5.6816168238161771E-14</v>
      </c>
      <c r="HU406" s="223">
        <f t="shared" ca="1" si="819"/>
        <v>2.7102211696094748E-13</v>
      </c>
      <c r="HV406" s="223">
        <f t="shared" ca="1" si="820"/>
        <v>1.8689306050707381E-13</v>
      </c>
      <c r="HW406" s="223">
        <f t="shared" ca="1" si="821"/>
        <v>-1.0296364208533704E-13</v>
      </c>
      <c r="HX406" s="223">
        <f t="shared" ca="1" si="822"/>
        <v>-2.7948030055521551E-13</v>
      </c>
      <c r="HY406" s="223">
        <f t="shared" ca="1" si="823"/>
        <v>-1.4835137700446048E-13</v>
      </c>
      <c r="HZ406" s="223">
        <f t="shared" ca="1" si="824"/>
        <v>1.4607938081307775E-13</v>
      </c>
      <c r="IA406" s="223">
        <f t="shared" ca="1" si="825"/>
        <v>2.7970926628944192E-13</v>
      </c>
      <c r="IB406" s="223">
        <f t="shared" ca="1" si="826"/>
        <v>1.0544152945314218E-13</v>
      </c>
      <c r="IC406" s="223">
        <f t="shared" ca="1" si="827"/>
        <v>-1.8489385377296049E-13</v>
      </c>
      <c r="ID406" s="223">
        <f t="shared" ca="1" si="828"/>
        <v>-2.7170227233278903E-13</v>
      </c>
      <c r="IE406" s="223">
        <f t="shared" ca="1" si="829"/>
        <v>2.8134339295942923E-13</v>
      </c>
      <c r="IF406" s="223">
        <f t="shared" ca="1" si="830"/>
        <v>2.1826417986216719E-13</v>
      </c>
      <c r="IG406" s="223">
        <f t="shared" ca="1" si="831"/>
        <v>2.556950823420955E-13</v>
      </c>
      <c r="IH406" s="223">
        <f t="shared" ca="1" si="832"/>
        <v>1.1662632053772584E-14</v>
      </c>
      <c r="II406" s="223">
        <f t="shared" ca="1" si="833"/>
        <v>-2.4520777933215762E-13</v>
      </c>
      <c r="IJ406" s="223">
        <f t="shared" ca="1" si="834"/>
        <v>-2.3215902346814378E-13</v>
      </c>
      <c r="IK406" s="223">
        <f t="shared" ca="1" si="835"/>
        <v>3.6445124866502494E-14</v>
      </c>
      <c r="IL406" s="223">
        <f t="shared" ca="1" si="836"/>
        <v>2.6493130556945539E-13</v>
      </c>
      <c r="IM406" s="223">
        <f t="shared" ca="1" si="837"/>
        <v>2.0178710826192813E-13</v>
      </c>
      <c r="IN406" s="223">
        <f t="shared" ca="1" si="838"/>
        <v>-8.3479765463848975E-14</v>
      </c>
      <c r="IO406" s="223">
        <f t="shared" ca="1" si="839"/>
        <v>-2.7685400496083737E-13</v>
      </c>
      <c r="IP406" s="223">
        <f t="shared" ca="1" si="840"/>
        <v>-1.6547362911743306E-13</v>
      </c>
      <c r="IQ406" s="223">
        <f t="shared" ca="1" si="841"/>
        <v>1.2805636814030348E-13</v>
      </c>
      <c r="IR406" s="223">
        <f t="shared" ca="1" si="842"/>
        <v>2.8062481701804543E-13</v>
      </c>
      <c r="IS406" s="223">
        <f t="shared" ca="1" si="843"/>
        <v>1.2428782608681637E-13</v>
      </c>
      <c r="IT406" s="223">
        <f t="shared" ca="1" si="844"/>
        <v>-1.688623875244884E-13</v>
      </c>
      <c r="IU406" s="223">
        <f t="shared" ca="1" si="845"/>
        <v>-2.7613271125389901E-13</v>
      </c>
      <c r="IV406" s="223">
        <f t="shared" ca="1" si="846"/>
        <v>-7.9442403411497556E-14</v>
      </c>
      <c r="IW406" s="223">
        <f t="shared" ca="1" si="847"/>
        <v>2.0469630199628826E-13</v>
      </c>
      <c r="IX406" s="223">
        <f t="shared" ca="1" si="848"/>
        <v>2.6350995644337092E-13</v>
      </c>
      <c r="IY406" s="223">
        <f t="shared" ca="1" si="849"/>
        <v>3.2257821791166835E-14</v>
      </c>
      <c r="IZ406" s="223">
        <f t="shared" ca="1" si="850"/>
        <v>-2.3450299214879616E-13</v>
      </c>
      <c r="JA406" s="223">
        <f t="shared" ca="1" si="851"/>
        <v>-2.4312822600717583E-13</v>
      </c>
      <c r="JB406" s="223">
        <f t="shared" ca="1" si="852"/>
        <v>1.5876582205490542E-14</v>
      </c>
    </row>
    <row r="407" spans="2:262">
      <c r="B407" s="230">
        <v>46</v>
      </c>
      <c r="C407" s="229">
        <f t="shared" si="853"/>
        <v>8.9843750000000047E-4</v>
      </c>
      <c r="D407" s="226">
        <f t="shared" ca="1" si="597"/>
        <v>18.00000000010284</v>
      </c>
      <c r="E407" s="225">
        <f ca="1">AZ361</f>
        <v>1.0284104528624692E-10</v>
      </c>
      <c r="F407" s="224">
        <v>46</v>
      </c>
      <c r="G407" s="223">
        <f t="shared" ca="1" si="854"/>
        <v>-1.152895917902823E-13</v>
      </c>
      <c r="H407" s="223">
        <f t="shared" ca="1" si="598"/>
        <v>-9.5868735709492821E-14</v>
      </c>
      <c r="I407" s="223">
        <f t="shared" ca="1" si="599"/>
        <v>3.3311259283651857E-14</v>
      </c>
      <c r="J407" s="223">
        <f t="shared" ca="1" si="600"/>
        <v>1.2435353286009703E-13</v>
      </c>
      <c r="K407" s="223">
        <f t="shared" ca="1" si="601"/>
        <v>7.3024713437117109E-14</v>
      </c>
      <c r="L407" s="223">
        <f t="shared" ca="1" si="602"/>
        <v>-6.1909356507444736E-14</v>
      </c>
      <c r="M407" s="223">
        <f t="shared" ca="1" si="603"/>
        <v>-1.2596403484861541E-13</v>
      </c>
      <c r="N407" s="223">
        <f t="shared" ca="1" si="604"/>
        <v>-4.5803772869665474E-14</v>
      </c>
      <c r="O407" s="223">
        <f t="shared" ca="1" si="605"/>
        <v>8.6796762071116892E-14</v>
      </c>
      <c r="P407" s="223">
        <f t="shared" ca="1" si="606"/>
        <v>1.2002456830319023E-13</v>
      </c>
      <c r="Q407" s="223">
        <f t="shared" ca="1" si="607"/>
        <v>1.5837468958482718E-14</v>
      </c>
      <c r="R407" s="223">
        <f t="shared" ca="1" si="608"/>
        <v>-1.0648178726270379E-13</v>
      </c>
      <c r="S407" s="223">
        <f t="shared" ca="1" si="609"/>
        <v>-1.0689112996194003E-13</v>
      </c>
      <c r="T407" s="223">
        <f t="shared" ca="1" si="610"/>
        <v>1.5078093147212328E-14</v>
      </c>
      <c r="U407" s="223">
        <f t="shared" ca="1" si="611"/>
        <v>1.1978456101055372E-13</v>
      </c>
      <c r="V407" s="223">
        <f t="shared" ca="1" si="612"/>
        <v>8.7350905201533031E-14</v>
      </c>
      <c r="W407" s="223">
        <f t="shared" ca="1" si="613"/>
        <v>-4.5089912141231601E-14</v>
      </c>
      <c r="X407" s="223">
        <f t="shared" ca="1" si="614"/>
        <v>-1.2590774839814786E-13</v>
      </c>
      <c r="Y407" s="223">
        <f t="shared" ca="1" si="615"/>
        <v>-6.2575086118701602E-14</v>
      </c>
      <c r="Z407" s="223">
        <f t="shared" ca="1" si="616"/>
        <v>7.239915481436883E-14</v>
      </c>
      <c r="AA407" s="223">
        <f t="shared" ca="1" si="617"/>
        <v>1.2448434092056366E-13</v>
      </c>
      <c r="AB407" s="223">
        <f t="shared" ca="1" si="618"/>
        <v>3.4048673211428628E-14</v>
      </c>
      <c r="AC407" s="223">
        <f t="shared" ca="1" si="619"/>
        <v>-9.5368973608384781E-14</v>
      </c>
      <c r="AD407" s="223">
        <f t="shared" ca="1" si="620"/>
        <v>-1.155996540543945E-13</v>
      </c>
      <c r="AE407" s="223">
        <f t="shared" ca="1" si="621"/>
        <v>-3.4814681710852274E-15</v>
      </c>
      <c r="AF407" s="223">
        <f t="shared" ca="1" si="622"/>
        <v>1.126226151560689E-13</v>
      </c>
      <c r="AG407" s="223">
        <f t="shared" ca="1" si="623"/>
        <v>9.9786213661916705E-14</v>
      </c>
      <c r="AH407" s="223">
        <f t="shared" ca="1" si="624"/>
        <v>-2.7294407345519197E-14</v>
      </c>
      <c r="AI407" s="223">
        <f t="shared" ca="1" si="625"/>
        <v>-1.2312593942739179E-13</v>
      </c>
      <c r="AJ407" s="223">
        <f t="shared" ca="1" si="626"/>
        <v>-7.7991837725620787E-14</v>
      </c>
      <c r="AK407" s="223">
        <f t="shared" ca="1" si="627"/>
        <v>5.6434324496237922E-14</v>
      </c>
      <c r="AL407" s="223">
        <f t="shared" ca="1" si="628"/>
        <v>1.2624940349094801E-13</v>
      </c>
      <c r="AM407" s="223">
        <f t="shared" ca="1" si="629"/>
        <v>5.1522826513941877E-14</v>
      </c>
      <c r="AN407" s="223">
        <f t="shared" ca="1" si="630"/>
        <v>-8.2191709683027228E-14</v>
      </c>
      <c r="AO407" s="223">
        <f t="shared" ca="1" si="631"/>
        <v>-1.2180579473938403E-13</v>
      </c>
      <c r="AP407" s="223">
        <f t="shared" ca="1" si="632"/>
        <v>-2.1965666217267437E-14</v>
      </c>
      <c r="AQ407" s="223">
        <f t="shared" ca="1" si="633"/>
        <v>1.0302272979581961E-13</v>
      </c>
      <c r="AR407" s="223">
        <f t="shared" ca="1" si="634"/>
        <v>1.1006145194385609E-13</v>
      </c>
      <c r="AS407" s="223">
        <f t="shared" ca="1" si="635"/>
        <v>-8.9080610579639094E-15</v>
      </c>
      <c r="AT407" s="223">
        <f t="shared" ca="1" si="636"/>
        <v>-1.1767882569969697E-13</v>
      </c>
      <c r="AU407" s="223">
        <f t="shared" ca="1" si="637"/>
        <v>-9.1720301575635553E-14</v>
      </c>
      <c r="AV407" s="223">
        <f t="shared" ca="1" si="638"/>
        <v>3.9247861480447925E-14</v>
      </c>
      <c r="AW407" s="223">
        <f t="shared" ca="1" si="639"/>
        <v>1.2528154774005909E-13</v>
      </c>
      <c r="AX407" s="223">
        <f t="shared" ca="1" si="640"/>
        <v>6.7881666217735152E-14</v>
      </c>
      <c r="AY407" s="223">
        <f t="shared" ca="1" si="641"/>
        <v>-6.7235243456205624E-14</v>
      </c>
      <c r="AZ407" s="223">
        <f t="shared" ca="1" si="642"/>
        <v>-1.2537520781318615E-13</v>
      </c>
      <c r="BA407" s="223">
        <f t="shared" ca="1" si="643"/>
        <v>-3.9974373924610552E-14</v>
      </c>
      <c r="BB407" s="223">
        <f t="shared" ca="1" si="644"/>
        <v>9.1192713456878851E-14</v>
      </c>
      <c r="BC407" s="223">
        <f t="shared" ca="1" si="645"/>
        <v>1.179541921690436E-13</v>
      </c>
      <c r="BD407" s="223">
        <f t="shared" ca="1" si="646"/>
        <v>9.6711178497793718E-15</v>
      </c>
      <c r="BE407" s="223">
        <f t="shared" ca="1" si="647"/>
        <v>-1.0968432077736818E-13</v>
      </c>
      <c r="BF407" s="223">
        <f t="shared" ca="1" si="648"/>
        <v>-1.0346329788538865E-13</v>
      </c>
      <c r="BG407" s="223">
        <f t="shared" ca="1" si="649"/>
        <v>2.1211800789383336E-14</v>
      </c>
      <c r="BH407" s="223">
        <f t="shared" ca="1" si="650"/>
        <v>1.2160172482204739E-13</v>
      </c>
      <c r="BI407" s="223">
        <f t="shared" ca="1" si="651"/>
        <v>8.2771072845764957E-14</v>
      </c>
      <c r="BJ407" s="223">
        <f t="shared" ca="1" si="652"/>
        <v>-5.0823337254256436E-14</v>
      </c>
      <c r="BK407" s="223">
        <f t="shared" ca="1" si="653"/>
        <v>-1.2623062626212917E-13</v>
      </c>
      <c r="BL407" s="223">
        <f t="shared" ca="1" si="654"/>
        <v>-5.711775715627936E-14</v>
      </c>
      <c r="BM407" s="223">
        <f t="shared" ca="1" si="655"/>
        <v>7.7388650267167286E-14</v>
      </c>
      <c r="BN407" s="223">
        <f t="shared" ca="1" si="656"/>
        <v>1.2329358034712332E-13</v>
      </c>
      <c r="BO407" s="223">
        <f t="shared" ca="1" si="657"/>
        <v>2.804094626216962E-14</v>
      </c>
      <c r="BP407" s="223">
        <f t="shared" ca="1" si="658"/>
        <v>-9.9315481549132664E-14</v>
      </c>
      <c r="BQ407" s="223">
        <f t="shared" ca="1" si="659"/>
        <v>-1.1296662624779528E-13</v>
      </c>
      <c r="BR407" s="223">
        <f t="shared" ca="1" si="660"/>
        <v>2.7165686693728557E-15</v>
      </c>
      <c r="BS407" s="223">
        <f t="shared" ca="1" si="661"/>
        <v>1.1528959179028223E-13</v>
      </c>
      <c r="BT407" s="223">
        <f t="shared" ca="1" si="662"/>
        <v>9.5868735709493666E-14</v>
      </c>
      <c r="BU407" s="223">
        <f t="shared" ca="1" si="663"/>
        <v>-3.3311259283651188E-14</v>
      </c>
      <c r="BV407" s="223">
        <f t="shared" ca="1" si="664"/>
        <v>-1.2435353286009703E-13</v>
      </c>
      <c r="BW407" s="223">
        <f t="shared" ca="1" si="665"/>
        <v>-7.3024713437118043E-14</v>
      </c>
      <c r="BX407" s="223">
        <f t="shared" ca="1" si="666"/>
        <v>6.1909356507444232E-14</v>
      </c>
      <c r="BY407" s="223">
        <f t="shared" ca="1" si="667"/>
        <v>1.2596403484861553E-13</v>
      </c>
      <c r="BZ407" s="223">
        <f t="shared" ca="1" si="668"/>
        <v>4.580377286966644E-14</v>
      </c>
      <c r="CA407" s="223">
        <f t="shared" ca="1" si="669"/>
        <v>-8.6796762071116627E-14</v>
      </c>
      <c r="CB407" s="223">
        <f t="shared" ca="1" si="670"/>
        <v>-1.2002456830319069E-13</v>
      </c>
      <c r="CC407" s="223">
        <f t="shared" ca="1" si="671"/>
        <v>-1.5837468958483516E-14</v>
      </c>
      <c r="CD407" s="223">
        <f t="shared" ca="1" si="672"/>
        <v>1.064817872627036E-13</v>
      </c>
      <c r="CE407" s="223">
        <f t="shared" ca="1" si="673"/>
        <v>1.0689112996194083E-13</v>
      </c>
      <c r="CF407" s="223">
        <f t="shared" ca="1" si="674"/>
        <v>-1.507809314721153E-14</v>
      </c>
      <c r="CG407" s="223">
        <f t="shared" ca="1" si="675"/>
        <v>-1.1978456101055375E-13</v>
      </c>
      <c r="CH407" s="223">
        <f t="shared" ca="1" si="676"/>
        <v>-8.7350905201533939E-14</v>
      </c>
      <c r="CI407" s="223">
        <f t="shared" ca="1" si="677"/>
        <v>4.508991214123085E-14</v>
      </c>
      <c r="CJ407" s="223">
        <f t="shared" ca="1" si="678"/>
        <v>1.2590774839814786E-13</v>
      </c>
      <c r="CK407" s="223">
        <f t="shared" ca="1" si="679"/>
        <v>6.2575086118702701E-14</v>
      </c>
      <c r="CL407" s="223">
        <f t="shared" ca="1" si="680"/>
        <v>-7.239915481436854E-14</v>
      </c>
      <c r="CM407" s="223">
        <f t="shared" ca="1" si="681"/>
        <v>-1.2448434092056394E-13</v>
      </c>
      <c r="CN407" s="223">
        <f t="shared" ca="1" si="682"/>
        <v>-3.4048673211429405E-14</v>
      </c>
      <c r="CO407" s="223">
        <f t="shared" ca="1" si="683"/>
        <v>9.5368973608384553E-14</v>
      </c>
      <c r="CP407" s="223">
        <f t="shared" ca="1" si="684"/>
        <v>1.1559965405439518E-13</v>
      </c>
      <c r="CQ407" s="223">
        <f t="shared" ca="1" si="685"/>
        <v>3.4814681710860312E-15</v>
      </c>
      <c r="CR407" s="223">
        <f t="shared" ca="1" si="686"/>
        <v>-1.1262261515606875E-13</v>
      </c>
      <c r="CS407" s="223">
        <f t="shared" ca="1" si="687"/>
        <v>-9.9786213661917462E-14</v>
      </c>
      <c r="CT407" s="223">
        <f t="shared" ca="1" si="688"/>
        <v>2.7294407345518408E-14</v>
      </c>
      <c r="CU407" s="223">
        <f t="shared" ca="1" si="689"/>
        <v>1.2312593942739182E-13</v>
      </c>
      <c r="CV407" s="223">
        <f t="shared" ca="1" si="690"/>
        <v>7.7991837725621418E-14</v>
      </c>
      <c r="CW407" s="223">
        <f t="shared" ca="1" si="691"/>
        <v>-5.6434324496237209E-14</v>
      </c>
      <c r="CX407" s="223">
        <f t="shared" ca="1" si="692"/>
        <v>-1.2624940349094801E-13</v>
      </c>
      <c r="CY407" s="223">
        <f t="shared" ca="1" si="693"/>
        <v>-5.1522826513942615E-14</v>
      </c>
      <c r="CZ407" s="223">
        <f t="shared" ca="1" si="694"/>
        <v>8.2191709683026622E-14</v>
      </c>
      <c r="DA407" s="223">
        <f t="shared" ca="1" si="695"/>
        <v>1.2180579473938448E-13</v>
      </c>
      <c r="DB407" s="223">
        <f t="shared" ca="1" si="696"/>
        <v>2.1965666217268229E-14</v>
      </c>
      <c r="DC407" s="223">
        <f t="shared" ca="1" si="697"/>
        <v>-1.0302272979581965E-13</v>
      </c>
      <c r="DD407" s="223">
        <f t="shared" ca="1" si="698"/>
        <v>-1.1006145194385695E-13</v>
      </c>
      <c r="DE407" s="223">
        <f t="shared" ca="1" si="699"/>
        <v>8.9080610579631064E-15</v>
      </c>
      <c r="DF407" s="223">
        <f t="shared" ca="1" si="700"/>
        <v>1.1767882569969702E-13</v>
      </c>
      <c r="DG407" s="223">
        <f t="shared" ca="1" si="701"/>
        <v>9.1720301575636727E-14</v>
      </c>
      <c r="DH407" s="223">
        <f t="shared" ca="1" si="702"/>
        <v>-3.9247861480447161E-14</v>
      </c>
      <c r="DI407" s="223">
        <f t="shared" ca="1" si="703"/>
        <v>-1.2528154774005907E-13</v>
      </c>
      <c r="DJ407" s="223">
        <f t="shared" ca="1" si="704"/>
        <v>-6.7881666217735833E-14</v>
      </c>
      <c r="DK407" s="223">
        <f t="shared" ca="1" si="705"/>
        <v>6.7235243456204942E-14</v>
      </c>
      <c r="DL407" s="223">
        <f t="shared" ca="1" si="706"/>
        <v>1.2537520781318637E-13</v>
      </c>
      <c r="DM407" s="223">
        <f t="shared" ca="1" si="707"/>
        <v>3.9974373924611315E-14</v>
      </c>
      <c r="DN407" s="223">
        <f t="shared" ca="1" si="708"/>
        <v>-9.1192713456878283E-14</v>
      </c>
      <c r="DO407" s="223">
        <f t="shared" ca="1" si="709"/>
        <v>-1.179541921690442E-13</v>
      </c>
      <c r="DP407" s="223">
        <f t="shared" ca="1" si="710"/>
        <v>-9.6711178497783842E-15</v>
      </c>
      <c r="DQ407" s="223">
        <f t="shared" ca="1" si="711"/>
        <v>1.0968432077736734E-13</v>
      </c>
      <c r="DR407" s="223">
        <f t="shared" ca="1" si="712"/>
        <v>1.0346329788538961E-13</v>
      </c>
      <c r="DS407" s="223">
        <f t="shared" ca="1" si="713"/>
        <v>-2.1211800789382544E-14</v>
      </c>
      <c r="DT407" s="223">
        <f t="shared" ca="1" si="714"/>
        <v>-1.2160172482204741E-13</v>
      </c>
      <c r="DU407" s="223">
        <f t="shared" ca="1" si="715"/>
        <v>-8.2771072845764213E-14</v>
      </c>
      <c r="DV407" s="223">
        <f t="shared" ca="1" si="716"/>
        <v>5.0823337254254057E-14</v>
      </c>
      <c r="DW407" s="223">
        <f t="shared" ca="1" si="717"/>
        <v>1.2623062626212912E-13</v>
      </c>
      <c r="DX407" s="223">
        <f t="shared" ca="1" si="718"/>
        <v>5.7117757156280067E-14</v>
      </c>
      <c r="DY407" s="223">
        <f t="shared" ca="1" si="719"/>
        <v>-7.7388650267166655E-14</v>
      </c>
      <c r="DZ407" s="223">
        <f t="shared" ca="1" si="720"/>
        <v>-1.2329358034712309E-13</v>
      </c>
      <c r="EA407" s="223">
        <f t="shared" ca="1" si="721"/>
        <v>-2.8040946262168651E-14</v>
      </c>
      <c r="EB407" s="223">
        <f t="shared" ca="1" si="722"/>
        <v>9.9315481549131074E-14</v>
      </c>
      <c r="EC407" s="223">
        <f t="shared" ca="1" si="723"/>
        <v>1.1296662624779562E-13</v>
      </c>
      <c r="ED407" s="223">
        <f t="shared" ca="1" si="724"/>
        <v>-2.7165686693720515E-15</v>
      </c>
      <c r="EE407" s="223">
        <f t="shared" ca="1" si="725"/>
        <v>-1.152895917902819E-13</v>
      </c>
      <c r="EF407" s="223">
        <f t="shared" ca="1" si="726"/>
        <v>-9.5868735709493023E-14</v>
      </c>
      <c r="EG407" s="223">
        <f t="shared" ca="1" si="727"/>
        <v>3.3311259283648683E-14</v>
      </c>
      <c r="EH407" s="223">
        <f t="shared" ca="1" si="728"/>
        <v>1.2435353286009658E-13</v>
      </c>
      <c r="EI407" s="223">
        <f t="shared" ca="1" si="729"/>
        <v>7.3024713437118712E-14</v>
      </c>
      <c r="EJ407" s="223">
        <f t="shared" ca="1" si="730"/>
        <v>-6.1909356507443525E-14</v>
      </c>
      <c r="EK407" s="223">
        <f t="shared" ca="1" si="731"/>
        <v>-1.2596403484861546E-13</v>
      </c>
      <c r="EL407" s="223">
        <f t="shared" ca="1" si="732"/>
        <v>-4.5803772869665512E-14</v>
      </c>
      <c r="EM407" s="223">
        <f t="shared" ca="1" si="733"/>
        <v>8.6796762071114746E-14</v>
      </c>
      <c r="EN407" s="223">
        <f t="shared" ca="1" si="734"/>
        <v>1.2002456830319094E-13</v>
      </c>
      <c r="EO407" s="223">
        <f t="shared" ca="1" si="735"/>
        <v>1.5837468958484317E-14</v>
      </c>
      <c r="EP407" s="223">
        <f t="shared" ca="1" si="736"/>
        <v>-1.0648178726270317E-13</v>
      </c>
      <c r="EQ407" s="223">
        <f t="shared" ca="1" si="737"/>
        <v>-1.068911299619403E-13</v>
      </c>
      <c r="ER407" s="223">
        <f t="shared" ca="1" si="738"/>
        <v>1.5078093147208948E-14</v>
      </c>
      <c r="ES407" s="223">
        <f t="shared" ca="1" si="739"/>
        <v>1.1978456101055292E-13</v>
      </c>
      <c r="ET407" s="223">
        <f t="shared" ca="1" si="740"/>
        <v>8.735090520153452E-14</v>
      </c>
      <c r="EU407" s="223">
        <f t="shared" ca="1" si="741"/>
        <v>-4.5089912141230099E-14</v>
      </c>
      <c r="EV407" s="223">
        <f t="shared" ca="1" si="742"/>
        <v>-1.2590774839814781E-13</v>
      </c>
      <c r="EW407" s="223">
        <f t="shared" ca="1" si="743"/>
        <v>-6.2575086118701842E-14</v>
      </c>
      <c r="EX407" s="223">
        <f t="shared" ca="1" si="744"/>
        <v>7.2399154814366419E-14</v>
      </c>
      <c r="EY407" s="223">
        <f t="shared" ca="1" si="745"/>
        <v>1.2448434092056407E-13</v>
      </c>
      <c r="EZ407" s="223">
        <f t="shared" ca="1" si="746"/>
        <v>3.4048673211430181E-14</v>
      </c>
      <c r="FA407" s="223">
        <f t="shared" ca="1" si="747"/>
        <v>-9.5368973608384036E-14</v>
      </c>
      <c r="FB407" s="223">
        <f t="shared" ca="1" si="748"/>
        <v>-1.1559965405439478E-13</v>
      </c>
      <c r="FC407" s="223">
        <f t="shared" ca="1" si="749"/>
        <v>-3.481468171085042E-15</v>
      </c>
      <c r="FD407" s="223">
        <f t="shared" ca="1" si="750"/>
        <v>1.1262261515606757E-13</v>
      </c>
      <c r="FE407" s="223">
        <f t="shared" ca="1" si="751"/>
        <v>9.9786213661917955E-14</v>
      </c>
      <c r="FF407" s="223">
        <f t="shared" ca="1" si="752"/>
        <v>-2.7294407345517623E-14</v>
      </c>
      <c r="FG407" s="223">
        <f t="shared" ca="1" si="753"/>
        <v>-1.2312593942739164E-13</v>
      </c>
      <c r="FH407" s="223">
        <f t="shared" ca="1" si="754"/>
        <v>-7.7991837725620635E-14</v>
      </c>
      <c r="FI407" s="223">
        <f t="shared" ca="1" si="755"/>
        <v>5.643432449623488E-14</v>
      </c>
      <c r="FJ407" s="223">
        <f t="shared" ca="1" si="756"/>
        <v>1.2624940349094806E-13</v>
      </c>
      <c r="FK407" s="223">
        <f t="shared" ca="1" si="757"/>
        <v>5.1522826513943347E-14</v>
      </c>
      <c r="FL407" s="223">
        <f t="shared" ca="1" si="758"/>
        <v>-8.2191709683026004E-14</v>
      </c>
      <c r="FM407" s="223">
        <f t="shared" ca="1" si="759"/>
        <v>-1.2180579473938421E-13</v>
      </c>
      <c r="FN407" s="223">
        <f t="shared" ca="1" si="760"/>
        <v>-2.1965666217267254E-14</v>
      </c>
      <c r="FO407" s="223">
        <f t="shared" ca="1" si="761"/>
        <v>1.0302272979581816E-13</v>
      </c>
      <c r="FP407" s="223">
        <f t="shared" ca="1" si="762"/>
        <v>1.1006145194385734E-13</v>
      </c>
      <c r="FQ407" s="223">
        <f t="shared" ca="1" si="763"/>
        <v>-8.9080610579623049E-15</v>
      </c>
      <c r="FR407" s="223">
        <f t="shared" ca="1" si="764"/>
        <v>-1.1767882569969671E-13</v>
      </c>
      <c r="FS407" s="223">
        <f t="shared" ca="1" si="765"/>
        <v>-9.1720301575636046E-14</v>
      </c>
      <c r="FT407" s="223">
        <f t="shared" ca="1" si="766"/>
        <v>3.9247861480444694E-14</v>
      </c>
      <c r="FU407" s="223">
        <f t="shared" ca="1" si="767"/>
        <v>1.2528154774005877E-13</v>
      </c>
      <c r="FV407" s="223">
        <f t="shared" ca="1" si="768"/>
        <v>6.7881666217736528E-14</v>
      </c>
      <c r="FW407" s="223">
        <f t="shared" ca="1" si="769"/>
        <v>-6.7235243456204248E-14</v>
      </c>
      <c r="FX407" s="223">
        <f t="shared" ca="1" si="770"/>
        <v>-1.2537520781318625E-13</v>
      </c>
      <c r="FY407" s="223">
        <f t="shared" ca="1" si="771"/>
        <v>-3.9974373924610375E-14</v>
      </c>
      <c r="FZ407" s="223">
        <f t="shared" ca="1" si="772"/>
        <v>9.1192713456876491E-14</v>
      </c>
      <c r="GA407" s="223">
        <f t="shared" ca="1" si="773"/>
        <v>1.1795419216904451E-13</v>
      </c>
      <c r="GB407" s="223">
        <f t="shared" ca="1" si="774"/>
        <v>9.6711178497809748E-15</v>
      </c>
      <c r="GC407" s="223">
        <f t="shared" ca="1" si="775"/>
        <v>-1.0968432077736783E-13</v>
      </c>
      <c r="GD407" s="223">
        <f t="shared" ca="1" si="776"/>
        <v>-1.0346329788538906E-13</v>
      </c>
      <c r="GE407" s="223">
        <f t="shared" ca="1" si="777"/>
        <v>2.1211800789379982E-14</v>
      </c>
      <c r="GF407" s="223">
        <f t="shared" ca="1" si="778"/>
        <v>1.2160172482204671E-13</v>
      </c>
      <c r="GG407" s="223">
        <f t="shared" ca="1" si="779"/>
        <v>8.2771072845766169E-14</v>
      </c>
      <c r="GH407" s="223">
        <f t="shared" ca="1" si="780"/>
        <v>-5.0823337254254966E-14</v>
      </c>
      <c r="GI407" s="223">
        <f t="shared" ca="1" si="781"/>
        <v>-1.2623062626212917E-13</v>
      </c>
      <c r="GJ407" s="223">
        <f t="shared" ca="1" si="782"/>
        <v>-5.7117757156279196E-14</v>
      </c>
      <c r="GK407" s="223">
        <f t="shared" ca="1" si="783"/>
        <v>7.7388650267164598E-14</v>
      </c>
      <c r="GL407" s="223">
        <f t="shared" ca="1" si="784"/>
        <v>1.2329358034712367E-13</v>
      </c>
      <c r="GM407" s="223">
        <f t="shared" ca="1" si="785"/>
        <v>2.8040946262171188E-14</v>
      </c>
      <c r="GN407" s="223">
        <f t="shared" ca="1" si="786"/>
        <v>-9.9315481549131667E-14</v>
      </c>
      <c r="GO407" s="223">
        <f t="shared" ca="1" si="787"/>
        <v>-1.1296662624779519E-13</v>
      </c>
      <c r="GP407" s="223">
        <f t="shared" ca="1" si="788"/>
        <v>2.7165686693730411E-15</v>
      </c>
      <c r="GQ407" s="223">
        <f t="shared" ca="1" si="789"/>
        <v>1.1528959179028084E-13</v>
      </c>
      <c r="GR407" s="223">
        <f t="shared" ca="1" si="790"/>
        <v>9.5868735709494727E-14</v>
      </c>
      <c r="GS407" s="223">
        <f t="shared" ca="1" si="791"/>
        <v>-3.3311259283649636E-14</v>
      </c>
      <c r="GT407" s="223">
        <f t="shared" ca="1" si="792"/>
        <v>-1.2435353286009675E-13</v>
      </c>
      <c r="GU407" s="223">
        <f t="shared" ca="1" si="793"/>
        <v>-7.3024713437117891E-14</v>
      </c>
      <c r="GV407" s="223">
        <f t="shared" ca="1" si="794"/>
        <v>6.1909356507441278E-14</v>
      </c>
      <c r="GW407" s="223">
        <f t="shared" ca="1" si="795"/>
        <v>1.2596403484861564E-13</v>
      </c>
      <c r="GX407" s="223">
        <f t="shared" ca="1" si="796"/>
        <v>4.5803772869667942E-14</v>
      </c>
      <c r="GY407" s="223">
        <f t="shared" ca="1" si="797"/>
        <v>-8.6796762071115466E-14</v>
      </c>
      <c r="GZ407" s="223">
        <f t="shared" ca="1" si="798"/>
        <v>-1.2002456830319064E-13</v>
      </c>
      <c r="HA407" s="223">
        <f t="shared" ca="1" si="799"/>
        <v>-1.5837468958483336E-14</v>
      </c>
      <c r="HB407" s="223">
        <f t="shared" ca="1" si="800"/>
        <v>1.0648178726270178E-13</v>
      </c>
      <c r="HC407" s="223">
        <f t="shared" ca="1" si="801"/>
        <v>1.068911299619417E-13</v>
      </c>
      <c r="HD407" s="223">
        <f t="shared" ca="1" si="802"/>
        <v>-1.5078093147209933E-14</v>
      </c>
      <c r="HE407" s="223">
        <f t="shared" ca="1" si="803"/>
        <v>-1.1978456101055322E-13</v>
      </c>
      <c r="HF407" s="223">
        <f t="shared" ca="1" si="804"/>
        <v>-8.7350905201533801E-14</v>
      </c>
      <c r="HG407" s="223">
        <f t="shared" ca="1" si="805"/>
        <v>4.5089912141227663E-14</v>
      </c>
      <c r="HH407" s="223">
        <f t="shared" ca="1" si="806"/>
        <v>1.2590774839814758E-13</v>
      </c>
      <c r="HI407" s="223">
        <f t="shared" ca="1" si="807"/>
        <v>6.2575086118704089E-14</v>
      </c>
      <c r="HJ407" s="223">
        <f t="shared" ca="1" si="808"/>
        <v>-7.2399154814367215E-14</v>
      </c>
      <c r="HK407" s="223">
        <f t="shared" ca="1" si="809"/>
        <v>-1.2448434092056389E-13</v>
      </c>
      <c r="HL407" s="223">
        <f t="shared" ca="1" si="810"/>
        <v>-3.4048673211429234E-14</v>
      </c>
      <c r="HM407" s="223">
        <f t="shared" ca="1" si="811"/>
        <v>9.5368973608382319E-14</v>
      </c>
      <c r="HN407" s="223">
        <f t="shared" ca="1" si="812"/>
        <v>1.1559965405439584E-13</v>
      </c>
      <c r="HO407" s="223">
        <f t="shared" ca="1" si="813"/>
        <v>3.4814681710876397E-15</v>
      </c>
      <c r="HP407" s="223">
        <f t="shared" ca="1" si="814"/>
        <v>-1.1262261515606801E-13</v>
      </c>
      <c r="HQ407" s="223">
        <f t="shared" ca="1" si="815"/>
        <v>-9.9786213661917349E-14</v>
      </c>
      <c r="HR407" s="223">
        <f t="shared" ca="1" si="816"/>
        <v>2.7294407345515089E-14</v>
      </c>
      <c r="HS407" s="223">
        <f t="shared" ca="1" si="817"/>
        <v>1.2312593942739109E-13</v>
      </c>
      <c r="HT407" s="223">
        <f t="shared" ca="1" si="818"/>
        <v>7.7991837725622693E-14</v>
      </c>
      <c r="HU407" s="223">
        <f t="shared" ca="1" si="819"/>
        <v>-5.6434324496235764E-14</v>
      </c>
      <c r="HV407" s="223">
        <f t="shared" ca="1" si="820"/>
        <v>-1.2624940349094806E-13</v>
      </c>
      <c r="HW407" s="223">
        <f t="shared" ca="1" si="821"/>
        <v>-5.1522826513942438E-14</v>
      </c>
      <c r="HX407" s="223">
        <f t="shared" ca="1" si="822"/>
        <v>8.2191709683024022E-14</v>
      </c>
      <c r="HY407" s="223">
        <f t="shared" ca="1" si="823"/>
        <v>1.2180579473938491E-13</v>
      </c>
      <c r="HZ407" s="223">
        <f t="shared" ca="1" si="824"/>
        <v>2.1965666217266276E-14</v>
      </c>
      <c r="IA407" s="223">
        <f t="shared" ca="1" si="825"/>
        <v>-1.0302272979581873E-13</v>
      </c>
      <c r="IB407" s="223">
        <f t="shared" ca="1" si="826"/>
        <v>-1.100614519438586E-13</v>
      </c>
      <c r="IC407" s="223">
        <f t="shared" ca="1" si="827"/>
        <v>8.9080610579632925E-15</v>
      </c>
      <c r="ID407" s="223">
        <f t="shared" ca="1" si="828"/>
        <v>1.1767882569969576E-13</v>
      </c>
      <c r="IE407" s="223">
        <f t="shared" ca="1" si="829"/>
        <v>-5.5802911521462087E-14</v>
      </c>
      <c r="IF407" s="223">
        <f t="shared" ca="1" si="830"/>
        <v>-3.9247861480445634E-14</v>
      </c>
      <c r="IG407" s="223">
        <f t="shared" ca="1" si="831"/>
        <v>-1.2528154774005844E-13</v>
      </c>
      <c r="IH407" s="223">
        <f t="shared" ca="1" si="832"/>
        <v>-6.7881666217735682E-14</v>
      </c>
      <c r="II407" s="223">
        <f t="shared" ca="1" si="833"/>
        <v>6.7235243456202052E-14</v>
      </c>
      <c r="IJ407" s="223">
        <f t="shared" ca="1" si="834"/>
        <v>1.2537520781318612E-13</v>
      </c>
      <c r="IK407" s="223">
        <f t="shared" ca="1" si="835"/>
        <v>3.9974373924612843E-14</v>
      </c>
      <c r="IL407" s="223">
        <f t="shared" ca="1" si="836"/>
        <v>-9.1192713456874686E-14</v>
      </c>
      <c r="IM407" s="223">
        <f t="shared" ca="1" si="837"/>
        <v>-1.1795419216904413E-13</v>
      </c>
      <c r="IN407" s="223">
        <f t="shared" ca="1" si="838"/>
        <v>-9.671117849783567E-15</v>
      </c>
      <c r="IO407" s="223">
        <f t="shared" ca="1" si="839"/>
        <v>1.0968432077736832E-13</v>
      </c>
      <c r="IP407" s="223">
        <f t="shared" ca="1" si="840"/>
        <v>1.0346329788539056E-13</v>
      </c>
      <c r="IQ407" s="223">
        <f t="shared" ca="1" si="841"/>
        <v>-2.1211800789377419E-14</v>
      </c>
      <c r="IR407" s="223">
        <f t="shared" ca="1" si="842"/>
        <v>-1.2160172482204696E-13</v>
      </c>
      <c r="IS407" s="223">
        <f t="shared" ca="1" si="843"/>
        <v>-8.2771072845768138E-14</v>
      </c>
      <c r="IT407" s="223">
        <f t="shared" ca="1" si="844"/>
        <v>5.0823337254255868E-14</v>
      </c>
      <c r="IU407" s="223">
        <f t="shared" ca="1" si="845"/>
        <v>1.262306262621291E-13</v>
      </c>
      <c r="IV407" s="223">
        <f t="shared" ca="1" si="846"/>
        <v>5.7117757156278312E-14</v>
      </c>
      <c r="IW407" s="223">
        <f t="shared" ca="1" si="847"/>
        <v>-7.738865026716538E-14</v>
      </c>
      <c r="IX407" s="223">
        <f t="shared" ca="1" si="848"/>
        <v>-1.2329358034712423E-13</v>
      </c>
      <c r="IY407" s="223">
        <f t="shared" ca="1" si="849"/>
        <v>-2.8040946262170222E-14</v>
      </c>
      <c r="IZ407" s="223">
        <f t="shared" ca="1" si="850"/>
        <v>9.9315481549130077E-14</v>
      </c>
      <c r="JA407" s="223">
        <f t="shared" ca="1" si="851"/>
        <v>1.1296662624779475E-13</v>
      </c>
      <c r="JB407" s="223">
        <f t="shared" ca="1" si="852"/>
        <v>-2.716568669370443E-15</v>
      </c>
    </row>
    <row r="408" spans="2:262">
      <c r="B408" s="230">
        <v>47</v>
      </c>
      <c r="C408" s="229">
        <f t="shared" si="853"/>
        <v>9.1796875000000049E-4</v>
      </c>
      <c r="D408" s="226">
        <f t="shared" ca="1" si="597"/>
        <v>18.000000000085265</v>
      </c>
      <c r="E408" s="225">
        <f ca="1">BA361</f>
        <v>8.5264845303929845E-11</v>
      </c>
      <c r="F408" s="224">
        <v>47</v>
      </c>
      <c r="G408" s="223">
        <f t="shared" ca="1" si="854"/>
        <v>-4.9594978959758271E-13</v>
      </c>
      <c r="H408" s="223">
        <f t="shared" ca="1" si="598"/>
        <v>-3.8152952734467825E-13</v>
      </c>
      <c r="I408" s="223">
        <f t="shared" ca="1" si="599"/>
        <v>1.8672673561186242E-13</v>
      </c>
      <c r="J408" s="223">
        <f t="shared" ca="1" si="600"/>
        <v>5.3286830274310515E-13</v>
      </c>
      <c r="K408" s="223">
        <f t="shared" ca="1" si="601"/>
        <v>2.4515376677858669E-13</v>
      </c>
      <c r="L408" s="223">
        <f t="shared" ca="1" si="602"/>
        <v>-3.3417543357785041E-13</v>
      </c>
      <c r="M408" s="223">
        <f t="shared" ca="1" si="603"/>
        <v>-5.1599715040113756E-13</v>
      </c>
      <c r="N408" s="223">
        <f t="shared" ca="1" si="604"/>
        <v>-8.4031292924924281E-14</v>
      </c>
      <c r="O408" s="223">
        <f t="shared" ca="1" si="605"/>
        <v>4.4789124727626861E-13</v>
      </c>
      <c r="P408" s="223">
        <f t="shared" ca="1" si="606"/>
        <v>4.4703936808006173E-13</v>
      </c>
      <c r="Q408" s="223">
        <f t="shared" ca="1" si="607"/>
        <v>-8.5573605410818965E-14</v>
      </c>
      <c r="R408" s="223">
        <f t="shared" ca="1" si="608"/>
        <v>-5.1639528868171183E-13</v>
      </c>
      <c r="S408" s="223">
        <f t="shared" ca="1" si="609"/>
        <v>-3.329558052519065E-13</v>
      </c>
      <c r="T408" s="223">
        <f t="shared" ca="1" si="610"/>
        <v>2.4654039262996706E-13</v>
      </c>
      <c r="U408" s="223">
        <f t="shared" ca="1" si="611"/>
        <v>5.327725105812549E-13</v>
      </c>
      <c r="V408" s="223">
        <f t="shared" ca="1" si="612"/>
        <v>1.8526247187740276E-13</v>
      </c>
      <c r="W408" s="223">
        <f t="shared" ca="1" si="613"/>
        <v>-3.8262049550243279E-13</v>
      </c>
      <c r="X408" s="223">
        <f t="shared" ca="1" si="614"/>
        <v>-4.9536973660269482E-13</v>
      </c>
      <c r="Y408" s="223">
        <f t="shared" ca="1" si="615"/>
        <v>-1.8868070455930279E-14</v>
      </c>
      <c r="Z408" s="223">
        <f t="shared" ca="1" si="616"/>
        <v>4.8007749327409496E-13</v>
      </c>
      <c r="AA408" s="223">
        <f t="shared" ca="1" si="617"/>
        <v>4.0796253885316288E-13</v>
      </c>
      <c r="AB408" s="223">
        <f t="shared" ca="1" si="618"/>
        <v>-1.4943094265475952E-13</v>
      </c>
      <c r="AC408" s="223">
        <f t="shared" ca="1" si="619"/>
        <v>-5.290737219620009E-13</v>
      </c>
      <c r="AD408" s="223">
        <f t="shared" ca="1" si="620"/>
        <v>-2.793741179320238E-13</v>
      </c>
      <c r="AE408" s="223">
        <f t="shared" ca="1" si="621"/>
        <v>3.0264585266248442E-13</v>
      </c>
      <c r="AF408" s="223">
        <f t="shared" ca="1" si="622"/>
        <v>5.24663323954235E-13</v>
      </c>
      <c r="AG408" s="223">
        <f t="shared" ca="1" si="623"/>
        <v>1.2258465695639486E-13</v>
      </c>
      <c r="AH408" s="223">
        <f t="shared" ca="1" si="624"/>
        <v>-4.2531058903051326E-13</v>
      </c>
      <c r="AI408" s="223">
        <f t="shared" ca="1" si="625"/>
        <v>-4.6729150087431918E-13</v>
      </c>
      <c r="AJ408" s="223">
        <f t="shared" ca="1" si="626"/>
        <v>4.6578945355167706E-14</v>
      </c>
      <c r="AK408" s="223">
        <f t="shared" ca="1" si="627"/>
        <v>5.0504292691570871E-13</v>
      </c>
      <c r="AL408" s="223">
        <f t="shared" ca="1" si="628"/>
        <v>3.627495733093276E-13</v>
      </c>
      <c r="AM408" s="223">
        <f t="shared" ca="1" si="629"/>
        <v>-2.1104069943046641E-13</v>
      </c>
      <c r="AN408" s="223">
        <f t="shared" ca="1" si="630"/>
        <v>-5.3379439400079607E-13</v>
      </c>
      <c r="AO408" s="223">
        <f t="shared" ca="1" si="631"/>
        <v>-2.2159038383629286E-13</v>
      </c>
      <c r="AP408" s="223">
        <f t="shared" ca="1" si="632"/>
        <v>3.5419923736741746E-13</v>
      </c>
      <c r="AQ408" s="223">
        <f t="shared" ca="1" si="633"/>
        <v>5.0866271257696771E-13</v>
      </c>
      <c r="AR408" s="223">
        <f t="shared" ca="1" si="634"/>
        <v>5.8063054692647819E-14</v>
      </c>
      <c r="AS408" s="223">
        <f t="shared" ca="1" si="635"/>
        <v>-4.6160361541938336E-13</v>
      </c>
      <c r="AT408" s="223">
        <f t="shared" ca="1" si="636"/>
        <v>-4.321847660166572E-13</v>
      </c>
      <c r="AU408" s="223">
        <f t="shared" ca="1" si="637"/>
        <v>1.1132537047232148E-13</v>
      </c>
      <c r="AV408" s="223">
        <f t="shared" ca="1" si="638"/>
        <v>5.2241204484125112E-13</v>
      </c>
      <c r="AW408" s="223">
        <f t="shared" ca="1" si="639"/>
        <v>3.120805165346826E-13</v>
      </c>
      <c r="AX408" s="223">
        <f t="shared" ca="1" si="640"/>
        <v>-2.6947620764950984E-13</v>
      </c>
      <c r="AY408" s="223">
        <f t="shared" ca="1" si="641"/>
        <v>-5.3048630149662012E-13</v>
      </c>
      <c r="AZ408" s="223">
        <f t="shared" ca="1" si="642"/>
        <v>-1.6047372411076481E-13</v>
      </c>
      <c r="BA408" s="223">
        <f t="shared" ca="1" si="643"/>
        <v>4.0042513585277913E-13</v>
      </c>
      <c r="BB408" s="223">
        <f t="shared" ca="1" si="644"/>
        <v>4.8501134053797805E-13</v>
      </c>
      <c r="BC408" s="223">
        <f t="shared" ca="1" si="645"/>
        <v>-7.331869958915895E-15</v>
      </c>
      <c r="BD408" s="223">
        <f t="shared" ca="1" si="646"/>
        <v>-4.9095369377050771E-13</v>
      </c>
      <c r="BE408" s="223">
        <f t="shared" ca="1" si="647"/>
        <v>-3.9057756999941148E-13</v>
      </c>
      <c r="BF408" s="223">
        <f t="shared" ca="1" si="648"/>
        <v>1.7439735839563313E-13</v>
      </c>
      <c r="BG408" s="223">
        <f t="shared" ca="1" si="649"/>
        <v>5.3192359934990236E-13</v>
      </c>
      <c r="BH408" s="223">
        <f t="shared" ca="1" si="650"/>
        <v>2.5671747830600286E-13</v>
      </c>
      <c r="BI408" s="223">
        <f t="shared" ca="1" si="651"/>
        <v>-3.2385854287635845E-13</v>
      </c>
      <c r="BJ408" s="223">
        <f t="shared" ca="1" si="652"/>
        <v>-5.1919920123991717E-13</v>
      </c>
      <c r="BK408" s="223">
        <f t="shared" ca="1" si="653"/>
        <v>-9.694339020525075E-14</v>
      </c>
      <c r="BL408" s="223">
        <f t="shared" ca="1" si="654"/>
        <v>4.4062826757816565E-13</v>
      </c>
      <c r="BM408" s="223">
        <f t="shared" ca="1" si="655"/>
        <v>4.5406494648748831E-13</v>
      </c>
      <c r="BN408" s="223">
        <f t="shared" ca="1" si="656"/>
        <v>-7.2616516461774038E-14</v>
      </c>
      <c r="BO408" s="223">
        <f t="shared" ca="1" si="657"/>
        <v>-5.1291937158635995E-13</v>
      </c>
      <c r="BP408" s="223">
        <f t="shared" ca="1" si="658"/>
        <v>-3.4309572377876499E-13</v>
      </c>
      <c r="BQ408" s="223">
        <f t="shared" ca="1" si="659"/>
        <v>2.3484624771916307E-13</v>
      </c>
      <c r="BR408" s="223">
        <f t="shared" ca="1" si="660"/>
        <v>5.3343452780847202E-13</v>
      </c>
      <c r="BS408" s="223">
        <f t="shared" ca="1" si="661"/>
        <v>1.9749317025031642E-13</v>
      </c>
      <c r="BT408" s="223">
        <f t="shared" ca="1" si="662"/>
        <v>-3.7336974416997617E-13</v>
      </c>
      <c r="BU408" s="223">
        <f t="shared" ca="1" si="663"/>
        <v>-5.0010286172460996E-13</v>
      </c>
      <c r="BV408" s="223">
        <f t="shared" ca="1" si="664"/>
        <v>-3.1954937475895695E-14</v>
      </c>
      <c r="BW408" s="223">
        <f t="shared" ca="1" si="665"/>
        <v>4.7420394002124842E-13</v>
      </c>
      <c r="BX408" s="223">
        <f t="shared" ca="1" si="666"/>
        <v>4.1628899299700494E-13</v>
      </c>
      <c r="BY408" s="223">
        <f t="shared" ca="1" si="667"/>
        <v>-1.3680894296540626E-13</v>
      </c>
      <c r="BZ408" s="223">
        <f t="shared" ca="1" si="668"/>
        <v>-5.2717026462687766E-13</v>
      </c>
      <c r="CA408" s="223">
        <f t="shared" ca="1" si="669"/>
        <v>-2.9045339851810107E-13</v>
      </c>
      <c r="CB408" s="223">
        <f t="shared" ca="1" si="670"/>
        <v>2.917628308815E-13</v>
      </c>
      <c r="CC408" s="223">
        <f t="shared" ca="1" si="671"/>
        <v>5.2692210444656769E-13</v>
      </c>
      <c r="CD408" s="223">
        <f t="shared" ca="1" si="672"/>
        <v>1.3529838108690223E-13</v>
      </c>
      <c r="CE408" s="223">
        <f t="shared" ca="1" si="673"/>
        <v>-4.1726511697775656E-13</v>
      </c>
      <c r="CF408" s="223">
        <f t="shared" ca="1" si="674"/>
        <v>-4.7348450967192744E-13</v>
      </c>
      <c r="CG408" s="223">
        <f t="shared" ca="1" si="675"/>
        <v>3.3514147256835073E-14</v>
      </c>
      <c r="CH408" s="223">
        <f t="shared" ca="1" si="676"/>
        <v>5.006471438161636E-13</v>
      </c>
      <c r="CI408" s="223">
        <f t="shared" ca="1" si="677"/>
        <v>3.7225166556897801E-13</v>
      </c>
      <c r="CJ408" s="223">
        <f t="shared" ca="1" si="678"/>
        <v>-1.9894363562472176E-13</v>
      </c>
      <c r="CK408" s="223">
        <f t="shared" ca="1" si="679"/>
        <v>-5.3349202619596507E-13</v>
      </c>
      <c r="CL408" s="223">
        <f t="shared" ca="1" si="680"/>
        <v>-2.3344238378895236E-13</v>
      </c>
      <c r="CM408" s="223">
        <f t="shared" ca="1" si="681"/>
        <v>3.4429102949378361E-13</v>
      </c>
      <c r="CN408" s="223">
        <f t="shared" ca="1" si="682"/>
        <v>5.1248428217333299E-13</v>
      </c>
      <c r="CO408" s="223">
        <f t="shared" ca="1" si="683"/>
        <v>7.1068578335865934E-14</v>
      </c>
      <c r="CP408" s="223">
        <f t="shared" ca="1" si="684"/>
        <v>-4.5488443403474423E-13</v>
      </c>
      <c r="CQ408" s="223">
        <f t="shared" ca="1" si="685"/>
        <v>-4.3974450987317889E-13</v>
      </c>
      <c r="CR408" s="223">
        <f t="shared" ca="1" si="686"/>
        <v>9.8479148019768327E-14</v>
      </c>
      <c r="CS408" s="223">
        <f t="shared" ca="1" si="687"/>
        <v>5.1956014856442739E-13</v>
      </c>
      <c r="CT408" s="223">
        <f t="shared" ca="1" si="688"/>
        <v>3.2261532659798316E-13</v>
      </c>
      <c r="CU408" s="223">
        <f t="shared" ca="1" si="689"/>
        <v>-2.5808603082699884E-13</v>
      </c>
      <c r="CV408" s="223">
        <f t="shared" ca="1" si="690"/>
        <v>-5.317895711153109E-13</v>
      </c>
      <c r="CW408" s="223">
        <f t="shared" ca="1" si="691"/>
        <v>-1.7292017831883763E-13</v>
      </c>
      <c r="CX408" s="223">
        <f t="shared" ca="1" si="692"/>
        <v>3.9164077055550235E-13</v>
      </c>
      <c r="CY408" s="223">
        <f t="shared" ca="1" si="693"/>
        <v>4.9033821927451934E-13</v>
      </c>
      <c r="CZ408" s="223">
        <f t="shared" ca="1" si="694"/>
        <v>5.7698380158421834E-15</v>
      </c>
      <c r="DA408" s="223">
        <f t="shared" ca="1" si="695"/>
        <v>-4.856618657962447E-13</v>
      </c>
      <c r="DB408" s="223">
        <f t="shared" ca="1" si="696"/>
        <v>-3.993903433306135E-13</v>
      </c>
      <c r="DC408" s="223">
        <f t="shared" ca="1" si="697"/>
        <v>1.6196293073183928E-13</v>
      </c>
      <c r="DD408" s="223">
        <f t="shared" ca="1" si="698"/>
        <v>5.3065848507035569E-13</v>
      </c>
      <c r="DE408" s="223">
        <f t="shared" ca="1" si="699"/>
        <v>2.6812655282377637E-13</v>
      </c>
      <c r="DF408" s="223">
        <f t="shared" ca="1" si="700"/>
        <v>-3.1334657189848762E-13</v>
      </c>
      <c r="DG408" s="223">
        <f t="shared" ca="1" si="701"/>
        <v>-5.2208850589397801E-13</v>
      </c>
      <c r="DH408" s="223">
        <f t="shared" ca="1" si="702"/>
        <v>-1.0979709241226634E-13</v>
      </c>
      <c r="DI408" s="223">
        <f t="shared" ca="1" si="703"/>
        <v>4.3309986988782683E-13</v>
      </c>
      <c r="DJ408" s="223">
        <f t="shared" ca="1" si="704"/>
        <v>4.6081701314973395E-13</v>
      </c>
      <c r="DK408" s="223">
        <f t="shared" ca="1" si="705"/>
        <v>-5.9615686038519936E-14</v>
      </c>
      <c r="DL408" s="223">
        <f t="shared" ca="1" si="706"/>
        <v>-5.0913449104085439E-13</v>
      </c>
      <c r="DM408" s="223">
        <f t="shared" ca="1" si="707"/>
        <v>-3.5302897427079387E-13</v>
      </c>
      <c r="DN408" s="223">
        <f t="shared" ca="1" si="708"/>
        <v>2.2301064021018959E-13</v>
      </c>
      <c r="DO408" s="223">
        <f t="shared" ca="1" si="709"/>
        <v>5.3377522402253913E-13</v>
      </c>
      <c r="DP408" s="223">
        <f t="shared" ca="1" si="710"/>
        <v>2.0960490612220604E-13</v>
      </c>
      <c r="DQ408" s="223">
        <f t="shared" ca="1" si="711"/>
        <v>-3.6389408886482566E-13</v>
      </c>
      <c r="DR408" s="223">
        <f t="shared" ca="1" si="712"/>
        <v>-5.045347435826715E-13</v>
      </c>
      <c r="DS408" s="223">
        <f t="shared" ca="1" si="713"/>
        <v>-4.5022556036405275E-14</v>
      </c>
      <c r="DT408" s="223">
        <f t="shared" ca="1" si="714"/>
        <v>4.6804474404656596E-13</v>
      </c>
      <c r="DU408" s="223">
        <f t="shared" ca="1" si="715"/>
        <v>4.243646902175149E-13</v>
      </c>
      <c r="DV408" s="223">
        <f t="shared" ca="1" si="716"/>
        <v>-1.2410453468442837E-13</v>
      </c>
      <c r="DW408" s="223">
        <f t="shared" ca="1" si="717"/>
        <v>-5.2494925963650759E-13</v>
      </c>
      <c r="DX408" s="223">
        <f t="shared" ca="1" si="718"/>
        <v>-3.0135772083765532E-13</v>
      </c>
      <c r="DY408" s="223">
        <f t="shared" ca="1" si="719"/>
        <v>2.8070406208090597E-13</v>
      </c>
      <c r="DZ408" s="223">
        <f t="shared" ca="1" si="720"/>
        <v>5.2886348676606787E-13</v>
      </c>
      <c r="EA408" s="223">
        <f t="shared" ca="1" si="721"/>
        <v>1.4793060653178427E-13</v>
      </c>
      <c r="EB408" s="223">
        <f t="shared" ca="1" si="722"/>
        <v>-4.0896830002108508E-13</v>
      </c>
      <c r="EC408" s="223">
        <f t="shared" ca="1" si="723"/>
        <v>-4.7939230910563746E-13</v>
      </c>
      <c r="ED408" s="223">
        <f t="shared" ca="1" si="724"/>
        <v>2.0429161489369614E-14</v>
      </c>
      <c r="EE408" s="223">
        <f t="shared" ca="1" si="725"/>
        <v>4.9594978959758231E-13</v>
      </c>
      <c r="EF408" s="223">
        <f t="shared" ca="1" si="726"/>
        <v>3.8152952734468138E-13</v>
      </c>
      <c r="EG408" s="223">
        <f t="shared" ca="1" si="727"/>
        <v>-1.8672673561186906E-13</v>
      </c>
      <c r="EH408" s="223">
        <f t="shared" ca="1" si="728"/>
        <v>-5.3286830274310545E-13</v>
      </c>
      <c r="EI408" s="223">
        <f t="shared" ca="1" si="729"/>
        <v>-2.4515376677858689E-13</v>
      </c>
      <c r="EJ408" s="223">
        <f t="shared" ca="1" si="730"/>
        <v>3.3417543357784758E-13</v>
      </c>
      <c r="EK408" s="223">
        <f t="shared" ca="1" si="731"/>
        <v>5.1599715040113544E-13</v>
      </c>
      <c r="EL408" s="223">
        <f t="shared" ca="1" si="732"/>
        <v>8.4031292924919826E-14</v>
      </c>
      <c r="EM408" s="223">
        <f t="shared" ca="1" si="733"/>
        <v>-4.4789124727626902E-13</v>
      </c>
      <c r="EN408" s="223">
        <f t="shared" ca="1" si="734"/>
        <v>-4.4703936808006344E-13</v>
      </c>
      <c r="EO408" s="223">
        <f t="shared" ca="1" si="735"/>
        <v>8.5573605410828103E-14</v>
      </c>
      <c r="EP408" s="223">
        <f t="shared" ca="1" si="736"/>
        <v>5.1639528868171314E-13</v>
      </c>
      <c r="EQ408" s="223">
        <f t="shared" ca="1" si="737"/>
        <v>3.3295580525190519E-13</v>
      </c>
      <c r="ER408" s="223">
        <f t="shared" ca="1" si="738"/>
        <v>-2.46540392629966E-13</v>
      </c>
      <c r="ES408" s="223">
        <f t="shared" ca="1" si="739"/>
        <v>-5.327725105812542E-13</v>
      </c>
      <c r="ET408" s="223">
        <f t="shared" ca="1" si="740"/>
        <v>-1.8526247187739672E-13</v>
      </c>
      <c r="EU408" s="223">
        <f t="shared" ca="1" si="741"/>
        <v>3.8262049550243461E-13</v>
      </c>
      <c r="EV408" s="223">
        <f t="shared" ca="1" si="742"/>
        <v>4.9536973660269522E-13</v>
      </c>
      <c r="EW408" s="223">
        <f t="shared" ca="1" si="743"/>
        <v>1.8868070455935239E-14</v>
      </c>
      <c r="EX408" s="223">
        <f t="shared" ca="1" si="744"/>
        <v>-4.8007749327409779E-13</v>
      </c>
      <c r="EY408" s="223">
        <f t="shared" ca="1" si="745"/>
        <v>-4.0796253885315996E-13</v>
      </c>
      <c r="EZ408" s="223">
        <f t="shared" ca="1" si="746"/>
        <v>1.4943094265476023E-13</v>
      </c>
      <c r="FA408" s="223">
        <f t="shared" ca="1" si="747"/>
        <v>5.2907372196200039E-13</v>
      </c>
      <c r="FB408" s="223">
        <f t="shared" ca="1" si="748"/>
        <v>2.7937411793201673E-13</v>
      </c>
      <c r="FC408" s="223">
        <f t="shared" ca="1" si="749"/>
        <v>-3.0264585266248816E-13</v>
      </c>
      <c r="FD408" s="223">
        <f t="shared" ca="1" si="750"/>
        <v>-5.246633239542349E-13</v>
      </c>
      <c r="FE408" s="223">
        <f t="shared" ca="1" si="751"/>
        <v>-1.2258465695639783E-13</v>
      </c>
      <c r="FF408" s="223">
        <f t="shared" ca="1" si="752"/>
        <v>4.2531058903051942E-13</v>
      </c>
      <c r="FG408" s="223">
        <f t="shared" ca="1" si="753"/>
        <v>4.6729150087431605E-13</v>
      </c>
      <c r="FH408" s="223">
        <f t="shared" ca="1" si="754"/>
        <v>-4.6578945355170312E-14</v>
      </c>
      <c r="FI408" s="223">
        <f t="shared" ca="1" si="755"/>
        <v>-5.050429269157084E-13</v>
      </c>
      <c r="FJ408" s="223">
        <f t="shared" ca="1" si="756"/>
        <v>-3.6274957330932007E-13</v>
      </c>
      <c r="FK408" s="223">
        <f t="shared" ca="1" si="757"/>
        <v>2.1104069943047229E-13</v>
      </c>
      <c r="FL408" s="223">
        <f t="shared" ca="1" si="758"/>
        <v>5.3379439400079607E-13</v>
      </c>
      <c r="FM408" s="223">
        <f t="shared" ca="1" si="759"/>
        <v>2.2159038383629392E-13</v>
      </c>
      <c r="FN408" s="223">
        <f t="shared" ca="1" si="760"/>
        <v>-3.5419923736741372E-13</v>
      </c>
      <c r="FO408" s="223">
        <f t="shared" ca="1" si="761"/>
        <v>-5.0866271257696579E-13</v>
      </c>
      <c r="FP408" s="223">
        <f t="shared" ca="1" si="762"/>
        <v>-5.8063054692645219E-14</v>
      </c>
      <c r="FQ408" s="223">
        <f t="shared" ca="1" si="763"/>
        <v>4.6160361541938275E-13</v>
      </c>
      <c r="FR408" s="223">
        <f t="shared" ca="1" si="764"/>
        <v>4.3218476601666008E-13</v>
      </c>
      <c r="FS408" s="223">
        <f t="shared" ca="1" si="765"/>
        <v>-1.1132537047233144E-13</v>
      </c>
      <c r="FT408" s="223">
        <f t="shared" ca="1" si="766"/>
        <v>-5.2241204484125233E-13</v>
      </c>
      <c r="FU408" s="223">
        <f t="shared" ca="1" si="767"/>
        <v>-3.1208051653468048E-13</v>
      </c>
      <c r="FV408" s="223">
        <f t="shared" ca="1" si="768"/>
        <v>2.6947620764950883E-13</v>
      </c>
      <c r="FW408" s="223">
        <f t="shared" ca="1" si="769"/>
        <v>5.3048630149661891E-13</v>
      </c>
      <c r="FX408" s="223">
        <f t="shared" ca="1" si="770"/>
        <v>1.604737241107587E-13</v>
      </c>
      <c r="FY408" s="223">
        <f t="shared" ca="1" si="771"/>
        <v>-4.0042513585278084E-13</v>
      </c>
      <c r="FZ408" s="223">
        <f t="shared" ca="1" si="772"/>
        <v>-4.8501134053797856E-13</v>
      </c>
      <c r="GA408" s="223">
        <f t="shared" ca="1" si="773"/>
        <v>7.3318699589109252E-15</v>
      </c>
      <c r="GB408" s="223">
        <f t="shared" ca="1" si="774"/>
        <v>4.9095369377051014E-13</v>
      </c>
      <c r="GC408" s="223">
        <f t="shared" ca="1" si="775"/>
        <v>3.9057756999940971E-13</v>
      </c>
      <c r="GD408" s="223">
        <f t="shared" ca="1" si="776"/>
        <v>-1.74397358395632E-13</v>
      </c>
      <c r="GE408" s="223">
        <f t="shared" ca="1" si="777"/>
        <v>-5.3192359934990195E-13</v>
      </c>
      <c r="GF408" s="223">
        <f t="shared" ca="1" si="778"/>
        <v>-2.567174783059972E-13</v>
      </c>
      <c r="GG408" s="223">
        <f t="shared" ca="1" si="779"/>
        <v>3.2385854287636052E-13</v>
      </c>
      <c r="GH408" s="223">
        <f t="shared" ca="1" si="780"/>
        <v>5.1919920123991647E-13</v>
      </c>
      <c r="GI408" s="223">
        <f t="shared" ca="1" si="781"/>
        <v>9.6943390205255647E-14</v>
      </c>
      <c r="GJ408" s="223">
        <f t="shared" ca="1" si="782"/>
        <v>-4.4062826757817136E-13</v>
      </c>
      <c r="GK408" s="223">
        <f t="shared" ca="1" si="783"/>
        <v>-4.540649464874869E-13</v>
      </c>
      <c r="GL408" s="223">
        <f t="shared" ca="1" si="784"/>
        <v>7.2616516461776638E-14</v>
      </c>
      <c r="GM408" s="223">
        <f t="shared" ca="1" si="785"/>
        <v>5.1291937158635854E-13</v>
      </c>
      <c r="GN408" s="223">
        <f t="shared" ca="1" si="786"/>
        <v>3.4309572377875717E-13</v>
      </c>
      <c r="GO408" s="223">
        <f t="shared" ca="1" si="787"/>
        <v>-2.3484624771916539E-13</v>
      </c>
      <c r="GP408" s="223">
        <f t="shared" ca="1" si="788"/>
        <v>-5.3343452780847192E-13</v>
      </c>
      <c r="GQ408" s="223">
        <f t="shared" ca="1" si="789"/>
        <v>-1.9749317025031397E-13</v>
      </c>
      <c r="GR408" s="223">
        <f t="shared" ca="1" si="790"/>
        <v>3.7336974416997264E-13</v>
      </c>
      <c r="GS408" s="223">
        <f t="shared" ca="1" si="791"/>
        <v>5.0010286172460642E-13</v>
      </c>
      <c r="GT408" s="223">
        <f t="shared" ca="1" si="792"/>
        <v>3.1954937475893076E-14</v>
      </c>
      <c r="GU408" s="223">
        <f t="shared" ca="1" si="793"/>
        <v>-4.7420394002124963E-13</v>
      </c>
      <c r="GV408" s="223">
        <f t="shared" ca="1" si="794"/>
        <v>-4.1628899299700807E-13</v>
      </c>
      <c r="GW408" s="223">
        <f t="shared" ca="1" si="795"/>
        <v>1.3680894296541616E-13</v>
      </c>
      <c r="GX408" s="223">
        <f t="shared" ca="1" si="796"/>
        <v>5.2717026462687817E-13</v>
      </c>
      <c r="GY408" s="223">
        <f t="shared" ca="1" si="797"/>
        <v>2.904533985180989E-13</v>
      </c>
      <c r="GZ408" s="223">
        <f t="shared" ca="1" si="798"/>
        <v>-2.9176283088149586E-13</v>
      </c>
      <c r="HA408" s="223">
        <f t="shared" ca="1" si="799"/>
        <v>-5.2692210444656597E-13</v>
      </c>
      <c r="HB408" s="223">
        <f t="shared" ca="1" si="800"/>
        <v>-1.3529838108689968E-13</v>
      </c>
      <c r="HC408" s="223">
        <f t="shared" ca="1" si="801"/>
        <v>4.1726511697775817E-13</v>
      </c>
      <c r="HD408" s="223">
        <f t="shared" ca="1" si="802"/>
        <v>4.7348450967192976E-13</v>
      </c>
      <c r="HE408" s="223">
        <f t="shared" ca="1" si="803"/>
        <v>-3.3514147256845252E-14</v>
      </c>
      <c r="HF408" s="223">
        <f t="shared" ca="1" si="804"/>
        <v>-5.0064714381616451E-13</v>
      </c>
      <c r="HG408" s="223">
        <f t="shared" ca="1" si="805"/>
        <v>-3.7225166556897619E-13</v>
      </c>
      <c r="HH408" s="223">
        <f t="shared" ca="1" si="806"/>
        <v>1.9894363562472421E-13</v>
      </c>
      <c r="HI408" s="223">
        <f t="shared" ca="1" si="807"/>
        <v>5.3349202619596487E-13</v>
      </c>
      <c r="HJ408" s="223">
        <f t="shared" ca="1" si="808"/>
        <v>2.3344238378894317E-13</v>
      </c>
      <c r="HK408" s="223">
        <f t="shared" ca="1" si="809"/>
        <v>-3.4429102949378563E-13</v>
      </c>
      <c r="HL408" s="223">
        <f t="shared" ca="1" si="810"/>
        <v>-5.1248428217333218E-13</v>
      </c>
      <c r="HM408" s="223">
        <f t="shared" ca="1" si="811"/>
        <v>-7.1068578335870857E-14</v>
      </c>
      <c r="HN408" s="223">
        <f t="shared" ca="1" si="812"/>
        <v>4.5488443403474949E-13</v>
      </c>
      <c r="HO408" s="223">
        <f t="shared" ca="1" si="813"/>
        <v>4.3974450987317733E-13</v>
      </c>
      <c r="HP408" s="223">
        <f t="shared" ca="1" si="814"/>
        <v>-9.8479148019770901E-14</v>
      </c>
      <c r="HQ408" s="223">
        <f t="shared" ca="1" si="815"/>
        <v>-5.1956014856442628E-13</v>
      </c>
      <c r="HR408" s="223">
        <f t="shared" ca="1" si="816"/>
        <v>-3.2261532659797503E-13</v>
      </c>
      <c r="HS408" s="223">
        <f t="shared" ca="1" si="817"/>
        <v>2.5808603082700117E-13</v>
      </c>
      <c r="HT408" s="223">
        <f t="shared" ca="1" si="818"/>
        <v>5.317895711153107E-13</v>
      </c>
      <c r="HU408" s="223">
        <f t="shared" ca="1" si="819"/>
        <v>1.7292017831884232E-13</v>
      </c>
      <c r="HV408" s="223">
        <f t="shared" ca="1" si="820"/>
        <v>-3.9164077055549897E-13</v>
      </c>
      <c r="HW408" s="223">
        <f t="shared" ca="1" si="821"/>
        <v>-4.9033821927452136E-13</v>
      </c>
      <c r="HX408" s="223">
        <f t="shared" ca="1" si="822"/>
        <v>-5.7698380158547389E-15</v>
      </c>
      <c r="HY408" s="223">
        <f t="shared" ca="1" si="823"/>
        <v>4.8566186579625207E-13</v>
      </c>
      <c r="HZ408" s="223">
        <f t="shared" ca="1" si="824"/>
        <v>3.9939034333060668E-13</v>
      </c>
      <c r="IA408" s="223">
        <f t="shared" ca="1" si="825"/>
        <v>-1.6196293073184894E-13</v>
      </c>
      <c r="IB408" s="223">
        <f t="shared" ca="1" si="826"/>
        <v>-5.3065848507035599E-13</v>
      </c>
      <c r="IC408" s="223">
        <f t="shared" ca="1" si="827"/>
        <v>-2.6812655282377415E-13</v>
      </c>
      <c r="ID408" s="223">
        <f t="shared" ca="1" si="828"/>
        <v>3.1334657189848358E-13</v>
      </c>
      <c r="IE408" s="223">
        <f t="shared" ca="1" si="829"/>
        <v>1.8848783084064248E-13</v>
      </c>
      <c r="IF408" s="223">
        <f t="shared" ca="1" si="830"/>
        <v>1.0979709241227862E-13</v>
      </c>
      <c r="IG408" s="223">
        <f t="shared" ca="1" si="831"/>
        <v>-4.3309986988783718E-13</v>
      </c>
      <c r="IH408" s="223">
        <f t="shared" ca="1" si="832"/>
        <v>-4.608170131497287E-13</v>
      </c>
      <c r="II408" s="223">
        <f t="shared" ca="1" si="833"/>
        <v>5.9615686038530071E-14</v>
      </c>
      <c r="IJ408" s="223">
        <f t="shared" ca="1" si="834"/>
        <v>5.091344910408552E-13</v>
      </c>
      <c r="IK408" s="223">
        <f t="shared" ca="1" si="835"/>
        <v>3.530289742707919E-13</v>
      </c>
      <c r="IL408" s="223">
        <f t="shared" ca="1" si="836"/>
        <v>-2.2301064021019196E-13</v>
      </c>
      <c r="IM408" s="223">
        <f t="shared" ca="1" si="837"/>
        <v>-5.3377522402253913E-13</v>
      </c>
      <c r="IN408" s="223">
        <f t="shared" ca="1" si="838"/>
        <v>-2.096049061222176E-13</v>
      </c>
      <c r="IO408" s="223">
        <f t="shared" ca="1" si="839"/>
        <v>3.6389408886481652E-13</v>
      </c>
      <c r="IP408" s="223">
        <f t="shared" ca="1" si="840"/>
        <v>5.0453474358266565E-13</v>
      </c>
      <c r="IQ408" s="223">
        <f t="shared" ca="1" si="841"/>
        <v>4.5022556036387548E-14</v>
      </c>
      <c r="IR408" s="223">
        <f t="shared" ca="1" si="842"/>
        <v>-4.6804474404656718E-13</v>
      </c>
      <c r="IS408" s="223">
        <f t="shared" ca="1" si="843"/>
        <v>-4.2436469021751328E-13</v>
      </c>
      <c r="IT408" s="223">
        <f t="shared" ca="1" si="844"/>
        <v>1.2410453468443092E-13</v>
      </c>
      <c r="IU408" s="223">
        <f t="shared" ca="1" si="845"/>
        <v>5.249492596365081E-13</v>
      </c>
      <c r="IV408" s="223">
        <f t="shared" ca="1" si="846"/>
        <v>3.0135772083766567E-13</v>
      </c>
      <c r="IW408" s="223">
        <f t="shared" ca="1" si="847"/>
        <v>-2.8070406208089527E-13</v>
      </c>
      <c r="IX408" s="223">
        <f t="shared" ca="1" si="848"/>
        <v>-5.2886348676606555E-13</v>
      </c>
      <c r="IY408" s="223">
        <f t="shared" ca="1" si="849"/>
        <v>-1.4793060653176718E-13</v>
      </c>
      <c r="IZ408" s="223">
        <f t="shared" ca="1" si="850"/>
        <v>4.089683000210867E-13</v>
      </c>
      <c r="JA408" s="223">
        <f t="shared" ca="1" si="851"/>
        <v>4.7939230910563635E-13</v>
      </c>
      <c r="JB408" s="223">
        <f t="shared" ca="1" si="852"/>
        <v>-2.042916148937223E-14</v>
      </c>
    </row>
    <row r="409" spans="2:262">
      <c r="B409" s="230">
        <v>48</v>
      </c>
      <c r="C409" s="229">
        <f t="shared" si="853"/>
        <v>9.3750000000000051E-4</v>
      </c>
      <c r="D409" s="226">
        <f t="shared" ca="1" si="597"/>
        <v>18.000000000085059</v>
      </c>
      <c r="E409" s="225">
        <f ca="1">BB361</f>
        <v>8.5057370246595047E-11</v>
      </c>
      <c r="F409" s="224">
        <v>48</v>
      </c>
      <c r="G409" s="223">
        <f t="shared" ca="1" si="854"/>
        <v>-1.50319193588643E-12</v>
      </c>
      <c r="H409" s="223">
        <f t="shared" ca="1" si="598"/>
        <v>-1.1228736756406818E-12</v>
      </c>
      <c r="I409" s="223">
        <f t="shared" ca="1" si="599"/>
        <v>6.4378163127326884E-13</v>
      </c>
      <c r="J409" s="223">
        <f t="shared" ca="1" si="600"/>
        <v>1.615602804339184E-12</v>
      </c>
      <c r="K409" s="223">
        <f t="shared" ca="1" si="601"/>
        <v>5.9274722173309903E-13</v>
      </c>
      <c r="L409" s="223">
        <f t="shared" ca="1" si="602"/>
        <v>-1.161933721663798E-12</v>
      </c>
      <c r="M409" s="223">
        <f t="shared" ca="1" si="603"/>
        <v>-1.4820527913071882E-12</v>
      </c>
      <c r="N409" s="223">
        <f t="shared" ca="1" si="604"/>
        <v>2.7619623416403805E-14</v>
      </c>
      <c r="O409" s="223">
        <f t="shared" ca="1" si="605"/>
        <v>1.5031919358864296E-12</v>
      </c>
      <c r="P409" s="223">
        <f t="shared" ca="1" si="606"/>
        <v>1.1228736756406832E-12</v>
      </c>
      <c r="Q409" s="223">
        <f t="shared" ca="1" si="607"/>
        <v>-6.4378163127326894E-13</v>
      </c>
      <c r="R409" s="223">
        <f t="shared" ca="1" si="608"/>
        <v>-1.615602804339184E-12</v>
      </c>
      <c r="S409" s="223">
        <f t="shared" ca="1" si="609"/>
        <v>-5.9274722173309953E-13</v>
      </c>
      <c r="T409" s="223">
        <f t="shared" ca="1" si="610"/>
        <v>1.1619337216637984E-12</v>
      </c>
      <c r="U409" s="223">
        <f t="shared" ca="1" si="611"/>
        <v>1.4820527913071884E-12</v>
      </c>
      <c r="V409" s="223">
        <f t="shared" ca="1" si="612"/>
        <v>-2.7619623416403212E-14</v>
      </c>
      <c r="W409" s="223">
        <f t="shared" ca="1" si="613"/>
        <v>-1.5031919358864294E-12</v>
      </c>
      <c r="X409" s="223">
        <f t="shared" ca="1" si="614"/>
        <v>-1.1228736756406836E-12</v>
      </c>
      <c r="Y409" s="223">
        <f t="shared" ca="1" si="615"/>
        <v>6.4378163127326571E-13</v>
      </c>
      <c r="Z409" s="223">
        <f t="shared" ca="1" si="616"/>
        <v>1.615602804339184E-12</v>
      </c>
      <c r="AA409" s="223">
        <f t="shared" ca="1" si="617"/>
        <v>5.9274722173309741E-13</v>
      </c>
      <c r="AB409" s="223">
        <f t="shared" ca="1" si="618"/>
        <v>-1.1619337216637982E-12</v>
      </c>
      <c r="AC409" s="223">
        <f t="shared" ca="1" si="619"/>
        <v>-1.4820527913071888E-12</v>
      </c>
      <c r="AD409" s="223">
        <f t="shared" ca="1" si="620"/>
        <v>2.7619623416402616E-14</v>
      </c>
      <c r="AE409" s="223">
        <f t="shared" ca="1" si="621"/>
        <v>1.5031919358864292E-12</v>
      </c>
      <c r="AF409" s="223">
        <f t="shared" ca="1" si="622"/>
        <v>1.1228736756406842E-12</v>
      </c>
      <c r="AG409" s="223">
        <f t="shared" ca="1" si="623"/>
        <v>-6.437816312732652E-13</v>
      </c>
      <c r="AH409" s="223">
        <f t="shared" ca="1" si="624"/>
        <v>-1.615602804339184E-12</v>
      </c>
      <c r="AI409" s="223">
        <f t="shared" ca="1" si="625"/>
        <v>-5.9274722173310337E-13</v>
      </c>
      <c r="AJ409" s="223">
        <f t="shared" ca="1" si="626"/>
        <v>1.1619337216637976E-12</v>
      </c>
      <c r="AK409" s="223">
        <f t="shared" ca="1" si="627"/>
        <v>1.4820527913071914E-12</v>
      </c>
      <c r="AL409" s="223">
        <f t="shared" ca="1" si="628"/>
        <v>-2.7619623416402023E-14</v>
      </c>
      <c r="AM409" s="223">
        <f t="shared" ca="1" si="629"/>
        <v>-1.503191935886431E-12</v>
      </c>
      <c r="AN409" s="223">
        <f t="shared" ca="1" si="630"/>
        <v>-1.1228736756406844E-12</v>
      </c>
      <c r="AO409" s="223">
        <f t="shared" ca="1" si="631"/>
        <v>6.4378163127326995E-13</v>
      </c>
      <c r="AP409" s="223">
        <f t="shared" ca="1" si="632"/>
        <v>1.615602804339184E-12</v>
      </c>
      <c r="AQ409" s="223">
        <f t="shared" ca="1" si="633"/>
        <v>5.9274722173309852E-13</v>
      </c>
      <c r="AR409" s="223">
        <f t="shared" ca="1" si="634"/>
        <v>-1.1619337216637932E-12</v>
      </c>
      <c r="AS409" s="223">
        <f t="shared" ca="1" si="635"/>
        <v>-1.4820527913071894E-12</v>
      </c>
      <c r="AT409" s="223">
        <f t="shared" ca="1" si="636"/>
        <v>2.761962341639569E-14</v>
      </c>
      <c r="AU409" s="223">
        <f t="shared" ca="1" si="637"/>
        <v>1.5031919358864286E-12</v>
      </c>
      <c r="AV409" s="223">
        <f t="shared" ca="1" si="638"/>
        <v>1.1228736756406808E-12</v>
      </c>
      <c r="AW409" s="223">
        <f t="shared" ca="1" si="639"/>
        <v>-6.4378163127326409E-13</v>
      </c>
      <c r="AX409" s="223">
        <f t="shared" ca="1" si="640"/>
        <v>-1.615602804339184E-12</v>
      </c>
      <c r="AY409" s="223">
        <f t="shared" ca="1" si="641"/>
        <v>-5.9274722173310448E-13</v>
      </c>
      <c r="AZ409" s="223">
        <f t="shared" ca="1" si="642"/>
        <v>1.161933721663797E-12</v>
      </c>
      <c r="BA409" s="223">
        <f t="shared" ca="1" si="643"/>
        <v>1.4820527913071916E-12</v>
      </c>
      <c r="BB409" s="223">
        <f t="shared" ca="1" si="644"/>
        <v>-2.7619623416400836E-14</v>
      </c>
      <c r="BC409" s="223">
        <f t="shared" ca="1" si="645"/>
        <v>-1.5031919358864304E-12</v>
      </c>
      <c r="BD409" s="223">
        <f t="shared" ca="1" si="646"/>
        <v>-1.1228736756406855E-12</v>
      </c>
      <c r="BE409" s="223">
        <f t="shared" ca="1" si="647"/>
        <v>6.4378163127326884E-13</v>
      </c>
      <c r="BF409" s="223">
        <f t="shared" ca="1" si="648"/>
        <v>1.6156028043391842E-12</v>
      </c>
      <c r="BG409" s="223">
        <f t="shared" ca="1" si="649"/>
        <v>5.9274722173309964E-13</v>
      </c>
      <c r="BH409" s="223">
        <f t="shared" ca="1" si="650"/>
        <v>-1.1619337216637926E-12</v>
      </c>
      <c r="BI409" s="223">
        <f t="shared" ca="1" si="651"/>
        <v>-1.4820527913071944E-12</v>
      </c>
      <c r="BJ409" s="223">
        <f t="shared" ca="1" si="652"/>
        <v>2.7619623416405983E-14</v>
      </c>
      <c r="BK409" s="223">
        <f t="shared" ca="1" si="653"/>
        <v>1.5031919358864284E-12</v>
      </c>
      <c r="BL409" s="223">
        <f t="shared" ca="1" si="654"/>
        <v>1.1228736756406899E-12</v>
      </c>
      <c r="BM409" s="223">
        <f t="shared" ca="1" si="655"/>
        <v>-6.4378163127327348E-13</v>
      </c>
      <c r="BN409" s="223">
        <f t="shared" ca="1" si="656"/>
        <v>-1.615602804339184E-12</v>
      </c>
      <c r="BO409" s="223">
        <f t="shared" ca="1" si="657"/>
        <v>-5.9274722173310549E-13</v>
      </c>
      <c r="BP409" s="223">
        <f t="shared" ca="1" si="658"/>
        <v>1.1619337216637879E-12</v>
      </c>
      <c r="BQ409" s="223">
        <f t="shared" ca="1" si="659"/>
        <v>1.4820527913071876E-12</v>
      </c>
      <c r="BR409" s="223">
        <f t="shared" ca="1" si="660"/>
        <v>-2.761962341639965E-14</v>
      </c>
      <c r="BS409" s="223">
        <f t="shared" ca="1" si="661"/>
        <v>-1.5031919358864258E-12</v>
      </c>
      <c r="BT409" s="223">
        <f t="shared" ca="1" si="662"/>
        <v>-1.1228736756406778E-12</v>
      </c>
      <c r="BU409" s="223">
        <f t="shared" ca="1" si="663"/>
        <v>6.4378163127326773E-13</v>
      </c>
      <c r="BV409" s="223">
        <f t="shared" ca="1" si="664"/>
        <v>1.6156028043391842E-12</v>
      </c>
      <c r="BW409" s="223">
        <f t="shared" ca="1" si="665"/>
        <v>5.9274722173311145E-13</v>
      </c>
      <c r="BX409" s="223">
        <f t="shared" ca="1" si="666"/>
        <v>-1.1619337216637994E-12</v>
      </c>
      <c r="BY409" s="223">
        <f t="shared" ca="1" si="667"/>
        <v>-1.4820527913071902E-12</v>
      </c>
      <c r="BZ409" s="223">
        <f t="shared" ca="1" si="668"/>
        <v>2.7619623416393314E-14</v>
      </c>
      <c r="CA409" s="223">
        <f t="shared" ca="1" si="669"/>
        <v>1.503191935886432E-12</v>
      </c>
      <c r="CB409" s="223">
        <f t="shared" ca="1" si="670"/>
        <v>1.1228736756406826E-12</v>
      </c>
      <c r="CC409" s="223">
        <f t="shared" ca="1" si="671"/>
        <v>-6.4378163127326187E-13</v>
      </c>
      <c r="CD409" s="223">
        <f t="shared" ca="1" si="672"/>
        <v>-1.6156028043391842E-12</v>
      </c>
      <c r="CE409" s="223">
        <f t="shared" ca="1" si="673"/>
        <v>-5.927472217330959E-13</v>
      </c>
      <c r="CF409" s="223">
        <f t="shared" ca="1" si="674"/>
        <v>1.1619337216637952E-12</v>
      </c>
      <c r="CG409" s="223">
        <f t="shared" ca="1" si="675"/>
        <v>1.4820527913071926E-12</v>
      </c>
      <c r="CH409" s="223">
        <f t="shared" ca="1" si="676"/>
        <v>-2.7619623416386981E-14</v>
      </c>
      <c r="CI409" s="223">
        <f t="shared" ca="1" si="677"/>
        <v>-1.5031919358864298E-12</v>
      </c>
      <c r="CJ409" s="223">
        <f t="shared" ca="1" si="678"/>
        <v>-1.1228736756406871E-12</v>
      </c>
      <c r="CK409" s="223">
        <f t="shared" ca="1" si="679"/>
        <v>6.4378163127325612E-13</v>
      </c>
      <c r="CL409" s="223">
        <f t="shared" ca="1" si="680"/>
        <v>1.615602804339184E-12</v>
      </c>
      <c r="CM409" s="223">
        <f t="shared" ca="1" si="681"/>
        <v>5.9274722173310196E-13</v>
      </c>
      <c r="CN409" s="223">
        <f t="shared" ca="1" si="682"/>
        <v>-1.1619337216637908E-12</v>
      </c>
      <c r="CO409" s="223">
        <f t="shared" ca="1" si="683"/>
        <v>-1.4820527913071952E-12</v>
      </c>
      <c r="CP409" s="223">
        <f t="shared" ca="1" si="684"/>
        <v>2.7619623416403607E-14</v>
      </c>
      <c r="CQ409" s="223">
        <f t="shared" ca="1" si="685"/>
        <v>1.5031919358864274E-12</v>
      </c>
      <c r="CR409" s="223">
        <f t="shared" ca="1" si="686"/>
        <v>1.1228736756406915E-12</v>
      </c>
      <c r="CS409" s="223">
        <f t="shared" ca="1" si="687"/>
        <v>-6.4378163127327136E-13</v>
      </c>
      <c r="CT409" s="223">
        <f t="shared" ca="1" si="688"/>
        <v>-1.615602804339184E-12</v>
      </c>
      <c r="CU409" s="223">
        <f t="shared" ca="1" si="689"/>
        <v>-5.9274722173310781E-13</v>
      </c>
      <c r="CV409" s="223">
        <f t="shared" ca="1" si="690"/>
        <v>1.1619337216637865E-12</v>
      </c>
      <c r="CW409" s="223">
        <f t="shared" ca="1" si="691"/>
        <v>1.4820527913071884E-12</v>
      </c>
      <c r="CX409" s="223">
        <f t="shared" ca="1" si="692"/>
        <v>-2.7619623416397274E-14</v>
      </c>
      <c r="CY409" s="223">
        <f t="shared" ca="1" si="693"/>
        <v>-1.5031919358864252E-12</v>
      </c>
      <c r="CZ409" s="223">
        <f t="shared" ca="1" si="694"/>
        <v>-1.1228736756406796E-12</v>
      </c>
      <c r="DA409" s="223">
        <f t="shared" ca="1" si="695"/>
        <v>6.4378163127326551E-13</v>
      </c>
      <c r="DB409" s="223">
        <f t="shared" ca="1" si="696"/>
        <v>1.6156028043391842E-12</v>
      </c>
      <c r="DC409" s="223">
        <f t="shared" ca="1" si="697"/>
        <v>5.9274722173311357E-13</v>
      </c>
      <c r="DD409" s="223">
        <f t="shared" ca="1" si="698"/>
        <v>-1.161933721663798E-12</v>
      </c>
      <c r="DE409" s="223">
        <f t="shared" ca="1" si="699"/>
        <v>-1.4820527913071912E-12</v>
      </c>
      <c r="DF409" s="223">
        <f t="shared" ca="1" si="700"/>
        <v>2.7619623416390941E-14</v>
      </c>
      <c r="DG409" s="223">
        <f t="shared" ca="1" si="701"/>
        <v>1.503191935886431E-12</v>
      </c>
      <c r="DH409" s="223">
        <f t="shared" ca="1" si="702"/>
        <v>1.1228736756406842E-12</v>
      </c>
      <c r="DI409" s="223">
        <f t="shared" ca="1" si="703"/>
        <v>-6.4378163127325965E-13</v>
      </c>
      <c r="DJ409" s="223">
        <f t="shared" ca="1" si="704"/>
        <v>-1.6156028043391842E-12</v>
      </c>
      <c r="DK409" s="223">
        <f t="shared" ca="1" si="705"/>
        <v>-5.9274722173309822E-13</v>
      </c>
      <c r="DL409" s="223">
        <f t="shared" ca="1" si="706"/>
        <v>1.1619337216637776E-12</v>
      </c>
      <c r="DM409" s="223">
        <f t="shared" ca="1" si="707"/>
        <v>1.4820527913071934E-12</v>
      </c>
      <c r="DN409" s="223">
        <f t="shared" ca="1" si="708"/>
        <v>-2.7619623416407564E-14</v>
      </c>
      <c r="DO409" s="223">
        <f t="shared" ca="1" si="709"/>
        <v>-1.5031919358864205E-12</v>
      </c>
      <c r="DP409" s="223">
        <f t="shared" ca="1" si="710"/>
        <v>-1.1228736756406889E-12</v>
      </c>
      <c r="DQ409" s="223">
        <f t="shared" ca="1" si="711"/>
        <v>6.437816312732749E-13</v>
      </c>
      <c r="DR409" s="223">
        <f t="shared" ca="1" si="712"/>
        <v>1.6156028043391844E-12</v>
      </c>
      <c r="DS409" s="223">
        <f t="shared" ca="1" si="713"/>
        <v>5.9274722173310408E-13</v>
      </c>
      <c r="DT409" s="223">
        <f t="shared" ca="1" si="714"/>
        <v>-1.1619337216638053E-12</v>
      </c>
      <c r="DU409" s="223">
        <f t="shared" ca="1" si="715"/>
        <v>-1.4820527913071962E-12</v>
      </c>
      <c r="DV409" s="223">
        <f t="shared" ca="1" si="716"/>
        <v>2.7619623416401231E-14</v>
      </c>
      <c r="DW409" s="223">
        <f t="shared" ca="1" si="717"/>
        <v>1.5031919358864349E-12</v>
      </c>
      <c r="DX409" s="223">
        <f t="shared" ca="1" si="718"/>
        <v>1.1228736756406933E-12</v>
      </c>
      <c r="DY409" s="223">
        <f t="shared" ca="1" si="719"/>
        <v>-6.4378163127326924E-13</v>
      </c>
      <c r="DZ409" s="223">
        <f t="shared" ca="1" si="720"/>
        <v>-1.6156028043391844E-12</v>
      </c>
      <c r="EA409" s="223">
        <f t="shared" ca="1" si="721"/>
        <v>-5.9274722173310993E-13</v>
      </c>
      <c r="EB409" s="223">
        <f t="shared" ca="1" si="722"/>
        <v>1.1619337216638007E-12</v>
      </c>
      <c r="EC409" s="223">
        <f t="shared" ca="1" si="723"/>
        <v>1.4820527913071985E-12</v>
      </c>
      <c r="ED409" s="223">
        <f t="shared" ca="1" si="724"/>
        <v>-2.7619623416394898E-14</v>
      </c>
      <c r="EE409" s="223">
        <f t="shared" ca="1" si="725"/>
        <v>-1.5031919358864326E-12</v>
      </c>
      <c r="EF409" s="223">
        <f t="shared" ca="1" si="726"/>
        <v>-1.122873675640698E-12</v>
      </c>
      <c r="EG409" s="223">
        <f t="shared" ca="1" si="727"/>
        <v>6.4378163127326339E-13</v>
      </c>
      <c r="EH409" s="223">
        <f t="shared" ca="1" si="728"/>
        <v>1.6156028043391838E-12</v>
      </c>
      <c r="EI409" s="223">
        <f t="shared" ca="1" si="729"/>
        <v>5.9274722173311589E-13</v>
      </c>
      <c r="EJ409" s="223">
        <f t="shared" ca="1" si="730"/>
        <v>-1.1619337216637964E-12</v>
      </c>
      <c r="EK409" s="223">
        <f t="shared" ca="1" si="731"/>
        <v>-1.4820527913072013E-12</v>
      </c>
      <c r="EL409" s="223">
        <f t="shared" ca="1" si="732"/>
        <v>2.7619623416388565E-14</v>
      </c>
      <c r="EM409" s="223">
        <f t="shared" ca="1" si="733"/>
        <v>1.5031919358864302E-12</v>
      </c>
      <c r="EN409" s="223">
        <f t="shared" ca="1" si="734"/>
        <v>1.1228736756407022E-12</v>
      </c>
      <c r="EO409" s="223">
        <f t="shared" ca="1" si="735"/>
        <v>-6.4378163127325753E-13</v>
      </c>
      <c r="EP409" s="223">
        <f t="shared" ca="1" si="736"/>
        <v>-1.615602804339184E-12</v>
      </c>
      <c r="EQ409" s="223">
        <f t="shared" ca="1" si="737"/>
        <v>-5.9274722173312175E-13</v>
      </c>
      <c r="ER409" s="223">
        <f t="shared" ca="1" si="738"/>
        <v>1.161933721663792E-12</v>
      </c>
      <c r="ES409" s="223">
        <f t="shared" ca="1" si="739"/>
        <v>1.4820527913071855E-12</v>
      </c>
      <c r="ET409" s="223">
        <f t="shared" ca="1" si="740"/>
        <v>-2.7619623416382232E-14</v>
      </c>
      <c r="EU409" s="223">
        <f t="shared" ca="1" si="741"/>
        <v>-1.503191935886428E-12</v>
      </c>
      <c r="EV409" s="223">
        <f t="shared" ca="1" si="742"/>
        <v>-1.1228736756406739E-12</v>
      </c>
      <c r="EW409" s="223">
        <f t="shared" ca="1" si="743"/>
        <v>6.4378163127325167E-13</v>
      </c>
      <c r="EX409" s="223">
        <f t="shared" ca="1" si="744"/>
        <v>1.615602804339184E-12</v>
      </c>
      <c r="EY409" s="223">
        <f t="shared" ca="1" si="745"/>
        <v>5.927472217331276E-13</v>
      </c>
      <c r="EZ409" s="223">
        <f t="shared" ca="1" si="746"/>
        <v>-1.1619337216637875E-12</v>
      </c>
      <c r="FA409" s="223">
        <f t="shared" ca="1" si="747"/>
        <v>-1.482052791307188E-12</v>
      </c>
      <c r="FB409" s="223">
        <f t="shared" ca="1" si="748"/>
        <v>2.7619623416375896E-14</v>
      </c>
      <c r="FC409" s="223">
        <f t="shared" ca="1" si="749"/>
        <v>1.5031919358864256E-12</v>
      </c>
      <c r="FD409" s="223">
        <f t="shared" ca="1" si="750"/>
        <v>1.1228736756406784E-12</v>
      </c>
      <c r="FE409" s="223">
        <f t="shared" ca="1" si="751"/>
        <v>-6.4378163127324592E-13</v>
      </c>
      <c r="FF409" s="223">
        <f t="shared" ca="1" si="752"/>
        <v>-1.6156028043391842E-12</v>
      </c>
      <c r="FG409" s="223">
        <f t="shared" ca="1" si="753"/>
        <v>-5.9274722173309085E-13</v>
      </c>
      <c r="FH409" s="223">
        <f t="shared" ca="1" si="754"/>
        <v>1.1619337216637833E-12</v>
      </c>
      <c r="FI409" s="223">
        <f t="shared" ca="1" si="755"/>
        <v>1.4820527913071906E-12</v>
      </c>
      <c r="FJ409" s="223">
        <f t="shared" ca="1" si="756"/>
        <v>-2.7619623416369563E-14</v>
      </c>
      <c r="FK409" s="223">
        <f t="shared" ca="1" si="757"/>
        <v>-1.5031919358864234E-12</v>
      </c>
      <c r="FL409" s="223">
        <f t="shared" ca="1" si="758"/>
        <v>-1.122873675640683E-12</v>
      </c>
      <c r="FM409" s="223">
        <f t="shared" ca="1" si="759"/>
        <v>6.4378163127324016E-13</v>
      </c>
      <c r="FN409" s="223">
        <f t="shared" ca="1" si="760"/>
        <v>1.6156028043391842E-12</v>
      </c>
      <c r="FO409" s="223">
        <f t="shared" ca="1" si="761"/>
        <v>5.9274722173309671E-13</v>
      </c>
      <c r="FP409" s="223">
        <f t="shared" ca="1" si="762"/>
        <v>-1.1619337216637786E-12</v>
      </c>
      <c r="FQ409" s="223">
        <f t="shared" ca="1" si="763"/>
        <v>-1.482052791307193E-12</v>
      </c>
      <c r="FR409" s="223">
        <f t="shared" ca="1" si="764"/>
        <v>2.7619623416409148E-14</v>
      </c>
      <c r="FS409" s="223">
        <f t="shared" ca="1" si="765"/>
        <v>1.5031919358864209E-12</v>
      </c>
      <c r="FT409" s="223">
        <f t="shared" ca="1" si="766"/>
        <v>1.1228736756406875E-12</v>
      </c>
      <c r="FU409" s="223">
        <f t="shared" ca="1" si="767"/>
        <v>-6.4378163127327631E-13</v>
      </c>
      <c r="FV409" s="223">
        <f t="shared" ca="1" si="768"/>
        <v>-1.6156028043391844E-12</v>
      </c>
      <c r="FW409" s="223">
        <f t="shared" ca="1" si="769"/>
        <v>-5.9274722173310266E-13</v>
      </c>
      <c r="FX409" s="223">
        <f t="shared" ca="1" si="770"/>
        <v>1.1619337216637744E-12</v>
      </c>
      <c r="FY409" s="223">
        <f t="shared" ca="1" si="771"/>
        <v>1.4820527913071956E-12</v>
      </c>
      <c r="FZ409" s="223">
        <f t="shared" ca="1" si="772"/>
        <v>-2.7619623416402815E-14</v>
      </c>
      <c r="GA409" s="223">
        <f t="shared" ca="1" si="773"/>
        <v>-1.5031919358864187E-12</v>
      </c>
      <c r="GB409" s="223">
        <f t="shared" ca="1" si="774"/>
        <v>-1.1228736756406921E-12</v>
      </c>
      <c r="GC409" s="223">
        <f t="shared" ca="1" si="775"/>
        <v>6.4378163127327066E-13</v>
      </c>
      <c r="GD409" s="223">
        <f t="shared" ca="1" si="776"/>
        <v>1.6156028043391844E-12</v>
      </c>
      <c r="GE409" s="223">
        <f t="shared" ca="1" si="777"/>
        <v>5.9274722173310852E-13</v>
      </c>
      <c r="GF409" s="223">
        <f t="shared" ca="1" si="778"/>
        <v>-1.1619337216638019E-12</v>
      </c>
      <c r="GG409" s="223">
        <f t="shared" ca="1" si="779"/>
        <v>-1.4820527913071981E-12</v>
      </c>
      <c r="GH409" s="223">
        <f t="shared" ca="1" si="780"/>
        <v>2.7619623416396482E-14</v>
      </c>
      <c r="GI409" s="223">
        <f t="shared" ca="1" si="781"/>
        <v>1.503191935886433E-12</v>
      </c>
      <c r="GJ409" s="223">
        <f t="shared" ca="1" si="782"/>
        <v>1.1228736756406968E-12</v>
      </c>
      <c r="GK409" s="223">
        <f t="shared" ca="1" si="783"/>
        <v>-6.437816312732648E-13</v>
      </c>
      <c r="GL409" s="223">
        <f t="shared" ca="1" si="784"/>
        <v>-1.6156028043391846E-12</v>
      </c>
      <c r="GM409" s="223">
        <f t="shared" ca="1" si="785"/>
        <v>-5.9274722173311438E-13</v>
      </c>
      <c r="GN409" s="223">
        <f t="shared" ca="1" si="786"/>
        <v>1.1619337216637976E-12</v>
      </c>
      <c r="GO409" s="223">
        <f t="shared" ca="1" si="787"/>
        <v>1.4820527913072007E-12</v>
      </c>
      <c r="GP409" s="223">
        <f t="shared" ca="1" si="788"/>
        <v>-2.7619623416390149E-14</v>
      </c>
      <c r="GQ409" s="223">
        <f t="shared" ca="1" si="789"/>
        <v>-1.5031919358864308E-12</v>
      </c>
      <c r="GR409" s="223">
        <f t="shared" ca="1" si="790"/>
        <v>-1.1228736756407012E-12</v>
      </c>
      <c r="GS409" s="223">
        <f t="shared" ca="1" si="791"/>
        <v>6.4378163127325894E-13</v>
      </c>
      <c r="GT409" s="223">
        <f t="shared" ca="1" si="792"/>
        <v>1.615602804339184E-12</v>
      </c>
      <c r="GU409" s="223">
        <f t="shared" ca="1" si="793"/>
        <v>5.9274722173312033E-13</v>
      </c>
      <c r="GV409" s="223">
        <f t="shared" ca="1" si="794"/>
        <v>-1.161933721663793E-12</v>
      </c>
      <c r="GW409" s="223">
        <f t="shared" ca="1" si="795"/>
        <v>-1.4820527913072031E-12</v>
      </c>
      <c r="GX409" s="223">
        <f t="shared" ca="1" si="796"/>
        <v>2.7619623416383813E-14</v>
      </c>
      <c r="GY409" s="223">
        <f t="shared" ca="1" si="797"/>
        <v>1.5031919358864284E-12</v>
      </c>
      <c r="GZ409" s="223">
        <f t="shared" ca="1" si="798"/>
        <v>1.1228736756407059E-12</v>
      </c>
      <c r="HA409" s="223">
        <f t="shared" ca="1" si="799"/>
        <v>-6.4378163127325319E-13</v>
      </c>
      <c r="HB409" s="223">
        <f t="shared" ca="1" si="800"/>
        <v>-1.615602804339184E-12</v>
      </c>
      <c r="HC409" s="223">
        <f t="shared" ca="1" si="801"/>
        <v>-5.9274722173312619E-13</v>
      </c>
      <c r="HD409" s="223">
        <f t="shared" ca="1" si="802"/>
        <v>1.1619337216637885E-12</v>
      </c>
      <c r="HE409" s="223">
        <f t="shared" ca="1" si="803"/>
        <v>1.4820527913071873E-12</v>
      </c>
      <c r="HF409" s="223">
        <f t="shared" ca="1" si="804"/>
        <v>-2.761962341637748E-14</v>
      </c>
      <c r="HG409" s="223">
        <f t="shared" ca="1" si="805"/>
        <v>-1.5031919358864262E-12</v>
      </c>
      <c r="HH409" s="223">
        <f t="shared" ca="1" si="806"/>
        <v>-1.1228736756406774E-12</v>
      </c>
      <c r="HI409" s="223">
        <f t="shared" ca="1" si="807"/>
        <v>6.4378163127324733E-13</v>
      </c>
      <c r="HJ409" s="223">
        <f t="shared" ca="1" si="808"/>
        <v>1.6156028043391842E-12</v>
      </c>
      <c r="HK409" s="223">
        <f t="shared" ca="1" si="809"/>
        <v>5.9274722173313215E-13</v>
      </c>
      <c r="HL409" s="223">
        <f t="shared" ca="1" si="810"/>
        <v>-1.1619337216637843E-12</v>
      </c>
      <c r="HM409" s="223">
        <f t="shared" ca="1" si="811"/>
        <v>-1.48205279130719E-12</v>
      </c>
      <c r="HN409" s="223">
        <f t="shared" ca="1" si="812"/>
        <v>2.7619623416371147E-14</v>
      </c>
      <c r="HO409" s="223">
        <f t="shared" ca="1" si="813"/>
        <v>1.503191935886424E-12</v>
      </c>
      <c r="HP409" s="223">
        <f t="shared" ca="1" si="814"/>
        <v>1.122873675640682E-12</v>
      </c>
      <c r="HQ409" s="223">
        <f t="shared" ca="1" si="815"/>
        <v>-6.4378163127328368E-13</v>
      </c>
      <c r="HR409" s="223">
        <f t="shared" ca="1" si="816"/>
        <v>-1.615602804339185E-12</v>
      </c>
      <c r="HS409" s="223">
        <f t="shared" ca="1" si="817"/>
        <v>-5.927472217331379E-13</v>
      </c>
      <c r="HT409" s="223">
        <f t="shared" ca="1" si="818"/>
        <v>1.1619337216637799E-12</v>
      </c>
      <c r="HU409" s="223">
        <f t="shared" ca="1" si="819"/>
        <v>1.4820527913071924E-12</v>
      </c>
      <c r="HV409" s="223">
        <f t="shared" ca="1" si="820"/>
        <v>-2.7619623416410732E-14</v>
      </c>
      <c r="HW409" s="223">
        <f t="shared" ca="1" si="821"/>
        <v>-1.5031919358864385E-12</v>
      </c>
      <c r="HX409" s="223">
        <f t="shared" ca="1" si="822"/>
        <v>-1.1228736756407196E-12</v>
      </c>
      <c r="HY409" s="223">
        <f t="shared" ca="1" si="823"/>
        <v>6.4378163127323572E-13</v>
      </c>
      <c r="HZ409" s="223">
        <f t="shared" ca="1" si="824"/>
        <v>1.6156028043391844E-12</v>
      </c>
      <c r="IA409" s="223">
        <f t="shared" ca="1" si="825"/>
        <v>5.9274722173310105E-13</v>
      </c>
      <c r="IB409" s="223">
        <f t="shared" ca="1" si="826"/>
        <v>-1.1619337216638073E-12</v>
      </c>
      <c r="IC409" s="223">
        <f t="shared" ca="1" si="827"/>
        <v>-1.4820527913072132E-12</v>
      </c>
      <c r="ID409" s="223">
        <f t="shared" ca="1" si="828"/>
        <v>2.7619623416358481E-14</v>
      </c>
      <c r="IE409" s="223">
        <f t="shared" ca="1" si="829"/>
        <v>1.5031919358864345E-12</v>
      </c>
      <c r="IF409" s="223">
        <f t="shared" ca="1" si="830"/>
        <v>1.1228736756406909E-12</v>
      </c>
      <c r="IG409" s="223">
        <f t="shared" ca="1" si="831"/>
        <v>-6.4378163127327207E-13</v>
      </c>
      <c r="IH409" s="223">
        <f t="shared" ca="1" si="832"/>
        <v>-1.6156028043391836E-12</v>
      </c>
      <c r="II409" s="223">
        <f t="shared" ca="1" si="833"/>
        <v>-5.9274722173314982E-13</v>
      </c>
      <c r="IJ409" s="223">
        <f t="shared" ca="1" si="834"/>
        <v>1.161933721663771E-12</v>
      </c>
      <c r="IK409" s="223">
        <f t="shared" ca="1" si="835"/>
        <v>1.4820527913071974E-12</v>
      </c>
      <c r="IL409" s="223">
        <f t="shared" ca="1" si="836"/>
        <v>-2.7619623416398063E-14</v>
      </c>
      <c r="IM409" s="223">
        <f t="shared" ca="1" si="837"/>
        <v>-1.5031919358864339E-12</v>
      </c>
      <c r="IN409" s="223">
        <f t="shared" ca="1" si="838"/>
        <v>-1.1228736756406626E-12</v>
      </c>
      <c r="IO409" s="223">
        <f t="shared" ca="1" si="839"/>
        <v>6.4378163127322411E-13</v>
      </c>
      <c r="IP409" s="223">
        <f t="shared" ca="1" si="840"/>
        <v>1.6156028043391846E-12</v>
      </c>
      <c r="IQ409" s="223">
        <f t="shared" ca="1" si="841"/>
        <v>5.9274722173311286E-13</v>
      </c>
      <c r="IR409" s="223">
        <f t="shared" ca="1" si="842"/>
        <v>-1.1619337216637984E-12</v>
      </c>
      <c r="IS409" s="223">
        <f t="shared" ca="1" si="843"/>
        <v>-1.4820527913071817E-12</v>
      </c>
      <c r="IT409" s="223">
        <f t="shared" ca="1" si="844"/>
        <v>2.7619623416345812E-14</v>
      </c>
      <c r="IU409" s="223">
        <f t="shared" ca="1" si="845"/>
        <v>1.5031919358864147E-12</v>
      </c>
      <c r="IV409" s="223">
        <f t="shared" ca="1" si="846"/>
        <v>1.1228736756407002E-12</v>
      </c>
      <c r="IW409" s="223">
        <f t="shared" ca="1" si="847"/>
        <v>-6.4378163127326036E-13</v>
      </c>
      <c r="IX409" s="223">
        <f t="shared" ca="1" si="848"/>
        <v>-1.6156028043391838E-12</v>
      </c>
      <c r="IY409" s="223">
        <f t="shared" ca="1" si="849"/>
        <v>-5.9274722173307611E-13</v>
      </c>
      <c r="IZ409" s="223">
        <f t="shared" ca="1" si="850"/>
        <v>1.1619337216637623E-12</v>
      </c>
      <c r="JA409" s="223">
        <f t="shared" ca="1" si="851"/>
        <v>1.4820527913072025E-12</v>
      </c>
      <c r="JB409" s="223">
        <f t="shared" ca="1" si="852"/>
        <v>-2.7619623416385397E-14</v>
      </c>
    </row>
    <row r="410" spans="2:262">
      <c r="B410" s="230">
        <v>49</v>
      </c>
      <c r="C410" s="229">
        <f t="shared" si="853"/>
        <v>9.5703125000000052E-4</v>
      </c>
      <c r="D410" s="226">
        <f t="shared" ca="1" si="597"/>
        <v>18.000000000100023</v>
      </c>
      <c r="E410" s="225">
        <f ca="1">BC361</f>
        <v>1.0002326405083449E-10</v>
      </c>
      <c r="F410" s="224">
        <v>49</v>
      </c>
      <c r="G410" s="223">
        <f t="shared" ca="1" si="854"/>
        <v>2.0491316500777343E-13</v>
      </c>
      <c r="H410" s="223">
        <f t="shared" ca="1" si="598"/>
        <v>1.333487060257487E-13</v>
      </c>
      <c r="I410" s="223">
        <f t="shared" ca="1" si="599"/>
        <v>-1.0893009015371296E-13</v>
      </c>
      <c r="J410" s="223">
        <f t="shared" ca="1" si="600"/>
        <v>-2.117555035770089E-13</v>
      </c>
      <c r="K410" s="223">
        <f t="shared" ca="1" si="601"/>
        <v>-4.3489419238951847E-14</v>
      </c>
      <c r="L410" s="223">
        <f t="shared" ca="1" si="602"/>
        <v>1.8045225132523282E-13</v>
      </c>
      <c r="M410" s="223">
        <f t="shared" ca="1" si="603"/>
        <v>1.733771584059831E-13</v>
      </c>
      <c r="N410" s="223">
        <f t="shared" ca="1" si="604"/>
        <v>-5.5657093807525385E-14</v>
      </c>
      <c r="O410" s="223">
        <f t="shared" ca="1" si="605"/>
        <v>-2.1343858202456428E-13</v>
      </c>
      <c r="P410" s="223">
        <f t="shared" ca="1" si="606"/>
        <v>-9.7973878743887762E-14</v>
      </c>
      <c r="Q410" s="223">
        <f t="shared" ca="1" si="607"/>
        <v>1.4291795668455211E-13</v>
      </c>
      <c r="R410" s="223">
        <f t="shared" ca="1" si="608"/>
        <v>2.0084480522887346E-13</v>
      </c>
      <c r="S410" s="223">
        <f t="shared" ca="1" si="609"/>
        <v>1.6481403468637714E-15</v>
      </c>
      <c r="T410" s="223">
        <f t="shared" ca="1" si="610"/>
        <v>-1.9965849016817471E-13</v>
      </c>
      <c r="U410" s="223">
        <f t="shared" ca="1" si="611"/>
        <v>-1.4536033957405536E-13</v>
      </c>
      <c r="V410" s="223">
        <f t="shared" ca="1" si="612"/>
        <v>9.502956072468869E-14</v>
      </c>
      <c r="W410" s="223">
        <f t="shared" ca="1" si="613"/>
        <v>2.1376167403188705E-13</v>
      </c>
      <c r="X410" s="223">
        <f t="shared" ca="1" si="614"/>
        <v>5.8833970246283579E-14</v>
      </c>
      <c r="Y410" s="223">
        <f t="shared" ca="1" si="615"/>
        <v>-1.7141356628931755E-13</v>
      </c>
      <c r="Z410" s="223">
        <f t="shared" ca="1" si="616"/>
        <v>-1.8221575365085675E-13</v>
      </c>
      <c r="AA410" s="223">
        <f t="shared" ca="1" si="617"/>
        <v>4.0256475654466523E-14</v>
      </c>
      <c r="AB410" s="223">
        <f t="shared" ca="1" si="618"/>
        <v>2.1119196520372503E-13</v>
      </c>
      <c r="AC410" s="223">
        <f t="shared" ca="1" si="619"/>
        <v>1.1175740441131455E-13</v>
      </c>
      <c r="AD410" s="223">
        <f t="shared" ca="1" si="620"/>
        <v>-1.3075009491639388E-13</v>
      </c>
      <c r="AE410" s="223">
        <f t="shared" ca="1" si="621"/>
        <v>-2.0587002478509238E-13</v>
      </c>
      <c r="AF410" s="223">
        <f t="shared" ca="1" si="622"/>
        <v>-1.7433105266585399E-14</v>
      </c>
      <c r="AG410" s="223">
        <f t="shared" ca="1" si="623"/>
        <v>1.9332184867142001E-13</v>
      </c>
      <c r="AH410" s="223">
        <f t="shared" ca="1" si="624"/>
        <v>1.5658425284781026E-13</v>
      </c>
      <c r="AI410" s="223">
        <f t="shared" ca="1" si="625"/>
        <v>-8.0614057872486628E-14</v>
      </c>
      <c r="AJ410" s="223">
        <f t="shared" ca="1" si="626"/>
        <v>-2.1460945145431488E-13</v>
      </c>
      <c r="AK410" s="223">
        <f t="shared" ca="1" si="627"/>
        <v>-7.3859694871321399E-14</v>
      </c>
      <c r="AL410" s="223">
        <f t="shared" ca="1" si="628"/>
        <v>1.6144597628596009E-13</v>
      </c>
      <c r="AM410" s="223">
        <f t="shared" ca="1" si="629"/>
        <v>1.9006690593904671E-13</v>
      </c>
      <c r="AN410" s="223">
        <f t="shared" ca="1" si="630"/>
        <v>-2.4637704171908833E-14</v>
      </c>
      <c r="AO410" s="223">
        <f t="shared" ca="1" si="631"/>
        <v>-2.0780088082522189E-13</v>
      </c>
      <c r="AP410" s="223">
        <f t="shared" ca="1" si="632"/>
        <v>-1.2493530702128212E-13</v>
      </c>
      <c r="AQ410" s="223">
        <f t="shared" ca="1" si="633"/>
        <v>1.1787368705535297E-13</v>
      </c>
      <c r="AR410" s="223">
        <f t="shared" ca="1" si="634"/>
        <v>2.0977961683988244E-13</v>
      </c>
      <c r="AS410" s="223">
        <f t="shared" ca="1" si="635"/>
        <v>3.3123598678418243E-14</v>
      </c>
      <c r="AT410" s="223">
        <f t="shared" ca="1" si="636"/>
        <v>-1.8593757932680389E-13</v>
      </c>
      <c r="AU410" s="223">
        <f t="shared" ca="1" si="637"/>
        <v>-1.6695962248851193E-13</v>
      </c>
      <c r="AV410" s="223">
        <f t="shared" ca="1" si="638"/>
        <v>6.5761700456061781E-14</v>
      </c>
      <c r="AW410" s="223">
        <f t="shared" ca="1" si="639"/>
        <v>2.1429424166498672E-13</v>
      </c>
      <c r="AX410" s="223">
        <f t="shared" ca="1" si="640"/>
        <v>8.8485167410454745E-14</v>
      </c>
      <c r="AY410" s="223">
        <f t="shared" ca="1" si="641"/>
        <v>-1.5060349654900616E-13</v>
      </c>
      <c r="AZ410" s="223">
        <f t="shared" ca="1" si="642"/>
        <v>-1.9688806919605763E-13</v>
      </c>
      <c r="BA410" s="223">
        <f t="shared" ca="1" si="643"/>
        <v>8.8854188357698519E-15</v>
      </c>
      <c r="BB410" s="223">
        <f t="shared" ca="1" si="644"/>
        <v>2.032837054691138E-13</v>
      </c>
      <c r="BC410" s="223">
        <f t="shared" ca="1" si="645"/>
        <v>1.3743617437777964E-13</v>
      </c>
      <c r="BD410" s="223">
        <f t="shared" ca="1" si="646"/>
        <v>-1.0435851147127339E-13</v>
      </c>
      <c r="BE410" s="223">
        <f t="shared" ca="1" si="647"/>
        <v>-2.1255239497516155E-13</v>
      </c>
      <c r="BF410" s="223">
        <f t="shared" ca="1" si="648"/>
        <v>-4.8634592439095855E-14</v>
      </c>
      <c r="BG410" s="223">
        <f t="shared" ca="1" si="649"/>
        <v>1.7754569812969609E-13</v>
      </c>
      <c r="BH410" s="223">
        <f t="shared" ca="1" si="650"/>
        <v>1.7643022346913023E-13</v>
      </c>
      <c r="BI410" s="223">
        <f t="shared" ca="1" si="651"/>
        <v>-5.0552974687098099E-14</v>
      </c>
      <c r="BJ410" s="223">
        <f t="shared" ca="1" si="652"/>
        <v>-2.1281775281306139E-13</v>
      </c>
      <c r="BK410" s="223">
        <f t="shared" ca="1" si="653"/>
        <v>-1.026311311608041E-13</v>
      </c>
      <c r="BL410" s="223">
        <f t="shared" ca="1" si="654"/>
        <v>1.3894488341557159E-13</v>
      </c>
      <c r="BM410" s="223">
        <f t="shared" ca="1" si="655"/>
        <v>2.0264227894719709E-13</v>
      </c>
      <c r="BN410" s="223">
        <f t="shared" ca="1" si="656"/>
        <v>6.9150173548961297E-15</v>
      </c>
      <c r="BO410" s="223">
        <f t="shared" ca="1" si="657"/>
        <v>-1.9766491810003625E-13</v>
      </c>
      <c r="BP410" s="223">
        <f t="shared" ca="1" si="658"/>
        <v>-1.4919226319749265E-13</v>
      </c>
      <c r="BQ410" s="223">
        <f t="shared" ca="1" si="659"/>
        <v>9.0277808071637467E-14</v>
      </c>
      <c r="BR410" s="223">
        <f t="shared" ca="1" si="660"/>
        <v>2.1417333326597412E-13</v>
      </c>
      <c r="BS410" s="223">
        <f t="shared" ca="1" si="661"/>
        <v>6.3882031129519003E-14</v>
      </c>
      <c r="BT410" s="223">
        <f t="shared" ca="1" si="662"/>
        <v>-1.6819168141139897E-13</v>
      </c>
      <c r="BU410" s="223">
        <f t="shared" ca="1" si="663"/>
        <v>-1.8494473378239247E-13</v>
      </c>
      <c r="BV410" s="223">
        <f t="shared" ca="1" si="664"/>
        <v>3.5070297968262844E-14</v>
      </c>
      <c r="BW410" s="223">
        <f t="shared" ca="1" si="665"/>
        <v>2.1018798611955436E-13</v>
      </c>
      <c r="BX410" s="223">
        <f t="shared" ca="1" si="666"/>
        <v>1.1622092791916033E-13</v>
      </c>
      <c r="BY410" s="223">
        <f t="shared" ca="1" si="667"/>
        <v>-1.2653331592036175E-13</v>
      </c>
      <c r="BZ410" s="223">
        <f t="shared" ca="1" si="668"/>
        <v>-2.0729835263126427E-13</v>
      </c>
      <c r="CA410" s="223">
        <f t="shared" ca="1" si="669"/>
        <v>-2.2677980467382228E-14</v>
      </c>
      <c r="CB410" s="223">
        <f t="shared" ca="1" si="670"/>
        <v>1.9097496741356768E-13</v>
      </c>
      <c r="CC410" s="223">
        <f t="shared" ca="1" si="671"/>
        <v>1.6013986621653096E-13</v>
      </c>
      <c r="CD410" s="223">
        <f t="shared" ca="1" si="672"/>
        <v>-7.5707881408154168E-14</v>
      </c>
      <c r="CE410" s="223">
        <f t="shared" ca="1" si="673"/>
        <v>-2.1463364770727958E-13</v>
      </c>
      <c r="CF410" s="223">
        <f t="shared" ca="1" si="674"/>
        <v>-7.8783287558344719E-14</v>
      </c>
      <c r="CG410" s="223">
        <f t="shared" ca="1" si="675"/>
        <v>1.5792621939896545E-13</v>
      </c>
      <c r="CH410" s="223">
        <f t="shared" ca="1" si="676"/>
        <v>1.9245701255919025E-13</v>
      </c>
      <c r="CI410" s="223">
        <f t="shared" ca="1" si="677"/>
        <v>-1.9397572266158097E-14</v>
      </c>
      <c r="CJ410" s="223">
        <f t="shared" ca="1" si="678"/>
        <v>-2.0641919251802841E-13</v>
      </c>
      <c r="CK410" s="223">
        <f t="shared" ca="1" si="679"/>
        <v>-1.2918091339943965E-13</v>
      </c>
      <c r="CL410" s="223">
        <f t="shared" ca="1" si="680"/>
        <v>1.1343605342299911E-13</v>
      </c>
      <c r="CM410" s="223">
        <f t="shared" ca="1" si="681"/>
        <v>2.108310585815502E-13</v>
      </c>
      <c r="CN410" s="223">
        <f t="shared" ca="1" si="682"/>
        <v>3.8318049638835937E-14</v>
      </c>
      <c r="CO410" s="223">
        <f t="shared" ca="1" si="683"/>
        <v>-1.832501068321134E-13</v>
      </c>
      <c r="CP410" s="223">
        <f t="shared" ca="1" si="684"/>
        <v>-1.7021965742560428E-13</v>
      </c>
      <c r="CQ410" s="223">
        <f t="shared" ca="1" si="685"/>
        <v>6.0727687175790878E-14</v>
      </c>
      <c r="CR410" s="223">
        <f t="shared" ca="1" si="686"/>
        <v>2.1393084381523765E-13</v>
      </c>
      <c r="CS410" s="223">
        <f t="shared" ca="1" si="687"/>
        <v>9.325761052589854E-14</v>
      </c>
      <c r="CT410" s="223">
        <f t="shared" ca="1" si="688"/>
        <v>-1.4680494152046975E-13</v>
      </c>
      <c r="CU410" s="223">
        <f t="shared" ca="1" si="689"/>
        <v>-1.9892635010995146E-13</v>
      </c>
      <c r="CV410" s="223">
        <f t="shared" ca="1" si="690"/>
        <v>3.6197294392835434E-15</v>
      </c>
      <c r="CW410" s="223">
        <f t="shared" ca="1" si="691"/>
        <v>2.015317954275469E-13</v>
      </c>
      <c r="CX410" s="223">
        <f t="shared" ca="1" si="692"/>
        <v>1.414408563174345E-13</v>
      </c>
      <c r="CY410" s="223">
        <f t="shared" ca="1" si="693"/>
        <v>-9.9724071123740314E-14</v>
      </c>
      <c r="CZ410" s="223">
        <f t="shared" ca="1" si="694"/>
        <v>-2.1322125275842733E-13</v>
      </c>
      <c r="DA410" s="223">
        <f t="shared" ca="1" si="695"/>
        <v>-5.3750469979320556E-14</v>
      </c>
      <c r="DB410" s="223">
        <f t="shared" ca="1" si="696"/>
        <v>1.745321980444665E-13</v>
      </c>
      <c r="DC410" s="223">
        <f t="shared" ca="1" si="697"/>
        <v>1.7937701356281115E-13</v>
      </c>
      <c r="DD410" s="223">
        <f t="shared" ca="1" si="698"/>
        <v>-4.5418404345019008E-14</v>
      </c>
      <c r="DE410" s="223">
        <f t="shared" ca="1" si="699"/>
        <v>-2.1206873014503256E-13</v>
      </c>
      <c r="DF410" s="223">
        <f t="shared" ca="1" si="700"/>
        <v>-1.0722656242193163E-13</v>
      </c>
      <c r="DG410" s="223">
        <f t="shared" ca="1" si="701"/>
        <v>1.3488811494430772E-13</v>
      </c>
      <c r="DH410" s="223">
        <f t="shared" ca="1" si="702"/>
        <v>2.0431768853396659E-13</v>
      </c>
      <c r="DI410" s="223">
        <f t="shared" ca="1" si="703"/>
        <v>1.2177729015045332E-14</v>
      </c>
      <c r="DJ410" s="223">
        <f t="shared" ca="1" si="704"/>
        <v>-1.9555228007640074E-13</v>
      </c>
      <c r="DK410" s="223">
        <f t="shared" ca="1" si="705"/>
        <v>-1.5293431898023884E-13</v>
      </c>
      <c r="DL410" s="223">
        <f t="shared" ca="1" si="706"/>
        <v>8.5471675442707146E-14</v>
      </c>
      <c r="DM410" s="223">
        <f t="shared" ca="1" si="707"/>
        <v>2.1445598249255855E-13</v>
      </c>
      <c r="DN410" s="223">
        <f t="shared" ca="1" si="708"/>
        <v>6.8891611865905697E-14</v>
      </c>
      <c r="DO410" s="223">
        <f t="shared" ca="1" si="709"/>
        <v>-1.6486848415368965E-13</v>
      </c>
      <c r="DP410" s="223">
        <f t="shared" ca="1" si="710"/>
        <v>-1.8756231012182664E-13</v>
      </c>
      <c r="DQ410" s="223">
        <f t="shared" ca="1" si="711"/>
        <v>2.9862995245925969E-14</v>
      </c>
      <c r="DR410" s="223">
        <f t="shared" ca="1" si="712"/>
        <v>2.0905739765198011E-13</v>
      </c>
      <c r="DS410" s="223">
        <f t="shared" ca="1" si="713"/>
        <v>1.2061444428581247E-13</v>
      </c>
      <c r="DT410" s="223">
        <f t="shared" ca="1" si="714"/>
        <v>-1.2224031798620528E-13</v>
      </c>
      <c r="DU410" s="223">
        <f t="shared" ca="1" si="715"/>
        <v>-2.0860181170119559E-13</v>
      </c>
      <c r="DV410" s="223">
        <f t="shared" ca="1" si="716"/>
        <v>-2.7909195300728299E-14</v>
      </c>
      <c r="DW410" s="223">
        <f t="shared" ca="1" si="717"/>
        <v>1.8851304997636004E-13</v>
      </c>
      <c r="DX410" s="223">
        <f t="shared" ca="1" si="718"/>
        <v>1.6359901731785712E-13</v>
      </c>
      <c r="DY410" s="223">
        <f t="shared" ca="1" si="719"/>
        <v>-7.075610134696292E-14</v>
      </c>
      <c r="DZ410" s="223">
        <f t="shared" ca="1" si="720"/>
        <v>-2.1452855667653439E-13</v>
      </c>
      <c r="EA410" s="223">
        <f t="shared" ca="1" si="721"/>
        <v>-8.3659424138836916E-14</v>
      </c>
      <c r="EB410" s="223">
        <f t="shared" ca="1" si="722"/>
        <v>1.5431133366264859E-13</v>
      </c>
      <c r="EC410" s="223">
        <f t="shared" ca="1" si="723"/>
        <v>1.9473119027140068E-13</v>
      </c>
      <c r="ED410" s="223">
        <f t="shared" ca="1" si="724"/>
        <v>-1.4145755988193132E-14</v>
      </c>
      <c r="EE410" s="223">
        <f t="shared" ca="1" si="725"/>
        <v>-2.049131650077723E-13</v>
      </c>
      <c r="EF410" s="223">
        <f t="shared" ca="1" si="726"/>
        <v>-1.3334870602575193E-13</v>
      </c>
      <c r="EG410" s="223">
        <f t="shared" ca="1" si="727"/>
        <v>1.0893009015370914E-13</v>
      </c>
      <c r="EH410" s="223">
        <f t="shared" ca="1" si="728"/>
        <v>2.1175550357700965E-13</v>
      </c>
      <c r="EI410" s="223">
        <f t="shared" ca="1" si="729"/>
        <v>4.3489419238956845E-14</v>
      </c>
      <c r="EJ410" s="223">
        <f t="shared" ca="1" si="730"/>
        <v>-1.8045225132522994E-13</v>
      </c>
      <c r="EK410" s="223">
        <f t="shared" ca="1" si="731"/>
        <v>-1.7337715840598633E-13</v>
      </c>
      <c r="EL410" s="223">
        <f t="shared" ca="1" si="732"/>
        <v>5.5657093807519724E-14</v>
      </c>
      <c r="EM410" s="223">
        <f t="shared" ca="1" si="733"/>
        <v>2.1343858202456363E-13</v>
      </c>
      <c r="EN410" s="223">
        <f t="shared" ca="1" si="734"/>
        <v>9.7973878743893644E-14</v>
      </c>
      <c r="EO410" s="223">
        <f t="shared" ca="1" si="735"/>
        <v>-1.4291795668455173E-13</v>
      </c>
      <c r="EP410" s="223">
        <f t="shared" ca="1" si="736"/>
        <v>-2.0084480522887381E-13</v>
      </c>
      <c r="EQ410" s="223">
        <f t="shared" ca="1" si="737"/>
        <v>-1.648140346865062E-15</v>
      </c>
      <c r="ER410" s="223">
        <f t="shared" ca="1" si="738"/>
        <v>1.996584901681742E-13</v>
      </c>
      <c r="ES410" s="223">
        <f t="shared" ca="1" si="739"/>
        <v>1.4536033957405685E-13</v>
      </c>
      <c r="ET410" s="223">
        <f t="shared" ca="1" si="740"/>
        <v>-9.5029560724686847E-14</v>
      </c>
      <c r="EU410" s="223">
        <f t="shared" ca="1" si="741"/>
        <v>-2.1376167403188723E-13</v>
      </c>
      <c r="EV410" s="223">
        <f t="shared" ca="1" si="742"/>
        <v>-5.8833970246286292E-14</v>
      </c>
      <c r="EW410" s="223">
        <f t="shared" ca="1" si="743"/>
        <v>1.7141356628931586E-13</v>
      </c>
      <c r="EX410" s="223">
        <f t="shared" ca="1" si="744"/>
        <v>1.8221575365085862E-13</v>
      </c>
      <c r="EY410" s="223">
        <f t="shared" ca="1" si="745"/>
        <v>-4.0256475654463008E-14</v>
      </c>
      <c r="EZ410" s="223">
        <f t="shared" ca="1" si="746"/>
        <v>-2.111919652037244E-13</v>
      </c>
      <c r="FA410" s="223">
        <f t="shared" ca="1" si="747"/>
        <v>-1.1175740441131824E-13</v>
      </c>
      <c r="FB410" s="223">
        <f t="shared" ca="1" si="748"/>
        <v>1.3075009491639045E-13</v>
      </c>
      <c r="FC410" s="223">
        <f t="shared" ca="1" si="749"/>
        <v>2.0587002478509361E-13</v>
      </c>
      <c r="FD410" s="223">
        <f t="shared" ca="1" si="750"/>
        <v>1.7433105266590479E-14</v>
      </c>
      <c r="FE410" s="223">
        <f t="shared" ca="1" si="751"/>
        <v>-1.9332184867141782E-13</v>
      </c>
      <c r="FF410" s="223">
        <f t="shared" ca="1" si="752"/>
        <v>-1.5658425284781372E-13</v>
      </c>
      <c r="FG410" s="223">
        <f t="shared" ca="1" si="753"/>
        <v>8.0614057872481895E-14</v>
      </c>
      <c r="FH410" s="223">
        <f t="shared" ca="1" si="754"/>
        <v>2.14609451454315E-13</v>
      </c>
      <c r="FI410" s="223">
        <f t="shared" ca="1" si="755"/>
        <v>7.3859694871327621E-14</v>
      </c>
      <c r="FJ410" s="223">
        <f t="shared" ca="1" si="756"/>
        <v>-1.6144597628595973E-13</v>
      </c>
      <c r="FK410" s="223">
        <f t="shared" ca="1" si="757"/>
        <v>-1.9006690593904696E-13</v>
      </c>
      <c r="FL410" s="223">
        <f t="shared" ca="1" si="758"/>
        <v>2.4637704171908316E-14</v>
      </c>
      <c r="FM410" s="223">
        <f t="shared" ca="1" si="759"/>
        <v>2.0780088082522136E-13</v>
      </c>
      <c r="FN410" s="223">
        <f t="shared" ca="1" si="760"/>
        <v>1.2493530702128378E-13</v>
      </c>
      <c r="FO410" s="223">
        <f t="shared" ca="1" si="761"/>
        <v>-1.1787368705535126E-13</v>
      </c>
      <c r="FP410" s="223">
        <f t="shared" ca="1" si="762"/>
        <v>-2.0977961683988292E-13</v>
      </c>
      <c r="FQ410" s="223">
        <f t="shared" ca="1" si="763"/>
        <v>-3.3123598678420256E-14</v>
      </c>
      <c r="FR410" s="223">
        <f t="shared" ca="1" si="764"/>
        <v>1.859375793268021E-13</v>
      </c>
      <c r="FS410" s="223">
        <f t="shared" ca="1" si="765"/>
        <v>1.6695962248851418E-13</v>
      </c>
      <c r="FT410" s="223">
        <f t="shared" ca="1" si="766"/>
        <v>-6.5761700456058386E-14</v>
      </c>
      <c r="FU410" s="223">
        <f t="shared" ca="1" si="767"/>
        <v>-2.1429424166498652E-13</v>
      </c>
      <c r="FV410" s="223">
        <f t="shared" ca="1" si="768"/>
        <v>-8.8485167410458014E-14</v>
      </c>
      <c r="FW410" s="223">
        <f t="shared" ca="1" si="769"/>
        <v>1.5060349654900363E-13</v>
      </c>
      <c r="FX410" s="223">
        <f t="shared" ca="1" si="770"/>
        <v>1.9688806919605967E-13</v>
      </c>
      <c r="FY410" s="223">
        <f t="shared" ca="1" si="771"/>
        <v>-8.8854188357647542E-15</v>
      </c>
      <c r="FZ410" s="223">
        <f t="shared" ca="1" si="772"/>
        <v>-2.0328370546911216E-13</v>
      </c>
      <c r="GA410" s="223">
        <f t="shared" ca="1" si="773"/>
        <v>-1.3743617437778356E-13</v>
      </c>
      <c r="GB410" s="223">
        <f t="shared" ca="1" si="774"/>
        <v>1.0435851147126893E-13</v>
      </c>
      <c r="GC410" s="223">
        <f t="shared" ca="1" si="775"/>
        <v>2.1255239497516249E-13</v>
      </c>
      <c r="GD410" s="223">
        <f t="shared" ca="1" si="776"/>
        <v>4.8634592439102317E-14</v>
      </c>
      <c r="GE410" s="223">
        <f t="shared" ca="1" si="777"/>
        <v>-1.7754569812969236E-13</v>
      </c>
      <c r="GF410" s="223">
        <f t="shared" ca="1" si="778"/>
        <v>-1.7643022346913056E-13</v>
      </c>
      <c r="GG410" s="223">
        <f t="shared" ca="1" si="779"/>
        <v>5.0552974687097587E-14</v>
      </c>
      <c r="GH410" s="223">
        <f t="shared" ca="1" si="780"/>
        <v>2.1281775281306134E-13</v>
      </c>
      <c r="GI410" s="223">
        <f t="shared" ca="1" si="781"/>
        <v>1.0263113116080457E-13</v>
      </c>
      <c r="GJ410" s="223">
        <f t="shared" ca="1" si="782"/>
        <v>-1.3894488341557122E-13</v>
      </c>
      <c r="GK410" s="223">
        <f t="shared" ca="1" si="783"/>
        <v>-2.0264227894719828E-13</v>
      </c>
      <c r="GL410" s="223">
        <f t="shared" ca="1" si="784"/>
        <v>-6.9150173548997048E-15</v>
      </c>
      <c r="GM410" s="223">
        <f t="shared" ca="1" si="785"/>
        <v>1.9766491810003486E-13</v>
      </c>
      <c r="GN410" s="223">
        <f t="shared" ca="1" si="786"/>
        <v>1.491922631974952E-13</v>
      </c>
      <c r="GO410" s="223">
        <f t="shared" ca="1" si="787"/>
        <v>-9.0277808071634223E-14</v>
      </c>
      <c r="GP410" s="223">
        <f t="shared" ca="1" si="788"/>
        <v>-2.1417333326597435E-13</v>
      </c>
      <c r="GQ410" s="223">
        <f t="shared" ca="1" si="789"/>
        <v>-6.3882031129522411E-14</v>
      </c>
      <c r="GR410" s="223">
        <f t="shared" ca="1" si="790"/>
        <v>1.6819168141139672E-13</v>
      </c>
      <c r="GS410" s="223">
        <f t="shared" ca="1" si="791"/>
        <v>1.8494473378239431E-13</v>
      </c>
      <c r="GT410" s="223">
        <f t="shared" ca="1" si="792"/>
        <v>-3.5070297968259316E-14</v>
      </c>
      <c r="GU410" s="223">
        <f t="shared" ca="1" si="793"/>
        <v>-2.1018798611955363E-13</v>
      </c>
      <c r="GV410" s="223">
        <f t="shared" ca="1" si="794"/>
        <v>-1.1622092791916591E-13</v>
      </c>
      <c r="GW410" s="223">
        <f t="shared" ca="1" si="795"/>
        <v>1.265333159203564E-13</v>
      </c>
      <c r="GX410" s="223">
        <f t="shared" ca="1" si="796"/>
        <v>2.0729835263126599E-13</v>
      </c>
      <c r="GY410" s="223">
        <f t="shared" ca="1" si="797"/>
        <v>2.2677980467388817E-14</v>
      </c>
      <c r="GZ410" s="223">
        <f t="shared" ca="1" si="798"/>
        <v>-1.9097496741356465E-13</v>
      </c>
      <c r="HA410" s="223">
        <f t="shared" ca="1" si="799"/>
        <v>-1.6013986621653129E-13</v>
      </c>
      <c r="HB410" s="223">
        <f t="shared" ca="1" si="800"/>
        <v>7.5707881408153688E-14</v>
      </c>
      <c r="HC410" s="223">
        <f t="shared" ca="1" si="801"/>
        <v>2.1463364770727958E-13</v>
      </c>
      <c r="HD410" s="223">
        <f t="shared" ca="1" si="802"/>
        <v>7.8783287558345211E-14</v>
      </c>
      <c r="HE410" s="223">
        <f t="shared" ca="1" si="803"/>
        <v>-1.579262193989651E-13</v>
      </c>
      <c r="HF410" s="223">
        <f t="shared" ca="1" si="804"/>
        <v>-1.9245701255919184E-13</v>
      </c>
      <c r="HG410" s="223">
        <f t="shared" ca="1" si="805"/>
        <v>1.9397572266154538E-14</v>
      </c>
      <c r="HH410" s="223">
        <f t="shared" ca="1" si="806"/>
        <v>2.0641919251802742E-13</v>
      </c>
      <c r="HI410" s="223">
        <f t="shared" ca="1" si="807"/>
        <v>1.2918091339944248E-13</v>
      </c>
      <c r="HJ410" s="223">
        <f t="shared" ca="1" si="808"/>
        <v>-1.1343605342299608E-13</v>
      </c>
      <c r="HK410" s="223">
        <f t="shared" ca="1" si="809"/>
        <v>-2.1083105858155202E-13</v>
      </c>
      <c r="HL410" s="223">
        <f t="shared" ca="1" si="810"/>
        <v>-3.8318049638839452E-14</v>
      </c>
      <c r="HM410" s="223">
        <f t="shared" ca="1" si="811"/>
        <v>1.8325010683211471E-13</v>
      </c>
      <c r="HN410" s="223">
        <f t="shared" ca="1" si="812"/>
        <v>1.7021965742560647E-13</v>
      </c>
      <c r="HO410" s="223">
        <f t="shared" ca="1" si="813"/>
        <v>-6.0727687175793302E-14</v>
      </c>
      <c r="HP410" s="223">
        <f t="shared" ca="1" si="814"/>
        <v>-2.1393084381523734E-13</v>
      </c>
      <c r="HQ410" s="223">
        <f t="shared" ca="1" si="815"/>
        <v>-9.3257610525899032E-14</v>
      </c>
      <c r="HR410" s="223">
        <f t="shared" ca="1" si="816"/>
        <v>1.4680494152046491E-13</v>
      </c>
      <c r="HS410" s="223">
        <f t="shared" ca="1" si="817"/>
        <v>1.9892635010995167E-13</v>
      </c>
      <c r="HT410" s="223">
        <f t="shared" ca="1" si="818"/>
        <v>-3.6197294392769185E-15</v>
      </c>
      <c r="HU410" s="223">
        <f t="shared" ca="1" si="819"/>
        <v>-2.0153179542754672E-13</v>
      </c>
      <c r="HV410" s="223">
        <f t="shared" ca="1" si="820"/>
        <v>-1.4144085631743949E-13</v>
      </c>
      <c r="HW410" s="223">
        <f t="shared" ca="1" si="821"/>
        <v>9.9724071123739847E-14</v>
      </c>
      <c r="HX410" s="223">
        <f t="shared" ca="1" si="822"/>
        <v>2.1322125275842809E-13</v>
      </c>
      <c r="HY410" s="223">
        <f t="shared" ca="1" si="823"/>
        <v>5.3750469979321073E-14</v>
      </c>
      <c r="HZ410" s="223">
        <f t="shared" ca="1" si="824"/>
        <v>-1.7453219804446261E-13</v>
      </c>
      <c r="IA410" s="223">
        <f t="shared" ca="1" si="825"/>
        <v>-1.793770135628114E-13</v>
      </c>
      <c r="IB410" s="223">
        <f t="shared" ca="1" si="826"/>
        <v>4.5418404345009554E-14</v>
      </c>
      <c r="IC410" s="223">
        <f t="shared" ca="1" si="827"/>
        <v>2.12068730145032E-13</v>
      </c>
      <c r="ID410" s="223">
        <f t="shared" ca="1" si="828"/>
        <v>1.0722656242194002E-13</v>
      </c>
      <c r="IE410" s="223">
        <f t="shared" ca="1" si="829"/>
        <v>-2.0736470594979367E-13</v>
      </c>
      <c r="IF410" s="223">
        <f t="shared" ca="1" si="830"/>
        <v>-2.0431768853396959E-13</v>
      </c>
      <c r="IG410" s="223">
        <f t="shared" ca="1" si="831"/>
        <v>-1.2177729015048904E-14</v>
      </c>
      <c r="IH410" s="223">
        <f t="shared" ca="1" si="832"/>
        <v>1.955522800764018E-13</v>
      </c>
      <c r="II410" s="223">
        <f t="shared" ca="1" si="833"/>
        <v>1.5293431898024134E-13</v>
      </c>
      <c r="IJ410" s="223">
        <f t="shared" ca="1" si="834"/>
        <v>-8.5471675442709468E-14</v>
      </c>
      <c r="IK410" s="223">
        <f t="shared" ca="1" si="835"/>
        <v>-2.144559824925587E-13</v>
      </c>
      <c r="IL410" s="223">
        <f t="shared" ca="1" si="836"/>
        <v>-6.8891611865903299E-14</v>
      </c>
      <c r="IM410" s="223">
        <f t="shared" ca="1" si="837"/>
        <v>1.6486848415368735E-13</v>
      </c>
      <c r="IN410" s="223">
        <f t="shared" ca="1" si="838"/>
        <v>1.8756231012182538E-13</v>
      </c>
      <c r="IO410" s="223">
        <f t="shared" ca="1" si="839"/>
        <v>-2.9862995245922435E-14</v>
      </c>
      <c r="IP410" s="223">
        <f t="shared" ca="1" si="840"/>
        <v>-2.0905739765198069E-13</v>
      </c>
      <c r="IQ410" s="223">
        <f t="shared" ca="1" si="841"/>
        <v>-1.206144442858154E-13</v>
      </c>
      <c r="IR410" s="223">
        <f t="shared" ca="1" si="842"/>
        <v>1.2224031798620233E-13</v>
      </c>
      <c r="IS410" s="223">
        <f t="shared" ca="1" si="843"/>
        <v>2.0860181170119786E-13</v>
      </c>
      <c r="IT410" s="223">
        <f t="shared" ca="1" si="844"/>
        <v>2.7909195300731849E-14</v>
      </c>
      <c r="IU410" s="223">
        <f t="shared" ca="1" si="845"/>
        <v>-1.8851304997635542E-13</v>
      </c>
      <c r="IV410" s="223">
        <f t="shared" ca="1" si="846"/>
        <v>-1.635990173178594E-13</v>
      </c>
      <c r="IW410" s="223">
        <f t="shared" ca="1" si="847"/>
        <v>7.0756101346953769E-14</v>
      </c>
      <c r="IX410" s="223">
        <f t="shared" ca="1" si="848"/>
        <v>2.1452855667653426E-13</v>
      </c>
      <c r="IY410" s="223">
        <f t="shared" ca="1" si="849"/>
        <v>8.3659424138845827E-14</v>
      </c>
      <c r="IZ410" s="223">
        <f t="shared" ca="1" si="850"/>
        <v>-1.5431133366264612E-13</v>
      </c>
      <c r="JA410" s="223">
        <f t="shared" ca="1" si="851"/>
        <v>-1.9473119027140472E-13</v>
      </c>
      <c r="JB410" s="223">
        <f t="shared" ca="1" si="852"/>
        <v>1.4145755988189563E-14</v>
      </c>
    </row>
    <row r="411" spans="2:262">
      <c r="B411" s="230">
        <v>50</v>
      </c>
      <c r="C411" s="229">
        <f t="shared" si="853"/>
        <v>9.7656250000000043E-4</v>
      </c>
      <c r="D411" s="226">
        <f t="shared" ca="1" si="597"/>
        <v>18.000000000078355</v>
      </c>
      <c r="E411" s="225">
        <f ca="1">BD361</f>
        <v>7.8355789407420541E-11</v>
      </c>
      <c r="F411" s="224">
        <v>50</v>
      </c>
      <c r="G411" s="223">
        <f t="shared" ca="1" si="854"/>
        <v>-1.1025801256042391E-13</v>
      </c>
      <c r="H411" s="223">
        <f t="shared" ca="1" si="598"/>
        <v>-7.1620641416091734E-14</v>
      </c>
      <c r="I411" s="223">
        <f t="shared" ca="1" si="599"/>
        <v>6.2001477787376073E-14</v>
      </c>
      <c r="J411" s="223">
        <f t="shared" ca="1" si="600"/>
        <v>1.1339597893987196E-13</v>
      </c>
      <c r="K411" s="223">
        <f t="shared" ca="1" si="601"/>
        <v>1.440243165326536E-14</v>
      </c>
      <c r="L411" s="223">
        <f t="shared" ca="1" si="602"/>
        <v>-1.0369191276355184E-13</v>
      </c>
      <c r="M411" s="223">
        <f t="shared" ca="1" si="603"/>
        <v>-8.4267938231009064E-14</v>
      </c>
      <c r="N411" s="223">
        <f t="shared" ca="1" si="604"/>
        <v>4.6913886050933246E-14</v>
      </c>
      <c r="O411" s="223">
        <f t="shared" ca="1" si="605"/>
        <v>1.1587756261852554E-13</v>
      </c>
      <c r="P411" s="223">
        <f t="shared" ca="1" si="606"/>
        <v>3.1162064113072442E-14</v>
      </c>
      <c r="Q411" s="223">
        <f t="shared" ca="1" si="607"/>
        <v>-9.488119619762163E-14</v>
      </c>
      <c r="R411" s="223">
        <f t="shared" ca="1" si="608"/>
        <v>-9.5091088666462984E-14</v>
      </c>
      <c r="S411" s="223">
        <f t="shared" ca="1" si="609"/>
        <v>3.0810750358119079E-14</v>
      </c>
      <c r="T411" s="223">
        <f t="shared" ca="1" si="610"/>
        <v>1.1585074700856499E-13</v>
      </c>
      <c r="U411" s="223">
        <f t="shared" ca="1" si="611"/>
        <v>4.7247131992070319E-14</v>
      </c>
      <c r="V411" s="223">
        <f t="shared" ca="1" si="612"/>
        <v>-8.4016588268542162E-14</v>
      </c>
      <c r="W411" s="223">
        <f t="shared" ca="1" si="613"/>
        <v>-1.038558042006775E-13</v>
      </c>
      <c r="X411" s="223">
        <f t="shared" ca="1" si="614"/>
        <v>1.4040654966347261E-14</v>
      </c>
      <c r="Y411" s="223">
        <f t="shared" ca="1" si="615"/>
        <v>1.1331611258696461E-13</v>
      </c>
      <c r="Z411" s="223">
        <f t="shared" ca="1" si="616"/>
        <v>6.2309442146450135E-14</v>
      </c>
      <c r="AA411" s="223">
        <f t="shared" ca="1" si="617"/>
        <v>-7.1333274927627232E-14</v>
      </c>
      <c r="AB411" s="223">
        <f t="shared" ca="1" si="618"/>
        <v>-1.1037235521116085E-13</v>
      </c>
      <c r="AC411" s="223">
        <f t="shared" ca="1" si="619"/>
        <v>-3.033378203656567E-15</v>
      </c>
      <c r="AD411" s="223">
        <f t="shared" ca="1" si="620"/>
        <v>1.0832852653453468E-13</v>
      </c>
      <c r="AE411" s="223">
        <f t="shared" ca="1" si="621"/>
        <v>7.6022941048485961E-14</v>
      </c>
      <c r="AF411" s="223">
        <f t="shared" ca="1" si="622"/>
        <v>-5.7105811605995184E-14</v>
      </c>
      <c r="AG411" s="223">
        <f t="shared" ca="1" si="623"/>
        <v>-1.1449967804806073E-13</v>
      </c>
      <c r="AH411" s="223">
        <f t="shared" ca="1" si="624"/>
        <v>-2.0041747896139741E-14</v>
      </c>
      <c r="AI411" s="223">
        <f t="shared" ca="1" si="625"/>
        <v>1.0099595502715167E-13</v>
      </c>
      <c r="AJ411" s="223">
        <f t="shared" ca="1" si="626"/>
        <v>8.8090772860749099E-14</v>
      </c>
      <c r="AK411" s="223">
        <f t="shared" ca="1" si="627"/>
        <v>-4.1642179918621619E-14</v>
      </c>
      <c r="AL411" s="223">
        <f t="shared" ca="1" si="628"/>
        <v>-1.1614842863618279E-13</v>
      </c>
      <c r="AM411" s="223">
        <f t="shared" ca="1" si="629"/>
        <v>-3.6616274271338839E-14</v>
      </c>
      <c r="AN411" s="223">
        <f t="shared" ca="1" si="630"/>
        <v>9.1477126094101556E-14</v>
      </c>
      <c r="AO411" s="223">
        <f t="shared" ca="1" si="631"/>
        <v>9.825170546850564E-14</v>
      </c>
      <c r="AP411" s="223">
        <f t="shared" ca="1" si="632"/>
        <v>-2.5277120792460047E-14</v>
      </c>
      <c r="AQ411" s="223">
        <f t="shared" ca="1" si="633"/>
        <v>-1.1528291650440462E-13</v>
      </c>
      <c r="AR411" s="223">
        <f t="shared" ca="1" si="634"/>
        <v>-5.2398168887132556E-14</v>
      </c>
      <c r="AS411" s="223">
        <f t="shared" ca="1" si="635"/>
        <v>7.9978093635590999E-14</v>
      </c>
      <c r="AT411" s="223">
        <f t="shared" ca="1" si="636"/>
        <v>1.0628578536609938E-13</v>
      </c>
      <c r="AU411" s="223">
        <f t="shared" ca="1" si="637"/>
        <v>-8.3648883362668471E-15</v>
      </c>
      <c r="AV411" s="223">
        <f t="shared" ca="1" si="638"/>
        <v>-1.119218773765936E-13</v>
      </c>
      <c r="AW411" s="223">
        <f t="shared" ca="1" si="639"/>
        <v>-6.7045801385299048E-14</v>
      </c>
      <c r="AX411" s="223">
        <f t="shared" ca="1" si="640"/>
        <v>6.6747776978079142E-14</v>
      </c>
      <c r="AY411" s="223">
        <f t="shared" ca="1" si="641"/>
        <v>1.1201909898610227E-13</v>
      </c>
      <c r="AZ411" s="223">
        <f t="shared" ca="1" si="642"/>
        <v>8.728418691033774E-15</v>
      </c>
      <c r="BA411" s="223">
        <f t="shared" ca="1" si="643"/>
        <v>-1.0613806759976574E-13</v>
      </c>
      <c r="BB411" s="223">
        <f t="shared" ca="1" si="644"/>
        <v>-8.0242094757071384E-14</v>
      </c>
      <c r="BC411" s="223">
        <f t="shared" ca="1" si="645"/>
        <v>5.2072572522576751E-14</v>
      </c>
      <c r="BD411" s="223">
        <f t="shared" ca="1" si="646"/>
        <v>1.1532753740284451E-13</v>
      </c>
      <c r="BE411" s="223">
        <f t="shared" ca="1" si="647"/>
        <v>2.5632781812883144E-14</v>
      </c>
      <c r="BF411" s="223">
        <f t="shared" ca="1" si="648"/>
        <v>-9.8056689188890646E-14</v>
      </c>
      <c r="BG411" s="223">
        <f t="shared" ca="1" si="649"/>
        <v>-9.1701389102826655E-14</v>
      </c>
      <c r="BH411" s="223">
        <f t="shared" ca="1" si="650"/>
        <v>3.6270154127462438E-14</v>
      </c>
      <c r="BI411" s="223">
        <f t="shared" ca="1" si="651"/>
        <v>1.1613948291585466E-13</v>
      </c>
      <c r="BJ411" s="223">
        <f t="shared" ca="1" si="652"/>
        <v>4.1982272617678363E-14</v>
      </c>
      <c r="BK411" s="223">
        <f t="shared" ca="1" si="653"/>
        <v>-8.7852679581371002E-14</v>
      </c>
      <c r="BL411" s="223">
        <f t="shared" ca="1" si="654"/>
        <v>-1.0117562530624251E-13</v>
      </c>
      <c r="BM411" s="223">
        <f t="shared" ca="1" si="655"/>
        <v>1.9682596428797677E-14</v>
      </c>
      <c r="BN411" s="223">
        <f t="shared" ca="1" si="656"/>
        <v>1.1443735935679426E-13</v>
      </c>
      <c r="BO411" s="223">
        <f t="shared" ca="1" si="657"/>
        <v>5.7422974003808511E-14</v>
      </c>
      <c r="BP411" s="223">
        <f t="shared" ca="1" si="658"/>
        <v>-7.5746924769817731E-14</v>
      </c>
      <c r="BQ411" s="223">
        <f t="shared" ca="1" si="659"/>
        <v>-1.0845971476503919E-13</v>
      </c>
      <c r="BR411" s="223">
        <f t="shared" ca="1" si="660"/>
        <v>2.668969957505857E-15</v>
      </c>
      <c r="BS411" s="223">
        <f t="shared" ca="1" si="661"/>
        <v>1.1025801256042396E-13</v>
      </c>
      <c r="BT411" s="223">
        <f t="shared" ca="1" si="662"/>
        <v>7.1620641416091469E-14</v>
      </c>
      <c r="BU411" s="223">
        <f t="shared" ca="1" si="663"/>
        <v>-6.2001477787376452E-14</v>
      </c>
      <c r="BV411" s="223">
        <f t="shared" ca="1" si="664"/>
        <v>-1.1339597893987185E-13</v>
      </c>
      <c r="BW411" s="223">
        <f t="shared" ca="1" si="665"/>
        <v>-1.4402431653264688E-14</v>
      </c>
      <c r="BX411" s="223">
        <f t="shared" ca="1" si="666"/>
        <v>1.0369191276355223E-13</v>
      </c>
      <c r="BY411" s="223">
        <f t="shared" ca="1" si="667"/>
        <v>8.4267938231009594E-14</v>
      </c>
      <c r="BZ411" s="223">
        <f t="shared" ca="1" si="668"/>
        <v>-4.6913886050932729E-14</v>
      </c>
      <c r="CA411" s="223">
        <f t="shared" ca="1" si="669"/>
        <v>-1.1587756261852559E-13</v>
      </c>
      <c r="CB411" s="223">
        <f t="shared" ca="1" si="670"/>
        <v>-3.1162064113072776E-14</v>
      </c>
      <c r="CC411" s="223">
        <f t="shared" ca="1" si="671"/>
        <v>9.4881196197621529E-14</v>
      </c>
      <c r="CD411" s="223">
        <f t="shared" ca="1" si="672"/>
        <v>9.5091088666462959E-14</v>
      </c>
      <c r="CE411" s="223">
        <f t="shared" ca="1" si="673"/>
        <v>-3.0810750358119135E-14</v>
      </c>
      <c r="CF411" s="223">
        <f t="shared" ca="1" si="674"/>
        <v>-1.1585074700856499E-13</v>
      </c>
      <c r="CG411" s="223">
        <f t="shared" ca="1" si="675"/>
        <v>-4.724713199206989E-14</v>
      </c>
      <c r="CH411" s="223">
        <f t="shared" ca="1" si="676"/>
        <v>8.4016588268542502E-14</v>
      </c>
      <c r="CI411" s="223">
        <f t="shared" ca="1" si="677"/>
        <v>1.0385580420067731E-13</v>
      </c>
      <c r="CJ411" s="223">
        <f t="shared" ca="1" si="678"/>
        <v>-1.4040654966348135E-14</v>
      </c>
      <c r="CK411" s="223">
        <f t="shared" ca="1" si="679"/>
        <v>-1.1331611258696481E-13</v>
      </c>
      <c r="CL411" s="223">
        <f t="shared" ca="1" si="680"/>
        <v>-6.2309442146450766E-14</v>
      </c>
      <c r="CM411" s="223">
        <f t="shared" ca="1" si="681"/>
        <v>7.1333274927626954E-14</v>
      </c>
      <c r="CN411" s="223">
        <f t="shared" ca="1" si="682"/>
        <v>1.1037235521116095E-13</v>
      </c>
      <c r="CO411" s="223">
        <f t="shared" ca="1" si="683"/>
        <v>3.0333782036569228E-15</v>
      </c>
      <c r="CP411" s="223">
        <f t="shared" ca="1" si="684"/>
        <v>-1.0832852653453468E-13</v>
      </c>
      <c r="CQ411" s="223">
        <f t="shared" ca="1" si="685"/>
        <v>-7.6022941048485923E-14</v>
      </c>
      <c r="CR411" s="223">
        <f t="shared" ca="1" si="686"/>
        <v>5.7105811605995235E-14</v>
      </c>
      <c r="CS411" s="223">
        <f t="shared" ca="1" si="687"/>
        <v>1.1449967804806073E-13</v>
      </c>
      <c r="CT411" s="223">
        <f t="shared" ca="1" si="688"/>
        <v>2.0041747896139687E-14</v>
      </c>
      <c r="CU411" s="223">
        <f t="shared" ca="1" si="689"/>
        <v>-1.0099595502715211E-13</v>
      </c>
      <c r="CV411" s="223">
        <f t="shared" ca="1" si="690"/>
        <v>-8.8090772860748531E-14</v>
      </c>
      <c r="CW411" s="223">
        <f t="shared" ca="1" si="691"/>
        <v>4.1642179918622445E-14</v>
      </c>
      <c r="CX411" s="223">
        <f t="shared" ca="1" si="692"/>
        <v>1.1614842863618282E-13</v>
      </c>
      <c r="CY411" s="223">
        <f t="shared" ca="1" si="693"/>
        <v>3.6616274271339571E-14</v>
      </c>
      <c r="CZ411" s="223">
        <f t="shared" ca="1" si="694"/>
        <v>-9.1477126094101077E-14</v>
      </c>
      <c r="DA411" s="223">
        <f t="shared" ca="1" si="695"/>
        <v>-9.8251705468506057E-14</v>
      </c>
      <c r="DB411" s="223">
        <f t="shared" ca="1" si="696"/>
        <v>2.5277120792460104E-14</v>
      </c>
      <c r="DC411" s="223">
        <f t="shared" ca="1" si="697"/>
        <v>1.1528291650440462E-13</v>
      </c>
      <c r="DD411" s="223">
        <f t="shared" ca="1" si="698"/>
        <v>5.2398168887132506E-14</v>
      </c>
      <c r="DE411" s="223">
        <f t="shared" ca="1" si="699"/>
        <v>-7.9978093635591037E-14</v>
      </c>
      <c r="DF411" s="223">
        <f t="shared" ca="1" si="700"/>
        <v>-1.0628578536609935E-13</v>
      </c>
      <c r="DG411" s="223">
        <f t="shared" ca="1" si="701"/>
        <v>8.3648883362652568E-15</v>
      </c>
      <c r="DH411" s="223">
        <f t="shared" ca="1" si="702"/>
        <v>1.1192187737659384E-13</v>
      </c>
      <c r="DI411" s="223">
        <f t="shared" ca="1" si="703"/>
        <v>6.7045801385299679E-14</v>
      </c>
      <c r="DJ411" s="223">
        <f t="shared" ca="1" si="704"/>
        <v>-6.6747776978079861E-14</v>
      </c>
      <c r="DK411" s="223">
        <f t="shared" ca="1" si="705"/>
        <v>-1.1201909898610247E-13</v>
      </c>
      <c r="DL411" s="223">
        <f t="shared" ca="1" si="706"/>
        <v>-8.7284186910328936E-15</v>
      </c>
      <c r="DM411" s="223">
        <f t="shared" ca="1" si="707"/>
        <v>1.0613806759976541E-13</v>
      </c>
      <c r="DN411" s="223">
        <f t="shared" ca="1" si="708"/>
        <v>8.0242094757070135E-14</v>
      </c>
      <c r="DO411" s="223">
        <f t="shared" ca="1" si="709"/>
        <v>-5.2072572522576795E-14</v>
      </c>
      <c r="DP411" s="223">
        <f t="shared" ca="1" si="710"/>
        <v>-1.1532753740284431E-13</v>
      </c>
      <c r="DQ411" s="223">
        <f t="shared" ca="1" si="711"/>
        <v>-2.5632781812883087E-14</v>
      </c>
      <c r="DR411" s="223">
        <f t="shared" ca="1" si="712"/>
        <v>9.8056689188889788E-14</v>
      </c>
      <c r="DS411" s="223">
        <f t="shared" ca="1" si="713"/>
        <v>9.1701389102826617E-14</v>
      </c>
      <c r="DT411" s="223">
        <f t="shared" ca="1" si="714"/>
        <v>-3.627015412746093E-14</v>
      </c>
      <c r="DU411" s="223">
        <f t="shared" ca="1" si="715"/>
        <v>-1.1613948291585466E-13</v>
      </c>
      <c r="DV411" s="223">
        <f t="shared" ca="1" si="716"/>
        <v>-4.1982272617679846E-14</v>
      </c>
      <c r="DW411" s="223">
        <f t="shared" ca="1" si="717"/>
        <v>8.785267958137104E-14</v>
      </c>
      <c r="DX411" s="223">
        <f t="shared" ca="1" si="718"/>
        <v>1.0117562530624248E-13</v>
      </c>
      <c r="DY411" s="223">
        <f t="shared" ca="1" si="719"/>
        <v>-1.9682596428799362E-14</v>
      </c>
      <c r="DZ411" s="223">
        <f t="shared" ca="1" si="720"/>
        <v>-1.1443735935679426E-13</v>
      </c>
      <c r="EA411" s="223">
        <f t="shared" ca="1" si="721"/>
        <v>-5.7422974003807021E-14</v>
      </c>
      <c r="EB411" s="223">
        <f t="shared" ca="1" si="722"/>
        <v>7.5746924769817769E-14</v>
      </c>
      <c r="EC411" s="223">
        <f t="shared" ca="1" si="723"/>
        <v>1.0845971476503858E-13</v>
      </c>
      <c r="ED411" s="223">
        <f t="shared" ca="1" si="724"/>
        <v>-2.6689699575059138E-15</v>
      </c>
      <c r="EE411" s="223">
        <f t="shared" ca="1" si="725"/>
        <v>-1.1025801256042345E-13</v>
      </c>
      <c r="EF411" s="223">
        <f t="shared" ca="1" si="726"/>
        <v>-7.1620641416091431E-14</v>
      </c>
      <c r="EG411" s="223">
        <f t="shared" ca="1" si="727"/>
        <v>6.2001477787375114E-14</v>
      </c>
      <c r="EH411" s="223">
        <f t="shared" ca="1" si="728"/>
        <v>1.1339597893987184E-13</v>
      </c>
      <c r="EI411" s="223">
        <f t="shared" ca="1" si="729"/>
        <v>1.4402431653266269E-14</v>
      </c>
      <c r="EJ411" s="223">
        <f t="shared" ca="1" si="730"/>
        <v>-1.0369191276355226E-13</v>
      </c>
      <c r="EK411" s="223">
        <f t="shared" ca="1" si="731"/>
        <v>-8.4267938231009556E-14</v>
      </c>
      <c r="EL411" s="223">
        <f t="shared" ca="1" si="732"/>
        <v>4.69138860509343E-14</v>
      </c>
      <c r="EM411" s="223">
        <f t="shared" ca="1" si="733"/>
        <v>1.1587756261852554E-13</v>
      </c>
      <c r="EN411" s="223">
        <f t="shared" ca="1" si="734"/>
        <v>3.1162064113071135E-14</v>
      </c>
      <c r="EO411" s="223">
        <f t="shared" ca="1" si="735"/>
        <v>-9.4881196197621579E-14</v>
      </c>
      <c r="EP411" s="223">
        <f t="shared" ca="1" si="736"/>
        <v>-9.5091088666461974E-14</v>
      </c>
      <c r="EQ411" s="223">
        <f t="shared" ca="1" si="737"/>
        <v>3.0810750358119186E-14</v>
      </c>
      <c r="ER411" s="223">
        <f t="shared" ca="1" si="738"/>
        <v>1.1585074700856486E-13</v>
      </c>
      <c r="ES411" s="223">
        <f t="shared" ca="1" si="739"/>
        <v>4.724713199206984E-14</v>
      </c>
      <c r="ET411" s="223">
        <f t="shared" ca="1" si="740"/>
        <v>-8.4016588268541404E-14</v>
      </c>
      <c r="EU411" s="223">
        <f t="shared" ca="1" si="741"/>
        <v>-1.0385580420067729E-13</v>
      </c>
      <c r="EV411" s="223">
        <f t="shared" ca="1" si="742"/>
        <v>1.4040654966346555E-14</v>
      </c>
      <c r="EW411" s="223">
        <f t="shared" ca="1" si="743"/>
        <v>1.1331611258696483E-13</v>
      </c>
      <c r="EX411" s="223">
        <f t="shared" ca="1" si="744"/>
        <v>6.2309442146450728E-14</v>
      </c>
      <c r="EY411" s="223">
        <f t="shared" ca="1" si="745"/>
        <v>-7.1333274927628292E-14</v>
      </c>
      <c r="EZ411" s="223">
        <f t="shared" ca="1" si="746"/>
        <v>-1.1037235521116094E-13</v>
      </c>
      <c r="FA411" s="223">
        <f t="shared" ca="1" si="747"/>
        <v>-3.0333782036552157E-15</v>
      </c>
      <c r="FB411" s="223">
        <f t="shared" ca="1" si="748"/>
        <v>1.083285265345347E-13</v>
      </c>
      <c r="FC411" s="223">
        <f t="shared" ca="1" si="749"/>
        <v>7.6022941048484623E-14</v>
      </c>
      <c r="FD411" s="223">
        <f t="shared" ca="1" si="750"/>
        <v>-5.7105811605995285E-14</v>
      </c>
      <c r="FE411" s="223">
        <f t="shared" ca="1" si="751"/>
        <v>-1.1449967804806103E-13</v>
      </c>
      <c r="FF411" s="223">
        <f t="shared" ca="1" si="752"/>
        <v>-2.004174789613963E-14</v>
      </c>
      <c r="FG411" s="223">
        <f t="shared" ca="1" si="753"/>
        <v>1.0099595502715133E-13</v>
      </c>
      <c r="FH411" s="223">
        <f t="shared" ca="1" si="754"/>
        <v>8.8090772860748493E-14</v>
      </c>
      <c r="FI411" s="223">
        <f t="shared" ca="1" si="755"/>
        <v>-4.1642179918620956E-14</v>
      </c>
      <c r="FJ411" s="223">
        <f t="shared" ca="1" si="756"/>
        <v>-1.1614842863618277E-13</v>
      </c>
      <c r="FK411" s="223">
        <f t="shared" ca="1" si="757"/>
        <v>-3.661627427133952E-14</v>
      </c>
      <c r="FL411" s="223">
        <f t="shared" ca="1" si="758"/>
        <v>9.1477126094102124E-14</v>
      </c>
      <c r="FM411" s="223">
        <f t="shared" ca="1" si="759"/>
        <v>9.8251705468506019E-14</v>
      </c>
      <c r="FN411" s="223">
        <f t="shared" ca="1" si="760"/>
        <v>-2.527712079246177E-14</v>
      </c>
      <c r="FO411" s="223">
        <f t="shared" ca="1" si="761"/>
        <v>-1.1528291650440462E-13</v>
      </c>
      <c r="FP411" s="223">
        <f t="shared" ca="1" si="762"/>
        <v>-5.2398168887130979E-14</v>
      </c>
      <c r="FQ411" s="223">
        <f t="shared" ca="1" si="763"/>
        <v>7.9978093635591088E-14</v>
      </c>
      <c r="FR411" s="223">
        <f t="shared" ca="1" si="764"/>
        <v>1.0628578536610001E-13</v>
      </c>
      <c r="FS411" s="223">
        <f t="shared" ca="1" si="765"/>
        <v>-8.3648883362669607E-15</v>
      </c>
      <c r="FT411" s="223">
        <f t="shared" ca="1" si="766"/>
        <v>-1.1192187737659341E-13</v>
      </c>
      <c r="FU411" s="223">
        <f t="shared" ca="1" si="767"/>
        <v>-6.7045801385298265E-14</v>
      </c>
      <c r="FV411" s="223">
        <f t="shared" ca="1" si="768"/>
        <v>6.6747776978078561E-14</v>
      </c>
      <c r="FW411" s="223">
        <f t="shared" ca="1" si="769"/>
        <v>1.1201909898610202E-13</v>
      </c>
      <c r="FX411" s="223">
        <f t="shared" ca="1" si="770"/>
        <v>8.7284186910344824E-15</v>
      </c>
      <c r="FY411" s="223">
        <f t="shared" ca="1" si="771"/>
        <v>-1.061380675997661E-13</v>
      </c>
      <c r="FZ411" s="223">
        <f t="shared" ca="1" si="772"/>
        <v>-8.0242094757071296E-14</v>
      </c>
      <c r="GA411" s="223">
        <f t="shared" ca="1" si="773"/>
        <v>5.2072572522578322E-14</v>
      </c>
      <c r="GB411" s="223">
        <f t="shared" ca="1" si="774"/>
        <v>1.1532753740284451E-13</v>
      </c>
      <c r="GC411" s="223">
        <f t="shared" ca="1" si="775"/>
        <v>2.5632781812881421E-14</v>
      </c>
      <c r="GD411" s="223">
        <f t="shared" ca="1" si="776"/>
        <v>-9.8056689188890696E-14</v>
      </c>
      <c r="GE411" s="223">
        <f t="shared" ca="1" si="777"/>
        <v>-9.1701389102827602E-14</v>
      </c>
      <c r="GF411" s="223">
        <f t="shared" ca="1" si="778"/>
        <v>3.6270154127462552E-14</v>
      </c>
      <c r="GG411" s="223">
        <f t="shared" ca="1" si="779"/>
        <v>1.1613948291585464E-13</v>
      </c>
      <c r="GH411" s="223">
        <f t="shared" ca="1" si="780"/>
        <v>4.1982272617678262E-14</v>
      </c>
      <c r="GI411" s="223">
        <f t="shared" ca="1" si="781"/>
        <v>-8.7852679581369992E-14</v>
      </c>
      <c r="GJ411" s="223">
        <f t="shared" ca="1" si="782"/>
        <v>-1.0117562530624165E-13</v>
      </c>
      <c r="GK411" s="223">
        <f t="shared" ca="1" si="783"/>
        <v>1.9682596428797791E-14</v>
      </c>
      <c r="GL411" s="223">
        <f t="shared" ca="1" si="784"/>
        <v>1.1443735935679453E-13</v>
      </c>
      <c r="GM411" s="223">
        <f t="shared" ca="1" si="785"/>
        <v>5.7422974003808397E-14</v>
      </c>
      <c r="GN411" s="223">
        <f t="shared" ca="1" si="786"/>
        <v>-7.5746924769819082E-14</v>
      </c>
      <c r="GO411" s="223">
        <f t="shared" ca="1" si="787"/>
        <v>-1.0845971476503915E-13</v>
      </c>
      <c r="GP411" s="223">
        <f t="shared" ca="1" si="788"/>
        <v>2.6689699575043203E-15</v>
      </c>
      <c r="GQ411" s="223">
        <f t="shared" ca="1" si="789"/>
        <v>1.10258012560424E-13</v>
      </c>
      <c r="GR411" s="223">
        <f t="shared" ca="1" si="790"/>
        <v>7.162064141609268E-14</v>
      </c>
      <c r="GS411" s="223">
        <f t="shared" ca="1" si="791"/>
        <v>-6.2001477787376566E-14</v>
      </c>
      <c r="GT411" s="223">
        <f t="shared" ca="1" si="792"/>
        <v>-1.1339597893987218E-13</v>
      </c>
      <c r="GU411" s="223">
        <f t="shared" ca="1" si="793"/>
        <v>-1.4402431653264578E-14</v>
      </c>
      <c r="GV411" s="223">
        <f t="shared" ca="1" si="794"/>
        <v>1.0369191276355155E-13</v>
      </c>
      <c r="GW411" s="223">
        <f t="shared" ca="1" si="795"/>
        <v>8.426793823100837E-14</v>
      </c>
      <c r="GX411" s="223">
        <f t="shared" ca="1" si="796"/>
        <v>-4.6913886050932842E-14</v>
      </c>
      <c r="GY411" s="223">
        <f t="shared" ca="1" si="797"/>
        <v>-1.1587756261852544E-13</v>
      </c>
      <c r="GZ411" s="223">
        <f t="shared" ca="1" si="798"/>
        <v>-3.1162064113072669E-14</v>
      </c>
      <c r="HA411" s="223">
        <f t="shared" ca="1" si="799"/>
        <v>9.4881196197622564E-14</v>
      </c>
      <c r="HB411" s="223">
        <f t="shared" ca="1" si="800"/>
        <v>9.5091088666462896E-14</v>
      </c>
      <c r="HC411" s="223">
        <f t="shared" ca="1" si="801"/>
        <v>-3.0810750358117652E-14</v>
      </c>
      <c r="HD411" s="223">
        <f t="shared" ca="1" si="802"/>
        <v>-1.1585074700856499E-13</v>
      </c>
      <c r="HE411" s="223">
        <f t="shared" ca="1" si="803"/>
        <v>-4.7247131992071291E-14</v>
      </c>
      <c r="HF411" s="223">
        <f t="shared" ca="1" si="804"/>
        <v>8.4016588268542566E-14</v>
      </c>
      <c r="HG411" s="223">
        <f t="shared" ca="1" si="805"/>
        <v>1.0385580420067799E-13</v>
      </c>
      <c r="HH411" s="223">
        <f t="shared" ca="1" si="806"/>
        <v>-1.4040654966344972E-14</v>
      </c>
      <c r="HI411" s="223">
        <f t="shared" ca="1" si="807"/>
        <v>-1.1331611258696519E-13</v>
      </c>
      <c r="HJ411" s="223">
        <f t="shared" ca="1" si="808"/>
        <v>-6.2309442146449277E-14</v>
      </c>
      <c r="HK411" s="223">
        <f t="shared" ca="1" si="809"/>
        <v>7.1333274927627043E-14</v>
      </c>
      <c r="HL411" s="223">
        <f t="shared" ca="1" si="810"/>
        <v>1.1037235521116144E-13</v>
      </c>
      <c r="HM411" s="223">
        <f t="shared" ca="1" si="811"/>
        <v>3.0333782036535074E-15</v>
      </c>
      <c r="HN411" s="223">
        <f t="shared" ca="1" si="812"/>
        <v>-1.0832852653453533E-13</v>
      </c>
      <c r="HO411" s="223">
        <f t="shared" ca="1" si="813"/>
        <v>-7.6022941048485835E-14</v>
      </c>
      <c r="HP411" s="223">
        <f t="shared" ca="1" si="814"/>
        <v>5.7105811605993897E-14</v>
      </c>
      <c r="HQ411" s="223">
        <f t="shared" ca="1" si="815"/>
        <v>1.1449967804806128E-13</v>
      </c>
      <c r="HR411" s="223">
        <f t="shared" ca="1" si="816"/>
        <v>2.0041747896137945E-14</v>
      </c>
      <c r="HS411" s="223">
        <f t="shared" ca="1" si="817"/>
        <v>-1.0099595502715218E-13</v>
      </c>
      <c r="HT411" s="223">
        <f t="shared" ca="1" si="818"/>
        <v>-8.8090772860749515E-14</v>
      </c>
      <c r="HU411" s="223">
        <f t="shared" ca="1" si="819"/>
        <v>4.1642179918619473E-14</v>
      </c>
      <c r="HV411" s="223">
        <f t="shared" ca="1" si="820"/>
        <v>1.1614842863618274E-13</v>
      </c>
      <c r="HW411" s="223">
        <f t="shared" ca="1" si="821"/>
        <v>3.6616274271337886E-14</v>
      </c>
      <c r="HX411" s="223">
        <f t="shared" ca="1" si="822"/>
        <v>-9.1477126094101152E-14</v>
      </c>
      <c r="HY411" s="223">
        <f t="shared" ca="1" si="823"/>
        <v>-9.8251705468506865E-14</v>
      </c>
      <c r="HZ411" s="223">
        <f t="shared" ca="1" si="824"/>
        <v>2.5277120792463439E-14</v>
      </c>
      <c r="IA411" s="223">
        <f t="shared" ca="1" si="825"/>
        <v>1.1528291650440488E-13</v>
      </c>
      <c r="IB411" s="223">
        <f t="shared" ca="1" si="826"/>
        <v>5.2398168887132399E-14</v>
      </c>
      <c r="IC411" s="223">
        <f t="shared" ca="1" si="827"/>
        <v>-7.9978093635589926E-14</v>
      </c>
      <c r="ID411" s="223">
        <f t="shared" ca="1" si="828"/>
        <v>-1.0628578536610065E-13</v>
      </c>
      <c r="IE411" s="223">
        <f t="shared" ca="1" si="829"/>
        <v>4.1794982161282994E-14</v>
      </c>
      <c r="IF411" s="223">
        <f t="shared" ca="1" si="830"/>
        <v>1.1192187737659385E-13</v>
      </c>
      <c r="IG411" s="223">
        <f t="shared" ca="1" si="831"/>
        <v>6.7045801385299578E-14</v>
      </c>
      <c r="IH411" s="223">
        <f t="shared" ca="1" si="832"/>
        <v>-6.6747776978077274E-14</v>
      </c>
      <c r="II411" s="223">
        <f t="shared" ca="1" si="833"/>
        <v>-1.1201909898610156E-13</v>
      </c>
      <c r="IJ411" s="223">
        <f t="shared" ca="1" si="834"/>
        <v>-8.72841869103278E-15</v>
      </c>
      <c r="IK411" s="223">
        <f t="shared" ca="1" si="835"/>
        <v>1.0613806759976546E-13</v>
      </c>
      <c r="IL411" s="223">
        <f t="shared" ca="1" si="836"/>
        <v>8.0242094757072445E-14</v>
      </c>
      <c r="IM411" s="223">
        <f t="shared" ca="1" si="837"/>
        <v>-5.207257252257985E-14</v>
      </c>
      <c r="IN411" s="223">
        <f t="shared" ca="1" si="838"/>
        <v>-1.1532753740284431E-13</v>
      </c>
      <c r="IO411" s="223">
        <f t="shared" ca="1" si="839"/>
        <v>-2.5632781812882974E-14</v>
      </c>
      <c r="IP411" s="223">
        <f t="shared" ca="1" si="840"/>
        <v>9.8056689188889863E-14</v>
      </c>
      <c r="IQ411" s="223">
        <f t="shared" ca="1" si="841"/>
        <v>9.1701389102828561E-14</v>
      </c>
      <c r="IR411" s="223">
        <f t="shared" ca="1" si="842"/>
        <v>-3.6270154127464174E-14</v>
      </c>
      <c r="IS411" s="223">
        <f t="shared" ca="1" si="843"/>
        <v>-1.1613948291585466E-13</v>
      </c>
      <c r="IT411" s="223">
        <f t="shared" ca="1" si="844"/>
        <v>-4.1982272617679745E-14</v>
      </c>
      <c r="IU411" s="223">
        <f t="shared" ca="1" si="845"/>
        <v>8.7852679581368945E-14</v>
      </c>
      <c r="IV411" s="223">
        <f t="shared" ca="1" si="846"/>
        <v>1.011756253062408E-13</v>
      </c>
      <c r="IW411" s="223">
        <f t="shared" ca="1" si="847"/>
        <v>-1.9682596428799476E-14</v>
      </c>
      <c r="IX411" s="223">
        <f t="shared" ca="1" si="848"/>
        <v>-1.1443735935679426E-13</v>
      </c>
      <c r="IY411" s="223">
        <f t="shared" ca="1" si="849"/>
        <v>-5.7422974003809786E-14</v>
      </c>
      <c r="IZ411" s="223">
        <f t="shared" ca="1" si="850"/>
        <v>7.5746924769820369E-14</v>
      </c>
      <c r="JA411" s="223">
        <f t="shared" ca="1" si="851"/>
        <v>1.0845971476503853E-13</v>
      </c>
      <c r="JB411" s="223">
        <f t="shared" ca="1" si="852"/>
        <v>-2.6689699575060278E-15</v>
      </c>
    </row>
    <row r="412" spans="2:262">
      <c r="B412" s="230">
        <v>51</v>
      </c>
      <c r="C412" s="229">
        <f t="shared" si="853"/>
        <v>9.9609375000000045E-4</v>
      </c>
      <c r="D412" s="226">
        <f t="shared" ca="1" si="597"/>
        <v>18.00000000010067</v>
      </c>
      <c r="E412" s="225">
        <f ca="1">BE361</f>
        <v>1.0066875233463134E-10</v>
      </c>
      <c r="F412" s="224">
        <v>51</v>
      </c>
      <c r="G412" s="223">
        <f t="shared" ca="1" si="854"/>
        <v>-4.3629934407503351E-13</v>
      </c>
      <c r="H412" s="223">
        <f t="shared" ca="1" si="598"/>
        <v>-2.5488541634401475E-13</v>
      </c>
      <c r="I412" s="223">
        <f t="shared" ca="1" si="599"/>
        <v>2.7639354207286018E-13</v>
      </c>
      <c r="J412" s="223">
        <f t="shared" ca="1" si="600"/>
        <v>4.2828463096887286E-13</v>
      </c>
      <c r="K412" s="223">
        <f t="shared" ca="1" si="601"/>
        <v>-7.7034052160342467E-15</v>
      </c>
      <c r="L412" s="223">
        <f t="shared" ca="1" si="602"/>
        <v>-4.3311746607919978E-13</v>
      </c>
      <c r="M412" s="223">
        <f t="shared" ca="1" si="603"/>
        <v>-2.6401867589772852E-13</v>
      </c>
      <c r="N412" s="223">
        <f t="shared" ca="1" si="604"/>
        <v>2.6748179057237918E-13</v>
      </c>
      <c r="O412" s="223">
        <f t="shared" ca="1" si="605"/>
        <v>4.3182698308123981E-13</v>
      </c>
      <c r="P412" s="223">
        <f t="shared" ca="1" si="606"/>
        <v>3.4306886358726482E-15</v>
      </c>
      <c r="Q412" s="223">
        <f t="shared" ca="1" si="607"/>
        <v>-4.2967469431710542E-13</v>
      </c>
      <c r="R412" s="223">
        <f t="shared" ca="1" si="608"/>
        <v>-2.7299290047337575E-13</v>
      </c>
      <c r="S412" s="223">
        <f t="shared" ca="1" si="609"/>
        <v>2.5840891804304541E-13</v>
      </c>
      <c r="T412" s="223">
        <f t="shared" ca="1" si="610"/>
        <v>4.3510921876604965E-13</v>
      </c>
      <c r="U412" s="223">
        <f t="shared" ca="1" si="611"/>
        <v>1.4562715969227407E-14</v>
      </c>
      <c r="V412" s="223">
        <f t="shared" ca="1" si="612"/>
        <v>-4.2597310258572577E-13</v>
      </c>
      <c r="W412" s="223">
        <f t="shared" ca="1" si="613"/>
        <v>-2.8180268433363926E-13</v>
      </c>
      <c r="X412" s="223">
        <f t="shared" ca="1" si="614"/>
        <v>2.4918038964401502E-13</v>
      </c>
      <c r="Y412" s="223">
        <f t="shared" ca="1" si="615"/>
        <v>4.3812936092725628E-13</v>
      </c>
      <c r="Z412" s="223">
        <f t="shared" ca="1" si="616"/>
        <v>2.5685971267016522E-14</v>
      </c>
      <c r="AA412" s="223">
        <f t="shared" ca="1" si="617"/>
        <v>-4.2201492058550898E-13</v>
      </c>
      <c r="AB412" s="223">
        <f t="shared" ca="1" si="618"/>
        <v>-2.9044272079414129E-13</v>
      </c>
      <c r="AC412" s="223">
        <f t="shared" ca="1" si="619"/>
        <v>2.3980176429571799E-13</v>
      </c>
      <c r="AD412" s="223">
        <f t="shared" ca="1" si="620"/>
        <v>4.4088559034415273E-13</v>
      </c>
      <c r="AE412" s="223">
        <f t="shared" ca="1" si="621"/>
        <v>3.6793754296176325E-14</v>
      </c>
      <c r="AF412" s="223">
        <f t="shared" ca="1" si="622"/>
        <v>-4.1780253257728515E-13</v>
      </c>
      <c r="AG412" s="223">
        <f t="shared" ca="1" si="623"/>
        <v>-2.9890780541998972E-13</v>
      </c>
      <c r="AH412" s="223">
        <f t="shared" ca="1" si="624"/>
        <v>2.3027869133137332E-13</v>
      </c>
      <c r="AI412" s="223">
        <f t="shared" ca="1" si="625"/>
        <v>4.4337624676719912E-13</v>
      </c>
      <c r="AJ412" s="223">
        <f t="shared" ca="1" si="626"/>
        <v>4.7879374143553594E-14</v>
      </c>
      <c r="AK412" s="223">
        <f t="shared" ca="1" si="627"/>
        <v>-4.1333847594608107E-13</v>
      </c>
      <c r="AL412" s="223">
        <f t="shared" ca="1" si="628"/>
        <v>-3.0719283916073709E-13</v>
      </c>
      <c r="AM412" s="223">
        <f t="shared" ca="1" si="629"/>
        <v>2.206169070940455E-13</v>
      </c>
      <c r="AN412" s="223">
        <f t="shared" ca="1" si="630"/>
        <v>4.4559982991809941E-13</v>
      </c>
      <c r="AO412" s="223">
        <f t="shared" ca="1" si="631"/>
        <v>5.8936153246273493E-14</v>
      </c>
      <c r="AP412" s="223">
        <f t="shared" ca="1" si="632"/>
        <v>-4.0862543967268675E-13</v>
      </c>
      <c r="AQ412" s="223">
        <f t="shared" ca="1" si="633"/>
        <v>-3.1529283142185417E-13</v>
      </c>
      <c r="AR412" s="223">
        <f t="shared" ca="1" si="634"/>
        <v>2.1082223148128453E-13</v>
      </c>
      <c r="AS412" s="223">
        <f t="shared" ca="1" si="635"/>
        <v>4.4755500039350786E-13</v>
      </c>
      <c r="AT412" s="223">
        <f t="shared" ca="1" si="636"/>
        <v>6.9957431414039352E-14</v>
      </c>
      <c r="AU412" s="223">
        <f t="shared" ca="1" si="637"/>
        <v>-4.0366626271392297E-13</v>
      </c>
      <c r="AV412" s="223">
        <f t="shared" ca="1" si="638"/>
        <v>-3.2320290307087873E-13</v>
      </c>
      <c r="AW412" s="223">
        <f t="shared" ca="1" si="639"/>
        <v>2.0090056443942741E-13</v>
      </c>
      <c r="AX412" s="223">
        <f t="shared" ca="1" si="640"/>
        <v>4.4924058047183801E-13</v>
      </c>
      <c r="AY412" s="223">
        <f t="shared" ca="1" si="641"/>
        <v>8.0936569841001455E-14</v>
      </c>
      <c r="AZ412" s="223">
        <f t="shared" ca="1" si="642"/>
        <v>-3.9846393229255554E-13</v>
      </c>
      <c r="BA412" s="223">
        <f t="shared" ca="1" si="643"/>
        <v>-3.3091828937643058E-13</v>
      </c>
      <c r="BB412" s="223">
        <f t="shared" ca="1" si="644"/>
        <v>1.908578824097079E-13</v>
      </c>
      <c r="BC412" s="223">
        <f t="shared" ca="1" si="645"/>
        <v>4.5065555482267974E-13</v>
      </c>
      <c r="BD412" s="223">
        <f t="shared" ca="1" si="646"/>
        <v>9.1866955104704577E-14</v>
      </c>
      <c r="BE412" s="223">
        <f t="shared" ca="1" si="647"/>
        <v>-3.9302158209789964E-13</v>
      </c>
      <c r="BF412" s="223">
        <f t="shared" ca="1" si="648"/>
        <v>-3.3843434287829394E-13</v>
      </c>
      <c r="BG412" s="223">
        <f t="shared" ca="1" si="649"/>
        <v>1.8070023472826359E-13</v>
      </c>
      <c r="BH412" s="223">
        <f t="shared" ca="1" si="650"/>
        <v>4.5179907111839255E-13</v>
      </c>
      <c r="BI412" s="223">
        <f t="shared" ca="1" si="651"/>
        <v>1.0274200314977934E-13</v>
      </c>
      <c r="BJ412" s="223">
        <f t="shared" ca="1" si="652"/>
        <v>-3.8734249039821152E-13</v>
      </c>
      <c r="BK412" s="223">
        <f t="shared" ca="1" si="653"/>
        <v>-3.4574653618688035E-13</v>
      </c>
      <c r="BL412" s="223">
        <f t="shared" ca="1" si="654"/>
        <v>1.7043373998223601E-13</v>
      </c>
      <c r="BM412" s="223">
        <f t="shared" ca="1" si="655"/>
        <v>4.5267044054751945E-13</v>
      </c>
      <c r="BN412" s="223">
        <f t="shared" ca="1" si="656"/>
        <v>1.1355516325392446E-13</v>
      </c>
      <c r="BO412" s="223">
        <f t="shared" ca="1" si="657"/>
        <v>-3.8143007806597772E-13</v>
      </c>
      <c r="BP412" s="223">
        <f t="shared" ca="1" si="658"/>
        <v>-3.5285046471036364E-13</v>
      </c>
      <c r="BQ412" s="223">
        <f t="shared" ca="1" si="659"/>
        <v>1.6006458232416513E-13</v>
      </c>
      <c r="BR412" s="223">
        <f t="shared" ca="1" si="660"/>
        <v>4.5326913822969811E-13</v>
      </c>
      <c r="BS412" s="223">
        <f t="shared" ca="1" si="661"/>
        <v>1.2429992197382652E-13</v>
      </c>
      <c r="BT412" s="223">
        <f t="shared" ca="1" si="662"/>
        <v>-3.7528790651730269E-13</v>
      </c>
      <c r="BU412" s="223">
        <f t="shared" ca="1" si="663"/>
        <v>-3.5974184930783809E-13</v>
      </c>
      <c r="BV412" s="223">
        <f t="shared" ca="1" si="664"/>
        <v>1.4959900774690845E-13</v>
      </c>
      <c r="BW412" s="223">
        <f t="shared" ca="1" si="665"/>
        <v>4.5359480353183204E-13</v>
      </c>
      <c r="BX412" s="223">
        <f t="shared" ca="1" si="666"/>
        <v>1.3496980706861115E-13</v>
      </c>
      <c r="BY412" s="223">
        <f t="shared" ca="1" si="667"/>
        <v>-3.6891967556666398E-13</v>
      </c>
      <c r="BZ412" s="223">
        <f t="shared" ca="1" si="668"/>
        <v>-3.6641653886689969E-13</v>
      </c>
      <c r="CA412" s="223">
        <f t="shared" ca="1" si="669"/>
        <v>1.3904332032125225E-13</v>
      </c>
      <c r="CB412" s="223">
        <f t="shared" ca="1" si="670"/>
        <v>4.5364724028532055E-13</v>
      </c>
      <c r="CC412" s="223">
        <f t="shared" ca="1" si="671"/>
        <v>1.4555839139845766E-13</v>
      </c>
      <c r="CD412" s="223">
        <f t="shared" ca="1" si="672"/>
        <v>-3.6232922119825911E-13</v>
      </c>
      <c r="CE412" s="223">
        <f t="shared" ca="1" si="673"/>
        <v>-3.7287051280414478E-13</v>
      </c>
      <c r="CF412" s="223">
        <f t="shared" ca="1" si="674"/>
        <v>1.2840387839859297E-13</v>
      </c>
      <c r="CG412" s="223">
        <f t="shared" ca="1" si="675"/>
        <v>4.5342641690422408E-13</v>
      </c>
      <c r="CH412" s="223">
        <f t="shared" ca="1" si="676"/>
        <v>1.5605929679610459E-13</v>
      </c>
      <c r="CI412" s="223">
        <f t="shared" ca="1" si="677"/>
        <v>-3.5552051325536274E-13</v>
      </c>
      <c r="CJ412" s="223">
        <f t="shared" ca="1" si="678"/>
        <v>-3.7909988348700682E-13</v>
      </c>
      <c r="CK412" s="223">
        <f t="shared" ca="1" si="679"/>
        <v>1.1768709078092285E-13</v>
      </c>
      <c r="CL412" s="223">
        <f t="shared" ca="1" si="680"/>
        <v>4.5293246640429045E-13</v>
      </c>
      <c r="CM412" s="223">
        <f t="shared" ca="1" si="681"/>
        <v>1.664661979088005E-13</v>
      </c>
      <c r="CN412" s="223">
        <f t="shared" ca="1" si="682"/>
        <v>-3.4849765304905356E-13</v>
      </c>
      <c r="CO412" s="223">
        <f t="shared" ca="1" si="683"/>
        <v>-3.8510089857551038E-13</v>
      </c>
      <c r="CP412" s="223">
        <f t="shared" ca="1" si="684"/>
        <v>1.0689941286037008E-13</v>
      </c>
      <c r="CQ412" s="223">
        <f t="shared" ca="1" si="685"/>
        <v>4.5216568632283017E-13</v>
      </c>
      <c r="CR412" s="223">
        <f t="shared" ca="1" si="686"/>
        <v>1.7677282600844222E-13</v>
      </c>
      <c r="CS412" s="223">
        <f t="shared" ca="1" si="687"/>
        <v>-3.4126487088771418E-13</v>
      </c>
      <c r="CT412" s="223">
        <f t="shared" ca="1" si="688"/>
        <v>-3.9086994328256217E-13</v>
      </c>
      <c r="CU412" s="223">
        <f t="shared" ca="1" si="689"/>
        <v>9.6047342730730456E-14</v>
      </c>
      <c r="CV412" s="223">
        <f t="shared" ca="1" si="690"/>
        <v>4.5112653853949349E-13</v>
      </c>
      <c r="CW412" s="223">
        <f t="shared" ca="1" si="691"/>
        <v>1.8697297276765822E-13</v>
      </c>
      <c r="CX412" s="223">
        <f t="shared" ca="1" si="692"/>
        <v>-3.3382652352886328E-13</v>
      </c>
      <c r="CY412" s="223">
        <f t="shared" ca="1" si="693"/>
        <v>-3.9640354255135247E-13</v>
      </c>
      <c r="CZ412" s="223">
        <f t="shared" ca="1" si="694"/>
        <v>8.5137417273277582E-14</v>
      </c>
      <c r="DA412" s="223">
        <f t="shared" ca="1" si="695"/>
        <v>4.4981564899804851E-13</v>
      </c>
      <c r="DB412" s="223">
        <f t="shared" ca="1" si="696"/>
        <v>1.9706049399945458E-13</v>
      </c>
      <c r="DC412" s="223">
        <f t="shared" ca="1" si="697"/>
        <v>-3.2618709155482061E-13</v>
      </c>
      <c r="DD412" s="223">
        <f t="shared" ca="1" si="698"/>
        <v>-4.0169836314858968E-13</v>
      </c>
      <c r="DE412" s="223">
        <f t="shared" ca="1" si="699"/>
        <v>7.4176208219146021E-14</v>
      </c>
      <c r="DF412" s="223">
        <f t="shared" ca="1" si="700"/>
        <v>4.4823380732933668E-13</v>
      </c>
      <c r="DG412" s="223">
        <f t="shared" ca="1" si="701"/>
        <v>2.070293133582263E-13</v>
      </c>
      <c r="DH412" s="223">
        <f t="shared" ca="1" si="702"/>
        <v>-3.1835117667374638E-13</v>
      </c>
      <c r="DI412" s="223">
        <f t="shared" ca="1" si="703"/>
        <v>-4.0675121567233555E-13</v>
      </c>
      <c r="DJ412" s="223">
        <f t="shared" ca="1" si="704"/>
        <v>6.3170318190823058E-14</v>
      </c>
      <c r="DK412" s="223">
        <f t="shared" ca="1" si="705"/>
        <v>4.4638196637563337E-13</v>
      </c>
      <c r="DL412" s="223">
        <f t="shared" ca="1" si="706"/>
        <v>2.1687342599996137E-13</v>
      </c>
      <c r="DM412" s="223">
        <f t="shared" ca="1" si="707"/>
        <v>-3.1032349894775637E-13</v>
      </c>
      <c r="DN412" s="223">
        <f t="shared" ca="1" si="708"/>
        <v>-4.1155905647317082E-13</v>
      </c>
      <c r="DO412" s="223">
        <f t="shared" ca="1" si="709"/>
        <v>5.2126376724899543E-14</v>
      </c>
      <c r="DP412" s="223">
        <f t="shared" ca="1" si="710"/>
        <v>4.4426124161667997E-13</v>
      </c>
      <c r="DQ412" s="223">
        <f t="shared" ca="1" si="711"/>
        <v>2.2658690219928251E-13</v>
      </c>
      <c r="DR412" s="223">
        <f t="shared" ca="1" si="712"/>
        <v>-3.0210889394975279E-13</v>
      </c>
      <c r="DS412" s="223">
        <f t="shared" ca="1" si="713"/>
        <v>-4.1611898948757074E-13</v>
      </c>
      <c r="DT412" s="223">
        <f t="shared" ca="1" si="714"/>
        <v>4.1051036278767681E-14</v>
      </c>
      <c r="DU412" s="223">
        <f t="shared" ca="1" si="715"/>
        <v>4.4187291049777422E-13</v>
      </c>
      <c r="DV412" s="223">
        <f t="shared" ca="1" si="716"/>
        <v>2.3616389092136007E-13</v>
      </c>
      <c r="DW412" s="223">
        <f t="shared" ca="1" si="717"/>
        <v>-2.9371230985060355E-13</v>
      </c>
      <c r="DX412" s="223">
        <f t="shared" ca="1" si="718"/>
        <v>-4.2042826798238959E-13</v>
      </c>
      <c r="DY412" s="223">
        <f t="shared" ca="1" si="719"/>
        <v>2.9950968223391452E-14</v>
      </c>
      <c r="DZ412" s="223">
        <f t="shared" ca="1" si="720"/>
        <v>4.3921841166027997E-13</v>
      </c>
      <c r="EA412" s="223">
        <f t="shared" ca="1" si="721"/>
        <v>2.4559862334628314E-13</v>
      </c>
      <c r="EB412" s="223">
        <f t="shared" ca="1" si="722"/>
        <v>-2.8513880443861067E-13</v>
      </c>
      <c r="EC412" s="223">
        <f t="shared" ca="1" si="723"/>
        <v>-4.244842962094062E-13</v>
      </c>
      <c r="ED412" s="223">
        <f t="shared" ca="1" si="724"/>
        <v>1.8832858824683436E-14</v>
      </c>
      <c r="EE412" s="223">
        <f t="shared" ca="1" si="725"/>
        <v>4.362993440750328E-13</v>
      </c>
      <c r="EF412" s="223">
        <f t="shared" ca="1" si="726"/>
        <v>2.5488541634401556E-13</v>
      </c>
      <c r="EG412" s="223">
        <f t="shared" ca="1" si="727"/>
        <v>-2.7639354207286074E-13</v>
      </c>
      <c r="EH412" s="223">
        <f t="shared" ca="1" si="728"/>
        <v>-4.2828463096887634E-13</v>
      </c>
      <c r="EI412" s="223">
        <f t="shared" ca="1" si="729"/>
        <v>7.7034052160253673E-15</v>
      </c>
      <c r="EJ412" s="223">
        <f t="shared" ca="1" si="730"/>
        <v>4.3311746607919776E-13</v>
      </c>
      <c r="EK412" s="223">
        <f t="shared" ca="1" si="731"/>
        <v>2.6401867589773281E-13</v>
      </c>
      <c r="EL412" s="223">
        <f t="shared" ca="1" si="732"/>
        <v>-2.6748179057237625E-13</v>
      </c>
      <c r="EM412" s="223">
        <f t="shared" ca="1" si="733"/>
        <v>-4.3182698308124046E-13</v>
      </c>
      <c r="EN412" s="223">
        <f t="shared" ca="1" si="734"/>
        <v>-3.4306886358730679E-15</v>
      </c>
      <c r="EO412" s="223">
        <f t="shared" ca="1" si="735"/>
        <v>4.2967469431710578E-13</v>
      </c>
      <c r="EP412" s="223">
        <f t="shared" ca="1" si="736"/>
        <v>2.7299290047338317E-13</v>
      </c>
      <c r="EQ412" s="223">
        <f t="shared" ca="1" si="737"/>
        <v>-2.5840891804303915E-13</v>
      </c>
      <c r="ER412" s="223">
        <f t="shared" ca="1" si="738"/>
        <v>-4.3510921876605142E-13</v>
      </c>
      <c r="ES412" s="223">
        <f t="shared" ca="1" si="739"/>
        <v>-1.4562715969231856E-14</v>
      </c>
      <c r="ET412" s="223">
        <f t="shared" ca="1" si="740"/>
        <v>4.2597310258572476E-13</v>
      </c>
      <c r="EU412" s="223">
        <f t="shared" ca="1" si="741"/>
        <v>2.8180268433364027E-13</v>
      </c>
      <c r="EV412" s="223">
        <f t="shared" ca="1" si="742"/>
        <v>-2.4918038964401537E-13</v>
      </c>
      <c r="EW412" s="223">
        <f t="shared" ca="1" si="743"/>
        <v>-4.3812936092725915E-13</v>
      </c>
      <c r="EX412" s="223">
        <f t="shared" ca="1" si="744"/>
        <v>-2.5685971267025793E-14</v>
      </c>
      <c r="EY412" s="223">
        <f t="shared" ca="1" si="745"/>
        <v>4.2201492058550615E-13</v>
      </c>
      <c r="EZ412" s="223">
        <f t="shared" ca="1" si="746"/>
        <v>2.9044272079414588E-13</v>
      </c>
      <c r="FA412" s="223">
        <f t="shared" ca="1" si="747"/>
        <v>-2.398017642957142E-13</v>
      </c>
      <c r="FB412" s="223">
        <f t="shared" ca="1" si="748"/>
        <v>-4.4088559034415298E-13</v>
      </c>
      <c r="FC412" s="223">
        <f t="shared" ca="1" si="749"/>
        <v>-3.679375429617594E-14</v>
      </c>
      <c r="FD412" s="223">
        <f t="shared" ca="1" si="750"/>
        <v>4.1780253257728596E-13</v>
      </c>
      <c r="FE412" s="223">
        <f t="shared" ca="1" si="751"/>
        <v>2.9890780541999795E-13</v>
      </c>
      <c r="FF412" s="223">
        <f t="shared" ca="1" si="752"/>
        <v>-2.3027869133136671E-13</v>
      </c>
      <c r="FG412" s="223">
        <f t="shared" ca="1" si="753"/>
        <v>-4.4337624676720074E-13</v>
      </c>
      <c r="FH412" s="223">
        <f t="shared" ca="1" si="754"/>
        <v>-4.7879374143558011E-14</v>
      </c>
      <c r="FI412" s="223">
        <f t="shared" ca="1" si="755"/>
        <v>4.133384759460792E-13</v>
      </c>
      <c r="FJ412" s="223">
        <f t="shared" ca="1" si="756"/>
        <v>3.07192839160738E-13</v>
      </c>
      <c r="FK412" s="223">
        <f t="shared" ca="1" si="757"/>
        <v>-2.2061690709404725E-13</v>
      </c>
      <c r="FL412" s="223">
        <f t="shared" ca="1" si="758"/>
        <v>-4.4559982991810148E-13</v>
      </c>
      <c r="FM412" s="223">
        <f t="shared" ca="1" si="759"/>
        <v>-5.8936153246281104E-14</v>
      </c>
      <c r="FN412" s="223">
        <f t="shared" ca="1" si="760"/>
        <v>4.0862543967268342E-13</v>
      </c>
      <c r="FO412" s="223">
        <f t="shared" ca="1" si="761"/>
        <v>3.1529283142185741E-13</v>
      </c>
      <c r="FP412" s="223">
        <f t="shared" ca="1" si="762"/>
        <v>-2.1082223148128062E-13</v>
      </c>
      <c r="FQ412" s="223">
        <f t="shared" ca="1" si="763"/>
        <v>-4.4755500039350801E-13</v>
      </c>
      <c r="FR412" s="223">
        <f t="shared" ca="1" si="764"/>
        <v>-6.9957431414040564E-14</v>
      </c>
      <c r="FS412" s="223">
        <f t="shared" ca="1" si="765"/>
        <v>4.0366626271392388E-13</v>
      </c>
      <c r="FT412" s="223">
        <f t="shared" ca="1" si="766"/>
        <v>3.232029030708864E-13</v>
      </c>
      <c r="FU412" s="223">
        <f t="shared" ca="1" si="767"/>
        <v>-2.0090056443942052E-13</v>
      </c>
      <c r="FV412" s="223">
        <f t="shared" ca="1" si="768"/>
        <v>-4.4924058047183912E-13</v>
      </c>
      <c r="FW412" s="223">
        <f t="shared" ca="1" si="769"/>
        <v>-8.0936569841005822E-14</v>
      </c>
      <c r="FX412" s="223">
        <f t="shared" ca="1" si="770"/>
        <v>3.9846393229255337E-13</v>
      </c>
      <c r="FY412" s="223">
        <f t="shared" ca="1" si="771"/>
        <v>3.3091828937643144E-13</v>
      </c>
      <c r="FZ412" s="223">
        <f t="shared" ca="1" si="772"/>
        <v>-1.9085788240970971E-13</v>
      </c>
      <c r="GA412" s="223">
        <f t="shared" ca="1" si="773"/>
        <v>-4.50655554822681E-13</v>
      </c>
      <c r="GB412" s="223">
        <f t="shared" ca="1" si="774"/>
        <v>-9.18669551047121E-14</v>
      </c>
      <c r="GC412" s="223">
        <f t="shared" ca="1" si="775"/>
        <v>3.9302158209789585E-13</v>
      </c>
      <c r="GD412" s="223">
        <f t="shared" ca="1" si="776"/>
        <v>3.3843434287829687E-13</v>
      </c>
      <c r="GE412" s="223">
        <f t="shared" ca="1" si="777"/>
        <v>-1.807002347282595E-13</v>
      </c>
      <c r="GF412" s="223">
        <f t="shared" ca="1" si="778"/>
        <v>-4.517990711183929E-13</v>
      </c>
      <c r="GG412" s="223">
        <f t="shared" ca="1" si="779"/>
        <v>-1.0274200314977737E-13</v>
      </c>
      <c r="GH412" s="223">
        <f t="shared" ca="1" si="780"/>
        <v>3.8734249039821253E-13</v>
      </c>
      <c r="GI412" s="223">
        <f t="shared" ca="1" si="781"/>
        <v>3.4574653618688742E-13</v>
      </c>
      <c r="GJ412" s="223">
        <f t="shared" ca="1" si="782"/>
        <v>-1.7043373998222589E-13</v>
      </c>
      <c r="GK412" s="223">
        <f t="shared" ca="1" si="783"/>
        <v>-4.5267044054751975E-13</v>
      </c>
      <c r="GL412" s="223">
        <f t="shared" ca="1" si="784"/>
        <v>-1.1355516325392879E-13</v>
      </c>
      <c r="GM412" s="223">
        <f t="shared" ca="1" si="785"/>
        <v>3.814300780659753E-13</v>
      </c>
      <c r="GN412" s="223">
        <f t="shared" ca="1" si="786"/>
        <v>3.5285046471036647E-13</v>
      </c>
      <c r="GO412" s="223">
        <f t="shared" ca="1" si="787"/>
        <v>-1.60064582324167E-13</v>
      </c>
      <c r="GP412" s="223">
        <f t="shared" ca="1" si="788"/>
        <v>-4.5326913822969856E-13</v>
      </c>
      <c r="GQ412" s="223">
        <f t="shared" ca="1" si="789"/>
        <v>-1.2429992197383702E-13</v>
      </c>
      <c r="GR412" s="223">
        <f t="shared" ca="1" si="790"/>
        <v>3.7528790651730022E-13</v>
      </c>
      <c r="GS412" s="223">
        <f t="shared" ca="1" si="791"/>
        <v>3.5974184930784082E-13</v>
      </c>
      <c r="GT412" s="223">
        <f t="shared" ca="1" si="792"/>
        <v>-1.4959900774690423E-13</v>
      </c>
      <c r="GU412" s="223">
        <f t="shared" ca="1" si="793"/>
        <v>-4.5359480353183204E-13</v>
      </c>
      <c r="GV412" s="223">
        <f t="shared" ca="1" si="794"/>
        <v>-1.3496980706860923E-13</v>
      </c>
      <c r="GW412" s="223">
        <f t="shared" ca="1" si="795"/>
        <v>3.6891967556666514E-13</v>
      </c>
      <c r="GX412" s="223">
        <f t="shared" ca="1" si="796"/>
        <v>3.6641653886690611E-13</v>
      </c>
      <c r="GY412" s="223">
        <f t="shared" ca="1" si="797"/>
        <v>-1.3904332032124187E-13</v>
      </c>
      <c r="GZ412" s="223">
        <f t="shared" ca="1" si="798"/>
        <v>-4.5364724028532055E-13</v>
      </c>
      <c r="HA412" s="223">
        <f t="shared" ca="1" si="799"/>
        <v>-1.4555839139846188E-13</v>
      </c>
      <c r="HB412" s="223">
        <f t="shared" ca="1" si="800"/>
        <v>3.6232922119825644E-13</v>
      </c>
      <c r="HC412" s="223">
        <f t="shared" ca="1" si="801"/>
        <v>3.7287051280415462E-13</v>
      </c>
      <c r="HD412" s="223">
        <f t="shared" ca="1" si="802"/>
        <v>-1.2840387839858255E-13</v>
      </c>
      <c r="HE412" s="223">
        <f t="shared" ca="1" si="803"/>
        <v>-4.5342641690422378E-13</v>
      </c>
      <c r="HF412" s="223">
        <f t="shared" ca="1" si="804"/>
        <v>-1.5605929679611478E-13</v>
      </c>
      <c r="HG412" s="223">
        <f t="shared" ca="1" si="805"/>
        <v>3.5552051325535997E-13</v>
      </c>
      <c r="HH412" s="223">
        <f t="shared" ca="1" si="806"/>
        <v>3.7909988348700925E-13</v>
      </c>
      <c r="HI412" s="223">
        <f t="shared" ca="1" si="807"/>
        <v>-1.1768709078091856E-13</v>
      </c>
      <c r="HJ412" s="223">
        <f t="shared" ca="1" si="808"/>
        <v>-4.5293246640429015E-13</v>
      </c>
      <c r="HK412" s="223">
        <f t="shared" ca="1" si="809"/>
        <v>-1.6646619790879863E-13</v>
      </c>
      <c r="HL412" s="223">
        <f t="shared" ca="1" si="810"/>
        <v>3.4849765304905477E-13</v>
      </c>
      <c r="HM412" s="223">
        <f t="shared" ca="1" si="811"/>
        <v>3.8510089857550937E-13</v>
      </c>
      <c r="HN412" s="223">
        <f t="shared" ca="1" si="812"/>
        <v>-1.0689941286037201E-13</v>
      </c>
      <c r="HO412" s="223">
        <f t="shared" ca="1" si="813"/>
        <v>-4.5216568632283082E-13</v>
      </c>
      <c r="HP412" s="223">
        <f t="shared" ca="1" si="814"/>
        <v>-1.7677282600843445E-13</v>
      </c>
      <c r="HQ412" s="223">
        <f t="shared" ca="1" si="815"/>
        <v>3.4126487088770283E-13</v>
      </c>
      <c r="HR412" s="223">
        <f t="shared" ca="1" si="816"/>
        <v>3.9086994328257106E-13</v>
      </c>
      <c r="HS412" s="223">
        <f t="shared" ca="1" si="817"/>
        <v>-9.604734273071979E-14</v>
      </c>
      <c r="HT412" s="223">
        <f t="shared" ca="1" si="818"/>
        <v>-4.5112653853949233E-13</v>
      </c>
      <c r="HU412" s="223">
        <f t="shared" ca="1" si="819"/>
        <v>-1.8697297276766814E-13</v>
      </c>
      <c r="HV412" s="223">
        <f t="shared" ca="1" si="820"/>
        <v>3.3382652352886031E-13</v>
      </c>
      <c r="HW412" s="223">
        <f t="shared" ca="1" si="821"/>
        <v>3.9640354255135454E-13</v>
      </c>
      <c r="HX412" s="223">
        <f t="shared" ca="1" si="822"/>
        <v>-8.5137417273273202E-14</v>
      </c>
      <c r="HY412" s="223">
        <f t="shared" ca="1" si="823"/>
        <v>-4.4981564899804791E-13</v>
      </c>
      <c r="HZ412" s="223">
        <f t="shared" ca="1" si="824"/>
        <v>-1.9706049399945274E-13</v>
      </c>
      <c r="IA412" s="223">
        <f t="shared" ca="1" si="825"/>
        <v>3.2618709155482198E-13</v>
      </c>
      <c r="IB412" s="223">
        <f t="shared" ca="1" si="826"/>
        <v>4.0169836314858872E-13</v>
      </c>
      <c r="IC412" s="223">
        <f t="shared" ca="1" si="827"/>
        <v>-7.4176208219154351E-14</v>
      </c>
      <c r="ID412" s="223">
        <f t="shared" ca="1" si="828"/>
        <v>-4.4823380732933799E-13</v>
      </c>
      <c r="IE412" s="223">
        <f t="shared" ca="1" si="829"/>
        <v>-1.8740871446211562E-13</v>
      </c>
      <c r="IF412" s="223">
        <f t="shared" ca="1" si="830"/>
        <v>3.1835117667373401E-13</v>
      </c>
      <c r="IG412" s="223">
        <f t="shared" ca="1" si="831"/>
        <v>4.0675121567234322E-13</v>
      </c>
      <c r="IH412" s="223">
        <f t="shared" ca="1" si="832"/>
        <v>-6.3170318190805892E-14</v>
      </c>
      <c r="II412" s="223">
        <f t="shared" ca="1" si="833"/>
        <v>-4.4638196637563029E-13</v>
      </c>
      <c r="IJ412" s="223">
        <f t="shared" ca="1" si="834"/>
        <v>-2.1687342599996526E-13</v>
      </c>
      <c r="IK412" s="223">
        <f t="shared" ca="1" si="835"/>
        <v>3.1032349894775319E-13</v>
      </c>
      <c r="IL412" s="223">
        <f t="shared" ca="1" si="836"/>
        <v>4.1155905647317269E-13</v>
      </c>
      <c r="IM412" s="223">
        <f t="shared" ca="1" si="837"/>
        <v>-5.2126376724895125E-14</v>
      </c>
      <c r="IN412" s="223">
        <f t="shared" ca="1" si="838"/>
        <v>-4.4426124161667906E-13</v>
      </c>
      <c r="IO412" s="223">
        <f t="shared" ca="1" si="839"/>
        <v>-2.265869021992864E-13</v>
      </c>
      <c r="IP412" s="223">
        <f t="shared" ca="1" si="840"/>
        <v>3.0210889394974951E-13</v>
      </c>
      <c r="IQ412" s="223">
        <f t="shared" ca="1" si="841"/>
        <v>4.1611898948756746E-13</v>
      </c>
      <c r="IR412" s="223">
        <f t="shared" ca="1" si="842"/>
        <v>-4.1051036278776087E-14</v>
      </c>
      <c r="IS412" s="223">
        <f t="shared" ca="1" si="843"/>
        <v>-4.4187291049777614E-13</v>
      </c>
      <c r="IT412" s="223">
        <f t="shared" ca="1" si="844"/>
        <v>-2.361638909213528E-13</v>
      </c>
      <c r="IU412" s="223">
        <f t="shared" ca="1" si="845"/>
        <v>2.9371230985059027E-13</v>
      </c>
      <c r="IV412" s="223">
        <f t="shared" ca="1" si="846"/>
        <v>4.204282679823961E-13</v>
      </c>
      <c r="IW412" s="223">
        <f t="shared" ca="1" si="847"/>
        <v>-2.9950968223374154E-14</v>
      </c>
      <c r="IX412" s="223">
        <f t="shared" ca="1" si="848"/>
        <v>-4.3921841166027568E-13</v>
      </c>
      <c r="IY412" s="223">
        <f t="shared" ca="1" si="849"/>
        <v>-2.4559862334628688E-13</v>
      </c>
      <c r="IZ412" s="223">
        <f t="shared" ca="1" si="850"/>
        <v>2.8513880443860724E-13</v>
      </c>
      <c r="JA412" s="223">
        <f t="shared" ca="1" si="851"/>
        <v>4.2448429620940782E-13</v>
      </c>
      <c r="JB412" s="223">
        <f t="shared" ca="1" si="852"/>
        <v>-1.8832858824678993E-14</v>
      </c>
    </row>
    <row r="413" spans="2:262">
      <c r="B413" s="230">
        <v>52</v>
      </c>
      <c r="C413" s="229">
        <f t="shared" si="853"/>
        <v>1.0156250000000005E-3</v>
      </c>
      <c r="D413" s="226">
        <f t="shared" ca="1" si="597"/>
        <v>18.000000000084103</v>
      </c>
      <c r="E413" s="225">
        <f ca="1">BF361</f>
        <v>8.4104686899710332E-11</v>
      </c>
      <c r="F413" s="224">
        <v>52</v>
      </c>
      <c r="G413" s="223">
        <f t="shared" ca="1" si="854"/>
        <v>-1.4352635345195827E-13</v>
      </c>
      <c r="H413" s="223">
        <f t="shared" ca="1" si="598"/>
        <v>-8.0521177417360736E-14</v>
      </c>
      <c r="I413" s="223">
        <f t="shared" ca="1" si="599"/>
        <v>9.6778225454462556E-14</v>
      </c>
      <c r="J413" s="223">
        <f t="shared" ca="1" si="600"/>
        <v>1.3670764929997721E-13</v>
      </c>
      <c r="K413" s="223">
        <f t="shared" ca="1" si="601"/>
        <v>-1.7409953743942346E-14</v>
      </c>
      <c r="L413" s="223">
        <f t="shared" ca="1" si="602"/>
        <v>-1.4681533490712806E-13</v>
      </c>
      <c r="M413" s="223">
        <f t="shared" ca="1" si="603"/>
        <v>-6.7826530475100473E-14</v>
      </c>
      <c r="N413" s="223">
        <f t="shared" ca="1" si="604"/>
        <v>1.0743732989061903E-13</v>
      </c>
      <c r="O413" s="223">
        <f t="shared" ca="1" si="605"/>
        <v>1.3020135173985972E-13</v>
      </c>
      <c r="P413" s="223">
        <f t="shared" ca="1" si="606"/>
        <v>-3.1846415154819241E-14</v>
      </c>
      <c r="Q413" s="223">
        <f t="shared" ca="1" si="607"/>
        <v>-1.4869040442971631E-13</v>
      </c>
      <c r="R413" s="223">
        <f t="shared" ca="1" si="608"/>
        <v>-5.4478676966612109E-14</v>
      </c>
      <c r="S413" s="223">
        <f t="shared" ca="1" si="609"/>
        <v>1.1706175410871001E-13</v>
      </c>
      <c r="T413" s="223">
        <f t="shared" ca="1" si="610"/>
        <v>1.2244114398718822E-13</v>
      </c>
      <c r="U413" s="223">
        <f t="shared" ca="1" si="611"/>
        <v>-4.597617817873398E-14</v>
      </c>
      <c r="V413" s="223">
        <f t="shared" ca="1" si="612"/>
        <v>-1.491335040752032E-13</v>
      </c>
      <c r="W413" s="223">
        <f t="shared" ca="1" si="613"/>
        <v>-4.0606164017861073E-14</v>
      </c>
      <c r="X413" s="223">
        <f t="shared" ca="1" si="614"/>
        <v>1.2555880964227E-13</v>
      </c>
      <c r="Y413" s="223">
        <f t="shared" ca="1" si="615"/>
        <v>1.1350176108478258E-13</v>
      </c>
      <c r="Z413" s="223">
        <f t="shared" ca="1" si="616"/>
        <v>-5.9663165473651689E-14</v>
      </c>
      <c r="AA413" s="223">
        <f t="shared" ca="1" si="617"/>
        <v>-1.4814036655177981E-13</v>
      </c>
      <c r="AB413" s="223">
        <f t="shared" ca="1" si="618"/>
        <v>-2.6342591512030323E-14</v>
      </c>
      <c r="AC413" s="223">
        <f t="shared" ca="1" si="619"/>
        <v>1.3284666520154798E-13</v>
      </c>
      <c r="AD413" s="223">
        <f t="shared" ca="1" si="620"/>
        <v>1.0346929417675648E-13</v>
      </c>
      <c r="AE413" s="223">
        <f t="shared" ca="1" si="621"/>
        <v>-7.2775563869854255E-14</v>
      </c>
      <c r="AF413" s="223">
        <f t="shared" ca="1" si="622"/>
        <v>-1.4572055631670091E-13</v>
      </c>
      <c r="AG413" s="223">
        <f t="shared" ca="1" si="623"/>
        <v>-1.1825325449614429E-14</v>
      </c>
      <c r="AH413" s="223">
        <f t="shared" ca="1" si="624"/>
        <v>1.3885513475356066E-13</v>
      </c>
      <c r="AI413" s="223">
        <f t="shared" ca="1" si="625"/>
        <v>9.2440361403738064E-14</v>
      </c>
      <c r="AJ413" s="223">
        <f t="shared" ca="1" si="626"/>
        <v>-8.5187093802820576E-14</v>
      </c>
      <c r="AK413" s="223">
        <f t="shared" ca="1" si="627"/>
        <v>-1.4189737746533296E-13</v>
      </c>
      <c r="AL413" s="223">
        <f t="shared" ca="1" si="628"/>
        <v>2.8058249612627523E-15</v>
      </c>
      <c r="AM413" s="223">
        <f t="shared" ca="1" si="629"/>
        <v>1.4352635345195832E-13</v>
      </c>
      <c r="AN413" s="223">
        <f t="shared" ca="1" si="630"/>
        <v>8.0521177417360699E-14</v>
      </c>
      <c r="AO413" s="223">
        <f t="shared" ca="1" si="631"/>
        <v>-9.677822545446248E-14</v>
      </c>
      <c r="AP413" s="223">
        <f t="shared" ca="1" si="632"/>
        <v>-1.3670764929997731E-13</v>
      </c>
      <c r="AQ413" s="223">
        <f t="shared" ca="1" si="633"/>
        <v>1.740995374394303E-14</v>
      </c>
      <c r="AR413" s="223">
        <f t="shared" ca="1" si="634"/>
        <v>1.4681533490712816E-13</v>
      </c>
      <c r="AS413" s="223">
        <f t="shared" ca="1" si="635"/>
        <v>6.782653047510022E-14</v>
      </c>
      <c r="AT413" s="223">
        <f t="shared" ca="1" si="636"/>
        <v>-1.0743732989061923E-13</v>
      </c>
      <c r="AU413" s="223">
        <f t="shared" ca="1" si="637"/>
        <v>-1.302013517398596E-13</v>
      </c>
      <c r="AV413" s="223">
        <f t="shared" ca="1" si="638"/>
        <v>3.1846415154819273E-14</v>
      </c>
      <c r="AW413" s="223">
        <f t="shared" ca="1" si="639"/>
        <v>1.4869040442971629E-13</v>
      </c>
      <c r="AX413" s="223">
        <f t="shared" ca="1" si="640"/>
        <v>5.4478676966611333E-14</v>
      </c>
      <c r="AY413" s="223">
        <f t="shared" ca="1" si="641"/>
        <v>-1.1706175410871052E-13</v>
      </c>
      <c r="AZ413" s="223">
        <f t="shared" ca="1" si="642"/>
        <v>-1.2244114398718807E-13</v>
      </c>
      <c r="BA413" s="223">
        <f t="shared" ca="1" si="643"/>
        <v>4.5976178178734257E-14</v>
      </c>
      <c r="BB413" s="223">
        <f t="shared" ca="1" si="644"/>
        <v>1.491335040752032E-13</v>
      </c>
      <c r="BC413" s="223">
        <f t="shared" ca="1" si="645"/>
        <v>4.0606164017860795E-14</v>
      </c>
      <c r="BD413" s="223">
        <f t="shared" ca="1" si="646"/>
        <v>-1.2555880964227016E-13</v>
      </c>
      <c r="BE413" s="223">
        <f t="shared" ca="1" si="647"/>
        <v>-1.1350176108478204E-13</v>
      </c>
      <c r="BF413" s="223">
        <f t="shared" ca="1" si="648"/>
        <v>5.9663165473651487E-14</v>
      </c>
      <c r="BG413" s="223">
        <f t="shared" ca="1" si="649"/>
        <v>1.4814036655177971E-13</v>
      </c>
      <c r="BH413" s="223">
        <f t="shared" ca="1" si="650"/>
        <v>2.6342591512031083E-14</v>
      </c>
      <c r="BI413" s="223">
        <f t="shared" ca="1" si="651"/>
        <v>-1.328466652015481E-13</v>
      </c>
      <c r="BJ413" s="223">
        <f t="shared" ca="1" si="652"/>
        <v>-1.0346929417675549E-13</v>
      </c>
      <c r="BK413" s="223">
        <f t="shared" ca="1" si="653"/>
        <v>7.277556386985452E-14</v>
      </c>
      <c r="BL413" s="223">
        <f t="shared" ca="1" si="654"/>
        <v>1.4572055631670063E-13</v>
      </c>
      <c r="BM413" s="223">
        <f t="shared" ca="1" si="655"/>
        <v>1.1825325449614142E-14</v>
      </c>
      <c r="BN413" s="223">
        <f t="shared" ca="1" si="656"/>
        <v>-1.3885513475356076E-13</v>
      </c>
      <c r="BO413" s="223">
        <f t="shared" ca="1" si="657"/>
        <v>-9.244036140373867E-14</v>
      </c>
      <c r="BP413" s="223">
        <f t="shared" ca="1" si="658"/>
        <v>8.5187093802820828E-14</v>
      </c>
      <c r="BQ413" s="223">
        <f t="shared" ca="1" si="659"/>
        <v>1.4189737746533321E-13</v>
      </c>
      <c r="BR413" s="223">
        <f t="shared" ca="1" si="660"/>
        <v>-2.8058249612630446E-15</v>
      </c>
      <c r="BS413" s="223">
        <f t="shared" ca="1" si="661"/>
        <v>-1.4352635345195867E-13</v>
      </c>
      <c r="BT413" s="223">
        <f t="shared" ca="1" si="662"/>
        <v>-8.0521177417360459E-14</v>
      </c>
      <c r="BU413" s="223">
        <f t="shared" ca="1" si="663"/>
        <v>9.6778225454463515E-14</v>
      </c>
      <c r="BV413" s="223">
        <f t="shared" ca="1" si="664"/>
        <v>1.3670764929997721E-13</v>
      </c>
      <c r="BW413" s="223">
        <f t="shared" ca="1" si="665"/>
        <v>-1.7409953743943317E-14</v>
      </c>
      <c r="BX413" s="223">
        <f t="shared" ca="1" si="666"/>
        <v>-1.4681533490712801E-13</v>
      </c>
      <c r="BY413" s="223">
        <f t="shared" ca="1" si="667"/>
        <v>-6.7826530475099955E-14</v>
      </c>
      <c r="BZ413" s="223">
        <f t="shared" ca="1" si="668"/>
        <v>1.0743732989061868E-13</v>
      </c>
      <c r="CA413" s="223">
        <f t="shared" ca="1" si="669"/>
        <v>1.3020135173985945E-13</v>
      </c>
      <c r="CB413" s="223">
        <f t="shared" ca="1" si="670"/>
        <v>-3.1846415154820585E-14</v>
      </c>
      <c r="CC413" s="223">
        <f t="shared" ca="1" si="671"/>
        <v>-1.4869040442971631E-13</v>
      </c>
      <c r="CD413" s="223">
        <f t="shared" ca="1" si="672"/>
        <v>-5.4478676966611068E-14</v>
      </c>
      <c r="CE413" s="223">
        <f t="shared" ca="1" si="673"/>
        <v>1.1706175410871006E-13</v>
      </c>
      <c r="CF413" s="223">
        <f t="shared" ca="1" si="674"/>
        <v>1.2244114398718789E-13</v>
      </c>
      <c r="CG413" s="223">
        <f t="shared" ca="1" si="675"/>
        <v>-4.5976178178733525E-14</v>
      </c>
      <c r="CH413" s="223">
        <f t="shared" ca="1" si="676"/>
        <v>-1.4913350407520317E-13</v>
      </c>
      <c r="CI413" s="223">
        <f t="shared" ca="1" si="677"/>
        <v>-4.0606164017859495E-14</v>
      </c>
      <c r="CJ413" s="223">
        <f t="shared" ca="1" si="678"/>
        <v>1.2555880964227031E-13</v>
      </c>
      <c r="CK413" s="223">
        <f t="shared" ca="1" si="679"/>
        <v>1.1350176108478186E-13</v>
      </c>
      <c r="CL413" s="223">
        <f t="shared" ca="1" si="680"/>
        <v>-5.9663165473651739E-14</v>
      </c>
      <c r="CM413" s="223">
        <f t="shared" ca="1" si="681"/>
        <v>-1.4814036655177969E-13</v>
      </c>
      <c r="CN413" s="223">
        <f t="shared" ca="1" si="682"/>
        <v>-2.634259151203079E-14</v>
      </c>
      <c r="CO413" s="223">
        <f t="shared" ca="1" si="683"/>
        <v>1.3284666520154825E-13</v>
      </c>
      <c r="CP413" s="223">
        <f t="shared" ca="1" si="684"/>
        <v>1.0346929417675529E-13</v>
      </c>
      <c r="CQ413" s="223">
        <f t="shared" ca="1" si="685"/>
        <v>-7.277556386985476E-14</v>
      </c>
      <c r="CR413" s="223">
        <f t="shared" ca="1" si="686"/>
        <v>-1.4572055631670055E-13</v>
      </c>
      <c r="CS413" s="223">
        <f t="shared" ca="1" si="687"/>
        <v>-1.1825325449613849E-14</v>
      </c>
      <c r="CT413" s="223">
        <f t="shared" ca="1" si="688"/>
        <v>1.3885513475356089E-13</v>
      </c>
      <c r="CU413" s="223">
        <f t="shared" ca="1" si="689"/>
        <v>9.2440361403738443E-14</v>
      </c>
      <c r="CV413" s="223">
        <f t="shared" ca="1" si="690"/>
        <v>-8.5187093802821068E-14</v>
      </c>
      <c r="CW413" s="223">
        <f t="shared" ca="1" si="691"/>
        <v>-1.4189737746533311E-13</v>
      </c>
      <c r="CX413" s="223">
        <f t="shared" ca="1" si="692"/>
        <v>2.8058249612633369E-15</v>
      </c>
      <c r="CY413" s="223">
        <f t="shared" ca="1" si="693"/>
        <v>1.4352635345195877E-13</v>
      </c>
      <c r="CZ413" s="223">
        <f t="shared" ca="1" si="694"/>
        <v>8.0521177417360206E-14</v>
      </c>
      <c r="DA413" s="223">
        <f t="shared" ca="1" si="695"/>
        <v>-9.6778225454463742E-14</v>
      </c>
      <c r="DB413" s="223">
        <f t="shared" ca="1" si="696"/>
        <v>-1.3670764929997709E-13</v>
      </c>
      <c r="DC413" s="223">
        <f t="shared" ca="1" si="697"/>
        <v>1.7409953743941506E-14</v>
      </c>
      <c r="DD413" s="223">
        <f t="shared" ca="1" si="698"/>
        <v>1.4681533490712849E-13</v>
      </c>
      <c r="DE413" s="223">
        <f t="shared" ca="1" si="699"/>
        <v>6.782653047509969E-14</v>
      </c>
      <c r="DF413" s="223">
        <f t="shared" ca="1" si="700"/>
        <v>-1.0743732989061889E-13</v>
      </c>
      <c r="DG413" s="223">
        <f t="shared" ca="1" si="701"/>
        <v>-1.3020135173985829E-13</v>
      </c>
      <c r="DH413" s="223">
        <f t="shared" ca="1" si="702"/>
        <v>3.1846415154820876E-14</v>
      </c>
      <c r="DI413" s="223">
        <f t="shared" ca="1" si="703"/>
        <v>1.4869040442971634E-13</v>
      </c>
      <c r="DJ413" s="223">
        <f t="shared" ca="1" si="704"/>
        <v>5.4478676966612772E-14</v>
      </c>
      <c r="DK413" s="223">
        <f t="shared" ca="1" si="705"/>
        <v>-1.1706175410871155E-13</v>
      </c>
      <c r="DL413" s="223">
        <f t="shared" ca="1" si="706"/>
        <v>-1.2244114398718771E-13</v>
      </c>
      <c r="DM413" s="223">
        <f t="shared" ca="1" si="707"/>
        <v>4.5976178178733809E-14</v>
      </c>
      <c r="DN413" s="223">
        <f t="shared" ca="1" si="708"/>
        <v>1.4913350407520315E-13</v>
      </c>
      <c r="DO413" s="223">
        <f t="shared" ca="1" si="709"/>
        <v>4.0606164017859211E-14</v>
      </c>
      <c r="DP413" s="223">
        <f t="shared" ca="1" si="710"/>
        <v>-1.2555880964227048E-13</v>
      </c>
      <c r="DQ413" s="223">
        <f t="shared" ca="1" si="711"/>
        <v>-1.1350176108478305E-13</v>
      </c>
      <c r="DR413" s="223">
        <f t="shared" ca="1" si="712"/>
        <v>5.9663165473653948E-14</v>
      </c>
      <c r="DS413" s="223">
        <f t="shared" ca="1" si="713"/>
        <v>1.4814036655177966E-13</v>
      </c>
      <c r="DT413" s="223">
        <f t="shared" ca="1" si="714"/>
        <v>2.6342591512030506E-14</v>
      </c>
      <c r="DU413" s="223">
        <f t="shared" ca="1" si="715"/>
        <v>-1.3284666520154742E-13</v>
      </c>
      <c r="DV413" s="223">
        <f t="shared" ca="1" si="716"/>
        <v>-1.0346929417675508E-13</v>
      </c>
      <c r="DW413" s="223">
        <f t="shared" ca="1" si="717"/>
        <v>7.2775563869855025E-14</v>
      </c>
      <c r="DX413" s="223">
        <f t="shared" ca="1" si="718"/>
        <v>1.4572055631670096E-13</v>
      </c>
      <c r="DY413" s="223">
        <f t="shared" ca="1" si="719"/>
        <v>1.1825325449611446E-14</v>
      </c>
      <c r="DZ413" s="223">
        <f t="shared" ca="1" si="720"/>
        <v>-1.3885513475356099E-13</v>
      </c>
      <c r="EA413" s="223">
        <f t="shared" ca="1" si="721"/>
        <v>-9.2440361403738216E-14</v>
      </c>
      <c r="EB413" s="223">
        <f t="shared" ca="1" si="722"/>
        <v>8.5187093802819566E-14</v>
      </c>
      <c r="EC413" s="223">
        <f t="shared" ca="1" si="723"/>
        <v>1.4189737746533238E-13</v>
      </c>
      <c r="ED413" s="223">
        <f t="shared" ca="1" si="724"/>
        <v>-2.8058249612636291E-15</v>
      </c>
      <c r="EE413" s="223">
        <f t="shared" ca="1" si="725"/>
        <v>-1.4352635345195827E-13</v>
      </c>
      <c r="EF413" s="223">
        <f t="shared" ca="1" si="726"/>
        <v>-8.0521177417358174E-14</v>
      </c>
      <c r="EG413" s="223">
        <f t="shared" ca="1" si="727"/>
        <v>9.6778225454463969E-14</v>
      </c>
      <c r="EH413" s="223">
        <f t="shared" ca="1" si="728"/>
        <v>1.3670764929997699E-13</v>
      </c>
      <c r="EI413" s="223">
        <f t="shared" ca="1" si="729"/>
        <v>-1.7409953743941793E-14</v>
      </c>
      <c r="EJ413" s="223">
        <f t="shared" ca="1" si="730"/>
        <v>-1.4681533490712849E-13</v>
      </c>
      <c r="EK413" s="223">
        <f t="shared" ca="1" si="731"/>
        <v>-6.7826530475099438E-14</v>
      </c>
      <c r="EL413" s="223">
        <f t="shared" ca="1" si="732"/>
        <v>1.0743732989061909E-13</v>
      </c>
      <c r="EM413" s="223">
        <f t="shared" ca="1" si="733"/>
        <v>1.3020135173985813E-13</v>
      </c>
      <c r="EN413" s="223">
        <f t="shared" ca="1" si="734"/>
        <v>-3.1846415154821166E-14</v>
      </c>
      <c r="EO413" s="223">
        <f t="shared" ca="1" si="735"/>
        <v>-1.4869040442971639E-13</v>
      </c>
      <c r="EP413" s="223">
        <f t="shared" ca="1" si="736"/>
        <v>-5.4478676966612488E-14</v>
      </c>
      <c r="EQ413" s="223">
        <f t="shared" ca="1" si="737"/>
        <v>1.1706175410871173E-13</v>
      </c>
      <c r="ER413" s="223">
        <f t="shared" ca="1" si="738"/>
        <v>1.2244114398718759E-13</v>
      </c>
      <c r="ES413" s="223">
        <f t="shared" ca="1" si="739"/>
        <v>-4.597617817873408E-14</v>
      </c>
      <c r="ET413" s="223">
        <f t="shared" ca="1" si="740"/>
        <v>-1.4913350407520323E-13</v>
      </c>
      <c r="EU413" s="223">
        <f t="shared" ca="1" si="741"/>
        <v>-4.0606164017858927E-14</v>
      </c>
      <c r="EV413" s="223">
        <f t="shared" ca="1" si="742"/>
        <v>1.2555880964227064E-13</v>
      </c>
      <c r="EW413" s="223">
        <f t="shared" ca="1" si="743"/>
        <v>1.1350176108478286E-13</v>
      </c>
      <c r="EX413" s="223">
        <f t="shared" ca="1" si="744"/>
        <v>-5.9663165473654226E-14</v>
      </c>
      <c r="EY413" s="223">
        <f t="shared" ca="1" si="745"/>
        <v>-1.4814036655177959E-13</v>
      </c>
      <c r="EZ413" s="223">
        <f t="shared" ca="1" si="746"/>
        <v>-2.6342591512030216E-14</v>
      </c>
      <c r="FA413" s="223">
        <f t="shared" ca="1" si="747"/>
        <v>1.3284666520154757E-13</v>
      </c>
      <c r="FB413" s="223">
        <f t="shared" ca="1" si="748"/>
        <v>1.0346929417675486E-13</v>
      </c>
      <c r="FC413" s="223">
        <f t="shared" ca="1" si="749"/>
        <v>-7.2775563869855278E-14</v>
      </c>
      <c r="FD413" s="223">
        <f t="shared" ca="1" si="750"/>
        <v>-1.4572055631670088E-13</v>
      </c>
      <c r="FE413" s="223">
        <f t="shared" ca="1" si="751"/>
        <v>-1.1825325449611151E-14</v>
      </c>
      <c r="FF413" s="223">
        <f t="shared" ca="1" si="752"/>
        <v>1.3885513475356106E-13</v>
      </c>
      <c r="FG413" s="223">
        <f t="shared" ca="1" si="753"/>
        <v>9.2440361403737989E-14</v>
      </c>
      <c r="FH413" s="223">
        <f t="shared" ca="1" si="754"/>
        <v>-8.5187093802819818E-14</v>
      </c>
      <c r="FI413" s="223">
        <f t="shared" ca="1" si="755"/>
        <v>-1.418973774653323E-13</v>
      </c>
      <c r="FJ413" s="223">
        <f t="shared" ca="1" si="756"/>
        <v>2.8058249612639214E-15</v>
      </c>
      <c r="FK413" s="223">
        <f t="shared" ca="1" si="757"/>
        <v>1.4352635345195834E-13</v>
      </c>
      <c r="FL413" s="223">
        <f t="shared" ca="1" si="758"/>
        <v>8.0521177417357934E-14</v>
      </c>
      <c r="FM413" s="223">
        <f t="shared" ca="1" si="759"/>
        <v>-9.6778225454464184E-14</v>
      </c>
      <c r="FN413" s="223">
        <f t="shared" ca="1" si="760"/>
        <v>-1.3670764929997686E-13</v>
      </c>
      <c r="FO413" s="223">
        <f t="shared" ca="1" si="761"/>
        <v>1.7409953743942087E-14</v>
      </c>
      <c r="FP413" s="223">
        <f t="shared" ca="1" si="762"/>
        <v>1.4681533490712857E-13</v>
      </c>
      <c r="FQ413" s="223">
        <f t="shared" ca="1" si="763"/>
        <v>6.7826530475099173E-14</v>
      </c>
      <c r="FR413" s="223">
        <f t="shared" ca="1" si="764"/>
        <v>-1.0743732989061931E-13</v>
      </c>
      <c r="FS413" s="223">
        <f t="shared" ca="1" si="765"/>
        <v>-1.3020135173985796E-13</v>
      </c>
      <c r="FT413" s="223">
        <f t="shared" ca="1" si="766"/>
        <v>3.184641515482145E-14</v>
      </c>
      <c r="FU413" s="223">
        <f t="shared" ca="1" si="767"/>
        <v>1.4869040442971641E-13</v>
      </c>
      <c r="FV413" s="223">
        <f t="shared" ca="1" si="768"/>
        <v>5.4478676966612223E-14</v>
      </c>
      <c r="FW413" s="223">
        <f t="shared" ca="1" si="769"/>
        <v>-1.1706175410871191E-13</v>
      </c>
      <c r="FX413" s="223">
        <f t="shared" ca="1" si="770"/>
        <v>-1.2244114398718739E-13</v>
      </c>
      <c r="FY413" s="223">
        <f t="shared" ca="1" si="771"/>
        <v>4.5976178178734352E-14</v>
      </c>
      <c r="FZ413" s="223">
        <f t="shared" ca="1" si="772"/>
        <v>1.4913350407520312E-13</v>
      </c>
      <c r="GA413" s="223">
        <f t="shared" ca="1" si="773"/>
        <v>4.0606164017858656E-14</v>
      </c>
      <c r="GB413" s="223">
        <f t="shared" ca="1" si="774"/>
        <v>-1.2555880964227081E-13</v>
      </c>
      <c r="GC413" s="223">
        <f t="shared" ca="1" si="775"/>
        <v>-1.1350176108478266E-13</v>
      </c>
      <c r="GD413" s="223">
        <f t="shared" ca="1" si="776"/>
        <v>5.9663165473654491E-14</v>
      </c>
      <c r="GE413" s="223">
        <f t="shared" ca="1" si="777"/>
        <v>1.4814036655177956E-13</v>
      </c>
      <c r="GF413" s="223">
        <f t="shared" ca="1" si="778"/>
        <v>2.6342591512029929E-14</v>
      </c>
      <c r="GG413" s="223">
        <f t="shared" ca="1" si="779"/>
        <v>-1.3284666520154767E-13</v>
      </c>
      <c r="GH413" s="223">
        <f t="shared" ca="1" si="780"/>
        <v>-1.0346929417675466E-13</v>
      </c>
      <c r="GI413" s="223">
        <f t="shared" ca="1" si="781"/>
        <v>7.277556386985553E-14</v>
      </c>
      <c r="GJ413" s="223">
        <f t="shared" ca="1" si="782"/>
        <v>1.4572055631670083E-13</v>
      </c>
      <c r="GK413" s="223">
        <f t="shared" ca="1" si="783"/>
        <v>1.1825325449610864E-14</v>
      </c>
      <c r="GL413" s="223">
        <f t="shared" ca="1" si="784"/>
        <v>-1.3885513475356119E-13</v>
      </c>
      <c r="GM413" s="223">
        <f t="shared" ca="1" si="785"/>
        <v>-9.2440361403737749E-14</v>
      </c>
      <c r="GN413" s="223">
        <f t="shared" ca="1" si="786"/>
        <v>8.5187093802820033E-14</v>
      </c>
      <c r="GO413" s="223">
        <f t="shared" ca="1" si="787"/>
        <v>1.418973774653322E-13</v>
      </c>
      <c r="GP413" s="223">
        <f t="shared" ca="1" si="788"/>
        <v>-2.8058249612642137E-15</v>
      </c>
      <c r="GQ413" s="223">
        <f t="shared" ca="1" si="789"/>
        <v>-1.4352635345195842E-13</v>
      </c>
      <c r="GR413" s="223">
        <f t="shared" ca="1" si="790"/>
        <v>-8.0521177417357682E-14</v>
      </c>
      <c r="GS413" s="223">
        <f t="shared" ca="1" si="791"/>
        <v>9.6778225454464399E-14</v>
      </c>
      <c r="GT413" s="223">
        <f t="shared" ca="1" si="792"/>
        <v>1.3670764929997673E-13</v>
      </c>
      <c r="GU413" s="223">
        <f t="shared" ca="1" si="793"/>
        <v>-1.7409953743942374E-14</v>
      </c>
      <c r="GV413" s="223">
        <f t="shared" ca="1" si="794"/>
        <v>-1.4681533490712862E-13</v>
      </c>
      <c r="GW413" s="223">
        <f t="shared" ca="1" si="795"/>
        <v>-6.7826530475098908E-14</v>
      </c>
      <c r="GX413" s="223">
        <f t="shared" ca="1" si="796"/>
        <v>1.074373298906195E-13</v>
      </c>
      <c r="GY413" s="223">
        <f t="shared" ca="1" si="797"/>
        <v>1.3020135173985783E-13</v>
      </c>
      <c r="GZ413" s="223">
        <f t="shared" ca="1" si="798"/>
        <v>-3.1846415154817594E-14</v>
      </c>
      <c r="HA413" s="223">
        <f t="shared" ca="1" si="799"/>
        <v>-1.4869040442971641E-13</v>
      </c>
      <c r="HB413" s="223">
        <f t="shared" ca="1" si="800"/>
        <v>-5.4478676966608001E-14</v>
      </c>
      <c r="HC413" s="223">
        <f t="shared" ca="1" si="801"/>
        <v>1.1706175410870946E-13</v>
      </c>
      <c r="HD413" s="223">
        <f t="shared" ca="1" si="802"/>
        <v>1.2244114398718721E-13</v>
      </c>
      <c r="HE413" s="223">
        <f t="shared" ca="1" si="803"/>
        <v>-4.5976178178738669E-14</v>
      </c>
      <c r="HF413" s="223">
        <f t="shared" ca="1" si="804"/>
        <v>-1.491335040752032E-13</v>
      </c>
      <c r="HG413" s="223">
        <f t="shared" ca="1" si="805"/>
        <v>-4.0606164017858372E-14</v>
      </c>
      <c r="HH413" s="223">
        <f t="shared" ca="1" si="806"/>
        <v>1.2555880964227326E-13</v>
      </c>
      <c r="HI413" s="223">
        <f t="shared" ca="1" si="807"/>
        <v>1.1350176108478248E-13</v>
      </c>
      <c r="HJ413" s="223">
        <f t="shared" ca="1" si="808"/>
        <v>-5.9663165473654756E-14</v>
      </c>
      <c r="HK413" s="223">
        <f t="shared" ca="1" si="809"/>
        <v>-1.4814036655178004E-13</v>
      </c>
      <c r="HL413" s="223">
        <f t="shared" ca="1" si="810"/>
        <v>-2.6342591512029645E-14</v>
      </c>
      <c r="HM413" s="223">
        <f t="shared" ca="1" si="811"/>
        <v>1.3284666520154972E-13</v>
      </c>
      <c r="HN413" s="223">
        <f t="shared" ca="1" si="812"/>
        <v>1.034692941767575E-13</v>
      </c>
      <c r="HO413" s="223">
        <f t="shared" ca="1" si="813"/>
        <v>-7.2775563869855795E-14</v>
      </c>
      <c r="HP413" s="223">
        <f t="shared" ca="1" si="814"/>
        <v>-1.4572055631669985E-13</v>
      </c>
      <c r="HQ413" s="223">
        <f t="shared" ca="1" si="815"/>
        <v>-1.1825325449614795E-14</v>
      </c>
      <c r="HR413" s="223">
        <f t="shared" ca="1" si="816"/>
        <v>1.3885513475356132E-13</v>
      </c>
      <c r="HS413" s="223">
        <f t="shared" ca="1" si="817"/>
        <v>9.244036140373419E-14</v>
      </c>
      <c r="HT413" s="223">
        <f t="shared" ca="1" si="818"/>
        <v>-8.5187093802820285E-14</v>
      </c>
      <c r="HU413" s="223">
        <f t="shared" ca="1" si="819"/>
        <v>-1.418973774653321E-13</v>
      </c>
      <c r="HV413" s="223">
        <f t="shared" ca="1" si="820"/>
        <v>2.8058249612687449E-15</v>
      </c>
      <c r="HW413" s="223">
        <f t="shared" ca="1" si="821"/>
        <v>1.4352635345195852E-13</v>
      </c>
      <c r="HX413" s="223">
        <f t="shared" ca="1" si="822"/>
        <v>8.0521177417357455E-14</v>
      </c>
      <c r="HY413" s="223">
        <f t="shared" ca="1" si="823"/>
        <v>-9.6778225454461407E-14</v>
      </c>
      <c r="HZ413" s="223">
        <f t="shared" ca="1" si="824"/>
        <v>-1.3670764929997661E-13</v>
      </c>
      <c r="IA413" s="223">
        <f t="shared" ca="1" si="825"/>
        <v>1.7409953743946877E-14</v>
      </c>
      <c r="IB413" s="223">
        <f t="shared" ca="1" si="826"/>
        <v>1.4681533490712794E-13</v>
      </c>
      <c r="IC413" s="223">
        <f t="shared" ca="1" si="827"/>
        <v>6.7826530475098655E-14</v>
      </c>
      <c r="ID413" s="223">
        <f t="shared" ca="1" si="828"/>
        <v>-1.0743732989062264E-13</v>
      </c>
      <c r="IE413" s="223">
        <f t="shared" ca="1" si="829"/>
        <v>-1.4138920872780071E-13</v>
      </c>
      <c r="IF413" s="223">
        <f t="shared" ca="1" si="830"/>
        <v>3.1846415154822018E-14</v>
      </c>
      <c r="IG413" s="223">
        <f t="shared" ca="1" si="831"/>
        <v>1.4869040442971677E-13</v>
      </c>
      <c r="IH413" s="223">
        <f t="shared" ca="1" si="832"/>
        <v>5.4478676966611674E-14</v>
      </c>
      <c r="II413" s="223">
        <f t="shared" ca="1" si="833"/>
        <v>-1.1706175410871229E-13</v>
      </c>
      <c r="IJ413" s="223">
        <f t="shared" ca="1" si="834"/>
        <v>-1.2244114398718948E-13</v>
      </c>
      <c r="IK413" s="223">
        <f t="shared" ca="1" si="835"/>
        <v>4.597617817873492E-14</v>
      </c>
      <c r="IL413" s="223">
        <f t="shared" ca="1" si="836"/>
        <v>1.4913350407520312E-13</v>
      </c>
      <c r="IM413" s="223">
        <f t="shared" ca="1" si="837"/>
        <v>4.0606164017862164E-14</v>
      </c>
      <c r="IN413" s="223">
        <f t="shared" ca="1" si="838"/>
        <v>-1.2555880964227109E-13</v>
      </c>
      <c r="IO413" s="223">
        <f t="shared" ca="1" si="839"/>
        <v>-1.1350176108477953E-13</v>
      </c>
      <c r="IP413" s="223">
        <f t="shared" ca="1" si="840"/>
        <v>5.9663165473651146E-14</v>
      </c>
      <c r="IQ413" s="223">
        <f t="shared" ca="1" si="841"/>
        <v>1.4814036655177951E-13</v>
      </c>
      <c r="IR413" s="223">
        <f t="shared" ca="1" si="842"/>
        <v>2.634259151202518E-14</v>
      </c>
      <c r="IS413" s="223">
        <f t="shared" ca="1" si="843"/>
        <v>-1.3284666520154793E-13</v>
      </c>
      <c r="IT413" s="223">
        <f t="shared" ca="1" si="844"/>
        <v>-1.0346929417675425E-13</v>
      </c>
      <c r="IU413" s="223">
        <f t="shared" ca="1" si="845"/>
        <v>7.2775563869859746E-14</v>
      </c>
      <c r="IV413" s="223">
        <f t="shared" ca="1" si="846"/>
        <v>1.457205563167007E-13</v>
      </c>
      <c r="IW413" s="223">
        <f t="shared" ca="1" si="847"/>
        <v>1.1825325449610278E-14</v>
      </c>
      <c r="IX413" s="223">
        <f t="shared" ca="1" si="848"/>
        <v>-1.3885513475355988E-13</v>
      </c>
      <c r="IY413" s="223">
        <f t="shared" ca="1" si="849"/>
        <v>-9.2440361403737295E-14</v>
      </c>
      <c r="IZ413" s="223">
        <f t="shared" ca="1" si="850"/>
        <v>8.5187093802824009E-14</v>
      </c>
      <c r="JA413" s="223">
        <f t="shared" ca="1" si="851"/>
        <v>1.4189737746533331E-13</v>
      </c>
      <c r="JB413" s="223">
        <f t="shared" ca="1" si="852"/>
        <v>-2.8058249612647986E-15</v>
      </c>
    </row>
    <row r="414" spans="2:262">
      <c r="B414" s="230">
        <v>53</v>
      </c>
      <c r="C414" s="229">
        <f t="shared" si="853"/>
        <v>1.0351562500000005E-3</v>
      </c>
      <c r="D414" s="226">
        <f t="shared" ca="1" si="597"/>
        <v>18.000000000098645</v>
      </c>
      <c r="E414" s="225">
        <f ca="1">BG361</f>
        <v>9.8645981823434857E-11</v>
      </c>
      <c r="F414" s="224">
        <v>53</v>
      </c>
      <c r="G414" s="223">
        <f t="shared" ca="1" si="854"/>
        <v>1.6122326002093641E-13</v>
      </c>
      <c r="H414" s="223">
        <f t="shared" ca="1" si="598"/>
        <v>7.3332284878307641E-14</v>
      </c>
      <c r="I414" s="223">
        <f t="shared" ca="1" si="599"/>
        <v>-1.2210594819727992E-13</v>
      </c>
      <c r="J414" s="223">
        <f t="shared" ca="1" si="600"/>
        <v>-1.3846671317387491E-13</v>
      </c>
      <c r="K414" s="223">
        <f t="shared" ca="1" si="601"/>
        <v>4.8244270419099899E-14</v>
      </c>
      <c r="L414" s="223">
        <f t="shared" ca="1" si="602"/>
        <v>1.6420143796556053E-13</v>
      </c>
      <c r="M414" s="223">
        <f t="shared" ca="1" si="603"/>
        <v>3.9344966183176344E-14</v>
      </c>
      <c r="N414" s="223">
        <f t="shared" ca="1" si="604"/>
        <v>-1.4321382911861736E-13</v>
      </c>
      <c r="O414" s="223">
        <f t="shared" ca="1" si="605"/>
        <v>-1.1573887672870701E-13</v>
      </c>
      <c r="P414" s="223">
        <f t="shared" ca="1" si="606"/>
        <v>8.147575919989576E-14</v>
      </c>
      <c r="Q414" s="223">
        <f t="shared" ca="1" si="607"/>
        <v>1.5920012553583705E-13</v>
      </c>
      <c r="R414" s="223">
        <f t="shared" ca="1" si="608"/>
        <v>3.4456497441304184E-15</v>
      </c>
      <c r="S414" s="223">
        <f t="shared" ca="1" si="609"/>
        <v>-1.5736212804673772E-13</v>
      </c>
      <c r="T414" s="223">
        <f t="shared" ca="1" si="610"/>
        <v>-8.7386623931057302E-14</v>
      </c>
      <c r="U414" s="223">
        <f t="shared" ca="1" si="611"/>
        <v>1.1074787317658894E-13</v>
      </c>
      <c r="V414" s="223">
        <f t="shared" ca="1" si="612"/>
        <v>1.4646236520987417E-13</v>
      </c>
      <c r="W414" s="223">
        <f t="shared" ca="1" si="613"/>
        <v>-3.2621110593747109E-14</v>
      </c>
      <c r="X414" s="223">
        <f t="shared" ca="1" si="614"/>
        <v>-1.6386329792657785E-13</v>
      </c>
      <c r="Y414" s="223">
        <f t="shared" ca="1" si="615"/>
        <v>-5.4787753484110211E-14</v>
      </c>
      <c r="Z414" s="223">
        <f t="shared" ca="1" si="616"/>
        <v>1.3463811231137398E-13</v>
      </c>
      <c r="AA414" s="223">
        <f t="shared" ca="1" si="617"/>
        <v>1.2660715787567299E-13</v>
      </c>
      <c r="AB414" s="223">
        <f t="shared" ca="1" si="618"/>
        <v>-6.7102623925212787E-14</v>
      </c>
      <c r="AC414" s="223">
        <f t="shared" ca="1" si="619"/>
        <v>-1.6240140959746241E-13</v>
      </c>
      <c r="AD414" s="223">
        <f t="shared" ca="1" si="620"/>
        <v>-1.9526431617886448E-14</v>
      </c>
      <c r="AE414" s="223">
        <f t="shared" ca="1" si="621"/>
        <v>1.519855127565594E-13</v>
      </c>
      <c r="AF414" s="223">
        <f t="shared" ca="1" si="622"/>
        <v>1.0059938202496254E-13</v>
      </c>
      <c r="AG414" s="223">
        <f t="shared" ca="1" si="623"/>
        <v>-9.8323235596261836E-14</v>
      </c>
      <c r="AH414" s="223">
        <f t="shared" ca="1" si="624"/>
        <v>-1.5304750460442927E-13</v>
      </c>
      <c r="AI414" s="223">
        <f t="shared" ca="1" si="625"/>
        <v>1.6683791640863266E-14</v>
      </c>
      <c r="AJ414" s="223">
        <f t="shared" ca="1" si="626"/>
        <v>1.6194706475177165E-13</v>
      </c>
      <c r="AK414" s="223">
        <f t="shared" ca="1" si="627"/>
        <v>6.970290476895921E-14</v>
      </c>
      <c r="AL414" s="223">
        <f t="shared" ca="1" si="628"/>
        <v>-1.2476575688189314E-13</v>
      </c>
      <c r="AM414" s="223">
        <f t="shared" ca="1" si="629"/>
        <v>-1.3625614288178379E-13</v>
      </c>
      <c r="AN414" s="223">
        <f t="shared" ca="1" si="630"/>
        <v>5.2083253700105009E-14</v>
      </c>
      <c r="AO414" s="223">
        <f t="shared" ca="1" si="631"/>
        <v>1.6403867930702312E-13</v>
      </c>
      <c r="AP414" s="223">
        <f t="shared" ca="1" si="632"/>
        <v>3.5419163280928913E-14</v>
      </c>
      <c r="AQ414" s="223">
        <f t="shared" ca="1" si="633"/>
        <v>-1.451451938948028E-13</v>
      </c>
      <c r="AR414" s="223">
        <f t="shared" ca="1" si="634"/>
        <v>-1.1284331307675256E-13</v>
      </c>
      <c r="AS414" s="223">
        <f t="shared" ca="1" si="635"/>
        <v>8.4951691508194758E-14</v>
      </c>
      <c r="AT414" s="223">
        <f t="shared" ca="1" si="636"/>
        <v>1.5815871286536735E-13</v>
      </c>
      <c r="AU414" s="223">
        <f t="shared" ca="1" si="637"/>
        <v>-5.8579865418967618E-16</v>
      </c>
      <c r="AV414" s="223">
        <f t="shared" ca="1" si="638"/>
        <v>-1.5847119281413537E-13</v>
      </c>
      <c r="AW414" s="223">
        <f t="shared" ca="1" si="639"/>
        <v>-8.394677897739948E-14</v>
      </c>
      <c r="AX414" s="223">
        <f t="shared" ca="1" si="640"/>
        <v>1.1369183900973924E-13</v>
      </c>
      <c r="AY414" s="223">
        <f t="shared" ca="1" si="641"/>
        <v>1.4459290674675864E-13</v>
      </c>
      <c r="AZ414" s="223">
        <f t="shared" ca="1" si="642"/>
        <v>-3.656229327026092E-14</v>
      </c>
      <c r="BA414" s="223">
        <f t="shared" ca="1" si="643"/>
        <v>-1.6409616686219349E-13</v>
      </c>
      <c r="BB414" s="223">
        <f t="shared" ca="1" si="644"/>
        <v>-5.0970789039491866E-14</v>
      </c>
      <c r="BC414" s="223">
        <f t="shared" ca="1" si="645"/>
        <v>1.3690704747140528E-13</v>
      </c>
      <c r="BD414" s="223">
        <f t="shared" ca="1" si="646"/>
        <v>1.2400050133718203E-13</v>
      </c>
      <c r="BE414" s="223">
        <f t="shared" ca="1" si="647"/>
        <v>-7.0762016191585343E-14</v>
      </c>
      <c r="BF414" s="223">
        <f t="shared" ca="1" si="648"/>
        <v>-1.617467662630646E-13</v>
      </c>
      <c r="BG414" s="223">
        <f t="shared" ca="1" si="649"/>
        <v>-1.5517835893753876E-14</v>
      </c>
      <c r="BH414" s="223">
        <f t="shared" ca="1" si="650"/>
        <v>1.5346915666053235E-13</v>
      </c>
      <c r="BI414" s="223">
        <f t="shared" ca="1" si="651"/>
        <v>9.7382199814309078E-14</v>
      </c>
      <c r="BJ414" s="223">
        <f t="shared" ca="1" si="652"/>
        <v>-1.0152300657764035E-13</v>
      </c>
      <c r="BK414" s="223">
        <f t="shared" ca="1" si="653"/>
        <v>-1.5153716187723956E-13</v>
      </c>
      <c r="BL414" s="223">
        <f t="shared" ca="1" si="654"/>
        <v>2.0689217969243885E-14</v>
      </c>
      <c r="BM414" s="223">
        <f t="shared" ca="1" si="655"/>
        <v>1.6257331862639138E-13</v>
      </c>
      <c r="BN414" s="223">
        <f t="shared" ca="1" si="656"/>
        <v>6.6031538236137988E-14</v>
      </c>
      <c r="BO414" s="223">
        <f t="shared" ca="1" si="657"/>
        <v>-1.2735041133985308E-13</v>
      </c>
      <c r="BP414" s="223">
        <f t="shared" ca="1" si="658"/>
        <v>-1.3396349698416673E-13</v>
      </c>
      <c r="BQ414" s="223">
        <f t="shared" ca="1" si="659"/>
        <v>5.589086397659919E-14</v>
      </c>
      <c r="BR414" s="223">
        <f t="shared" ca="1" si="660"/>
        <v>1.6377710988187242E-13</v>
      </c>
      <c r="BS414" s="223">
        <f t="shared" ca="1" si="661"/>
        <v>3.1472025199129746E-14</v>
      </c>
      <c r="BT414" s="223">
        <f t="shared" ca="1" si="662"/>
        <v>-1.4698912863351437E-13</v>
      </c>
      <c r="BU414" s="223">
        <f t="shared" ca="1" si="663"/>
        <v>-1.0987977683248328E-13</v>
      </c>
      <c r="BV414" s="223">
        <f t="shared" ca="1" si="664"/>
        <v>8.8376452094079052E-14</v>
      </c>
      <c r="BW414" s="223">
        <f t="shared" ca="1" si="665"/>
        <v>1.5702203130020261E-13</v>
      </c>
      <c r="BX414" s="223">
        <f t="shared" ca="1" si="666"/>
        <v>-4.6168941893037395E-15</v>
      </c>
      <c r="BY414" s="223">
        <f t="shared" ca="1" si="667"/>
        <v>-1.594848004606013E-13</v>
      </c>
      <c r="BZ414" s="223">
        <f t="shared" ca="1" si="668"/>
        <v>-8.045636762305741E-14</v>
      </c>
      <c r="CA414" s="223">
        <f t="shared" ca="1" si="669"/>
        <v>1.1656732113028092E-13</v>
      </c>
      <c r="CB414" s="223">
        <f t="shared" ca="1" si="670"/>
        <v>1.4263635092329588E-13</v>
      </c>
      <c r="CC414" s="223">
        <f t="shared" ca="1" si="671"/>
        <v>-4.0481452188462069E-14</v>
      </c>
      <c r="CD414" s="223">
        <f t="shared" ca="1" si="672"/>
        <v>-1.6423019040284226E-13</v>
      </c>
      <c r="CE414" s="223">
        <f t="shared" ca="1" si="673"/>
        <v>-4.7123121697476694E-14</v>
      </c>
      <c r="CF414" s="223">
        <f t="shared" ca="1" si="674"/>
        <v>1.3909351494532338E-13</v>
      </c>
      <c r="CG414" s="223">
        <f t="shared" ca="1" si="675"/>
        <v>1.2131915153336293E-13</v>
      </c>
      <c r="CH414" s="223">
        <f t="shared" ca="1" si="676"/>
        <v>-7.4378784065366818E-14</v>
      </c>
      <c r="CI414" s="223">
        <f t="shared" ca="1" si="677"/>
        <v>-1.6099469272477174E-13</v>
      </c>
      <c r="CJ414" s="223">
        <f t="shared" ca="1" si="678"/>
        <v>-1.1499892805528175E-14</v>
      </c>
      <c r="CK414" s="223">
        <f t="shared" ca="1" si="679"/>
        <v>1.548603564831148E-13</v>
      </c>
      <c r="CL414" s="223">
        <f t="shared" ca="1" si="680"/>
        <v>9.4106358207842472E-14</v>
      </c>
      <c r="CM414" s="223">
        <f t="shared" ca="1" si="681"/>
        <v>-1.0466162389604621E-13</v>
      </c>
      <c r="CN414" s="223">
        <f t="shared" ca="1" si="682"/>
        <v>-1.4993553883007398E-13</v>
      </c>
      <c r="CO414" s="223">
        <f t="shared" ca="1" si="683"/>
        <v>2.4682181886339523E-14</v>
      </c>
      <c r="CP414" s="223">
        <f t="shared" ca="1" si="684"/>
        <v>1.6310164441287848E-13</v>
      </c>
      <c r="CQ414" s="223">
        <f t="shared" ca="1" si="685"/>
        <v>6.2320396773760502E-14</v>
      </c>
      <c r="CR414" s="223">
        <f t="shared" ca="1" si="686"/>
        <v>-1.2985835467196042E-13</v>
      </c>
      <c r="CS414" s="223">
        <f t="shared" ca="1" si="687"/>
        <v>-1.3159015648518351E-13</v>
      </c>
      <c r="CT414" s="223">
        <f t="shared" ca="1" si="688"/>
        <v>5.9664807686525698E-14</v>
      </c>
      <c r="CU414" s="223">
        <f t="shared" ca="1" si="689"/>
        <v>1.6341688724974944E-13</v>
      </c>
      <c r="CV414" s="223">
        <f t="shared" ca="1" si="690"/>
        <v>2.750592954616429E-14</v>
      </c>
      <c r="CW414" s="223">
        <f t="shared" ca="1" si="691"/>
        <v>-1.4874452261741466E-13</v>
      </c>
      <c r="CX414" s="223">
        <f t="shared" ca="1" si="692"/>
        <v>-1.0685005311931963E-13</v>
      </c>
      <c r="CY414" s="223">
        <f t="shared" ca="1" si="693"/>
        <v>9.1747978009827337E-14</v>
      </c>
      <c r="CZ414" s="223">
        <f t="shared" ca="1" si="694"/>
        <v>1.5579076553481459E-13</v>
      </c>
      <c r="DA414" s="223">
        <f t="shared" ca="1" si="695"/>
        <v>-8.6452086799961276E-15</v>
      </c>
      <c r="DB414" s="223">
        <f t="shared" ca="1" si="696"/>
        <v>-1.604023404267906E-13</v>
      </c>
      <c r="DC414" s="223">
        <f t="shared" ca="1" si="697"/>
        <v>-7.6917492361318627E-14</v>
      </c>
      <c r="DD414" s="223">
        <f t="shared" ca="1" si="698"/>
        <v>1.1937258745530744E-13</v>
      </c>
      <c r="DE414" s="223">
        <f t="shared" ca="1" si="699"/>
        <v>1.4059387629555361E-13</v>
      </c>
      <c r="DF414" s="223">
        <f t="shared" ca="1" si="700"/>
        <v>-4.4376226593566126E-14</v>
      </c>
      <c r="DG414" s="223">
        <f t="shared" ca="1" si="701"/>
        <v>-1.6426528781775476E-13</v>
      </c>
      <c r="DH414" s="223">
        <f t="shared" ca="1" si="702"/>
        <v>-4.3247069148997968E-14</v>
      </c>
      <c r="DI414" s="223">
        <f t="shared" ca="1" si="703"/>
        <v>1.4119619768688178E-13</v>
      </c>
      <c r="DJ414" s="223">
        <f t="shared" ca="1" si="704"/>
        <v>1.18564723609077E-13</v>
      </c>
      <c r="DK414" s="223">
        <f t="shared" ca="1" si="705"/>
        <v>-7.7950748940829193E-14</v>
      </c>
      <c r="DL414" s="223">
        <f t="shared" ca="1" si="706"/>
        <v>-1.6014564200355981E-13</v>
      </c>
      <c r="DM414" s="223">
        <f t="shared" ca="1" si="707"/>
        <v>-7.475022611887435E-15</v>
      </c>
      <c r="DN414" s="223">
        <f t="shared" ca="1" si="708"/>
        <v>1.5615827421755356E-13</v>
      </c>
      <c r="DO414" s="223">
        <f t="shared" ca="1" si="709"/>
        <v>9.0773830450054846E-14</v>
      </c>
      <c r="DP414" s="223">
        <f t="shared" ca="1" si="710"/>
        <v>-1.0773719696576553E-13</v>
      </c>
      <c r="DQ414" s="223">
        <f t="shared" ca="1" si="711"/>
        <v>-1.4824360022076808E-13</v>
      </c>
      <c r="DR414" s="223">
        <f t="shared" ca="1" si="712"/>
        <v>2.8660278179993056E-14</v>
      </c>
      <c r="DS414" s="223">
        <f t="shared" ca="1" si="713"/>
        <v>1.6353172386753435E-13</v>
      </c>
      <c r="DT414" s="223">
        <f t="shared" ca="1" si="714"/>
        <v>5.8571715834676227E-14</v>
      </c>
      <c r="DU414" s="223">
        <f t="shared" ca="1" si="715"/>
        <v>-1.3228807618693E-13</v>
      </c>
      <c r="DV414" s="223">
        <f t="shared" ca="1" si="716"/>
        <v>-1.2913755099640796E-13</v>
      </c>
      <c r="DW414" s="223">
        <f t="shared" ca="1" si="717"/>
        <v>6.3402811547314894E-14</v>
      </c>
      <c r="DX414" s="223">
        <f t="shared" ca="1" si="718"/>
        <v>1.6295822839529824E-13</v>
      </c>
      <c r="DY414" s="223">
        <f t="shared" ca="1" si="719"/>
        <v>2.3523265349750876E-14</v>
      </c>
      <c r="DZ414" s="223">
        <f t="shared" ca="1" si="720"/>
        <v>-1.504103184628052E-13</v>
      </c>
      <c r="EA414" s="223">
        <f t="shared" ca="1" si="721"/>
        <v>-1.0375596692953771E-13</v>
      </c>
      <c r="EB414" s="223">
        <f t="shared" ca="1" si="722"/>
        <v>9.5064238374304233E-14</v>
      </c>
      <c r="EC414" s="223">
        <f t="shared" ca="1" si="723"/>
        <v>1.5446565723766114E-13</v>
      </c>
      <c r="ED414" s="223">
        <f t="shared" ca="1" si="724"/>
        <v>-1.2668315620244859E-14</v>
      </c>
      <c r="EE414" s="223">
        <f t="shared" ca="1" si="725"/>
        <v>-1.6122326002093658E-13</v>
      </c>
      <c r="EF414" s="223">
        <f t="shared" ca="1" si="726"/>
        <v>-7.3332284878309648E-14</v>
      </c>
      <c r="EG414" s="223">
        <f t="shared" ca="1" si="727"/>
        <v>1.2210594819727944E-13</v>
      </c>
      <c r="EH414" s="223">
        <f t="shared" ca="1" si="728"/>
        <v>1.3846671317387456E-13</v>
      </c>
      <c r="EI414" s="223">
        <f t="shared" ca="1" si="729"/>
        <v>-4.8244270419097489E-14</v>
      </c>
      <c r="EJ414" s="223">
        <f t="shared" ca="1" si="730"/>
        <v>-1.6420143796556058E-13</v>
      </c>
      <c r="EK414" s="223">
        <f t="shared" ca="1" si="731"/>
        <v>-3.9344966183175959E-14</v>
      </c>
      <c r="EL414" s="223">
        <f t="shared" ca="1" si="732"/>
        <v>1.4321382911861824E-13</v>
      </c>
      <c r="EM414" s="223">
        <f t="shared" ca="1" si="733"/>
        <v>1.1573887672870797E-13</v>
      </c>
      <c r="EN414" s="223">
        <f t="shared" ca="1" si="734"/>
        <v>-8.1475759199895848E-14</v>
      </c>
      <c r="EO414" s="223">
        <f t="shared" ca="1" si="735"/>
        <v>-1.5920012553583665E-13</v>
      </c>
      <c r="EP414" s="223">
        <f t="shared" ca="1" si="736"/>
        <v>-3.4456497441320672E-15</v>
      </c>
      <c r="EQ414" s="223">
        <f t="shared" ca="1" si="737"/>
        <v>1.5736212804673759E-13</v>
      </c>
      <c r="ER414" s="223">
        <f t="shared" ca="1" si="738"/>
        <v>8.7386623931056229E-14</v>
      </c>
      <c r="ES414" s="223">
        <f t="shared" ca="1" si="739"/>
        <v>-1.1074787317658773E-13</v>
      </c>
      <c r="ET414" s="223">
        <f t="shared" ca="1" si="740"/>
        <v>-1.464623652098744E-13</v>
      </c>
      <c r="EU414" s="223">
        <f t="shared" ca="1" si="741"/>
        <v>3.2621110593747778E-14</v>
      </c>
      <c r="EV414" s="223">
        <f t="shared" ca="1" si="742"/>
        <v>1.6386329792657769E-13</v>
      </c>
      <c r="EW414" s="223">
        <f t="shared" ca="1" si="743"/>
        <v>5.4787753484110672E-14</v>
      </c>
      <c r="EX414" s="223">
        <f t="shared" ca="1" si="744"/>
        <v>-1.3463811231137436E-13</v>
      </c>
      <c r="EY414" s="223">
        <f t="shared" ca="1" si="745"/>
        <v>-1.2660715787567479E-13</v>
      </c>
      <c r="EZ414" s="223">
        <f t="shared" ca="1" si="746"/>
        <v>6.7102623925211815E-14</v>
      </c>
      <c r="FA414" s="223">
        <f t="shared" ca="1" si="747"/>
        <v>1.6240140959746231E-13</v>
      </c>
      <c r="FB414" s="223">
        <f t="shared" ca="1" si="748"/>
        <v>1.9526431617889243E-14</v>
      </c>
      <c r="FC414" s="223">
        <f t="shared" ca="1" si="749"/>
        <v>-1.5198551275655877E-13</v>
      </c>
      <c r="FD414" s="223">
        <f t="shared" ca="1" si="750"/>
        <v>-1.0059938202496293E-13</v>
      </c>
      <c r="FE414" s="223">
        <f t="shared" ca="1" si="751"/>
        <v>9.8323235596263326E-14</v>
      </c>
      <c r="FF414" s="223">
        <f t="shared" ca="1" si="752"/>
        <v>1.5304750460442988E-13</v>
      </c>
      <c r="FG414" s="223">
        <f t="shared" ca="1" si="753"/>
        <v>-1.6683791640862787E-14</v>
      </c>
      <c r="FH414" s="223">
        <f t="shared" ca="1" si="754"/>
        <v>-1.6194706475177195E-13</v>
      </c>
      <c r="FI414" s="223">
        <f t="shared" ca="1" si="755"/>
        <v>-6.9702904768960699E-14</v>
      </c>
      <c r="FJ414" s="223">
        <f t="shared" ca="1" si="756"/>
        <v>1.2476575688189286E-13</v>
      </c>
      <c r="FK414" s="223">
        <f t="shared" ca="1" si="757"/>
        <v>1.3625614288178344E-13</v>
      </c>
      <c r="FL414" s="223">
        <f t="shared" ca="1" si="758"/>
        <v>-5.2083253700102333E-14</v>
      </c>
      <c r="FM414" s="223">
        <f t="shared" ca="1" si="759"/>
        <v>-1.6403867930702314E-13</v>
      </c>
      <c r="FN414" s="223">
        <f t="shared" ca="1" si="760"/>
        <v>-3.5419163280928251E-14</v>
      </c>
      <c r="FO414" s="223">
        <f t="shared" ca="1" si="761"/>
        <v>1.4514519389480146E-13</v>
      </c>
      <c r="FP414" s="223">
        <f t="shared" ca="1" si="762"/>
        <v>1.128433130767529E-13</v>
      </c>
      <c r="FQ414" s="223">
        <f t="shared" ca="1" si="763"/>
        <v>-8.4951691508195339E-14</v>
      </c>
      <c r="FR414" s="223">
        <f t="shared" ca="1" si="764"/>
        <v>-1.5815871286536684E-13</v>
      </c>
      <c r="FS414" s="223">
        <f t="shared" ca="1" si="765"/>
        <v>5.8579865418802431E-16</v>
      </c>
      <c r="FT414" s="223">
        <f t="shared" ca="1" si="766"/>
        <v>1.5847119281413522E-13</v>
      </c>
      <c r="FU414" s="223">
        <f t="shared" ca="1" si="767"/>
        <v>8.3946778977397877E-14</v>
      </c>
      <c r="FV414" s="223">
        <f t="shared" ca="1" si="768"/>
        <v>-1.1369183900973805E-13</v>
      </c>
      <c r="FW414" s="223">
        <f t="shared" ca="1" si="769"/>
        <v>-1.4459290674675887E-13</v>
      </c>
      <c r="FX414" s="223">
        <f t="shared" ca="1" si="770"/>
        <v>3.6562293270262731E-14</v>
      </c>
      <c r="FY414" s="223">
        <f t="shared" ca="1" si="771"/>
        <v>1.6409616686219341E-13</v>
      </c>
      <c r="FZ414" s="223">
        <f t="shared" ca="1" si="772"/>
        <v>5.097078903949232E-14</v>
      </c>
      <c r="GA414" s="223">
        <f t="shared" ca="1" si="773"/>
        <v>-1.3690704747140563E-13</v>
      </c>
      <c r="GB414" s="223">
        <f t="shared" ca="1" si="774"/>
        <v>-1.2400050133718387E-13</v>
      </c>
      <c r="GC414" s="223">
        <f t="shared" ca="1" si="775"/>
        <v>7.0762016191584914E-14</v>
      </c>
      <c r="GD414" s="223">
        <f t="shared" ca="1" si="776"/>
        <v>1.617467662630647E-13</v>
      </c>
      <c r="GE414" s="223">
        <f t="shared" ca="1" si="777"/>
        <v>1.5517835893756685E-14</v>
      </c>
      <c r="GF414" s="223">
        <f t="shared" ca="1" si="778"/>
        <v>-1.534691566605322E-13</v>
      </c>
      <c r="GG414" s="223">
        <f t="shared" ca="1" si="779"/>
        <v>-9.7382199814309469E-14</v>
      </c>
      <c r="GH414" s="223">
        <f t="shared" ca="1" si="780"/>
        <v>1.0152300657763813E-13</v>
      </c>
      <c r="GI414" s="223">
        <f t="shared" ca="1" si="781"/>
        <v>1.5153716187723973E-13</v>
      </c>
      <c r="GJ414" s="223">
        <f t="shared" ca="1" si="782"/>
        <v>-2.0689217969243405E-14</v>
      </c>
      <c r="GK414" s="223">
        <f t="shared" ca="1" si="783"/>
        <v>-1.6257331862639164E-13</v>
      </c>
      <c r="GL414" s="223">
        <f t="shared" ca="1" si="784"/>
        <v>-6.6031538236138429E-14</v>
      </c>
      <c r="GM414" s="223">
        <f t="shared" ca="1" si="785"/>
        <v>1.2735041133985275E-13</v>
      </c>
      <c r="GN414" s="223">
        <f t="shared" ca="1" si="786"/>
        <v>1.3396349698416564E-13</v>
      </c>
      <c r="GO414" s="223">
        <f t="shared" ca="1" si="787"/>
        <v>-5.589086397659654E-14</v>
      </c>
      <c r="GP414" s="223">
        <f t="shared" ca="1" si="788"/>
        <v>-1.6377710988187245E-13</v>
      </c>
      <c r="GQ414" s="223">
        <f t="shared" ca="1" si="789"/>
        <v>-3.1472025199127929E-14</v>
      </c>
      <c r="GR414" s="223">
        <f t="shared" ca="1" si="790"/>
        <v>1.4698912863351311E-13</v>
      </c>
      <c r="GS414" s="223">
        <f t="shared" ca="1" si="791"/>
        <v>1.0987977683248364E-13</v>
      </c>
      <c r="GT414" s="223">
        <f t="shared" ca="1" si="792"/>
        <v>-8.8376452094078649E-14</v>
      </c>
      <c r="GU414" s="223">
        <f t="shared" ca="1" si="793"/>
        <v>-1.5702203130020208E-13</v>
      </c>
      <c r="GV414" s="223">
        <f t="shared" ca="1" si="794"/>
        <v>4.6168941893032568E-15</v>
      </c>
      <c r="GW414" s="223">
        <f t="shared" ca="1" si="795"/>
        <v>1.5948480046060009E-13</v>
      </c>
      <c r="GX414" s="223">
        <f t="shared" ca="1" si="796"/>
        <v>8.0456367623055782E-14</v>
      </c>
      <c r="GY414" s="223">
        <f t="shared" ca="1" si="797"/>
        <v>-1.1656732113028057E-13</v>
      </c>
      <c r="GZ414" s="223">
        <f t="shared" ca="1" si="798"/>
        <v>-1.4263635092329843E-13</v>
      </c>
      <c r="HA414" s="223">
        <f t="shared" ca="1" si="799"/>
        <v>4.0481452188463861E-14</v>
      </c>
      <c r="HB414" s="223">
        <f t="shared" ca="1" si="800"/>
        <v>1.6423019040284226E-13</v>
      </c>
      <c r="HC414" s="223">
        <f t="shared" ca="1" si="801"/>
        <v>4.7123121697481636E-14</v>
      </c>
      <c r="HD414" s="223">
        <f t="shared" ca="1" si="802"/>
        <v>-1.3909351494532434E-13</v>
      </c>
      <c r="HE414" s="223">
        <f t="shared" ca="1" si="803"/>
        <v>-1.2131915153336485E-13</v>
      </c>
      <c r="HF414" s="223">
        <f t="shared" ca="1" si="804"/>
        <v>7.4378784065370542E-14</v>
      </c>
      <c r="HG414" s="223">
        <f t="shared" ca="1" si="805"/>
        <v>1.6099469272477136E-13</v>
      </c>
      <c r="HH414" s="223">
        <f t="shared" ca="1" si="806"/>
        <v>1.1499892805530985E-14</v>
      </c>
      <c r="HI414" s="223">
        <f t="shared" ca="1" si="807"/>
        <v>-1.5486035648311621E-13</v>
      </c>
      <c r="HJ414" s="223">
        <f t="shared" ca="1" si="808"/>
        <v>-9.4106358207842888E-14</v>
      </c>
      <c r="HK414" s="223">
        <f t="shared" ca="1" si="809"/>
        <v>1.0466162389604405E-13</v>
      </c>
      <c r="HL414" s="223">
        <f t="shared" ca="1" si="810"/>
        <v>1.4993553883007226E-13</v>
      </c>
      <c r="HM414" s="223">
        <f t="shared" ca="1" si="811"/>
        <v>-2.4682181886339047E-14</v>
      </c>
      <c r="HN414" s="223">
        <f t="shared" ca="1" si="812"/>
        <v>-1.6310164441287812E-13</v>
      </c>
      <c r="HO414" s="223">
        <f t="shared" ca="1" si="813"/>
        <v>-6.232039677375664E-14</v>
      </c>
      <c r="HP414" s="223">
        <f t="shared" ca="1" si="814"/>
        <v>1.2985835467196012E-13</v>
      </c>
      <c r="HQ414" s="223">
        <f t="shared" ca="1" si="815"/>
        <v>1.3159015648518522E-13</v>
      </c>
      <c r="HR414" s="223">
        <f t="shared" ca="1" si="816"/>
        <v>-5.9664807686529598E-14</v>
      </c>
      <c r="HS414" s="223">
        <f t="shared" ca="1" si="817"/>
        <v>-1.6341688724974949E-13</v>
      </c>
      <c r="HT414" s="223">
        <f t="shared" ca="1" si="818"/>
        <v>-2.7505929546167073E-14</v>
      </c>
      <c r="HU414" s="223">
        <f t="shared" ca="1" si="819"/>
        <v>1.4874452261741544E-13</v>
      </c>
      <c r="HV414" s="223">
        <f t="shared" ca="1" si="820"/>
        <v>1.0685005311931999E-13</v>
      </c>
      <c r="HW414" s="223">
        <f t="shared" ca="1" si="821"/>
        <v>-9.174797800982499E-14</v>
      </c>
      <c r="HX414" s="223">
        <f t="shared" ca="1" si="822"/>
        <v>-1.5579076553481401E-13</v>
      </c>
      <c r="HY414" s="223">
        <f t="shared" ca="1" si="823"/>
        <v>8.6452086799956449E-15</v>
      </c>
      <c r="HZ414" s="223">
        <f t="shared" ca="1" si="824"/>
        <v>1.6040234042678949E-13</v>
      </c>
      <c r="IA414" s="223">
        <f t="shared" ca="1" si="825"/>
        <v>7.6917492361314942E-14</v>
      </c>
      <c r="IB414" s="223">
        <f t="shared" ca="1" si="826"/>
        <v>-1.1937258745530711E-13</v>
      </c>
      <c r="IC414" s="223">
        <f t="shared" ca="1" si="827"/>
        <v>-1.4059387629555629E-13</v>
      </c>
      <c r="ID414" s="223">
        <f t="shared" ca="1" si="828"/>
        <v>4.4376226593565666E-14</v>
      </c>
      <c r="IE414" s="223">
        <f t="shared" ca="1" si="829"/>
        <v>1.4343227185974666E-13</v>
      </c>
      <c r="IF414" s="223">
        <f t="shared" ca="1" si="830"/>
        <v>4.3247069149002941E-14</v>
      </c>
      <c r="IG414" s="223">
        <f t="shared" ca="1" si="831"/>
        <v>-1.4119619768688153E-13</v>
      </c>
      <c r="IH414" s="223">
        <f t="shared" ca="1" si="832"/>
        <v>-1.1856472360907732E-13</v>
      </c>
      <c r="II414" s="223">
        <f t="shared" ca="1" si="833"/>
        <v>7.7950748940824662E-14</v>
      </c>
      <c r="IJ414" s="223">
        <f t="shared" ca="1" si="834"/>
        <v>1.6014564200355994E-13</v>
      </c>
      <c r="IK414" s="223">
        <f t="shared" ca="1" si="835"/>
        <v>7.4750226118879193E-15</v>
      </c>
      <c r="IL414" s="223">
        <f t="shared" ca="1" si="836"/>
        <v>-1.5615827421755194E-13</v>
      </c>
      <c r="IM414" s="223">
        <f t="shared" ca="1" si="837"/>
        <v>-9.0773830450055237E-14</v>
      </c>
      <c r="IN414" s="223">
        <f t="shared" ca="1" si="838"/>
        <v>1.0773719696576518E-13</v>
      </c>
      <c r="IO414" s="223">
        <f t="shared" ca="1" si="839"/>
        <v>1.4824360022076626E-13</v>
      </c>
      <c r="IP414" s="223">
        <f t="shared" ca="1" si="840"/>
        <v>-2.8660278179992577E-14</v>
      </c>
      <c r="IQ414" s="223">
        <f t="shared" ca="1" si="841"/>
        <v>-1.6353172386753428E-13</v>
      </c>
      <c r="IR414" s="223">
        <f t="shared" ca="1" si="842"/>
        <v>-5.8571715834672315E-14</v>
      </c>
      <c r="IS414" s="223">
        <f t="shared" ca="1" si="843"/>
        <v>1.3228807618692972E-13</v>
      </c>
      <c r="IT414" s="223">
        <f t="shared" ca="1" si="844"/>
        <v>1.2913755099640823E-13</v>
      </c>
      <c r="IU414" s="223">
        <f t="shared" ca="1" si="845"/>
        <v>-6.3402811547318757E-14</v>
      </c>
      <c r="IV414" s="223">
        <f t="shared" ca="1" si="846"/>
        <v>-1.6295822839529829E-13</v>
      </c>
      <c r="IW414" s="223">
        <f t="shared" ca="1" si="847"/>
        <v>-2.3523265349755972E-14</v>
      </c>
      <c r="IX414" s="223">
        <f t="shared" ca="1" si="848"/>
        <v>1.5041031846280686E-13</v>
      </c>
      <c r="IY414" s="223">
        <f t="shared" ca="1" si="849"/>
        <v>1.0375596692953808E-13</v>
      </c>
      <c r="IZ414" s="223">
        <f t="shared" ca="1" si="850"/>
        <v>-9.5064238374300018E-14</v>
      </c>
      <c r="JA414" s="223">
        <f t="shared" ca="1" si="851"/>
        <v>-1.544656572376597E-13</v>
      </c>
      <c r="JB414" s="223">
        <f t="shared" ca="1" si="852"/>
        <v>1.2668315620244378E-14</v>
      </c>
    </row>
    <row r="415" spans="2:262">
      <c r="B415" s="230">
        <v>54</v>
      </c>
      <c r="C415" s="229">
        <f t="shared" si="853"/>
        <v>1.0546875000000005E-3</v>
      </c>
      <c r="D415" s="226">
        <f t="shared" ca="1" si="597"/>
        <v>18.000000000080785</v>
      </c>
      <c r="E415" s="225">
        <f ca="1">BH361</f>
        <v>8.0783413780354115E-11</v>
      </c>
      <c r="F415" s="224">
        <v>54</v>
      </c>
      <c r="G415" s="223">
        <f t="shared" ca="1" si="854"/>
        <v>-1.0495967812109699E-13</v>
      </c>
      <c r="H415" s="223">
        <f t="shared" ca="1" si="598"/>
        <v>-4.8377823053290715E-14</v>
      </c>
      <c r="I415" s="223">
        <f t="shared" ca="1" si="599"/>
        <v>8.144997382346328E-14</v>
      </c>
      <c r="J415" s="223">
        <f t="shared" ca="1" si="600"/>
        <v>8.7959281638773222E-14</v>
      </c>
      <c r="K415" s="223">
        <f t="shared" ca="1" si="601"/>
        <v>-3.8705249669961319E-14</v>
      </c>
      <c r="L415" s="223">
        <f t="shared" ca="1" si="602"/>
        <v>-1.0676849869478912E-13</v>
      </c>
      <c r="M415" s="223">
        <f t="shared" ca="1" si="603"/>
        <v>-1.3180008371761309E-14</v>
      </c>
      <c r="N415" s="223">
        <f t="shared" ca="1" si="604"/>
        <v>1.0036353708419499E-13</v>
      </c>
      <c r="O415" s="223">
        <f t="shared" ca="1" si="605"/>
        <v>6.1952708964652344E-14</v>
      </c>
      <c r="P415" s="223">
        <f t="shared" ca="1" si="606"/>
        <v>-7.0256976344743383E-14</v>
      </c>
      <c r="Q415" s="223">
        <f t="shared" ca="1" si="607"/>
        <v>-9.6094814468062693E-14</v>
      </c>
      <c r="R415" s="223">
        <f t="shared" ca="1" si="608"/>
        <v>2.3558705730302109E-14</v>
      </c>
      <c r="S415" s="223">
        <f t="shared" ca="1" si="609"/>
        <v>1.0754341158133638E-13</v>
      </c>
      <c r="T415" s="223">
        <f t="shared" ca="1" si="610"/>
        <v>2.8703129256585824E-14</v>
      </c>
      <c r="U415" s="223">
        <f t="shared" ca="1" si="611"/>
        <v>-9.3594828560232679E-14</v>
      </c>
      <c r="V415" s="223">
        <f t="shared" ca="1" si="612"/>
        <v>-7.4186505819746629E-14</v>
      </c>
      <c r="W415" s="223">
        <f t="shared" ca="1" si="613"/>
        <v>5.7543127499279646E-14</v>
      </c>
      <c r="X415" s="223">
        <f t="shared" ca="1" si="614"/>
        <v>1.0215018476368939E-13</v>
      </c>
      <c r="Y415" s="223">
        <f t="shared" ca="1" si="615"/>
        <v>-7.9021869572136333E-15</v>
      </c>
      <c r="Z415" s="223">
        <f t="shared" ca="1" si="616"/>
        <v>-1.0599033438067548E-13</v>
      </c>
      <c r="AA415" s="223">
        <f t="shared" ca="1" si="617"/>
        <v>-4.360491407443346E-14</v>
      </c>
      <c r="AB415" s="223">
        <f t="shared" ca="1" si="618"/>
        <v>8.4800074647730914E-14</v>
      </c>
      <c r="AC415" s="223">
        <f t="shared" ca="1" si="619"/>
        <v>8.4814388861865412E-14</v>
      </c>
      <c r="AD415" s="223">
        <f t="shared" ca="1" si="620"/>
        <v>-4.3583643719648164E-14</v>
      </c>
      <c r="AE415" s="223">
        <f t="shared" ca="1" si="621"/>
        <v>-1.0599431204554515E-13</v>
      </c>
      <c r="AF415" s="223">
        <f t="shared" ca="1" si="622"/>
        <v>-7.9253902994501442E-15</v>
      </c>
      <c r="AG415" s="223">
        <f t="shared" ca="1" si="623"/>
        <v>1.02142886524017E-13</v>
      </c>
      <c r="AH415" s="223">
        <f t="shared" ca="1" si="624"/>
        <v>5.7562784186339346E-14</v>
      </c>
      <c r="AI415" s="223">
        <f t="shared" ca="1" si="625"/>
        <v>-7.4169655209358288E-14</v>
      </c>
      <c r="AJ415" s="223">
        <f t="shared" ca="1" si="626"/>
        <v>-9.3606296518604949E-14</v>
      </c>
      <c r="AK415" s="223">
        <f t="shared" ca="1" si="627"/>
        <v>2.868070567302073E-14</v>
      </c>
      <c r="AL415" s="223">
        <f t="shared" ca="1" si="628"/>
        <v>1.0754398256697101E-13</v>
      </c>
      <c r="AM415" s="223">
        <f t="shared" ca="1" si="629"/>
        <v>2.3581406790252031E-14</v>
      </c>
      <c r="AN415" s="223">
        <f t="shared" ca="1" si="630"/>
        <v>-9.6084353638436249E-14</v>
      </c>
      <c r="AO415" s="223">
        <f t="shared" ca="1" si="631"/>
        <v>-7.0274593856163943E-14</v>
      </c>
      <c r="AP415" s="223">
        <f t="shared" ca="1" si="632"/>
        <v>6.193368672283745E-14</v>
      </c>
      <c r="AQ415" s="223">
        <f t="shared" ca="1" si="633"/>
        <v>1.0037191054013855E-13</v>
      </c>
      <c r="AR415" s="223">
        <f t="shared" ca="1" si="634"/>
        <v>-1.315691696228257E-14</v>
      </c>
      <c r="AS415" s="223">
        <f t="shared" ca="1" si="635"/>
        <v>-1.0676565064107417E-13</v>
      </c>
      <c r="AT415" s="223">
        <f t="shared" ca="1" si="636"/>
        <v>-3.8726957038231691E-14</v>
      </c>
      <c r="AU415" s="223">
        <f t="shared" ca="1" si="637"/>
        <v>8.7945884664562948E-14</v>
      </c>
      <c r="AV415" s="223">
        <f t="shared" ca="1" si="638"/>
        <v>8.1465170793326064E-14</v>
      </c>
      <c r="AW415" s="223">
        <f t="shared" ca="1" si="639"/>
        <v>-4.8357040954137973E-14</v>
      </c>
      <c r="AX415" s="223">
        <f t="shared" ca="1" si="640"/>
        <v>-1.0496477581457822E-13</v>
      </c>
      <c r="AY415" s="223">
        <f t="shared" ca="1" si="641"/>
        <v>-2.6516792677257821E-15</v>
      </c>
      <c r="AZ415" s="223">
        <f t="shared" ca="1" si="642"/>
        <v>1.0367616480354251E-13</v>
      </c>
      <c r="BA415" s="223">
        <f t="shared" ca="1" si="643"/>
        <v>5.3034185619016066E-14</v>
      </c>
      <c r="BB415" s="223">
        <f t="shared" ca="1" si="644"/>
        <v>-7.7903652878079206E-14</v>
      </c>
      <c r="BC415" s="223">
        <f t="shared" ca="1" si="645"/>
        <v>-9.0892272801890691E-14</v>
      </c>
      <c r="BD415" s="223">
        <f t="shared" ca="1" si="646"/>
        <v>3.3733611283638825E-14</v>
      </c>
      <c r="BE415" s="223">
        <f t="shared" ca="1" si="647"/>
        <v>1.0728547067886144E-13</v>
      </c>
      <c r="BF415" s="223">
        <f t="shared" ca="1" si="648"/>
        <v>1.840287464947248E-14</v>
      </c>
      <c r="BG415" s="223">
        <f t="shared" ca="1" si="649"/>
        <v>-9.834240309272924E-14</v>
      </c>
      <c r="BH415" s="223">
        <f t="shared" ca="1" si="650"/>
        <v>-6.6193384240654316E-14</v>
      </c>
      <c r="BI415" s="223">
        <f t="shared" ca="1" si="651"/>
        <v>6.6175042270328784E-14</v>
      </c>
      <c r="BJ415" s="223">
        <f t="shared" ca="1" si="652"/>
        <v>9.835183159255582E-14</v>
      </c>
      <c r="BK415" s="223">
        <f t="shared" ca="1" si="653"/>
        <v>-1.8379950801980308E-14</v>
      </c>
      <c r="BL415" s="223">
        <f t="shared" ca="1" si="654"/>
        <v>-1.0728375909751194E-13</v>
      </c>
      <c r="BM415" s="223">
        <f t="shared" ca="1" si="655"/>
        <v>-3.3755703370444017E-14</v>
      </c>
      <c r="BN415" s="223">
        <f t="shared" ca="1" si="656"/>
        <v>9.0879825342088358E-14</v>
      </c>
      <c r="BO415" s="223">
        <f t="shared" ca="1" si="657"/>
        <v>7.7919695992840161E-14</v>
      </c>
      <c r="BP415" s="223">
        <f t="shared" ca="1" si="658"/>
        <v>-5.3013941841393396E-14</v>
      </c>
      <c r="BQ415" s="223">
        <f t="shared" ca="1" si="659"/>
        <v>-1.0368237024484527E-13</v>
      </c>
      <c r="BR415" s="223">
        <f t="shared" ca="1" si="660"/>
        <v>2.6284198916142021E-15</v>
      </c>
      <c r="BS415" s="223">
        <f t="shared" ca="1" si="661"/>
        <v>1.0495967812109676E-13</v>
      </c>
      <c r="BT415" s="223">
        <f t="shared" ca="1" si="662"/>
        <v>4.8377823053291882E-14</v>
      </c>
      <c r="BU415" s="223">
        <f t="shared" ca="1" si="663"/>
        <v>-8.1449973823463242E-14</v>
      </c>
      <c r="BV415" s="223">
        <f t="shared" ca="1" si="664"/>
        <v>-8.7959281638773424E-14</v>
      </c>
      <c r="BW415" s="223">
        <f t="shared" ca="1" si="665"/>
        <v>3.8705249669960726E-14</v>
      </c>
      <c r="BX415" s="223">
        <f t="shared" ca="1" si="666"/>
        <v>1.0676849869478923E-13</v>
      </c>
      <c r="BY415" s="223">
        <f t="shared" ca="1" si="667"/>
        <v>1.318000837176242E-14</v>
      </c>
      <c r="BZ415" s="223">
        <f t="shared" ca="1" si="668"/>
        <v>-1.00363537084195E-13</v>
      </c>
      <c r="CA415" s="223">
        <f t="shared" ca="1" si="669"/>
        <v>-6.1952708964652634E-14</v>
      </c>
      <c r="CB415" s="223">
        <f t="shared" ca="1" si="670"/>
        <v>7.0256976344742967E-14</v>
      </c>
      <c r="CC415" s="223">
        <f t="shared" ca="1" si="671"/>
        <v>9.6094814468063009E-14</v>
      </c>
      <c r="CD415" s="223">
        <f t="shared" ca="1" si="672"/>
        <v>-2.3558705730301017E-14</v>
      </c>
      <c r="CE415" s="223">
        <f t="shared" ca="1" si="673"/>
        <v>-1.0754341158133633E-13</v>
      </c>
      <c r="CF415" s="223">
        <f t="shared" ca="1" si="674"/>
        <v>-2.8703129256585805E-14</v>
      </c>
      <c r="CG415" s="223">
        <f t="shared" ca="1" si="675"/>
        <v>9.3594828560232515E-14</v>
      </c>
      <c r="CH415" s="223">
        <f t="shared" ca="1" si="676"/>
        <v>7.4186505819747172E-14</v>
      </c>
      <c r="CI415" s="223">
        <f t="shared" ca="1" si="677"/>
        <v>-5.7543127499278712E-14</v>
      </c>
      <c r="CJ415" s="223">
        <f t="shared" ca="1" si="678"/>
        <v>-1.0215018476368986E-13</v>
      </c>
      <c r="CK415" s="223">
        <f t="shared" ca="1" si="679"/>
        <v>7.9021869572136601E-15</v>
      </c>
      <c r="CL415" s="223">
        <f t="shared" ca="1" si="680"/>
        <v>1.0599033438067543E-13</v>
      </c>
      <c r="CM415" s="223">
        <f t="shared" ca="1" si="681"/>
        <v>4.3604914074434136E-14</v>
      </c>
      <c r="CN415" s="223">
        <f t="shared" ca="1" si="682"/>
        <v>-8.480007464773046E-14</v>
      </c>
      <c r="CO415" s="223">
        <f t="shared" ca="1" si="683"/>
        <v>-8.4814388861866106E-14</v>
      </c>
      <c r="CP415" s="223">
        <f t="shared" ca="1" si="684"/>
        <v>4.3583643719646795E-14</v>
      </c>
      <c r="CQ415" s="223">
        <f t="shared" ca="1" si="685"/>
        <v>1.0599431204554513E-13</v>
      </c>
      <c r="CR415" s="223">
        <f t="shared" ca="1" si="686"/>
        <v>7.9253902994508794E-15</v>
      </c>
      <c r="CS415" s="223">
        <f t="shared" ca="1" si="687"/>
        <v>-1.0214288652401678E-13</v>
      </c>
      <c r="CT415" s="223">
        <f t="shared" ca="1" si="688"/>
        <v>-5.7562784186339965E-14</v>
      </c>
      <c r="CU415" s="223">
        <f t="shared" ca="1" si="689"/>
        <v>7.4169655209357203E-14</v>
      </c>
      <c r="CV415" s="223">
        <f t="shared" ca="1" si="690"/>
        <v>9.3606296518604937E-14</v>
      </c>
      <c r="CW415" s="223">
        <f t="shared" ca="1" si="691"/>
        <v>-2.8680705673020016E-14</v>
      </c>
      <c r="CX415" s="223">
        <f t="shared" ca="1" si="692"/>
        <v>-1.0754398256697102E-13</v>
      </c>
      <c r="CY415" s="223">
        <f t="shared" ca="1" si="693"/>
        <v>-2.3581406790252751E-14</v>
      </c>
      <c r="CZ415" s="223">
        <f t="shared" ca="1" si="694"/>
        <v>9.608435363843558E-14</v>
      </c>
      <c r="DA415" s="223">
        <f t="shared" ca="1" si="695"/>
        <v>7.0274593856165079E-14</v>
      </c>
      <c r="DB415" s="223">
        <f t="shared" ca="1" si="696"/>
        <v>-6.1933686722835608E-14</v>
      </c>
      <c r="DC415" s="223">
        <f t="shared" ca="1" si="697"/>
        <v>-1.0037191054013938E-13</v>
      </c>
      <c r="DD415" s="223">
        <f t="shared" ca="1" si="698"/>
        <v>1.3156916962283355E-14</v>
      </c>
      <c r="DE415" s="223">
        <f t="shared" ca="1" si="699"/>
        <v>1.0676565064107417E-13</v>
      </c>
      <c r="DF415" s="223">
        <f t="shared" ca="1" si="700"/>
        <v>3.8726957038231666E-14</v>
      </c>
      <c r="DG415" s="223">
        <f t="shared" ca="1" si="701"/>
        <v>-8.794588466456296E-14</v>
      </c>
      <c r="DH415" s="223">
        <f t="shared" ca="1" si="702"/>
        <v>-8.1465170793326543E-14</v>
      </c>
      <c r="DI415" s="223">
        <f t="shared" ca="1" si="703"/>
        <v>4.8357040954137316E-14</v>
      </c>
      <c r="DJ415" s="223">
        <f t="shared" ca="1" si="704"/>
        <v>1.0496477581457837E-13</v>
      </c>
      <c r="DK415" s="223">
        <f t="shared" ca="1" si="705"/>
        <v>2.6516792677272853E-15</v>
      </c>
      <c r="DL415" s="223">
        <f t="shared" ca="1" si="706"/>
        <v>-1.036761648035421E-13</v>
      </c>
      <c r="DM415" s="223">
        <f t="shared" ca="1" si="707"/>
        <v>-5.3034185619018035E-14</v>
      </c>
      <c r="DN415" s="223">
        <f t="shared" ca="1" si="708"/>
        <v>7.7903652878077641E-14</v>
      </c>
      <c r="DO415" s="223">
        <f t="shared" ca="1" si="709"/>
        <v>9.0892272801890274E-14</v>
      </c>
      <c r="DP415" s="223">
        <f t="shared" ca="1" si="710"/>
        <v>-3.3733611283639582E-14</v>
      </c>
      <c r="DQ415" s="223">
        <f t="shared" ca="1" si="711"/>
        <v>-1.0728547067886148E-13</v>
      </c>
      <c r="DR415" s="223">
        <f t="shared" ca="1" si="712"/>
        <v>-1.8402874649473212E-14</v>
      </c>
      <c r="DS415" s="223">
        <f t="shared" ca="1" si="713"/>
        <v>9.8342403092728962E-14</v>
      </c>
      <c r="DT415" s="223">
        <f t="shared" ca="1" si="714"/>
        <v>6.6193384240654896E-14</v>
      </c>
      <c r="DU415" s="223">
        <f t="shared" ca="1" si="715"/>
        <v>-6.6175042270328191E-14</v>
      </c>
      <c r="DV415" s="223">
        <f t="shared" ca="1" si="716"/>
        <v>-9.8351831592556123E-14</v>
      </c>
      <c r="DW415" s="223">
        <f t="shared" ca="1" si="717"/>
        <v>1.8379950801978071E-14</v>
      </c>
      <c r="DX415" s="223">
        <f t="shared" ca="1" si="718"/>
        <v>1.0728375909751176E-13</v>
      </c>
      <c r="DY415" s="223">
        <f t="shared" ca="1" si="719"/>
        <v>3.3755703370443272E-14</v>
      </c>
      <c r="DZ415" s="223">
        <f t="shared" ca="1" si="720"/>
        <v>-9.0879825342088787E-14</v>
      </c>
      <c r="EA415" s="223">
        <f t="shared" ca="1" si="721"/>
        <v>-7.7919695992839631E-14</v>
      </c>
      <c r="EB415" s="223">
        <f t="shared" ca="1" si="722"/>
        <v>5.3013941841392753E-14</v>
      </c>
      <c r="EC415" s="223">
        <f t="shared" ca="1" si="723"/>
        <v>1.0368237024484546E-13</v>
      </c>
      <c r="ED415" s="223">
        <f t="shared" ca="1" si="724"/>
        <v>-2.6284198916134645E-15</v>
      </c>
      <c r="EE415" s="223">
        <f t="shared" ca="1" si="725"/>
        <v>-1.049596781210966E-13</v>
      </c>
      <c r="EF415" s="223">
        <f t="shared" ca="1" si="726"/>
        <v>-4.8377823053292545E-14</v>
      </c>
      <c r="EG415" s="223">
        <f t="shared" ca="1" si="727"/>
        <v>8.1449973823461766E-14</v>
      </c>
      <c r="EH415" s="223">
        <f t="shared" ca="1" si="728"/>
        <v>8.7959281638774724E-14</v>
      </c>
      <c r="EI415" s="223">
        <f t="shared" ca="1" si="729"/>
        <v>-3.8705249669958605E-14</v>
      </c>
      <c r="EJ415" s="223">
        <f t="shared" ca="1" si="730"/>
        <v>-1.0676849869478913E-13</v>
      </c>
      <c r="EK415" s="223">
        <f t="shared" ca="1" si="731"/>
        <v>-1.3180008371761634E-14</v>
      </c>
      <c r="EL415" s="223">
        <f t="shared" ca="1" si="732"/>
        <v>1.0036353708419472E-13</v>
      </c>
      <c r="EM415" s="223">
        <f t="shared" ca="1" si="733"/>
        <v>6.195270896465324E-14</v>
      </c>
      <c r="EN415" s="223">
        <f t="shared" ca="1" si="734"/>
        <v>-7.0256976344742411E-14</v>
      </c>
      <c r="EO415" s="223">
        <f t="shared" ca="1" si="735"/>
        <v>-9.609481446806335E-14</v>
      </c>
      <c r="EP415" s="223">
        <f t="shared" ca="1" si="736"/>
        <v>2.3558705730300298E-14</v>
      </c>
      <c r="EQ415" s="223">
        <f t="shared" ca="1" si="737"/>
        <v>1.0754341158133631E-13</v>
      </c>
      <c r="ER415" s="223">
        <f t="shared" ca="1" si="738"/>
        <v>2.8703129256587983E-14</v>
      </c>
      <c r="ES415" s="223">
        <f t="shared" ca="1" si="739"/>
        <v>-9.3594828560231379E-14</v>
      </c>
      <c r="ET415" s="223">
        <f t="shared" ca="1" si="740"/>
        <v>-7.4186505819746591E-14</v>
      </c>
      <c r="EU415" s="223">
        <f t="shared" ca="1" si="741"/>
        <v>5.7543127499279381E-14</v>
      </c>
      <c r="EV415" s="223">
        <f t="shared" ca="1" si="742"/>
        <v>1.0215018476368962E-13</v>
      </c>
      <c r="EW415" s="223">
        <f t="shared" ca="1" si="743"/>
        <v>-7.9021869572129233E-15</v>
      </c>
      <c r="EX415" s="223">
        <f t="shared" ca="1" si="744"/>
        <v>-1.0599033438067531E-13</v>
      </c>
      <c r="EY415" s="223">
        <f t="shared" ca="1" si="745"/>
        <v>-4.3604914074434811E-14</v>
      </c>
      <c r="EZ415" s="223">
        <f t="shared" ca="1" si="746"/>
        <v>8.4800074647730005E-14</v>
      </c>
      <c r="FA415" s="223">
        <f t="shared" ca="1" si="747"/>
        <v>8.4814388861866548E-14</v>
      </c>
      <c r="FB415" s="223">
        <f t="shared" ca="1" si="748"/>
        <v>-4.3583643719646113E-14</v>
      </c>
      <c r="FC415" s="223">
        <f t="shared" ca="1" si="749"/>
        <v>-1.0599431204554553E-13</v>
      </c>
      <c r="FD415" s="223">
        <f t="shared" ca="1" si="750"/>
        <v>-7.9253902994531403E-15</v>
      </c>
      <c r="FE415" s="223">
        <f t="shared" ca="1" si="751"/>
        <v>1.0214288652401703E-13</v>
      </c>
      <c r="FF415" s="223">
        <f t="shared" ca="1" si="752"/>
        <v>5.7562784186339296E-14</v>
      </c>
      <c r="FG415" s="223">
        <f t="shared" ca="1" si="753"/>
        <v>-7.4169655209357771E-14</v>
      </c>
      <c r="FH415" s="223">
        <f t="shared" ca="1" si="754"/>
        <v>-9.3606296518605303E-14</v>
      </c>
      <c r="FI415" s="223">
        <f t="shared" ca="1" si="755"/>
        <v>2.8680705673019303E-14</v>
      </c>
      <c r="FJ415" s="223">
        <f t="shared" ca="1" si="756"/>
        <v>1.0754398256697105E-13</v>
      </c>
      <c r="FK415" s="223">
        <f t="shared" ca="1" si="757"/>
        <v>2.358140679025347E-14</v>
      </c>
      <c r="FL415" s="223">
        <f t="shared" ca="1" si="758"/>
        <v>-9.6084353638435239E-14</v>
      </c>
      <c r="FM415" s="223">
        <f t="shared" ca="1" si="759"/>
        <v>-7.0274593856165647E-14</v>
      </c>
      <c r="FN415" s="223">
        <f t="shared" ca="1" si="760"/>
        <v>6.1933686722835014E-14</v>
      </c>
      <c r="FO415" s="223">
        <f t="shared" ca="1" si="761"/>
        <v>1.0037191054013965E-13</v>
      </c>
      <c r="FP415" s="223">
        <f t="shared" ca="1" si="762"/>
        <v>-1.3156916962282622E-14</v>
      </c>
      <c r="FQ415" s="223">
        <f t="shared" ca="1" si="763"/>
        <v>-1.0676565064107408E-13</v>
      </c>
      <c r="FR415" s="223">
        <f t="shared" ca="1" si="764"/>
        <v>-3.8726957038232353E-14</v>
      </c>
      <c r="FS415" s="223">
        <f t="shared" ca="1" si="765"/>
        <v>8.7945884664562531E-14</v>
      </c>
      <c r="FT415" s="223">
        <f t="shared" ca="1" si="766"/>
        <v>8.1465170793327036E-14</v>
      </c>
      <c r="FU415" s="223">
        <f t="shared" ca="1" si="767"/>
        <v>-4.8357040954136654E-14</v>
      </c>
      <c r="FV415" s="223">
        <f t="shared" ca="1" si="768"/>
        <v>-1.0496477581457855E-13</v>
      </c>
      <c r="FW415" s="223">
        <f t="shared" ca="1" si="769"/>
        <v>-2.6516792677280221E-15</v>
      </c>
      <c r="FX415" s="223">
        <f t="shared" ca="1" si="770"/>
        <v>1.036761648035419E-13</v>
      </c>
      <c r="FY415" s="223">
        <f t="shared" ca="1" si="771"/>
        <v>5.3034185619018679E-14</v>
      </c>
      <c r="FZ415" s="223">
        <f t="shared" ca="1" si="772"/>
        <v>-7.7903652878077123E-14</v>
      </c>
      <c r="GA415" s="223">
        <f t="shared" ca="1" si="773"/>
        <v>-9.0892272801890665E-14</v>
      </c>
      <c r="GB415" s="223">
        <f t="shared" ca="1" si="774"/>
        <v>3.3733611283638881E-14</v>
      </c>
      <c r="GC415" s="223">
        <f t="shared" ca="1" si="775"/>
        <v>1.0728547067886153E-13</v>
      </c>
      <c r="GD415" s="223">
        <f t="shared" ca="1" si="776"/>
        <v>1.8402874649473938E-14</v>
      </c>
      <c r="GE415" s="223">
        <f t="shared" ca="1" si="777"/>
        <v>-9.8342403092728659E-14</v>
      </c>
      <c r="GF415" s="223">
        <f t="shared" ca="1" si="778"/>
        <v>-6.6193384240655477E-14</v>
      </c>
      <c r="GG415" s="223">
        <f t="shared" ca="1" si="779"/>
        <v>6.6175042270327623E-14</v>
      </c>
      <c r="GH415" s="223">
        <f t="shared" ca="1" si="780"/>
        <v>9.8351831592556426E-14</v>
      </c>
      <c r="GI415" s="223">
        <f t="shared" ca="1" si="781"/>
        <v>-1.8379950801977345E-14</v>
      </c>
      <c r="GJ415" s="223">
        <f t="shared" ca="1" si="782"/>
        <v>-1.0728375909751171E-13</v>
      </c>
      <c r="GK415" s="223">
        <f t="shared" ca="1" si="783"/>
        <v>-3.3755703370443973E-14</v>
      </c>
      <c r="GL415" s="223">
        <f t="shared" ca="1" si="784"/>
        <v>9.087982534208837E-14</v>
      </c>
      <c r="GM415" s="223">
        <f t="shared" ca="1" si="785"/>
        <v>7.7919695992840124E-14</v>
      </c>
      <c r="GN415" s="223">
        <f t="shared" ca="1" si="786"/>
        <v>-5.3013941841392109E-14</v>
      </c>
      <c r="GO415" s="223">
        <f t="shared" ca="1" si="787"/>
        <v>-1.0368237024484567E-13</v>
      </c>
      <c r="GP415" s="223">
        <f t="shared" ca="1" si="788"/>
        <v>2.6284198916127266E-15</v>
      </c>
      <c r="GQ415" s="223">
        <f t="shared" ca="1" si="789"/>
        <v>1.0495967812109643E-13</v>
      </c>
      <c r="GR415" s="223">
        <f t="shared" ca="1" si="790"/>
        <v>4.8377823053293201E-14</v>
      </c>
      <c r="GS415" s="223">
        <f t="shared" ca="1" si="791"/>
        <v>-8.1449973823461273E-14</v>
      </c>
      <c r="GT415" s="223">
        <f t="shared" ca="1" si="792"/>
        <v>-8.795928163877514E-14</v>
      </c>
      <c r="GU415" s="223">
        <f t="shared" ca="1" si="793"/>
        <v>3.8705249669957917E-14</v>
      </c>
      <c r="GV415" s="223">
        <f t="shared" ca="1" si="794"/>
        <v>1.067684986947896E-13</v>
      </c>
      <c r="GW415" s="223">
        <f t="shared" ca="1" si="795"/>
        <v>1.3180008371765403E-14</v>
      </c>
      <c r="GX415" s="223">
        <f t="shared" ca="1" si="796"/>
        <v>-1.0036353708419337E-13</v>
      </c>
      <c r="GY415" s="223">
        <f t="shared" ca="1" si="797"/>
        <v>-6.1952708964656345E-14</v>
      </c>
      <c r="GZ415" s="223">
        <f t="shared" ca="1" si="798"/>
        <v>7.0256976344739533E-14</v>
      </c>
      <c r="HA415" s="223">
        <f t="shared" ca="1" si="799"/>
        <v>9.6094814468062302E-14</v>
      </c>
      <c r="HB415" s="223">
        <f t="shared" ca="1" si="800"/>
        <v>-2.355870573030256E-14</v>
      </c>
      <c r="HC415" s="223">
        <f t="shared" ca="1" si="801"/>
        <v>-1.0754341158133638E-13</v>
      </c>
      <c r="HD415" s="223">
        <f t="shared" ca="1" si="802"/>
        <v>-2.8703129256585748E-14</v>
      </c>
      <c r="HE415" s="223">
        <f t="shared" ca="1" si="803"/>
        <v>9.3594828560232528E-14</v>
      </c>
      <c r="HF415" s="223">
        <f t="shared" ca="1" si="804"/>
        <v>7.4186505819747134E-14</v>
      </c>
      <c r="HG415" s="223">
        <f t="shared" ca="1" si="805"/>
        <v>-5.754312749927875E-14</v>
      </c>
      <c r="HH415" s="223">
        <f t="shared" ca="1" si="806"/>
        <v>-1.0215018476368985E-13</v>
      </c>
      <c r="HI415" s="223">
        <f t="shared" ca="1" si="807"/>
        <v>7.9021869572121865E-15</v>
      </c>
      <c r="HJ415" s="223">
        <f t="shared" ca="1" si="808"/>
        <v>1.0599033438067518E-13</v>
      </c>
      <c r="HK415" s="223">
        <f t="shared" ca="1" si="809"/>
        <v>4.3604914074435486E-14</v>
      </c>
      <c r="HL415" s="223">
        <f t="shared" ca="1" si="810"/>
        <v>-8.4800074647729538E-14</v>
      </c>
      <c r="HM415" s="223">
        <f t="shared" ca="1" si="811"/>
        <v>-8.4814388861867002E-14</v>
      </c>
      <c r="HN415" s="223">
        <f t="shared" ca="1" si="812"/>
        <v>4.3583643719645438E-14</v>
      </c>
      <c r="HO415" s="223">
        <f t="shared" ca="1" si="813"/>
        <v>1.0599431204554565E-13</v>
      </c>
      <c r="HP415" s="223">
        <f t="shared" ca="1" si="814"/>
        <v>7.9253902994538771E-15</v>
      </c>
      <c r="HQ415" s="223">
        <f t="shared" ca="1" si="815"/>
        <v>-1.0214288652401584E-13</v>
      </c>
      <c r="HR415" s="223">
        <f t="shared" ca="1" si="816"/>
        <v>-5.7562784186342502E-14</v>
      </c>
      <c r="HS415" s="223">
        <f t="shared" ca="1" si="817"/>
        <v>7.4169655209355019E-14</v>
      </c>
      <c r="HT415" s="223">
        <f t="shared" ca="1" si="818"/>
        <v>9.3606296518607183E-14</v>
      </c>
      <c r="HU415" s="223">
        <f t="shared" ca="1" si="819"/>
        <v>-2.8680705673015649E-14</v>
      </c>
      <c r="HV415" s="223">
        <f t="shared" ca="1" si="820"/>
        <v>-1.0754398256697114E-13</v>
      </c>
      <c r="HW415" s="223">
        <f t="shared" ca="1" si="821"/>
        <v>-2.3581406790251208E-14</v>
      </c>
      <c r="HX415" s="223">
        <f t="shared" ca="1" si="822"/>
        <v>9.6084353638436286E-14</v>
      </c>
      <c r="HY415" s="223">
        <f t="shared" ca="1" si="823"/>
        <v>7.0274593856163892E-14</v>
      </c>
      <c r="HZ415" s="223">
        <f t="shared" ca="1" si="824"/>
        <v>-6.1933686722836895E-14</v>
      </c>
      <c r="IA415" s="223">
        <f t="shared" ca="1" si="825"/>
        <v>-1.0037191054013879E-13</v>
      </c>
      <c r="IB415" s="223">
        <f t="shared" ca="1" si="826"/>
        <v>1.3156916962281891E-14</v>
      </c>
      <c r="IC415" s="223">
        <f t="shared" ca="1" si="827"/>
        <v>1.06765650641074E-13</v>
      </c>
      <c r="ID415" s="223">
        <f t="shared" ca="1" si="828"/>
        <v>3.8726957038233041E-14</v>
      </c>
      <c r="IE415" s="223">
        <f t="shared" ca="1" si="829"/>
        <v>-2.7696804132980049E-14</v>
      </c>
      <c r="IF415" s="223">
        <f t="shared" ca="1" si="830"/>
        <v>-8.1465170793327515E-14</v>
      </c>
      <c r="IG415" s="223">
        <f t="shared" ca="1" si="831"/>
        <v>4.8357040954135991E-14</v>
      </c>
      <c r="IH415" s="223">
        <f t="shared" ca="1" si="832"/>
        <v>1.049647758145787E-13</v>
      </c>
      <c r="II415" s="223">
        <f t="shared" ca="1" si="833"/>
        <v>2.6516792677287605E-15</v>
      </c>
      <c r="IJ415" s="223">
        <f t="shared" ca="1" si="834"/>
        <v>-1.036761648035417E-13</v>
      </c>
      <c r="IK415" s="223">
        <f t="shared" ca="1" si="835"/>
        <v>-5.3034185619019316E-14</v>
      </c>
      <c r="IL415" s="223">
        <f t="shared" ca="1" si="836"/>
        <v>7.7903652878076618E-14</v>
      </c>
      <c r="IM415" s="223">
        <f t="shared" ca="1" si="837"/>
        <v>9.0892272801892685E-14</v>
      </c>
      <c r="IN415" s="223">
        <f t="shared" ca="1" si="838"/>
        <v>-3.3733611283635278E-14</v>
      </c>
      <c r="IO415" s="223">
        <f t="shared" ca="1" si="839"/>
        <v>-1.0728547067886181E-13</v>
      </c>
      <c r="IP415" s="223">
        <f t="shared" ca="1" si="840"/>
        <v>-1.8402874649477677E-14</v>
      </c>
      <c r="IQ415" s="223">
        <f t="shared" ca="1" si="841"/>
        <v>9.8342403092727119E-14</v>
      </c>
      <c r="IR415" s="223">
        <f t="shared" ca="1" si="842"/>
        <v>6.6193384240653647E-14</v>
      </c>
      <c r="IS415" s="223">
        <f t="shared" ca="1" si="843"/>
        <v>-6.6175042270329453E-14</v>
      </c>
      <c r="IT415" s="223">
        <f t="shared" ca="1" si="844"/>
        <v>-9.8351831592555479E-14</v>
      </c>
      <c r="IU415" s="223">
        <f t="shared" ca="1" si="845"/>
        <v>1.837995080197963E-14</v>
      </c>
      <c r="IV415" s="223">
        <f t="shared" ca="1" si="846"/>
        <v>1.0728375909751188E-13</v>
      </c>
      <c r="IW415" s="223">
        <f t="shared" ca="1" si="847"/>
        <v>3.3755703370444667E-14</v>
      </c>
      <c r="IX415" s="223">
        <f t="shared" ca="1" si="848"/>
        <v>-9.0879825342087979E-14</v>
      </c>
      <c r="IY415" s="223">
        <f t="shared" ca="1" si="849"/>
        <v>-7.7919695992840641E-14</v>
      </c>
      <c r="IZ415" s="223">
        <f t="shared" ca="1" si="850"/>
        <v>5.3013941841391465E-14</v>
      </c>
      <c r="JA415" s="223">
        <f t="shared" ca="1" si="851"/>
        <v>1.0368237024484586E-13</v>
      </c>
      <c r="JB415" s="223">
        <f t="shared" ca="1" si="852"/>
        <v>-2.628419891611989E-15</v>
      </c>
    </row>
    <row r="416" spans="2:262">
      <c r="B416" s="230">
        <v>55</v>
      </c>
      <c r="C416" s="229">
        <f t="shared" si="853"/>
        <v>1.0742187500000005E-3</v>
      </c>
      <c r="D416" s="226">
        <f t="shared" ca="1" si="597"/>
        <v>18.000000000113122</v>
      </c>
      <c r="E416" s="225">
        <f ca="1">BI361</f>
        <v>1.1312149885698045E-10</v>
      </c>
      <c r="F416" s="224">
        <v>55</v>
      </c>
      <c r="G416" s="223">
        <f t="shared" ca="1" si="854"/>
        <v>-3.8393978775963465E-13</v>
      </c>
      <c r="H416" s="223">
        <f t="shared" ca="1" si="598"/>
        <v>-1.5078242768234225E-13</v>
      </c>
      <c r="I416" s="223">
        <f t="shared" ca="1" si="599"/>
        <v>3.1786655396150529E-13</v>
      </c>
      <c r="J416" s="223">
        <f t="shared" ca="1" si="600"/>
        <v>2.9007234003705496E-13</v>
      </c>
      <c r="K416" s="223">
        <f t="shared" ca="1" si="601"/>
        <v>-1.9075613508685723E-13</v>
      </c>
      <c r="L416" s="223">
        <f t="shared" ca="1" si="602"/>
        <v>-3.7366215156717856E-13</v>
      </c>
      <c r="M416" s="223">
        <f t="shared" ca="1" si="603"/>
        <v>2.7016453470751246E-14</v>
      </c>
      <c r="N416" s="223">
        <f t="shared" ca="1" si="604"/>
        <v>3.8550082848734252E-13</v>
      </c>
      <c r="O416" s="223">
        <f t="shared" ca="1" si="605"/>
        <v>1.419109657354039E-13</v>
      </c>
      <c r="P416" s="223">
        <f t="shared" ca="1" si="606"/>
        <v>-3.2331509131837034E-13</v>
      </c>
      <c r="Q416" s="223">
        <f t="shared" ca="1" si="607"/>
        <v>-2.8358844067397714E-13</v>
      </c>
      <c r="R416" s="223">
        <f t="shared" ca="1" si="608"/>
        <v>1.9904593322672826E-13</v>
      </c>
      <c r="S416" s="223">
        <f t="shared" ca="1" si="609"/>
        <v>3.7081086231029206E-13</v>
      </c>
      <c r="T416" s="223">
        <f t="shared" ca="1" si="610"/>
        <v>-3.6555693635081582E-14</v>
      </c>
      <c r="U416" s="223">
        <f t="shared" ca="1" si="611"/>
        <v>-3.8682965793077399E-13</v>
      </c>
      <c r="V416" s="223">
        <f t="shared" ca="1" si="612"/>
        <v>-1.3295402192909918E-13</v>
      </c>
      <c r="W416" s="223">
        <f t="shared" ca="1" si="613"/>
        <v>3.285688757537553E-13</v>
      </c>
      <c r="X416" s="223">
        <f t="shared" ca="1" si="614"/>
        <v>2.7693371823829179E-13</v>
      </c>
      <c r="Y416" s="223">
        <f t="shared" ca="1" si="615"/>
        <v>-2.0721583353922946E-13</v>
      </c>
      <c r="Z416" s="223">
        <f t="shared" ca="1" si="616"/>
        <v>-3.6773621045546125E-13</v>
      </c>
      <c r="AA416" s="223">
        <f t="shared" ca="1" si="617"/>
        <v>4.6072914016470865E-14</v>
      </c>
      <c r="AB416" s="223">
        <f t="shared" ca="1" si="618"/>
        <v>3.8792547565276042E-13</v>
      </c>
      <c r="AC416" s="223">
        <f t="shared" ca="1" si="619"/>
        <v>1.2391699159145611E-13</v>
      </c>
      <c r="AD416" s="223">
        <f t="shared" ca="1" si="620"/>
        <v>-3.3362474258436828E-13</v>
      </c>
      <c r="AE416" s="223">
        <f t="shared" ca="1" si="621"/>
        <v>-2.7011218128595797E-13</v>
      </c>
      <c r="AF416" s="223">
        <f t="shared" ca="1" si="622"/>
        <v>2.1526091478190687E-13</v>
      </c>
      <c r="AG416" s="223">
        <f t="shared" ca="1" si="623"/>
        <v>3.6444004805799413E-13</v>
      </c>
      <c r="AH416" s="223">
        <f t="shared" ca="1" si="624"/>
        <v>-5.5562381797235225E-14</v>
      </c>
      <c r="AI416" s="223">
        <f t="shared" ca="1" si="625"/>
        <v>-3.8878762157368168E-13</v>
      </c>
      <c r="AJ416" s="223">
        <f t="shared" ca="1" si="626"/>
        <v>-1.1480531829163179E-13</v>
      </c>
      <c r="AK416" s="223">
        <f t="shared" ca="1" si="627"/>
        <v>3.3847964634508024E-13</v>
      </c>
      <c r="AL416" s="223">
        <f t="shared" ca="1" si="628"/>
        <v>2.6312793885576344E-13</v>
      </c>
      <c r="AM416" s="223">
        <f t="shared" ca="1" si="629"/>
        <v>-2.2317633089864258E-13</v>
      </c>
      <c r="AN416" s="223">
        <f t="shared" ca="1" si="630"/>
        <v>-3.6092436060286862E-13</v>
      </c>
      <c r="AO416" s="223">
        <f t="shared" ca="1" si="631"/>
        <v>6.5018380876814843E-14</v>
      </c>
      <c r="AP416" s="223">
        <f t="shared" ca="1" si="632"/>
        <v>3.8941557636907231E-13</v>
      </c>
      <c r="AQ416" s="223">
        <f t="shared" ca="1" si="633"/>
        <v>1.0562449056091727E-13</v>
      </c>
      <c r="AR416" s="223">
        <f t="shared" ca="1" si="634"/>
        <v>-3.4313066262340314E-13</v>
      </c>
      <c r="AS416" s="223">
        <f t="shared" ca="1" si="635"/>
        <v>-2.5598519799418961E-13</v>
      </c>
      <c r="AT416" s="223">
        <f t="shared" ca="1" si="636"/>
        <v>2.3095731393874544E-13</v>
      </c>
      <c r="AU416" s="223">
        <f t="shared" ca="1" si="637"/>
        <v>3.5719126580874702E-13</v>
      </c>
      <c r="AV416" s="223">
        <f t="shared" ca="1" si="638"/>
        <v>-7.4435215314948128E-14</v>
      </c>
      <c r="AW416" s="223">
        <f t="shared" ca="1" si="639"/>
        <v>-3.8980896178244454E-13</v>
      </c>
      <c r="AX416" s="223">
        <f t="shared" ca="1" si="640"/>
        <v>-9.6380038586642945E-14</v>
      </c>
      <c r="AY416" s="223">
        <f t="shared" ca="1" si="641"/>
        <v>3.4757498982104366E-13</v>
      </c>
      <c r="AZ416" s="223">
        <f t="shared" ca="1" si="642"/>
        <v>2.4868826122124721E-13</v>
      </c>
      <c r="BA416" s="223">
        <f t="shared" ca="1" si="643"/>
        <v>-2.3859917692898185E-13</v>
      </c>
      <c r="BB416" s="223">
        <f t="shared" ca="1" si="644"/>
        <v>-3.5324301235234275E-13</v>
      </c>
      <c r="BC416" s="223">
        <f t="shared" ca="1" si="645"/>
        <v>8.3807212762690358E-14</v>
      </c>
      <c r="BD416" s="223">
        <f t="shared" ca="1" si="646"/>
        <v>3.8996754085313499E-13</v>
      </c>
      <c r="BE416" s="223">
        <f t="shared" ca="1" si="647"/>
        <v>8.7077530881003112E-14</v>
      </c>
      <c r="BF416" s="223">
        <f t="shared" ca="1" si="648"/>
        <v>-3.5180995084148317E-13</v>
      </c>
      <c r="BG416" s="223">
        <f t="shared" ca="1" si="649"/>
        <v>-2.4124152393879595E-13</v>
      </c>
      <c r="BH416" s="223">
        <f t="shared" ca="1" si="650"/>
        <v>2.4609731669683629E-13</v>
      </c>
      <c r="BI416" s="223">
        <f t="shared" ca="1" si="651"/>
        <v>3.4908197851390559E-13</v>
      </c>
      <c r="BJ416" s="223">
        <f t="shared" ca="1" si="652"/>
        <v>-9.3128727879215164E-14</v>
      </c>
      <c r="BK416" s="223">
        <f t="shared" ca="1" si="653"/>
        <v>-3.8989121805904096E-13</v>
      </c>
      <c r="BL416" s="223">
        <f t="shared" ca="1" si="654"/>
        <v>-7.7722570926801855E-14</v>
      </c>
      <c r="BM416" s="223">
        <f t="shared" ca="1" si="655"/>
        <v>3.5583299470255585E-13</v>
      </c>
      <c r="BN416" s="223">
        <f t="shared" ca="1" si="656"/>
        <v>2.3364947178292776E-13</v>
      </c>
      <c r="BO416" s="223">
        <f t="shared" ca="1" si="657"/>
        <v>-2.534472166432817E-13</v>
      </c>
      <c r="BP416" s="223">
        <f t="shared" ca="1" si="658"/>
        <v>-3.4471067074462759E-13</v>
      </c>
      <c r="BQ416" s="223">
        <f t="shared" ca="1" si="659"/>
        <v>1.0239414573237297E-13</v>
      </c>
      <c r="BR416" s="223">
        <f t="shared" ca="1" si="660"/>
        <v>3.8958003937415995E-13</v>
      </c>
      <c r="BS416" s="223">
        <f t="shared" ca="1" si="661"/>
        <v>6.8320793802108412E-14</v>
      </c>
      <c r="BT416" s="223">
        <f t="shared" ca="1" si="662"/>
        <v>-3.5964169807307246E-13</v>
      </c>
      <c r="BU416" s="223">
        <f t="shared" ca="1" si="663"/>
        <v>-2.2591667792197392E-13</v>
      </c>
      <c r="BV416" s="223">
        <f t="shared" ca="1" si="664"/>
        <v>2.6064444946342316E-13</v>
      </c>
      <c r="BW416" s="223">
        <f t="shared" ca="1" si="665"/>
        <v>3.401317221568552E-13</v>
      </c>
      <c r="BX416" s="223">
        <f t="shared" ca="1" si="666"/>
        <v>-1.1159788518090531E-13</v>
      </c>
      <c r="BY416" s="223">
        <f t="shared" ca="1" si="667"/>
        <v>-3.8903419224089592E-13</v>
      </c>
      <c r="BZ416" s="223">
        <f t="shared" ca="1" si="668"/>
        <v>-5.8877862785907603E-14</v>
      </c>
      <c r="CA416" s="223">
        <f t="shared" ca="1" si="669"/>
        <v>3.6323376673253916E-13</v>
      </c>
      <c r="CB416" s="223">
        <f t="shared" ca="1" si="670"/>
        <v>2.1804780030180875E-13</v>
      </c>
      <c r="CC416" s="223">
        <f t="shared" ca="1" si="671"/>
        <v>-2.6768467981333152E-13</v>
      </c>
      <c r="CD416" s="223">
        <f t="shared" ca="1" si="672"/>
        <v>-3.3534789093799989E-13</v>
      </c>
      <c r="CE416" s="223">
        <f t="shared" ca="1" si="673"/>
        <v>1.207344022363184E-13</v>
      </c>
      <c r="CF416" s="223">
        <f t="shared" ca="1" si="674"/>
        <v>3.8825400545715135E-13</v>
      </c>
      <c r="CG416" s="223">
        <f t="shared" ca="1" si="675"/>
        <v>4.9399465946749672E-14</v>
      </c>
      <c r="CH416" s="223">
        <f t="shared" ca="1" si="676"/>
        <v>-3.6660703695311153E-13</v>
      </c>
      <c r="CI416" s="223">
        <f t="shared" ca="1" si="677"/>
        <v>-2.1004757884007405E-13</v>
      </c>
      <c r="CJ416" s="223">
        <f t="shared" ca="1" si="678"/>
        <v>2.7456366692149523E-13</v>
      </c>
      <c r="CK416" s="223">
        <f t="shared" ca="1" si="679"/>
        <v>3.3036205868910884E-13</v>
      </c>
      <c r="CL416" s="223">
        <f t="shared" ca="1" si="680"/>
        <v>-1.297981934023744E-13</v>
      </c>
      <c r="CM416" s="223">
        <f t="shared" ca="1" si="681"/>
        <v>-3.8723994897827179E-13</v>
      </c>
      <c r="CN416" s="223">
        <f t="shared" ca="1" si="682"/>
        <v>-3.9891312716470407E-14</v>
      </c>
      <c r="CO416" s="223">
        <f t="shared" ca="1" si="683"/>
        <v>3.6975947680294342E-13</v>
      </c>
      <c r="CP416" s="223">
        <f t="shared" ca="1" si="684"/>
        <v>2.0192083257103103E-13</v>
      </c>
      <c r="CQ416" s="223">
        <f t="shared" ca="1" si="685"/>
        <v>-2.8127726714330221E-13</v>
      </c>
      <c r="CR416" s="223">
        <f t="shared" ca="1" si="686"/>
        <v>-3.2517722868909653E-13</v>
      </c>
      <c r="CS416" s="223">
        <f t="shared" ca="1" si="687"/>
        <v>1.3878379899019189E-13</v>
      </c>
      <c r="CT416" s="223">
        <f t="shared" ca="1" si="688"/>
        <v>3.8599263363396215E-13</v>
      </c>
      <c r="CU416" s="223">
        <f t="shared" ca="1" si="689"/>
        <v>3.0359130451043025E-14</v>
      </c>
      <c r="CV416" s="223">
        <f t="shared" ca="1" si="690"/>
        <v>-3.7268918737014666E-13</v>
      </c>
      <c r="CW416" s="223">
        <f t="shared" ca="1" si="691"/>
        <v>-1.936724567427535E-13</v>
      </c>
      <c r="CX416" s="223">
        <f t="shared" ca="1" si="692"/>
        <v>2.8782143645702032E-13</v>
      </c>
      <c r="CY416" s="223">
        <f t="shared" ca="1" si="693"/>
        <v>3.1979652408568166E-13</v>
      </c>
      <c r="CZ416" s="223">
        <f t="shared" ca="1" si="694"/>
        <v>-1.4768580640696335E-13</v>
      </c>
      <c r="DA416" s="223">
        <f t="shared" ca="1" si="695"/>
        <v>-3.8451281076034557E-13</v>
      </c>
      <c r="DB416" s="223">
        <f t="shared" ca="1" si="696"/>
        <v>-2.08086609806274E-14</v>
      </c>
      <c r="DC416" s="223">
        <f t="shared" ca="1" si="697"/>
        <v>3.7539440390662448E-13</v>
      </c>
      <c r="DD416" s="223">
        <f t="shared" ca="1" si="698"/>
        <v>1.8530741986840882E-13</v>
      </c>
      <c r="DE416" s="223">
        <f t="shared" ca="1" si="699"/>
        <v>-2.9419223289974595E-13</v>
      </c>
      <c r="DF416" s="223">
        <f t="shared" ca="1" si="700"/>
        <v>-3.1422318601411656E-13</v>
      </c>
      <c r="DG416" s="223">
        <f t="shared" ca="1" si="701"/>
        <v>1.5649885341627298E-13</v>
      </c>
      <c r="DH416" s="223">
        <f t="shared" ca="1" si="702"/>
        <v>3.8280137174738601E-13</v>
      </c>
      <c r="DI416" s="223">
        <f t="shared" ca="1" si="703"/>
        <v>1.1245657150934056E-14</v>
      </c>
      <c r="DJ416" s="223">
        <f t="shared" ca="1" si="704"/>
        <v>-3.7787349689109123E-13</v>
      </c>
      <c r="DK416" s="223">
        <f t="shared" ca="1" si="705"/>
        <v>-1.7683076073343592E-13</v>
      </c>
      <c r="DL416" s="223">
        <f t="shared" ca="1" si="706"/>
        <v>3.0038581894193625E-13</v>
      </c>
      <c r="DM416" s="223">
        <f t="shared" ca="1" si="707"/>
        <v>3.0846057164486482E-13</v>
      </c>
      <c r="DN416" s="223">
        <f t="shared" ca="1" si="708"/>
        <v>-1.6521763136816384E-13</v>
      </c>
      <c r="DO416" s="223">
        <f t="shared" ca="1" si="709"/>
        <v>-3.8085934750195321E-13</v>
      </c>
      <c r="DP416" s="223">
        <f t="shared" ca="1" si="710"/>
        <v>-1.67587935786413E-15</v>
      </c>
      <c r="DQ416" s="223">
        <f t="shared" ca="1" si="711"/>
        <v>3.8012497301062815E-13</v>
      </c>
      <c r="DR416" s="223">
        <f t="shared" ca="1" si="712"/>
        <v>1.6824758536031538E-13</v>
      </c>
      <c r="DS416" s="223">
        <f t="shared" ca="1" si="713"/>
        <v>-3.0639846379893807E-13</v>
      </c>
      <c r="DT416" s="223">
        <f t="shared" ca="1" si="714"/>
        <v>-3.0251215216133117E-13</v>
      </c>
      <c r="DU416" s="223">
        <f t="shared" ca="1" si="715"/>
        <v>1.7383688839679368E-13</v>
      </c>
      <c r="DV416" s="223">
        <f t="shared" ca="1" si="716"/>
        <v>3.786879078268312E-13</v>
      </c>
      <c r="DW416" s="223">
        <f t="shared" ca="1" si="717"/>
        <v>-7.8949079222547332E-15</v>
      </c>
      <c r="DX416" s="223">
        <f t="shared" ca="1" si="718"/>
        <v>-3.8214747606021421E-13</v>
      </c>
      <c r="DY416" s="223">
        <f t="shared" ca="1" si="719"/>
        <v>-1.5956306393296622E-13</v>
      </c>
      <c r="DZ416" s="223">
        <f t="shared" ca="1" si="720"/>
        <v>3.1222654567833072E-13</v>
      </c>
      <c r="EA416" s="223">
        <f t="shared" ca="1" si="721"/>
        <v>2.9638151066900053E-13</v>
      </c>
      <c r="EB416" s="223">
        <f t="shared" ca="1" si="722"/>
        <v>-1.8235143258404312E-13</v>
      </c>
      <c r="EC416" s="223">
        <f t="shared" ca="1" si="723"/>
        <v>-3.7628836071608981E-13</v>
      </c>
      <c r="ED416" s="223">
        <f t="shared" ca="1" si="724"/>
        <v>1.7460939605061928E-14</v>
      </c>
      <c r="EE416" s="223">
        <f t="shared" ca="1" si="725"/>
        <v>3.8393978775963586E-13</v>
      </c>
      <c r="EF416" s="223">
        <f t="shared" ca="1" si="726"/>
        <v>1.5078242768234102E-13</v>
      </c>
      <c r="EG416" s="223">
        <f t="shared" ca="1" si="727"/>
        <v>-3.1786655396150918E-13</v>
      </c>
      <c r="EH416" s="223">
        <f t="shared" ca="1" si="728"/>
        <v>-2.9007234003705415E-13</v>
      </c>
      <c r="EI416" s="223">
        <f t="shared" ca="1" si="729"/>
        <v>1.9075613508686308E-13</v>
      </c>
      <c r="EJ416" s="223">
        <f t="shared" ca="1" si="730"/>
        <v>3.7366215156717826E-13</v>
      </c>
      <c r="EK416" s="223">
        <f t="shared" ca="1" si="731"/>
        <v>-2.701645347075761E-14</v>
      </c>
      <c r="EL416" s="223">
        <f t="shared" ca="1" si="732"/>
        <v>-3.8550082848734262E-13</v>
      </c>
      <c r="EM416" s="223">
        <f t="shared" ca="1" si="733"/>
        <v>-1.4191096573539797E-13</v>
      </c>
      <c r="EN416" s="223">
        <f t="shared" ca="1" si="734"/>
        <v>3.2331509131837079E-13</v>
      </c>
      <c r="EO416" s="223">
        <f t="shared" ca="1" si="735"/>
        <v>2.8358844067397275E-13</v>
      </c>
      <c r="EP416" s="223">
        <f t="shared" ca="1" si="736"/>
        <v>-1.9904593322672838E-13</v>
      </c>
      <c r="EQ416" s="223">
        <f t="shared" ca="1" si="737"/>
        <v>-3.7081086231029029E-13</v>
      </c>
      <c r="ER416" s="223">
        <f t="shared" ca="1" si="738"/>
        <v>3.6555693635081714E-14</v>
      </c>
      <c r="ES416" s="223">
        <f t="shared" ca="1" si="739"/>
        <v>3.8682965793077469E-13</v>
      </c>
      <c r="ET416" s="223">
        <f t="shared" ca="1" si="740"/>
        <v>1.3295402192909905E-13</v>
      </c>
      <c r="EU416" s="223">
        <f t="shared" ca="1" si="741"/>
        <v>-3.2856887575375843E-13</v>
      </c>
      <c r="EV416" s="223">
        <f t="shared" ca="1" si="742"/>
        <v>-2.7693371823829169E-13</v>
      </c>
      <c r="EW416" s="223">
        <f t="shared" ca="1" si="743"/>
        <v>2.0721583353923425E-13</v>
      </c>
      <c r="EX416" s="223">
        <f t="shared" ca="1" si="744"/>
        <v>3.6773621045546119E-13</v>
      </c>
      <c r="EY416" s="223">
        <f t="shared" ca="1" si="745"/>
        <v>-4.6072914016476507E-14</v>
      </c>
      <c r="EZ416" s="223">
        <f t="shared" ca="1" si="746"/>
        <v>-3.8792547565276042E-13</v>
      </c>
      <c r="FA416" s="223">
        <f t="shared" ca="1" si="747"/>
        <v>-1.2391699159145073E-13</v>
      </c>
      <c r="FB416" s="223">
        <f t="shared" ca="1" si="748"/>
        <v>3.3362474258436762E-13</v>
      </c>
      <c r="FC416" s="223">
        <f t="shared" ca="1" si="749"/>
        <v>2.7011218128595489E-13</v>
      </c>
      <c r="FD416" s="223">
        <f t="shared" ca="1" si="750"/>
        <v>-2.1526091478190584E-13</v>
      </c>
      <c r="FE416" s="223">
        <f t="shared" ca="1" si="751"/>
        <v>-3.6444004805799266E-13</v>
      </c>
      <c r="FF416" s="223">
        <f t="shared" ca="1" si="752"/>
        <v>5.5562381797234E-14</v>
      </c>
      <c r="FG416" s="223">
        <f t="shared" ca="1" si="753"/>
        <v>3.8878762157368199E-13</v>
      </c>
      <c r="FH416" s="223">
        <f t="shared" ca="1" si="754"/>
        <v>1.1480531829163298E-13</v>
      </c>
      <c r="FI416" s="223">
        <f t="shared" ca="1" si="755"/>
        <v>-3.3847964634508231E-13</v>
      </c>
      <c r="FJ416" s="223">
        <f t="shared" ca="1" si="756"/>
        <v>-2.631279388557644E-13</v>
      </c>
      <c r="FK416" s="223">
        <f t="shared" ca="1" si="757"/>
        <v>2.2317633089864607E-13</v>
      </c>
      <c r="FL416" s="223">
        <f t="shared" ca="1" si="758"/>
        <v>3.6092436060286908E-13</v>
      </c>
      <c r="FM416" s="223">
        <f t="shared" ca="1" si="759"/>
        <v>-6.5018380876819084E-14</v>
      </c>
      <c r="FN416" s="223">
        <f t="shared" ca="1" si="760"/>
        <v>-3.8941557636907226E-13</v>
      </c>
      <c r="FO416" s="223">
        <f t="shared" ca="1" si="761"/>
        <v>-1.0562449056091312E-13</v>
      </c>
      <c r="FP416" s="223">
        <f t="shared" ca="1" si="762"/>
        <v>3.4313066262340254E-13</v>
      </c>
      <c r="FQ416" s="223">
        <f t="shared" ca="1" si="763"/>
        <v>2.5598519799418638E-13</v>
      </c>
      <c r="FR416" s="223">
        <f t="shared" ca="1" si="764"/>
        <v>-2.3095731393874443E-13</v>
      </c>
      <c r="FS416" s="223">
        <f t="shared" ca="1" si="765"/>
        <v>-3.5719126580874531E-13</v>
      </c>
      <c r="FT416" s="223">
        <f t="shared" ca="1" si="766"/>
        <v>7.4435215314946891E-14</v>
      </c>
      <c r="FU416" s="223">
        <f t="shared" ca="1" si="767"/>
        <v>3.8980896178244469E-13</v>
      </c>
      <c r="FV416" s="223">
        <f t="shared" ca="1" si="768"/>
        <v>9.6380038586644144E-14</v>
      </c>
      <c r="FW416" s="223">
        <f t="shared" ca="1" si="769"/>
        <v>-3.4757498982104563E-13</v>
      </c>
      <c r="FX416" s="223">
        <f t="shared" ca="1" si="770"/>
        <v>-2.4868826122124812E-13</v>
      </c>
      <c r="FY416" s="223">
        <f t="shared" ca="1" si="771"/>
        <v>2.3859917692898523E-13</v>
      </c>
      <c r="FZ416" s="223">
        <f t="shared" ca="1" si="772"/>
        <v>3.5324301235234446E-13</v>
      </c>
      <c r="GA416" s="223">
        <f t="shared" ca="1" si="773"/>
        <v>-8.3807212762691847E-14</v>
      </c>
      <c r="GB416" s="223">
        <f t="shared" ca="1" si="774"/>
        <v>-3.8996754085313494E-13</v>
      </c>
      <c r="GC416" s="223">
        <f t="shared" ca="1" si="775"/>
        <v>-8.7077530881001622E-14</v>
      </c>
      <c r="GD416" s="223">
        <f t="shared" ca="1" si="776"/>
        <v>3.518099508414814E-13</v>
      </c>
      <c r="GE416" s="223">
        <f t="shared" ca="1" si="777"/>
        <v>2.4124152393879474E-13</v>
      </c>
      <c r="GF416" s="223">
        <f t="shared" ca="1" si="778"/>
        <v>-2.4609731669683311E-13</v>
      </c>
      <c r="GG416" s="223">
        <f t="shared" ca="1" si="779"/>
        <v>-3.4908197851390489E-13</v>
      </c>
      <c r="GH416" s="223">
        <f t="shared" ca="1" si="780"/>
        <v>9.3128727879211264E-14</v>
      </c>
      <c r="GI416" s="223">
        <f t="shared" ca="1" si="781"/>
        <v>3.8989121805904096E-13</v>
      </c>
      <c r="GJ416" s="223">
        <f t="shared" ca="1" si="782"/>
        <v>7.7722570926805781E-14</v>
      </c>
      <c r="GK416" s="223">
        <f t="shared" ca="1" si="783"/>
        <v>-3.5583299470255651E-13</v>
      </c>
      <c r="GL416" s="223">
        <f t="shared" ca="1" si="784"/>
        <v>-2.3364947178293094E-13</v>
      </c>
      <c r="GM416" s="223">
        <f t="shared" ca="1" si="785"/>
        <v>2.5344721664328286E-13</v>
      </c>
      <c r="GN416" s="223">
        <f t="shared" ca="1" si="786"/>
        <v>3.4471067074462951E-13</v>
      </c>
      <c r="GO416" s="223">
        <f t="shared" ca="1" si="787"/>
        <v>-1.0239414573237444E-13</v>
      </c>
      <c r="GP416" s="223">
        <f t="shared" ca="1" si="788"/>
        <v>-3.8958003937415965E-13</v>
      </c>
      <c r="GQ416" s="223">
        <f t="shared" ca="1" si="789"/>
        <v>-6.8320793802095992E-14</v>
      </c>
      <c r="GR416" s="223">
        <f t="shared" ca="1" si="790"/>
        <v>3.5964169807307089E-13</v>
      </c>
      <c r="GS416" s="223">
        <f t="shared" ca="1" si="791"/>
        <v>2.2591667792197271E-13</v>
      </c>
      <c r="GT416" s="223">
        <f t="shared" ca="1" si="792"/>
        <v>-2.6064444946342846E-13</v>
      </c>
      <c r="GU416" s="223">
        <f t="shared" ca="1" si="793"/>
        <v>-3.4013172215684904E-13</v>
      </c>
      <c r="GV416" s="223">
        <f t="shared" ca="1" si="794"/>
        <v>1.1159788518090148E-13</v>
      </c>
      <c r="GW416" s="223">
        <f t="shared" ca="1" si="795"/>
        <v>3.8903419224089582E-13</v>
      </c>
      <c r="GX416" s="223">
        <f t="shared" ca="1" si="796"/>
        <v>5.8877862785900611E-14</v>
      </c>
      <c r="GY416" s="223">
        <f t="shared" ca="1" si="797"/>
        <v>-3.6323376673254376E-13</v>
      </c>
      <c r="GZ416" s="223">
        <f t="shared" ca="1" si="798"/>
        <v>-2.1804780030181203E-13</v>
      </c>
      <c r="HA416" s="223">
        <f t="shared" ca="1" si="799"/>
        <v>2.6768467981333263E-13</v>
      </c>
      <c r="HB416" s="223">
        <f t="shared" ca="1" si="800"/>
        <v>3.3534789093799625E-13</v>
      </c>
      <c r="HC416" s="223">
        <f t="shared" ca="1" si="801"/>
        <v>-1.2073440223633039E-13</v>
      </c>
      <c r="HD416" s="223">
        <f t="shared" ca="1" si="802"/>
        <v>-3.8825400545715175E-13</v>
      </c>
      <c r="HE416" s="223">
        <f t="shared" ca="1" si="803"/>
        <v>-4.9399465946748157E-14</v>
      </c>
      <c r="HF416" s="223">
        <f t="shared" ca="1" si="804"/>
        <v>3.6660703695311396E-13</v>
      </c>
      <c r="HG416" s="223">
        <f t="shared" ca="1" si="805"/>
        <v>2.1004757884006342E-13</v>
      </c>
      <c r="HH416" s="223">
        <f t="shared" ca="1" si="806"/>
        <v>-2.7456366692149241E-13</v>
      </c>
      <c r="HI416" s="223">
        <f t="shared" ca="1" si="807"/>
        <v>-3.3036205868910803E-13</v>
      </c>
      <c r="HJ416" s="223">
        <f t="shared" ca="1" si="808"/>
        <v>1.2979819340238109E-13</v>
      </c>
      <c r="HK416" s="223">
        <f t="shared" ca="1" si="809"/>
        <v>3.8723994897827033E-13</v>
      </c>
      <c r="HL416" s="223">
        <f t="shared" ca="1" si="810"/>
        <v>3.9891312716474408E-14</v>
      </c>
      <c r="HM416" s="223">
        <f t="shared" ca="1" si="811"/>
        <v>-3.6975947680294393E-13</v>
      </c>
      <c r="HN416" s="223">
        <f t="shared" ca="1" si="812"/>
        <v>-2.0192083257102497E-13</v>
      </c>
      <c r="HO416" s="223">
        <f t="shared" ca="1" si="813"/>
        <v>2.8127726714331099E-13</v>
      </c>
      <c r="HP416" s="223">
        <f t="shared" ca="1" si="814"/>
        <v>3.2517722868909871E-13</v>
      </c>
      <c r="HQ416" s="223">
        <f t="shared" ca="1" si="815"/>
        <v>-1.387837989901933E-13</v>
      </c>
      <c r="HR416" s="223">
        <f t="shared" ca="1" si="816"/>
        <v>-3.8599263363396114E-13</v>
      </c>
      <c r="HS416" s="223">
        <f t="shared" ca="1" si="817"/>
        <v>-3.0359130451030448E-14</v>
      </c>
      <c r="HT416" s="223">
        <f t="shared" ca="1" si="818"/>
        <v>3.726891873701455E-13</v>
      </c>
      <c r="HU416" s="223">
        <f t="shared" ca="1" si="819"/>
        <v>1.9367245674275213E-13</v>
      </c>
      <c r="HV416" s="223">
        <f t="shared" ca="1" si="820"/>
        <v>-2.8782143645702138E-13</v>
      </c>
      <c r="HW416" s="223">
        <f t="shared" ca="1" si="821"/>
        <v>-3.1979652408567444E-13</v>
      </c>
      <c r="HX416" s="223">
        <f t="shared" ca="1" si="822"/>
        <v>1.4768580640695449E-13</v>
      </c>
      <c r="HY416" s="223">
        <f t="shared" ca="1" si="823"/>
        <v>3.8451281076034532E-13</v>
      </c>
      <c r="HZ416" s="223">
        <f t="shared" ca="1" si="824"/>
        <v>2.0808660980625873E-14</v>
      </c>
      <c r="IA416" s="223">
        <f t="shared" ca="1" si="825"/>
        <v>-3.7539440390662787E-13</v>
      </c>
      <c r="IB416" s="223">
        <f t="shared" ca="1" si="826"/>
        <v>-1.8530741986841722E-13</v>
      </c>
      <c r="IC416" s="223">
        <f t="shared" ca="1" si="827"/>
        <v>2.9419223289974691E-13</v>
      </c>
      <c r="ID416" s="223">
        <f t="shared" ca="1" si="828"/>
        <v>3.1422318601411565E-13</v>
      </c>
      <c r="IE416" s="223">
        <f t="shared" ca="1" si="829"/>
        <v>1.9213346290828776E-13</v>
      </c>
      <c r="IF416" s="223">
        <f t="shared" ca="1" si="830"/>
        <v>-3.8280137174738783E-13</v>
      </c>
      <c r="IG416" s="223">
        <f t="shared" ca="1" si="831"/>
        <v>-1.1245657150932532E-14</v>
      </c>
      <c r="IH416" s="223">
        <f t="shared" ca="1" si="832"/>
        <v>3.7787349689109153E-13</v>
      </c>
      <c r="II416" s="223">
        <f t="shared" ca="1" si="833"/>
        <v>1.7683076073342469E-13</v>
      </c>
      <c r="IJ416" s="223">
        <f t="shared" ca="1" si="834"/>
        <v>-3.0038581894193014E-13</v>
      </c>
      <c r="IK416" s="223">
        <f t="shared" ca="1" si="835"/>
        <v>-3.0846057164486391E-13</v>
      </c>
      <c r="IL416" s="223">
        <f t="shared" ca="1" si="836"/>
        <v>1.6521763136816523E-13</v>
      </c>
      <c r="IM416" s="223">
        <f t="shared" ca="1" si="837"/>
        <v>3.8085934750195048E-13</v>
      </c>
      <c r="IN416" s="223">
        <f t="shared" ca="1" si="838"/>
        <v>1.6758793578736846E-15</v>
      </c>
      <c r="IO416" s="223">
        <f t="shared" ca="1" si="839"/>
        <v>-3.8012497301062845E-13</v>
      </c>
      <c r="IP416" s="223">
        <f t="shared" ca="1" si="840"/>
        <v>-1.6824758536031401E-13</v>
      </c>
      <c r="IQ416" s="223">
        <f t="shared" ca="1" si="841"/>
        <v>3.0639846379894585E-13</v>
      </c>
      <c r="IR416" s="223">
        <f t="shared" ca="1" si="842"/>
        <v>3.0251215216133723E-13</v>
      </c>
      <c r="IS416" s="223">
        <f t="shared" ca="1" si="843"/>
        <v>-1.7383688839679504E-13</v>
      </c>
      <c r="IT416" s="223">
        <f t="shared" ca="1" si="844"/>
        <v>-3.7868790782683079E-13</v>
      </c>
      <c r="IU416" s="223">
        <f t="shared" ca="1" si="845"/>
        <v>7.8949079222673408E-15</v>
      </c>
      <c r="IV416" s="223">
        <f t="shared" ca="1" si="846"/>
        <v>3.8214747606021229E-13</v>
      </c>
      <c r="IW416" s="223">
        <f t="shared" ca="1" si="847"/>
        <v>1.5956306393296483E-13</v>
      </c>
      <c r="IX416" s="223">
        <f t="shared" ca="1" si="848"/>
        <v>-3.1222654567833168E-13</v>
      </c>
      <c r="IY416" s="223">
        <f t="shared" ca="1" si="849"/>
        <v>-2.9638151066899236E-13</v>
      </c>
      <c r="IZ416" s="223">
        <f t="shared" ca="1" si="850"/>
        <v>1.8235143258403467E-13</v>
      </c>
      <c r="JA416" s="223">
        <f t="shared" ca="1" si="851"/>
        <v>3.7628836071608946E-13</v>
      </c>
      <c r="JB416" s="223">
        <f t="shared" ca="1" si="852"/>
        <v>-1.7460939605063455E-14</v>
      </c>
    </row>
    <row r="417" spans="2:262">
      <c r="B417" s="230">
        <v>56</v>
      </c>
      <c r="C417" s="229">
        <f t="shared" si="853"/>
        <v>1.0937500000000005E-3</v>
      </c>
      <c r="D417" s="226">
        <f t="shared" ca="1" si="597"/>
        <v>18.000000000081766</v>
      </c>
      <c r="E417" s="225">
        <f ca="1">BJ361</f>
        <v>8.1765402182158575E-11</v>
      </c>
      <c r="F417" s="224">
        <v>56</v>
      </c>
      <c r="G417" s="223">
        <f t="shared" ca="1" si="854"/>
        <v>-1.3637573030339282E-13</v>
      </c>
      <c r="H417" s="223">
        <f t="shared" ca="1" si="598"/>
        <v>-5.0367745996738874E-14</v>
      </c>
      <c r="I417" s="223">
        <f t="shared" ca="1" si="599"/>
        <v>1.1672321073193216E-13</v>
      </c>
      <c r="J417" s="223">
        <f t="shared" ca="1" si="600"/>
        <v>9.5910883533636966E-14</v>
      </c>
      <c r="K417" s="223">
        <f t="shared" ca="1" si="601"/>
        <v>-7.9300640425074895E-14</v>
      </c>
      <c r="L417" s="223">
        <f t="shared" ca="1" si="602"/>
        <v>-1.268524584868631E-13</v>
      </c>
      <c r="M417" s="223">
        <f t="shared" ca="1" si="603"/>
        <v>2.9805266475595475E-14</v>
      </c>
      <c r="N417" s="223">
        <f t="shared" ca="1" si="604"/>
        <v>1.38481896555864E-13</v>
      </c>
      <c r="O417" s="223">
        <f t="shared" ca="1" si="605"/>
        <v>2.4227689109379702E-14</v>
      </c>
      <c r="P417" s="223">
        <f t="shared" ca="1" si="606"/>
        <v>-1.2902872121575291E-13</v>
      </c>
      <c r="Q417" s="223">
        <f t="shared" ca="1" si="607"/>
        <v>-7.4572198652000732E-14</v>
      </c>
      <c r="R417" s="223">
        <f t="shared" ca="1" si="608"/>
        <v>9.9932092718813943E-14</v>
      </c>
      <c r="S417" s="223">
        <f t="shared" ca="1" si="609"/>
        <v>1.1356376694851877E-13</v>
      </c>
      <c r="T417" s="223">
        <f t="shared" ca="1" si="610"/>
        <v>-5.5621708992111557E-14</v>
      </c>
      <c r="U417" s="223">
        <f t="shared" ca="1" si="611"/>
        <v>-1.3526628118523562E-13</v>
      </c>
      <c r="V417" s="223">
        <f t="shared" ca="1" si="612"/>
        <v>2.8434242834081611E-15</v>
      </c>
      <c r="W417" s="223">
        <f t="shared" ca="1" si="613"/>
        <v>1.3637573030339279E-13</v>
      </c>
      <c r="X417" s="223">
        <f t="shared" ca="1" si="614"/>
        <v>5.0367745996738817E-14</v>
      </c>
      <c r="Y417" s="223">
        <f t="shared" ca="1" si="615"/>
        <v>-1.1672321073193208E-13</v>
      </c>
      <c r="Z417" s="223">
        <f t="shared" ca="1" si="616"/>
        <v>-9.5910883533637143E-14</v>
      </c>
      <c r="AA417" s="223">
        <f t="shared" ca="1" si="617"/>
        <v>7.9300640425074984E-14</v>
      </c>
      <c r="AB417" s="223">
        <f t="shared" ca="1" si="618"/>
        <v>1.2685245848686312E-13</v>
      </c>
      <c r="AC417" s="223">
        <f t="shared" ca="1" si="619"/>
        <v>-2.9805266475595362E-14</v>
      </c>
      <c r="AD417" s="223">
        <f t="shared" ca="1" si="620"/>
        <v>-1.38481896555864E-13</v>
      </c>
      <c r="AE417" s="223">
        <f t="shared" ca="1" si="621"/>
        <v>-2.4227689109380305E-14</v>
      </c>
      <c r="AF417" s="223">
        <f t="shared" ca="1" si="622"/>
        <v>1.2902872121575286E-13</v>
      </c>
      <c r="AG417" s="223">
        <f t="shared" ca="1" si="623"/>
        <v>7.4572198652000619E-14</v>
      </c>
      <c r="AH417" s="223">
        <f t="shared" ca="1" si="624"/>
        <v>-9.9932092718813527E-14</v>
      </c>
      <c r="AI417" s="223">
        <f t="shared" ca="1" si="625"/>
        <v>-1.1356376694851882E-13</v>
      </c>
      <c r="AJ417" s="223">
        <f t="shared" ca="1" si="626"/>
        <v>5.5621708992111898E-14</v>
      </c>
      <c r="AK417" s="223">
        <f t="shared" ca="1" si="627"/>
        <v>1.3526628118523574E-13</v>
      </c>
      <c r="AL417" s="223">
        <f t="shared" ca="1" si="628"/>
        <v>-2.8434242834080424E-15</v>
      </c>
      <c r="AM417" s="223">
        <f t="shared" ca="1" si="629"/>
        <v>-1.3637573030339282E-13</v>
      </c>
      <c r="AN417" s="223">
        <f t="shared" ca="1" si="630"/>
        <v>-5.0367745996739379E-14</v>
      </c>
      <c r="AO417" s="223">
        <f t="shared" ca="1" si="631"/>
        <v>1.1672321073193203E-13</v>
      </c>
      <c r="AP417" s="223">
        <f t="shared" ca="1" si="632"/>
        <v>9.5910883533636865E-14</v>
      </c>
      <c r="AQ417" s="223">
        <f t="shared" ca="1" si="633"/>
        <v>-7.9300640425074492E-14</v>
      </c>
      <c r="AR417" s="223">
        <f t="shared" ca="1" si="634"/>
        <v>-1.2685245848686317E-13</v>
      </c>
      <c r="AS417" s="223">
        <f t="shared" ca="1" si="635"/>
        <v>2.9805266475595722E-14</v>
      </c>
      <c r="AT417" s="223">
        <f t="shared" ca="1" si="636"/>
        <v>1.38481896555864E-13</v>
      </c>
      <c r="AU417" s="223">
        <f t="shared" ca="1" si="637"/>
        <v>2.4227689109379939E-14</v>
      </c>
      <c r="AV417" s="223">
        <f t="shared" ca="1" si="638"/>
        <v>-1.2902872121575296E-13</v>
      </c>
      <c r="AW417" s="223">
        <f t="shared" ca="1" si="639"/>
        <v>-7.4572198652001136E-14</v>
      </c>
      <c r="AX417" s="223">
        <f t="shared" ca="1" si="640"/>
        <v>9.9932092718813792E-14</v>
      </c>
      <c r="AY417" s="223">
        <f t="shared" ca="1" si="641"/>
        <v>1.1356376694851862E-13</v>
      </c>
      <c r="AZ417" s="223">
        <f t="shared" ca="1" si="642"/>
        <v>-5.5621708992111343E-14</v>
      </c>
      <c r="BA417" s="223">
        <f t="shared" ca="1" si="643"/>
        <v>-1.3526628118523569E-13</v>
      </c>
      <c r="BB417" s="223">
        <f t="shared" ca="1" si="644"/>
        <v>2.8434242834084155E-15</v>
      </c>
      <c r="BC417" s="223">
        <f t="shared" ca="1" si="645"/>
        <v>1.3637573030339289E-13</v>
      </c>
      <c r="BD417" s="223">
        <f t="shared" ca="1" si="646"/>
        <v>5.0367745996739953E-14</v>
      </c>
      <c r="BE417" s="223">
        <f t="shared" ca="1" si="647"/>
        <v>-1.167232107319317E-13</v>
      </c>
      <c r="BF417" s="223">
        <f t="shared" ca="1" si="648"/>
        <v>-9.5910883533637307E-14</v>
      </c>
      <c r="BG417" s="223">
        <f t="shared" ca="1" si="649"/>
        <v>7.9300640425074807E-14</v>
      </c>
      <c r="BH417" s="223">
        <f t="shared" ca="1" si="650"/>
        <v>1.26852458486863E-13</v>
      </c>
      <c r="BI417" s="223">
        <f t="shared" ca="1" si="651"/>
        <v>-2.9805266475596088E-14</v>
      </c>
      <c r="BJ417" s="223">
        <f t="shared" ca="1" si="652"/>
        <v>-1.3848189655586403E-13</v>
      </c>
      <c r="BK417" s="223">
        <f t="shared" ca="1" si="653"/>
        <v>-2.4227689109380538E-14</v>
      </c>
      <c r="BL417" s="223">
        <f t="shared" ca="1" si="654"/>
        <v>1.2902872121575275E-13</v>
      </c>
      <c r="BM417" s="223">
        <f t="shared" ca="1" si="655"/>
        <v>7.4572198652000821E-14</v>
      </c>
      <c r="BN417" s="223">
        <f t="shared" ca="1" si="656"/>
        <v>-9.9932092718814044E-14</v>
      </c>
      <c r="BO417" s="223">
        <f t="shared" ca="1" si="657"/>
        <v>-1.135637669485184E-13</v>
      </c>
      <c r="BP417" s="223">
        <f t="shared" ca="1" si="658"/>
        <v>5.5621708992110781E-14</v>
      </c>
      <c r="BQ417" s="223">
        <f t="shared" ca="1" si="659"/>
        <v>1.3526628118523579E-13</v>
      </c>
      <c r="BR417" s="223">
        <f t="shared" ca="1" si="660"/>
        <v>-2.8434242834078049E-15</v>
      </c>
      <c r="BS417" s="223">
        <f t="shared" ca="1" si="661"/>
        <v>-1.3637573030339282E-13</v>
      </c>
      <c r="BT417" s="223">
        <f t="shared" ca="1" si="662"/>
        <v>-5.0367745996738678E-14</v>
      </c>
      <c r="BU417" s="223">
        <f t="shared" ca="1" si="663"/>
        <v>1.1672321073193137E-13</v>
      </c>
      <c r="BV417" s="223">
        <f t="shared" ca="1" si="664"/>
        <v>9.5910883533637749E-14</v>
      </c>
      <c r="BW417" s="223">
        <f t="shared" ca="1" si="665"/>
        <v>-7.930064042507429E-14</v>
      </c>
      <c r="BX417" s="223">
        <f t="shared" ca="1" si="666"/>
        <v>-1.2685245848686328E-13</v>
      </c>
      <c r="BY417" s="223">
        <f t="shared" ca="1" si="667"/>
        <v>2.9805266475595488E-14</v>
      </c>
      <c r="BZ417" s="223">
        <f t="shared" ca="1" si="668"/>
        <v>1.38481896555864E-13</v>
      </c>
      <c r="CA417" s="223">
        <f t="shared" ca="1" si="669"/>
        <v>2.4227689109381141E-14</v>
      </c>
      <c r="CB417" s="223">
        <f t="shared" ca="1" si="670"/>
        <v>-1.2902872121575253E-13</v>
      </c>
      <c r="CC417" s="223">
        <f t="shared" ca="1" si="671"/>
        <v>-7.4572198652001338E-14</v>
      </c>
      <c r="CD417" s="223">
        <f t="shared" ca="1" si="672"/>
        <v>9.9932092718813615E-14</v>
      </c>
      <c r="CE417" s="223">
        <f t="shared" ca="1" si="673"/>
        <v>1.1356376694851874E-13</v>
      </c>
      <c r="CF417" s="223">
        <f t="shared" ca="1" si="674"/>
        <v>-5.5621708992112024E-14</v>
      </c>
      <c r="CG417" s="223">
        <f t="shared" ca="1" si="675"/>
        <v>-1.3526628118523595E-13</v>
      </c>
      <c r="CH417" s="223">
        <f t="shared" ca="1" si="676"/>
        <v>2.843424283407194E-15</v>
      </c>
      <c r="CI417" s="223">
        <f t="shared" ca="1" si="677"/>
        <v>1.3637573030339269E-13</v>
      </c>
      <c r="CJ417" s="223">
        <f t="shared" ca="1" si="678"/>
        <v>5.0367745996739253E-14</v>
      </c>
      <c r="CK417" s="223">
        <f t="shared" ca="1" si="679"/>
        <v>-1.167232107319321E-13</v>
      </c>
      <c r="CL417" s="223">
        <f t="shared" ca="1" si="680"/>
        <v>-9.5910883533636777E-14</v>
      </c>
      <c r="CM417" s="223">
        <f t="shared" ca="1" si="681"/>
        <v>7.9300640425073797E-14</v>
      </c>
      <c r="CN417" s="223">
        <f t="shared" ca="1" si="682"/>
        <v>1.268524584868635E-13</v>
      </c>
      <c r="CO417" s="223">
        <f t="shared" ca="1" si="683"/>
        <v>-2.9805266475594895E-14</v>
      </c>
      <c r="CP417" s="223">
        <f t="shared" ca="1" si="684"/>
        <v>-1.38481896555864E-13</v>
      </c>
      <c r="CQ417" s="223">
        <f t="shared" ca="1" si="685"/>
        <v>-2.42276891093798E-14</v>
      </c>
      <c r="CR417" s="223">
        <f t="shared" ca="1" si="686"/>
        <v>1.2902872121575301E-13</v>
      </c>
      <c r="CS417" s="223">
        <f t="shared" ca="1" si="687"/>
        <v>7.4572198652001856E-14</v>
      </c>
      <c r="CT417" s="223">
        <f t="shared" ca="1" si="688"/>
        <v>-9.9932092718813198E-14</v>
      </c>
      <c r="CU417" s="223">
        <f t="shared" ca="1" si="689"/>
        <v>-1.1356376694851911E-13</v>
      </c>
      <c r="CV417" s="223">
        <f t="shared" ca="1" si="690"/>
        <v>5.5621708992111469E-14</v>
      </c>
      <c r="CW417" s="223">
        <f t="shared" ca="1" si="691"/>
        <v>1.3526628118523564E-13</v>
      </c>
      <c r="CX417" s="223">
        <f t="shared" ca="1" si="692"/>
        <v>-2.8434242834085512E-15</v>
      </c>
      <c r="CY417" s="223">
        <f t="shared" ca="1" si="693"/>
        <v>-1.3637573030339294E-13</v>
      </c>
      <c r="CZ417" s="223">
        <f t="shared" ca="1" si="694"/>
        <v>-5.0367745996737997E-14</v>
      </c>
      <c r="DA417" s="223">
        <f t="shared" ca="1" si="695"/>
        <v>1.1672321073193072E-13</v>
      </c>
      <c r="DB417" s="223">
        <f t="shared" ca="1" si="696"/>
        <v>9.591088353363862E-14</v>
      </c>
      <c r="DC417" s="223">
        <f t="shared" ca="1" si="697"/>
        <v>-7.9300640425073293E-14</v>
      </c>
      <c r="DD417" s="223">
        <f t="shared" ca="1" si="698"/>
        <v>-1.2685245848686376E-13</v>
      </c>
      <c r="DE417" s="223">
        <f t="shared" ca="1" si="699"/>
        <v>2.9805266475594302E-14</v>
      </c>
      <c r="DF417" s="223">
        <f t="shared" ca="1" si="700"/>
        <v>1.3848189655586403E-13</v>
      </c>
      <c r="DG417" s="223">
        <f t="shared" ca="1" si="701"/>
        <v>2.4227689109380403E-14</v>
      </c>
      <c r="DH417" s="223">
        <f t="shared" ca="1" si="702"/>
        <v>-1.290287212157528E-13</v>
      </c>
      <c r="DI417" s="223">
        <f t="shared" ca="1" si="703"/>
        <v>-7.457219865200072E-14</v>
      </c>
      <c r="DJ417" s="223">
        <f t="shared" ca="1" si="704"/>
        <v>9.9932092718814145E-14</v>
      </c>
      <c r="DK417" s="223">
        <f t="shared" ca="1" si="705"/>
        <v>1.1356376694851833E-13</v>
      </c>
      <c r="DL417" s="223">
        <f t="shared" ca="1" si="706"/>
        <v>-5.5621708992112706E-14</v>
      </c>
      <c r="DM417" s="223">
        <f t="shared" ca="1" si="707"/>
        <v>-1.3526628118523622E-13</v>
      </c>
      <c r="DN417" s="223">
        <f t="shared" ca="1" si="708"/>
        <v>2.8434242834059724E-15</v>
      </c>
      <c r="DO417" s="223">
        <f t="shared" ca="1" si="709"/>
        <v>1.3637573030339249E-13</v>
      </c>
      <c r="DP417" s="223">
        <f t="shared" ca="1" si="710"/>
        <v>5.0367745996740395E-14</v>
      </c>
      <c r="DQ417" s="223">
        <f t="shared" ca="1" si="711"/>
        <v>-1.1672321073193145E-13</v>
      </c>
      <c r="DR417" s="223">
        <f t="shared" ca="1" si="712"/>
        <v>-9.591088353363766E-14</v>
      </c>
      <c r="DS417" s="223">
        <f t="shared" ca="1" si="713"/>
        <v>7.9300640425074403E-14</v>
      </c>
      <c r="DT417" s="223">
        <f t="shared" ca="1" si="714"/>
        <v>1.268524584868632E-13</v>
      </c>
      <c r="DU417" s="223">
        <f t="shared" ca="1" si="715"/>
        <v>-2.9805266475595627E-14</v>
      </c>
      <c r="DV417" s="223">
        <f t="shared" ca="1" si="716"/>
        <v>-1.38481896555864E-13</v>
      </c>
      <c r="DW417" s="223">
        <f t="shared" ca="1" si="717"/>
        <v>-2.4227689109379068E-14</v>
      </c>
      <c r="DX417" s="223">
        <f t="shared" ca="1" si="718"/>
        <v>1.2902872121575331E-13</v>
      </c>
      <c r="DY417" s="223">
        <f t="shared" ca="1" si="719"/>
        <v>7.4572198652002878E-14</v>
      </c>
      <c r="DZ417" s="223">
        <f t="shared" ca="1" si="720"/>
        <v>-9.9932092718812353E-14</v>
      </c>
      <c r="EA417" s="223">
        <f t="shared" ca="1" si="721"/>
        <v>-1.1356376694851978E-13</v>
      </c>
      <c r="EB417" s="223">
        <f t="shared" ca="1" si="722"/>
        <v>5.5621708992110345E-14</v>
      </c>
      <c r="EC417" s="223">
        <f t="shared" ca="1" si="723"/>
        <v>1.3526628118523592E-13</v>
      </c>
      <c r="ED417" s="223">
        <f t="shared" ca="1" si="724"/>
        <v>-2.8434242834073297E-15</v>
      </c>
      <c r="EE417" s="223">
        <f t="shared" ca="1" si="725"/>
        <v>-1.3637573030339272E-13</v>
      </c>
      <c r="EF417" s="223">
        <f t="shared" ca="1" si="726"/>
        <v>-5.036774599673912E-14</v>
      </c>
      <c r="EG417" s="223">
        <f t="shared" ca="1" si="727"/>
        <v>1.1672321073193218E-13</v>
      </c>
      <c r="EH417" s="223">
        <f t="shared" ca="1" si="728"/>
        <v>9.5910883533636663E-14</v>
      </c>
      <c r="EI417" s="223">
        <f t="shared" ca="1" si="729"/>
        <v>-7.9300640425075514E-14</v>
      </c>
      <c r="EJ417" s="223">
        <f t="shared" ca="1" si="730"/>
        <v>-1.2685245848686423E-13</v>
      </c>
      <c r="EK417" s="223">
        <f t="shared" ca="1" si="731"/>
        <v>2.9805266475593103E-14</v>
      </c>
      <c r="EL417" s="223">
        <f t="shared" ca="1" si="732"/>
        <v>1.3848189655586405E-13</v>
      </c>
      <c r="EM417" s="223">
        <f t="shared" ca="1" si="733"/>
        <v>2.4227689109381611E-14</v>
      </c>
      <c r="EN417" s="223">
        <f t="shared" ca="1" si="734"/>
        <v>-1.2902872121575238E-13</v>
      </c>
      <c r="EO417" s="223">
        <f t="shared" ca="1" si="735"/>
        <v>-7.4572198652001742E-14</v>
      </c>
      <c r="EP417" s="223">
        <f t="shared" ca="1" si="736"/>
        <v>9.9932092718813299E-14</v>
      </c>
      <c r="EQ417" s="223">
        <f t="shared" ca="1" si="737"/>
        <v>1.1356376694851901E-13</v>
      </c>
      <c r="ER417" s="223">
        <f t="shared" ca="1" si="738"/>
        <v>-5.5621708992111589E-14</v>
      </c>
      <c r="ES417" s="223">
        <f t="shared" ca="1" si="739"/>
        <v>-1.3526628118523559E-13</v>
      </c>
      <c r="ET417" s="223">
        <f t="shared" ca="1" si="740"/>
        <v>2.8434242834086869E-15</v>
      </c>
      <c r="EU417" s="223">
        <f t="shared" ca="1" si="741"/>
        <v>1.3637573030339297E-13</v>
      </c>
      <c r="EV417" s="223">
        <f t="shared" ca="1" si="742"/>
        <v>5.0367745996741524E-14</v>
      </c>
      <c r="EW417" s="223">
        <f t="shared" ca="1" si="743"/>
        <v>-1.1672321073193079E-13</v>
      </c>
      <c r="EX417" s="223">
        <f t="shared" ca="1" si="744"/>
        <v>-9.5910883533638531E-14</v>
      </c>
      <c r="EY417" s="223">
        <f t="shared" ca="1" si="745"/>
        <v>7.9300640425073393E-14</v>
      </c>
      <c r="EZ417" s="223">
        <f t="shared" ca="1" si="746"/>
        <v>1.268524584868637E-13</v>
      </c>
      <c r="FA417" s="223">
        <f t="shared" ca="1" si="747"/>
        <v>-2.9805266475594434E-14</v>
      </c>
      <c r="FB417" s="223">
        <f t="shared" ca="1" si="748"/>
        <v>-1.3848189655586403E-13</v>
      </c>
      <c r="FC417" s="223">
        <f t="shared" ca="1" si="749"/>
        <v>-2.422768910938027E-14</v>
      </c>
      <c r="FD417" s="223">
        <f t="shared" ca="1" si="750"/>
        <v>1.2902872121575286E-13</v>
      </c>
      <c r="FE417" s="223">
        <f t="shared" ca="1" si="751"/>
        <v>7.4572198652000581E-14</v>
      </c>
      <c r="FF417" s="223">
        <f t="shared" ca="1" si="752"/>
        <v>-9.9932092718814233E-14</v>
      </c>
      <c r="FG417" s="223">
        <f t="shared" ca="1" si="753"/>
        <v>-1.1356376694851825E-13</v>
      </c>
      <c r="FH417" s="223">
        <f t="shared" ca="1" si="754"/>
        <v>5.5621708992109228E-14</v>
      </c>
      <c r="FI417" s="223">
        <f t="shared" ca="1" si="755"/>
        <v>1.3526628118523617E-13</v>
      </c>
      <c r="FJ417" s="223">
        <f t="shared" ca="1" si="756"/>
        <v>-2.8434242834061081E-15</v>
      </c>
      <c r="FK417" s="223">
        <f t="shared" ca="1" si="757"/>
        <v>-1.3637573030339252E-13</v>
      </c>
      <c r="FL417" s="223">
        <f t="shared" ca="1" si="758"/>
        <v>-5.0367745996740262E-14</v>
      </c>
      <c r="FM417" s="223">
        <f t="shared" ca="1" si="759"/>
        <v>1.1672321073193152E-13</v>
      </c>
      <c r="FN417" s="223">
        <f t="shared" ca="1" si="760"/>
        <v>9.5910883533637559E-14</v>
      </c>
      <c r="FO417" s="223">
        <f t="shared" ca="1" si="761"/>
        <v>-7.9300640425074504E-14</v>
      </c>
      <c r="FP417" s="223">
        <f t="shared" ca="1" si="762"/>
        <v>-1.2685245848686317E-13</v>
      </c>
      <c r="FQ417" s="223">
        <f t="shared" ca="1" si="763"/>
        <v>2.9805266475595753E-14</v>
      </c>
      <c r="FR417" s="223">
        <f t="shared" ca="1" si="764"/>
        <v>1.38481896555864E-13</v>
      </c>
      <c r="FS417" s="223">
        <f t="shared" ca="1" si="765"/>
        <v>2.4227689109382807E-14</v>
      </c>
      <c r="FT417" s="223">
        <f t="shared" ca="1" si="766"/>
        <v>-1.2902872121575192E-13</v>
      </c>
      <c r="FU417" s="223">
        <f t="shared" ca="1" si="767"/>
        <v>-7.4572198652002777E-14</v>
      </c>
      <c r="FV417" s="223">
        <f t="shared" ca="1" si="768"/>
        <v>9.9932092718812441E-14</v>
      </c>
      <c r="FW417" s="223">
        <f t="shared" ca="1" si="769"/>
        <v>1.135637669485197E-13</v>
      </c>
      <c r="FX417" s="223">
        <f t="shared" ca="1" si="770"/>
        <v>-5.5621708992110465E-14</v>
      </c>
      <c r="FY417" s="223">
        <f t="shared" ca="1" si="771"/>
        <v>-1.3526628118523587E-13</v>
      </c>
      <c r="FZ417" s="223">
        <f t="shared" ca="1" si="772"/>
        <v>2.8434242834074653E-15</v>
      </c>
      <c r="GA417" s="223">
        <f t="shared" ca="1" si="773"/>
        <v>1.3637573030339274E-13</v>
      </c>
      <c r="GB417" s="223">
        <f t="shared" ca="1" si="774"/>
        <v>5.0367745996739E-14</v>
      </c>
      <c r="GC417" s="223">
        <f t="shared" ca="1" si="775"/>
        <v>-1.1672321073193223E-13</v>
      </c>
      <c r="GD417" s="223">
        <f t="shared" ca="1" si="776"/>
        <v>-9.5910883533636575E-14</v>
      </c>
      <c r="GE417" s="223">
        <f t="shared" ca="1" si="777"/>
        <v>7.9300640425072396E-14</v>
      </c>
      <c r="GF417" s="223">
        <f t="shared" ca="1" si="778"/>
        <v>1.2685245848686421E-13</v>
      </c>
      <c r="GG417" s="223">
        <f t="shared" ca="1" si="779"/>
        <v>-2.9805266475593235E-14</v>
      </c>
      <c r="GH417" s="223">
        <f t="shared" ca="1" si="780"/>
        <v>-1.3848189655586405E-13</v>
      </c>
      <c r="GI417" s="223">
        <f t="shared" ca="1" si="781"/>
        <v>-2.4227689109381472E-14</v>
      </c>
      <c r="GJ417" s="223">
        <f t="shared" ca="1" si="782"/>
        <v>1.290287212157524E-13</v>
      </c>
      <c r="GK417" s="223">
        <f t="shared" ca="1" si="783"/>
        <v>7.4572198652004936E-14</v>
      </c>
      <c r="GL417" s="223">
        <f t="shared" ca="1" si="784"/>
        <v>-9.9932092718813388E-14</v>
      </c>
      <c r="GM417" s="223">
        <f t="shared" ca="1" si="785"/>
        <v>-1.1356376694852119E-13</v>
      </c>
      <c r="GN417" s="223">
        <f t="shared" ca="1" si="786"/>
        <v>5.5621708992111715E-14</v>
      </c>
      <c r="GO417" s="223">
        <f t="shared" ca="1" si="787"/>
        <v>1.352662811852364E-13</v>
      </c>
      <c r="GP417" s="223">
        <f t="shared" ca="1" si="788"/>
        <v>-2.8434242834088226E-15</v>
      </c>
      <c r="GQ417" s="223">
        <f t="shared" ca="1" si="789"/>
        <v>-1.3637573030339229E-13</v>
      </c>
      <c r="GR417" s="223">
        <f t="shared" ca="1" si="790"/>
        <v>-5.0367745996737732E-14</v>
      </c>
      <c r="GS417" s="223">
        <f t="shared" ca="1" si="791"/>
        <v>1.1672321073193087E-13</v>
      </c>
      <c r="GT417" s="223">
        <f t="shared" ca="1" si="792"/>
        <v>9.591088353363559E-14</v>
      </c>
      <c r="GU417" s="223">
        <f t="shared" ca="1" si="793"/>
        <v>-7.9300640425073507E-14</v>
      </c>
      <c r="GV417" s="223">
        <f t="shared" ca="1" si="794"/>
        <v>-1.2685245848686524E-13</v>
      </c>
      <c r="GW417" s="223">
        <f t="shared" ca="1" si="795"/>
        <v>2.9805266475594567E-14</v>
      </c>
      <c r="GX417" s="223">
        <f t="shared" ca="1" si="796"/>
        <v>1.384818965558641E-13</v>
      </c>
      <c r="GY417" s="223">
        <f t="shared" ca="1" si="797"/>
        <v>2.4227689109380138E-14</v>
      </c>
      <c r="GZ417" s="223">
        <f t="shared" ca="1" si="798"/>
        <v>-1.2902872121575147E-13</v>
      </c>
      <c r="HA417" s="223">
        <f t="shared" ca="1" si="799"/>
        <v>-7.457219865200048E-14</v>
      </c>
      <c r="HB417" s="223">
        <f t="shared" ca="1" si="800"/>
        <v>9.9932092718811595E-14</v>
      </c>
      <c r="HC417" s="223">
        <f t="shared" ca="1" si="801"/>
        <v>1.1356376694851817E-13</v>
      </c>
      <c r="HD417" s="223">
        <f t="shared" ca="1" si="802"/>
        <v>-5.5621708992109355E-14</v>
      </c>
      <c r="HE417" s="223">
        <f t="shared" ca="1" si="803"/>
        <v>-1.3526628118523529E-13</v>
      </c>
      <c r="HF417" s="223">
        <f t="shared" ca="1" si="804"/>
        <v>2.8434242834062438E-15</v>
      </c>
      <c r="HG417" s="223">
        <f t="shared" ca="1" si="805"/>
        <v>1.3637573030339322E-13</v>
      </c>
      <c r="HH417" s="223">
        <f t="shared" ca="1" si="806"/>
        <v>5.0367745996740136E-14</v>
      </c>
      <c r="HI417" s="223">
        <f t="shared" ca="1" si="807"/>
        <v>-1.1672321073192945E-13</v>
      </c>
      <c r="HJ417" s="223">
        <f t="shared" ca="1" si="808"/>
        <v>-9.5910883533637446E-14</v>
      </c>
      <c r="HK417" s="223">
        <f t="shared" ca="1" si="809"/>
        <v>7.9300640425071399E-14</v>
      </c>
      <c r="HL417" s="223">
        <f t="shared" ca="1" si="810"/>
        <v>1.268524584868631E-13</v>
      </c>
      <c r="HM417" s="223">
        <f t="shared" ca="1" si="811"/>
        <v>-2.9805266475592049E-14</v>
      </c>
      <c r="HN417" s="223">
        <f t="shared" ca="1" si="812"/>
        <v>-1.38481896555864E-13</v>
      </c>
      <c r="HO417" s="223">
        <f t="shared" ca="1" si="813"/>
        <v>-2.4227689109382678E-14</v>
      </c>
      <c r="HP417" s="223">
        <f t="shared" ca="1" si="814"/>
        <v>1.2902872121575339E-13</v>
      </c>
      <c r="HQ417" s="223">
        <f t="shared" ca="1" si="815"/>
        <v>7.4572198652002664E-14</v>
      </c>
      <c r="HR417" s="223">
        <f t="shared" ca="1" si="816"/>
        <v>-9.9932092718815268E-14</v>
      </c>
      <c r="HS417" s="223">
        <f t="shared" ca="1" si="817"/>
        <v>-1.1356376694851963E-13</v>
      </c>
      <c r="HT417" s="223">
        <f t="shared" ca="1" si="818"/>
        <v>5.5621708992106994E-14</v>
      </c>
      <c r="HU417" s="223">
        <f t="shared" ca="1" si="819"/>
        <v>1.3526628118523584E-13</v>
      </c>
      <c r="HV417" s="223">
        <f t="shared" ca="1" si="820"/>
        <v>-2.8434242834036654E-15</v>
      </c>
      <c r="HW417" s="223">
        <f t="shared" ca="1" si="821"/>
        <v>-1.3637573030339277E-13</v>
      </c>
      <c r="HX417" s="223">
        <f t="shared" ca="1" si="822"/>
        <v>-5.0367745996742547E-14</v>
      </c>
      <c r="HY417" s="223">
        <f t="shared" ca="1" si="823"/>
        <v>1.1672321073193231E-13</v>
      </c>
      <c r="HZ417" s="223">
        <f t="shared" ca="1" si="824"/>
        <v>9.5910883533639314E-14</v>
      </c>
      <c r="IA417" s="223">
        <f t="shared" ca="1" si="825"/>
        <v>-7.9300640425075741E-14</v>
      </c>
      <c r="IB417" s="223">
        <f t="shared" ca="1" si="826"/>
        <v>-1.2685245848686416E-13</v>
      </c>
      <c r="IC417" s="223">
        <f t="shared" ca="1" si="827"/>
        <v>2.9805266475597211E-14</v>
      </c>
      <c r="ID417" s="223">
        <f t="shared" ca="1" si="828"/>
        <v>1.3848189655586405E-13</v>
      </c>
      <c r="IE417" s="223">
        <f t="shared" ca="1" si="829"/>
        <v>1.3303221706120651E-13</v>
      </c>
      <c r="IF417" s="223">
        <f t="shared" ca="1" si="830"/>
        <v>-1.2902872121575245E-13</v>
      </c>
      <c r="IG417" s="223">
        <f t="shared" ca="1" si="831"/>
        <v>-7.4572198652004835E-14</v>
      </c>
      <c r="IH417" s="223">
        <f t="shared" ca="1" si="832"/>
        <v>9.9932092718813489E-14</v>
      </c>
      <c r="II417" s="223">
        <f t="shared" ca="1" si="833"/>
        <v>1.1356376694852112E-13</v>
      </c>
      <c r="IJ417" s="223">
        <f t="shared" ca="1" si="834"/>
        <v>-5.5621708992111835E-14</v>
      </c>
      <c r="IK417" s="223">
        <f t="shared" ca="1" si="835"/>
        <v>-1.352662811852364E-13</v>
      </c>
      <c r="IL417" s="223">
        <f t="shared" ca="1" si="836"/>
        <v>2.8434242834089583E-15</v>
      </c>
      <c r="IM417" s="223">
        <f t="shared" ca="1" si="837"/>
        <v>1.3637573030339231E-13</v>
      </c>
      <c r="IN417" s="223">
        <f t="shared" ca="1" si="838"/>
        <v>5.0367745996737612E-14</v>
      </c>
      <c r="IO417" s="223">
        <f t="shared" ca="1" si="839"/>
        <v>-1.1672321073193094E-13</v>
      </c>
      <c r="IP417" s="223">
        <f t="shared" ca="1" si="840"/>
        <v>-9.591088353363549E-14</v>
      </c>
      <c r="IQ417" s="223">
        <f t="shared" ca="1" si="841"/>
        <v>7.9300640425073633E-14</v>
      </c>
      <c r="IR417" s="223">
        <f t="shared" ca="1" si="842"/>
        <v>1.2685245848686519E-13</v>
      </c>
      <c r="IS417" s="223">
        <f t="shared" ca="1" si="843"/>
        <v>-2.9805266475594693E-14</v>
      </c>
      <c r="IT417" s="223">
        <f t="shared" ca="1" si="844"/>
        <v>-1.384818965558641E-13</v>
      </c>
      <c r="IU417" s="223">
        <f t="shared" ca="1" si="845"/>
        <v>-2.4227689109380002E-14</v>
      </c>
      <c r="IV417" s="223">
        <f t="shared" ca="1" si="846"/>
        <v>1.2902872121575149E-13</v>
      </c>
      <c r="IW417" s="223">
        <f t="shared" ca="1" si="847"/>
        <v>7.4572198652000366E-14</v>
      </c>
      <c r="IX417" s="223">
        <f t="shared" ca="1" si="848"/>
        <v>-9.9932092718811696E-14</v>
      </c>
      <c r="IY417" s="223">
        <f t="shared" ca="1" si="849"/>
        <v>-1.1356376694851809E-13</v>
      </c>
      <c r="IZ417" s="223">
        <f t="shared" ca="1" si="850"/>
        <v>5.5621708992109475E-14</v>
      </c>
      <c r="JA417" s="223">
        <f t="shared" ca="1" si="851"/>
        <v>1.3526628118523526E-13</v>
      </c>
      <c r="JB417" s="223">
        <f t="shared" ca="1" si="852"/>
        <v>-2.8434242834063795E-15</v>
      </c>
    </row>
    <row r="418" spans="2:262">
      <c r="B418" s="230">
        <v>57</v>
      </c>
      <c r="C418" s="229">
        <f t="shared" si="853"/>
        <v>1.1132812500000006E-3</v>
      </c>
      <c r="D418" s="226">
        <f t="shared" ca="1" si="597"/>
        <v>18.000000000127375</v>
      </c>
      <c r="E418" s="225">
        <f ca="1">BK361</f>
        <v>1.2737652239893988E-10</v>
      </c>
      <c r="F418" s="224">
        <v>57</v>
      </c>
      <c r="G418" s="223">
        <f t="shared" ca="1" si="854"/>
        <v>1.2469570431100073E-13</v>
      </c>
      <c r="H418" s="223">
        <f t="shared" ca="1" si="598"/>
        <v>3.1245945139389952E-14</v>
      </c>
      <c r="I418" s="223">
        <f t="shared" ca="1" si="599"/>
        <v>-1.1401197271673901E-13</v>
      </c>
      <c r="J418" s="223">
        <f t="shared" ca="1" si="600"/>
        <v>-7.0229349533273233E-14</v>
      </c>
      <c r="K418" s="223">
        <f t="shared" ca="1" si="601"/>
        <v>8.9998888231507407E-14</v>
      </c>
      <c r="L418" s="223">
        <f t="shared" ca="1" si="602"/>
        <v>1.0100210937004475E-13</v>
      </c>
      <c r="M418" s="223">
        <f t="shared" ca="1" si="603"/>
        <v>-5.5463865458152676E-14</v>
      </c>
      <c r="N418" s="223">
        <f t="shared" ca="1" si="604"/>
        <v>-1.1996652376339081E-13</v>
      </c>
      <c r="O418" s="223">
        <f t="shared" ca="1" si="605"/>
        <v>1.4444458476958886E-14</v>
      </c>
      <c r="P418" s="223">
        <f t="shared" ca="1" si="606"/>
        <v>1.249054275700721E-13</v>
      </c>
      <c r="Q418" s="223">
        <f t="shared" ca="1" si="607"/>
        <v>2.8263677150626254E-14</v>
      </c>
      <c r="R418" s="223">
        <f t="shared" ca="1" si="608"/>
        <v>-1.152414043121073E-13</v>
      </c>
      <c r="S418" s="223">
        <f t="shared" ca="1" si="609"/>
        <v>-6.7667453439801076E-14</v>
      </c>
      <c r="T418" s="223">
        <f t="shared" ca="1" si="610"/>
        <v>9.2104293016771041E-14</v>
      </c>
      <c r="U418" s="223">
        <f t="shared" ca="1" si="611"/>
        <v>9.9160101233959892E-14</v>
      </c>
      <c r="V418" s="223">
        <f t="shared" ca="1" si="612"/>
        <v>-5.8199096623530092E-14</v>
      </c>
      <c r="W418" s="223">
        <f t="shared" ca="1" si="613"/>
        <v>-1.1905975619976368E-13</v>
      </c>
      <c r="X418" s="223">
        <f t="shared" ca="1" si="614"/>
        <v>1.7489735033024823E-14</v>
      </c>
      <c r="Y418" s="223">
        <f t="shared" ca="1" si="615"/>
        <v>1.2503991247009005E-13</v>
      </c>
      <c r="Z418" s="223">
        <f t="shared" ca="1" si="616"/>
        <v>2.5264384179593927E-14</v>
      </c>
      <c r="AA418" s="223">
        <f t="shared" ca="1" si="617"/>
        <v>-1.1640141879467159E-13</v>
      </c>
      <c r="AB418" s="223">
        <f t="shared" ca="1" si="618"/>
        <v>-6.5064797002625736E-14</v>
      </c>
      <c r="AC418" s="223">
        <f t="shared" ca="1" si="619"/>
        <v>9.4154217619922341E-14</v>
      </c>
      <c r="AD418" s="223">
        <f t="shared" ca="1" si="620"/>
        <v>9.72583627607263E-14</v>
      </c>
      <c r="AE418" s="223">
        <f t="shared" ca="1" si="621"/>
        <v>-6.0899270829305895E-14</v>
      </c>
      <c r="AF418" s="223">
        <f t="shared" ca="1" si="622"/>
        <v>-1.1808127149093307E-13</v>
      </c>
      <c r="AG418" s="223">
        <f t="shared" ca="1" si="623"/>
        <v>2.0524476426690622E-14</v>
      </c>
      <c r="AH418" s="223">
        <f t="shared" ca="1" si="624"/>
        <v>1.2509907800237948E-13</v>
      </c>
      <c r="AI418" s="223">
        <f t="shared" ca="1" si="625"/>
        <v>2.2249872888227993E-14</v>
      </c>
      <c r="AJ418" s="223">
        <f t="shared" ca="1" si="626"/>
        <v>-1.1749131741508321E-13</v>
      </c>
      <c r="AK418" s="223">
        <f t="shared" ca="1" si="627"/>
        <v>-6.2422947964665102E-14</v>
      </c>
      <c r="AL418" s="223">
        <f t="shared" ca="1" si="628"/>
        <v>9.6147427243032951E-14</v>
      </c>
      <c r="AM418" s="223">
        <f t="shared" ca="1" si="629"/>
        <v>9.5298039486490635E-14</v>
      </c>
      <c r="AN418" s="223">
        <f t="shared" ca="1" si="630"/>
        <v>-6.3562761591504906E-14</v>
      </c>
      <c r="AO418" s="223">
        <f t="shared" ca="1" si="631"/>
        <v>-1.1703165903949915E-13</v>
      </c>
      <c r="AP418" s="223">
        <f t="shared" ca="1" si="632"/>
        <v>2.3546854643215712E-14</v>
      </c>
      <c r="AQ418" s="223">
        <f t="shared" ca="1" si="633"/>
        <v>1.2508288852783611E-13</v>
      </c>
      <c r="AR418" s="223">
        <f t="shared" ca="1" si="634"/>
        <v>1.9221959105410084E-14</v>
      </c>
      <c r="AS418" s="223">
        <f t="shared" ca="1" si="635"/>
        <v>-1.1851044365916765E-13</v>
      </c>
      <c r="AT418" s="223">
        <f t="shared" ca="1" si="636"/>
        <v>-5.9743497676995709E-14</v>
      </c>
      <c r="AU418" s="223">
        <f t="shared" ca="1" si="637"/>
        <v>9.8082721251156228E-14</v>
      </c>
      <c r="AV418" s="223">
        <f t="shared" ca="1" si="638"/>
        <v>9.3280312236690964E-14</v>
      </c>
      <c r="AW418" s="223">
        <f t="shared" ca="1" si="639"/>
        <v>-6.6187964522885187E-14</v>
      </c>
      <c r="AX418" s="223">
        <f t="shared" ca="1" si="640"/>
        <v>-1.1591155109275574E-13</v>
      </c>
      <c r="AY418" s="223">
        <f t="shared" ca="1" si="641"/>
        <v>2.655504911497821E-14</v>
      </c>
      <c r="AZ418" s="223">
        <f t="shared" ca="1" si="642"/>
        <v>1.2499135379839404E-13</v>
      </c>
      <c r="BA418" s="223">
        <f t="shared" ca="1" si="643"/>
        <v>1.6182466733183296E-14</v>
      </c>
      <c r="BB418" s="223">
        <f t="shared" ca="1" si="644"/>
        <v>-1.1945818364338269E-13</v>
      </c>
      <c r="BC418" s="223">
        <f t="shared" ca="1" si="645"/>
        <v>-5.7028060140278963E-14</v>
      </c>
      <c r="BD418" s="223">
        <f t="shared" ca="1" si="646"/>
        <v>9.9958933895546448E-14</v>
      </c>
      <c r="BE418" s="223">
        <f t="shared" ca="1" si="647"/>
        <v>9.1206396414775405E-14</v>
      </c>
      <c r="BF418" s="223">
        <f t="shared" ca="1" si="648"/>
        <v>-6.8773298299364301E-14</v>
      </c>
      <c r="BG418" s="223">
        <f t="shared" ca="1" si="649"/>
        <v>-1.1472162236184584E-13</v>
      </c>
      <c r="BH418" s="223">
        <f t="shared" ca="1" si="650"/>
        <v>2.9547247818111086E-14</v>
      </c>
      <c r="BI418" s="223">
        <f t="shared" ca="1" si="651"/>
        <v>1.2482452895115157E-13</v>
      </c>
      <c r="BJ418" s="223">
        <f t="shared" ca="1" si="652"/>
        <v>1.3133226648096971E-14</v>
      </c>
      <c r="BK418" s="223">
        <f t="shared" ca="1" si="653"/>
        <v>-1.2033396648460014E-13</v>
      </c>
      <c r="BL418" s="223">
        <f t="shared" ca="1" si="654"/>
        <v>-5.4278271032549454E-14</v>
      </c>
      <c r="BM418" s="223">
        <f t="shared" ca="1" si="655"/>
        <v>1.0177493501586381E-13</v>
      </c>
      <c r="BN418" s="223">
        <f t="shared" ca="1" si="656"/>
        <v>8.9077541270087677E-14</v>
      </c>
      <c r="BO418" s="223">
        <f t="shared" ca="1" si="657"/>
        <v>-7.131720561254789E-14</v>
      </c>
      <c r="BP418" s="223">
        <f t="shared" ca="1" si="658"/>
        <v>-1.1346258961534288E-13</v>
      </c>
      <c r="BQ418" s="223">
        <f t="shared" ca="1" si="659"/>
        <v>3.252164836399937E-14</v>
      </c>
      <c r="BR418" s="223">
        <f t="shared" ca="1" si="660"/>
        <v>1.2458251447515869E-13</v>
      </c>
      <c r="BS418" s="223">
        <f t="shared" ca="1" si="661"/>
        <v>1.0076075598360805E-14</v>
      </c>
      <c r="BT418" s="223">
        <f t="shared" ca="1" si="662"/>
        <v>-1.2113726464398365E-13</v>
      </c>
      <c r="BU418" s="223">
        <f t="shared" ca="1" si="663"/>
        <v>-5.1495786723945191E-14</v>
      </c>
      <c r="BV418" s="223">
        <f t="shared" ca="1" si="664"/>
        <v>1.0352963072093754E-13</v>
      </c>
      <c r="BW418" s="223">
        <f t="shared" ca="1" si="665"/>
        <v>8.6895029145361436E-14</v>
      </c>
      <c r="BX418" s="223">
        <f t="shared" ca="1" si="666"/>
        <v>-7.3818154107792553E-14</v>
      </c>
      <c r="BY418" s="223">
        <f t="shared" ca="1" si="667"/>
        <v>-1.121352112474959E-13</v>
      </c>
      <c r="BZ418" s="223">
        <f t="shared" ca="1" si="668"/>
        <v>3.5476459084977666E-14</v>
      </c>
      <c r="CA418" s="223">
        <f t="shared" ca="1" si="669"/>
        <v>1.2426545615088622E-13</v>
      </c>
      <c r="CB418" s="223">
        <f t="shared" ca="1" si="670"/>
        <v>7.0128550974546884E-15</v>
      </c>
      <c r="CC418" s="223">
        <f t="shared" ca="1" si="671"/>
        <v>-1.2186759424476017E-13</v>
      </c>
      <c r="CD418" s="223">
        <f t="shared" ca="1" si="672"/>
        <v>-4.868228327896993E-14</v>
      </c>
      <c r="CE418" s="223">
        <f t="shared" ca="1" si="673"/>
        <v>1.0522196404768623E-13</v>
      </c>
      <c r="CF418" s="223">
        <f t="shared" ca="1" si="674"/>
        <v>8.4660174704292425E-14</v>
      </c>
      <c r="CG418" s="223">
        <f t="shared" ca="1" si="675"/>
        <v>-7.6274637307241245E-14</v>
      </c>
      <c r="CH418" s="223">
        <f t="shared" ca="1" si="676"/>
        <v>-1.107402868213983E-13</v>
      </c>
      <c r="CI418" s="223">
        <f t="shared" ca="1" si="677"/>
        <v>3.8409900113553412E-14</v>
      </c>
      <c r="CJ418" s="223">
        <f t="shared" ca="1" si="678"/>
        <v>1.2387354496241313E-13</v>
      </c>
      <c r="CK418" s="223">
        <f t="shared" ca="1" si="679"/>
        <v>3.9454103148636425E-15</v>
      </c>
      <c r="CL418" s="223">
        <f t="shared" ca="1" si="680"/>
        <v>-1.2252451536368648E-13</v>
      </c>
      <c r="CM418" s="223">
        <f t="shared" ca="1" si="681"/>
        <v>-4.5839455446896872E-14</v>
      </c>
      <c r="CN418" s="223">
        <f t="shared" ca="1" si="682"/>
        <v>1.0685091559779624E-13</v>
      </c>
      <c r="CO418" s="223">
        <f t="shared" ca="1" si="683"/>
        <v>8.2374324139629388E-14</v>
      </c>
      <c r="CP418" s="223">
        <f t="shared" ca="1" si="684"/>
        <v>-7.8685175517267046E-14</v>
      </c>
      <c r="CQ418" s="223">
        <f t="shared" ca="1" si="685"/>
        <v>-1.0927865658736551E-13</v>
      </c>
      <c r="CR418" s="223">
        <f t="shared" ca="1" si="686"/>
        <v>4.1320204454539428E-14</v>
      </c>
      <c r="CS418" s="223">
        <f t="shared" ca="1" si="687"/>
        <v>1.2340701698238513E-13</v>
      </c>
      <c r="CT418" s="223">
        <f t="shared" ca="1" si="688"/>
        <v>8.7558896462909169E-16</v>
      </c>
      <c r="CU418" s="223">
        <f t="shared" ca="1" si="689"/>
        <v>-1.2310763229604444E-13</v>
      </c>
      <c r="CV418" s="223">
        <f t="shared" ca="1" si="690"/>
        <v>-4.2969015640908609E-14</v>
      </c>
      <c r="CW418" s="223">
        <f t="shared" ca="1" si="691"/>
        <v>1.0841550415176233E-13</v>
      </c>
      <c r="CX418" s="223">
        <f t="shared" ca="1" si="692"/>
        <v>8.0038854362278991E-14</v>
      </c>
      <c r="CY418" s="223">
        <f t="shared" ca="1" si="693"/>
        <v>-8.1048316719790863E-14</v>
      </c>
      <c r="CZ418" s="223">
        <f t="shared" ca="1" si="694"/>
        <v>-1.0775120097679756E-13</v>
      </c>
      <c r="DA418" s="223">
        <f t="shared" ca="1" si="695"/>
        <v>4.420561904942398E-14</v>
      </c>
      <c r="DB418" s="223">
        <f t="shared" ca="1" si="696"/>
        <v>1.2286615322981231E-13</v>
      </c>
      <c r="DC418" s="223">
        <f t="shared" ca="1" si="697"/>
        <v>-2.1947598076591494E-15</v>
      </c>
      <c r="DD418" s="223">
        <f t="shared" ca="1" si="698"/>
        <v>-1.236165937939981E-13</v>
      </c>
      <c r="DE418" s="223">
        <f t="shared" ca="1" si="699"/>
        <v>-4.007269290661324E-14</v>
      </c>
      <c r="DF418" s="223">
        <f t="shared" ca="1" si="700"/>
        <v>1.0991478725994513E-13</v>
      </c>
      <c r="DG418" s="223">
        <f t="shared" ca="1" si="701"/>
        <v>7.7655172171906276E-14</v>
      </c>
      <c r="DH418" s="223">
        <f t="shared" ca="1" si="702"/>
        <v>-8.336263744691445E-14</v>
      </c>
      <c r="DI418" s="223">
        <f t="shared" ca="1" si="703"/>
        <v>-1.061588400718372E-13</v>
      </c>
      <c r="DJ418" s="223">
        <f t="shared" ca="1" si="704"/>
        <v>4.7064405832347726E-14</v>
      </c>
      <c r="DK418" s="223">
        <f t="shared" ca="1" si="705"/>
        <v>1.2225127950079519E-13</v>
      </c>
      <c r="DL418" s="223">
        <f t="shared" ca="1" si="706"/>
        <v>-5.2637865387066122E-15</v>
      </c>
      <c r="DM418" s="223">
        <f t="shared" ca="1" si="707"/>
        <v>-1.2405109327817243E-13</v>
      </c>
      <c r="DN418" s="223">
        <f t="shared" ca="1" si="708"/>
        <v>-3.7152231880525426E-14</v>
      </c>
      <c r="DO418" s="223">
        <f t="shared" ca="1" si="709"/>
        <v>1.1134786181026114E-13</v>
      </c>
      <c r="DP418" s="223">
        <f t="shared" ca="1" si="710"/>
        <v>7.5224713409531128E-14</v>
      </c>
      <c r="DQ418" s="223">
        <f t="shared" ca="1" si="711"/>
        <v>-8.5626743638369793E-14</v>
      </c>
      <c r="DR418" s="223">
        <f t="shared" ca="1" si="712"/>
        <v>-1.0450253305115229E-13</v>
      </c>
      <c r="DS418" s="223">
        <f t="shared" ca="1" si="713"/>
        <v>4.9894842777046282E-14</v>
      </c>
      <c r="DT418" s="223">
        <f t="shared" ca="1" si="714"/>
        <v>1.2156276617227655E-13</v>
      </c>
      <c r="DU418" s="223">
        <f t="shared" ca="1" si="715"/>
        <v>-8.3296425615688129E-15</v>
      </c>
      <c r="DV418" s="223">
        <f t="shared" ca="1" si="716"/>
        <v>-1.244108690223247E-13</v>
      </c>
      <c r="DW418" s="223">
        <f t="shared" ca="1" si="717"/>
        <v>-3.4209391739164198E-14</v>
      </c>
      <c r="DX418" s="223">
        <f t="shared" ca="1" si="718"/>
        <v>1.1271386457218734E-13</v>
      </c>
      <c r="DY418" s="223">
        <f t="shared" ca="1" si="719"/>
        <v>7.2748942092634151E-14</v>
      </c>
      <c r="DZ418" s="223">
        <f t="shared" ca="1" si="720"/>
        <v>-8.783927148124753E-14</v>
      </c>
      <c r="EA418" s="223">
        <f t="shared" ca="1" si="721"/>
        <v>-1.0278327761215875E-13</v>
      </c>
      <c r="EB418" s="223">
        <f t="shared" ca="1" si="722"/>
        <v>5.2695224934147564E-14</v>
      </c>
      <c r="EC418" s="223">
        <f t="shared" ca="1" si="723"/>
        <v>1.2080102797894036E-13</v>
      </c>
      <c r="ED418" s="223">
        <f t="shared" ca="1" si="724"/>
        <v>-1.1390481119217322E-14</v>
      </c>
      <c r="EE418" s="223">
        <f t="shared" ca="1" si="725"/>
        <v>-1.2469570431100045E-13</v>
      </c>
      <c r="EF418" s="223">
        <f t="shared" ca="1" si="726"/>
        <v>-3.1245945139390855E-14</v>
      </c>
      <c r="EG418" s="223">
        <f t="shared" ca="1" si="727"/>
        <v>1.1401197271673815E-13</v>
      </c>
      <c r="EH418" s="223">
        <f t="shared" ca="1" si="728"/>
        <v>7.0229349533275883E-14</v>
      </c>
      <c r="EI418" s="223">
        <f t="shared" ca="1" si="729"/>
        <v>-8.9998888231506864E-14</v>
      </c>
      <c r="EJ418" s="223">
        <f t="shared" ca="1" si="730"/>
        <v>-1.0100210937004592E-13</v>
      </c>
      <c r="EK418" s="223">
        <f t="shared" ca="1" si="731"/>
        <v>5.54638654581499E-14</v>
      </c>
      <c r="EL418" s="223">
        <f t="shared" ca="1" si="732"/>
        <v>1.1996652376339097E-13</v>
      </c>
      <c r="EM418" s="223">
        <f t="shared" ca="1" si="733"/>
        <v>-1.4444458476957135E-14</v>
      </c>
      <c r="EN418" s="223">
        <f t="shared" ca="1" si="734"/>
        <v>-1.2490542757007193E-13</v>
      </c>
      <c r="EO418" s="223">
        <f t="shared" ca="1" si="735"/>
        <v>-2.8263677150626671E-14</v>
      </c>
      <c r="EP418" s="223">
        <f t="shared" ca="1" si="736"/>
        <v>1.1524140431210662E-13</v>
      </c>
      <c r="EQ418" s="223">
        <f t="shared" ca="1" si="737"/>
        <v>6.766745343980331E-14</v>
      </c>
      <c r="ER418" s="223">
        <f t="shared" ca="1" si="738"/>
        <v>-9.210429301676834E-14</v>
      </c>
      <c r="ES418" s="223">
        <f t="shared" ca="1" si="739"/>
        <v>-9.91601012339607E-14</v>
      </c>
      <c r="ET418" s="223">
        <f t="shared" ca="1" si="740"/>
        <v>5.8199096623527744E-14</v>
      </c>
      <c r="EU418" s="223">
        <f t="shared" ca="1" si="741"/>
        <v>1.1905975619976489E-13</v>
      </c>
      <c r="EV418" s="223">
        <f t="shared" ca="1" si="742"/>
        <v>-1.7489735033023516E-14</v>
      </c>
      <c r="EW418" s="223">
        <f t="shared" ca="1" si="743"/>
        <v>-1.2503991247008992E-13</v>
      </c>
      <c r="EX418" s="223">
        <f t="shared" ca="1" si="744"/>
        <v>-2.5264384179597398E-14</v>
      </c>
      <c r="EY418" s="223">
        <f t="shared" ca="1" si="745"/>
        <v>1.1640141879467109E-13</v>
      </c>
      <c r="EZ418" s="223">
        <f t="shared" ca="1" si="746"/>
        <v>6.506479700262763E-14</v>
      </c>
      <c r="FA418" s="223">
        <f t="shared" ca="1" si="747"/>
        <v>-9.4154217619920296E-14</v>
      </c>
      <c r="FB418" s="223">
        <f t="shared" ca="1" si="748"/>
        <v>-9.725836276072712E-14</v>
      </c>
      <c r="FC418" s="223">
        <f t="shared" ca="1" si="749"/>
        <v>6.0899270829303964E-14</v>
      </c>
      <c r="FD418" s="223">
        <f t="shared" ca="1" si="750"/>
        <v>1.1808127149093406E-13</v>
      </c>
      <c r="FE418" s="223">
        <f t="shared" ca="1" si="751"/>
        <v>-2.0524476426689322E-14</v>
      </c>
      <c r="FF418" s="223">
        <f t="shared" ca="1" si="752"/>
        <v>-1.2509907800237943E-13</v>
      </c>
      <c r="FG418" s="223">
        <f t="shared" ca="1" si="753"/>
        <v>-2.2249872888231042E-14</v>
      </c>
      <c r="FH418" s="223">
        <f t="shared" ca="1" si="754"/>
        <v>1.1749131741508305E-13</v>
      </c>
      <c r="FI418" s="223">
        <f t="shared" ca="1" si="755"/>
        <v>6.2422947964667021E-14</v>
      </c>
      <c r="FJ418" s="223">
        <f t="shared" ca="1" si="756"/>
        <v>-9.6147427243030969E-14</v>
      </c>
      <c r="FK418" s="223">
        <f t="shared" ca="1" si="757"/>
        <v>-9.5298039486490925E-14</v>
      </c>
      <c r="FL418" s="223">
        <f t="shared" ca="1" si="758"/>
        <v>6.3562761591503013E-14</v>
      </c>
      <c r="FM418" s="223">
        <f t="shared" ca="1" si="759"/>
        <v>1.1703165903950026E-13</v>
      </c>
      <c r="FN418" s="223">
        <f t="shared" ca="1" si="760"/>
        <v>-2.3546854643215289E-14</v>
      </c>
      <c r="FO418" s="223">
        <f t="shared" ca="1" si="761"/>
        <v>-1.2508288852783611E-13</v>
      </c>
      <c r="FP418" s="223">
        <f t="shared" ca="1" si="762"/>
        <v>-1.9221959105413138E-14</v>
      </c>
      <c r="FQ418" s="223">
        <f t="shared" ca="1" si="763"/>
        <v>1.1851044365916636E-13</v>
      </c>
      <c r="FR418" s="223">
        <f t="shared" ca="1" si="764"/>
        <v>5.9743497676996871E-14</v>
      </c>
      <c r="FS418" s="223">
        <f t="shared" ca="1" si="765"/>
        <v>-9.808272125115431E-14</v>
      </c>
      <c r="FT418" s="223">
        <f t="shared" ca="1" si="766"/>
        <v>-9.3280312236693614E-14</v>
      </c>
      <c r="FU418" s="223">
        <f t="shared" ca="1" si="767"/>
        <v>6.6187964522884076E-14</v>
      </c>
      <c r="FV418" s="223">
        <f t="shared" ca="1" si="768"/>
        <v>1.1591155109275658E-13</v>
      </c>
      <c r="FW418" s="223">
        <f t="shared" ca="1" si="769"/>
        <v>-2.6555049114974316E-14</v>
      </c>
      <c r="FX418" s="223">
        <f t="shared" ca="1" si="770"/>
        <v>-1.2499135379839409E-13</v>
      </c>
      <c r="FY418" s="223">
        <f t="shared" ca="1" si="771"/>
        <v>-1.6182466733185486E-14</v>
      </c>
      <c r="FZ418" s="223">
        <f t="shared" ca="1" si="772"/>
        <v>1.1945818364338153E-13</v>
      </c>
      <c r="GA418" s="223">
        <f t="shared" ca="1" si="773"/>
        <v>5.7028060140279342E-14</v>
      </c>
      <c r="GB418" s="223">
        <f t="shared" ca="1" si="774"/>
        <v>-9.995893389554511E-14</v>
      </c>
      <c r="GC418" s="223">
        <f t="shared" ca="1" si="775"/>
        <v>-9.1206396414778144E-14</v>
      </c>
      <c r="GD418" s="223">
        <f t="shared" ca="1" si="776"/>
        <v>6.8773298299363947E-14</v>
      </c>
      <c r="GE418" s="223">
        <f t="shared" ca="1" si="777"/>
        <v>1.147216223618467E-13</v>
      </c>
      <c r="GF418" s="223">
        <f t="shared" ca="1" si="778"/>
        <v>-2.9547247818107211E-14</v>
      </c>
      <c r="GG418" s="223">
        <f t="shared" ca="1" si="779"/>
        <v>-1.2482452895115184E-13</v>
      </c>
      <c r="GH418" s="223">
        <f t="shared" ca="1" si="780"/>
        <v>-1.3133226648102699E-14</v>
      </c>
      <c r="GI418" s="223">
        <f t="shared" ca="1" si="781"/>
        <v>1.2033396648460004E-13</v>
      </c>
      <c r="GJ418" s="223">
        <f t="shared" ca="1" si="782"/>
        <v>5.4278271032549839E-14</v>
      </c>
      <c r="GK418" s="223">
        <f t="shared" ca="1" si="783"/>
        <v>-1.0177493501586252E-13</v>
      </c>
      <c r="GL418" s="223">
        <f t="shared" ca="1" si="784"/>
        <v>-8.907754127008923E-14</v>
      </c>
      <c r="GM418" s="223">
        <f t="shared" ca="1" si="785"/>
        <v>7.1317205612544621E-14</v>
      </c>
      <c r="GN418" s="223">
        <f t="shared" ca="1" si="786"/>
        <v>1.1346258961534529E-13</v>
      </c>
      <c r="GO418" s="223">
        <f t="shared" ca="1" si="787"/>
        <v>-3.252164836400067E-14</v>
      </c>
      <c r="GP418" s="223">
        <f t="shared" ca="1" si="788"/>
        <v>-1.2458251447515874E-13</v>
      </c>
      <c r="GQ418" s="223">
        <f t="shared" ca="1" si="789"/>
        <v>-1.0076075598363003E-14</v>
      </c>
      <c r="GR418" s="223">
        <f t="shared" ca="1" si="790"/>
        <v>1.2113726464398309E-13</v>
      </c>
      <c r="GS418" s="223">
        <f t="shared" ca="1" si="791"/>
        <v>5.1495786723948832E-14</v>
      </c>
      <c r="GT418" s="223">
        <f t="shared" ca="1" si="792"/>
        <v>-1.0352963072093429E-13</v>
      </c>
      <c r="GU418" s="223">
        <f t="shared" ca="1" si="793"/>
        <v>-8.6895029145360464E-14</v>
      </c>
      <c r="GV418" s="223">
        <f t="shared" ca="1" si="794"/>
        <v>7.38181541077922E-14</v>
      </c>
      <c r="GW418" s="223">
        <f t="shared" ca="1" si="795"/>
        <v>1.1213521124749611E-13</v>
      </c>
      <c r="GX418" s="223">
        <f t="shared" ca="1" si="796"/>
        <v>-3.5476459084975552E-14</v>
      </c>
      <c r="GY418" s="223">
        <f t="shared" ca="1" si="797"/>
        <v>-1.2426545615088667E-13</v>
      </c>
      <c r="GZ418" s="223">
        <f t="shared" ca="1" si="798"/>
        <v>-7.0128550974586722E-15</v>
      </c>
      <c r="HA418" s="223">
        <f t="shared" ca="1" si="799"/>
        <v>1.2186759424476047E-13</v>
      </c>
      <c r="HB418" s="223">
        <f t="shared" ca="1" si="800"/>
        <v>4.8682283278970315E-14</v>
      </c>
      <c r="HC418" s="223">
        <f t="shared" ca="1" si="801"/>
        <v>-1.05221964047686E-13</v>
      </c>
      <c r="HD418" s="223">
        <f t="shared" ca="1" si="802"/>
        <v>-8.4660174704294053E-14</v>
      </c>
      <c r="HE418" s="223">
        <f t="shared" ca="1" si="803"/>
        <v>7.6274637307238077E-14</v>
      </c>
      <c r="HF418" s="223">
        <f t="shared" ca="1" si="804"/>
        <v>1.1074028682140016E-13</v>
      </c>
      <c r="HG418" s="223">
        <f t="shared" ca="1" si="805"/>
        <v>-3.8409900113547928E-14</v>
      </c>
      <c r="HH418" s="223">
        <f t="shared" ca="1" si="806"/>
        <v>-1.2387354496241318E-13</v>
      </c>
      <c r="HI418" s="223">
        <f t="shared" ca="1" si="807"/>
        <v>-3.9454103148640701E-15</v>
      </c>
      <c r="HJ418" s="223">
        <f t="shared" ca="1" si="808"/>
        <v>1.2252451536368605E-13</v>
      </c>
      <c r="HK418" s="223">
        <f t="shared" ca="1" si="809"/>
        <v>4.583945544689893E-14</v>
      </c>
      <c r="HL418" s="223">
        <f t="shared" ca="1" si="810"/>
        <v>-1.0685091559779417E-13</v>
      </c>
      <c r="HM418" s="223">
        <f t="shared" ca="1" si="811"/>
        <v>-8.2374324139633717E-14</v>
      </c>
      <c r="HN418" s="223">
        <f t="shared" ca="1" si="812"/>
        <v>7.8685175517268094E-14</v>
      </c>
      <c r="HO418" s="223">
        <f t="shared" ca="1" si="813"/>
        <v>1.0927865658736573E-13</v>
      </c>
      <c r="HP418" s="223">
        <f t="shared" ca="1" si="814"/>
        <v>-4.1320204454537345E-14</v>
      </c>
      <c r="HQ418" s="223">
        <f t="shared" ca="1" si="815"/>
        <v>-1.2340701698238551E-13</v>
      </c>
      <c r="HR418" s="223">
        <f t="shared" ca="1" si="816"/>
        <v>-8.7558896463129734E-16</v>
      </c>
      <c r="HS418" s="223">
        <f t="shared" ca="1" si="817"/>
        <v>1.2310763229604341E-13</v>
      </c>
      <c r="HT418" s="223">
        <f t="shared" ca="1" si="818"/>
        <v>4.2969015640907341E-14</v>
      </c>
      <c r="HU418" s="223">
        <f t="shared" ca="1" si="819"/>
        <v>-1.0841550415176301E-13</v>
      </c>
      <c r="HV418" s="223">
        <f t="shared" ca="1" si="820"/>
        <v>-8.0038854362280682E-14</v>
      </c>
      <c r="HW418" s="223">
        <f t="shared" ca="1" si="821"/>
        <v>8.1048316719789197E-14</v>
      </c>
      <c r="HX418" s="223">
        <f t="shared" ca="1" si="822"/>
        <v>1.0775120097679868E-13</v>
      </c>
      <c r="HY418" s="223">
        <f t="shared" ca="1" si="823"/>
        <v>-4.4205619049418591E-14</v>
      </c>
      <c r="HZ418" s="223">
        <f t="shared" ca="1" si="824"/>
        <v>-1.2286615322981206E-13</v>
      </c>
      <c r="IA418" s="223">
        <f t="shared" ca="1" si="825"/>
        <v>2.1947598076604999E-15</v>
      </c>
      <c r="IB418" s="223">
        <f t="shared" ca="1" si="826"/>
        <v>1.2361659379399777E-13</v>
      </c>
      <c r="IC418" s="223">
        <f t="shared" ca="1" si="827"/>
        <v>4.0072692906615329E-14</v>
      </c>
      <c r="ID418" s="223">
        <f t="shared" ca="1" si="828"/>
        <v>-1.0991478725994407E-13</v>
      </c>
      <c r="IE418" s="223">
        <f t="shared" ca="1" si="829"/>
        <v>-9.3607249095117858E-14</v>
      </c>
      <c r="IF418" s="223">
        <f t="shared" ca="1" si="830"/>
        <v>8.3362637446910159E-14</v>
      </c>
      <c r="IG418" s="223">
        <f t="shared" ca="1" si="831"/>
        <v>1.0615884007183651E-13</v>
      </c>
      <c r="IH418" s="223">
        <f t="shared" ca="1" si="832"/>
        <v>-4.7064405832345682E-14</v>
      </c>
      <c r="II418" s="223">
        <f t="shared" ca="1" si="833"/>
        <v>-1.2225127950079567E-13</v>
      </c>
      <c r="IJ418" s="223">
        <f t="shared" ca="1" si="834"/>
        <v>5.2637865387044081E-15</v>
      </c>
      <c r="IK418" s="223">
        <f t="shared" ca="1" si="835"/>
        <v>1.2405109327817168E-13</v>
      </c>
      <c r="IL418" s="223">
        <f t="shared" ca="1" si="836"/>
        <v>3.7152231880530923E-14</v>
      </c>
      <c r="IM418" s="223">
        <f t="shared" ca="1" si="837"/>
        <v>-1.1134786181026176E-13</v>
      </c>
      <c r="IN418" s="223">
        <f t="shared" ca="1" si="838"/>
        <v>-7.5224713409532883E-14</v>
      </c>
      <c r="IO418" s="223">
        <f t="shared" ca="1" si="839"/>
        <v>8.562674363836819E-14</v>
      </c>
      <c r="IP418" s="223">
        <f t="shared" ca="1" si="840"/>
        <v>1.045025330511535E-13</v>
      </c>
      <c r="IQ418" s="223">
        <f t="shared" ca="1" si="841"/>
        <v>-4.9894842777044256E-14</v>
      </c>
      <c r="IR418" s="223">
        <f t="shared" ca="1" si="842"/>
        <v>-1.2156276617227794E-13</v>
      </c>
      <c r="IS418" s="223">
        <f t="shared" ca="1" si="843"/>
        <v>8.3296425615701603E-15</v>
      </c>
      <c r="IT418" s="223">
        <f t="shared" ca="1" si="844"/>
        <v>1.2441086902232485E-13</v>
      </c>
      <c r="IU418" s="223">
        <f t="shared" ca="1" si="845"/>
        <v>3.4209391739166325E-14</v>
      </c>
      <c r="IV418" s="223">
        <f t="shared" ca="1" si="846"/>
        <v>-1.127138645721864E-13</v>
      </c>
      <c r="IW418" s="223">
        <f t="shared" ca="1" si="847"/>
        <v>-7.2748942092635955E-14</v>
      </c>
      <c r="IX418" s="223">
        <f t="shared" ca="1" si="848"/>
        <v>8.7839271481243415E-14</v>
      </c>
      <c r="IY418" s="223">
        <f t="shared" ca="1" si="849"/>
        <v>1.0278327761215797E-13</v>
      </c>
      <c r="IZ418" s="223">
        <f t="shared" ca="1" si="850"/>
        <v>-5.2695224934148795E-14</v>
      </c>
      <c r="JA418" s="223">
        <f t="shared" ca="1" si="851"/>
        <v>-1.2080102797894094E-13</v>
      </c>
      <c r="JB418" s="223">
        <f t="shared" ca="1" si="852"/>
        <v>1.1390481119215124E-14</v>
      </c>
    </row>
    <row r="419" spans="2:262">
      <c r="B419" s="230">
        <v>58</v>
      </c>
      <c r="C419" s="229">
        <f t="shared" si="853"/>
        <v>1.1328125000000006E-3</v>
      </c>
      <c r="D419" s="226">
        <f t="shared" ca="1" si="597"/>
        <v>18.000000000098641</v>
      </c>
      <c r="E419" s="225">
        <f ca="1">BL361</f>
        <v>9.8642134504315526E-11</v>
      </c>
      <c r="F419" s="224">
        <v>58</v>
      </c>
      <c r="G419" s="223">
        <f t="shared" ca="1" si="854"/>
        <v>-9.9423260805718901E-14</v>
      </c>
      <c r="H419" s="223">
        <f t="shared" ca="1" si="598"/>
        <v>-2.6583384094740272E-14</v>
      </c>
      <c r="I419" s="223">
        <f t="shared" ca="1" si="599"/>
        <v>9.1622075684018164E-14</v>
      </c>
      <c r="J419" s="223">
        <f t="shared" ca="1" si="600"/>
        <v>5.3470885366142364E-14</v>
      </c>
      <c r="K419" s="223">
        <f t="shared" ca="1" si="601"/>
        <v>-7.5930458925373554E-14</v>
      </c>
      <c r="L419" s="223">
        <f t="shared" ca="1" si="602"/>
        <v>-7.5753509893609263E-14</v>
      </c>
      <c r="M419" s="223">
        <f t="shared" ca="1" si="603"/>
        <v>5.3699762028677044E-14</v>
      </c>
      <c r="N419" s="223">
        <f t="shared" ca="1" si="604"/>
        <v>9.151229301482482E-14</v>
      </c>
      <c r="O419" s="223">
        <f t="shared" ca="1" si="605"/>
        <v>-2.6844477683550459E-14</v>
      </c>
      <c r="P419" s="223">
        <f t="shared" ca="1" si="606"/>
        <v>-9.9390098908852241E-14</v>
      </c>
      <c r="Q419" s="223">
        <f t="shared" ca="1" si="607"/>
        <v>-2.3226350545720752E-15</v>
      </c>
      <c r="R419" s="223">
        <f t="shared" ca="1" si="608"/>
        <v>9.870849622176422E-14</v>
      </c>
      <c r="S419" s="223">
        <f t="shared" ca="1" si="609"/>
        <v>3.1289724021361663E-14</v>
      </c>
      <c r="T419" s="223">
        <f t="shared" ca="1" si="610"/>
        <v>-8.9526184119300776E-14</v>
      </c>
      <c r="U419" s="223">
        <f t="shared" ca="1" si="611"/>
        <v>-5.7562162965367724E-14</v>
      </c>
      <c r="V419" s="223">
        <f t="shared" ca="1" si="612"/>
        <v>7.2633937154130326E-14</v>
      </c>
      <c r="W419" s="223">
        <f t="shared" ca="1" si="613"/>
        <v>7.8877387085740608E-14</v>
      </c>
      <c r="X419" s="223">
        <f t="shared" ca="1" si="614"/>
        <v>-4.9486504292350498E-14</v>
      </c>
      <c r="Y419" s="223">
        <f t="shared" ca="1" si="615"/>
        <v>-9.3399743593648338E-14</v>
      </c>
      <c r="Z419" s="223">
        <f t="shared" ca="1" si="616"/>
        <v>2.2077326909340275E-14</v>
      </c>
      <c r="AA419" s="223">
        <f t="shared" ca="1" si="617"/>
        <v>9.9878576897875591E-14</v>
      </c>
      <c r="AB419" s="223">
        <f t="shared" ca="1" si="618"/>
        <v>7.2331350429632234E-15</v>
      </c>
      <c r="AC419" s="223">
        <f t="shared" ca="1" si="619"/>
        <v>-9.7755934224568282E-14</v>
      </c>
      <c r="AD419" s="223">
        <f t="shared" ca="1" si="620"/>
        <v>-3.5920684262159529E-14</v>
      </c>
      <c r="AE419" s="223">
        <f t="shared" ca="1" si="621"/>
        <v>8.7214616135472324E-14</v>
      </c>
      <c r="AF419" s="223">
        <f t="shared" ca="1" si="622"/>
        <v>6.151476827215967E-14</v>
      </c>
      <c r="AG419" s="223">
        <f t="shared" ca="1" si="623"/>
        <v>-6.9162433866301149E-14</v>
      </c>
      <c r="AH419" s="223">
        <f t="shared" ca="1" si="624"/>
        <v>-8.1811241743539487E-14</v>
      </c>
      <c r="AI419" s="223">
        <f t="shared" ca="1" si="625"/>
        <v>4.5154029232677524E-14</v>
      </c>
      <c r="AJ419" s="223">
        <f t="shared" ca="1" si="626"/>
        <v>9.5062186009303534E-14</v>
      </c>
      <c r="AK419" s="223">
        <f t="shared" ca="1" si="627"/>
        <v>-1.7256989920859684E-14</v>
      </c>
      <c r="AL419" s="223">
        <f t="shared" ca="1" si="628"/>
        <v>-1.001264386468218E-13</v>
      </c>
      <c r="AM419" s="223">
        <f t="shared" ca="1" si="629"/>
        <v>-1.2126209775487888E-14</v>
      </c>
      <c r="AN419" s="223">
        <f t="shared" ca="1" si="630"/>
        <v>9.6567869619416648E-14</v>
      </c>
      <c r="AO419" s="223">
        <f t="shared" ca="1" si="631"/>
        <v>4.0465108428288836E-14</v>
      </c>
      <c r="AP419" s="223">
        <f t="shared" ca="1" si="632"/>
        <v>-8.4692940502275719E-14</v>
      </c>
      <c r="AQ419" s="223">
        <f t="shared" ca="1" si="633"/>
        <v>-6.5319179114126043E-14</v>
      </c>
      <c r="AR419" s="223">
        <f t="shared" ca="1" si="634"/>
        <v>6.5524312217374839E-14</v>
      </c>
      <c r="AS419" s="223">
        <f t="shared" ca="1" si="635"/>
        <v>8.4548005954159327E-14</v>
      </c>
      <c r="AT419" s="223">
        <f t="shared" ca="1" si="636"/>
        <v>-4.0712774161557814E-14</v>
      </c>
      <c r="AU419" s="223">
        <f t="shared" ca="1" si="637"/>
        <v>-9.6495615292398217E-14</v>
      </c>
      <c r="AV419" s="223">
        <f t="shared" ca="1" si="638"/>
        <v>1.2395079332125946E-14</v>
      </c>
      <c r="AW419" s="223">
        <f t="shared" ca="1" si="639"/>
        <v>1.0013308703502759E-13</v>
      </c>
      <c r="AX419" s="223">
        <f t="shared" ca="1" si="640"/>
        <v>1.6990071406533225E-14</v>
      </c>
      <c r="AY419" s="223">
        <f t="shared" ca="1" si="641"/>
        <v>-9.5147164558005403E-14</v>
      </c>
      <c r="AZ419" s="223">
        <f t="shared" ca="1" si="642"/>
        <v>-4.4912048603889531E-14</v>
      </c>
      <c r="BA419" s="223">
        <f t="shared" ca="1" si="643"/>
        <v>8.1967232157183296E-14</v>
      </c>
      <c r="BB419" s="223">
        <f t="shared" ca="1" si="644"/>
        <v>6.8966230332323199E-14</v>
      </c>
      <c r="BC419" s="223">
        <f t="shared" ca="1" si="645"/>
        <v>-6.1728336761064428E-14</v>
      </c>
      <c r="BD419" s="223">
        <f t="shared" ca="1" si="646"/>
        <v>-8.7081086612905644E-14</v>
      </c>
      <c r="BE419" s="223">
        <f t="shared" ca="1" si="647"/>
        <v>3.6173438451464419E-14</v>
      </c>
      <c r="BF419" s="223">
        <f t="shared" ca="1" si="648"/>
        <v>9.7696578186235823E-14</v>
      </c>
      <c r="BG419" s="223">
        <f t="shared" ca="1" si="649"/>
        <v>-7.5033079116010962E-15</v>
      </c>
      <c r="BH419" s="223">
        <f t="shared" ca="1" si="650"/>
        <v>-9.9898506045943398E-14</v>
      </c>
      <c r="BI419" s="223">
        <f t="shared" ca="1" si="651"/>
        <v>-2.1813002467405027E-14</v>
      </c>
      <c r="BJ419" s="223">
        <f t="shared" ca="1" si="652"/>
        <v>9.3497241643266582E-14</v>
      </c>
      <c r="BK419" s="223">
        <f t="shared" ca="1" si="653"/>
        <v>4.9250791720573244E-14</v>
      </c>
      <c r="BL419" s="223">
        <f t="shared" ca="1" si="654"/>
        <v>-7.9044057570342602E-14</v>
      </c>
      <c r="BM419" s="223">
        <f t="shared" ca="1" si="655"/>
        <v>-7.2447135860919905E-14</v>
      </c>
      <c r="BN419" s="223">
        <f t="shared" ca="1" si="656"/>
        <v>5.7783652334732873E-14</v>
      </c>
      <c r="BO419" s="223">
        <f t="shared" ca="1" si="657"/>
        <v>8.9404381306598076E-14</v>
      </c>
      <c r="BP419" s="223">
        <f t="shared" ca="1" si="658"/>
        <v>-3.1546957759722429E-14</v>
      </c>
      <c r="BQ419" s="223">
        <f t="shared" ca="1" si="659"/>
        <v>-9.8662181466012913E-14</v>
      </c>
      <c r="BR419" s="223">
        <f t="shared" ca="1" si="660"/>
        <v>2.5934603651043399E-15</v>
      </c>
      <c r="BS419" s="223">
        <f t="shared" ca="1" si="661"/>
        <v>9.9423260805718813E-14</v>
      </c>
      <c r="BT419" s="223">
        <f t="shared" ca="1" si="662"/>
        <v>2.658338409474018E-14</v>
      </c>
      <c r="BU419" s="223">
        <f t="shared" ca="1" si="663"/>
        <v>-9.162207568401795E-14</v>
      </c>
      <c r="BV419" s="223">
        <f t="shared" ca="1" si="664"/>
        <v>-5.3470885366142219E-14</v>
      </c>
      <c r="BW419" s="223">
        <f t="shared" ca="1" si="665"/>
        <v>7.5930458925373188E-14</v>
      </c>
      <c r="BX419" s="223">
        <f t="shared" ca="1" si="666"/>
        <v>7.575350989360901E-14</v>
      </c>
      <c r="BY419" s="223">
        <f t="shared" ca="1" si="667"/>
        <v>-5.3699762028676747E-14</v>
      </c>
      <c r="BZ419" s="223">
        <f t="shared" ca="1" si="668"/>
        <v>-9.1512293014824669E-14</v>
      </c>
      <c r="CA419" s="223">
        <f t="shared" ca="1" si="669"/>
        <v>2.6844477683550118E-14</v>
      </c>
      <c r="CB419" s="223">
        <f t="shared" ca="1" si="670"/>
        <v>9.9390098908852216E-14</v>
      </c>
      <c r="CC419" s="223">
        <f t="shared" ca="1" si="671"/>
        <v>2.3226350545722531E-15</v>
      </c>
      <c r="CD419" s="223">
        <f t="shared" ca="1" si="672"/>
        <v>-9.8708496221764334E-14</v>
      </c>
      <c r="CE419" s="223">
        <f t="shared" ca="1" si="673"/>
        <v>-3.1289724021361663E-14</v>
      </c>
      <c r="CF419" s="223">
        <f t="shared" ca="1" si="674"/>
        <v>8.9526184119301104E-14</v>
      </c>
      <c r="CG419" s="223">
        <f t="shared" ca="1" si="675"/>
        <v>5.7562162965367724E-14</v>
      </c>
      <c r="CH419" s="223">
        <f t="shared" ca="1" si="676"/>
        <v>-7.2633937154130818E-14</v>
      </c>
      <c r="CI419" s="223">
        <f t="shared" ca="1" si="677"/>
        <v>-7.8877387085740608E-14</v>
      </c>
      <c r="CJ419" s="223">
        <f t="shared" ca="1" si="678"/>
        <v>4.9486504292349874E-14</v>
      </c>
      <c r="CK419" s="223">
        <f t="shared" ca="1" si="679"/>
        <v>9.3399743593648338E-14</v>
      </c>
      <c r="CL419" s="223">
        <f t="shared" ca="1" si="680"/>
        <v>-2.2077326909339581E-14</v>
      </c>
      <c r="CM419" s="223">
        <f t="shared" ca="1" si="681"/>
        <v>-9.9878576897875566E-14</v>
      </c>
      <c r="CN419" s="223">
        <f t="shared" ca="1" si="682"/>
        <v>-7.2331350429635768E-15</v>
      </c>
      <c r="CO419" s="223">
        <f t="shared" ca="1" si="683"/>
        <v>9.7755934224568282E-14</v>
      </c>
      <c r="CP419" s="223">
        <f t="shared" ca="1" si="684"/>
        <v>3.5920684262159529E-14</v>
      </c>
      <c r="CQ419" s="223">
        <f t="shared" ca="1" si="685"/>
        <v>-8.7214616135472677E-14</v>
      </c>
      <c r="CR419" s="223">
        <f t="shared" ca="1" si="686"/>
        <v>-6.151476827215967E-14</v>
      </c>
      <c r="CS419" s="223">
        <f t="shared" ca="1" si="687"/>
        <v>6.9162433866301654E-14</v>
      </c>
      <c r="CT419" s="223">
        <f t="shared" ca="1" si="688"/>
        <v>8.1811241743538667E-14</v>
      </c>
      <c r="CU419" s="223">
        <f t="shared" ca="1" si="689"/>
        <v>-4.5154029232676893E-14</v>
      </c>
      <c r="CV419" s="223">
        <f t="shared" ca="1" si="690"/>
        <v>-9.5062186009303534E-14</v>
      </c>
      <c r="CW419" s="223">
        <f t="shared" ca="1" si="691"/>
        <v>1.7256989920860388E-14</v>
      </c>
      <c r="CX419" s="223">
        <f t="shared" ca="1" si="692"/>
        <v>1.0012643864682184E-13</v>
      </c>
      <c r="CY419" s="223">
        <f t="shared" ca="1" si="693"/>
        <v>1.2126209775488598E-14</v>
      </c>
      <c r="CZ419" s="223">
        <f t="shared" ca="1" si="694"/>
        <v>-9.6567869619416648E-14</v>
      </c>
      <c r="DA419" s="223">
        <f t="shared" ca="1" si="695"/>
        <v>-4.0465108428288193E-14</v>
      </c>
      <c r="DB419" s="223">
        <f t="shared" ca="1" si="696"/>
        <v>8.4692940502274975E-14</v>
      </c>
      <c r="DC419" s="223">
        <f t="shared" ca="1" si="697"/>
        <v>6.5319179114126573E-14</v>
      </c>
      <c r="DD419" s="223">
        <f t="shared" ca="1" si="698"/>
        <v>-6.5524312217374839E-14</v>
      </c>
      <c r="DE419" s="223">
        <f t="shared" ca="1" si="699"/>
        <v>-8.4548005954158936E-14</v>
      </c>
      <c r="DF419" s="223">
        <f t="shared" ca="1" si="700"/>
        <v>4.0712774161556514E-14</v>
      </c>
      <c r="DG419" s="223">
        <f t="shared" ca="1" si="701"/>
        <v>9.6495615292398217E-14</v>
      </c>
      <c r="DH419" s="223">
        <f t="shared" ca="1" si="702"/>
        <v>-1.2395079332126651E-14</v>
      </c>
      <c r="DI419" s="223">
        <f t="shared" ca="1" si="703"/>
        <v>-1.0013308703502761E-13</v>
      </c>
      <c r="DJ419" s="223">
        <f t="shared" ca="1" si="704"/>
        <v>-1.6990071406533931E-14</v>
      </c>
      <c r="DK419" s="223">
        <f t="shared" ca="1" si="705"/>
        <v>9.5147164558005403E-14</v>
      </c>
      <c r="DL419" s="223">
        <f t="shared" ca="1" si="706"/>
        <v>4.4912048603889531E-14</v>
      </c>
      <c r="DM419" s="223">
        <f t="shared" ca="1" si="707"/>
        <v>-8.1967232157184129E-14</v>
      </c>
      <c r="DN419" s="223">
        <f t="shared" ca="1" si="708"/>
        <v>-6.8966230332323199E-14</v>
      </c>
      <c r="DO419" s="223">
        <f t="shared" ca="1" si="709"/>
        <v>6.1728336761064428E-14</v>
      </c>
      <c r="DP419" s="223">
        <f t="shared" ca="1" si="710"/>
        <v>8.7081086612904937E-14</v>
      </c>
      <c r="DQ419" s="223">
        <f t="shared" ca="1" si="711"/>
        <v>-3.6173438451463094E-14</v>
      </c>
      <c r="DR419" s="223">
        <f t="shared" ca="1" si="712"/>
        <v>-9.7696578186235823E-14</v>
      </c>
      <c r="DS419" s="223">
        <f t="shared" ca="1" si="713"/>
        <v>7.5033079116010962E-15</v>
      </c>
      <c r="DT419" s="223">
        <f t="shared" ca="1" si="714"/>
        <v>9.9898506045943499E-14</v>
      </c>
      <c r="DU419" s="223">
        <f t="shared" ca="1" si="715"/>
        <v>2.1813002467406419E-14</v>
      </c>
      <c r="DV419" s="223">
        <f t="shared" ca="1" si="716"/>
        <v>-9.3497241643266582E-14</v>
      </c>
      <c r="DW419" s="223">
        <f t="shared" ca="1" si="717"/>
        <v>-4.9250791720573244E-14</v>
      </c>
      <c r="DX419" s="223">
        <f t="shared" ca="1" si="718"/>
        <v>7.9044057570343498E-14</v>
      </c>
      <c r="DY419" s="223">
        <f t="shared" ca="1" si="719"/>
        <v>7.2447135860920889E-14</v>
      </c>
      <c r="DZ419" s="223">
        <f t="shared" ca="1" si="720"/>
        <v>-5.7783652334732873E-14</v>
      </c>
      <c r="EA419" s="223">
        <f t="shared" ca="1" si="721"/>
        <v>-8.9404381306598076E-14</v>
      </c>
      <c r="EB419" s="223">
        <f t="shared" ca="1" si="722"/>
        <v>3.1546957759723786E-14</v>
      </c>
      <c r="EC419" s="223">
        <f t="shared" ca="1" si="723"/>
        <v>9.8662181466013153E-14</v>
      </c>
      <c r="ED419" s="223">
        <f t="shared" ca="1" si="724"/>
        <v>-2.5934603651043399E-15</v>
      </c>
      <c r="EE419" s="223">
        <f t="shared" ca="1" si="725"/>
        <v>-9.9423260805718977E-14</v>
      </c>
      <c r="EF419" s="223">
        <f t="shared" ca="1" si="726"/>
        <v>-2.6583384094741556E-14</v>
      </c>
      <c r="EG419" s="223">
        <f t="shared" ca="1" si="727"/>
        <v>9.162207568401795E-14</v>
      </c>
      <c r="EH419" s="223">
        <f t="shared" ca="1" si="728"/>
        <v>5.3470885366142219E-14</v>
      </c>
      <c r="EI419" s="223">
        <f t="shared" ca="1" si="729"/>
        <v>-7.5930458925374122E-14</v>
      </c>
      <c r="EJ419" s="223">
        <f t="shared" ca="1" si="730"/>
        <v>-7.5753509893609957E-14</v>
      </c>
      <c r="EK419" s="223">
        <f t="shared" ca="1" si="731"/>
        <v>5.3699762028676747E-14</v>
      </c>
      <c r="EL419" s="223">
        <f t="shared" ca="1" si="732"/>
        <v>9.1512293014824669E-14</v>
      </c>
      <c r="EM419" s="223">
        <f t="shared" ca="1" si="733"/>
        <v>-2.684447768355149E-14</v>
      </c>
      <c r="EN419" s="223">
        <f t="shared" ca="1" si="734"/>
        <v>-9.9390098908852368E-14</v>
      </c>
      <c r="EO419" s="223">
        <f t="shared" ca="1" si="735"/>
        <v>-2.3226350545722531E-15</v>
      </c>
      <c r="EP419" s="223">
        <f t="shared" ca="1" si="736"/>
        <v>9.8708496221764334E-14</v>
      </c>
      <c r="EQ419" s="223">
        <f t="shared" ca="1" si="737"/>
        <v>3.1289724021360313E-14</v>
      </c>
      <c r="ER419" s="223">
        <f t="shared" ca="1" si="738"/>
        <v>-8.9526184119300473E-14</v>
      </c>
      <c r="ES419" s="223">
        <f t="shared" ca="1" si="739"/>
        <v>-5.7562162965367724E-14</v>
      </c>
      <c r="ET419" s="223">
        <f t="shared" ca="1" si="740"/>
        <v>7.2633937154130818E-14</v>
      </c>
      <c r="EU419" s="223">
        <f t="shared" ca="1" si="741"/>
        <v>7.8877387085741492E-14</v>
      </c>
      <c r="EV419" s="223">
        <f t="shared" ca="1" si="742"/>
        <v>-4.9486504292349874E-14</v>
      </c>
      <c r="EW419" s="223">
        <f t="shared" ca="1" si="743"/>
        <v>-9.3399743593648338E-14</v>
      </c>
      <c r="EX419" s="223">
        <f t="shared" ca="1" si="744"/>
        <v>2.2077326909340969E-14</v>
      </c>
      <c r="EY419" s="223">
        <f t="shared" ca="1" si="745"/>
        <v>9.9878576897875667E-14</v>
      </c>
      <c r="EZ419" s="223">
        <f t="shared" ca="1" si="746"/>
        <v>7.2331350429635768E-15</v>
      </c>
      <c r="FA419" s="223">
        <f t="shared" ca="1" si="747"/>
        <v>-9.7755934224568282E-14</v>
      </c>
      <c r="FB419" s="223">
        <f t="shared" ca="1" si="748"/>
        <v>-3.5920684262158191E-14</v>
      </c>
      <c r="FC419" s="223">
        <f t="shared" ca="1" si="749"/>
        <v>8.7214616135471983E-14</v>
      </c>
      <c r="FD419" s="223">
        <f t="shared" ca="1" si="750"/>
        <v>6.151476827215967E-14</v>
      </c>
      <c r="FE419" s="223">
        <f t="shared" ca="1" si="751"/>
        <v>-6.9162433866301654E-14</v>
      </c>
      <c r="FF419" s="223">
        <f t="shared" ca="1" si="752"/>
        <v>-8.1811241743538667E-14</v>
      </c>
      <c r="FG419" s="223">
        <f t="shared" ca="1" si="753"/>
        <v>4.5154029232676893E-14</v>
      </c>
      <c r="FH419" s="223">
        <f t="shared" ca="1" si="754"/>
        <v>9.5062186009303534E-14</v>
      </c>
      <c r="FI419" s="223">
        <f t="shared" ca="1" si="755"/>
        <v>-1.7256989920860388E-14</v>
      </c>
      <c r="FJ419" s="223">
        <f t="shared" ca="1" si="756"/>
        <v>-1.0012643864682176E-13</v>
      </c>
      <c r="FK419" s="223">
        <f t="shared" ca="1" si="757"/>
        <v>-1.2126209775488598E-14</v>
      </c>
      <c r="FL419" s="223">
        <f t="shared" ca="1" si="758"/>
        <v>9.6567869619416648E-14</v>
      </c>
      <c r="FM419" s="223">
        <f t="shared" ca="1" si="759"/>
        <v>4.0465108428288193E-14</v>
      </c>
      <c r="FN419" s="223">
        <f t="shared" ca="1" si="760"/>
        <v>-8.4692940502274975E-14</v>
      </c>
      <c r="FO419" s="223">
        <f t="shared" ca="1" si="761"/>
        <v>-6.5319179114126573E-14</v>
      </c>
      <c r="FP419" s="223">
        <f t="shared" ca="1" si="762"/>
        <v>6.5524312217374839E-14</v>
      </c>
      <c r="FQ419" s="223">
        <f t="shared" ca="1" si="763"/>
        <v>8.4548005954158936E-14</v>
      </c>
      <c r="FR419" s="223">
        <f t="shared" ca="1" si="764"/>
        <v>-4.0712774161556514E-14</v>
      </c>
      <c r="FS419" s="223">
        <f t="shared" ca="1" si="765"/>
        <v>-9.6495615292398217E-14</v>
      </c>
      <c r="FT419" s="223">
        <f t="shared" ca="1" si="766"/>
        <v>1.2395079332126651E-14</v>
      </c>
      <c r="FU419" s="223">
        <f t="shared" ca="1" si="767"/>
        <v>1.0013308703502761E-13</v>
      </c>
      <c r="FV419" s="223">
        <f t="shared" ca="1" si="768"/>
        <v>1.6990071406533931E-14</v>
      </c>
      <c r="FW419" s="223">
        <f t="shared" ca="1" si="769"/>
        <v>-9.5147164558005403E-14</v>
      </c>
      <c r="FX419" s="223">
        <f t="shared" ca="1" si="770"/>
        <v>-4.4912048603889531E-14</v>
      </c>
      <c r="FY419" s="223">
        <f t="shared" ca="1" si="771"/>
        <v>8.1967232157184129E-14</v>
      </c>
      <c r="FZ419" s="223">
        <f t="shared" ca="1" si="772"/>
        <v>6.8966230332323199E-14</v>
      </c>
      <c r="GA419" s="223">
        <f t="shared" ca="1" si="773"/>
        <v>-6.1728336761064428E-14</v>
      </c>
      <c r="GB419" s="223">
        <f t="shared" ca="1" si="774"/>
        <v>-8.7081086612904937E-14</v>
      </c>
      <c r="GC419" s="223">
        <f t="shared" ca="1" si="775"/>
        <v>3.6173438451463094E-14</v>
      </c>
      <c r="GD419" s="223">
        <f t="shared" ca="1" si="776"/>
        <v>9.7696578186235823E-14</v>
      </c>
      <c r="GE419" s="223">
        <f t="shared" ca="1" si="777"/>
        <v>-7.5033079116010962E-15</v>
      </c>
      <c r="GF419" s="223">
        <f t="shared" ca="1" si="778"/>
        <v>-9.9898506045943499E-14</v>
      </c>
      <c r="GG419" s="223">
        <f t="shared" ca="1" si="779"/>
        <v>-2.1813002467403636E-14</v>
      </c>
      <c r="GH419" s="223">
        <f t="shared" ca="1" si="780"/>
        <v>9.3497241643267604E-14</v>
      </c>
      <c r="GI419" s="223">
        <f t="shared" ca="1" si="781"/>
        <v>4.9250791720575718E-14</v>
      </c>
      <c r="GJ419" s="223">
        <f t="shared" ca="1" si="782"/>
        <v>-7.9044057570341731E-14</v>
      </c>
      <c r="GK419" s="223">
        <f t="shared" ca="1" si="783"/>
        <v>-7.2447135860920889E-14</v>
      </c>
      <c r="GL419" s="223">
        <f t="shared" ca="1" si="784"/>
        <v>5.7783652334732873E-14</v>
      </c>
      <c r="GM419" s="223">
        <f t="shared" ca="1" si="785"/>
        <v>8.9404381306598076E-14</v>
      </c>
      <c r="GN419" s="223">
        <f t="shared" ca="1" si="786"/>
        <v>-3.1546957759723786E-14</v>
      </c>
      <c r="GO419" s="223">
        <f t="shared" ca="1" si="787"/>
        <v>-9.8662181466012661E-14</v>
      </c>
      <c r="GP419" s="223">
        <f t="shared" ca="1" si="788"/>
        <v>2.5934603651014941E-15</v>
      </c>
      <c r="GQ419" s="223">
        <f t="shared" ca="1" si="789"/>
        <v>9.9423260805718636E-14</v>
      </c>
      <c r="GR419" s="223">
        <f t="shared" ca="1" si="790"/>
        <v>2.6583384094741556E-14</v>
      </c>
      <c r="GS419" s="223">
        <f t="shared" ca="1" si="791"/>
        <v>-9.162207568401795E-14</v>
      </c>
      <c r="GT419" s="223">
        <f t="shared" ca="1" si="792"/>
        <v>-5.3470885366142219E-14</v>
      </c>
      <c r="GU419" s="223">
        <f t="shared" ca="1" si="793"/>
        <v>7.5930458925374122E-14</v>
      </c>
      <c r="GV419" s="223">
        <f t="shared" ca="1" si="794"/>
        <v>7.5753509893608089E-14</v>
      </c>
      <c r="GW419" s="223">
        <f t="shared" ca="1" si="795"/>
        <v>-5.3699762028679145E-14</v>
      </c>
      <c r="GX419" s="223">
        <f t="shared" ca="1" si="796"/>
        <v>-9.1512293014825817E-14</v>
      </c>
      <c r="GY419" s="223">
        <f t="shared" ca="1" si="797"/>
        <v>2.6844477683548745E-14</v>
      </c>
      <c r="GZ419" s="223">
        <f t="shared" ca="1" si="798"/>
        <v>9.9390098908852368E-14</v>
      </c>
      <c r="HA419" s="223">
        <f t="shared" ca="1" si="799"/>
        <v>2.3226350545722531E-15</v>
      </c>
      <c r="HB419" s="223">
        <f t="shared" ca="1" si="800"/>
        <v>-9.8708496221764334E-14</v>
      </c>
      <c r="HC419" s="223">
        <f t="shared" ca="1" si="801"/>
        <v>-3.1289724021360313E-14</v>
      </c>
      <c r="HD419" s="223">
        <f t="shared" ca="1" si="802"/>
        <v>8.9526184119301748E-14</v>
      </c>
      <c r="HE419" s="223">
        <f t="shared" ca="1" si="803"/>
        <v>5.7562162965365401E-14</v>
      </c>
      <c r="HF419" s="223">
        <f t="shared" ca="1" si="804"/>
        <v>-7.2633937154128849E-14</v>
      </c>
      <c r="HG419" s="223">
        <f t="shared" ca="1" si="805"/>
        <v>-7.8877387085741492E-14</v>
      </c>
      <c r="HH419" s="223">
        <f t="shared" ca="1" si="806"/>
        <v>4.9486504292349874E-14</v>
      </c>
      <c r="HI419" s="223">
        <f t="shared" ca="1" si="807"/>
        <v>9.3399743593648338E-14</v>
      </c>
      <c r="HJ419" s="223">
        <f t="shared" ca="1" si="808"/>
        <v>-2.2077326909340969E-14</v>
      </c>
      <c r="HK419" s="223">
        <f t="shared" ca="1" si="809"/>
        <v>-9.9878576897875453E-14</v>
      </c>
      <c r="HL419" s="223">
        <f t="shared" ca="1" si="810"/>
        <v>-7.2331350429607369E-15</v>
      </c>
      <c r="HM419" s="223">
        <f t="shared" ca="1" si="811"/>
        <v>9.7755934224567651E-14</v>
      </c>
      <c r="HN419" s="223">
        <f t="shared" ca="1" si="812"/>
        <v>3.5920684262160854E-14</v>
      </c>
      <c r="HO419" s="223">
        <f t="shared" ca="1" si="813"/>
        <v>-8.7214616135471983E-14</v>
      </c>
      <c r="HP419" s="223">
        <f t="shared" ca="1" si="814"/>
        <v>-6.151476827215967E-14</v>
      </c>
      <c r="HQ419" s="223">
        <f t="shared" ca="1" si="815"/>
        <v>6.9162433866301654E-14</v>
      </c>
      <c r="HR419" s="223">
        <f t="shared" ca="1" si="816"/>
        <v>8.1811241743538667E-14</v>
      </c>
      <c r="HS419" s="223">
        <f t="shared" ca="1" si="817"/>
        <v>-4.515402923267943E-14</v>
      </c>
      <c r="HT419" s="223">
        <f t="shared" ca="1" si="818"/>
        <v>-9.5062186009302638E-14</v>
      </c>
      <c r="HU419" s="223">
        <f t="shared" ca="1" si="819"/>
        <v>1.7256989920857583E-14</v>
      </c>
      <c r="HV419" s="223">
        <f t="shared" ca="1" si="820"/>
        <v>1.0012643864682184E-13</v>
      </c>
      <c r="HW419" s="223">
        <f t="shared" ca="1" si="821"/>
        <v>1.2126209775488598E-14</v>
      </c>
      <c r="HX419" s="223">
        <f t="shared" ca="1" si="822"/>
        <v>-9.6567869619416648E-14</v>
      </c>
      <c r="HY419" s="223">
        <f t="shared" ca="1" si="823"/>
        <v>-4.0465108428288193E-14</v>
      </c>
      <c r="HZ419" s="223">
        <f t="shared" ca="1" si="824"/>
        <v>8.4692940502276489E-14</v>
      </c>
      <c r="IA419" s="223">
        <f t="shared" ca="1" si="825"/>
        <v>6.531917911412444E-14</v>
      </c>
      <c r="IB419" s="223">
        <f t="shared" ca="1" si="826"/>
        <v>-6.5524312217372681E-14</v>
      </c>
      <c r="IC419" s="223">
        <f t="shared" ca="1" si="827"/>
        <v>-8.4548005954160463E-14</v>
      </c>
      <c r="ID419" s="223">
        <f t="shared" ca="1" si="828"/>
        <v>4.0712774161556514E-14</v>
      </c>
      <c r="IE419" s="223">
        <f t="shared" ca="1" si="829"/>
        <v>1.4061440382086649E-14</v>
      </c>
      <c r="IF419" s="223">
        <f t="shared" ca="1" si="830"/>
        <v>-1.2395079332126651E-14</v>
      </c>
      <c r="IG419" s="223">
        <f t="shared" ca="1" si="831"/>
        <v>-1.0013308703502761E-13</v>
      </c>
      <c r="IH419" s="223">
        <f t="shared" ca="1" si="832"/>
        <v>-1.699007140653112E-14</v>
      </c>
      <c r="II419" s="223">
        <f t="shared" ca="1" si="833"/>
        <v>9.5147164558006299E-14</v>
      </c>
      <c r="IJ419" s="223">
        <f t="shared" ca="1" si="834"/>
        <v>4.491204860389208E-14</v>
      </c>
      <c r="IK419" s="223">
        <f t="shared" ca="1" si="835"/>
        <v>-8.1967232157182488E-14</v>
      </c>
      <c r="IL419" s="223">
        <f t="shared" ca="1" si="836"/>
        <v>-6.8966230332323199E-14</v>
      </c>
      <c r="IM419" s="223">
        <f t="shared" ca="1" si="837"/>
        <v>6.1728336761064428E-14</v>
      </c>
      <c r="IN419" s="223">
        <f t="shared" ca="1" si="838"/>
        <v>8.7081086612904937E-14</v>
      </c>
      <c r="IO419" s="223">
        <f t="shared" ca="1" si="839"/>
        <v>-3.6173438451465744E-14</v>
      </c>
      <c r="IP419" s="223">
        <f t="shared" ca="1" si="840"/>
        <v>-9.7696578186235192E-14</v>
      </c>
      <c r="IQ419" s="223">
        <f t="shared" ca="1" si="841"/>
        <v>7.5033079115982579E-15</v>
      </c>
      <c r="IR419" s="223">
        <f t="shared" ca="1" si="842"/>
        <v>9.9898506045943284E-14</v>
      </c>
      <c r="IS419" s="223">
        <f t="shared" ca="1" si="843"/>
        <v>2.1813002467406419E-14</v>
      </c>
      <c r="IT419" s="223">
        <f t="shared" ca="1" si="844"/>
        <v>-9.3497241643266582E-14</v>
      </c>
      <c r="IU419" s="223">
        <f t="shared" ca="1" si="845"/>
        <v>-4.9250791720573244E-14</v>
      </c>
      <c r="IV419" s="223">
        <f t="shared" ca="1" si="846"/>
        <v>7.9044057570343498E-14</v>
      </c>
      <c r="IW419" s="223">
        <f t="shared" ca="1" si="847"/>
        <v>7.2447135860918907E-14</v>
      </c>
      <c r="IX419" s="223">
        <f t="shared" ca="1" si="848"/>
        <v>-5.7783652334735196E-14</v>
      </c>
      <c r="IY419" s="223">
        <f t="shared" ca="1" si="849"/>
        <v>-8.9404381306599364E-14</v>
      </c>
      <c r="IZ419" s="223">
        <f t="shared" ca="1" si="850"/>
        <v>3.1546957759721078E-14</v>
      </c>
      <c r="JA419" s="223">
        <f t="shared" ca="1" si="851"/>
        <v>9.8662181466013153E-14</v>
      </c>
      <c r="JB419" s="223">
        <f t="shared" ca="1" si="852"/>
        <v>-2.5934603651043399E-15</v>
      </c>
    </row>
    <row r="420" spans="2:262">
      <c r="B420" s="230">
        <v>59</v>
      </c>
      <c r="C420" s="229">
        <f t="shared" si="853"/>
        <v>1.1523437500000006E-3</v>
      </c>
      <c r="D420" s="226">
        <f t="shared" ca="1" si="597"/>
        <v>18.000000000140883</v>
      </c>
      <c r="E420" s="225">
        <f ca="1">BM361</f>
        <v>1.4088366003619083E-10</v>
      </c>
      <c r="F420" s="224">
        <v>59</v>
      </c>
      <c r="G420" s="223">
        <f t="shared" ca="1" si="854"/>
        <v>-3.3753332301916398E-13</v>
      </c>
      <c r="H420" s="223">
        <f t="shared" ca="1" si="598"/>
        <v>-6.6368035092158321E-14</v>
      </c>
      <c r="I420" s="223">
        <f t="shared" ca="1" si="599"/>
        <v>3.2128501104461129E-13</v>
      </c>
      <c r="J420" s="223">
        <f t="shared" ca="1" si="600"/>
        <v>1.4502546535887536E-13</v>
      </c>
      <c r="K420" s="223">
        <f t="shared" ca="1" si="601"/>
        <v>-2.8577968077329016E-13</v>
      </c>
      <c r="L420" s="223">
        <f t="shared" ca="1" si="602"/>
        <v>-2.14990432722225E-13</v>
      </c>
      <c r="M420" s="223">
        <f t="shared" ca="1" si="603"/>
        <v>2.3314543271149184E-13</v>
      </c>
      <c r="N420" s="223">
        <f t="shared" ca="1" si="604"/>
        <v>2.7206941239787953E-13</v>
      </c>
      <c r="O420" s="223">
        <f t="shared" ca="1" si="605"/>
        <v>-1.6653703176613467E-13</v>
      </c>
      <c r="P420" s="223">
        <f t="shared" ca="1" si="606"/>
        <v>-3.1284123340621142E-13</v>
      </c>
      <c r="Q420" s="223">
        <f t="shared" ca="1" si="607"/>
        <v>8.9946818543315052E-14</v>
      </c>
      <c r="R420" s="223">
        <f t="shared" ca="1" si="608"/>
        <v>3.348621349860284E-13</v>
      </c>
      <c r="S420" s="223">
        <f t="shared" ca="1" si="609"/>
        <v>-7.9654184587336584E-15</v>
      </c>
      <c r="T420" s="223">
        <f t="shared" ca="1" si="610"/>
        <v>-3.3681223948958418E-13</v>
      </c>
      <c r="U420" s="223">
        <f t="shared" ca="1" si="611"/>
        <v>-7.4493408843826927E-14</v>
      </c>
      <c r="V420" s="223">
        <f t="shared" ca="1" si="612"/>
        <v>3.1857466254065589E-13</v>
      </c>
      <c r="W420" s="223">
        <f t="shared" ca="1" si="613"/>
        <v>1.5248728792975551E-13</v>
      </c>
      <c r="X420" s="223">
        <f t="shared" ca="1" si="614"/>
        <v>-2.8124251879109838E-13</v>
      </c>
      <c r="Y420" s="223">
        <f t="shared" ca="1" si="615"/>
        <v>-2.21341461169649E-13</v>
      </c>
      <c r="Z420" s="223">
        <f t="shared" ca="1" si="616"/>
        <v>2.2705340336838249E-13</v>
      </c>
      <c r="AA420" s="223">
        <f t="shared" ca="1" si="617"/>
        <v>2.7692898199485593E-13</v>
      </c>
      <c r="AB420" s="223">
        <f t="shared" ca="1" si="618"/>
        <v>-1.5925527603193926E-13</v>
      </c>
      <c r="AC420" s="223">
        <f t="shared" ca="1" si="619"/>
        <v>-3.1591807373107059E-13</v>
      </c>
      <c r="AD420" s="223">
        <f t="shared" ca="1" si="620"/>
        <v>8.1911786605827879E-14</v>
      </c>
      <c r="AE420" s="223">
        <f t="shared" ca="1" si="621"/>
        <v>3.3597182794145736E-13</v>
      </c>
      <c r="AF420" s="223">
        <f t="shared" ca="1" si="622"/>
        <v>3.412900066298076E-16</v>
      </c>
      <c r="AG420" s="223">
        <f t="shared" ca="1" si="623"/>
        <v>-3.3588827286115651E-13</v>
      </c>
      <c r="AH420" s="223">
        <f t="shared" ca="1" si="624"/>
        <v>-8.2573910551495661E-14</v>
      </c>
      <c r="AI420" s="223">
        <f t="shared" ca="1" si="625"/>
        <v>3.1567241657225962E-13</v>
      </c>
      <c r="AJ420" s="223">
        <f t="shared" ca="1" si="626"/>
        <v>1.5985725786025317E-13</v>
      </c>
      <c r="AK420" s="223">
        <f t="shared" ca="1" si="627"/>
        <v>-2.7653594683192156E-13</v>
      </c>
      <c r="AL420" s="223">
        <f t="shared" ca="1" si="628"/>
        <v>-2.275591617973538E-13</v>
      </c>
      <c r="AM420" s="223">
        <f t="shared" ca="1" si="629"/>
        <v>2.2082460554515942E-13</v>
      </c>
      <c r="AN420" s="223">
        <f t="shared" ca="1" si="630"/>
        <v>2.8162173992812084E-13</v>
      </c>
      <c r="AO420" s="223">
        <f t="shared" ca="1" si="631"/>
        <v>-1.5187759087440059E-13</v>
      </c>
      <c r="AP420" s="223">
        <f t="shared" ca="1" si="632"/>
        <v>-3.1880461682125216E-13</v>
      </c>
      <c r="AQ420" s="223">
        <f t="shared" ca="1" si="633"/>
        <v>7.3827414070966607E-14</v>
      </c>
      <c r="AR420" s="223">
        <f t="shared" ca="1" si="634"/>
        <v>3.3687914403053023E-13</v>
      </c>
      <c r="AS420" s="223">
        <f t="shared" ca="1" si="635"/>
        <v>8.6477928916561357E-15</v>
      </c>
      <c r="AT420" s="223">
        <f t="shared" ca="1" si="636"/>
        <v>-3.3476197969682871E-13</v>
      </c>
      <c r="AU420" s="223">
        <f t="shared" ca="1" si="637"/>
        <v>-9.0604672823086732E-14</v>
      </c>
      <c r="AV420" s="223">
        <f t="shared" ca="1" si="638"/>
        <v>3.1258002134387298E-13</v>
      </c>
      <c r="AW420" s="223">
        <f t="shared" ca="1" si="639"/>
        <v>1.6713093575606474E-13</v>
      </c>
      <c r="AX420" s="223">
        <f t="shared" ca="1" si="640"/>
        <v>-2.7166279995871965E-13</v>
      </c>
      <c r="AY420" s="223">
        <f t="shared" ca="1" si="641"/>
        <v>-2.3363978929497605E-13</v>
      </c>
      <c r="AZ420" s="223">
        <f t="shared" ca="1" si="642"/>
        <v>2.1446279123671793E-13</v>
      </c>
      <c r="BA420" s="223">
        <f t="shared" ca="1" si="643"/>
        <v>2.8614485945576821E-13</v>
      </c>
      <c r="BB420" s="223">
        <f t="shared" ca="1" si="644"/>
        <v>-1.4440842033518916E-13</v>
      </c>
      <c r="BC420" s="223">
        <f t="shared" ca="1" si="645"/>
        <v>-3.2149912393113224E-13</v>
      </c>
      <c r="BD420" s="223">
        <f t="shared" ca="1" si="646"/>
        <v>6.5698570662453776E-14</v>
      </c>
      <c r="BE420" s="223">
        <f t="shared" ca="1" si="647"/>
        <v>3.375835367199616E-13</v>
      </c>
      <c r="BF420" s="223">
        <f t="shared" ca="1" si="648"/>
        <v>1.694908666960393E-14</v>
      </c>
      <c r="BG420" s="223">
        <f t="shared" ca="1" si="649"/>
        <v>-3.3343403843348855E-13</v>
      </c>
      <c r="BH420" s="223">
        <f t="shared" ca="1" si="650"/>
        <v>-9.8580858227696084E-14</v>
      </c>
      <c r="BI420" s="223">
        <f t="shared" ca="1" si="651"/>
        <v>3.0929933959874682E-13</v>
      </c>
      <c r="BJ420" s="223">
        <f t="shared" ca="1" si="652"/>
        <v>1.7430394022560301E-13</v>
      </c>
      <c r="BK420" s="223">
        <f t="shared" ca="1" si="653"/>
        <v>-2.6662601357294753E-13</v>
      </c>
      <c r="BL420" s="223">
        <f t="shared" ca="1" si="654"/>
        <v>-2.3957968091988495E-13</v>
      </c>
      <c r="BM420" s="223">
        <f t="shared" ca="1" si="655"/>
        <v>2.0797179256211765E-13</v>
      </c>
      <c r="BN420" s="223">
        <f t="shared" ca="1" si="656"/>
        <v>2.904956160197236E-13</v>
      </c>
      <c r="BO420" s="223">
        <f t="shared" ca="1" si="657"/>
        <v>-1.3685226356334205E-13</v>
      </c>
      <c r="BP420" s="223">
        <f t="shared" ca="1" si="658"/>
        <v>-3.2399997199038424E-13</v>
      </c>
      <c r="BQ420" s="223">
        <f t="shared" ca="1" si="659"/>
        <v>5.7530152891604036E-14</v>
      </c>
      <c r="BR420" s="223">
        <f t="shared" ca="1" si="660"/>
        <v>3.3808458170993411E-13</v>
      </c>
      <c r="BS420" s="223">
        <f t="shared" ca="1" si="661"/>
        <v>2.5240170951513932E-14</v>
      </c>
      <c r="BT420" s="223">
        <f t="shared" ca="1" si="662"/>
        <v>-3.3190524897329794E-13</v>
      </c>
      <c r="BU420" s="223">
        <f t="shared" ca="1" si="663"/>
        <v>-1.0649766220948254E-13</v>
      </c>
      <c r="BV420" s="223">
        <f t="shared" ca="1" si="664"/>
        <v>3.0583234749689544E-13</v>
      </c>
      <c r="BW420" s="223">
        <f t="shared" ca="1" si="665"/>
        <v>1.8137195051919758E-13</v>
      </c>
      <c r="BX420" s="223">
        <f t="shared" ca="1" si="666"/>
        <v>-2.6142862164638936E-13</v>
      </c>
      <c r="BY420" s="223">
        <f t="shared" ca="1" si="667"/>
        <v>-2.4537525870346551E-13</v>
      </c>
      <c r="BZ420" s="223">
        <f t="shared" ca="1" si="668"/>
        <v>2.0135551945624026E-13</v>
      </c>
      <c r="CA420" s="223">
        <f t="shared" ca="1" si="669"/>
        <v>2.9467138888691939E-13</v>
      </c>
      <c r="CB420" s="223">
        <f t="shared" ca="1" si="670"/>
        <v>-1.2921367210516451E-13</v>
      </c>
      <c r="CC420" s="223">
        <f t="shared" ca="1" si="671"/>
        <v>-3.2630565458164705E-13</v>
      </c>
      <c r="CD420" s="223">
        <f t="shared" ca="1" si="672"/>
        <v>4.9327081107838616E-14</v>
      </c>
      <c r="CE420" s="223">
        <f t="shared" ca="1" si="673"/>
        <v>3.3838197718968137E-13</v>
      </c>
      <c r="CF420" s="223">
        <f t="shared" ca="1" si="674"/>
        <v>3.351605149822871E-14</v>
      </c>
      <c r="CG420" s="223">
        <f t="shared" ca="1" si="675"/>
        <v>-3.3017653220186141E-13</v>
      </c>
      <c r="CH420" s="223">
        <f t="shared" ca="1" si="676"/>
        <v>-1.143503159817626E-13</v>
      </c>
      <c r="CI420" s="223">
        <f t="shared" ca="1" si="677"/>
        <v>3.0218113342472001E-13</v>
      </c>
      <c r="CJ420" s="223">
        <f t="shared" ca="1" si="678"/>
        <v>1.8833070913172933E-13</v>
      </c>
      <c r="CK420" s="223">
        <f t="shared" ca="1" si="679"/>
        <v>-2.5607375489359418E-13</v>
      </c>
      <c r="CL420" s="223">
        <f t="shared" ca="1" si="680"/>
        <v>-2.510230316063751E-13</v>
      </c>
      <c r="CM420" s="223">
        <f t="shared" ca="1" si="681"/>
        <v>1.9461795731461413E-13</v>
      </c>
      <c r="CN420" s="223">
        <f t="shared" ca="1" si="682"/>
        <v>2.98669662727925E-13</v>
      </c>
      <c r="CO420" s="223">
        <f t="shared" ca="1" si="683"/>
        <v>-1.2149724716251677E-13</v>
      </c>
      <c r="CP420" s="223">
        <f t="shared" ca="1" si="684"/>
        <v>-3.2841478284794431E-13</v>
      </c>
      <c r="CQ420" s="223">
        <f t="shared" ca="1" si="685"/>
        <v>4.1094296534881729E-14</v>
      </c>
      <c r="CR420" s="223">
        <f t="shared" ca="1" si="686"/>
        <v>3.3847554401928681E-13</v>
      </c>
      <c r="CS420" s="223">
        <f t="shared" ca="1" si="687"/>
        <v>4.1771743228766851E-14</v>
      </c>
      <c r="CT420" s="223">
        <f t="shared" ca="1" si="688"/>
        <v>-3.2824892943352322E-13</v>
      </c>
      <c r="CU420" s="223">
        <f t="shared" ca="1" si="689"/>
        <v>-1.2213408939952442E-13</v>
      </c>
      <c r="CV420" s="223">
        <f t="shared" ca="1" si="690"/>
        <v>2.9834789673704777E-13</v>
      </c>
      <c r="CW420" s="223">
        <f t="shared" ca="1" si="691"/>
        <v>1.9517602436722295E-13</v>
      </c>
      <c r="CX420" s="223">
        <f t="shared" ca="1" si="692"/>
        <v>-2.5056463888607182E-13</v>
      </c>
      <c r="CY420" s="223">
        <f t="shared" ca="1" si="693"/>
        <v>-2.5651959762140077E-13</v>
      </c>
      <c r="CZ420" s="223">
        <f t="shared" ca="1" si="694"/>
        <v>1.8776316459273588E-13</v>
      </c>
      <c r="DA420" s="223">
        <f t="shared" ca="1" si="695"/>
        <v>3.02488029132079E-13</v>
      </c>
      <c r="DB420" s="223">
        <f t="shared" ca="1" si="696"/>
        <v>-1.1370763682125749E-13</v>
      </c>
      <c r="DC420" s="223">
        <f t="shared" ca="1" si="697"/>
        <v>-3.3032608632927471E-13</v>
      </c>
      <c r="DD420" s="223">
        <f t="shared" ca="1" si="698"/>
        <v>3.2836758294292618E-14</v>
      </c>
      <c r="DE420" s="223">
        <f t="shared" ca="1" si="699"/>
        <v>3.3836522583759062E-13</v>
      </c>
      <c r="DF420" s="223">
        <f t="shared" ca="1" si="700"/>
        <v>5.0002273223130086E-14</v>
      </c>
      <c r="DG420" s="223">
        <f t="shared" ca="1" si="701"/>
        <v>-3.2612360178411235E-13</v>
      </c>
      <c r="DH420" s="223">
        <f t="shared" ca="1" si="702"/>
        <v>-1.2984429380871974E-13</v>
      </c>
      <c r="DI420" s="223">
        <f t="shared" ca="1" si="703"/>
        <v>2.9433494643232973E-13</v>
      </c>
      <c r="DJ420" s="223">
        <f t="shared" ca="1" si="704"/>
        <v>2.0190377286373535E-13</v>
      </c>
      <c r="DK420" s="223">
        <f t="shared" ca="1" si="705"/>
        <v>-2.4490459210929005E-13</v>
      </c>
      <c r="DL420" s="223">
        <f t="shared" ca="1" si="706"/>
        <v>-2.61861645822711E-13</v>
      </c>
      <c r="DM420" s="223">
        <f t="shared" ca="1" si="707"/>
        <v>1.8079527036142391E-13</v>
      </c>
      <c r="DN420" s="223">
        <f t="shared" ca="1" si="708"/>
        <v>3.0612418805823984E-13</v>
      </c>
      <c r="DO420" s="223">
        <f t="shared" ca="1" si="709"/>
        <v>-1.0584953325137949E-13</v>
      </c>
      <c r="DP420" s="223">
        <f t="shared" ca="1" si="710"/>
        <v>-3.3203841372788718E-13</v>
      </c>
      <c r="DQ420" s="223">
        <f t="shared" ca="1" si="711"/>
        <v>2.4559440418362061E-14</v>
      </c>
      <c r="DR420" s="223">
        <f t="shared" ca="1" si="712"/>
        <v>3.3805108909614064E-13</v>
      </c>
      <c r="DS420" s="223">
        <f t="shared" ca="1" si="713"/>
        <v>5.8202683717818614E-14</v>
      </c>
      <c r="DT420" s="223">
        <f t="shared" ca="1" si="714"/>
        <v>-3.238018294715338E-13</v>
      </c>
      <c r="DU420" s="223">
        <f t="shared" ca="1" si="715"/>
        <v>-1.3747628487051561E-13</v>
      </c>
      <c r="DV420" s="223">
        <f t="shared" ca="1" si="716"/>
        <v>2.9014469976177345E-13</v>
      </c>
      <c r="DW420" s="223">
        <f t="shared" ca="1" si="717"/>
        <v>2.0850990207714307E-13</v>
      </c>
      <c r="DX420" s="223">
        <f t="shared" ca="1" si="718"/>
        <v>-2.3909702396380069E-13</v>
      </c>
      <c r="DY420" s="223">
        <f t="shared" ca="1" si="719"/>
        <v>-2.6704595836020903E-13</v>
      </c>
      <c r="DZ420" s="223">
        <f t="shared" ca="1" si="720"/>
        <v>1.737184718196086E-13</v>
      </c>
      <c r="EA420" s="223">
        <f t="shared" ca="1" si="721"/>
        <v>3.0957594922023512E-13</v>
      </c>
      <c r="EB420" s="223">
        <f t="shared" ca="1" si="722"/>
        <v>-9.7927669880639863E-14</v>
      </c>
      <c r="EC420" s="223">
        <f t="shared" ca="1" si="723"/>
        <v>-3.3355073360178605E-13</v>
      </c>
      <c r="ED420" s="223">
        <f t="shared" ca="1" si="724"/>
        <v>1.6267328853860117E-14</v>
      </c>
      <c r="EE420" s="223">
        <f t="shared" ca="1" si="725"/>
        <v>3.3753332301916363E-13</v>
      </c>
      <c r="EF420" s="223">
        <f t="shared" ca="1" si="726"/>
        <v>6.6368035092164556E-14</v>
      </c>
      <c r="EG420" s="223">
        <f t="shared" ca="1" si="727"/>
        <v>-3.2128501104460882E-13</v>
      </c>
      <c r="EH420" s="223">
        <f t="shared" ca="1" si="728"/>
        <v>-1.4502546535887485E-13</v>
      </c>
      <c r="EI420" s="223">
        <f t="shared" ca="1" si="729"/>
        <v>2.8577968077328985E-13</v>
      </c>
      <c r="EJ420" s="223">
        <f t="shared" ca="1" si="730"/>
        <v>2.149904327222269E-13</v>
      </c>
      <c r="EK420" s="223">
        <f t="shared" ca="1" si="731"/>
        <v>-2.3314543271148921E-13</v>
      </c>
      <c r="EL420" s="223">
        <f t="shared" ca="1" si="732"/>
        <v>-2.7206941239788246E-13</v>
      </c>
      <c r="EM420" s="223">
        <f t="shared" ca="1" si="733"/>
        <v>1.6653703176612942E-13</v>
      </c>
      <c r="EN420" s="223">
        <f t="shared" ca="1" si="734"/>
        <v>3.128412334062142E-13</v>
      </c>
      <c r="EO420" s="223">
        <f t="shared" ca="1" si="735"/>
        <v>-8.9946818543315582E-14</v>
      </c>
      <c r="EP420" s="223">
        <f t="shared" ca="1" si="736"/>
        <v>-3.3486213498602855E-13</v>
      </c>
      <c r="EQ420" s="223">
        <f t="shared" ca="1" si="737"/>
        <v>7.9654184587312098E-15</v>
      </c>
      <c r="ER420" s="223">
        <f t="shared" ca="1" si="738"/>
        <v>3.3681223948958378E-13</v>
      </c>
      <c r="ES420" s="223">
        <f t="shared" ca="1" si="739"/>
        <v>7.4493408843831622E-14</v>
      </c>
      <c r="ET420" s="223">
        <f t="shared" ca="1" si="740"/>
        <v>-3.1857466254065382E-13</v>
      </c>
      <c r="EU420" s="223">
        <f t="shared" ca="1" si="741"/>
        <v>-1.5248728792976197E-13</v>
      </c>
      <c r="EV420" s="223">
        <f t="shared" ca="1" si="742"/>
        <v>2.8124251879109903E-13</v>
      </c>
      <c r="EW420" s="223">
        <f t="shared" ca="1" si="743"/>
        <v>2.2134146116964905E-13</v>
      </c>
      <c r="EX420" s="223">
        <f t="shared" ca="1" si="744"/>
        <v>-2.2705340336838153E-13</v>
      </c>
      <c r="EY420" s="223">
        <f t="shared" ca="1" si="745"/>
        <v>-2.7692898199485805E-13</v>
      </c>
      <c r="EZ420" s="223">
        <f t="shared" ca="1" si="746"/>
        <v>1.59255276031935E-13</v>
      </c>
      <c r="FA420" s="223">
        <f t="shared" ca="1" si="747"/>
        <v>3.1591807373107276E-13</v>
      </c>
      <c r="FB420" s="223">
        <f t="shared" ca="1" si="748"/>
        <v>-8.1911786605819687E-14</v>
      </c>
      <c r="FC420" s="223">
        <f t="shared" ca="1" si="749"/>
        <v>-3.3597182794145721E-13</v>
      </c>
      <c r="FD420" s="223">
        <f t="shared" ca="1" si="750"/>
        <v>-3.4129000663105085E-16</v>
      </c>
      <c r="FE420" s="223">
        <f t="shared" ca="1" si="751"/>
        <v>3.3588827286115631E-13</v>
      </c>
      <c r="FF420" s="223">
        <f t="shared" ca="1" si="752"/>
        <v>8.2573910551499208E-14</v>
      </c>
      <c r="FG420" s="223">
        <f t="shared" ca="1" si="753"/>
        <v>-3.1567241657225826E-13</v>
      </c>
      <c r="FH420" s="223">
        <f t="shared" ca="1" si="754"/>
        <v>-1.5985725786025852E-13</v>
      </c>
      <c r="FI420" s="223">
        <f t="shared" ca="1" si="755"/>
        <v>2.7653594683191808E-13</v>
      </c>
      <c r="FJ420" s="223">
        <f t="shared" ca="1" si="756"/>
        <v>2.2755916179736001E-13</v>
      </c>
      <c r="FK420" s="223">
        <f t="shared" ca="1" si="757"/>
        <v>-2.2082460554515843E-13</v>
      </c>
      <c r="FL420" s="223">
        <f t="shared" ca="1" si="758"/>
        <v>-2.8162173992812155E-13</v>
      </c>
      <c r="FM420" s="223">
        <f t="shared" ca="1" si="759"/>
        <v>1.5187759087439733E-13</v>
      </c>
      <c r="FN420" s="223">
        <f t="shared" ca="1" si="760"/>
        <v>3.1880461682125337E-13</v>
      </c>
      <c r="FO420" s="223">
        <f t="shared" ca="1" si="761"/>
        <v>-7.38274140709607E-14</v>
      </c>
      <c r="FP420" s="223">
        <f t="shared" ca="1" si="762"/>
        <v>-3.3687914403053079E-13</v>
      </c>
      <c r="FQ420" s="223">
        <f t="shared" ca="1" si="763"/>
        <v>-8.6477928916645891E-15</v>
      </c>
      <c r="FR420" s="223">
        <f t="shared" ca="1" si="764"/>
        <v>3.3476197969682887E-13</v>
      </c>
      <c r="FS420" s="223">
        <f t="shared" ca="1" si="765"/>
        <v>9.0604672823087944E-14</v>
      </c>
      <c r="FT420" s="223">
        <f t="shared" ca="1" si="766"/>
        <v>-3.1258002134387157E-13</v>
      </c>
      <c r="FU420" s="223">
        <f t="shared" ca="1" si="767"/>
        <v>-1.6713093575606792E-13</v>
      </c>
      <c r="FV420" s="223">
        <f t="shared" ca="1" si="768"/>
        <v>2.7166279995871602E-13</v>
      </c>
      <c r="FW420" s="223">
        <f t="shared" ca="1" si="769"/>
        <v>2.3363978929498221E-13</v>
      </c>
      <c r="FX420" s="223">
        <f t="shared" ca="1" si="770"/>
        <v>-2.1446279123671137E-13</v>
      </c>
      <c r="FY420" s="223">
        <f t="shared" ca="1" si="771"/>
        <v>-2.861448594557676E-13</v>
      </c>
      <c r="FZ420" s="223">
        <f t="shared" ca="1" si="772"/>
        <v>1.4440842033518586E-13</v>
      </c>
      <c r="GA420" s="223">
        <f t="shared" ca="1" si="773"/>
        <v>3.214991239311334E-13</v>
      </c>
      <c r="GB420" s="223">
        <f t="shared" ca="1" si="774"/>
        <v>-6.5698570662459632E-14</v>
      </c>
      <c r="GC420" s="223">
        <f t="shared" ca="1" si="775"/>
        <v>-3.375835367199618E-13</v>
      </c>
      <c r="GD420" s="223">
        <f t="shared" ca="1" si="776"/>
        <v>-1.6949086669602772E-14</v>
      </c>
      <c r="GE420" s="223">
        <f t="shared" ca="1" si="777"/>
        <v>3.3343403843348709E-13</v>
      </c>
      <c r="GF420" s="223">
        <f t="shared" ca="1" si="778"/>
        <v>9.8580858227694986E-14</v>
      </c>
      <c r="GG420" s="223">
        <f t="shared" ca="1" si="779"/>
        <v>-3.0929933959874339E-13</v>
      </c>
      <c r="GH420" s="223">
        <f t="shared" ca="1" si="780"/>
        <v>-1.7430394022560614E-13</v>
      </c>
      <c r="GI420" s="223">
        <f t="shared" ca="1" si="781"/>
        <v>2.6662601357295127E-13</v>
      </c>
      <c r="GJ420" s="223">
        <f t="shared" ca="1" si="782"/>
        <v>2.3957968091988753E-13</v>
      </c>
      <c r="GK420" s="223">
        <f t="shared" ca="1" si="783"/>
        <v>-2.0797179256211853E-13</v>
      </c>
      <c r="GL420" s="223">
        <f t="shared" ca="1" si="784"/>
        <v>-2.9049561601972789E-13</v>
      </c>
      <c r="GM420" s="223">
        <f t="shared" ca="1" si="785"/>
        <v>1.3685226356334314E-13</v>
      </c>
      <c r="GN420" s="223">
        <f t="shared" ca="1" si="786"/>
        <v>3.2399997199038666E-13</v>
      </c>
      <c r="GO420" s="223">
        <f t="shared" ca="1" si="787"/>
        <v>-5.7530152891600439E-14</v>
      </c>
      <c r="GP420" s="223">
        <f t="shared" ca="1" si="788"/>
        <v>-3.3808458170993381E-13</v>
      </c>
      <c r="GQ420" s="223">
        <f t="shared" ca="1" si="789"/>
        <v>-2.5240170951517567E-14</v>
      </c>
      <c r="GR420" s="223">
        <f t="shared" ca="1" si="790"/>
        <v>3.3190524897329814E-13</v>
      </c>
      <c r="GS420" s="223">
        <f t="shared" ca="1" si="791"/>
        <v>1.0649766220949056E-13</v>
      </c>
      <c r="GT420" s="223">
        <f t="shared" ca="1" si="792"/>
        <v>-3.0583234749689594E-13</v>
      </c>
      <c r="GU420" s="223">
        <f t="shared" ca="1" si="793"/>
        <v>-1.8137195051920472E-13</v>
      </c>
      <c r="GV420" s="223">
        <f t="shared" ca="1" si="794"/>
        <v>2.6142862164638709E-13</v>
      </c>
      <c r="GW420" s="223">
        <f t="shared" ca="1" si="795"/>
        <v>2.453752587034747E-13</v>
      </c>
      <c r="GX420" s="223">
        <f t="shared" ca="1" si="796"/>
        <v>-2.0135551945623736E-13</v>
      </c>
      <c r="GY420" s="223">
        <f t="shared" ca="1" si="797"/>
        <v>-2.9467138888691884E-13</v>
      </c>
      <c r="GZ420" s="223">
        <f t="shared" ca="1" si="798"/>
        <v>1.2921367210515671E-13</v>
      </c>
      <c r="HA420" s="223">
        <f t="shared" ca="1" si="799"/>
        <v>3.2630565458164675E-13</v>
      </c>
      <c r="HB420" s="223">
        <f t="shared" ca="1" si="800"/>
        <v>-4.9327081107830254E-14</v>
      </c>
      <c r="HC420" s="223">
        <f t="shared" ca="1" si="801"/>
        <v>-3.3838197718968148E-13</v>
      </c>
      <c r="HD420" s="223">
        <f t="shared" ca="1" si="802"/>
        <v>-3.3516051498241925E-14</v>
      </c>
      <c r="HE420" s="223">
        <f t="shared" ca="1" si="803"/>
        <v>3.3017653220186055E-13</v>
      </c>
      <c r="HF420" s="223">
        <f t="shared" ca="1" si="804"/>
        <v>1.1435031598175697E-13</v>
      </c>
      <c r="HG420" s="223">
        <f t="shared" ca="1" si="805"/>
        <v>-3.0218113342471622E-13</v>
      </c>
      <c r="HH420" s="223">
        <f t="shared" ca="1" si="806"/>
        <v>-1.8833070913172837E-13</v>
      </c>
      <c r="HI420" s="223">
        <f t="shared" ca="1" si="807"/>
        <v>2.5607375489358862E-13</v>
      </c>
      <c r="HJ420" s="223">
        <f t="shared" ca="1" si="808"/>
        <v>2.5102303160637753E-13</v>
      </c>
      <c r="HK420" s="223">
        <f t="shared" ca="1" si="809"/>
        <v>-1.946179573146033E-13</v>
      </c>
      <c r="HL420" s="223">
        <f t="shared" ca="1" si="810"/>
        <v>-2.9866966272792672E-13</v>
      </c>
      <c r="HM420" s="223">
        <f t="shared" ca="1" si="811"/>
        <v>1.2149724716252234E-13</v>
      </c>
      <c r="HN420" s="223">
        <f t="shared" ca="1" si="812"/>
        <v>3.2841478284794638E-13</v>
      </c>
      <c r="HO420" s="223">
        <f t="shared" ca="1" si="813"/>
        <v>-4.1094296534878113E-14</v>
      </c>
      <c r="HP420" s="223">
        <f t="shared" ca="1" si="814"/>
        <v>-3.3847554401928681E-13</v>
      </c>
      <c r="HQ420" s="223">
        <f t="shared" ca="1" si="815"/>
        <v>-4.1771743228770474E-14</v>
      </c>
      <c r="HR420" s="223">
        <f t="shared" ca="1" si="816"/>
        <v>3.2824892943351994E-13</v>
      </c>
      <c r="HS420" s="223">
        <f t="shared" ca="1" si="817"/>
        <v>1.2213408939952783E-13</v>
      </c>
      <c r="HT420" s="223">
        <f t="shared" ca="1" si="818"/>
        <v>-2.983478967370506E-13</v>
      </c>
      <c r="HU420" s="223">
        <f t="shared" ca="1" si="819"/>
        <v>-1.951760243672259E-13</v>
      </c>
      <c r="HV420" s="223">
        <f t="shared" ca="1" si="820"/>
        <v>2.5056463888606935E-13</v>
      </c>
      <c r="HW420" s="223">
        <f t="shared" ca="1" si="821"/>
        <v>2.5651959762140941E-13</v>
      </c>
      <c r="HX420" s="223">
        <f t="shared" ca="1" si="822"/>
        <v>-1.8776316459273285E-13</v>
      </c>
      <c r="HY420" s="223">
        <f t="shared" ca="1" si="823"/>
        <v>-3.0248802913208495E-13</v>
      </c>
      <c r="HZ420" s="223">
        <f t="shared" ca="1" si="824"/>
        <v>1.1370763682125406E-13</v>
      </c>
      <c r="IA420" s="223">
        <f t="shared" ca="1" si="825"/>
        <v>3.303260863292734E-13</v>
      </c>
      <c r="IB420" s="223">
        <f t="shared" ca="1" si="826"/>
        <v>-3.283675829428899E-14</v>
      </c>
      <c r="IC420" s="223">
        <f t="shared" ca="1" si="827"/>
        <v>-3.3836522583759077E-13</v>
      </c>
      <c r="ID420" s="223">
        <f t="shared" ca="1" si="828"/>
        <v>-5.0002273223143212E-14</v>
      </c>
      <c r="IE420" s="223">
        <f t="shared" ca="1" si="829"/>
        <v>-2.0289755092967505E-13</v>
      </c>
      <c r="IF420" s="223">
        <f t="shared" ca="1" si="830"/>
        <v>1.29844293808732E-13</v>
      </c>
      <c r="IG420" s="223">
        <f t="shared" ca="1" si="831"/>
        <v>-2.9433494643232796E-13</v>
      </c>
      <c r="IH420" s="223">
        <f t="shared" ca="1" si="832"/>
        <v>-2.0190377286373058E-13</v>
      </c>
      <c r="II420" s="223">
        <f t="shared" ca="1" si="833"/>
        <v>2.4490459210928753E-13</v>
      </c>
      <c r="IJ420" s="223">
        <f t="shared" ca="1" si="834"/>
        <v>2.6186164582270716E-13</v>
      </c>
      <c r="IK420" s="223">
        <f t="shared" ca="1" si="835"/>
        <v>-1.8079527036141273E-13</v>
      </c>
      <c r="IL420" s="223">
        <f t="shared" ca="1" si="836"/>
        <v>-3.061241880582414E-13</v>
      </c>
      <c r="IM420" s="223">
        <f t="shared" ca="1" si="837"/>
        <v>1.0584953325136688E-13</v>
      </c>
      <c r="IN420" s="223">
        <f t="shared" ca="1" si="838"/>
        <v>3.3203841372788788E-13</v>
      </c>
      <c r="IO420" s="223">
        <f t="shared" ca="1" si="839"/>
        <v>-2.4559440418368018E-14</v>
      </c>
      <c r="IP420" s="223">
        <f t="shared" ca="1" si="840"/>
        <v>-3.3805108909614044E-13</v>
      </c>
      <c r="IQ420" s="223">
        <f t="shared" ca="1" si="841"/>
        <v>-5.8202683717812732E-14</v>
      </c>
      <c r="IR420" s="223">
        <f t="shared" ca="1" si="842"/>
        <v>3.2380182947152992E-13</v>
      </c>
      <c r="IS420" s="223">
        <f t="shared" ca="1" si="843"/>
        <v>1.3747628487051891E-13</v>
      </c>
      <c r="IT420" s="223">
        <f t="shared" ca="1" si="844"/>
        <v>-2.9014469976176663E-13</v>
      </c>
      <c r="IU420" s="223">
        <f t="shared" ca="1" si="845"/>
        <v>-2.0850990207714589E-13</v>
      </c>
      <c r="IV420" s="223">
        <f t="shared" ca="1" si="846"/>
        <v>2.3909702396380493E-13</v>
      </c>
      <c r="IW420" s="223">
        <f t="shared" ca="1" si="847"/>
        <v>2.6704595836021125E-13</v>
      </c>
      <c r="IX420" s="223">
        <f t="shared" ca="1" si="848"/>
        <v>-1.7371847181961375E-13</v>
      </c>
      <c r="IY420" s="223">
        <f t="shared" ca="1" si="849"/>
        <v>-3.0957594922024052E-13</v>
      </c>
      <c r="IZ420" s="223">
        <f t="shared" ca="1" si="850"/>
        <v>9.7927669880636379E-14</v>
      </c>
      <c r="JA420" s="223">
        <f t="shared" ca="1" si="851"/>
        <v>3.3355073360178833E-13</v>
      </c>
      <c r="JB420" s="223">
        <f t="shared" ca="1" si="852"/>
        <v>-1.6267328853856472E-14</v>
      </c>
    </row>
    <row r="421" spans="2:262">
      <c r="B421" s="230">
        <v>60</v>
      </c>
      <c r="C421" s="229">
        <f t="shared" si="853"/>
        <v>1.1718750000000006E-3</v>
      </c>
      <c r="D421" s="226">
        <f t="shared" ca="1" si="597"/>
        <v>18.000000000129621</v>
      </c>
      <c r="E421" s="225">
        <f ca="1">BN361</f>
        <v>1.2962227571726117E-10</v>
      </c>
      <c r="F421" s="224">
        <v>60</v>
      </c>
      <c r="G421" s="223">
        <f t="shared" ca="1" si="854"/>
        <v>-1.289099465245602E-12</v>
      </c>
      <c r="H421" s="223">
        <f t="shared" ca="1" si="598"/>
        <v>-2.2394755898627787E-13</v>
      </c>
      <c r="I421" s="223">
        <f t="shared" ca="1" si="599"/>
        <v>1.2451980666143609E-12</v>
      </c>
      <c r="J421" s="223">
        <f t="shared" ca="1" si="600"/>
        <v>4.6804906625315308E-13</v>
      </c>
      <c r="K421" s="223">
        <f t="shared" ca="1" si="601"/>
        <v>-1.1534444045982507E-12</v>
      </c>
      <c r="L421" s="223">
        <f t="shared" ca="1" si="602"/>
        <v>-6.9416371038886086E-13</v>
      </c>
      <c r="M421" s="223">
        <f t="shared" ca="1" si="603"/>
        <v>1.0173645209725032E-12</v>
      </c>
      <c r="N421" s="223">
        <f t="shared" ca="1" si="604"/>
        <v>8.9360203242581635E-13</v>
      </c>
      <c r="O421" s="223">
        <f t="shared" ca="1" si="605"/>
        <v>-8.4218788935038027E-13</v>
      </c>
      <c r="P421" s="223">
        <f t="shared" ca="1" si="606"/>
        <v>-1.0586997294944412E-12</v>
      </c>
      <c r="Q421" s="223">
        <f t="shared" ca="1" si="607"/>
        <v>6.346464494449298E-13</v>
      </c>
      <c r="R421" s="223">
        <f t="shared" ca="1" si="608"/>
        <v>1.1831121896842454E-12</v>
      </c>
      <c r="S421" s="223">
        <f t="shared" ca="1" si="609"/>
        <v>-4.0271590240114187E-13</v>
      </c>
      <c r="T421" s="223">
        <f t="shared" ca="1" si="610"/>
        <v>-1.2620583119214413E-12</v>
      </c>
      <c r="U421" s="223">
        <f t="shared" ca="1" si="611"/>
        <v>1.553092090737581E-13</v>
      </c>
      <c r="V421" s="223">
        <f t="shared" ca="1" si="612"/>
        <v>1.2925042410019519E-12</v>
      </c>
      <c r="W421" s="223">
        <f t="shared" ca="1" si="613"/>
        <v>9.8065930059926891E-14</v>
      </c>
      <c r="X421" s="223">
        <f t="shared" ca="1" si="614"/>
        <v>-1.273279956945487E-12</v>
      </c>
      <c r="Y421" s="223">
        <f t="shared" ca="1" si="615"/>
        <v>-3.4767245049741143E-13</v>
      </c>
      <c r="Z421" s="223">
        <f t="shared" ca="1" si="616"/>
        <v>1.2051242382072338E-12</v>
      </c>
      <c r="AA421" s="223">
        <f t="shared" ca="1" si="617"/>
        <v>5.8391811363923704E-13</v>
      </c>
      <c r="AB421" s="223">
        <f t="shared" ca="1" si="618"/>
        <v>-1.0906562708361331E-12</v>
      </c>
      <c r="AC421" s="223">
        <f t="shared" ca="1" si="619"/>
        <v>-7.9772413113896142E-13</v>
      </c>
      <c r="AD421" s="223">
        <f t="shared" ca="1" si="620"/>
        <v>9.3427499462388186E-13</v>
      </c>
      <c r="AE421" s="223">
        <f t="shared" ca="1" si="621"/>
        <v>9.8087405764785522E-13</v>
      </c>
      <c r="AF421" s="223">
        <f t="shared" ca="1" si="622"/>
        <v>-7.4199005431569467E-13</v>
      </c>
      <c r="AG421" s="223">
        <f t="shared" ca="1" si="623"/>
        <v>-1.1263295442018569E-12</v>
      </c>
      <c r="AH421" s="223">
        <f t="shared" ca="1" si="624"/>
        <v>5.2119085233296448E-13</v>
      </c>
      <c r="AI421" s="223">
        <f t="shared" ca="1" si="625"/>
        <v>1.2285008180250654E-12</v>
      </c>
      <c r="AJ421" s="223">
        <f t="shared" ca="1" si="626"/>
        <v>-2.8036257818228408E-13</v>
      </c>
      <c r="AK421" s="223">
        <f t="shared" ca="1" si="627"/>
        <v>-1.283461494362764E-12</v>
      </c>
      <c r="AL421" s="223">
        <f t="shared" ca="1" si="628"/>
        <v>2.8760127381195031E-14</v>
      </c>
      <c r="AM421" s="223">
        <f t="shared" ca="1" si="629"/>
        <v>1.2890994652456016E-12</v>
      </c>
      <c r="AN421" s="223">
        <f t="shared" ca="1" si="630"/>
        <v>2.2394755898628812E-13</v>
      </c>
      <c r="AO421" s="223">
        <f t="shared" ca="1" si="631"/>
        <v>-1.2451980666143601E-12</v>
      </c>
      <c r="AP421" s="223">
        <f t="shared" ca="1" si="632"/>
        <v>-4.6804906625315732E-13</v>
      </c>
      <c r="AQ421" s="223">
        <f t="shared" ca="1" si="633"/>
        <v>1.1534444045982476E-12</v>
      </c>
      <c r="AR421" s="223">
        <f t="shared" ca="1" si="634"/>
        <v>6.9416371038886662E-13</v>
      </c>
      <c r="AS421" s="223">
        <f t="shared" ca="1" si="635"/>
        <v>-1.0173645209724974E-12</v>
      </c>
      <c r="AT421" s="223">
        <f t="shared" ca="1" si="636"/>
        <v>-8.9360203242581797E-13</v>
      </c>
      <c r="AU421" s="223">
        <f t="shared" ca="1" si="637"/>
        <v>8.4218788935037654E-13</v>
      </c>
      <c r="AV421" s="223">
        <f t="shared" ca="1" si="638"/>
        <v>1.0586997294944452E-12</v>
      </c>
      <c r="AW421" s="223">
        <f t="shared" ca="1" si="639"/>
        <v>-6.3464644944492374E-13</v>
      </c>
      <c r="AX421" s="223">
        <f t="shared" ca="1" si="640"/>
        <v>-1.183112189684248E-12</v>
      </c>
      <c r="AY421" s="223">
        <f t="shared" ca="1" si="641"/>
        <v>4.0271590240113082E-13</v>
      </c>
      <c r="AZ421" s="223">
        <f t="shared" ca="1" si="642"/>
        <v>1.2620583119214439E-12</v>
      </c>
      <c r="BA421" s="223">
        <f t="shared" ca="1" si="643"/>
        <v>-1.5530920907374204E-13</v>
      </c>
      <c r="BB421" s="223">
        <f t="shared" ca="1" si="644"/>
        <v>-1.2925042410019523E-12</v>
      </c>
      <c r="BC421" s="223">
        <f t="shared" ca="1" si="645"/>
        <v>-9.806593005992467E-14</v>
      </c>
      <c r="BD421" s="223">
        <f t="shared" ca="1" si="646"/>
        <v>1.2732799569454868E-12</v>
      </c>
      <c r="BE421" s="223">
        <f t="shared" ca="1" si="647"/>
        <v>3.4767245049741375E-13</v>
      </c>
      <c r="BF421" s="223">
        <f t="shared" ca="1" si="648"/>
        <v>-1.2051242382072312E-12</v>
      </c>
      <c r="BG421" s="223">
        <f t="shared" ca="1" si="649"/>
        <v>-5.839181136392433E-13</v>
      </c>
      <c r="BH421" s="223">
        <f t="shared" ca="1" si="650"/>
        <v>1.0906562708361293E-12</v>
      </c>
      <c r="BI421" s="223">
        <f t="shared" ca="1" si="651"/>
        <v>7.9772413113896688E-13</v>
      </c>
      <c r="BJ421" s="223">
        <f t="shared" ca="1" si="652"/>
        <v>-9.3427499462387721E-13</v>
      </c>
      <c r="BK421" s="223">
        <f t="shared" ca="1" si="653"/>
        <v>-9.8087405764786572E-13</v>
      </c>
      <c r="BL421" s="223">
        <f t="shared" ca="1" si="654"/>
        <v>7.4199005431568154E-13</v>
      </c>
      <c r="BM421" s="223">
        <f t="shared" ca="1" si="655"/>
        <v>1.1263295442018559E-12</v>
      </c>
      <c r="BN421" s="223">
        <f t="shared" ca="1" si="656"/>
        <v>-5.211908523329665E-13</v>
      </c>
      <c r="BO421" s="223">
        <f t="shared" ca="1" si="657"/>
        <v>-1.2285008180250648E-12</v>
      </c>
      <c r="BP421" s="223">
        <f t="shared" ca="1" si="658"/>
        <v>2.8036257818227726E-13</v>
      </c>
      <c r="BQ421" s="223">
        <f t="shared" ca="1" si="659"/>
        <v>1.2834614943627651E-12</v>
      </c>
      <c r="BR421" s="223">
        <f t="shared" ca="1" si="660"/>
        <v>-2.8760127381188063E-14</v>
      </c>
      <c r="BS421" s="223">
        <f t="shared" ca="1" si="661"/>
        <v>-1.289099465245601E-12</v>
      </c>
      <c r="BT421" s="223">
        <f t="shared" ca="1" si="662"/>
        <v>-2.2394755898629496E-13</v>
      </c>
      <c r="BU421" s="223">
        <f t="shared" ca="1" si="663"/>
        <v>1.2451980666143559E-12</v>
      </c>
      <c r="BV421" s="223">
        <f t="shared" ca="1" si="664"/>
        <v>4.6804906625317246E-13</v>
      </c>
      <c r="BW421" s="223">
        <f t="shared" ca="1" si="665"/>
        <v>-1.1534444045982404E-12</v>
      </c>
      <c r="BX421" s="223">
        <f t="shared" ca="1" si="666"/>
        <v>-6.941637103888648E-13</v>
      </c>
      <c r="BY421" s="223">
        <f t="shared" ca="1" si="667"/>
        <v>1.0173645209724988E-12</v>
      </c>
      <c r="BZ421" s="223">
        <f t="shared" ca="1" si="668"/>
        <v>8.9360203242582311E-13</v>
      </c>
      <c r="CA421" s="223">
        <f t="shared" ca="1" si="669"/>
        <v>-8.4218788935037139E-13</v>
      </c>
      <c r="CB421" s="223">
        <f t="shared" ca="1" si="670"/>
        <v>-1.0586997294944493E-12</v>
      </c>
      <c r="CC421" s="223">
        <f t="shared" ca="1" si="671"/>
        <v>6.3464644944491768E-13</v>
      </c>
      <c r="CD421" s="223">
        <f t="shared" ca="1" si="672"/>
        <v>1.1831121896842508E-12</v>
      </c>
      <c r="CE421" s="223">
        <f t="shared" ca="1" si="673"/>
        <v>-4.027159024011242E-13</v>
      </c>
      <c r="CF421" s="223">
        <f t="shared" ca="1" si="674"/>
        <v>-1.2620583119214453E-12</v>
      </c>
      <c r="CG421" s="223">
        <f t="shared" ca="1" si="675"/>
        <v>1.5530920907373515E-13</v>
      </c>
      <c r="CH421" s="223">
        <f t="shared" ca="1" si="676"/>
        <v>1.2925042410019521E-12</v>
      </c>
      <c r="CI421" s="223">
        <f t="shared" ca="1" si="677"/>
        <v>9.8065930059931586E-14</v>
      </c>
      <c r="CJ421" s="223">
        <f t="shared" ca="1" si="678"/>
        <v>-1.2732799569454854E-12</v>
      </c>
      <c r="CK421" s="223">
        <f t="shared" ca="1" si="679"/>
        <v>-3.4767245049742047E-13</v>
      </c>
      <c r="CL421" s="223">
        <f t="shared" ca="1" si="680"/>
        <v>1.2051242382072286E-12</v>
      </c>
      <c r="CM421" s="223">
        <f t="shared" ca="1" si="681"/>
        <v>5.8391811363924967E-13</v>
      </c>
      <c r="CN421" s="223">
        <f t="shared" ca="1" si="682"/>
        <v>-1.0906562708361257E-12</v>
      </c>
      <c r="CO421" s="223">
        <f t="shared" ca="1" si="683"/>
        <v>-7.9772413113895799E-13</v>
      </c>
      <c r="CP421" s="223">
        <f t="shared" ca="1" si="684"/>
        <v>9.3427499462387236E-13</v>
      </c>
      <c r="CQ421" s="223">
        <f t="shared" ca="1" si="685"/>
        <v>9.8087405764785825E-13</v>
      </c>
      <c r="CR421" s="223">
        <f t="shared" ca="1" si="686"/>
        <v>-7.4199005431567568E-13</v>
      </c>
      <c r="CS421" s="223">
        <f t="shared" ca="1" si="687"/>
        <v>-1.1263295442018594E-12</v>
      </c>
      <c r="CT421" s="223">
        <f t="shared" ca="1" si="688"/>
        <v>5.2119085233294327E-13</v>
      </c>
      <c r="CU421" s="223">
        <f t="shared" ca="1" si="689"/>
        <v>1.228500818025067E-12</v>
      </c>
      <c r="CV421" s="223">
        <f t="shared" ca="1" si="690"/>
        <v>-2.8036257818225252E-13</v>
      </c>
      <c r="CW421" s="223">
        <f t="shared" ca="1" si="691"/>
        <v>-1.2834614943627659E-12</v>
      </c>
      <c r="CX421" s="223">
        <f t="shared" ca="1" si="692"/>
        <v>2.8760127381162732E-14</v>
      </c>
      <c r="CY421" s="223">
        <f t="shared" ca="1" si="693"/>
        <v>1.2890994652456004E-12</v>
      </c>
      <c r="CZ421" s="223">
        <f t="shared" ca="1" si="694"/>
        <v>2.2394755898628375E-13</v>
      </c>
      <c r="DA421" s="223">
        <f t="shared" ca="1" si="695"/>
        <v>-1.245198066614354E-12</v>
      </c>
      <c r="DB421" s="223">
        <f t="shared" ca="1" si="696"/>
        <v>-4.6804906625316176E-13</v>
      </c>
      <c r="DC421" s="223">
        <f t="shared" ca="1" si="697"/>
        <v>1.1534444045982371E-12</v>
      </c>
      <c r="DD421" s="223">
        <f t="shared" ca="1" si="698"/>
        <v>6.9416371038887076E-13</v>
      </c>
      <c r="DE421" s="223">
        <f t="shared" ca="1" si="699"/>
        <v>-1.0173645209724833E-12</v>
      </c>
      <c r="DF421" s="223">
        <f t="shared" ca="1" si="700"/>
        <v>-8.9360203242582806E-13</v>
      </c>
      <c r="DG421" s="223">
        <f t="shared" ca="1" si="701"/>
        <v>8.421878893503521E-13</v>
      </c>
      <c r="DH421" s="223">
        <f t="shared" ca="1" si="702"/>
        <v>1.0586997294944533E-12</v>
      </c>
      <c r="DI421" s="223">
        <f t="shared" ca="1" si="703"/>
        <v>-6.3464644944492758E-13</v>
      </c>
      <c r="DJ421" s="223">
        <f t="shared" ca="1" si="704"/>
        <v>-1.1831121896842537E-12</v>
      </c>
      <c r="DK421" s="223">
        <f t="shared" ca="1" si="705"/>
        <v>4.0271590240113511E-13</v>
      </c>
      <c r="DL421" s="223">
        <f t="shared" ca="1" si="706"/>
        <v>1.2620583119214469E-12</v>
      </c>
      <c r="DM421" s="223">
        <f t="shared" ca="1" si="707"/>
        <v>-1.5530920907374646E-13</v>
      </c>
      <c r="DN421" s="223">
        <f t="shared" ca="1" si="708"/>
        <v>-1.2925042410019527E-12</v>
      </c>
      <c r="DO421" s="223">
        <f t="shared" ca="1" si="709"/>
        <v>-9.8065930059938554E-14</v>
      </c>
      <c r="DP421" s="223">
        <f t="shared" ca="1" si="710"/>
        <v>1.273279956945481E-12</v>
      </c>
      <c r="DQ421" s="223">
        <f t="shared" ca="1" si="711"/>
        <v>3.4767245049742718E-13</v>
      </c>
      <c r="DR421" s="223">
        <f t="shared" ca="1" si="712"/>
        <v>-1.2051242382072195E-12</v>
      </c>
      <c r="DS421" s="223">
        <f t="shared" ca="1" si="713"/>
        <v>-5.8391811363925583E-13</v>
      </c>
      <c r="DT421" s="223">
        <f t="shared" ca="1" si="714"/>
        <v>1.0906562708361317E-12</v>
      </c>
      <c r="DU421" s="223">
        <f t="shared" ca="1" si="715"/>
        <v>7.9772413113897778E-13</v>
      </c>
      <c r="DV421" s="223">
        <f t="shared" ca="1" si="716"/>
        <v>-9.3427499462388024E-13</v>
      </c>
      <c r="DW421" s="223">
        <f t="shared" ca="1" si="717"/>
        <v>-9.8087405764787481E-13</v>
      </c>
      <c r="DX421" s="223">
        <f t="shared" ca="1" si="718"/>
        <v>7.4199005431568507E-13</v>
      </c>
      <c r="DY421" s="223">
        <f t="shared" ca="1" si="719"/>
        <v>1.1263295442018717E-12</v>
      </c>
      <c r="DZ421" s="223">
        <f t="shared" ca="1" si="720"/>
        <v>-5.2119085233295377E-13</v>
      </c>
      <c r="EA421" s="223">
        <f t="shared" ca="1" si="721"/>
        <v>-1.2285008180250747E-12</v>
      </c>
      <c r="EB421" s="223">
        <f t="shared" ca="1" si="722"/>
        <v>2.8036257818226368E-13</v>
      </c>
      <c r="EC421" s="223">
        <f t="shared" ca="1" si="723"/>
        <v>1.2834614943627689E-12</v>
      </c>
      <c r="ED421" s="223">
        <f t="shared" ca="1" si="724"/>
        <v>-2.8760127381174129E-14</v>
      </c>
      <c r="EE421" s="223">
        <f t="shared" ca="1" si="725"/>
        <v>-1.2890994652456012E-12</v>
      </c>
      <c r="EF421" s="223">
        <f t="shared" ca="1" si="726"/>
        <v>-2.2394755898630872E-13</v>
      </c>
      <c r="EG421" s="223">
        <f t="shared" ca="1" si="727"/>
        <v>1.2451980666143569E-12</v>
      </c>
      <c r="EH421" s="223">
        <f t="shared" ca="1" si="728"/>
        <v>4.6804906625318549E-13</v>
      </c>
      <c r="EI421" s="223">
        <f t="shared" ca="1" si="729"/>
        <v>-1.1534444045982424E-12</v>
      </c>
      <c r="EJ421" s="223">
        <f t="shared" ca="1" si="730"/>
        <v>-6.9416371038889206E-13</v>
      </c>
      <c r="EK421" s="223">
        <f t="shared" ca="1" si="731"/>
        <v>1.0173645209724903E-12</v>
      </c>
      <c r="EL421" s="223">
        <f t="shared" ca="1" si="732"/>
        <v>8.9360203242584644E-13</v>
      </c>
      <c r="EM421" s="223">
        <f t="shared" ca="1" si="733"/>
        <v>-8.4218788935036078E-13</v>
      </c>
      <c r="EN421" s="223">
        <f t="shared" ca="1" si="734"/>
        <v>-1.0586997294944678E-12</v>
      </c>
      <c r="EO421" s="223">
        <f t="shared" ca="1" si="735"/>
        <v>6.3464644944490546E-13</v>
      </c>
      <c r="EP421" s="223">
        <f t="shared" ca="1" si="736"/>
        <v>1.1831121896842492E-12</v>
      </c>
      <c r="EQ421" s="223">
        <f t="shared" ca="1" si="737"/>
        <v>-4.0271590240111102E-13</v>
      </c>
      <c r="ER421" s="223">
        <f t="shared" ca="1" si="738"/>
        <v>-1.2620583119214443E-12</v>
      </c>
      <c r="ES421" s="223">
        <f t="shared" ca="1" si="739"/>
        <v>1.5530920907372129E-13</v>
      </c>
      <c r="ET421" s="223">
        <f t="shared" ca="1" si="740"/>
        <v>1.2925042410019523E-12</v>
      </c>
      <c r="EU421" s="223">
        <f t="shared" ca="1" si="741"/>
        <v>9.8065930059963822E-14</v>
      </c>
      <c r="EV421" s="223">
        <f t="shared" ca="1" si="742"/>
        <v>-1.2732799569454832E-12</v>
      </c>
      <c r="EW421" s="223">
        <f t="shared" ca="1" si="743"/>
        <v>-3.4767245049745157E-13</v>
      </c>
      <c r="EX421" s="223">
        <f t="shared" ca="1" si="744"/>
        <v>1.2051242382072235E-12</v>
      </c>
      <c r="EY421" s="223">
        <f t="shared" ca="1" si="745"/>
        <v>5.8391811363927844E-13</v>
      </c>
      <c r="EZ421" s="223">
        <f t="shared" ca="1" si="746"/>
        <v>-1.090656270836118E-12</v>
      </c>
      <c r="FA421" s="223">
        <f t="shared" ca="1" si="747"/>
        <v>-7.97724131138969E-13</v>
      </c>
      <c r="FB421" s="223">
        <f t="shared" ca="1" si="748"/>
        <v>9.3427499462386267E-13</v>
      </c>
      <c r="FC421" s="223">
        <f t="shared" ca="1" si="749"/>
        <v>9.8087405764786734E-13</v>
      </c>
      <c r="FD421" s="223">
        <f t="shared" ca="1" si="750"/>
        <v>-7.4199005431566437E-13</v>
      </c>
      <c r="FE421" s="223">
        <f t="shared" ca="1" si="751"/>
        <v>-1.126329544201866E-12</v>
      </c>
      <c r="FF421" s="223">
        <f t="shared" ca="1" si="752"/>
        <v>5.2119085233293055E-13</v>
      </c>
      <c r="FG421" s="223">
        <f t="shared" ca="1" si="753"/>
        <v>1.2285008180250712E-12</v>
      </c>
      <c r="FH421" s="223">
        <f t="shared" ca="1" si="754"/>
        <v>-2.8036257818223894E-13</v>
      </c>
      <c r="FI421" s="223">
        <f t="shared" ca="1" si="755"/>
        <v>-1.2834614943627673E-12</v>
      </c>
      <c r="FJ421" s="223">
        <f t="shared" ca="1" si="756"/>
        <v>2.8760127381185533E-14</v>
      </c>
      <c r="FK421" s="223">
        <f t="shared" ca="1" si="757"/>
        <v>1.2890994652455992E-12</v>
      </c>
      <c r="FL421" s="223">
        <f t="shared" ca="1" si="758"/>
        <v>2.2394755898629751E-13</v>
      </c>
      <c r="FM421" s="223">
        <f t="shared" ca="1" si="759"/>
        <v>-1.2451980666143502E-12</v>
      </c>
      <c r="FN421" s="223">
        <f t="shared" ca="1" si="760"/>
        <v>-4.6804906625317479E-13</v>
      </c>
      <c r="FO421" s="223">
        <f t="shared" ca="1" si="761"/>
        <v>1.1534444045982311E-12</v>
      </c>
      <c r="FP421" s="223">
        <f t="shared" ca="1" si="762"/>
        <v>6.9416371038888237E-13</v>
      </c>
      <c r="FQ421" s="223">
        <f t="shared" ca="1" si="763"/>
        <v>-1.017364520972475E-12</v>
      </c>
      <c r="FR421" s="223">
        <f t="shared" ca="1" si="764"/>
        <v>-8.9360203242583826E-13</v>
      </c>
      <c r="FS421" s="223">
        <f t="shared" ca="1" si="765"/>
        <v>8.421878893503415E-13</v>
      </c>
      <c r="FT421" s="223">
        <f t="shared" ca="1" si="766"/>
        <v>1.0586997294944612E-12</v>
      </c>
      <c r="FU421" s="223">
        <f t="shared" ca="1" si="767"/>
        <v>-6.3464644944491546E-13</v>
      </c>
      <c r="FV421" s="223">
        <f t="shared" ca="1" si="768"/>
        <v>-1.1831121896842593E-12</v>
      </c>
      <c r="FW421" s="223">
        <f t="shared" ca="1" si="769"/>
        <v>4.0271590240112188E-13</v>
      </c>
      <c r="FX421" s="223">
        <f t="shared" ca="1" si="770"/>
        <v>1.2620583119214421E-12</v>
      </c>
      <c r="FY421" s="223">
        <f t="shared" ca="1" si="771"/>
        <v>-1.553092090737326E-13</v>
      </c>
      <c r="FZ421" s="223">
        <f t="shared" ca="1" si="772"/>
        <v>-1.292504241001953E-12</v>
      </c>
      <c r="GA421" s="223">
        <f t="shared" ca="1" si="773"/>
        <v>-9.8065930059989091E-14</v>
      </c>
      <c r="GB421" s="223">
        <f t="shared" ca="1" si="774"/>
        <v>1.273279956945485E-12</v>
      </c>
      <c r="GC421" s="223">
        <f t="shared" ca="1" si="775"/>
        <v>3.4767245049744061E-13</v>
      </c>
      <c r="GD421" s="223">
        <f t="shared" ca="1" si="776"/>
        <v>-1.2051242382072144E-12</v>
      </c>
      <c r="GE421" s="223">
        <f t="shared" ca="1" si="777"/>
        <v>-5.8391811363930106E-13</v>
      </c>
      <c r="GF421" s="223">
        <f t="shared" ca="1" si="778"/>
        <v>1.0906562708361242E-12</v>
      </c>
      <c r="GG421" s="223">
        <f t="shared" ca="1" si="779"/>
        <v>7.9772413113898879E-13</v>
      </c>
      <c r="GH421" s="223">
        <f t="shared" ca="1" si="780"/>
        <v>-9.342749946238451E-13</v>
      </c>
      <c r="GI421" s="223">
        <f t="shared" ca="1" si="781"/>
        <v>-9.8087405764785987E-13</v>
      </c>
      <c r="GJ421" s="223">
        <f t="shared" ca="1" si="782"/>
        <v>7.4199005431567377E-13</v>
      </c>
      <c r="GK421" s="223">
        <f t="shared" ca="1" si="783"/>
        <v>1.1263295442018788E-12</v>
      </c>
      <c r="GL421" s="223">
        <f t="shared" ca="1" si="784"/>
        <v>-5.2119085233290733E-13</v>
      </c>
      <c r="GM421" s="223">
        <f t="shared" ca="1" si="785"/>
        <v>-1.2285008180250678E-12</v>
      </c>
      <c r="GN421" s="223">
        <f t="shared" ca="1" si="786"/>
        <v>2.803625781822501E-13</v>
      </c>
      <c r="GO421" s="223">
        <f t="shared" ca="1" si="787"/>
        <v>1.2834614943627705E-12</v>
      </c>
      <c r="GP421" s="223">
        <f t="shared" ca="1" si="788"/>
        <v>-2.8760127381123459E-14</v>
      </c>
      <c r="GQ421" s="223">
        <f t="shared" ca="1" si="789"/>
        <v>-1.2890994652456002E-12</v>
      </c>
      <c r="GR421" s="223">
        <f t="shared" ca="1" si="790"/>
        <v>-2.2394755898632245E-13</v>
      </c>
      <c r="GS421" s="223">
        <f t="shared" ca="1" si="791"/>
        <v>1.2451980666143435E-12</v>
      </c>
      <c r="GT421" s="223">
        <f t="shared" ca="1" si="792"/>
        <v>4.6804906625316418E-13</v>
      </c>
      <c r="GU421" s="223">
        <f t="shared" ca="1" si="793"/>
        <v>-1.1534444045982361E-12</v>
      </c>
      <c r="GV421" s="223">
        <f t="shared" ca="1" si="794"/>
        <v>-6.9416371038890378E-13</v>
      </c>
      <c r="GW421" s="223">
        <f t="shared" ca="1" si="795"/>
        <v>1.0173645209724592E-12</v>
      </c>
      <c r="GX421" s="223">
        <f t="shared" ca="1" si="796"/>
        <v>8.9360203242582998E-13</v>
      </c>
      <c r="GY421" s="223">
        <f t="shared" ca="1" si="797"/>
        <v>-8.4218788935035018E-13</v>
      </c>
      <c r="GZ421" s="223">
        <f t="shared" ca="1" si="798"/>
        <v>-1.0586997294944757E-12</v>
      </c>
      <c r="HA421" s="223">
        <f t="shared" ca="1" si="799"/>
        <v>6.3464644944492535E-13</v>
      </c>
      <c r="HB421" s="223">
        <f t="shared" ca="1" si="800"/>
        <v>1.1831121896842547E-12</v>
      </c>
      <c r="HC421" s="223">
        <f t="shared" ca="1" si="801"/>
        <v>-4.027159024010978E-13</v>
      </c>
      <c r="HD421" s="223">
        <f t="shared" ca="1" si="802"/>
        <v>-1.2620583119214552E-12</v>
      </c>
      <c r="HE421" s="223">
        <f t="shared" ca="1" si="803"/>
        <v>1.5530920907374394E-13</v>
      </c>
      <c r="HF421" s="223">
        <f t="shared" ca="1" si="804"/>
        <v>1.2925042410019527E-12</v>
      </c>
      <c r="HG421" s="223">
        <f t="shared" ca="1" si="805"/>
        <v>9.8065930059977732E-14</v>
      </c>
      <c r="HH421" s="223">
        <f t="shared" ca="1" si="806"/>
        <v>-1.2732799569454743E-12</v>
      </c>
      <c r="HI421" s="223">
        <f t="shared" ca="1" si="807"/>
        <v>-3.4767245049742961E-13</v>
      </c>
      <c r="HJ421" s="223">
        <f t="shared" ca="1" si="808"/>
        <v>1.2051242382072185E-12</v>
      </c>
      <c r="HK421" s="223">
        <f t="shared" ca="1" si="809"/>
        <v>5.8391811363929086E-13</v>
      </c>
      <c r="HL421" s="223">
        <f t="shared" ca="1" si="810"/>
        <v>-1.0906562708361303E-12</v>
      </c>
      <c r="HM421" s="223">
        <f t="shared" ca="1" si="811"/>
        <v>-7.977241311389799E-13</v>
      </c>
      <c r="HN421" s="223">
        <f t="shared" ca="1" si="812"/>
        <v>9.3427499462385298E-13</v>
      </c>
      <c r="HO421" s="223">
        <f t="shared" ca="1" si="813"/>
        <v>9.8087405764790066E-13</v>
      </c>
      <c r="HP421" s="223">
        <f t="shared" ca="1" si="814"/>
        <v>-7.4199005431568305E-13</v>
      </c>
      <c r="HQ421" s="223">
        <f t="shared" ca="1" si="815"/>
        <v>-1.1263295442018729E-12</v>
      </c>
      <c r="HR421" s="223">
        <f t="shared" ca="1" si="816"/>
        <v>5.2119085233291773E-13</v>
      </c>
      <c r="HS421" s="223">
        <f t="shared" ca="1" si="817"/>
        <v>1.2285008180250872E-12</v>
      </c>
      <c r="HT421" s="223">
        <f t="shared" ca="1" si="818"/>
        <v>-2.8036257818226121E-13</v>
      </c>
      <c r="HU421" s="223">
        <f t="shared" ca="1" si="819"/>
        <v>-1.2834614943627693E-12</v>
      </c>
      <c r="HV421" s="223">
        <f t="shared" ca="1" si="820"/>
        <v>2.8760127381134863E-14</v>
      </c>
      <c r="HW421" s="223">
        <f t="shared" ca="1" si="821"/>
        <v>1.2890994652456012E-12</v>
      </c>
      <c r="HX421" s="223">
        <f t="shared" ca="1" si="822"/>
        <v>2.2394755898631119E-13</v>
      </c>
      <c r="HY421" s="223">
        <f t="shared" ca="1" si="823"/>
        <v>-1.2451980666143466E-12</v>
      </c>
      <c r="HZ421" s="223">
        <f t="shared" ca="1" si="824"/>
        <v>-4.6804906625322204E-13</v>
      </c>
      <c r="IA421" s="223">
        <f t="shared" ca="1" si="825"/>
        <v>1.1534444045982412E-12</v>
      </c>
      <c r="IB421" s="223">
        <f t="shared" ca="1" si="826"/>
        <v>6.9416371038889418E-13</v>
      </c>
      <c r="IC421" s="223">
        <f t="shared" ca="1" si="827"/>
        <v>-1.0173645209724661E-12</v>
      </c>
      <c r="ID421" s="223">
        <f t="shared" ca="1" si="828"/>
        <v>-8.9360203242587471E-13</v>
      </c>
      <c r="IE421" s="223">
        <f t="shared" ca="1" si="829"/>
        <v>-1.2640486006984741E-12</v>
      </c>
      <c r="IF421" s="223">
        <f t="shared" ca="1" si="830"/>
        <v>1.0586997294944693E-12</v>
      </c>
      <c r="IG421" s="223">
        <f t="shared" ca="1" si="831"/>
        <v>-6.3464644944487123E-13</v>
      </c>
      <c r="IH421" s="223">
        <f t="shared" ca="1" si="832"/>
        <v>-1.18311218968425E-12</v>
      </c>
      <c r="II421" s="223">
        <f t="shared" ca="1" si="833"/>
        <v>4.027159024011086E-13</v>
      </c>
      <c r="IJ421" s="223">
        <f t="shared" ca="1" si="834"/>
        <v>1.2620583119214528E-12</v>
      </c>
      <c r="IK421" s="223">
        <f t="shared" ca="1" si="835"/>
        <v>-1.5530920907368229E-13</v>
      </c>
      <c r="IL421" s="223">
        <f t="shared" ca="1" si="836"/>
        <v>-1.2925042410019525E-12</v>
      </c>
      <c r="IM421" s="223">
        <f t="shared" ca="1" si="837"/>
        <v>-9.8065930059966347E-14</v>
      </c>
      <c r="IN421" s="223">
        <f t="shared" ca="1" si="838"/>
        <v>1.2732799569454761E-12</v>
      </c>
      <c r="IO421" s="223">
        <f t="shared" ca="1" si="839"/>
        <v>3.4767245049748943E-13</v>
      </c>
      <c r="IP421" s="223">
        <f t="shared" ca="1" si="840"/>
        <v>-1.2051242382072227E-12</v>
      </c>
      <c r="IQ421" s="223">
        <f t="shared" ca="1" si="841"/>
        <v>-5.8391811363928066E-13</v>
      </c>
      <c r="IR421" s="223">
        <f t="shared" ca="1" si="842"/>
        <v>1.090656270836097E-12</v>
      </c>
      <c r="IS421" s="223">
        <f t="shared" ca="1" si="843"/>
        <v>7.9772413113897081E-13</v>
      </c>
      <c r="IT421" s="223">
        <f t="shared" ca="1" si="844"/>
        <v>-9.3427499462386085E-13</v>
      </c>
      <c r="IU421" s="223">
        <f t="shared" ca="1" si="845"/>
        <v>-9.8087405764789299E-13</v>
      </c>
      <c r="IV421" s="223">
        <f t="shared" ca="1" si="846"/>
        <v>7.4199005431563216E-13</v>
      </c>
      <c r="IW421" s="223">
        <f t="shared" ca="1" si="847"/>
        <v>1.1263295442018672E-12</v>
      </c>
      <c r="IX421" s="223">
        <f t="shared" ca="1" si="848"/>
        <v>-5.2119085233292823E-13</v>
      </c>
      <c r="IY421" s="223">
        <f t="shared" ca="1" si="849"/>
        <v>-1.2285008180250836E-12</v>
      </c>
      <c r="IZ421" s="223">
        <f t="shared" ca="1" si="850"/>
        <v>2.8036257818220057E-13</v>
      </c>
      <c r="JA421" s="223">
        <f t="shared" ca="1" si="851"/>
        <v>1.2834614943627679E-12</v>
      </c>
      <c r="JB421" s="223">
        <f t="shared" ca="1" si="852"/>
        <v>-2.876012738114626E-14</v>
      </c>
    </row>
    <row r="422" spans="2:262">
      <c r="B422" s="230">
        <v>61</v>
      </c>
      <c r="C422" s="229">
        <f t="shared" si="853"/>
        <v>1.1914062500000006E-3</v>
      </c>
      <c r="D422" s="226">
        <f t="shared" ca="1" si="597"/>
        <v>18.000000000157073</v>
      </c>
      <c r="E422" s="225">
        <f ca="1">BO361</f>
        <v>1.5707248016398495E-10</v>
      </c>
      <c r="F422" s="224">
        <v>61</v>
      </c>
      <c r="G422" s="223">
        <f t="shared" ca="1" si="854"/>
        <v>9.4111148186605716E-13</v>
      </c>
      <c r="H422" s="223">
        <f t="shared" ca="1" si="598"/>
        <v>3.5739457589133868E-14</v>
      </c>
      <c r="I422" s="223">
        <f t="shared" ca="1" si="599"/>
        <v>-9.3585316666439021E-13</v>
      </c>
      <c r="J422" s="223">
        <f t="shared" ca="1" si="600"/>
        <v>-1.7343071718719931E-13</v>
      </c>
      <c r="K422" s="223">
        <f t="shared" ca="1" si="601"/>
        <v>9.1033645661508302E-13</v>
      </c>
      <c r="L422" s="223">
        <f t="shared" ca="1" si="602"/>
        <v>3.0736772550671202E-13</v>
      </c>
      <c r="M422" s="223">
        <f t="shared" ca="1" si="603"/>
        <v>-8.6511371143203587E-13</v>
      </c>
      <c r="N422" s="223">
        <f t="shared" ca="1" si="604"/>
        <v>-4.3465115079788429E-13</v>
      </c>
      <c r="O422" s="223">
        <f t="shared" ca="1" si="605"/>
        <v>8.0116386697895603E-13</v>
      </c>
      <c r="P422" s="223">
        <f t="shared" ca="1" si="606"/>
        <v>5.5252569129014197E-13</v>
      </c>
      <c r="Q422" s="223">
        <f t="shared" ca="1" si="607"/>
        <v>-7.1987124426422962E-13</v>
      </c>
      <c r="R422" s="223">
        <f t="shared" ca="1" si="608"/>
        <v>-6.5843971915463804E-13</v>
      </c>
      <c r="S422" s="223">
        <f t="shared" ca="1" si="609"/>
        <v>6.2299558307163179E-13</v>
      </c>
      <c r="T422" s="223">
        <f t="shared" ca="1" si="610"/>
        <v>7.5010051554100663E-13</v>
      </c>
      <c r="U422" s="223">
        <f t="shared" ca="1" si="611"/>
        <v>-5.1263394890831119E-13</v>
      </c>
      <c r="V422" s="223">
        <f t="shared" ca="1" si="612"/>
        <v>-8.255239010166358E-13</v>
      </c>
      <c r="W422" s="223">
        <f t="shared" ca="1" si="613"/>
        <v>3.911753378695452E-13</v>
      </c>
      <c r="X422" s="223">
        <f t="shared" ca="1" si="614"/>
        <v>8.8307718705928712E-13</v>
      </c>
      <c r="Y422" s="223">
        <f t="shared" ca="1" si="615"/>
        <v>-2.6124896208786739E-13</v>
      </c>
      <c r="Z422" s="223">
        <f t="shared" ca="1" si="616"/>
        <v>-9.2151451883300661E-13</v>
      </c>
      <c r="AA422" s="223">
        <f t="shared" ca="1" si="617"/>
        <v>1.256673352304508E-13</v>
      </c>
      <c r="AB422" s="223">
        <f t="shared" ca="1" si="618"/>
        <v>9.4000384418292932E-13</v>
      </c>
      <c r="AC422" s="223">
        <f t="shared" ca="1" si="619"/>
        <v>1.2634609928204503E-14</v>
      </c>
      <c r="AD422" s="223">
        <f t="shared" ca="1" si="620"/>
        <v>-9.3814492505168899E-13</v>
      </c>
      <c r="AE422" s="223">
        <f t="shared" ca="1" si="621"/>
        <v>-1.5066305393754282E-13</v>
      </c>
      <c r="AF422" s="223">
        <f t="shared" ca="1" si="622"/>
        <v>9.1597800142467235E-13</v>
      </c>
      <c r="AG422" s="223">
        <f t="shared" ca="1" si="623"/>
        <v>2.8543009782094402E-13</v>
      </c>
      <c r="AH422" s="223">
        <f t="shared" ca="1" si="624"/>
        <v>-8.739829202558566E-13</v>
      </c>
      <c r="AI422" s="223">
        <f t="shared" ca="1" si="625"/>
        <v>-4.1401844206531824E-13</v>
      </c>
      <c r="AJ422" s="223">
        <f t="shared" ca="1" si="626"/>
        <v>8.1306874823035651E-13</v>
      </c>
      <c r="AK422" s="223">
        <f t="shared" ca="1" si="627"/>
        <v>5.3364453734550456E-13</v>
      </c>
      <c r="AL422" s="223">
        <f t="shared" ca="1" si="628"/>
        <v>-7.3455409321602066E-13</v>
      </c>
      <c r="AM422" s="223">
        <f t="shared" ca="1" si="629"/>
        <v>-6.4171883996107482E-13</v>
      </c>
      <c r="AN422" s="223">
        <f t="shared" ca="1" si="630"/>
        <v>6.4013856038517939E-13</v>
      </c>
      <c r="AO422" s="223">
        <f t="shared" ca="1" si="631"/>
        <v>7.3590186763718368E-13</v>
      </c>
      <c r="AP422" s="223">
        <f t="shared" ca="1" si="632"/>
        <v>-5.3186596089535617E-13</v>
      </c>
      <c r="AQ422" s="223">
        <f t="shared" ca="1" si="633"/>
        <v>-8.1415484225075593E-13</v>
      </c>
      <c r="AR422" s="223">
        <f t="shared" ca="1" si="634"/>
        <v>4.1208006954989212E-13</v>
      </c>
      <c r="AS422" s="223">
        <f t="shared" ca="1" si="635"/>
        <v>8.74783823219872E-13</v>
      </c>
      <c r="AT422" s="223">
        <f t="shared" ca="1" si="636"/>
        <v>-2.8337388915145696E-13</v>
      </c>
      <c r="AU422" s="223">
        <f t="shared" ca="1" si="637"/>
        <v>-9.1647637620180627E-13</v>
      </c>
      <c r="AV422" s="223">
        <f t="shared" ca="1" si="638"/>
        <v>1.4853351982207132E-13</v>
      </c>
      <c r="AW422" s="223">
        <f t="shared" ca="1" si="639"/>
        <v>9.3832998333307332E-13</v>
      </c>
      <c r="AX422" s="223">
        <f t="shared" ca="1" si="640"/>
        <v>-1.0477848349318444E-14</v>
      </c>
      <c r="AY422" s="223">
        <f t="shared" ca="1" si="641"/>
        <v>-9.398715800156347E-13</v>
      </c>
      <c r="AZ422" s="223">
        <f t="shared" ca="1" si="642"/>
        <v>-1.2780463689785305E-13</v>
      </c>
      <c r="BA422" s="223">
        <f t="shared" ca="1" si="643"/>
        <v>9.2106779533682602E-13</v>
      </c>
      <c r="BB422" s="223">
        <f t="shared" ca="1" si="644"/>
        <v>2.6332053771717383E-13</v>
      </c>
      <c r="BC422" s="223">
        <f t="shared" ca="1" si="645"/>
        <v>-8.8232567444883918E-13</v>
      </c>
      <c r="BD422" s="223">
        <f t="shared" ca="1" si="646"/>
        <v>-3.9313634410439422E-13</v>
      </c>
      <c r="BE422" s="223">
        <f t="shared" ca="1" si="647"/>
        <v>8.2448386727042324E-13</v>
      </c>
      <c r="BF422" s="223">
        <f t="shared" ca="1" si="648"/>
        <v>5.1444193588582195E-13</v>
      </c>
      <c r="BG422" s="223">
        <f t="shared" ca="1" si="649"/>
        <v>-7.4879447424880716E-13</v>
      </c>
      <c r="BH422" s="223">
        <f t="shared" ca="1" si="650"/>
        <v>-6.2461141333373213E-13</v>
      </c>
      <c r="BI422" s="223">
        <f t="shared" ca="1" si="651"/>
        <v>6.568959421662735E-13</v>
      </c>
      <c r="BJ422" s="223">
        <f t="shared" ca="1" si="652"/>
        <v>7.2125993996543934E-13</v>
      </c>
      <c r="BK422" s="223">
        <f t="shared" ca="1" si="653"/>
        <v>-5.5077759671531529E-13</v>
      </c>
      <c r="BL422" s="223">
        <f t="shared" ca="1" si="654"/>
        <v>-8.022953670511167E-13</v>
      </c>
      <c r="BM422" s="223">
        <f t="shared" ca="1" si="655"/>
        <v>4.3273657960500542E-13</v>
      </c>
      <c r="BN422" s="223">
        <f t="shared" ca="1" si="656"/>
        <v>8.6596352231562573E-13</v>
      </c>
      <c r="BO422" s="223">
        <f t="shared" ca="1" si="657"/>
        <v>-3.0532812238024751E-13</v>
      </c>
      <c r="BP422" s="223">
        <f t="shared" ca="1" si="658"/>
        <v>-9.1088618247084264E-13</v>
      </c>
      <c r="BQ422" s="223">
        <f t="shared" ca="1" si="659"/>
        <v>1.7131023337538034E-13</v>
      </c>
      <c r="BR422" s="223">
        <f t="shared" ca="1" si="660"/>
        <v>9.3609090758767628E-13</v>
      </c>
      <c r="BS422" s="223">
        <f t="shared" ca="1" si="661"/>
        <v>-3.3583995162774355E-14</v>
      </c>
      <c r="BT422" s="223">
        <f t="shared" ca="1" si="662"/>
        <v>-9.4103209148384185E-13</v>
      </c>
      <c r="BU422" s="223">
        <f t="shared" ca="1" si="663"/>
        <v>-1.0486923512380588E-13</v>
      </c>
      <c r="BV422" s="223">
        <f t="shared" ca="1" si="664"/>
        <v>9.2560277245001482E-13</v>
      </c>
      <c r="BW422" s="223">
        <f t="shared" ca="1" si="665"/>
        <v>2.4105236316765912E-13</v>
      </c>
      <c r="BX422" s="223">
        <f t="shared" ca="1" si="666"/>
        <v>-8.9013694864782045E-13</v>
      </c>
      <c r="BY422" s="223">
        <f t="shared" ca="1" si="667"/>
        <v>-3.7201743551010248E-13</v>
      </c>
      <c r="BZ422" s="223">
        <f t="shared" ca="1" si="668"/>
        <v>8.3540234805828065E-13</v>
      </c>
      <c r="CA422" s="223">
        <f t="shared" ca="1" si="669"/>
        <v>4.9492945384019041E-13</v>
      </c>
      <c r="CB422" s="223">
        <f t="shared" ca="1" si="670"/>
        <v>-7.6258380948953104E-13</v>
      </c>
      <c r="CC422" s="223">
        <f t="shared" ca="1" si="671"/>
        <v>-6.0712774414672738E-13</v>
      </c>
      <c r="CD422" s="223">
        <f t="shared" ca="1" si="672"/>
        <v>6.7325763439472334E-13</v>
      </c>
      <c r="CE422" s="223">
        <f t="shared" ca="1" si="673"/>
        <v>7.0618355227551041E-13</v>
      </c>
      <c r="CF422" s="223">
        <f t="shared" ca="1" si="674"/>
        <v>-5.6935746470590314E-13</v>
      </c>
      <c r="CG422" s="223">
        <f t="shared" ca="1" si="675"/>
        <v>-7.8995261912211483E-13</v>
      </c>
      <c r="CH422" s="223">
        <f t="shared" ca="1" si="676"/>
        <v>4.5313242532563945E-13</v>
      </c>
      <c r="CI422" s="223">
        <f t="shared" ca="1" si="677"/>
        <v>8.5662159736599294E-13</v>
      </c>
      <c r="CJ422" s="223">
        <f t="shared" ca="1" si="678"/>
        <v>-3.2709843736508277E-13</v>
      </c>
      <c r="CK422" s="223">
        <f t="shared" ca="1" si="679"/>
        <v>-9.0474730496378324E-13</v>
      </c>
      <c r="CL422" s="223">
        <f t="shared" ca="1" si="680"/>
        <v>1.9398375604979974E-13</v>
      </c>
      <c r="CM422" s="223">
        <f t="shared" ca="1" si="681"/>
        <v>9.3328796568224216E-13</v>
      </c>
      <c r="CN422" s="223">
        <f t="shared" ca="1" si="682"/>
        <v>-5.6669912233344043E-14</v>
      </c>
      <c r="CO422" s="223">
        <f t="shared" ca="1" si="683"/>
        <v>-9.4162576040759502E-13</v>
      </c>
      <c r="CP422" s="223">
        <f t="shared" ca="1" si="684"/>
        <v>-8.1870664043833393E-14</v>
      </c>
      <c r="CQ422" s="223">
        <f t="shared" ca="1" si="685"/>
        <v>9.2958020106359602E-13</v>
      </c>
      <c r="CR422" s="223">
        <f t="shared" ca="1" si="686"/>
        <v>2.186389876881265E-13</v>
      </c>
      <c r="CS422" s="223">
        <f t="shared" ca="1" si="687"/>
        <v>-8.9741203763329207E-13</v>
      </c>
      <c r="CT422" s="223">
        <f t="shared" ca="1" si="688"/>
        <v>-3.5067443752328747E-13</v>
      </c>
      <c r="CU422" s="223">
        <f t="shared" ca="1" si="689"/>
        <v>8.4581761370937396E-13</v>
      </c>
      <c r="CV422" s="223">
        <f t="shared" ca="1" si="690"/>
        <v>4.7511884479816995E-13</v>
      </c>
      <c r="CW422" s="223">
        <f t="shared" ca="1" si="691"/>
        <v>-7.759137927582639E-13</v>
      </c>
      <c r="CX422" s="223">
        <f t="shared" ca="1" si="692"/>
        <v>-5.8927836390861735E-13</v>
      </c>
      <c r="CY422" s="223">
        <f t="shared" ca="1" si="693"/>
        <v>6.8921378139893826E-13</v>
      </c>
      <c r="CZ422" s="223">
        <f t="shared" ca="1" si="694"/>
        <v>6.9068178601959466E-13</v>
      </c>
      <c r="DA422" s="223">
        <f t="shared" ca="1" si="695"/>
        <v>-5.8759437304939909E-13</v>
      </c>
      <c r="DB422" s="223">
        <f t="shared" ca="1" si="696"/>
        <v>-7.77134033273592E-13</v>
      </c>
      <c r="DC422" s="223">
        <f t="shared" ca="1" si="697"/>
        <v>4.7325532101695841E-13</v>
      </c>
      <c r="DD422" s="223">
        <f t="shared" ca="1" si="698"/>
        <v>8.4676367559725704E-13</v>
      </c>
      <c r="DE422" s="223">
        <f t="shared" ca="1" si="699"/>
        <v>-3.48671720482235E-13</v>
      </c>
      <c r="DF422" s="223">
        <f t="shared" ca="1" si="700"/>
        <v>-8.980634415108981E-13</v>
      </c>
      <c r="DG422" s="223">
        <f t="shared" ca="1" si="701"/>
        <v>2.1654043016310765E-13</v>
      </c>
      <c r="DH422" s="223">
        <f t="shared" ca="1" si="702"/>
        <v>9.2992284600416407E-13</v>
      </c>
      <c r="DI422" s="223">
        <f t="shared" ca="1" si="703"/>
        <v>-7.9721693467795506E-14</v>
      </c>
      <c r="DJ422" s="223">
        <f t="shared" ca="1" si="704"/>
        <v>-9.4165222918293362E-13</v>
      </c>
      <c r="DK422" s="223">
        <f t="shared" ca="1" si="705"/>
        <v>-5.8822777137195502E-14</v>
      </c>
      <c r="DL422" s="223">
        <f t="shared" ca="1" si="706"/>
        <v>9.3299768532329708E-13</v>
      </c>
      <c r="DM422" s="223">
        <f t="shared" ca="1" si="707"/>
        <v>1.9609391225780984E-13</v>
      </c>
      <c r="DN422" s="223">
        <f t="shared" ca="1" si="708"/>
        <v>-9.0414655916370299E-13</v>
      </c>
      <c r="DO422" s="223">
        <f t="shared" ca="1" si="709"/>
        <v>-3.291202063678453E-13</v>
      </c>
      <c r="DP422" s="223">
        <f t="shared" ca="1" si="710"/>
        <v>8.5572339045713762E-13</v>
      </c>
      <c r="DQ422" s="223">
        <f t="shared" ca="1" si="711"/>
        <v>4.5502204192985771E-13</v>
      </c>
      <c r="DR422" s="223">
        <f t="shared" ca="1" si="712"/>
        <v>-7.8877639457152488E-13</v>
      </c>
      <c r="DS422" s="223">
        <f t="shared" ca="1" si="713"/>
        <v>-5.7107402441862603E-13</v>
      </c>
      <c r="DT422" s="223">
        <f t="shared" ca="1" si="714"/>
        <v>7.0475477179260196E-13</v>
      </c>
      <c r="DU422" s="223">
        <f t="shared" ca="1" si="715"/>
        <v>6.7476397888203648E-13</v>
      </c>
      <c r="DV422" s="223">
        <f t="shared" ca="1" si="716"/>
        <v>-6.0547733651413898E-13</v>
      </c>
      <c r="DW422" s="223">
        <f t="shared" ca="1" si="717"/>
        <v>-7.6384733094233859E-13</v>
      </c>
      <c r="DX422" s="223">
        <f t="shared" ca="1" si="718"/>
        <v>4.9309314539905298E-13</v>
      </c>
      <c r="DY422" s="223">
        <f t="shared" ca="1" si="719"/>
        <v>8.3639569505287478E-13</v>
      </c>
      <c r="DZ422" s="223">
        <f t="shared" ca="1" si="720"/>
        <v>-3.7003497679264431E-13</v>
      </c>
      <c r="EA422" s="223">
        <f t="shared" ca="1" si="721"/>
        <v>-8.9083861822160191E-13</v>
      </c>
      <c r="EB422" s="223">
        <f t="shared" ca="1" si="722"/>
        <v>2.3896666841824043E-13</v>
      </c>
      <c r="EC422" s="223">
        <f t="shared" ca="1" si="723"/>
        <v>9.2599757557570974E-13</v>
      </c>
      <c r="ED422" s="223">
        <f t="shared" ca="1" si="724"/>
        <v>-1.0272545333508813E-13</v>
      </c>
      <c r="EE422" s="223">
        <f t="shared" ca="1" si="725"/>
        <v>-9.4111148186605736E-13</v>
      </c>
      <c r="EF422" s="223">
        <f t="shared" ca="1" si="726"/>
        <v>-3.5739457589135496E-14</v>
      </c>
      <c r="EG422" s="223">
        <f t="shared" ca="1" si="727"/>
        <v>9.3585316666439001E-13</v>
      </c>
      <c r="EH422" s="223">
        <f t="shared" ca="1" si="728"/>
        <v>1.7343071718719885E-13</v>
      </c>
      <c r="EI422" s="223">
        <f t="shared" ca="1" si="729"/>
        <v>-9.1033645661508322E-13</v>
      </c>
      <c r="EJ422" s="223">
        <f t="shared" ca="1" si="730"/>
        <v>-3.0736772550670925E-13</v>
      </c>
      <c r="EK422" s="223">
        <f t="shared" ca="1" si="731"/>
        <v>8.6511371143203709E-13</v>
      </c>
      <c r="EL422" s="223">
        <f t="shared" ca="1" si="732"/>
        <v>4.346511507978802E-13</v>
      </c>
      <c r="EM422" s="223">
        <f t="shared" ca="1" si="733"/>
        <v>-8.0116386697895936E-13</v>
      </c>
      <c r="EN422" s="223">
        <f t="shared" ca="1" si="734"/>
        <v>-5.5252569129013682E-13</v>
      </c>
      <c r="EO422" s="223">
        <f t="shared" ca="1" si="735"/>
        <v>7.1987124426423366E-13</v>
      </c>
      <c r="EP422" s="223">
        <f t="shared" ca="1" si="736"/>
        <v>6.5843971915463108E-13</v>
      </c>
      <c r="EQ422" s="223">
        <f t="shared" ca="1" si="737"/>
        <v>-6.2299558307161897E-13</v>
      </c>
      <c r="ER422" s="223">
        <f t="shared" ca="1" si="738"/>
        <v>-7.5010051554101683E-13</v>
      </c>
      <c r="ES422" s="223">
        <f t="shared" ca="1" si="739"/>
        <v>5.1263394890829968E-13</v>
      </c>
      <c r="ET422" s="223">
        <f t="shared" ca="1" si="740"/>
        <v>8.2552390101664236E-13</v>
      </c>
      <c r="EU422" s="223">
        <f t="shared" ca="1" si="741"/>
        <v>-3.9117533786953273E-13</v>
      </c>
      <c r="EV422" s="223">
        <f t="shared" ca="1" si="742"/>
        <v>-8.8307718705929075E-13</v>
      </c>
      <c r="EW422" s="223">
        <f t="shared" ca="1" si="743"/>
        <v>2.6124896208785744E-13</v>
      </c>
      <c r="EX422" s="223">
        <f t="shared" ca="1" si="744"/>
        <v>9.2151451883300863E-13</v>
      </c>
      <c r="EY422" s="223">
        <f t="shared" ca="1" si="745"/>
        <v>-1.2566733523044383E-13</v>
      </c>
      <c r="EZ422" s="223">
        <f t="shared" ca="1" si="746"/>
        <v>-9.4000384418293013E-13</v>
      </c>
      <c r="FA422" s="223">
        <f t="shared" ca="1" si="747"/>
        <v>-1.2634609928208175E-14</v>
      </c>
      <c r="FB422" s="223">
        <f t="shared" ca="1" si="748"/>
        <v>9.3814492505168858E-13</v>
      </c>
      <c r="FC422" s="223">
        <f t="shared" ca="1" si="749"/>
        <v>1.5066305393754648E-13</v>
      </c>
      <c r="FD422" s="223">
        <f t="shared" ca="1" si="750"/>
        <v>-9.1597800142467154E-13</v>
      </c>
      <c r="FE422" s="223">
        <f t="shared" ca="1" si="751"/>
        <v>-2.8543009782094755E-13</v>
      </c>
      <c r="FF422" s="223">
        <f t="shared" ca="1" si="752"/>
        <v>8.7398292025585539E-13</v>
      </c>
      <c r="FG422" s="223">
        <f t="shared" ca="1" si="753"/>
        <v>4.1401844206531551E-13</v>
      </c>
      <c r="FH422" s="223">
        <f t="shared" ca="1" si="754"/>
        <v>-8.1306874823035792E-13</v>
      </c>
      <c r="FI422" s="223">
        <f t="shared" ca="1" si="755"/>
        <v>-5.3364453734550204E-13</v>
      </c>
      <c r="FJ422" s="223">
        <f t="shared" ca="1" si="756"/>
        <v>7.3455409321602258E-13</v>
      </c>
      <c r="FK422" s="223">
        <f t="shared" ca="1" si="757"/>
        <v>6.417188399610727E-13</v>
      </c>
      <c r="FL422" s="223">
        <f t="shared" ca="1" si="758"/>
        <v>-6.4013856038518151E-13</v>
      </c>
      <c r="FM422" s="223">
        <f t="shared" ca="1" si="759"/>
        <v>-7.3590186763718186E-13</v>
      </c>
      <c r="FN422" s="223">
        <f t="shared" ca="1" si="760"/>
        <v>5.3186596089536425E-13</v>
      </c>
      <c r="FO422" s="223">
        <f t="shared" ca="1" si="761"/>
        <v>8.1415484225075118E-13</v>
      </c>
      <c r="FP422" s="223">
        <f t="shared" ca="1" si="762"/>
        <v>-4.120800695499008E-13</v>
      </c>
      <c r="FQ422" s="223">
        <f t="shared" ca="1" si="763"/>
        <v>-8.7478382321987826E-13</v>
      </c>
      <c r="FR422" s="223">
        <f t="shared" ca="1" si="764"/>
        <v>2.833738891514407E-13</v>
      </c>
      <c r="FS422" s="223">
        <f t="shared" ca="1" si="765"/>
        <v>9.164763762018101E-13</v>
      </c>
      <c r="FT422" s="223">
        <f t="shared" ca="1" si="766"/>
        <v>-1.4853351982206107E-13</v>
      </c>
      <c r="FU422" s="223">
        <f t="shared" ca="1" si="767"/>
        <v>-9.3832998333307251E-13</v>
      </c>
      <c r="FV422" s="223">
        <f t="shared" ca="1" si="768"/>
        <v>1.0477848349328137E-14</v>
      </c>
      <c r="FW422" s="223">
        <f t="shared" ca="1" si="769"/>
        <v>9.3987158001563631E-13</v>
      </c>
      <c r="FX422" s="223">
        <f t="shared" ca="1" si="770"/>
        <v>1.2780463689783016E-13</v>
      </c>
      <c r="FY422" s="223">
        <f t="shared" ca="1" si="771"/>
        <v>-9.2106779533683087E-13</v>
      </c>
      <c r="FZ422" s="223">
        <f t="shared" ca="1" si="772"/>
        <v>-2.6332053771715171E-13</v>
      </c>
      <c r="GA422" s="223">
        <f t="shared" ca="1" si="773"/>
        <v>8.8232567444884726E-13</v>
      </c>
      <c r="GB422" s="223">
        <f t="shared" ca="1" si="774"/>
        <v>3.9313634410437312E-13</v>
      </c>
      <c r="GC422" s="223">
        <f t="shared" ca="1" si="775"/>
        <v>-8.2448386727043445E-13</v>
      </c>
      <c r="GD422" s="223">
        <f t="shared" ca="1" si="776"/>
        <v>-5.1444193588584739E-13</v>
      </c>
      <c r="GE422" s="223">
        <f t="shared" ca="1" si="777"/>
        <v>7.4879447424878868E-13</v>
      </c>
      <c r="GF422" s="223">
        <f t="shared" ca="1" si="778"/>
        <v>6.2461141333375505E-13</v>
      </c>
      <c r="GG422" s="223">
        <f t="shared" ca="1" si="779"/>
        <v>-6.5689594216625169E-13</v>
      </c>
      <c r="GH422" s="223">
        <f t="shared" ca="1" si="780"/>
        <v>-7.2125993996545893E-13</v>
      </c>
      <c r="GI422" s="223">
        <f t="shared" ca="1" si="781"/>
        <v>5.5077759671529066E-13</v>
      </c>
      <c r="GJ422" s="223">
        <f t="shared" ca="1" si="782"/>
        <v>8.0229536705112559E-13</v>
      </c>
      <c r="GK422" s="223">
        <f t="shared" ca="1" si="783"/>
        <v>-4.3273657960499022E-13</v>
      </c>
      <c r="GL422" s="223">
        <f t="shared" ca="1" si="784"/>
        <v>-8.659635223156324E-13</v>
      </c>
      <c r="GM422" s="223">
        <f t="shared" ca="1" si="785"/>
        <v>3.0532812238023141E-13</v>
      </c>
      <c r="GN422" s="223">
        <f t="shared" ca="1" si="786"/>
        <v>9.1088618247084688E-13</v>
      </c>
      <c r="GO422" s="223">
        <f t="shared" ca="1" si="787"/>
        <v>-1.7131023337536358E-13</v>
      </c>
      <c r="GP422" s="223">
        <f t="shared" ca="1" si="788"/>
        <v>-9.360909075876781E-13</v>
      </c>
      <c r="GQ422" s="223">
        <f t="shared" ca="1" si="789"/>
        <v>3.358399516275729E-14</v>
      </c>
      <c r="GR422" s="223">
        <f t="shared" ca="1" si="790"/>
        <v>9.4103209148384125E-13</v>
      </c>
      <c r="GS422" s="223">
        <f t="shared" ca="1" si="791"/>
        <v>1.0486923512382284E-13</v>
      </c>
      <c r="GT422" s="223">
        <f t="shared" ca="1" si="792"/>
        <v>-9.2560277245001159E-13</v>
      </c>
      <c r="GU422" s="223">
        <f t="shared" ca="1" si="793"/>
        <v>-2.4105236316767563E-13</v>
      </c>
      <c r="GV422" s="223">
        <f t="shared" ca="1" si="794"/>
        <v>8.90136948647815E-13</v>
      </c>
      <c r="GW422" s="223">
        <f t="shared" ca="1" si="795"/>
        <v>3.7201743551010581E-13</v>
      </c>
      <c r="GX422" s="223">
        <f t="shared" ca="1" si="796"/>
        <v>-8.3540234805827904E-13</v>
      </c>
      <c r="GY422" s="223">
        <f t="shared" ca="1" si="797"/>
        <v>-4.9492945384019354E-13</v>
      </c>
      <c r="GZ422" s="223">
        <f t="shared" ca="1" si="798"/>
        <v>7.6258380948952902E-13</v>
      </c>
      <c r="HA422" s="223">
        <f t="shared" ca="1" si="799"/>
        <v>6.0712774414673021E-13</v>
      </c>
      <c r="HB422" s="223">
        <f t="shared" ca="1" si="800"/>
        <v>-6.7325763439472061E-13</v>
      </c>
      <c r="HC422" s="223">
        <f t="shared" ca="1" si="801"/>
        <v>-7.0618355227551283E-13</v>
      </c>
      <c r="HD422" s="223">
        <f t="shared" ca="1" si="802"/>
        <v>5.6935746470590021E-13</v>
      </c>
      <c r="HE422" s="223">
        <f t="shared" ca="1" si="803"/>
        <v>7.8995261912211685E-13</v>
      </c>
      <c r="HF422" s="223">
        <f t="shared" ca="1" si="804"/>
        <v>-4.5313242532563622E-13</v>
      </c>
      <c r="HG422" s="223">
        <f t="shared" ca="1" si="805"/>
        <v>-8.5662159736599445E-13</v>
      </c>
      <c r="HH422" s="223">
        <f t="shared" ca="1" si="806"/>
        <v>3.2709843736507929E-13</v>
      </c>
      <c r="HI422" s="223">
        <f t="shared" ca="1" si="807"/>
        <v>9.0474730496378425E-13</v>
      </c>
      <c r="HJ422" s="223">
        <f t="shared" ca="1" si="808"/>
        <v>-1.9398375604980921E-13</v>
      </c>
      <c r="HK422" s="223">
        <f t="shared" ca="1" si="809"/>
        <v>-9.3328796568224075E-13</v>
      </c>
      <c r="HL422" s="223">
        <f t="shared" ca="1" si="810"/>
        <v>5.666991223334037E-14</v>
      </c>
      <c r="HM422" s="223">
        <f t="shared" ca="1" si="811"/>
        <v>9.4162576040759502E-13</v>
      </c>
      <c r="HN422" s="223">
        <f t="shared" ca="1" si="812"/>
        <v>8.1870664043837066E-14</v>
      </c>
      <c r="HO422" s="223">
        <f t="shared" ca="1" si="813"/>
        <v>-9.2958020106359541E-13</v>
      </c>
      <c r="HP422" s="223">
        <f t="shared" ca="1" si="814"/>
        <v>-2.1863898768810406E-13</v>
      </c>
      <c r="HQ422" s="223">
        <f t="shared" ca="1" si="815"/>
        <v>8.9741203763329914E-13</v>
      </c>
      <c r="HR422" s="223">
        <f t="shared" ca="1" si="816"/>
        <v>3.5067443752326607E-13</v>
      </c>
      <c r="HS422" s="223">
        <f t="shared" ca="1" si="817"/>
        <v>-8.4581761370938406E-13</v>
      </c>
      <c r="HT422" s="223">
        <f t="shared" ca="1" si="818"/>
        <v>-4.7511884479815016E-13</v>
      </c>
      <c r="HU422" s="223">
        <f t="shared" ca="1" si="819"/>
        <v>7.7591379275827713E-13</v>
      </c>
      <c r="HV422" s="223">
        <f t="shared" ca="1" si="820"/>
        <v>5.8927836390859917E-13</v>
      </c>
      <c r="HW422" s="223">
        <f t="shared" ca="1" si="821"/>
        <v>-6.8921378139895401E-13</v>
      </c>
      <c r="HX422" s="223">
        <f t="shared" ca="1" si="822"/>
        <v>-6.9068178601957911E-13</v>
      </c>
      <c r="HY422" s="223">
        <f t="shared" ca="1" si="823"/>
        <v>5.8759437304941706E-13</v>
      </c>
      <c r="HZ422" s="223">
        <f t="shared" ca="1" si="824"/>
        <v>7.7713403327357897E-13</v>
      </c>
      <c r="IA422" s="223">
        <f t="shared" ca="1" si="825"/>
        <v>-4.732553210169783E-13</v>
      </c>
      <c r="IB422" s="223">
        <f t="shared" ca="1" si="826"/>
        <v>-8.4676367559724694E-13</v>
      </c>
      <c r="IC422" s="223">
        <f t="shared" ca="1" si="827"/>
        <v>3.4867172048220673E-13</v>
      </c>
      <c r="ID422" s="223">
        <f t="shared" ca="1" si="828"/>
        <v>8.9806344151090698E-13</v>
      </c>
      <c r="IE422" s="223">
        <f t="shared" ca="1" si="829"/>
        <v>6.0686340624222685E-13</v>
      </c>
      <c r="IF422" s="223">
        <f t="shared" ca="1" si="830"/>
        <v>-9.2992284600416892E-13</v>
      </c>
      <c r="IG422" s="223">
        <f t="shared" ca="1" si="831"/>
        <v>7.9721693467765176E-14</v>
      </c>
      <c r="IH422" s="223">
        <f t="shared" ca="1" si="832"/>
        <v>9.4165222918293382E-13</v>
      </c>
      <c r="II422" s="223">
        <f t="shared" ca="1" si="833"/>
        <v>5.8822777137225896E-14</v>
      </c>
      <c r="IJ422" s="223">
        <f t="shared" ca="1" si="834"/>
        <v>-9.3299768532329284E-13</v>
      </c>
      <c r="IK422" s="223">
        <f t="shared" ca="1" si="835"/>
        <v>-1.9609391225783961E-13</v>
      </c>
      <c r="IL422" s="223">
        <f t="shared" ca="1" si="836"/>
        <v>9.041465591636945E-13</v>
      </c>
      <c r="IM422" s="223">
        <f t="shared" ca="1" si="837"/>
        <v>3.2912020636787383E-13</v>
      </c>
      <c r="IN422" s="223">
        <f t="shared" ca="1" si="838"/>
        <v>-8.55723390457125E-13</v>
      </c>
      <c r="IO422" s="223">
        <f t="shared" ca="1" si="839"/>
        <v>-4.5502204192988436E-13</v>
      </c>
      <c r="IP422" s="223">
        <f t="shared" ca="1" si="840"/>
        <v>7.8877639457152296E-13</v>
      </c>
      <c r="IQ422" s="223">
        <f t="shared" ca="1" si="841"/>
        <v>5.7107402441862896E-13</v>
      </c>
      <c r="IR422" s="223">
        <f t="shared" ca="1" si="842"/>
        <v>-7.0475477179259953E-13</v>
      </c>
      <c r="IS422" s="223">
        <f t="shared" ca="1" si="843"/>
        <v>-6.7476397888203911E-13</v>
      </c>
      <c r="IT422" s="223">
        <f t="shared" ca="1" si="844"/>
        <v>6.0547733651413616E-13</v>
      </c>
      <c r="IU422" s="223">
        <f t="shared" ca="1" si="845"/>
        <v>7.6384733094234061E-13</v>
      </c>
      <c r="IV422" s="223">
        <f t="shared" ca="1" si="846"/>
        <v>-4.9309314539904985E-13</v>
      </c>
      <c r="IW422" s="223">
        <f t="shared" ca="1" si="847"/>
        <v>-8.363956950528764E-13</v>
      </c>
      <c r="IX422" s="223">
        <f t="shared" ca="1" si="848"/>
        <v>3.7003497679264088E-13</v>
      </c>
      <c r="IY422" s="223">
        <f t="shared" ca="1" si="849"/>
        <v>8.9083861822160312E-13</v>
      </c>
      <c r="IZ422" s="223">
        <f t="shared" ca="1" si="850"/>
        <v>-2.389666684182369E-13</v>
      </c>
      <c r="JA422" s="223">
        <f t="shared" ca="1" si="851"/>
        <v>-9.2599757557571054E-13</v>
      </c>
      <c r="JB422" s="223">
        <f t="shared" ca="1" si="852"/>
        <v>1.0272545333508446E-13</v>
      </c>
    </row>
    <row r="423" spans="2:262">
      <c r="B423" s="230">
        <v>62</v>
      </c>
      <c r="C423" s="229">
        <f t="shared" si="853"/>
        <v>1.2109375000000006E-3</v>
      </c>
      <c r="D423" s="226">
        <f t="shared" ca="1" si="597"/>
        <v>18.000000000165745</v>
      </c>
      <c r="E423" s="225">
        <f ca="1">BP361</f>
        <v>1.6574395855173426E-10</v>
      </c>
      <c r="F423" s="224">
        <v>62</v>
      </c>
      <c r="G423" s="223">
        <f t="shared" ca="1" si="854"/>
        <v>-9.3679009915672927E-14</v>
      </c>
      <c r="H423" s="223">
        <f t="shared" ca="1" si="598"/>
        <v>-6.6302127416915264E-15</v>
      </c>
      <c r="I423" s="223">
        <f t="shared" ca="1" si="599"/>
        <v>9.3028351676611296E-14</v>
      </c>
      <c r="J423" s="223">
        <f t="shared" ca="1" si="600"/>
        <v>1.5759582468260497E-14</v>
      </c>
      <c r="K423" s="223">
        <f t="shared" ca="1" si="601"/>
        <v>-9.1481779556433901E-14</v>
      </c>
      <c r="L423" s="223">
        <f t="shared" ca="1" si="602"/>
        <v>-2.4737178800596048E-14</v>
      </c>
      <c r="M423" s="223">
        <f t="shared" ca="1" si="603"/>
        <v>8.9054187890100379E-14</v>
      </c>
      <c r="N423" s="223">
        <f t="shared" ca="1" si="604"/>
        <v>3.3476542578364307E-14</v>
      </c>
      <c r="O423" s="223">
        <f t="shared" ca="1" si="605"/>
        <v>-8.5768955712414151E-14</v>
      </c>
      <c r="P423" s="223">
        <f t="shared" ca="1" si="606"/>
        <v>-4.1893508950963237E-14</v>
      </c>
      <c r="Q423" s="223">
        <f t="shared" ca="1" si="607"/>
        <v>8.1657721605136806E-14</v>
      </c>
      <c r="R423" s="223">
        <f t="shared" ca="1" si="608"/>
        <v>4.9907017931043004E-14</v>
      </c>
      <c r="S423" s="223">
        <f t="shared" ca="1" si="609"/>
        <v>-7.6760079000150752E-14</v>
      </c>
      <c r="T423" s="223">
        <f t="shared" ca="1" si="610"/>
        <v>-5.7439895046495543E-14</v>
      </c>
      <c r="U423" s="223">
        <f t="shared" ca="1" si="611"/>
        <v>7.1123194873065733E-14</v>
      </c>
      <c r="V423" s="223">
        <f t="shared" ca="1" si="612"/>
        <v>6.4419594572809677E-14</v>
      </c>
      <c r="W423" s="223">
        <f t="shared" ca="1" si="613"/>
        <v>-6.4801355499459887E-14</v>
      </c>
      <c r="X423" s="223">
        <f t="shared" ca="1" si="614"/>
        <v>-7.0778898188055136E-14</v>
      </c>
      <c r="Y423" s="223">
        <f t="shared" ca="1" si="615"/>
        <v>5.7855443648369965E-14</v>
      </c>
      <c r="Z423" s="223">
        <f t="shared" ca="1" si="616"/>
        <v>7.6456562322068138E-14</v>
      </c>
      <c r="AA423" s="223">
        <f t="shared" ca="1" si="617"/>
        <v>-5.0352352247943634E-14</v>
      </c>
      <c r="AB423" s="223">
        <f t="shared" ca="1" si="618"/>
        <v>-8.1397907965511352E-14</v>
      </c>
      <c r="AC423" s="223">
        <f t="shared" ca="1" si="619"/>
        <v>4.236434016997395E-14</v>
      </c>
      <c r="AD423" s="223">
        <f t="shared" ca="1" si="620"/>
        <v>8.5555347258623783E-14</v>
      </c>
      <c r="AE423" s="223">
        <f t="shared" ca="1" si="621"/>
        <v>-3.396833633746337E-14</v>
      </c>
      <c r="AF423" s="223">
        <f t="shared" ca="1" si="622"/>
        <v>-8.8888841788325452E-14</v>
      </c>
      <c r="AG423" s="223">
        <f t="shared" ca="1" si="623"/>
        <v>2.5245198857041525E-14</v>
      </c>
      <c r="AH423" s="223">
        <f t="shared" ca="1" si="624"/>
        <v>9.136628818002185E-14</v>
      </c>
      <c r="AI423" s="223">
        <f t="shared" ca="1" si="625"/>
        <v>-1.627893631119688E-14</v>
      </c>
      <c r="AJ423" s="223">
        <f t="shared" ca="1" si="626"/>
        <v>-9.2963827270650996E-14</v>
      </c>
      <c r="AK423" s="223">
        <f t="shared" ca="1" si="627"/>
        <v>7.1558987097036167E-15</v>
      </c>
      <c r="AL423" s="223">
        <f t="shared" ca="1" si="628"/>
        <v>9.3666073885466415E-14</v>
      </c>
      <c r="AM423" s="223">
        <f t="shared" ca="1" si="629"/>
        <v>2.0360541081769062E-15</v>
      </c>
      <c r="AN423" s="223">
        <f t="shared" ca="1" si="630"/>
        <v>-9.3466265005680406E-14</v>
      </c>
      <c r="AO423" s="223">
        <f t="shared" ca="1" si="631"/>
        <v>-1.1208398611974629E-14</v>
      </c>
      <c r="AP423" s="223">
        <f t="shared" ca="1" si="632"/>
        <v>9.2366324900031912E-14</v>
      </c>
      <c r="AQ423" s="223">
        <f t="shared" ca="1" si="633"/>
        <v>2.02728001100051E-14</v>
      </c>
      <c r="AR423" s="223">
        <f t="shared" ca="1" si="634"/>
        <v>-9.0376846593026793E-14</v>
      </c>
      <c r="AS423" s="223">
        <f t="shared" ca="1" si="635"/>
        <v>-2.9141963460736385E-14</v>
      </c>
      <c r="AT423" s="223">
        <f t="shared" ca="1" si="636"/>
        <v>8.7516989848320982E-14</v>
      </c>
      <c r="AU423" s="223">
        <f t="shared" ca="1" si="637"/>
        <v>3.773047377272308E-14</v>
      </c>
      <c r="AV423" s="223">
        <f t="shared" ca="1" si="638"/>
        <v>-8.3814296649722699E-14</v>
      </c>
      <c r="AW423" s="223">
        <f t="shared" ca="1" si="639"/>
        <v>-4.5955618996702858E-14</v>
      </c>
      <c r="AX423" s="223">
        <f t="shared" ca="1" si="640"/>
        <v>7.9304425956832078E-14</v>
      </c>
      <c r="AY423" s="223">
        <f t="shared" ca="1" si="641"/>
        <v>5.3738186487848786E-14</v>
      </c>
      <c r="AZ423" s="223">
        <f t="shared" ca="1" si="642"/>
        <v>-7.4030810289768837E-14</v>
      </c>
      <c r="BA423" s="223">
        <f t="shared" ca="1" si="643"/>
        <v>-6.1003225866834731E-14</v>
      </c>
      <c r="BB423" s="223">
        <f t="shared" ca="1" si="644"/>
        <v>6.8044237450256833E-14</v>
      </c>
      <c r="BC423" s="223">
        <f t="shared" ca="1" si="645"/>
        <v>6.7680770832968651E-14</v>
      </c>
      <c r="BD423" s="223">
        <f t="shared" ca="1" si="646"/>
        <v>-6.1402361407335882E-14</v>
      </c>
      <c r="BE423" s="223">
        <f t="shared" ca="1" si="647"/>
        <v>-7.3706512977908183E-14</v>
      </c>
      <c r="BF423" s="223">
        <f t="shared" ca="1" si="648"/>
        <v>5.4169147058116203E-14</v>
      </c>
      <c r="BG423" s="223">
        <f t="shared" ca="1" si="649"/>
        <v>7.9022421110791109E-14</v>
      </c>
      <c r="BH423" s="223">
        <f t="shared" ca="1" si="650"/>
        <v>-4.6414254210860026E-14</v>
      </c>
      <c r="BI423" s="223">
        <f t="shared" ca="1" si="651"/>
        <v>-8.3577300130328306E-14</v>
      </c>
      <c r="BJ423" s="223">
        <f t="shared" ca="1" si="652"/>
        <v>3.8212366722939837E-14</v>
      </c>
      <c r="BK423" s="223">
        <f t="shared" ca="1" si="653"/>
        <v>8.7327284061610177E-14</v>
      </c>
      <c r="BL423" s="223">
        <f t="shared" ca="1" si="654"/>
        <v>-2.9642473254474452E-14</v>
      </c>
      <c r="BM423" s="223">
        <f t="shared" ca="1" si="655"/>
        <v>-9.023625850942982E-14</v>
      </c>
      <c r="BN423" s="223">
        <f t="shared" ca="1" si="656"/>
        <v>2.0787106564343041E-14</v>
      </c>
      <c r="BO423" s="223">
        <f t="shared" ca="1" si="657"/>
        <v>9.2276208459646707E-14</v>
      </c>
      <c r="BP423" s="223">
        <f t="shared" ca="1" si="658"/>
        <v>-1.1731548674609956E-14</v>
      </c>
      <c r="BQ423" s="223">
        <f t="shared" ca="1" si="659"/>
        <v>-9.3427488079090762E-14</v>
      </c>
      <c r="BR423" s="223">
        <f t="shared" ca="1" si="660"/>
        <v>2.5630095580222112E-15</v>
      </c>
      <c r="BS423" s="223">
        <f t="shared" ca="1" si="661"/>
        <v>9.3679009915672915E-14</v>
      </c>
      <c r="BT423" s="223">
        <f t="shared" ca="1" si="662"/>
        <v>6.630212741692836E-15</v>
      </c>
      <c r="BU423" s="223">
        <f t="shared" ca="1" si="663"/>
        <v>-9.3028351676611182E-14</v>
      </c>
      <c r="BV423" s="223">
        <f t="shared" ca="1" si="664"/>
        <v>-1.5759582468261093E-14</v>
      </c>
      <c r="BW423" s="223">
        <f t="shared" ca="1" si="665"/>
        <v>9.1481779556433838E-14</v>
      </c>
      <c r="BX423" s="223">
        <f t="shared" ca="1" si="666"/>
        <v>2.4737178800597196E-14</v>
      </c>
      <c r="BY423" s="223">
        <f t="shared" ca="1" si="667"/>
        <v>-8.9054187890100114E-14</v>
      </c>
      <c r="BZ423" s="223">
        <f t="shared" ca="1" si="668"/>
        <v>-3.3476542578364793E-14</v>
      </c>
      <c r="CA423" s="223">
        <f t="shared" ca="1" si="669"/>
        <v>8.5768955712414063E-14</v>
      </c>
      <c r="CB423" s="223">
        <f t="shared" ca="1" si="670"/>
        <v>4.1893508950964303E-14</v>
      </c>
      <c r="CC423" s="223">
        <f t="shared" ca="1" si="671"/>
        <v>-8.1657721605136465E-14</v>
      </c>
      <c r="CD423" s="223">
        <f t="shared" ca="1" si="672"/>
        <v>-4.9907017931043314E-14</v>
      </c>
      <c r="CE423" s="223">
        <f t="shared" ca="1" si="673"/>
        <v>7.676007900015074E-14</v>
      </c>
      <c r="CF423" s="223">
        <f t="shared" ca="1" si="674"/>
        <v>5.7439895046496351E-14</v>
      </c>
      <c r="CG423" s="223">
        <f t="shared" ca="1" si="675"/>
        <v>-7.1123194873065291E-14</v>
      </c>
      <c r="CH423" s="223">
        <f t="shared" ca="1" si="676"/>
        <v>-6.4419594572809929E-14</v>
      </c>
      <c r="CI423" s="223">
        <f t="shared" ca="1" si="677"/>
        <v>6.4801355499458915E-14</v>
      </c>
      <c r="CJ423" s="223">
        <f t="shared" ca="1" si="678"/>
        <v>7.0778898188055805E-14</v>
      </c>
      <c r="CK423" s="223">
        <f t="shared" ca="1" si="679"/>
        <v>-5.7855443648369435E-14</v>
      </c>
      <c r="CL423" s="223">
        <f t="shared" ca="1" si="680"/>
        <v>-7.645656232206834E-14</v>
      </c>
      <c r="CM423" s="223">
        <f t="shared" ca="1" si="681"/>
        <v>5.0352352247942486E-14</v>
      </c>
      <c r="CN423" s="223">
        <f t="shared" ca="1" si="682"/>
        <v>8.1397907965511036E-14</v>
      </c>
      <c r="CO423" s="223">
        <f t="shared" ca="1" si="683"/>
        <v>-4.2364340169973338E-14</v>
      </c>
      <c r="CP423" s="223">
        <f t="shared" ca="1" si="684"/>
        <v>-8.5555347258624339E-14</v>
      </c>
      <c r="CQ423" s="223">
        <f t="shared" ca="1" si="685"/>
        <v>3.3968336337463351E-14</v>
      </c>
      <c r="CR423" s="223">
        <f t="shared" ca="1" si="686"/>
        <v>8.8888841788325667E-14</v>
      </c>
      <c r="CS423" s="223">
        <f t="shared" ca="1" si="687"/>
        <v>-2.5245198857039575E-14</v>
      </c>
      <c r="CT423" s="223">
        <f t="shared" ca="1" si="688"/>
        <v>-9.1366288180021863E-14</v>
      </c>
      <c r="CU423" s="223">
        <f t="shared" ca="1" si="689"/>
        <v>1.6278936311195546E-14</v>
      </c>
      <c r="CV423" s="223">
        <f t="shared" ca="1" si="690"/>
        <v>9.2963827270650908E-14</v>
      </c>
      <c r="CW423" s="223">
        <f t="shared" ca="1" si="691"/>
        <v>-7.1558987097029304E-15</v>
      </c>
      <c r="CX423" s="223">
        <f t="shared" ca="1" si="692"/>
        <v>-9.3666073885466453E-14</v>
      </c>
      <c r="CY423" s="223">
        <f t="shared" ca="1" si="693"/>
        <v>-2.0360541081762629E-15</v>
      </c>
      <c r="CZ423" s="223">
        <f t="shared" ca="1" si="694"/>
        <v>9.3466265005680343E-14</v>
      </c>
      <c r="DA423" s="223">
        <f t="shared" ca="1" si="695"/>
        <v>1.1208398611975972E-14</v>
      </c>
      <c r="DB423" s="223">
        <f t="shared" ca="1" si="696"/>
        <v>-9.2366324900031912E-14</v>
      </c>
      <c r="DC423" s="223">
        <f t="shared" ca="1" si="697"/>
        <v>-2.0272800110005769E-14</v>
      </c>
      <c r="DD423" s="223">
        <f t="shared" ca="1" si="698"/>
        <v>9.0376846593026263E-14</v>
      </c>
      <c r="DE423" s="223">
        <f t="shared" ca="1" si="699"/>
        <v>2.9141963460736404E-14</v>
      </c>
      <c r="DF423" s="223">
        <f t="shared" ca="1" si="700"/>
        <v>-8.7516989848320502E-14</v>
      </c>
      <c r="DG423" s="223">
        <f t="shared" ca="1" si="701"/>
        <v>-3.7730473772722487E-14</v>
      </c>
      <c r="DH423" s="223">
        <f t="shared" ca="1" si="702"/>
        <v>8.3814296649722396E-14</v>
      </c>
      <c r="DI423" s="223">
        <f t="shared" ca="1" si="703"/>
        <v>4.5955618996704619E-14</v>
      </c>
      <c r="DJ423" s="223">
        <f t="shared" ca="1" si="704"/>
        <v>-7.9304425956832419E-14</v>
      </c>
      <c r="DK423" s="223">
        <f t="shared" ca="1" si="705"/>
        <v>-5.3738186487849347E-14</v>
      </c>
      <c r="DL423" s="223">
        <f t="shared" ca="1" si="706"/>
        <v>7.4030810289767588E-14</v>
      </c>
      <c r="DM423" s="223">
        <f t="shared" ca="1" si="707"/>
        <v>6.1003225866835261E-14</v>
      </c>
      <c r="DN423" s="223">
        <f t="shared" ca="1" si="708"/>
        <v>-6.8044237450256353E-14</v>
      </c>
      <c r="DO423" s="223">
        <f t="shared" ca="1" si="709"/>
        <v>-6.7680770832970039E-14</v>
      </c>
      <c r="DP423" s="223">
        <f t="shared" ca="1" si="710"/>
        <v>6.1402361407335365E-14</v>
      </c>
      <c r="DQ423" s="223">
        <f t="shared" ca="1" si="711"/>
        <v>7.3706512977908599E-14</v>
      </c>
      <c r="DR423" s="223">
        <f t="shared" ca="1" si="712"/>
        <v>-5.4169147058116733E-14</v>
      </c>
      <c r="DS423" s="223">
        <f t="shared" ca="1" si="713"/>
        <v>-7.9022421110791475E-14</v>
      </c>
      <c r="DT423" s="223">
        <f t="shared" ca="1" si="714"/>
        <v>4.6414254210858272E-14</v>
      </c>
      <c r="DU423" s="223">
        <f t="shared" ca="1" si="715"/>
        <v>8.3577300130328015E-14</v>
      </c>
      <c r="DV423" s="223">
        <f t="shared" ca="1" si="716"/>
        <v>-3.8212366722939206E-14</v>
      </c>
      <c r="DW423" s="223">
        <f t="shared" ca="1" si="717"/>
        <v>-8.7327284061610909E-14</v>
      </c>
      <c r="DX423" s="223">
        <f t="shared" ca="1" si="718"/>
        <v>2.9642473254473802E-14</v>
      </c>
      <c r="DY423" s="223">
        <f t="shared" ca="1" si="719"/>
        <v>9.0236258509430009E-14</v>
      </c>
      <c r="DZ423" s="223">
        <f t="shared" ca="1" si="720"/>
        <v>-2.0787106564343666E-14</v>
      </c>
      <c r="EA423" s="223">
        <f t="shared" ca="1" si="721"/>
        <v>-9.2276208459646833E-14</v>
      </c>
      <c r="EB423" s="223">
        <f t="shared" ca="1" si="722"/>
        <v>1.1731548674607952E-14</v>
      </c>
      <c r="EC423" s="223">
        <f t="shared" ca="1" si="723"/>
        <v>9.3427488079090699E-14</v>
      </c>
      <c r="ED423" s="223">
        <f t="shared" ca="1" si="724"/>
        <v>-2.5630095580215229E-15</v>
      </c>
      <c r="EE423" s="223">
        <f t="shared" ca="1" si="725"/>
        <v>-9.3679009915672877E-14</v>
      </c>
      <c r="EF423" s="223">
        <f t="shared" ca="1" si="726"/>
        <v>-6.6302127416921938E-15</v>
      </c>
      <c r="EG423" s="223">
        <f t="shared" ca="1" si="727"/>
        <v>9.3028351676611094E-14</v>
      </c>
      <c r="EH423" s="223">
        <f t="shared" ca="1" si="728"/>
        <v>1.5759582468263081E-14</v>
      </c>
      <c r="EI423" s="223">
        <f t="shared" ca="1" si="729"/>
        <v>-9.1481779556433699E-14</v>
      </c>
      <c r="EJ423" s="223">
        <f t="shared" ca="1" si="730"/>
        <v>-2.4737178800597856E-14</v>
      </c>
      <c r="EK423" s="223">
        <f t="shared" ca="1" si="731"/>
        <v>8.9054187890100316E-14</v>
      </c>
      <c r="EL423" s="223">
        <f t="shared" ca="1" si="732"/>
        <v>3.3476542578365437E-14</v>
      </c>
      <c r="EM423" s="223">
        <f t="shared" ca="1" si="733"/>
        <v>-8.5768955712413255E-14</v>
      </c>
      <c r="EN423" s="223">
        <f t="shared" ca="1" si="734"/>
        <v>-4.1893508950963735E-14</v>
      </c>
      <c r="EO423" s="223">
        <f t="shared" ca="1" si="735"/>
        <v>8.1657721605136112E-14</v>
      </c>
      <c r="EP423" s="223">
        <f t="shared" ca="1" si="736"/>
        <v>4.9907017931045018E-14</v>
      </c>
      <c r="EQ423" s="223">
        <f t="shared" ca="1" si="737"/>
        <v>-7.6760079000150348E-14</v>
      </c>
      <c r="ER423" s="223">
        <f t="shared" ca="1" si="738"/>
        <v>-5.7439895046496881E-14</v>
      </c>
      <c r="ES423" s="223">
        <f t="shared" ca="1" si="739"/>
        <v>7.1123194873065707E-14</v>
      </c>
      <c r="ET423" s="223">
        <f t="shared" ca="1" si="740"/>
        <v>6.4419594572810434E-14</v>
      </c>
      <c r="EU423" s="223">
        <f t="shared" ca="1" si="741"/>
        <v>-6.480135549945841E-14</v>
      </c>
      <c r="EV423" s="223">
        <f t="shared" ca="1" si="742"/>
        <v>-7.0778898188055389E-14</v>
      </c>
      <c r="EW423" s="223">
        <f t="shared" ca="1" si="743"/>
        <v>5.7855443648368892E-14</v>
      </c>
      <c r="EX423" s="223">
        <f t="shared" ca="1" si="744"/>
        <v>7.6456562322069514E-14</v>
      </c>
      <c r="EY423" s="223">
        <f t="shared" ca="1" si="745"/>
        <v>-5.0352352247943035E-14</v>
      </c>
      <c r="EZ423" s="223">
        <f t="shared" ca="1" si="746"/>
        <v>-8.1397907965512021E-14</v>
      </c>
      <c r="FA423" s="223">
        <f t="shared" ca="1" si="747"/>
        <v>4.2364340169971539E-14</v>
      </c>
      <c r="FB423" s="223">
        <f t="shared" ca="1" si="748"/>
        <v>8.5555347258624074E-14</v>
      </c>
      <c r="FC423" s="223">
        <f t="shared" ca="1" si="749"/>
        <v>-3.3968336337461464E-14</v>
      </c>
      <c r="FD423" s="223">
        <f t="shared" ca="1" si="750"/>
        <v>-8.8888841788325465E-14</v>
      </c>
      <c r="FE423" s="223">
        <f t="shared" ca="1" si="751"/>
        <v>2.5245198857040197E-14</v>
      </c>
      <c r="FF423" s="223">
        <f t="shared" ca="1" si="752"/>
        <v>9.1366288180022305E-14</v>
      </c>
      <c r="FG423" s="223">
        <f t="shared" ca="1" si="753"/>
        <v>-1.627893631119618E-14</v>
      </c>
      <c r="FH423" s="223">
        <f t="shared" ca="1" si="754"/>
        <v>-9.296382727065116E-14</v>
      </c>
      <c r="FI423" s="223">
        <f t="shared" ca="1" si="755"/>
        <v>7.1558987097009156E-15</v>
      </c>
      <c r="FJ423" s="223">
        <f t="shared" ca="1" si="756"/>
        <v>9.3666073885466427E-14</v>
      </c>
      <c r="FK423" s="223">
        <f t="shared" ca="1" si="757"/>
        <v>2.036054108178284E-15</v>
      </c>
      <c r="FL423" s="223">
        <f t="shared" ca="1" si="758"/>
        <v>-9.3466265005680192E-14</v>
      </c>
      <c r="FM423" s="223">
        <f t="shared" ca="1" si="759"/>
        <v>-1.1208398611975336E-14</v>
      </c>
      <c r="FN423" s="223">
        <f t="shared" ca="1" si="760"/>
        <v>9.2366324900031571E-14</v>
      </c>
      <c r="FO423" s="223">
        <f t="shared" ca="1" si="761"/>
        <v>2.0272800110005144E-14</v>
      </c>
      <c r="FP423" s="223">
        <f t="shared" ca="1" si="762"/>
        <v>-9.037684659302644E-14</v>
      </c>
      <c r="FQ423" s="223">
        <f t="shared" ca="1" si="763"/>
        <v>-2.9141963460738329E-14</v>
      </c>
      <c r="FR423" s="223">
        <f t="shared" ca="1" si="764"/>
        <v>8.751698984832073E-14</v>
      </c>
      <c r="FS423" s="223">
        <f t="shared" ca="1" si="765"/>
        <v>3.77304737727219E-14</v>
      </c>
      <c r="FT423" s="223">
        <f t="shared" ca="1" si="766"/>
        <v>-8.3814296649721487E-14</v>
      </c>
      <c r="FU423" s="223">
        <f t="shared" ca="1" si="767"/>
        <v>-4.5955618996704058E-14</v>
      </c>
      <c r="FV423" s="223">
        <f t="shared" ca="1" si="768"/>
        <v>7.930442595683276E-14</v>
      </c>
      <c r="FW423" s="223">
        <f t="shared" ca="1" si="769"/>
        <v>5.3738186487851001E-14</v>
      </c>
      <c r="FX423" s="223">
        <f t="shared" ca="1" si="770"/>
        <v>-7.4030810289767979E-14</v>
      </c>
      <c r="FY423" s="223">
        <f t="shared" ca="1" si="771"/>
        <v>-6.1003225866834768E-14</v>
      </c>
      <c r="FZ423" s="223">
        <f t="shared" ca="1" si="772"/>
        <v>6.8044237450254965E-14</v>
      </c>
      <c r="GA423" s="223">
        <f t="shared" ca="1" si="773"/>
        <v>6.7680770832969598E-14</v>
      </c>
      <c r="GB423" s="223">
        <f t="shared" ca="1" si="774"/>
        <v>-6.1402361407335857E-14</v>
      </c>
      <c r="GC423" s="223">
        <f t="shared" ca="1" si="775"/>
        <v>-7.3706512977909861E-14</v>
      </c>
      <c r="GD423" s="223">
        <f t="shared" ca="1" si="776"/>
        <v>5.4169147058115086E-14</v>
      </c>
      <c r="GE423" s="223">
        <f t="shared" ca="1" si="777"/>
        <v>7.9022421110791135E-14</v>
      </c>
      <c r="GF423" s="223">
        <f t="shared" ca="1" si="778"/>
        <v>-4.6414254210856511E-14</v>
      </c>
      <c r="GG423" s="223">
        <f t="shared" ca="1" si="779"/>
        <v>-8.3577300130328924E-14</v>
      </c>
      <c r="GH423" s="223">
        <f t="shared" ca="1" si="780"/>
        <v>3.8212366722939793E-14</v>
      </c>
      <c r="GI423" s="223">
        <f t="shared" ca="1" si="781"/>
        <v>8.7327284061611641E-14</v>
      </c>
      <c r="GJ423" s="223">
        <f t="shared" ca="1" si="782"/>
        <v>-2.9642473254471884E-14</v>
      </c>
      <c r="GK423" s="223">
        <f t="shared" ca="1" si="783"/>
        <v>-9.0236258509429845E-14</v>
      </c>
      <c r="GL423" s="223">
        <f t="shared" ca="1" si="784"/>
        <v>2.0787106564344297E-14</v>
      </c>
      <c r="GM423" s="223">
        <f t="shared" ca="1" si="785"/>
        <v>9.2276208459647174E-14</v>
      </c>
      <c r="GN423" s="223">
        <f t="shared" ca="1" si="786"/>
        <v>-1.1731548674608591E-14</v>
      </c>
      <c r="GO423" s="223">
        <f t="shared" ca="1" si="787"/>
        <v>-9.3427488079090661E-14</v>
      </c>
      <c r="GP423" s="223">
        <f t="shared" ca="1" si="788"/>
        <v>2.5630095580195035E-15</v>
      </c>
      <c r="GQ423" s="223">
        <f t="shared" ca="1" si="789"/>
        <v>9.3679009915672889E-14</v>
      </c>
      <c r="GR423" s="223">
        <f t="shared" ca="1" si="790"/>
        <v>6.6302127416915533E-15</v>
      </c>
      <c r="GS423" s="223">
        <f t="shared" ca="1" si="791"/>
        <v>-9.3028351676610854E-14</v>
      </c>
      <c r="GT423" s="223">
        <f t="shared" ca="1" si="792"/>
        <v>-1.575958246826245E-14</v>
      </c>
      <c r="GU423" s="223">
        <f t="shared" ca="1" si="793"/>
        <v>9.148177955643385E-14</v>
      </c>
      <c r="GV423" s="223">
        <f t="shared" ca="1" si="794"/>
        <v>2.4737178800599806E-14</v>
      </c>
      <c r="GW423" s="223">
        <f t="shared" ca="1" si="795"/>
        <v>-8.9054187890099685E-14</v>
      </c>
      <c r="GX423" s="223">
        <f t="shared" ca="1" si="796"/>
        <v>-3.3476542578364837E-14</v>
      </c>
      <c r="GY423" s="223">
        <f t="shared" ca="1" si="797"/>
        <v>8.5768955712412435E-14</v>
      </c>
      <c r="GZ423" s="223">
        <f t="shared" ca="1" si="798"/>
        <v>4.1893508950965534E-14</v>
      </c>
      <c r="HA423" s="223">
        <f t="shared" ca="1" si="799"/>
        <v>-8.165772160513644E-14</v>
      </c>
      <c r="HB423" s="223">
        <f t="shared" ca="1" si="800"/>
        <v>-4.9907017931046734E-14</v>
      </c>
      <c r="HC423" s="223">
        <f t="shared" ca="1" si="801"/>
        <v>7.6760079000149187E-14</v>
      </c>
      <c r="HD423" s="223">
        <f t="shared" ca="1" si="802"/>
        <v>5.7439895046496401E-14</v>
      </c>
      <c r="HE423" s="223">
        <f t="shared" ca="1" si="803"/>
        <v>-7.1123194873066124E-14</v>
      </c>
      <c r="HF423" s="223">
        <f t="shared" ca="1" si="804"/>
        <v>-6.4419594572811911E-14</v>
      </c>
      <c r="HG423" s="223">
        <f t="shared" ca="1" si="805"/>
        <v>6.4801355499458865E-14</v>
      </c>
      <c r="HH423" s="223">
        <f t="shared" ca="1" si="806"/>
        <v>7.0778898188054972E-14</v>
      </c>
      <c r="HI423" s="223">
        <f t="shared" ca="1" si="807"/>
        <v>-5.7855443648367301E-14</v>
      </c>
      <c r="HJ423" s="223">
        <f t="shared" ca="1" si="808"/>
        <v>-7.6456562322069148E-14</v>
      </c>
      <c r="HK423" s="223">
        <f t="shared" ca="1" si="809"/>
        <v>5.0352352247943571E-14</v>
      </c>
      <c r="HL423" s="223">
        <f t="shared" ca="1" si="810"/>
        <v>8.139790796551303E-14</v>
      </c>
      <c r="HM423" s="223">
        <f t="shared" ca="1" si="811"/>
        <v>-4.2364340169972107E-14</v>
      </c>
      <c r="HN423" s="223">
        <f t="shared" ca="1" si="812"/>
        <v>-8.5555347258623809E-14</v>
      </c>
      <c r="HO423" s="223">
        <f t="shared" ca="1" si="813"/>
        <v>3.3968336337459583E-14</v>
      </c>
      <c r="HP423" s="223">
        <f t="shared" ca="1" si="814"/>
        <v>8.8888841788326096E-14</v>
      </c>
      <c r="HQ423" s="223">
        <f t="shared" ca="1" si="815"/>
        <v>-2.5245198857040815E-14</v>
      </c>
      <c r="HR423" s="223">
        <f t="shared" ca="1" si="816"/>
        <v>-9.1366288180022747E-14</v>
      </c>
      <c r="HS423" s="223">
        <f t="shared" ca="1" si="817"/>
        <v>1.6278936311194189E-14</v>
      </c>
      <c r="HT423" s="223">
        <f t="shared" ca="1" si="818"/>
        <v>9.2963827270651072E-14</v>
      </c>
      <c r="HU423" s="223">
        <f t="shared" ca="1" si="819"/>
        <v>-7.1558987096989009E-15</v>
      </c>
      <c r="HV423" s="223">
        <f t="shared" ca="1" si="820"/>
        <v>-9.3666073885466491E-14</v>
      </c>
      <c r="HW423" s="223">
        <f t="shared" ca="1" si="821"/>
        <v>-2.0360541081776407E-15</v>
      </c>
      <c r="HX423" s="223">
        <f t="shared" ca="1" si="822"/>
        <v>9.3466265005680065E-14</v>
      </c>
      <c r="HY423" s="223">
        <f t="shared" ca="1" si="823"/>
        <v>1.120839861197734E-14</v>
      </c>
      <c r="HZ423" s="223">
        <f t="shared" ca="1" si="824"/>
        <v>-9.2366324900031685E-14</v>
      </c>
      <c r="IA423" s="223">
        <f t="shared" ca="1" si="825"/>
        <v>-2.0272800110004516E-14</v>
      </c>
      <c r="IB423" s="223">
        <f t="shared" ca="1" si="826"/>
        <v>9.037684659302591E-14</v>
      </c>
      <c r="IC423" s="223">
        <f t="shared" ca="1" si="827"/>
        <v>2.914196346073771E-14</v>
      </c>
      <c r="ID423" s="223">
        <f t="shared" ca="1" si="828"/>
        <v>-8.7516989848320957E-14</v>
      </c>
      <c r="IE423" s="223">
        <f t="shared" ca="1" si="829"/>
        <v>-2.2790432103094921E-15</v>
      </c>
      <c r="IF423" s="223">
        <f t="shared" ca="1" si="830"/>
        <v>8.3814296649721765E-14</v>
      </c>
      <c r="IG423" s="223">
        <f t="shared" ca="1" si="831"/>
        <v>4.5955618996703496E-14</v>
      </c>
      <c r="IH423" s="223">
        <f t="shared" ca="1" si="832"/>
        <v>-7.9304425956830274E-14</v>
      </c>
      <c r="II423" s="223">
        <f t="shared" ca="1" si="833"/>
        <v>-5.3738186487850477E-14</v>
      </c>
      <c r="IJ423" s="223">
        <f t="shared" ca="1" si="834"/>
        <v>7.4030810289768383E-14</v>
      </c>
      <c r="IK423" s="223">
        <f t="shared" ca="1" si="835"/>
        <v>6.1003225866838328E-14</v>
      </c>
      <c r="IL423" s="223">
        <f t="shared" ca="1" si="836"/>
        <v>-6.8044237450255407E-14</v>
      </c>
      <c r="IM423" s="223">
        <f t="shared" ca="1" si="837"/>
        <v>-6.7680770832969156E-14</v>
      </c>
      <c r="IN423" s="223">
        <f t="shared" ca="1" si="838"/>
        <v>6.1402361407332323E-14</v>
      </c>
      <c r="IO423" s="223">
        <f t="shared" ca="1" si="839"/>
        <v>7.3706512977909458E-14</v>
      </c>
      <c r="IP423" s="223">
        <f t="shared" ca="1" si="840"/>
        <v>-5.4169147058115604E-14</v>
      </c>
      <c r="IQ423" s="223">
        <f t="shared" ca="1" si="841"/>
        <v>-7.9022421110793634E-14</v>
      </c>
      <c r="IR423" s="223">
        <f t="shared" ca="1" si="842"/>
        <v>4.6414254210857073E-14</v>
      </c>
      <c r="IS423" s="223">
        <f t="shared" ca="1" si="843"/>
        <v>8.3577300130328646E-14</v>
      </c>
      <c r="IT423" s="223">
        <f t="shared" ca="1" si="844"/>
        <v>-3.821236672294038E-14</v>
      </c>
      <c r="IU423" s="223">
        <f t="shared" ca="1" si="845"/>
        <v>-8.7327284061611414E-14</v>
      </c>
      <c r="IV423" s="223">
        <f t="shared" ca="1" si="846"/>
        <v>2.9642473254472496E-14</v>
      </c>
      <c r="IW423" s="223">
        <f t="shared" ca="1" si="847"/>
        <v>9.0236258509429656E-14</v>
      </c>
      <c r="IX423" s="223">
        <f t="shared" ca="1" si="848"/>
        <v>-2.0787106564339728E-14</v>
      </c>
      <c r="IY423" s="223">
        <f t="shared" ca="1" si="849"/>
        <v>-9.2276208459647073E-14</v>
      </c>
      <c r="IZ423" s="223">
        <f t="shared" ca="1" si="850"/>
        <v>1.1731548674609229E-14</v>
      </c>
      <c r="JA423" s="223">
        <f t="shared" ca="1" si="851"/>
        <v>9.3427488079091015E-14</v>
      </c>
      <c r="JB423" s="223">
        <f t="shared" ca="1" si="852"/>
        <v>-2.563009558020146E-15</v>
      </c>
    </row>
    <row r="424" spans="2:262">
      <c r="B424" s="230">
        <v>63</v>
      </c>
      <c r="C424" s="229">
        <f t="shared" si="853"/>
        <v>1.2304687500000007E-3</v>
      </c>
      <c r="D424" s="226">
        <f t="shared" ca="1" si="597"/>
        <v>18.000000000179767</v>
      </c>
      <c r="E424" s="225">
        <f ca="1">BQ361</f>
        <v>1.7976624314723952E-10</v>
      </c>
      <c r="F424" s="224">
        <v>63</v>
      </c>
      <c r="G424" s="223">
        <f t="shared" ca="1" si="854"/>
        <v>-2.9609235919590232E-13</v>
      </c>
      <c r="H424" s="223">
        <f t="shared" ca="1" si="598"/>
        <v>6.8467869511047618E-16</v>
      </c>
      <c r="I424" s="223">
        <f t="shared" ca="1" si="599"/>
        <v>2.9612596490854528E-13</v>
      </c>
      <c r="J424" s="223">
        <f t="shared" ca="1" si="600"/>
        <v>1.3849911257666539E-14</v>
      </c>
      <c r="K424" s="223">
        <f t="shared" ca="1" si="601"/>
        <v>-2.9544617723415236E-13</v>
      </c>
      <c r="L424" s="223">
        <f t="shared" ca="1" si="602"/>
        <v>-2.8351135561114882E-14</v>
      </c>
      <c r="M424" s="223">
        <f t="shared" ca="1" si="603"/>
        <v>2.9405463384077364E-13</v>
      </c>
      <c r="N424" s="223">
        <f t="shared" ca="1" si="604"/>
        <v>4.2784059495730319E-14</v>
      </c>
      <c r="O424" s="223">
        <f t="shared" ca="1" si="605"/>
        <v>-2.9195468707832839E-13</v>
      </c>
      <c r="P424" s="223">
        <f t="shared" ca="1" si="606"/>
        <v>-5.7113912883579508E-14</v>
      </c>
      <c r="Q424" s="223">
        <f t="shared" ca="1" si="607"/>
        <v>2.8915139590250125E-13</v>
      </c>
      <c r="R424" s="223">
        <f t="shared" ca="1" si="608"/>
        <v>7.1306173852704241E-14</v>
      </c>
      <c r="S424" s="223">
        <f t="shared" ca="1" si="609"/>
        <v>-2.8565151368727364E-13</v>
      </c>
      <c r="T424" s="223">
        <f t="shared" ca="1" si="610"/>
        <v>-8.532665200333409E-14</v>
      </c>
      <c r="U424" s="223">
        <f t="shared" ca="1" si="611"/>
        <v>2.8146347195545612E-13</v>
      </c>
      <c r="V424" s="223">
        <f t="shared" ca="1" si="612"/>
        <v>9.9141570775556913E-14</v>
      </c>
      <c r="W424" s="223">
        <f t="shared" ca="1" si="613"/>
        <v>-2.7659736006640909E-13</v>
      </c>
      <c r="X424" s="223">
        <f t="shared" ca="1" si="614"/>
        <v>-1.1271764882000539E-13</v>
      </c>
      <c r="Y424" s="223">
        <f t="shared" ca="1" si="615"/>
        <v>2.7106490090989505E-13</v>
      </c>
      <c r="Z424" s="223">
        <f t="shared" ca="1" si="616"/>
        <v>1.2602218017554552E-13</v>
      </c>
      <c r="AA424" s="223">
        <f t="shared" ca="1" si="617"/>
        <v>-2.6487942266460796E-13</v>
      </c>
      <c r="AB424" s="223">
        <f t="shared" ca="1" si="618"/>
        <v>-1.3902311306080344E-13</v>
      </c>
      <c r="AC424" s="223">
        <f t="shared" ca="1" si="619"/>
        <v>2.5805582668942399E-13</v>
      </c>
      <c r="AD424" s="223">
        <f t="shared" ca="1" si="620"/>
        <v>1.5168912708971229E-13</v>
      </c>
      <c r="AE424" s="223">
        <f t="shared" ca="1" si="621"/>
        <v>-2.5061055162472428E-13</v>
      </c>
      <c r="AF424" s="223">
        <f t="shared" ca="1" si="622"/>
        <v>-1.6398970872506363E-13</v>
      </c>
      <c r="AG424" s="223">
        <f t="shared" ca="1" si="623"/>
        <v>2.4256153379026884E-13</v>
      </c>
      <c r="AH424" s="223">
        <f t="shared" ca="1" si="624"/>
        <v>1.7589522478829259E-13</v>
      </c>
      <c r="AI424" s="223">
        <f t="shared" ca="1" si="625"/>
        <v>-2.3392816397503266E-13</v>
      </c>
      <c r="AJ424" s="223">
        <f t="shared" ca="1" si="626"/>
        <v>-1.8737699384840613E-13</v>
      </c>
      <c r="AK424" s="223">
        <f t="shared" ca="1" si="627"/>
        <v>2.2473124072309224E-13</v>
      </c>
      <c r="AL424" s="223">
        <f t="shared" ca="1" si="628"/>
        <v>1.9840735531805257E-13</v>
      </c>
      <c r="AM424" s="223">
        <f t="shared" ca="1" si="629"/>
        <v>-2.1499292022811793E-13</v>
      </c>
      <c r="AN424" s="223">
        <f t="shared" ca="1" si="630"/>
        <v>-2.0895973609030592E-13</v>
      </c>
      <c r="AO424" s="223">
        <f t="shared" ca="1" si="631"/>
        <v>2.0473666295715826E-13</v>
      </c>
      <c r="AP424" s="223">
        <f t="shared" ca="1" si="632"/>
        <v>2.1900871455560646E-13</v>
      </c>
      <c r="AQ424" s="223">
        <f t="shared" ca="1" si="633"/>
        <v>-1.9398717713232268E-13</v>
      </c>
      <c r="AR424" s="223">
        <f t="shared" ca="1" si="634"/>
        <v>-2.2853008184464338E-13</v>
      </c>
      <c r="AS424" s="223">
        <f t="shared" ca="1" si="635"/>
        <v>1.827703592065038E-13</v>
      </c>
      <c r="AT424" s="223">
        <f t="shared" ca="1" si="636"/>
        <v>2.3750090014964685E-13</v>
      </c>
      <c r="AU424" s="223">
        <f t="shared" ca="1" si="637"/>
        <v>-1.7111323147656369E-13</v>
      </c>
      <c r="AV424" s="223">
        <f t="shared" ca="1" si="638"/>
        <v>-2.4589955798356664E-13</v>
      </c>
      <c r="AW424" s="223">
        <f t="shared" ca="1" si="639"/>
        <v>1.5904387698424755E-13</v>
      </c>
      <c r="AX424" s="223">
        <f t="shared" ca="1" si="640"/>
        <v>2.5370582224404771E-13</v>
      </c>
      <c r="AY424" s="223">
        <f t="shared" ca="1" si="641"/>
        <v>-1.4659137186167799E-13</v>
      </c>
      <c r="AZ424" s="223">
        <f t="shared" ca="1" si="642"/>
        <v>-2.6090088695673736E-13</v>
      </c>
      <c r="BA424" s="223">
        <f t="shared" ca="1" si="643"/>
        <v>1.3378571528440589E-13</v>
      </c>
      <c r="BB424" s="223">
        <f t="shared" ca="1" si="644"/>
        <v>2.674674185805295E-13</v>
      </c>
      <c r="BC424" s="223">
        <f t="shared" ca="1" si="645"/>
        <v>-1.2065775720077278E-13</v>
      </c>
      <c r="BD424" s="223">
        <f t="shared" ca="1" si="646"/>
        <v>-2.7338959776558209E-13</v>
      </c>
      <c r="BE424" s="223">
        <f t="shared" ca="1" si="647"/>
        <v>1.0723912401166791E-13</v>
      </c>
      <c r="BF424" s="223">
        <f t="shared" ca="1" si="648"/>
        <v>2.786531574635167E-13</v>
      </c>
      <c r="BG424" s="223">
        <f t="shared" ca="1" si="649"/>
        <v>-9.3562142379781028E-14</v>
      </c>
      <c r="BH424" s="223">
        <f t="shared" ca="1" si="650"/>
        <v>-2.8324541729798764E-13</v>
      </c>
      <c r="BI424" s="223">
        <f t="shared" ca="1" si="651"/>
        <v>7.9659761351825423E-14</v>
      </c>
      <c r="BJ424" s="223">
        <f t="shared" ca="1" si="652"/>
        <v>2.8715531411281825E-13</v>
      </c>
      <c r="BK424" s="223">
        <f t="shared" ca="1" si="653"/>
        <v>-6.5565472981402238E-14</v>
      </c>
      <c r="BL424" s="223">
        <f t="shared" ca="1" si="654"/>
        <v>-2.9037342862411733E-13</v>
      </c>
      <c r="BM424" s="223">
        <f t="shared" ca="1" si="655"/>
        <v>5.1313231643709662E-14</v>
      </c>
      <c r="BN424" s="223">
        <f t="shared" ca="1" si="656"/>
        <v>2.9289200811215236E-13</v>
      </c>
      <c r="BO424" s="223">
        <f t="shared" ca="1" si="657"/>
        <v>-3.6937372236479116E-14</v>
      </c>
      <c r="BP424" s="223">
        <f t="shared" ca="1" si="658"/>
        <v>-2.9470498509833511E-13</v>
      </c>
      <c r="BQ424" s="223">
        <f t="shared" ca="1" si="659"/>
        <v>2.2472527464199189E-14</v>
      </c>
      <c r="BR424" s="223">
        <f t="shared" ca="1" si="660"/>
        <v>2.9580799196230799E-13</v>
      </c>
      <c r="BS424" s="223">
        <f t="shared" ca="1" si="661"/>
        <v>-7.9535444049012775E-15</v>
      </c>
      <c r="BT424" s="223">
        <f t="shared" ca="1" si="662"/>
        <v>-2.9619837146392351E-13</v>
      </c>
      <c r="BU424" s="223">
        <f t="shared" ca="1" si="663"/>
        <v>-6.5845994395204489E-15</v>
      </c>
      <c r="BV424" s="223">
        <f t="shared" ca="1" si="664"/>
        <v>2.9587518314476917E-13</v>
      </c>
      <c r="BW424" s="223">
        <f t="shared" ca="1" si="665"/>
        <v>2.1106880407149577E-14</v>
      </c>
      <c r="BX424" s="223">
        <f t="shared" ca="1" si="666"/>
        <v>-2.9483920559381377E-13</v>
      </c>
      <c r="BY424" s="223">
        <f t="shared" ca="1" si="667"/>
        <v>-3.5578313051133502E-14</v>
      </c>
      <c r="BZ424" s="223">
        <f t="shared" ca="1" si="668"/>
        <v>2.9309293457171843E-13</v>
      </c>
      <c r="CA424" s="223">
        <f t="shared" ca="1" si="669"/>
        <v>4.9964034422685067E-14</v>
      </c>
      <c r="CB424" s="223">
        <f t="shared" ca="1" si="670"/>
        <v>-2.9064057699833153E-13</v>
      </c>
      <c r="CC424" s="223">
        <f t="shared" ca="1" si="671"/>
        <v>-6.422938805897984E-14</v>
      </c>
      <c r="CD424" s="223">
        <f t="shared" ca="1" si="672"/>
        <v>2.8748804081784703E-13</v>
      </c>
      <c r="CE424" s="223">
        <f t="shared" ca="1" si="673"/>
        <v>7.8340007473610532E-14</v>
      </c>
      <c r="CF424" s="223">
        <f t="shared" ca="1" si="674"/>
        <v>-2.8364292076605393E-13</v>
      </c>
      <c r="CG424" s="223">
        <f t="shared" ca="1" si="675"/>
        <v>-9.2261898948463069E-14</v>
      </c>
      <c r="CH424" s="223">
        <f t="shared" ca="1" si="676"/>
        <v>2.7911448007394967E-13</v>
      </c>
      <c r="CI424" s="223">
        <f t="shared" ca="1" si="677"/>
        <v>1.0596152342755687E-13</v>
      </c>
      <c r="CJ424" s="223">
        <f t="shared" ca="1" si="678"/>
        <v>-2.7391362815180624E-13</v>
      </c>
      <c r="CK424" s="223">
        <f t="shared" ca="1" si="679"/>
        <v>-1.194058773155844E-13</v>
      </c>
      <c r="CL424" s="223">
        <f t="shared" ca="1" si="680"/>
        <v>2.6805289430744653E-13</v>
      </c>
      <c r="CM424" s="223">
        <f t="shared" ca="1" si="681"/>
        <v>1.3256257198644276E-13</v>
      </c>
      <c r="CN424" s="223">
        <f t="shared" ca="1" si="682"/>
        <v>-2.6154639756203602E-13</v>
      </c>
      <c r="CO424" s="223">
        <f t="shared" ca="1" si="683"/>
        <v>-1.4539991181026831E-13</v>
      </c>
      <c r="CP424" s="223">
        <f t="shared" ca="1" si="684"/>
        <v>2.5440981263614368E-13</v>
      </c>
      <c r="CQ424" s="223">
        <f t="shared" ca="1" si="685"/>
        <v>1.5788697051101491E-13</v>
      </c>
      <c r="CR424" s="223">
        <f t="shared" ca="1" si="686"/>
        <v>-2.4666033218793867E-13</v>
      </c>
      <c r="CS424" s="223">
        <f t="shared" ca="1" si="687"/>
        <v>-1.6999366567054228E-13</v>
      </c>
      <c r="CT424" s="223">
        <f t="shared" ca="1" si="688"/>
        <v>2.3831662539460419E-13</v>
      </c>
      <c r="CU424" s="223">
        <f t="shared" ca="1" si="689"/>
        <v>1.8169083119977585E-13</v>
      </c>
      <c r="CV424" s="223">
        <f t="shared" ca="1" si="690"/>
        <v>-2.2939879297661796E-13</v>
      </c>
      <c r="CW424" s="223">
        <f t="shared" ca="1" si="691"/>
        <v>-1.9295028760241847E-13</v>
      </c>
      <c r="CX424" s="223">
        <f t="shared" ca="1" si="692"/>
        <v>2.1992831877339518E-13</v>
      </c>
      <c r="CY424" s="223">
        <f t="shared" ca="1" si="693"/>
        <v>2.0374490986177133E-13</v>
      </c>
      <c r="CZ424" s="223">
        <f t="shared" ca="1" si="694"/>
        <v>-2.0992801798680193E-13</v>
      </c>
      <c r="DA424" s="223">
        <f t="shared" ca="1" si="695"/>
        <v>-2.1404869278732682E-13</v>
      </c>
      <c r="DB424" s="223">
        <f t="shared" ca="1" si="696"/>
        <v>1.9942198221734977E-13</v>
      </c>
      <c r="DC424" s="223">
        <f t="shared" ca="1" si="697"/>
        <v>2.238368136635006E-13</v>
      </c>
      <c r="DD424" s="223">
        <f t="shared" ca="1" si="698"/>
        <v>-1.8843552142543955E-13</v>
      </c>
      <c r="DE424" s="223">
        <f t="shared" ca="1" si="699"/>
        <v>-2.3308569204977514E-13</v>
      </c>
      <c r="DF424" s="223">
        <f t="shared" ca="1" si="700"/>
        <v>1.7699510295740659E-13</v>
      </c>
      <c r="DG424" s="223">
        <f t="shared" ca="1" si="701"/>
        <v>2.4177304658800112E-13</v>
      </c>
      <c r="DH424" s="223">
        <f t="shared" ca="1" si="702"/>
        <v>-1.6512828778341591E-13</v>
      </c>
      <c r="DI424" s="223">
        <f t="shared" ca="1" si="703"/>
        <v>-2.4987794868017913E-13</v>
      </c>
      <c r="DJ424" s="223">
        <f t="shared" ca="1" si="704"/>
        <v>1.5286366410061815E-13</v>
      </c>
      <c r="DK424" s="223">
        <f t="shared" ca="1" si="705"/>
        <v>2.5738087290726769E-13</v>
      </c>
      <c r="DL424" s="223">
        <f t="shared" ca="1" si="706"/>
        <v>-1.4023077846173356E-13</v>
      </c>
      <c r="DM424" s="223">
        <f t="shared" ca="1" si="707"/>
        <v>-2.6426374406761652E-13</v>
      </c>
      <c r="DN424" s="223">
        <f t="shared" ca="1" si="708"/>
        <v>1.2726006459476928E-13</v>
      </c>
      <c r="DO424" s="223">
        <f t="shared" ca="1" si="709"/>
        <v>2.7050998072173998E-13</v>
      </c>
      <c r="DP424" s="223">
        <f t="shared" ca="1" si="710"/>
        <v>-1.1398277008552343E-13</v>
      </c>
      <c r="DQ424" s="223">
        <f t="shared" ca="1" si="711"/>
        <v>-2.761045351384254E-13</v>
      </c>
      <c r="DR424" s="223">
        <f t="shared" ca="1" si="712"/>
        <v>1.0043088109943774E-13</v>
      </c>
      <c r="DS424" s="223">
        <f t="shared" ca="1" si="713"/>
        <v>2.8103392954606424E-13</v>
      </c>
      <c r="DT424" s="223">
        <f t="shared" ca="1" si="714"/>
        <v>-8.6637045324069354E-14</v>
      </c>
      <c r="DU424" s="223">
        <f t="shared" ca="1" si="715"/>
        <v>-2.8528628860175895E-13</v>
      </c>
      <c r="DV424" s="223">
        <f t="shared" ca="1" si="716"/>
        <v>7.2634493318014362E-14</v>
      </c>
      <c r="DW424" s="223">
        <f t="shared" ca="1" si="717"/>
        <v>2.888513680000847E-13</v>
      </c>
      <c r="DX424" s="223">
        <f t="shared" ca="1" si="718"/>
        <v>-5.8456958455517875E-14</v>
      </c>
      <c r="DY424" s="223">
        <f t="shared" ca="1" si="719"/>
        <v>-2.9172057915250839E-13</v>
      </c>
      <c r="DZ424" s="223">
        <f t="shared" ca="1" si="720"/>
        <v>4.4138595659885463E-14</v>
      </c>
      <c r="EA424" s="223">
        <f t="shared" ca="1" si="721"/>
        <v>2.9388700987804715E-13</v>
      </c>
      <c r="EB424" s="223">
        <f t="shared" ca="1" si="722"/>
        <v>-2.9713899121215678E-14</v>
      </c>
      <c r="EC424" s="223">
        <f t="shared" ca="1" si="723"/>
        <v>-2.9534544105532884E-13</v>
      </c>
      <c r="ED424" s="223">
        <f t="shared" ca="1" si="724"/>
        <v>1.5217619196941072E-14</v>
      </c>
      <c r="EE424" s="223">
        <f t="shared" ca="1" si="725"/>
        <v>2.9609235919590227E-13</v>
      </c>
      <c r="EF424" s="223">
        <f t="shared" ca="1" si="726"/>
        <v>-6.8467869511503264E-16</v>
      </c>
      <c r="EG424" s="223">
        <f t="shared" ca="1" si="727"/>
        <v>-2.9612596490854528E-13</v>
      </c>
      <c r="EH424" s="223">
        <f t="shared" ca="1" si="728"/>
        <v>-1.3849911257666716E-14</v>
      </c>
      <c r="EI424" s="223">
        <f t="shared" ca="1" si="729"/>
        <v>2.9544617723415251E-13</v>
      </c>
      <c r="EJ424" s="223">
        <f t="shared" ca="1" si="730"/>
        <v>2.8351135561111399E-14</v>
      </c>
      <c r="EK424" s="223">
        <f t="shared" ca="1" si="731"/>
        <v>-2.9405463384077324E-13</v>
      </c>
      <c r="EL424" s="223">
        <f t="shared" ca="1" si="732"/>
        <v>-4.278405949573153E-14</v>
      </c>
      <c r="EM424" s="223">
        <f t="shared" ca="1" si="733"/>
        <v>2.9195468707832849E-13</v>
      </c>
      <c r="EN424" s="223">
        <f t="shared" ca="1" si="734"/>
        <v>5.711391288357711E-14</v>
      </c>
      <c r="EO424" s="223">
        <f t="shared" ca="1" si="735"/>
        <v>-2.891513959025021E-13</v>
      </c>
      <c r="EP424" s="223">
        <f t="shared" ca="1" si="736"/>
        <v>-7.130617385270645E-14</v>
      </c>
      <c r="EQ424" s="223">
        <f t="shared" ca="1" si="737"/>
        <v>2.8565151368727364E-13</v>
      </c>
      <c r="ER424" s="223">
        <f t="shared" ca="1" si="738"/>
        <v>8.532665200333327E-14</v>
      </c>
      <c r="ES424" s="223">
        <f t="shared" ca="1" si="739"/>
        <v>-2.8146347195545703E-13</v>
      </c>
      <c r="ET424" s="223">
        <f t="shared" ca="1" si="740"/>
        <v>-9.9141570775560056E-14</v>
      </c>
      <c r="EU424" s="223">
        <f t="shared" ca="1" si="741"/>
        <v>2.7659736006640863E-13</v>
      </c>
      <c r="EV424" s="223">
        <f t="shared" ca="1" si="742"/>
        <v>1.1271764882000456E-13</v>
      </c>
      <c r="EW424" s="223">
        <f t="shared" ca="1" si="743"/>
        <v>-2.7106490090989586E-13</v>
      </c>
      <c r="EX424" s="223">
        <f t="shared" ca="1" si="744"/>
        <v>-1.2602218017554186E-13</v>
      </c>
      <c r="EY424" s="223">
        <f t="shared" ca="1" si="745"/>
        <v>2.6487942266460645E-13</v>
      </c>
      <c r="EZ424" s="223">
        <f t="shared" ca="1" si="746"/>
        <v>1.3902311306080453E-13</v>
      </c>
      <c r="FA424" s="223">
        <f t="shared" ca="1" si="747"/>
        <v>-2.5805582668942444E-13</v>
      </c>
      <c r="FB424" s="223">
        <f t="shared" ca="1" si="748"/>
        <v>-1.5168912708970974E-13</v>
      </c>
      <c r="FC424" s="223">
        <f t="shared" ca="1" si="749"/>
        <v>2.5061055162472701E-13</v>
      </c>
      <c r="FD424" s="223">
        <f t="shared" ca="1" si="750"/>
        <v>1.6398970872506469E-13</v>
      </c>
      <c r="FE424" s="223">
        <f t="shared" ca="1" si="751"/>
        <v>-2.4256153379026929E-13</v>
      </c>
      <c r="FF424" s="223">
        <f t="shared" ca="1" si="752"/>
        <v>-1.7589522478829188E-13</v>
      </c>
      <c r="FG424" s="223">
        <f t="shared" ca="1" si="753"/>
        <v>2.3392816397503453E-13</v>
      </c>
      <c r="FH424" s="223">
        <f t="shared" ca="1" si="754"/>
        <v>1.8737699384840871E-13</v>
      </c>
      <c r="FI424" s="223">
        <f t="shared" ca="1" si="755"/>
        <v>-2.2473124072309143E-13</v>
      </c>
      <c r="FJ424" s="223">
        <f t="shared" ca="1" si="756"/>
        <v>-1.9840735531805189E-13</v>
      </c>
      <c r="FK424" s="223">
        <f t="shared" ca="1" si="757"/>
        <v>2.1499292022811997E-13</v>
      </c>
      <c r="FL424" s="223">
        <f t="shared" ca="1" si="758"/>
        <v>2.0895973609030233E-13</v>
      </c>
      <c r="FM424" s="223">
        <f t="shared" ca="1" si="759"/>
        <v>-2.047366629571574E-13</v>
      </c>
      <c r="FN424" s="223">
        <f t="shared" ca="1" si="760"/>
        <v>-2.1900871455560588E-13</v>
      </c>
      <c r="FO424" s="223">
        <f t="shared" ca="1" si="761"/>
        <v>1.9398717713232334E-13</v>
      </c>
      <c r="FP424" s="223">
        <f t="shared" ca="1" si="762"/>
        <v>2.2853008184464147E-13</v>
      </c>
      <c r="FQ424" s="223">
        <f t="shared" ca="1" si="763"/>
        <v>-1.8277035920650117E-13</v>
      </c>
      <c r="FR424" s="223">
        <f t="shared" ca="1" si="764"/>
        <v>-2.3750090014964251E-13</v>
      </c>
      <c r="FS424" s="223">
        <f t="shared" ca="1" si="765"/>
        <v>1.7111323147656437E-13</v>
      </c>
      <c r="FT424" s="223">
        <f t="shared" ca="1" si="766"/>
        <v>2.4589955798357083E-13</v>
      </c>
      <c r="FU424" s="223">
        <f t="shared" ca="1" si="767"/>
        <v>-1.5904387698425184E-13</v>
      </c>
      <c r="FV424" s="223">
        <f t="shared" ca="1" si="768"/>
        <v>-2.5370582224404943E-13</v>
      </c>
      <c r="FW424" s="223">
        <f t="shared" ca="1" si="769"/>
        <v>1.4659137186168604E-13</v>
      </c>
      <c r="FX424" s="223">
        <f t="shared" ca="1" si="770"/>
        <v>2.6090088695673695E-13</v>
      </c>
      <c r="FY424" s="223">
        <f t="shared" ca="1" si="771"/>
        <v>-1.3378571528440288E-13</v>
      </c>
      <c r="FZ424" s="223">
        <f t="shared" ca="1" si="772"/>
        <v>-2.6746741858052728E-13</v>
      </c>
      <c r="GA424" s="223">
        <f t="shared" ca="1" si="773"/>
        <v>1.2065775720076975E-13</v>
      </c>
      <c r="GB424" s="223">
        <f t="shared" ca="1" si="774"/>
        <v>2.7338959776557845E-13</v>
      </c>
      <c r="GC424" s="223">
        <f t="shared" ca="1" si="775"/>
        <v>-1.0723912401166874E-13</v>
      </c>
      <c r="GD424" s="223">
        <f t="shared" ca="1" si="776"/>
        <v>-2.7865315746351782E-13</v>
      </c>
      <c r="GE424" s="223">
        <f t="shared" ca="1" si="777"/>
        <v>9.356214237978585E-14</v>
      </c>
      <c r="GF424" s="223">
        <f t="shared" ca="1" si="778"/>
        <v>2.8324541729798739E-13</v>
      </c>
      <c r="GG424" s="223">
        <f t="shared" ca="1" si="779"/>
        <v>-7.9659761351818153E-14</v>
      </c>
      <c r="GH424" s="223">
        <f t="shared" ca="1" si="780"/>
        <v>-2.8715531411281805E-13</v>
      </c>
      <c r="GI424" s="223">
        <f t="shared" ca="1" si="781"/>
        <v>6.5565472981398981E-14</v>
      </c>
      <c r="GJ424" s="223">
        <f t="shared" ca="1" si="782"/>
        <v>2.9037342862411632E-13</v>
      </c>
      <c r="GK424" s="223">
        <f t="shared" ca="1" si="783"/>
        <v>-5.1313231643710521E-14</v>
      </c>
      <c r="GL424" s="223">
        <f t="shared" ca="1" si="784"/>
        <v>-2.9289200811215352E-13</v>
      </c>
      <c r="GM424" s="223">
        <f t="shared" ca="1" si="785"/>
        <v>3.6937372236484159E-14</v>
      </c>
      <c r="GN424" s="223">
        <f t="shared" ca="1" si="786"/>
        <v>2.9470498509833546E-13</v>
      </c>
      <c r="GO424" s="223">
        <f t="shared" ca="1" si="787"/>
        <v>-2.2472527464208453E-14</v>
      </c>
      <c r="GP424" s="223">
        <f t="shared" ca="1" si="788"/>
        <v>-2.9580799196230793E-13</v>
      </c>
      <c r="GQ424" s="223">
        <f t="shared" ca="1" si="789"/>
        <v>7.953544404893736E-15</v>
      </c>
      <c r="GR424" s="223">
        <f t="shared" ca="1" si="790"/>
        <v>2.9619837146392346E-13</v>
      </c>
      <c r="GS424" s="223">
        <f t="shared" ca="1" si="791"/>
        <v>6.5845994395237842E-15</v>
      </c>
      <c r="GT424" s="223">
        <f t="shared" ca="1" si="792"/>
        <v>-2.9587518314476962E-13</v>
      </c>
      <c r="GU424" s="223">
        <f t="shared" ca="1" si="793"/>
        <v>-2.1106880407148706E-14</v>
      </c>
      <c r="GV424" s="223">
        <f t="shared" ca="1" si="794"/>
        <v>2.9483920559381341E-13</v>
      </c>
      <c r="GW424" s="223">
        <f t="shared" ca="1" si="795"/>
        <v>3.5578313051128454E-14</v>
      </c>
      <c r="GX424" s="223">
        <f t="shared" ca="1" si="796"/>
        <v>-2.9309293457171853E-13</v>
      </c>
      <c r="GY424" s="223">
        <f t="shared" ca="1" si="797"/>
        <v>-4.9964034422675916E-14</v>
      </c>
      <c r="GZ424" s="223">
        <f t="shared" ca="1" si="798"/>
        <v>2.9064057699833168E-13</v>
      </c>
      <c r="HA424" s="223">
        <f t="shared" ca="1" si="799"/>
        <v>6.4229388058983071E-14</v>
      </c>
      <c r="HB424" s="223">
        <f t="shared" ca="1" si="800"/>
        <v>-2.8748804081784824E-13</v>
      </c>
      <c r="HC424" s="223">
        <f t="shared" ca="1" si="801"/>
        <v>-7.8340007473609699E-14</v>
      </c>
      <c r="HD424" s="223">
        <f t="shared" ca="1" si="802"/>
        <v>2.8364292076605176E-13</v>
      </c>
      <c r="HE424" s="223">
        <f t="shared" ca="1" si="803"/>
        <v>9.2261898948458222E-14</v>
      </c>
      <c r="HF424" s="223">
        <f t="shared" ca="1" si="804"/>
        <v>-2.7911448007394861E-13</v>
      </c>
      <c r="HG424" s="223">
        <f t="shared" ca="1" si="805"/>
        <v>-1.0596152342755214E-13</v>
      </c>
      <c r="HH424" s="223">
        <f t="shared" ca="1" si="806"/>
        <v>2.7391362815180654E-13</v>
      </c>
      <c r="HI424" s="223">
        <f t="shared" ca="1" si="807"/>
        <v>1.1940587731559131E-13</v>
      </c>
      <c r="HJ424" s="223">
        <f t="shared" ca="1" si="808"/>
        <v>-2.6805289430744694E-13</v>
      </c>
      <c r="HK424" s="223">
        <f t="shared" ca="1" si="809"/>
        <v>-1.3256257198644198E-13</v>
      </c>
      <c r="HL424" s="223">
        <f t="shared" ca="1" si="810"/>
        <v>2.6154639756204042E-13</v>
      </c>
      <c r="HM424" s="223">
        <f t="shared" ca="1" si="811"/>
        <v>1.4539991181026752E-13</v>
      </c>
      <c r="HN424" s="223">
        <f t="shared" ca="1" si="812"/>
        <v>-2.5440981263613979E-13</v>
      </c>
      <c r="HO424" s="223">
        <f t="shared" ca="1" si="813"/>
        <v>-1.578869705110142E-13</v>
      </c>
      <c r="HP424" s="223">
        <f t="shared" ca="1" si="814"/>
        <v>2.4666033218793923E-13</v>
      </c>
      <c r="HQ424" s="223">
        <f t="shared" ca="1" si="815"/>
        <v>1.699936656705347E-13</v>
      </c>
      <c r="HR424" s="223">
        <f t="shared" ca="1" si="816"/>
        <v>-2.3831662539460469E-13</v>
      </c>
      <c r="HS424" s="223">
        <f t="shared" ca="1" si="817"/>
        <v>-1.816908311997818E-13</v>
      </c>
      <c r="HT424" s="223">
        <f t="shared" ca="1" si="818"/>
        <v>2.2939879297662381E-13</v>
      </c>
      <c r="HU424" s="223">
        <f t="shared" ca="1" si="819"/>
        <v>1.9295028760241781E-13</v>
      </c>
      <c r="HV424" s="223">
        <f t="shared" ca="1" si="820"/>
        <v>-2.1992831877340137E-13</v>
      </c>
      <c r="HW424" s="223">
        <f t="shared" ca="1" si="821"/>
        <v>-2.0374490986177073E-13</v>
      </c>
      <c r="HX424" s="223">
        <f t="shared" ca="1" si="822"/>
        <v>2.099280179867966E-13</v>
      </c>
      <c r="HY424" s="223">
        <f t="shared" ca="1" si="823"/>
        <v>2.1404869278732038E-13</v>
      </c>
      <c r="HZ424" s="223">
        <f t="shared" ca="1" si="824"/>
        <v>-1.9942198221735042E-13</v>
      </c>
      <c r="IA424" s="223">
        <f t="shared" ca="1" si="825"/>
        <v>-2.2383681366350555E-13</v>
      </c>
      <c r="IB424" s="223">
        <f t="shared" ca="1" si="826"/>
        <v>1.884355214254402E-13</v>
      </c>
      <c r="IC424" s="223">
        <f t="shared" ca="1" si="827"/>
        <v>2.3308569204977459E-13</v>
      </c>
      <c r="ID424" s="223">
        <f t="shared" ca="1" si="828"/>
        <v>-1.7699510295741404E-13</v>
      </c>
      <c r="IE424" s="223">
        <f t="shared" ca="1" si="829"/>
        <v>2.1211299396597924E-13</v>
      </c>
      <c r="IF424" s="223">
        <f t="shared" ca="1" si="830"/>
        <v>1.6512828778340965E-13</v>
      </c>
      <c r="IG424" s="223">
        <f t="shared" ca="1" si="831"/>
        <v>2.4987794868017862E-13</v>
      </c>
      <c r="IH424" s="223">
        <f t="shared" ca="1" si="832"/>
        <v>-1.5286366410061891E-13</v>
      </c>
      <c r="II424" s="223">
        <f t="shared" ca="1" si="833"/>
        <v>-2.573808729072631E-13</v>
      </c>
      <c r="IJ424" s="223">
        <f t="shared" ca="1" si="834"/>
        <v>1.4023077846173432E-13</v>
      </c>
      <c r="IK424" s="223">
        <f t="shared" ca="1" si="835"/>
        <v>2.642637440676199E-13</v>
      </c>
      <c r="IL424" s="223">
        <f t="shared" ca="1" si="836"/>
        <v>-1.2726006459477007E-13</v>
      </c>
      <c r="IM424" s="223">
        <f t="shared" ca="1" si="837"/>
        <v>-2.7050998072173968E-13</v>
      </c>
      <c r="IN424" s="223">
        <f t="shared" ca="1" si="838"/>
        <v>1.1398277008553199E-13</v>
      </c>
      <c r="IO424" s="223">
        <f t="shared" ca="1" si="839"/>
        <v>2.761045351384251E-13</v>
      </c>
      <c r="IP424" s="223">
        <f t="shared" ca="1" si="840"/>
        <v>-1.0043088109943065E-13</v>
      </c>
      <c r="IQ424" s="223">
        <f t="shared" ca="1" si="841"/>
        <v>-2.8103392954606132E-13</v>
      </c>
      <c r="IR424" s="223">
        <f t="shared" ca="1" si="842"/>
        <v>8.6637045324070187E-14</v>
      </c>
      <c r="IS424" s="223">
        <f t="shared" ca="1" si="843"/>
        <v>2.8528628860176102E-13</v>
      </c>
      <c r="IT424" s="223">
        <f t="shared" ca="1" si="844"/>
        <v>-7.2634493318015195E-14</v>
      </c>
      <c r="IU424" s="223">
        <f t="shared" ca="1" si="845"/>
        <v>-2.8885136800008642E-13</v>
      </c>
      <c r="IV424" s="223">
        <f t="shared" ca="1" si="846"/>
        <v>5.8456958455526988E-14</v>
      </c>
      <c r="IW424" s="223">
        <f t="shared" ca="1" si="847"/>
        <v>2.9172057915250824E-13</v>
      </c>
      <c r="IX424" s="223">
        <f t="shared" ca="1" si="848"/>
        <v>-4.4138595659877997E-14</v>
      </c>
      <c r="IY424" s="223">
        <f t="shared" ca="1" si="849"/>
        <v>-2.938870098780471E-13</v>
      </c>
      <c r="IZ424" s="223">
        <f t="shared" ca="1" si="850"/>
        <v>2.9713899121216549E-14</v>
      </c>
      <c r="JA424" s="223">
        <f t="shared" ca="1" si="851"/>
        <v>2.9534544105532818E-13</v>
      </c>
      <c r="JB424" s="223">
        <f t="shared" ca="1" si="852"/>
        <v>-1.521761919694194E-14</v>
      </c>
    </row>
    <row r="425" spans="2:262">
      <c r="B425" s="230">
        <v>64</v>
      </c>
      <c r="C425" s="229">
        <f t="shared" si="853"/>
        <v>1.2500000000000007E-3</v>
      </c>
      <c r="D425" s="226">
        <f t="shared" ca="1" si="597"/>
        <v>18.000000000192369</v>
      </c>
      <c r="E425" s="225">
        <f ca="1">BR361</f>
        <v>1.9237036150253784E-10</v>
      </c>
      <c r="F425" s="224">
        <v>64</v>
      </c>
      <c r="G425" s="223">
        <f t="shared" ca="1" si="854"/>
        <v>-1.2117281137843221E-13</v>
      </c>
      <c r="H425" s="223">
        <f t="shared" ca="1" si="598"/>
        <v>2.904529643546265E-15</v>
      </c>
      <c r="I425" s="223">
        <f t="shared" ca="1" si="599"/>
        <v>1.2117281137843221E-13</v>
      </c>
      <c r="J425" s="223">
        <f t="shared" ca="1" si="600"/>
        <v>-2.9045296435462504E-15</v>
      </c>
      <c r="K425" s="223">
        <f t="shared" ca="1" si="601"/>
        <v>-1.2117281137843221E-13</v>
      </c>
      <c r="L425" s="223">
        <f t="shared" ca="1" si="602"/>
        <v>2.9045296435462354E-15</v>
      </c>
      <c r="M425" s="223">
        <f t="shared" ca="1" si="603"/>
        <v>1.2117281137843221E-13</v>
      </c>
      <c r="N425" s="223">
        <f t="shared" ca="1" si="604"/>
        <v>-2.9045296435462204E-15</v>
      </c>
      <c r="O425" s="223">
        <f t="shared" ca="1" si="605"/>
        <v>-1.2117281137843221E-13</v>
      </c>
      <c r="P425" s="223">
        <f t="shared" ca="1" si="606"/>
        <v>2.9045296435462058E-15</v>
      </c>
      <c r="Q425" s="223">
        <f t="shared" ca="1" si="607"/>
        <v>1.2117281137843221E-13</v>
      </c>
      <c r="R425" s="223">
        <f t="shared" ca="1" si="608"/>
        <v>-2.9045296435461908E-15</v>
      </c>
      <c r="S425" s="223">
        <f t="shared" ca="1" si="609"/>
        <v>-1.2117281137843221E-13</v>
      </c>
      <c r="T425" s="223">
        <f t="shared" ca="1" si="610"/>
        <v>2.9045296435461762E-15</v>
      </c>
      <c r="U425" s="223">
        <f t="shared" ca="1" si="611"/>
        <v>1.2117281137843221E-13</v>
      </c>
      <c r="V425" s="223">
        <f t="shared" ca="1" si="612"/>
        <v>-2.9045296435461613E-15</v>
      </c>
      <c r="W425" s="223">
        <f t="shared" ca="1" si="613"/>
        <v>-1.2117281137843221E-13</v>
      </c>
      <c r="X425" s="223">
        <f t="shared" ca="1" si="614"/>
        <v>2.9045296435461463E-15</v>
      </c>
      <c r="Y425" s="223">
        <f t="shared" ca="1" si="615"/>
        <v>1.2117281137843221E-13</v>
      </c>
      <c r="Z425" s="223">
        <f t="shared" ca="1" si="616"/>
        <v>-2.9045296435461317E-15</v>
      </c>
      <c r="AA425" s="223">
        <f t="shared" ca="1" si="617"/>
        <v>-1.2117281137843221E-13</v>
      </c>
      <c r="AB425" s="223">
        <f t="shared" ca="1" si="618"/>
        <v>2.9045296435456864E-15</v>
      </c>
      <c r="AC425" s="223">
        <f t="shared" ca="1" si="619"/>
        <v>1.2117281137843221E-13</v>
      </c>
      <c r="AD425" s="223">
        <f t="shared" ca="1" si="620"/>
        <v>-2.9045296435461017E-15</v>
      </c>
      <c r="AE425" s="223">
        <f t="shared" ca="1" si="621"/>
        <v>-1.2117281137843221E-13</v>
      </c>
      <c r="AF425" s="223">
        <f t="shared" ca="1" si="622"/>
        <v>2.9045296435465174E-15</v>
      </c>
      <c r="AG425" s="223">
        <f t="shared" ca="1" si="623"/>
        <v>1.2117281137843221E-13</v>
      </c>
      <c r="AH425" s="223">
        <f t="shared" ca="1" si="624"/>
        <v>-2.9045296435460721E-15</v>
      </c>
      <c r="AI425" s="223">
        <f t="shared" ca="1" si="625"/>
        <v>-1.2117281137843221E-13</v>
      </c>
      <c r="AJ425" s="223">
        <f t="shared" ca="1" si="626"/>
        <v>2.9045296435456268E-15</v>
      </c>
      <c r="AK425" s="223">
        <f t="shared" ca="1" si="627"/>
        <v>1.2117281137843221E-13</v>
      </c>
      <c r="AL425" s="223">
        <f t="shared" ca="1" si="628"/>
        <v>-2.9045296435460425E-15</v>
      </c>
      <c r="AM425" s="223">
        <f t="shared" ca="1" si="629"/>
        <v>-1.2117281137843221E-13</v>
      </c>
      <c r="AN425" s="223">
        <f t="shared" ca="1" si="630"/>
        <v>2.9045296435464583E-15</v>
      </c>
      <c r="AO425" s="223">
        <f t="shared" ca="1" si="631"/>
        <v>1.2117281137843221E-13</v>
      </c>
      <c r="AP425" s="223">
        <f t="shared" ca="1" si="632"/>
        <v>-2.9045296435460129E-15</v>
      </c>
      <c r="AQ425" s="223">
        <f t="shared" ca="1" si="633"/>
        <v>-1.2117281137843221E-13</v>
      </c>
      <c r="AR425" s="223">
        <f t="shared" ca="1" si="634"/>
        <v>2.9045296435455672E-15</v>
      </c>
      <c r="AS425" s="223">
        <f t="shared" ca="1" si="635"/>
        <v>1.2117281137843221E-13</v>
      </c>
      <c r="AT425" s="223">
        <f t="shared" ca="1" si="636"/>
        <v>-2.904529643545983E-15</v>
      </c>
      <c r="AU425" s="223">
        <f t="shared" ca="1" si="637"/>
        <v>-1.2117281137843224E-13</v>
      </c>
      <c r="AV425" s="223">
        <f t="shared" ca="1" si="638"/>
        <v>2.9045296435463987E-15</v>
      </c>
      <c r="AW425" s="223">
        <f t="shared" ca="1" si="639"/>
        <v>1.2117281137843224E-13</v>
      </c>
      <c r="AX425" s="223">
        <f t="shared" ca="1" si="640"/>
        <v>-2.9045296435450923E-15</v>
      </c>
      <c r="AY425" s="223">
        <f t="shared" ca="1" si="641"/>
        <v>-1.2117281137843221E-13</v>
      </c>
      <c r="AZ425" s="223">
        <f t="shared" ca="1" si="642"/>
        <v>2.9045296435455081E-15</v>
      </c>
      <c r="BA425" s="223">
        <f t="shared" ca="1" si="643"/>
        <v>1.2117281137843221E-13</v>
      </c>
      <c r="BB425" s="223">
        <f t="shared" ca="1" si="644"/>
        <v>-2.9045296435459238E-15</v>
      </c>
      <c r="BC425" s="223">
        <f t="shared" ca="1" si="645"/>
        <v>-1.2117281137843224E-13</v>
      </c>
      <c r="BD425" s="223">
        <f t="shared" ca="1" si="646"/>
        <v>2.9045296435463391E-15</v>
      </c>
      <c r="BE425" s="223">
        <f t="shared" ca="1" si="647"/>
        <v>1.2117281137843224E-13</v>
      </c>
      <c r="BF425" s="223">
        <f t="shared" ca="1" si="648"/>
        <v>-2.9045296435467549E-15</v>
      </c>
      <c r="BG425" s="223">
        <f t="shared" ca="1" si="649"/>
        <v>-1.2117281137843221E-13</v>
      </c>
      <c r="BH425" s="223">
        <f t="shared" ca="1" si="650"/>
        <v>2.9045296435454485E-15</v>
      </c>
      <c r="BI425" s="223">
        <f t="shared" ca="1" si="651"/>
        <v>1.2117281137843221E-13</v>
      </c>
      <c r="BJ425" s="223">
        <f t="shared" ca="1" si="652"/>
        <v>-2.9045296435458642E-15</v>
      </c>
      <c r="BK425" s="223">
        <f t="shared" ca="1" si="653"/>
        <v>-1.2117281137843224E-13</v>
      </c>
      <c r="BL425" s="223">
        <f t="shared" ca="1" si="654"/>
        <v>2.90452964354628E-15</v>
      </c>
      <c r="BM425" s="223">
        <f t="shared" ca="1" si="655"/>
        <v>1.2117281137843224E-13</v>
      </c>
      <c r="BN425" s="223">
        <f t="shared" ca="1" si="656"/>
        <v>-2.9045296435449736E-15</v>
      </c>
      <c r="BO425" s="223">
        <f t="shared" ca="1" si="657"/>
        <v>-1.2117281137843221E-13</v>
      </c>
      <c r="BP425" s="223">
        <f t="shared" ca="1" si="658"/>
        <v>2.9045296435453894E-15</v>
      </c>
      <c r="BQ425" s="223">
        <f t="shared" ca="1" si="659"/>
        <v>1.2117281137843221E-13</v>
      </c>
      <c r="BR425" s="223">
        <f t="shared" ca="1" si="660"/>
        <v>-2.9045296435458051E-15</v>
      </c>
      <c r="BS425" s="223">
        <f t="shared" ca="1" si="661"/>
        <v>-1.2117281137843224E-13</v>
      </c>
      <c r="BT425" s="223">
        <f t="shared" ca="1" si="662"/>
        <v>2.9045296435462204E-15</v>
      </c>
      <c r="BU425" s="223">
        <f t="shared" ca="1" si="663"/>
        <v>1.2117281137843224E-13</v>
      </c>
      <c r="BV425" s="223">
        <f t="shared" ca="1" si="664"/>
        <v>-2.9045296435466361E-15</v>
      </c>
      <c r="BW425" s="223">
        <f t="shared" ca="1" si="665"/>
        <v>-1.2117281137843221E-13</v>
      </c>
      <c r="BX425" s="223">
        <f t="shared" ca="1" si="666"/>
        <v>2.9045296435453298E-15</v>
      </c>
      <c r="BY425" s="223">
        <f t="shared" ca="1" si="667"/>
        <v>1.2117281137843221E-13</v>
      </c>
      <c r="BZ425" s="223">
        <f t="shared" ca="1" si="668"/>
        <v>-2.9045296435457455E-15</v>
      </c>
      <c r="CA425" s="223">
        <f t="shared" ca="1" si="669"/>
        <v>-1.2117281137843224E-13</v>
      </c>
      <c r="CB425" s="223">
        <f t="shared" ca="1" si="670"/>
        <v>2.9045296435461613E-15</v>
      </c>
      <c r="CC425" s="223">
        <f t="shared" ca="1" si="671"/>
        <v>1.2117281137843224E-13</v>
      </c>
      <c r="CD425" s="223">
        <f t="shared" ca="1" si="672"/>
        <v>-2.9045296435448549E-15</v>
      </c>
      <c r="CE425" s="223">
        <f t="shared" ca="1" si="673"/>
        <v>-1.2117281137843221E-13</v>
      </c>
      <c r="CF425" s="223">
        <f t="shared" ca="1" si="674"/>
        <v>2.9045296435452706E-15</v>
      </c>
      <c r="CG425" s="223">
        <f t="shared" ca="1" si="675"/>
        <v>1.2117281137843221E-13</v>
      </c>
      <c r="CH425" s="223">
        <f t="shared" ca="1" si="676"/>
        <v>-2.904529643545686E-15</v>
      </c>
      <c r="CI425" s="223">
        <f t="shared" ca="1" si="677"/>
        <v>-1.2117281137843224E-13</v>
      </c>
      <c r="CJ425" s="223">
        <f t="shared" ca="1" si="678"/>
        <v>2.90452964354438E-15</v>
      </c>
      <c r="CK425" s="223">
        <f t="shared" ca="1" si="679"/>
        <v>1.2117281137843218E-13</v>
      </c>
      <c r="CL425" s="223">
        <f t="shared" ca="1" si="680"/>
        <v>-2.9045296435465174E-15</v>
      </c>
      <c r="CM425" s="223">
        <f t="shared" ca="1" si="681"/>
        <v>-1.2117281137843221E-13</v>
      </c>
      <c r="CN425" s="223">
        <f t="shared" ca="1" si="682"/>
        <v>2.9045296435452111E-15</v>
      </c>
      <c r="CO425" s="223">
        <f t="shared" ca="1" si="683"/>
        <v>1.2117281137843226E-13</v>
      </c>
      <c r="CP425" s="223">
        <f t="shared" ca="1" si="684"/>
        <v>-2.9045296435439047E-15</v>
      </c>
      <c r="CQ425" s="223">
        <f t="shared" ca="1" si="685"/>
        <v>-1.2117281137843221E-13</v>
      </c>
      <c r="CR425" s="223">
        <f t="shared" ca="1" si="686"/>
        <v>2.9045296435460425E-15</v>
      </c>
      <c r="CS425" s="223">
        <f t="shared" ca="1" si="687"/>
        <v>1.2117281137843224E-13</v>
      </c>
      <c r="CT425" s="223">
        <f t="shared" ca="1" si="688"/>
        <v>-2.9045296435447362E-15</v>
      </c>
      <c r="CU425" s="223">
        <f t="shared" ca="1" si="689"/>
        <v>-1.2117281137843226E-13</v>
      </c>
      <c r="CV425" s="223">
        <f t="shared" ca="1" si="690"/>
        <v>2.9045296435468736E-15</v>
      </c>
      <c r="CW425" s="223">
        <f t="shared" ca="1" si="691"/>
        <v>1.2117281137843221E-13</v>
      </c>
      <c r="CX425" s="223">
        <f t="shared" ca="1" si="692"/>
        <v>-2.9045296435455672E-15</v>
      </c>
      <c r="CY425" s="223">
        <f t="shared" ca="1" si="693"/>
        <v>-1.2117281137843224E-13</v>
      </c>
      <c r="CZ425" s="223">
        <f t="shared" ca="1" si="694"/>
        <v>2.9045296435442609E-15</v>
      </c>
      <c r="DA425" s="223">
        <f t="shared" ca="1" si="695"/>
        <v>1.2117281137843218E-13</v>
      </c>
      <c r="DB425" s="223">
        <f t="shared" ca="1" si="696"/>
        <v>-2.9045296435463987E-15</v>
      </c>
      <c r="DC425" s="223">
        <f t="shared" ca="1" si="697"/>
        <v>-1.2117281137843224E-13</v>
      </c>
      <c r="DD425" s="223">
        <f t="shared" ca="1" si="698"/>
        <v>2.9045296435450923E-15</v>
      </c>
      <c r="DE425" s="223">
        <f t="shared" ca="1" si="699"/>
        <v>1.2117281137843226E-13</v>
      </c>
      <c r="DF425" s="223">
        <f t="shared" ca="1" si="700"/>
        <v>-2.9045296435472302E-15</v>
      </c>
      <c r="DG425" s="223">
        <f t="shared" ca="1" si="701"/>
        <v>-1.2117281137843221E-13</v>
      </c>
      <c r="DH425" s="223">
        <f t="shared" ca="1" si="702"/>
        <v>2.9045296435459238E-15</v>
      </c>
      <c r="DI425" s="223">
        <f t="shared" ca="1" si="703"/>
        <v>1.2117281137843224E-13</v>
      </c>
      <c r="DJ425" s="223">
        <f t="shared" ca="1" si="704"/>
        <v>-2.9045296435446175E-15</v>
      </c>
      <c r="DK425" s="223">
        <f t="shared" ca="1" si="705"/>
        <v>-1.2117281137843226E-13</v>
      </c>
      <c r="DL425" s="223">
        <f t="shared" ca="1" si="706"/>
        <v>2.9045296435467549E-15</v>
      </c>
      <c r="DM425" s="223">
        <f t="shared" ca="1" si="707"/>
        <v>1.2117281137843221E-13</v>
      </c>
      <c r="DN425" s="223">
        <f t="shared" ca="1" si="708"/>
        <v>-2.9045296435454485E-15</v>
      </c>
      <c r="DO425" s="223">
        <f t="shared" ca="1" si="709"/>
        <v>-1.2117281137843224E-13</v>
      </c>
      <c r="DP425" s="223">
        <f t="shared" ca="1" si="710"/>
        <v>2.9045296435441422E-15</v>
      </c>
      <c r="DQ425" s="223">
        <f t="shared" ca="1" si="711"/>
        <v>1.2117281137843218E-13</v>
      </c>
      <c r="DR425" s="223">
        <f t="shared" ca="1" si="712"/>
        <v>-2.90452964354628E-15</v>
      </c>
      <c r="DS425" s="223">
        <f t="shared" ca="1" si="713"/>
        <v>-1.2117281137843224E-13</v>
      </c>
      <c r="DT425" s="223">
        <f t="shared" ca="1" si="714"/>
        <v>2.9045296435449736E-15</v>
      </c>
      <c r="DU425" s="223">
        <f t="shared" ca="1" si="715"/>
        <v>1.2117281137843226E-13</v>
      </c>
      <c r="DV425" s="223">
        <f t="shared" ca="1" si="716"/>
        <v>-2.9045296435436673E-15</v>
      </c>
      <c r="DW425" s="223">
        <f t="shared" ca="1" si="717"/>
        <v>-1.2117281137843221E-13</v>
      </c>
      <c r="DX425" s="223">
        <f t="shared" ca="1" si="718"/>
        <v>2.9045296435458051E-15</v>
      </c>
      <c r="DY425" s="223">
        <f t="shared" ca="1" si="719"/>
        <v>1.2117281137843224E-13</v>
      </c>
      <c r="DZ425" s="223">
        <f t="shared" ca="1" si="720"/>
        <v>-2.9045296435444987E-15</v>
      </c>
      <c r="EA425" s="223">
        <f t="shared" ca="1" si="721"/>
        <v>-1.2117281137843226E-13</v>
      </c>
      <c r="EB425" s="223">
        <f t="shared" ca="1" si="722"/>
        <v>2.9045296435466361E-15</v>
      </c>
      <c r="EC425" s="223">
        <f t="shared" ca="1" si="723"/>
        <v>1.2117281137843221E-13</v>
      </c>
      <c r="ED425" s="223">
        <f t="shared" ca="1" si="724"/>
        <v>-2.9045296435453298E-15</v>
      </c>
      <c r="EE425" s="223">
        <f t="shared" ca="1" si="725"/>
        <v>-1.2117281137843226E-13</v>
      </c>
      <c r="EF425" s="223">
        <f t="shared" ca="1" si="726"/>
        <v>2.9045296435440234E-15</v>
      </c>
      <c r="EG425" s="223">
        <f t="shared" ca="1" si="727"/>
        <v>1.2117281137843218E-13</v>
      </c>
      <c r="EH425" s="223">
        <f t="shared" ca="1" si="728"/>
        <v>-2.9045296435461613E-15</v>
      </c>
      <c r="EI425" s="223">
        <f t="shared" ca="1" si="729"/>
        <v>-1.2117281137843224E-13</v>
      </c>
      <c r="EJ425" s="223">
        <f t="shared" ca="1" si="730"/>
        <v>2.9045296435448549E-15</v>
      </c>
      <c r="EK425" s="223">
        <f t="shared" ca="1" si="731"/>
        <v>1.2117281137843226E-13</v>
      </c>
      <c r="EL425" s="223">
        <f t="shared" ca="1" si="732"/>
        <v>-2.9045296435469923E-15</v>
      </c>
      <c r="EM425" s="223">
        <f t="shared" ca="1" si="733"/>
        <v>-1.2117281137843221E-13</v>
      </c>
      <c r="EN425" s="223">
        <f t="shared" ca="1" si="734"/>
        <v>2.904529643545686E-15</v>
      </c>
      <c r="EO425" s="223">
        <f t="shared" ca="1" si="735"/>
        <v>1.2117281137843224E-13</v>
      </c>
      <c r="EP425" s="223">
        <f t="shared" ca="1" si="736"/>
        <v>-2.90452964354438E-15</v>
      </c>
      <c r="EQ425" s="223">
        <f t="shared" ca="1" si="737"/>
        <v>-1.2117281137843226E-13</v>
      </c>
      <c r="ER425" s="223">
        <f t="shared" ca="1" si="738"/>
        <v>2.9045296435465174E-15</v>
      </c>
      <c r="ES425" s="223">
        <f t="shared" ca="1" si="739"/>
        <v>1.2117281137843221E-13</v>
      </c>
      <c r="ET425" s="223">
        <f t="shared" ca="1" si="740"/>
        <v>-2.9045296435452111E-15</v>
      </c>
      <c r="EU425" s="223">
        <f t="shared" ca="1" si="741"/>
        <v>-1.2117281137843226E-13</v>
      </c>
      <c r="EV425" s="223">
        <f t="shared" ca="1" si="742"/>
        <v>2.9045296435439047E-15</v>
      </c>
      <c r="EW425" s="223">
        <f t="shared" ca="1" si="743"/>
        <v>1.2117281137843221E-13</v>
      </c>
      <c r="EX425" s="223">
        <f t="shared" ca="1" si="744"/>
        <v>-2.9045296435460425E-15</v>
      </c>
      <c r="EY425" s="223">
        <f t="shared" ca="1" si="745"/>
        <v>-1.2117281137843224E-13</v>
      </c>
      <c r="EZ425" s="223">
        <f t="shared" ca="1" si="746"/>
        <v>2.9045296435447362E-15</v>
      </c>
      <c r="FA425" s="223">
        <f t="shared" ca="1" si="747"/>
        <v>1.2117281137843226E-13</v>
      </c>
      <c r="FB425" s="223">
        <f t="shared" ca="1" si="748"/>
        <v>-2.9045296435434298E-15</v>
      </c>
      <c r="FC425" s="223">
        <f t="shared" ca="1" si="749"/>
        <v>-1.2117281137843221E-13</v>
      </c>
      <c r="FD425" s="223">
        <f t="shared" ca="1" si="750"/>
        <v>2.9045296435455672E-15</v>
      </c>
      <c r="FE425" s="223">
        <f t="shared" ca="1" si="751"/>
        <v>1.2117281137843224E-13</v>
      </c>
      <c r="FF425" s="223">
        <f t="shared" ca="1" si="752"/>
        <v>-2.9045296435442609E-15</v>
      </c>
      <c r="FG425" s="223">
        <f t="shared" ca="1" si="753"/>
        <v>-1.2117281137843229E-13</v>
      </c>
      <c r="FH425" s="223">
        <f t="shared" ca="1" si="754"/>
        <v>2.9045296435463987E-15</v>
      </c>
      <c r="FI425" s="223">
        <f t="shared" ca="1" si="755"/>
        <v>1.2117281137843224E-13</v>
      </c>
      <c r="FJ425" s="223">
        <f t="shared" ca="1" si="756"/>
        <v>-2.9045296435450923E-15</v>
      </c>
      <c r="FK425" s="223">
        <f t="shared" ca="1" si="757"/>
        <v>-1.2117281137843226E-13</v>
      </c>
      <c r="FL425" s="223">
        <f t="shared" ca="1" si="758"/>
        <v>2.904529643543786E-15</v>
      </c>
      <c r="FM425" s="223">
        <f t="shared" ca="1" si="759"/>
        <v>1.2117281137843229E-13</v>
      </c>
      <c r="FN425" s="223">
        <f t="shared" ca="1" si="760"/>
        <v>-2.9045296435424796E-15</v>
      </c>
      <c r="FO425" s="223">
        <f t="shared" ca="1" si="761"/>
        <v>-1.2117281137843231E-13</v>
      </c>
      <c r="FP425" s="223">
        <f t="shared" ca="1" si="762"/>
        <v>2.9045296435480612E-15</v>
      </c>
      <c r="FQ425" s="223">
        <f t="shared" ca="1" si="763"/>
        <v>1.2117281137843218E-13</v>
      </c>
      <c r="FR425" s="223">
        <f t="shared" ca="1" si="764"/>
        <v>-2.9045296435467549E-15</v>
      </c>
      <c r="FS425" s="223">
        <f t="shared" ca="1" si="765"/>
        <v>-1.2117281137843221E-13</v>
      </c>
      <c r="FT425" s="223">
        <f t="shared" ca="1" si="766"/>
        <v>2.9045296435454485E-15</v>
      </c>
      <c r="FU425" s="223">
        <f t="shared" ca="1" si="767"/>
        <v>1.2117281137843224E-13</v>
      </c>
      <c r="FV425" s="223">
        <f t="shared" ca="1" si="768"/>
        <v>-2.9045296435441422E-15</v>
      </c>
      <c r="FW425" s="223">
        <f t="shared" ca="1" si="769"/>
        <v>-1.2117281137843229E-13</v>
      </c>
      <c r="FX425" s="223">
        <f t="shared" ca="1" si="770"/>
        <v>2.9045296435428358E-15</v>
      </c>
      <c r="FY425" s="223">
        <f t="shared" ca="1" si="771"/>
        <v>1.2117281137843231E-13</v>
      </c>
      <c r="FZ425" s="223">
        <f t="shared" ca="1" si="772"/>
        <v>-2.9045296435415295E-15</v>
      </c>
      <c r="GA425" s="223">
        <f t="shared" ca="1" si="773"/>
        <v>-1.2117281137843218E-13</v>
      </c>
      <c r="GB425" s="223">
        <f t="shared" ca="1" si="774"/>
        <v>2.904529643547111E-15</v>
      </c>
      <c r="GC425" s="223">
        <f t="shared" ca="1" si="775"/>
        <v>1.2117281137843221E-13</v>
      </c>
      <c r="GD425" s="223">
        <f t="shared" ca="1" si="776"/>
        <v>-2.9045296435458047E-15</v>
      </c>
      <c r="GE425" s="223">
        <f t="shared" ca="1" si="777"/>
        <v>-1.2117281137843224E-13</v>
      </c>
      <c r="GF425" s="223">
        <f t="shared" ca="1" si="778"/>
        <v>2.9045296435444987E-15</v>
      </c>
      <c r="GG425" s="223">
        <f t="shared" ca="1" si="779"/>
        <v>1.2117281137843226E-13</v>
      </c>
      <c r="GH425" s="223">
        <f t="shared" ca="1" si="780"/>
        <v>-2.9045296435431924E-15</v>
      </c>
      <c r="GI425" s="223">
        <f t="shared" ca="1" si="781"/>
        <v>-1.2117281137843231E-13</v>
      </c>
      <c r="GJ425" s="223">
        <f t="shared" ca="1" si="782"/>
        <v>2.904529643541886E-15</v>
      </c>
      <c r="GK425" s="223">
        <f t="shared" ca="1" si="783"/>
        <v>1.2117281137843216E-13</v>
      </c>
      <c r="GL425" s="223">
        <f t="shared" ca="1" si="784"/>
        <v>-2.9045296435474676E-15</v>
      </c>
      <c r="GM425" s="223">
        <f t="shared" ca="1" si="785"/>
        <v>-1.2117281137843218E-13</v>
      </c>
      <c r="GN425" s="223">
        <f t="shared" ca="1" si="786"/>
        <v>2.9045296435461613E-15</v>
      </c>
      <c r="GO425" s="223">
        <f t="shared" ca="1" si="787"/>
        <v>1.2117281137843224E-13</v>
      </c>
      <c r="GP425" s="223">
        <f t="shared" ca="1" si="788"/>
        <v>-2.9045296435448549E-15</v>
      </c>
      <c r="GQ425" s="223">
        <f t="shared" ca="1" si="789"/>
        <v>-1.2117281137843226E-13</v>
      </c>
      <c r="GR425" s="223">
        <f t="shared" ca="1" si="790"/>
        <v>2.9045296435435485E-15</v>
      </c>
      <c r="GS425" s="223">
        <f t="shared" ca="1" si="791"/>
        <v>1.2117281137843229E-13</v>
      </c>
      <c r="GT425" s="223">
        <f t="shared" ca="1" si="792"/>
        <v>-2.9045296435422422E-15</v>
      </c>
      <c r="GU425" s="223">
        <f t="shared" ca="1" si="793"/>
        <v>-1.2117281137843231E-13</v>
      </c>
      <c r="GV425" s="223">
        <f t="shared" ca="1" si="794"/>
        <v>2.9045296435478238E-15</v>
      </c>
      <c r="GW425" s="223">
        <f t="shared" ca="1" si="795"/>
        <v>1.2117281137843218E-13</v>
      </c>
      <c r="GX425" s="223">
        <f t="shared" ca="1" si="796"/>
        <v>-2.9045296435465174E-15</v>
      </c>
      <c r="GY425" s="223">
        <f t="shared" ca="1" si="797"/>
        <v>-1.2117281137843221E-13</v>
      </c>
      <c r="GZ425" s="223">
        <f t="shared" ca="1" si="798"/>
        <v>2.9045296435452111E-15</v>
      </c>
      <c r="HA425" s="223">
        <f t="shared" ca="1" si="799"/>
        <v>1.2117281137843226E-13</v>
      </c>
      <c r="HB425" s="223">
        <f t="shared" ca="1" si="800"/>
        <v>-2.9045296435439047E-15</v>
      </c>
      <c r="HC425" s="223">
        <f t="shared" ca="1" si="801"/>
        <v>-1.2117281137843229E-13</v>
      </c>
      <c r="HD425" s="223">
        <f t="shared" ca="1" si="802"/>
        <v>2.9045296435425984E-15</v>
      </c>
      <c r="HE425" s="223">
        <f t="shared" ca="1" si="803"/>
        <v>1.2117281137843231E-13</v>
      </c>
      <c r="HF425" s="223">
        <f t="shared" ca="1" si="804"/>
        <v>-2.9045296435481799E-15</v>
      </c>
      <c r="HG425" s="223">
        <f t="shared" ca="1" si="805"/>
        <v>-1.2117281137843218E-13</v>
      </c>
      <c r="HH425" s="223">
        <f t="shared" ca="1" si="806"/>
        <v>2.9045296435468736E-15</v>
      </c>
      <c r="HI425" s="223">
        <f t="shared" ca="1" si="807"/>
        <v>1.2117281137843221E-13</v>
      </c>
      <c r="HJ425" s="223">
        <f t="shared" ca="1" si="808"/>
        <v>-2.9045296435455672E-15</v>
      </c>
      <c r="HK425" s="223">
        <f t="shared" ca="1" si="809"/>
        <v>-1.2117281137843224E-13</v>
      </c>
      <c r="HL425" s="223">
        <f t="shared" ca="1" si="810"/>
        <v>2.9045296435442609E-15</v>
      </c>
      <c r="HM425" s="223">
        <f t="shared" ca="1" si="811"/>
        <v>1.2117281137843229E-13</v>
      </c>
      <c r="HN425" s="223">
        <f t="shared" ca="1" si="812"/>
        <v>-2.9045296435429545E-15</v>
      </c>
      <c r="HO425" s="223">
        <f t="shared" ca="1" si="813"/>
        <v>-1.2117281137843231E-13</v>
      </c>
      <c r="HP425" s="223">
        <f t="shared" ca="1" si="814"/>
        <v>2.9045296435416482E-15</v>
      </c>
      <c r="HQ425" s="223">
        <f t="shared" ca="1" si="815"/>
        <v>1.2117281137843216E-13</v>
      </c>
      <c r="HR425" s="223">
        <f t="shared" ca="1" si="816"/>
        <v>-2.9045296435472298E-15</v>
      </c>
      <c r="HS425" s="223">
        <f t="shared" ca="1" si="817"/>
        <v>-1.2117281137843221E-13</v>
      </c>
      <c r="HT425" s="223">
        <f t="shared" ca="1" si="818"/>
        <v>2.9045296435459234E-15</v>
      </c>
      <c r="HU425" s="223">
        <f t="shared" ca="1" si="819"/>
        <v>1.2117281137843224E-13</v>
      </c>
      <c r="HV425" s="223">
        <f t="shared" ca="1" si="820"/>
        <v>-2.9045296435446175E-15</v>
      </c>
      <c r="HW425" s="223">
        <f t="shared" ca="1" si="821"/>
        <v>-1.2117281137843226E-13</v>
      </c>
      <c r="HX425" s="223">
        <f t="shared" ca="1" si="822"/>
        <v>2.9045296435433111E-15</v>
      </c>
      <c r="HY425" s="223">
        <f t="shared" ca="1" si="823"/>
        <v>1.2117281137843229E-13</v>
      </c>
      <c r="HZ425" s="223">
        <f t="shared" ca="1" si="824"/>
        <v>-2.9045296435420047E-15</v>
      </c>
      <c r="IA425" s="223">
        <f t="shared" ca="1" si="825"/>
        <v>-1.2117281137843234E-13</v>
      </c>
      <c r="IB425" s="223">
        <f t="shared" ca="1" si="826"/>
        <v>2.9045296435475863E-15</v>
      </c>
      <c r="IC425" s="223">
        <f t="shared" ca="1" si="827"/>
        <v>1.2117281137843218E-13</v>
      </c>
      <c r="ID425" s="223">
        <f t="shared" ca="1" si="828"/>
        <v>-2.90452964354628E-15</v>
      </c>
      <c r="IE425" s="223">
        <f t="shared" ca="1" si="829"/>
        <v>1.2117281137843218E-13</v>
      </c>
      <c r="IF425" s="223">
        <f t="shared" ca="1" si="830"/>
        <v>2.9045296435449736E-15</v>
      </c>
      <c r="IG425" s="223">
        <f t="shared" ca="1" si="831"/>
        <v>1.2117281137843226E-13</v>
      </c>
      <c r="IH425" s="223">
        <f t="shared" ca="1" si="832"/>
        <v>-2.9045296435436673E-15</v>
      </c>
      <c r="II425" s="223">
        <f t="shared" ca="1" si="833"/>
        <v>-1.2117281137843229E-13</v>
      </c>
      <c r="IJ425" s="223">
        <f t="shared" ca="1" si="834"/>
        <v>2.9045296435423609E-15</v>
      </c>
      <c r="IK425" s="223">
        <f t="shared" ca="1" si="835"/>
        <v>1.2117281137843231E-13</v>
      </c>
      <c r="IL425" s="223">
        <f t="shared" ca="1" si="836"/>
        <v>-2.9045296435410546E-15</v>
      </c>
      <c r="IM425" s="223">
        <f t="shared" ca="1" si="837"/>
        <v>-1.2117281137843218E-13</v>
      </c>
      <c r="IN425" s="223">
        <f t="shared" ca="1" si="838"/>
        <v>2.9045296435466361E-15</v>
      </c>
      <c r="IO425" s="223">
        <f t="shared" ca="1" si="839"/>
        <v>1.2117281137843221E-13</v>
      </c>
      <c r="IP425" s="223">
        <f t="shared" ca="1" si="840"/>
        <v>-2.9045296435453298E-15</v>
      </c>
      <c r="IQ425" s="223">
        <f t="shared" ca="1" si="841"/>
        <v>-1.2117281137843226E-13</v>
      </c>
      <c r="IR425" s="223">
        <f t="shared" ca="1" si="842"/>
        <v>2.9045296435440234E-15</v>
      </c>
      <c r="IS425" s="223">
        <f t="shared" ca="1" si="843"/>
        <v>1.2117281137843229E-13</v>
      </c>
      <c r="IT425" s="223">
        <f t="shared" ca="1" si="844"/>
        <v>-2.9045296435427171E-15</v>
      </c>
      <c r="IU425" s="223">
        <f t="shared" ca="1" si="845"/>
        <v>-1.2117281137843231E-13</v>
      </c>
      <c r="IV425" s="223">
        <f t="shared" ca="1" si="846"/>
        <v>2.9045296435414107E-15</v>
      </c>
      <c r="IW425" s="223">
        <f t="shared" ca="1" si="847"/>
        <v>1.2117281137843218E-13</v>
      </c>
      <c r="IX425" s="223">
        <f t="shared" ca="1" si="848"/>
        <v>-2.9045296435469923E-15</v>
      </c>
      <c r="IY425" s="223">
        <f t="shared" ca="1" si="849"/>
        <v>-1.2117281137843221E-13</v>
      </c>
      <c r="IZ425" s="223">
        <f t="shared" ca="1" si="850"/>
        <v>2.904529643545686E-15</v>
      </c>
      <c r="JA425" s="223">
        <f t="shared" ca="1" si="851"/>
        <v>1.2117281137843224E-13</v>
      </c>
      <c r="JB425" s="223">
        <f t="shared" ca="1" si="852"/>
        <v>-2.9045296435443796E-15</v>
      </c>
    </row>
    <row r="426" spans="2:262">
      <c r="B426" s="230">
        <v>65</v>
      </c>
      <c r="C426" s="229">
        <f t="shared" si="853"/>
        <v>1.2695312500000007E-3</v>
      </c>
      <c r="D426" s="226">
        <f t="shared" ref="D426:D489" ca="1" si="855">Vo_set2+E426</f>
        <v>18.00000000015935</v>
      </c>
      <c r="E426" s="225">
        <f ca="1">BS361</f>
        <v>1.5935150479615877E-10</v>
      </c>
      <c r="F426" s="224">
        <v>65</v>
      </c>
      <c r="G426" s="223">
        <f t="shared" ref="G426:G489" ca="1" si="856">2*IMREAL(K165)*COS(2*PI()*B165*1/Nt_load2)-2*IMAGINARY(K165)*SIN(2*PI()*B165*1/Nt_load2)</f>
        <v>6.8539595542112858E-14</v>
      </c>
      <c r="H426" s="223">
        <f t="shared" ref="H426:H489" ca="1" si="857">2*IMREAL(K165)*COS(2*PI()*B165*2/Nt_load2)-2*IMAGINARY(K165)*SIN(2*PI()*B165*2/Nt_load2)</f>
        <v>-1.2648632304101965E-14</v>
      </c>
      <c r="I426" s="223">
        <f t="shared" ref="I426:I489" ca="1" si="858">2*IMREAL(K165)*COS(2*PI()*B165*3/Nt_load2)-2*IMAGINARY(K165)*SIN(2*PI()*B165*3/Nt_load2)</f>
        <v>-6.7918769590358349E-14</v>
      </c>
      <c r="J426" s="223">
        <f t="shared" ref="J426:J489" ca="1" si="859">2*IMREAL(K165)*COS(2*PI()*B165*4/Nt_load2)-2*IMAGINARY(K165)*SIN(2*PI()*B165*4/Nt_load2)</f>
        <v>1.5982252395125966E-14</v>
      </c>
      <c r="K426" s="223">
        <f t="shared" ref="K426:K489" ca="1" si="860">2*IMREAL(K165)*COS(2*PI()*B165*5/Nt_load2)-2*IMAGINARY(K165)*SIN(2*PI()*B165*5/Nt_load2)</f>
        <v>6.7134321373679055E-14</v>
      </c>
      <c r="L426" s="223">
        <f t="shared" ref="L426:L489" ca="1" si="861">2*IMREAL(K165)*COS(2*PI()*B165*6/Nt_load2)-2*IMAGINARY(K165)*SIN(2*PI()*B165*6/Nt_load2)</f>
        <v>-1.9277369840250133E-14</v>
      </c>
      <c r="M426" s="223">
        <f t="shared" ref="M426:M489" ca="1" si="862">2*IMREAL(K165)*COS(2*PI()*B165*7/Nt_load2)-2*IMAGINARY(K165)*SIN(2*PI()*B165*7/Nt_load2)</f>
        <v>-6.618814069653852E-14</v>
      </c>
      <c r="N426" s="223">
        <f t="shared" ref="N426:N489" ca="1" si="863">2*IMREAL(K165)*COS(2*PI()*B165*8/Nt_load2)-2*IMAGINARY(K165)*SIN(2*PI()*B165*8/Nt_load2)</f>
        <v>2.2526046412930956E-14</v>
      </c>
      <c r="O426" s="223">
        <f t="shared" ref="O426:O489" ca="1" si="864">2*IMREAL(K165)*COS(2*PI()*B165*9/Nt_load2)-2*IMAGINARY(K165)*SIN(2*PI()*B165*9/Nt_load2)</f>
        <v>6.5082506991063577E-14</v>
      </c>
      <c r="P426" s="223">
        <f t="shared" ref="P426:P489" ca="1" si="865">2*IMREAL(K165)*COS(2*PI()*B165*10/Nt_load2)-2*IMAGINARY(K165)*SIN(2*PI()*B165*10/Nt_load2)</f>
        <v>-2.5720455766754394E-14</v>
      </c>
      <c r="Q426" s="223">
        <f t="shared" ref="Q426:Q489" ca="1" si="866">2*IMREAL(K165)*COS(2*PI()*B165*11/Nt_load2)-2*IMAGINARY(K165)*SIN(2*PI()*B165*11/Nt_load2)</f>
        <v>-6.3820083825692862E-14</v>
      </c>
      <c r="R426" s="223">
        <f t="shared" ref="R426:R489" ca="1" si="867">2*IMREAL(K165)*COS(2*PI()*B165*12/Nt_load2)-2*IMAGINARY(K165)*SIN(2*PI()*B165*12/Nt_load2)</f>
        <v>2.8852902289789871E-14</v>
      </c>
      <c r="S426" s="223">
        <f t="shared" ref="S426:S489" ca="1" si="868">2*IMREAL(K165)*COS(2*PI()*B165*13/Nt_load2)-2*IMAGINARY(K165)*SIN(2*PI()*B165*13/Nt_load2)</f>
        <v>6.240391248840684E-14</v>
      </c>
      <c r="T426" s="223">
        <f t="shared" ref="T426:T489" ca="1" si="869">2*IMREAL(K165)*COS(2*PI()*B165*14/Nt_load2)-2*IMAGINARY(K165)*SIN(2*PI()*B165*14/Nt_load2)</f>
        <v>-3.1915839643993368E-14</v>
      </c>
      <c r="U426" s="223">
        <f t="shared" ref="U426:U489" ca="1" si="870">2*IMREAL(K165)*COS(2*PI()*B165*15/Nt_load2)-2*IMAGINARY(K165)*SIN(2*PI()*B165*15/Nt_load2)</f>
        <v>-6.083740465999916E-14</v>
      </c>
      <c r="V426" s="223">
        <f t="shared" ref="V426:V489" ca="1" si="871">2*IMREAL(K165)*COS(2*PI()*B165*16/Nt_load2)-2*IMAGINARY(K165)*SIN(2*PI()*B165*16/Nt_load2)</f>
        <v>3.4901888944997313E-14</v>
      </c>
      <c r="W426" s="223">
        <f t="shared" ref="W426:W489" ca="1" si="872">2*IMREAL(K165)*COS(2*PI()*B165*17/Nt_load2)-2*IMAGINARY(K165)*SIN(2*PI()*B165*17/Nt_load2)</f>
        <v>5.9124334195038141E-14</v>
      </c>
      <c r="X426" s="223">
        <f t="shared" ref="X426:X489" ca="1" si="873">2*IMREAL(K165)*COS(2*PI()*B165*18/Nt_load2)-2*IMAGINARY(K165)*SIN(2*PI()*B165*18/Nt_load2)</f>
        <v>-3.7803856538488338E-14</v>
      </c>
      <c r="Y426" s="223">
        <f t="shared" ref="Y426:Y489" ca="1" si="874">2*IMREAL(K165)*COS(2*PI()*B165*19/Nt_load2)-2*IMAGINARY(K165)*SIN(2*PI()*B165*19/Nt_load2)</f>
        <v>-5.7268828030321366E-14</v>
      </c>
      <c r="Z426" s="223">
        <f t="shared" ref="Z426:Z489" ca="1" si="875">2*IMREAL(K165)*COS(2*PI()*B165*20/Nt_load2)-2*IMAGINARY(K165)*SIN(2*PI()*B165*20/Nt_load2)</f>
        <v>4.061475133035118E-14</v>
      </c>
      <c r="AA426" s="223">
        <f t="shared" ref="AA426:AA489" ca="1" si="876">2*IMREAL(K165)*COS(2*PI()*B165*21/Nt_load2)-2*IMAGINARY(K165)*SIN(2*PI()*B165*21/Nt_load2)</f>
        <v>5.5275356242722487E-14</v>
      </c>
      <c r="AB426" s="223">
        <f t="shared" ref="AB426:AB489" ca="1" si="877">2*IMREAL(K165)*COS(2*PI()*B165*22/Nt_load2)-2*IMAGINARY(K165)*SIN(2*PI()*B165*22/Nt_load2)</f>
        <v>-4.3327801628827144E-14</v>
      </c>
      <c r="AC426" s="223">
        <f t="shared" ref="AC426:AC489" ca="1" si="878">2*IMREAL(K165)*COS(2*PI()*B165*23/Nt_load2)-2*IMAGINARY(K165)*SIN(2*PI()*B165*23/Nt_load2)</f>
        <v>-5.3148721280385503E-14</v>
      </c>
      <c r="AD426" s="223">
        <f t="shared" ref="AD426:AD489" ca="1" si="879">2*IMREAL(K165)*COS(2*PI()*B165*24/Nt_load2)-2*IMAGINARY(K165)*SIN(2*PI()*B165*24/Nt_load2)</f>
        <v>4.5936471458112255E-14</v>
      </c>
      <c r="AE426" s="223">
        <f t="shared" ref="AE426:AE489" ca="1" si="880">2*IMREAL(K165)*COS(2*PI()*B165*25/Nt_load2)-2*IMAGINARY(K165)*SIN(2*PI()*B165*25/Nt_load2)</f>
        <v>5.0894046393206224E-14</v>
      </c>
      <c r="AF426" s="223">
        <f t="shared" ref="AF426:AF489" ca="1" si="881">2*IMREAL(K165)*COS(2*PI()*B165*26/Nt_load2)-2*IMAGINARY(K165)*SIN(2*PI()*B165*26/Nt_load2)</f>
        <v>-4.8434476304095072E-14</v>
      </c>
      <c r="AG426" s="223">
        <f t="shared" ref="AG426:AG489" ca="1" si="882">2*IMREAL(K165)*COS(2*PI()*B165*27/Nt_load2)-2*IMAGINARY(K165)*SIN(2*PI()*B165*27/Nt_load2)</f>
        <v>-4.8516763290473403E-14</v>
      </c>
      <c r="AH426" s="223">
        <f t="shared" ref="AH426:AH489" ca="1" si="883">2*IMREAL(K165)*COS(2*PI()*B165*28/Nt_load2)-2*IMAGINARY(K165)*SIN(2*PI()*B165*28/Nt_load2)</f>
        <v>5.0815798254301901E-14</v>
      </c>
      <c r="AI426" s="223">
        <f t="shared" ref="AI426:AI489" ca="1" si="884">2*IMREAL(K165)*COS(2*PI()*B165*29/Nt_load2)-2*IMAGINARY(K165)*SIN(2*PI()*B165*29/Nt_load2)</f>
        <v>4.602259905540725E-14</v>
      </c>
      <c r="AJ426" s="223">
        <f t="shared" ref="AJ426:AJ489" ca="1" si="885">2*IMREAL(K165)*COS(2*PI()*B165*30/Nt_load2)-2*IMAGINARY(K165)*SIN(2*PI()*B165*30/Nt_load2)</f>
        <v>-5.3074700495576217E-14</v>
      </c>
      <c r="AK426" s="223">
        <f t="shared" ref="AK426:AK489" ca="1" si="886">2*IMREAL(K165)*COS(2*PI()*B165*31/Nt_load2)-2*IMAGINARY(K165)*SIN(2*PI()*B165*31/Nt_load2)</f>
        <v>-4.3417562348113049E-14</v>
      </c>
      <c r="AL426" s="223">
        <f t="shared" ref="AL426:AL489" ca="1" si="887">2*IMREAL(K165)*COS(2*PI()*B165*32/Nt_load2)-2*IMAGINARY(K165)*SIN(2*PI()*B165*32/Nt_load2)</f>
        <v>5.5205741134561952E-14</v>
      </c>
      <c r="AM426" s="223">
        <f t="shared" ref="AM426:AM489" ca="1" si="888">2*IMREAL(K165)*COS(2*PI()*B165*33/Nt_load2)-2*IMAGINARY(K165)*SIN(2*PI()*B165*33/Nt_load2)</f>
        <v>4.0707928930193312E-14</v>
      </c>
      <c r="AN426" s="223">
        <f t="shared" ref="AN426:AN489" ca="1" si="889">2*IMREAL(K165)*COS(2*PI()*B165*34/Nt_load2)-2*IMAGINARY(K165)*SIN(2*PI()*B165*34/Nt_load2)</f>
        <v>-5.7203786307702705E-14</v>
      </c>
      <c r="AO426" s="223">
        <f t="shared" ref="AO426:AO489" ca="1" si="890">2*IMREAL(K165)*COS(2*PI()*B165*35/Nt_load2)-2*IMAGINARY(K165)*SIN(2*PI()*B165*35/Nt_load2)</f>
        <v>-3.7900226545886879E-14</v>
      </c>
      <c r="AP426" s="223">
        <f t="shared" ref="AP426:AP489" ca="1" si="891">2*IMREAL(K165)*COS(2*PI()*B165*36/Nt_load2)-2*IMAGINARY(K165)*SIN(2*PI()*B165*36/Nt_load2)</f>
        <v>5.9064022549168256E-14</v>
      </c>
      <c r="AQ426" s="223">
        <f t="shared" ref="AQ426:AQ489" ca="1" si="892">2*IMREAL(K165)*COS(2*PI()*B165*37/Nt_load2)-2*IMAGINARY(K165)*SIN(2*PI()*B165*37/Nt_load2)</f>
        <v>3.5001219196163634E-14</v>
      </c>
      <c r="AR426" s="223">
        <f t="shared" ref="AR426:AR489" ca="1" si="893">2*IMREAL(K165)*COS(2*PI()*B165*38/Nt_load2)-2*IMAGINARY(K165)*SIN(2*PI()*B165*38/Nt_load2)</f>
        <v>-6.0781968386915252E-14</v>
      </c>
      <c r="AS426" s="223">
        <f t="shared" ref="AS426:AS489" ca="1" si="894">2*IMREAL(K165)*COS(2*PI()*B165*39/Nt_load2)-2*IMAGINARY(K165)*SIN(2*PI()*B165*39/Nt_load2)</f>
        <v>-3.2017890843652104E-14</v>
      </c>
      <c r="AT426" s="223">
        <f t="shared" ref="AT426:AT489" ca="1" si="895">2*IMREAL(K165)*COS(2*PI()*B165*40/Nt_load2)-2*IMAGINARY(K165)*SIN(2*PI()*B165*40/Nt_load2)</f>
        <v>6.2353485138946771E-14</v>
      </c>
      <c r="AU426" s="223">
        <f t="shared" ref="AU426:AU489" ca="1" si="896">2*IMREAL(K165)*COS(2*PI()*B165*41/Nt_load2)-2*IMAGINARY(K165)*SIN(2*PI()*B165*41/Nt_load2)</f>
        <v>2.895742858766219E-14</v>
      </c>
      <c r="AV426" s="223">
        <f t="shared" ref="AV426:AV489" ca="1" si="897">2*IMREAL(K165)*COS(2*PI()*B165*42/Nt_load2)-2*IMAGINARY(K165)*SIN(2*PI()*B165*42/Nt_load2)</f>
        <v>-6.3774786883758271E-14</v>
      </c>
      <c r="AW426" s="223">
        <f t="shared" ref="AW426:AW489" ca="1" si="898">2*IMREAL(K165)*COS(2*PI()*B165*43/Nt_load2)-2*IMAGINARY(K165)*SIN(2*PI()*B165*43/Nt_load2)</f>
        <v>-2.5827205349833874E-14</v>
      </c>
      <c r="AX426" s="223">
        <f t="shared" ref="AX426:AX489" ca="1" si="899">2*IMREAL(K165)*COS(2*PI()*B165*44/Nt_load2)-2*IMAGINARY(K165)*SIN(2*PI()*B165*44/Nt_load2)</f>
        <v>6.5042449580955049E-14</v>
      </c>
      <c r="AY426" s="223">
        <f t="shared" ref="AY426:AY489" ca="1" si="900">2*IMREAL(K165)*COS(2*PI()*B165*45/Nt_load2)-2*IMAGINARY(K165)*SIN(2*PI()*B165*45/Nt_load2)</f>
        <v>2.2634762112121793E-14</v>
      </c>
      <c r="AZ426" s="223">
        <f t="shared" ref="AZ426:AZ489" ca="1" si="901">2*IMREAL(K165)*COS(2*PI()*B165*46/Nt_load2)-2*IMAGINARY(K165)*SIN(2*PI()*B165*46/Nt_load2)</f>
        <v>-6.6153419320065896E-14</v>
      </c>
      <c r="BA426" s="223">
        <f t="shared" ref="BA426:BA489" ca="1" si="902">2*IMREAL(K165)*COS(2*PI()*B165*47/Nt_load2)-2*IMAGINARY(K165)*SIN(2*PI()*B165*47/Nt_load2)</f>
        <v>-1.938778974990968E-14</v>
      </c>
      <c r="BB426" s="223">
        <f t="shared" ref="BB426:BB489" ca="1" si="903">2*IMREAL(K165)*COS(2*PI()*B165*48/Nt_load2)-2*IMAGINARY(K165)*SIN(2*PI()*B165*48/Nt_load2)</f>
        <v>6.7105019677679213E-14</v>
      </c>
      <c r="BC426" s="223">
        <f t="shared" ref="BC426:BC489" ca="1" si="904">2*IMREAL(K165)*COS(2*PI()*B165*49/Nt_load2)-2*IMAGINARY(K165)*SIN(2*PI()*B165*49/Nt_load2)</f>
        <v>1.6094110504021154E-14</v>
      </c>
      <c r="BD426" s="223">
        <f t="shared" ref="BD426:BD489" ca="1" si="905">2*IMREAL(K165)*COS(2*PI()*B165*50/Nt_load2)-2*IMAGINARY(K165)*SIN(2*PI()*B165*50/Nt_load2)</f>
        <v>-6.789495816518349E-14</v>
      </c>
      <c r="BE426" s="223">
        <f t="shared" ref="BE426:BE489" ca="1" si="906">2*IMREAL(K165)*COS(2*PI()*B165*51/Nt_load2)-2*IMAGINARY(K165)*SIN(2*PI()*B165*51/Nt_load2)</f>
        <v>-1.2761659136249891E-14</v>
      </c>
      <c r="BF426" s="223">
        <f t="shared" ref="BF426:BF489" ca="1" si="907">2*IMREAL(K165)*COS(2*PI()*B165*52/Nt_load2)-2*IMAGINARY(K165)*SIN(2*PI()*B165*52/Nt_load2)</f>
        <v>6.8521331751572057E-14</v>
      </c>
      <c r="BG426" s="223">
        <f t="shared" ref="BG426:BG489" ca="1" si="908">2*IMREAL(K165)*COS(2*PI()*B165*53/Nt_load2)-2*IMAGINARY(K165)*SIN(2*PI()*B165*53/Nt_load2)</f>
        <v>9.3984638138310448E-15</v>
      </c>
      <c r="BH426" s="223">
        <f t="shared" ref="BH426:BH489" ca="1" si="909">2*IMREAL(K165)*COS(2*PI()*B165*54/Nt_load2)-2*IMAGINARY(K165)*SIN(2*PI()*B165*54/Nt_load2)</f>
        <v>-6.8982631448011109E-14</v>
      </c>
      <c r="BI426" s="223">
        <f t="shared" ref="BI426:BI489" ca="1" si="910">2*IMREAL(K165)*COS(2*PI()*B165*55/Nt_load2)-2*IMAGINARY(K165)*SIN(2*PI()*B165*55/Nt_load2)</f>
        <v>-6.0126267688764805E-15</v>
      </c>
      <c r="BJ426" s="223">
        <f t="shared" ref="BJ426:BJ489" ca="1" si="911">2*IMREAL(K165)*COS(2*PI()*B165*56/Nt_load2)-2*IMAGINARY(K165)*SIN(2*PI()*B165*56/Nt_load2)</f>
        <v>6.9277745943127027E-14</v>
      </c>
      <c r="BK426" s="223">
        <f t="shared" ref="BK426:BK489" ca="1" si="912">2*IMREAL(K165)*COS(2*PI()*B165*57/Nt_load2)-2*IMAGINARY(K165)*SIN(2*PI()*B165*57/Nt_load2)</f>
        <v>2.6123047793908031E-15</v>
      </c>
      <c r="BL426" s="223">
        <f t="shared" ref="BL426:BL489" ca="1" si="913">2*IMREAL(K165)*COS(2*PI()*B165*58/Nt_load2)-2*IMAGINARY(K165)*SIN(2*PI()*B165*58/Nt_load2)</f>
        <v>-6.9405964280252125E-14</v>
      </c>
      <c r="BM426" s="223">
        <f t="shared" ref="BM426:BM489" ca="1" si="914">2*IMREAL(K165)*COS(2*PI()*B165*59/Nt_load2)-2*IMAGINARY(K165)*SIN(2*PI()*B165*59/Nt_load2)</f>
        <v>7.9431048111831525E-16</v>
      </c>
      <c r="BN426" s="223">
        <f t="shared" ref="BN426:BN489" ca="1" si="915">2*IMREAL(K165)*COS(2*PI()*B165*60/Nt_load2)-2*IMAGINARY(K165)*SIN(2*PI()*B165*60/Nt_load2)</f>
        <v>6.9366977570181601E-14</v>
      </c>
      <c r="BO426" s="223">
        <f t="shared" ref="BO426:BO489" ca="1" si="916">2*IMREAL(K165)*COS(2*PI()*B165*61/Nt_load2)-2*IMAGINARY(K165)*SIN(2*PI()*B165*61/Nt_load2)</f>
        <v>-4.1990121781050401E-15</v>
      </c>
      <c r="BP426" s="223">
        <f t="shared" ref="BP426:BP489" ca="1" si="917">2*IMREAL(K165)*COS(2*PI()*B165*62/Nt_load2)-2*IMAGINARY(K165)*SIN(2*PI()*B165*62/Nt_load2)</f>
        <v>-6.9160879735314786E-14</v>
      </c>
      <c r="BQ426" s="223">
        <f t="shared" ref="BQ426:BQ489" ca="1" si="918">2*IMREAL(K165)*COS(2*PI()*B165*63/Nt_load2)-2*IMAGINARY(K165)*SIN(2*PI()*B165*63/Nt_load2)</f>
        <v>7.5935980869656652E-15</v>
      </c>
      <c r="BR426" s="223">
        <f t="shared" ref="BR426:BR489" ca="1" si="919">2*IMREAL(K165)*COS(2*PI()*B165*64/Nt_load2)-2*IMAGINARY(K165)*SIN(2*PI()*B165*64/Nt_load2)</f>
        <v>6.8788167283388093E-14</v>
      </c>
      <c r="BS426" s="223">
        <f t="shared" ref="BS426:BS489" ca="1" si="920">2*IMREAL(K165)*COS(2*PI()*B165*65/Nt_load2)-2*IMAGINARY(K165)*SIN(2*PI()*B165*65/Nt_load2)</f>
        <v>-1.0969890352913169E-14</v>
      </c>
      <c r="BT426" s="223">
        <f t="shared" ref="BT426:BT489" ca="1" si="921">2*IMREAL(K165)*COS(2*PI()*B165*66/Nt_load2)-2*IMAGINARY(K165)*SIN(2*PI()*B165*66/Nt_load2)</f>
        <v>-6.8249738111343876E-14</v>
      </c>
      <c r="BU426" s="223">
        <f t="shared" ref="BU426:BU489" ca="1" si="922">2*IMREAL(K165)*COS(2*PI()*B165*67/Nt_load2)-2*IMAGINARY(K165)*SIN(2*PI()*B165*67/Nt_load2)</f>
        <v>1.4319755192152562E-14</v>
      </c>
      <c r="BV426" s="223">
        <f t="shared" ref="BV426:BV489" ca="1" si="923">2*IMREAL(K165)*COS(2*PI()*B165*68/Nt_load2)-2*IMAGINARY(K165)*SIN(2*PI()*B165*68/Nt_load2)</f>
        <v>6.7546889342218234E-14</v>
      </c>
      <c r="BW426" s="223">
        <f t="shared" ref="BW426:BW489" ca="1" si="924">2*IMREAL(K165)*COS(2*PI()*B165*69/Nt_load2)-2*IMAGINARY(K165)*SIN(2*PI()*B165*69/Nt_load2)</f>
        <v>-1.7635122486870678E-14</v>
      </c>
      <c r="BX426" s="223">
        <f t="shared" ref="BX426:BX489" ca="1" si="925">2*IMREAL(K165)*COS(2*PI()*B165*70/Nt_load2)-2*IMAGINARY(K165)*SIN(2*PI()*B165*70/Nt_load2)</f>
        <v>-6.6681314200258642E-14</v>
      </c>
      <c r="BY426" s="223">
        <f t="shared" ref="BY426:BY489" ca="1" si="926">2*IMREAL(K165)*COS(2*PI()*B165*71/Nt_load2)-2*IMAGINARY(K165)*SIN(2*PI()*B165*71/Nt_load2)</f>
        <v>2.0908005226863631E-14</v>
      </c>
      <c r="BZ426" s="223">
        <f t="shared" ref="BZ426:BZ489" ca="1" si="927">2*IMREAL(K165)*COS(2*PI()*B165*72/Nt_load2)-2*IMAGINARY(K165)*SIN(2*PI()*B165*72/Nt_load2)</f>
        <v>6.5655097931797036E-14</v>
      </c>
      <c r="CA426" s="223">
        <f t="shared" ref="CA426:CA489" ca="1" si="928">2*IMREAL(K165)*COS(2*PI()*B165*73/Nt_load2)-2*IMAGINARY(K165)*SIN(2*PI()*B165*73/Nt_load2)</f>
        <v>-2.4130518750941035E-14</v>
      </c>
      <c r="CB426" s="223">
        <f t="shared" ref="CB426:CB489" ca="1" si="929">2*IMREAL(K165)*COS(2*PI()*B165*74/Nt_load2)-2*IMAGINARY(K165)*SIN(2*PI()*B165*74/Nt_load2)</f>
        <v>-6.4470712781710645E-14</v>
      </c>
      <c r="CC426" s="223">
        <f t="shared" ref="CC426:CC489" ca="1" si="930">2*IMREAL(K165)*COS(2*PI()*B165*75/Nt_load2)-2*IMAGINARY(K165)*SIN(2*PI()*B165*75/Nt_load2)</f>
        <v>2.7294899741762682E-14</v>
      </c>
      <c r="CD426" s="223">
        <f t="shared" ref="CD426:CD489" ca="1" si="931">2*IMREAL(K165)*COS(2*PI()*B165*76/Nt_load2)-2*IMAGINARY(K165)*SIN(2*PI()*B165*76/Nt_load2)</f>
        <v>6.3131012037565644E-14</v>
      </c>
      <c r="CE426" s="223">
        <f t="shared" ref="CE426:CE489" ca="1" si="932">2*IMREAL(K165)*COS(2*PI()*B165*77/Nt_load2)-2*IMAGINARY(K165)*SIN(2*PI()*B165*77/Nt_load2)</f>
        <v>-3.0393524928355571E-14</v>
      </c>
      <c r="CF426" s="223">
        <f t="shared" ref="CF426:CF489" ca="1" si="933">2*IMREAL(K165)*COS(2*PI()*B165*78/Nt_load2)-2*IMAGINARY(K165)*SIN(2*PI()*B165*78/Nt_load2)</f>
        <v>-6.1639223155798146E-14</v>
      </c>
      <c r="CG426" s="223">
        <f t="shared" ref="CG426:CG489" ca="1" si="934">2*IMREAL(K165)*COS(2*PI()*B165*79/Nt_load2)-2*IMAGINARY(K165)*SIN(2*PI()*B165*79/Nt_load2)</f>
        <v>3.3418929451238575E-14</v>
      </c>
      <c r="CH426" s="223">
        <f t="shared" ref="CH426:CH489" ca="1" si="935">2*IMREAL(K165)*COS(2*PI()*B165*80/Nt_load2)-2*IMAGINARY(K165)*SIN(2*PI()*B165*80/Nt_load2)</f>
        <v>5.9998939986490471E-14</v>
      </c>
      <c r="CI426" s="223">
        <f t="shared" ref="CI426:CI489" ca="1" si="936">2*IMREAL(K165)*COS(2*PI()*B165*81/Nt_load2)-2*IMAGINARY(K165)*SIN(2*PI()*B165*81/Nt_load2)</f>
        <v>-3.6363824845920163E-14</v>
      </c>
      <c r="CJ426" s="223">
        <f t="shared" ref="CJ426:CJ489" ca="1" si="937">2*IMREAL(K165)*COS(2*PI()*B165*82/Nt_load2)-2*IMAGINARY(K165)*SIN(2*PI()*B165*82/Nt_load2)</f>
        <v>-5.8214114115468376E-14</v>
      </c>
      <c r="CK426" s="223">
        <f t="shared" ref="CK426:CK489" ca="1" si="938">2*IMREAL(K165)*COS(2*PI()*B165*83/Nt_load2)-2*IMAGINARY(K165)*SIN(2*PI()*B165*83/Nt_load2)</f>
        <v>3.9221116601453072E-14</v>
      </c>
      <c r="CL426" s="223">
        <f t="shared" ref="CL426:CL489" ca="1" si="939">2*IMREAL(K165)*COS(2*PI()*B165*84/Nt_load2)-2*IMAGINARY(K165)*SIN(2*PI()*B165*84/Nt_load2)</f>
        <v>5.6289045344588467E-14</v>
      </c>
      <c r="CM426" s="223">
        <f t="shared" ref="CM426:CM489" ca="1" si="940">2*IMREAL(K165)*COS(2*PI()*B165*85/Nt_load2)-2*IMAGINARY(K165)*SIN(2*PI()*B165*85/Nt_load2)</f>
        <v>-4.1983921251729013E-14</v>
      </c>
      <c r="CN426" s="223">
        <f t="shared" ref="CN426:CN489" ca="1" si="941">2*IMREAL(K165)*COS(2*PI()*B165*86/Nt_load2)-2*IMAGINARY(K165)*SIN(2*PI()*B165*86/Nt_load2)</f>
        <v>-5.4228371333135395E-14</v>
      </c>
      <c r="CO426" s="223">
        <f t="shared" ref="CO426:CO489" ca="1" si="942">2*IMREAL(K165)*COS(2*PI()*B165*87/Nt_load2)-2*IMAGINARY(K165)*SIN(2*PI()*B165*87/Nt_load2)</f>
        <v>4.4645582958353898E-14</v>
      </c>
      <c r="CP426" s="223">
        <f t="shared" ref="CP426:CP489" ca="1" si="943">2*IMREAL(K165)*COS(2*PI()*B165*88/Nt_load2)-2*IMAGINARY(K165)*SIN(2*PI()*B165*88/Nt_load2)</f>
        <v>5.2037056425296483E-14</v>
      </c>
      <c r="CQ426" s="223">
        <f t="shared" ref="CQ426:CQ489" ca="1" si="944">2*IMREAL(K165)*COS(2*PI()*B165*89/Nt_load2)-2*IMAGINARY(K165)*SIN(2*PI()*B165*89/Nt_load2)</f>
        <v>-4.7199689545139327E-14</v>
      </c>
      <c r="CR426" s="223">
        <f t="shared" ref="CR426:CR489" ca="1" si="945">2*IMREAL(K165)*COS(2*PI()*B165*90/Nt_load2)-2*IMAGINARY(K165)*SIN(2*PI()*B165*90/Nt_load2)</f>
        <v>-4.972037969062122E-14</v>
      </c>
      <c r="CS426" s="223">
        <f t="shared" ref="CS426:CS489" ca="1" si="946">2*IMREAL(K165)*COS(2*PI()*B165*91/Nt_load2)-2*IMAGINARY(K165)*SIN(2*PI()*B165*91/Nt_load2)</f>
        <v>4.9640087945606021E-14</v>
      </c>
      <c r="CT426" s="223">
        <f t="shared" ref="CT426:CT489" ca="1" si="947">2*IMREAL(K165)*COS(2*PI()*B165*92/Nt_load2)-2*IMAGINARY(K165)*SIN(2*PI()*B165*92/Nt_load2)</f>
        <v>4.7283922206278918E-14</v>
      </c>
      <c r="CU426" s="223">
        <f t="shared" ref="CU426:CU489" ca="1" si="948">2*IMREAL(K165)*COS(2*PI()*B165*93/Nt_load2)-2*IMAGINARY(K165)*SIN(2*PI()*B165*93/Nt_load2)</f>
        <v>-5.1960899026253584E-14</v>
      </c>
      <c r="CV426" s="223">
        <f t="shared" ref="CV426:CV489" ca="1" si="949">2*IMREAL(K165)*COS(2*PI()*B165*94/Nt_load2)-2*IMAGINARY(K165)*SIN(2*PI()*B165*94/Nt_load2)</f>
        <v>-4.473355361176066E-14</v>
      </c>
      <c r="CW426" s="223">
        <f t="shared" ref="CW426:CW489" ca="1" si="950">2*IMREAL(K165)*COS(2*PI()*B165*95/Nt_load2)-2*IMAGINARY(K165)*SIN(2*PI()*B165*95/Nt_load2)</f>
        <v>5.4156531749909705E-14</v>
      </c>
      <c r="CX426" s="223">
        <f t="shared" ref="CX426:CX489" ca="1" si="951">2*IMREAL(K165)*COS(2*PI()*B165*96/Nt_load2)-2*IMAGINARY(K165)*SIN(2*PI()*B165*96/Nt_load2)</f>
        <v>4.2075417968395165E-14</v>
      </c>
      <c r="CY426" s="223">
        <f t="shared" ref="CY426:CY489" ca="1" si="952">2*IMREAL(K165)*COS(2*PI()*B165*97/Nt_load2)-2*IMAGINARY(K165)*SIN(2*PI()*B165*97/Nt_load2)</f>
        <v>-5.622169664502954E-14</v>
      </c>
      <c r="CZ426" s="223">
        <f t="shared" ref="CZ426:CZ489" ca="1" si="953">2*IMREAL(K165)*COS(2*PI()*B165*98/Nt_load2)-2*IMAGINARY(K165)*SIN(2*PI()*B165*98/Nt_load2)</f>
        <v>-3.9315918957772465E-14</v>
      </c>
      <c r="DA426" s="223">
        <f t="shared" ref="DA426:DA489" ca="1" si="954">2*IMREAL(K165)*COS(2*PI()*B165*99/Nt_load2)-2*IMAGINARY(K165)*SIN(2*PI()*B165*99/Nt_load2)</f>
        <v>5.8151418548491271E-14</v>
      </c>
      <c r="DB426" s="223">
        <f t="shared" ref="DB426:DB489" ca="1" si="955">2*IMREAL(K165)*COS(2*PI()*B165*100/Nt_load2)-2*IMAGINARY(K165)*SIN(2*PI()*B165*100/Nt_load2)</f>
        <v>3.6461704454712728E-14</v>
      </c>
      <c r="DC426" s="223">
        <f t="shared" ref="DC426:DC489" ca="1" si="956">2*IMREAL(K165)*COS(2*PI()*B165*101/Nt_load2)-2*IMAGINARY(K165)*SIN(2*PI()*B165*101/Nt_load2)</f>
        <v>-5.9941048591207005E-14</v>
      </c>
      <c r="DD426" s="223">
        <f t="shared" ref="DD426:DD489" ca="1" si="957">2*IMREAL(K165)*COS(2*PI()*B165*102/Nt_load2)-2*IMAGINARY(K165)*SIN(2*PI()*B165*102/Nt_load2)</f>
        <v>-3.3519650511951756E-14</v>
      </c>
      <c r="DE426" s="223">
        <f t="shared" ref="DE426:DE489" ca="1" si="958">2*IMREAL(K165)*COS(2*PI()*B165*103/Nt_load2)-2*IMAGINARY(K165)*SIN(2*PI()*B165*103/Nt_load2)</f>
        <v>6.1586275397650786E-14</v>
      </c>
      <c r="DF426" s="223">
        <f t="shared" ref="DF426:DF489" ca="1" si="959">2*IMREAL(K165)*COS(2*PI()*B165*104/Nt_load2)-2*IMAGINARY(K165)*SIN(2*PI()*B165*104/Nt_load2)</f>
        <v>3.0496844795134567E-14</v>
      </c>
      <c r="DG426" s="223">
        <f t="shared" ref="DG426:DG489" ca="1" si="960">2*IMREAL(K165)*COS(2*PI()*B165*105/Nt_load2)-2*IMAGINARY(K165)*SIN(2*PI()*B165*105/Nt_load2)</f>
        <v>-6.3083135472341036E-14</v>
      </c>
      <c r="DH426" s="223">
        <f t="shared" ref="DH426:DH489" ca="1" si="961">2*IMREAL(K165)*COS(2*PI()*B165*106/Nt_load2)-2*IMAGINARY(K165)*SIN(2*PI()*B165*106/Nt_load2)</f>
        <v>-2.7400569507997788E-14</v>
      </c>
      <c r="DI426" s="223">
        <f t="shared" ref="DI426:DI489" ca="1" si="962">2*IMREAL(K165)*COS(2*PI()*B165*107/Nt_load2)-2*IMAGINARY(K165)*SIN(2*PI()*B165*107/Nt_load2)</f>
        <v>6.4428022748249096E-14</v>
      </c>
      <c r="DJ426" s="223">
        <f t="shared" ref="DJ426:DJ489" ca="1" si="963">2*IMREAL(K165)*COS(2*PI()*B165*108/Nt_load2)-2*IMAGINARY(K165)*SIN(2*PI()*B165*108/Nt_load2)</f>
        <v>2.4238283848909823E-14</v>
      </c>
      <c r="DK426" s="223">
        <f t="shared" ref="DK426:DK489" ca="1" si="964">2*IMREAL(K165)*COS(2*PI()*B165*109/Nt_load2)-2*IMAGINARY(K165)*SIN(2*PI()*B165*109/Nt_load2)</f>
        <v>-6.561769727412753E-14</v>
      </c>
      <c r="DL426" s="223">
        <f t="shared" ref="DL426:DL489" ca="1" si="965">2*IMREAL(K165)*COS(2*PI()*B165*110/Nt_load2)-2*IMAGINARY(K165)*SIN(2*PI()*B165*110/Nt_load2)</f>
        <v>-2.1017606041006918E-14</v>
      </c>
      <c r="DM426" s="223">
        <f t="shared" ref="DM426:DM489" ca="1" si="966">2*IMREAL(K165)*COS(2*PI()*B165*111/Nt_load2)-2*IMAGINARY(K165)*SIN(2*PI()*B165*111/Nt_load2)</f>
        <v>6.6649293019841145E-14</v>
      </c>
      <c r="DN426" s="223">
        <f t="shared" ref="DN426:DN489" ca="1" si="967">2*IMREAL(K165)*COS(2*PI()*B165*112/Nt_load2)-2*IMAGINARY(K165)*SIN(2*PI()*B165*112/Nt_load2)</f>
        <v>1.7746294979226384E-14</v>
      </c>
      <c r="DO426" s="223">
        <f t="shared" ref="DO426:DO489" ca="1" si="968">2*IMREAL(K165)*COS(2*PI()*B165*113/Nt_load2)-2*IMAGINARY(K165)*SIN(2*PI()*B165*113/Nt_load2)</f>
        <v>-6.7520324780881411E-14</v>
      </c>
      <c r="DP426" s="223">
        <f t="shared" ref="DP426:DP489" ca="1" si="969">2*IMREAL(K165)*COS(2*PI()*B165*114/Nt_load2)-2*IMAGINARY(K165)*SIN(2*PI()*B165*114/Nt_load2)</f>
        <v>-1.4432231538447109E-14</v>
      </c>
      <c r="DQ426" s="223">
        <f t="shared" ref="DQ426:DQ489" ca="1" si="970">2*IMREAL(K165)*COS(2*PI()*B165*115/Nt_load2)-2*IMAGINARY(K165)*SIN(2*PI()*B165*115/Nt_load2)</f>
        <v>6.8228694165442596E-14</v>
      </c>
      <c r="DR426" s="223">
        <f t="shared" ref="DR426:DR489" ca="1" si="971">2*IMREAL(K165)*COS(2*PI()*B165*116/Nt_load2)-2*IMAGINARY(K165)*SIN(2*PI()*B165*116/Nt_load2)</f>
        <v>1.108339958777944E-14</v>
      </c>
      <c r="DS426" s="223">
        <f t="shared" ref="DS426:DS489" ca="1" si="972">2*IMREAL(K165)*COS(2*PI()*B165*117/Nt_load2)-2*IMAGINARY(K165)*SIN(2*PI()*B165*117/Nt_load2)</f>
        <v>-6.8772694649631475E-14</v>
      </c>
      <c r="DT426" s="223">
        <f t="shared" ref="DT426:DT489" ca="1" si="973">2*IMREAL(K165)*COS(2*PI()*B165*118/Nt_load2)-2*IMAGINARY(K165)*SIN(2*PI()*B165*118/Nt_load2)</f>
        <v>-7.7078667567136766E-15</v>
      </c>
      <c r="DU426" s="223">
        <f t="shared" ref="DU426:DU489" ca="1" si="974">2*IMREAL(K165)*COS(2*PI()*B165*119/Nt_load2)-2*IMAGINARY(K165)*SIN(2*PI()*B165*119/Nt_load2)</f>
        <v>6.9151015688632998E-14</v>
      </c>
      <c r="DV426" s="223">
        <f t="shared" ref="DV426:DV489" ca="1" si="975">2*IMREAL(K165)*COS(2*PI()*B165*120/Nt_load2)-2*IMAGINARY(K165)*SIN(2*PI()*B165*120/Nt_load2)</f>
        <v>4.3137649995015993E-15</v>
      </c>
      <c r="DW426" s="223">
        <f t="shared" ref="DW426:DW489" ca="1" si="976">2*IMREAL(K165)*COS(2*PI()*B165*121/Nt_load2)-2*IMAGINARY(K165)*SIN(2*PI()*B165*121/Nt_load2)</f>
        <v>-6.9362745873926754E-14</v>
      </c>
      <c r="DX426" s="223">
        <f t="shared" ref="DX426:DX489" ca="1" si="977">2*IMREAL(K165)*COS(2*PI()*B165*122/Nt_load2)-2*IMAGINARY(K165)*SIN(2*PI()*B165*122/Nt_load2)</f>
        <v>-9.0927100456453507E-16</v>
      </c>
      <c r="DY426" s="223">
        <f t="shared" ref="DY426:DY489" ca="1" si="978">2*IMREAL(K165)*COS(2*PI()*B165*123/Nt_load2)-2*IMAGINARY(K165)*SIN(2*PI()*B165*123/Nt_load2)</f>
        <v>6.9407375128951246E-14</v>
      </c>
      <c r="DZ426" s="223">
        <f t="shared" ref="DZ426:DZ489" ca="1" si="979">2*IMREAL(K165)*COS(2*PI()*B165*124/Nt_load2)-2*IMAGINARY(K165)*SIN(2*PI()*B165*124/Nt_load2)</f>
        <v>-2.4974135038672295E-15</v>
      </c>
      <c r="EA426" s="223">
        <f t="shared" ref="EA426:EA489" ca="1" si="980">2*IMREAL(K165)*COS(2*PI()*B165*125/Nt_load2)-2*IMAGINARY(K165)*SIN(2*PI()*B165*125/Nt_load2)</f>
        <v>-6.9284795937922078E-14</v>
      </c>
      <c r="EB426" s="223">
        <f t="shared" ref="EB426:EB489" ca="1" si="981">2*IMREAL(K165)*COS(2*PI()*B165*126/Nt_load2)-2*IMAGINARY(K165)*SIN(2*PI()*B165*126/Nt_load2)</f>
        <v>5.8980815244186201E-15</v>
      </c>
      <c r="EC426" s="223">
        <f t="shared" ref="EC426:EC489" ca="1" si="982">2*IMREAL(K165)*COS(2*PI()*B165*127/Nt_load2)-2*IMAGINARY(K165)*SIN(2*PI()*B165*127/Nt_load2)</f>
        <v>6.8995303604847111E-14</v>
      </c>
      <c r="ED426" s="223">
        <f t="shared" ref="ED426:ED489" ca="1" si="983">2*IMREAL(K165)*COS(2*PI()*B165*128/Nt_load2)-2*IMAGINARY(K165)*SIN(2*PI()*B165*128/Nt_load2)</f>
        <v>-9.2845405499667597E-15</v>
      </c>
      <c r="EE426" s="223">
        <f t="shared" ref="EE426:EE489" ca="1" si="984">2*IMREAL(K165)*COS(2*PI()*B165*129/Nt_load2)-2*IMAGINARY(K165)*SIN(2*PI()*B165*129/Nt_load2)</f>
        <v>-6.8539595542112933E-14</v>
      </c>
      <c r="EF426" s="223">
        <f t="shared" ref="EF426:EF489" ca="1" si="985">2*IMREAL(K165)*COS(2*PI()*B165*130/Nt_load2)-2*IMAGINARY(K165)*SIN(2*PI()*B165*130/Nt_load2)</f>
        <v>1.2648632304100332E-14</v>
      </c>
      <c r="EG426" s="223">
        <f t="shared" ref="EG426:EG489" ca="1" si="986">2*IMREAL(K165)*COS(2*PI()*B165*131/Nt_load2)-2*IMAGINARY(K165)*SIN(2*PI()*B165*131/Nt_load2)</f>
        <v>6.7918769590358526E-14</v>
      </c>
      <c r="EH426" s="223">
        <f t="shared" ref="EH426:EH489" ca="1" si="987">2*IMREAL(K165)*COS(2*PI()*B165*132/Nt_load2)-2*IMAGINARY(K165)*SIN(2*PI()*B165*132/Nt_load2)</f>
        <v>-1.5982252395123988E-14</v>
      </c>
      <c r="EI426" s="223">
        <f t="shared" ref="EI426:EI489" ca="1" si="988">2*IMREAL(K165)*COS(2*PI()*B165*133/Nt_load2)-2*IMAGINARY(K165)*SIN(2*PI()*B165*133/Nt_load2)</f>
        <v>-6.713432137367937E-14</v>
      </c>
      <c r="EJ426" s="223">
        <f t="shared" ref="EJ426:EJ489" ca="1" si="989">2*IMREAL(K165)*COS(2*PI()*B165*134/Nt_load2)-2*IMAGINARY(K165)*SIN(2*PI()*B165*134/Nt_load2)</f>
        <v>1.9277369840249717E-14</v>
      </c>
      <c r="EK426" s="223">
        <f t="shared" ref="EK426:EK489" ca="1" si="990">2*IMREAL(K165)*COS(2*PI()*B165*135/Nt_load2)-2*IMAGINARY(K165)*SIN(2*PI()*B165*135/Nt_load2)</f>
        <v>6.6188140696538987E-14</v>
      </c>
      <c r="EL426" s="223">
        <f t="shared" ref="EL426:EL489" ca="1" si="991">2*IMREAL(K165)*COS(2*PI()*B165*136/Nt_load2)-2*IMAGINARY(K165)*SIN(2*PI()*B165*136/Nt_load2)</f>
        <v>-2.2526046412930202E-14</v>
      </c>
      <c r="EM426" s="223">
        <f t="shared" ref="EM426:EM489" ca="1" si="992">2*IMREAL(K165)*COS(2*PI()*B165*137/Nt_load2)-2*IMAGINARY(K165)*SIN(2*PI()*B165*137/Nt_load2)</f>
        <v>-6.5082506991064271E-14</v>
      </c>
      <c r="EN426" s="223">
        <f t="shared" ref="EN426:EN489" ca="1" si="993">2*IMREAL(K165)*COS(2*PI()*B165*138/Nt_load2)-2*IMAGINARY(K165)*SIN(2*PI()*B165*138/Nt_load2)</f>
        <v>2.5720455766753309E-14</v>
      </c>
      <c r="EO426" s="223">
        <f t="shared" ref="EO426:EO489" ca="1" si="994">2*IMREAL(K165)*COS(2*PI()*B165*139/Nt_load2)-2*IMAGINARY(K165)*SIN(2*PI()*B165*139/Nt_load2)</f>
        <v>6.3820083825692989E-14</v>
      </c>
      <c r="EP426" s="223">
        <f t="shared" ref="EP426:EP489" ca="1" si="995">2*IMREAL(K165)*COS(2*PI()*B165*140/Nt_load2)-2*IMAGINARY(K165)*SIN(2*PI()*B165*140/Nt_load2)</f>
        <v>-2.8852902289788463E-14</v>
      </c>
      <c r="EQ426" s="223">
        <f t="shared" ref="EQ426:EQ489" ca="1" si="996">2*IMREAL(K165)*COS(2*PI()*B165*141/Nt_load2)-2*IMAGINARY(K165)*SIN(2*PI()*B165*141/Nt_load2)</f>
        <v>-6.2403912488407194E-14</v>
      </c>
      <c r="ER426" s="223">
        <f t="shared" ref="ER426:ER489" ca="1" si="997">2*IMREAL(K165)*COS(2*PI()*B165*142/Nt_load2)-2*IMAGINARY(K165)*SIN(2*PI()*B165*142/Nt_load2)</f>
        <v>3.1915839643991777E-14</v>
      </c>
      <c r="ES426" s="223">
        <f t="shared" ref="ES426:ES489" ca="1" si="998">2*IMREAL(K165)*COS(2*PI()*B165*143/Nt_load2)-2*IMAGINARY(K165)*SIN(2*PI()*B165*143/Nt_load2)</f>
        <v>6.0837404659999665E-14</v>
      </c>
      <c r="ET426" s="223">
        <f t="shared" ref="ET426:ET489" ca="1" si="999">2*IMREAL(K165)*COS(2*PI()*B165*144/Nt_load2)-2*IMAGINARY(K165)*SIN(2*PI()*B165*144/Nt_load2)</f>
        <v>-3.4901888944997048E-14</v>
      </c>
      <c r="EU426" s="223">
        <f t="shared" ref="EU426:EU489" ca="1" si="1000">2*IMREAL(K165)*COS(2*PI()*B165*145/Nt_load2)-2*IMAGINARY(K165)*SIN(2*PI()*B165*145/Nt_load2)</f>
        <v>-5.9124334195038936E-14</v>
      </c>
      <c r="EV426" s="223">
        <f t="shared" ref="EV426:EV489" ca="1" si="1001">2*IMREAL(K165)*COS(2*PI()*B165*146/Nt_load2)-2*IMAGINARY(K165)*SIN(2*PI()*B165*146/Nt_load2)</f>
        <v>3.7803856538487669E-14</v>
      </c>
      <c r="EW426" s="223">
        <f t="shared" ref="EW426:EW489" ca="1" si="1002">2*IMREAL(K165)*COS(2*PI()*B165*147/Nt_load2)-2*IMAGINARY(K165)*SIN(2*PI()*B165*147/Nt_load2)</f>
        <v>5.7268828030322376E-14</v>
      </c>
      <c r="EX426" s="223">
        <f t="shared" ref="EX426:EX489" ca="1" si="1003">2*IMREAL(K165)*COS(2*PI()*B165*148/Nt_load2)-2*IMAGINARY(K165)*SIN(2*PI()*B165*148/Nt_load2)</f>
        <v>-4.0614751330350334E-14</v>
      </c>
      <c r="EY426" s="223">
        <f t="shared" ref="EY426:EY489" ca="1" si="1004">2*IMREAL(K165)*COS(2*PI()*B165*149/Nt_load2)-2*IMAGINARY(K165)*SIN(2*PI()*B165*149/Nt_load2)</f>
        <v>-5.5275356242723863E-14</v>
      </c>
      <c r="EZ426" s="223">
        <f t="shared" ref="EZ426:EZ489" ca="1" si="1005">2*IMREAL(K165)*COS(2*PI()*B165*150/Nt_load2)-2*IMAGINARY(K165)*SIN(2*PI()*B165*150/Nt_load2)</f>
        <v>4.3327801628826134E-14</v>
      </c>
      <c r="FA426" s="223">
        <f t="shared" ref="FA426:FA489" ca="1" si="1006">2*IMREAL(K165)*COS(2*PI()*B165*151/Nt_load2)-2*IMAGINARY(K165)*SIN(2*PI()*B165*151/Nt_load2)</f>
        <v>5.3148721280386008E-14</v>
      </c>
      <c r="FB426" s="223">
        <f t="shared" ref="FB426:FB489" ca="1" si="1007">2*IMREAL(K165)*COS(2*PI()*B165*152/Nt_load2)-2*IMAGINARY(K165)*SIN(2*PI()*B165*152/Nt_load2)</f>
        <v>-4.5936471458110917E-14</v>
      </c>
      <c r="FC426" s="223">
        <f t="shared" ref="FC426:FC489" ca="1" si="1008">2*IMREAL(K165)*COS(2*PI()*B165*153/Nt_load2)-2*IMAGINARY(K165)*SIN(2*PI()*B165*153/Nt_load2)</f>
        <v>-5.0894046393206761E-14</v>
      </c>
      <c r="FD426" s="223">
        <f t="shared" ref="FD426:FD489" ca="1" si="1009">2*IMREAL(K165)*COS(2*PI()*B165*154/Nt_load2)-2*IMAGINARY(K165)*SIN(2*PI()*B165*154/Nt_load2)</f>
        <v>4.8434476304093444E-14</v>
      </c>
      <c r="FE426" s="223">
        <f t="shared" ref="FE426:FE489" ca="1" si="1010">2*IMREAL(K165)*COS(2*PI()*B165*155/Nt_load2)-2*IMAGINARY(K165)*SIN(2*PI()*B165*155/Nt_load2)</f>
        <v>4.8516763290474319E-14</v>
      </c>
      <c r="FF426" s="223">
        <f t="shared" ref="FF426:FF489" ca="1" si="1011">2*IMREAL(K165)*COS(2*PI()*B165*156/Nt_load2)-2*IMAGINARY(K165)*SIN(2*PI()*B165*156/Nt_load2)</f>
        <v>-5.0815798254301686E-14</v>
      </c>
      <c r="FG426" s="223">
        <f t="shared" ref="FG426:FG489" ca="1" si="1012">2*IMREAL(K165)*COS(2*PI()*B165*157/Nt_load2)-2*IMAGINARY(K165)*SIN(2*PI()*B165*157/Nt_load2)</f>
        <v>-4.6022599055408594E-14</v>
      </c>
      <c r="FH426" s="223">
        <f t="shared" ref="FH426:FH489" ca="1" si="1013">2*IMREAL(K165)*COS(2*PI()*B165*158/Nt_load2)-2*IMAGINARY(K165)*SIN(2*PI()*B165*158/Nt_load2)</f>
        <v>5.3074700495575693E-14</v>
      </c>
      <c r="FI426" s="223">
        <f t="shared" ref="FI426:FI489" ca="1" si="1014">2*IMREAL(K165)*COS(2*PI()*B165*159/Nt_load2)-2*IMAGINARY(K165)*SIN(2*PI()*B165*159/Nt_load2)</f>
        <v>4.3417562348114829E-14</v>
      </c>
      <c r="FJ426" s="223">
        <f t="shared" ref="FJ426:FJ489" ca="1" si="1015">2*IMREAL(K165)*COS(2*PI()*B165*160/Nt_load2)-2*IMAGINARY(K165)*SIN(2*PI()*B165*160/Nt_load2)</f>
        <v>-5.5205741134561163E-14</v>
      </c>
      <c r="FK426" s="223">
        <f t="shared" ref="FK426:FK489" ca="1" si="1016">2*IMREAL(K165)*COS(2*PI()*B165*161/Nt_load2)-2*IMAGINARY(K165)*SIN(2*PI()*B165*161/Nt_load2)</f>
        <v>-4.0707928930195161E-14</v>
      </c>
      <c r="FL426" s="223">
        <f t="shared" ref="FL426:FL489" ca="1" si="1017">2*IMREAL(K165)*COS(2*PI()*B165*162/Nt_load2)-2*IMAGINARY(K165)*SIN(2*PI()*B165*162/Nt_load2)</f>
        <v>5.7203786307701682E-14</v>
      </c>
      <c r="FM426" s="223">
        <f t="shared" ref="FM426:FM489" ca="1" si="1018">2*IMREAL(K165)*COS(2*PI()*B165*163/Nt_load2)-2*IMAGINARY(K165)*SIN(2*PI()*B165*163/Nt_load2)</f>
        <v>3.7900226545887548E-14</v>
      </c>
      <c r="FN426" s="223">
        <f t="shared" ref="FN426:FN489" ca="1" si="1019">2*IMREAL(K165)*COS(2*PI()*B165*164/Nt_load2)-2*IMAGINARY(K165)*SIN(2*PI()*B165*164/Nt_load2)</f>
        <v>-5.9064022549168092E-14</v>
      </c>
      <c r="FO426" s="223">
        <f t="shared" ref="FO426:FO489" ca="1" si="1020">2*IMREAL(K165)*COS(2*PI()*B165*165/Nt_load2)-2*IMAGINARY(K165)*SIN(2*PI()*B165*165/Nt_load2)</f>
        <v>-3.5001219196166455E-14</v>
      </c>
      <c r="FP426" s="223">
        <f t="shared" ref="FP426:FP489" ca="1" si="1021">2*IMREAL(K165)*COS(2*PI()*B165*166/Nt_load2)-2*IMAGINARY(K165)*SIN(2*PI()*B165*166/Nt_load2)</f>
        <v>6.0781968386914142E-14</v>
      </c>
      <c r="FQ426" s="223">
        <f t="shared" ref="FQ426:FQ489" ca="1" si="1022">2*IMREAL(K165)*COS(2*PI()*B165*167/Nt_load2)-2*IMAGINARY(K165)*SIN(2*PI()*B165*167/Nt_load2)</f>
        <v>3.2017890843653688E-14</v>
      </c>
      <c r="FR426" s="223">
        <f t="shared" ref="FR426:FR489" ca="1" si="1023">2*IMREAL(K165)*COS(2*PI()*B165*168/Nt_load2)-2*IMAGINARY(K165)*SIN(2*PI()*B165*168/Nt_load2)</f>
        <v>-6.2353485138946417E-14</v>
      </c>
      <c r="FS426" s="223">
        <f t="shared" ref="FS426:FS489" ca="1" si="1024">2*IMREAL(K165)*COS(2*PI()*B165*169/Nt_load2)-2*IMAGINARY(K165)*SIN(2*PI()*B165*169/Nt_load2)</f>
        <v>-2.895742858766248E-14</v>
      </c>
      <c r="FT426" s="223">
        <f t="shared" ref="FT426:FT489" ca="1" si="1025">2*IMREAL(K165)*COS(2*PI()*B165*170/Nt_load2)-2*IMAGINARY(K165)*SIN(2*PI()*B165*170/Nt_load2)</f>
        <v>6.3774786883756996E-14</v>
      </c>
      <c r="FU426" s="223">
        <f t="shared" ref="FU426:FU489" ca="1" si="1026">2*IMREAL(K165)*COS(2*PI()*B165*171/Nt_load2)-2*IMAGINARY(K165)*SIN(2*PI()*B165*171/Nt_load2)</f>
        <v>2.5827205349835985E-14</v>
      </c>
      <c r="FV426" s="223">
        <f t="shared" ref="FV426:FV489" ca="1" si="1027">2*IMREAL(K165)*COS(2*PI()*B165*172/Nt_load2)-2*IMAGINARY(K165)*SIN(2*PI()*B165*172/Nt_load2)</f>
        <v>-6.5042449580954595E-14</v>
      </c>
      <c r="FW426" s="223">
        <f t="shared" ref="FW426:FW489" ca="1" si="1028">2*IMREAL(K165)*COS(2*PI()*B165*173/Nt_load2)-2*IMAGINARY(K165)*SIN(2*PI()*B165*173/Nt_load2)</f>
        <v>-2.2634762112122083E-14</v>
      </c>
      <c r="FX426" s="223">
        <f t="shared" ref="FX426:FX489" ca="1" si="1029">2*IMREAL(K165)*COS(2*PI()*B165*174/Nt_load2)-2*IMAGINARY(K165)*SIN(2*PI()*B165*174/Nt_load2)</f>
        <v>6.6153419320065807E-14</v>
      </c>
      <c r="FY426" s="223">
        <f t="shared" ref="FY426:FY489" ca="1" si="1030">2*IMREAL(K165)*COS(2*PI()*B165*175/Nt_load2)-2*IMAGINARY(K165)*SIN(2*PI()*B165*175/Nt_load2)</f>
        <v>1.9387789749912817E-14</v>
      </c>
      <c r="FZ426" s="223">
        <f t="shared" ref="FZ426:FZ489" ca="1" si="1031">2*IMREAL(K165)*COS(2*PI()*B165*176/Nt_load2)-2*IMAGINARY(K165)*SIN(2*PI()*B165*176/Nt_load2)</f>
        <v>-6.710501967767862E-14</v>
      </c>
      <c r="GA426" s="223">
        <f t="shared" ref="GA426:GA489" ca="1" si="1032">2*IMREAL(K165)*COS(2*PI()*B165*177/Nt_load2)-2*IMAGINARY(K165)*SIN(2*PI()*B165*177/Nt_load2)</f>
        <v>-1.609411050402241E-14</v>
      </c>
      <c r="GB426" s="223">
        <f t="shared" ref="GB426:GB489" ca="1" si="1033">2*IMREAL(K165)*COS(2*PI()*B165*178/Nt_load2)-2*IMAGINARY(K165)*SIN(2*PI()*B165*178/Nt_load2)</f>
        <v>6.7894958165183427E-14</v>
      </c>
      <c r="GC426" s="223">
        <f t="shared" ref="GC426:GC489" ca="1" si="1034">2*IMREAL(K165)*COS(2*PI()*B165*179/Nt_load2)-2*IMAGINARY(K165)*SIN(2*PI()*B165*179/Nt_load2)</f>
        <v>1.2761659136250191E-14</v>
      </c>
      <c r="GD426" s="223">
        <f t="shared" ref="GD426:GD489" ca="1" si="1035">2*IMREAL(K165)*COS(2*PI()*B165*180/Nt_load2)-2*IMAGINARY(K165)*SIN(2*PI()*B165*180/Nt_load2)</f>
        <v>-6.852133175157154E-14</v>
      </c>
      <c r="GE426" s="223">
        <f t="shared" ref="GE426:GE489" ca="1" si="1036">2*IMREAL(K165)*COS(2*PI()*B165*181/Nt_load2)-2*IMAGINARY(K165)*SIN(2*PI()*B165*181/Nt_load2)</f>
        <v>-9.3984638138333041E-15</v>
      </c>
      <c r="GF426" s="223">
        <f t="shared" ref="GF426:GF489" ca="1" si="1037">2*IMREAL(K165)*COS(2*PI()*B165*182/Nt_load2)-2*IMAGINARY(K165)*SIN(2*PI()*B165*182/Nt_load2)</f>
        <v>6.8982631448010958E-14</v>
      </c>
      <c r="GG426" s="223">
        <f t="shared" ref="GG426:GG489" ca="1" si="1038">2*IMREAL(K165)*COS(2*PI()*B165*183/Nt_load2)-2*IMAGINARY(K165)*SIN(2*PI()*B165*183/Nt_load2)</f>
        <v>6.012626768876785E-15</v>
      </c>
      <c r="GH426" s="223">
        <f t="shared" ref="GH426:GH489" ca="1" si="1039">2*IMREAL(K165)*COS(2*PI()*B165*184/Nt_load2)-2*IMAGINARY(K165)*SIN(2*PI()*B165*184/Nt_load2)</f>
        <v>-6.9277745943127077E-14</v>
      </c>
      <c r="GI426" s="223">
        <f t="shared" ref="GI426:GI489" ca="1" si="1040">2*IMREAL(K165)*COS(2*PI()*B165*185/Nt_load2)-2*IMAGINARY(K165)*SIN(2*PI()*B165*185/Nt_load2)</f>
        <v>-2.6123047793940659E-15</v>
      </c>
      <c r="GJ426" s="223">
        <f t="shared" ref="GJ426:GJ489" ca="1" si="1041">2*IMREAL(K165)*COS(2*PI()*B165*186/Nt_load2)-2*IMAGINARY(K165)*SIN(2*PI()*B165*186/Nt_load2)</f>
        <v>6.9405964280252087E-14</v>
      </c>
      <c r="GK426" s="223">
        <f t="shared" ref="GK426:GK489" ca="1" si="1042">2*IMREAL(K165)*COS(2*PI()*B165*187/Nt_load2)-2*IMAGINARY(K165)*SIN(2*PI()*B165*187/Nt_load2)</f>
        <v>-7.9431048111702309E-16</v>
      </c>
      <c r="GL426" s="223">
        <f t="shared" ref="GL426:GL489" ca="1" si="1043">2*IMREAL(K165)*COS(2*PI()*B165*188/Nt_load2)-2*IMAGINARY(K165)*SIN(2*PI()*B165*188/Nt_load2)</f>
        <v>-6.9366977570181601E-14</v>
      </c>
      <c r="GM426" s="223">
        <f t="shared" ref="GM426:GM489" ca="1" si="1044">2*IMREAL(K165)*COS(2*PI()*B165*189/Nt_load2)-2*IMAGINARY(K165)*SIN(2*PI()*B165*189/Nt_load2)</f>
        <v>4.1990121781057201E-15</v>
      </c>
      <c r="GN426" s="223">
        <f t="shared" ref="GN426:GN489" ca="1" si="1045">2*IMREAL(K165)*COS(2*PI()*B165*190/Nt_load2)-2*IMAGINARY(K165)*SIN(2*PI()*B165*190/Nt_load2)</f>
        <v>6.9160879735315076E-14</v>
      </c>
      <c r="GO426" s="223">
        <f t="shared" ref="GO426:GO489" ca="1" si="1046">2*IMREAL(K165)*COS(2*PI()*B165*191/Nt_load2)-2*IMAGINARY(K165)*SIN(2*PI()*B165*191/Nt_load2)</f>
        <v>-7.5935980869633996E-15</v>
      </c>
      <c r="GP426" s="223">
        <f t="shared" ref="GP426:GP489" ca="1" si="1047">2*IMREAL(K165)*COS(2*PI()*B165*192/Nt_load2)-2*IMAGINARY(K165)*SIN(2*PI()*B165*192/Nt_load2)</f>
        <v>-6.8788167283388269E-14</v>
      </c>
      <c r="GQ426" s="223">
        <f t="shared" ref="GQ426:GQ489" ca="1" si="1048">2*IMREAL(K165)*COS(2*PI()*B165*193/Nt_load2)-2*IMAGINARY(K165)*SIN(2*PI()*B165*193/Nt_load2)</f>
        <v>1.0969890352912868E-14</v>
      </c>
      <c r="GR426" s="223">
        <f t="shared" ref="GR426:GR489" ca="1" si="1049">2*IMREAL(K165)*COS(2*PI()*B165*194/Nt_load2)-2*IMAGINARY(K165)*SIN(2*PI()*B165*194/Nt_load2)</f>
        <v>6.8249738111343762E-14</v>
      </c>
      <c r="GS426" s="223">
        <f t="shared" ref="GS426:GS489" ca="1" si="1050">2*IMREAL(K165)*COS(2*PI()*B165*195/Nt_load2)-2*IMAGINARY(K165)*SIN(2*PI()*B165*195/Nt_load2)</f>
        <v>-1.4319755192149369E-14</v>
      </c>
      <c r="GT426" s="223">
        <f t="shared" ref="GT426:GT489" ca="1" si="1051">2*IMREAL(K165)*COS(2*PI()*B165*196/Nt_load2)-2*IMAGINARY(K165)*SIN(2*PI()*B165*196/Nt_load2)</f>
        <v>-6.7546889342218764E-14</v>
      </c>
      <c r="GU426" s="223">
        <f t="shared" ref="GU426:GU489" ca="1" si="1052">2*IMREAL(K165)*COS(2*PI()*B165*197/Nt_load2)-2*IMAGINARY(K165)*SIN(2*PI()*B165*197/Nt_load2)</f>
        <v>1.7635122486869428E-14</v>
      </c>
      <c r="GV426" s="223">
        <f t="shared" ref="GV426:GV489" ca="1" si="1053">2*IMREAL(K165)*COS(2*PI()*B165*198/Nt_load2)-2*IMAGINARY(K165)*SIN(2*PI()*B165*198/Nt_load2)</f>
        <v>6.668131420025873E-14</v>
      </c>
      <c r="GW426" s="223">
        <f t="shared" ref="GW426:GW489" ca="1" si="1054">2*IMREAL(K165)*COS(2*PI()*B165*199/Nt_load2)-2*IMAGINARY(K165)*SIN(2*PI()*B165*199/Nt_load2)</f>
        <v>-2.0908005226864281E-14</v>
      </c>
      <c r="GX426" s="223">
        <f t="shared" ref="GX426:GX489" ca="1" si="1055">2*IMREAL(K165)*COS(2*PI()*B165*200/Nt_load2)-2*IMAGINARY(K165)*SIN(2*PI()*B165*200/Nt_load2)</f>
        <v>-6.5655097931798097E-14</v>
      </c>
      <c r="GY426" s="223">
        <f t="shared" ref="GY426:GY489" ca="1" si="1056">2*IMREAL(K165)*COS(2*PI()*B165*201/Nt_load2)-2*IMAGINARY(K165)*SIN(2*PI()*B165*201/Nt_load2)</f>
        <v>2.4130518750938899E-14</v>
      </c>
      <c r="GZ426" s="223">
        <f t="shared" ref="GZ426:GZ489" ca="1" si="1057">2*IMREAL(K165)*COS(2*PI()*B165*202/Nt_load2)-2*IMAGINARY(K165)*SIN(2*PI()*B165*202/Nt_load2)</f>
        <v>6.4470712781711124E-14</v>
      </c>
      <c r="HA426" s="223">
        <f t="shared" ref="HA426:HA489" ca="1" si="1058">2*IMREAL(K165)*COS(2*PI()*B165*203/Nt_load2)-2*IMAGINARY(K165)*SIN(2*PI()*B165*203/Nt_load2)</f>
        <v>-2.7294899741762398E-14</v>
      </c>
      <c r="HB426" s="223">
        <f t="shared" ref="HB426:HB489" ca="1" si="1059">2*IMREAL(K165)*COS(2*PI()*B165*204/Nt_load2)-2*IMAGINARY(K165)*SIN(2*PI()*B165*204/Nt_load2)</f>
        <v>-6.3131012037565354E-14</v>
      </c>
      <c r="HC426" s="223">
        <f t="shared" ref="HC426:HC489" ca="1" si="1060">2*IMREAL(K165)*COS(2*PI()*B165*205/Nt_load2)-2*IMAGINARY(K165)*SIN(2*PI()*B165*205/Nt_load2)</f>
        <v>3.0393524928353532E-14</v>
      </c>
      <c r="HD426" s="223">
        <f t="shared" ref="HD426:HD489" ca="1" si="1061">2*IMREAL(K165)*COS(2*PI()*B165*206/Nt_load2)-2*IMAGINARY(K165)*SIN(2*PI()*B165*206/Nt_load2)</f>
        <v>6.1639223155799206E-14</v>
      </c>
      <c r="HE426" s="223">
        <f t="shared" ref="HE426:HE489" ca="1" si="1062">2*IMREAL(K165)*COS(2*PI()*B165*207/Nt_load2)-2*IMAGINARY(K165)*SIN(2*PI()*B165*207/Nt_load2)</f>
        <v>-3.3418929451237439E-14</v>
      </c>
      <c r="HF426" s="223">
        <f t="shared" ref="HF426:HF489" ca="1" si="1063">2*IMREAL(K165)*COS(2*PI()*B165*208/Nt_load2)-2*IMAGINARY(K165)*SIN(2*PI()*B165*208/Nt_load2)</f>
        <v>-5.9998939986490623E-14</v>
      </c>
      <c r="HG426" s="223">
        <f t="shared" ref="HG426:HG489" ca="1" si="1064">2*IMREAL(K165)*COS(2*PI()*B165*209/Nt_load2)-2*IMAGINARY(K165)*SIN(2*PI()*B165*209/Nt_load2)</f>
        <v>3.6363824845920743E-14</v>
      </c>
      <c r="HH426" s="223">
        <f t="shared" ref="HH426:HH489" ca="1" si="1065">2*IMREAL(K165)*COS(2*PI()*B165*210/Nt_load2)-2*IMAGINARY(K165)*SIN(2*PI()*B165*210/Nt_load2)</f>
        <v>5.8214114115470155E-14</v>
      </c>
      <c r="HI426" s="223">
        <f t="shared" ref="HI426:HI489" ca="1" si="1066">2*IMREAL(K165)*COS(2*PI()*B165*211/Nt_load2)-2*IMAGINARY(K165)*SIN(2*PI()*B165*211/Nt_load2)</f>
        <v>-3.9221116601452006E-14</v>
      </c>
      <c r="HJ426" s="223">
        <f t="shared" ref="HJ426:HJ489" ca="1" si="1067">2*IMREAL(K165)*COS(2*PI()*B165*212/Nt_load2)-2*IMAGINARY(K165)*SIN(2*PI()*B165*212/Nt_load2)</f>
        <v>-5.6289045344589224E-14</v>
      </c>
      <c r="HK426" s="223">
        <f t="shared" ref="HK426:HK489" ca="1" si="1068">2*IMREAL(K165)*COS(2*PI()*B165*213/Nt_load2)-2*IMAGINARY(K165)*SIN(2*PI()*B165*213/Nt_load2)</f>
        <v>4.1983921251729556E-14</v>
      </c>
      <c r="HL426" s="223">
        <f t="shared" ref="HL426:HL489" ca="1" si="1069">2*IMREAL(K165)*COS(2*PI()*B165*214/Nt_load2)-2*IMAGINARY(K165)*SIN(2*PI()*B165*214/Nt_load2)</f>
        <v>5.4228371333134966E-14</v>
      </c>
      <c r="HM426" s="223">
        <f t="shared" ref="HM426:HM489" ca="1" si="1070">2*IMREAL(K165)*COS(2*PI()*B165*215/Nt_load2)-2*IMAGINARY(K165)*SIN(2*PI()*B165*215/Nt_load2)</f>
        <v>-4.4645582958351399E-14</v>
      </c>
      <c r="HN426" s="223">
        <f t="shared" ref="HN426:HN489" ca="1" si="1071">2*IMREAL(K165)*COS(2*PI()*B165*216/Nt_load2)-2*IMAGINARY(K165)*SIN(2*PI()*B165*216/Nt_load2)</f>
        <v>-5.2037056425297329E-14</v>
      </c>
      <c r="HO426" s="223">
        <f t="shared" ref="HO426:HO489" ca="1" si="1072">2*IMREAL(K165)*COS(2*PI()*B165*217/Nt_load2)-2*IMAGINARY(K165)*SIN(2*PI()*B165*217/Nt_load2)</f>
        <v>4.7199689545138387E-14</v>
      </c>
      <c r="HP426" s="223">
        <f t="shared" ref="HP426:HP489" ca="1" si="1073">2*IMREAL(K165)*COS(2*PI()*B165*218/Nt_load2)-2*IMAGINARY(K165)*SIN(2*PI()*B165*218/Nt_load2)</f>
        <v>4.972037969062074E-14</v>
      </c>
      <c r="HQ426" s="223">
        <f t="shared" ref="HQ426:HQ489" ca="1" si="1074">2*IMREAL(K165)*COS(2*PI()*B165*219/Nt_load2)-2*IMAGINARY(K165)*SIN(2*PI()*B165*219/Nt_load2)</f>
        <v>-4.9640087945606501E-14</v>
      </c>
      <c r="HR426" s="223">
        <f t="shared" ref="HR426:HR489" ca="1" si="1075">2*IMREAL(K165)*COS(2*PI()*B165*220/Nt_load2)-2*IMAGINARY(K165)*SIN(2*PI()*B165*220/Nt_load2)</f>
        <v>-4.7283922206281317E-14</v>
      </c>
      <c r="HS426" s="223">
        <f t="shared" ref="HS426:HS489" ca="1" si="1076">2*IMREAL(K165)*COS(2*PI()*B165*221/Nt_load2)-2*IMAGINARY(K165)*SIN(2*PI()*B165*221/Nt_load2)</f>
        <v>5.1960899026252732E-14</v>
      </c>
      <c r="HT426" s="223">
        <f t="shared" ref="HT426:HT489" ca="1" si="1077">2*IMREAL(K165)*COS(2*PI()*B165*222/Nt_load2)-2*IMAGINARY(K165)*SIN(2*PI()*B165*222/Nt_load2)</f>
        <v>4.4733553611761657E-14</v>
      </c>
      <c r="HU426" s="223">
        <f t="shared" ref="HU426:HU489" ca="1" si="1078">2*IMREAL(K165)*COS(2*PI()*B165*223/Nt_load2)-2*IMAGINARY(K165)*SIN(2*PI()*B165*223/Nt_load2)</f>
        <v>-5.4156531749910134E-14</v>
      </c>
      <c r="HV426" s="223">
        <f t="shared" ref="HV426:HV489" ca="1" si="1079">2*IMREAL(K165)*COS(2*PI()*B165*224/Nt_load2)-2*IMAGINARY(K165)*SIN(2*PI()*B165*224/Nt_load2)</f>
        <v>-4.2075417968397753E-14</v>
      </c>
      <c r="HW426" s="223">
        <f t="shared" ref="HW426:HW489" ca="1" si="1080">2*IMREAL(K165)*COS(2*PI()*B165*225/Nt_load2)-2*IMAGINARY(K165)*SIN(2*PI()*B165*225/Nt_load2)</f>
        <v>5.6221696645027622E-14</v>
      </c>
      <c r="HX426" s="223">
        <f t="shared" ref="HX426:HX489" ca="1" si="1081">2*IMREAL(K165)*COS(2*PI()*B165*226/Nt_load2)-2*IMAGINARY(K165)*SIN(2*PI()*B165*226/Nt_load2)</f>
        <v>3.9315918957773531E-14</v>
      </c>
      <c r="HY426" s="223">
        <f t="shared" ref="HY426:HY489" ca="1" si="1082">2*IMREAL(K165)*COS(2*PI()*B165*227/Nt_load2)-2*IMAGINARY(K165)*SIN(2*PI()*B165*227/Nt_load2)</f>
        <v>-5.8151418548490564E-14</v>
      </c>
      <c r="HZ426" s="223">
        <f t="shared" ref="HZ426:HZ489" ca="1" si="1083">2*IMREAL(K165)*COS(2*PI()*B165*228/Nt_load2)-2*IMAGINARY(K165)*SIN(2*PI()*B165*228/Nt_load2)</f>
        <v>-3.6461704454712148E-14</v>
      </c>
      <c r="IA426" s="223">
        <f t="shared" ref="IA426:IA489" ca="1" si="1084">2*IMREAL(K165)*COS(2*PI()*B165*229/Nt_load2)-2*IMAGINARY(K165)*SIN(2*PI()*B165*229/Nt_load2)</f>
        <v>5.9941048591205364E-14</v>
      </c>
      <c r="IB426" s="223">
        <f t="shared" ref="IB426:IB489" ca="1" si="1085">2*IMREAL(K165)*COS(2*PI()*B165*230/Nt_load2)-2*IMAGINARY(K165)*SIN(2*PI()*B165*230/Nt_load2)</f>
        <v>3.3519650511954621E-14</v>
      </c>
      <c r="IC426" s="223">
        <f t="shared" ref="IC426:IC489" ca="1" si="1086">2*IMREAL(K165)*COS(2*PI()*B165*231/Nt_load2)-2*IMAGINARY(K165)*SIN(2*PI()*B165*231/Nt_load2)</f>
        <v>-6.1586275397650193E-14</v>
      </c>
      <c r="ID426" s="223">
        <f t="shared" ref="ID426:ID489" ca="1" si="1087">2*IMREAL(K165)*COS(2*PI()*B165*232/Nt_load2)-2*IMAGINARY(K165)*SIN(2*PI()*B165*232/Nt_load2)</f>
        <v>-3.0496844795135722E-14</v>
      </c>
      <c r="IE426" s="223">
        <f t="shared" ref="IE426:IE489" ca="1" si="1088">2*IMREAL(K165)*COS(2*PI()*B165*233/Nt_load2)-2*IMAGINARY(K165)*SIN(2*PI()*B165*223/Nt_load2)</f>
        <v>-4.2465023244072808E-14</v>
      </c>
      <c r="IF426" s="223">
        <f t="shared" ref="IF426:IF489" ca="1" si="1089">2*IMREAL(K165)*COS(2*PI()*B165*234/Nt_load2)-2*IMAGINARY(K165)*SIN(2*PI()*B165*234/Nt_load2)</f>
        <v>2.7400569508000782E-14</v>
      </c>
      <c r="IG426" s="223">
        <f t="shared" ref="IG426:IG489" ca="1" si="1090">2*IMREAL(K165)*COS(2*PI()*B165*235/Nt_load2)-2*IMAGINARY(K165)*SIN(2*PI()*B165*235/Nt_load2)</f>
        <v>-6.4428022748247871E-14</v>
      </c>
      <c r="IH426" s="223">
        <f t="shared" ref="IH426:IH489" ca="1" si="1091">2*IMREAL(K165)*COS(2*PI()*B165*236/Nt_load2)-2*IMAGINARY(K165)*SIN(2*PI()*B165*236/Nt_load2)</f>
        <v>-2.4238283848911035E-14</v>
      </c>
      <c r="II426" s="223">
        <f t="shared" ref="II426:II489" ca="1" si="1092">2*IMREAL(K165)*COS(2*PI()*B165*237/Nt_load2)-2*IMAGINARY(K165)*SIN(2*PI()*B165*237/Nt_load2)</f>
        <v>6.5617697274127101E-14</v>
      </c>
      <c r="IJ426" s="223">
        <f t="shared" ref="IJ426:IJ489" ca="1" si="1093">2*IMREAL(K165)*COS(2*PI()*B165*238/Nt_load2)-2*IMAGINARY(K165)*SIN(2*PI()*B165*238/Nt_load2)</f>
        <v>2.1017606041006274E-14</v>
      </c>
      <c r="IK426" s="223">
        <f t="shared" ref="IK426:IK489" ca="1" si="1094">2*IMREAL(K165)*COS(2*PI()*B165*239/Nt_load2)-2*IMAGINARY(K165)*SIN(2*PI()*B165*239/Nt_load2)</f>
        <v>-6.6649293019840237E-14</v>
      </c>
      <c r="IL426" s="223">
        <f t="shared" ref="IL426:IL489" ca="1" si="1095">2*IMREAL(K165)*COS(2*PI()*B165*240/Nt_load2)-2*IMAGINARY(K165)*SIN(2*PI()*B165*240/Nt_load2)</f>
        <v>-1.7746294979227631E-14</v>
      </c>
      <c r="IM426" s="223">
        <f t="shared" ref="IM426:IM489" ca="1" si="1096">2*IMREAL(K165)*COS(2*PI()*B165*241/Nt_load2)-2*IMAGINARY(K165)*SIN(2*PI()*B165*241/Nt_load2)</f>
        <v>6.7520324780881108E-14</v>
      </c>
      <c r="IN426" s="223">
        <f t="shared" ref="IN426:IN489" ca="1" si="1097">2*IMREAL(K165)*COS(2*PI()*B165*242/Nt_load2)-2*IMAGINARY(K165)*SIN(2*PI()*B165*242/Nt_load2)</f>
        <v>1.4432231538448368E-14</v>
      </c>
      <c r="IO426" s="223">
        <f t="shared" ref="IO426:IO489" ca="1" si="1098">2*IMREAL(K165)*COS(2*PI()*B165*243/Nt_load2)-2*IMAGINARY(K165)*SIN(2*PI()*B165*243/Nt_load2)</f>
        <v>-6.8228694165442735E-14</v>
      </c>
      <c r="IP426" s="223">
        <f t="shared" ref="IP426:IP489" ca="1" si="1099">2*IMREAL(K165)*COS(2*PI()*B165*244/Nt_load2)-2*IMAGINARY(K165)*SIN(2*PI()*B165*244/Nt_load2)</f>
        <v>-1.1083399587782667E-14</v>
      </c>
      <c r="IQ426" s="223">
        <f t="shared" ref="IQ426:IQ489" ca="1" si="1100">2*IMREAL(K165)*COS(2*PI()*B165*245/Nt_load2)-2*IMAGINARY(K165)*SIN(2*PI()*B165*245/Nt_load2)</f>
        <v>6.8772694649631298E-14</v>
      </c>
      <c r="IR426" s="223">
        <f t="shared" ref="IR426:IR489" ca="1" si="1101">2*IMREAL(K165)*COS(2*PI()*B165*246/Nt_load2)-2*IMAGINARY(K165)*SIN(2*PI()*B165*246/Nt_load2)</f>
        <v>7.7078667567149625E-15</v>
      </c>
      <c r="IS426" s="223">
        <f t="shared" ref="IS426:IS489" ca="1" si="1102">2*IMREAL(K165)*COS(2*PI()*B165*247/Nt_load2)-2*IMAGINARY(K165)*SIN(2*PI()*B165*247/Nt_load2)</f>
        <v>-6.9151015688632872E-14</v>
      </c>
      <c r="IT426" s="223">
        <f t="shared" ref="IT426:IT489" ca="1" si="1103">2*IMREAL(K165)*COS(2*PI()*B165*248/Nt_load2)-2*IMAGINARY(K165)*SIN(2*PI()*B165*248/Nt_load2)</f>
        <v>-4.3137649995009177E-15</v>
      </c>
      <c r="IU426" s="223">
        <f t="shared" ref="IU426:IU489" ca="1" si="1104">2*IMREAL(K165)*COS(2*PI()*B165*249/Nt_load2)-2*IMAGINARY(K165)*SIN(2*PI()*B165*249/Nt_load2)</f>
        <v>6.9362745873926615E-14</v>
      </c>
      <c r="IV426" s="223">
        <f t="shared" ref="IV426:IV489" ca="1" si="1105">2*IMREAL(K165)*COS(2*PI()*B165*250/Nt_load2)-2*IMAGINARY(K165)*SIN(2*PI()*B165*250/Nt_load2)</f>
        <v>9.0927100456582723E-16</v>
      </c>
      <c r="IW426" s="223">
        <f t="shared" ref="IW426:IW489" ca="1" si="1106">2*IMREAL(K165)*COS(2*PI()*B165*251/Nt_load2)-2*IMAGINARY(K165)*SIN(2*PI()*B165*251/Nt_load2)</f>
        <v>-6.9407375128951259E-14</v>
      </c>
      <c r="IX426" s="223">
        <f t="shared" ref="IX426:IX489" ca="1" si="1107">2*IMREAL(K165)*COS(2*PI()*B165*252/Nt_load2)-2*IMAGINARY(K165)*SIN(2*PI()*B165*252/Nt_load2)</f>
        <v>2.4974135038659389E-15</v>
      </c>
      <c r="IY426" s="223">
        <f t="shared" ref="IY426:IY489" ca="1" si="1108">2*IMREAL(K165)*COS(2*PI()*B165*253/Nt_load2)-2*IMAGINARY(K165)*SIN(2*PI()*B165*253/Nt_load2)</f>
        <v>6.928479593792204E-14</v>
      </c>
      <c r="IZ426" s="223">
        <f t="shared" ref="IZ426:IZ489" ca="1" si="1109">2*IMREAL(K165)*COS(2*PI()*B165*254/Nt_load2)-2*IMAGINARY(K165)*SIN(2*PI()*B165*254/Nt_load2)</f>
        <v>-5.8980815244153652E-15</v>
      </c>
      <c r="JA426" s="223">
        <f t="shared" ref="JA426:JA489" ca="1" si="1110">2*IMREAL(K165)*COS(2*PI()*B165*255/Nt_load2)-2*IMAGINARY(K165)*SIN(2*PI()*B165*255/Nt_load2)</f>
        <v>-6.8995303604847262E-14</v>
      </c>
      <c r="JB426" s="223">
        <f t="shared" ref="JB426:JB489" ca="1" si="1111">2*IMREAL(K165)*COS(2*PI()*B165*256/Nt_load2)-2*IMAGINARY(K165)*SIN(2*PI()*B165*256/Nt_load2)</f>
        <v>9.2845405499654786E-15</v>
      </c>
    </row>
    <row r="427" spans="2:262">
      <c r="B427" s="230">
        <v>66</v>
      </c>
      <c r="C427" s="229">
        <f t="shared" ref="C427:C490" si="1112">C426+Div_Nt_load2</f>
        <v>1.2890625000000007E-3</v>
      </c>
      <c r="D427" s="226">
        <f t="shared" ca="1" si="855"/>
        <v>18.000000000147566</v>
      </c>
      <c r="E427" s="225">
        <f ca="1">BT361</f>
        <v>1.4756421438598178E-10</v>
      </c>
      <c r="F427" s="224">
        <v>66</v>
      </c>
      <c r="G427" s="223">
        <f t="shared" ca="1" si="856"/>
        <v>-8.775842149877375E-14</v>
      </c>
      <c r="H427" s="223">
        <f t="shared" ca="1" si="857"/>
        <v>1.1148451202039218E-14</v>
      </c>
      <c r="I427" s="223">
        <f t="shared" ca="1" si="858"/>
        <v>8.6664364353100203E-14</v>
      </c>
      <c r="J427" s="223">
        <f t="shared" ca="1" si="859"/>
        <v>-1.9653288813780448E-14</v>
      </c>
      <c r="K427" s="223">
        <f t="shared" ca="1" si="860"/>
        <v>-8.4735682003145657E-14</v>
      </c>
      <c r="L427" s="223">
        <f t="shared" ca="1" si="861"/>
        <v>2.7968854510664501E-14</v>
      </c>
      <c r="M427" s="223">
        <f t="shared" ca="1" si="862"/>
        <v>8.1990948714265226E-14</v>
      </c>
      <c r="N427" s="223">
        <f t="shared" ca="1" si="863"/>
        <v>-3.6015064849279661E-14</v>
      </c>
      <c r="O427" s="223">
        <f t="shared" ca="1" si="864"/>
        <v>-7.8456597768454665E-14</v>
      </c>
      <c r="P427" s="223">
        <f t="shared" ca="1" si="865"/>
        <v>4.371443042555929E-14</v>
      </c>
      <c r="Q427" s="223">
        <f t="shared" ca="1" si="866"/>
        <v>7.416666689739477E-14</v>
      </c>
      <c r="R427" s="223">
        <f t="shared" ca="1" si="867"/>
        <v>-5.0992802140102176E-14</v>
      </c>
      <c r="S427" s="223">
        <f t="shared" ca="1" si="868"/>
        <v>-6.9162470480488806E-14</v>
      </c>
      <c r="T427" s="223">
        <f t="shared" ca="1" si="869"/>
        <v>5.778008529453471E-14</v>
      </c>
      <c r="U427" s="223">
        <f t="shared" ca="1" si="870"/>
        <v>6.3492201664803495E-14</v>
      </c>
      <c r="V427" s="223">
        <f t="shared" ca="1" si="871"/>
        <v>-6.4010914641773343E-14</v>
      </c>
      <c r="W427" s="223">
        <f t="shared" ca="1" si="872"/>
        <v>-5.7210468238718152E-14</v>
      </c>
      <c r="X427" s="223">
        <f t="shared" ca="1" si="873"/>
        <v>6.9625283889086339E-14</v>
      </c>
      <c r="Y427" s="223">
        <f t="shared" ca="1" si="874"/>
        <v>5.0377766729070765E-14</v>
      </c>
      <c r="Z427" s="223">
        <f t="shared" ca="1" si="875"/>
        <v>-7.456912359149585E-14</v>
      </c>
      <c r="AA427" s="223">
        <f t="shared" ca="1" si="876"/>
        <v>-4.3059899786533533E-14</v>
      </c>
      <c r="AB427" s="223">
        <f t="shared" ca="1" si="877"/>
        <v>7.8794821870089604E-14</v>
      </c>
      <c r="AC427" s="223">
        <f t="shared" ca="1" si="878"/>
        <v>3.5327342470116625E-14</v>
      </c>
      <c r="AD427" s="223">
        <f t="shared" ca="1" si="879"/>
        <v>-8.2261682940443275E-14</v>
      </c>
      <c r="AE427" s="223">
        <f t="shared" ca="1" si="880"/>
        <v>-2.7254563533822688E-14</v>
      </c>
      <c r="AF427" s="223">
        <f t="shared" ca="1" si="881"/>
        <v>8.4936319035270327E-14</v>
      </c>
      <c r="AG427" s="223">
        <f t="shared" ca="1" si="882"/>
        <v>1.8919308251838087E-14</v>
      </c>
      <c r="AH427" s="223">
        <f t="shared" ca="1" si="883"/>
        <v>-8.6792971946872752E-14</v>
      </c>
      <c r="AI427" s="223">
        <f t="shared" ca="1" si="884"/>
        <v>-1.0401849689042367E-14</v>
      </c>
      <c r="AJ427" s="223">
        <f t="shared" ca="1" si="885"/>
        <v>8.7813761092762121E-14</v>
      </c>
      <c r="AK427" s="223">
        <f t="shared" ca="1" si="886"/>
        <v>1.7842156275117213E-15</v>
      </c>
      <c r="AL427" s="223">
        <f t="shared" ca="1" si="887"/>
        <v>-8.7988855715443398E-14</v>
      </c>
      <c r="AM427" s="223">
        <f t="shared" ca="1" si="888"/>
        <v>6.8506014058633391E-15</v>
      </c>
      <c r="AN427" s="223">
        <f t="shared" ca="1" si="889"/>
        <v>8.731656955798369E-14</v>
      </c>
      <c r="AO427" s="223">
        <f t="shared" ca="1" si="890"/>
        <v>-1.5419443402780269E-14</v>
      </c>
      <c r="AP427" s="223">
        <f t="shared" ca="1" si="891"/>
        <v>-8.5803377103588344E-14</v>
      </c>
      <c r="AQ427" s="223">
        <f t="shared" ca="1" si="892"/>
        <v>2.3839787730603246E-14</v>
      </c>
      <c r="AR427" s="223">
        <f t="shared" ca="1" si="893"/>
        <v>8.3463851222788329E-14</v>
      </c>
      <c r="AS427" s="223">
        <f t="shared" ca="1" si="894"/>
        <v>-3.2030541870426908E-14</v>
      </c>
      <c r="AT427" s="223">
        <f t="shared" ca="1" si="895"/>
        <v>-8.0320522828730427E-14</v>
      </c>
      <c r="AU427" s="223">
        <f t="shared" ca="1" si="896"/>
        <v>3.991282438236362E-14</v>
      </c>
      <c r="AV427" s="223">
        <f t="shared" ca="1" si="897"/>
        <v>7.6403663892167931E-14</v>
      </c>
      <c r="AW427" s="223">
        <f t="shared" ca="1" si="898"/>
        <v>-4.7410724576928399E-14</v>
      </c>
      <c r="AX427" s="223">
        <f t="shared" ca="1" si="899"/>
        <v>-7.1750995905832684E-14</v>
      </c>
      <c r="AY427" s="223">
        <f t="shared" ca="1" si="900"/>
        <v>5.4452033576478967E-14</v>
      </c>
      <c r="AZ427" s="223">
        <f t="shared" ca="1" si="901"/>
        <v>6.640732660584012E-14</v>
      </c>
      <c r="BA427" s="223">
        <f t="shared" ca="1" si="902"/>
        <v>-6.0968939726178611E-14</v>
      </c>
      <c r="BB427" s="223">
        <f t="shared" ca="1" si="903"/>
        <v>-6.0424118448695916E-14</v>
      </c>
      <c r="BC427" s="223">
        <f t="shared" ca="1" si="904"/>
        <v>6.6898681657302485E-14</v>
      </c>
      <c r="BD427" s="223">
        <f t="shared" ca="1" si="905"/>
        <v>5.3858992999707681E-14</v>
      </c>
      <c r="BE427" s="223">
        <f t="shared" ca="1" si="906"/>
        <v>-7.2184152713527149E-14</v>
      </c>
      <c r="BF427" s="223">
        <f t="shared" ca="1" si="907"/>
        <v>-4.6775176005811798E-14</v>
      </c>
      <c r="BG427" s="223">
        <f t="shared" ca="1" si="908"/>
        <v>7.6774450919248787E-14</v>
      </c>
      <c r="BH427" s="223">
        <f t="shared" ca="1" si="909"/>
        <v>3.9240888497067766E-14</v>
      </c>
      <c r="BI427" s="223">
        <f t="shared" ca="1" si="910"/>
        <v>-8.0625369193434058E-14</v>
      </c>
      <c r="BJ427" s="223">
        <f t="shared" ca="1" si="911"/>
        <v>-3.1328689780845271E-14</v>
      </c>
      <c r="BK427" s="223">
        <f t="shared" ca="1" si="912"/>
        <v>8.3699821087976494E-14</v>
      </c>
      <c r="BL427" s="223">
        <f t="shared" ca="1" si="913"/>
        <v>2.3114778656029341E-14</v>
      </c>
      <c r="BM427" s="223">
        <f t="shared" ca="1" si="914"/>
        <v>-8.5968197950465286E-14</v>
      </c>
      <c r="BN427" s="223">
        <f t="shared" ca="1" si="915"/>
        <v>-1.4678259576932516E-14</v>
      </c>
      <c r="BO427" s="223">
        <f t="shared" ca="1" si="916"/>
        <v>8.7408654071693742E-14</v>
      </c>
      <c r="BP427" s="223">
        <f t="shared" ca="1" si="917"/>
        <v>6.1003808341569347E-15</v>
      </c>
      <c r="BQ427" s="223">
        <f t="shared" ca="1" si="918"/>
        <v>-8.8007317071781009E-14</v>
      </c>
      <c r="BR427" s="223">
        <f t="shared" ca="1" si="919"/>
        <v>2.5362479108589568E-15</v>
      </c>
      <c r="BS427" s="223">
        <f t="shared" ca="1" si="920"/>
        <v>8.7758421498773763E-14</v>
      </c>
      <c r="BT427" s="223">
        <f t="shared" ca="1" si="921"/>
        <v>-1.1148451202039139E-14</v>
      </c>
      <c r="BU427" s="223">
        <f t="shared" ca="1" si="922"/>
        <v>-8.6664364353100215E-14</v>
      </c>
      <c r="BV427" s="223">
        <f t="shared" ca="1" si="923"/>
        <v>1.9653288813780332E-14</v>
      </c>
      <c r="BW427" s="223">
        <f t="shared" ca="1" si="924"/>
        <v>8.473568200314572E-14</v>
      </c>
      <c r="BX427" s="223">
        <f t="shared" ca="1" si="925"/>
        <v>-2.7968854510664309E-14</v>
      </c>
      <c r="BY427" s="223">
        <f t="shared" ca="1" si="926"/>
        <v>-8.1990948714265302E-14</v>
      </c>
      <c r="BZ427" s="223">
        <f t="shared" ca="1" si="927"/>
        <v>3.6015064849279478E-14</v>
      </c>
      <c r="CA427" s="223">
        <f t="shared" ca="1" si="928"/>
        <v>7.8456597768454754E-14</v>
      </c>
      <c r="CB427" s="223">
        <f t="shared" ca="1" si="929"/>
        <v>-4.3714430425558981E-14</v>
      </c>
      <c r="CC427" s="223">
        <f t="shared" ca="1" si="930"/>
        <v>-7.4166666897394971E-14</v>
      </c>
      <c r="CD427" s="223">
        <f t="shared" ca="1" si="931"/>
        <v>5.0992802140101886E-14</v>
      </c>
      <c r="CE427" s="223">
        <f t="shared" ca="1" si="932"/>
        <v>6.916247048048902E-14</v>
      </c>
      <c r="CF427" s="223">
        <f t="shared" ca="1" si="933"/>
        <v>-5.7780085294534445E-14</v>
      </c>
      <c r="CG427" s="223">
        <f t="shared" ca="1" si="934"/>
        <v>-6.3492201664803747E-14</v>
      </c>
      <c r="CH427" s="223">
        <f t="shared" ca="1" si="935"/>
        <v>6.4010914641773961E-14</v>
      </c>
      <c r="CI427" s="223">
        <f t="shared" ca="1" si="936"/>
        <v>5.7210468238717471E-14</v>
      </c>
      <c r="CJ427" s="223">
        <f t="shared" ca="1" si="937"/>
        <v>-6.9625283889086894E-14</v>
      </c>
      <c r="CK427" s="223">
        <f t="shared" ca="1" si="938"/>
        <v>-5.037776672907002E-14</v>
      </c>
      <c r="CL427" s="223">
        <f t="shared" ca="1" si="939"/>
        <v>7.4569123591496166E-14</v>
      </c>
      <c r="CM427" s="223">
        <f t="shared" ca="1" si="940"/>
        <v>4.3059899786533028E-14</v>
      </c>
      <c r="CN427" s="223">
        <f t="shared" ca="1" si="941"/>
        <v>-7.8794821870089857E-14</v>
      </c>
      <c r="CO427" s="223">
        <f t="shared" ca="1" si="942"/>
        <v>-3.5327342470116095E-14</v>
      </c>
      <c r="CP427" s="223">
        <f t="shared" ca="1" si="943"/>
        <v>8.2261682940443477E-14</v>
      </c>
      <c r="CQ427" s="223">
        <f t="shared" ca="1" si="944"/>
        <v>2.7254563533822136E-14</v>
      </c>
      <c r="CR427" s="223">
        <f t="shared" ca="1" si="945"/>
        <v>-8.4936319035270478E-14</v>
      </c>
      <c r="CS427" s="223">
        <f t="shared" ca="1" si="946"/>
        <v>-1.8919308251837522E-14</v>
      </c>
      <c r="CT427" s="223">
        <f t="shared" ca="1" si="947"/>
        <v>8.6792971946872865E-14</v>
      </c>
      <c r="CU427" s="223">
        <f t="shared" ca="1" si="948"/>
        <v>1.040184968904179E-14</v>
      </c>
      <c r="CV427" s="223">
        <f t="shared" ca="1" si="949"/>
        <v>-8.7813761092762171E-14</v>
      </c>
      <c r="CW427" s="223">
        <f t="shared" ca="1" si="950"/>
        <v>-1.7842156275111387E-15</v>
      </c>
      <c r="CX427" s="223">
        <f t="shared" ca="1" si="951"/>
        <v>8.7988855715443385E-14</v>
      </c>
      <c r="CY427" s="223">
        <f t="shared" ca="1" si="952"/>
        <v>-6.8506014058639181E-15</v>
      </c>
      <c r="CZ427" s="223">
        <f t="shared" ca="1" si="953"/>
        <v>-8.7316569557983614E-14</v>
      </c>
      <c r="DA427" s="223">
        <f t="shared" ca="1" si="954"/>
        <v>1.5419443402780843E-14</v>
      </c>
      <c r="DB427" s="223">
        <f t="shared" ca="1" si="955"/>
        <v>8.5803377103588231E-14</v>
      </c>
      <c r="DC427" s="223">
        <f t="shared" ca="1" si="956"/>
        <v>-2.3839787730603808E-14</v>
      </c>
      <c r="DD427" s="223">
        <f t="shared" ca="1" si="957"/>
        <v>-8.346385122278814E-14</v>
      </c>
      <c r="DE427" s="223">
        <f t="shared" ca="1" si="958"/>
        <v>3.2030541870427445E-14</v>
      </c>
      <c r="DF427" s="223">
        <f t="shared" ca="1" si="959"/>
        <v>8.032052282873044E-14</v>
      </c>
      <c r="DG427" s="223">
        <f t="shared" ca="1" si="960"/>
        <v>-3.9912824382363582E-14</v>
      </c>
      <c r="DH427" s="223">
        <f t="shared" ca="1" si="961"/>
        <v>-7.6403663892167969E-14</v>
      </c>
      <c r="DI427" s="223">
        <f t="shared" ca="1" si="962"/>
        <v>4.7410724576928354E-14</v>
      </c>
      <c r="DJ427" s="223">
        <f t="shared" ca="1" si="963"/>
        <v>7.1750995905832709E-14</v>
      </c>
      <c r="DK427" s="223">
        <f t="shared" ca="1" si="964"/>
        <v>-5.4452033576478936E-14</v>
      </c>
      <c r="DL427" s="223">
        <f t="shared" ca="1" si="965"/>
        <v>-6.6407326605840145E-14</v>
      </c>
      <c r="DM427" s="223">
        <f t="shared" ca="1" si="966"/>
        <v>6.0968939726178598E-14</v>
      </c>
      <c r="DN427" s="223">
        <f t="shared" ca="1" si="967"/>
        <v>6.0424118448695942E-14</v>
      </c>
      <c r="DO427" s="223">
        <f t="shared" ca="1" si="968"/>
        <v>-6.6898681657302447E-14</v>
      </c>
      <c r="DP427" s="223">
        <f t="shared" ca="1" si="969"/>
        <v>-5.3858992999707726E-14</v>
      </c>
      <c r="DQ427" s="223">
        <f t="shared" ca="1" si="970"/>
        <v>7.2184152713527111E-14</v>
      </c>
      <c r="DR427" s="223">
        <f t="shared" ca="1" si="971"/>
        <v>4.6775176005811836E-14</v>
      </c>
      <c r="DS427" s="223">
        <f t="shared" ca="1" si="972"/>
        <v>-7.6774450919248762E-14</v>
      </c>
      <c r="DT427" s="223">
        <f t="shared" ca="1" si="973"/>
        <v>-3.9240888497067804E-14</v>
      </c>
      <c r="DU427" s="223">
        <f t="shared" ca="1" si="974"/>
        <v>8.0625369193434033E-14</v>
      </c>
      <c r="DV427" s="223">
        <f t="shared" ca="1" si="975"/>
        <v>3.1328689780845315E-14</v>
      </c>
      <c r="DW427" s="223">
        <f t="shared" ca="1" si="976"/>
        <v>-8.3699821087976482E-14</v>
      </c>
      <c r="DX427" s="223">
        <f t="shared" ca="1" si="977"/>
        <v>-2.3114778656029388E-14</v>
      </c>
      <c r="DY427" s="223">
        <f t="shared" ca="1" si="978"/>
        <v>8.5968197950465286E-14</v>
      </c>
      <c r="DZ427" s="223">
        <f t="shared" ca="1" si="979"/>
        <v>1.4678259576932557E-14</v>
      </c>
      <c r="EA427" s="223">
        <f t="shared" ca="1" si="980"/>
        <v>-8.7408654071693729E-14</v>
      </c>
      <c r="EB427" s="223">
        <f t="shared" ca="1" si="981"/>
        <v>-6.1003808341569781E-15</v>
      </c>
      <c r="EC427" s="223">
        <f t="shared" ca="1" si="982"/>
        <v>8.8007317071781009E-14</v>
      </c>
      <c r="ED427" s="223">
        <f t="shared" ca="1" si="983"/>
        <v>-2.5362479108589135E-15</v>
      </c>
      <c r="EE427" s="223">
        <f t="shared" ca="1" si="984"/>
        <v>-8.7758421498773763E-14</v>
      </c>
      <c r="EF427" s="223">
        <f t="shared" ca="1" si="985"/>
        <v>1.1148451202039095E-14</v>
      </c>
      <c r="EG427" s="223">
        <f t="shared" ca="1" si="986"/>
        <v>8.6664364353100241E-14</v>
      </c>
      <c r="EH427" s="223">
        <f t="shared" ca="1" si="987"/>
        <v>-1.9653288813780291E-14</v>
      </c>
      <c r="EI427" s="223">
        <f t="shared" ca="1" si="988"/>
        <v>-8.4735682003145733E-14</v>
      </c>
      <c r="EJ427" s="223">
        <f t="shared" ca="1" si="989"/>
        <v>2.7968854510664271E-14</v>
      </c>
      <c r="EK427" s="223">
        <f t="shared" ca="1" si="990"/>
        <v>8.1990948714265327E-14</v>
      </c>
      <c r="EL427" s="223">
        <f t="shared" ca="1" si="991"/>
        <v>-3.601506484927944E-14</v>
      </c>
      <c r="EM427" s="223">
        <f t="shared" ca="1" si="992"/>
        <v>-7.8456597768454766E-14</v>
      </c>
      <c r="EN427" s="223">
        <f t="shared" ca="1" si="993"/>
        <v>4.3714430425558943E-14</v>
      </c>
      <c r="EO427" s="223">
        <f t="shared" ca="1" si="994"/>
        <v>7.4166666897394984E-14</v>
      </c>
      <c r="EP427" s="223">
        <f t="shared" ca="1" si="995"/>
        <v>-5.0992802140101848E-14</v>
      </c>
      <c r="EQ427" s="223">
        <f t="shared" ca="1" si="996"/>
        <v>-6.9162470480489045E-14</v>
      </c>
      <c r="ER427" s="223">
        <f t="shared" ca="1" si="997"/>
        <v>5.778008529453442E-14</v>
      </c>
      <c r="ES427" s="223">
        <f t="shared" ca="1" si="998"/>
        <v>6.3492201664803785E-14</v>
      </c>
      <c r="ET427" s="223">
        <f t="shared" ca="1" si="999"/>
        <v>-6.4010914641773065E-14</v>
      </c>
      <c r="EU427" s="223">
        <f t="shared" ca="1" si="1000"/>
        <v>-5.7210468238718455E-14</v>
      </c>
      <c r="EV427" s="223">
        <f t="shared" ca="1" si="1001"/>
        <v>6.9625283889086099E-14</v>
      </c>
      <c r="EW427" s="223">
        <f t="shared" ca="1" si="1002"/>
        <v>5.0377766729071093E-14</v>
      </c>
      <c r="EX427" s="223">
        <f t="shared" ca="1" si="1003"/>
        <v>-7.4569123591495459E-14</v>
      </c>
      <c r="EY427" s="223">
        <f t="shared" ca="1" si="1004"/>
        <v>-4.3059899786534151E-14</v>
      </c>
      <c r="EZ427" s="223">
        <f t="shared" ca="1" si="1005"/>
        <v>7.8794821870089276E-14</v>
      </c>
      <c r="FA427" s="223">
        <f t="shared" ca="1" si="1006"/>
        <v>3.5327342470117281E-14</v>
      </c>
      <c r="FB427" s="223">
        <f t="shared" ca="1" si="1007"/>
        <v>-8.2261682940443022E-14</v>
      </c>
      <c r="FC427" s="223">
        <f t="shared" ca="1" si="1008"/>
        <v>-2.7254563533823367E-14</v>
      </c>
      <c r="FD427" s="223">
        <f t="shared" ca="1" si="1009"/>
        <v>8.4936319035270137E-14</v>
      </c>
      <c r="FE427" s="223">
        <f t="shared" ca="1" si="1010"/>
        <v>1.8919308251838787E-14</v>
      </c>
      <c r="FF427" s="223">
        <f t="shared" ca="1" si="1011"/>
        <v>-8.6792971946872651E-14</v>
      </c>
      <c r="FG427" s="223">
        <f t="shared" ca="1" si="1012"/>
        <v>-1.0401849689043074E-14</v>
      </c>
      <c r="FH427" s="223">
        <f t="shared" ca="1" si="1013"/>
        <v>8.7813761092762083E-14</v>
      </c>
      <c r="FI427" s="223">
        <f t="shared" ca="1" si="1014"/>
        <v>1.7842156275124329E-15</v>
      </c>
      <c r="FJ427" s="223">
        <f t="shared" ca="1" si="1015"/>
        <v>-8.7988855715443347E-14</v>
      </c>
      <c r="FK427" s="223">
        <f t="shared" ca="1" si="1016"/>
        <v>6.8506014058626291E-15</v>
      </c>
      <c r="FL427" s="223">
        <f t="shared" ca="1" si="1017"/>
        <v>8.7316569557983463E-14</v>
      </c>
      <c r="FM427" s="223">
        <f t="shared" ca="1" si="1018"/>
        <v>-1.5419443402779572E-14</v>
      </c>
      <c r="FN427" s="223">
        <f t="shared" ca="1" si="1019"/>
        <v>-8.580337710358794E-14</v>
      </c>
      <c r="FO427" s="223">
        <f t="shared" ca="1" si="1020"/>
        <v>2.3839787730602562E-14</v>
      </c>
      <c r="FP427" s="223">
        <f t="shared" ca="1" si="1021"/>
        <v>8.3463851222787749E-14</v>
      </c>
      <c r="FQ427" s="223">
        <f t="shared" ca="1" si="1022"/>
        <v>-3.2030541870426239E-14</v>
      </c>
      <c r="FR427" s="223">
        <f t="shared" ca="1" si="1023"/>
        <v>-8.0320522828729935E-14</v>
      </c>
      <c r="FS427" s="223">
        <f t="shared" ca="1" si="1024"/>
        <v>3.9912824382362433E-14</v>
      </c>
      <c r="FT427" s="223">
        <f t="shared" ca="1" si="1025"/>
        <v>7.6403663892167363E-14</v>
      </c>
      <c r="FU427" s="223">
        <f t="shared" ca="1" si="1026"/>
        <v>-4.7410724576927269E-14</v>
      </c>
      <c r="FV427" s="223">
        <f t="shared" ca="1" si="1027"/>
        <v>-7.1750995905832015E-14</v>
      </c>
      <c r="FW427" s="223">
        <f t="shared" ca="1" si="1028"/>
        <v>5.4452033576477914E-14</v>
      </c>
      <c r="FX427" s="223">
        <f t="shared" ca="1" si="1029"/>
        <v>6.640732660583935E-14</v>
      </c>
      <c r="FY427" s="223">
        <f t="shared" ca="1" si="1030"/>
        <v>-6.0968939726177664E-14</v>
      </c>
      <c r="FZ427" s="223">
        <f t="shared" ca="1" si="1031"/>
        <v>-6.0424118448695071E-14</v>
      </c>
      <c r="GA427" s="223">
        <f t="shared" ca="1" si="1032"/>
        <v>6.6898681657301614E-14</v>
      </c>
      <c r="GB427" s="223">
        <f t="shared" ca="1" si="1033"/>
        <v>5.3858992999706766E-14</v>
      </c>
      <c r="GC427" s="223">
        <f t="shared" ca="1" si="1034"/>
        <v>-7.2184152713526379E-14</v>
      </c>
      <c r="GD427" s="223">
        <f t="shared" ca="1" si="1035"/>
        <v>-4.6775176005810814E-14</v>
      </c>
      <c r="GE427" s="223">
        <f t="shared" ca="1" si="1036"/>
        <v>7.6774450919248144E-14</v>
      </c>
      <c r="GF427" s="223">
        <f t="shared" ca="1" si="1037"/>
        <v>3.9240888497066718E-14</v>
      </c>
      <c r="GG427" s="223">
        <f t="shared" ca="1" si="1038"/>
        <v>-8.0625369193433528E-14</v>
      </c>
      <c r="GH427" s="223">
        <f t="shared" ca="1" si="1039"/>
        <v>-3.1328689780844185E-14</v>
      </c>
      <c r="GI427" s="223">
        <f t="shared" ca="1" si="1040"/>
        <v>8.3699821087976065E-14</v>
      </c>
      <c r="GJ427" s="223">
        <f t="shared" ca="1" si="1041"/>
        <v>2.3114778656028218E-14</v>
      </c>
      <c r="GK427" s="223">
        <f t="shared" ca="1" si="1042"/>
        <v>-8.5968197950464983E-14</v>
      </c>
      <c r="GL427" s="223">
        <f t="shared" ca="1" si="1043"/>
        <v>-1.4678259576931364E-14</v>
      </c>
      <c r="GM427" s="223">
        <f t="shared" ca="1" si="1044"/>
        <v>8.7408654071693578E-14</v>
      </c>
      <c r="GN427" s="223">
        <f t="shared" ca="1" si="1045"/>
        <v>6.1003808341557719E-15</v>
      </c>
      <c r="GO427" s="223">
        <f t="shared" ca="1" si="1046"/>
        <v>-8.8007317071780983E-14</v>
      </c>
      <c r="GP427" s="223">
        <f t="shared" ca="1" si="1047"/>
        <v>2.5362479108601208E-15</v>
      </c>
      <c r="GQ427" s="223">
        <f t="shared" ca="1" si="1048"/>
        <v>8.7758421498773864E-14</v>
      </c>
      <c r="GR427" s="223">
        <f t="shared" ca="1" si="1049"/>
        <v>-1.1148451202040294E-14</v>
      </c>
      <c r="GS427" s="223">
        <f t="shared" ca="1" si="1050"/>
        <v>-8.6664364353100455E-14</v>
      </c>
      <c r="GT427" s="223">
        <f t="shared" ca="1" si="1051"/>
        <v>1.9653288813781464E-14</v>
      </c>
      <c r="GU427" s="223">
        <f t="shared" ca="1" si="1052"/>
        <v>8.4735682003146086E-14</v>
      </c>
      <c r="GV427" s="223">
        <f t="shared" ca="1" si="1053"/>
        <v>-2.7968854510665419E-14</v>
      </c>
      <c r="GW427" s="223">
        <f t="shared" ca="1" si="1054"/>
        <v>-8.1990948714265782E-14</v>
      </c>
      <c r="GX427" s="223">
        <f t="shared" ca="1" si="1055"/>
        <v>3.6015064849280538E-14</v>
      </c>
      <c r="GY427" s="223">
        <f t="shared" ca="1" si="1056"/>
        <v>7.845659776845536E-14</v>
      </c>
      <c r="GZ427" s="223">
        <f t="shared" ca="1" si="1057"/>
        <v>-4.3714430425559991E-14</v>
      </c>
      <c r="HA427" s="223">
        <f t="shared" ca="1" si="1058"/>
        <v>-7.4166666897395691E-14</v>
      </c>
      <c r="HB427" s="223">
        <f t="shared" ca="1" si="1059"/>
        <v>5.0992802140102832E-14</v>
      </c>
      <c r="HC427" s="223">
        <f t="shared" ca="1" si="1060"/>
        <v>6.9162470480489853E-14</v>
      </c>
      <c r="HD427" s="223">
        <f t="shared" ca="1" si="1061"/>
        <v>-5.7780085294535328E-14</v>
      </c>
      <c r="HE427" s="223">
        <f t="shared" ca="1" si="1062"/>
        <v>-6.3492201664804681E-14</v>
      </c>
      <c r="HF427" s="223">
        <f t="shared" ca="1" si="1063"/>
        <v>6.4010914641773886E-14</v>
      </c>
      <c r="HG427" s="223">
        <f t="shared" ca="1" si="1064"/>
        <v>5.721046823871944E-14</v>
      </c>
      <c r="HH427" s="223">
        <f t="shared" ca="1" si="1065"/>
        <v>-6.9625283889086844E-14</v>
      </c>
      <c r="HI427" s="223">
        <f t="shared" ca="1" si="1066"/>
        <v>-5.0377766729072147E-14</v>
      </c>
      <c r="HJ427" s="223">
        <f t="shared" ca="1" si="1067"/>
        <v>7.4569123591496115E-14</v>
      </c>
      <c r="HK427" s="223">
        <f t="shared" ca="1" si="1068"/>
        <v>4.3059899786535281E-14</v>
      </c>
      <c r="HL427" s="223">
        <f t="shared" ca="1" si="1069"/>
        <v>-7.8794821870089819E-14</v>
      </c>
      <c r="HM427" s="223">
        <f t="shared" ca="1" si="1070"/>
        <v>-3.5327342470118468E-14</v>
      </c>
      <c r="HN427" s="223">
        <f t="shared" ca="1" si="1071"/>
        <v>8.2261682940443439E-14</v>
      </c>
      <c r="HO427" s="223">
        <f t="shared" ca="1" si="1072"/>
        <v>2.7254563533824594E-14</v>
      </c>
      <c r="HP427" s="223">
        <f t="shared" ca="1" si="1073"/>
        <v>-8.4936319035270453E-14</v>
      </c>
      <c r="HQ427" s="223">
        <f t="shared" ca="1" si="1074"/>
        <v>-1.8919308251840046E-14</v>
      </c>
      <c r="HR427" s="223">
        <f t="shared" ca="1" si="1075"/>
        <v>8.679297194687284E-14</v>
      </c>
      <c r="HS427" s="223">
        <f t="shared" ca="1" si="1076"/>
        <v>1.0401849689044358E-14</v>
      </c>
      <c r="HT427" s="223">
        <f t="shared" ca="1" si="1077"/>
        <v>-8.7813761092762158E-14</v>
      </c>
      <c r="HU427" s="223">
        <f t="shared" ca="1" si="1078"/>
        <v>-1.7842156275137262E-15</v>
      </c>
      <c r="HV427" s="223">
        <f t="shared" ca="1" si="1079"/>
        <v>8.7988855715443385E-14</v>
      </c>
      <c r="HW427" s="223">
        <f t="shared" ca="1" si="1080"/>
        <v>-6.8506014058613386E-15</v>
      </c>
      <c r="HX427" s="223">
        <f t="shared" ca="1" si="1081"/>
        <v>-8.731656955798364E-14</v>
      </c>
      <c r="HY427" s="223">
        <f t="shared" ca="1" si="1082"/>
        <v>1.5419443402778294E-14</v>
      </c>
      <c r="HZ427" s="223">
        <f t="shared" ca="1" si="1083"/>
        <v>8.5803377103588231E-14</v>
      </c>
      <c r="IA427" s="223">
        <f t="shared" ca="1" si="1084"/>
        <v>-2.3839787730601315E-14</v>
      </c>
      <c r="IB427" s="223">
        <f t="shared" ca="1" si="1085"/>
        <v>-8.3463851222788165E-14</v>
      </c>
      <c r="IC427" s="223">
        <f t="shared" ca="1" si="1086"/>
        <v>3.2030541870425034E-14</v>
      </c>
      <c r="ID427" s="223">
        <f t="shared" ca="1" si="1087"/>
        <v>8.0320522828730478E-14</v>
      </c>
      <c r="IE427" s="223">
        <f t="shared" ca="1" si="1088"/>
        <v>-6.6101494728128181E-15</v>
      </c>
      <c r="IF427" s="223">
        <f t="shared" ca="1" si="1089"/>
        <v>-7.6403663892168007E-14</v>
      </c>
      <c r="IG427" s="223">
        <f t="shared" ca="1" si="1090"/>
        <v>4.7410724576926177E-14</v>
      </c>
      <c r="IH427" s="223">
        <f t="shared" ca="1" si="1091"/>
        <v>7.175099590583276E-14</v>
      </c>
      <c r="II427" s="223">
        <f t="shared" ca="1" si="1092"/>
        <v>-5.4452033576476904E-14</v>
      </c>
      <c r="IJ427" s="223">
        <f t="shared" ca="1" si="1093"/>
        <v>-6.6407326605840196E-14</v>
      </c>
      <c r="IK427" s="223">
        <f t="shared" ca="1" si="1094"/>
        <v>6.0968939726176717E-14</v>
      </c>
      <c r="IL427" s="223">
        <f t="shared" ca="1" si="1095"/>
        <v>6.0424118448696017E-14</v>
      </c>
      <c r="IM427" s="223">
        <f t="shared" ca="1" si="1096"/>
        <v>-6.6898681657300781E-14</v>
      </c>
      <c r="IN427" s="223">
        <f t="shared" ca="1" si="1097"/>
        <v>-5.3858992999707789E-14</v>
      </c>
      <c r="IO427" s="223">
        <f t="shared" ca="1" si="1098"/>
        <v>7.2184152713525647E-14</v>
      </c>
      <c r="IP427" s="223">
        <f t="shared" ca="1" si="1099"/>
        <v>4.6775176005811912E-14</v>
      </c>
      <c r="IQ427" s="223">
        <f t="shared" ca="1" si="1100"/>
        <v>-7.67744509192475E-14</v>
      </c>
      <c r="IR427" s="223">
        <f t="shared" ca="1" si="1101"/>
        <v>-3.9240888497067886E-14</v>
      </c>
      <c r="IS427" s="223">
        <f t="shared" ca="1" si="1102"/>
        <v>8.0625369193433011E-14</v>
      </c>
      <c r="IT427" s="223">
        <f t="shared" ca="1" si="1103"/>
        <v>3.1328689780845397E-14</v>
      </c>
      <c r="IU427" s="223">
        <f t="shared" ca="1" si="1104"/>
        <v>-8.3699821087975674E-14</v>
      </c>
      <c r="IV427" s="223">
        <f t="shared" ca="1" si="1105"/>
        <v>-2.3114778656029471E-14</v>
      </c>
      <c r="IW427" s="223">
        <f t="shared" ca="1" si="1106"/>
        <v>8.5968197950464718E-14</v>
      </c>
      <c r="IX427" s="223">
        <f t="shared" ca="1" si="1107"/>
        <v>1.4678259576932642E-14</v>
      </c>
      <c r="IY427" s="223">
        <f t="shared" ca="1" si="1108"/>
        <v>-8.7408654071693427E-14</v>
      </c>
      <c r="IZ427" s="223">
        <f t="shared" ca="1" si="1109"/>
        <v>-6.1003808341570648E-15</v>
      </c>
      <c r="JA427" s="223">
        <f t="shared" ca="1" si="1110"/>
        <v>8.8007317071780958E-14</v>
      </c>
      <c r="JB427" s="223">
        <f t="shared" ca="1" si="1111"/>
        <v>-2.5362479108588275E-15</v>
      </c>
    </row>
    <row r="428" spans="2:262">
      <c r="B428" s="230">
        <v>67</v>
      </c>
      <c r="C428" s="229">
        <f t="shared" si="1112"/>
        <v>1.3085937500000007E-3</v>
      </c>
      <c r="D428" s="226">
        <f t="shared" ca="1" si="855"/>
        <v>18.000000000141789</v>
      </c>
      <c r="E428" s="225">
        <f ca="1">BU361</f>
        <v>1.4178793614485748E-10</v>
      </c>
      <c r="F428" s="224">
        <v>67</v>
      </c>
      <c r="G428" s="223">
        <f t="shared" ca="1" si="856"/>
        <v>-2.5887392046849703E-13</v>
      </c>
      <c r="H428" s="223">
        <f t="shared" ca="1" si="857"/>
        <v>5.2373478589665992E-14</v>
      </c>
      <c r="I428" s="223">
        <f t="shared" ca="1" si="858"/>
        <v>2.5116825627520642E-13</v>
      </c>
      <c r="J428" s="223">
        <f t="shared" ca="1" si="859"/>
        <v>-8.9327644915615913E-14</v>
      </c>
      <c r="K428" s="223">
        <f t="shared" ca="1" si="860"/>
        <v>-2.3802555784399977E-13</v>
      </c>
      <c r="L428" s="223">
        <f t="shared" ca="1" si="861"/>
        <v>1.2434813749233844E-13</v>
      </c>
      <c r="M428" s="223">
        <f t="shared" ca="1" si="862"/>
        <v>2.1973032490588925E-13</v>
      </c>
      <c r="N428" s="223">
        <f t="shared" ca="1" si="863"/>
        <v>-1.5667686841496805E-13</v>
      </c>
      <c r="O428" s="223">
        <f t="shared" ca="1" si="864"/>
        <v>-1.966785940036698E-13</v>
      </c>
      <c r="P428" s="223">
        <f t="shared" ca="1" si="865"/>
        <v>1.8561401828952023E-13</v>
      </c>
      <c r="Q428" s="223">
        <f t="shared" ca="1" si="866"/>
        <v>1.6936936549677178E-13</v>
      </c>
      <c r="R428" s="223">
        <f t="shared" ca="1" si="867"/>
        <v>-2.1053318520936552E-13</v>
      </c>
      <c r="S428" s="223">
        <f t="shared" ca="1" si="868"/>
        <v>-1.3839380171042167E-13</v>
      </c>
      <c r="T428" s="223">
        <f t="shared" ca="1" si="869"/>
        <v>2.3089494446481735E-13</v>
      </c>
      <c r="U428" s="223">
        <f t="shared" ca="1" si="870"/>
        <v>1.0442243005657391E-13</v>
      </c>
      <c r="V428" s="223">
        <f t="shared" ca="1" si="871"/>
        <v>-2.4625852545907485E-13</v>
      </c>
      <c r="W428" s="223">
        <f t="shared" ca="1" si="872"/>
        <v>-6.819062814038566E-14</v>
      </c>
      <c r="X428" s="223">
        <f t="shared" ca="1" si="873"/>
        <v>2.5629135306054417E-13</v>
      </c>
      <c r="Y428" s="223">
        <f t="shared" ca="1" si="874"/>
        <v>3.0482705055850928E-14</v>
      </c>
      <c r="Z428" s="223">
        <f t="shared" ca="1" si="875"/>
        <v>-2.6077624685008621E-13</v>
      </c>
      <c r="AA428" s="223">
        <f t="shared" ca="1" si="876"/>
        <v>7.8850765375208482E-15</v>
      </c>
      <c r="AB428" s="223">
        <f t="shared" ca="1" si="877"/>
        <v>2.5961612242122096E-13</v>
      </c>
      <c r="AC428" s="223">
        <f t="shared" ca="1" si="878"/>
        <v>-4.608217003623012E-14</v>
      </c>
      <c r="AD428" s="223">
        <f t="shared" ca="1" si="879"/>
        <v>-2.5283609296433889E-13</v>
      </c>
      <c r="AE428" s="223">
        <f t="shared" ca="1" si="880"/>
        <v>8.3281723718562606E-14</v>
      </c>
      <c r="AF428" s="223">
        <f t="shared" ca="1" si="881"/>
        <v>2.4058292564197071E-13</v>
      </c>
      <c r="AG428" s="223">
        <f t="shared" ca="1" si="882"/>
        <v>-1.1867847958732937E-13</v>
      </c>
      <c r="AH428" s="223">
        <f t="shared" ca="1" si="883"/>
        <v>-2.2312186452294327E-13</v>
      </c>
      <c r="AI428" s="223">
        <f t="shared" ca="1" si="884"/>
        <v>1.5150620477367767E-13</v>
      </c>
      <c r="AJ428" s="223">
        <f t="shared" ca="1" si="885"/>
        <v>2.0083088884930767E-13</v>
      </c>
      <c r="AK428" s="223">
        <f t="shared" ca="1" si="886"/>
        <v>-1.810542781647425E-13</v>
      </c>
      <c r="AL428" s="223">
        <f t="shared" ca="1" si="887"/>
        <v>-1.7419253092722385E-13</v>
      </c>
      <c r="AM428" s="223">
        <f t="shared" ca="1" si="888"/>
        <v>2.066830732047089E-13</v>
      </c>
      <c r="AN428" s="223">
        <f t="shared" ca="1" si="889"/>
        <v>1.4378343075973939E-13</v>
      </c>
      <c r="AO428" s="223">
        <f t="shared" ca="1" si="890"/>
        <v>-2.2783780387811489E-13</v>
      </c>
      <c r="AP428" s="223">
        <f t="shared" ca="1" si="891"/>
        <v>-1.1026185353213802E-13</v>
      </c>
      <c r="AQ428" s="223">
        <f t="shared" ca="1" si="892"/>
        <v>2.4406053415167913E-13</v>
      </c>
      <c r="AR428" s="223">
        <f t="shared" ca="1" si="893"/>
        <v>7.4353440158598559E-14</v>
      </c>
      <c r="AS428" s="223">
        <f t="shared" ca="1" si="894"/>
        <v>-2.5500009090648165E-13</v>
      </c>
      <c r="AT428" s="223">
        <f t="shared" ca="1" si="895"/>
        <v>-3.6835499347777446E-14</v>
      </c>
      <c r="AU428" s="223">
        <f t="shared" ca="1" si="896"/>
        <v>2.6041966577547202E-13</v>
      </c>
      <c r="AV428" s="223">
        <f t="shared" ca="1" si="897"/>
        <v>-1.4798187833114581E-15</v>
      </c>
      <c r="AW428" s="223">
        <f t="shared" ca="1" si="898"/>
        <v>-2.6020194132947016E-13</v>
      </c>
      <c r="AX428" s="223">
        <f t="shared" ca="1" si="899"/>
        <v>3.9763103306686491E-14</v>
      </c>
      <c r="AY428" s="223">
        <f t="shared" ca="1" si="900"/>
        <v>2.5435163064522051E-13</v>
      </c>
      <c r="AZ428" s="223">
        <f t="shared" ca="1" si="901"/>
        <v>-7.7185636725246582E-14</v>
      </c>
      <c r="BA428" s="223">
        <f t="shared" ca="1" si="902"/>
        <v>-2.4299537528150973E-13</v>
      </c>
      <c r="BB428" s="223">
        <f t="shared" ca="1" si="903"/>
        <v>1.1293733420389107E-13</v>
      </c>
      <c r="BC428" s="223">
        <f t="shared" ca="1" si="904"/>
        <v>2.2637900387187111E-13</v>
      </c>
      <c r="BD428" s="223">
        <f t="shared" ca="1" si="905"/>
        <v>-1.4624427945981229E-13</v>
      </c>
      <c r="BE428" s="223">
        <f t="shared" ca="1" si="906"/>
        <v>-2.0486221067705447E-13</v>
      </c>
      <c r="BF428" s="223">
        <f t="shared" ca="1" si="907"/>
        <v>1.7638547771285454E-13</v>
      </c>
      <c r="BG428" s="223">
        <f t="shared" ca="1" si="908"/>
        <v>1.7891076929052364E-13</v>
      </c>
      <c r="BH428" s="223">
        <f t="shared" ca="1" si="909"/>
        <v>-2.0270846304513169E-13</v>
      </c>
      <c r="BI428" s="223">
        <f t="shared" ca="1" si="910"/>
        <v>-1.4908645004677382E-13</v>
      </c>
      <c r="BJ428" s="223">
        <f t="shared" ca="1" si="911"/>
        <v>2.2464342231775958E-13</v>
      </c>
      <c r="BK428" s="223">
        <f t="shared" ca="1" si="912"/>
        <v>1.1603485939009227E-13</v>
      </c>
      <c r="BL428" s="223">
        <f t="shared" ca="1" si="913"/>
        <v>-2.4171552990452197E-13</v>
      </c>
      <c r="BM428" s="223">
        <f t="shared" ca="1" si="914"/>
        <v>-8.0471464444714111E-14</v>
      </c>
      <c r="BN428" s="223">
        <f t="shared" ca="1" si="915"/>
        <v>2.535552262327254E-13</v>
      </c>
      <c r="BO428" s="223">
        <f t="shared" ca="1" si="916"/>
        <v>4.3166105312262159E-14</v>
      </c>
      <c r="BP428" s="223">
        <f t="shared" ca="1" si="917"/>
        <v>-2.5990621763191297E-13</v>
      </c>
      <c r="BQ428" s="223">
        <f t="shared" ca="1" si="918"/>
        <v>-4.9263303584008642E-15</v>
      </c>
      <c r="BR428" s="223">
        <f t="shared" ca="1" si="919"/>
        <v>2.606310243178401E-13</v>
      </c>
      <c r="BS428" s="223">
        <f t="shared" ca="1" si="920"/>
        <v>-3.3420084770552777E-14</v>
      </c>
      <c r="BT428" s="223">
        <f t="shared" ca="1" si="921"/>
        <v>-2.5571395641462075E-13</v>
      </c>
      <c r="BU428" s="223">
        <f t="shared" ca="1" si="922"/>
        <v>7.1043055990522308E-14</v>
      </c>
      <c r="BV428" s="223">
        <f t="shared" ca="1" si="923"/>
        <v>2.452614535931621E-13</v>
      </c>
      <c r="BW428" s="223">
        <f t="shared" ca="1" si="924"/>
        <v>-1.0712815959332556E-13</v>
      </c>
      <c r="BX428" s="223">
        <f t="shared" ca="1" si="925"/>
        <v>-2.2949978097372451E-13</v>
      </c>
      <c r="BY428" s="223">
        <f t="shared" ca="1" si="926"/>
        <v>1.4089426206042924E-13</v>
      </c>
      <c r="BZ428" s="223">
        <f t="shared" ca="1" si="927"/>
        <v>2.0877013116937857E-13</v>
      </c>
      <c r="CA428" s="223">
        <f t="shared" ca="1" si="928"/>
        <v>-1.7161042924466876E-13</v>
      </c>
      <c r="CB428" s="223">
        <f t="shared" ca="1" si="929"/>
        <v>-1.8352123849630867E-13</v>
      </c>
      <c r="CC428" s="223">
        <f t="shared" ca="1" si="930"/>
        <v>1.986117488871725E-13</v>
      </c>
      <c r="CD428" s="223">
        <f t="shared" ca="1" si="931"/>
        <v>1.5429966523100461E-13</v>
      </c>
      <c r="CE428" s="223">
        <f t="shared" ca="1" si="932"/>
        <v>-2.2131372395976045E-13</v>
      </c>
      <c r="CF428" s="223">
        <f t="shared" ca="1" si="933"/>
        <v>-1.2173797018757276E-13</v>
      </c>
      <c r="CG428" s="223">
        <f t="shared" ca="1" si="934"/>
        <v>2.392249252604768E-13</v>
      </c>
      <c r="CH428" s="223">
        <f t="shared" ca="1" si="935"/>
        <v>8.6541015729671791E-14</v>
      </c>
      <c r="CI428" s="223">
        <f t="shared" ca="1" si="936"/>
        <v>-2.519576293717272E-13</v>
      </c>
      <c r="CJ428" s="223">
        <f t="shared" ca="1" si="937"/>
        <v>-4.9470709628995038E-14</v>
      </c>
      <c r="CK428" s="223">
        <f t="shared" ca="1" si="938"/>
        <v>2.5923621170137176E-13</v>
      </c>
      <c r="CL428" s="223">
        <f t="shared" ca="1" si="939"/>
        <v>1.1329512062908941E-14</v>
      </c>
      <c r="CM428" s="223">
        <f t="shared" ca="1" si="940"/>
        <v>-2.609031129227825E-13</v>
      </c>
      <c r="CN428" s="223">
        <f t="shared" ca="1" si="941"/>
        <v>2.7056935225010759E-14</v>
      </c>
      <c r="CO428" s="223">
        <f t="shared" ca="1" si="942"/>
        <v>2.5692224965843814E-13</v>
      </c>
      <c r="CP428" s="223">
        <f t="shared" ca="1" si="943"/>
        <v>-6.4857681575340298E-14</v>
      </c>
      <c r="CQ428" s="223">
        <f t="shared" ca="1" si="944"/>
        <v>-2.4737979557608515E-13</v>
      </c>
      <c r="CR428" s="223">
        <f t="shared" ca="1" si="945"/>
        <v>1.0125445498520092E-13</v>
      </c>
      <c r="CS428" s="223">
        <f t="shared" ca="1" si="946"/>
        <v>2.3248231598906722E-13</v>
      </c>
      <c r="CT428" s="223">
        <f t="shared" ca="1" si="947"/>
        <v>-1.3545937522595367E-13</v>
      </c>
      <c r="CU428" s="223">
        <f t="shared" ca="1" si="948"/>
        <v>-2.1255229634110434E-13</v>
      </c>
      <c r="CV428" s="223">
        <f t="shared" ca="1" si="949"/>
        <v>1.6673200907083602E-13</v>
      </c>
      <c r="CW428" s="223">
        <f t="shared" ca="1" si="950"/>
        <v>1.8802116137032458E-13</v>
      </c>
      <c r="CX428" s="223">
        <f t="shared" ca="1" si="951"/>
        <v>-1.9439539843825771E-13</v>
      </c>
      <c r="CY428" s="223">
        <f t="shared" ca="1" si="952"/>
        <v>-1.5941993606653627E-13</v>
      </c>
      <c r="CZ428" s="223">
        <f t="shared" ca="1" si="953"/>
        <v>2.1785071448990126E-13</v>
      </c>
      <c r="DA428" s="223">
        <f t="shared" ca="1" si="954"/>
        <v>1.2736775058388488E-13</v>
      </c>
      <c r="DB428" s="223">
        <f t="shared" ca="1" si="955"/>
        <v>-2.3659022046664779E-13</v>
      </c>
      <c r="DC428" s="223">
        <f t="shared" ca="1" si="956"/>
        <v>-9.2558437942727439E-14</v>
      </c>
      <c r="DD428" s="223">
        <f t="shared" ca="1" si="957"/>
        <v>2.5020826265609602E-13</v>
      </c>
      <c r="DE428" s="223">
        <f t="shared" ca="1" si="958"/>
        <v>5.5745514640072767E-14</v>
      </c>
      <c r="DF428" s="223">
        <f t="shared" ca="1" si="959"/>
        <v>-2.5841005157036845E-13</v>
      </c>
      <c r="DG428" s="223">
        <f t="shared" ca="1" si="960"/>
        <v>-1.7725869292995464E-14</v>
      </c>
      <c r="DH428" s="223">
        <f t="shared" ca="1" si="961"/>
        <v>2.6101804324829589E-13</v>
      </c>
      <c r="DI428" s="223">
        <f t="shared" ca="1" si="962"/>
        <v>-2.0677487593405777E-14</v>
      </c>
      <c r="DJ428" s="223">
        <f t="shared" ca="1" si="963"/>
        <v>-2.5797578254600241E-13</v>
      </c>
      <c r="DK428" s="223">
        <f t="shared" ca="1" si="964"/>
        <v>5.8633239317965801E-14</v>
      </c>
      <c r="DL428" s="223">
        <f t="shared" ca="1" si="965"/>
        <v>2.4934912522027954E-13</v>
      </c>
      <c r="DM428" s="223">
        <f t="shared" ca="1" si="966"/>
        <v>-9.5319758479544528E-14</v>
      </c>
      <c r="DN428" s="223">
        <f t="shared" ca="1" si="967"/>
        <v>-2.3532481235033504E-13</v>
      </c>
      <c r="DO428" s="223">
        <f t="shared" ca="1" si="968"/>
        <v>1.2994289272899743E-13</v>
      </c>
      <c r="DP428" s="223">
        <f t="shared" ca="1" si="969"/>
        <v>2.1620642795736072E-13</v>
      </c>
      <c r="DQ428" s="223">
        <f t="shared" ca="1" si="970"/>
        <v>-1.6175315576925049E-13</v>
      </c>
      <c r="DR428" s="223">
        <f t="shared" ca="1" si="971"/>
        <v>-1.9240782732729251E-13</v>
      </c>
      <c r="DS428" s="223">
        <f t="shared" ca="1" si="972"/>
        <v>1.9006195147023081E-13</v>
      </c>
      <c r="DT428" s="223">
        <f t="shared" ca="1" si="973"/>
        <v>1.6444417829367385E-13</v>
      </c>
      <c r="DU428" s="223">
        <f t="shared" ca="1" si="974"/>
        <v>-2.1425647989559207E-13</v>
      </c>
      <c r="DV428" s="223">
        <f t="shared" ca="1" si="975"/>
        <v>-1.3292080940983223E-13</v>
      </c>
      <c r="DW428" s="223">
        <f t="shared" ca="1" si="976"/>
        <v>2.338130025706909E-13</v>
      </c>
      <c r="DX428" s="223">
        <f t="shared" ca="1" si="977"/>
        <v>9.8520106413749315E-14</v>
      </c>
      <c r="DY428" s="223">
        <f t="shared" ca="1" si="978"/>
        <v>-2.4830817983893235E-13</v>
      </c>
      <c r="DZ428" s="223">
        <f t="shared" ca="1" si="979"/>
        <v>-6.1986740637597587E-14</v>
      </c>
      <c r="EA428" s="223">
        <f t="shared" ca="1" si="980"/>
        <v>2.5742823488687342E-13</v>
      </c>
      <c r="EB428" s="223">
        <f t="shared" ca="1" si="981"/>
        <v>2.411154912222543E-14</v>
      </c>
      <c r="EC428" s="223">
        <f t="shared" ca="1" si="982"/>
        <v>-2.609757460646499E-13</v>
      </c>
      <c r="ED428" s="223">
        <f t="shared" ca="1" si="983"/>
        <v>1.4285584616462976E-14</v>
      </c>
      <c r="EE428" s="223">
        <f t="shared" ca="1" si="984"/>
        <v>2.5887392046849779E-13</v>
      </c>
      <c r="EF428" s="223">
        <f t="shared" ca="1" si="985"/>
        <v>-5.2373478589664231E-14</v>
      </c>
      <c r="EG428" s="223">
        <f t="shared" ca="1" si="986"/>
        <v>-2.5116825627520779E-13</v>
      </c>
      <c r="EH428" s="223">
        <f t="shared" ca="1" si="987"/>
        <v>8.932764491561542E-14</v>
      </c>
      <c r="EI428" s="223">
        <f t="shared" ca="1" si="988"/>
        <v>2.3802555784400123E-13</v>
      </c>
      <c r="EJ428" s="223">
        <f t="shared" ca="1" si="989"/>
        <v>-1.2434813749233248E-13</v>
      </c>
      <c r="EK428" s="223">
        <f t="shared" ca="1" si="990"/>
        <v>-2.1973032490589043E-13</v>
      </c>
      <c r="EL428" s="223">
        <f t="shared" ca="1" si="991"/>
        <v>1.5667686841496374E-13</v>
      </c>
      <c r="EM428" s="223">
        <f t="shared" ca="1" si="992"/>
        <v>1.966785940036706E-13</v>
      </c>
      <c r="EN428" s="223">
        <f t="shared" ca="1" si="993"/>
        <v>-1.856140182895174E-13</v>
      </c>
      <c r="EO428" s="223">
        <f t="shared" ca="1" si="994"/>
        <v>-1.6936936549677128E-13</v>
      </c>
      <c r="EP428" s="223">
        <f t="shared" ca="1" si="995"/>
        <v>2.105331852093637E-13</v>
      </c>
      <c r="EQ428" s="223">
        <f t="shared" ca="1" si="996"/>
        <v>1.3839380171042667E-13</v>
      </c>
      <c r="ER428" s="223">
        <f t="shared" ca="1" si="997"/>
        <v>-2.3089494446481679E-13</v>
      </c>
      <c r="ES428" s="223">
        <f t="shared" ca="1" si="998"/>
        <v>-1.0442243005657846E-13</v>
      </c>
      <c r="ET428" s="223">
        <f t="shared" ca="1" si="999"/>
        <v>2.4625852545907475E-13</v>
      </c>
      <c r="EU428" s="223">
        <f t="shared" ca="1" si="1000"/>
        <v>6.8190628140388613E-14</v>
      </c>
      <c r="EV428" s="223">
        <f t="shared" ca="1" si="1001"/>
        <v>-2.5629135306054291E-13</v>
      </c>
      <c r="EW428" s="223">
        <f t="shared" ca="1" si="1002"/>
        <v>-3.0482705055853061E-14</v>
      </c>
      <c r="EX428" s="223">
        <f t="shared" ca="1" si="1003"/>
        <v>2.6077624685008606E-13</v>
      </c>
      <c r="EY428" s="223">
        <f t="shared" ca="1" si="1004"/>
        <v>-7.8850765375196349E-15</v>
      </c>
      <c r="EZ428" s="223">
        <f t="shared" ca="1" si="1005"/>
        <v>-2.5961612242122127E-13</v>
      </c>
      <c r="FA428" s="223">
        <f t="shared" ca="1" si="1006"/>
        <v>4.6082170036230758E-14</v>
      </c>
      <c r="FB428" s="223">
        <f t="shared" ca="1" si="1007"/>
        <v>2.5283609296433965E-13</v>
      </c>
      <c r="FC428" s="223">
        <f t="shared" ca="1" si="1008"/>
        <v>-8.3281723718557948E-14</v>
      </c>
      <c r="FD428" s="223">
        <f t="shared" ca="1" si="1009"/>
        <v>-2.4058292564197116E-13</v>
      </c>
      <c r="FE428" s="223">
        <f t="shared" ca="1" si="1010"/>
        <v>1.18678479587325E-13</v>
      </c>
      <c r="FF428" s="223">
        <f t="shared" ca="1" si="1011"/>
        <v>2.2312186452294678E-13</v>
      </c>
      <c r="FG428" s="223">
        <f t="shared" ca="1" si="1012"/>
        <v>-1.5150620477368118E-13</v>
      </c>
      <c r="FH428" s="223">
        <f t="shared" ca="1" si="1013"/>
        <v>-2.0083088884930724E-13</v>
      </c>
      <c r="FI428" s="223">
        <f t="shared" ca="1" si="1014"/>
        <v>1.8105427816474164E-13</v>
      </c>
      <c r="FJ428" s="223">
        <f t="shared" ca="1" si="1015"/>
        <v>1.7419253092722749E-13</v>
      </c>
      <c r="FK428" s="223">
        <f t="shared" ca="1" si="1016"/>
        <v>-2.0668307320470365E-13</v>
      </c>
      <c r="FL428" s="223">
        <f t="shared" ca="1" si="1017"/>
        <v>-1.4378343075973573E-13</v>
      </c>
      <c r="FM428" s="223">
        <f t="shared" ca="1" si="1018"/>
        <v>2.2783780387811519E-13</v>
      </c>
      <c r="FN428" s="223">
        <f t="shared" ca="1" si="1019"/>
        <v>1.1026185353214081E-13</v>
      </c>
      <c r="FO428" s="223">
        <f t="shared" ca="1" si="1020"/>
        <v>-2.4406053415167737E-13</v>
      </c>
      <c r="FP428" s="223">
        <f t="shared" ca="1" si="1021"/>
        <v>-7.4353440158606839E-14</v>
      </c>
      <c r="FQ428" s="223">
        <f t="shared" ca="1" si="1022"/>
        <v>2.5500009090648256E-13</v>
      </c>
      <c r="FR428" s="223">
        <f t="shared" ca="1" si="1023"/>
        <v>3.6835499347776821E-14</v>
      </c>
      <c r="FS428" s="223">
        <f t="shared" ca="1" si="1024"/>
        <v>-2.6041966577547177E-13</v>
      </c>
      <c r="FT428" s="223">
        <f t="shared" ca="1" si="1025"/>
        <v>1.4798187833046786E-15</v>
      </c>
      <c r="FU428" s="223">
        <f t="shared" ca="1" si="1026"/>
        <v>2.6020194132947102E-13</v>
      </c>
      <c r="FV428" s="223">
        <f t="shared" ca="1" si="1027"/>
        <v>-3.9763103306690795E-14</v>
      </c>
      <c r="FW428" s="223">
        <f t="shared" ca="1" si="1028"/>
        <v>-2.5435163064522036E-13</v>
      </c>
      <c r="FX428" s="223">
        <f t="shared" ca="1" si="1029"/>
        <v>7.7185636725243641E-14</v>
      </c>
      <c r="FY428" s="223">
        <f t="shared" ca="1" si="1030"/>
        <v>2.429953752815122E-13</v>
      </c>
      <c r="FZ428" s="223">
        <f t="shared" ca="1" si="1031"/>
        <v>-1.1293733420388162E-13</v>
      </c>
      <c r="GA428" s="223">
        <f t="shared" ca="1" si="1032"/>
        <v>-2.2637900387187078E-13</v>
      </c>
      <c r="GB428" s="223">
        <f t="shared" ca="1" si="1033"/>
        <v>1.4624427945981282E-13</v>
      </c>
      <c r="GC428" s="223">
        <f t="shared" ca="1" si="1034"/>
        <v>2.0486221067705636E-13</v>
      </c>
      <c r="GD428" s="223">
        <f t="shared" ca="1" si="1035"/>
        <v>-1.7638547771284954E-13</v>
      </c>
      <c r="GE428" s="223">
        <f t="shared" ca="1" si="1036"/>
        <v>-1.7891076929053126E-13</v>
      </c>
      <c r="GF428" s="223">
        <f t="shared" ca="1" si="1037"/>
        <v>2.0270846304513209E-13</v>
      </c>
      <c r="GG428" s="223">
        <f t="shared" ca="1" si="1038"/>
        <v>1.4908645004677634E-13</v>
      </c>
      <c r="GH428" s="223">
        <f t="shared" ca="1" si="1039"/>
        <v>-2.2464342231775799E-13</v>
      </c>
      <c r="GI428" s="223">
        <f t="shared" ca="1" si="1040"/>
        <v>-1.1603485939009836E-13</v>
      </c>
      <c r="GJ428" s="223">
        <f t="shared" ca="1" si="1041"/>
        <v>2.4171552990452353E-13</v>
      </c>
      <c r="GK428" s="223">
        <f t="shared" ca="1" si="1042"/>
        <v>8.0471464444713505E-14</v>
      </c>
      <c r="GL428" s="223">
        <f t="shared" ca="1" si="1043"/>
        <v>-2.5355522623272469E-13</v>
      </c>
      <c r="GM428" s="223">
        <f t="shared" ca="1" si="1044"/>
        <v>-4.3166105312268843E-14</v>
      </c>
      <c r="GN428" s="223">
        <f t="shared" ca="1" si="1045"/>
        <v>2.5990621763191231E-13</v>
      </c>
      <c r="GO428" s="223">
        <f t="shared" ca="1" si="1046"/>
        <v>4.9263303583965192E-15</v>
      </c>
      <c r="GP428" s="223">
        <f t="shared" ca="1" si="1047"/>
        <v>-2.6063102431784005E-13</v>
      </c>
      <c r="GQ428" s="223">
        <f t="shared" ca="1" si="1048"/>
        <v>3.3420084770549735E-14</v>
      </c>
      <c r="GR428" s="223">
        <f t="shared" ca="1" si="1049"/>
        <v>2.5571395641462211E-13</v>
      </c>
      <c r="GS428" s="223">
        <f t="shared" ca="1" si="1050"/>
        <v>-7.1043055990515795E-14</v>
      </c>
      <c r="GT428" s="223">
        <f t="shared" ca="1" si="1051"/>
        <v>-2.4526145359316059E-13</v>
      </c>
      <c r="GU428" s="223">
        <f t="shared" ca="1" si="1052"/>
        <v>1.0712815959332615E-13</v>
      </c>
      <c r="GV428" s="223">
        <f t="shared" ca="1" si="1053"/>
        <v>2.2949978097372597E-13</v>
      </c>
      <c r="GW428" s="223">
        <f t="shared" ca="1" si="1054"/>
        <v>-1.4089426206042354E-13</v>
      </c>
      <c r="GX428" s="223">
        <f t="shared" ca="1" si="1055"/>
        <v>-2.0877013116938491E-13</v>
      </c>
      <c r="GY428" s="223">
        <f t="shared" ca="1" si="1056"/>
        <v>1.7161042924467202E-13</v>
      </c>
      <c r="GZ428" s="223">
        <f t="shared" ca="1" si="1057"/>
        <v>1.8352123849630822E-13</v>
      </c>
      <c r="HA428" s="223">
        <f t="shared" ca="1" si="1058"/>
        <v>-1.9861174888717048E-13</v>
      </c>
      <c r="HB428" s="223">
        <f t="shared" ca="1" si="1059"/>
        <v>-1.5429966523101007E-13</v>
      </c>
      <c r="HC428" s="223">
        <f t="shared" ca="1" si="1060"/>
        <v>2.213137239597549E-13</v>
      </c>
      <c r="HD428" s="223">
        <f t="shared" ca="1" si="1061"/>
        <v>1.217379701875689E-13</v>
      </c>
      <c r="HE428" s="223">
        <f t="shared" ca="1" si="1062"/>
        <v>-2.3922492526047554E-13</v>
      </c>
      <c r="HF428" s="223">
        <f t="shared" ca="1" si="1063"/>
        <v>-8.6541015729674707E-14</v>
      </c>
      <c r="HG428" s="223">
        <f t="shared" ca="1" si="1064"/>
        <v>2.5195762937172447E-13</v>
      </c>
      <c r="HH428" s="223">
        <f t="shared" ca="1" si="1065"/>
        <v>4.9470709629005338E-14</v>
      </c>
      <c r="HI428" s="223">
        <f t="shared" ca="1" si="1066"/>
        <v>-2.5923621170137231E-13</v>
      </c>
      <c r="HJ428" s="223">
        <f t="shared" ca="1" si="1067"/>
        <v>-1.1329512062912008E-14</v>
      </c>
      <c r="HK428" s="223">
        <f t="shared" ca="1" si="1068"/>
        <v>2.6090311292278265E-13</v>
      </c>
      <c r="HL428" s="223">
        <f t="shared" ca="1" si="1069"/>
        <v>-2.7056935225000327E-14</v>
      </c>
      <c r="HM428" s="223">
        <f t="shared" ca="1" si="1070"/>
        <v>-2.5692224965843738E-13</v>
      </c>
      <c r="HN428" s="223">
        <f t="shared" ca="1" si="1071"/>
        <v>6.4857681575344501E-14</v>
      </c>
      <c r="HO428" s="223">
        <f t="shared" ca="1" si="1072"/>
        <v>2.4737979557608611E-13</v>
      </c>
      <c r="HP428" s="223">
        <f t="shared" ca="1" si="1073"/>
        <v>-1.0125445498519808E-13</v>
      </c>
      <c r="HQ428" s="223">
        <f t="shared" ca="1" si="1074"/>
        <v>-2.3248231598907196E-13</v>
      </c>
      <c r="HR428" s="223">
        <f t="shared" ca="1" si="1075"/>
        <v>1.3545937522595738E-13</v>
      </c>
      <c r="HS428" s="223">
        <f t="shared" ca="1" si="1076"/>
        <v>2.1255229634110611E-13</v>
      </c>
      <c r="HT428" s="223">
        <f t="shared" ca="1" si="1077"/>
        <v>-1.6673200907083367E-13</v>
      </c>
      <c r="HU428" s="223">
        <f t="shared" ca="1" si="1078"/>
        <v>-1.8802116137032673E-13</v>
      </c>
      <c r="HV428" s="223">
        <f t="shared" ca="1" si="1079"/>
        <v>1.943953984382507E-13</v>
      </c>
      <c r="HW428" s="223">
        <f t="shared" ca="1" si="1080"/>
        <v>1.5941993606653281E-13</v>
      </c>
      <c r="HX428" s="223">
        <f t="shared" ca="1" si="1081"/>
        <v>-2.1785071448989957E-13</v>
      </c>
      <c r="HY428" s="223">
        <f t="shared" ca="1" si="1082"/>
        <v>-1.2736775058388756E-13</v>
      </c>
      <c r="HZ428" s="223">
        <f t="shared" ca="1" si="1083"/>
        <v>2.3659022046664648E-13</v>
      </c>
      <c r="IA428" s="223">
        <f t="shared" ca="1" si="1084"/>
        <v>9.2558437942737246E-14</v>
      </c>
      <c r="IB428" s="223">
        <f t="shared" ca="1" si="1085"/>
        <v>-2.5020826265609728E-13</v>
      </c>
      <c r="IC428" s="223">
        <f t="shared" ca="1" si="1086"/>
        <v>-5.5745514640075764E-14</v>
      </c>
      <c r="ID428" s="223">
        <f t="shared" ca="1" si="1087"/>
        <v>2.5841005157036805E-13</v>
      </c>
      <c r="IE428" s="223">
        <f t="shared" ca="1" si="1088"/>
        <v>-2.1153026765914091E-13</v>
      </c>
      <c r="IF428" s="223">
        <f t="shared" ca="1" si="1089"/>
        <v>-2.6101804324829599E-13</v>
      </c>
      <c r="IG428" s="223">
        <f t="shared" ca="1" si="1090"/>
        <v>2.0677487593410113E-14</v>
      </c>
      <c r="IH428" s="223">
        <f t="shared" ca="1" si="1091"/>
        <v>2.5797578254600286E-13</v>
      </c>
      <c r="II428" s="223">
        <f t="shared" ca="1" si="1092"/>
        <v>-5.863323931796281E-14</v>
      </c>
      <c r="IJ428" s="223">
        <f t="shared" ca="1" si="1093"/>
        <v>-2.4934912522028267E-13</v>
      </c>
      <c r="IK428" s="223">
        <f t="shared" ca="1" si="1094"/>
        <v>9.5319758479534759E-14</v>
      </c>
      <c r="IL428" s="223">
        <f t="shared" ca="1" si="1095"/>
        <v>2.3532481235033317E-13</v>
      </c>
      <c r="IM428" s="223">
        <f t="shared" ca="1" si="1096"/>
        <v>-1.2994289272899478E-13</v>
      </c>
      <c r="IN428" s="223">
        <f t="shared" ca="1" si="1097"/>
        <v>-2.1620642795736244E-13</v>
      </c>
      <c r="IO428" s="223">
        <f t="shared" ca="1" si="1098"/>
        <v>1.6175315576924226E-13</v>
      </c>
      <c r="IP428" s="223">
        <f t="shared" ca="1" si="1099"/>
        <v>1.9240782732728956E-13</v>
      </c>
      <c r="IQ428" s="223">
        <f t="shared" ca="1" si="1100"/>
        <v>-1.9006195147023381E-13</v>
      </c>
      <c r="IR428" s="223">
        <f t="shared" ca="1" si="1101"/>
        <v>-1.6444417829367623E-13</v>
      </c>
      <c r="IS428" s="223">
        <f t="shared" ca="1" si="1102"/>
        <v>2.1425647989559027E-13</v>
      </c>
      <c r="IT428" s="223">
        <f t="shared" ca="1" si="1103"/>
        <v>1.3292080940984126E-13</v>
      </c>
      <c r="IU428" s="223">
        <f t="shared" ca="1" si="1104"/>
        <v>-2.3381300257069282E-13</v>
      </c>
      <c r="IV428" s="223">
        <f t="shared" ca="1" si="1105"/>
        <v>-9.8520106413752155E-14</v>
      </c>
      <c r="IW428" s="223">
        <f t="shared" ca="1" si="1106"/>
        <v>2.4830817983893144E-13</v>
      </c>
      <c r="IX428" s="223">
        <f t="shared" ca="1" si="1107"/>
        <v>6.1986740637600565E-14</v>
      </c>
      <c r="IY428" s="223">
        <f t="shared" ca="1" si="1108"/>
        <v>-2.5742823488687166E-13</v>
      </c>
      <c r="IZ428" s="223">
        <f t="shared" ca="1" si="1109"/>
        <v>-2.4111549122221097E-14</v>
      </c>
      <c r="JA428" s="223">
        <f t="shared" ca="1" si="1110"/>
        <v>2.6097574606464985E-13</v>
      </c>
      <c r="JB428" s="223">
        <f t="shared" ca="1" si="1111"/>
        <v>-1.4285584616459909E-14</v>
      </c>
    </row>
    <row r="429" spans="2:262">
      <c r="B429" s="230">
        <v>68</v>
      </c>
      <c r="C429" s="229">
        <f t="shared" si="1112"/>
        <v>1.3281250000000007E-3</v>
      </c>
      <c r="D429" s="226">
        <f t="shared" ca="1" si="855"/>
        <v>18.000000000124199</v>
      </c>
      <c r="E429" s="225">
        <f ca="1">BV361</f>
        <v>1.2419831285049111E-10</v>
      </c>
      <c r="F429" s="224">
        <v>68</v>
      </c>
      <c r="G429" s="223">
        <f t="shared" ca="1" si="856"/>
        <v>-1.1320911597041946E-13</v>
      </c>
      <c r="H429" s="223">
        <f t="shared" ca="1" si="857"/>
        <v>2.51225609272803E-14</v>
      </c>
      <c r="I429" s="223">
        <f t="shared" ca="1" si="858"/>
        <v>1.082842328107251E-13</v>
      </c>
      <c r="J429" s="223">
        <f t="shared" ca="1" si="859"/>
        <v>-4.6349982613055619E-14</v>
      </c>
      <c r="K429" s="223">
        <f t="shared" ca="1" si="860"/>
        <v>-9.9198047310612013E-14</v>
      </c>
      <c r="L429" s="223">
        <f t="shared" ca="1" si="861"/>
        <v>6.5796200460381001E-14</v>
      </c>
      <c r="M429" s="223">
        <f t="shared" ca="1" si="862"/>
        <v>8.6299736483257837E-14</v>
      </c>
      <c r="N429" s="223">
        <f t="shared" ca="1" si="863"/>
        <v>-8.2713907222948101E-14</v>
      </c>
      <c r="O429" s="223">
        <f t="shared" ca="1" si="864"/>
        <v>-7.008497518030197E-14</v>
      </c>
      <c r="P429" s="223">
        <f t="shared" ca="1" si="865"/>
        <v>9.6452964917430912E-14</v>
      </c>
      <c r="Q429" s="223">
        <f t="shared" ca="1" si="866"/>
        <v>5.1176887585273849E-14</v>
      </c>
      <c r="R429" s="223">
        <f t="shared" ca="1" si="867"/>
        <v>-1.0648538926158292E-13</v>
      </c>
      <c r="S429" s="223">
        <f t="shared" ca="1" si="868"/>
        <v>-3.0302100900673029E-14</v>
      </c>
      <c r="T429" s="223">
        <f t="shared" ca="1" si="869"/>
        <v>1.1242563981410641E-13</v>
      </c>
      <c r="U429" s="223">
        <f t="shared" ca="1" si="870"/>
        <v>8.2628214720733215E-15</v>
      </c>
      <c r="V429" s="223">
        <f t="shared" ca="1" si="871"/>
        <v>-1.1404543607759899E-13</v>
      </c>
      <c r="W429" s="223">
        <f t="shared" ca="1" si="872"/>
        <v>1.4093993551854898E-14</v>
      </c>
      <c r="X429" s="223">
        <f t="shared" ca="1" si="873"/>
        <v>1.1128253019004687E-13</v>
      </c>
      <c r="Y429" s="223">
        <f t="shared" ca="1" si="874"/>
        <v>-3.5909184307587574E-14</v>
      </c>
      <c r="Z429" s="223">
        <f t="shared" ca="1" si="875"/>
        <v>-1.042430990752532E-13</v>
      </c>
      <c r="AA429" s="223">
        <f t="shared" ca="1" si="876"/>
        <v>5.6344405248482601E-14</v>
      </c>
      <c r="AB429" s="223">
        <f t="shared" ca="1" si="877"/>
        <v>9.3197664123200826E-14</v>
      </c>
      <c r="AC429" s="223">
        <f t="shared" ca="1" si="878"/>
        <v>-7.4614342293984249E-14</v>
      </c>
      <c r="AD429" s="223">
        <f t="shared" ca="1" si="879"/>
        <v>-7.8570695204745902E-14</v>
      </c>
      <c r="AE429" s="223">
        <f t="shared" ca="1" si="880"/>
        <v>9.0016892009333962E-14</v>
      </c>
      <c r="AF429" s="223">
        <f t="shared" ca="1" si="881"/>
        <v>6.0924298532526717E-14</v>
      </c>
      <c r="AG429" s="223">
        <f t="shared" ca="1" si="882"/>
        <v>-1.0196014304681913E-13</v>
      </c>
      <c r="AH429" s="223">
        <f t="shared" ca="1" si="883"/>
        <v>-4.0936615234442119E-14</v>
      </c>
      <c r="AI429" s="223">
        <f t="shared" ca="1" si="884"/>
        <v>1.0998512296692239E-13</v>
      </c>
      <c r="AJ429" s="223">
        <f t="shared" ca="1" si="885"/>
        <v>1.9375760770416973E-14</v>
      </c>
      <c r="AK429" s="223">
        <f t="shared" ca="1" si="886"/>
        <v>-1.1378343629177426E-13</v>
      </c>
      <c r="AL429" s="223">
        <f t="shared" ca="1" si="887"/>
        <v>2.9296933139642476E-15</v>
      </c>
      <c r="AM429" s="223">
        <f t="shared" ca="1" si="888"/>
        <v>1.1320911597041946E-13</v>
      </c>
      <c r="AN429" s="223">
        <f t="shared" ca="1" si="889"/>
        <v>-2.5122560927280758E-14</v>
      </c>
      <c r="AO429" s="223">
        <f t="shared" ca="1" si="890"/>
        <v>-1.0828423281072505E-13</v>
      </c>
      <c r="AP429" s="223">
        <f t="shared" ca="1" si="891"/>
        <v>4.6349982613055587E-14</v>
      </c>
      <c r="AQ429" s="223">
        <f t="shared" ca="1" si="892"/>
        <v>9.9198047310611723E-14</v>
      </c>
      <c r="AR429" s="223">
        <f t="shared" ca="1" si="893"/>
        <v>-6.579620046038114E-14</v>
      </c>
      <c r="AS429" s="223">
        <f t="shared" ca="1" si="894"/>
        <v>-8.6299736483257307E-14</v>
      </c>
      <c r="AT429" s="223">
        <f t="shared" ca="1" si="895"/>
        <v>8.2713907222947937E-14</v>
      </c>
      <c r="AU429" s="223">
        <f t="shared" ca="1" si="896"/>
        <v>7.0084975180301679E-14</v>
      </c>
      <c r="AV429" s="223">
        <f t="shared" ca="1" si="897"/>
        <v>-9.6452964917431429E-14</v>
      </c>
      <c r="AW429" s="223">
        <f t="shared" ca="1" si="898"/>
        <v>-5.1176887585274063E-14</v>
      </c>
      <c r="AX429" s="223">
        <f t="shared" ca="1" si="899"/>
        <v>1.0648538926158297E-13</v>
      </c>
      <c r="AY429" s="223">
        <f t="shared" ca="1" si="900"/>
        <v>3.0302100900672089E-14</v>
      </c>
      <c r="AZ429" s="223">
        <f t="shared" ca="1" si="901"/>
        <v>-1.1242563981410636E-13</v>
      </c>
      <c r="BA429" s="223">
        <f t="shared" ca="1" si="902"/>
        <v>-8.2628214720727503E-15</v>
      </c>
      <c r="BB429" s="223">
        <f t="shared" ca="1" si="903"/>
        <v>1.1404543607759896E-13</v>
      </c>
      <c r="BC429" s="223">
        <f t="shared" ca="1" si="904"/>
        <v>-1.4093993551854663E-14</v>
      </c>
      <c r="BD429" s="223">
        <f t="shared" ca="1" si="905"/>
        <v>-1.1128253019004673E-13</v>
      </c>
      <c r="BE429" s="223">
        <f t="shared" ca="1" si="906"/>
        <v>3.5909184307586968E-14</v>
      </c>
      <c r="BF429" s="223">
        <f t="shared" ca="1" si="907"/>
        <v>1.0424309907525314E-13</v>
      </c>
      <c r="BG429" s="223">
        <f t="shared" ca="1" si="908"/>
        <v>-5.634440524848274E-14</v>
      </c>
      <c r="BH429" s="223">
        <f t="shared" ca="1" si="909"/>
        <v>-9.3197664123201192E-14</v>
      </c>
      <c r="BI429" s="223">
        <f t="shared" ca="1" si="910"/>
        <v>7.4614342293984375E-14</v>
      </c>
      <c r="BJ429" s="223">
        <f t="shared" ca="1" si="911"/>
        <v>7.8570695204745788E-14</v>
      </c>
      <c r="BK429" s="223">
        <f t="shared" ca="1" si="912"/>
        <v>-9.0016892009333571E-14</v>
      </c>
      <c r="BL429" s="223">
        <f t="shared" ca="1" si="913"/>
        <v>-6.0924298532526578E-14</v>
      </c>
      <c r="BM429" s="223">
        <f t="shared" ca="1" si="914"/>
        <v>1.0196014304681956E-13</v>
      </c>
      <c r="BN429" s="223">
        <f t="shared" ca="1" si="915"/>
        <v>4.0936615234442719E-14</v>
      </c>
      <c r="BO429" s="223">
        <f t="shared" ca="1" si="916"/>
        <v>-1.0998512296692244E-13</v>
      </c>
      <c r="BP429" s="223">
        <f t="shared" ca="1" si="917"/>
        <v>-1.937576077041601E-14</v>
      </c>
      <c r="BQ429" s="223">
        <f t="shared" ca="1" si="918"/>
        <v>1.1378343629177424E-13</v>
      </c>
      <c r="BR429" s="223">
        <f t="shared" ca="1" si="919"/>
        <v>-2.9296933139644152E-15</v>
      </c>
      <c r="BS429" s="223">
        <f t="shared" ca="1" si="920"/>
        <v>-1.1320911597041934E-13</v>
      </c>
      <c r="BT429" s="223">
        <f t="shared" ca="1" si="921"/>
        <v>2.5122560927280133E-14</v>
      </c>
      <c r="BU429" s="223">
        <f t="shared" ca="1" si="922"/>
        <v>1.08284232810725E-13</v>
      </c>
      <c r="BV429" s="223">
        <f t="shared" ca="1" si="923"/>
        <v>-4.6349982613056477E-14</v>
      </c>
      <c r="BW429" s="223">
        <f t="shared" ca="1" si="924"/>
        <v>-9.9198047310612039E-14</v>
      </c>
      <c r="BX429" s="223">
        <f t="shared" ca="1" si="925"/>
        <v>6.5796200460381266E-14</v>
      </c>
      <c r="BY429" s="223">
        <f t="shared" ca="1" si="926"/>
        <v>8.6299736483257206E-14</v>
      </c>
      <c r="BZ429" s="223">
        <f t="shared" ca="1" si="927"/>
        <v>-8.2713907222948051E-14</v>
      </c>
      <c r="CA429" s="223">
        <f t="shared" ca="1" si="928"/>
        <v>-7.0084975180301541E-14</v>
      </c>
      <c r="CB429" s="223">
        <f t="shared" ca="1" si="929"/>
        <v>9.6452964917431517E-14</v>
      </c>
      <c r="CC429" s="223">
        <f t="shared" ca="1" si="930"/>
        <v>5.1176887585273912E-14</v>
      </c>
      <c r="CD429" s="223">
        <f t="shared" ca="1" si="931"/>
        <v>-1.0648538926158303E-13</v>
      </c>
      <c r="CE429" s="223">
        <f t="shared" ca="1" si="932"/>
        <v>-3.0302100900671925E-14</v>
      </c>
      <c r="CF429" s="223">
        <f t="shared" ca="1" si="933"/>
        <v>1.1242563981410667E-13</v>
      </c>
      <c r="CG429" s="223">
        <f t="shared" ca="1" si="934"/>
        <v>8.2628214720741987E-15</v>
      </c>
      <c r="CH429" s="223">
        <f t="shared" ca="1" si="935"/>
        <v>-1.1404543607759899E-13</v>
      </c>
      <c r="CI429" s="223">
        <f t="shared" ca="1" si="936"/>
        <v>1.4093993551854828E-14</v>
      </c>
      <c r="CJ429" s="223">
        <f t="shared" ca="1" si="937"/>
        <v>1.1128253019004671E-13</v>
      </c>
      <c r="CK429" s="223">
        <f t="shared" ca="1" si="938"/>
        <v>-3.5909184307588672E-14</v>
      </c>
      <c r="CL429" s="223">
        <f t="shared" ca="1" si="939"/>
        <v>-1.042430990752524E-13</v>
      </c>
      <c r="CM429" s="223">
        <f t="shared" ca="1" si="940"/>
        <v>5.6344405248481478E-14</v>
      </c>
      <c r="CN429" s="223">
        <f t="shared" ca="1" si="941"/>
        <v>9.3197664123201091E-14</v>
      </c>
      <c r="CO429" s="223">
        <f t="shared" ca="1" si="942"/>
        <v>-7.4614342293984514E-14</v>
      </c>
      <c r="CP429" s="223">
        <f t="shared" ca="1" si="943"/>
        <v>-7.8570695204745662E-14</v>
      </c>
      <c r="CQ429" s="223">
        <f t="shared" ca="1" si="944"/>
        <v>9.0016892009334656E-14</v>
      </c>
      <c r="CR429" s="223">
        <f t="shared" ca="1" si="945"/>
        <v>6.0924298532525076E-14</v>
      </c>
      <c r="CS429" s="223">
        <f t="shared" ca="1" si="946"/>
        <v>-1.019601430468189E-13</v>
      </c>
      <c r="CT429" s="223">
        <f t="shared" ca="1" si="947"/>
        <v>-4.0936615234442561E-14</v>
      </c>
      <c r="CU429" s="223">
        <f t="shared" ca="1" si="948"/>
        <v>1.0998512296692248E-13</v>
      </c>
      <c r="CV429" s="223">
        <f t="shared" ca="1" si="949"/>
        <v>1.9375760770415843E-14</v>
      </c>
      <c r="CW429" s="223">
        <f t="shared" ca="1" si="950"/>
        <v>-1.1378343629177436E-13</v>
      </c>
      <c r="CX429" s="223">
        <f t="shared" ca="1" si="951"/>
        <v>2.9296933139662036E-15</v>
      </c>
      <c r="CY429" s="223">
        <f t="shared" ca="1" si="952"/>
        <v>1.1320911597041952E-13</v>
      </c>
      <c r="CZ429" s="223">
        <f t="shared" ca="1" si="953"/>
        <v>-2.5122560927280297E-14</v>
      </c>
      <c r="DA429" s="223">
        <f t="shared" ca="1" si="954"/>
        <v>-1.0828423281072494E-13</v>
      </c>
      <c r="DB429" s="223">
        <f t="shared" ca="1" si="955"/>
        <v>4.6349982613056629E-14</v>
      </c>
      <c r="DC429" s="223">
        <f t="shared" ca="1" si="956"/>
        <v>9.9198047310611168E-14</v>
      </c>
      <c r="DD429" s="223">
        <f t="shared" ca="1" si="957"/>
        <v>-6.5796200460380093E-14</v>
      </c>
      <c r="DE429" s="223">
        <f t="shared" ca="1" si="958"/>
        <v>-8.6299736483258165E-14</v>
      </c>
      <c r="DF429" s="223">
        <f t="shared" ca="1" si="959"/>
        <v>8.2713907222948164E-14</v>
      </c>
      <c r="DG429" s="223">
        <f t="shared" ca="1" si="960"/>
        <v>7.0084975180301414E-14</v>
      </c>
      <c r="DH429" s="223">
        <f t="shared" ca="1" si="961"/>
        <v>-9.6452964917431606E-14</v>
      </c>
      <c r="DI429" s="223">
        <f t="shared" ca="1" si="962"/>
        <v>-5.1176887585272315E-14</v>
      </c>
      <c r="DJ429" s="223">
        <f t="shared" ca="1" si="963"/>
        <v>1.0648538926158251E-13</v>
      </c>
      <c r="DK429" s="223">
        <f t="shared" ca="1" si="964"/>
        <v>3.0302100900673319E-14</v>
      </c>
      <c r="DL429" s="223">
        <f t="shared" ca="1" si="965"/>
        <v>-1.1242563981410641E-13</v>
      </c>
      <c r="DM429" s="223">
        <f t="shared" ca="1" si="966"/>
        <v>-8.2628214720724159E-15</v>
      </c>
      <c r="DN429" s="223">
        <f t="shared" ca="1" si="967"/>
        <v>1.1404543607759896E-13</v>
      </c>
      <c r="DO429" s="223">
        <f t="shared" ca="1" si="968"/>
        <v>-1.4093993551856605E-14</v>
      </c>
      <c r="DP429" s="223">
        <f t="shared" ca="1" si="969"/>
        <v>-1.1128253019004704E-13</v>
      </c>
      <c r="DQ429" s="223">
        <f t="shared" ca="1" si="970"/>
        <v>3.5909184307587283E-14</v>
      </c>
      <c r="DR429" s="223">
        <f t="shared" ca="1" si="971"/>
        <v>1.04243099075253E-13</v>
      </c>
      <c r="DS429" s="223">
        <f t="shared" ca="1" si="972"/>
        <v>-5.6344405248483036E-14</v>
      </c>
      <c r="DT429" s="223">
        <f t="shared" ca="1" si="973"/>
        <v>-9.3197664123200069E-14</v>
      </c>
      <c r="DU429" s="223">
        <f t="shared" ca="1" si="974"/>
        <v>7.4614342293985864E-14</v>
      </c>
      <c r="DV429" s="223">
        <f t="shared" ca="1" si="975"/>
        <v>7.857069520474671E-14</v>
      </c>
      <c r="DW429" s="223">
        <f t="shared" ca="1" si="976"/>
        <v>-9.001689200933376E-14</v>
      </c>
      <c r="DX429" s="223">
        <f t="shared" ca="1" si="977"/>
        <v>-6.0924298532526287E-14</v>
      </c>
      <c r="DY429" s="223">
        <f t="shared" ca="1" si="978"/>
        <v>1.0196014304681971E-13</v>
      </c>
      <c r="DZ429" s="223">
        <f t="shared" ca="1" si="979"/>
        <v>4.0936615234440888E-14</v>
      </c>
      <c r="EA429" s="223">
        <f t="shared" ca="1" si="980"/>
        <v>-1.0998512296692294E-13</v>
      </c>
      <c r="EB429" s="223">
        <f t="shared" ca="1" si="981"/>
        <v>-1.9375760770417276E-14</v>
      </c>
      <c r="EC429" s="223">
        <f t="shared" ca="1" si="982"/>
        <v>1.1378343629177424E-13</v>
      </c>
      <c r="ED429" s="223">
        <f t="shared" ca="1" si="983"/>
        <v>-2.9296933139647505E-15</v>
      </c>
      <c r="EE429" s="223">
        <f t="shared" ca="1" si="984"/>
        <v>-1.1320911597041931E-13</v>
      </c>
      <c r="EF429" s="223">
        <f t="shared" ca="1" si="985"/>
        <v>2.5122560927282042E-14</v>
      </c>
      <c r="EG429" s="223">
        <f t="shared" ca="1" si="986"/>
        <v>1.0828423281072541E-13</v>
      </c>
      <c r="EH429" s="223">
        <f t="shared" ca="1" si="987"/>
        <v>-4.634998261305531E-14</v>
      </c>
      <c r="EI429" s="223">
        <f t="shared" ca="1" si="988"/>
        <v>-9.9198047310611874E-14</v>
      </c>
      <c r="EJ429" s="223">
        <f t="shared" ca="1" si="989"/>
        <v>6.5796200460381544E-14</v>
      </c>
      <c r="EK429" s="223">
        <f t="shared" ca="1" si="990"/>
        <v>8.6299736483256991E-14</v>
      </c>
      <c r="EL429" s="223">
        <f t="shared" ca="1" si="991"/>
        <v>-8.2713907222949401E-14</v>
      </c>
      <c r="EM429" s="223">
        <f t="shared" ca="1" si="992"/>
        <v>-7.0084975180302563E-14</v>
      </c>
      <c r="EN429" s="223">
        <f t="shared" ca="1" si="993"/>
        <v>9.6452964917430836E-14</v>
      </c>
      <c r="EO429" s="223">
        <f t="shared" ca="1" si="994"/>
        <v>5.1176887585273609E-14</v>
      </c>
      <c r="EP429" s="223">
        <f t="shared" ca="1" si="995"/>
        <v>-1.0648538926158315E-13</v>
      </c>
      <c r="EQ429" s="223">
        <f t="shared" ca="1" si="996"/>
        <v>-3.0302100900671603E-14</v>
      </c>
      <c r="ER429" s="223">
        <f t="shared" ca="1" si="997"/>
        <v>1.1242563981410673E-13</v>
      </c>
      <c r="ES429" s="223">
        <f t="shared" ca="1" si="998"/>
        <v>8.2628214720738642E-15</v>
      </c>
      <c r="ET429" s="223">
        <f t="shared" ca="1" si="999"/>
        <v>-1.1404543607759899E-13</v>
      </c>
      <c r="EU429" s="223">
        <f t="shared" ca="1" si="1000"/>
        <v>1.4093993551855161E-14</v>
      </c>
      <c r="EV429" s="223">
        <f t="shared" ca="1" si="1001"/>
        <v>1.1128253019004663E-13</v>
      </c>
      <c r="EW429" s="223">
        <f t="shared" ca="1" si="1002"/>
        <v>-3.5909184307588981E-14</v>
      </c>
      <c r="EX429" s="223">
        <f t="shared" ca="1" si="1003"/>
        <v>-1.0424309907525228E-13</v>
      </c>
      <c r="EY429" s="223">
        <f t="shared" ca="1" si="1004"/>
        <v>5.6344405248481762E-14</v>
      </c>
      <c r="EZ429" s="223">
        <f t="shared" ca="1" si="1005"/>
        <v>9.3197664123200902E-14</v>
      </c>
      <c r="FA429" s="223">
        <f t="shared" ca="1" si="1006"/>
        <v>-7.4614342293984754E-14</v>
      </c>
      <c r="FB429" s="223">
        <f t="shared" ca="1" si="1007"/>
        <v>-7.857069520474541E-14</v>
      </c>
      <c r="FC429" s="223">
        <f t="shared" ca="1" si="1008"/>
        <v>9.0016892009334871E-14</v>
      </c>
      <c r="FD429" s="223">
        <f t="shared" ca="1" si="1009"/>
        <v>6.0924298532524785E-14</v>
      </c>
      <c r="FE429" s="223">
        <f t="shared" ca="1" si="1010"/>
        <v>-1.0196014304682051E-13</v>
      </c>
      <c r="FF429" s="223">
        <f t="shared" ca="1" si="1011"/>
        <v>-4.0936615234439222E-14</v>
      </c>
      <c r="FG429" s="223">
        <f t="shared" ca="1" si="1012"/>
        <v>1.0998512296692342E-13</v>
      </c>
      <c r="FH429" s="223">
        <f t="shared" ca="1" si="1013"/>
        <v>1.9375760770418711E-14</v>
      </c>
      <c r="FI429" s="223">
        <f t="shared" ca="1" si="1014"/>
        <v>-1.1378343629177414E-13</v>
      </c>
      <c r="FJ429" s="223">
        <f t="shared" ca="1" si="1015"/>
        <v>2.9296933139632974E-15</v>
      </c>
      <c r="FK429" s="223">
        <f t="shared" ca="1" si="1016"/>
        <v>1.1320911597041948E-13</v>
      </c>
      <c r="FL429" s="223">
        <f t="shared" ca="1" si="1017"/>
        <v>-2.5122560927280622E-14</v>
      </c>
      <c r="FM429" s="223">
        <f t="shared" ca="1" si="1018"/>
        <v>-1.0828423281072485E-13</v>
      </c>
      <c r="FN429" s="223">
        <f t="shared" ca="1" si="1019"/>
        <v>4.6349982613056944E-14</v>
      </c>
      <c r="FO429" s="223">
        <f t="shared" ca="1" si="1020"/>
        <v>9.9198047310610991E-14</v>
      </c>
      <c r="FP429" s="223">
        <f t="shared" ca="1" si="1021"/>
        <v>-6.5796200460383021E-14</v>
      </c>
      <c r="FQ429" s="223">
        <f t="shared" ca="1" si="1022"/>
        <v>-8.629973648325583E-14</v>
      </c>
      <c r="FR429" s="223">
        <f t="shared" ca="1" si="1023"/>
        <v>8.2713907222950638E-14</v>
      </c>
      <c r="FS429" s="223">
        <f t="shared" ca="1" si="1024"/>
        <v>7.0084975180303724E-14</v>
      </c>
      <c r="FT429" s="223">
        <f t="shared" ca="1" si="1025"/>
        <v>-9.6452964917430053E-14</v>
      </c>
      <c r="FU429" s="223">
        <f t="shared" ca="1" si="1026"/>
        <v>-5.1176887585274909E-14</v>
      </c>
      <c r="FV429" s="223">
        <f t="shared" ca="1" si="1027"/>
        <v>1.0648538926158264E-13</v>
      </c>
      <c r="FW429" s="223">
        <f t="shared" ca="1" si="1028"/>
        <v>3.0302100900673004E-14</v>
      </c>
      <c r="FX429" s="223">
        <f t="shared" ca="1" si="1029"/>
        <v>-1.1242563981410649E-13</v>
      </c>
      <c r="FY429" s="223">
        <f t="shared" ca="1" si="1030"/>
        <v>-8.2628214720720814E-15</v>
      </c>
      <c r="FZ429" s="223">
        <f t="shared" ca="1" si="1031"/>
        <v>1.1404543607759894E-13</v>
      </c>
      <c r="GA429" s="223">
        <f t="shared" ca="1" si="1032"/>
        <v>-1.4093993551856938E-14</v>
      </c>
      <c r="GB429" s="223">
        <f t="shared" ca="1" si="1033"/>
        <v>-1.1128253019004623E-13</v>
      </c>
      <c r="GC429" s="223">
        <f t="shared" ca="1" si="1034"/>
        <v>3.5909184307590685E-14</v>
      </c>
      <c r="GD429" s="223">
        <f t="shared" ca="1" si="1035"/>
        <v>1.0424309907525155E-13</v>
      </c>
      <c r="GE429" s="223">
        <f t="shared" ca="1" si="1036"/>
        <v>-5.6344405248480506E-14</v>
      </c>
      <c r="GF429" s="223">
        <f t="shared" ca="1" si="1037"/>
        <v>-9.3197664123201735E-14</v>
      </c>
      <c r="GG429" s="223">
        <f t="shared" ca="1" si="1038"/>
        <v>7.4614342293983656E-14</v>
      </c>
      <c r="GH429" s="223">
        <f t="shared" ca="1" si="1039"/>
        <v>7.857069520474647E-14</v>
      </c>
      <c r="GI429" s="223">
        <f t="shared" ca="1" si="1040"/>
        <v>-9.0016892009333975E-14</v>
      </c>
      <c r="GJ429" s="223">
        <f t="shared" ca="1" si="1041"/>
        <v>-6.092429853252601E-14</v>
      </c>
      <c r="GK429" s="223">
        <f t="shared" ca="1" si="1042"/>
        <v>1.0196014304681986E-13</v>
      </c>
      <c r="GL429" s="223">
        <f t="shared" ca="1" si="1043"/>
        <v>4.0936615234440579E-14</v>
      </c>
      <c r="GM429" s="223">
        <f t="shared" ca="1" si="1044"/>
        <v>-1.0998512296692304E-13</v>
      </c>
      <c r="GN429" s="223">
        <f t="shared" ca="1" si="1045"/>
        <v>-1.9375760770413751E-14</v>
      </c>
      <c r="GO429" s="223">
        <f t="shared" ca="1" si="1046"/>
        <v>1.1378343629177451E-13</v>
      </c>
      <c r="GP429" s="223">
        <f t="shared" ca="1" si="1047"/>
        <v>-2.9296933139683272E-15</v>
      </c>
      <c r="GQ429" s="223">
        <f t="shared" ca="1" si="1048"/>
        <v>-1.1320911597041967E-13</v>
      </c>
      <c r="GR429" s="223">
        <f t="shared" ca="1" si="1049"/>
        <v>2.5122560927279208E-14</v>
      </c>
      <c r="GS429" s="223">
        <f t="shared" ca="1" si="1050"/>
        <v>1.0828423281072529E-13</v>
      </c>
      <c r="GT429" s="223">
        <f t="shared" ca="1" si="1051"/>
        <v>-4.6349982613055613E-14</v>
      </c>
      <c r="GU429" s="223">
        <f t="shared" ca="1" si="1052"/>
        <v>-9.919804731061171E-14</v>
      </c>
      <c r="GV429" s="223">
        <f t="shared" ca="1" si="1053"/>
        <v>6.5796200460381822E-14</v>
      </c>
      <c r="GW429" s="223">
        <f t="shared" ca="1" si="1054"/>
        <v>8.6299736483256764E-14</v>
      </c>
      <c r="GX429" s="223">
        <f t="shared" ca="1" si="1055"/>
        <v>-8.2713907222949641E-14</v>
      </c>
      <c r="GY429" s="223">
        <f t="shared" ca="1" si="1056"/>
        <v>-7.0084975180299748E-14</v>
      </c>
      <c r="GZ429" s="223">
        <f t="shared" ca="1" si="1057"/>
        <v>9.6452964917432742E-14</v>
      </c>
      <c r="HA429" s="223">
        <f t="shared" ca="1" si="1058"/>
        <v>5.1176887585270416E-14</v>
      </c>
      <c r="HB429" s="223">
        <f t="shared" ca="1" si="1059"/>
        <v>-1.0648538926158212E-13</v>
      </c>
      <c r="HC429" s="223">
        <f t="shared" ca="1" si="1060"/>
        <v>-3.0302100900674405E-14</v>
      </c>
      <c r="HD429" s="223">
        <f t="shared" ca="1" si="1061"/>
        <v>1.1242563981410622E-13</v>
      </c>
      <c r="HE429" s="223">
        <f t="shared" ca="1" si="1062"/>
        <v>8.2628214720735313E-15</v>
      </c>
      <c r="HF429" s="223">
        <f t="shared" ca="1" si="1063"/>
        <v>-1.1404543607759899E-13</v>
      </c>
      <c r="HG429" s="223">
        <f t="shared" ca="1" si="1064"/>
        <v>1.4093993551855494E-14</v>
      </c>
      <c r="HH429" s="223">
        <f t="shared" ca="1" si="1065"/>
        <v>1.1128253019004656E-13</v>
      </c>
      <c r="HI429" s="223">
        <f t="shared" ca="1" si="1066"/>
        <v>-3.5909184307589303E-14</v>
      </c>
      <c r="HJ429" s="223">
        <f t="shared" ca="1" si="1067"/>
        <v>-1.0424309907525214E-13</v>
      </c>
      <c r="HK429" s="223">
        <f t="shared" ca="1" si="1068"/>
        <v>5.6344405248484885E-14</v>
      </c>
      <c r="HL429" s="223">
        <f t="shared" ca="1" si="1069"/>
        <v>9.3197664123198832E-14</v>
      </c>
      <c r="HM429" s="223">
        <f t="shared" ca="1" si="1070"/>
        <v>-7.4614342293987467E-14</v>
      </c>
      <c r="HN429" s="223">
        <f t="shared" ca="1" si="1071"/>
        <v>-7.8570695204747543E-14</v>
      </c>
      <c r="HO429" s="223">
        <f t="shared" ca="1" si="1072"/>
        <v>9.0016892009333066E-14</v>
      </c>
      <c r="HP429" s="223">
        <f t="shared" ca="1" si="1073"/>
        <v>6.0924298532527247E-14</v>
      </c>
      <c r="HQ429" s="223">
        <f t="shared" ca="1" si="1074"/>
        <v>-1.0196014304681921E-13</v>
      </c>
      <c r="HR429" s="223">
        <f t="shared" ca="1" si="1075"/>
        <v>-4.0936615234441936E-14</v>
      </c>
      <c r="HS429" s="223">
        <f t="shared" ca="1" si="1076"/>
        <v>1.0998512296692265E-13</v>
      </c>
      <c r="HT429" s="223">
        <f t="shared" ca="1" si="1077"/>
        <v>1.937576077041518E-14</v>
      </c>
      <c r="HU429" s="223">
        <f t="shared" ca="1" si="1078"/>
        <v>-1.1378343629177441E-13</v>
      </c>
      <c r="HV429" s="223">
        <f t="shared" ca="1" si="1079"/>
        <v>2.9296933139668741E-15</v>
      </c>
      <c r="HW429" s="223">
        <f t="shared" ca="1" si="1080"/>
        <v>1.1320911597041904E-13</v>
      </c>
      <c r="HX429" s="223">
        <f t="shared" ca="1" si="1081"/>
        <v>-2.5122560927284115E-14</v>
      </c>
      <c r="HY429" s="223">
        <f t="shared" ca="1" si="1082"/>
        <v>-1.0828423281072575E-13</v>
      </c>
      <c r="HZ429" s="223">
        <f t="shared" ca="1" si="1083"/>
        <v>4.6349982613054281E-14</v>
      </c>
      <c r="IA429" s="223">
        <f t="shared" ca="1" si="1084"/>
        <v>9.9198047310612417E-14</v>
      </c>
      <c r="IB429" s="223">
        <f t="shared" ca="1" si="1085"/>
        <v>-6.5796200460380635E-14</v>
      </c>
      <c r="IC429" s="223">
        <f t="shared" ca="1" si="1086"/>
        <v>-8.6299736483257723E-14</v>
      </c>
      <c r="ID429" s="223">
        <f t="shared" ca="1" si="1087"/>
        <v>8.2713907222948631E-14</v>
      </c>
      <c r="IE429" s="223">
        <f t="shared" ca="1" si="1088"/>
        <v>-1.1576095968793825E-13</v>
      </c>
      <c r="IF429" s="223">
        <f t="shared" ca="1" si="1089"/>
        <v>-9.6452964917431959E-14</v>
      </c>
      <c r="IG429" s="223">
        <f t="shared" ca="1" si="1090"/>
        <v>-5.1176887585271716E-14</v>
      </c>
      <c r="IH429" s="223">
        <f t="shared" ca="1" si="1091"/>
        <v>1.0648538926158392E-13</v>
      </c>
      <c r="II429" s="223">
        <f t="shared" ca="1" si="1092"/>
        <v>3.0302100900669558E-14</v>
      </c>
      <c r="IJ429" s="223">
        <f t="shared" ca="1" si="1093"/>
        <v>-1.124256398141071E-13</v>
      </c>
      <c r="IK429" s="223">
        <f t="shared" ca="1" si="1094"/>
        <v>-8.2628214720749797E-15</v>
      </c>
      <c r="IL429" s="223">
        <f t="shared" ca="1" si="1095"/>
        <v>1.1404543607759902E-13</v>
      </c>
      <c r="IM429" s="223">
        <f t="shared" ca="1" si="1096"/>
        <v>-1.4093993551854052E-14</v>
      </c>
      <c r="IN429" s="223">
        <f t="shared" ca="1" si="1097"/>
        <v>-1.1128253019004688E-13</v>
      </c>
      <c r="IO429" s="223">
        <f t="shared" ca="1" si="1098"/>
        <v>3.5909184307587927E-14</v>
      </c>
      <c r="IP429" s="223">
        <f t="shared" ca="1" si="1099"/>
        <v>1.0424309907525273E-13</v>
      </c>
      <c r="IQ429" s="223">
        <f t="shared" ca="1" si="1100"/>
        <v>-5.6344405248483611E-14</v>
      </c>
      <c r="IR429" s="223">
        <f t="shared" ca="1" si="1101"/>
        <v>-9.3197664123199677E-14</v>
      </c>
      <c r="IS429" s="223">
        <f t="shared" ca="1" si="1102"/>
        <v>7.4614342293986369E-14</v>
      </c>
      <c r="IT429" s="223">
        <f t="shared" ca="1" si="1103"/>
        <v>7.8570695204743882E-14</v>
      </c>
      <c r="IU429" s="223">
        <f t="shared" ca="1" si="1104"/>
        <v>-9.0016892009336158E-14</v>
      </c>
      <c r="IV429" s="223">
        <f t="shared" ca="1" si="1105"/>
        <v>-6.0924298532522981E-14</v>
      </c>
      <c r="IW429" s="223">
        <f t="shared" ca="1" si="1106"/>
        <v>1.0196014304681856E-13</v>
      </c>
      <c r="IX429" s="223">
        <f t="shared" ca="1" si="1107"/>
        <v>4.0936615234443287E-14</v>
      </c>
      <c r="IY429" s="223">
        <f t="shared" ca="1" si="1108"/>
        <v>-1.0998512296692226E-13</v>
      </c>
      <c r="IZ429" s="223">
        <f t="shared" ca="1" si="1109"/>
        <v>-1.9375760770416619E-14</v>
      </c>
      <c r="JA429" s="223">
        <f t="shared" ca="1" si="1110"/>
        <v>1.1378343629177431E-13</v>
      </c>
      <c r="JB429" s="223">
        <f t="shared" ca="1" si="1111"/>
        <v>-2.929693313965421E-15</v>
      </c>
    </row>
    <row r="430" spans="2:262">
      <c r="B430" s="230">
        <v>69</v>
      </c>
      <c r="C430" s="229">
        <f t="shared" si="1112"/>
        <v>1.3476562500000008E-3</v>
      </c>
      <c r="D430" s="226">
        <f t="shared" ca="1" si="855"/>
        <v>18.000000000114262</v>
      </c>
      <c r="E430" s="225">
        <f ca="1">BW361</f>
        <v>1.1426359691471068E-10</v>
      </c>
      <c r="F430" s="224">
        <v>69</v>
      </c>
      <c r="G430" s="223">
        <f t="shared" ca="1" si="856"/>
        <v>4.725526989079715E-14</v>
      </c>
      <c r="H430" s="223">
        <f t="shared" ca="1" si="857"/>
        <v>-1.997251098283778E-14</v>
      </c>
      <c r="I430" s="223">
        <f t="shared" ca="1" si="858"/>
        <v>-4.2365572781131301E-14</v>
      </c>
      <c r="J430" s="223">
        <f t="shared" ca="1" si="859"/>
        <v>3.0344507721517411E-14</v>
      </c>
      <c r="K430" s="223">
        <f t="shared" ca="1" si="860"/>
        <v>3.4936589423573729E-14</v>
      </c>
      <c r="L430" s="223">
        <f t="shared" ca="1" si="861"/>
        <v>-3.8897730722512297E-14</v>
      </c>
      <c r="M430" s="223">
        <f t="shared" ca="1" si="862"/>
        <v>-2.5413594460653703E-14</v>
      </c>
      <c r="N430" s="223">
        <f t="shared" ca="1" si="863"/>
        <v>4.5119521236847673E-14</v>
      </c>
      <c r="O430" s="223">
        <f t="shared" ca="1" si="864"/>
        <v>1.4367372342117873E-14</v>
      </c>
      <c r="P430" s="223">
        <f t="shared" ca="1" si="865"/>
        <v>-4.8636960735322077E-14</v>
      </c>
      <c r="Q430" s="223">
        <f t="shared" ca="1" si="866"/>
        <v>-2.4600059356207494E-15</v>
      </c>
      <c r="R430" s="223">
        <f t="shared" ca="1" si="867"/>
        <v>4.9239222710468921E-14</v>
      </c>
      <c r="S430" s="223">
        <f t="shared" ca="1" si="868"/>
        <v>-9.5948070609252762E-15</v>
      </c>
      <c r="T430" s="223">
        <f t="shared" ca="1" si="869"/>
        <v>-4.6890209089000773E-14</v>
      </c>
      <c r="U430" s="223">
        <f t="shared" ca="1" si="870"/>
        <v>2.1074531370559329E-14</v>
      </c>
      <c r="V430" s="223">
        <f t="shared" ca="1" si="871"/>
        <v>4.1730713859846289E-14</v>
      </c>
      <c r="W430" s="223">
        <f t="shared" ca="1" si="872"/>
        <v>-3.1291101090817513E-14</v>
      </c>
      <c r="X430" s="223">
        <f t="shared" ca="1" si="873"/>
        <v>-3.4069984235338466E-14</v>
      </c>
      <c r="Y430" s="223">
        <f t="shared" ca="1" si="874"/>
        <v>3.9632160639366406E-14</v>
      </c>
      <c r="Z430" s="223">
        <f t="shared" ca="1" si="875"/>
        <v>2.4367185148401148E-14</v>
      </c>
      <c r="AA430" s="223">
        <f t="shared" ca="1" si="876"/>
        <v>-4.5597767812806621E-14</v>
      </c>
      <c r="AB430" s="223">
        <f t="shared" ca="1" si="877"/>
        <v>-1.3203878057315617E-14</v>
      </c>
      <c r="AC430" s="223">
        <f t="shared" ca="1" si="878"/>
        <v>4.8830359069294864E-14</v>
      </c>
      <c r="AD430" s="223">
        <f t="shared" ca="1" si="879"/>
        <v>1.2491636095308204E-15</v>
      </c>
      <c r="AE430" s="223">
        <f t="shared" ca="1" si="880"/>
        <v>-4.9136180991048738E-14</v>
      </c>
      <c r="AF430" s="223">
        <f t="shared" ca="1" si="881"/>
        <v>1.0780422574119557E-14</v>
      </c>
      <c r="AG430" s="223">
        <f t="shared" ca="1" si="882"/>
        <v>4.6496903378587027E-14</v>
      </c>
      <c r="AH430" s="223">
        <f t="shared" ca="1" si="883"/>
        <v>-2.2163857248610704E-14</v>
      </c>
      <c r="AI430" s="223">
        <f t="shared" ca="1" si="884"/>
        <v>-4.1070717916944059E-14</v>
      </c>
      <c r="AJ430" s="223">
        <f t="shared" ca="1" si="885"/>
        <v>3.2218845870870077E-14</v>
      </c>
      <c r="AK430" s="223">
        <f t="shared" ca="1" si="886"/>
        <v>3.3182856562558661E-14</v>
      </c>
      <c r="AL430" s="223">
        <f t="shared" ca="1" si="887"/>
        <v>-4.0342717624593198E-14</v>
      </c>
      <c r="AM430" s="223">
        <f t="shared" ca="1" si="888"/>
        <v>-2.3306097954963085E-14</v>
      </c>
      <c r="AN430" s="223">
        <f t="shared" ca="1" si="889"/>
        <v>4.604854799844542E-14</v>
      </c>
      <c r="AO430" s="223">
        <f t="shared" ca="1" si="890"/>
        <v>1.2032430250096607E-14</v>
      </c>
      <c r="AP430" s="223">
        <f t="shared" ca="1" si="891"/>
        <v>-4.8994343820849034E-14</v>
      </c>
      <c r="AQ430" s="223">
        <f t="shared" ca="1" si="892"/>
        <v>-3.7568833991216261E-17</v>
      </c>
      <c r="AR430" s="223">
        <f t="shared" ca="1" si="893"/>
        <v>4.9003541473519652E-14</v>
      </c>
      <c r="AS430" s="223">
        <f t="shared" ca="1" si="894"/>
        <v>-1.1959544363861153E-14</v>
      </c>
      <c r="AT430" s="223">
        <f t="shared" ca="1" si="895"/>
        <v>-4.6075589672209112E-14</v>
      </c>
      <c r="AU430" s="223">
        <f t="shared" ca="1" si="896"/>
        <v>2.3239832447815519E-14</v>
      </c>
      <c r="AV430" s="223">
        <f t="shared" ca="1" si="897"/>
        <v>4.0385982509301515E-14</v>
      </c>
      <c r="AW430" s="223">
        <f t="shared" ca="1" si="898"/>
        <v>-3.3127183222910271E-14</v>
      </c>
      <c r="AX430" s="223">
        <f t="shared" ca="1" si="899"/>
        <v>-3.227574077777224E-14</v>
      </c>
      <c r="AY430" s="223">
        <f t="shared" ca="1" si="900"/>
        <v>4.1028973665234314E-14</v>
      </c>
      <c r="AZ430" s="223">
        <f t="shared" ca="1" si="901"/>
        <v>2.2230972039587775E-14</v>
      </c>
      <c r="BA430" s="223">
        <f t="shared" ca="1" si="902"/>
        <v>-4.6471590260636084E-14</v>
      </c>
      <c r="BB430" s="223">
        <f t="shared" ca="1" si="903"/>
        <v>-1.0853734556816827E-14</v>
      </c>
      <c r="BC430" s="223">
        <f t="shared" ca="1" si="904"/>
        <v>4.9128816211702032E-14</v>
      </c>
      <c r="BD430" s="223">
        <f t="shared" ca="1" si="905"/>
        <v>-1.1740485716084918E-15</v>
      </c>
      <c r="BE430" s="223">
        <f t="shared" ca="1" si="906"/>
        <v>-4.8841384054967405E-14</v>
      </c>
      <c r="BF430" s="223">
        <f t="shared" ca="1" si="907"/>
        <v>1.3131462171274127E-14</v>
      </c>
      <c r="BG430" s="223">
        <f t="shared" ca="1" si="908"/>
        <v>4.5626521753490041E-14</v>
      </c>
      <c r="BH430" s="223">
        <f t="shared" ca="1" si="909"/>
        <v>-2.4301808840947085E-14</v>
      </c>
      <c r="BI430" s="223">
        <f t="shared" ca="1" si="910"/>
        <v>-3.9676920095924723E-14</v>
      </c>
      <c r="BJ430" s="223">
        <f t="shared" ca="1" si="911"/>
        <v>3.4015565998482156E-14</v>
      </c>
      <c r="BK430" s="223">
        <f t="shared" ca="1" si="912"/>
        <v>3.1349183293609228E-14</v>
      </c>
      <c r="BL430" s="223">
        <f t="shared" ca="1" si="913"/>
        <v>-4.1690515386311634E-14</v>
      </c>
      <c r="BM430" s="223">
        <f t="shared" ca="1" si="914"/>
        <v>-2.1142455017925711E-14</v>
      </c>
      <c r="BN430" s="223">
        <f t="shared" ca="1" si="915"/>
        <v>4.6866639774538422E-14</v>
      </c>
      <c r="BO430" s="223">
        <f t="shared" ca="1" si="916"/>
        <v>9.6685009796862714E-15</v>
      </c>
      <c r="BP430" s="223">
        <f t="shared" ca="1" si="917"/>
        <v>-4.9233695240713868E-14</v>
      </c>
      <c r="BQ430" s="223">
        <f t="shared" ca="1" si="918"/>
        <v>2.3849587742502187E-15</v>
      </c>
      <c r="BR430" s="223">
        <f t="shared" ca="1" si="919"/>
        <v>4.8649806412957422E-14</v>
      </c>
      <c r="BS430" s="223">
        <f t="shared" ca="1" si="920"/>
        <v>-1.4295470076892123E-14</v>
      </c>
      <c r="BT430" s="223">
        <f t="shared" ca="1" si="921"/>
        <v>-4.5149970124152218E-14</v>
      </c>
      <c r="BU430" s="223">
        <f t="shared" ca="1" si="922"/>
        <v>2.534914673313602E-14</v>
      </c>
      <c r="BV430" s="223">
        <f t="shared" ca="1" si="923"/>
        <v>3.8943957789497753E-14</v>
      </c>
      <c r="BW430" s="223">
        <f t="shared" ca="1" si="924"/>
        <v>-3.4883459069020496E-14</v>
      </c>
      <c r="BX430" s="223">
        <f t="shared" ca="1" si="925"/>
        <v>-3.0403742233651617E-14</v>
      </c>
      <c r="BY430" s="223">
        <f t="shared" ca="1" si="926"/>
        <v>4.2326944299829025E-14</v>
      </c>
      <c r="BZ430" s="223">
        <f t="shared" ca="1" si="927"/>
        <v>2.0041202571928167E-14</v>
      </c>
      <c r="CA430" s="223">
        <f t="shared" ca="1" si="928"/>
        <v>-4.7233458577097115E-14</v>
      </c>
      <c r="CB430" s="223">
        <f t="shared" ca="1" si="929"/>
        <v>-8.4774434590947728E-15</v>
      </c>
      <c r="CC430" s="223">
        <f t="shared" ca="1" si="930"/>
        <v>4.9308917732679146E-14</v>
      </c>
      <c r="CD430" s="223">
        <f t="shared" ca="1" si="931"/>
        <v>-3.5944323669049893E-15</v>
      </c>
      <c r="CE430" s="223">
        <f t="shared" ca="1" si="932"/>
        <v>-4.8428923946697716E-14</v>
      </c>
      <c r="CF430" s="223">
        <f t="shared" ca="1" si="933"/>
        <v>1.5450866925877861E-14</v>
      </c>
      <c r="CG430" s="223">
        <f t="shared" ca="1" si="934"/>
        <v>4.4646221841077423E-14</v>
      </c>
      <c r="CH430" s="223">
        <f t="shared" ca="1" si="935"/>
        <v>-2.6381215247199163E-14</v>
      </c>
      <c r="CI430" s="223">
        <f t="shared" ca="1" si="936"/>
        <v>-3.8187537099106767E-14</v>
      </c>
      <c r="CJ430" s="223">
        <f t="shared" ca="1" si="937"/>
        <v>3.5730339648192205E-14</v>
      </c>
      <c r="CK430" s="223">
        <f t="shared" ca="1" si="938"/>
        <v>2.943998709624218E-14</v>
      </c>
      <c r="CL430" s="223">
        <f t="shared" ca="1" si="939"/>
        <v>-4.2937877044806948E-14</v>
      </c>
      <c r="CM430" s="223">
        <f t="shared" ca="1" si="940"/>
        <v>-1.892787805489013E-14</v>
      </c>
      <c r="CN430" s="223">
        <f t="shared" ca="1" si="941"/>
        <v>4.7571825710381746E-14</v>
      </c>
      <c r="CO430" s="223">
        <f t="shared" ca="1" si="942"/>
        <v>7.2812794435562386E-15</v>
      </c>
      <c r="CP430" s="223">
        <f t="shared" ca="1" si="943"/>
        <v>-4.9354438376381468E-14</v>
      </c>
      <c r="CQ430" s="223">
        <f t="shared" ca="1" si="944"/>
        <v>4.8017408079064188E-15</v>
      </c>
      <c r="CR430" s="223">
        <f t="shared" ca="1" si="945"/>
        <v>4.8178869707526624E-14</v>
      </c>
      <c r="CS430" s="223">
        <f t="shared" ca="1" si="946"/>
        <v>-1.6596956750372576E-14</v>
      </c>
      <c r="CT430" s="223">
        <f t="shared" ca="1" si="947"/>
        <v>-4.4115580343395626E-14</v>
      </c>
      <c r="CU430" s="223">
        <f t="shared" ca="1" si="948"/>
        <v>2.7397392703653967E-14</v>
      </c>
      <c r="CV430" s="223">
        <f t="shared" ca="1" si="949"/>
        <v>3.7408113664291262E-14</v>
      </c>
      <c r="CW430" s="223">
        <f t="shared" ca="1" si="950"/>
        <v>-3.6555697606803309E-14</v>
      </c>
      <c r="CX430" s="223">
        <f t="shared" ca="1" si="951"/>
        <v>-2.8458498411437415E-14</v>
      </c>
      <c r="CY430" s="223">
        <f t="shared" ca="1" si="952"/>
        <v>4.352294561820335E-14</v>
      </c>
      <c r="CZ430" s="223">
        <f t="shared" ca="1" si="953"/>
        <v>1.7803152091870777E-14</v>
      </c>
      <c r="DA430" s="223">
        <f t="shared" ca="1" si="954"/>
        <v>-4.788153735468359E-14</v>
      </c>
      <c r="DB430" s="223">
        <f t="shared" ca="1" si="955"/>
        <v>-6.0807294575447925E-15</v>
      </c>
      <c r="DC430" s="223">
        <f t="shared" ca="1" si="956"/>
        <v>4.9370229751887157E-14</v>
      </c>
      <c r="DD430" s="223">
        <f t="shared" ca="1" si="957"/>
        <v>-6.0061568597938189E-15</v>
      </c>
      <c r="DE430" s="223">
        <f t="shared" ca="1" si="958"/>
        <v>-4.7899794318767694E-14</v>
      </c>
      <c r="DF430" s="223">
        <f t="shared" ca="1" si="959"/>
        <v>1.773304918872105E-14</v>
      </c>
      <c r="DG430" s="223">
        <f t="shared" ca="1" si="960"/>
        <v>4.3558365269702762E-14</v>
      </c>
      <c r="DH430" s="223">
        <f t="shared" ca="1" si="961"/>
        <v>-2.8397066995198587E-14</v>
      </c>
      <c r="DI430" s="223">
        <f t="shared" ca="1" si="962"/>
        <v>-3.6606156980583866E-14</v>
      </c>
      <c r="DJ430" s="223">
        <f t="shared" ca="1" si="963"/>
        <v>3.7359035780081642E-14</v>
      </c>
      <c r="DK430" s="223">
        <f t="shared" ca="1" si="964"/>
        <v>2.7459867391320254E-14</v>
      </c>
      <c r="DL430" s="223">
        <f t="shared" ca="1" si="965"/>
        <v>-4.4081797596587102E-14</v>
      </c>
      <c r="DM430" s="223">
        <f t="shared" ca="1" si="966"/>
        <v>-1.6667702175734017E-14</v>
      </c>
      <c r="DN430" s="223">
        <f t="shared" ca="1" si="967"/>
        <v>4.8162406951288971E-14</v>
      </c>
      <c r="DO430" s="223">
        <f t="shared" ca="1" si="968"/>
        <v>4.8765166674812425E-15</v>
      </c>
      <c r="DP430" s="223">
        <f t="shared" ca="1" si="969"/>
        <v>-4.9356282347062092E-14</v>
      </c>
      <c r="DQ430" s="223">
        <f t="shared" ca="1" si="970"/>
        <v>7.2069550273735531E-15</v>
      </c>
      <c r="DR430" s="223">
        <f t="shared" ca="1" si="971"/>
        <v>4.7591865884999826E-14</v>
      </c>
      <c r="DS430" s="223">
        <f t="shared" ca="1" si="972"/>
        <v>-1.8858459901319661E-14</v>
      </c>
      <c r="DT430" s="223">
        <f t="shared" ca="1" si="973"/>
        <v>-4.2974912265523618E-14</v>
      </c>
      <c r="DU430" s="223">
        <f t="shared" ca="1" si="974"/>
        <v>2.9379635955420037E-14</v>
      </c>
      <c r="DV430" s="223">
        <f t="shared" ca="1" si="975"/>
        <v>3.5782150116703739E-14</v>
      </c>
      <c r="DW430" s="223">
        <f t="shared" ca="1" si="976"/>
        <v>-3.8139870267150396E-14</v>
      </c>
      <c r="DX430" s="223">
        <f t="shared" ca="1" si="977"/>
        <v>-2.6444695573878281E-14</v>
      </c>
      <c r="DY430" s="223">
        <f t="shared" ca="1" si="978"/>
        <v>4.4614096348423264E-14</v>
      </c>
      <c r="DZ430" s="223">
        <f t="shared" ca="1" si="979"/>
        <v>1.552221225905212E-14</v>
      </c>
      <c r="EA430" s="223">
        <f t="shared" ca="1" si="980"/>
        <v>-4.8414265314855303E-14</v>
      </c>
      <c r="EB430" s="223">
        <f t="shared" ca="1" si="981"/>
        <v>-3.6693664461205025E-15</v>
      </c>
      <c r="EC430" s="223">
        <f t="shared" ca="1" si="982"/>
        <v>4.9312604563301438E-14</v>
      </c>
      <c r="ED430" s="223">
        <f t="shared" ca="1" si="983"/>
        <v>-8.4034119947302011E-15</v>
      </c>
      <c r="EE430" s="223">
        <f t="shared" ca="1" si="984"/>
        <v>-4.7255269890797321E-14</v>
      </c>
      <c r="EF430" s="223">
        <f t="shared" ca="1" si="985"/>
        <v>1.9972510982836953E-14</v>
      </c>
      <c r="EG430" s="223">
        <f t="shared" ca="1" si="986"/>
        <v>4.2365572781131194E-14</v>
      </c>
      <c r="EH430" s="223">
        <f t="shared" ca="1" si="987"/>
        <v>-3.0344507721517285E-14</v>
      </c>
      <c r="EI430" s="223">
        <f t="shared" ca="1" si="988"/>
        <v>-3.4936589423574082E-14</v>
      </c>
      <c r="EJ430" s="223">
        <f t="shared" ca="1" si="989"/>
        <v>3.8897730722511817E-14</v>
      </c>
      <c r="EK430" s="223">
        <f t="shared" ca="1" si="990"/>
        <v>2.5413594460653463E-14</v>
      </c>
      <c r="EL430" s="223">
        <f t="shared" ca="1" si="991"/>
        <v>-4.5119521236847654E-14</v>
      </c>
      <c r="EM430" s="223">
        <f t="shared" ca="1" si="992"/>
        <v>-1.4367372342118271E-14</v>
      </c>
      <c r="EN430" s="223">
        <f t="shared" ca="1" si="993"/>
        <v>4.8636960735321938E-14</v>
      </c>
      <c r="EO430" s="223">
        <f t="shared" ca="1" si="994"/>
        <v>2.4600059356204654E-15</v>
      </c>
      <c r="EP430" s="223">
        <f t="shared" ca="1" si="995"/>
        <v>-4.9239222710468908E-14</v>
      </c>
      <c r="EQ430" s="223">
        <f t="shared" ca="1" si="996"/>
        <v>9.594807060925038E-15</v>
      </c>
      <c r="ER430" s="223">
        <f t="shared" ca="1" si="997"/>
        <v>4.6890209089000956E-14</v>
      </c>
      <c r="ES430" s="223">
        <f t="shared" ca="1" si="998"/>
        <v>-2.1074531370559746E-14</v>
      </c>
      <c r="ET430" s="223">
        <f t="shared" ca="1" si="999"/>
        <v>-4.1730713859846232E-14</v>
      </c>
      <c r="EU430" s="223">
        <f t="shared" ca="1" si="1000"/>
        <v>3.1291101090817324E-14</v>
      </c>
      <c r="EV430" s="223">
        <f t="shared" ca="1" si="1001"/>
        <v>3.4069984235338889E-14</v>
      </c>
      <c r="EW430" s="223">
        <f t="shared" ca="1" si="1002"/>
        <v>-3.9632160639365838E-14</v>
      </c>
      <c r="EX430" s="223">
        <f t="shared" ca="1" si="1003"/>
        <v>-2.4367185148401053E-14</v>
      </c>
      <c r="EY430" s="223">
        <f t="shared" ca="1" si="1004"/>
        <v>4.5597767812806526E-14</v>
      </c>
      <c r="EZ430" s="223">
        <f t="shared" ca="1" si="1005"/>
        <v>1.3203878057316187E-14</v>
      </c>
      <c r="FA430" s="223">
        <f t="shared" ca="1" si="1006"/>
        <v>-4.8830359069294732E-14</v>
      </c>
      <c r="FB430" s="223">
        <f t="shared" ca="1" si="1007"/>
        <v>-1.2491636095303597E-15</v>
      </c>
      <c r="FC430" s="223">
        <f t="shared" ca="1" si="1008"/>
        <v>4.9136180991048864E-14</v>
      </c>
      <c r="FD430" s="223">
        <f t="shared" ca="1" si="1009"/>
        <v>-1.078042257411932E-14</v>
      </c>
      <c r="FE430" s="223">
        <f t="shared" ca="1" si="1010"/>
        <v>-4.6496903378586762E-14</v>
      </c>
      <c r="FF430" s="223">
        <f t="shared" ca="1" si="1011"/>
        <v>2.2163857248609865E-14</v>
      </c>
      <c r="FG430" s="223">
        <f t="shared" ca="1" si="1012"/>
        <v>4.1070717916944002E-14</v>
      </c>
      <c r="FH430" s="223">
        <f t="shared" ca="1" si="1013"/>
        <v>-3.2218845870870961E-14</v>
      </c>
      <c r="FI430" s="223">
        <f t="shared" ca="1" si="1014"/>
        <v>-3.3182856562559103E-14</v>
      </c>
      <c r="FJ430" s="223">
        <f t="shared" ca="1" si="1015"/>
        <v>4.0342717624593463E-14</v>
      </c>
      <c r="FK430" s="223">
        <f t="shared" ca="1" si="1016"/>
        <v>2.3306097954964224E-14</v>
      </c>
      <c r="FL430" s="223">
        <f t="shared" ca="1" si="1017"/>
        <v>-4.6048547998445338E-14</v>
      </c>
      <c r="FM430" s="223">
        <f t="shared" ca="1" si="1018"/>
        <v>-1.2032430250095821E-14</v>
      </c>
      <c r="FN430" s="223">
        <f t="shared" ca="1" si="1019"/>
        <v>4.8994343820848914E-14</v>
      </c>
      <c r="FO430" s="223">
        <f t="shared" ca="1" si="1020"/>
        <v>3.7568833991107398E-17</v>
      </c>
      <c r="FP430" s="223">
        <f t="shared" ca="1" si="1021"/>
        <v>-4.900354147351986E-14</v>
      </c>
      <c r="FQ430" s="223">
        <f t="shared" ca="1" si="1022"/>
        <v>1.1959544363860919E-14</v>
      </c>
      <c r="FR430" s="223">
        <f t="shared" ca="1" si="1023"/>
        <v>4.6075589672208948E-14</v>
      </c>
      <c r="FS430" s="223">
        <f t="shared" ca="1" si="1024"/>
        <v>-2.3239832447814686E-14</v>
      </c>
      <c r="FT430" s="223">
        <f t="shared" ca="1" si="1025"/>
        <v>-4.038598250930166E-14</v>
      </c>
      <c r="FU430" s="223">
        <f t="shared" ca="1" si="1026"/>
        <v>3.3127183222911136E-14</v>
      </c>
      <c r="FV430" s="223">
        <f t="shared" ca="1" si="1027"/>
        <v>3.2275740777772953E-14</v>
      </c>
      <c r="FW430" s="223">
        <f t="shared" ca="1" si="1028"/>
        <v>-4.1028973665234567E-14</v>
      </c>
      <c r="FX430" s="223">
        <f t="shared" ca="1" si="1029"/>
        <v>-2.2230972039589242E-14</v>
      </c>
      <c r="FY430" s="223">
        <f t="shared" ca="1" si="1030"/>
        <v>4.6471590260636002E-14</v>
      </c>
      <c r="FZ430" s="223">
        <f t="shared" ca="1" si="1031"/>
        <v>1.0853734556815696E-14</v>
      </c>
      <c r="GA430" s="223">
        <f t="shared" ca="1" si="1032"/>
        <v>-4.9128816211701943E-14</v>
      </c>
      <c r="GB430" s="223">
        <f t="shared" ca="1" si="1033"/>
        <v>1.1740485716089525E-15</v>
      </c>
      <c r="GC430" s="223">
        <f t="shared" ca="1" si="1034"/>
        <v>4.8841384054967645E-14</v>
      </c>
      <c r="GD430" s="223">
        <f t="shared" ca="1" si="1035"/>
        <v>-1.3131462171273894E-14</v>
      </c>
      <c r="GE430" s="223">
        <f t="shared" ca="1" si="1036"/>
        <v>-4.562652175348987E-14</v>
      </c>
      <c r="GF430" s="223">
        <f t="shared" ca="1" si="1037"/>
        <v>2.4301808840946258E-14</v>
      </c>
      <c r="GG430" s="223">
        <f t="shared" ca="1" si="1038"/>
        <v>3.9676920095924868E-14</v>
      </c>
      <c r="GH430" s="223">
        <f t="shared" ca="1" si="1039"/>
        <v>-3.4015565998483001E-14</v>
      </c>
      <c r="GI430" s="223">
        <f t="shared" ca="1" si="1040"/>
        <v>-3.1349183293609961E-14</v>
      </c>
      <c r="GJ430" s="223">
        <f t="shared" ca="1" si="1041"/>
        <v>4.1690515386311886E-14</v>
      </c>
      <c r="GK430" s="223">
        <f t="shared" ca="1" si="1042"/>
        <v>2.11424550179272E-14</v>
      </c>
      <c r="GL430" s="223">
        <f t="shared" ca="1" si="1043"/>
        <v>-4.6866639774538346E-14</v>
      </c>
      <c r="GM430" s="223">
        <f t="shared" ca="1" si="1044"/>
        <v>-9.6685009796858171E-15</v>
      </c>
      <c r="GN430" s="223">
        <f t="shared" ca="1" si="1045"/>
        <v>4.9233695240713799E-14</v>
      </c>
      <c r="GO430" s="223">
        <f t="shared" ca="1" si="1046"/>
        <v>-2.3849587742499773E-15</v>
      </c>
      <c r="GP430" s="223">
        <f t="shared" ca="1" si="1047"/>
        <v>-4.8649806412957706E-14</v>
      </c>
      <c r="GQ430" s="223">
        <f t="shared" ca="1" si="1048"/>
        <v>1.4295470076891895E-14</v>
      </c>
      <c r="GR430" s="223">
        <f t="shared" ca="1" si="1049"/>
        <v>4.5149970124152028E-14</v>
      </c>
      <c r="GS430" s="223">
        <f t="shared" ca="1" si="1050"/>
        <v>-2.5349146733135212E-14</v>
      </c>
      <c r="GT430" s="223">
        <f t="shared" ca="1" si="1051"/>
        <v>-3.8943957789497898E-14</v>
      </c>
      <c r="GU430" s="223">
        <f t="shared" ca="1" si="1052"/>
        <v>3.4883459069021316E-14</v>
      </c>
      <c r="GV430" s="223">
        <f t="shared" ca="1" si="1053"/>
        <v>3.0403742233652368E-14</v>
      </c>
      <c r="GW430" s="223">
        <f t="shared" ca="1" si="1054"/>
        <v>-4.2326944299829271E-14</v>
      </c>
      <c r="GX430" s="223">
        <f t="shared" ca="1" si="1055"/>
        <v>-2.0041202571929672E-14</v>
      </c>
      <c r="GY430" s="223">
        <f t="shared" ca="1" si="1056"/>
        <v>4.7233458577097046E-14</v>
      </c>
      <c r="GZ430" s="223">
        <f t="shared" ca="1" si="1057"/>
        <v>8.4774434590943215E-15</v>
      </c>
      <c r="HA430" s="223">
        <f t="shared" ca="1" si="1058"/>
        <v>-4.9308917732679102E-14</v>
      </c>
      <c r="HB430" s="223">
        <f t="shared" ca="1" si="1059"/>
        <v>3.5944323669047463E-15</v>
      </c>
      <c r="HC430" s="223">
        <f t="shared" ca="1" si="1060"/>
        <v>4.8428923946697489E-14</v>
      </c>
      <c r="HD430" s="223">
        <f t="shared" ca="1" si="1061"/>
        <v>-1.5450866925877631E-14</v>
      </c>
      <c r="HE430" s="223">
        <f t="shared" ca="1" si="1062"/>
        <v>-4.464622184107753E-14</v>
      </c>
      <c r="HF430" s="223">
        <f t="shared" ca="1" si="1063"/>
        <v>2.6381215247197774E-14</v>
      </c>
      <c r="HG430" s="223">
        <f t="shared" ca="1" si="1064"/>
        <v>3.8187537099106913E-14</v>
      </c>
      <c r="HH430" s="223">
        <f t="shared" ca="1" si="1065"/>
        <v>-3.5730339648193013E-14</v>
      </c>
      <c r="HI430" s="223">
        <f t="shared" ca="1" si="1066"/>
        <v>-2.9439987096242363E-14</v>
      </c>
      <c r="HJ430" s="223">
        <f t="shared" ca="1" si="1067"/>
        <v>4.2937877044806828E-14</v>
      </c>
      <c r="HK430" s="223">
        <f t="shared" ca="1" si="1068"/>
        <v>1.8927878054891654E-14</v>
      </c>
      <c r="HL430" s="223">
        <f t="shared" ca="1" si="1069"/>
        <v>-4.7571825710381683E-14</v>
      </c>
      <c r="HM430" s="223">
        <f t="shared" ca="1" si="1070"/>
        <v>-7.2812794435550916E-15</v>
      </c>
      <c r="HN430" s="223">
        <f t="shared" ca="1" si="1071"/>
        <v>4.9354438376381424E-14</v>
      </c>
      <c r="HO430" s="223">
        <f t="shared" ca="1" si="1072"/>
        <v>-4.8017408079061774E-15</v>
      </c>
      <c r="HP430" s="223">
        <f t="shared" ca="1" si="1073"/>
        <v>-4.8178869707526372E-14</v>
      </c>
      <c r="HQ430" s="223">
        <f t="shared" ca="1" si="1074"/>
        <v>1.6596956750372349E-14</v>
      </c>
      <c r="HR430" s="223">
        <f t="shared" ca="1" si="1075"/>
        <v>4.4115580343395733E-14</v>
      </c>
      <c r="HS430" s="223">
        <f t="shared" ca="1" si="1076"/>
        <v>-2.7397392703652598E-14</v>
      </c>
      <c r="HT430" s="223">
        <f t="shared" ca="1" si="1077"/>
        <v>-3.7408113664291426E-14</v>
      </c>
      <c r="HU430" s="223">
        <f t="shared" ca="1" si="1078"/>
        <v>3.6555697606804092E-14</v>
      </c>
      <c r="HV430" s="223">
        <f t="shared" ca="1" si="1079"/>
        <v>2.8458498411437623E-14</v>
      </c>
      <c r="HW430" s="223">
        <f t="shared" ca="1" si="1080"/>
        <v>-4.3522945618203231E-14</v>
      </c>
      <c r="HX430" s="223">
        <f t="shared" ca="1" si="1081"/>
        <v>-1.780315209187231E-14</v>
      </c>
      <c r="HY430" s="223">
        <f t="shared" ca="1" si="1082"/>
        <v>4.7881537354683527E-14</v>
      </c>
      <c r="HZ430" s="223">
        <f t="shared" ca="1" si="1083"/>
        <v>6.0807294575436408E-15</v>
      </c>
      <c r="IA430" s="223">
        <f t="shared" ca="1" si="1084"/>
        <v>-4.9370229751887145E-14</v>
      </c>
      <c r="IB430" s="223">
        <f t="shared" ca="1" si="1085"/>
        <v>6.0061568597935791E-15</v>
      </c>
      <c r="IC430" s="223">
        <f t="shared" ca="1" si="1086"/>
        <v>4.7899794318767423E-14</v>
      </c>
      <c r="ID430" s="223">
        <f t="shared" ca="1" si="1087"/>
        <v>-1.7733049188720826E-14</v>
      </c>
      <c r="IE430" s="223">
        <f t="shared" ca="1" si="1088"/>
        <v>3.2566894680679819E-14</v>
      </c>
      <c r="IF430" s="223">
        <f t="shared" ca="1" si="1089"/>
        <v>2.8397066995197246E-14</v>
      </c>
      <c r="IG430" s="223">
        <f t="shared" ca="1" si="1090"/>
        <v>3.6606156980584031E-14</v>
      </c>
      <c r="IH430" s="223">
        <f t="shared" ca="1" si="1091"/>
        <v>-3.7359035780082406E-14</v>
      </c>
      <c r="II430" s="223">
        <f t="shared" ca="1" si="1092"/>
        <v>-2.7459867391321617E-14</v>
      </c>
      <c r="IJ430" s="223">
        <f t="shared" ca="1" si="1093"/>
        <v>4.4081797596586988E-14</v>
      </c>
      <c r="IK430" s="223">
        <f t="shared" ca="1" si="1094"/>
        <v>1.6667702175732922E-14</v>
      </c>
      <c r="IL430" s="223">
        <f t="shared" ca="1" si="1095"/>
        <v>-4.816240695128892E-14</v>
      </c>
      <c r="IM430" s="223">
        <f t="shared" ca="1" si="1096"/>
        <v>-4.876516667480086E-15</v>
      </c>
      <c r="IN430" s="223">
        <f t="shared" ca="1" si="1097"/>
        <v>4.935628234706213E-14</v>
      </c>
      <c r="IO430" s="223">
        <f t="shared" ca="1" si="1098"/>
        <v>-7.2069550273733117E-15</v>
      </c>
      <c r="IP430" s="223">
        <f t="shared" ca="1" si="1099"/>
        <v>-4.7591865884999511E-14</v>
      </c>
      <c r="IQ430" s="223">
        <f t="shared" ca="1" si="1100"/>
        <v>1.885845990131944E-14</v>
      </c>
      <c r="IR430" s="223">
        <f t="shared" ca="1" si="1101"/>
        <v>4.2974912265523738E-14</v>
      </c>
      <c r="IS430" s="223">
        <f t="shared" ca="1" si="1102"/>
        <v>-2.9379635955418718E-14</v>
      </c>
      <c r="IT430" s="223">
        <f t="shared" ca="1" si="1103"/>
        <v>-3.5782150116703904E-14</v>
      </c>
      <c r="IU430" s="223">
        <f t="shared" ca="1" si="1104"/>
        <v>3.8139870267151128E-14</v>
      </c>
      <c r="IV430" s="223">
        <f t="shared" ca="1" si="1105"/>
        <v>2.6444695573879666E-14</v>
      </c>
      <c r="IW430" s="223">
        <f t="shared" ca="1" si="1106"/>
        <v>-4.4614096348423157E-14</v>
      </c>
      <c r="IX430" s="223">
        <f t="shared" ca="1" si="1107"/>
        <v>-1.5522212259051015E-14</v>
      </c>
      <c r="IY430" s="223">
        <f t="shared" ca="1" si="1108"/>
        <v>4.8414265314855252E-14</v>
      </c>
      <c r="IZ430" s="223">
        <f t="shared" ca="1" si="1109"/>
        <v>3.6693664461207423E-15</v>
      </c>
      <c r="JA430" s="223">
        <f t="shared" ca="1" si="1110"/>
        <v>-4.931260456330152E-14</v>
      </c>
      <c r="JB430" s="223">
        <f t="shared" ca="1" si="1111"/>
        <v>8.4034119947299629E-15</v>
      </c>
    </row>
    <row r="431" spans="2:262">
      <c r="B431" s="230">
        <v>70</v>
      </c>
      <c r="C431" s="229">
        <f t="shared" si="1112"/>
        <v>1.3671875000000008E-3</v>
      </c>
      <c r="D431" s="226">
        <f t="shared" ca="1" si="855"/>
        <v>18.00000000011218</v>
      </c>
      <c r="E431" s="225">
        <f ca="1">BX361</f>
        <v>1.1218032728786509E-10</v>
      </c>
      <c r="F431" s="224">
        <v>70</v>
      </c>
      <c r="G431" s="223">
        <f t="shared" ca="1" si="856"/>
        <v>-8.1693941311470805E-14</v>
      </c>
      <c r="H431" s="223">
        <f t="shared" ca="1" si="857"/>
        <v>2.6486524727213215E-14</v>
      </c>
      <c r="I431" s="223">
        <f t="shared" ca="1" si="858"/>
        <v>7.3921180631675464E-14</v>
      </c>
      <c r="J431" s="223">
        <f t="shared" ca="1" si="859"/>
        <v>-4.8179504539985687E-14</v>
      </c>
      <c r="K431" s="223">
        <f t="shared" ca="1" si="860"/>
        <v>-5.9782377511322795E-14</v>
      </c>
      <c r="L431" s="223">
        <f t="shared" ca="1" si="861"/>
        <v>6.5723297772597587E-14</v>
      </c>
      <c r="M431" s="223">
        <f t="shared" ca="1" si="862"/>
        <v>4.0495156181434246E-14</v>
      </c>
      <c r="N431" s="223">
        <f t="shared" ca="1" si="863"/>
        <v>-7.7607044731889193E-14</v>
      </c>
      <c r="O431" s="223">
        <f t="shared" ca="1" si="864"/>
        <v>-1.7720519192257167E-14</v>
      </c>
      <c r="P431" s="223">
        <f t="shared" ca="1" si="865"/>
        <v>8.2807325109239651E-14</v>
      </c>
      <c r="Q431" s="223">
        <f t="shared" ca="1" si="866"/>
        <v>-6.5801970110589878E-15</v>
      </c>
      <c r="R431" s="223">
        <f t="shared" ca="1" si="867"/>
        <v>-8.0876294250354705E-14</v>
      </c>
      <c r="S431" s="223">
        <f t="shared" ca="1" si="868"/>
        <v>3.0314231066151175E-14</v>
      </c>
      <c r="T431" s="223">
        <f t="shared" ca="1" si="869"/>
        <v>7.1980251236183073E-14</v>
      </c>
      <c r="U431" s="223">
        <f t="shared" ca="1" si="870"/>
        <v>-5.1437623896753662E-14</v>
      </c>
      <c r="V431" s="223">
        <f t="shared" ca="1" si="871"/>
        <v>-5.6885317317728903E-14</v>
      </c>
      <c r="W431" s="223">
        <f t="shared" ca="1" si="872"/>
        <v>6.813124309590194E-14</v>
      </c>
      <c r="X431" s="223">
        <f t="shared" ca="1" si="873"/>
        <v>3.6891458068338418E-14</v>
      </c>
      <c r="Y431" s="223">
        <f t="shared" ca="1" si="874"/>
        <v>-7.8957445387336748E-14</v>
      </c>
      <c r="Z431" s="223">
        <f t="shared" ca="1" si="875"/>
        <v>-1.3720531221404068E-14</v>
      </c>
      <c r="AA431" s="223">
        <f t="shared" ca="1" si="876"/>
        <v>8.2983885499129086E-14</v>
      </c>
      <c r="AB431" s="223">
        <f t="shared" ca="1" si="877"/>
        <v>-1.063199856146909E-14</v>
      </c>
      <c r="AC431" s="223">
        <f t="shared" ca="1" si="878"/>
        <v>-7.986380911246284E-14</v>
      </c>
      <c r="AD431" s="223">
        <f t="shared" ca="1" si="879"/>
        <v>3.4068907767237794E-14</v>
      </c>
      <c r="AE431" s="223">
        <f t="shared" ca="1" si="880"/>
        <v>6.9865915110737448E-14</v>
      </c>
      <c r="AF431" s="223">
        <f t="shared" ca="1" si="881"/>
        <v>-5.4571825512150734E-14</v>
      </c>
      <c r="AG431" s="223">
        <f t="shared" ca="1" si="882"/>
        <v>-5.3851215412151394E-14</v>
      </c>
      <c r="AH431" s="223">
        <f t="shared" ca="1" si="883"/>
        <v>7.0375054286996338E-14</v>
      </c>
      <c r="AI431" s="223">
        <f t="shared" ca="1" si="884"/>
        <v>3.3198885201445886E-14</v>
      </c>
      <c r="AJ431" s="223">
        <f t="shared" ca="1" si="885"/>
        <v>-8.0117630640990697E-14</v>
      </c>
      <c r="AK431" s="223">
        <f t="shared" ca="1" si="886"/>
        <v>-9.6874892890620098E-15</v>
      </c>
      <c r="AL431" s="223">
        <f t="shared" ca="1" si="887"/>
        <v>8.2960530440321218E-14</v>
      </c>
      <c r="AM431" s="223">
        <f t="shared" ca="1" si="888"/>
        <v>-1.4658186696092108E-14</v>
      </c>
      <c r="AN431" s="223">
        <f t="shared" ca="1" si="889"/>
        <v>-7.8658925063175592E-14</v>
      </c>
      <c r="AO431" s="223">
        <f t="shared" ca="1" si="890"/>
        <v>3.774150948542899E-14</v>
      </c>
      <c r="AP431" s="223">
        <f t="shared" ca="1" si="891"/>
        <v>6.7583265876258641E-14</v>
      </c>
      <c r="AQ431" s="223">
        <f t="shared" ca="1" si="892"/>
        <v>-5.7574558819961438E-14</v>
      </c>
      <c r="AR431" s="223">
        <f t="shared" ca="1" si="893"/>
        <v>-5.0687381211836158E-14</v>
      </c>
      <c r="AS431" s="223">
        <f t="shared" ca="1" si="894"/>
        <v>7.2449325808186469E-14</v>
      </c>
      <c r="AT431" s="223">
        <f t="shared" ca="1" si="895"/>
        <v>2.9426333312224171E-14</v>
      </c>
      <c r="AU431" s="223">
        <f t="shared" ca="1" si="896"/>
        <v>-8.1084805504955021E-14</v>
      </c>
      <c r="AV431" s="223">
        <f t="shared" ca="1" si="897"/>
        <v>-5.6311093464981709E-15</v>
      </c>
      <c r="AW431" s="223">
        <f t="shared" ca="1" si="898"/>
        <v>8.2737316197198376E-14</v>
      </c>
      <c r="AX431" s="223">
        <f t="shared" ca="1" si="899"/>
        <v>-1.8649061975057562E-14</v>
      </c>
      <c r="AY431" s="223">
        <f t="shared" ca="1" si="900"/>
        <v>-7.7264544773702816E-14</v>
      </c>
      <c r="AZ431" s="223">
        <f t="shared" ca="1" si="901"/>
        <v>4.1323188601503993E-14</v>
      </c>
      <c r="BA431" s="223">
        <f t="shared" ca="1" si="902"/>
        <v>6.5137802634688989E-14</v>
      </c>
      <c r="BB431" s="223">
        <f t="shared" ca="1" si="903"/>
        <v>-6.0438589972639521E-14</v>
      </c>
      <c r="BC431" s="223">
        <f t="shared" ca="1" si="904"/>
        <v>-4.740143667049182E-14</v>
      </c>
      <c r="BD431" s="223">
        <f t="shared" ca="1" si="905"/>
        <v>7.4349060557693231E-14</v>
      </c>
      <c r="BE431" s="223">
        <f t="shared" ca="1" si="906"/>
        <v>2.5582890808610925E-14</v>
      </c>
      <c r="BF431" s="223">
        <f t="shared" ca="1" si="907"/>
        <v>-8.1856639970267608E-14</v>
      </c>
      <c r="BG431" s="223">
        <f t="shared" ca="1" si="908"/>
        <v>-1.5611635682922775E-15</v>
      </c>
      <c r="BH431" s="223">
        <f t="shared" ca="1" si="909"/>
        <v>8.2314780512423498E-14</v>
      </c>
      <c r="BI431" s="223">
        <f t="shared" ca="1" si="910"/>
        <v>-2.2595010030260782E-14</v>
      </c>
      <c r="BJ431" s="223">
        <f t="shared" ca="1" si="911"/>
        <v>-7.568402742829557E-14</v>
      </c>
      <c r="BK431" s="223">
        <f t="shared" ca="1" si="912"/>
        <v>4.4805316536754135E-14</v>
      </c>
      <c r="BL431" s="223">
        <f t="shared" ca="1" si="913"/>
        <v>6.253541672117473E-14</v>
      </c>
      <c r="BM431" s="223">
        <f t="shared" ca="1" si="914"/>
        <v>-6.3157019268277842E-14</v>
      </c>
      <c r="BN431" s="223">
        <f t="shared" ca="1" si="915"/>
        <v>-4.4001297916332789E-14</v>
      </c>
      <c r="BO431" s="223">
        <f t="shared" ca="1" si="916"/>
        <v>7.6069681908107958E-14</v>
      </c>
      <c r="BP431" s="223">
        <f t="shared" ca="1" si="917"/>
        <v>2.1677816880243156E-14</v>
      </c>
      <c r="BQ431" s="223">
        <f t="shared" ca="1" si="918"/>
        <v>-8.243127462009697E-14</v>
      </c>
      <c r="BR431" s="223">
        <f t="shared" ca="1" si="919"/>
        <v>2.5125431896914097E-15</v>
      </c>
      <c r="BS431" s="223">
        <f t="shared" ca="1" si="920"/>
        <v>8.1693941311470982E-14</v>
      </c>
      <c r="BT431" s="223">
        <f t="shared" ca="1" si="921"/>
        <v>-2.6486524727213089E-14</v>
      </c>
      <c r="BU431" s="223">
        <f t="shared" ca="1" si="922"/>
        <v>-7.3921180631675679E-14</v>
      </c>
      <c r="BV431" s="223">
        <f t="shared" ca="1" si="923"/>
        <v>4.8179504539985031E-14</v>
      </c>
      <c r="BW431" s="223">
        <f t="shared" ca="1" si="924"/>
        <v>5.9782377511323565E-14</v>
      </c>
      <c r="BX431" s="223">
        <f t="shared" ca="1" si="925"/>
        <v>-6.5723297772597373E-14</v>
      </c>
      <c r="BY431" s="223">
        <f t="shared" ca="1" si="926"/>
        <v>-4.0495156181434808E-14</v>
      </c>
      <c r="BZ431" s="223">
        <f t="shared" ca="1" si="927"/>
        <v>7.7607044731888852E-14</v>
      </c>
      <c r="CA431" s="223">
        <f t="shared" ca="1" si="928"/>
        <v>1.7720519192257226E-14</v>
      </c>
      <c r="CB431" s="223">
        <f t="shared" ca="1" si="929"/>
        <v>-8.2807325109239626E-14</v>
      </c>
      <c r="CC431" s="223">
        <f t="shared" ca="1" si="930"/>
        <v>6.5801970110583402E-15</v>
      </c>
      <c r="CD431" s="223">
        <f t="shared" ca="1" si="931"/>
        <v>8.0876294250354717E-14</v>
      </c>
      <c r="CE431" s="223">
        <f t="shared" ca="1" si="932"/>
        <v>-3.0314231066149749E-14</v>
      </c>
      <c r="CF431" s="223">
        <f t="shared" ca="1" si="933"/>
        <v>-7.1980251236183414E-14</v>
      </c>
      <c r="CG431" s="223">
        <f t="shared" ca="1" si="934"/>
        <v>5.1437623896753845E-14</v>
      </c>
      <c r="CH431" s="223">
        <f t="shared" ca="1" si="935"/>
        <v>5.6885317317729799E-14</v>
      </c>
      <c r="CI431" s="223">
        <f t="shared" ca="1" si="936"/>
        <v>-6.8131243095901738E-14</v>
      </c>
      <c r="CJ431" s="223">
        <f t="shared" ca="1" si="937"/>
        <v>-3.6891458068337945E-14</v>
      </c>
      <c r="CK431" s="223">
        <f t="shared" ca="1" si="938"/>
        <v>7.8957445387336357E-14</v>
      </c>
      <c r="CL431" s="223">
        <f t="shared" ca="1" si="939"/>
        <v>1.3720531221404128E-14</v>
      </c>
      <c r="CM431" s="223">
        <f t="shared" ca="1" si="940"/>
        <v>-8.2983885499129061E-14</v>
      </c>
      <c r="CN431" s="223">
        <f t="shared" ca="1" si="941"/>
        <v>1.0631998561468444E-14</v>
      </c>
      <c r="CO431" s="223">
        <f t="shared" ca="1" si="942"/>
        <v>7.9863809112462878E-14</v>
      </c>
      <c r="CP431" s="223">
        <f t="shared" ca="1" si="943"/>
        <v>-3.4068907767236121E-14</v>
      </c>
      <c r="CQ431" s="223">
        <f t="shared" ca="1" si="944"/>
        <v>-6.9865915110737801E-14</v>
      </c>
      <c r="CR431" s="223">
        <f t="shared" ca="1" si="945"/>
        <v>5.457182551215069E-14</v>
      </c>
      <c r="CS431" s="223">
        <f t="shared" ca="1" si="946"/>
        <v>5.3851215412152328E-14</v>
      </c>
      <c r="CT431" s="223">
        <f t="shared" ca="1" si="947"/>
        <v>-7.0375054286995997E-14</v>
      </c>
      <c r="CU431" s="223">
        <f t="shared" ca="1" si="948"/>
        <v>-3.31988852014454E-14</v>
      </c>
      <c r="CV431" s="223">
        <f t="shared" ca="1" si="949"/>
        <v>8.0117630640990381E-14</v>
      </c>
      <c r="CW431" s="223">
        <f t="shared" ca="1" si="950"/>
        <v>9.6874892890620697E-15</v>
      </c>
      <c r="CX431" s="223">
        <f t="shared" ca="1" si="951"/>
        <v>-8.2960530440321205E-14</v>
      </c>
      <c r="CY431" s="223">
        <f t="shared" ca="1" si="952"/>
        <v>1.4658186696090884E-14</v>
      </c>
      <c r="CZ431" s="223">
        <f t="shared" ca="1" si="953"/>
        <v>7.8658925063175604E-14</v>
      </c>
      <c r="DA431" s="223">
        <f t="shared" ca="1" si="954"/>
        <v>-3.7741509485427355E-14</v>
      </c>
      <c r="DB431" s="223">
        <f t="shared" ca="1" si="955"/>
        <v>-6.7583265876259019E-14</v>
      </c>
      <c r="DC431" s="223">
        <f t="shared" ca="1" si="956"/>
        <v>5.75745588199614E-14</v>
      </c>
      <c r="DD431" s="223">
        <f t="shared" ca="1" si="957"/>
        <v>5.0687381211837597E-14</v>
      </c>
      <c r="DE431" s="223">
        <f t="shared" ca="1" si="958"/>
        <v>-7.244932580818614E-14</v>
      </c>
      <c r="DF431" s="223">
        <f t="shared" ca="1" si="959"/>
        <v>-2.9426333312223672E-14</v>
      </c>
      <c r="DG431" s="223">
        <f t="shared" ca="1" si="960"/>
        <v>8.108480550495463E-14</v>
      </c>
      <c r="DH431" s="223">
        <f t="shared" ca="1" si="961"/>
        <v>5.6311093464988202E-15</v>
      </c>
      <c r="DI431" s="223">
        <f t="shared" ca="1" si="962"/>
        <v>-8.2737316197198326E-14</v>
      </c>
      <c r="DJ431" s="223">
        <f t="shared" ca="1" si="963"/>
        <v>1.8649061975056931E-14</v>
      </c>
      <c r="DK431" s="223">
        <f t="shared" ca="1" si="964"/>
        <v>7.7264544773703043E-14</v>
      </c>
      <c r="DL431" s="223">
        <f t="shared" ca="1" si="965"/>
        <v>-4.1323188601502402E-14</v>
      </c>
      <c r="DM431" s="223">
        <f t="shared" ca="1" si="966"/>
        <v>-6.5137802634689393E-14</v>
      </c>
      <c r="DN431" s="223">
        <f t="shared" ca="1" si="967"/>
        <v>6.043858997263908E-14</v>
      </c>
      <c r="DO431" s="223">
        <f t="shared" ca="1" si="968"/>
        <v>4.7401436670493316E-14</v>
      </c>
      <c r="DP431" s="223">
        <f t="shared" ca="1" si="969"/>
        <v>-7.434906055769294E-14</v>
      </c>
      <c r="DQ431" s="223">
        <f t="shared" ca="1" si="970"/>
        <v>-2.558289080861042E-14</v>
      </c>
      <c r="DR431" s="223">
        <f t="shared" ca="1" si="971"/>
        <v>8.1856639970267306E-14</v>
      </c>
      <c r="DS431" s="223">
        <f t="shared" ca="1" si="972"/>
        <v>1.5611635682929279E-15</v>
      </c>
      <c r="DT431" s="223">
        <f t="shared" ca="1" si="973"/>
        <v>-8.2314780512423435E-14</v>
      </c>
      <c r="DU431" s="223">
        <f t="shared" ca="1" si="974"/>
        <v>2.2595010030260157E-14</v>
      </c>
      <c r="DV431" s="223">
        <f t="shared" ca="1" si="975"/>
        <v>7.5684027428295822E-14</v>
      </c>
      <c r="DW431" s="223">
        <f t="shared" ca="1" si="976"/>
        <v>-4.4805316536754577E-14</v>
      </c>
      <c r="DX431" s="223">
        <f t="shared" ca="1" si="977"/>
        <v>-6.2535416721175147E-14</v>
      </c>
      <c r="DY431" s="223">
        <f t="shared" ca="1" si="978"/>
        <v>6.3157019268277425E-14</v>
      </c>
      <c r="DZ431" s="223">
        <f t="shared" ca="1" si="979"/>
        <v>4.4001297916334342E-14</v>
      </c>
      <c r="EA431" s="223">
        <f t="shared" ca="1" si="980"/>
        <v>-7.6069681908107693E-14</v>
      </c>
      <c r="EB431" s="223">
        <f t="shared" ca="1" si="981"/>
        <v>-2.1677816880242645E-14</v>
      </c>
      <c r="EC431" s="223">
        <f t="shared" ca="1" si="982"/>
        <v>8.2431274620096768E-14</v>
      </c>
      <c r="ED431" s="223">
        <f t="shared" ca="1" si="983"/>
        <v>-2.5125431896907592E-15</v>
      </c>
      <c r="EE431" s="223">
        <f t="shared" ca="1" si="984"/>
        <v>-8.1693941311470881E-14</v>
      </c>
      <c r="EF431" s="223">
        <f t="shared" ca="1" si="985"/>
        <v>2.6486524727211353E-14</v>
      </c>
      <c r="EG431" s="223">
        <f t="shared" ca="1" si="986"/>
        <v>7.3921180631675982E-14</v>
      </c>
      <c r="EH431" s="223">
        <f t="shared" ca="1" si="987"/>
        <v>-4.8179504539985454E-14</v>
      </c>
      <c r="EI431" s="223">
        <f t="shared" ca="1" si="988"/>
        <v>-5.9782377511324007E-14</v>
      </c>
      <c r="EJ431" s="223">
        <f t="shared" ca="1" si="989"/>
        <v>6.5723297772596969E-14</v>
      </c>
      <c r="EK431" s="223">
        <f t="shared" ca="1" si="990"/>
        <v>4.0495156181436417E-14</v>
      </c>
      <c r="EL431" s="223">
        <f t="shared" ca="1" si="991"/>
        <v>-7.7607044731888625E-14</v>
      </c>
      <c r="EM431" s="223">
        <f t="shared" ca="1" si="992"/>
        <v>-1.7720519192257861E-14</v>
      </c>
      <c r="EN431" s="223">
        <f t="shared" ca="1" si="993"/>
        <v>8.2807325109239487E-14</v>
      </c>
      <c r="EO431" s="223">
        <f t="shared" ca="1" si="994"/>
        <v>-6.5801970110576902E-15</v>
      </c>
      <c r="EP431" s="223">
        <f t="shared" ca="1" si="995"/>
        <v>-8.0876294250354869E-14</v>
      </c>
      <c r="EQ431" s="223">
        <f t="shared" ca="1" si="996"/>
        <v>3.0314231066149143E-14</v>
      </c>
      <c r="ER431" s="223">
        <f t="shared" ca="1" si="997"/>
        <v>7.1980251236183729E-14</v>
      </c>
      <c r="ES431" s="223">
        <f t="shared" ca="1" si="998"/>
        <v>-5.1437623896753328E-14</v>
      </c>
      <c r="ET431" s="223">
        <f t="shared" ca="1" si="999"/>
        <v>-5.6885317317730291E-14</v>
      </c>
      <c r="EU431" s="223">
        <f t="shared" ca="1" si="1000"/>
        <v>6.8131243095901359E-14</v>
      </c>
      <c r="EV431" s="223">
        <f t="shared" ca="1" si="1001"/>
        <v>3.6891458068338538E-14</v>
      </c>
      <c r="EW431" s="223">
        <f t="shared" ca="1" si="1002"/>
        <v>-7.8957445387336155E-14</v>
      </c>
      <c r="EX431" s="223">
        <f t="shared" ca="1" si="1003"/>
        <v>-1.3720531221404768E-14</v>
      </c>
      <c r="EY431" s="223">
        <f t="shared" ca="1" si="1004"/>
        <v>8.2983885499129048E-14</v>
      </c>
      <c r="EZ431" s="223">
        <f t="shared" ca="1" si="1005"/>
        <v>-1.0631998561467798E-14</v>
      </c>
      <c r="FA431" s="223">
        <f t="shared" ca="1" si="1006"/>
        <v>-7.9863809112463686E-14</v>
      </c>
      <c r="FB431" s="223">
        <f t="shared" ca="1" si="1007"/>
        <v>3.4068907767237686E-14</v>
      </c>
      <c r="FC431" s="223">
        <f t="shared" ca="1" si="1008"/>
        <v>6.9865915110738142E-14</v>
      </c>
      <c r="FD431" s="223">
        <f t="shared" ca="1" si="1009"/>
        <v>-5.4571825512148424E-14</v>
      </c>
      <c r="FE431" s="223">
        <f t="shared" ca="1" si="1010"/>
        <v>-5.3851215412151028E-14</v>
      </c>
      <c r="FF431" s="223">
        <f t="shared" ca="1" si="1011"/>
        <v>7.0375054286995631E-14</v>
      </c>
      <c r="FG431" s="223">
        <f t="shared" ca="1" si="1012"/>
        <v>3.3198885201448158E-14</v>
      </c>
      <c r="FH431" s="223">
        <f t="shared" ca="1" si="1013"/>
        <v>-8.0117630640990823E-14</v>
      </c>
      <c r="FI431" s="223">
        <f t="shared" ca="1" si="1014"/>
        <v>-9.6874892890627182E-15</v>
      </c>
      <c r="FJ431" s="223">
        <f t="shared" ca="1" si="1015"/>
        <v>8.2960530440321293E-14</v>
      </c>
      <c r="FK431" s="223">
        <f t="shared" ca="1" si="1016"/>
        <v>-1.4658186696092566E-14</v>
      </c>
      <c r="FL431" s="223">
        <f t="shared" ca="1" si="1017"/>
        <v>-7.8658925063175819E-14</v>
      </c>
      <c r="FM431" s="223">
        <f t="shared" ca="1" si="1018"/>
        <v>3.7741509485426781E-14</v>
      </c>
      <c r="FN431" s="223">
        <f t="shared" ca="1" si="1019"/>
        <v>6.7583265876258022E-14</v>
      </c>
      <c r="FO431" s="223">
        <f t="shared" ca="1" si="1020"/>
        <v>-5.7574558819960933E-14</v>
      </c>
      <c r="FP431" s="223">
        <f t="shared" ca="1" si="1021"/>
        <v>-5.0687381211838115E-14</v>
      </c>
      <c r="FQ431" s="223">
        <f t="shared" ca="1" si="1022"/>
        <v>7.2449325808184689E-14</v>
      </c>
      <c r="FR431" s="223">
        <f t="shared" ca="1" si="1023"/>
        <v>2.9426333312224284E-14</v>
      </c>
      <c r="FS431" s="223">
        <f t="shared" ca="1" si="1024"/>
        <v>-8.1084805504954478E-14</v>
      </c>
      <c r="FT431" s="223">
        <f t="shared" ca="1" si="1025"/>
        <v>-5.6311093465018218E-15</v>
      </c>
      <c r="FU431" s="223">
        <f t="shared" ca="1" si="1026"/>
        <v>8.2737316197198376E-14</v>
      </c>
      <c r="FV431" s="223">
        <f t="shared" ca="1" si="1027"/>
        <v>-1.8649061975056294E-14</v>
      </c>
      <c r="FW431" s="223">
        <f t="shared" ca="1" si="1028"/>
        <v>-7.7264544773704141E-14</v>
      </c>
      <c r="FX431" s="223">
        <f t="shared" ca="1" si="1029"/>
        <v>4.1323188601503879E-14</v>
      </c>
      <c r="FY431" s="223">
        <f t="shared" ca="1" si="1030"/>
        <v>6.5137802634689785E-14</v>
      </c>
      <c r="FZ431" s="223">
        <f t="shared" ca="1" si="1031"/>
        <v>-6.043858997263701E-14</v>
      </c>
      <c r="GA431" s="223">
        <f t="shared" ca="1" si="1032"/>
        <v>-4.7401436670491915E-14</v>
      </c>
      <c r="GB431" s="223">
        <f t="shared" ca="1" si="1033"/>
        <v>7.434906055769265E-14</v>
      </c>
      <c r="GC431" s="223">
        <f t="shared" ca="1" si="1034"/>
        <v>2.5582890808613285E-14</v>
      </c>
      <c r="GD431" s="223">
        <f t="shared" ca="1" si="1035"/>
        <v>-8.1856639970267583E-14</v>
      </c>
      <c r="GE431" s="223">
        <f t="shared" ca="1" si="1036"/>
        <v>-1.5611635682935787E-15</v>
      </c>
      <c r="GF431" s="223">
        <f t="shared" ca="1" si="1037"/>
        <v>8.2314780512423814E-14</v>
      </c>
      <c r="GG431" s="223">
        <f t="shared" ca="1" si="1038"/>
        <v>-2.2595010030261801E-14</v>
      </c>
      <c r="GH431" s="223">
        <f t="shared" ca="1" si="1039"/>
        <v>-7.5684027428296087E-14</v>
      </c>
      <c r="GI431" s="223">
        <f t="shared" ca="1" si="1040"/>
        <v>4.4805316536752046E-14</v>
      </c>
      <c r="GJ431" s="223">
        <f t="shared" ca="1" si="1041"/>
        <v>6.2535416721174023E-14</v>
      </c>
      <c r="GK431" s="223">
        <f t="shared" ca="1" si="1042"/>
        <v>-6.3157019268277009E-14</v>
      </c>
      <c r="GL431" s="223">
        <f t="shared" ca="1" si="1043"/>
        <v>-4.4001297916334891E-14</v>
      </c>
      <c r="GM431" s="223">
        <f t="shared" ca="1" si="1044"/>
        <v>7.6069681908108375E-14</v>
      </c>
      <c r="GN431" s="223">
        <f t="shared" ca="1" si="1045"/>
        <v>2.167781688024327E-14</v>
      </c>
      <c r="GO431" s="223">
        <f t="shared" ca="1" si="1046"/>
        <v>-8.2431274620096679E-14</v>
      </c>
      <c r="GP431" s="223">
        <f t="shared" ca="1" si="1047"/>
        <v>2.5125431896924667E-15</v>
      </c>
      <c r="GQ431" s="223">
        <f t="shared" ca="1" si="1048"/>
        <v>8.1693941311470994E-14</v>
      </c>
      <c r="GR431" s="223">
        <f t="shared" ca="1" si="1049"/>
        <v>-2.6486524727210735E-14</v>
      </c>
      <c r="GS431" s="223">
        <f t="shared" ca="1" si="1050"/>
        <v>-7.3921180631677345E-14</v>
      </c>
      <c r="GT431" s="223">
        <f t="shared" ca="1" si="1051"/>
        <v>4.817950453998493E-14</v>
      </c>
      <c r="GU431" s="223">
        <f t="shared" ca="1" si="1052"/>
        <v>5.9782377511324461E-14</v>
      </c>
      <c r="GV431" s="223">
        <f t="shared" ca="1" si="1053"/>
        <v>-6.5723297772595139E-14</v>
      </c>
      <c r="GW431" s="223">
        <f t="shared" ca="1" si="1054"/>
        <v>-4.0495156181434928E-14</v>
      </c>
      <c r="GX431" s="223">
        <f t="shared" ca="1" si="1055"/>
        <v>7.7607044731888385E-14</v>
      </c>
      <c r="GY431" s="223">
        <f t="shared" ca="1" si="1056"/>
        <v>1.7720519192260802E-14</v>
      </c>
      <c r="GZ431" s="223">
        <f t="shared" ca="1" si="1057"/>
        <v>-8.2807325109239614E-14</v>
      </c>
      <c r="HA431" s="223">
        <f t="shared" ca="1" si="1058"/>
        <v>6.5801970110570417E-15</v>
      </c>
      <c r="HB431" s="223">
        <f t="shared" ca="1" si="1059"/>
        <v>8.0876294250355538E-14</v>
      </c>
      <c r="HC431" s="223">
        <f t="shared" ca="1" si="1060"/>
        <v>-3.0314231066150734E-14</v>
      </c>
      <c r="HD431" s="223">
        <f t="shared" ca="1" si="1061"/>
        <v>-7.1980251236184058E-14</v>
      </c>
      <c r="HE431" s="223">
        <f t="shared" ca="1" si="1062"/>
        <v>5.1437623896750974E-14</v>
      </c>
      <c r="HF431" s="223">
        <f t="shared" ca="1" si="1063"/>
        <v>5.6885317317729041E-14</v>
      </c>
      <c r="HG431" s="223">
        <f t="shared" ca="1" si="1064"/>
        <v>-6.813124309590098E-14</v>
      </c>
      <c r="HH431" s="223">
        <f t="shared" ca="1" si="1065"/>
        <v>-3.6891458068341226E-14</v>
      </c>
      <c r="HI431" s="223">
        <f t="shared" ca="1" si="1066"/>
        <v>7.8957445387336685E-14</v>
      </c>
      <c r="HJ431" s="223">
        <f t="shared" ca="1" si="1067"/>
        <v>1.372053122140541E-14</v>
      </c>
      <c r="HK431" s="223">
        <f t="shared" ca="1" si="1068"/>
        <v>-8.2983885499129023E-14</v>
      </c>
      <c r="HL431" s="223">
        <f t="shared" ca="1" si="1069"/>
        <v>1.0631998561469493E-14</v>
      </c>
      <c r="HM431" s="223">
        <f t="shared" ca="1" si="1070"/>
        <v>7.9863809112463219E-14</v>
      </c>
      <c r="HN431" s="223">
        <f t="shared" ca="1" si="1071"/>
        <v>-3.4068907767234941E-14</v>
      </c>
      <c r="HO431" s="223">
        <f t="shared" ca="1" si="1072"/>
        <v>-6.9865915110737221E-14</v>
      </c>
      <c r="HP431" s="223">
        <f t="shared" ca="1" si="1073"/>
        <v>5.4571825512149711E-14</v>
      </c>
      <c r="HQ431" s="223">
        <f t="shared" ca="1" si="1074"/>
        <v>5.3851215412153318E-14</v>
      </c>
      <c r="HR431" s="223">
        <f t="shared" ca="1" si="1075"/>
        <v>-7.037505428699404E-14</v>
      </c>
      <c r="HS431" s="223">
        <f t="shared" ca="1" si="1076"/>
        <v>-3.3198885201446599E-14</v>
      </c>
      <c r="HT431" s="223">
        <f t="shared" ca="1" si="1077"/>
        <v>8.011763064099004E-14</v>
      </c>
      <c r="HU431" s="223">
        <f t="shared" ca="1" si="1078"/>
        <v>9.6874892890657048E-15</v>
      </c>
      <c r="HV431" s="223">
        <f t="shared" ca="1" si="1079"/>
        <v>-8.2960530440321243E-14</v>
      </c>
      <c r="HW431" s="223">
        <f t="shared" ca="1" si="1080"/>
        <v>1.4658186696089603E-14</v>
      </c>
      <c r="HX431" s="223">
        <f t="shared" ca="1" si="1081"/>
        <v>7.8658925063176778E-14</v>
      </c>
      <c r="HY431" s="223">
        <f t="shared" ca="1" si="1082"/>
        <v>-3.7741509485428302E-14</v>
      </c>
      <c r="HZ431" s="223">
        <f t="shared" ca="1" si="1083"/>
        <v>-6.7583265876259777E-14</v>
      </c>
      <c r="IA431" s="223">
        <f t="shared" ca="1" si="1084"/>
        <v>5.7574558819958762E-14</v>
      </c>
      <c r="IB431" s="223">
        <f t="shared" ca="1" si="1085"/>
        <v>5.0687381211836758E-14</v>
      </c>
      <c r="IC431" s="223">
        <f t="shared" ca="1" si="1086"/>
        <v>-7.2449325808185522E-14</v>
      </c>
      <c r="ID431" s="223">
        <f t="shared" ca="1" si="1087"/>
        <v>-2.9426333312227099E-14</v>
      </c>
      <c r="IE431" s="223">
        <f t="shared" ca="1" si="1088"/>
        <v>1.2783336188827173E-14</v>
      </c>
      <c r="IF431" s="223">
        <f t="shared" ca="1" si="1089"/>
        <v>5.6311093465001186E-15</v>
      </c>
      <c r="IG431" s="223">
        <f t="shared" ca="1" si="1090"/>
        <v>-8.2737316197198616E-14</v>
      </c>
      <c r="IH431" s="223">
        <f t="shared" ca="1" si="1091"/>
        <v>1.864906197505796E-14</v>
      </c>
      <c r="II431" s="223">
        <f t="shared" ca="1" si="1092"/>
        <v>7.7264544773703523E-14</v>
      </c>
      <c r="IJ431" s="223">
        <f t="shared" ca="1" si="1093"/>
        <v>-4.1323188601501273E-14</v>
      </c>
      <c r="IK431" s="223">
        <f t="shared" ca="1" si="1094"/>
        <v>-6.5137802634688737E-14</v>
      </c>
      <c r="IL431" s="223">
        <f t="shared" ca="1" si="1095"/>
        <v>6.0438589972638196E-14</v>
      </c>
      <c r="IM431" s="223">
        <f t="shared" ca="1" si="1096"/>
        <v>4.7401436670494395E-14</v>
      </c>
      <c r="IN431" s="223">
        <f t="shared" ca="1" si="1097"/>
        <v>-7.434906055769342E-14</v>
      </c>
      <c r="IO431" s="223">
        <f t="shared" ca="1" si="1098"/>
        <v>-2.5582890808611657E-14</v>
      </c>
      <c r="IP431" s="223">
        <f t="shared" ca="1" si="1099"/>
        <v>8.1856639970267091E-14</v>
      </c>
      <c r="IQ431" s="223">
        <f t="shared" ca="1" si="1100"/>
        <v>1.5611635682965883E-15</v>
      </c>
      <c r="IR431" s="223">
        <f t="shared" ca="1" si="1101"/>
        <v>-8.2314780512423599E-14</v>
      </c>
      <c r="IS431" s="223">
        <f t="shared" ca="1" si="1102"/>
        <v>2.2595010030258904E-14</v>
      </c>
      <c r="IT431" s="223">
        <f t="shared" ca="1" si="1103"/>
        <v>7.5684027428297324E-14</v>
      </c>
      <c r="IU431" s="223">
        <f t="shared" ca="1" si="1104"/>
        <v>-4.4805316536753485E-14</v>
      </c>
      <c r="IV431" s="223">
        <f t="shared" ca="1" si="1105"/>
        <v>-6.2535416721176005E-14</v>
      </c>
      <c r="IW431" s="223">
        <f t="shared" ca="1" si="1106"/>
        <v>6.3157019268275053E-14</v>
      </c>
      <c r="IX431" s="223">
        <f t="shared" ca="1" si="1107"/>
        <v>4.4001297916333446E-14</v>
      </c>
      <c r="IY431" s="223">
        <f t="shared" ca="1" si="1108"/>
        <v>-7.6069681908107176E-14</v>
      </c>
      <c r="IZ431" s="223">
        <f t="shared" ca="1" si="1109"/>
        <v>-2.1677816880246176E-14</v>
      </c>
      <c r="JA431" s="223">
        <f t="shared" ca="1" si="1110"/>
        <v>8.2431274620096869E-14</v>
      </c>
      <c r="JB431" s="223">
        <f t="shared" ca="1" si="1111"/>
        <v>-2.512543189689458E-15</v>
      </c>
    </row>
    <row r="432" spans="2:262">
      <c r="B432" s="230">
        <v>71</v>
      </c>
      <c r="C432" s="229">
        <f t="shared" si="1112"/>
        <v>1.3867187500000008E-3</v>
      </c>
      <c r="D432" s="226">
        <f t="shared" ca="1" si="855"/>
        <v>18.000000000098598</v>
      </c>
      <c r="E432" s="225">
        <f ca="1">BY361</f>
        <v>9.8596797646507119E-11</v>
      </c>
      <c r="F432" s="224">
        <v>71</v>
      </c>
      <c r="G432" s="223">
        <f t="shared" ca="1" si="856"/>
        <v>-2.2530965881176135E-13</v>
      </c>
      <c r="H432" s="223">
        <f t="shared" ca="1" si="857"/>
        <v>9.0489601890043755E-14</v>
      </c>
      <c r="I432" s="223">
        <f t="shared" ca="1" si="858"/>
        <v>1.9436911230718215E-13</v>
      </c>
      <c r="J432" s="223">
        <f t="shared" ca="1" si="859"/>
        <v>-1.5694902300344166E-13</v>
      </c>
      <c r="K432" s="223">
        <f t="shared" ca="1" si="860"/>
        <v>-1.4070450948367754E-13</v>
      </c>
      <c r="L432" s="223">
        <f t="shared" ca="1" si="861"/>
        <v>2.0505924040028405E-13</v>
      </c>
      <c r="M432" s="223">
        <f t="shared" ca="1" si="862"/>
        <v>7.0589879390506995E-14</v>
      </c>
      <c r="N432" s="223">
        <f t="shared" ca="1" si="863"/>
        <v>-2.2919559861620994E-13</v>
      </c>
      <c r="O432" s="223">
        <f t="shared" ca="1" si="864"/>
        <v>7.7775454794433919E-15</v>
      </c>
      <c r="P432" s="223">
        <f t="shared" ca="1" si="865"/>
        <v>2.2653627088604046E-13</v>
      </c>
      <c r="Q432" s="223">
        <f t="shared" ca="1" si="866"/>
        <v>-8.5235682966228902E-14</v>
      </c>
      <c r="R432" s="223">
        <f t="shared" ca="1" si="867"/>
        <v>-1.9739216418667912E-13</v>
      </c>
      <c r="S432" s="223">
        <f t="shared" ca="1" si="868"/>
        <v>1.5272875739790521E-13</v>
      </c>
      <c r="T432" s="223">
        <f t="shared" ca="1" si="869"/>
        <v>1.4517057052115972E-13</v>
      </c>
      <c r="U432" s="223">
        <f t="shared" ca="1" si="870"/>
        <v>-2.0236602725532112E-13</v>
      </c>
      <c r="V432" s="223">
        <f t="shared" ca="1" si="871"/>
        <v>-7.5976814040183111E-14</v>
      </c>
      <c r="W432" s="223">
        <f t="shared" ca="1" si="872"/>
        <v>2.2834430651592062E-13</v>
      </c>
      <c r="X432" s="223">
        <f t="shared" ca="1" si="873"/>
        <v>-2.0995338190629237E-15</v>
      </c>
      <c r="Y432" s="223">
        <f t="shared" ca="1" si="874"/>
        <v>-2.276264259814745E-13</v>
      </c>
      <c r="Z432" s="223">
        <f t="shared" ca="1" si="875"/>
        <v>7.993042125416182E-14</v>
      </c>
      <c r="AA432" s="223">
        <f t="shared" ca="1" si="876"/>
        <v>2.0029631440743791E-13</v>
      </c>
      <c r="AB432" s="223">
        <f t="shared" ca="1" si="877"/>
        <v>-1.4841649369980818E-13</v>
      </c>
      <c r="AC432" s="223">
        <f t="shared" ca="1" si="878"/>
        <v>-1.4954918623523725E-13</v>
      </c>
      <c r="AD432" s="223">
        <f t="shared" ca="1" si="879"/>
        <v>1.9955091638249213E-13</v>
      </c>
      <c r="AE432" s="223">
        <f t="shared" ca="1" si="880"/>
        <v>8.1317983098038262E-14</v>
      </c>
      <c r="AF432" s="223">
        <f t="shared" ca="1" si="881"/>
        <v>-2.2735546834372993E-13</v>
      </c>
      <c r="AG432" s="223">
        <f t="shared" ca="1" si="882"/>
        <v>-3.5797425219835209E-15</v>
      </c>
      <c r="AH432" s="223">
        <f t="shared" ca="1" si="883"/>
        <v>2.2857946742939769E-13</v>
      </c>
      <c r="AI432" s="223">
        <f t="shared" ca="1" si="884"/>
        <v>-7.4577012445122949E-14</v>
      </c>
      <c r="AJ432" s="223">
        <f t="shared" ca="1" si="885"/>
        <v>-2.0307981361795966E-13</v>
      </c>
      <c r="AK432" s="223">
        <f t="shared" ca="1" si="886"/>
        <v>1.4401482945555654E-13</v>
      </c>
      <c r="AL432" s="223">
        <f t="shared" ca="1" si="887"/>
        <v>1.5383771911153086E-13</v>
      </c>
      <c r="AM432" s="223">
        <f t="shared" ca="1" si="888"/>
        <v>-1.9661560349932408E-13</v>
      </c>
      <c r="AN432" s="223">
        <f t="shared" ca="1" si="889"/>
        <v>-8.6610169243549607E-14</v>
      </c>
      <c r="AO432" s="223">
        <f t="shared" ca="1" si="890"/>
        <v>2.2622967973877735E-13</v>
      </c>
      <c r="AP432" s="223">
        <f t="shared" ca="1" si="891"/>
        <v>9.2568625599899198E-15</v>
      </c>
      <c r="AQ432" s="223">
        <f t="shared" ca="1" si="892"/>
        <v>-2.293948211532781E-13</v>
      </c>
      <c r="AR432" s="223">
        <f t="shared" ca="1" si="893"/>
        <v>6.9178681232401243E-14</v>
      </c>
      <c r="AS432" s="223">
        <f t="shared" ca="1" si="894"/>
        <v>2.057409851424021E-13</v>
      </c>
      <c r="AT432" s="223">
        <f t="shared" ca="1" si="895"/>
        <v>-1.3952641606310087E-13</v>
      </c>
      <c r="AU432" s="223">
        <f t="shared" ca="1" si="896"/>
        <v>-1.580335858981958E-13</v>
      </c>
      <c r="AV432" s="223">
        <f t="shared" ca="1" si="897"/>
        <v>1.9356185672853993E-13</v>
      </c>
      <c r="AW432" s="223">
        <f t="shared" ca="1" si="898"/>
        <v>9.1850184661669971E-14</v>
      </c>
      <c r="AX432" s="223">
        <f t="shared" ca="1" si="899"/>
        <v>-2.2496761883402274E-13</v>
      </c>
      <c r="AY432" s="223">
        <f t="shared" ca="1" si="900"/>
        <v>-1.4928406610126565E-14</v>
      </c>
      <c r="AZ432" s="223">
        <f t="shared" ca="1" si="901"/>
        <v>2.3007199601452071E-13</v>
      </c>
      <c r="BA432" s="223">
        <f t="shared" ca="1" si="902"/>
        <v>-6.3738679368862644E-14</v>
      </c>
      <c r="BB432" s="223">
        <f t="shared" ca="1" si="903"/>
        <v>-2.082782259905449E-13</v>
      </c>
      <c r="BC432" s="223">
        <f t="shared" ca="1" si="904"/>
        <v>1.3495395717483882E-13</v>
      </c>
      <c r="BD432" s="223">
        <f t="shared" ca="1" si="905"/>
        <v>1.621342591619708E-13</v>
      </c>
      <c r="BE432" s="223">
        <f t="shared" ca="1" si="906"/>
        <v>-1.9039151553300562E-13</v>
      </c>
      <c r="BF432" s="223">
        <f t="shared" ca="1" si="907"/>
        <v>-9.7034872963051286E-14</v>
      </c>
      <c r="BG432" s="223">
        <f t="shared" ca="1" si="908"/>
        <v>2.2357004584776358E-13</v>
      </c>
      <c r="BH432" s="223">
        <f t="shared" ca="1" si="909"/>
        <v>2.0590958346330342E-14</v>
      </c>
      <c r="BI432" s="223">
        <f t="shared" ca="1" si="910"/>
        <v>-2.3061058410831018E-13</v>
      </c>
      <c r="BJ432" s="223">
        <f t="shared" ca="1" si="911"/>
        <v>5.8260283708214988E-14</v>
      </c>
      <c r="BK432" s="223">
        <f t="shared" ca="1" si="912"/>
        <v>2.1069000782337546E-13</v>
      </c>
      <c r="BL432" s="223">
        <f t="shared" ca="1" si="913"/>
        <v>-1.3030020706902819E-13</v>
      </c>
      <c r="BM432" s="223">
        <f t="shared" ca="1" si="914"/>
        <v>-1.6613726881061706E-13</v>
      </c>
      <c r="BN432" s="223">
        <f t="shared" ca="1" si="915"/>
        <v>1.8710648960771155E-13</v>
      </c>
      <c r="BO432" s="223">
        <f t="shared" ca="1" si="916"/>
        <v>1.0216111108532726E-13</v>
      </c>
      <c r="BP432" s="223">
        <f t="shared" ca="1" si="917"/>
        <v>-2.2203780262570825E-13</v>
      </c>
      <c r="BQ432" s="223">
        <f t="shared" ca="1" si="918"/>
        <v>-2.6241106859171822E-14</v>
      </c>
      <c r="BR432" s="223">
        <f t="shared" ca="1" si="919"/>
        <v>2.3101026100931799E-13</v>
      </c>
      <c r="BS432" s="223">
        <f t="shared" ca="1" si="920"/>
        <v>-5.2746794231153814E-14</v>
      </c>
      <c r="BT432" s="223">
        <f t="shared" ca="1" si="921"/>
        <v>-2.1297487787370008E-13</v>
      </c>
      <c r="BU432" s="223">
        <f t="shared" ca="1" si="922"/>
        <v>1.2556796899071766E-13</v>
      </c>
      <c r="BV432" s="223">
        <f t="shared" ca="1" si="923"/>
        <v>1.700402035808044E-13</v>
      </c>
      <c r="BW432" s="223">
        <f t="shared" ca="1" si="924"/>
        <v>-1.8370875772944009E-13</v>
      </c>
      <c r="BX432" s="223">
        <f t="shared" ca="1" si="925"/>
        <v>-1.0722581117433544E-13</v>
      </c>
      <c r="BY432" s="223">
        <f t="shared" ca="1" si="926"/>
        <v>2.2037181213387936E-13</v>
      </c>
      <c r="BZ432" s="223">
        <f t="shared" ca="1" si="927"/>
        <v>3.1875448710459527E-14</v>
      </c>
      <c r="CA432" s="223">
        <f t="shared" ca="1" si="928"/>
        <v>-2.3127078596712379E-13</v>
      </c>
      <c r="CB432" s="223">
        <f t="shared" ca="1" si="929"/>
        <v>4.720153205757748E-14</v>
      </c>
      <c r="CC432" s="223">
        <f t="shared" ca="1" si="930"/>
        <v>2.1513145982123726E-13</v>
      </c>
      <c r="CD432" s="223">
        <f t="shared" ca="1" si="931"/>
        <v>-1.2076009346317597E-13</v>
      </c>
      <c r="CE432" s="223">
        <f t="shared" ca="1" si="932"/>
        <v>-1.7384071249056745E-13</v>
      </c>
      <c r="CF432" s="223">
        <f t="shared" ca="1" si="933"/>
        <v>1.8020036656482322E-13</v>
      </c>
      <c r="CG432" s="223">
        <f t="shared" ca="1" si="934"/>
        <v>1.1222592244412639E-13</v>
      </c>
      <c r="CH432" s="223">
        <f t="shared" ca="1" si="935"/>
        <v>-2.1857307790265276E-13</v>
      </c>
      <c r="CI432" s="223">
        <f t="shared" ca="1" si="936"/>
        <v>-3.7490589983347084E-14</v>
      </c>
      <c r="CJ432" s="223">
        <f t="shared" ca="1" si="937"/>
        <v>2.3139200205123473E-13</v>
      </c>
      <c r="CK432" s="223">
        <f t="shared" ca="1" si="938"/>
        <v>-4.1627837446071856E-14</v>
      </c>
      <c r="CL432" s="223">
        <f t="shared" ca="1" si="939"/>
        <v>-2.1715845462166033E-13</v>
      </c>
      <c r="CM432" s="223">
        <f t="shared" ca="1" si="940"/>
        <v>1.1587947657084563E-13</v>
      </c>
      <c r="CN432" s="223">
        <f t="shared" ca="1" si="941"/>
        <v>1.7753650625544697E-13</v>
      </c>
      <c r="CO432" s="223">
        <f t="shared" ca="1" si="942"/>
        <v>-1.7658342943751758E-13</v>
      </c>
      <c r="CP432" s="223">
        <f t="shared" ca="1" si="943"/>
        <v>-1.1715843301462874E-13</v>
      </c>
      <c r="CQ432" s="223">
        <f t="shared" ca="1" si="944"/>
        <v>2.1664268342227356E-13</v>
      </c>
      <c r="CR432" s="223">
        <f t="shared" ca="1" si="945"/>
        <v>4.3083148326685646E-14</v>
      </c>
      <c r="CS432" s="223">
        <f t="shared" ca="1" si="946"/>
        <v>-2.3137383624561422E-13</v>
      </c>
      <c r="CT432" s="223">
        <f t="shared" ca="1" si="947"/>
        <v>3.6029067781847354E-14</v>
      </c>
      <c r="CU432" s="223">
        <f t="shared" ca="1" si="948"/>
        <v>2.1905464128909927E-13</v>
      </c>
      <c r="CV432" s="223">
        <f t="shared" ca="1" si="949"/>
        <v>-1.1092905821483605E-13</v>
      </c>
      <c r="CW432" s="223">
        <f t="shared" ca="1" si="950"/>
        <v>-1.8112535866748002E-13</v>
      </c>
      <c r="CX432" s="223">
        <f t="shared" ca="1" si="951"/>
        <v>1.7286012505519427E-13</v>
      </c>
      <c r="CY432" s="223">
        <f t="shared" ca="1" si="952"/>
        <v>1.2202037172592478E-13</v>
      </c>
      <c r="CZ432" s="223">
        <f t="shared" ca="1" si="953"/>
        <v>-2.1458179149019018E-13</v>
      </c>
      <c r="DA432" s="223">
        <f t="shared" ca="1" si="954"/>
        <v>-4.8649754992461336E-14</v>
      </c>
      <c r="DB432" s="223">
        <f t="shared" ca="1" si="955"/>
        <v>2.3121629949266422E-13</v>
      </c>
      <c r="DC432" s="223">
        <f t="shared" ca="1" si="956"/>
        <v>-3.040859555441118E-14</v>
      </c>
      <c r="DD432" s="223">
        <f t="shared" ca="1" si="957"/>
        <v>-2.2081887763160413E-13</v>
      </c>
      <c r="DE432" s="223">
        <f t="shared" ca="1" si="958"/>
        <v>1.0591182034206825E-13</v>
      </c>
      <c r="DF432" s="223">
        <f t="shared" ca="1" si="959"/>
        <v>1.8460510793616109E-13</v>
      </c>
      <c r="DG432" s="223">
        <f t="shared" ca="1" si="960"/>
        <v>-1.6903269619719842E-13</v>
      </c>
      <c r="DH432" s="223">
        <f t="shared" ca="1" si="961"/>
        <v>-1.268088099279231E-13</v>
      </c>
      <c r="DI432" s="223">
        <f t="shared" ca="1" si="962"/>
        <v>2.123916435106456E-13</v>
      </c>
      <c r="DJ432" s="223">
        <f t="shared" ca="1" si="963"/>
        <v>5.4187056864954668E-14</v>
      </c>
      <c r="DK432" s="223">
        <f t="shared" ca="1" si="964"/>
        <v>-2.3091948668663437E-13</v>
      </c>
      <c r="DL432" s="223">
        <f t="shared" ca="1" si="965"/>
        <v>2.4769806326057134E-14</v>
      </c>
      <c r="DM432" s="223">
        <f t="shared" ca="1" si="966"/>
        <v>2.2245010093917534E-13</v>
      </c>
      <c r="DN432" s="223">
        <f t="shared" ca="1" si="967"/>
        <v>-1.0083078514901859E-13</v>
      </c>
      <c r="DO432" s="223">
        <f t="shared" ca="1" si="968"/>
        <v>-1.8797365799065493E-13</v>
      </c>
      <c r="DP432" s="223">
        <f t="shared" ca="1" si="969"/>
        <v>1.6510344836354854E-13</v>
      </c>
      <c r="DQ432" s="223">
        <f t="shared" ca="1" si="970"/>
        <v>1.3152086324451319E-13</v>
      </c>
      <c r="DR432" s="223">
        <f t="shared" ca="1" si="971"/>
        <v>-2.1007355874688266E-13</v>
      </c>
      <c r="DS432" s="223">
        <f t="shared" ca="1" si="972"/>
        <v>-5.9691718480583507E-14</v>
      </c>
      <c r="DT432" s="223">
        <f t="shared" ca="1" si="973"/>
        <v>2.3048357661645994E-13</v>
      </c>
      <c r="DU432" s="223">
        <f t="shared" ca="1" si="974"/>
        <v>-1.9116096692581531E-14</v>
      </c>
      <c r="DV432" s="223">
        <f t="shared" ca="1" si="975"/>
        <v>-2.2394732862388401E-13</v>
      </c>
      <c r="DW432" s="223">
        <f t="shared" ca="1" si="976"/>
        <v>9.5689013261307008E-14</v>
      </c>
      <c r="DX432" s="223">
        <f t="shared" ca="1" si="977"/>
        <v>1.9122897974235918E-13</v>
      </c>
      <c r="DY432" s="223">
        <f t="shared" ca="1" si="978"/>
        <v>-1.6107474838622465E-13</v>
      </c>
      <c r="DZ432" s="223">
        <f t="shared" ca="1" si="979"/>
        <v>-1.3615369331096121E-13</v>
      </c>
      <c r="EA432" s="223">
        <f t="shared" ca="1" si="980"/>
        <v>2.0762893352648968E-13</v>
      </c>
      <c r="EB432" s="223">
        <f t="shared" ca="1" si="981"/>
        <v>6.5160424037010409E-14</v>
      </c>
      <c r="EC432" s="223">
        <f t="shared" ca="1" si="982"/>
        <v>-2.2990883185806838E-13</v>
      </c>
      <c r="ED432" s="223">
        <f t="shared" ca="1" si="983"/>
        <v>1.3450872237248653E-14</v>
      </c>
      <c r="EE432" s="223">
        <f t="shared" ca="1" si="984"/>
        <v>2.2530965881176135E-13</v>
      </c>
      <c r="EF432" s="223">
        <f t="shared" ca="1" si="985"/>
        <v>-9.048960189004349E-14</v>
      </c>
      <c r="EG432" s="223">
        <f t="shared" ca="1" si="986"/>
        <v>-1.9436911230718248E-13</v>
      </c>
      <c r="EH432" s="223">
        <f t="shared" ca="1" si="987"/>
        <v>1.5694902300344096E-13</v>
      </c>
      <c r="EI432" s="223">
        <f t="shared" ca="1" si="988"/>
        <v>1.407045094836785E-13</v>
      </c>
      <c r="EJ432" s="223">
        <f t="shared" ca="1" si="989"/>
        <v>-2.0505924040028332E-13</v>
      </c>
      <c r="EK432" s="223">
        <f t="shared" ca="1" si="990"/>
        <v>-7.0589879390508901E-14</v>
      </c>
      <c r="EL432" s="223">
        <f t="shared" ca="1" si="991"/>
        <v>2.2919559861620959E-13</v>
      </c>
      <c r="EM432" s="223">
        <f t="shared" ca="1" si="992"/>
        <v>-7.7775454794405583E-15</v>
      </c>
      <c r="EN432" s="223">
        <f t="shared" ca="1" si="993"/>
        <v>-2.2653627088603972E-13</v>
      </c>
      <c r="EO432" s="223">
        <f t="shared" ca="1" si="994"/>
        <v>8.5235682966231615E-14</v>
      </c>
      <c r="EP432" s="223">
        <f t="shared" ca="1" si="995"/>
        <v>1.9739216418667758E-13</v>
      </c>
      <c r="EQ432" s="223">
        <f t="shared" ca="1" si="996"/>
        <v>-1.527287573979068E-13</v>
      </c>
      <c r="ER432" s="223">
        <f t="shared" ca="1" si="997"/>
        <v>-1.451705705211581E-13</v>
      </c>
      <c r="ES432" s="223">
        <f t="shared" ca="1" si="998"/>
        <v>2.0236602725532175E-13</v>
      </c>
      <c r="ET432" s="223">
        <f t="shared" ca="1" si="999"/>
        <v>7.59768140401819E-14</v>
      </c>
      <c r="EU432" s="223">
        <f t="shared" ca="1" si="1000"/>
        <v>-2.2834430651592087E-13</v>
      </c>
      <c r="EV432" s="223">
        <f t="shared" ca="1" si="1001"/>
        <v>2.0995338190633781E-15</v>
      </c>
      <c r="EW432" s="223">
        <f t="shared" ca="1" si="1002"/>
        <v>2.2762642598147445E-13</v>
      </c>
      <c r="EX432" s="223">
        <f t="shared" ca="1" si="1003"/>
        <v>-7.9930421254162237E-14</v>
      </c>
      <c r="EY432" s="223">
        <f t="shared" ca="1" si="1004"/>
        <v>-2.0029631440743849E-13</v>
      </c>
      <c r="EZ432" s="223">
        <f t="shared" ca="1" si="1005"/>
        <v>1.4841649369980728E-13</v>
      </c>
      <c r="FA432" s="223">
        <f t="shared" ca="1" si="1006"/>
        <v>1.4954918623523816E-13</v>
      </c>
      <c r="FB432" s="223">
        <f t="shared" ca="1" si="1007"/>
        <v>-1.9955091638249152E-13</v>
      </c>
      <c r="FC432" s="223">
        <f t="shared" ca="1" si="1008"/>
        <v>-8.1317983098039373E-14</v>
      </c>
      <c r="FD432" s="223">
        <f t="shared" ca="1" si="1009"/>
        <v>2.273554683437294E-13</v>
      </c>
      <c r="FE432" s="223">
        <f t="shared" ca="1" si="1010"/>
        <v>3.5797425219863577E-15</v>
      </c>
      <c r="FF432" s="223">
        <f t="shared" ca="1" si="1011"/>
        <v>-2.2857946742939809E-13</v>
      </c>
      <c r="FG432" s="223">
        <f t="shared" ca="1" si="1012"/>
        <v>7.457701244512026E-14</v>
      </c>
      <c r="FH432" s="223">
        <f t="shared" ca="1" si="1013"/>
        <v>2.0307981361796181E-13</v>
      </c>
      <c r="FI432" s="223">
        <f t="shared" ca="1" si="1014"/>
        <v>-1.4401482945555303E-13</v>
      </c>
      <c r="FJ432" s="223">
        <f t="shared" ca="1" si="1015"/>
        <v>-1.5383771911153425E-13</v>
      </c>
      <c r="FK432" s="223">
        <f t="shared" ca="1" si="1016"/>
        <v>1.9661560349932173E-13</v>
      </c>
      <c r="FL432" s="223">
        <f t="shared" ca="1" si="1017"/>
        <v>8.6610169243553772E-14</v>
      </c>
      <c r="FM432" s="223">
        <f t="shared" ca="1" si="1018"/>
        <v>-2.2622967973877609E-13</v>
      </c>
      <c r="FN432" s="223">
        <f t="shared" ca="1" si="1019"/>
        <v>-9.256862559996035E-15</v>
      </c>
      <c r="FO432" s="223">
        <f t="shared" ca="1" si="1020"/>
        <v>2.2939482115327719E-13</v>
      </c>
      <c r="FP432" s="223">
        <f t="shared" ca="1" si="1021"/>
        <v>-6.9178681232407958E-14</v>
      </c>
      <c r="FQ432" s="223">
        <f t="shared" ca="1" si="1022"/>
        <v>-2.0574098514239887E-13</v>
      </c>
      <c r="FR432" s="223">
        <f t="shared" ca="1" si="1023"/>
        <v>1.395264160631065E-13</v>
      </c>
      <c r="FS432" s="223">
        <f t="shared" ca="1" si="1024"/>
        <v>1.5803358589819065E-13</v>
      </c>
      <c r="FT432" s="223">
        <f t="shared" ca="1" si="1025"/>
        <v>-1.9356185672854198E-13</v>
      </c>
      <c r="FU432" s="223">
        <f t="shared" ca="1" si="1026"/>
        <v>-9.1850184661666525E-14</v>
      </c>
      <c r="FV432" s="223">
        <f t="shared" ca="1" si="1027"/>
        <v>2.2496761883402362E-13</v>
      </c>
      <c r="FW432" s="223">
        <f t="shared" ca="1" si="1028"/>
        <v>1.4928406610122829E-14</v>
      </c>
      <c r="FX432" s="223">
        <f t="shared" ca="1" si="1029"/>
        <v>-2.3007199601452031E-13</v>
      </c>
      <c r="FY432" s="223">
        <f t="shared" ca="1" si="1030"/>
        <v>6.3738679368866241E-14</v>
      </c>
      <c r="FZ432" s="223">
        <f t="shared" ca="1" si="1031"/>
        <v>2.0827822599054326E-13</v>
      </c>
      <c r="GA432" s="223">
        <f t="shared" ca="1" si="1032"/>
        <v>-1.3495395717484188E-13</v>
      </c>
      <c r="GB432" s="223">
        <f t="shared" ca="1" si="1033"/>
        <v>-1.6213425916196812E-13</v>
      </c>
      <c r="GC432" s="223">
        <f t="shared" ca="1" si="1034"/>
        <v>1.9039151553300589E-13</v>
      </c>
      <c r="GD432" s="223">
        <f t="shared" ca="1" si="1035"/>
        <v>9.703487296305087E-14</v>
      </c>
      <c r="GE432" s="223">
        <f t="shared" ca="1" si="1036"/>
        <v>-2.2357004584776371E-13</v>
      </c>
      <c r="GF432" s="223">
        <f t="shared" ca="1" si="1037"/>
        <v>-2.0590958346329891E-14</v>
      </c>
      <c r="GG432" s="223">
        <f t="shared" ca="1" si="1038"/>
        <v>2.3061058410831013E-13</v>
      </c>
      <c r="GH432" s="223">
        <f t="shared" ca="1" si="1039"/>
        <v>-5.8260283708215417E-14</v>
      </c>
      <c r="GI432" s="223">
        <f t="shared" ca="1" si="1040"/>
        <v>-2.1069000782337529E-13</v>
      </c>
      <c r="GJ432" s="223">
        <f t="shared" ca="1" si="1041"/>
        <v>1.3030020706902854E-13</v>
      </c>
      <c r="GK432" s="223">
        <f t="shared" ca="1" si="1042"/>
        <v>1.6613726881061673E-13</v>
      </c>
      <c r="GL432" s="223">
        <f t="shared" ca="1" si="1043"/>
        <v>-1.8710648960770986E-13</v>
      </c>
      <c r="GM432" s="223">
        <f t="shared" ca="1" si="1044"/>
        <v>-1.0216111108532978E-13</v>
      </c>
      <c r="GN432" s="223">
        <f t="shared" ca="1" si="1045"/>
        <v>2.2203780262570744E-13</v>
      </c>
      <c r="GO432" s="223">
        <f t="shared" ca="1" si="1046"/>
        <v>2.624110685917464E-14</v>
      </c>
      <c r="GP432" s="223">
        <f t="shared" ca="1" si="1047"/>
        <v>-2.3101026100931814E-13</v>
      </c>
      <c r="GQ432" s="223">
        <f t="shared" ca="1" si="1048"/>
        <v>5.2746794231151062E-14</v>
      </c>
      <c r="GR432" s="223">
        <f t="shared" ca="1" si="1049"/>
        <v>2.1297487787370119E-13</v>
      </c>
      <c r="GS432" s="223">
        <f t="shared" ca="1" si="1050"/>
        <v>-1.2556796899071532E-13</v>
      </c>
      <c r="GT432" s="223">
        <f t="shared" ca="1" si="1051"/>
        <v>-1.7004020358080635E-13</v>
      </c>
      <c r="GU432" s="223">
        <f t="shared" ca="1" si="1052"/>
        <v>1.8370875772943635E-13</v>
      </c>
      <c r="GV432" s="223">
        <f t="shared" ca="1" si="1053"/>
        <v>1.0722581117434085E-13</v>
      </c>
      <c r="GW432" s="223">
        <f t="shared" ca="1" si="1054"/>
        <v>-2.203718121338775E-13</v>
      </c>
      <c r="GX432" s="223">
        <f t="shared" ca="1" si="1055"/>
        <v>-3.1875448710465592E-14</v>
      </c>
      <c r="GY432" s="223">
        <f t="shared" ca="1" si="1056"/>
        <v>2.3127078596712399E-13</v>
      </c>
      <c r="GZ432" s="223">
        <f t="shared" ca="1" si="1057"/>
        <v>-4.7201532057584365E-14</v>
      </c>
      <c r="HA432" s="223">
        <f t="shared" ca="1" si="1058"/>
        <v>-2.1513145982123463E-13</v>
      </c>
      <c r="HB432" s="223">
        <f t="shared" ca="1" si="1059"/>
        <v>1.2076009346318197E-13</v>
      </c>
      <c r="HC432" s="223">
        <f t="shared" ca="1" si="1060"/>
        <v>1.7384071249056283E-13</v>
      </c>
      <c r="HD432" s="223">
        <f t="shared" ca="1" si="1061"/>
        <v>-1.8020036656482764E-13</v>
      </c>
      <c r="HE432" s="223">
        <f t="shared" ca="1" si="1062"/>
        <v>-1.122259224441202E-13</v>
      </c>
      <c r="HF432" s="223">
        <f t="shared" ca="1" si="1063"/>
        <v>2.1857307790265505E-13</v>
      </c>
      <c r="HG432" s="223">
        <f t="shared" ca="1" si="1064"/>
        <v>3.7490589983340148E-14</v>
      </c>
      <c r="HH432" s="223">
        <f t="shared" ca="1" si="1065"/>
        <v>-2.3139200205123468E-13</v>
      </c>
      <c r="HI432" s="223">
        <f t="shared" ca="1" si="1066"/>
        <v>4.1627837446072304E-14</v>
      </c>
      <c r="HJ432" s="223">
        <f t="shared" ca="1" si="1067"/>
        <v>2.1715845462166018E-13</v>
      </c>
      <c r="HK432" s="223">
        <f t="shared" ca="1" si="1068"/>
        <v>-1.1587947657084603E-13</v>
      </c>
      <c r="HL432" s="223">
        <f t="shared" ca="1" si="1069"/>
        <v>-1.775365062554467E-13</v>
      </c>
      <c r="HM432" s="223">
        <f t="shared" ca="1" si="1070"/>
        <v>1.7658342943751788E-13</v>
      </c>
      <c r="HN432" s="223">
        <f t="shared" ca="1" si="1071"/>
        <v>1.1715843301462838E-13</v>
      </c>
      <c r="HO432" s="223">
        <f t="shared" ca="1" si="1072"/>
        <v>-2.1664268342227374E-13</v>
      </c>
      <c r="HP432" s="223">
        <f t="shared" ca="1" si="1073"/>
        <v>-4.3083148326685191E-14</v>
      </c>
      <c r="HQ432" s="223">
        <f t="shared" ca="1" si="1074"/>
        <v>2.3137383624561422E-13</v>
      </c>
      <c r="HR432" s="223">
        <f t="shared" ca="1" si="1075"/>
        <v>-3.6029067781847802E-14</v>
      </c>
      <c r="HS432" s="223">
        <f t="shared" ca="1" si="1076"/>
        <v>-2.190546412890991E-13</v>
      </c>
      <c r="HT432" s="223">
        <f t="shared" ca="1" si="1077"/>
        <v>1.1092905821483643E-13</v>
      </c>
      <c r="HU432" s="223">
        <f t="shared" ca="1" si="1078"/>
        <v>1.8112535866747975E-13</v>
      </c>
      <c r="HV432" s="223">
        <f t="shared" ca="1" si="1079"/>
        <v>-1.7286012505519454E-13</v>
      </c>
      <c r="HW432" s="223">
        <f t="shared" ca="1" si="1080"/>
        <v>-1.2202037172592441E-13</v>
      </c>
      <c r="HX432" s="223">
        <f t="shared" ca="1" si="1081"/>
        <v>2.1458179149019036E-13</v>
      </c>
      <c r="HY432" s="223">
        <f t="shared" ca="1" si="1082"/>
        <v>4.86497549924609E-14</v>
      </c>
      <c r="HZ432" s="223">
        <f t="shared" ca="1" si="1083"/>
        <v>-2.3121629949266422E-13</v>
      </c>
      <c r="IA432" s="223">
        <f t="shared" ca="1" si="1084"/>
        <v>3.0408595554405109E-14</v>
      </c>
      <c r="IB432" s="223">
        <f t="shared" ca="1" si="1085"/>
        <v>2.2081887763160595E-13</v>
      </c>
      <c r="IC432" s="223">
        <f t="shared" ca="1" si="1086"/>
        <v>-1.059118203420628E-13</v>
      </c>
      <c r="ID432" s="223">
        <f t="shared" ca="1" si="1087"/>
        <v>-1.8460510793616475E-13</v>
      </c>
      <c r="IE432" s="223">
        <f t="shared" ca="1" si="1088"/>
        <v>1.9861223606438218E-13</v>
      </c>
      <c r="IF432" s="223">
        <f t="shared" ca="1" si="1089"/>
        <v>1.2680880992792825E-13</v>
      </c>
      <c r="IG432" s="223">
        <f t="shared" ca="1" si="1090"/>
        <v>-2.123916435106432E-13</v>
      </c>
      <c r="IH432" s="223">
        <f t="shared" ca="1" si="1091"/>
        <v>-5.418705686496062E-14</v>
      </c>
      <c r="II432" s="223">
        <f t="shared" ca="1" si="1092"/>
        <v>2.3091948668663402E-13</v>
      </c>
      <c r="IJ432" s="223">
        <f t="shared" ca="1" si="1093"/>
        <v>-2.4769806326064127E-14</v>
      </c>
      <c r="IK432" s="223">
        <f t="shared" ca="1" si="1094"/>
        <v>-2.224501009391734E-13</v>
      </c>
      <c r="IL432" s="223">
        <f t="shared" ca="1" si="1095"/>
        <v>1.0083078514902494E-13</v>
      </c>
      <c r="IM432" s="223">
        <f t="shared" ca="1" si="1096"/>
        <v>1.8797365799065082E-13</v>
      </c>
      <c r="IN432" s="223">
        <f t="shared" ca="1" si="1097"/>
        <v>-1.6510344836355349E-13</v>
      </c>
      <c r="IO432" s="223">
        <f t="shared" ca="1" si="1098"/>
        <v>-1.3152086324450738E-13</v>
      </c>
      <c r="IP432" s="223">
        <f t="shared" ca="1" si="1099"/>
        <v>2.1007355874688559E-13</v>
      </c>
      <c r="IQ432" s="223">
        <f t="shared" ca="1" si="1100"/>
        <v>5.9691718480576716E-14</v>
      </c>
      <c r="IR432" s="223">
        <f t="shared" ca="1" si="1101"/>
        <v>-2.3048357661646055E-13</v>
      </c>
      <c r="IS432" s="223">
        <f t="shared" ca="1" si="1102"/>
        <v>1.9116096692581982E-14</v>
      </c>
      <c r="IT432" s="223">
        <f t="shared" ca="1" si="1103"/>
        <v>2.2394732862388391E-13</v>
      </c>
      <c r="IU432" s="223">
        <f t="shared" ca="1" si="1104"/>
        <v>-9.5689013261307437E-14</v>
      </c>
      <c r="IV432" s="223">
        <f t="shared" ca="1" si="1105"/>
        <v>-1.9122897974235893E-13</v>
      </c>
      <c r="IW432" s="223">
        <f t="shared" ca="1" si="1106"/>
        <v>1.6107474838622495E-13</v>
      </c>
      <c r="IX432" s="223">
        <f t="shared" ca="1" si="1107"/>
        <v>1.3615369331096081E-13</v>
      </c>
      <c r="IY432" s="223">
        <f t="shared" ca="1" si="1108"/>
        <v>-2.0762893352648989E-13</v>
      </c>
      <c r="IZ432" s="223">
        <f t="shared" ca="1" si="1109"/>
        <v>-6.5160424037009967E-14</v>
      </c>
      <c r="JA432" s="223">
        <f t="shared" ca="1" si="1110"/>
        <v>2.2990883185806838E-13</v>
      </c>
      <c r="JB432" s="223">
        <f t="shared" ca="1" si="1111"/>
        <v>-1.3450872237249106E-14</v>
      </c>
    </row>
    <row r="433" spans="2:262">
      <c r="B433" s="230">
        <v>72</v>
      </c>
      <c r="C433" s="229">
        <f t="shared" si="1112"/>
        <v>1.4062500000000008E-3</v>
      </c>
      <c r="D433" s="226">
        <f t="shared" ca="1" si="855"/>
        <v>18.000000000094026</v>
      </c>
      <c r="E433" s="225">
        <f ca="1">BZ361</f>
        <v>9.4027159915891021E-11</v>
      </c>
      <c r="F433" s="224">
        <v>72</v>
      </c>
      <c r="G433" s="223">
        <f t="shared" ca="1" si="856"/>
        <v>-1.0506439046818024E-12</v>
      </c>
      <c r="H433" s="223">
        <f t="shared" ca="1" si="857"/>
        <v>4.3946153970501487E-13</v>
      </c>
      <c r="I433" s="223">
        <f t="shared" ca="1" si="858"/>
        <v>8.7917451809229272E-13</v>
      </c>
      <c r="J433" s="223">
        <f t="shared" ca="1" si="859"/>
        <v>-7.8249841939101423E-13</v>
      </c>
      <c r="K433" s="223">
        <f t="shared" ca="1" si="860"/>
        <v>-5.7385878086008384E-13</v>
      </c>
      <c r="L433" s="223">
        <f t="shared" ca="1" si="861"/>
        <v>1.0064070080905672E-12</v>
      </c>
      <c r="M433" s="223">
        <f t="shared" ca="1" si="862"/>
        <v>1.8117824628472948E-13</v>
      </c>
      <c r="N433" s="223">
        <f t="shared" ca="1" si="863"/>
        <v>-1.0770992529105781E-12</v>
      </c>
      <c r="O433" s="223">
        <f t="shared" ca="1" si="864"/>
        <v>2.3908503390258067E-13</v>
      </c>
      <c r="P433" s="223">
        <f t="shared" ca="1" si="865"/>
        <v>9.8381290040399481E-13</v>
      </c>
      <c r="Q433" s="223">
        <f t="shared" ca="1" si="866"/>
        <v>-6.2294978498945561E-13</v>
      </c>
      <c r="R433" s="223">
        <f t="shared" ca="1" si="867"/>
        <v>-7.4074995209705464E-13</v>
      </c>
      <c r="S433" s="223">
        <f t="shared" ca="1" si="868"/>
        <v>9.1197607836554616E-13</v>
      </c>
      <c r="T433" s="223">
        <f t="shared" ca="1" si="869"/>
        <v>3.8491453849837248E-13</v>
      </c>
      <c r="U433" s="223">
        <f t="shared" ca="1" si="870"/>
        <v>-1.0621622808942199E-12</v>
      </c>
      <c r="V433" s="223">
        <f t="shared" ca="1" si="871"/>
        <v>2.9520624327703414E-14</v>
      </c>
      <c r="W433" s="223">
        <f t="shared" ca="1" si="872"/>
        <v>1.0506439046818024E-12</v>
      </c>
      <c r="X433" s="223">
        <f t="shared" ca="1" si="873"/>
        <v>-4.3946153970501245E-13</v>
      </c>
      <c r="Y433" s="223">
        <f t="shared" ca="1" si="874"/>
        <v>-8.7917451809229343E-13</v>
      </c>
      <c r="Z433" s="223">
        <f t="shared" ca="1" si="875"/>
        <v>7.8249841939101403E-13</v>
      </c>
      <c r="AA433" s="223">
        <f t="shared" ca="1" si="876"/>
        <v>5.7385878086008314E-13</v>
      </c>
      <c r="AB433" s="223">
        <f t="shared" ca="1" si="877"/>
        <v>-1.0064070080905682E-12</v>
      </c>
      <c r="AC433" s="223">
        <f t="shared" ca="1" si="878"/>
        <v>-1.8117824628473443E-13</v>
      </c>
      <c r="AD433" s="223">
        <f t="shared" ca="1" si="879"/>
        <v>1.0770992529105783E-12</v>
      </c>
      <c r="AE433" s="223">
        <f t="shared" ca="1" si="880"/>
        <v>-2.3908503390257951E-13</v>
      </c>
      <c r="AF433" s="223">
        <f t="shared" ca="1" si="881"/>
        <v>-9.8381290040399522E-13</v>
      </c>
      <c r="AG433" s="223">
        <f t="shared" ca="1" si="882"/>
        <v>6.229497849894547E-13</v>
      </c>
      <c r="AH433" s="223">
        <f t="shared" ca="1" si="883"/>
        <v>7.4074995209705292E-13</v>
      </c>
      <c r="AI433" s="223">
        <f t="shared" ca="1" si="884"/>
        <v>-9.1197607836554333E-13</v>
      </c>
      <c r="AJ433" s="223">
        <f t="shared" ca="1" si="885"/>
        <v>-3.8491453849837718E-13</v>
      </c>
      <c r="AK433" s="223">
        <f t="shared" ca="1" si="886"/>
        <v>1.0621622808942197E-12</v>
      </c>
      <c r="AL433" s="223">
        <f t="shared" ca="1" si="887"/>
        <v>-2.9520624327702228E-14</v>
      </c>
      <c r="AM433" s="223">
        <f t="shared" ca="1" si="888"/>
        <v>-1.0506439046818026E-12</v>
      </c>
      <c r="AN433" s="223">
        <f t="shared" ca="1" si="889"/>
        <v>4.3946153970501487E-13</v>
      </c>
      <c r="AO433" s="223">
        <f t="shared" ca="1" si="890"/>
        <v>8.7917451809229192E-13</v>
      </c>
      <c r="AP433" s="223">
        <f t="shared" ca="1" si="891"/>
        <v>-7.8249841939101059E-13</v>
      </c>
      <c r="AQ433" s="223">
        <f t="shared" ca="1" si="892"/>
        <v>-5.7385878086008738E-13</v>
      </c>
      <c r="AR433" s="223">
        <f t="shared" ca="1" si="893"/>
        <v>1.0064070080905662E-12</v>
      </c>
      <c r="AS433" s="223">
        <f t="shared" ca="1" si="894"/>
        <v>1.811782462847318E-13</v>
      </c>
      <c r="AT433" s="223">
        <f t="shared" ca="1" si="895"/>
        <v>-1.0770992529105781E-12</v>
      </c>
      <c r="AU433" s="223">
        <f t="shared" ca="1" si="896"/>
        <v>2.3908503390258213E-13</v>
      </c>
      <c r="AV433" s="223">
        <f t="shared" ca="1" si="897"/>
        <v>9.8381290040399421E-13</v>
      </c>
      <c r="AW433" s="223">
        <f t="shared" ca="1" si="898"/>
        <v>-6.2294978498945672E-13</v>
      </c>
      <c r="AX433" s="223">
        <f t="shared" ca="1" si="899"/>
        <v>-7.407499520970509E-13</v>
      </c>
      <c r="AY433" s="223">
        <f t="shared" ca="1" si="900"/>
        <v>9.119760783655407E-13</v>
      </c>
      <c r="AZ433" s="223">
        <f t="shared" ca="1" si="901"/>
        <v>3.8491453849838187E-13</v>
      </c>
      <c r="BA433" s="223">
        <f t="shared" ca="1" si="902"/>
        <v>-1.0621622808942189E-12</v>
      </c>
      <c r="BB433" s="223">
        <f t="shared" ca="1" si="903"/>
        <v>2.9520624327697211E-14</v>
      </c>
      <c r="BC433" s="223">
        <f t="shared" ca="1" si="904"/>
        <v>1.0506439046818038E-12</v>
      </c>
      <c r="BD433" s="223">
        <f t="shared" ca="1" si="905"/>
        <v>-4.3946153970501028E-13</v>
      </c>
      <c r="BE433" s="223">
        <f t="shared" ca="1" si="906"/>
        <v>-8.7917451809229484E-13</v>
      </c>
      <c r="BF433" s="223">
        <f t="shared" ca="1" si="907"/>
        <v>7.8249841939101231E-13</v>
      </c>
      <c r="BG433" s="223">
        <f t="shared" ca="1" si="908"/>
        <v>5.7385878086008526E-13</v>
      </c>
      <c r="BH433" s="223">
        <f t="shared" ca="1" si="909"/>
        <v>-1.0064070080905672E-12</v>
      </c>
      <c r="BI433" s="223">
        <f t="shared" ca="1" si="910"/>
        <v>-1.8117824628472923E-13</v>
      </c>
      <c r="BJ433" s="223">
        <f t="shared" ca="1" si="911"/>
        <v>1.0770992529105781E-12</v>
      </c>
      <c r="BK433" s="223">
        <f t="shared" ca="1" si="912"/>
        <v>-2.3908503390258466E-13</v>
      </c>
      <c r="BL433" s="223">
        <f t="shared" ca="1" si="913"/>
        <v>-9.8381290040399946E-13</v>
      </c>
      <c r="BM433" s="223">
        <f t="shared" ca="1" si="914"/>
        <v>6.2294978498944642E-13</v>
      </c>
      <c r="BN433" s="223">
        <f t="shared" ca="1" si="915"/>
        <v>7.4074995209706019E-13</v>
      </c>
      <c r="BO433" s="223">
        <f t="shared" ca="1" si="916"/>
        <v>-9.1197607836554212E-13</v>
      </c>
      <c r="BP433" s="223">
        <f t="shared" ca="1" si="917"/>
        <v>-3.849145384983794E-13</v>
      </c>
      <c r="BQ433" s="223">
        <f t="shared" ca="1" si="918"/>
        <v>1.0621622808942193E-12</v>
      </c>
      <c r="BR433" s="223">
        <f t="shared" ca="1" si="919"/>
        <v>-2.9520624327699849E-14</v>
      </c>
      <c r="BS433" s="223">
        <f t="shared" ca="1" si="920"/>
        <v>-1.050643904681803E-12</v>
      </c>
      <c r="BT433" s="223">
        <f t="shared" ca="1" si="921"/>
        <v>4.3946153970501265E-13</v>
      </c>
      <c r="BU433" s="223">
        <f t="shared" ca="1" si="922"/>
        <v>8.7917451809229323E-13</v>
      </c>
      <c r="BV433" s="223">
        <f t="shared" ca="1" si="923"/>
        <v>-7.8249841939101423E-13</v>
      </c>
      <c r="BW433" s="223">
        <f t="shared" ca="1" si="924"/>
        <v>-5.7385878086008284E-13</v>
      </c>
      <c r="BX433" s="223">
        <f t="shared" ca="1" si="925"/>
        <v>1.0064070080905682E-12</v>
      </c>
      <c r="BY433" s="223">
        <f t="shared" ca="1" si="926"/>
        <v>1.811782462847417E-13</v>
      </c>
      <c r="BZ433" s="223">
        <f t="shared" ca="1" si="927"/>
        <v>-1.0770992529105785E-12</v>
      </c>
      <c r="CA433" s="223">
        <f t="shared" ca="1" si="928"/>
        <v>2.3908503390258728E-13</v>
      </c>
      <c r="CB433" s="223">
        <f t="shared" ca="1" si="929"/>
        <v>9.8381290040399825E-13</v>
      </c>
      <c r="CC433" s="223">
        <f t="shared" ca="1" si="930"/>
        <v>-6.2294978498946106E-13</v>
      </c>
      <c r="CD433" s="223">
        <f t="shared" ca="1" si="931"/>
        <v>-7.4074995209705827E-13</v>
      </c>
      <c r="CE433" s="223">
        <f t="shared" ca="1" si="932"/>
        <v>9.1197607836553525E-13</v>
      </c>
      <c r="CF433" s="223">
        <f t="shared" ca="1" si="933"/>
        <v>3.8491453849837693E-13</v>
      </c>
      <c r="CG433" s="223">
        <f t="shared" ca="1" si="934"/>
        <v>-1.0621622808942173E-12</v>
      </c>
      <c r="CH433" s="223">
        <f t="shared" ca="1" si="935"/>
        <v>2.9520624327702486E-14</v>
      </c>
      <c r="CI433" s="223">
        <f t="shared" ca="1" si="936"/>
        <v>1.050643904681806E-12</v>
      </c>
      <c r="CJ433" s="223">
        <f t="shared" ca="1" si="937"/>
        <v>-4.3946153970501512E-13</v>
      </c>
      <c r="CK433" s="223">
        <f t="shared" ca="1" si="938"/>
        <v>-8.791745180923006E-13</v>
      </c>
      <c r="CL433" s="223">
        <f t="shared" ca="1" si="939"/>
        <v>7.8249841939101605E-13</v>
      </c>
      <c r="CM433" s="223">
        <f t="shared" ca="1" si="940"/>
        <v>5.7385878086009374E-13</v>
      </c>
      <c r="CN433" s="223">
        <f t="shared" ca="1" si="941"/>
        <v>-1.006407008090569E-12</v>
      </c>
      <c r="CO433" s="223">
        <f t="shared" ca="1" si="942"/>
        <v>-1.8117824628473912E-13</v>
      </c>
      <c r="CP433" s="223">
        <f t="shared" ca="1" si="943"/>
        <v>1.0770992529105779E-12</v>
      </c>
      <c r="CQ433" s="223">
        <f t="shared" ca="1" si="944"/>
        <v>-2.3908503390257486E-13</v>
      </c>
      <c r="CR433" s="223">
        <f t="shared" ca="1" si="945"/>
        <v>-9.838129004040035E-13</v>
      </c>
      <c r="CS433" s="223">
        <f t="shared" ca="1" si="946"/>
        <v>6.2294978498945076E-13</v>
      </c>
      <c r="CT433" s="223">
        <f t="shared" ca="1" si="947"/>
        <v>7.4074995209706736E-13</v>
      </c>
      <c r="CU433" s="223">
        <f t="shared" ca="1" si="948"/>
        <v>-9.1197607836554495E-13</v>
      </c>
      <c r="CV433" s="223">
        <f t="shared" ca="1" si="949"/>
        <v>-3.8491453849838879E-13</v>
      </c>
      <c r="CW433" s="223">
        <f t="shared" ca="1" si="950"/>
        <v>1.0621622808942201E-12</v>
      </c>
      <c r="CX433" s="223">
        <f t="shared" ca="1" si="951"/>
        <v>-2.9520624327689821E-14</v>
      </c>
      <c r="CY433" s="223">
        <f t="shared" ca="1" si="952"/>
        <v>-1.050643904681802E-12</v>
      </c>
      <c r="CZ433" s="223">
        <f t="shared" ca="1" si="953"/>
        <v>4.3946153970500351E-13</v>
      </c>
      <c r="DA433" s="223">
        <f t="shared" ca="1" si="954"/>
        <v>8.791745180922902E-13</v>
      </c>
      <c r="DB433" s="223">
        <f t="shared" ca="1" si="955"/>
        <v>-7.8249841939100736E-13</v>
      </c>
      <c r="DC433" s="223">
        <f t="shared" ca="1" si="956"/>
        <v>-5.7385878086007859E-13</v>
      </c>
      <c r="DD433" s="223">
        <f t="shared" ca="1" si="957"/>
        <v>1.0064070080905645E-12</v>
      </c>
      <c r="DE433" s="223">
        <f t="shared" ca="1" si="958"/>
        <v>1.8117824628475159E-13</v>
      </c>
      <c r="DF433" s="223">
        <f t="shared" ca="1" si="959"/>
        <v>-1.0770992529105783E-12</v>
      </c>
      <c r="DG433" s="223">
        <f t="shared" ca="1" si="960"/>
        <v>2.3908503390256254E-13</v>
      </c>
      <c r="DH433" s="223">
        <f t="shared" ca="1" si="961"/>
        <v>9.8381290040399623E-13</v>
      </c>
      <c r="DI433" s="223">
        <f t="shared" ca="1" si="962"/>
        <v>-6.2294978498944047E-13</v>
      </c>
      <c r="DJ433" s="223">
        <f t="shared" ca="1" si="963"/>
        <v>-7.4074995209705433E-13</v>
      </c>
      <c r="DK433" s="223">
        <f t="shared" ca="1" si="964"/>
        <v>9.1197607836553808E-13</v>
      </c>
      <c r="DL433" s="223">
        <f t="shared" ca="1" si="965"/>
        <v>3.8491453849837203E-13</v>
      </c>
      <c r="DM433" s="223">
        <f t="shared" ca="1" si="966"/>
        <v>-1.0621622808942181E-12</v>
      </c>
      <c r="DN433" s="223">
        <f t="shared" ca="1" si="967"/>
        <v>2.9520624327707769E-14</v>
      </c>
      <c r="DO433" s="223">
        <f t="shared" ca="1" si="968"/>
        <v>1.0506439046818046E-12</v>
      </c>
      <c r="DP433" s="223">
        <f t="shared" ca="1" si="969"/>
        <v>-4.3946153970501987E-13</v>
      </c>
      <c r="DQ433" s="223">
        <f t="shared" ca="1" si="970"/>
        <v>-8.7917451809229757E-13</v>
      </c>
      <c r="DR433" s="223">
        <f t="shared" ca="1" si="971"/>
        <v>7.8249841939099858E-13</v>
      </c>
      <c r="DS433" s="223">
        <f t="shared" ca="1" si="972"/>
        <v>5.738587808600892E-13</v>
      </c>
      <c r="DT433" s="223">
        <f t="shared" ca="1" si="973"/>
        <v>-1.0064070080905601E-12</v>
      </c>
      <c r="DU433" s="223">
        <f t="shared" ca="1" si="974"/>
        <v>-1.811782462847339E-13</v>
      </c>
      <c r="DV433" s="223">
        <f t="shared" ca="1" si="975"/>
        <v>1.0770992529105787E-12</v>
      </c>
      <c r="DW433" s="223">
        <f t="shared" ca="1" si="976"/>
        <v>-2.3908503390258006E-13</v>
      </c>
      <c r="DX433" s="223">
        <f t="shared" ca="1" si="977"/>
        <v>-9.8381290040400127E-13</v>
      </c>
      <c r="DY433" s="223">
        <f t="shared" ca="1" si="978"/>
        <v>6.2294978498945511E-13</v>
      </c>
      <c r="DZ433" s="223">
        <f t="shared" ca="1" si="979"/>
        <v>7.4074995209706362E-13</v>
      </c>
      <c r="EA433" s="223">
        <f t="shared" ca="1" si="980"/>
        <v>-9.1197607836554777E-13</v>
      </c>
      <c r="EB433" s="223">
        <f t="shared" ca="1" si="981"/>
        <v>-3.8491453849838384E-13</v>
      </c>
      <c r="EC433" s="223">
        <f t="shared" ca="1" si="982"/>
        <v>1.0621622808942214E-12</v>
      </c>
      <c r="ED433" s="223">
        <f t="shared" ca="1" si="983"/>
        <v>-2.9520624327695096E-14</v>
      </c>
      <c r="EE433" s="223">
        <f t="shared" ca="1" si="984"/>
        <v>-1.0506439046818076E-12</v>
      </c>
      <c r="EF433" s="223">
        <f t="shared" ca="1" si="985"/>
        <v>4.3946153970500836E-13</v>
      </c>
      <c r="EG433" s="223">
        <f t="shared" ca="1" si="986"/>
        <v>8.7917451809230494E-13</v>
      </c>
      <c r="EH433" s="223">
        <f t="shared" ca="1" si="987"/>
        <v>-7.82498419391011E-13</v>
      </c>
      <c r="EI433" s="223">
        <f t="shared" ca="1" si="988"/>
        <v>-5.738587808600999E-13</v>
      </c>
      <c r="EJ433" s="223">
        <f t="shared" ca="1" si="989"/>
        <v>1.0064070080905664E-12</v>
      </c>
      <c r="EK433" s="223">
        <f t="shared" ca="1" si="990"/>
        <v>1.8117824628474639E-13</v>
      </c>
      <c r="EL433" s="223">
        <f t="shared" ca="1" si="991"/>
        <v>-1.0770992529105781E-12</v>
      </c>
      <c r="EM433" s="223">
        <f t="shared" ca="1" si="992"/>
        <v>2.3908503390256769E-13</v>
      </c>
      <c r="EN433" s="223">
        <f t="shared" ca="1" si="993"/>
        <v>9.83812900403994E-13</v>
      </c>
      <c r="EO433" s="223">
        <f t="shared" ca="1" si="994"/>
        <v>-6.2294978498944481E-13</v>
      </c>
      <c r="EP433" s="223">
        <f t="shared" ca="1" si="995"/>
        <v>-7.407499520970505E-13</v>
      </c>
      <c r="EQ433" s="223">
        <f t="shared" ca="1" si="996"/>
        <v>9.1197607836554091E-13</v>
      </c>
      <c r="ER433" s="223">
        <f t="shared" ca="1" si="997"/>
        <v>3.8491453849839571E-13</v>
      </c>
      <c r="ES433" s="223">
        <f t="shared" ca="1" si="998"/>
        <v>-1.0621622808942189E-12</v>
      </c>
      <c r="ET433" s="223">
        <f t="shared" ca="1" si="999"/>
        <v>2.952062432768243E-14</v>
      </c>
      <c r="EU433" s="223">
        <f t="shared" ca="1" si="1000"/>
        <v>1.0506439046818038E-12</v>
      </c>
      <c r="EV433" s="223">
        <f t="shared" ca="1" si="1001"/>
        <v>-4.3946153970502472E-13</v>
      </c>
      <c r="EW433" s="223">
        <f t="shared" ca="1" si="1002"/>
        <v>-8.7917451809231221E-13</v>
      </c>
      <c r="EX433" s="223">
        <f t="shared" ca="1" si="1003"/>
        <v>7.8249841939100221E-13</v>
      </c>
      <c r="EY433" s="223">
        <f t="shared" ca="1" si="1004"/>
        <v>5.7385878086008475E-13</v>
      </c>
      <c r="EZ433" s="223">
        <f t="shared" ca="1" si="1005"/>
        <v>-1.0064070080905728E-12</v>
      </c>
      <c r="FA433" s="223">
        <f t="shared" ca="1" si="1006"/>
        <v>-1.8117824628475889E-13</v>
      </c>
      <c r="FB433" s="223">
        <f t="shared" ca="1" si="1007"/>
        <v>1.0770992529105785E-12</v>
      </c>
      <c r="FC433" s="223">
        <f t="shared" ca="1" si="1008"/>
        <v>-2.3908503390258521E-13</v>
      </c>
      <c r="FD433" s="223">
        <f t="shared" ca="1" si="1009"/>
        <v>-9.8381290040401157E-13</v>
      </c>
      <c r="FE433" s="223">
        <f t="shared" ca="1" si="1010"/>
        <v>6.2294978498943441E-13</v>
      </c>
      <c r="FF433" s="223">
        <f t="shared" ca="1" si="1011"/>
        <v>7.4074995209705979E-13</v>
      </c>
      <c r="FG433" s="223">
        <f t="shared" ca="1" si="1012"/>
        <v>-9.119760783655506E-13</v>
      </c>
      <c r="FH433" s="223">
        <f t="shared" ca="1" si="1013"/>
        <v>-3.8491453849840752E-13</v>
      </c>
      <c r="FI433" s="223">
        <f t="shared" ca="1" si="1014"/>
        <v>1.0621622808942169E-12</v>
      </c>
      <c r="FJ433" s="223">
        <f t="shared" ca="1" si="1015"/>
        <v>-2.9520624327700379E-14</v>
      </c>
      <c r="FK433" s="223">
        <f t="shared" ca="1" si="1016"/>
        <v>-1.0506439046817995E-12</v>
      </c>
      <c r="FL433" s="223">
        <f t="shared" ca="1" si="1017"/>
        <v>4.3946153970498518E-13</v>
      </c>
      <c r="FM433" s="223">
        <f t="shared" ca="1" si="1018"/>
        <v>8.7917451809230191E-13</v>
      </c>
      <c r="FN433" s="223">
        <f t="shared" ca="1" si="1019"/>
        <v>-7.8249841939101463E-13</v>
      </c>
      <c r="FO433" s="223">
        <f t="shared" ca="1" si="1020"/>
        <v>-5.7385878086006951E-13</v>
      </c>
      <c r="FP433" s="223">
        <f t="shared" ca="1" si="1021"/>
        <v>1.0064070080905573E-12</v>
      </c>
      <c r="FQ433" s="223">
        <f t="shared" ca="1" si="1022"/>
        <v>1.8117824628474119E-13</v>
      </c>
      <c r="FR433" s="223">
        <f t="shared" ca="1" si="1023"/>
        <v>-1.0770992529105779E-12</v>
      </c>
      <c r="FS433" s="223">
        <f t="shared" ca="1" si="1024"/>
        <v>2.3908503390254295E-13</v>
      </c>
      <c r="FT433" s="223">
        <f t="shared" ca="1" si="1025"/>
        <v>9.838129004040043E-13</v>
      </c>
      <c r="FU433" s="223">
        <f t="shared" ca="1" si="1026"/>
        <v>-6.2294978498944905E-13</v>
      </c>
      <c r="FV433" s="223">
        <f t="shared" ca="1" si="1027"/>
        <v>-7.4074995209704666E-13</v>
      </c>
      <c r="FW433" s="223">
        <f t="shared" ca="1" si="1028"/>
        <v>9.1197607836552758E-13</v>
      </c>
      <c r="FX433" s="223">
        <f t="shared" ca="1" si="1029"/>
        <v>3.8491453849839071E-13</v>
      </c>
      <c r="FY433" s="223">
        <f t="shared" ca="1" si="1030"/>
        <v>-1.0621622808942199E-12</v>
      </c>
      <c r="FZ433" s="223">
        <f t="shared" ca="1" si="1031"/>
        <v>2.952062432771832E-14</v>
      </c>
      <c r="GA433" s="223">
        <f t="shared" ca="1" si="1032"/>
        <v>1.0506439046818092E-12</v>
      </c>
      <c r="GB433" s="223">
        <f t="shared" ca="1" si="1033"/>
        <v>-4.3946153970500159E-13</v>
      </c>
      <c r="GC433" s="223">
        <f t="shared" ca="1" si="1034"/>
        <v>-8.7917451809229141E-13</v>
      </c>
      <c r="GD433" s="223">
        <f t="shared" ca="1" si="1035"/>
        <v>7.8249841939098485E-13</v>
      </c>
      <c r="GE433" s="223">
        <f t="shared" ca="1" si="1036"/>
        <v>5.7385878086010626E-13</v>
      </c>
      <c r="GF433" s="223">
        <f t="shared" ca="1" si="1037"/>
        <v>-1.0064070080905637E-12</v>
      </c>
      <c r="GG433" s="223">
        <f t="shared" ca="1" si="1038"/>
        <v>-1.8117824628472347E-13</v>
      </c>
      <c r="GH433" s="223">
        <f t="shared" ca="1" si="1039"/>
        <v>1.0770992529105791E-12</v>
      </c>
      <c r="GI433" s="223">
        <f t="shared" ca="1" si="1040"/>
        <v>-2.3908503390256052E-13</v>
      </c>
      <c r="GJ433" s="223">
        <f t="shared" ca="1" si="1041"/>
        <v>-9.8381290040399703E-13</v>
      </c>
      <c r="GK433" s="223">
        <f t="shared" ca="1" si="1042"/>
        <v>6.2294978498946369E-13</v>
      </c>
      <c r="GL433" s="223">
        <f t="shared" ca="1" si="1043"/>
        <v>7.4074995209707827E-13</v>
      </c>
      <c r="GM433" s="223">
        <f t="shared" ca="1" si="1044"/>
        <v>-9.1197607836553707E-13</v>
      </c>
      <c r="GN433" s="223">
        <f t="shared" ca="1" si="1045"/>
        <v>-3.84914538498374E-13</v>
      </c>
      <c r="GO433" s="223">
        <f t="shared" ca="1" si="1046"/>
        <v>1.062162280894223E-12</v>
      </c>
      <c r="GP433" s="223">
        <f t="shared" ca="1" si="1047"/>
        <v>-2.952062432767504E-14</v>
      </c>
      <c r="GQ433" s="223">
        <f t="shared" ca="1" si="1048"/>
        <v>-1.0506439046818052E-12</v>
      </c>
      <c r="GR433" s="223">
        <f t="shared" ca="1" si="1049"/>
        <v>4.39461539705018E-13</v>
      </c>
      <c r="GS433" s="223">
        <f t="shared" ca="1" si="1050"/>
        <v>8.7917451809231645E-13</v>
      </c>
      <c r="GT433" s="223">
        <f t="shared" ca="1" si="1051"/>
        <v>-7.8249841939099716E-13</v>
      </c>
      <c r="GU433" s="223">
        <f t="shared" ca="1" si="1052"/>
        <v>-5.7385878086009111E-13</v>
      </c>
      <c r="GV433" s="223">
        <f t="shared" ca="1" si="1053"/>
        <v>1.0064070080905702E-12</v>
      </c>
      <c r="GW433" s="223">
        <f t="shared" ca="1" si="1054"/>
        <v>1.8117824628476618E-13</v>
      </c>
      <c r="GX433" s="223">
        <f t="shared" ca="1" si="1055"/>
        <v>-1.0770992529105787E-12</v>
      </c>
      <c r="GY433" s="223">
        <f t="shared" ca="1" si="1056"/>
        <v>2.3908503390257799E-13</v>
      </c>
      <c r="GZ433" s="223">
        <f t="shared" ca="1" si="1057"/>
        <v>9.8381290040398976E-13</v>
      </c>
      <c r="HA433" s="223">
        <f t="shared" ca="1" si="1058"/>
        <v>-6.2294978498942835E-13</v>
      </c>
      <c r="HB433" s="223">
        <f t="shared" ca="1" si="1059"/>
        <v>-7.4074995209706514E-13</v>
      </c>
      <c r="HC433" s="223">
        <f t="shared" ca="1" si="1060"/>
        <v>9.1197607836554676E-13</v>
      </c>
      <c r="HD433" s="223">
        <f t="shared" ca="1" si="1061"/>
        <v>3.8491453849841444E-13</v>
      </c>
      <c r="HE433" s="223">
        <f t="shared" ca="1" si="1062"/>
        <v>-1.0621622808942157E-12</v>
      </c>
      <c r="HF433" s="223">
        <f t="shared" ca="1" si="1063"/>
        <v>2.9520624327692989E-14</v>
      </c>
      <c r="HG433" s="223">
        <f t="shared" ca="1" si="1064"/>
        <v>1.0506439046818012E-12</v>
      </c>
      <c r="HH433" s="223">
        <f t="shared" ca="1" si="1065"/>
        <v>-4.3946153970497847E-13</v>
      </c>
      <c r="HI433" s="223">
        <f t="shared" ca="1" si="1066"/>
        <v>-8.7917451809230605E-13</v>
      </c>
      <c r="HJ433" s="223">
        <f t="shared" ca="1" si="1067"/>
        <v>7.8249841939100948E-13</v>
      </c>
      <c r="HK433" s="223">
        <f t="shared" ca="1" si="1068"/>
        <v>5.7385878086007587E-13</v>
      </c>
      <c r="HL433" s="223">
        <f t="shared" ca="1" si="1069"/>
        <v>-1.0064070080905547E-12</v>
      </c>
      <c r="HM433" s="223">
        <f t="shared" ca="1" si="1070"/>
        <v>-1.8117824628474849E-13</v>
      </c>
      <c r="HN433" s="223">
        <f t="shared" ca="1" si="1071"/>
        <v>1.0770992529105781E-12</v>
      </c>
      <c r="HO433" s="223">
        <f t="shared" ca="1" si="1072"/>
        <v>-2.3908503390259551E-13</v>
      </c>
      <c r="HP433" s="223">
        <f t="shared" ca="1" si="1073"/>
        <v>-9.8381290040400733E-13</v>
      </c>
      <c r="HQ433" s="223">
        <f t="shared" ca="1" si="1074"/>
        <v>6.2294978498944309E-13</v>
      </c>
      <c r="HR433" s="223">
        <f t="shared" ca="1" si="1075"/>
        <v>7.4074995209705221E-13</v>
      </c>
      <c r="HS433" s="223">
        <f t="shared" ca="1" si="1076"/>
        <v>-9.1197607836552354E-13</v>
      </c>
      <c r="HT433" s="223">
        <f t="shared" ca="1" si="1077"/>
        <v>-3.8491453849839768E-13</v>
      </c>
      <c r="HU433" s="223">
        <f t="shared" ca="1" si="1078"/>
        <v>1.0621622808942187E-12</v>
      </c>
      <c r="HV433" s="223">
        <f t="shared" ca="1" si="1079"/>
        <v>-2.952062432771093E-14</v>
      </c>
      <c r="HW433" s="223">
        <f t="shared" ca="1" si="1080"/>
        <v>-1.0506439046818108E-12</v>
      </c>
      <c r="HX433" s="223">
        <f t="shared" ca="1" si="1081"/>
        <v>4.3946153970499483E-13</v>
      </c>
      <c r="HY433" s="223">
        <f t="shared" ca="1" si="1082"/>
        <v>8.7917451809229565E-13</v>
      </c>
      <c r="HZ433" s="223">
        <f t="shared" ca="1" si="1083"/>
        <v>-7.824984193910219E-13</v>
      </c>
      <c r="IA433" s="223">
        <f t="shared" ca="1" si="1084"/>
        <v>-5.7385878086011252E-13</v>
      </c>
      <c r="IB433" s="223">
        <f t="shared" ca="1" si="1085"/>
        <v>1.0064070080905611E-12</v>
      </c>
      <c r="IC433" s="223">
        <f t="shared" ca="1" si="1086"/>
        <v>1.8117824628473079E-13</v>
      </c>
      <c r="ID433" s="223">
        <f t="shared" ca="1" si="1087"/>
        <v>-1.0770992529105793E-12</v>
      </c>
      <c r="IE433" s="223">
        <f t="shared" ca="1" si="1088"/>
        <v>1.0853564865969356E-12</v>
      </c>
      <c r="IF433" s="223">
        <f t="shared" ca="1" si="1089"/>
        <v>9.8381290040400006E-13</v>
      </c>
      <c r="IG433" s="223">
        <f t="shared" ca="1" si="1090"/>
        <v>-6.2294978498945773E-13</v>
      </c>
      <c r="IH433" s="223">
        <f t="shared" ca="1" si="1091"/>
        <v>-7.4074995209708362E-13</v>
      </c>
      <c r="II433" s="223">
        <f t="shared" ca="1" si="1092"/>
        <v>9.1197607836553303E-13</v>
      </c>
      <c r="IJ433" s="223">
        <f t="shared" ca="1" si="1093"/>
        <v>3.8491453849838086E-13</v>
      </c>
      <c r="IK433" s="223">
        <f t="shared" ca="1" si="1094"/>
        <v>-1.0621622808942218E-12</v>
      </c>
      <c r="IL433" s="223">
        <f t="shared" ca="1" si="1095"/>
        <v>2.952062432766765E-14</v>
      </c>
      <c r="IM433" s="223">
        <f t="shared" ca="1" si="1096"/>
        <v>1.0506439046818068E-12</v>
      </c>
      <c r="IN433" s="223">
        <f t="shared" ca="1" si="1097"/>
        <v>-4.3946153970501124E-13</v>
      </c>
      <c r="IO433" s="223">
        <f t="shared" ca="1" si="1098"/>
        <v>-8.7917451809228535E-13</v>
      </c>
      <c r="IP433" s="223">
        <f t="shared" ca="1" si="1099"/>
        <v>7.8249841939099212E-13</v>
      </c>
      <c r="IQ433" s="223">
        <f t="shared" ca="1" si="1100"/>
        <v>5.7385878086009727E-13</v>
      </c>
      <c r="IR433" s="223">
        <f t="shared" ca="1" si="1101"/>
        <v>-1.0064070080905676E-12</v>
      </c>
      <c r="IS433" s="223">
        <f t="shared" ca="1" si="1102"/>
        <v>-1.8117824628477345E-13</v>
      </c>
      <c r="IT433" s="223">
        <f t="shared" ca="1" si="1103"/>
        <v>1.0770992529105789E-12</v>
      </c>
      <c r="IU433" s="223">
        <f t="shared" ca="1" si="1104"/>
        <v>-2.3908503390257077E-13</v>
      </c>
      <c r="IV433" s="223">
        <f t="shared" ca="1" si="1105"/>
        <v>-9.8381290040399259E-13</v>
      </c>
      <c r="IW433" s="223">
        <f t="shared" ca="1" si="1106"/>
        <v>6.2294978498942239E-13</v>
      </c>
      <c r="IX433" s="223">
        <f t="shared" ca="1" si="1107"/>
        <v>7.4074995209707049E-13</v>
      </c>
      <c r="IY433" s="223">
        <f t="shared" ca="1" si="1108"/>
        <v>-9.1197607836554272E-13</v>
      </c>
      <c r="IZ433" s="223">
        <f t="shared" ca="1" si="1109"/>
        <v>-3.849145384983641E-13</v>
      </c>
      <c r="JA433" s="223">
        <f t="shared" ca="1" si="1110"/>
        <v>1.0621622808942143E-12</v>
      </c>
      <c r="JB433" s="223">
        <f t="shared" ca="1" si="1111"/>
        <v>-2.9520624327685599E-14</v>
      </c>
    </row>
    <row r="434" spans="2:262">
      <c r="B434" s="230">
        <v>73</v>
      </c>
      <c r="C434" s="229">
        <f t="shared" si="1112"/>
        <v>1.4257812500000008E-3</v>
      </c>
      <c r="D434" s="226">
        <f t="shared" ca="1" si="855"/>
        <v>18.000000000102379</v>
      </c>
      <c r="E434" s="225">
        <f ca="1">CA361</f>
        <v>1.0237718223155283E-10</v>
      </c>
      <c r="F434" s="224">
        <v>73</v>
      </c>
      <c r="G434" s="223">
        <f t="shared" ca="1" si="856"/>
        <v>2.9679570182533704E-13</v>
      </c>
      <c r="H434" s="223">
        <f t="shared" ca="1" si="857"/>
        <v>-2.061678140420949E-13</v>
      </c>
      <c r="I434" s="223">
        <f t="shared" ca="1" si="858"/>
        <v>-2.0645245435122939E-13</v>
      </c>
      <c r="J434" s="223">
        <f t="shared" ca="1" si="859"/>
        <v>2.9663579160566263E-13</v>
      </c>
      <c r="K434" s="223">
        <f t="shared" ca="1" si="860"/>
        <v>7.6465914719798675E-14</v>
      </c>
      <c r="L434" s="223">
        <f t="shared" ca="1" si="861"/>
        <v>-3.3014334509533718E-13</v>
      </c>
      <c r="M434" s="223">
        <f t="shared" ca="1" si="862"/>
        <v>6.8203717960052994E-14</v>
      </c>
      <c r="N434" s="223">
        <f t="shared" ca="1" si="863"/>
        <v>3.0025630671862323E-13</v>
      </c>
      <c r="O434" s="223">
        <f t="shared" ca="1" si="864"/>
        <v>-1.997767762939962E-13</v>
      </c>
      <c r="P434" s="223">
        <f t="shared" ca="1" si="865"/>
        <v>-2.1271362783751118E-13</v>
      </c>
      <c r="Q434" s="223">
        <f t="shared" ca="1" si="866"/>
        <v>2.9298841560892737E-13</v>
      </c>
      <c r="R434" s="223">
        <f t="shared" ca="1" si="867"/>
        <v>8.43253774144864E-14</v>
      </c>
      <c r="S434" s="223">
        <f t="shared" ca="1" si="868"/>
        <v>-3.2994000514534756E-13</v>
      </c>
      <c r="T434" s="223">
        <f t="shared" ca="1" si="869"/>
        <v>6.025515119493294E-14</v>
      </c>
      <c r="U434" s="223">
        <f t="shared" ca="1" si="870"/>
        <v>3.0353604844004852E-13</v>
      </c>
      <c r="V434" s="223">
        <f t="shared" ca="1" si="871"/>
        <v>-1.9326540048599361E-13</v>
      </c>
      <c r="W434" s="223">
        <f t="shared" ca="1" si="872"/>
        <v>-2.1884667058825785E-13</v>
      </c>
      <c r="X434" s="223">
        <f t="shared" ca="1" si="873"/>
        <v>2.8916455434617163E-13</v>
      </c>
      <c r="Y434" s="223">
        <f t="shared" ca="1" si="874"/>
        <v>9.2134045654947997E-14</v>
      </c>
      <c r="Z434" s="223">
        <f t="shared" ca="1" si="875"/>
        <v>-3.2953792167350967E-13</v>
      </c>
      <c r="AA434" s="223">
        <f t="shared" ca="1" si="876"/>
        <v>5.2270288979818849E-14</v>
      </c>
      <c r="AB434" s="223">
        <f t="shared" ca="1" si="877"/>
        <v>3.0663295139583766E-13</v>
      </c>
      <c r="AC434" s="223">
        <f t="shared" ca="1" si="878"/>
        <v>-1.8663760882739708E-13</v>
      </c>
      <c r="AD434" s="223">
        <f t="shared" ca="1" si="879"/>
        <v>-2.2484788828784709E-13</v>
      </c>
      <c r="AE434" s="223">
        <f t="shared" ca="1" si="880"/>
        <v>2.8516651116843802E-13</v>
      </c>
      <c r="AF434" s="223">
        <f t="shared" ca="1" si="881"/>
        <v>9.9887215791422085E-14</v>
      </c>
      <c r="AG434" s="223">
        <f t="shared" ca="1" si="882"/>
        <v>-3.2893733687987242E-13</v>
      </c>
      <c r="AH434" s="223">
        <f t="shared" ca="1" si="883"/>
        <v>4.4253941097134139E-14</v>
      </c>
      <c r="AI434" s="223">
        <f t="shared" ca="1" si="884"/>
        <v>3.0954515012744959E-13</v>
      </c>
      <c r="AJ434" s="223">
        <f t="shared" ca="1" si="885"/>
        <v>-1.7989739365207167E-13</v>
      </c>
      <c r="AK434" s="223">
        <f t="shared" ca="1" si="886"/>
        <v>-2.3071366602713416E-13</v>
      </c>
      <c r="AL434" s="223">
        <f t="shared" ca="1" si="887"/>
        <v>2.8099669434743799E-13</v>
      </c>
      <c r="AM434" s="223">
        <f t="shared" ca="1" si="888"/>
        <v>1.0758021760412692E-13</v>
      </c>
      <c r="AN434" s="223">
        <f t="shared" ca="1" si="889"/>
        <v>-3.2813861253425778E-13</v>
      </c>
      <c r="AO434" s="223">
        <f t="shared" ca="1" si="890"/>
        <v>3.6210936295093957E-14</v>
      </c>
      <c r="AP434" s="223">
        <f t="shared" ca="1" si="891"/>
        <v>3.1227089043526504E-13</v>
      </c>
      <c r="AQ434" s="223">
        <f t="shared" ca="1" si="892"/>
        <v>-1.73048815013607E-13</v>
      </c>
      <c r="AR434" s="223">
        <f t="shared" ca="1" si="893"/>
        <v>-2.364404704809477E-13</v>
      </c>
      <c r="AS434" s="223">
        <f t="shared" ca="1" si="894"/>
        <v>2.766576156249075E-13</v>
      </c>
      <c r="AT434" s="223">
        <f t="shared" ca="1" si="895"/>
        <v>1.1520841711643049E-13</v>
      </c>
      <c r="AU434" s="223">
        <f t="shared" ca="1" si="896"/>
        <v>-3.2714222975834545E-13</v>
      </c>
      <c r="AV434" s="223">
        <f t="shared" ca="1" si="897"/>
        <v>2.8146119379046065E-14</v>
      </c>
      <c r="AW434" s="223">
        <f t="shared" ca="1" si="898"/>
        <v>3.1480853043524069E-13</v>
      </c>
      <c r="AX434" s="223">
        <f t="shared" ca="1" si="899"/>
        <v>-1.6609599823969007E-13</v>
      </c>
      <c r="AY434" s="223">
        <f t="shared" ca="1" si="900"/>
        <v>-2.4202485203642222E-13</v>
      </c>
      <c r="AZ434" s="223">
        <f t="shared" ca="1" si="901"/>
        <v>2.7215188869961781E-13</v>
      </c>
      <c r="BA434" s="223">
        <f t="shared" ca="1" si="902"/>
        <v>1.2276721938617896E-13</v>
      </c>
      <c r="BB434" s="223">
        <f t="shared" ca="1" si="903"/>
        <v>-3.2594878873586256E-13</v>
      </c>
      <c r="BC434" s="223">
        <f t="shared" ca="1" si="904"/>
        <v>2.0064348293133081E-14</v>
      </c>
      <c r="BD434" s="223">
        <f t="shared" ca="1" si="905"/>
        <v>3.1715654154793278E-13</v>
      </c>
      <c r="BE434" s="223">
        <f t="shared" ca="1" si="906"/>
        <v>-1.5904313144716296E-13</v>
      </c>
      <c r="BF434" s="223">
        <f t="shared" ca="1" si="907"/>
        <v>-2.4746344687092206E-13</v>
      </c>
      <c r="BG434" s="223">
        <f t="shared" ca="1" si="908"/>
        <v>2.6748222765299002E-13</v>
      </c>
      <c r="BH434" s="223">
        <f t="shared" ca="1" si="909"/>
        <v>1.3025207127353555E-13</v>
      </c>
      <c r="BI434" s="223">
        <f t="shared" ca="1" si="910"/>
        <v>-3.2455900835105538E-13</v>
      </c>
      <c r="BJ434" s="223">
        <f t="shared" ca="1" si="911"/>
        <v>1.1970491194062627E-14</v>
      </c>
      <c r="BK434" s="223">
        <f t="shared" ca="1" si="912"/>
        <v>3.1931350941924329E-13</v>
      </c>
      <c r="BL434" s="223">
        <f t="shared" ca="1" si="913"/>
        <v>-1.5189446301926195E-13</v>
      </c>
      <c r="BM434" s="223">
        <f t="shared" ca="1" si="914"/>
        <v>-2.5275297897828104E-13</v>
      </c>
      <c r="BN434" s="223">
        <f t="shared" ca="1" si="915"/>
        <v>2.626514453142288E-13</v>
      </c>
      <c r="BO434" s="223">
        <f t="shared" ca="1" si="916"/>
        <v>1.3765846418359559E-13</v>
      </c>
      <c r="BP434" s="223">
        <f t="shared" ca="1" si="917"/>
        <v>-3.2297372575566146E-13</v>
      </c>
      <c r="BQ434" s="223">
        <f t="shared" ca="1" si="918"/>
        <v>3.8694235187023584E-15</v>
      </c>
      <c r="BR434" s="223">
        <f t="shared" ca="1" si="919"/>
        <v>3.2127813477238077E-13</v>
      </c>
      <c r="BS434" s="223">
        <f t="shared" ca="1" si="920"/>
        <v>-1.4465429904653379E-13</v>
      </c>
      <c r="BT434" s="223">
        <f t="shared" ca="1" si="921"/>
        <v>-2.5789026214214616E-13</v>
      </c>
      <c r="BU434" s="223">
        <f t="shared" ca="1" si="922"/>
        <v>2.5766245156598031E-13</v>
      </c>
      <c r="BV434" s="223">
        <f t="shared" ca="1" si="923"/>
        <v>1.4498193678221295E-13</v>
      </c>
      <c r="BW434" s="223">
        <f t="shared" ca="1" si="924"/>
        <v>-3.2119389586463684E-13</v>
      </c>
      <c r="BX434" s="223">
        <f t="shared" ca="1" si="925"/>
        <v>-4.2339749526985073E-15</v>
      </c>
      <c r="BY434" s="223">
        <f t="shared" ca="1" si="926"/>
        <v>3.2304923419049453E-13</v>
      </c>
      <c r="BZ434" s="223">
        <f t="shared" ca="1" si="927"/>
        <v>-1.3732700073302835E-13</v>
      </c>
      <c r="CA434" s="223">
        <f t="shared" ca="1" si="928"/>
        <v>-2.6287220185523477E-13</v>
      </c>
      <c r="CB434" s="223">
        <f t="shared" ca="1" si="929"/>
        <v>2.5251825159152813E-13</v>
      </c>
      <c r="CC434" s="223">
        <f t="shared" ca="1" si="930"/>
        <v>1.5221807768333648E-13</v>
      </c>
      <c r="CD434" s="223">
        <f t="shared" ca="1" si="931"/>
        <v>-3.1922059078095673E-13</v>
      </c>
      <c r="CE434" s="223">
        <f t="shared" ca="1" si="932"/>
        <v>-1.2334823035901696E-14</v>
      </c>
      <c r="CF434" s="223">
        <f t="shared" ca="1" si="933"/>
        <v>3.2462574082951997E-13</v>
      </c>
      <c r="CG434" s="223">
        <f t="shared" ca="1" si="934"/>
        <v>-1.2991698176928145E-13</v>
      </c>
      <c r="CH434" s="223">
        <f t="shared" ca="1" si="935"/>
        <v>-2.6769579718335051E-13</v>
      </c>
      <c r="CI434" s="223">
        <f t="shared" ca="1" si="936"/>
        <v>2.4722194406458273E-13</v>
      </c>
      <c r="CJ434" s="223">
        <f t="shared" ca="1" si="937"/>
        <v>1.5936252810626402E-13</v>
      </c>
      <c r="CK434" s="223">
        <f t="shared" ca="1" si="938"/>
        <v>-3.1705499914981676E-13</v>
      </c>
      <c r="CL434" s="223">
        <f t="shared" ca="1" si="939"/>
        <v>-2.0428241082941494E-14</v>
      </c>
      <c r="CM434" s="223">
        <f t="shared" ca="1" si="940"/>
        <v>3.2600670506080893E-13</v>
      </c>
      <c r="CN434" s="223">
        <f t="shared" ca="1" si="941"/>
        <v>-1.2242870567361705E-13</v>
      </c>
      <c r="CO434" s="223">
        <f t="shared" ca="1" si="942"/>
        <v>-2.7235814257303357E-13</v>
      </c>
      <c r="CP434" s="223">
        <f t="shared" ca="1" si="943"/>
        <v>2.4177671928275665E-13</v>
      </c>
      <c r="CQ434" s="223">
        <f t="shared" ca="1" si="944"/>
        <v>1.6641098450120912E-13</v>
      </c>
      <c r="CR434" s="223">
        <f t="shared" ca="1" si="945"/>
        <v>-3.1469842544263898E-13</v>
      </c>
      <c r="CS434" s="223">
        <f t="shared" ca="1" si="946"/>
        <v>-2.8509353921414067E-14</v>
      </c>
      <c r="CT434" s="223">
        <f t="shared" ca="1" si="947"/>
        <v>3.2719129504314505E-13</v>
      </c>
      <c r="CU434" s="223">
        <f t="shared" ca="1" si="948"/>
        <v>-1.1486668310355898E-13</v>
      </c>
      <c r="CV434" s="223">
        <f t="shared" ca="1" si="949"/>
        <v>-2.7685642960175241E-13</v>
      </c>
      <c r="CW434" s="223">
        <f t="shared" ca="1" si="950"/>
        <v>2.3618585724584847E-13</v>
      </c>
      <c r="CX434" s="223">
        <f t="shared" ca="1" si="951"/>
        <v>1.7335920114159815E-13</v>
      </c>
      <c r="CY434" s="223">
        <f t="shared" ca="1" si="952"/>
        <v>-3.1215228917130651E-13</v>
      </c>
      <c r="CZ434" s="223">
        <f t="shared" ca="1" si="953"/>
        <v>-3.6573293791117763E-14</v>
      </c>
      <c r="DA434" s="223">
        <f t="shared" ca="1" si="954"/>
        <v>3.2817879722381767E-13</v>
      </c>
      <c r="DB434" s="223">
        <f t="shared" ca="1" si="955"/>
        <v>-1.0723546913874125E-13</v>
      </c>
      <c r="DC434" s="223">
        <f t="shared" ca="1" si="956"/>
        <v>-2.8118794866961303E-13</v>
      </c>
      <c r="DD434" s="223">
        <f t="shared" ca="1" si="957"/>
        <v>2.3045272568009342E-13</v>
      </c>
      <c r="DE434" s="223">
        <f t="shared" ca="1" si="958"/>
        <v>1.8020299268153752E-13</v>
      </c>
      <c r="DF434" s="223">
        <f t="shared" ca="1" si="959"/>
        <v>-3.0941812403310315E-13</v>
      </c>
      <c r="DG434" s="223">
        <f t="shared" ca="1" si="960"/>
        <v>-4.4615203276205247E-14</v>
      </c>
      <c r="DH434" s="223">
        <f t="shared" ca="1" si="961"/>
        <v>3.2896861676843828E-13</v>
      </c>
      <c r="DI434" s="223">
        <f t="shared" ca="1" si="962"/>
        <v>-9.9539660537106798E-14</v>
      </c>
      <c r="DJ434" s="223">
        <f t="shared" ca="1" si="963"/>
        <v>-2.8535009063148971E-13</v>
      </c>
      <c r="DK434" s="223">
        <f t="shared" ca="1" si="964"/>
        <v>2.24580778009578E-13</v>
      </c>
      <c r="DL434" s="223">
        <f t="shared" ca="1" si="965"/>
        <v>1.8693823667690945E-13</v>
      </c>
      <c r="DM434" s="223">
        <f t="shared" ca="1" si="966"/>
        <v>-3.0649757698687104E-13</v>
      </c>
      <c r="DN434" s="223">
        <f t="shared" ca="1" si="967"/>
        <v>-5.2630238231109001E-14</v>
      </c>
      <c r="DO434" s="223">
        <f t="shared" ca="1" si="968"/>
        <v>3.2956027791924637E-13</v>
      </c>
      <c r="DP434" s="223">
        <f t="shared" ca="1" si="969"/>
        <v>-9.1783892965992422E-14</v>
      </c>
      <c r="DQ434" s="223">
        <f t="shared" ca="1" si="970"/>
        <v>-2.8934034836869705E-13</v>
      </c>
      <c r="DR434" s="223">
        <f t="shared" ca="1" si="971"/>
        <v>2.1857355127599897E-13</v>
      </c>
      <c r="DS434" s="223">
        <f t="shared" ca="1" si="972"/>
        <v>1.9356087606857799E-13</v>
      </c>
      <c r="DT434" s="223">
        <f t="shared" ca="1" si="973"/>
        <v>-3.0339240726094457E-13</v>
      </c>
      <c r="DU434" s="223">
        <f t="shared" ca="1" si="974"/>
        <v>-6.0613570698473735E-14</v>
      </c>
      <c r="DV434" s="223">
        <f t="shared" ca="1" si="975"/>
        <v>3.2995342428168843E-13</v>
      </c>
      <c r="DW434" s="223">
        <f t="shared" ca="1" si="976"/>
        <v>-8.3972838209776114E-14</v>
      </c>
      <c r="DX434" s="223">
        <f t="shared" ca="1" si="977"/>
        <v>-2.9315631829917953E-13</v>
      </c>
      <c r="DY434" s="223">
        <f t="shared" ca="1" si="978"/>
        <v>2.124346640081228E-13</v>
      </c>
      <c r="DZ434" s="223">
        <f t="shared" ca="1" si="979"/>
        <v>2.0006692162620273E-13</v>
      </c>
      <c r="EA434" s="223">
        <f t="shared" ca="1" si="980"/>
        <v>-3.0010448529345686E-13</v>
      </c>
      <c r="EB434" s="223">
        <f t="shared" ca="1" si="981"/>
        <v>-6.8560391817337079E-14</v>
      </c>
      <c r="EC434" s="223">
        <f t="shared" ca="1" si="982"/>
        <v>3.3014781903909631E-13</v>
      </c>
      <c r="ED434" s="223">
        <f t="shared" ca="1" si="983"/>
        <v>-7.6111201355768905E-14</v>
      </c>
      <c r="EE434" s="223">
        <f t="shared" ca="1" si="984"/>
        <v>-2.9679570182533937E-13</v>
      </c>
      <c r="EF434" s="223">
        <f t="shared" ca="1" si="985"/>
        <v>2.061678140420918E-13</v>
      </c>
      <c r="EG434" s="223">
        <f t="shared" ca="1" si="986"/>
        <v>2.0645245435123144E-13</v>
      </c>
      <c r="EH434" s="223">
        <f t="shared" ca="1" si="987"/>
        <v>-2.9663579160565789E-13</v>
      </c>
      <c r="EI434" s="223">
        <f t="shared" ca="1" si="988"/>
        <v>-7.64659147198078E-14</v>
      </c>
      <c r="EJ434" s="223">
        <f t="shared" ca="1" si="989"/>
        <v>3.3014334509533708E-13</v>
      </c>
      <c r="EK434" s="223">
        <f t="shared" ca="1" si="990"/>
        <v>-6.8203717960046103E-14</v>
      </c>
      <c r="EL434" s="223">
        <f t="shared" ca="1" si="991"/>
        <v>-3.0025630671862565E-13</v>
      </c>
      <c r="EM434" s="223">
        <f t="shared" ca="1" si="992"/>
        <v>1.9977677629399294E-13</v>
      </c>
      <c r="EN434" s="223">
        <f t="shared" ca="1" si="993"/>
        <v>2.1271362783751342E-13</v>
      </c>
      <c r="EO434" s="223">
        <f t="shared" ca="1" si="994"/>
        <v>-2.9298841560892656E-13</v>
      </c>
      <c r="EP434" s="223">
        <f t="shared" ca="1" si="995"/>
        <v>-8.4325377414496056E-14</v>
      </c>
      <c r="EQ434" s="223">
        <f t="shared" ca="1" si="996"/>
        <v>3.2994000514534715E-13</v>
      </c>
      <c r="ER434" s="223">
        <f t="shared" ca="1" si="997"/>
        <v>-6.0255151194925418E-14</v>
      </c>
      <c r="ES434" s="223">
        <f t="shared" ca="1" si="998"/>
        <v>-3.0353604844005104E-13</v>
      </c>
      <c r="ET434" s="223">
        <f t="shared" ca="1" si="999"/>
        <v>1.9326540048598175E-13</v>
      </c>
      <c r="EU434" s="223">
        <f t="shared" ca="1" si="1000"/>
        <v>2.1884667058826095E-13</v>
      </c>
      <c r="EV434" s="223">
        <f t="shared" ca="1" si="1001"/>
        <v>-2.8916455434616623E-13</v>
      </c>
      <c r="EW434" s="223">
        <f t="shared" ca="1" si="1002"/>
        <v>-9.2134045654949739E-14</v>
      </c>
      <c r="EX434" s="223">
        <f t="shared" ca="1" si="1003"/>
        <v>3.2953792167350916E-13</v>
      </c>
      <c r="EY434" s="223">
        <f t="shared" ca="1" si="1004"/>
        <v>-5.2270288979819391E-14</v>
      </c>
      <c r="EZ434" s="223">
        <f t="shared" ca="1" si="1005"/>
        <v>-3.0663295139584003E-13</v>
      </c>
      <c r="FA434" s="223">
        <f t="shared" ca="1" si="1006"/>
        <v>1.86637608827384E-13</v>
      </c>
      <c r="FB434" s="223">
        <f t="shared" ca="1" si="1007"/>
        <v>2.2484788828785014E-13</v>
      </c>
      <c r="FC434" s="223">
        <f t="shared" ca="1" si="1008"/>
        <v>-2.8516651116843121E-13</v>
      </c>
      <c r="FD434" s="223">
        <f t="shared" ca="1" si="1009"/>
        <v>-9.9887215791423763E-14</v>
      </c>
      <c r="FE434" s="223">
        <f t="shared" ca="1" si="1010"/>
        <v>3.2893733687987146E-13</v>
      </c>
      <c r="FF434" s="223">
        <f t="shared" ca="1" si="1011"/>
        <v>-4.4253941097134694E-14</v>
      </c>
      <c r="FG434" s="223">
        <f t="shared" ca="1" si="1012"/>
        <v>-3.0954515012745267E-13</v>
      </c>
      <c r="FH434" s="223">
        <f t="shared" ca="1" si="1013"/>
        <v>1.7989739365207409E-13</v>
      </c>
      <c r="FI434" s="223">
        <f t="shared" ca="1" si="1014"/>
        <v>2.307136660271388E-13</v>
      </c>
      <c r="FJ434" s="223">
        <f t="shared" ca="1" si="1015"/>
        <v>-2.8099669434743087E-13</v>
      </c>
      <c r="FK434" s="223">
        <f t="shared" ca="1" si="1016"/>
        <v>-1.0758021760412861E-13</v>
      </c>
      <c r="FL434" s="223">
        <f t="shared" ca="1" si="1017"/>
        <v>3.2813861253425657E-13</v>
      </c>
      <c r="FM434" s="223">
        <f t="shared" ca="1" si="1018"/>
        <v>-3.6210936295094519E-14</v>
      </c>
      <c r="FN434" s="223">
        <f t="shared" ca="1" si="1019"/>
        <v>-3.1227089043526711E-13</v>
      </c>
      <c r="FO434" s="223">
        <f t="shared" ca="1" si="1020"/>
        <v>1.7304881501360945E-13</v>
      </c>
      <c r="FP434" s="223">
        <f t="shared" ca="1" si="1021"/>
        <v>2.3644047048095229E-13</v>
      </c>
      <c r="FQ434" s="223">
        <f t="shared" ca="1" si="1022"/>
        <v>-2.7665761562489882E-13</v>
      </c>
      <c r="FR434" s="223">
        <f t="shared" ca="1" si="1023"/>
        <v>-1.1520841711643221E-13</v>
      </c>
      <c r="FS434" s="223">
        <f t="shared" ca="1" si="1024"/>
        <v>3.2714222975834398E-13</v>
      </c>
      <c r="FT434" s="223">
        <f t="shared" ca="1" si="1025"/>
        <v>-2.8146119379044286E-14</v>
      </c>
      <c r="FU434" s="223">
        <f t="shared" ca="1" si="1026"/>
        <v>-3.1480853043524407E-13</v>
      </c>
      <c r="FV434" s="223">
        <f t="shared" ca="1" si="1027"/>
        <v>1.6609599823969259E-13</v>
      </c>
      <c r="FW434" s="223">
        <f t="shared" ca="1" si="1028"/>
        <v>2.4202485203642662E-13</v>
      </c>
      <c r="FX434" s="223">
        <f t="shared" ca="1" si="1029"/>
        <v>-2.7215188869960887E-13</v>
      </c>
      <c r="FY434" s="223">
        <f t="shared" ca="1" si="1030"/>
        <v>-1.2276721938618494E-13</v>
      </c>
      <c r="FZ434" s="223">
        <f t="shared" ca="1" si="1031"/>
        <v>3.2594878873586079E-13</v>
      </c>
      <c r="GA434" s="223">
        <f t="shared" ca="1" si="1032"/>
        <v>-2.0064348293131314E-14</v>
      </c>
      <c r="GB434" s="223">
        <f t="shared" ca="1" si="1033"/>
        <v>-3.1715654154793586E-13</v>
      </c>
      <c r="GC434" s="223">
        <f t="shared" ca="1" si="1034"/>
        <v>1.5904313144716551E-13</v>
      </c>
      <c r="GD434" s="223">
        <f t="shared" ca="1" si="1035"/>
        <v>2.4746344687092631E-13</v>
      </c>
      <c r="GE434" s="223">
        <f t="shared" ca="1" si="1036"/>
        <v>-2.6748222765298078E-13</v>
      </c>
      <c r="GF434" s="223">
        <f t="shared" ca="1" si="1037"/>
        <v>-1.3025207127354151E-13</v>
      </c>
      <c r="GG434" s="223">
        <f t="shared" ca="1" si="1038"/>
        <v>3.2455900835105331E-13</v>
      </c>
      <c r="GH434" s="223">
        <f t="shared" ca="1" si="1039"/>
        <v>-1.1970491194060848E-14</v>
      </c>
      <c r="GI434" s="223">
        <f t="shared" ca="1" si="1040"/>
        <v>-3.1931350941924612E-13</v>
      </c>
      <c r="GJ434" s="223">
        <f t="shared" ca="1" si="1041"/>
        <v>1.5189446301926038E-13</v>
      </c>
      <c r="GK434" s="223">
        <f t="shared" ca="1" si="1042"/>
        <v>2.5275297897828518E-13</v>
      </c>
      <c r="GL434" s="223">
        <f t="shared" ca="1" si="1043"/>
        <v>-2.6265144531423057E-13</v>
      </c>
      <c r="GM434" s="223">
        <f t="shared" ca="1" si="1044"/>
        <v>-1.3765846418360147E-13</v>
      </c>
      <c r="GN434" s="223">
        <f t="shared" ca="1" si="1045"/>
        <v>3.2297372575565818E-13</v>
      </c>
      <c r="GO434" s="223">
        <f t="shared" ca="1" si="1046"/>
        <v>-3.8694235187005913E-15</v>
      </c>
      <c r="GP434" s="223">
        <f t="shared" ca="1" si="1047"/>
        <v>-3.2127813477238335E-13</v>
      </c>
      <c r="GQ434" s="223">
        <f t="shared" ca="1" si="1048"/>
        <v>1.4465429904653218E-13</v>
      </c>
      <c r="GR434" s="223">
        <f t="shared" ca="1" si="1049"/>
        <v>2.5789026214215015E-13</v>
      </c>
      <c r="GS434" s="223">
        <f t="shared" ca="1" si="1050"/>
        <v>-2.5766245156598218E-13</v>
      </c>
      <c r="GT434" s="223">
        <f t="shared" ca="1" si="1051"/>
        <v>-1.4498193678221878E-13</v>
      </c>
      <c r="GU434" s="223">
        <f t="shared" ca="1" si="1052"/>
        <v>3.2119389586463321E-13</v>
      </c>
      <c r="GV434" s="223">
        <f t="shared" ca="1" si="1053"/>
        <v>4.2339749527002996E-15</v>
      </c>
      <c r="GW434" s="223">
        <f t="shared" ca="1" si="1054"/>
        <v>-3.230492341904968E-13</v>
      </c>
      <c r="GX434" s="223">
        <f t="shared" ca="1" si="1055"/>
        <v>1.3732700073303098E-13</v>
      </c>
      <c r="GY434" s="223">
        <f t="shared" ca="1" si="1056"/>
        <v>2.6287220185523871E-13</v>
      </c>
      <c r="GZ434" s="223">
        <f t="shared" ca="1" si="1057"/>
        <v>-2.5251825159152995E-13</v>
      </c>
      <c r="HA434" s="223">
        <f t="shared" ca="1" si="1058"/>
        <v>-1.5221807768334223E-13</v>
      </c>
      <c r="HB434" s="223">
        <f t="shared" ca="1" si="1059"/>
        <v>3.1922059078095264E-13</v>
      </c>
      <c r="HC434" s="223">
        <f t="shared" ca="1" si="1060"/>
        <v>1.2334823035908184E-14</v>
      </c>
      <c r="HD434" s="223">
        <f t="shared" ca="1" si="1061"/>
        <v>-3.2462574082952285E-13</v>
      </c>
      <c r="HE434" s="223">
        <f t="shared" ca="1" si="1062"/>
        <v>1.2991698176927549E-13</v>
      </c>
      <c r="HF434" s="223">
        <f t="shared" ca="1" si="1063"/>
        <v>2.676957971833543E-13</v>
      </c>
      <c r="HG434" s="223">
        <f t="shared" ca="1" si="1064"/>
        <v>-2.4722194406458464E-13</v>
      </c>
      <c r="HH434" s="223">
        <f t="shared" ca="1" si="1065"/>
        <v>-1.593625281062697E-13</v>
      </c>
      <c r="HI434" s="223">
        <f t="shared" ca="1" si="1066"/>
        <v>3.1705499914981237E-13</v>
      </c>
      <c r="HJ434" s="223">
        <f t="shared" ca="1" si="1067"/>
        <v>2.0428241082947956E-14</v>
      </c>
      <c r="HK434" s="223">
        <f t="shared" ca="1" si="1068"/>
        <v>-3.260067050608114E-13</v>
      </c>
      <c r="HL434" s="223">
        <f t="shared" ca="1" si="1069"/>
        <v>1.2242870567361104E-13</v>
      </c>
      <c r="HM434" s="223">
        <f t="shared" ca="1" si="1070"/>
        <v>2.7235814257303725E-13</v>
      </c>
      <c r="HN434" s="223">
        <f t="shared" ca="1" si="1071"/>
        <v>-2.4177671928275867E-13</v>
      </c>
      <c r="HO434" s="223">
        <f t="shared" ca="1" si="1072"/>
        <v>-1.6641098450121472E-13</v>
      </c>
      <c r="HP434" s="223">
        <f t="shared" ca="1" si="1073"/>
        <v>3.1469842544263984E-13</v>
      </c>
      <c r="HQ434" s="223">
        <f t="shared" ca="1" si="1074"/>
        <v>2.8509353921420517E-14</v>
      </c>
      <c r="HR434" s="223">
        <f t="shared" ca="1" si="1075"/>
        <v>-3.2719129504314718E-13</v>
      </c>
      <c r="HS434" s="223">
        <f t="shared" ca="1" si="1076"/>
        <v>1.1486668310355292E-13</v>
      </c>
      <c r="HT434" s="223">
        <f t="shared" ca="1" si="1077"/>
        <v>2.76856429601761E-13</v>
      </c>
      <c r="HU434" s="223">
        <f t="shared" ca="1" si="1078"/>
        <v>-2.3618585724585054E-13</v>
      </c>
      <c r="HV434" s="223">
        <f t="shared" ca="1" si="1079"/>
        <v>-1.7335920114160368E-13</v>
      </c>
      <c r="HW434" s="223">
        <f t="shared" ca="1" si="1080"/>
        <v>3.1215228917130747E-13</v>
      </c>
      <c r="HX434" s="223">
        <f t="shared" ca="1" si="1081"/>
        <v>3.6573293791124188E-14</v>
      </c>
      <c r="HY434" s="223">
        <f t="shared" ca="1" si="1082"/>
        <v>-3.2817879722381943E-13</v>
      </c>
      <c r="HZ434" s="223">
        <f t="shared" ca="1" si="1083"/>
        <v>1.0723546913873513E-13</v>
      </c>
      <c r="IA434" s="223">
        <f t="shared" ca="1" si="1084"/>
        <v>2.8118794866962131E-13</v>
      </c>
      <c r="IB434" s="223">
        <f t="shared" ca="1" si="1085"/>
        <v>-2.3045272568009559E-13</v>
      </c>
      <c r="IC434" s="223">
        <f t="shared" ca="1" si="1086"/>
        <v>-1.8020299268154295E-13</v>
      </c>
      <c r="ID434" s="223">
        <f t="shared" ca="1" si="1087"/>
        <v>3.0941812403310416E-13</v>
      </c>
      <c r="IE434" s="223">
        <f t="shared" ca="1" si="1088"/>
        <v>-2.428942402005829E-13</v>
      </c>
      <c r="IF434" s="223">
        <f t="shared" ca="1" si="1089"/>
        <v>-3.2896861676843964E-13</v>
      </c>
      <c r="IG434" s="223">
        <f t="shared" ca="1" si="1090"/>
        <v>9.9539660537100626E-14</v>
      </c>
      <c r="IH434" s="223">
        <f t="shared" ca="1" si="1091"/>
        <v>2.8535009063149768E-13</v>
      </c>
      <c r="II434" s="223">
        <f t="shared" ca="1" si="1092"/>
        <v>-2.2458077800957325E-13</v>
      </c>
      <c r="IJ434" s="223">
        <f t="shared" ca="1" si="1093"/>
        <v>-1.8693823667691475E-13</v>
      </c>
      <c r="IK434" s="223">
        <f t="shared" ca="1" si="1094"/>
        <v>3.064975769868721E-13</v>
      </c>
      <c r="IL434" s="223">
        <f t="shared" ca="1" si="1095"/>
        <v>5.2630238231115413E-14</v>
      </c>
      <c r="IM434" s="223">
        <f t="shared" ca="1" si="1096"/>
        <v>-3.2956027791924732E-13</v>
      </c>
      <c r="IN434" s="223">
        <f t="shared" ca="1" si="1097"/>
        <v>9.1783892965986212E-14</v>
      </c>
      <c r="IO434" s="223">
        <f t="shared" ca="1" si="1098"/>
        <v>2.8934034836870467E-13</v>
      </c>
      <c r="IP434" s="223">
        <f t="shared" ca="1" si="1099"/>
        <v>-2.1857355127599413E-13</v>
      </c>
      <c r="IQ434" s="223">
        <f t="shared" ca="1" si="1100"/>
        <v>-1.9356087606858324E-13</v>
      </c>
      <c r="IR434" s="223">
        <f t="shared" ca="1" si="1101"/>
        <v>3.0339240726094573E-13</v>
      </c>
      <c r="IS434" s="223">
        <f t="shared" ca="1" si="1102"/>
        <v>6.0613570698480109E-14</v>
      </c>
      <c r="IT434" s="223">
        <f t="shared" ca="1" si="1103"/>
        <v>-3.2995342428168828E-13</v>
      </c>
      <c r="IU434" s="223">
        <f t="shared" ca="1" si="1104"/>
        <v>8.3972838209769867E-14</v>
      </c>
      <c r="IV434" s="223">
        <f t="shared" ca="1" si="1105"/>
        <v>2.9315631829918685E-13</v>
      </c>
      <c r="IW434" s="223">
        <f t="shared" ca="1" si="1106"/>
        <v>-2.1243466400811782E-13</v>
      </c>
      <c r="IX434" s="223">
        <f t="shared" ca="1" si="1107"/>
        <v>-2.0006692162621535E-13</v>
      </c>
      <c r="IY434" s="223">
        <f t="shared" ca="1" si="1108"/>
        <v>3.0010448529345807E-13</v>
      </c>
      <c r="IZ434" s="223">
        <f t="shared" ca="1" si="1109"/>
        <v>6.8560391817343428E-14</v>
      </c>
      <c r="JA434" s="223">
        <f t="shared" ca="1" si="1110"/>
        <v>-3.3014781903909626E-13</v>
      </c>
      <c r="JB434" s="223">
        <f t="shared" ca="1" si="1111"/>
        <v>7.6111201355762607E-14</v>
      </c>
    </row>
    <row r="435" spans="2:262">
      <c r="B435" s="230">
        <v>74</v>
      </c>
      <c r="C435" s="229">
        <f t="shared" si="1112"/>
        <v>1.4453125000000009E-3</v>
      </c>
      <c r="D435" s="226">
        <f t="shared" ca="1" si="855"/>
        <v>18.000000000081727</v>
      </c>
      <c r="E435" s="225">
        <f ca="1">CB361</f>
        <v>8.1726897026586603E-11</v>
      </c>
      <c r="F435" s="224">
        <v>74</v>
      </c>
      <c r="G435" s="223">
        <f t="shared" ca="1" si="856"/>
        <v>-7.5518687858811088E-14</v>
      </c>
      <c r="H435" s="223">
        <f t="shared" ca="1" si="857"/>
        <v>3.9190488586125617E-14</v>
      </c>
      <c r="I435" s="223">
        <f t="shared" ca="1" si="858"/>
        <v>5.6473663924503873E-14</v>
      </c>
      <c r="J435" s="223">
        <f t="shared" ca="1" si="859"/>
        <v>-6.6634450626470438E-14</v>
      </c>
      <c r="K435" s="223">
        <f t="shared" ca="1" si="860"/>
        <v>-2.4091962322554049E-14</v>
      </c>
      <c r="L435" s="223">
        <f t="shared" ca="1" si="861"/>
        <v>7.8342189305184082E-14</v>
      </c>
      <c r="M435" s="223">
        <f t="shared" ca="1" si="862"/>
        <v>-1.3979236180224454E-14</v>
      </c>
      <c r="N435" s="223">
        <f t="shared" ca="1" si="863"/>
        <v>-7.1548834661221813E-14</v>
      </c>
      <c r="O435" s="223">
        <f t="shared" ca="1" si="864"/>
        <v>4.8749133615929442E-14</v>
      </c>
      <c r="P435" s="223">
        <f t="shared" ca="1" si="865"/>
        <v>4.7858688148968329E-14</v>
      </c>
      <c r="Q435" s="223">
        <f t="shared" ca="1" si="866"/>
        <v>-7.2006558928670536E-14</v>
      </c>
      <c r="R435" s="223">
        <f t="shared" ca="1" si="867"/>
        <v>-1.2866354863561554E-14</v>
      </c>
      <c r="S435" s="223">
        <f t="shared" ca="1" si="868"/>
        <v>7.825909736756535E-14</v>
      </c>
      <c r="T435" s="223">
        <f t="shared" ca="1" si="869"/>
        <v>-2.5164464251314721E-14</v>
      </c>
      <c r="U435" s="223">
        <f t="shared" ca="1" si="870"/>
        <v>-6.6030165265657971E-14</v>
      </c>
      <c r="V435" s="223">
        <f t="shared" ca="1" si="871"/>
        <v>5.7252507121898238E-14</v>
      </c>
      <c r="W435" s="223">
        <f t="shared" ca="1" si="872"/>
        <v>3.8207716304874599E-14</v>
      </c>
      <c r="X435" s="223">
        <f t="shared" ca="1" si="873"/>
        <v>-7.5819942684800771E-14</v>
      </c>
      <c r="Y435" s="223">
        <f t="shared" ca="1" si="874"/>
        <v>-1.3622296772586359E-15</v>
      </c>
      <c r="Z435" s="223">
        <f t="shared" ca="1" si="875"/>
        <v>7.6481932308900511E-14</v>
      </c>
      <c r="AA435" s="223">
        <f t="shared" ca="1" si="876"/>
        <v>-3.5804957666273517E-14</v>
      </c>
      <c r="AB435" s="223">
        <f t="shared" ca="1" si="877"/>
        <v>-5.9082142198540669E-14</v>
      </c>
      <c r="AC435" s="223">
        <f t="shared" ca="1" si="878"/>
        <v>6.4516536747216677E-14</v>
      </c>
      <c r="AD435" s="223">
        <f t="shared" ca="1" si="879"/>
        <v>2.7729662787392295E-14</v>
      </c>
      <c r="AE435" s="223">
        <f t="shared" ca="1" si="880"/>
        <v>-7.7992053652691478E-14</v>
      </c>
      <c r="AF435" s="223">
        <f t="shared" ca="1" si="881"/>
        <v>1.0171383667719535E-14</v>
      </c>
      <c r="AG435" s="223">
        <f t="shared" ca="1" si="882"/>
        <v>7.3049164385796264E-14</v>
      </c>
      <c r="AH435" s="223">
        <f t="shared" ca="1" si="883"/>
        <v>-4.5670381876207608E-14</v>
      </c>
      <c r="AI435" s="223">
        <f t="shared" ca="1" si="884"/>
        <v>-5.0855169176732765E-14</v>
      </c>
      <c r="AJ435" s="223">
        <f t="shared" ca="1" si="885"/>
        <v>7.0383978187354404E-14</v>
      </c>
      <c r="AK435" s="223">
        <f t="shared" ca="1" si="886"/>
        <v>1.6651345812191332E-14</v>
      </c>
      <c r="AL435" s="223">
        <f t="shared" ca="1" si="887"/>
        <v>-7.8475872189509806E-14</v>
      </c>
      <c r="AM435" s="223">
        <f t="shared" ca="1" si="888"/>
        <v>2.1484817273153802E-14</v>
      </c>
      <c r="AN435" s="223">
        <f t="shared" ca="1" si="889"/>
        <v>6.8035102657070525E-14</v>
      </c>
      <c r="AO435" s="223">
        <f t="shared" ca="1" si="890"/>
        <v>-5.4547180239857722E-14</v>
      </c>
      <c r="AP435" s="223">
        <f t="shared" ca="1" si="891"/>
        <v>-4.1527335321277836E-14</v>
      </c>
      <c r="AQ435" s="223">
        <f t="shared" ca="1" si="892"/>
        <v>7.4727819054392334E-14</v>
      </c>
      <c r="AR435" s="223">
        <f t="shared" ca="1" si="893"/>
        <v>5.2125774860484479E-15</v>
      </c>
      <c r="AS435" s="223">
        <f t="shared" ca="1" si="894"/>
        <v>-7.7260925085031552E-14</v>
      </c>
      <c r="AT435" s="223">
        <f t="shared" ca="1" si="895"/>
        <v>3.2333169467258587E-14</v>
      </c>
      <c r="AU435" s="223">
        <f t="shared" ca="1" si="896"/>
        <v>6.1548286417036953E-14</v>
      </c>
      <c r="AV435" s="223">
        <f t="shared" ca="1" si="897"/>
        <v>-6.2243196879957831E-14</v>
      </c>
      <c r="AW435" s="223">
        <f t="shared" ca="1" si="898"/>
        <v>-3.1300560065744365E-14</v>
      </c>
      <c r="AX435" s="223">
        <f t="shared" ca="1" si="899"/>
        <v>7.7454028311652496E-14</v>
      </c>
      <c r="AY435" s="223">
        <f t="shared" ca="1" si="900"/>
        <v>-6.339027401051089E-15</v>
      </c>
      <c r="AZ435" s="223">
        <f t="shared" ca="1" si="901"/>
        <v>-7.4373512275014003E-14</v>
      </c>
      <c r="BA435" s="223">
        <f t="shared" ca="1" si="902"/>
        <v>4.2481606186292065E-14</v>
      </c>
      <c r="BB435" s="223">
        <f t="shared" ca="1" si="903"/>
        <v>5.3729135647564147E-14</v>
      </c>
      <c r="BC435" s="223">
        <f t="shared" ca="1" si="904"/>
        <v>-6.8591836277676728E-14</v>
      </c>
      <c r="BD435" s="223">
        <f t="shared" ca="1" si="905"/>
        <v>-2.0396222210274174E-14</v>
      </c>
      <c r="BE435" s="223">
        <f t="shared" ca="1" si="906"/>
        <v>7.8503591761675165E-14</v>
      </c>
      <c r="BF435" s="223">
        <f t="shared" ca="1" si="907"/>
        <v>-1.7753411488334112E-14</v>
      </c>
      <c r="BG435" s="223">
        <f t="shared" ca="1" si="908"/>
        <v>-6.9876137527010742E-14</v>
      </c>
      <c r="BH435" s="223">
        <f t="shared" ca="1" si="909"/>
        <v>5.1710444422850666E-14</v>
      </c>
      <c r="BI435" s="223">
        <f t="shared" ca="1" si="910"/>
        <v>4.4746911349526653E-14</v>
      </c>
      <c r="BJ435" s="223">
        <f t="shared" ca="1" si="911"/>
        <v>-7.3455669562497988E-14</v>
      </c>
      <c r="BK435" s="223">
        <f t="shared" ca="1" si="912"/>
        <v>-9.0503677391059476E-15</v>
      </c>
      <c r="BL435" s="223">
        <f t="shared" ca="1" si="913"/>
        <v>7.7853789525375024E-14</v>
      </c>
      <c r="BM435" s="223">
        <f t="shared" ca="1" si="914"/>
        <v>-2.8783487830946876E-14</v>
      </c>
      <c r="BN435" s="223">
        <f t="shared" ca="1" si="915"/>
        <v>-6.3866155422561044E-14</v>
      </c>
      <c r="BO435" s="223">
        <f t="shared" ca="1" si="916"/>
        <v>5.9819907699554317E-14</v>
      </c>
      <c r="BP435" s="223">
        <f t="shared" ca="1" si="917"/>
        <v>3.4796051553292289E-14</v>
      </c>
      <c r="BQ435" s="223">
        <f t="shared" ca="1" si="918"/>
        <v>-7.6729409432238906E-14</v>
      </c>
      <c r="BR435" s="223">
        <f t="shared" ca="1" si="919"/>
        <v>2.4913998621408429E-15</v>
      </c>
      <c r="BS435" s="223">
        <f t="shared" ca="1" si="920"/>
        <v>7.5518687858810987E-14</v>
      </c>
      <c r="BT435" s="223">
        <f t="shared" ca="1" si="921"/>
        <v>-3.9190488586125434E-14</v>
      </c>
      <c r="BU435" s="223">
        <f t="shared" ca="1" si="922"/>
        <v>-5.6473663924503677E-14</v>
      </c>
      <c r="BV435" s="223">
        <f t="shared" ca="1" si="923"/>
        <v>6.6634450626470262E-14</v>
      </c>
      <c r="BW435" s="223">
        <f t="shared" ca="1" si="924"/>
        <v>2.409196232255386E-14</v>
      </c>
      <c r="BX435" s="223">
        <f t="shared" ca="1" si="925"/>
        <v>-7.8342189305184057E-14</v>
      </c>
      <c r="BY435" s="223">
        <f t="shared" ca="1" si="926"/>
        <v>1.3979236180224378E-14</v>
      </c>
      <c r="BZ435" s="223">
        <f t="shared" ca="1" si="927"/>
        <v>7.1548834661222078E-14</v>
      </c>
      <c r="CA435" s="223">
        <f t="shared" ca="1" si="928"/>
        <v>-4.8749133615930262E-14</v>
      </c>
      <c r="CB435" s="223">
        <f t="shared" ca="1" si="929"/>
        <v>-4.7858688148967945E-14</v>
      </c>
      <c r="CC435" s="223">
        <f t="shared" ca="1" si="930"/>
        <v>7.2006558928670385E-14</v>
      </c>
      <c r="CD435" s="223">
        <f t="shared" ca="1" si="931"/>
        <v>1.2866354863562456E-14</v>
      </c>
      <c r="CE435" s="223">
        <f t="shared" ca="1" si="932"/>
        <v>-7.8259097367565287E-14</v>
      </c>
      <c r="CF435" s="223">
        <f t="shared" ca="1" si="933"/>
        <v>2.5164464251314646E-14</v>
      </c>
      <c r="CG435" s="223">
        <f t="shared" ca="1" si="934"/>
        <v>6.6030165265658312E-14</v>
      </c>
      <c r="CH435" s="223">
        <f t="shared" ca="1" si="935"/>
        <v>-5.7252507121897418E-14</v>
      </c>
      <c r="CI435" s="223">
        <f t="shared" ca="1" si="936"/>
        <v>-3.8207716304874182E-14</v>
      </c>
      <c r="CJ435" s="223">
        <f t="shared" ca="1" si="937"/>
        <v>7.5819942684800745E-14</v>
      </c>
      <c r="CK435" s="223">
        <f t="shared" ca="1" si="938"/>
        <v>1.3622296772592705E-15</v>
      </c>
      <c r="CL435" s="223">
        <f t="shared" ca="1" si="939"/>
        <v>-7.6481932308900271E-14</v>
      </c>
      <c r="CM435" s="223">
        <f t="shared" ca="1" si="940"/>
        <v>3.5804957666273448E-14</v>
      </c>
      <c r="CN435" s="223">
        <f t="shared" ca="1" si="941"/>
        <v>5.9082142198541085E-14</v>
      </c>
      <c r="CO435" s="223">
        <f t="shared" ca="1" si="942"/>
        <v>-6.4516536747216008E-14</v>
      </c>
      <c r="CP435" s="223">
        <f t="shared" ca="1" si="943"/>
        <v>-2.7729662787391847E-14</v>
      </c>
      <c r="CQ435" s="223">
        <f t="shared" ca="1" si="944"/>
        <v>7.7992053652691466E-14</v>
      </c>
      <c r="CR435" s="223">
        <f t="shared" ca="1" si="945"/>
        <v>-1.0171383667718906E-14</v>
      </c>
      <c r="CS435" s="223">
        <f t="shared" ca="1" si="946"/>
        <v>-7.3049164385795885E-14</v>
      </c>
      <c r="CT435" s="223">
        <f t="shared" ca="1" si="947"/>
        <v>4.5670381876207545E-14</v>
      </c>
      <c r="CU435" s="223">
        <f t="shared" ca="1" si="948"/>
        <v>5.0855169176733257E-14</v>
      </c>
      <c r="CV435" s="223">
        <f t="shared" ca="1" si="949"/>
        <v>-7.0383978187353887E-14</v>
      </c>
      <c r="CW435" s="223">
        <f t="shared" ca="1" si="950"/>
        <v>-1.6651345812190865E-14</v>
      </c>
      <c r="CX435" s="223">
        <f t="shared" ca="1" si="951"/>
        <v>7.8475872189509806E-14</v>
      </c>
      <c r="CY435" s="223">
        <f t="shared" ca="1" si="952"/>
        <v>-2.148481727315319E-14</v>
      </c>
      <c r="CZ435" s="223">
        <f t="shared" ca="1" si="953"/>
        <v>-6.8035102657070007E-14</v>
      </c>
      <c r="DA435" s="223">
        <f t="shared" ca="1" si="954"/>
        <v>5.4547180239858069E-14</v>
      </c>
      <c r="DB435" s="223">
        <f t="shared" ca="1" si="955"/>
        <v>4.1527335321277905E-14</v>
      </c>
      <c r="DC435" s="223">
        <f t="shared" ca="1" si="956"/>
        <v>-7.4727819054391968E-14</v>
      </c>
      <c r="DD435" s="223">
        <f t="shared" ca="1" si="957"/>
        <v>-5.2125774860474113E-15</v>
      </c>
      <c r="DE435" s="223">
        <f t="shared" ca="1" si="958"/>
        <v>7.7260925085031577E-14</v>
      </c>
      <c r="DF435" s="223">
        <f t="shared" ca="1" si="959"/>
        <v>-3.2333169467258524E-14</v>
      </c>
      <c r="DG435" s="223">
        <f t="shared" ca="1" si="960"/>
        <v>-6.1548286417036309E-14</v>
      </c>
      <c r="DH435" s="223">
        <f t="shared" ca="1" si="961"/>
        <v>6.2243196879957781E-14</v>
      </c>
      <c r="DI435" s="223">
        <f t="shared" ca="1" si="962"/>
        <v>3.1300560065744441E-14</v>
      </c>
      <c r="DJ435" s="223">
        <f t="shared" ca="1" si="963"/>
        <v>-7.7454028311652307E-14</v>
      </c>
      <c r="DK435" s="223">
        <f t="shared" ca="1" si="964"/>
        <v>6.3390274010521247E-15</v>
      </c>
      <c r="DL435" s="223">
        <f t="shared" ca="1" si="965"/>
        <v>7.4373512275014041E-14</v>
      </c>
      <c r="DM435" s="223">
        <f t="shared" ca="1" si="966"/>
        <v>-4.2481606186291996E-14</v>
      </c>
      <c r="DN435" s="223">
        <f t="shared" ca="1" si="967"/>
        <v>-5.3729135647563396E-14</v>
      </c>
      <c r="DO435" s="223">
        <f t="shared" ca="1" si="968"/>
        <v>6.8591836277676677E-14</v>
      </c>
      <c r="DP435" s="223">
        <f t="shared" ca="1" si="969"/>
        <v>2.0396222210274246E-14</v>
      </c>
      <c r="DQ435" s="223">
        <f t="shared" ca="1" si="970"/>
        <v>-7.850359176167514E-14</v>
      </c>
      <c r="DR435" s="223">
        <f t="shared" ca="1" si="971"/>
        <v>1.7753411488335124E-14</v>
      </c>
      <c r="DS435" s="223">
        <f t="shared" ca="1" si="972"/>
        <v>6.987613752701078E-14</v>
      </c>
      <c r="DT435" s="223">
        <f t="shared" ca="1" si="973"/>
        <v>-5.1710444422850609E-14</v>
      </c>
      <c r="DU435" s="223">
        <f t="shared" ca="1" si="974"/>
        <v>-4.4746911349527631E-14</v>
      </c>
      <c r="DV435" s="223">
        <f t="shared" ca="1" si="975"/>
        <v>7.3455669562497951E-14</v>
      </c>
      <c r="DW435" s="223">
        <f t="shared" ca="1" si="976"/>
        <v>9.0503677391060249E-15</v>
      </c>
      <c r="DX435" s="223">
        <f t="shared" ca="1" si="977"/>
        <v>-7.7853789525375175E-14</v>
      </c>
      <c r="DY435" s="223">
        <f t="shared" ca="1" si="978"/>
        <v>2.8783487830947841E-14</v>
      </c>
      <c r="DZ435" s="223">
        <f t="shared" ca="1" si="979"/>
        <v>6.3866155422561108E-14</v>
      </c>
      <c r="EA435" s="223">
        <f t="shared" ca="1" si="980"/>
        <v>-5.9819907699554267E-14</v>
      </c>
      <c r="EB435" s="223">
        <f t="shared" ca="1" si="981"/>
        <v>-3.4796051553293349E-14</v>
      </c>
      <c r="EC435" s="223">
        <f t="shared" ca="1" si="982"/>
        <v>7.6729409432239121E-14</v>
      </c>
      <c r="ED435" s="223">
        <f t="shared" ca="1" si="983"/>
        <v>-2.491399862140766E-15</v>
      </c>
      <c r="EE435" s="223">
        <f t="shared" ca="1" si="984"/>
        <v>-7.5518687858811315E-14</v>
      </c>
      <c r="EF435" s="223">
        <f t="shared" ca="1" si="985"/>
        <v>3.919048858612633E-14</v>
      </c>
      <c r="EG435" s="223">
        <f t="shared" ca="1" si="986"/>
        <v>5.6473663924503728E-14</v>
      </c>
      <c r="EH435" s="223">
        <f t="shared" ca="1" si="987"/>
        <v>-6.6634450626470211E-14</v>
      </c>
      <c r="EI435" s="223">
        <f t="shared" ca="1" si="988"/>
        <v>-2.4091962322554993E-14</v>
      </c>
      <c r="EJ435" s="223">
        <f t="shared" ca="1" si="989"/>
        <v>7.834218930518412E-14</v>
      </c>
      <c r="EK435" s="223">
        <f t="shared" ca="1" si="990"/>
        <v>-1.3979236180224301E-14</v>
      </c>
      <c r="EL435" s="223">
        <f t="shared" ca="1" si="991"/>
        <v>-7.1548834661222116E-14</v>
      </c>
      <c r="EM435" s="223">
        <f t="shared" ca="1" si="992"/>
        <v>4.8749133615930199E-14</v>
      </c>
      <c r="EN435" s="223">
        <f t="shared" ca="1" si="993"/>
        <v>4.7858688148968008E-14</v>
      </c>
      <c r="EO435" s="223">
        <f t="shared" ca="1" si="994"/>
        <v>-7.2006558928670359E-14</v>
      </c>
      <c r="EP435" s="223">
        <f t="shared" ca="1" si="995"/>
        <v>-1.2866354863562532E-14</v>
      </c>
      <c r="EQ435" s="223">
        <f t="shared" ca="1" si="996"/>
        <v>7.82590973675653E-14</v>
      </c>
      <c r="ER435" s="223">
        <f t="shared" ca="1" si="997"/>
        <v>-2.5164464251314576E-14</v>
      </c>
      <c r="ES435" s="223">
        <f t="shared" ca="1" si="998"/>
        <v>-6.603016526565835E-14</v>
      </c>
      <c r="ET435" s="223">
        <f t="shared" ca="1" si="999"/>
        <v>5.7252507121897367E-14</v>
      </c>
      <c r="EU435" s="223">
        <f t="shared" ca="1" si="1000"/>
        <v>3.8207716304876195E-14</v>
      </c>
      <c r="EV435" s="223">
        <f t="shared" ca="1" si="1001"/>
        <v>-7.5819942684801313E-14</v>
      </c>
      <c r="EW435" s="223">
        <f t="shared" ca="1" si="1002"/>
        <v>-1.3622296772571165E-15</v>
      </c>
      <c r="EX435" s="223">
        <f t="shared" ca="1" si="1003"/>
        <v>7.6481932308900297E-14</v>
      </c>
      <c r="EY435" s="223">
        <f t="shared" ca="1" si="1004"/>
        <v>-3.5804957666273378E-14</v>
      </c>
      <c r="EZ435" s="223">
        <f t="shared" ca="1" si="1005"/>
        <v>-5.9082142198541136E-14</v>
      </c>
      <c r="FA435" s="223">
        <f t="shared" ca="1" si="1006"/>
        <v>6.4516536747215958E-14</v>
      </c>
      <c r="FB435" s="223">
        <f t="shared" ca="1" si="1007"/>
        <v>2.7729662787394002E-14</v>
      </c>
      <c r="FC435" s="223">
        <f t="shared" ca="1" si="1008"/>
        <v>-7.7992053652691718E-14</v>
      </c>
      <c r="FD435" s="223">
        <f t="shared" ca="1" si="1009"/>
        <v>1.0171383667721043E-14</v>
      </c>
      <c r="FE435" s="223">
        <f t="shared" ca="1" si="1010"/>
        <v>7.304916438579591E-14</v>
      </c>
      <c r="FF435" s="223">
        <f t="shared" ca="1" si="1011"/>
        <v>-4.5670381876207482E-14</v>
      </c>
      <c r="FG435" s="223">
        <f t="shared" ca="1" si="1012"/>
        <v>-5.0855169176733307E-14</v>
      </c>
      <c r="FH435" s="223">
        <f t="shared" ca="1" si="1013"/>
        <v>7.0383978187353861E-14</v>
      </c>
      <c r="FI435" s="223">
        <f t="shared" ca="1" si="1014"/>
        <v>1.6651345812193121E-14</v>
      </c>
      <c r="FJ435" s="223">
        <f t="shared" ca="1" si="1015"/>
        <v>-7.8475872189509881E-14</v>
      </c>
      <c r="FK435" s="223">
        <f t="shared" ca="1" si="1016"/>
        <v>2.148481727315526E-14</v>
      </c>
      <c r="FL435" s="223">
        <f t="shared" ca="1" si="1017"/>
        <v>6.8035102657070045E-14</v>
      </c>
      <c r="FM435" s="223">
        <f t="shared" ca="1" si="1018"/>
        <v>-5.4547180239858025E-14</v>
      </c>
      <c r="FN435" s="223">
        <f t="shared" ca="1" si="1019"/>
        <v>-4.1527335321277962E-14</v>
      </c>
      <c r="FO435" s="223">
        <f t="shared" ca="1" si="1020"/>
        <v>7.4727819054391943E-14</v>
      </c>
      <c r="FP435" s="223">
        <f t="shared" ca="1" si="1021"/>
        <v>5.2125774860497148E-15</v>
      </c>
      <c r="FQ435" s="223">
        <f t="shared" ca="1" si="1022"/>
        <v>-7.7260925085031981E-14</v>
      </c>
      <c r="FR435" s="223">
        <f t="shared" ca="1" si="1023"/>
        <v>3.233316946726048E-14</v>
      </c>
      <c r="FS435" s="223">
        <f t="shared" ca="1" si="1024"/>
        <v>6.1548286417036347E-14</v>
      </c>
      <c r="FT435" s="223">
        <f t="shared" ca="1" si="1025"/>
        <v>-6.224319687995773E-14</v>
      </c>
      <c r="FU435" s="223">
        <f t="shared" ca="1" si="1026"/>
        <v>-3.130056006574451E-14</v>
      </c>
      <c r="FV435" s="223">
        <f t="shared" ca="1" si="1027"/>
        <v>7.7454028311652281E-14</v>
      </c>
      <c r="FW435" s="223">
        <f t="shared" ca="1" si="1028"/>
        <v>-6.3390274010498236E-15</v>
      </c>
      <c r="FX435" s="223">
        <f t="shared" ca="1" si="1029"/>
        <v>-7.4373512275014773E-14</v>
      </c>
      <c r="FY435" s="223">
        <f t="shared" ca="1" si="1030"/>
        <v>4.2481606186293807E-14</v>
      </c>
      <c r="FZ435" s="223">
        <f t="shared" ca="1" si="1031"/>
        <v>5.3729135647563447E-14</v>
      </c>
      <c r="GA435" s="223">
        <f t="shared" ca="1" si="1032"/>
        <v>-6.8591836277676652E-14</v>
      </c>
      <c r="GB435" s="223">
        <f t="shared" ca="1" si="1033"/>
        <v>-2.0396222210274322E-14</v>
      </c>
      <c r="GC435" s="223">
        <f t="shared" ca="1" si="1034"/>
        <v>7.850359176167514E-14</v>
      </c>
      <c r="GD435" s="223">
        <f t="shared" ca="1" si="1035"/>
        <v>-1.7753411488332878E-14</v>
      </c>
      <c r="GE435" s="223">
        <f t="shared" ca="1" si="1036"/>
        <v>-6.9876137527011827E-14</v>
      </c>
      <c r="GF435" s="223">
        <f t="shared" ca="1" si="1037"/>
        <v>5.1710444422852231E-14</v>
      </c>
      <c r="GG435" s="223">
        <f t="shared" ca="1" si="1038"/>
        <v>4.4746911349525864E-14</v>
      </c>
      <c r="GH435" s="223">
        <f t="shared" ca="1" si="1039"/>
        <v>-7.3455669562497925E-14</v>
      </c>
      <c r="GI435" s="223">
        <f t="shared" ca="1" si="1040"/>
        <v>-9.0503677391061007E-15</v>
      </c>
      <c r="GJ435" s="223">
        <f t="shared" ca="1" si="1041"/>
        <v>7.7853789525375175E-14</v>
      </c>
      <c r="GK435" s="223">
        <f t="shared" ca="1" si="1042"/>
        <v>-2.8783487830945696E-14</v>
      </c>
      <c r="GL435" s="223">
        <f t="shared" ca="1" si="1043"/>
        <v>-6.3866155422562433E-14</v>
      </c>
      <c r="GM435" s="223">
        <f t="shared" ca="1" si="1044"/>
        <v>5.9819907699555655E-14</v>
      </c>
      <c r="GN435" s="223">
        <f t="shared" ca="1" si="1045"/>
        <v>3.4796051553291418E-14</v>
      </c>
      <c r="GO435" s="223">
        <f t="shared" ca="1" si="1046"/>
        <v>-7.6729409432239108E-14</v>
      </c>
      <c r="GP435" s="223">
        <f t="shared" ca="1" si="1047"/>
        <v>2.4913998621406891E-15</v>
      </c>
      <c r="GQ435" s="223">
        <f t="shared" ca="1" si="1048"/>
        <v>7.5518687858811328E-14</v>
      </c>
      <c r="GR435" s="223">
        <f t="shared" ca="1" si="1049"/>
        <v>-3.919048858612433E-14</v>
      </c>
      <c r="GS435" s="223">
        <f t="shared" ca="1" si="1050"/>
        <v>-5.6473663924505337E-14</v>
      </c>
      <c r="GT435" s="223">
        <f t="shared" ca="1" si="1051"/>
        <v>6.663445062647136E-14</v>
      </c>
      <c r="GU435" s="223">
        <f t="shared" ca="1" si="1052"/>
        <v>2.4091962322552945E-14</v>
      </c>
      <c r="GV435" s="223">
        <f t="shared" ca="1" si="1053"/>
        <v>-7.834218930518412E-14</v>
      </c>
      <c r="GW435" s="223">
        <f t="shared" ca="1" si="1054"/>
        <v>1.3979236180224227E-14</v>
      </c>
      <c r="GX435" s="223">
        <f t="shared" ca="1" si="1055"/>
        <v>7.1548834661222141E-14</v>
      </c>
      <c r="GY435" s="223">
        <f t="shared" ca="1" si="1056"/>
        <v>-4.8749133615928388E-14</v>
      </c>
      <c r="GZ435" s="223">
        <f t="shared" ca="1" si="1057"/>
        <v>-4.7858688148969831E-14</v>
      </c>
      <c r="HA435" s="223">
        <f t="shared" ca="1" si="1058"/>
        <v>7.2006558928671218E-14</v>
      </c>
      <c r="HB435" s="223">
        <f t="shared" ca="1" si="1059"/>
        <v>1.2866354863560407E-14</v>
      </c>
      <c r="HC435" s="223">
        <f t="shared" ca="1" si="1060"/>
        <v>-7.82590973675653E-14</v>
      </c>
      <c r="HD435" s="223">
        <f t="shared" ca="1" si="1061"/>
        <v>2.5164464251314501E-14</v>
      </c>
      <c r="HE435" s="223">
        <f t="shared" ca="1" si="1062"/>
        <v>6.6030165265658388E-14</v>
      </c>
      <c r="HF435" s="223">
        <f t="shared" ca="1" si="1063"/>
        <v>-5.7252507121897317E-14</v>
      </c>
      <c r="HG435" s="223">
        <f t="shared" ca="1" si="1064"/>
        <v>-3.8207716304876265E-14</v>
      </c>
      <c r="HH435" s="223">
        <f t="shared" ca="1" si="1065"/>
        <v>7.5819942684801301E-14</v>
      </c>
      <c r="HI435" s="223">
        <f t="shared" ca="1" si="1066"/>
        <v>1.3622296772571931E-15</v>
      </c>
      <c r="HJ435" s="223">
        <f t="shared" ca="1" si="1067"/>
        <v>-7.6481932308900309E-14</v>
      </c>
      <c r="HK435" s="223">
        <f t="shared" ca="1" si="1068"/>
        <v>3.5804957666273309E-14</v>
      </c>
      <c r="HL435" s="223">
        <f t="shared" ca="1" si="1069"/>
        <v>5.9082142198541199E-14</v>
      </c>
      <c r="HM435" s="223">
        <f t="shared" ca="1" si="1070"/>
        <v>-6.451653674721592E-14</v>
      </c>
      <c r="HN435" s="223">
        <f t="shared" ca="1" si="1071"/>
        <v>-2.7729662787394078E-14</v>
      </c>
      <c r="HO435" s="223">
        <f t="shared" ca="1" si="1072"/>
        <v>7.7992053652691706E-14</v>
      </c>
      <c r="HP435" s="223">
        <f t="shared" ca="1" si="1073"/>
        <v>-1.0171383667720966E-14</v>
      </c>
      <c r="HQ435" s="223">
        <f t="shared" ca="1" si="1074"/>
        <v>-7.3049164385795935E-14</v>
      </c>
      <c r="HR435" s="223">
        <f t="shared" ca="1" si="1075"/>
        <v>4.5670381876207425E-14</v>
      </c>
      <c r="HS435" s="223">
        <f t="shared" ca="1" si="1076"/>
        <v>5.0855169176733364E-14</v>
      </c>
      <c r="HT435" s="223">
        <f t="shared" ca="1" si="1077"/>
        <v>-7.0383978187353824E-14</v>
      </c>
      <c r="HU435" s="223">
        <f t="shared" ca="1" si="1078"/>
        <v>-1.6651345812193197E-14</v>
      </c>
      <c r="HV435" s="223">
        <f t="shared" ca="1" si="1079"/>
        <v>7.8475872189509742E-14</v>
      </c>
      <c r="HW435" s="223">
        <f t="shared" ca="1" si="1080"/>
        <v>-2.148481727315519E-14</v>
      </c>
      <c r="HX435" s="223">
        <f t="shared" ca="1" si="1081"/>
        <v>-6.8035102657070083E-14</v>
      </c>
      <c r="HY435" s="223">
        <f t="shared" ca="1" si="1082"/>
        <v>5.4547180239857962E-14</v>
      </c>
      <c r="HZ435" s="223">
        <f t="shared" ca="1" si="1083"/>
        <v>4.1527335321278025E-14</v>
      </c>
      <c r="IA435" s="223">
        <f t="shared" ca="1" si="1084"/>
        <v>-7.4727819054391917E-14</v>
      </c>
      <c r="IB435" s="223">
        <f t="shared" ca="1" si="1085"/>
        <v>-5.2125774860497921E-15</v>
      </c>
      <c r="IC435" s="223">
        <f t="shared" ca="1" si="1086"/>
        <v>7.7260925085031993E-14</v>
      </c>
      <c r="ID435" s="223">
        <f t="shared" ca="1" si="1087"/>
        <v>-3.2333169467260417E-14</v>
      </c>
      <c r="IE435" s="223">
        <f t="shared" ca="1" si="1088"/>
        <v>-1.7583956377584543E-14</v>
      </c>
      <c r="IF435" s="223">
        <f t="shared" ca="1" si="1089"/>
        <v>6.2243196879957692E-14</v>
      </c>
      <c r="IG435" s="223">
        <f t="shared" ca="1" si="1090"/>
        <v>3.130056006574458E-14</v>
      </c>
      <c r="IH435" s="223">
        <f t="shared" ca="1" si="1091"/>
        <v>-7.7454028311652281E-14</v>
      </c>
      <c r="II435" s="223">
        <f t="shared" ca="1" si="1092"/>
        <v>6.3390274010497479E-15</v>
      </c>
      <c r="IJ435" s="223">
        <f t="shared" ca="1" si="1093"/>
        <v>7.4373512275014798E-14</v>
      </c>
      <c r="IK435" s="223">
        <f t="shared" ca="1" si="1094"/>
        <v>-4.248160618629375E-14</v>
      </c>
      <c r="IL435" s="223">
        <f t="shared" ca="1" si="1095"/>
        <v>-5.3729135647563497E-14</v>
      </c>
      <c r="IM435" s="223">
        <f t="shared" ca="1" si="1096"/>
        <v>6.8591836277676601E-14</v>
      </c>
      <c r="IN435" s="223">
        <f t="shared" ca="1" si="1097"/>
        <v>2.0396222210274398E-14</v>
      </c>
      <c r="IO435" s="223">
        <f t="shared" ca="1" si="1098"/>
        <v>-7.850359176167514E-14</v>
      </c>
      <c r="IP435" s="223">
        <f t="shared" ca="1" si="1099"/>
        <v>1.7753411488332802E-14</v>
      </c>
      <c r="IQ435" s="223">
        <f t="shared" ca="1" si="1100"/>
        <v>6.9876137527011852E-14</v>
      </c>
      <c r="IR435" s="223">
        <f t="shared" ca="1" si="1101"/>
        <v>-5.1710444422852174E-14</v>
      </c>
      <c r="IS435" s="223">
        <f t="shared" ca="1" si="1102"/>
        <v>-4.4746911349525927E-14</v>
      </c>
      <c r="IT435" s="223">
        <f t="shared" ca="1" si="1103"/>
        <v>7.34556695624979E-14</v>
      </c>
      <c r="IU435" s="223">
        <f t="shared" ca="1" si="1104"/>
        <v>9.050367739106178E-15</v>
      </c>
      <c r="IV435" s="223">
        <f t="shared" ca="1" si="1105"/>
        <v>-7.7853789525375188E-14</v>
      </c>
      <c r="IW435" s="223">
        <f t="shared" ca="1" si="1106"/>
        <v>2.8783487830945626E-14</v>
      </c>
      <c r="IX435" s="223">
        <f t="shared" ca="1" si="1107"/>
        <v>6.3866155422562496E-14</v>
      </c>
      <c r="IY435" s="223">
        <f t="shared" ca="1" si="1108"/>
        <v>-5.9819907699555605E-14</v>
      </c>
      <c r="IZ435" s="223">
        <f t="shared" ca="1" si="1109"/>
        <v>-3.4796051553291487E-14</v>
      </c>
      <c r="JA435" s="223">
        <f t="shared" ca="1" si="1110"/>
        <v>7.6729409432239096E-14</v>
      </c>
      <c r="JB435" s="223">
        <f t="shared" ca="1" si="1111"/>
        <v>-2.4913998621406122E-15</v>
      </c>
    </row>
    <row r="436" spans="2:262">
      <c r="B436" s="230">
        <v>75</v>
      </c>
      <c r="C436" s="229">
        <f t="shared" si="1112"/>
        <v>1.4648437500000009E-3</v>
      </c>
      <c r="D436" s="226">
        <f t="shared" ca="1" si="855"/>
        <v>18.000000000101348</v>
      </c>
      <c r="E436" s="225">
        <f ca="1">CC361</f>
        <v>1.0134825429649943E-10</v>
      </c>
      <c r="F436" s="224">
        <v>75</v>
      </c>
      <c r="G436" s="223">
        <f t="shared" ca="1" si="856"/>
        <v>-1.9495818765211815E-13</v>
      </c>
      <c r="H436" s="223">
        <f t="shared" ca="1" si="857"/>
        <v>1.1669310393626226E-13</v>
      </c>
      <c r="I436" s="223">
        <f t="shared" ca="1" si="858"/>
        <v>1.3271110859382733E-13</v>
      </c>
      <c r="J436" s="223">
        <f t="shared" ca="1" si="859"/>
        <v>-1.8748459537748298E-13</v>
      </c>
      <c r="K436" s="223">
        <f t="shared" ca="1" si="860"/>
        <v>-3.2702041759439215E-14</v>
      </c>
      <c r="L436" s="223">
        <f t="shared" ca="1" si="861"/>
        <v>2.0492869884292159E-13</v>
      </c>
      <c r="M436" s="223">
        <f t="shared" ca="1" si="862"/>
        <v>-7.6612154948838027E-14</v>
      </c>
      <c r="N436" s="223">
        <f t="shared" ca="1" si="863"/>
        <v>-1.6406182063792408E-13</v>
      </c>
      <c r="O436" s="223">
        <f t="shared" ca="1" si="864"/>
        <v>1.6412691610622405E-13</v>
      </c>
      <c r="P436" s="223">
        <f t="shared" ca="1" si="865"/>
        <v>7.6512335896839564E-14</v>
      </c>
      <c r="Q436" s="223">
        <f t="shared" ca="1" si="866"/>
        <v>-2.0494054828200723E-13</v>
      </c>
      <c r="R436" s="223">
        <f t="shared" ca="1" si="867"/>
        <v>3.2808181604583819E-14</v>
      </c>
      <c r="S436" s="223">
        <f t="shared" ca="1" si="868"/>
        <v>1.8743982711501556E-13</v>
      </c>
      <c r="T436" s="223">
        <f t="shared" ca="1" si="869"/>
        <v>-1.3279336790551194E-13</v>
      </c>
      <c r="U436" s="223">
        <f t="shared" ca="1" si="870"/>
        <v>-1.1660445645810052E-13</v>
      </c>
      <c r="V436" s="223">
        <f t="shared" ca="1" si="871"/>
        <v>1.9499316013711515E-13</v>
      </c>
      <c r="W436" s="223">
        <f t="shared" ca="1" si="872"/>
        <v>1.2590129600271056E-14</v>
      </c>
      <c r="X436" s="223">
        <f t="shared" ca="1" si="873"/>
        <v>-2.0170905650242447E-13</v>
      </c>
      <c r="Y436" s="223">
        <f t="shared" ca="1" si="874"/>
        <v>9.5006627734571724E-14</v>
      </c>
      <c r="Z436" s="223">
        <f t="shared" ca="1" si="875"/>
        <v>1.5103009717946691E-13</v>
      </c>
      <c r="AA436" s="223">
        <f t="shared" ca="1" si="876"/>
        <v>-1.7556993509544719E-13</v>
      </c>
      <c r="AB436" s="223">
        <f t="shared" ca="1" si="877"/>
        <v>-5.737661414147643E-14</v>
      </c>
      <c r="AC436" s="223">
        <f t="shared" ca="1" si="878"/>
        <v>2.0617608503993946E-13</v>
      </c>
      <c r="AD436" s="223">
        <f t="shared" ca="1" si="879"/>
        <v>-5.2602970191287037E-14</v>
      </c>
      <c r="AE436" s="223">
        <f t="shared" ca="1" si="880"/>
        <v>-1.7811631857776321E-13</v>
      </c>
      <c r="AF436" s="223">
        <f t="shared" ca="1" si="881"/>
        <v>1.4761475914959302E-13</v>
      </c>
      <c r="AG436" s="223">
        <f t="shared" ca="1" si="882"/>
        <v>9.9374839664202129E-14</v>
      </c>
      <c r="AH436" s="223">
        <f t="shared" ca="1" si="883"/>
        <v>-2.0062383417052281E-13</v>
      </c>
      <c r="AI436" s="223">
        <f t="shared" ca="1" si="884"/>
        <v>7.6430323894122807E-15</v>
      </c>
      <c r="AJ436" s="223">
        <f t="shared" ca="1" si="885"/>
        <v>1.9654684568242301E-13</v>
      </c>
      <c r="AK436" s="223">
        <f t="shared" ca="1" si="886"/>
        <v>-1.1248613475931619E-13</v>
      </c>
      <c r="AL436" s="223">
        <f t="shared" ca="1" si="887"/>
        <v>-1.3654387132372219E-13</v>
      </c>
      <c r="AM436" s="223">
        <f t="shared" ca="1" si="888"/>
        <v>1.853221196334119E-13</v>
      </c>
      <c r="AN436" s="223">
        <f t="shared" ca="1" si="889"/>
        <v>3.7688324226680986E-14</v>
      </c>
      <c r="AO436" s="223">
        <f t="shared" ca="1" si="890"/>
        <v>-2.0542603339162437E-13</v>
      </c>
      <c r="AP436" s="223">
        <f t="shared" ca="1" si="891"/>
        <v>7.1891163419340985E-14</v>
      </c>
      <c r="AQ436" s="223">
        <f t="shared" ca="1" si="892"/>
        <v>1.6707745252432294E-13</v>
      </c>
      <c r="AR436" s="223">
        <f t="shared" ca="1" si="893"/>
        <v>-1.610145395686264E-13</v>
      </c>
      <c r="AS436" s="223">
        <f t="shared" ca="1" si="894"/>
        <v>-8.118818884052293E-14</v>
      </c>
      <c r="AT436" s="223">
        <f t="shared" ca="1" si="895"/>
        <v>2.0432239100872469E-13</v>
      </c>
      <c r="AU436" s="223">
        <f t="shared" ca="1" si="896"/>
        <v>-2.7802587799077626E-14</v>
      </c>
      <c r="AV436" s="223">
        <f t="shared" ca="1" si="897"/>
        <v>-1.8949178129506393E-13</v>
      </c>
      <c r="AW436" s="223">
        <f t="shared" ca="1" si="898"/>
        <v>1.2888233881515226E-13</v>
      </c>
      <c r="AX436" s="223">
        <f t="shared" ca="1" si="899"/>
        <v>1.2074265334465847E-13</v>
      </c>
      <c r="AY436" s="223">
        <f t="shared" ca="1" si="900"/>
        <v>-1.9328955085193128E-13</v>
      </c>
      <c r="AZ436" s="223">
        <f t="shared" ca="1" si="901"/>
        <v>-1.7637075147051742E-14</v>
      </c>
      <c r="BA436" s="223">
        <f t="shared" ca="1" si="902"/>
        <v>2.0269761674445491E-13</v>
      </c>
      <c r="BB436" s="223">
        <f t="shared" ca="1" si="903"/>
        <v>-9.0487005443956457E-14</v>
      </c>
      <c r="BC436" s="223">
        <f t="shared" ca="1" si="904"/>
        <v>-1.5442953926924829E-13</v>
      </c>
      <c r="BD436" s="223">
        <f t="shared" ca="1" si="905"/>
        <v>1.7286366195211507E-13</v>
      </c>
      <c r="BE436" s="223">
        <f t="shared" ca="1" si="906"/>
        <v>6.2219651376333597E-14</v>
      </c>
      <c r="BF436" s="223">
        <f t="shared" ca="1" si="907"/>
        <v>-2.0605321152753211E-13</v>
      </c>
      <c r="BG436" s="223">
        <f t="shared" ca="1" si="908"/>
        <v>4.7694389089800261E-14</v>
      </c>
      <c r="BH436" s="223">
        <f t="shared" ca="1" si="909"/>
        <v>1.8061180746708993E-13</v>
      </c>
      <c r="BI436" s="223">
        <f t="shared" ca="1" si="910"/>
        <v>-1.4403733549394645E-13</v>
      </c>
      <c r="BJ436" s="223">
        <f t="shared" ca="1" si="911"/>
        <v>-1.0377861760923498E-13</v>
      </c>
      <c r="BK436" s="223">
        <f t="shared" ca="1" si="912"/>
        <v>1.9939549803292961E-13</v>
      </c>
      <c r="BL436" s="223">
        <f t="shared" ca="1" si="913"/>
        <v>-2.5840286076525083E-15</v>
      </c>
      <c r="BM436" s="223">
        <f t="shared" ca="1" si="914"/>
        <v>-1.9801711124224832E-13</v>
      </c>
      <c r="BN436" s="223">
        <f t="shared" ca="1" si="915"/>
        <v>1.0821140814091793E-13</v>
      </c>
      <c r="BO436" s="223">
        <f t="shared" ca="1" si="916"/>
        <v>1.4029438513123554E-13</v>
      </c>
      <c r="BP436" s="223">
        <f t="shared" ca="1" si="917"/>
        <v>-1.8304801277411341E-13</v>
      </c>
      <c r="BQ436" s="223">
        <f t="shared" ca="1" si="918"/>
        <v>-4.2651904656666168E-14</v>
      </c>
      <c r="BR436" s="223">
        <f t="shared" ca="1" si="919"/>
        <v>2.0579962697918608E-13</v>
      </c>
      <c r="BS436" s="223">
        <f t="shared" ca="1" si="920"/>
        <v>-6.712686734118011E-14</v>
      </c>
      <c r="BT436" s="223">
        <f t="shared" ca="1" si="921"/>
        <v>-1.6999244320074944E-13</v>
      </c>
      <c r="BU436" s="223">
        <f t="shared" ca="1" si="922"/>
        <v>1.5780517389311494E-13</v>
      </c>
      <c r="BV436" s="223">
        <f t="shared" ca="1" si="923"/>
        <v>8.5815137055071357E-14</v>
      </c>
      <c r="BW436" s="223">
        <f t="shared" ca="1" si="924"/>
        <v>-2.0358115756720476E-13</v>
      </c>
      <c r="BX436" s="223">
        <f t="shared" ca="1" si="925"/>
        <v>2.2780246754288431E-14</v>
      </c>
      <c r="BY436" s="223">
        <f t="shared" ca="1" si="926"/>
        <v>1.9142959271161418E-13</v>
      </c>
      <c r="BZ436" s="223">
        <f t="shared" ca="1" si="927"/>
        <v>-1.2489367582311432E-13</v>
      </c>
      <c r="CA436" s="223">
        <f t="shared" ca="1" si="928"/>
        <v>-1.2480811937169898E-13</v>
      </c>
      <c r="CB436" s="223">
        <f t="shared" ca="1" si="929"/>
        <v>1.9146951116887599E-13</v>
      </c>
      <c r="CC436" s="223">
        <f t="shared" ca="1" si="930"/>
        <v>2.2673396779252195E-14</v>
      </c>
      <c r="CD436" s="223">
        <f t="shared" ca="1" si="931"/>
        <v>-2.0356407952151097E-13</v>
      </c>
      <c r="CE436" s="223">
        <f t="shared" ca="1" si="932"/>
        <v>8.5912877164788805E-14</v>
      </c>
      <c r="CF436" s="223">
        <f t="shared" ca="1" si="933"/>
        <v>1.577359587790634E-13</v>
      </c>
      <c r="CG436" s="223">
        <f t="shared" ca="1" si="934"/>
        <v>-1.7005326220260997E-13</v>
      </c>
      <c r="CH436" s="223">
        <f t="shared" ca="1" si="935"/>
        <v>-6.7025209819744271E-14</v>
      </c>
      <c r="CI436" s="223">
        <f t="shared" ca="1" si="936"/>
        <v>2.0580621926532637E-13</v>
      </c>
      <c r="CJ436" s="223">
        <f t="shared" ca="1" si="937"/>
        <v>-4.2757078671730984E-14</v>
      </c>
      <c r="CK436" s="223">
        <f t="shared" ca="1" si="938"/>
        <v>-1.8299850255710822E-13</v>
      </c>
      <c r="CL436" s="223">
        <f t="shared" ca="1" si="939"/>
        <v>1.4037314913330123E-13</v>
      </c>
      <c r="CM436" s="223">
        <f t="shared" ca="1" si="940"/>
        <v>1.0811988319555503E-13</v>
      </c>
      <c r="CN436" s="223">
        <f t="shared" ca="1" si="941"/>
        <v>-1.9804705350319957E-13</v>
      </c>
      <c r="CO436" s="223">
        <f t="shared" ca="1" si="942"/>
        <v>-2.4765316963174605E-15</v>
      </c>
      <c r="CP436" s="223">
        <f t="shared" ca="1" si="943"/>
        <v>1.9936809869859877E-13</v>
      </c>
      <c r="CQ436" s="223">
        <f t="shared" ca="1" si="944"/>
        <v>-1.03871499016542E-13</v>
      </c>
      <c r="CR436" s="223">
        <f t="shared" ca="1" si="945"/>
        <v>-1.439603908470908E-13</v>
      </c>
      <c r="CS436" s="223">
        <f t="shared" ca="1" si="946"/>
        <v>1.8066364463652786E-13</v>
      </c>
      <c r="CT436" s="223">
        <f t="shared" ca="1" si="947"/>
        <v>4.7589793174146461E-14</v>
      </c>
      <c r="CU436" s="223">
        <f t="shared" ca="1" si="948"/>
        <v>-2.0604925456679925E-13</v>
      </c>
      <c r="CV436" s="223">
        <f t="shared" ca="1" si="949"/>
        <v>6.2322136548173675E-14</v>
      </c>
      <c r="CW436" s="223">
        <f t="shared" ca="1" si="950"/>
        <v>1.7280503678582028E-13</v>
      </c>
      <c r="CX436" s="223">
        <f t="shared" ca="1" si="951"/>
        <v>-1.5450075228156578E-13</v>
      </c>
      <c r="CY436" s="223">
        <f t="shared" ca="1" si="952"/>
        <v>-9.0390393439892461E-14</v>
      </c>
      <c r="CZ436" s="223">
        <f t="shared" ca="1" si="953"/>
        <v>2.0271729444875557E-13</v>
      </c>
      <c r="DA436" s="223">
        <f t="shared" ca="1" si="954"/>
        <v>-1.7744183740662737E-14</v>
      </c>
      <c r="DB436" s="223">
        <f t="shared" ca="1" si="955"/>
        <v>-1.9325209409952847E-13</v>
      </c>
      <c r="DC436" s="223">
        <f t="shared" ca="1" si="956"/>
        <v>1.2082978155082881E-13</v>
      </c>
      <c r="DD436" s="223">
        <f t="shared" ca="1" si="957"/>
        <v>1.2879840565450615E-13</v>
      </c>
      <c r="DE436" s="223">
        <f t="shared" ca="1" si="958"/>
        <v>-1.8953413741179875E-13</v>
      </c>
      <c r="DF436" s="223">
        <f t="shared" ca="1" si="959"/>
        <v>-2.7696060805048647E-14</v>
      </c>
      <c r="DG436" s="223">
        <f t="shared" ca="1" si="960"/>
        <v>2.0430792290881398E-13</v>
      </c>
      <c r="DH436" s="223">
        <f t="shared" ca="1" si="961"/>
        <v>-8.1286998180906478E-14</v>
      </c>
      <c r="DI436" s="223">
        <f t="shared" ca="1" si="962"/>
        <v>-1.6094736404543938E-13</v>
      </c>
      <c r="DJ436" s="223">
        <f t="shared" ca="1" si="963"/>
        <v>1.6714042872665669E-13</v>
      </c>
      <c r="DK436" s="223">
        <f t="shared" ca="1" si="964"/>
        <v>7.1790394782993567E-14</v>
      </c>
      <c r="DL436" s="223">
        <f t="shared" ca="1" si="965"/>
        <v>-2.0543525703222543E-13</v>
      </c>
      <c r="DM436" s="223">
        <f t="shared" ca="1" si="966"/>
        <v>3.7794012988262866E-14</v>
      </c>
      <c r="DN436" s="223">
        <f t="shared" ca="1" si="967"/>
        <v>1.8527496619194087E-13</v>
      </c>
      <c r="DO436" s="223">
        <f t="shared" ca="1" si="968"/>
        <v>-1.3662440723650825E-13</v>
      </c>
      <c r="DP436" s="223">
        <f t="shared" ca="1" si="969"/>
        <v>-1.1239602140709831E-13</v>
      </c>
      <c r="DQ436" s="223">
        <f t="shared" ca="1" si="970"/>
        <v>1.9657931283389555E-13</v>
      </c>
      <c r="DR436" s="223">
        <f t="shared" ca="1" si="971"/>
        <v>7.5356002301970499E-15</v>
      </c>
      <c r="DS436" s="223">
        <f t="shared" ca="1" si="972"/>
        <v>-2.0059899426714568E-13</v>
      </c>
      <c r="DT436" s="223">
        <f t="shared" ca="1" si="973"/>
        <v>9.9469021585164017E-14</v>
      </c>
      <c r="DU436" s="223">
        <f t="shared" ca="1" si="974"/>
        <v>1.4753968020652545E-13</v>
      </c>
      <c r="DV436" s="223">
        <f t="shared" ca="1" si="975"/>
        <v>-1.7817045147485773E-13</v>
      </c>
      <c r="DW436" s="223">
        <f t="shared" ca="1" si="976"/>
        <v>-5.2499015379712755E-14</v>
      </c>
      <c r="DX436" s="223">
        <f t="shared" ca="1" si="977"/>
        <v>2.0617476578813923E-13</v>
      </c>
      <c r="DY436" s="223">
        <f t="shared" ca="1" si="978"/>
        <v>-5.747986523048263E-14</v>
      </c>
      <c r="DZ436" s="223">
        <f t="shared" ca="1" si="979"/>
        <v>-1.7551353907832619E-13</v>
      </c>
      <c r="EA436" s="223">
        <f t="shared" ca="1" si="980"/>
        <v>1.511032651939974E-13</v>
      </c>
      <c r="EB436" s="223">
        <f t="shared" ca="1" si="981"/>
        <v>9.4911202031619862E-14</v>
      </c>
      <c r="EC436" s="223">
        <f t="shared" ca="1" si="982"/>
        <v>-2.0173132201221883E-13</v>
      </c>
      <c r="ED436" s="223">
        <f t="shared" ca="1" si="983"/>
        <v>1.2697432294249438E-14</v>
      </c>
      <c r="EE436" s="223">
        <f t="shared" ca="1" si="984"/>
        <v>1.9495818765211843E-13</v>
      </c>
      <c r="EF436" s="223">
        <f t="shared" ca="1" si="985"/>
        <v>-1.1669310393625827E-13</v>
      </c>
      <c r="EG436" s="223">
        <f t="shared" ca="1" si="986"/>
        <v>-1.3271110859382962E-13</v>
      </c>
      <c r="EH436" s="223">
        <f t="shared" ca="1" si="987"/>
        <v>1.8748459537748248E-13</v>
      </c>
      <c r="EI436" s="223">
        <f t="shared" ca="1" si="988"/>
        <v>3.2702041759444339E-14</v>
      </c>
      <c r="EJ436" s="223">
        <f t="shared" ca="1" si="989"/>
        <v>-2.0492869884292195E-13</v>
      </c>
      <c r="EK436" s="223">
        <f t="shared" ca="1" si="990"/>
        <v>7.66121549488366E-14</v>
      </c>
      <c r="EL436" s="223">
        <f t="shared" ca="1" si="991"/>
        <v>1.640618206379239E-13</v>
      </c>
      <c r="EM436" s="223">
        <f t="shared" ca="1" si="992"/>
        <v>-1.6412691610622158E-13</v>
      </c>
      <c r="EN436" s="223">
        <f t="shared" ca="1" si="993"/>
        <v>-7.6512335896841331E-14</v>
      </c>
      <c r="EO436" s="223">
        <f t="shared" ca="1" si="994"/>
        <v>2.0494054828200726E-13</v>
      </c>
      <c r="EP436" s="223">
        <f t="shared" ca="1" si="995"/>
        <v>-3.280818160457978E-14</v>
      </c>
      <c r="EQ436" s="223">
        <f t="shared" ca="1" si="996"/>
        <v>-1.8743982711501665E-13</v>
      </c>
      <c r="ER436" s="223">
        <f t="shared" ca="1" si="997"/>
        <v>1.3279336790551159E-13</v>
      </c>
      <c r="ES436" s="223">
        <f t="shared" ca="1" si="998"/>
        <v>1.1660445645809906E-13</v>
      </c>
      <c r="ET436" s="223">
        <f t="shared" ca="1" si="999"/>
        <v>-1.9499316013711621E-13</v>
      </c>
      <c r="EU436" s="223">
        <f t="shared" ca="1" si="1000"/>
        <v>-1.2590129600278066E-14</v>
      </c>
      <c r="EV436" s="223">
        <f t="shared" ca="1" si="1001"/>
        <v>2.0170905650242564E-13</v>
      </c>
      <c r="EW436" s="223">
        <f t="shared" ca="1" si="1002"/>
        <v>-9.5006627734569401E-14</v>
      </c>
      <c r="EX436" s="223">
        <f t="shared" ca="1" si="1003"/>
        <v>-1.5103009717946769E-13</v>
      </c>
      <c r="EY436" s="223">
        <f t="shared" ca="1" si="1004"/>
        <v>1.7556993509544734E-13</v>
      </c>
      <c r="EZ436" s="223">
        <f t="shared" ca="1" si="1005"/>
        <v>5.7376614141473313E-14</v>
      </c>
      <c r="FA436" s="223">
        <f t="shared" ca="1" si="1006"/>
        <v>-2.0617608503993939E-13</v>
      </c>
      <c r="FB436" s="223">
        <f t="shared" ca="1" si="1007"/>
        <v>5.2602970191281667E-14</v>
      </c>
      <c r="FC436" s="223">
        <f t="shared" ca="1" si="1008"/>
        <v>1.7811631857776526E-13</v>
      </c>
      <c r="FD436" s="223">
        <f t="shared" ca="1" si="1009"/>
        <v>-1.4761475914959117E-13</v>
      </c>
      <c r="FE436" s="223">
        <f t="shared" ca="1" si="1010"/>
        <v>-9.9374839664201864E-14</v>
      </c>
      <c r="FF436" s="223">
        <f t="shared" ca="1" si="1011"/>
        <v>2.0062383417052321E-13</v>
      </c>
      <c r="FG436" s="223">
        <f t="shared" ca="1" si="1012"/>
        <v>-7.6430323894037989E-15</v>
      </c>
      <c r="FH436" s="223">
        <f t="shared" ca="1" si="1013"/>
        <v>-1.9654684568242467E-13</v>
      </c>
      <c r="FI436" s="223">
        <f t="shared" ca="1" si="1014"/>
        <v>1.1248613475931276E-13</v>
      </c>
      <c r="FJ436" s="223">
        <f t="shared" ca="1" si="1015"/>
        <v>1.3654387132372414E-13</v>
      </c>
      <c r="FK436" s="223">
        <f t="shared" ca="1" si="1016"/>
        <v>-1.8532211963341142E-13</v>
      </c>
      <c r="FL436" s="223">
        <f t="shared" ca="1" si="1017"/>
        <v>-3.7688324226680683E-14</v>
      </c>
      <c r="FM436" s="223">
        <f t="shared" ca="1" si="1018"/>
        <v>2.0542603339162409E-13</v>
      </c>
      <c r="FN436" s="223">
        <f t="shared" ca="1" si="1019"/>
        <v>-7.1891163419333033E-14</v>
      </c>
      <c r="FO436" s="223">
        <f t="shared" ca="1" si="1020"/>
        <v>-1.6707745252432617E-13</v>
      </c>
      <c r="FP436" s="223">
        <f t="shared" ca="1" si="1021"/>
        <v>1.6101453956862476E-13</v>
      </c>
      <c r="FQ436" s="223">
        <f t="shared" ca="1" si="1022"/>
        <v>8.1188188840525341E-14</v>
      </c>
      <c r="FR436" s="223">
        <f t="shared" ca="1" si="1023"/>
        <v>-2.0432239100872474E-13</v>
      </c>
      <c r="FS436" s="223">
        <f t="shared" ca="1" si="1024"/>
        <v>2.7802587799080826E-14</v>
      </c>
      <c r="FT436" s="223">
        <f t="shared" ca="1" si="1025"/>
        <v>1.8949178129506726E-13</v>
      </c>
      <c r="FU436" s="223">
        <f t="shared" ca="1" si="1026"/>
        <v>-1.2888233881514794E-13</v>
      </c>
      <c r="FV436" s="223">
        <f t="shared" ca="1" si="1027"/>
        <v>-1.2074265334466059E-13</v>
      </c>
      <c r="FW436" s="223">
        <f t="shared" ca="1" si="1028"/>
        <v>1.9328955085193037E-13</v>
      </c>
      <c r="FX436" s="223">
        <f t="shared" ca="1" si="1029"/>
        <v>1.7637075147051445E-14</v>
      </c>
      <c r="FY436" s="223">
        <f t="shared" ca="1" si="1030"/>
        <v>-2.0269761674445484E-13</v>
      </c>
      <c r="FZ436" s="223">
        <f t="shared" ca="1" si="1031"/>
        <v>9.0487005443948833E-14</v>
      </c>
      <c r="GA436" s="223">
        <f t="shared" ca="1" si="1032"/>
        <v>1.5442953926925198E-13</v>
      </c>
      <c r="GB436" s="223">
        <f t="shared" ca="1" si="1033"/>
        <v>-1.7286366195211202E-13</v>
      </c>
      <c r="GC436" s="223">
        <f t="shared" ca="1" si="1034"/>
        <v>-6.2219651376336096E-14</v>
      </c>
      <c r="GD436" s="223">
        <f t="shared" ca="1" si="1035"/>
        <v>2.0605321152753201E-13</v>
      </c>
      <c r="GE436" s="223">
        <f t="shared" ca="1" si="1036"/>
        <v>-4.7694389089800551E-14</v>
      </c>
      <c r="GF436" s="223">
        <f t="shared" ca="1" si="1037"/>
        <v>-1.8061180746708839E-13</v>
      </c>
      <c r="GG436" s="223">
        <f t="shared" ca="1" si="1038"/>
        <v>1.4403733549394039E-13</v>
      </c>
      <c r="GH436" s="223">
        <f t="shared" ca="1" si="1039"/>
        <v>1.0377861760923979E-13</v>
      </c>
      <c r="GI436" s="223">
        <f t="shared" ca="1" si="1040"/>
        <v>-1.9939549803292893E-13</v>
      </c>
      <c r="GJ436" s="223">
        <f t="shared" ca="1" si="1041"/>
        <v>2.5840286076498814E-15</v>
      </c>
      <c r="GK436" s="223">
        <f t="shared" ca="1" si="1042"/>
        <v>1.9801711124224825E-13</v>
      </c>
      <c r="GL436" s="223">
        <f t="shared" ca="1" si="1043"/>
        <v>-1.082114081409207E-13</v>
      </c>
      <c r="GM436" s="223">
        <f t="shared" ca="1" si="1044"/>
        <v>-1.4029438513124178E-13</v>
      </c>
      <c r="GN436" s="223">
        <f t="shared" ca="1" si="1045"/>
        <v>1.8304801277411084E-13</v>
      </c>
      <c r="GO436" s="223">
        <f t="shared" ca="1" si="1046"/>
        <v>4.2651904656671608E-14</v>
      </c>
      <c r="GP436" s="223">
        <f t="shared" ca="1" si="1047"/>
        <v>-2.0579962697918625E-13</v>
      </c>
      <c r="GQ436" s="223">
        <f t="shared" ca="1" si="1048"/>
        <v>6.7126867341180388E-14</v>
      </c>
      <c r="GR436" s="223">
        <f t="shared" ca="1" si="1049"/>
        <v>1.6999244320074926E-13</v>
      </c>
      <c r="GS436" s="223">
        <f t="shared" ca="1" si="1050"/>
        <v>-1.5780517389311701E-13</v>
      </c>
      <c r="GT436" s="223">
        <f t="shared" ca="1" si="1051"/>
        <v>-8.5815137055079069E-14</v>
      </c>
      <c r="GU436" s="223">
        <f t="shared" ca="1" si="1052"/>
        <v>2.0358115756720388E-13</v>
      </c>
      <c r="GV436" s="223">
        <f t="shared" ca="1" si="1053"/>
        <v>-2.2780246754285818E-14</v>
      </c>
      <c r="GW436" s="223">
        <f t="shared" ca="1" si="1054"/>
        <v>-1.9142959271161514E-13</v>
      </c>
      <c r="GX436" s="223">
        <f t="shared" ca="1" si="1055"/>
        <v>1.2489367582311222E-13</v>
      </c>
      <c r="GY436" s="223">
        <f t="shared" ca="1" si="1056"/>
        <v>1.2480811937169641E-13</v>
      </c>
      <c r="GZ436" s="223">
        <f t="shared" ca="1" si="1057"/>
        <v>-1.9146951116887286E-13</v>
      </c>
      <c r="HA436" s="223">
        <f t="shared" ca="1" si="1058"/>
        <v>-2.2673396779260626E-14</v>
      </c>
      <c r="HB436" s="223">
        <f t="shared" ca="1" si="1059"/>
        <v>2.035640795215114E-13</v>
      </c>
      <c r="HC436" s="223">
        <f t="shared" ca="1" si="1060"/>
        <v>-8.5912877164786419E-14</v>
      </c>
      <c r="HD436" s="223">
        <f t="shared" ca="1" si="1061"/>
        <v>-1.5773595877906512E-13</v>
      </c>
      <c r="HE436" s="223">
        <f t="shared" ca="1" si="1062"/>
        <v>1.7005326220261179E-13</v>
      </c>
      <c r="HF436" s="223">
        <f t="shared" ca="1" si="1063"/>
        <v>6.7025209819741204E-14</v>
      </c>
      <c r="HG436" s="223">
        <f t="shared" ca="1" si="1064"/>
        <v>-2.0580621926532587E-13</v>
      </c>
      <c r="HH436" s="223">
        <f t="shared" ca="1" si="1065"/>
        <v>4.275707867172841E-14</v>
      </c>
      <c r="HI436" s="223">
        <f t="shared" ca="1" si="1066"/>
        <v>1.8299850255710943E-13</v>
      </c>
      <c r="HJ436" s="223">
        <f t="shared" ca="1" si="1067"/>
        <v>-1.4037314913329931E-13</v>
      </c>
      <c r="HK436" s="223">
        <f t="shared" ca="1" si="1068"/>
        <v>-1.0811988319555226E-13</v>
      </c>
      <c r="HL436" s="223">
        <f t="shared" ca="1" si="1069"/>
        <v>1.9804705350320051E-13</v>
      </c>
      <c r="HM436" s="223">
        <f t="shared" ca="1" si="1070"/>
        <v>2.4765316963259455E-15</v>
      </c>
      <c r="HN436" s="223">
        <f t="shared" ca="1" si="1071"/>
        <v>-1.9936809869859943E-13</v>
      </c>
      <c r="HO436" s="223">
        <f t="shared" ca="1" si="1072"/>
        <v>1.0387149901653974E-13</v>
      </c>
      <c r="HP436" s="223">
        <f t="shared" ca="1" si="1073"/>
        <v>1.4396039084709264E-13</v>
      </c>
      <c r="HQ436" s="223">
        <f t="shared" ca="1" si="1074"/>
        <v>-1.8066364463652657E-13</v>
      </c>
      <c r="HR436" s="223">
        <f t="shared" ca="1" si="1075"/>
        <v>-4.7589793174143325E-14</v>
      </c>
      <c r="HS436" s="223">
        <f t="shared" ca="1" si="1076"/>
        <v>2.0604925456679953E-13</v>
      </c>
      <c r="HT436" s="223">
        <f t="shared" ca="1" si="1077"/>
        <v>-6.2322136548165584E-14</v>
      </c>
      <c r="HU436" s="223">
        <f t="shared" ca="1" si="1078"/>
        <v>-1.7280503678582172E-13</v>
      </c>
      <c r="HV436" s="223">
        <f t="shared" ca="1" si="1079"/>
        <v>1.5450075228156403E-13</v>
      </c>
      <c r="HW436" s="223">
        <f t="shared" ca="1" si="1080"/>
        <v>9.0390393439894822E-14</v>
      </c>
      <c r="HX436" s="223">
        <f t="shared" ca="1" si="1081"/>
        <v>-2.027172944487562E-13</v>
      </c>
      <c r="HY436" s="223">
        <f t="shared" ca="1" si="1082"/>
        <v>1.7744183740665959E-14</v>
      </c>
      <c r="HZ436" s="223">
        <f t="shared" ca="1" si="1083"/>
        <v>1.9325209409953142E-13</v>
      </c>
      <c r="IA436" s="223">
        <f t="shared" ca="1" si="1084"/>
        <v>-1.2082978155082667E-13</v>
      </c>
      <c r="IB436" s="223">
        <f t="shared" ca="1" si="1085"/>
        <v>-1.2879840565450819E-13</v>
      </c>
      <c r="IC436" s="223">
        <f t="shared" ca="1" si="1086"/>
        <v>1.8953413741179769E-13</v>
      </c>
      <c r="ID436" s="223">
        <f t="shared" ca="1" si="1087"/>
        <v>2.7696060805051254E-14</v>
      </c>
      <c r="IE436" s="223">
        <f t="shared" ca="1" si="1088"/>
        <v>-1.7812949714405532E-13</v>
      </c>
      <c r="IF436" s="223">
        <f t="shared" ca="1" si="1089"/>
        <v>8.1286998180898677E-14</v>
      </c>
      <c r="IG436" s="223">
        <f t="shared" ca="1" si="1090"/>
        <v>1.6094736404544468E-13</v>
      </c>
      <c r="IH436" s="223">
        <f t="shared" ca="1" si="1091"/>
        <v>-1.6714042872665513E-13</v>
      </c>
      <c r="II436" s="223">
        <f t="shared" ca="1" si="1092"/>
        <v>-7.1790394782996016E-14</v>
      </c>
      <c r="IJ436" s="223">
        <f t="shared" ca="1" si="1093"/>
        <v>2.0543525703222518E-13</v>
      </c>
      <c r="IK436" s="223">
        <f t="shared" ca="1" si="1094"/>
        <v>-3.779401298826604E-14</v>
      </c>
      <c r="IL436" s="223">
        <f t="shared" ca="1" si="1095"/>
        <v>-1.8527496619194458E-13</v>
      </c>
      <c r="IM436" s="223">
        <f t="shared" ca="1" si="1096"/>
        <v>1.3662440723650186E-13</v>
      </c>
      <c r="IN436" s="223">
        <f t="shared" ca="1" si="1097"/>
        <v>1.123960214071005E-13</v>
      </c>
      <c r="IO436" s="223">
        <f t="shared" ca="1" si="1098"/>
        <v>-1.9657931283389474E-13</v>
      </c>
      <c r="IP436" s="223">
        <f t="shared" ca="1" si="1099"/>
        <v>-7.53560023019968E-15</v>
      </c>
      <c r="IQ436" s="223">
        <f t="shared" ca="1" si="1100"/>
        <v>2.0059899426714495E-13</v>
      </c>
      <c r="IR436" s="223">
        <f t="shared" ca="1" si="1101"/>
        <v>-9.9469021585166844E-14</v>
      </c>
      <c r="IS436" s="223">
        <f t="shared" ca="1" si="1102"/>
        <v>-1.4753968020653139E-13</v>
      </c>
      <c r="IT436" s="223">
        <f t="shared" ca="1" si="1103"/>
        <v>1.7817045147485639E-13</v>
      </c>
      <c r="IU436" s="223">
        <f t="shared" ca="1" si="1104"/>
        <v>5.2499015379715304E-14</v>
      </c>
      <c r="IV436" s="223">
        <f t="shared" ca="1" si="1105"/>
        <v>-2.0617476578813923E-13</v>
      </c>
      <c r="IW436" s="223">
        <f t="shared" ca="1" si="1106"/>
        <v>5.7479865230480106E-14</v>
      </c>
      <c r="IX436" s="223">
        <f t="shared" ca="1" si="1107"/>
        <v>1.755135390783245E-13</v>
      </c>
      <c r="IY436" s="223">
        <f t="shared" ca="1" si="1108"/>
        <v>-1.5110326519399162E-13</v>
      </c>
      <c r="IZ436" s="223">
        <f t="shared" ca="1" si="1109"/>
        <v>-9.491120203162741E-14</v>
      </c>
      <c r="JA436" s="223">
        <f t="shared" ca="1" si="1110"/>
        <v>2.017313220122183E-13</v>
      </c>
      <c r="JB436" s="223">
        <f t="shared" ca="1" si="1111"/>
        <v>-1.2697432294246816E-14</v>
      </c>
    </row>
    <row r="437" spans="2:262">
      <c r="B437" s="230">
        <v>76</v>
      </c>
      <c r="C437" s="229">
        <f t="shared" si="1112"/>
        <v>1.4843750000000009E-3</v>
      </c>
      <c r="D437" s="226">
        <f t="shared" ca="1" si="855"/>
        <v>18.000000000088342</v>
      </c>
      <c r="E437" s="225">
        <f ca="1">CD361</f>
        <v>8.8341852770859434E-11</v>
      </c>
      <c r="F437" s="224">
        <v>76</v>
      </c>
      <c r="G437" s="223">
        <f t="shared" ca="1" si="856"/>
        <v>-9.678463718297299E-14</v>
      </c>
      <c r="H437" s="223">
        <f t="shared" ca="1" si="857"/>
        <v>5.916227239525293E-14</v>
      </c>
      <c r="I437" s="223">
        <f t="shared" ca="1" si="858"/>
        <v>6.2436834887179832E-14</v>
      </c>
      <c r="J437" s="223">
        <f t="shared" ca="1" si="859"/>
        <v>-9.5411185323283216E-14</v>
      </c>
      <c r="K437" s="223">
        <f t="shared" ca="1" si="860"/>
        <v>-7.0440246111098504E-15</v>
      </c>
      <c r="L437" s="223">
        <f t="shared" ca="1" si="861"/>
        <v>9.9500730144900293E-14</v>
      </c>
      <c r="M437" s="223">
        <f t="shared" ca="1" si="862"/>
        <v>-5.0723050062281418E-14</v>
      </c>
      <c r="N437" s="223">
        <f t="shared" ca="1" si="863"/>
        <v>-7.0052481711517678E-14</v>
      </c>
      <c r="O437" s="223">
        <f t="shared" ca="1" si="864"/>
        <v>9.1393374151285587E-14</v>
      </c>
      <c r="P437" s="223">
        <f t="shared" ca="1" si="865"/>
        <v>1.6992289474113028E-14</v>
      </c>
      <c r="Q437" s="223">
        <f t="shared" ca="1" si="866"/>
        <v>-1.0125857668290024E-13</v>
      </c>
      <c r="R437" s="223">
        <f t="shared" ca="1" si="867"/>
        <v>4.1795337029170596E-14</v>
      </c>
      <c r="S437" s="223">
        <f t="shared" ca="1" si="868"/>
        <v>7.6993484842391655E-14</v>
      </c>
      <c r="T437" s="223">
        <f t="shared" ca="1" si="869"/>
        <v>-8.6495394825510518E-14</v>
      </c>
      <c r="U437" s="223">
        <f t="shared" ca="1" si="870"/>
        <v>-2.6776909300550541E-14</v>
      </c>
      <c r="V437" s="223">
        <f t="shared" ca="1" si="871"/>
        <v>1.0204124777387521E-13</v>
      </c>
      <c r="W437" s="223">
        <f t="shared" ca="1" si="872"/>
        <v>-3.2465112052813571E-14</v>
      </c>
      <c r="X437" s="223">
        <f t="shared" ca="1" si="873"/>
        <v>-8.3192998625313278E-14</v>
      </c>
      <c r="Y437" s="223">
        <f t="shared" ca="1" si="874"/>
        <v>8.0764417564373452E-14</v>
      </c>
      <c r="Z437" s="223">
        <f t="shared" ca="1" si="875"/>
        <v>3.6303652852675473E-14</v>
      </c>
      <c r="AA437" s="223">
        <f t="shared" ca="1" si="876"/>
        <v>-1.0184120586736759E-13</v>
      </c>
      <c r="AB437" s="223">
        <f t="shared" ca="1" si="877"/>
        <v>2.2822230300152086E-14</v>
      </c>
      <c r="AC437" s="223">
        <f t="shared" ca="1" si="878"/>
        <v>8.8591318353554022E-14</v>
      </c>
      <c r="AD437" s="223">
        <f t="shared" ca="1" si="879"/>
        <v>-7.4255634811769812E-14</v>
      </c>
      <c r="AE437" s="223">
        <f t="shared" ca="1" si="880"/>
        <v>-4.5480772382234776E-14</v>
      </c>
      <c r="AF437" s="223">
        <f t="shared" ca="1" si="881"/>
        <v>1.0066037747629108E-13</v>
      </c>
      <c r="AG437" s="223">
        <f t="shared" ca="1" si="882"/>
        <v>-1.2959557993800337E-14</v>
      </c>
      <c r="AH437" s="223">
        <f t="shared" ca="1" si="883"/>
        <v>-9.3136455257109518E-14</v>
      </c>
      <c r="AI437" s="223">
        <f t="shared" ca="1" si="884"/>
        <v>6.70317297036698E-14</v>
      </c>
      <c r="AJ437" s="223">
        <f t="shared" ca="1" si="885"/>
        <v>5.4219887211433292E-14</v>
      </c>
      <c r="AK437" s="223">
        <f t="shared" ca="1" si="886"/>
        <v>-9.851013462355821E-14</v>
      </c>
      <c r="AL437" s="223">
        <f t="shared" ca="1" si="887"/>
        <v>2.9720780595532601E-15</v>
      </c>
      <c r="AM437" s="223">
        <f t="shared" ca="1" si="888"/>
        <v>9.6784637182973255E-14</v>
      </c>
      <c r="AN437" s="223">
        <f t="shared" ca="1" si="889"/>
        <v>-5.9162272395252589E-14</v>
      </c>
      <c r="AO437" s="223">
        <f t="shared" ca="1" si="890"/>
        <v>-6.243683488717982E-14</v>
      </c>
      <c r="AP437" s="223">
        <f t="shared" ca="1" si="891"/>
        <v>9.541118532328314E-14</v>
      </c>
      <c r="AQ437" s="223">
        <f t="shared" ca="1" si="892"/>
        <v>7.0440246111104483E-15</v>
      </c>
      <c r="AR437" s="223">
        <f t="shared" ca="1" si="893"/>
        <v>-9.950073014490047E-14</v>
      </c>
      <c r="AS437" s="223">
        <f t="shared" ca="1" si="894"/>
        <v>5.0723050062280585E-14</v>
      </c>
      <c r="AT437" s="223">
        <f t="shared" ca="1" si="895"/>
        <v>7.0052481711517565E-14</v>
      </c>
      <c r="AU437" s="223">
        <f t="shared" ca="1" si="896"/>
        <v>-9.1393374151285473E-14</v>
      </c>
      <c r="AV437" s="223">
        <f t="shared" ca="1" si="897"/>
        <v>-1.6992289474113621E-14</v>
      </c>
      <c r="AW437" s="223">
        <f t="shared" ca="1" si="898"/>
        <v>1.0125857668290032E-13</v>
      </c>
      <c r="AX437" s="223">
        <f t="shared" ca="1" si="899"/>
        <v>-4.1795337029169725E-14</v>
      </c>
      <c r="AY437" s="223">
        <f t="shared" ca="1" si="900"/>
        <v>-7.6993484842392513E-14</v>
      </c>
      <c r="AZ437" s="223">
        <f t="shared" ca="1" si="901"/>
        <v>8.6495394825510581E-14</v>
      </c>
      <c r="BA437" s="223">
        <f t="shared" ca="1" si="902"/>
        <v>2.6776909300550775E-14</v>
      </c>
      <c r="BB437" s="223">
        <f t="shared" ca="1" si="903"/>
        <v>-1.0204124777387522E-13</v>
      </c>
      <c r="BC437" s="223">
        <f t="shared" ca="1" si="904"/>
        <v>3.2465112052812656E-14</v>
      </c>
      <c r="BD437" s="223">
        <f t="shared" ca="1" si="905"/>
        <v>8.3192998625314048E-14</v>
      </c>
      <c r="BE437" s="223">
        <f t="shared" ca="1" si="906"/>
        <v>-8.0764417564373528E-14</v>
      </c>
      <c r="BF437" s="223">
        <f t="shared" ca="1" si="907"/>
        <v>-3.6303652852676035E-14</v>
      </c>
      <c r="BG437" s="223">
        <f t="shared" ca="1" si="908"/>
        <v>1.0184120586736754E-13</v>
      </c>
      <c r="BH437" s="223">
        <f t="shared" ca="1" si="909"/>
        <v>-2.2822230300151502E-14</v>
      </c>
      <c r="BI437" s="223">
        <f t="shared" ca="1" si="910"/>
        <v>-8.8591318353554691E-14</v>
      </c>
      <c r="BJ437" s="223">
        <f t="shared" ca="1" si="911"/>
        <v>7.4255634811768928E-14</v>
      </c>
      <c r="BK437" s="223">
        <f t="shared" ca="1" si="912"/>
        <v>4.5480772382234668E-14</v>
      </c>
      <c r="BL437" s="223">
        <f t="shared" ca="1" si="913"/>
        <v>-1.0066037747629098E-13</v>
      </c>
      <c r="BM437" s="223">
        <f t="shared" ca="1" si="914"/>
        <v>1.2959557993799742E-14</v>
      </c>
      <c r="BN437" s="223">
        <f t="shared" ca="1" si="915"/>
        <v>9.3136455257109758E-14</v>
      </c>
      <c r="BO437" s="223">
        <f t="shared" ca="1" si="916"/>
        <v>-6.7031729703668803E-14</v>
      </c>
      <c r="BP437" s="223">
        <f t="shared" ca="1" si="917"/>
        <v>-5.4219887211433185E-14</v>
      </c>
      <c r="BQ437" s="223">
        <f t="shared" ca="1" si="918"/>
        <v>9.8510134623558071E-14</v>
      </c>
      <c r="BR437" s="223">
        <f t="shared" ca="1" si="919"/>
        <v>-2.9720780595526598E-15</v>
      </c>
      <c r="BS437" s="223">
        <f t="shared" ca="1" si="920"/>
        <v>-9.6784637182973457E-14</v>
      </c>
      <c r="BT437" s="223">
        <f t="shared" ca="1" si="921"/>
        <v>5.9162272395251504E-14</v>
      </c>
      <c r="BU437" s="223">
        <f t="shared" ca="1" si="922"/>
        <v>6.2436834887180287E-14</v>
      </c>
      <c r="BV437" s="223">
        <f t="shared" ca="1" si="923"/>
        <v>-9.5411185323282913E-14</v>
      </c>
      <c r="BW437" s="223">
        <f t="shared" ca="1" si="924"/>
        <v>-7.0440246111124962E-15</v>
      </c>
      <c r="BX437" s="223">
        <f t="shared" ca="1" si="925"/>
        <v>9.9500730144900281E-14</v>
      </c>
      <c r="BY437" s="223">
        <f t="shared" ca="1" si="926"/>
        <v>-5.0723050062281317E-14</v>
      </c>
      <c r="BZ437" s="223">
        <f t="shared" ca="1" si="927"/>
        <v>-7.0052481711518007E-14</v>
      </c>
      <c r="CA437" s="223">
        <f t="shared" ca="1" si="928"/>
        <v>9.1393374151285208E-14</v>
      </c>
      <c r="CB437" s="223">
        <f t="shared" ca="1" si="929"/>
        <v>1.6992289474114211E-14</v>
      </c>
      <c r="CC437" s="223">
        <f t="shared" ca="1" si="930"/>
        <v>-1.012585766829004E-13</v>
      </c>
      <c r="CD437" s="223">
        <f t="shared" ca="1" si="931"/>
        <v>4.1795337029169176E-14</v>
      </c>
      <c r="CE437" s="223">
        <f t="shared" ca="1" si="932"/>
        <v>7.6993484842392917E-14</v>
      </c>
      <c r="CF437" s="223">
        <f t="shared" ca="1" si="933"/>
        <v>-8.6495394825509496E-14</v>
      </c>
      <c r="CG437" s="223">
        <f t="shared" ca="1" si="934"/>
        <v>-2.677690930055275E-14</v>
      </c>
      <c r="CH437" s="223">
        <f t="shared" ca="1" si="935"/>
        <v>1.0204124777387519E-13</v>
      </c>
      <c r="CI437" s="223">
        <f t="shared" ca="1" si="936"/>
        <v>-3.2465112052813464E-14</v>
      </c>
      <c r="CJ437" s="223">
        <f t="shared" ca="1" si="937"/>
        <v>-8.3192998625313543E-14</v>
      </c>
      <c r="CK437" s="223">
        <f t="shared" ca="1" si="938"/>
        <v>8.0764417564373162E-14</v>
      </c>
      <c r="CL437" s="223">
        <f t="shared" ca="1" si="939"/>
        <v>3.6303652852676596E-14</v>
      </c>
      <c r="CM437" s="223">
        <f t="shared" ca="1" si="940"/>
        <v>-1.0184120586736751E-13</v>
      </c>
      <c r="CN437" s="223">
        <f t="shared" ca="1" si="941"/>
        <v>2.2822230300150915E-14</v>
      </c>
      <c r="CO437" s="223">
        <f t="shared" ca="1" si="942"/>
        <v>8.8591318353554994E-14</v>
      </c>
      <c r="CP437" s="223">
        <f t="shared" ca="1" si="943"/>
        <v>-7.4255634811768512E-14</v>
      </c>
      <c r="CQ437" s="223">
        <f t="shared" ca="1" si="944"/>
        <v>-4.5480772382236505E-14</v>
      </c>
      <c r="CR437" s="223">
        <f t="shared" ca="1" si="945"/>
        <v>1.0066037747629064E-13</v>
      </c>
      <c r="CS437" s="223">
        <f t="shared" ca="1" si="946"/>
        <v>-1.2959557993800585E-14</v>
      </c>
      <c r="CT437" s="223">
        <f t="shared" ca="1" si="947"/>
        <v>-9.3136455257109417E-14</v>
      </c>
      <c r="CU437" s="223">
        <f t="shared" ca="1" si="948"/>
        <v>6.7031729703669434E-14</v>
      </c>
      <c r="CV437" s="223">
        <f t="shared" ca="1" si="949"/>
        <v>5.421988721143369E-14</v>
      </c>
      <c r="CW437" s="223">
        <f t="shared" ca="1" si="950"/>
        <v>-9.8510134623557907E-14</v>
      </c>
      <c r="CX437" s="223">
        <f t="shared" ca="1" si="951"/>
        <v>2.9720780595520599E-15</v>
      </c>
      <c r="CY437" s="223">
        <f t="shared" ca="1" si="952"/>
        <v>9.6784637182973646E-14</v>
      </c>
      <c r="CZ437" s="223">
        <f t="shared" ca="1" si="953"/>
        <v>-5.9162272395251012E-14</v>
      </c>
      <c r="DA437" s="223">
        <f t="shared" ca="1" si="954"/>
        <v>-6.2436834887181902E-14</v>
      </c>
      <c r="DB437" s="223">
        <f t="shared" ca="1" si="955"/>
        <v>9.5411185323282193E-14</v>
      </c>
      <c r="DC437" s="223">
        <f t="shared" ca="1" si="956"/>
        <v>7.0440246111130942E-15</v>
      </c>
      <c r="DD437" s="223">
        <f t="shared" ca="1" si="957"/>
        <v>-9.9500730144900407E-14</v>
      </c>
      <c r="DE437" s="223">
        <f t="shared" ca="1" si="958"/>
        <v>5.0723050062280799E-14</v>
      </c>
      <c r="DF437" s="223">
        <f t="shared" ca="1" si="959"/>
        <v>7.0052481711518448E-14</v>
      </c>
      <c r="DG437" s="223">
        <f t="shared" ca="1" si="960"/>
        <v>-9.1393374151284943E-14</v>
      </c>
      <c r="DH437" s="223">
        <f t="shared" ca="1" si="961"/>
        <v>-1.6992289474114804E-14</v>
      </c>
      <c r="DI437" s="223">
        <f t="shared" ca="1" si="962"/>
        <v>1.0125857668290048E-13</v>
      </c>
      <c r="DJ437" s="223">
        <f t="shared" ca="1" si="963"/>
        <v>-4.1795337029168627E-14</v>
      </c>
      <c r="DK437" s="223">
        <f t="shared" ca="1" si="964"/>
        <v>-7.6993484842393309E-14</v>
      </c>
      <c r="DL437" s="223">
        <f t="shared" ca="1" si="965"/>
        <v>8.6495394825509168E-14</v>
      </c>
      <c r="DM437" s="223">
        <f t="shared" ca="1" si="966"/>
        <v>2.6776909300553331E-14</v>
      </c>
      <c r="DN437" s="223">
        <f t="shared" ca="1" si="967"/>
        <v>-1.020412477738753E-13</v>
      </c>
      <c r="DO437" s="223">
        <f t="shared" ca="1" si="968"/>
        <v>3.2465112052812902E-14</v>
      </c>
      <c r="DP437" s="223">
        <f t="shared" ca="1" si="969"/>
        <v>8.3192998625313884E-14</v>
      </c>
      <c r="DQ437" s="223">
        <f t="shared" ca="1" si="970"/>
        <v>-8.0764417564372783E-14</v>
      </c>
      <c r="DR437" s="223">
        <f t="shared" ca="1" si="971"/>
        <v>-3.6303652852677152E-14</v>
      </c>
      <c r="DS437" s="223">
        <f t="shared" ca="1" si="972"/>
        <v>1.0184120586736745E-13</v>
      </c>
      <c r="DT437" s="223">
        <f t="shared" ca="1" si="973"/>
        <v>-2.2822230300150332E-14</v>
      </c>
      <c r="DU437" s="223">
        <f t="shared" ca="1" si="974"/>
        <v>-8.8591318353555284E-14</v>
      </c>
      <c r="DV437" s="223">
        <f t="shared" ca="1" si="975"/>
        <v>7.4255634811768108E-14</v>
      </c>
      <c r="DW437" s="223">
        <f t="shared" ca="1" si="976"/>
        <v>4.5480772382237047E-14</v>
      </c>
      <c r="DX437" s="223">
        <f t="shared" ca="1" si="977"/>
        <v>-1.0066037747629053E-13</v>
      </c>
      <c r="DY437" s="223">
        <f t="shared" ca="1" si="978"/>
        <v>1.295955799379999E-14</v>
      </c>
      <c r="DZ437" s="223">
        <f t="shared" ca="1" si="979"/>
        <v>9.3136455257109644E-14</v>
      </c>
      <c r="EA437" s="223">
        <f t="shared" ca="1" si="980"/>
        <v>-6.703172970366898E-14</v>
      </c>
      <c r="EB437" s="223">
        <f t="shared" ca="1" si="981"/>
        <v>-5.4219887211434201E-14</v>
      </c>
      <c r="EC437" s="223">
        <f t="shared" ca="1" si="982"/>
        <v>9.8510134623557743E-14</v>
      </c>
      <c r="ED437" s="223">
        <f t="shared" ca="1" si="983"/>
        <v>-2.9720780595514599E-15</v>
      </c>
      <c r="EE437" s="223">
        <f t="shared" ca="1" si="984"/>
        <v>-9.6784637182973823E-14</v>
      </c>
      <c r="EF437" s="223">
        <f t="shared" ca="1" si="985"/>
        <v>5.9162272395250532E-14</v>
      </c>
      <c r="EG437" s="223">
        <f t="shared" ca="1" si="986"/>
        <v>6.2436834887182382E-14</v>
      </c>
      <c r="EH437" s="223">
        <f t="shared" ca="1" si="987"/>
        <v>-9.5411185323281979E-14</v>
      </c>
      <c r="EI437" s="223">
        <f t="shared" ca="1" si="988"/>
        <v>-7.0440246111136921E-15</v>
      </c>
      <c r="EJ437" s="223">
        <f t="shared" ca="1" si="989"/>
        <v>9.9500730144900558E-14</v>
      </c>
      <c r="EK437" s="223">
        <f t="shared" ca="1" si="990"/>
        <v>-5.0723050062280276E-14</v>
      </c>
      <c r="EL437" s="223">
        <f t="shared" ca="1" si="991"/>
        <v>-7.0052481711518878E-14</v>
      </c>
      <c r="EM437" s="223">
        <f t="shared" ca="1" si="992"/>
        <v>9.1393374151284678E-14</v>
      </c>
      <c r="EN437" s="223">
        <f t="shared" ca="1" si="993"/>
        <v>1.6992289474118256E-14</v>
      </c>
      <c r="EO437" s="223">
        <f t="shared" ca="1" si="994"/>
        <v>-1.0125857668290055E-13</v>
      </c>
      <c r="EP437" s="223">
        <f t="shared" ca="1" si="995"/>
        <v>4.1795337029170728E-14</v>
      </c>
      <c r="EQ437" s="223">
        <f t="shared" ca="1" si="996"/>
        <v>7.69934848423937E-14</v>
      </c>
      <c r="ER437" s="223">
        <f t="shared" ca="1" si="997"/>
        <v>-8.6495394825510392E-14</v>
      </c>
      <c r="ES437" s="223">
        <f t="shared" ca="1" si="998"/>
        <v>-2.6776909300553914E-14</v>
      </c>
      <c r="ET437" s="223">
        <f t="shared" ca="1" si="999"/>
        <v>1.0204124777387523E-13</v>
      </c>
      <c r="EU437" s="223">
        <f t="shared" ca="1" si="1000"/>
        <v>-3.2465112052809576E-14</v>
      </c>
      <c r="EV437" s="223">
        <f t="shared" ca="1" si="1001"/>
        <v>-8.3192998625314237E-14</v>
      </c>
      <c r="EW437" s="223">
        <f t="shared" ca="1" si="1002"/>
        <v>8.0764417564370638E-14</v>
      </c>
      <c r="EX437" s="223">
        <f t="shared" ca="1" si="1003"/>
        <v>3.6303652852677713E-14</v>
      </c>
      <c r="EY437" s="223">
        <f t="shared" ca="1" si="1004"/>
        <v>-1.0184120586736722E-13</v>
      </c>
      <c r="EZ437" s="223">
        <f t="shared" ca="1" si="1005"/>
        <v>2.2822230300149745E-14</v>
      </c>
      <c r="FA437" s="223">
        <f t="shared" ca="1" si="1006"/>
        <v>8.8591318353554136E-14</v>
      </c>
      <c r="FB437" s="223">
        <f t="shared" ca="1" si="1007"/>
        <v>-7.4255634811767679E-14</v>
      </c>
      <c r="FC437" s="223">
        <f t="shared" ca="1" si="1008"/>
        <v>-4.5480772382234984E-14</v>
      </c>
      <c r="FD437" s="223">
        <f t="shared" ca="1" si="1009"/>
        <v>1.0066037747629045E-13</v>
      </c>
      <c r="FE437" s="223">
        <f t="shared" ca="1" si="1010"/>
        <v>-1.2959557993799395E-14</v>
      </c>
      <c r="FF437" s="223">
        <f t="shared" ca="1" si="1011"/>
        <v>-9.3136455257111083E-14</v>
      </c>
      <c r="FG437" s="223">
        <f t="shared" ca="1" si="1012"/>
        <v>6.7031729703668538E-14</v>
      </c>
      <c r="FH437" s="223">
        <f t="shared" ca="1" si="1013"/>
        <v>5.4219887211437173E-14</v>
      </c>
      <c r="FI437" s="223">
        <f t="shared" ca="1" si="1014"/>
        <v>-9.8510134623557591E-14</v>
      </c>
      <c r="FJ437" s="223">
        <f t="shared" ca="1" si="1015"/>
        <v>2.9720780595537598E-15</v>
      </c>
      <c r="FK437" s="223">
        <f t="shared" ca="1" si="1016"/>
        <v>9.6784637182974037E-14</v>
      </c>
      <c r="FL437" s="223">
        <f t="shared" ca="1" si="1017"/>
        <v>-5.91622723952524E-14</v>
      </c>
      <c r="FM437" s="223">
        <f t="shared" ca="1" si="1018"/>
        <v>-6.2436834887182861E-14</v>
      </c>
      <c r="FN437" s="223">
        <f t="shared" ca="1" si="1019"/>
        <v>9.5411185323282799E-14</v>
      </c>
      <c r="FO437" s="223">
        <f t="shared" ca="1" si="1020"/>
        <v>7.0440246111142917E-15</v>
      </c>
      <c r="FP437" s="223">
        <f t="shared" ca="1" si="1021"/>
        <v>-9.9500730144900685E-14</v>
      </c>
      <c r="FQ437" s="223">
        <f t="shared" ca="1" si="1022"/>
        <v>5.0723050062277234E-14</v>
      </c>
      <c r="FR437" s="223">
        <f t="shared" ca="1" si="1023"/>
        <v>7.0052481711519319E-14</v>
      </c>
      <c r="FS437" s="223">
        <f t="shared" ca="1" si="1024"/>
        <v>-9.1393374151283113E-14</v>
      </c>
      <c r="FT437" s="223">
        <f t="shared" ca="1" si="1025"/>
        <v>-1.6992289474115987E-14</v>
      </c>
      <c r="FU437" s="223">
        <f t="shared" ca="1" si="1026"/>
        <v>1.0125857668290026E-13</v>
      </c>
      <c r="FV437" s="223">
        <f t="shared" ca="1" si="1027"/>
        <v>-4.1795337029167535E-14</v>
      </c>
      <c r="FW437" s="223">
        <f t="shared" ca="1" si="1028"/>
        <v>-7.6993484842392185E-14</v>
      </c>
      <c r="FX437" s="223">
        <f t="shared" ca="1" si="1029"/>
        <v>8.6495394825508537E-14</v>
      </c>
      <c r="FY437" s="223">
        <f t="shared" ca="1" si="1030"/>
        <v>2.6776909300551687E-14</v>
      </c>
      <c r="FZ437" s="223">
        <f t="shared" ca="1" si="1031"/>
        <v>-1.0204124777387533E-13</v>
      </c>
      <c r="GA437" s="223">
        <f t="shared" ca="1" si="1032"/>
        <v>3.246511205281176E-14</v>
      </c>
      <c r="GB437" s="223">
        <f t="shared" ca="1" si="1033"/>
        <v>8.3192998625316269E-14</v>
      </c>
      <c r="GC437" s="223">
        <f t="shared" ca="1" si="1034"/>
        <v>-8.0764417564372051E-14</v>
      </c>
      <c r="GD437" s="223">
        <f t="shared" ca="1" si="1035"/>
        <v>-3.6303652852680989E-14</v>
      </c>
      <c r="GE437" s="223">
        <f t="shared" ca="1" si="1036"/>
        <v>1.0184120586736737E-13</v>
      </c>
      <c r="GF437" s="223">
        <f t="shared" ca="1" si="1037"/>
        <v>-2.2822230300151988E-14</v>
      </c>
      <c r="GG437" s="223">
        <f t="shared" ca="1" si="1038"/>
        <v>-8.8591318353555865E-14</v>
      </c>
      <c r="GH437" s="223">
        <f t="shared" ca="1" si="1039"/>
        <v>7.4255634811769269E-14</v>
      </c>
      <c r="GI437" s="223">
        <f t="shared" ca="1" si="1040"/>
        <v>4.5480772382238114E-14</v>
      </c>
      <c r="GJ437" s="223">
        <f t="shared" ca="1" si="1041"/>
        <v>-1.0066037747629081E-13</v>
      </c>
      <c r="GK437" s="223">
        <f t="shared" ca="1" si="1042"/>
        <v>1.2959557993795921E-14</v>
      </c>
      <c r="GL437" s="223">
        <f t="shared" ca="1" si="1043"/>
        <v>9.3136455257110149E-14</v>
      </c>
      <c r="GM437" s="223">
        <f t="shared" ca="1" si="1044"/>
        <v>-6.7031729703665887E-14</v>
      </c>
      <c r="GN437" s="223">
        <f t="shared" ca="1" si="1045"/>
        <v>-5.4219887211435217E-14</v>
      </c>
      <c r="GO437" s="223">
        <f t="shared" ca="1" si="1046"/>
        <v>9.851013462355667E-14</v>
      </c>
      <c r="GP437" s="223">
        <f t="shared" ca="1" si="1047"/>
        <v>-2.9720780595502597E-15</v>
      </c>
      <c r="GQ437" s="223">
        <f t="shared" ca="1" si="1048"/>
        <v>-9.6784637182973305E-14</v>
      </c>
      <c r="GR437" s="223">
        <f t="shared" ca="1" si="1049"/>
        <v>5.916227239524956E-14</v>
      </c>
      <c r="GS437" s="223">
        <f t="shared" ca="1" si="1050"/>
        <v>6.2436834887181031E-14</v>
      </c>
      <c r="GT437" s="223">
        <f t="shared" ca="1" si="1051"/>
        <v>-9.5411185323281537E-14</v>
      </c>
      <c r="GU437" s="223">
        <f t="shared" ca="1" si="1052"/>
        <v>-7.0440246111119961E-15</v>
      </c>
      <c r="GV437" s="223">
        <f t="shared" ca="1" si="1053"/>
        <v>9.9500730144901455E-14</v>
      </c>
      <c r="GW437" s="223">
        <f t="shared" ca="1" si="1054"/>
        <v>-5.0723050062279234E-14</v>
      </c>
      <c r="GX437" s="223">
        <f t="shared" ca="1" si="1055"/>
        <v>-7.0052481711521869E-14</v>
      </c>
      <c r="GY437" s="223">
        <f t="shared" ca="1" si="1056"/>
        <v>9.1393374151284135E-14</v>
      </c>
      <c r="GZ437" s="223">
        <f t="shared" ca="1" si="1057"/>
        <v>1.6992289474119439E-14</v>
      </c>
      <c r="HA437" s="223">
        <f t="shared" ca="1" si="1058"/>
        <v>-1.012585766829007E-13</v>
      </c>
      <c r="HB437" s="223">
        <f t="shared" ca="1" si="1059"/>
        <v>4.179533702916963E-14</v>
      </c>
      <c r="HC437" s="223">
        <f t="shared" ca="1" si="1060"/>
        <v>7.6993484842394482E-14</v>
      </c>
      <c r="HD437" s="223">
        <f t="shared" ca="1" si="1061"/>
        <v>-8.6495394825509761E-14</v>
      </c>
      <c r="HE437" s="223">
        <f t="shared" ca="1" si="1062"/>
        <v>-2.6776909300555066E-14</v>
      </c>
      <c r="HF437" s="223">
        <f t="shared" ca="1" si="1063"/>
        <v>1.0204124777387527E-13</v>
      </c>
      <c r="HG437" s="223">
        <f t="shared" ca="1" si="1064"/>
        <v>-3.246511205280844E-14</v>
      </c>
      <c r="HH437" s="223">
        <f t="shared" ca="1" si="1065"/>
        <v>-8.3192998625314944E-14</v>
      </c>
      <c r="HI437" s="223">
        <f t="shared" ca="1" si="1066"/>
        <v>8.0764417564369918E-14</v>
      </c>
      <c r="HJ437" s="223">
        <f t="shared" ca="1" si="1067"/>
        <v>3.6303652852678837E-14</v>
      </c>
      <c r="HK437" s="223">
        <f t="shared" ca="1" si="1068"/>
        <v>-1.0184120586736715E-13</v>
      </c>
      <c r="HL437" s="223">
        <f t="shared" ca="1" si="1069"/>
        <v>2.2822230300148574E-14</v>
      </c>
      <c r="HM437" s="223">
        <f t="shared" ca="1" si="1070"/>
        <v>8.8591318353554742E-14</v>
      </c>
      <c r="HN437" s="223">
        <f t="shared" ca="1" si="1071"/>
        <v>-7.4255634811766871E-14</v>
      </c>
      <c r="HO437" s="223">
        <f t="shared" ca="1" si="1072"/>
        <v>-4.548077238223605E-14</v>
      </c>
      <c r="HP437" s="223">
        <f t="shared" ca="1" si="1073"/>
        <v>1.0066037747629023E-13</v>
      </c>
      <c r="HQ437" s="223">
        <f t="shared" ca="1" si="1074"/>
        <v>-1.2959557993798204E-14</v>
      </c>
      <c r="HR437" s="223">
        <f t="shared" ca="1" si="1075"/>
        <v>-9.3136455257111575E-14</v>
      </c>
      <c r="HS437" s="223">
        <f t="shared" ca="1" si="1076"/>
        <v>6.7031729703667629E-14</v>
      </c>
      <c r="HT437" s="223">
        <f t="shared" ca="1" si="1077"/>
        <v>5.4219887211438189E-14</v>
      </c>
      <c r="HU437" s="223">
        <f t="shared" ca="1" si="1078"/>
        <v>-9.8510134623557276E-14</v>
      </c>
      <c r="HV437" s="223">
        <f t="shared" ca="1" si="1079"/>
        <v>2.9720780595467595E-15</v>
      </c>
      <c r="HW437" s="223">
        <f t="shared" ca="1" si="1080"/>
        <v>9.6784637182974403E-14</v>
      </c>
      <c r="HX437" s="223">
        <f t="shared" ca="1" si="1081"/>
        <v>-5.9162272395251415E-14</v>
      </c>
      <c r="HY437" s="223">
        <f t="shared" ca="1" si="1082"/>
        <v>-6.2436834887183795E-14</v>
      </c>
      <c r="HZ437" s="223">
        <f t="shared" ca="1" si="1083"/>
        <v>9.5411185323282357E-14</v>
      </c>
      <c r="IA437" s="223">
        <f t="shared" ca="1" si="1084"/>
        <v>7.0440246111154891E-15</v>
      </c>
      <c r="IB437" s="223">
        <f t="shared" ca="1" si="1085"/>
        <v>-9.950073014490095E-14</v>
      </c>
      <c r="IC437" s="223">
        <f t="shared" ca="1" si="1086"/>
        <v>5.0723050062276192E-14</v>
      </c>
      <c r="ID437" s="223">
        <f t="shared" ca="1" si="1087"/>
        <v>7.005248171152019E-14</v>
      </c>
      <c r="IE437" s="223">
        <f t="shared" ca="1" si="1088"/>
        <v>-9.9048413802130511E-14</v>
      </c>
      <c r="IF437" s="223">
        <f t="shared" ca="1" si="1089"/>
        <v>-1.6992289474117171E-14</v>
      </c>
      <c r="IG437" s="223">
        <f t="shared" ca="1" si="1090"/>
        <v>1.0125857668290041E-13</v>
      </c>
      <c r="IH437" s="223">
        <f t="shared" ca="1" si="1091"/>
        <v>-4.1795337029166443E-14</v>
      </c>
      <c r="II437" s="223">
        <f t="shared" ca="1" si="1092"/>
        <v>-7.699348484239298E-14</v>
      </c>
      <c r="IJ437" s="223">
        <f t="shared" ca="1" si="1093"/>
        <v>8.6495394825507893E-14</v>
      </c>
      <c r="IK437" s="223">
        <f t="shared" ca="1" si="1094"/>
        <v>2.6776909300552851E-14</v>
      </c>
      <c r="IL437" s="223">
        <f t="shared" ca="1" si="1095"/>
        <v>-1.0204124777387537E-13</v>
      </c>
      <c r="IM437" s="223">
        <f t="shared" ca="1" si="1096"/>
        <v>3.2465112052810617E-14</v>
      </c>
      <c r="IN437" s="223">
        <f t="shared" ca="1" si="1097"/>
        <v>8.3192998625316963E-14</v>
      </c>
      <c r="IO437" s="223">
        <f t="shared" ca="1" si="1098"/>
        <v>-8.0764417564371332E-14</v>
      </c>
      <c r="IP437" s="223">
        <f t="shared" ca="1" si="1099"/>
        <v>-3.6303652852682112E-14</v>
      </c>
      <c r="IQ437" s="223">
        <f t="shared" ca="1" si="1100"/>
        <v>1.0184120586736728E-13</v>
      </c>
      <c r="IR437" s="223">
        <f t="shared" ca="1" si="1101"/>
        <v>-2.2822230300150818E-14</v>
      </c>
      <c r="IS437" s="223">
        <f t="shared" ca="1" si="1102"/>
        <v>-8.8591318353556471E-14</v>
      </c>
      <c r="IT437" s="223">
        <f t="shared" ca="1" si="1103"/>
        <v>7.4255634811768436E-14</v>
      </c>
      <c r="IU437" s="223">
        <f t="shared" ca="1" si="1104"/>
        <v>4.5480772382239193E-14</v>
      </c>
      <c r="IV437" s="223">
        <f t="shared" ca="1" si="1105"/>
        <v>-1.0066037747629062E-13</v>
      </c>
      <c r="IW437" s="223">
        <f t="shared" ca="1" si="1106"/>
        <v>1.295955799379473E-14</v>
      </c>
      <c r="IX437" s="223">
        <f t="shared" ca="1" si="1107"/>
        <v>9.3136455257110641E-14</v>
      </c>
      <c r="IY437" s="223">
        <f t="shared" ca="1" si="1108"/>
        <v>-6.7031729703664979E-14</v>
      </c>
      <c r="IZ437" s="223">
        <f t="shared" ca="1" si="1109"/>
        <v>-5.4219887211436233E-14</v>
      </c>
      <c r="JA437" s="223">
        <f t="shared" ca="1" si="1110"/>
        <v>9.8510134623556355E-14</v>
      </c>
      <c r="JB437" s="223">
        <f t="shared" ca="1" si="1111"/>
        <v>-2.9720780595490594E-15</v>
      </c>
    </row>
    <row r="438" spans="2:262">
      <c r="B438" s="230">
        <v>77</v>
      </c>
      <c r="C438" s="229">
        <f t="shared" si="1112"/>
        <v>1.5039062500000009E-3</v>
      </c>
      <c r="D438" s="226">
        <f t="shared" ca="1" si="855"/>
        <v>18.000000000100599</v>
      </c>
      <c r="E438" s="225">
        <f ca="1">CE361</f>
        <v>1.0059964836558083E-10</v>
      </c>
      <c r="F438" s="224">
        <v>77</v>
      </c>
      <c r="G438" s="223">
        <f t="shared" ca="1" si="856"/>
        <v>1.5341910313999644E-14</v>
      </c>
      <c r="H438" s="223">
        <f t="shared" ca="1" si="857"/>
        <v>-1.6518288272156723E-14</v>
      </c>
      <c r="I438" s="223">
        <f t="shared" ca="1" si="858"/>
        <v>-4.9789394867582018E-15</v>
      </c>
      <c r="J438" s="223">
        <f t="shared" ca="1" si="859"/>
        <v>1.9641893079250878E-14</v>
      </c>
      <c r="K438" s="223">
        <f t="shared" ca="1" si="860"/>
        <v>-7.3436669248985164E-15</v>
      </c>
      <c r="L438" s="223">
        <f t="shared" ca="1" si="861"/>
        <v>-1.5034744635426993E-14</v>
      </c>
      <c r="M438" s="223">
        <f t="shared" ca="1" si="862"/>
        <v>1.6775916652285785E-14</v>
      </c>
      <c r="N438" s="223">
        <f t="shared" ca="1" si="863"/>
        <v>4.5101471708755045E-15</v>
      </c>
      <c r="O438" s="223">
        <f t="shared" ca="1" si="864"/>
        <v>-1.9605418280316506E-14</v>
      </c>
      <c r="P438" s="223">
        <f t="shared" ca="1" si="865"/>
        <v>7.7895762839603686E-15</v>
      </c>
      <c r="Q438" s="223">
        <f t="shared" ca="1" si="866"/>
        <v>1.4718522588871274E-14</v>
      </c>
      <c r="R438" s="223">
        <f t="shared" ca="1" si="867"/>
        <v>-1.7023439847515439E-14</v>
      </c>
      <c r="S438" s="223">
        <f t="shared" ca="1" si="868"/>
        <v>-4.038638110982318E-15</v>
      </c>
      <c r="T438" s="223">
        <f t="shared" ca="1" si="869"/>
        <v>1.955713391050389E-14</v>
      </c>
      <c r="U438" s="223">
        <f t="shared" ca="1" si="870"/>
        <v>-8.2307934935397458E-15</v>
      </c>
      <c r="V438" s="223">
        <f t="shared" ca="1" si="871"/>
        <v>-1.4393434654669051E-14</v>
      </c>
      <c r="W438" s="223">
        <f t="shared" ca="1" si="872"/>
        <v>1.7260708759128383E-14</v>
      </c>
      <c r="X438" s="223">
        <f t="shared" ca="1" si="873"/>
        <v>3.5646963265054491E-15</v>
      </c>
      <c r="Y438" s="223">
        <f t="shared" ca="1" si="874"/>
        <v>-1.949706905451191E-14</v>
      </c>
      <c r="Z438" s="223">
        <f t="shared" ca="1" si="875"/>
        <v>8.6670527808878722E-15</v>
      </c>
      <c r="AA438" s="223">
        <f t="shared" ca="1" si="876"/>
        <v>1.4059676653635996E-14</v>
      </c>
      <c r="AB438" s="223">
        <f t="shared" ca="1" si="877"/>
        <v>-1.748758046520427E-14</v>
      </c>
      <c r="AC438" s="223">
        <f t="shared" ca="1" si="878"/>
        <v>-3.0886073022541409E-15</v>
      </c>
      <c r="AD438" s="223">
        <f t="shared" ca="1" si="879"/>
        <v>1.9425259893163874E-14</v>
      </c>
      <c r="AE438" s="223">
        <f t="shared" ca="1" si="880"/>
        <v>-9.098091359722706E-15</v>
      </c>
      <c r="AF438" s="223">
        <f t="shared" ca="1" si="881"/>
        <v>-1.3717449629112007E-14</v>
      </c>
      <c r="AG438" s="223">
        <f t="shared" ca="1" si="882"/>
        <v>1.7703918306710664E-14</v>
      </c>
      <c r="AH438" s="223">
        <f t="shared" ca="1" si="883"/>
        <v>2.6106578164544214E-15</v>
      </c>
      <c r="AI438" s="223">
        <f t="shared" ca="1" si="884"/>
        <v>-1.9341749681613451E-14</v>
      </c>
      <c r="AJ438" s="223">
        <f t="shared" ca="1" si="885"/>
        <v>9.5236495885219927E-15</v>
      </c>
      <c r="AK438" s="223">
        <f t="shared" ca="1" si="886"/>
        <v>1.3366959725859924E-14</v>
      </c>
      <c r="AL438" s="223">
        <f t="shared" ca="1" si="887"/>
        <v>-1.7909591969821246E-14</v>
      </c>
      <c r="AM438" s="223">
        <f t="shared" ca="1" si="888"/>
        <v>-2.1311357680048549E-15</v>
      </c>
      <c r="AN438" s="223">
        <f t="shared" ca="1" si="889"/>
        <v>1.9246588723289397E-14</v>
      </c>
      <c r="AO438" s="223">
        <f t="shared" ca="1" si="890"/>
        <v>-9.94347112692147E-15</v>
      </c>
      <c r="AP438" s="223">
        <f t="shared" ca="1" si="891"/>
        <v>-1.3008418065891695E-14</v>
      </c>
      <c r="AQ438" s="223">
        <f t="shared" ca="1" si="892"/>
        <v>1.8104477564412041E-14</v>
      </c>
      <c r="AR438" s="223">
        <f t="shared" ca="1" si="893"/>
        <v>1.6503300030568006E-15</v>
      </c>
      <c r="AS438" s="223">
        <f t="shared" ca="1" si="894"/>
        <v>-1.9139834339594771E-14</v>
      </c>
      <c r="AT438" s="223">
        <f t="shared" ca="1" si="895"/>
        <v>1.03573030901243E-14</v>
      </c>
      <c r="AU438" s="223">
        <f t="shared" ca="1" si="896"/>
        <v>1.264204062129676E-14</v>
      </c>
      <c r="AV438" s="223">
        <f t="shared" ca="1" si="897"/>
        <v>-1.8288457698687998E-14</v>
      </c>
      <c r="AW438" s="223">
        <f t="shared" ca="1" si="898"/>
        <v>-1.1685301410248582E-15</v>
      </c>
      <c r="AX438" s="223">
        <f t="shared" ca="1" si="899"/>
        <v>1.9021550835378476E-14</v>
      </c>
      <c r="AY438" s="223">
        <f t="shared" ca="1" si="900"/>
        <v>-1.0764896201230148E-14</v>
      </c>
      <c r="AZ438" s="223">
        <f t="shared" ca="1" si="901"/>
        <v>-1.2268048084147905E-14</v>
      </c>
      <c r="BA438" s="223">
        <f t="shared" ca="1" si="902"/>
        <v>1.8461421549895743E-14</v>
      </c>
      <c r="BB438" s="223">
        <f t="shared" ca="1" si="903"/>
        <v>6.8602640013011756E-16</v>
      </c>
      <c r="BC438" s="223">
        <f t="shared" ca="1" si="904"/>
        <v>-1.8891809460200549E-14</v>
      </c>
      <c r="BD438" s="223">
        <f t="shared" ca="1" si="905"/>
        <v>1.1166004941389772E-14</v>
      </c>
      <c r="BE438" s="223">
        <f t="shared" ca="1" si="906"/>
        <v>1.188666573356502E-14</v>
      </c>
      <c r="BF438" s="223">
        <f t="shared" ca="1" si="907"/>
        <v>-1.862326493107885E-14</v>
      </c>
      <c r="BG438" s="223">
        <f t="shared" ca="1" si="908"/>
        <v>-2.0310942258412015E-16</v>
      </c>
      <c r="BH438" s="223">
        <f t="shared" ca="1" si="909"/>
        <v>1.8750688365414051E-14</v>
      </c>
      <c r="BI438" s="223">
        <f t="shared" ca="1" si="910"/>
        <v>-1.1560387697696521E-14</v>
      </c>
      <c r="BJ438" s="223">
        <f t="shared" ca="1" si="911"/>
        <v>-1.1498123300015299E-14</v>
      </c>
      <c r="BK438" s="223">
        <f t="shared" ca="1" si="912"/>
        <v>1.8773890353836206E-14</v>
      </c>
      <c r="BL438" s="223">
        <f t="shared" ca="1" si="913"/>
        <v>-2.7992990048329308E-16</v>
      </c>
      <c r="BM438" s="223">
        <f t="shared" ca="1" si="914"/>
        <v>-1.8598272557089627E-14</v>
      </c>
      <c r="BN438" s="223">
        <f t="shared" ca="1" si="915"/>
        <v>1.1947806908724915E-14</v>
      </c>
      <c r="BO438" s="223">
        <f t="shared" ca="1" si="916"/>
        <v>1.110265482693217E-14</v>
      </c>
      <c r="BP438" s="223">
        <f t="shared" ca="1" si="917"/>
        <v>-1.8913207087045385E-14</v>
      </c>
      <c r="BQ438" s="223">
        <f t="shared" ca="1" si="918"/>
        <v>7.6280060424590772E-16</v>
      </c>
      <c r="BR438" s="223">
        <f t="shared" ca="1" si="919"/>
        <v>1.8434653844811018E-14</v>
      </c>
      <c r="BS438" s="223">
        <f t="shared" ca="1" si="920"/>
        <v>-1.2328029207628772E-14</v>
      </c>
      <c r="BT438" s="223">
        <f t="shared" ca="1" si="921"/>
        <v>-1.0700498529736302E-14</v>
      </c>
      <c r="BU438" s="223">
        <f t="shared" ca="1" si="922"/>
        <v>1.9041131211515692E-14</v>
      </c>
      <c r="BV438" s="223">
        <f t="shared" ca="1" si="923"/>
        <v>-1.2452118254477567E-15</v>
      </c>
      <c r="BW438" s="223">
        <f t="shared" ca="1" si="924"/>
        <v>-1.8259930786372405E-14</v>
      </c>
      <c r="BX438" s="223">
        <f t="shared" ca="1" si="925"/>
        <v>1.2700825562712872E-14</v>
      </c>
      <c r="BY438" s="223">
        <f t="shared" ca="1" si="926"/>
        <v>1.0291896652343537E-14</v>
      </c>
      <c r="BZ438" s="223">
        <f t="shared" ca="1" si="927"/>
        <v>-1.9157585670538008E-14</v>
      </c>
      <c r="CA438" s="223">
        <f t="shared" ca="1" si="928"/>
        <v>1.7268729776068664E-15</v>
      </c>
      <c r="CB438" s="223">
        <f t="shared" ca="1" si="929"/>
        <v>1.8074208628410758E-14</v>
      </c>
      <c r="CC438" s="223">
        <f t="shared" ca="1" si="930"/>
        <v>-1.3065971415392023E-14</v>
      </c>
      <c r="CD438" s="223">
        <f t="shared" ca="1" si="931"/>
        <v>-9.8770953212459588E-15</v>
      </c>
      <c r="CE438" s="223">
        <f t="shared" ca="1" si="932"/>
        <v>1.9262500316300532E-14</v>
      </c>
      <c r="CF438" s="223">
        <f t="shared" ca="1" si="933"/>
        <v>-2.2074939260567628E-15</v>
      </c>
      <c r="CG438" s="223">
        <f t="shared" ca="1" si="934"/>
        <v>-1.7877599243009771E-14</v>
      </c>
      <c r="CH438" s="223">
        <f t="shared" ca="1" si="935"/>
        <v>1.3423246815459099E-14</v>
      </c>
      <c r="CI438" s="223">
        <f t="shared" ca="1" si="936"/>
        <v>9.4563443972557298E-15</v>
      </c>
      <c r="CJ438" s="223">
        <f t="shared" ca="1" si="937"/>
        <v>-1.9355811952143907E-14</v>
      </c>
      <c r="CK438" s="223">
        <f t="shared" ca="1" si="938"/>
        <v>2.6867851627085615E-15</v>
      </c>
      <c r="CL438" s="223">
        <f t="shared" ca="1" si="939"/>
        <v>1.7670221060311057E-14</v>
      </c>
      <c r="CM438" s="223">
        <f t="shared" ca="1" si="940"/>
        <v>-1.3772436553571665E-14</v>
      </c>
      <c r="CN438" s="223">
        <f t="shared" ca="1" si="941"/>
        <v>-9.0298973249955973E-15</v>
      </c>
      <c r="CO438" s="223">
        <f t="shared" ca="1" si="942"/>
        <v>1.9437464370627641E-14</v>
      </c>
      <c r="CP438" s="223">
        <f t="shared" ca="1" si="943"/>
        <v>-3.1644579804442657E-15</v>
      </c>
      <c r="CQ438" s="223">
        <f t="shared" ca="1" si="944"/>
        <v>-1.7452198997177982E-14</v>
      </c>
      <c r="CR438" s="223">
        <f t="shared" ca="1" si="945"/>
        <v>1.4113330290889331E-14</v>
      </c>
      <c r="CS438" s="223">
        <f t="shared" ca="1" si="946"/>
        <v>8.5980109802369936E-15</v>
      </c>
      <c r="CT438" s="223">
        <f t="shared" ca="1" si="947"/>
        <v>-1.9507408387388206E-14</v>
      </c>
      <c r="CU438" s="223">
        <f t="shared" ca="1" si="948"/>
        <v>3.6402246470187051E-15</v>
      </c>
      <c r="CV438" s="223">
        <f t="shared" ca="1" si="949"/>
        <v>1.72236643819485E-14</v>
      </c>
      <c r="CW438" s="223">
        <f t="shared" ca="1" si="950"/>
        <v>-1.4445722685770787E-14</v>
      </c>
      <c r="CX438" s="223">
        <f t="shared" ca="1" si="951"/>
        <v>-8.1609455151637275E-15</v>
      </c>
      <c r="CY438" s="223">
        <f t="shared" ca="1" si="952"/>
        <v>1.9565601870765117E-14</v>
      </c>
      <c r="CZ438" s="223">
        <f t="shared" ca="1" si="953"/>
        <v>-4.1137985783830972E-15</v>
      </c>
      <c r="DA438" s="223">
        <f t="shared" ca="1" si="954"/>
        <v>-1.6984754875329899E-14</v>
      </c>
      <c r="DB438" s="223">
        <f t="shared" ca="1" si="955"/>
        <v>1.4769413517467079E-14</v>
      </c>
      <c r="DC438" s="223">
        <f t="shared" ca="1" si="956"/>
        <v>7.7189642016700512E-15</v>
      </c>
      <c r="DD438" s="223">
        <f t="shared" ca="1" si="957"/>
        <v>-1.9612009767180116E-14</v>
      </c>
      <c r="DE438" s="223">
        <f t="shared" ca="1" si="958"/>
        <v>4.5848945113081612E-15</v>
      </c>
      <c r="DF438" s="223">
        <f t="shared" ca="1" si="959"/>
        <v>1.673561438747501E-14</v>
      </c>
      <c r="DG438" s="223">
        <f t="shared" ca="1" si="960"/>
        <v>-1.5084207806724023E-14</v>
      </c>
      <c r="DH438" s="223">
        <f t="shared" ca="1" si="961"/>
        <v>-7.2723332727714307E-15</v>
      </c>
      <c r="DI438" s="223">
        <f t="shared" ca="1" si="962"/>
        <v>1.9646604122251598E-14</v>
      </c>
      <c r="DJ438" s="223">
        <f t="shared" ca="1" si="963"/>
        <v>-5.0532286752204051E-15</v>
      </c>
      <c r="DK438" s="223">
        <f t="shared" ca="1" si="964"/>
        <v>-1.647639299129833E-14</v>
      </c>
      <c r="DL438" s="223">
        <f t="shared" ca="1" si="965"/>
        <v>1.5389915933233414E-14</v>
      </c>
      <c r="DM438" s="223">
        <f t="shared" ca="1" si="966"/>
        <v>6.821321762239871E-15</v>
      </c>
      <c r="DN438" s="223">
        <f t="shared" ca="1" si="967"/>
        <v>-1.9669364097633718E-14</v>
      </c>
      <c r="DO438" s="223">
        <f t="shared" ca="1" si="968"/>
        <v>5.5185189631305462E-15</v>
      </c>
      <c r="DP438" s="223">
        <f t="shared" ca="1" si="969"/>
        <v>1.6207246832075401E-14</v>
      </c>
      <c r="DQ438" s="223">
        <f t="shared" ca="1" si="970"/>
        <v>-1.5686353749850302E-14</v>
      </c>
      <c r="DR438" s="223">
        <f t="shared" ca="1" si="971"/>
        <v>-6.3662013425438648E-15</v>
      </c>
      <c r="DS438" s="223">
        <f t="shared" ca="1" si="972"/>
        <v>1.9680275983568304E-14</v>
      </c>
      <c r="DT438" s="223">
        <f t="shared" ca="1" si="973"/>
        <v>-5.9804851015685501E-15</v>
      </c>
      <c r="DU438" s="223">
        <f t="shared" ca="1" si="974"/>
        <v>-1.5928338033389144E-14</v>
      </c>
      <c r="DV438" s="223">
        <f t="shared" ca="1" si="975"/>
        <v>1.5973342693519165E-14</v>
      </c>
      <c r="DW438" s="223">
        <f t="shared" ca="1" si="976"/>
        <v>5.9072461612072378E-15</v>
      </c>
      <c r="DX438" s="223">
        <f t="shared" ca="1" si="977"/>
        <v>-1.9679333207143307E-14</v>
      </c>
      <c r="DY438" s="223">
        <f t="shared" ca="1" si="978"/>
        <v>6.4388488194055794E-15</v>
      </c>
      <c r="DZ438" s="223">
        <f t="shared" ca="1" si="979"/>
        <v>1.5639834599470165E-14</v>
      </c>
      <c r="EA438" s="223">
        <f t="shared" ca="1" si="980"/>
        <v>-1.6250709892830884E-14</v>
      </c>
      <c r="EB438" s="223">
        <f t="shared" ca="1" si="981"/>
        <v>-5.4447326756687299E-15</v>
      </c>
      <c r="EC438" s="223">
        <f t="shared" ca="1" si="982"/>
        <v>1.9666536336252004E-14</v>
      </c>
      <c r="ED438" s="223">
        <f t="shared" ca="1" si="983"/>
        <v>-6.8933340154783917E-15</v>
      </c>
      <c r="EE438" s="223">
        <f t="shared" ca="1" si="984"/>
        <v>-1.5341910313999543E-14</v>
      </c>
      <c r="EF438" s="223">
        <f t="shared" ca="1" si="985"/>
        <v>1.6518288272156653E-14</v>
      </c>
      <c r="EG438" s="223">
        <f t="shared" ca="1" si="986"/>
        <v>4.9789394867580606E-15</v>
      </c>
      <c r="EH438" s="223">
        <f t="shared" ca="1" si="987"/>
        <v>-1.9641893079250884E-14</v>
      </c>
      <c r="EI438" s="223">
        <f t="shared" ca="1" si="988"/>
        <v>7.3436669248986363E-15</v>
      </c>
      <c r="EJ438" s="223">
        <f t="shared" ca="1" si="989"/>
        <v>1.5034744635427091E-14</v>
      </c>
      <c r="EK438" s="223">
        <f t="shared" ca="1" si="990"/>
        <v>-1.6775916652285851E-14</v>
      </c>
      <c r="EL438" s="223">
        <f t="shared" ca="1" si="991"/>
        <v>-4.5101471708751077E-15</v>
      </c>
      <c r="EM438" s="223">
        <f t="shared" ca="1" si="992"/>
        <v>1.9605418280316497E-14</v>
      </c>
      <c r="EN438" s="223">
        <f t="shared" ca="1" si="993"/>
        <v>-7.7895762839601967E-15</v>
      </c>
      <c r="EO438" s="223">
        <f t="shared" ca="1" si="994"/>
        <v>-1.4718522588871584E-14</v>
      </c>
      <c r="EP438" s="223">
        <f t="shared" ca="1" si="995"/>
        <v>1.7023439847515628E-14</v>
      </c>
      <c r="EQ438" s="223">
        <f t="shared" ca="1" si="996"/>
        <v>4.0386381109822281E-15</v>
      </c>
      <c r="ER438" s="223">
        <f t="shared" ca="1" si="997"/>
        <v>-1.9557133910503906E-14</v>
      </c>
      <c r="ES438" s="223">
        <f t="shared" ca="1" si="998"/>
        <v>8.230793493539323E-15</v>
      </c>
      <c r="ET438" s="223">
        <f t="shared" ca="1" si="999"/>
        <v>1.4393434654668795E-14</v>
      </c>
      <c r="EU438" s="223">
        <f t="shared" ca="1" si="1000"/>
        <v>-1.7260708759128396E-14</v>
      </c>
      <c r="EV438" s="223">
        <f t="shared" ca="1" si="1001"/>
        <v>-3.5646963265057E-15</v>
      </c>
      <c r="EW438" s="223">
        <f t="shared" ca="1" si="1002"/>
        <v>1.9497069054511983E-14</v>
      </c>
      <c r="EX438" s="223">
        <f t="shared" ca="1" si="1003"/>
        <v>-8.6670527808881451E-15</v>
      </c>
      <c r="EY438" s="223">
        <f t="shared" ca="1" si="1004"/>
        <v>-1.4059676653635979E-14</v>
      </c>
      <c r="EZ438" s="223">
        <f t="shared" ca="1" si="1005"/>
        <v>1.748758046520415E-14</v>
      </c>
      <c r="FA438" s="223">
        <f t="shared" ca="1" si="1006"/>
        <v>3.0886073022546702E-15</v>
      </c>
      <c r="FB438" s="223">
        <f t="shared" ca="1" si="1007"/>
        <v>-1.9425259893163823E-14</v>
      </c>
      <c r="FC438" s="223">
        <f t="shared" ca="1" si="1008"/>
        <v>9.0980913597227281E-15</v>
      </c>
      <c r="FD438" s="223">
        <f t="shared" ca="1" si="1009"/>
        <v>1.3717449629112191E-14</v>
      </c>
      <c r="FE438" s="223">
        <f t="shared" ca="1" si="1010"/>
        <v>-1.7703918306710434E-14</v>
      </c>
      <c r="FF438" s="223">
        <f t="shared" ca="1" si="1011"/>
        <v>-2.61065781645412E-15</v>
      </c>
      <c r="FG438" s="223">
        <f t="shared" ca="1" si="1012"/>
        <v>1.9341749681613445E-14</v>
      </c>
      <c r="FH438" s="223">
        <f t="shared" ca="1" si="1013"/>
        <v>-9.5236495885217687E-15</v>
      </c>
      <c r="FI438" s="223">
        <f t="shared" ca="1" si="1014"/>
        <v>-1.3366959725860319E-14</v>
      </c>
      <c r="FJ438" s="223">
        <f t="shared" ca="1" si="1015"/>
        <v>1.7909591969821375E-14</v>
      </c>
      <c r="FK438" s="223">
        <f t="shared" ca="1" si="1016"/>
        <v>2.1311357680048305E-15</v>
      </c>
      <c r="FL438" s="223">
        <f t="shared" ca="1" si="1017"/>
        <v>-1.9246588723289483E-14</v>
      </c>
      <c r="FM438" s="223">
        <f t="shared" ca="1" si="1018"/>
        <v>9.9434711269208862E-15</v>
      </c>
      <c r="FN438" s="223">
        <f t="shared" ca="1" si="1019"/>
        <v>1.3008418065891575E-14</v>
      </c>
      <c r="FO438" s="223">
        <f t="shared" ca="1" si="1020"/>
        <v>-1.8104477564411993E-14</v>
      </c>
      <c r="FP438" s="223">
        <f t="shared" ca="1" si="1021"/>
        <v>-1.6503300030571943E-15</v>
      </c>
      <c r="FQ438" s="223">
        <f t="shared" ca="1" si="1022"/>
        <v>1.9139834339594929E-14</v>
      </c>
      <c r="FR438" s="223">
        <f t="shared" ca="1" si="1023"/>
        <v>-1.0357303090124439E-14</v>
      </c>
      <c r="FS438" s="223">
        <f t="shared" ca="1" si="1024"/>
        <v>-1.2642040621296848E-14</v>
      </c>
      <c r="FT438" s="223">
        <f t="shared" ca="1" si="1025"/>
        <v>1.828845769868785E-14</v>
      </c>
      <c r="FU438" s="223">
        <f t="shared" ca="1" si="1026"/>
        <v>1.1685301410255319E-15</v>
      </c>
      <c r="FV438" s="223">
        <f t="shared" ca="1" si="1027"/>
        <v>-1.9021550835378432E-14</v>
      </c>
      <c r="FW438" s="223">
        <f t="shared" ca="1" si="1028"/>
        <v>1.0764896201230052E-14</v>
      </c>
      <c r="FX438" s="223">
        <f t="shared" ca="1" si="1029"/>
        <v>1.2268048084148213E-14</v>
      </c>
      <c r="FY438" s="223">
        <f t="shared" ca="1" si="1030"/>
        <v>-1.846142154989551E-14</v>
      </c>
      <c r="FZ438" s="223">
        <f t="shared" ca="1" si="1031"/>
        <v>-6.8602640012995427E-16</v>
      </c>
      <c r="GA438" s="223">
        <f t="shared" ca="1" si="1032"/>
        <v>1.889180946020058E-14</v>
      </c>
      <c r="GB438" s="223">
        <f t="shared" ca="1" si="1033"/>
        <v>-1.1166004941389447E-14</v>
      </c>
      <c r="GC438" s="223">
        <f t="shared" ca="1" si="1034"/>
        <v>-1.1886665733565556E-14</v>
      </c>
      <c r="GD438" s="223">
        <f t="shared" ca="1" si="1035"/>
        <v>1.8623264931078901E-14</v>
      </c>
      <c r="GE438" s="223">
        <f t="shared" ca="1" si="1036"/>
        <v>2.0310942258423453E-16</v>
      </c>
      <c r="GF438" s="223">
        <f t="shared" ca="1" si="1037"/>
        <v>-1.8750688365414171E-14</v>
      </c>
      <c r="GG438" s="223">
        <f t="shared" ca="1" si="1038"/>
        <v>1.1560387697695975E-14</v>
      </c>
      <c r="GH438" s="223">
        <f t="shared" ca="1" si="1039"/>
        <v>1.1498123300015167E-14</v>
      </c>
      <c r="GI438" s="223">
        <f t="shared" ca="1" si="1040"/>
        <v>-1.8773890353836171E-14</v>
      </c>
      <c r="GJ438" s="223">
        <f t="shared" ca="1" si="1041"/>
        <v>2.7992990048289865E-16</v>
      </c>
      <c r="GK438" s="223">
        <f t="shared" ca="1" si="1042"/>
        <v>1.8598272557089847E-14</v>
      </c>
      <c r="GL438" s="223">
        <f t="shared" ca="1" si="1043"/>
        <v>-1.1947806908725047E-14</v>
      </c>
      <c r="GM438" s="223">
        <f t="shared" ca="1" si="1044"/>
        <v>-1.1102654826932266E-14</v>
      </c>
      <c r="GN438" s="223">
        <f t="shared" ca="1" si="1045"/>
        <v>1.8913207087045274E-14</v>
      </c>
      <c r="GO438" s="223">
        <f t="shared" ca="1" si="1046"/>
        <v>-7.6280060424523325E-16</v>
      </c>
      <c r="GP438" s="223">
        <f t="shared" ca="1" si="1047"/>
        <v>-1.8434653844810961E-14</v>
      </c>
      <c r="GQ438" s="223">
        <f t="shared" ca="1" si="1048"/>
        <v>1.2328029207628684E-14</v>
      </c>
      <c r="GR438" s="223">
        <f t="shared" ca="1" si="1049"/>
        <v>1.0700498529736635E-14</v>
      </c>
      <c r="GS438" s="223">
        <f t="shared" ca="1" si="1050"/>
        <v>-1.9041131211515806E-14</v>
      </c>
      <c r="GT438" s="223">
        <f t="shared" ca="1" si="1051"/>
        <v>1.2452118254476415E-15</v>
      </c>
      <c r="GU438" s="223">
        <f t="shared" ca="1" si="1052"/>
        <v>1.8259930786372449E-14</v>
      </c>
      <c r="GV438" s="223">
        <f t="shared" ca="1" si="1053"/>
        <v>-1.2700825562712356E-14</v>
      </c>
      <c r="GW438" s="223">
        <f t="shared" ca="1" si="1054"/>
        <v>-1.029189665234316E-14</v>
      </c>
      <c r="GX438" s="223">
        <f t="shared" ca="1" si="1055"/>
        <v>1.9157585670537982E-14</v>
      </c>
      <c r="GY438" s="223">
        <f t="shared" ca="1" si="1056"/>
        <v>-1.7268729776067513E-15</v>
      </c>
      <c r="GZ438" s="223">
        <f t="shared" ca="1" si="1057"/>
        <v>-1.8074208628411026E-14</v>
      </c>
      <c r="HA438" s="223">
        <f t="shared" ca="1" si="1058"/>
        <v>1.3065971415392354E-14</v>
      </c>
      <c r="HB438" s="223">
        <f t="shared" ca="1" si="1059"/>
        <v>9.8770953212460598E-15</v>
      </c>
      <c r="HC438" s="223">
        <f t="shared" ca="1" si="1060"/>
        <v>-1.9262500316300507E-14</v>
      </c>
      <c r="HD438" s="223">
        <f t="shared" ca="1" si="1061"/>
        <v>2.2074939260560915E-15</v>
      </c>
      <c r="HE438" s="223">
        <f t="shared" ca="1" si="1062"/>
        <v>1.7877599243009588E-14</v>
      </c>
      <c r="HF438" s="223">
        <f t="shared" ca="1" si="1063"/>
        <v>-1.3423246815459014E-14</v>
      </c>
      <c r="HG438" s="223">
        <f t="shared" ca="1" si="1064"/>
        <v>-9.4563443972558339E-15</v>
      </c>
      <c r="HH438" s="223">
        <f t="shared" ca="1" si="1065"/>
        <v>1.935581195214379E-14</v>
      </c>
      <c r="HI438" s="223">
        <f t="shared" ca="1" si="1066"/>
        <v>-2.6867851627089993E-15</v>
      </c>
      <c r="HJ438" s="223">
        <f t="shared" ca="1" si="1067"/>
        <v>-1.7670221060311111E-14</v>
      </c>
      <c r="HK438" s="223">
        <f t="shared" ca="1" si="1068"/>
        <v>1.3772436553571581E-14</v>
      </c>
      <c r="HL438" s="223">
        <f t="shared" ca="1" si="1069"/>
        <v>9.0298973249961969E-15</v>
      </c>
      <c r="HM438" s="223">
        <f t="shared" ca="1" si="1070"/>
        <v>-1.943746437062771E-14</v>
      </c>
      <c r="HN438" s="223">
        <f t="shared" ca="1" si="1071"/>
        <v>3.1644579804441513E-15</v>
      </c>
      <c r="HO438" s="223">
        <f t="shared" ca="1" si="1072"/>
        <v>1.7452198997178032E-14</v>
      </c>
      <c r="HP438" s="223">
        <f t="shared" ca="1" si="1073"/>
        <v>-1.4113330290888861E-14</v>
      </c>
      <c r="HQ438" s="223">
        <f t="shared" ca="1" si="1074"/>
        <v>-8.5980109802365929E-15</v>
      </c>
      <c r="HR438" s="223">
        <f t="shared" ca="1" si="1075"/>
        <v>1.9507408387388193E-14</v>
      </c>
      <c r="HS438" s="223">
        <f t="shared" ca="1" si="1076"/>
        <v>-3.6402246470185915E-15</v>
      </c>
      <c r="HT438" s="223">
        <f t="shared" ca="1" si="1077"/>
        <v>-1.7223664381948828E-14</v>
      </c>
      <c r="HU438" s="223">
        <f t="shared" ca="1" si="1078"/>
        <v>1.444572268577109E-14</v>
      </c>
      <c r="HV438" s="223">
        <f t="shared" ca="1" si="1079"/>
        <v>8.1609455151638348E-15</v>
      </c>
      <c r="HW438" s="223">
        <f t="shared" ca="1" si="1080"/>
        <v>-1.9565601870765101E-14</v>
      </c>
      <c r="HX438" s="223">
        <f t="shared" ca="1" si="1081"/>
        <v>4.1137985783824361E-15</v>
      </c>
      <c r="HY438" s="223">
        <f t="shared" ca="1" si="1082"/>
        <v>1.6984754875329675E-14</v>
      </c>
      <c r="HZ438" s="223">
        <f t="shared" ca="1" si="1083"/>
        <v>-1.4769413517467E-14</v>
      </c>
      <c r="IA438" s="223">
        <f t="shared" ca="1" si="1084"/>
        <v>-7.7189642016701553E-15</v>
      </c>
      <c r="IB438" s="223">
        <f t="shared" ca="1" si="1085"/>
        <v>1.961200976718006E-14</v>
      </c>
      <c r="IC438" s="223">
        <f t="shared" ca="1" si="1086"/>
        <v>-4.5848945113085919E-15</v>
      </c>
      <c r="ID438" s="223">
        <f t="shared" ca="1" si="1087"/>
        <v>-1.6735614387475073E-14</v>
      </c>
      <c r="IE438" s="223">
        <f t="shared" ca="1" si="1088"/>
        <v>1.4286229479123151E-14</v>
      </c>
      <c r="IF438" s="223">
        <f t="shared" ca="1" si="1089"/>
        <v>7.272333272772057E-15</v>
      </c>
      <c r="IG438" s="223">
        <f t="shared" ca="1" si="1090"/>
        <v>-1.9646604122251626E-14</v>
      </c>
      <c r="IH438" s="223">
        <f t="shared" ca="1" si="1091"/>
        <v>5.0532286752202931E-15</v>
      </c>
      <c r="II438" s="223">
        <f t="shared" ca="1" si="1092"/>
        <v>1.647639299129839E-14</v>
      </c>
      <c r="IJ438" s="223">
        <f t="shared" ca="1" si="1093"/>
        <v>-1.5389915933232994E-14</v>
      </c>
      <c r="IK438" s="223">
        <f t="shared" ca="1" si="1094"/>
        <v>-6.8213217622394537E-15</v>
      </c>
      <c r="IL438" s="223">
        <f t="shared" ca="1" si="1095"/>
        <v>1.9669364097633711E-14</v>
      </c>
      <c r="IM438" s="223">
        <f t="shared" ca="1" si="1096"/>
        <v>-5.5185189631304357E-15</v>
      </c>
      <c r="IN438" s="223">
        <f t="shared" ca="1" si="1097"/>
        <v>-1.6207246832075783E-14</v>
      </c>
      <c r="IO438" s="223">
        <f t="shared" ca="1" si="1098"/>
        <v>1.5686353749850573E-14</v>
      </c>
      <c r="IP438" s="223">
        <f t="shared" ca="1" si="1099"/>
        <v>6.3662013425439736E-15</v>
      </c>
      <c r="IQ438" s="223">
        <f t="shared" ca="1" si="1100"/>
        <v>-1.9680275983568301E-14</v>
      </c>
      <c r="IR438" s="223">
        <f t="shared" ca="1" si="1101"/>
        <v>5.9804851015679072E-15</v>
      </c>
      <c r="IS438" s="223">
        <f t="shared" ca="1" si="1102"/>
        <v>1.5928338033388883E-14</v>
      </c>
      <c r="IT438" s="223">
        <f t="shared" ca="1" si="1103"/>
        <v>-1.5973342693519099E-14</v>
      </c>
      <c r="IU438" s="223">
        <f t="shared" ca="1" si="1104"/>
        <v>-5.9072461612073459E-15</v>
      </c>
      <c r="IV438" s="223">
        <f t="shared" ca="1" si="1105"/>
        <v>1.967933320714332E-14</v>
      </c>
      <c r="IW438" s="223">
        <f t="shared" ca="1" si="1106"/>
        <v>-6.4388488194059991E-15</v>
      </c>
      <c r="IX438" s="223">
        <f t="shared" ca="1" si="1107"/>
        <v>-1.5639834599470237E-14</v>
      </c>
      <c r="IY438" s="223">
        <f t="shared" ca="1" si="1108"/>
        <v>1.6250709892830815E-14</v>
      </c>
      <c r="IZ438" s="223">
        <f t="shared" ca="1" si="1109"/>
        <v>5.4447326756693768E-15</v>
      </c>
      <c r="JA438" s="223">
        <f t="shared" ca="1" si="1110"/>
        <v>-1.9666536336251991E-14</v>
      </c>
      <c r="JB438" s="223">
        <f t="shared" ca="1" si="1111"/>
        <v>6.8933340154782828E-15</v>
      </c>
    </row>
    <row r="439" spans="2:262">
      <c r="B439" s="230">
        <v>78</v>
      </c>
      <c r="C439" s="229">
        <f t="shared" si="1112"/>
        <v>1.5234375000000009E-3</v>
      </c>
      <c r="D439" s="226">
        <f t="shared" ca="1" si="855"/>
        <v>18.000000000095064</v>
      </c>
      <c r="E439" s="225">
        <f ca="1">CF361</f>
        <v>9.5064359578440418E-11</v>
      </c>
      <c r="F439" s="224">
        <v>78</v>
      </c>
      <c r="G439" s="223">
        <f t="shared" ca="1" si="856"/>
        <v>-6.9266188487157224E-14</v>
      </c>
      <c r="H439" s="223">
        <f t="shared" ca="1" si="857"/>
        <v>4.9142576211666643E-14</v>
      </c>
      <c r="I439" s="223">
        <f t="shared" ca="1" si="858"/>
        <v>3.6154917896628475E-14</v>
      </c>
      <c r="J439" s="223">
        <f t="shared" ca="1" si="859"/>
        <v>-7.3503026190872482E-14</v>
      </c>
      <c r="K439" s="223">
        <f t="shared" ca="1" si="860"/>
        <v>1.3369929538026558E-14</v>
      </c>
      <c r="L439" s="223">
        <f t="shared" ca="1" si="861"/>
        <v>6.4494638987012298E-14</v>
      </c>
      <c r="M439" s="223">
        <f t="shared" ca="1" si="862"/>
        <v>-5.6825108483864004E-14</v>
      </c>
      <c r="N439" s="223">
        <f t="shared" ca="1" si="863"/>
        <v>-2.6207034054760421E-14</v>
      </c>
      <c r="O439" s="223">
        <f t="shared" ca="1" si="864"/>
        <v>7.4482876204970349E-14</v>
      </c>
      <c r="P439" s="223">
        <f t="shared" ca="1" si="865"/>
        <v>-2.3978016435086201E-14</v>
      </c>
      <c r="Q439" s="223">
        <f t="shared" ca="1" si="866"/>
        <v>-5.8326975322065539E-14</v>
      </c>
      <c r="R439" s="223">
        <f t="shared" ca="1" si="867"/>
        <v>6.3277548765210801E-14</v>
      </c>
      <c r="S439" s="223">
        <f t="shared" ca="1" si="868"/>
        <v>1.5691847069003685E-14</v>
      </c>
      <c r="T439" s="223">
        <f t="shared" ca="1" si="869"/>
        <v>-7.3850396882270329E-14</v>
      </c>
      <c r="U439" s="223">
        <f t="shared" ca="1" si="870"/>
        <v>3.4067051688247012E-14</v>
      </c>
      <c r="V439" s="223">
        <f t="shared" ca="1" si="871"/>
        <v>5.0896708784752943E-14</v>
      </c>
      <c r="W439" s="223">
        <f t="shared" ca="1" si="872"/>
        <v>-6.8360221209530774E-14</v>
      </c>
      <c r="X439" s="223">
        <f t="shared" ca="1" si="873"/>
        <v>-4.8369789824757304E-15</v>
      </c>
      <c r="Y439" s="223">
        <f t="shared" ca="1" si="874"/>
        <v>7.161927949006594E-14</v>
      </c>
      <c r="Z439" s="223">
        <f t="shared" ca="1" si="875"/>
        <v>-4.3418638152453541E-14</v>
      </c>
      <c r="AA439" s="223">
        <f t="shared" ca="1" si="876"/>
        <v>-4.236468220672589E-14</v>
      </c>
      <c r="AB439" s="223">
        <f t="shared" ca="1" si="877"/>
        <v>7.1963101307717341E-14</v>
      </c>
      <c r="AC439" s="223">
        <f t="shared" ca="1" si="878"/>
        <v>-6.1225950916867391E-15</v>
      </c>
      <c r="AD439" s="223">
        <f t="shared" ca="1" si="879"/>
        <v>-6.783782098208079E-14</v>
      </c>
      <c r="AE439" s="223">
        <f t="shared" ca="1" si="880"/>
        <v>5.1830342221888378E-14</v>
      </c>
      <c r="AF439" s="223">
        <f t="shared" ca="1" si="881"/>
        <v>3.2915588197279634E-14</v>
      </c>
      <c r="AG439" s="223">
        <f t="shared" ca="1" si="882"/>
        <v>-7.4008197586088975E-14</v>
      </c>
      <c r="AH439" s="223">
        <f t="shared" ca="1" si="883"/>
        <v>1.6949633471920111E-14</v>
      </c>
      <c r="AI439" s="223">
        <f t="shared" ca="1" si="884"/>
        <v>6.2587878515274785E-14</v>
      </c>
      <c r="AJ439" s="223">
        <f t="shared" ca="1" si="885"/>
        <v>-5.9120075906202385E-14</v>
      </c>
      <c r="AK439" s="223">
        <f t="shared" ca="1" si="886"/>
        <v>-2.2753971106120143E-14</v>
      </c>
      <c r="AL439" s="223">
        <f t="shared" ca="1" si="887"/>
        <v>7.4451239886265409E-14</v>
      </c>
      <c r="AM439" s="223">
        <f t="shared" ca="1" si="888"/>
        <v>-2.74097634741861E-14</v>
      </c>
      <c r="AN439" s="223">
        <f t="shared" ca="1" si="889"/>
        <v>-5.5983097489597676E-14</v>
      </c>
      <c r="AO439" s="223">
        <f t="shared" ca="1" si="890"/>
        <v>6.5130038485611693E-14</v>
      </c>
      <c r="AP439" s="223">
        <f t="shared" ca="1" si="891"/>
        <v>1.2099799255902642E-14</v>
      </c>
      <c r="AQ439" s="223">
        <f t="shared" ca="1" si="892"/>
        <v>-7.3282637680404411E-14</v>
      </c>
      <c r="AR439" s="223">
        <f t="shared" ca="1" si="893"/>
        <v>3.7276554872790015E-14</v>
      </c>
      <c r="AS439" s="223">
        <f t="shared" ca="1" si="894"/>
        <v>4.81664514682819E-14</v>
      </c>
      <c r="AT439" s="223">
        <f t="shared" ca="1" si="895"/>
        <v>-6.9730132419936167E-14</v>
      </c>
      <c r="AU439" s="223">
        <f t="shared" ca="1" si="896"/>
        <v>-1.1837032923368266E-15</v>
      </c>
      <c r="AV439" s="223">
        <f t="shared" ca="1" si="897"/>
        <v>7.0527687677166655E-14</v>
      </c>
      <c r="AW439" s="223">
        <f t="shared" ca="1" si="898"/>
        <v>-4.63364214309694E-14</v>
      </c>
      <c r="AX439" s="223">
        <f t="shared" ca="1" si="899"/>
        <v>-3.9307147231968545E-14</v>
      </c>
      <c r="AY439" s="223">
        <f t="shared" ca="1" si="900"/>
        <v>7.2820779567457314E-14</v>
      </c>
      <c r="AZ439" s="223">
        <f t="shared" ca="1" si="901"/>
        <v>-9.7580162728075148E-15</v>
      </c>
      <c r="BA439" s="223">
        <f t="shared" ca="1" si="902"/>
        <v>-6.6246026224367242E-14</v>
      </c>
      <c r="BB439" s="223">
        <f t="shared" ca="1" si="903"/>
        <v>5.4393244397896283E-14</v>
      </c>
      <c r="BC439" s="223">
        <f t="shared" ca="1" si="904"/>
        <v>2.9596961962898047E-14</v>
      </c>
      <c r="BD439" s="223">
        <f t="shared" ca="1" si="905"/>
        <v>-7.4335076750968021E-14</v>
      </c>
      <c r="BE439" s="223">
        <f t="shared" ca="1" si="906"/>
        <v>2.0488504254167387E-14</v>
      </c>
      <c r="BF439" s="223">
        <f t="shared" ca="1" si="907"/>
        <v>6.053033836214327E-14</v>
      </c>
      <c r="BG439" s="223">
        <f t="shared" ca="1" si="908"/>
        <v>-6.1272617887375486E-14</v>
      </c>
      <c r="BH439" s="223">
        <f t="shared" ca="1" si="909"/>
        <v>-1.9246091848072108E-14</v>
      </c>
      <c r="BI439" s="223">
        <f t="shared" ca="1" si="910"/>
        <v>7.4240244009515999E-14</v>
      </c>
      <c r="BJ439" s="223">
        <f t="shared" ca="1" si="911"/>
        <v>-3.077547799226423E-14</v>
      </c>
      <c r="BK439" s="223">
        <f t="shared" ca="1" si="912"/>
        <v>-5.3504351471737173E-14</v>
      </c>
      <c r="BL439" s="223">
        <f t="shared" ca="1" si="913"/>
        <v>6.6825624238583165E-14</v>
      </c>
      <c r="BM439" s="223">
        <f t="shared" ca="1" si="914"/>
        <v>8.4786019665771481E-15</v>
      </c>
      <c r="BN439" s="223">
        <f t="shared" ca="1" si="915"/>
        <v>-7.2538334185565527E-14</v>
      </c>
      <c r="BO439" s="223">
        <f t="shared" ca="1" si="916"/>
        <v>4.0396255571605232E-14</v>
      </c>
      <c r="BP439" s="223">
        <f t="shared" ca="1" si="917"/>
        <v>4.5320156951340705E-14</v>
      </c>
      <c r="BQ439" s="223">
        <f t="shared" ca="1" si="918"/>
        <v>-7.09320576337037E-14</v>
      </c>
      <c r="BR439" s="223">
        <f t="shared" ca="1" si="919"/>
        <v>2.4724240427134801E-15</v>
      </c>
      <c r="BS439" s="223">
        <f t="shared" ca="1" si="920"/>
        <v>6.9266188487157388E-14</v>
      </c>
      <c r="BT439" s="223">
        <f t="shared" ca="1" si="921"/>
        <v>-4.9142576211666448E-14</v>
      </c>
      <c r="BU439" s="223">
        <f t="shared" ca="1" si="922"/>
        <v>-3.6154917896629479E-14</v>
      </c>
      <c r="BV439" s="223">
        <f t="shared" ca="1" si="923"/>
        <v>7.3503026190872343E-14</v>
      </c>
      <c r="BW439" s="223">
        <f t="shared" ca="1" si="924"/>
        <v>-1.336992953802582E-14</v>
      </c>
      <c r="BX439" s="223">
        <f t="shared" ca="1" si="925"/>
        <v>-6.4494638987012613E-14</v>
      </c>
      <c r="BY439" s="223">
        <f t="shared" ca="1" si="926"/>
        <v>5.6825108483863777E-14</v>
      </c>
      <c r="BZ439" s="223">
        <f t="shared" ca="1" si="927"/>
        <v>2.6207034054760632E-14</v>
      </c>
      <c r="CA439" s="223">
        <f t="shared" ca="1" si="928"/>
        <v>-7.4482876204970336E-14</v>
      </c>
      <c r="CB439" s="223">
        <f t="shared" ca="1" si="929"/>
        <v>2.3978016435086365E-14</v>
      </c>
      <c r="CC439" s="223">
        <f t="shared" ca="1" si="930"/>
        <v>5.8326975322065261E-14</v>
      </c>
      <c r="CD439" s="223">
        <f t="shared" ca="1" si="931"/>
        <v>-6.3277548765209917E-14</v>
      </c>
      <c r="CE439" s="223">
        <f t="shared" ca="1" si="932"/>
        <v>-1.5691847069005064E-14</v>
      </c>
      <c r="CF439" s="223">
        <f t="shared" ca="1" si="933"/>
        <v>7.3850396882270493E-14</v>
      </c>
      <c r="CG439" s="223">
        <f t="shared" ca="1" si="934"/>
        <v>-3.4067051688245996E-14</v>
      </c>
      <c r="CH439" s="223">
        <f t="shared" ca="1" si="935"/>
        <v>-5.0896708784753593E-14</v>
      </c>
      <c r="CI439" s="223">
        <f t="shared" ca="1" si="936"/>
        <v>6.8360221209530522E-14</v>
      </c>
      <c r="CJ439" s="223">
        <f t="shared" ca="1" si="937"/>
        <v>4.8369789824763505E-15</v>
      </c>
      <c r="CK439" s="223">
        <f t="shared" ca="1" si="938"/>
        <v>-7.1619279490065965E-14</v>
      </c>
      <c r="CL439" s="223">
        <f t="shared" ca="1" si="939"/>
        <v>4.3418638152453471E-14</v>
      </c>
      <c r="CM439" s="223">
        <f t="shared" ca="1" si="940"/>
        <v>4.2364682206725965E-14</v>
      </c>
      <c r="CN439" s="223">
        <f t="shared" ca="1" si="941"/>
        <v>-7.1963101307717455E-14</v>
      </c>
      <c r="CO439" s="223">
        <f t="shared" ca="1" si="942"/>
        <v>6.1225950916871753E-15</v>
      </c>
      <c r="CP439" s="223">
        <f t="shared" ca="1" si="943"/>
        <v>6.7837820982081484E-14</v>
      </c>
      <c r="CQ439" s="223">
        <f t="shared" ca="1" si="944"/>
        <v>-5.1830342221887552E-14</v>
      </c>
      <c r="CR439" s="223">
        <f t="shared" ca="1" si="945"/>
        <v>-3.2915588197280663E-14</v>
      </c>
      <c r="CS439" s="223">
        <f t="shared" ca="1" si="946"/>
        <v>7.4008197586088837E-14</v>
      </c>
      <c r="CT439" s="223">
        <f t="shared" ca="1" si="947"/>
        <v>-1.6949633471919505E-14</v>
      </c>
      <c r="CU439" s="223">
        <f t="shared" ca="1" si="948"/>
        <v>-6.2587878515275113E-14</v>
      </c>
      <c r="CV439" s="223">
        <f t="shared" ca="1" si="949"/>
        <v>5.9120075906201993E-14</v>
      </c>
      <c r="CW439" s="223">
        <f t="shared" ca="1" si="950"/>
        <v>2.2753971106120228E-14</v>
      </c>
      <c r="CX439" s="223">
        <f t="shared" ca="1" si="951"/>
        <v>-7.4451239886265409E-14</v>
      </c>
      <c r="CY439" s="223">
        <f t="shared" ca="1" si="952"/>
        <v>2.7409763474186018E-14</v>
      </c>
      <c r="CZ439" s="223">
        <f t="shared" ca="1" si="953"/>
        <v>5.5983097489597385E-14</v>
      </c>
      <c r="DA439" s="223">
        <f t="shared" ca="1" si="954"/>
        <v>-6.5130038485610873E-14</v>
      </c>
      <c r="DB439" s="223">
        <f t="shared" ca="1" si="955"/>
        <v>-1.2099799255904299E-14</v>
      </c>
      <c r="DC439" s="223">
        <f t="shared" ca="1" si="956"/>
        <v>7.3282637680404714E-14</v>
      </c>
      <c r="DD439" s="223">
        <f t="shared" ca="1" si="957"/>
        <v>-3.7276554872789466E-14</v>
      </c>
      <c r="DE439" s="223">
        <f t="shared" ca="1" si="958"/>
        <v>-4.8166451468282367E-14</v>
      </c>
      <c r="DF439" s="223">
        <f t="shared" ca="1" si="959"/>
        <v>6.9730132419935939E-14</v>
      </c>
      <c r="DG439" s="223">
        <f t="shared" ca="1" si="960"/>
        <v>1.183703292337447E-15</v>
      </c>
      <c r="DH439" s="223">
        <f t="shared" ca="1" si="961"/>
        <v>-7.0527687677166857E-14</v>
      </c>
      <c r="DI439" s="223">
        <f t="shared" ca="1" si="962"/>
        <v>4.6336421430968908E-14</v>
      </c>
      <c r="DJ439" s="223">
        <f t="shared" ca="1" si="963"/>
        <v>3.9307147231968173E-14</v>
      </c>
      <c r="DK439" s="223">
        <f t="shared" ca="1" si="964"/>
        <v>-7.2820779567457403E-14</v>
      </c>
      <c r="DL439" s="223">
        <f t="shared" ca="1" si="965"/>
        <v>9.7580162728079486E-15</v>
      </c>
      <c r="DM439" s="223">
        <f t="shared" ca="1" si="966"/>
        <v>6.6246026224368012E-14</v>
      </c>
      <c r="DN439" s="223">
        <f t="shared" ca="1" si="967"/>
        <v>-5.4393244397895141E-14</v>
      </c>
      <c r="DO439" s="223">
        <f t="shared" ca="1" si="968"/>
        <v>-2.9596961962899587E-14</v>
      </c>
      <c r="DP439" s="223">
        <f t="shared" ca="1" si="969"/>
        <v>7.4335076750967983E-14</v>
      </c>
      <c r="DQ439" s="223">
        <f t="shared" ca="1" si="970"/>
        <v>-2.0488504254166791E-14</v>
      </c>
      <c r="DR439" s="223">
        <f t="shared" ca="1" si="971"/>
        <v>-6.0530338362143636E-14</v>
      </c>
      <c r="DS439" s="223">
        <f t="shared" ca="1" si="972"/>
        <v>6.1272617887375132E-14</v>
      </c>
      <c r="DT439" s="223">
        <f t="shared" ca="1" si="973"/>
        <v>1.9246091848072707E-14</v>
      </c>
      <c r="DU439" s="223">
        <f t="shared" ca="1" si="974"/>
        <v>-7.4240244009516062E-14</v>
      </c>
      <c r="DV439" s="223">
        <f t="shared" ca="1" si="975"/>
        <v>3.0775477992264628E-14</v>
      </c>
      <c r="DW439" s="223">
        <f t="shared" ca="1" si="976"/>
        <v>5.350435147173687E-14</v>
      </c>
      <c r="DX439" s="223">
        <f t="shared" ca="1" si="977"/>
        <v>-6.6825624238583354E-14</v>
      </c>
      <c r="DY439" s="223">
        <f t="shared" ca="1" si="978"/>
        <v>-8.4786019665788142E-15</v>
      </c>
      <c r="DZ439" s="223">
        <f t="shared" ca="1" si="979"/>
        <v>7.2538334185565918E-14</v>
      </c>
      <c r="EA439" s="223">
        <f t="shared" ca="1" si="980"/>
        <v>-4.0396255571603824E-14</v>
      </c>
      <c r="EB439" s="223">
        <f t="shared" ca="1" si="981"/>
        <v>-4.5320156951341197E-14</v>
      </c>
      <c r="EC439" s="223">
        <f t="shared" ca="1" si="982"/>
        <v>7.0932057633703498E-14</v>
      </c>
      <c r="ED439" s="223">
        <f t="shared" ca="1" si="983"/>
        <v>-2.4724240427128596E-15</v>
      </c>
      <c r="EE439" s="223">
        <f t="shared" ca="1" si="984"/>
        <v>-6.9266188487157615E-14</v>
      </c>
      <c r="EF439" s="223">
        <f t="shared" ca="1" si="985"/>
        <v>4.9142576211665981E-14</v>
      </c>
      <c r="EG439" s="223">
        <f t="shared" ca="1" si="986"/>
        <v>3.61549178966291E-14</v>
      </c>
      <c r="EH439" s="223">
        <f t="shared" ca="1" si="987"/>
        <v>-7.3503026190872406E-14</v>
      </c>
      <c r="EI439" s="223">
        <f t="shared" ca="1" si="988"/>
        <v>1.3369929538026247E-14</v>
      </c>
      <c r="EJ439" s="223">
        <f t="shared" ca="1" si="989"/>
        <v>6.4494638987013459E-14</v>
      </c>
      <c r="EK439" s="223">
        <f t="shared" ca="1" si="990"/>
        <v>-5.6825108483862692E-14</v>
      </c>
      <c r="EL439" s="223">
        <f t="shared" ca="1" si="991"/>
        <v>-2.62070340547622E-14</v>
      </c>
      <c r="EM439" s="223">
        <f t="shared" ca="1" si="992"/>
        <v>7.4482876204970324E-14</v>
      </c>
      <c r="EN439" s="223">
        <f t="shared" ca="1" si="993"/>
        <v>-2.3978016435084772E-14</v>
      </c>
      <c r="EO439" s="223">
        <f t="shared" ca="1" si="994"/>
        <v>-5.8326975322066309E-14</v>
      </c>
      <c r="EP439" s="223">
        <f t="shared" ca="1" si="995"/>
        <v>6.3277548765210145E-14</v>
      </c>
      <c r="EQ439" s="223">
        <f t="shared" ca="1" si="996"/>
        <v>1.5691847069004638E-14</v>
      </c>
      <c r="ER439" s="223">
        <f t="shared" ca="1" si="997"/>
        <v>-7.385039688227043E-14</v>
      </c>
      <c r="ES439" s="223">
        <f t="shared" ca="1" si="998"/>
        <v>3.4067051688246387E-14</v>
      </c>
      <c r="ET439" s="223">
        <f t="shared" ca="1" si="999"/>
        <v>5.0896708784753265E-14</v>
      </c>
      <c r="EU439" s="223">
        <f t="shared" ca="1" si="1000"/>
        <v>-6.8360221209530698E-14</v>
      </c>
      <c r="EV439" s="223">
        <f t="shared" ca="1" si="1001"/>
        <v>-4.8369789824759119E-15</v>
      </c>
      <c r="EW439" s="223">
        <f t="shared" ca="1" si="1002"/>
        <v>7.1619279490065852E-14</v>
      </c>
      <c r="EX439" s="223">
        <f t="shared" ca="1" si="1003"/>
        <v>-4.3418638152453818E-14</v>
      </c>
      <c r="EY439" s="223">
        <f t="shared" ca="1" si="1004"/>
        <v>-4.2364682206725612E-14</v>
      </c>
      <c r="EZ439" s="223">
        <f t="shared" ca="1" si="1005"/>
        <v>7.1963101307717569E-14</v>
      </c>
      <c r="FA439" s="223">
        <f t="shared" ca="1" si="1006"/>
        <v>-6.1225950916876123E-15</v>
      </c>
      <c r="FB439" s="223">
        <f t="shared" ca="1" si="1007"/>
        <v>-6.7837820982082166E-14</v>
      </c>
      <c r="FC439" s="223">
        <f t="shared" ca="1" si="1008"/>
        <v>5.1830342221886346E-14</v>
      </c>
      <c r="FD439" s="223">
        <f t="shared" ca="1" si="1009"/>
        <v>3.2915588197282171E-14</v>
      </c>
      <c r="FE439" s="223">
        <f t="shared" ca="1" si="1010"/>
        <v>-7.4008197586088647E-14</v>
      </c>
      <c r="FF439" s="223">
        <f t="shared" ca="1" si="1011"/>
        <v>1.694963347191787E-14</v>
      </c>
      <c r="FG439" s="223">
        <f t="shared" ca="1" si="1012"/>
        <v>6.2587878515276022E-14</v>
      </c>
      <c r="FH439" s="223">
        <f t="shared" ca="1" si="1013"/>
        <v>-5.9120075906200984E-14</v>
      </c>
      <c r="FI439" s="223">
        <f t="shared" ca="1" si="1014"/>
        <v>-2.2753971106121828E-14</v>
      </c>
      <c r="FJ439" s="223">
        <f t="shared" ca="1" si="1015"/>
        <v>7.445123988626546E-14</v>
      </c>
      <c r="FK439" s="223">
        <f t="shared" ca="1" si="1016"/>
        <v>-2.740976347418445E-14</v>
      </c>
      <c r="FL439" s="223">
        <f t="shared" ca="1" si="1017"/>
        <v>-5.598309748959849E-14</v>
      </c>
      <c r="FM439" s="223">
        <f t="shared" ca="1" si="1018"/>
        <v>6.51300384856111E-14</v>
      </c>
      <c r="FN439" s="223">
        <f t="shared" ca="1" si="1019"/>
        <v>1.2099799255903863E-14</v>
      </c>
      <c r="FO439" s="223">
        <f t="shared" ca="1" si="1020"/>
        <v>-7.3282637680404638E-14</v>
      </c>
      <c r="FP439" s="223">
        <f t="shared" ca="1" si="1021"/>
        <v>3.7276554872789851E-14</v>
      </c>
      <c r="FQ439" s="223">
        <f t="shared" ca="1" si="1022"/>
        <v>4.8166451468282033E-14</v>
      </c>
      <c r="FR439" s="223">
        <f t="shared" ca="1" si="1023"/>
        <v>-6.9730132419936091E-14</v>
      </c>
      <c r="FS439" s="223">
        <f t="shared" ca="1" si="1024"/>
        <v>-1.1837032923370092E-15</v>
      </c>
      <c r="FT439" s="223">
        <f t="shared" ca="1" si="1025"/>
        <v>7.0527687677166718E-14</v>
      </c>
      <c r="FU439" s="223">
        <f t="shared" ca="1" si="1026"/>
        <v>-4.6336421430969255E-14</v>
      </c>
      <c r="FV439" s="223">
        <f t="shared" ca="1" si="1027"/>
        <v>-3.9307147231967794E-14</v>
      </c>
      <c r="FW439" s="223">
        <f t="shared" ca="1" si="1028"/>
        <v>7.2820779567457504E-14</v>
      </c>
      <c r="FX439" s="223">
        <f t="shared" ca="1" si="1029"/>
        <v>-9.7580162728083825E-15</v>
      </c>
      <c r="FY439" s="223">
        <f t="shared" ca="1" si="1030"/>
        <v>-6.6246026224368782E-14</v>
      </c>
      <c r="FZ439" s="223">
        <f t="shared" ca="1" si="1031"/>
        <v>5.4393244397893993E-14</v>
      </c>
      <c r="GA439" s="223">
        <f t="shared" ca="1" si="1032"/>
        <v>2.9596961962901133E-14</v>
      </c>
      <c r="GB439" s="223">
        <f t="shared" ca="1" si="1033"/>
        <v>-7.4335076750967869E-14</v>
      </c>
      <c r="GC439" s="223">
        <f t="shared" ca="1" si="1034"/>
        <v>2.0488504254165178E-14</v>
      </c>
      <c r="GD439" s="223">
        <f t="shared" ca="1" si="1035"/>
        <v>6.0530338362144608E-14</v>
      </c>
      <c r="GE439" s="223">
        <f t="shared" ca="1" si="1036"/>
        <v>-6.1272617887374186E-14</v>
      </c>
      <c r="GF439" s="223">
        <f t="shared" ca="1" si="1037"/>
        <v>-1.9246091848074329E-14</v>
      </c>
      <c r="GG439" s="223">
        <f t="shared" ca="1" si="1038"/>
        <v>7.4240244009516188E-14</v>
      </c>
      <c r="GH439" s="223">
        <f t="shared" ca="1" si="1039"/>
        <v>-3.0775477992263101E-14</v>
      </c>
      <c r="GI439" s="223">
        <f t="shared" ca="1" si="1040"/>
        <v>-5.3504351471738037E-14</v>
      </c>
      <c r="GJ439" s="223">
        <f t="shared" ca="1" si="1041"/>
        <v>6.6825624238582609E-14</v>
      </c>
      <c r="GK439" s="223">
        <f t="shared" ca="1" si="1042"/>
        <v>8.4786019665783787E-15</v>
      </c>
      <c r="GL439" s="223">
        <f t="shared" ca="1" si="1043"/>
        <v>-7.2538334185565817E-14</v>
      </c>
      <c r="GM439" s="223">
        <f t="shared" ca="1" si="1044"/>
        <v>4.0396255571604197E-14</v>
      </c>
      <c r="GN439" s="223">
        <f t="shared" ca="1" si="1045"/>
        <v>4.5320156951340857E-14</v>
      </c>
      <c r="GO439" s="223">
        <f t="shared" ca="1" si="1046"/>
        <v>-7.0932057633703636E-14</v>
      </c>
      <c r="GP439" s="223">
        <f t="shared" ca="1" si="1047"/>
        <v>2.4724240427132975E-15</v>
      </c>
      <c r="GQ439" s="223">
        <f t="shared" ca="1" si="1048"/>
        <v>6.9266188487157464E-14</v>
      </c>
      <c r="GR439" s="223">
        <f t="shared" ca="1" si="1049"/>
        <v>-4.9142576211666315E-14</v>
      </c>
      <c r="GS439" s="223">
        <f t="shared" ca="1" si="1050"/>
        <v>-3.6154917896628715E-14</v>
      </c>
      <c r="GT439" s="223">
        <f t="shared" ca="1" si="1051"/>
        <v>7.3503026190872469E-14</v>
      </c>
      <c r="GU439" s="223">
        <f t="shared" ca="1" si="1052"/>
        <v>-1.3369929538026681E-14</v>
      </c>
      <c r="GV439" s="223">
        <f t="shared" ca="1" si="1053"/>
        <v>-6.4494638987014304E-14</v>
      </c>
      <c r="GW439" s="223">
        <f t="shared" ca="1" si="1054"/>
        <v>5.6825108483861606E-14</v>
      </c>
      <c r="GX439" s="223">
        <f t="shared" ca="1" si="1055"/>
        <v>2.6207034054763775E-14</v>
      </c>
      <c r="GY439" s="223">
        <f t="shared" ca="1" si="1056"/>
        <v>-7.4482876204970286E-14</v>
      </c>
      <c r="GZ439" s="223">
        <f t="shared" ca="1" si="1057"/>
        <v>2.3978016435083184E-14</v>
      </c>
      <c r="HA439" s="223">
        <f t="shared" ca="1" si="1058"/>
        <v>5.8326975322067344E-14</v>
      </c>
      <c r="HB439" s="223">
        <f t="shared" ca="1" si="1059"/>
        <v>-6.3277548765209248E-14</v>
      </c>
      <c r="HC439" s="223">
        <f t="shared" ca="1" si="1060"/>
        <v>-1.5691847069006279E-14</v>
      </c>
      <c r="HD439" s="223">
        <f t="shared" ca="1" si="1061"/>
        <v>7.3850396882270645E-14</v>
      </c>
      <c r="HE439" s="223">
        <f t="shared" ca="1" si="1062"/>
        <v>-3.4067051688244891E-14</v>
      </c>
      <c r="HF439" s="223">
        <f t="shared" ca="1" si="1063"/>
        <v>-5.0896708784754495E-14</v>
      </c>
      <c r="HG439" s="223">
        <f t="shared" ca="1" si="1064"/>
        <v>6.836022120953003E-14</v>
      </c>
      <c r="HH439" s="223">
        <f t="shared" ca="1" si="1065"/>
        <v>4.8369789824775882E-15</v>
      </c>
      <c r="HI439" s="223">
        <f t="shared" ca="1" si="1066"/>
        <v>-7.1619279490066306E-14</v>
      </c>
      <c r="HJ439" s="223">
        <f t="shared" ca="1" si="1067"/>
        <v>4.3418638152452455E-14</v>
      </c>
      <c r="HK439" s="223">
        <f t="shared" ca="1" si="1068"/>
        <v>4.2364682206726988E-14</v>
      </c>
      <c r="HL439" s="223">
        <f t="shared" ca="1" si="1069"/>
        <v>-7.1963101307717139E-14</v>
      </c>
      <c r="HM439" s="223">
        <f t="shared" ca="1" si="1070"/>
        <v>6.1225950916859392E-15</v>
      </c>
      <c r="HN439" s="223">
        <f t="shared" ca="1" si="1071"/>
        <v>6.7837820982081118E-14</v>
      </c>
      <c r="HO439" s="223">
        <f t="shared" ca="1" si="1072"/>
        <v>-5.1830342221888183E-14</v>
      </c>
      <c r="HP439" s="223">
        <f t="shared" ca="1" si="1073"/>
        <v>-3.2915588197279881E-14</v>
      </c>
      <c r="HQ439" s="223">
        <f t="shared" ca="1" si="1074"/>
        <v>7.400819758608895E-14</v>
      </c>
      <c r="HR439" s="223">
        <f t="shared" ca="1" si="1075"/>
        <v>-1.6949633471920357E-14</v>
      </c>
      <c r="HS439" s="223">
        <f t="shared" ca="1" si="1076"/>
        <v>-6.2587878515274633E-14</v>
      </c>
      <c r="HT439" s="223">
        <f t="shared" ca="1" si="1077"/>
        <v>5.9120075906199961E-14</v>
      </c>
      <c r="HU439" s="223">
        <f t="shared" ca="1" si="1078"/>
        <v>2.2753971106123425E-14</v>
      </c>
      <c r="HV439" s="223">
        <f t="shared" ca="1" si="1079"/>
        <v>-7.4451239886265523E-14</v>
      </c>
      <c r="HW439" s="223">
        <f t="shared" ca="1" si="1080"/>
        <v>2.7409763474182891E-14</v>
      </c>
      <c r="HX439" s="223">
        <f t="shared" ca="1" si="1081"/>
        <v>5.5983097489599607E-14</v>
      </c>
      <c r="HY439" s="223">
        <f t="shared" ca="1" si="1082"/>
        <v>-6.513003848561028E-14</v>
      </c>
      <c r="HZ439" s="223">
        <f t="shared" ca="1" si="1083"/>
        <v>-1.2099799255905523E-14</v>
      </c>
      <c r="IA439" s="223">
        <f t="shared" ca="1" si="1084"/>
        <v>7.3282637680404941E-14</v>
      </c>
      <c r="IB439" s="223">
        <f t="shared" ca="1" si="1085"/>
        <v>-3.7276554872788406E-14</v>
      </c>
      <c r="IC439" s="223">
        <f t="shared" ca="1" si="1086"/>
        <v>-4.8166451468283314E-14</v>
      </c>
      <c r="ID439" s="223">
        <f t="shared" ca="1" si="1087"/>
        <v>6.9730132419935498E-14</v>
      </c>
      <c r="IE439" s="223">
        <f t="shared" ca="1" si="1088"/>
        <v>2.261242139048139E-14</v>
      </c>
      <c r="IF439" s="223">
        <f t="shared" ca="1" si="1089"/>
        <v>-7.0527687677167248E-14</v>
      </c>
      <c r="IG439" s="223">
        <f t="shared" ca="1" si="1090"/>
        <v>4.6336421430967936E-14</v>
      </c>
      <c r="IH439" s="223">
        <f t="shared" ca="1" si="1091"/>
        <v>3.9307147231969227E-14</v>
      </c>
      <c r="II439" s="223">
        <f t="shared" ca="1" si="1092"/>
        <v>-7.2820779567457138E-14</v>
      </c>
      <c r="IJ439" s="223">
        <f t="shared" ca="1" si="1093"/>
        <v>9.758016272806718E-15</v>
      </c>
      <c r="IK439" s="223">
        <f t="shared" ca="1" si="1094"/>
        <v>6.6246026224367596E-14</v>
      </c>
      <c r="IL439" s="223">
        <f t="shared" ca="1" si="1095"/>
        <v>-5.4393244397895741E-14</v>
      </c>
      <c r="IM439" s="223">
        <f t="shared" ca="1" si="1096"/>
        <v>-2.9596961962898785E-14</v>
      </c>
      <c r="IN439" s="223">
        <f t="shared" ca="1" si="1097"/>
        <v>7.4335076750968046E-14</v>
      </c>
      <c r="IO439" s="223">
        <f t="shared" ca="1" si="1098"/>
        <v>-2.0488504254167633E-14</v>
      </c>
      <c r="IP439" s="223">
        <f t="shared" ca="1" si="1099"/>
        <v>-6.0530338362143131E-14</v>
      </c>
      <c r="IQ439" s="223">
        <f t="shared" ca="1" si="1100"/>
        <v>6.1272617887373227E-14</v>
      </c>
      <c r="IR439" s="223">
        <f t="shared" ca="1" si="1101"/>
        <v>1.9246091848075954E-14</v>
      </c>
      <c r="IS439" s="223">
        <f t="shared" ca="1" si="1102"/>
        <v>-7.424024400951634E-14</v>
      </c>
      <c r="IT439" s="223">
        <f t="shared" ca="1" si="1103"/>
        <v>3.0775477992261574E-14</v>
      </c>
      <c r="IU439" s="223">
        <f t="shared" ca="1" si="1104"/>
        <v>5.3504351471739205E-14</v>
      </c>
      <c r="IV439" s="223">
        <f t="shared" ca="1" si="1105"/>
        <v>-6.6825624238581877E-14</v>
      </c>
      <c r="IW439" s="223">
        <f t="shared" ca="1" si="1106"/>
        <v>-8.478601966580048E-15</v>
      </c>
      <c r="IX439" s="223">
        <f t="shared" ca="1" si="1107"/>
        <v>7.2538334185566196E-14</v>
      </c>
      <c r="IY439" s="223">
        <f t="shared" ca="1" si="1108"/>
        <v>-4.0396255571602789E-14</v>
      </c>
      <c r="IZ439" s="223">
        <f t="shared" ca="1" si="1109"/>
        <v>-4.5320156951342182E-14</v>
      </c>
      <c r="JA439" s="223">
        <f t="shared" ca="1" si="1110"/>
        <v>7.0932057633703132E-14</v>
      </c>
      <c r="JB439" s="223">
        <f t="shared" ca="1" si="1111"/>
        <v>-2.4724240427116191E-15</v>
      </c>
    </row>
    <row r="440" spans="2:262">
      <c r="B440" s="230">
        <v>79</v>
      </c>
      <c r="C440" s="229">
        <f t="shared" si="1112"/>
        <v>1.5429687500000009E-3</v>
      </c>
      <c r="D440" s="226">
        <f t="shared" ca="1" si="855"/>
        <v>18.000000000097362</v>
      </c>
      <c r="E440" s="225">
        <f ca="1">CG361</f>
        <v>9.7361171869590587E-11</v>
      </c>
      <c r="F440" s="224">
        <v>79</v>
      </c>
      <c r="G440" s="223">
        <f t="shared" ca="1" si="856"/>
        <v>-1.6747183357263172E-13</v>
      </c>
      <c r="H440" s="223">
        <f t="shared" ca="1" si="857"/>
        <v>1.3255698789035341E-13</v>
      </c>
      <c r="I440" s="223">
        <f t="shared" ca="1" si="858"/>
        <v>7.2058629573098207E-14</v>
      </c>
      <c r="J440" s="223">
        <f t="shared" ca="1" si="859"/>
        <v>-1.8442407413609615E-13</v>
      </c>
      <c r="K440" s="223">
        <f t="shared" ca="1" si="860"/>
        <v>6.0687988225185016E-14</v>
      </c>
      <c r="L440" s="223">
        <f t="shared" ca="1" si="861"/>
        <v>1.4074146265702023E-13</v>
      </c>
      <c r="M440" s="223">
        <f t="shared" ca="1" si="862"/>
        <v>-1.6199229591505714E-13</v>
      </c>
      <c r="N440" s="223">
        <f t="shared" ca="1" si="863"/>
        <v>-2.414101614354814E-14</v>
      </c>
      <c r="O440" s="223">
        <f t="shared" ca="1" si="864"/>
        <v>1.7936875968900502E-13</v>
      </c>
      <c r="P440" s="223">
        <f t="shared" ca="1" si="865"/>
        <v>-1.0496683649947172E-13</v>
      </c>
      <c r="Q440" s="223">
        <f t="shared" ca="1" si="866"/>
        <v>-1.0381467277512591E-13</v>
      </c>
      <c r="R440" s="223">
        <f t="shared" ca="1" si="867"/>
        <v>1.7969160740201554E-13</v>
      </c>
      <c r="S440" s="223">
        <f t="shared" ca="1" si="868"/>
        <v>-2.5525562446832145E-14</v>
      </c>
      <c r="T440" s="223">
        <f t="shared" ca="1" si="869"/>
        <v>-1.6131856094325777E-13</v>
      </c>
      <c r="U440" s="223">
        <f t="shared" ca="1" si="870"/>
        <v>1.4164106121572308E-13</v>
      </c>
      <c r="V440" s="223">
        <f t="shared" ca="1" si="871"/>
        <v>5.9366731141083449E-14</v>
      </c>
      <c r="W440" s="223">
        <f t="shared" ca="1" si="872"/>
        <v>-1.8437264496168933E-13</v>
      </c>
      <c r="X440" s="223">
        <f t="shared" ca="1" si="873"/>
        <v>7.334286844799616E-14</v>
      </c>
      <c r="Y440" s="223">
        <f t="shared" ca="1" si="874"/>
        <v>1.3158117632234477E-13</v>
      </c>
      <c r="Z440" s="223">
        <f t="shared" ca="1" si="875"/>
        <v>-1.6805369296768958E-13</v>
      </c>
      <c r="AA440" s="223">
        <f t="shared" ca="1" si="876"/>
        <v>-1.0617796381451503E-14</v>
      </c>
      <c r="AB440" s="223">
        <f t="shared" ca="1" si="877"/>
        <v>1.7569627740093719E-13</v>
      </c>
      <c r="AC440" s="223">
        <f t="shared" ca="1" si="878"/>
        <v>-1.1584663996709118E-13</v>
      </c>
      <c r="AD440" s="223">
        <f t="shared" ca="1" si="879"/>
        <v>-9.2311015954112725E-14</v>
      </c>
      <c r="AE440" s="223">
        <f t="shared" ca="1" si="880"/>
        <v>1.8229119288586637E-13</v>
      </c>
      <c r="AF440" s="223">
        <f t="shared" ca="1" si="881"/>
        <v>-3.8900375093217414E-14</v>
      </c>
      <c r="AG440" s="223">
        <f t="shared" ca="1" si="882"/>
        <v>-1.5429108905507008E-13</v>
      </c>
      <c r="AH440" s="223">
        <f t="shared" ca="1" si="883"/>
        <v>1.4995756935821265E-13</v>
      </c>
      <c r="AI440" s="223">
        <f t="shared" ca="1" si="884"/>
        <v>4.6353119249326065E-14</v>
      </c>
      <c r="AJ440" s="223">
        <f t="shared" ca="1" si="885"/>
        <v>-1.833220844497062E-13</v>
      </c>
      <c r="AK440" s="223">
        <f t="shared" ca="1" si="886"/>
        <v>8.5600297312068729E-14</v>
      </c>
      <c r="AL440" s="223">
        <f t="shared" ca="1" si="887"/>
        <v>1.2170784019264077E-13</v>
      </c>
      <c r="AM440" s="223">
        <f t="shared" ca="1" si="888"/>
        <v>-1.7320439249751812E-13</v>
      </c>
      <c r="AN440" s="223">
        <f t="shared" ca="1" si="889"/>
        <v>2.9629621391879473E-15</v>
      </c>
      <c r="AO440" s="223">
        <f t="shared" ca="1" si="890"/>
        <v>1.7107168176284797E-13</v>
      </c>
      <c r="AP440" s="223">
        <f t="shared" ca="1" si="891"/>
        <v>-1.2609866045547357E-13</v>
      </c>
      <c r="AQ440" s="223">
        <f t="shared" ca="1" si="892"/>
        <v>-8.0307117739577718E-14</v>
      </c>
      <c r="AR440" s="223">
        <f t="shared" ca="1" si="893"/>
        <v>1.8390292660128225E-13</v>
      </c>
      <c r="AS440" s="223">
        <f t="shared" ca="1" si="894"/>
        <v>-5.2064383236543383E-14</v>
      </c>
      <c r="AT440" s="223">
        <f t="shared" ca="1" si="895"/>
        <v>-1.4642750038710854E-13</v>
      </c>
      <c r="AU440" s="223">
        <f t="shared" ca="1" si="896"/>
        <v>1.5746144443963305E-13</v>
      </c>
      <c r="AV440" s="223">
        <f t="shared" ca="1" si="897"/>
        <v>3.308831578819962E-14</v>
      </c>
      <c r="AW440" s="223">
        <f t="shared" ca="1" si="898"/>
        <v>-1.8127808567858448E-13</v>
      </c>
      <c r="AX440" s="223">
        <f t="shared" ca="1" si="899"/>
        <v>9.7393850748373222E-14</v>
      </c>
      <c r="AY440" s="223">
        <f t="shared" ca="1" si="900"/>
        <v>1.1117495873184569E-13</v>
      </c>
      <c r="AZ440" s="223">
        <f t="shared" ca="1" si="901"/>
        <v>-1.7741648241752033E-13</v>
      </c>
      <c r="BA440" s="223">
        <f t="shared" ca="1" si="902"/>
        <v>1.6527664111278954E-14</v>
      </c>
      <c r="BB440" s="223">
        <f t="shared" ca="1" si="903"/>
        <v>1.6552003385918665E-13</v>
      </c>
      <c r="BC440" s="223">
        <f t="shared" ca="1" si="904"/>
        <v>-1.3566734137732763E-13</v>
      </c>
      <c r="BD440" s="223">
        <f t="shared" ca="1" si="905"/>
        <v>-6.7868028295990527E-14</v>
      </c>
      <c r="BE440" s="223">
        <f t="shared" ca="1" si="906"/>
        <v>1.8451807442361446E-13</v>
      </c>
      <c r="BF440" s="223">
        <f t="shared" ca="1" si="907"/>
        <v>-6.4946249976113491E-14</v>
      </c>
      <c r="BG440" s="223">
        <f t="shared" ca="1" si="908"/>
        <v>-1.3777040840768617E-13</v>
      </c>
      <c r="BH440" s="223">
        <f t="shared" ca="1" si="909"/>
        <v>1.6411202231076245E-13</v>
      </c>
      <c r="BI440" s="223">
        <f t="shared" ca="1" si="910"/>
        <v>1.964420387696114E-14</v>
      </c>
      <c r="BJ440" s="223">
        <f t="shared" ca="1" si="911"/>
        <v>-1.7825172525476199E-13</v>
      </c>
      <c r="BK440" s="223">
        <f t="shared" ca="1" si="912"/>
        <v>1.0865961846901287E-13</v>
      </c>
      <c r="BL440" s="223">
        <f t="shared" ca="1" si="913"/>
        <v>1.0003961053719518E-13</v>
      </c>
      <c r="BM440" s="223">
        <f t="shared" ca="1" si="914"/>
        <v>-1.8066713704747345E-13</v>
      </c>
      <c r="BN440" s="223">
        <f t="shared" ca="1" si="915"/>
        <v>3.0002801239548221E-14</v>
      </c>
      <c r="BO440" s="223">
        <f t="shared" ca="1" si="916"/>
        <v>1.5907141855095425E-13</v>
      </c>
      <c r="BP440" s="223">
        <f t="shared" ca="1" si="917"/>
        <v>-1.4450082922168583E-13</v>
      </c>
      <c r="BQ440" s="223">
        <f t="shared" ca="1" si="918"/>
        <v>-5.506115612680604E-14</v>
      </c>
      <c r="BR440" s="223">
        <f t="shared" ca="1" si="919"/>
        <v>1.8413330281351579E-13</v>
      </c>
      <c r="BS440" s="223">
        <f t="shared" ca="1" si="920"/>
        <v>-7.7476167359952237E-14</v>
      </c>
      <c r="BT440" s="223">
        <f t="shared" ca="1" si="921"/>
        <v>-1.2836672664831523E-13</v>
      </c>
      <c r="BU440" s="223">
        <f t="shared" ca="1" si="922"/>
        <v>1.6987326291389553E-13</v>
      </c>
      <c r="BV440" s="223">
        <f t="shared" ca="1" si="923"/>
        <v>6.0936383228881417E-15</v>
      </c>
      <c r="BW440" s="223">
        <f t="shared" ca="1" si="924"/>
        <v>-1.7425940328758735E-13</v>
      </c>
      <c r="BX440" s="223">
        <f t="shared" ca="1" si="925"/>
        <v>1.1933655030261704E-13</v>
      </c>
      <c r="BY440" s="223">
        <f t="shared" ca="1" si="926"/>
        <v>8.8362139025349813E-14</v>
      </c>
      <c r="BZ440" s="223">
        <f t="shared" ca="1" si="927"/>
        <v>-1.8293874080829213E-13</v>
      </c>
      <c r="CA440" s="223">
        <f t="shared" ca="1" si="928"/>
        <v>4.3315350588381659E-14</v>
      </c>
      <c r="CB440" s="223">
        <f t="shared" ca="1" si="929"/>
        <v>1.5176078144323E-13</v>
      </c>
      <c r="CC440" s="223">
        <f t="shared" ca="1" si="930"/>
        <v>-1.525512545525612E-13</v>
      </c>
      <c r="CD440" s="223">
        <f t="shared" ca="1" si="931"/>
        <v>-4.1955902781925093E-14</v>
      </c>
      <c r="CE440" s="223">
        <f t="shared" ca="1" si="932"/>
        <v>1.8275069688167917E-13</v>
      </c>
      <c r="CF440" s="223">
        <f t="shared" ca="1" si="933"/>
        <v>-8.958623468012925E-14</v>
      </c>
      <c r="CG440" s="223">
        <f t="shared" ca="1" si="934"/>
        <v>-1.182674144752057E-13</v>
      </c>
      <c r="CH440" s="223">
        <f t="shared" ca="1" si="935"/>
        <v>1.7471394558703271E-13</v>
      </c>
      <c r="CI440" s="223">
        <f t="shared" ca="1" si="936"/>
        <v>-7.4899491852306064E-15</v>
      </c>
      <c r="CJ440" s="223">
        <f t="shared" ca="1" si="937"/>
        <v>-1.6932275451570698E-13</v>
      </c>
      <c r="CK440" s="223">
        <f t="shared" ca="1" si="938"/>
        <v>1.2936678703049803E-13</v>
      </c>
      <c r="CL440" s="223">
        <f t="shared" ca="1" si="939"/>
        <v>7.6205825426194182E-14</v>
      </c>
      <c r="CM440" s="223">
        <f t="shared" ca="1" si="940"/>
        <v>-1.842189836823786E-13</v>
      </c>
      <c r="CN440" s="223">
        <f t="shared" ca="1" si="941"/>
        <v>5.6393170299418679E-14</v>
      </c>
      <c r="CO440" s="223">
        <f t="shared" ca="1" si="942"/>
        <v>1.4362773951191012E-13</v>
      </c>
      <c r="CP440" s="223">
        <f t="shared" ca="1" si="943"/>
        <v>-1.5977499141757447E-13</v>
      </c>
      <c r="CQ440" s="223">
        <f t="shared" ca="1" si="944"/>
        <v>-2.8623286764702119E-14</v>
      </c>
      <c r="CR440" s="223">
        <f t="shared" ca="1" si="945"/>
        <v>1.803777490894407E-13</v>
      </c>
      <c r="CS440" s="223">
        <f t="shared" ca="1" si="946"/>
        <v>-1.0121082643258631E-13</v>
      </c>
      <c r="CT440" s="223">
        <f t="shared" ca="1" si="947"/>
        <v>-1.0752720093605847E-13</v>
      </c>
      <c r="CU440" s="223">
        <f t="shared" ca="1" si="948"/>
        <v>1.7860783825136131E-13</v>
      </c>
      <c r="CV440" s="223">
        <f t="shared" ca="1" si="949"/>
        <v>-2.1032948009760537E-14</v>
      </c>
      <c r="CW440" s="223">
        <f t="shared" ca="1" si="950"/>
        <v>-1.6346853106653914E-13</v>
      </c>
      <c r="CX440" s="223">
        <f t="shared" ca="1" si="951"/>
        <v>1.3869597393078705E-13</v>
      </c>
      <c r="CY440" s="223">
        <f t="shared" ca="1" si="952"/>
        <v>6.3636545856386368E-14</v>
      </c>
      <c r="CZ440" s="223">
        <f t="shared" ca="1" si="953"/>
        <v>-1.8450092792267518E-13</v>
      </c>
      <c r="DA440" s="223">
        <f t="shared" ca="1" si="954"/>
        <v>6.9165390534551228E-14</v>
      </c>
      <c r="DB440" s="223">
        <f t="shared" ca="1" si="955"/>
        <v>1.3471636641589473E-13</v>
      </c>
      <c r="DC440" s="223">
        <f t="shared" ca="1" si="956"/>
        <v>-1.6613289376077231E-13</v>
      </c>
      <c r="DD440" s="223">
        <f t="shared" ca="1" si="957"/>
        <v>-1.5135558676504712E-14</v>
      </c>
      <c r="DE440" s="223">
        <f t="shared" ca="1" si="958"/>
        <v>1.770273186464868E-13</v>
      </c>
      <c r="DF440" s="223">
        <f t="shared" ca="1" si="959"/>
        <v>-1.1228694794743415E-13</v>
      </c>
      <c r="DG440" s="223">
        <f t="shared" ca="1" si="960"/>
        <v>-9.6204288178600514E-14</v>
      </c>
      <c r="DH440" s="223">
        <f t="shared" ca="1" si="961"/>
        <v>1.8153383956515334E-13</v>
      </c>
      <c r="DI440" s="223">
        <f t="shared" ca="1" si="962"/>
        <v>-3.4461967466675885E-14</v>
      </c>
      <c r="DJ440" s="223">
        <f t="shared" ca="1" si="963"/>
        <v>-1.5672845748418013E-13</v>
      </c>
      <c r="DK440" s="223">
        <f t="shared" ca="1" si="964"/>
        <v>1.4727355533135903E-13</v>
      </c>
      <c r="DL440" s="223">
        <f t="shared" ca="1" si="965"/>
        <v>5.0722414330945835E-14</v>
      </c>
      <c r="DM440" s="223">
        <f t="shared" ca="1" si="966"/>
        <v>-1.8378304564891524E-13</v>
      </c>
      <c r="DN440" s="223">
        <f t="shared" ca="1" si="967"/>
        <v>8.1562797525711173E-14</v>
      </c>
      <c r="DO440" s="223">
        <f t="shared" ca="1" si="968"/>
        <v>1.2507495365809289E-13</v>
      </c>
      <c r="DP440" s="223">
        <f t="shared" ca="1" si="969"/>
        <v>-1.7159050755849158E-13</v>
      </c>
      <c r="DQ440" s="223">
        <f t="shared" ca="1" si="970"/>
        <v>-1.5658096844496442E-15</v>
      </c>
      <c r="DR440" s="223">
        <f t="shared" ca="1" si="971"/>
        <v>1.7271756182567716E-13</v>
      </c>
      <c r="DS440" s="223">
        <f t="shared" ca="1" si="972"/>
        <v>-1.2275457676251966E-13</v>
      </c>
      <c r="DT440" s="223">
        <f t="shared" ca="1" si="973"/>
        <v>-8.436003604810658E-14</v>
      </c>
      <c r="DU440" s="223">
        <f t="shared" ca="1" si="974"/>
        <v>1.834760932737746E-13</v>
      </c>
      <c r="DV440" s="223">
        <f t="shared" ca="1" si="975"/>
        <v>-4.770423453601422E-14</v>
      </c>
      <c r="DW440" s="223">
        <f t="shared" ca="1" si="976"/>
        <v>-1.4913905881134737E-13</v>
      </c>
      <c r="DX440" s="223">
        <f t="shared" ca="1" si="977"/>
        <v>1.5505304857542391E-13</v>
      </c>
      <c r="DY440" s="223">
        <f t="shared" ca="1" si="978"/>
        <v>3.7533413647523098E-14</v>
      </c>
      <c r="DZ440" s="223">
        <f t="shared" ca="1" si="979"/>
        <v>-1.820692271273387E-13</v>
      </c>
      <c r="EA440" s="223">
        <f t="shared" ca="1" si="980"/>
        <v>9.3518208650260098E-14</v>
      </c>
      <c r="EB440" s="223">
        <f t="shared" ca="1" si="981"/>
        <v>1.1475574888959631E-13</v>
      </c>
      <c r="EC440" s="223">
        <f t="shared" ca="1" si="982"/>
        <v>-1.7611825752870207E-13</v>
      </c>
      <c r="ED440" s="223">
        <f t="shared" ca="1" si="983"/>
        <v>1.201242456594608E-14</v>
      </c>
      <c r="EE440" s="223">
        <f t="shared" ca="1" si="984"/>
        <v>1.6747183357263237E-13</v>
      </c>
      <c r="EF440" s="223">
        <f t="shared" ca="1" si="985"/>
        <v>-1.3255698789035475E-13</v>
      </c>
      <c r="EG440" s="223">
        <f t="shared" ca="1" si="986"/>
        <v>-7.2058629573098043E-14</v>
      </c>
      <c r="EH440" s="223">
        <f t="shared" ca="1" si="987"/>
        <v>1.8442407413609612E-13</v>
      </c>
      <c r="EI440" s="223">
        <f t="shared" ca="1" si="988"/>
        <v>-6.06879882251821E-14</v>
      </c>
      <c r="EJ440" s="223">
        <f t="shared" ca="1" si="989"/>
        <v>-1.4074146265702007E-13</v>
      </c>
      <c r="EK440" s="223">
        <f t="shared" ca="1" si="990"/>
        <v>1.6199229591505896E-13</v>
      </c>
      <c r="EL440" s="223">
        <f t="shared" ca="1" si="991"/>
        <v>2.4141016143551208E-14</v>
      </c>
      <c r="EM440" s="223">
        <f t="shared" ca="1" si="992"/>
        <v>-1.79368759689005E-13</v>
      </c>
      <c r="EN440" s="223">
        <f t="shared" ca="1" si="993"/>
        <v>1.0496683649947512E-13</v>
      </c>
      <c r="EO440" s="223">
        <f t="shared" ca="1" si="994"/>
        <v>1.0381467277512847E-13</v>
      </c>
      <c r="EP440" s="223">
        <f t="shared" ca="1" si="995"/>
        <v>-1.7969160740201559E-13</v>
      </c>
      <c r="EQ440" s="223">
        <f t="shared" ca="1" si="996"/>
        <v>2.5525562446836218E-14</v>
      </c>
      <c r="ER440" s="223">
        <f t="shared" ca="1" si="997"/>
        <v>1.6131856094325931E-13</v>
      </c>
      <c r="ES440" s="223">
        <f t="shared" ca="1" si="998"/>
        <v>-1.4164106121572359E-13</v>
      </c>
      <c r="ET440" s="223">
        <f t="shared" ca="1" si="999"/>
        <v>-5.9366731141079549E-14</v>
      </c>
      <c r="EU440" s="223">
        <f t="shared" ca="1" si="1000"/>
        <v>1.843726449616894E-13</v>
      </c>
      <c r="EV440" s="223">
        <f t="shared" ca="1" si="1001"/>
        <v>-7.3342868447996311E-14</v>
      </c>
      <c r="EW440" s="223">
        <f t="shared" ca="1" si="1002"/>
        <v>-1.3158117632234189E-13</v>
      </c>
      <c r="EX440" s="223">
        <f t="shared" ca="1" si="1003"/>
        <v>1.680536929676886E-13</v>
      </c>
      <c r="EY440" s="223">
        <f t="shared" ca="1" si="1004"/>
        <v>1.0617796381451322E-14</v>
      </c>
      <c r="EZ440" s="223">
        <f t="shared" ca="1" si="1005"/>
        <v>-1.7569627740093595E-13</v>
      </c>
      <c r="FA440" s="223">
        <f t="shared" ca="1" si="1006"/>
        <v>1.1584663996708928E-13</v>
      </c>
      <c r="FB440" s="223">
        <f t="shared" ca="1" si="1007"/>
        <v>9.2311015954112586E-14</v>
      </c>
      <c r="FC440" s="223">
        <f t="shared" ca="1" si="1008"/>
        <v>-1.8229119288586703E-13</v>
      </c>
      <c r="FD440" s="223">
        <f t="shared" ca="1" si="1009"/>
        <v>3.8900375093215022E-14</v>
      </c>
      <c r="FE440" s="223">
        <f t="shared" ca="1" si="1010"/>
        <v>1.5429108905506927E-13</v>
      </c>
      <c r="FF440" s="223">
        <f t="shared" ca="1" si="1011"/>
        <v>-1.4995756935821505E-13</v>
      </c>
      <c r="FG440" s="223">
        <f t="shared" ca="1" si="1012"/>
        <v>-4.6353119249328425E-14</v>
      </c>
      <c r="FH440" s="223">
        <f t="shared" ca="1" si="1013"/>
        <v>1.8332208444970602E-13</v>
      </c>
      <c r="FI440" s="223">
        <f t="shared" ca="1" si="1014"/>
        <v>-8.5600297312072377E-14</v>
      </c>
      <c r="FJ440" s="223">
        <f t="shared" ca="1" si="1015"/>
        <v>-1.2170784019264259E-13</v>
      </c>
      <c r="FK440" s="223">
        <f t="shared" ca="1" si="1016"/>
        <v>1.7320439249751862E-13</v>
      </c>
      <c r="FL440" s="223">
        <f t="shared" ca="1" si="1017"/>
        <v>-2.9629621391933715E-15</v>
      </c>
      <c r="FM440" s="223">
        <f t="shared" ca="1" si="1018"/>
        <v>-1.7107168176284888E-13</v>
      </c>
      <c r="FN440" s="223">
        <f t="shared" ca="1" si="1019"/>
        <v>1.2609866045547372E-13</v>
      </c>
      <c r="FO440" s="223">
        <f t="shared" ca="1" si="1020"/>
        <v>8.0307117739572834E-14</v>
      </c>
      <c r="FP440" s="223">
        <f t="shared" ca="1" si="1021"/>
        <v>-1.8390292660128205E-13</v>
      </c>
      <c r="FQ440" s="223">
        <f t="shared" ca="1" si="1022"/>
        <v>5.2064383236543566E-14</v>
      </c>
      <c r="FR440" s="223">
        <f t="shared" ca="1" si="1023"/>
        <v>1.4642750038710524E-13</v>
      </c>
      <c r="FS440" s="223">
        <f t="shared" ca="1" si="1024"/>
        <v>-1.5746144443963176E-13</v>
      </c>
      <c r="FT440" s="223">
        <f t="shared" ca="1" si="1025"/>
        <v>-3.3088315788199444E-14</v>
      </c>
      <c r="FU440" s="223">
        <f t="shared" ca="1" si="1026"/>
        <v>1.8127808567858347E-13</v>
      </c>
      <c r="FV440" s="223">
        <f t="shared" ca="1" si="1027"/>
        <v>-9.7393850748371139E-14</v>
      </c>
      <c r="FW440" s="223">
        <f t="shared" ca="1" si="1028"/>
        <v>-1.1117495873184555E-13</v>
      </c>
      <c r="FX440" s="223">
        <f t="shared" ca="1" si="1029"/>
        <v>1.7741648241752182E-13</v>
      </c>
      <c r="FY440" s="223">
        <f t="shared" ca="1" si="1030"/>
        <v>-1.6527664111276521E-14</v>
      </c>
      <c r="FZ440" s="223">
        <f t="shared" ca="1" si="1031"/>
        <v>-1.6552003385918658E-13</v>
      </c>
      <c r="GA440" s="223">
        <f t="shared" ca="1" si="1032"/>
        <v>1.3566734137733129E-13</v>
      </c>
      <c r="GB440" s="223">
        <f t="shared" ca="1" si="1033"/>
        <v>6.7868028295992798E-14</v>
      </c>
      <c r="GC440" s="223">
        <f t="shared" ca="1" si="1034"/>
        <v>-1.8451807442361448E-13</v>
      </c>
      <c r="GD440" s="223">
        <f t="shared" ca="1" si="1035"/>
        <v>6.4946249976118565E-14</v>
      </c>
      <c r="GE440" s="223">
        <f t="shared" ca="1" si="1036"/>
        <v>1.3777040840768779E-13</v>
      </c>
      <c r="GF440" s="223">
        <f t="shared" ca="1" si="1037"/>
        <v>-1.6411202231076374E-13</v>
      </c>
      <c r="GG440" s="223">
        <f t="shared" ca="1" si="1038"/>
        <v>-1.9644203876955741E-14</v>
      </c>
      <c r="GH440" s="223">
        <f t="shared" ca="1" si="1039"/>
        <v>1.7825172525476263E-13</v>
      </c>
      <c r="GI440" s="223">
        <f t="shared" ca="1" si="1040"/>
        <v>-1.0865961846901511E-13</v>
      </c>
      <c r="GJ440" s="223">
        <f t="shared" ca="1" si="1041"/>
        <v>-1.0003961053719061E-13</v>
      </c>
      <c r="GK440" s="223">
        <f t="shared" ca="1" si="1042"/>
        <v>1.8066713704747295E-13</v>
      </c>
      <c r="GL440" s="223">
        <f t="shared" ca="1" si="1043"/>
        <v>-3.0002801239550986E-14</v>
      </c>
      <c r="GM440" s="223">
        <f t="shared" ca="1" si="1044"/>
        <v>-1.5907141855095152E-13</v>
      </c>
      <c r="GN440" s="223">
        <f t="shared" ca="1" si="1045"/>
        <v>1.4450082922168431E-13</v>
      </c>
      <c r="GO440" s="223">
        <f t="shared" ca="1" si="1046"/>
        <v>5.5061156126803358E-14</v>
      </c>
      <c r="GP440" s="223">
        <f t="shared" ca="1" si="1047"/>
        <v>-1.8413330281351544E-13</v>
      </c>
      <c r="GQ440" s="223">
        <f t="shared" ca="1" si="1048"/>
        <v>7.7476167359950028E-14</v>
      </c>
      <c r="GR440" s="223">
        <f t="shared" ca="1" si="1049"/>
        <v>1.2836672664831321E-13</v>
      </c>
      <c r="GS440" s="223">
        <f t="shared" ca="1" si="1050"/>
        <v>-1.6987326291389356E-13</v>
      </c>
      <c r="GT440" s="223">
        <f t="shared" ca="1" si="1051"/>
        <v>-6.0936383228879603E-15</v>
      </c>
      <c r="GU440" s="223">
        <f t="shared" ca="1" si="1052"/>
        <v>1.7425940328758728E-13</v>
      </c>
      <c r="GV440" s="223">
        <f t="shared" ca="1" si="1053"/>
        <v>-1.193365503026132E-13</v>
      </c>
      <c r="GW440" s="223">
        <f t="shared" ca="1" si="1054"/>
        <v>-8.8362139025349649E-14</v>
      </c>
      <c r="GX440" s="223">
        <f t="shared" ca="1" si="1055"/>
        <v>1.8293874080829218E-13</v>
      </c>
      <c r="GY440" s="223">
        <f t="shared" ca="1" si="1056"/>
        <v>-4.3315350588376743E-14</v>
      </c>
      <c r="GZ440" s="223">
        <f t="shared" ca="1" si="1057"/>
        <v>-1.517607814432299E-13</v>
      </c>
      <c r="HA440" s="223">
        <f t="shared" ca="1" si="1058"/>
        <v>1.525512545525613E-13</v>
      </c>
      <c r="HB440" s="223">
        <f t="shared" ca="1" si="1059"/>
        <v>4.1955902781930022E-14</v>
      </c>
      <c r="HC440" s="223">
        <f t="shared" ca="1" si="1060"/>
        <v>-1.8275069688167914E-13</v>
      </c>
      <c r="HD440" s="223">
        <f t="shared" ca="1" si="1061"/>
        <v>8.9586234680129401E-14</v>
      </c>
      <c r="HE440" s="223">
        <f t="shared" ca="1" si="1062"/>
        <v>1.1826741447520959E-13</v>
      </c>
      <c r="HF440" s="223">
        <f t="shared" ca="1" si="1063"/>
        <v>-1.7471394558703273E-13</v>
      </c>
      <c r="HG440" s="223">
        <f t="shared" ca="1" si="1064"/>
        <v>7.4899491852307863E-15</v>
      </c>
      <c r="HH440" s="223">
        <f t="shared" ca="1" si="1065"/>
        <v>1.6932275451570897E-13</v>
      </c>
      <c r="HI440" s="223">
        <f t="shared" ca="1" si="1066"/>
        <v>-1.2936678703049816E-13</v>
      </c>
      <c r="HJ440" s="223">
        <f t="shared" ca="1" si="1067"/>
        <v>-7.620582542619403E-14</v>
      </c>
      <c r="HK440" s="223">
        <f t="shared" ca="1" si="1068"/>
        <v>1.8421898368237832E-13</v>
      </c>
      <c r="HL440" s="223">
        <f t="shared" ca="1" si="1069"/>
        <v>-5.6393170299418862E-14</v>
      </c>
      <c r="HM440" s="223">
        <f t="shared" ca="1" si="1070"/>
        <v>-1.4362773951191002E-13</v>
      </c>
      <c r="HN440" s="223">
        <f t="shared" ca="1" si="1071"/>
        <v>1.5977499141757195E-13</v>
      </c>
      <c r="HO440" s="223">
        <f t="shared" ca="1" si="1072"/>
        <v>2.8623286764701943E-14</v>
      </c>
      <c r="HP440" s="223">
        <f t="shared" ca="1" si="1073"/>
        <v>-1.8037774908944068E-13</v>
      </c>
      <c r="HQ440" s="223">
        <f t="shared" ca="1" si="1074"/>
        <v>1.0121082643258206E-13</v>
      </c>
      <c r="HR440" s="223">
        <f t="shared" ca="1" si="1075"/>
        <v>1.0752720093605833E-13</v>
      </c>
      <c r="HS440" s="223">
        <f t="shared" ca="1" si="1076"/>
        <v>-1.7860783825136136E-13</v>
      </c>
      <c r="HT440" s="223">
        <f t="shared" ca="1" si="1077"/>
        <v>2.1032948009755507E-14</v>
      </c>
      <c r="HU440" s="223">
        <f t="shared" ca="1" si="1078"/>
        <v>1.6346853106653902E-13</v>
      </c>
      <c r="HV440" s="223">
        <f t="shared" ca="1" si="1079"/>
        <v>-1.3869597393078717E-13</v>
      </c>
      <c r="HW440" s="223">
        <f t="shared" ca="1" si="1080"/>
        <v>-6.3636545856391126E-14</v>
      </c>
      <c r="HX440" s="223">
        <f t="shared" ca="1" si="1081"/>
        <v>1.845009279226752E-13</v>
      </c>
      <c r="HY440" s="223">
        <f t="shared" ca="1" si="1082"/>
        <v>-6.9165390534556251E-14</v>
      </c>
      <c r="HZ440" s="223">
        <f t="shared" ca="1" si="1083"/>
        <v>-1.3471636641589819E-13</v>
      </c>
      <c r="IA440" s="223">
        <f t="shared" ca="1" si="1084"/>
        <v>1.6613289376077241E-13</v>
      </c>
      <c r="IB440" s="223">
        <f t="shared" ca="1" si="1085"/>
        <v>1.5135558676499304E-14</v>
      </c>
      <c r="IC440" s="223">
        <f t="shared" ca="1" si="1086"/>
        <v>-1.7702731864648824E-13</v>
      </c>
      <c r="ID440" s="223">
        <f t="shared" ca="1" si="1087"/>
        <v>1.122869479474343E-13</v>
      </c>
      <c r="IE440" s="223">
        <f t="shared" ca="1" si="1088"/>
        <v>1.5851528588778224E-13</v>
      </c>
      <c r="IF440" s="223">
        <f t="shared" ca="1" si="1089"/>
        <v>-1.8153383956515243E-13</v>
      </c>
      <c r="IG440" s="223">
        <f t="shared" ca="1" si="1090"/>
        <v>3.4461967466676062E-14</v>
      </c>
      <c r="IH440" s="223">
        <f t="shared" ca="1" si="1091"/>
        <v>1.5672845748417728E-13</v>
      </c>
      <c r="II440" s="223">
        <f t="shared" ca="1" si="1092"/>
        <v>-1.4727355533135597E-13</v>
      </c>
      <c r="IJ440" s="223">
        <f t="shared" ca="1" si="1093"/>
        <v>-5.0722414330945658E-14</v>
      </c>
      <c r="IK440" s="223">
        <f t="shared" ca="1" si="1094"/>
        <v>1.8378304564891476E-13</v>
      </c>
      <c r="IL440" s="223">
        <f t="shared" ca="1" si="1095"/>
        <v>-8.1562797525706642E-14</v>
      </c>
      <c r="IM440" s="223">
        <f t="shared" ca="1" si="1096"/>
        <v>-1.2507495365809276E-13</v>
      </c>
      <c r="IN440" s="223">
        <f t="shared" ca="1" si="1097"/>
        <v>1.7159050755849357E-13</v>
      </c>
      <c r="IO440" s="223">
        <f t="shared" ca="1" si="1098"/>
        <v>1.5658096844547087E-15</v>
      </c>
      <c r="IP440" s="223">
        <f t="shared" ca="1" si="1099"/>
        <v>-1.7271756182567708E-13</v>
      </c>
      <c r="IQ440" s="223">
        <f t="shared" ca="1" si="1100"/>
        <v>1.2275457676252372E-13</v>
      </c>
      <c r="IR440" s="223">
        <f t="shared" ca="1" si="1101"/>
        <v>8.4360036048111099E-14</v>
      </c>
      <c r="IS440" s="223">
        <f t="shared" ca="1" si="1102"/>
        <v>-1.834760932737746E-13</v>
      </c>
      <c r="IT440" s="223">
        <f t="shared" ca="1" si="1103"/>
        <v>4.7704234536019464E-14</v>
      </c>
      <c r="IU440" s="223">
        <f t="shared" ca="1" si="1104"/>
        <v>1.4913905881135035E-13</v>
      </c>
      <c r="IV440" s="223">
        <f t="shared" ca="1" si="1105"/>
        <v>-1.5505304857542401E-13</v>
      </c>
      <c r="IW440" s="223">
        <f t="shared" ca="1" si="1106"/>
        <v>-3.753341364751779E-14</v>
      </c>
      <c r="IX440" s="223">
        <f t="shared" ca="1" si="1107"/>
        <v>1.8206922712733951E-13</v>
      </c>
      <c r="IY440" s="223">
        <f t="shared" ca="1" si="1108"/>
        <v>-9.3518208650260262E-14</v>
      </c>
      <c r="IZ440" s="223">
        <f t="shared" ca="1" si="1109"/>
        <v>-1.1475574888959207E-13</v>
      </c>
      <c r="JA440" s="223">
        <f t="shared" ca="1" si="1110"/>
        <v>1.7611825752870055E-13</v>
      </c>
      <c r="JB440" s="223">
        <f t="shared" ca="1" si="1111"/>
        <v>-1.2012424565946261E-14</v>
      </c>
    </row>
    <row r="441" spans="2:262">
      <c r="B441" s="230">
        <v>80</v>
      </c>
      <c r="C441" s="229">
        <f t="shared" si="1112"/>
        <v>1.562500000000001E-3</v>
      </c>
      <c r="D441" s="226">
        <f t="shared" ca="1" si="855"/>
        <v>18.000000000103018</v>
      </c>
      <c r="E441" s="225">
        <f ca="1">CH361</f>
        <v>1.0301681830147887E-10</v>
      </c>
      <c r="F441" s="224">
        <v>80</v>
      </c>
      <c r="G441" s="223">
        <f t="shared" ca="1" si="856"/>
        <v>-8.8416048648465834E-13</v>
      </c>
      <c r="H441" s="223">
        <f t="shared" ca="1" si="857"/>
        <v>7.0660806999716425E-13</v>
      </c>
      <c r="I441" s="223">
        <f t="shared" ca="1" si="858"/>
        <v>3.4334608335788612E-13</v>
      </c>
      <c r="J441" s="223">
        <f t="shared" ca="1" si="859"/>
        <v>-9.6939378533417594E-13</v>
      </c>
      <c r="K441" s="223">
        <f t="shared" ca="1" si="860"/>
        <v>3.9859579881225355E-13</v>
      </c>
      <c r="L441" s="223">
        <f t="shared" ca="1" si="861"/>
        <v>6.6432176850262105E-13</v>
      </c>
      <c r="M441" s="223">
        <f t="shared" ca="1" si="862"/>
        <v>-9.0704566794311165E-13</v>
      </c>
      <c r="N441" s="223">
        <f t="shared" ca="1" si="863"/>
        <v>2.9900930538090405E-14</v>
      </c>
      <c r="O441" s="223">
        <f t="shared" ca="1" si="864"/>
        <v>8.8416048648465844E-13</v>
      </c>
      <c r="P441" s="223">
        <f t="shared" ca="1" si="865"/>
        <v>-7.0660806999716435E-13</v>
      </c>
      <c r="Q441" s="223">
        <f t="shared" ca="1" si="866"/>
        <v>-3.4334608335788506E-13</v>
      </c>
      <c r="R441" s="223">
        <f t="shared" ca="1" si="867"/>
        <v>9.6939378533417594E-13</v>
      </c>
      <c r="S441" s="223">
        <f t="shared" ca="1" si="868"/>
        <v>-3.9859579881225138E-13</v>
      </c>
      <c r="T441" s="223">
        <f t="shared" ca="1" si="869"/>
        <v>-6.6432176850262145E-13</v>
      </c>
      <c r="U441" s="223">
        <f t="shared" ca="1" si="870"/>
        <v>9.0704566794311145E-13</v>
      </c>
      <c r="V441" s="223">
        <f t="shared" ca="1" si="871"/>
        <v>-2.9900930538089812E-14</v>
      </c>
      <c r="W441" s="223">
        <f t="shared" ca="1" si="872"/>
        <v>-8.8416048648465864E-13</v>
      </c>
      <c r="X441" s="223">
        <f t="shared" ca="1" si="873"/>
        <v>7.0660806999716385E-13</v>
      </c>
      <c r="Y441" s="223">
        <f t="shared" ca="1" si="874"/>
        <v>3.4334608335788562E-13</v>
      </c>
      <c r="Z441" s="223">
        <f t="shared" ca="1" si="875"/>
        <v>-9.6939378533417594E-13</v>
      </c>
      <c r="AA441" s="223">
        <f t="shared" ca="1" si="876"/>
        <v>3.98595798812254E-13</v>
      </c>
      <c r="AB441" s="223">
        <f t="shared" ca="1" si="877"/>
        <v>6.6432176850261933E-13</v>
      </c>
      <c r="AC441" s="223">
        <f t="shared" ca="1" si="878"/>
        <v>-9.0704566794311246E-13</v>
      </c>
      <c r="AD441" s="223">
        <f t="shared" ca="1" si="879"/>
        <v>2.9900930538085773E-14</v>
      </c>
      <c r="AE441" s="223">
        <f t="shared" ca="1" si="880"/>
        <v>8.8416048648466025E-13</v>
      </c>
      <c r="AF441" s="223">
        <f t="shared" ca="1" si="881"/>
        <v>-7.0660806999716122E-13</v>
      </c>
      <c r="AG441" s="223">
        <f t="shared" ca="1" si="882"/>
        <v>-3.4334608335788936E-13</v>
      </c>
      <c r="AH441" s="223">
        <f t="shared" ca="1" si="883"/>
        <v>9.6939378533417614E-13</v>
      </c>
      <c r="AI441" s="223">
        <f t="shared" ca="1" si="884"/>
        <v>-3.9859579881225032E-13</v>
      </c>
      <c r="AJ441" s="223">
        <f t="shared" ca="1" si="885"/>
        <v>-6.6432176850262236E-13</v>
      </c>
      <c r="AK441" s="223">
        <f t="shared" ca="1" si="886"/>
        <v>9.0704566794311094E-13</v>
      </c>
      <c r="AL441" s="223">
        <f t="shared" ca="1" si="887"/>
        <v>-2.9900930538088625E-14</v>
      </c>
      <c r="AM441" s="223">
        <f t="shared" ca="1" si="888"/>
        <v>-8.8416048648466197E-13</v>
      </c>
      <c r="AN441" s="223">
        <f t="shared" ca="1" si="889"/>
        <v>7.0660806999716314E-13</v>
      </c>
      <c r="AO441" s="223">
        <f t="shared" ca="1" si="890"/>
        <v>3.4334608335789319E-13</v>
      </c>
      <c r="AP441" s="223">
        <f t="shared" ca="1" si="891"/>
        <v>-9.6939378533417594E-13</v>
      </c>
      <c r="AQ441" s="223">
        <f t="shared" ca="1" si="892"/>
        <v>3.9859579881224658E-13</v>
      </c>
      <c r="AR441" s="223">
        <f t="shared" ca="1" si="893"/>
        <v>6.6432176850262024E-13</v>
      </c>
      <c r="AS441" s="223">
        <f t="shared" ca="1" si="894"/>
        <v>-9.0704566794310953E-13</v>
      </c>
      <c r="AT441" s="223">
        <f t="shared" ca="1" si="895"/>
        <v>2.9900930538091471E-14</v>
      </c>
      <c r="AU441" s="223">
        <f t="shared" ca="1" si="896"/>
        <v>8.8416048648466086E-13</v>
      </c>
      <c r="AV441" s="223">
        <f t="shared" ca="1" si="897"/>
        <v>-7.0660806999716496E-13</v>
      </c>
      <c r="AW441" s="223">
        <f t="shared" ca="1" si="898"/>
        <v>-3.4334608335789057E-13</v>
      </c>
      <c r="AX441" s="223">
        <f t="shared" ca="1" si="899"/>
        <v>9.6939378533417594E-13</v>
      </c>
      <c r="AY441" s="223">
        <f t="shared" ca="1" si="900"/>
        <v>-3.985957988122492E-13</v>
      </c>
      <c r="AZ441" s="223">
        <f t="shared" ca="1" si="901"/>
        <v>-6.6432176850261812E-13</v>
      </c>
      <c r="BA441" s="223">
        <f t="shared" ca="1" si="902"/>
        <v>9.0704566794311044E-13</v>
      </c>
      <c r="BB441" s="223">
        <f t="shared" ca="1" si="903"/>
        <v>-2.9900930538080547E-14</v>
      </c>
      <c r="BC441" s="223">
        <f t="shared" ca="1" si="904"/>
        <v>-8.8416048648465975E-13</v>
      </c>
      <c r="BD441" s="223">
        <f t="shared" ca="1" si="905"/>
        <v>7.0660806999715759E-13</v>
      </c>
      <c r="BE441" s="223">
        <f t="shared" ca="1" si="906"/>
        <v>3.4334608335788784E-13</v>
      </c>
      <c r="BF441" s="223">
        <f t="shared" ca="1" si="907"/>
        <v>-9.6939378533417614E-13</v>
      </c>
      <c r="BG441" s="223">
        <f t="shared" ca="1" si="908"/>
        <v>3.9859579881225178E-13</v>
      </c>
      <c r="BH441" s="223">
        <f t="shared" ca="1" si="909"/>
        <v>6.643217685026261E-13</v>
      </c>
      <c r="BI441" s="223">
        <f t="shared" ca="1" si="910"/>
        <v>-9.0704566794311155E-13</v>
      </c>
      <c r="BJ441" s="223">
        <f t="shared" ca="1" si="911"/>
        <v>2.99009305380834E-14</v>
      </c>
      <c r="BK441" s="223">
        <f t="shared" ca="1" si="912"/>
        <v>8.8416048648465844E-13</v>
      </c>
      <c r="BL441" s="223">
        <f t="shared" ca="1" si="913"/>
        <v>-7.0660806999715951E-13</v>
      </c>
      <c r="BM441" s="223">
        <f t="shared" ca="1" si="914"/>
        <v>-3.4334608335788517E-13</v>
      </c>
      <c r="BN441" s="223">
        <f t="shared" ca="1" si="915"/>
        <v>9.6939378533417614E-13</v>
      </c>
      <c r="BO441" s="223">
        <f t="shared" ca="1" si="916"/>
        <v>-3.985957988122544E-13</v>
      </c>
      <c r="BP441" s="223">
        <f t="shared" ca="1" si="917"/>
        <v>-6.6432176850262408E-13</v>
      </c>
      <c r="BQ441" s="223">
        <f t="shared" ca="1" si="918"/>
        <v>9.0704566794311256E-13</v>
      </c>
      <c r="BR441" s="223">
        <f t="shared" ca="1" si="919"/>
        <v>-2.9900930538086246E-14</v>
      </c>
      <c r="BS441" s="223">
        <f t="shared" ca="1" si="920"/>
        <v>-8.8416048648466298E-13</v>
      </c>
      <c r="BT441" s="223">
        <f t="shared" ca="1" si="921"/>
        <v>7.0660806999715203E-13</v>
      </c>
      <c r="BU441" s="223">
        <f t="shared" ca="1" si="922"/>
        <v>3.4334608335789536E-13</v>
      </c>
      <c r="BV441" s="223">
        <f t="shared" ca="1" si="923"/>
        <v>-9.6939378533417614E-13</v>
      </c>
      <c r="BW441" s="223">
        <f t="shared" ca="1" si="924"/>
        <v>3.9859579881225703E-13</v>
      </c>
      <c r="BX441" s="223">
        <f t="shared" ca="1" si="925"/>
        <v>6.6432176850263205E-13</v>
      </c>
      <c r="BY441" s="223">
        <f t="shared" ca="1" si="926"/>
        <v>-9.0704566794310872E-13</v>
      </c>
      <c r="BZ441" s="223">
        <f t="shared" ca="1" si="927"/>
        <v>2.9900930538089098E-14</v>
      </c>
      <c r="CA441" s="223">
        <f t="shared" ca="1" si="928"/>
        <v>8.8416048648465611E-13</v>
      </c>
      <c r="CB441" s="223">
        <f t="shared" ca="1" si="929"/>
        <v>-7.0660806999715395E-13</v>
      </c>
      <c r="CC441" s="223">
        <f t="shared" ca="1" si="930"/>
        <v>-3.4334608335789269E-13</v>
      </c>
      <c r="CD441" s="223">
        <f t="shared" ca="1" si="931"/>
        <v>9.6939378533417594E-13</v>
      </c>
      <c r="CE441" s="223">
        <f t="shared" ca="1" si="932"/>
        <v>-3.985957988122596E-13</v>
      </c>
      <c r="CF441" s="223">
        <f t="shared" ca="1" si="933"/>
        <v>-6.6432176850263003E-13</v>
      </c>
      <c r="CG441" s="223">
        <f t="shared" ca="1" si="934"/>
        <v>9.0704566794310973E-13</v>
      </c>
      <c r="CH441" s="223">
        <f t="shared" ca="1" si="935"/>
        <v>-2.9900930538091945E-14</v>
      </c>
      <c r="CI441" s="223">
        <f t="shared" ca="1" si="936"/>
        <v>-8.8416048648466631E-13</v>
      </c>
      <c r="CJ441" s="223">
        <f t="shared" ca="1" si="937"/>
        <v>7.0660806999715587E-13</v>
      </c>
      <c r="CK441" s="223">
        <f t="shared" ca="1" si="938"/>
        <v>3.4334608335789006E-13</v>
      </c>
      <c r="CL441" s="223">
        <f t="shared" ca="1" si="939"/>
        <v>-9.6939378533417594E-13</v>
      </c>
      <c r="CM441" s="223">
        <f t="shared" ca="1" si="940"/>
        <v>3.9859579881223709E-13</v>
      </c>
      <c r="CN441" s="223">
        <f t="shared" ca="1" si="941"/>
        <v>6.6432176850262791E-13</v>
      </c>
      <c r="CO441" s="223">
        <f t="shared" ca="1" si="942"/>
        <v>-9.0704566794311064E-13</v>
      </c>
      <c r="CP441" s="223">
        <f t="shared" ca="1" si="943"/>
        <v>2.9900930538094797E-14</v>
      </c>
      <c r="CQ441" s="223">
        <f t="shared" ca="1" si="944"/>
        <v>8.841604864846651E-13</v>
      </c>
      <c r="CR441" s="223">
        <f t="shared" ca="1" si="945"/>
        <v>-7.0660806999715799E-13</v>
      </c>
      <c r="CS441" s="223">
        <f t="shared" ca="1" si="946"/>
        <v>-3.4334608335788739E-13</v>
      </c>
      <c r="CT441" s="223">
        <f t="shared" ca="1" si="947"/>
        <v>9.6939378533417573E-13</v>
      </c>
      <c r="CU441" s="223">
        <f t="shared" ca="1" si="948"/>
        <v>-3.9859579881223966E-13</v>
      </c>
      <c r="CV441" s="223">
        <f t="shared" ca="1" si="949"/>
        <v>-6.6432176850262579E-13</v>
      </c>
      <c r="CW441" s="223">
        <f t="shared" ca="1" si="950"/>
        <v>9.0704566794311175E-13</v>
      </c>
      <c r="CX441" s="223">
        <f t="shared" ca="1" si="951"/>
        <v>-2.9900930538070096E-14</v>
      </c>
      <c r="CY441" s="223">
        <f t="shared" ca="1" si="952"/>
        <v>-8.8416048648466389E-13</v>
      </c>
      <c r="CZ441" s="223">
        <f t="shared" ca="1" si="953"/>
        <v>7.0660806999715981E-13</v>
      </c>
      <c r="DA441" s="223">
        <f t="shared" ca="1" si="954"/>
        <v>3.4334608335788476E-13</v>
      </c>
      <c r="DB441" s="223">
        <f t="shared" ca="1" si="955"/>
        <v>-9.6939378533417654E-13</v>
      </c>
      <c r="DC441" s="223">
        <f t="shared" ca="1" si="956"/>
        <v>3.9859579881224229E-13</v>
      </c>
      <c r="DD441" s="223">
        <f t="shared" ca="1" si="957"/>
        <v>6.6432176850262367E-13</v>
      </c>
      <c r="DE441" s="223">
        <f t="shared" ca="1" si="958"/>
        <v>-9.0704566794311276E-13</v>
      </c>
      <c r="DF441" s="223">
        <f t="shared" ca="1" si="959"/>
        <v>2.9900930538072949E-14</v>
      </c>
      <c r="DG441" s="223">
        <f t="shared" ca="1" si="960"/>
        <v>8.8416048648466288E-13</v>
      </c>
      <c r="DH441" s="223">
        <f t="shared" ca="1" si="961"/>
        <v>-7.0660806999716173E-13</v>
      </c>
      <c r="DI441" s="223">
        <f t="shared" ca="1" si="962"/>
        <v>-3.4334608335788209E-13</v>
      </c>
      <c r="DJ441" s="223">
        <f t="shared" ca="1" si="963"/>
        <v>9.6939378533417654E-13</v>
      </c>
      <c r="DK441" s="223">
        <f t="shared" ca="1" si="964"/>
        <v>-3.9859579881224491E-13</v>
      </c>
      <c r="DL441" s="223">
        <f t="shared" ca="1" si="965"/>
        <v>-6.6432176850262175E-13</v>
      </c>
      <c r="DM441" s="223">
        <f t="shared" ca="1" si="966"/>
        <v>9.0704566794311367E-13</v>
      </c>
      <c r="DN441" s="223">
        <f t="shared" ca="1" si="967"/>
        <v>-2.9900930538075795E-14</v>
      </c>
      <c r="DO441" s="223">
        <f t="shared" ca="1" si="968"/>
        <v>-8.8416048648466157E-13</v>
      </c>
      <c r="DP441" s="223">
        <f t="shared" ca="1" si="969"/>
        <v>7.0660806999716375E-13</v>
      </c>
      <c r="DQ441" s="223">
        <f t="shared" ca="1" si="970"/>
        <v>3.4334608335790516E-13</v>
      </c>
      <c r="DR441" s="223">
        <f t="shared" ca="1" si="971"/>
        <v>-9.6939378533417634E-13</v>
      </c>
      <c r="DS441" s="223">
        <f t="shared" ca="1" si="972"/>
        <v>3.9859579881224749E-13</v>
      </c>
      <c r="DT441" s="223">
        <f t="shared" ca="1" si="973"/>
        <v>6.6432176850261953E-13</v>
      </c>
      <c r="DU441" s="223">
        <f t="shared" ca="1" si="974"/>
        <v>-9.0704566794310498E-13</v>
      </c>
      <c r="DV441" s="223">
        <f t="shared" ca="1" si="975"/>
        <v>2.9900930538078648E-14</v>
      </c>
      <c r="DW441" s="223">
        <f t="shared" ca="1" si="976"/>
        <v>8.8416048648466035E-13</v>
      </c>
      <c r="DX441" s="223">
        <f t="shared" ca="1" si="977"/>
        <v>-7.0660806999716577E-13</v>
      </c>
      <c r="DY441" s="223">
        <f t="shared" ca="1" si="978"/>
        <v>-3.4334608335790253E-13</v>
      </c>
      <c r="DZ441" s="223">
        <f t="shared" ca="1" si="979"/>
        <v>9.6939378533417634E-13</v>
      </c>
      <c r="EA441" s="223">
        <f t="shared" ca="1" si="980"/>
        <v>-3.9859579881225006E-13</v>
      </c>
      <c r="EB441" s="223">
        <f t="shared" ca="1" si="981"/>
        <v>-6.6432176850261751E-13</v>
      </c>
      <c r="EC441" s="223">
        <f t="shared" ca="1" si="982"/>
        <v>9.0704566794310599E-13</v>
      </c>
      <c r="ED441" s="223">
        <f t="shared" ca="1" si="983"/>
        <v>-2.9900930538081494E-14</v>
      </c>
      <c r="EE441" s="223">
        <f t="shared" ca="1" si="984"/>
        <v>-8.8416048648465924E-13</v>
      </c>
      <c r="EF441" s="223">
        <f t="shared" ca="1" si="985"/>
        <v>7.066080699971487E-13</v>
      </c>
      <c r="EG441" s="223">
        <f t="shared" ca="1" si="986"/>
        <v>3.4334608335789986E-13</v>
      </c>
      <c r="EH441" s="223">
        <f t="shared" ca="1" si="987"/>
        <v>-9.6939378533417694E-13</v>
      </c>
      <c r="EI441" s="223">
        <f t="shared" ca="1" si="988"/>
        <v>3.9859579881225274E-13</v>
      </c>
      <c r="EJ441" s="223">
        <f t="shared" ca="1" si="989"/>
        <v>6.6432176850263549E-13</v>
      </c>
      <c r="EK441" s="223">
        <f t="shared" ca="1" si="990"/>
        <v>-9.070456679431168E-13</v>
      </c>
      <c r="EL441" s="223">
        <f t="shared" ca="1" si="991"/>
        <v>2.9900930538084346E-14</v>
      </c>
      <c r="EM441" s="223">
        <f t="shared" ca="1" si="992"/>
        <v>8.8416048648466944E-13</v>
      </c>
      <c r="EN441" s="223">
        <f t="shared" ca="1" si="993"/>
        <v>-7.066080699971696E-13</v>
      </c>
      <c r="EO441" s="223">
        <f t="shared" ca="1" si="994"/>
        <v>-3.4334608335789718E-13</v>
      </c>
      <c r="EP441" s="223">
        <f t="shared" ca="1" si="995"/>
        <v>9.6939378533417694E-13</v>
      </c>
      <c r="EQ441" s="223">
        <f t="shared" ca="1" si="996"/>
        <v>-3.9859579881225526E-13</v>
      </c>
      <c r="ER441" s="223">
        <f t="shared" ca="1" si="997"/>
        <v>-6.6432176850263347E-13</v>
      </c>
      <c r="ES441" s="223">
        <f t="shared" ca="1" si="998"/>
        <v>9.0704566794311781E-13</v>
      </c>
      <c r="ET441" s="223">
        <f t="shared" ca="1" si="999"/>
        <v>-2.9900930538087199E-14</v>
      </c>
      <c r="EU441" s="223">
        <f t="shared" ca="1" si="1000"/>
        <v>-8.8416048648466823E-13</v>
      </c>
      <c r="EV441" s="223">
        <f t="shared" ca="1" si="1001"/>
        <v>7.0660806999717152E-13</v>
      </c>
      <c r="EW441" s="223">
        <f t="shared" ca="1" si="1002"/>
        <v>3.4334608335789451E-13</v>
      </c>
      <c r="EX441" s="223">
        <f t="shared" ca="1" si="1003"/>
        <v>-9.6939378533417694E-13</v>
      </c>
      <c r="EY441" s="223">
        <f t="shared" ca="1" si="1004"/>
        <v>3.9859579881225784E-13</v>
      </c>
      <c r="EZ441" s="223">
        <f t="shared" ca="1" si="1005"/>
        <v>6.6432176850263135E-13</v>
      </c>
      <c r="FA441" s="223">
        <f t="shared" ca="1" si="1006"/>
        <v>-9.0704566794309923E-13</v>
      </c>
      <c r="FB441" s="223">
        <f t="shared" ca="1" si="1007"/>
        <v>2.9900930538090045E-14</v>
      </c>
      <c r="FC441" s="223">
        <f t="shared" ca="1" si="1008"/>
        <v>8.8416048648466712E-13</v>
      </c>
      <c r="FD441" s="223">
        <f t="shared" ca="1" si="1009"/>
        <v>-7.0660806999717364E-13</v>
      </c>
      <c r="FE441" s="223">
        <f t="shared" ca="1" si="1010"/>
        <v>-3.4334608335789183E-13</v>
      </c>
      <c r="FF441" s="223">
        <f t="shared" ca="1" si="1011"/>
        <v>9.6939378533417674E-13</v>
      </c>
      <c r="FG441" s="223">
        <f t="shared" ca="1" si="1012"/>
        <v>-3.9859579881226046E-13</v>
      </c>
      <c r="FH441" s="223">
        <f t="shared" ca="1" si="1013"/>
        <v>-6.6432176850262923E-13</v>
      </c>
      <c r="FI441" s="223">
        <f t="shared" ca="1" si="1014"/>
        <v>9.0704566794310034E-13</v>
      </c>
      <c r="FJ441" s="223">
        <f t="shared" ca="1" si="1015"/>
        <v>-2.9900930538092898E-14</v>
      </c>
      <c r="FK441" s="223">
        <f t="shared" ca="1" si="1016"/>
        <v>-8.8416048648466601E-13</v>
      </c>
      <c r="FL441" s="223">
        <f t="shared" ca="1" si="1017"/>
        <v>7.066080699971377E-13</v>
      </c>
      <c r="FM441" s="223">
        <f t="shared" ca="1" si="1018"/>
        <v>3.4334608335788915E-13</v>
      </c>
      <c r="FN441" s="223">
        <f t="shared" ca="1" si="1019"/>
        <v>-9.6939378533417674E-13</v>
      </c>
      <c r="FO441" s="223">
        <f t="shared" ca="1" si="1020"/>
        <v>3.9859579881226304E-13</v>
      </c>
      <c r="FP441" s="223">
        <f t="shared" ca="1" si="1021"/>
        <v>6.6432176850262721E-13</v>
      </c>
      <c r="FQ441" s="223">
        <f t="shared" ca="1" si="1022"/>
        <v>-9.0704566794310125E-13</v>
      </c>
      <c r="FR441" s="223">
        <f t="shared" ca="1" si="1023"/>
        <v>2.990093053809575E-14</v>
      </c>
      <c r="FS441" s="223">
        <f t="shared" ca="1" si="1024"/>
        <v>8.841604864846647E-13</v>
      </c>
      <c r="FT441" s="223">
        <f t="shared" ca="1" si="1025"/>
        <v>-7.0660806999713961E-13</v>
      </c>
      <c r="FU441" s="223">
        <f t="shared" ca="1" si="1026"/>
        <v>-3.4334608335788653E-13</v>
      </c>
      <c r="FV441" s="223">
        <f t="shared" ca="1" si="1027"/>
        <v>9.6939378533417654E-13</v>
      </c>
      <c r="FW441" s="223">
        <f t="shared" ca="1" si="1028"/>
        <v>-3.9859579881226566E-13</v>
      </c>
      <c r="FX441" s="223">
        <f t="shared" ca="1" si="1029"/>
        <v>-6.6432176850262519E-13</v>
      </c>
      <c r="FY441" s="223">
        <f t="shared" ca="1" si="1030"/>
        <v>9.0704566794310226E-13</v>
      </c>
      <c r="FZ441" s="223">
        <f t="shared" ca="1" si="1031"/>
        <v>-2.9900930538098596E-14</v>
      </c>
      <c r="GA441" s="223">
        <f t="shared" ca="1" si="1032"/>
        <v>-8.8416048648466348E-13</v>
      </c>
      <c r="GB441" s="223">
        <f t="shared" ca="1" si="1033"/>
        <v>7.0660806999714163E-13</v>
      </c>
      <c r="GC441" s="223">
        <f t="shared" ca="1" si="1034"/>
        <v>3.433460833578838E-13</v>
      </c>
      <c r="GD441" s="223">
        <f t="shared" ca="1" si="1035"/>
        <v>-9.6939378533417654E-13</v>
      </c>
      <c r="GE441" s="223">
        <f t="shared" ca="1" si="1036"/>
        <v>3.9859579881221805E-13</v>
      </c>
      <c r="GF441" s="223">
        <f t="shared" ca="1" si="1037"/>
        <v>6.6432176850262297E-13</v>
      </c>
      <c r="GG441" s="223">
        <f t="shared" ca="1" si="1038"/>
        <v>-9.0704566794310337E-13</v>
      </c>
      <c r="GH441" s="223">
        <f t="shared" ca="1" si="1039"/>
        <v>2.9900930538101449E-14</v>
      </c>
      <c r="GI441" s="223">
        <f t="shared" ca="1" si="1040"/>
        <v>8.8416048648466237E-13</v>
      </c>
      <c r="GJ441" s="223">
        <f t="shared" ca="1" si="1041"/>
        <v>-7.0660806999714355E-13</v>
      </c>
      <c r="GK441" s="223">
        <f t="shared" ca="1" si="1042"/>
        <v>-3.4334608335788113E-13</v>
      </c>
      <c r="GL441" s="223">
        <f t="shared" ca="1" si="1043"/>
        <v>9.6939378533417634E-13</v>
      </c>
      <c r="GM441" s="223">
        <f t="shared" ca="1" si="1044"/>
        <v>-3.9859579881222063E-13</v>
      </c>
      <c r="GN441" s="223">
        <f t="shared" ca="1" si="1045"/>
        <v>-6.6432176850262095E-13</v>
      </c>
      <c r="GO441" s="223">
        <f t="shared" ca="1" si="1046"/>
        <v>9.0704566794310428E-13</v>
      </c>
      <c r="GP441" s="223">
        <f t="shared" ca="1" si="1047"/>
        <v>-2.9900930538049195E-14</v>
      </c>
      <c r="GQ441" s="223">
        <f t="shared" ca="1" si="1048"/>
        <v>-8.8416048648466126E-13</v>
      </c>
      <c r="GR441" s="223">
        <f t="shared" ca="1" si="1049"/>
        <v>7.0660806999714547E-13</v>
      </c>
      <c r="GS441" s="223">
        <f t="shared" ca="1" si="1050"/>
        <v>3.433460833578785E-13</v>
      </c>
      <c r="GT441" s="223">
        <f t="shared" ca="1" si="1051"/>
        <v>-9.6939378533417634E-13</v>
      </c>
      <c r="GU441" s="223">
        <f t="shared" ca="1" si="1052"/>
        <v>3.985957988122232E-13</v>
      </c>
      <c r="GV441" s="223">
        <f t="shared" ca="1" si="1053"/>
        <v>6.6432176850261893E-13</v>
      </c>
      <c r="GW441" s="223">
        <f t="shared" ca="1" si="1054"/>
        <v>-9.0704566794310539E-13</v>
      </c>
      <c r="GX441" s="223">
        <f t="shared" ca="1" si="1055"/>
        <v>2.9900930538052047E-14</v>
      </c>
      <c r="GY441" s="223">
        <f t="shared" ca="1" si="1056"/>
        <v>8.8416048648466005E-13</v>
      </c>
      <c r="GZ441" s="223">
        <f t="shared" ca="1" si="1057"/>
        <v>-7.0660806999714749E-13</v>
      </c>
      <c r="HA441" s="223">
        <f t="shared" ca="1" si="1058"/>
        <v>-3.4334608335787583E-13</v>
      </c>
      <c r="HB441" s="223">
        <f t="shared" ca="1" si="1059"/>
        <v>9.6939378533417634E-13</v>
      </c>
      <c r="HC441" s="223">
        <f t="shared" ca="1" si="1060"/>
        <v>-3.9859579881222583E-13</v>
      </c>
      <c r="HD441" s="223">
        <f t="shared" ca="1" si="1061"/>
        <v>-6.6432176850261681E-13</v>
      </c>
      <c r="HE441" s="223">
        <f t="shared" ca="1" si="1062"/>
        <v>9.070456679431064E-13</v>
      </c>
      <c r="HF441" s="223">
        <f t="shared" ca="1" si="1063"/>
        <v>-2.9900930538054893E-14</v>
      </c>
      <c r="HG441" s="223">
        <f t="shared" ca="1" si="1064"/>
        <v>-8.8416048648465894E-13</v>
      </c>
      <c r="HH441" s="223">
        <f t="shared" ca="1" si="1065"/>
        <v>7.0660806999714941E-13</v>
      </c>
      <c r="HI441" s="223">
        <f t="shared" ca="1" si="1066"/>
        <v>3.4334608335792475E-13</v>
      </c>
      <c r="HJ441" s="223">
        <f t="shared" ca="1" si="1067"/>
        <v>-9.6939378533417614E-13</v>
      </c>
      <c r="HK441" s="223">
        <f t="shared" ca="1" si="1068"/>
        <v>3.985957988122284E-13</v>
      </c>
      <c r="HL441" s="223">
        <f t="shared" ca="1" si="1069"/>
        <v>6.6432176850261469E-13</v>
      </c>
      <c r="HM441" s="223">
        <f t="shared" ca="1" si="1070"/>
        <v>-9.0704566794310731E-13</v>
      </c>
      <c r="HN441" s="223">
        <f t="shared" ca="1" si="1071"/>
        <v>2.9900930538057746E-14</v>
      </c>
      <c r="HO441" s="223">
        <f t="shared" ca="1" si="1072"/>
        <v>8.8416048648465773E-13</v>
      </c>
      <c r="HP441" s="223">
        <f t="shared" ca="1" si="1073"/>
        <v>-7.0660806999715133E-13</v>
      </c>
      <c r="HQ441" s="223">
        <f t="shared" ca="1" si="1074"/>
        <v>-3.4334608335792207E-13</v>
      </c>
      <c r="HR441" s="223">
        <f t="shared" ca="1" si="1075"/>
        <v>9.6939378533417614E-13</v>
      </c>
      <c r="HS441" s="223">
        <f t="shared" ca="1" si="1076"/>
        <v>-3.9859579881223103E-13</v>
      </c>
      <c r="HT441" s="223">
        <f t="shared" ca="1" si="1077"/>
        <v>-6.6432176850261257E-13</v>
      </c>
      <c r="HU441" s="223">
        <f t="shared" ca="1" si="1078"/>
        <v>9.0704566794310832E-13</v>
      </c>
      <c r="HV441" s="223">
        <f t="shared" ca="1" si="1079"/>
        <v>-2.9900930538060592E-14</v>
      </c>
      <c r="HW441" s="223">
        <f t="shared" ca="1" si="1080"/>
        <v>-8.8416048648465652E-13</v>
      </c>
      <c r="HX441" s="223">
        <f t="shared" ca="1" si="1081"/>
        <v>7.0660806999715335E-13</v>
      </c>
      <c r="HY441" s="223">
        <f t="shared" ca="1" si="1082"/>
        <v>3.433460833579194E-13</v>
      </c>
      <c r="HZ441" s="223">
        <f t="shared" ca="1" si="1083"/>
        <v>-9.6939378533417594E-13</v>
      </c>
      <c r="IA441" s="223">
        <f t="shared" ca="1" si="1084"/>
        <v>3.9859579881223365E-13</v>
      </c>
      <c r="IB441" s="223">
        <f t="shared" ca="1" si="1085"/>
        <v>6.6432176850265073E-13</v>
      </c>
      <c r="IC441" s="223">
        <f t="shared" ca="1" si="1086"/>
        <v>-9.0704566794310922E-13</v>
      </c>
      <c r="ID441" s="223">
        <f t="shared" ca="1" si="1087"/>
        <v>2.9900930538063445E-14</v>
      </c>
      <c r="IE441" s="223">
        <f t="shared" ca="1" si="1088"/>
        <v>8.841604864846543E-13</v>
      </c>
      <c r="IF441" s="223">
        <f t="shared" ca="1" si="1089"/>
        <v>-7.0660806999715527E-13</v>
      </c>
      <c r="IG441" s="223">
        <f t="shared" ca="1" si="1090"/>
        <v>-3.4334608335791672E-13</v>
      </c>
      <c r="IH441" s="223">
        <f t="shared" ca="1" si="1091"/>
        <v>9.6939378533417594E-13</v>
      </c>
      <c r="II441" s="223">
        <f t="shared" ca="1" si="1092"/>
        <v>-3.9859579881223623E-13</v>
      </c>
      <c r="IJ441" s="223">
        <f t="shared" ca="1" si="1093"/>
        <v>-6.6432176850264871E-13</v>
      </c>
      <c r="IK441" s="223">
        <f t="shared" ca="1" si="1094"/>
        <v>9.0704566794311044E-13</v>
      </c>
      <c r="IL441" s="223">
        <f t="shared" ca="1" si="1095"/>
        <v>-2.9900930538066297E-14</v>
      </c>
      <c r="IM441" s="223">
        <f t="shared" ca="1" si="1096"/>
        <v>-8.8416048648467681E-13</v>
      </c>
      <c r="IN441" s="223">
        <f t="shared" ca="1" si="1097"/>
        <v>7.0660806999715718E-13</v>
      </c>
      <c r="IO441" s="223">
        <f t="shared" ca="1" si="1098"/>
        <v>3.4334608335791409E-13</v>
      </c>
      <c r="IP441" s="223">
        <f t="shared" ca="1" si="1099"/>
        <v>-9.6939378533417573E-13</v>
      </c>
      <c r="IQ441" s="223">
        <f t="shared" ca="1" si="1100"/>
        <v>3.985957988122388E-13</v>
      </c>
      <c r="IR441" s="223">
        <f t="shared" ca="1" si="1101"/>
        <v>6.6432176850264649E-13</v>
      </c>
      <c r="IS441" s="223">
        <f t="shared" ca="1" si="1102"/>
        <v>-9.0704566794311145E-13</v>
      </c>
      <c r="IT441" s="223">
        <f t="shared" ca="1" si="1103"/>
        <v>2.9900930538069143E-14</v>
      </c>
      <c r="IU441" s="223">
        <f t="shared" ca="1" si="1104"/>
        <v>8.841604864846757E-13</v>
      </c>
      <c r="IV441" s="223">
        <f t="shared" ca="1" si="1105"/>
        <v>-7.066080699971591E-13</v>
      </c>
      <c r="IW441" s="223">
        <f t="shared" ca="1" si="1106"/>
        <v>-3.4334608335791142E-13</v>
      </c>
      <c r="IX441" s="223">
        <f t="shared" ca="1" si="1107"/>
        <v>9.6939378533417573E-13</v>
      </c>
      <c r="IY441" s="223">
        <f t="shared" ca="1" si="1108"/>
        <v>-3.9859579881224138E-13</v>
      </c>
      <c r="IZ441" s="223">
        <f t="shared" ca="1" si="1109"/>
        <v>-6.6432176850264457E-13</v>
      </c>
      <c r="JA441" s="223">
        <f t="shared" ca="1" si="1110"/>
        <v>9.0704566794311246E-13</v>
      </c>
      <c r="JB441" s="223">
        <f t="shared" ca="1" si="1111"/>
        <v>-2.9900930538071996E-14</v>
      </c>
    </row>
    <row r="442" spans="2:262">
      <c r="B442" s="230">
        <v>81</v>
      </c>
      <c r="C442" s="229">
        <f t="shared" si="1112"/>
        <v>1.582031250000001E-3</v>
      </c>
      <c r="D442" s="226">
        <f t="shared" ca="1" si="855"/>
        <v>18.000000000099909</v>
      </c>
      <c r="E442" s="225">
        <f ca="1">CI361</f>
        <v>9.9909973013301876E-11</v>
      </c>
      <c r="F442" s="224">
        <v>81</v>
      </c>
      <c r="G442" s="223">
        <f t="shared" ca="1" si="856"/>
        <v>3.8522673065326065E-14</v>
      </c>
      <c r="H442" s="223">
        <f t="shared" ca="1" si="857"/>
        <v>-9.360706952759133E-14</v>
      </c>
      <c r="I442" s="223">
        <f t="shared" ca="1" si="858"/>
        <v>3.7344230645709047E-14</v>
      </c>
      <c r="J442" s="223">
        <f t="shared" ca="1" si="859"/>
        <v>6.3340219332846281E-14</v>
      </c>
      <c r="K442" s="223">
        <f t="shared" ca="1" si="860"/>
        <v>-8.8680378069322751E-14</v>
      </c>
      <c r="L442" s="223">
        <f t="shared" ca="1" si="861"/>
        <v>8.5336865376970672E-15</v>
      </c>
      <c r="M442" s="223">
        <f t="shared" ca="1" si="862"/>
        <v>8.1763973377636709E-14</v>
      </c>
      <c r="N442" s="223">
        <f t="shared" ca="1" si="863"/>
        <v>-7.4801966557341999E-14</v>
      </c>
      <c r="O442" s="223">
        <f t="shared" ca="1" si="864"/>
        <v>-2.1138278941927644E-14</v>
      </c>
      <c r="P442" s="223">
        <f t="shared" ca="1" si="865"/>
        <v>9.19341744258035E-14</v>
      </c>
      <c r="Q442" s="223">
        <f t="shared" ca="1" si="866"/>
        <v>-5.3372772350625351E-14</v>
      </c>
      <c r="R442" s="223">
        <f t="shared" ca="1" si="867"/>
        <v>-4.8676469626890058E-14</v>
      </c>
      <c r="S442" s="223">
        <f t="shared" ca="1" si="868"/>
        <v>9.2824205376075385E-14</v>
      </c>
      <c r="T442" s="223">
        <f t="shared" ca="1" si="869"/>
        <v>-2.6555936289249516E-14</v>
      </c>
      <c r="U442" s="223">
        <f t="shared" ca="1" si="870"/>
        <v>-7.1301080343098886E-14</v>
      </c>
      <c r="V442" s="223">
        <f t="shared" ca="1" si="871"/>
        <v>8.4344223265674924E-14</v>
      </c>
      <c r="W442" s="223">
        <f t="shared" ca="1" si="872"/>
        <v>2.9415526132739567E-15</v>
      </c>
      <c r="X442" s="223">
        <f t="shared" ca="1" si="873"/>
        <v>-8.6728300558111079E-14</v>
      </c>
      <c r="Y442" s="223">
        <f t="shared" ca="1" si="874"/>
        <v>6.735022834590312E-14</v>
      </c>
      <c r="Z442" s="223">
        <f t="shared" ca="1" si="875"/>
        <v>3.2142110491251562E-14</v>
      </c>
      <c r="AA442" s="223">
        <f t="shared" ca="1" si="876"/>
        <v>-9.3400850526639523E-14</v>
      </c>
      <c r="AB442" s="223">
        <f t="shared" ca="1" si="877"/>
        <v>4.3557656301946469E-14</v>
      </c>
      <c r="AC442" s="223">
        <f t="shared" ca="1" si="878"/>
        <v>5.8098126777082312E-14</v>
      </c>
      <c r="AD442" s="223">
        <f t="shared" ca="1" si="879"/>
        <v>-9.0645178774693425E-14</v>
      </c>
      <c r="AE442" s="223">
        <f t="shared" ca="1" si="880"/>
        <v>1.5368215932665478E-14</v>
      </c>
      <c r="AF442" s="223">
        <f t="shared" ca="1" si="881"/>
        <v>7.818950673776162E-14</v>
      </c>
      <c r="AG442" s="223">
        <f t="shared" ca="1" si="882"/>
        <v>-7.8739452836290604E-14</v>
      </c>
      <c r="AH442" s="223">
        <f t="shared" ca="1" si="883"/>
        <v>-1.4372548074936909E-14</v>
      </c>
      <c r="AI442" s="223">
        <f t="shared" ca="1" si="884"/>
        <v>9.0388153371265487E-14</v>
      </c>
      <c r="AJ442" s="223">
        <f t="shared" ca="1" si="885"/>
        <v>-5.8885480010375283E-14</v>
      </c>
      <c r="AK442" s="223">
        <f t="shared" ca="1" si="886"/>
        <v>-4.2662494780827673E-14</v>
      </c>
      <c r="AL442" s="223">
        <f t="shared" ca="1" si="887"/>
        <v>9.3462690897802238E-14</v>
      </c>
      <c r="AM442" s="223">
        <f t="shared" ca="1" si="888"/>
        <v>-3.3087392558907387E-14</v>
      </c>
      <c r="AN442" s="223">
        <f t="shared" ca="1" si="889"/>
        <v>-6.6645934022660464E-14</v>
      </c>
      <c r="AO442" s="223">
        <f t="shared" ca="1" si="890"/>
        <v>8.7102764311773692E-14</v>
      </c>
      <c r="AP442" s="223">
        <f t="shared" ca="1" si="891"/>
        <v>-3.9493433036790956E-15</v>
      </c>
      <c r="AQ442" s="223">
        <f t="shared" ca="1" si="892"/>
        <v>-8.3901890172094261E-14</v>
      </c>
      <c r="AR442" s="223">
        <f t="shared" ca="1" si="893"/>
        <v>7.1950367745362966E-14</v>
      </c>
      <c r="AS442" s="223">
        <f t="shared" ca="1" si="894"/>
        <v>2.5587367035547968E-14</v>
      </c>
      <c r="AT442" s="223">
        <f t="shared" ca="1" si="895"/>
        <v>-9.2688484224189614E-14</v>
      </c>
      <c r="AU442" s="223">
        <f t="shared" ca="1" si="896"/>
        <v>4.953503924473521E-14</v>
      </c>
      <c r="AV442" s="223">
        <f t="shared" ca="1" si="897"/>
        <v>5.2541195438539328E-14</v>
      </c>
      <c r="AW442" s="223">
        <f t="shared" ca="1" si="898"/>
        <v>-9.2118765402548126E-14</v>
      </c>
      <c r="AX442" s="223">
        <f t="shared" ca="1" si="899"/>
        <v>2.2119463633951968E-14</v>
      </c>
      <c r="AY442" s="223">
        <f t="shared" ca="1" si="900"/>
        <v>7.419132438633092E-14</v>
      </c>
      <c r="AZ442" s="223">
        <f t="shared" ca="1" si="901"/>
        <v>-8.2250243198127077E-14</v>
      </c>
      <c r="BA442" s="223">
        <f t="shared" ca="1" si="902"/>
        <v>-7.5289311246535572E-15</v>
      </c>
      <c r="BB442" s="223">
        <f t="shared" ca="1" si="903"/>
        <v>8.8352311082141919E-14</v>
      </c>
      <c r="BC442" s="223">
        <f t="shared" ca="1" si="904"/>
        <v>-6.4079082151956741E-14</v>
      </c>
      <c r="BD442" s="223">
        <f t="shared" ca="1" si="905"/>
        <v>-3.6417328179157114E-14</v>
      </c>
      <c r="BE442" s="223">
        <f t="shared" ca="1" si="906"/>
        <v>9.3594693999701617E-14</v>
      </c>
      <c r="BF442" s="223">
        <f t="shared" ca="1" si="907"/>
        <v>-3.9439545381511423E-14</v>
      </c>
      <c r="BG442" s="223">
        <f t="shared" ca="1" si="908"/>
        <v>-6.1629627611375642E-14</v>
      </c>
      <c r="BH442" s="223">
        <f t="shared" ca="1" si="909"/>
        <v>8.9389287931255114E-14</v>
      </c>
      <c r="BI442" s="223">
        <f t="shared" ca="1" si="910"/>
        <v>-1.0818837387088069E-14</v>
      </c>
      <c r="BJ442" s="223">
        <f t="shared" ca="1" si="911"/>
        <v>-8.062080817375475E-14</v>
      </c>
      <c r="BK442" s="223">
        <f t="shared" ca="1" si="912"/>
        <v>7.6160601868041992E-14</v>
      </c>
      <c r="BL442" s="223">
        <f t="shared" ca="1" si="913"/>
        <v>1.889396342092289E-14</v>
      </c>
      <c r="BM442" s="223">
        <f t="shared" ca="1" si="914"/>
        <v>-9.1473830994955568E-14</v>
      </c>
      <c r="BN442" s="223">
        <f t="shared" ca="1" si="915"/>
        <v>5.5243987518010052E-14</v>
      </c>
      <c r="BO442" s="223">
        <f t="shared" ca="1" si="916"/>
        <v>4.6699538809608679E-14</v>
      </c>
      <c r="BP442" s="223">
        <f t="shared" ca="1" si="917"/>
        <v>-9.3093152459275398E-14</v>
      </c>
      <c r="BQ442" s="223">
        <f t="shared" ca="1" si="918"/>
        <v>2.875084404531909E-14</v>
      </c>
      <c r="BR442" s="223">
        <f t="shared" ca="1" si="919"/>
        <v>6.9791092819920445E-14</v>
      </c>
      <c r="BS442" s="223">
        <f t="shared" ca="1" si="920"/>
        <v>-8.531531236569612E-14</v>
      </c>
      <c r="BT442" s="223">
        <f t="shared" ca="1" si="921"/>
        <v>-6.4451424427938653E-16</v>
      </c>
      <c r="BU442" s="223">
        <f t="shared" ca="1" si="922"/>
        <v>8.5837679964189531E-14</v>
      </c>
      <c r="BV442" s="223">
        <f t="shared" ca="1" si="923"/>
        <v>-6.8925434195377677E-14</v>
      </c>
      <c r="BW442" s="223">
        <f t="shared" ca="1" si="924"/>
        <v>-2.9974812920790371E-14</v>
      </c>
      <c r="BX442" s="223">
        <f t="shared" ca="1" si="925"/>
        <v>9.3219499345527124E-14</v>
      </c>
      <c r="BY442" s="223">
        <f t="shared" ca="1" si="926"/>
        <v>-4.5577971890546331E-14</v>
      </c>
      <c r="BZ442" s="223">
        <f t="shared" ca="1" si="927"/>
        <v>-5.6279344908312495E-14</v>
      </c>
      <c r="CA442" s="223">
        <f t="shared" ca="1" si="928"/>
        <v>9.1191403254515098E-14</v>
      </c>
      <c r="CB442" s="223">
        <f t="shared" ca="1" si="929"/>
        <v>-1.7629703253324024E-14</v>
      </c>
      <c r="CC442" s="223">
        <f t="shared" ca="1" si="930"/>
        <v>-7.6902835030723564E-14</v>
      </c>
      <c r="CD442" s="223">
        <f t="shared" ca="1" si="931"/>
        <v>7.9958115090444821E-14</v>
      </c>
      <c r="CE442" s="223">
        <f t="shared" ca="1" si="932"/>
        <v>1.2098171781496038E-14</v>
      </c>
      <c r="CF442" s="223">
        <f t="shared" ca="1" si="933"/>
        <v>-8.9763473150027814E-14</v>
      </c>
      <c r="CG442" s="223">
        <f t="shared" ca="1" si="934"/>
        <v>6.0653563836441077E-14</v>
      </c>
      <c r="CH442" s="223">
        <f t="shared" ca="1" si="935"/>
        <v>4.0604813333698446E-14</v>
      </c>
      <c r="CI442" s="223">
        <f t="shared" ca="1" si="936"/>
        <v>-9.3563059656991337E-14</v>
      </c>
      <c r="CJ442" s="223">
        <f t="shared" ca="1" si="937"/>
        <v>3.5226421141756171E-14</v>
      </c>
      <c r="CK442" s="223">
        <f t="shared" ca="1" si="938"/>
        <v>6.5012657274634856E-14</v>
      </c>
      <c r="CL442" s="223">
        <f t="shared" ca="1" si="939"/>
        <v>-8.791805046361386E-14</v>
      </c>
      <c r="CM442" s="223">
        <f t="shared" ca="1" si="940"/>
        <v>6.2433953146282624E-15</v>
      </c>
      <c r="CN442" s="223">
        <f t="shared" ca="1" si="941"/>
        <v>8.2857887021308794E-14</v>
      </c>
      <c r="CO442" s="223">
        <f t="shared" ca="1" si="942"/>
        <v>-7.3398273339011974E-14</v>
      </c>
      <c r="CP442" s="223">
        <f t="shared" ca="1" si="943"/>
        <v>-2.3369861554112092E-14</v>
      </c>
      <c r="CQ442" s="223">
        <f t="shared" ca="1" si="944"/>
        <v>9.2339140147617526E-14</v>
      </c>
      <c r="CR442" s="223">
        <f t="shared" ca="1" si="945"/>
        <v>-5.1469407420912646E-14</v>
      </c>
      <c r="CS442" s="223">
        <f t="shared" ca="1" si="946"/>
        <v>-5.0624079559000274E-14</v>
      </c>
      <c r="CT442" s="223">
        <f t="shared" ca="1" si="947"/>
        <v>9.2499344462477104E-14</v>
      </c>
      <c r="CU442" s="223">
        <f t="shared" ca="1" si="948"/>
        <v>-2.4345032230147837E-14</v>
      </c>
      <c r="CV442" s="223">
        <f t="shared" ca="1" si="949"/>
        <v>-7.2768118761599412E-14</v>
      </c>
      <c r="CW442" s="223">
        <f t="shared" ca="1" si="950"/>
        <v>8.3322328359390692E-14</v>
      </c>
      <c r="CX442" s="223">
        <f t="shared" ca="1" si="951"/>
        <v>5.2368191009679512E-15</v>
      </c>
      <c r="CY442" s="223">
        <f t="shared" ca="1" si="952"/>
        <v>-8.7566679266757238E-14</v>
      </c>
      <c r="CZ442" s="223">
        <f t="shared" ca="1" si="953"/>
        <v>6.5734453237259788E-14</v>
      </c>
      <c r="DA442" s="223">
        <f t="shared" ca="1" si="954"/>
        <v>3.4290046856224303E-14</v>
      </c>
      <c r="DB442" s="223">
        <f t="shared" ca="1" si="955"/>
        <v>-9.3525940527877539E-14</v>
      </c>
      <c r="DC442" s="223">
        <f t="shared" ca="1" si="956"/>
        <v>4.1511103209914247E-14</v>
      </c>
      <c r="DD442" s="223">
        <f t="shared" ca="1" si="957"/>
        <v>5.9881912506713054E-14</v>
      </c>
      <c r="DE442" s="223">
        <f t="shared" ca="1" si="958"/>
        <v>-9.0044353028618264E-14</v>
      </c>
      <c r="DF442" s="223">
        <f t="shared" ca="1" si="959"/>
        <v>1.3097471373381804E-14</v>
      </c>
      <c r="DG442" s="223">
        <f t="shared" ca="1" si="960"/>
        <v>7.9429080009635119E-14</v>
      </c>
      <c r="DH442" s="223">
        <f t="shared" ca="1" si="961"/>
        <v>-7.7473360880005223E-14</v>
      </c>
      <c r="DI442" s="223">
        <f t="shared" ca="1" si="962"/>
        <v>-1.6638266882843517E-14</v>
      </c>
      <c r="DJ442" s="223">
        <f t="shared" ca="1" si="963"/>
        <v>9.0958387148743527E-14</v>
      </c>
      <c r="DK442" s="223">
        <f t="shared" ca="1" si="964"/>
        <v>-5.7081925773018605E-14</v>
      </c>
      <c r="DL442" s="223">
        <f t="shared" ca="1" si="965"/>
        <v>-4.469447793635725E-14</v>
      </c>
      <c r="DM442" s="223">
        <f t="shared" ca="1" si="966"/>
        <v>9.3306023708411354E-14</v>
      </c>
      <c r="DN442" s="223">
        <f t="shared" ca="1" si="967"/>
        <v>-3.0928433367999105E-14</v>
      </c>
      <c r="DO442" s="223">
        <f t="shared" ca="1" si="968"/>
        <v>-6.823906575208414E-14</v>
      </c>
      <c r="DP442" s="223">
        <f t="shared" ca="1" si="969"/>
        <v>8.6235010711693543E-14</v>
      </c>
      <c r="DQ442" s="223">
        <f t="shared" ca="1" si="970"/>
        <v>-1.6529123559973299E-15</v>
      </c>
      <c r="DR442" s="223">
        <f t="shared" ca="1" si="971"/>
        <v>-8.489535396153465E-14</v>
      </c>
      <c r="DS442" s="223">
        <f t="shared" ca="1" si="972"/>
        <v>7.0459121940578734E-14</v>
      </c>
      <c r="DT442" s="223">
        <f t="shared" ca="1" si="973"/>
        <v>2.778945964385677E-14</v>
      </c>
      <c r="DU442" s="223">
        <f t="shared" ca="1" si="974"/>
        <v>-9.2981996223710596E-14</v>
      </c>
      <c r="DV442" s="223">
        <f t="shared" ca="1" si="975"/>
        <v>4.7570833013149504E-14</v>
      </c>
      <c r="DW442" s="223">
        <f t="shared" ca="1" si="976"/>
        <v>5.4426662466589651E-14</v>
      </c>
      <c r="DX442" s="223">
        <f t="shared" ca="1" si="977"/>
        <v>-9.1682697442882789E-14</v>
      </c>
      <c r="DY442" s="223">
        <f t="shared" ca="1" si="978"/>
        <v>1.9880571099961151E-14</v>
      </c>
      <c r="DZ442" s="223">
        <f t="shared" ca="1" si="979"/>
        <v>7.5569839931447171E-14</v>
      </c>
      <c r="EA442" s="223">
        <f t="shared" ca="1" si="980"/>
        <v>-8.1128613565894729E-14</v>
      </c>
      <c r="EB442" s="223">
        <f t="shared" ca="1" si="981"/>
        <v>-9.8165080017537768E-15</v>
      </c>
      <c r="EC442" s="223">
        <f t="shared" ca="1" si="982"/>
        <v>8.9084722769037051E-14</v>
      </c>
      <c r="ED442" s="223">
        <f t="shared" ca="1" si="983"/>
        <v>-6.2385112223635159E-14</v>
      </c>
      <c r="EE442" s="223">
        <f t="shared" ca="1" si="984"/>
        <v>-3.8522673065328179E-14</v>
      </c>
      <c r="EF442" s="223">
        <f t="shared" ca="1" si="985"/>
        <v>9.3607069527591305E-14</v>
      </c>
      <c r="EG442" s="223">
        <f t="shared" ca="1" si="986"/>
        <v>-3.7344230645706213E-14</v>
      </c>
      <c r="EH442" s="223">
        <f t="shared" ca="1" si="987"/>
        <v>-6.3340219332848793E-14</v>
      </c>
      <c r="EI442" s="223">
        <f t="shared" ca="1" si="988"/>
        <v>8.8680378069321552E-14</v>
      </c>
      <c r="EJ442" s="223">
        <f t="shared" ca="1" si="989"/>
        <v>-8.5336865376928263E-15</v>
      </c>
      <c r="EK442" s="223">
        <f t="shared" ca="1" si="990"/>
        <v>-8.1763973377638956E-14</v>
      </c>
      <c r="EL442" s="223">
        <f t="shared" ca="1" si="991"/>
        <v>7.4801966557342239E-14</v>
      </c>
      <c r="EM442" s="223">
        <f t="shared" ca="1" si="992"/>
        <v>2.1138278941927568E-14</v>
      </c>
      <c r="EN442" s="223">
        <f t="shared" ca="1" si="993"/>
        <v>-9.1934174425803551E-14</v>
      </c>
      <c r="EO442" s="223">
        <f t="shared" ca="1" si="994"/>
        <v>5.3372772350624858E-14</v>
      </c>
      <c r="EP442" s="223">
        <f t="shared" ca="1" si="995"/>
        <v>4.8676469626891125E-14</v>
      </c>
      <c r="EQ442" s="223">
        <f t="shared" ca="1" si="996"/>
        <v>-9.2824205376075183E-14</v>
      </c>
      <c r="ER442" s="223">
        <f t="shared" ca="1" si="997"/>
        <v>2.6555936289247654E-14</v>
      </c>
      <c r="ES442" s="223">
        <f t="shared" ca="1" si="998"/>
        <v>7.130108034310035E-14</v>
      </c>
      <c r="ET442" s="223">
        <f t="shared" ca="1" si="999"/>
        <v>-8.4344223265673788E-14</v>
      </c>
      <c r="EU442" s="223">
        <f t="shared" ca="1" si="1000"/>
        <v>-2.9415526132772068E-15</v>
      </c>
      <c r="EV442" s="223">
        <f t="shared" ca="1" si="1001"/>
        <v>8.6728300558112316E-14</v>
      </c>
      <c r="EW442" s="223">
        <f t="shared" ca="1" si="1002"/>
        <v>-6.7350228345900394E-14</v>
      </c>
      <c r="EX442" s="223">
        <f t="shared" ca="1" si="1003"/>
        <v>-3.2142110491255248E-14</v>
      </c>
      <c r="EY442" s="223">
        <f t="shared" ca="1" si="1004"/>
        <v>9.3400850526639826E-14</v>
      </c>
      <c r="EZ442" s="223">
        <f t="shared" ca="1" si="1005"/>
        <v>-4.3557656301947112E-14</v>
      </c>
      <c r="FA442" s="223">
        <f t="shared" ca="1" si="1006"/>
        <v>-5.8098126777082262E-14</v>
      </c>
      <c r="FB442" s="223">
        <f t="shared" ca="1" si="1007"/>
        <v>9.0645178774693261E-14</v>
      </c>
      <c r="FC442" s="223">
        <f t="shared" ca="1" si="1008"/>
        <v>-1.5368215932664885E-14</v>
      </c>
      <c r="FD442" s="223">
        <f t="shared" ca="1" si="1009"/>
        <v>-7.8189506737762314E-14</v>
      </c>
      <c r="FE442" s="223">
        <f t="shared" ca="1" si="1010"/>
        <v>7.873945283628991E-14</v>
      </c>
      <c r="FF442" s="223">
        <f t="shared" ca="1" si="1011"/>
        <v>1.4372548074938815E-14</v>
      </c>
      <c r="FG442" s="223">
        <f t="shared" ca="1" si="1012"/>
        <v>-9.0388153371265992E-14</v>
      </c>
      <c r="FH442" s="223">
        <f t="shared" ca="1" si="1013"/>
        <v>5.8885480010373264E-14</v>
      </c>
      <c r="FI442" s="223">
        <f t="shared" ca="1" si="1014"/>
        <v>4.266249478082997E-14</v>
      </c>
      <c r="FJ442" s="223">
        <f t="shared" ca="1" si="1015"/>
        <v>-9.3462690897802062E-14</v>
      </c>
      <c r="FK442" s="223">
        <f t="shared" ca="1" si="1016"/>
        <v>3.3087392558904339E-14</v>
      </c>
      <c r="FL442" s="223">
        <f t="shared" ca="1" si="1017"/>
        <v>6.6645934022663682E-14</v>
      </c>
      <c r="FM442" s="223">
        <f t="shared" ca="1" si="1018"/>
        <v>-8.7102764311772014E-14</v>
      </c>
      <c r="FN442" s="223">
        <f t="shared" ca="1" si="1019"/>
        <v>3.949343303679834E-15</v>
      </c>
      <c r="FO442" s="223">
        <f t="shared" ca="1" si="1020"/>
        <v>8.3901890172093946E-14</v>
      </c>
      <c r="FP442" s="223">
        <f t="shared" ca="1" si="1021"/>
        <v>-7.1950367745362587E-14</v>
      </c>
      <c r="FQ442" s="223">
        <f t="shared" ca="1" si="1022"/>
        <v>-2.5587367035548542E-14</v>
      </c>
      <c r="FR442" s="223">
        <f t="shared" ca="1" si="1023"/>
        <v>9.2688484224189702E-14</v>
      </c>
      <c r="FS442" s="223">
        <f t="shared" ca="1" si="1024"/>
        <v>-4.9535039244733582E-14</v>
      </c>
      <c r="FT442" s="223">
        <f t="shared" ca="1" si="1025"/>
        <v>-5.2541195438540931E-14</v>
      </c>
      <c r="FU442" s="223">
        <f t="shared" ca="1" si="1026"/>
        <v>9.2118765402547798E-14</v>
      </c>
      <c r="FV442" s="223">
        <f t="shared" ca="1" si="1027"/>
        <v>-2.21194636339501E-14</v>
      </c>
      <c r="FW442" s="223">
        <f t="shared" ca="1" si="1028"/>
        <v>-7.4191324386332889E-14</v>
      </c>
      <c r="FX442" s="223">
        <f t="shared" ca="1" si="1029"/>
        <v>8.2250243198125525E-14</v>
      </c>
      <c r="FY442" s="223">
        <f t="shared" ca="1" si="1030"/>
        <v>7.528931124656801E-15</v>
      </c>
      <c r="FZ442" s="223">
        <f t="shared" ca="1" si="1031"/>
        <v>-8.8352311082143434E-14</v>
      </c>
      <c r="GA442" s="223">
        <f t="shared" ca="1" si="1032"/>
        <v>6.4079082151953396E-14</v>
      </c>
      <c r="GB442" s="223">
        <f t="shared" ca="1" si="1033"/>
        <v>3.6417328179156432E-14</v>
      </c>
      <c r="GC442" s="223">
        <f t="shared" ca="1" si="1034"/>
        <v>-9.3594693999701605E-14</v>
      </c>
      <c r="GD442" s="223">
        <f t="shared" ca="1" si="1035"/>
        <v>3.9439545381510899E-14</v>
      </c>
      <c r="GE442" s="223">
        <f t="shared" ca="1" si="1036"/>
        <v>6.1629627611376109E-14</v>
      </c>
      <c r="GF442" s="223">
        <f t="shared" ca="1" si="1037"/>
        <v>-8.9389287931254938E-14</v>
      </c>
      <c r="GG442" s="223">
        <f t="shared" ca="1" si="1038"/>
        <v>1.0818837387087476E-14</v>
      </c>
      <c r="GH442" s="223">
        <f t="shared" ca="1" si="1039"/>
        <v>8.0620808173755722E-14</v>
      </c>
      <c r="GI442" s="223">
        <f t="shared" ca="1" si="1040"/>
        <v>-7.6160601868040868E-14</v>
      </c>
      <c r="GJ442" s="223">
        <f t="shared" ca="1" si="1041"/>
        <v>-1.8893963420924777E-14</v>
      </c>
      <c r="GK442" s="223">
        <f t="shared" ca="1" si="1042"/>
        <v>9.1473830994956274E-14</v>
      </c>
      <c r="GL442" s="223">
        <f t="shared" ca="1" si="1043"/>
        <v>-5.5243987518007421E-14</v>
      </c>
      <c r="GM442" s="223">
        <f t="shared" ca="1" si="1044"/>
        <v>-4.66995388096115E-14</v>
      </c>
      <c r="GN442" s="223">
        <f t="shared" ca="1" si="1045"/>
        <v>9.3093152459275044E-14</v>
      </c>
      <c r="GO442" s="223">
        <f t="shared" ca="1" si="1046"/>
        <v>-2.8750844045314723E-14</v>
      </c>
      <c r="GP442" s="223">
        <f t="shared" ca="1" si="1047"/>
        <v>-6.9791092819919953E-14</v>
      </c>
      <c r="GQ442" s="223">
        <f t="shared" ca="1" si="1048"/>
        <v>8.5315312365696422E-14</v>
      </c>
      <c r="GR442" s="223">
        <f t="shared" ca="1" si="1049"/>
        <v>6.4451424427864184E-16</v>
      </c>
      <c r="GS442" s="223">
        <f t="shared" ca="1" si="1050"/>
        <v>-8.5837679964189253E-14</v>
      </c>
      <c r="GT442" s="223">
        <f t="shared" ca="1" si="1051"/>
        <v>6.8925434195376377E-14</v>
      </c>
      <c r="GU442" s="223">
        <f t="shared" ca="1" si="1052"/>
        <v>2.9974812920792195E-14</v>
      </c>
      <c r="GV442" s="223">
        <f t="shared" ca="1" si="1053"/>
        <v>-9.3219499345527313E-14</v>
      </c>
      <c r="GW442" s="223">
        <f t="shared" ca="1" si="1054"/>
        <v>4.5577971890544659E-14</v>
      </c>
      <c r="GX442" s="223">
        <f t="shared" ca="1" si="1055"/>
        <v>5.6279344908314028E-14</v>
      </c>
      <c r="GY442" s="223">
        <f t="shared" ca="1" si="1056"/>
        <v>-9.1191403254514656E-14</v>
      </c>
      <c r="GZ442" s="223">
        <f t="shared" ca="1" si="1057"/>
        <v>1.7629703253322131E-14</v>
      </c>
      <c r="HA442" s="223">
        <f t="shared" ca="1" si="1058"/>
        <v>7.6902835030726176E-14</v>
      </c>
      <c r="HB442" s="223">
        <f t="shared" ca="1" si="1059"/>
        <v>-7.9958115090442423E-14</v>
      </c>
      <c r="HC442" s="223">
        <f t="shared" ca="1" si="1060"/>
        <v>-1.2098171781500582E-14</v>
      </c>
      <c r="HD442" s="223">
        <f t="shared" ca="1" si="1061"/>
        <v>8.9763473150029114E-14</v>
      </c>
      <c r="HE442" s="223">
        <f t="shared" ca="1" si="1062"/>
        <v>-6.0653563836441633E-14</v>
      </c>
      <c r="HF442" s="223">
        <f t="shared" ca="1" si="1063"/>
        <v>-4.0604813333697777E-14</v>
      </c>
      <c r="HG442" s="223">
        <f t="shared" ca="1" si="1064"/>
        <v>9.3563059656991363E-14</v>
      </c>
      <c r="HH442" s="223">
        <f t="shared" ca="1" si="1065"/>
        <v>-3.5226421141754385E-14</v>
      </c>
      <c r="HI442" s="223">
        <f t="shared" ca="1" si="1066"/>
        <v>-6.5012657274636232E-14</v>
      </c>
      <c r="HJ442" s="223">
        <f t="shared" ca="1" si="1067"/>
        <v>8.7918050463613191E-14</v>
      </c>
      <c r="HK442" s="223">
        <f t="shared" ca="1" si="1068"/>
        <v>-6.2433953146263439E-15</v>
      </c>
      <c r="HL442" s="223">
        <f t="shared" ca="1" si="1069"/>
        <v>-8.2857887021309691E-14</v>
      </c>
      <c r="HM442" s="223">
        <f t="shared" ca="1" si="1070"/>
        <v>7.3398273339010787E-14</v>
      </c>
      <c r="HN442" s="223">
        <f t="shared" ca="1" si="1071"/>
        <v>2.336986155411396E-14</v>
      </c>
      <c r="HO442" s="223">
        <f t="shared" ca="1" si="1072"/>
        <v>-9.2339140147618271E-14</v>
      </c>
      <c r="HP442" s="223">
        <f t="shared" ca="1" si="1073"/>
        <v>5.1469407420908821E-14</v>
      </c>
      <c r="HQ442" s="223">
        <f t="shared" ca="1" si="1074"/>
        <v>5.0624079559004124E-14</v>
      </c>
      <c r="HR442" s="223">
        <f t="shared" ca="1" si="1075"/>
        <v>-9.2499344462476397E-14</v>
      </c>
      <c r="HS442" s="223">
        <f t="shared" ca="1" si="1076"/>
        <v>2.434503223014855E-14</v>
      </c>
      <c r="HT442" s="223">
        <f t="shared" ca="1" si="1077"/>
        <v>7.2768118761598945E-14</v>
      </c>
      <c r="HU442" s="223">
        <f t="shared" ca="1" si="1078"/>
        <v>-8.3322328359391021E-14</v>
      </c>
      <c r="HV442" s="223">
        <f t="shared" ca="1" si="1079"/>
        <v>-5.236819100969876E-15</v>
      </c>
      <c r="HW442" s="223">
        <f t="shared" ca="1" si="1080"/>
        <v>8.756667926675792E-14</v>
      </c>
      <c r="HX442" s="223">
        <f t="shared" ca="1" si="1081"/>
        <v>-6.5734453237258413E-14</v>
      </c>
      <c r="HY442" s="223">
        <f t="shared" ca="1" si="1082"/>
        <v>-3.4290046856226095E-14</v>
      </c>
      <c r="HZ442" s="223">
        <f t="shared" ca="1" si="1083"/>
        <v>9.3525940527877627E-14</v>
      </c>
      <c r="IA442" s="223">
        <f t="shared" ca="1" si="1084"/>
        <v>-4.1511103209912518E-14</v>
      </c>
      <c r="IB442" s="223">
        <f t="shared" ca="1" si="1085"/>
        <v>-5.9881912506714531E-14</v>
      </c>
      <c r="IC442" s="223">
        <f t="shared" ca="1" si="1086"/>
        <v>9.0044353028617734E-14</v>
      </c>
      <c r="ID442" s="223">
        <f t="shared" ca="1" si="1087"/>
        <v>-1.3097471373377254E-14</v>
      </c>
      <c r="IE442" s="223">
        <f t="shared" ca="1" si="1088"/>
        <v>-3.5782944516520549E-14</v>
      </c>
      <c r="IF442" s="223">
        <f t="shared" ca="1" si="1089"/>
        <v>7.7473360880002648E-14</v>
      </c>
      <c r="IG442" s="223">
        <f t="shared" ca="1" si="1090"/>
        <v>1.6638266882842804E-14</v>
      </c>
      <c r="IH442" s="223">
        <f t="shared" ca="1" si="1091"/>
        <v>-9.0958387148743351E-14</v>
      </c>
      <c r="II442" s="223">
        <f t="shared" ca="1" si="1092"/>
        <v>5.7081925773019185E-14</v>
      </c>
      <c r="IJ442" s="223">
        <f t="shared" ca="1" si="1093"/>
        <v>4.4694477936356594E-14</v>
      </c>
      <c r="IK442" s="223">
        <f t="shared" ca="1" si="1094"/>
        <v>-9.3306023708411203E-14</v>
      </c>
      <c r="IL442" s="223">
        <f t="shared" ca="1" si="1095"/>
        <v>3.0928433367997281E-14</v>
      </c>
      <c r="IM442" s="223">
        <f t="shared" ca="1" si="1096"/>
        <v>6.8239065752085452E-14</v>
      </c>
      <c r="IN442" s="223">
        <f t="shared" ca="1" si="1097"/>
        <v>-8.6235010711692786E-14</v>
      </c>
      <c r="IO442" s="223">
        <f t="shared" ca="1" si="1098"/>
        <v>1.652912355995405E-15</v>
      </c>
      <c r="IP442" s="223">
        <f t="shared" ca="1" si="1099"/>
        <v>8.4895353961535471E-14</v>
      </c>
      <c r="IQ442" s="223">
        <f t="shared" ca="1" si="1100"/>
        <v>-7.0459121940577485E-14</v>
      </c>
      <c r="IR442" s="223">
        <f t="shared" ca="1" si="1101"/>
        <v>-2.7789459643861149E-14</v>
      </c>
      <c r="IS442" s="223">
        <f t="shared" ca="1" si="1102"/>
        <v>9.2981996223711126E-14</v>
      </c>
      <c r="IT442" s="223">
        <f t="shared" ca="1" si="1103"/>
        <v>-4.7570833013145541E-14</v>
      </c>
      <c r="IU442" s="223">
        <f t="shared" ca="1" si="1104"/>
        <v>-5.4426662466589058E-14</v>
      </c>
      <c r="IV442" s="223">
        <f t="shared" ca="1" si="1105"/>
        <v>9.168269744288294E-14</v>
      </c>
      <c r="IW442" s="223">
        <f t="shared" ca="1" si="1106"/>
        <v>-1.9880571099961864E-14</v>
      </c>
      <c r="IX442" s="223">
        <f t="shared" ca="1" si="1107"/>
        <v>-7.5569839931446741E-14</v>
      </c>
      <c r="IY442" s="223">
        <f t="shared" ca="1" si="1108"/>
        <v>8.1128613565893745E-14</v>
      </c>
      <c r="IZ442" s="223">
        <f t="shared" ca="1" si="1109"/>
        <v>9.8165080017556953E-15</v>
      </c>
      <c r="JA442" s="223">
        <f t="shared" ca="1" si="1110"/>
        <v>-8.9084722769037632E-14</v>
      </c>
      <c r="JB442" s="223">
        <f t="shared" ca="1" si="1111"/>
        <v>6.238511222363372E-14</v>
      </c>
    </row>
    <row r="443" spans="2:262">
      <c r="B443" s="230">
        <v>82</v>
      </c>
      <c r="C443" s="229">
        <f t="shared" si="1112"/>
        <v>1.601562500000001E-3</v>
      </c>
      <c r="D443" s="226">
        <f t="shared" ca="1" si="855"/>
        <v>18.000000000102954</v>
      </c>
      <c r="E443" s="225">
        <f ca="1">CJ361</f>
        <v>1.029551164515562E-10</v>
      </c>
      <c r="F443" s="224">
        <v>82</v>
      </c>
      <c r="G443" s="223">
        <f t="shared" ca="1" si="856"/>
        <v>-6.2970124927995275E-13</v>
      </c>
      <c r="H443" s="223">
        <f t="shared" ca="1" si="857"/>
        <v>5.6301693995871047E-13</v>
      </c>
      <c r="I443" s="223">
        <f t="shared" ca="1" si="858"/>
        <v>1.4825972854619741E-13</v>
      </c>
      <c r="J443" s="223">
        <f t="shared" ca="1" si="859"/>
        <v>-6.8979534413974544E-13</v>
      </c>
      <c r="K443" s="223">
        <f t="shared" ca="1" si="860"/>
        <v>4.4159129707668776E-13</v>
      </c>
      <c r="L443" s="223">
        <f t="shared" ca="1" si="861"/>
        <v>3.1218612758050103E-13</v>
      </c>
      <c r="M443" s="223">
        <f t="shared" ca="1" si="862"/>
        <v>-7.0854483496732513E-13</v>
      </c>
      <c r="N443" s="223">
        <f t="shared" ca="1" si="863"/>
        <v>2.9369777864749621E-13</v>
      </c>
      <c r="O443" s="223">
        <f t="shared" ca="1" si="864"/>
        <v>4.5740087258753284E-13</v>
      </c>
      <c r="P443" s="223">
        <f t="shared" ca="1" si="865"/>
        <v>-6.8482592427600592E-13</v>
      </c>
      <c r="Q443" s="223">
        <f t="shared" ca="1" si="866"/>
        <v>1.2820075148708106E-13</v>
      </c>
      <c r="R443" s="223">
        <f t="shared" ca="1" si="867"/>
        <v>5.7520015571622364E-13</v>
      </c>
      <c r="S443" s="223">
        <f t="shared" ca="1" si="868"/>
        <v>-6.2006026412380617E-13</v>
      </c>
      <c r="T443" s="223">
        <f t="shared" ca="1" si="869"/>
        <v>-4.4980307396505172E-14</v>
      </c>
      <c r="U443" s="223">
        <f t="shared" ca="1" si="870"/>
        <v>6.5852338318667633E-13</v>
      </c>
      <c r="V443" s="223">
        <f t="shared" ca="1" si="871"/>
        <v>-5.1812974585230516E-13</v>
      </c>
      <c r="W443" s="223">
        <f t="shared" ca="1" si="872"/>
        <v>-2.1546535939289645E-13</v>
      </c>
      <c r="X443" s="223">
        <f t="shared" ca="1" si="873"/>
        <v>7.0237636958474288E-13</v>
      </c>
      <c r="Y443" s="223">
        <f t="shared" ca="1" si="874"/>
        <v>-3.8514382924915996E-13</v>
      </c>
      <c r="Z443" s="223">
        <f t="shared" ca="1" si="875"/>
        <v>-3.7303595778730096E-13</v>
      </c>
      <c r="AA443" s="223">
        <f t="shared" ca="1" si="876"/>
        <v>7.0413067681836729E-13</v>
      </c>
      <c r="AB443" s="223">
        <f t="shared" ca="1" si="877"/>
        <v>-2.290733568411066E-13</v>
      </c>
      <c r="AC443" s="223">
        <f t="shared" ca="1" si="878"/>
        <v>-5.0824771584519248E-13</v>
      </c>
      <c r="AD443" s="223">
        <f t="shared" ca="1" si="879"/>
        <v>6.636811561089427E-13</v>
      </c>
      <c r="AE443" s="223">
        <f t="shared" ca="1" si="880"/>
        <v>-5.927280157096387E-14</v>
      </c>
      <c r="AF443" s="223">
        <f t="shared" ca="1" si="881"/>
        <v>-6.1299637968184867E-13</v>
      </c>
      <c r="AG443" s="223">
        <f t="shared" ca="1" si="882"/>
        <v>5.8345225034555711E-13</v>
      </c>
      <c r="AH443" s="223">
        <f t="shared" ca="1" si="883"/>
        <v>1.1408041686464434E-13</v>
      </c>
      <c r="AI443" s="223">
        <f t="shared" ca="1" si="884"/>
        <v>-6.8100357692781376E-13</v>
      </c>
      <c r="AJ443" s="223">
        <f t="shared" ca="1" si="885"/>
        <v>4.6825267905481289E-13</v>
      </c>
      <c r="AK443" s="223">
        <f t="shared" ca="1" si="886"/>
        <v>2.8059594104329279E-13</v>
      </c>
      <c r="AL443" s="223">
        <f t="shared" ca="1" si="887"/>
        <v>-7.0819312663265816E-13</v>
      </c>
      <c r="AM443" s="223">
        <f t="shared" ca="1" si="888"/>
        <v>3.2498721580492468E-13</v>
      </c>
      <c r="AN443" s="223">
        <f t="shared" ca="1" si="889"/>
        <v>4.3029324779841547E-13</v>
      </c>
      <c r="AO443" s="223">
        <f t="shared" ca="1" si="890"/>
        <v>-6.929353553346655E-13</v>
      </c>
      <c r="AP443" s="223">
        <f t="shared" ca="1" si="891"/>
        <v>1.6224283338409985E-13</v>
      </c>
      <c r="AQ443" s="223">
        <f t="shared" ca="1" si="892"/>
        <v>5.5419985576280104E-13</v>
      </c>
      <c r="AR443" s="223">
        <f t="shared" ca="1" si="893"/>
        <v>-6.3614477560352921E-13</v>
      </c>
      <c r="AS443" s="223">
        <f t="shared" ca="1" si="894"/>
        <v>-1.0225977826091022E-14</v>
      </c>
      <c r="AT443" s="223">
        <f t="shared" ca="1" si="895"/>
        <v>6.448891134132298E-13</v>
      </c>
      <c r="AU443" s="223">
        <f t="shared" ca="1" si="896"/>
        <v>-5.412252724490377E-13</v>
      </c>
      <c r="AV443" s="223">
        <f t="shared" ca="1" si="897"/>
        <v>-1.8208186955567501E-13</v>
      </c>
      <c r="AW443" s="223">
        <f t="shared" ca="1" si="898"/>
        <v>6.9692533394871125E-13</v>
      </c>
      <c r="AX443" s="223">
        <f t="shared" ca="1" si="899"/>
        <v>-4.1386608298506661E-13</v>
      </c>
      <c r="AY443" s="223">
        <f t="shared" ca="1" si="900"/>
        <v>-3.4302423039210239E-13</v>
      </c>
      <c r="AZ443" s="223">
        <f t="shared" ca="1" si="901"/>
        <v>7.0718959673335745E-13</v>
      </c>
      <c r="BA443" s="223">
        <f t="shared" ca="1" si="902"/>
        <v>-2.6170079781640398E-13</v>
      </c>
      <c r="BB443" s="223">
        <f t="shared" ca="1" si="903"/>
        <v>-4.8340657861101435E-13</v>
      </c>
      <c r="BC443" s="223">
        <f t="shared" ca="1" si="904"/>
        <v>6.7506668758209614E-13</v>
      </c>
      <c r="BD443" s="223">
        <f t="shared" ca="1" si="905"/>
        <v>-9.3849822750659444E-14</v>
      </c>
      <c r="BE443" s="223">
        <f t="shared" ca="1" si="906"/>
        <v>-5.9481474811294918E-13</v>
      </c>
      <c r="BF443" s="223">
        <f t="shared" ca="1" si="907"/>
        <v>6.0248197315694113E-13</v>
      </c>
      <c r="BG443" s="223">
        <f t="shared" ca="1" si="908"/>
        <v>7.9626275466597536E-14</v>
      </c>
      <c r="BH443" s="223">
        <f t="shared" ca="1" si="909"/>
        <v>-6.705712124501939E-13</v>
      </c>
      <c r="BI443" s="223">
        <f t="shared" ca="1" si="910"/>
        <v>4.9378599931500092E-13</v>
      </c>
      <c r="BJ443" s="223">
        <f t="shared" ca="1" si="911"/>
        <v>2.483297743068144E-13</v>
      </c>
      <c r="BK443" s="223">
        <f t="shared" ca="1" si="912"/>
        <v>-7.06135319025542E-13</v>
      </c>
      <c r="BL443" s="223">
        <f t="shared" ca="1" si="913"/>
        <v>3.5549373029395891E-13</v>
      </c>
      <c r="BM443" s="223">
        <f t="shared" ca="1" si="914"/>
        <v>4.0214900888610853E-13</v>
      </c>
      <c r="BN443" s="223">
        <f t="shared" ca="1" si="915"/>
        <v>-6.9937544442835746E-13</v>
      </c>
      <c r="BO443" s="223">
        <f t="shared" ca="1" si="916"/>
        <v>1.958940580847123E-13</v>
      </c>
      <c r="BP443" s="223">
        <f t="shared" ca="1" si="917"/>
        <v>5.3186443981466547E-13</v>
      </c>
      <c r="BQ443" s="223">
        <f t="shared" ca="1" si="918"/>
        <v>-6.5069675859911871E-13</v>
      </c>
      <c r="BR443" s="223">
        <f t="shared" ca="1" si="919"/>
        <v>2.4552987020588495E-14</v>
      </c>
      <c r="BS443" s="223">
        <f t="shared" ca="1" si="920"/>
        <v>6.2970124927995376E-13</v>
      </c>
      <c r="BT443" s="223">
        <f t="shared" ca="1" si="921"/>
        <v>-5.6301693995870249E-13</v>
      </c>
      <c r="BU443" s="223">
        <f t="shared" ca="1" si="922"/>
        <v>-1.4825972854620087E-13</v>
      </c>
      <c r="BV443" s="223">
        <f t="shared" ca="1" si="923"/>
        <v>6.8979534413974887E-13</v>
      </c>
      <c r="BW443" s="223">
        <f t="shared" ca="1" si="924"/>
        <v>-4.4159129707668306E-13</v>
      </c>
      <c r="BX443" s="223">
        <f t="shared" ca="1" si="925"/>
        <v>-3.1218612758051552E-13</v>
      </c>
      <c r="BY443" s="223">
        <f t="shared" ca="1" si="926"/>
        <v>7.0854483496732492E-13</v>
      </c>
      <c r="BZ443" s="223">
        <f t="shared" ca="1" si="927"/>
        <v>-2.9369777864747924E-13</v>
      </c>
      <c r="CA443" s="223">
        <f t="shared" ca="1" si="928"/>
        <v>-4.5740087258753941E-13</v>
      </c>
      <c r="CB443" s="223">
        <f t="shared" ca="1" si="929"/>
        <v>6.8482592427600047E-13</v>
      </c>
      <c r="CC443" s="223">
        <f t="shared" ca="1" si="930"/>
        <v>-1.2820075148707013E-13</v>
      </c>
      <c r="CD443" s="223">
        <f t="shared" ca="1" si="931"/>
        <v>-5.7520015571622425E-13</v>
      </c>
      <c r="CE443" s="223">
        <f t="shared" ca="1" si="932"/>
        <v>6.200602641237996E-13</v>
      </c>
      <c r="CF443" s="223">
        <f t="shared" ca="1" si="933"/>
        <v>4.4980307396508719E-14</v>
      </c>
      <c r="CG443" s="223">
        <f t="shared" ca="1" si="934"/>
        <v>-6.5852338318668229E-13</v>
      </c>
      <c r="CH443" s="223">
        <f t="shared" ca="1" si="935"/>
        <v>5.1812974585230102E-13</v>
      </c>
      <c r="CI443" s="223">
        <f t="shared" ca="1" si="936"/>
        <v>2.154653593929119E-13</v>
      </c>
      <c r="CJ443" s="223">
        <f t="shared" ca="1" si="937"/>
        <v>-7.0237636958474369E-13</v>
      </c>
      <c r="CK443" s="223">
        <f t="shared" ca="1" si="938"/>
        <v>3.8514382924914219E-13</v>
      </c>
      <c r="CL443" s="223">
        <f t="shared" ca="1" si="939"/>
        <v>3.730359577873104E-13</v>
      </c>
      <c r="CM443" s="223">
        <f t="shared" ca="1" si="940"/>
        <v>-7.0413067681836496E-13</v>
      </c>
      <c r="CN443" s="223">
        <f t="shared" ca="1" si="941"/>
        <v>2.2907335684109615E-13</v>
      </c>
      <c r="CO443" s="223">
        <f t="shared" ca="1" si="942"/>
        <v>5.0824771584519319E-13</v>
      </c>
      <c r="CP443" s="223">
        <f t="shared" ca="1" si="943"/>
        <v>-6.6368115610893886E-13</v>
      </c>
      <c r="CQ443" s="223">
        <f t="shared" ca="1" si="944"/>
        <v>5.9272801570957799E-14</v>
      </c>
      <c r="CR443" s="223">
        <f t="shared" ca="1" si="945"/>
        <v>6.1299637968185675E-13</v>
      </c>
      <c r="CS443" s="223">
        <f t="shared" ca="1" si="946"/>
        <v>-5.8345225034555358E-13</v>
      </c>
      <c r="CT443" s="223">
        <f t="shared" ca="1" si="947"/>
        <v>-1.1408041686466025E-13</v>
      </c>
      <c r="CU443" s="223">
        <f t="shared" ca="1" si="948"/>
        <v>6.8100357692781537E-13</v>
      </c>
      <c r="CV443" s="223">
        <f t="shared" ca="1" si="949"/>
        <v>-4.6825267905479703E-13</v>
      </c>
      <c r="CW443" s="223">
        <f t="shared" ca="1" si="950"/>
        <v>-2.8059594104330309E-13</v>
      </c>
      <c r="CX443" s="223">
        <f t="shared" ca="1" si="951"/>
        <v>7.0819312663265886E-13</v>
      </c>
      <c r="CY443" s="223">
        <f t="shared" ca="1" si="952"/>
        <v>-3.2498721580491473E-13</v>
      </c>
      <c r="CZ443" s="223">
        <f t="shared" ca="1" si="953"/>
        <v>-4.3029324779841633E-13</v>
      </c>
      <c r="DA443" s="223">
        <f t="shared" ca="1" si="954"/>
        <v>6.9293535533466318E-13</v>
      </c>
      <c r="DB443" s="223">
        <f t="shared" ca="1" si="955"/>
        <v>-1.6224283338409884E-13</v>
      </c>
      <c r="DC443" s="223">
        <f t="shared" ca="1" si="956"/>
        <v>-5.5419985576280791E-13</v>
      </c>
      <c r="DD443" s="223">
        <f t="shared" ca="1" si="957"/>
        <v>6.3614477560352427E-13</v>
      </c>
      <c r="DE443" s="223">
        <f t="shared" ca="1" si="958"/>
        <v>1.0225977826112204E-14</v>
      </c>
      <c r="DF443" s="223">
        <f t="shared" ca="1" si="959"/>
        <v>-6.4488911341323444E-13</v>
      </c>
      <c r="DG443" s="223">
        <f t="shared" ca="1" si="960"/>
        <v>5.4122527244902397E-13</v>
      </c>
      <c r="DH443" s="223">
        <f t="shared" ca="1" si="961"/>
        <v>1.8208186955568574E-13</v>
      </c>
      <c r="DI443" s="223">
        <f t="shared" ca="1" si="962"/>
        <v>-6.9692533394871145E-13</v>
      </c>
      <c r="DJ443" s="223">
        <f t="shared" ca="1" si="963"/>
        <v>4.1386608298505757E-13</v>
      </c>
      <c r="DK443" s="223">
        <f t="shared" ca="1" si="964"/>
        <v>3.430242303921033E-13</v>
      </c>
      <c r="DL443" s="223">
        <f t="shared" ca="1" si="965"/>
        <v>-7.0718959673335684E-13</v>
      </c>
      <c r="DM443" s="223">
        <f t="shared" ca="1" si="966"/>
        <v>2.6170079781640302E-13</v>
      </c>
      <c r="DN443" s="223">
        <f t="shared" ca="1" si="967"/>
        <v>4.8340657861102243E-13</v>
      </c>
      <c r="DO443" s="223">
        <f t="shared" ca="1" si="968"/>
        <v>-6.7506668758209281E-13</v>
      </c>
      <c r="DP443" s="223">
        <f t="shared" ca="1" si="969"/>
        <v>9.3849822750638442E-14</v>
      </c>
      <c r="DQ443" s="223">
        <f t="shared" ca="1" si="970"/>
        <v>5.9481474811295523E-13</v>
      </c>
      <c r="DR443" s="223">
        <f t="shared" ca="1" si="971"/>
        <v>-6.0248197315693002E-13</v>
      </c>
      <c r="DS443" s="223">
        <f t="shared" ca="1" si="972"/>
        <v>-7.9626275466608593E-14</v>
      </c>
      <c r="DT443" s="223">
        <f t="shared" ca="1" si="973"/>
        <v>6.7057121245019421E-13</v>
      </c>
      <c r="DU443" s="223">
        <f t="shared" ca="1" si="974"/>
        <v>-4.9378599931499295E-13</v>
      </c>
      <c r="DV443" s="223">
        <f t="shared" ca="1" si="975"/>
        <v>-2.4832977430681541E-13</v>
      </c>
      <c r="DW443" s="223">
        <f t="shared" ca="1" si="976"/>
        <v>7.0613531902554291E-13</v>
      </c>
      <c r="DX443" s="223">
        <f t="shared" ca="1" si="977"/>
        <v>-3.55493730293958E-13</v>
      </c>
      <c r="DY443" s="223">
        <f t="shared" ca="1" si="978"/>
        <v>-4.0214900888612605E-13</v>
      </c>
      <c r="DZ443" s="223">
        <f t="shared" ca="1" si="979"/>
        <v>6.9937544442835564E-13</v>
      </c>
      <c r="EA443" s="223">
        <f t="shared" ca="1" si="980"/>
        <v>-1.9589405808469196E-13</v>
      </c>
      <c r="EB443" s="223">
        <f t="shared" ca="1" si="981"/>
        <v>-5.3186443981467285E-13</v>
      </c>
      <c r="EC443" s="223">
        <f t="shared" ca="1" si="982"/>
        <v>6.5069675859911033E-13</v>
      </c>
      <c r="ED443" s="223">
        <f t="shared" ca="1" si="983"/>
        <v>-2.4552987020577388E-14</v>
      </c>
      <c r="EE443" s="223">
        <f t="shared" ca="1" si="984"/>
        <v>-6.2970124927995881E-13</v>
      </c>
      <c r="EF443" s="223">
        <f t="shared" ca="1" si="985"/>
        <v>5.6301693995870805E-13</v>
      </c>
      <c r="EG443" s="223">
        <f t="shared" ca="1" si="986"/>
        <v>1.4825972854623144E-13</v>
      </c>
      <c r="EH443" s="223">
        <f t="shared" ca="1" si="987"/>
        <v>-6.897953441397514E-13</v>
      </c>
      <c r="EI443" s="223">
        <f t="shared" ca="1" si="988"/>
        <v>4.4159129707667438E-13</v>
      </c>
      <c r="EJ443" s="223">
        <f t="shared" ca="1" si="989"/>
        <v>3.1218612758050744E-13</v>
      </c>
      <c r="EK443" s="223">
        <f t="shared" ca="1" si="990"/>
        <v>-7.0854483496732452E-13</v>
      </c>
      <c r="EL443" s="223">
        <f t="shared" ca="1" si="991"/>
        <v>2.936977786474691E-13</v>
      </c>
      <c r="EM443" s="223">
        <f t="shared" ca="1" si="992"/>
        <v>4.5740087258754799E-13</v>
      </c>
      <c r="EN443" s="223">
        <f t="shared" ca="1" si="993"/>
        <v>-6.8482592427600279E-13</v>
      </c>
      <c r="EO443" s="223">
        <f t="shared" ca="1" si="994"/>
        <v>1.2820075148707902E-13</v>
      </c>
      <c r="EP443" s="223">
        <f t="shared" ca="1" si="995"/>
        <v>5.7520015571624243E-13</v>
      </c>
      <c r="EQ443" s="223">
        <f t="shared" ca="1" si="996"/>
        <v>-6.2006026412379425E-13</v>
      </c>
      <c r="ER443" s="223">
        <f t="shared" ca="1" si="997"/>
        <v>-4.4980307396519794E-14</v>
      </c>
      <c r="ES443" s="223">
        <f t="shared" ca="1" si="998"/>
        <v>6.5852338318667896E-13</v>
      </c>
      <c r="ET443" s="223">
        <f t="shared" ca="1" si="999"/>
        <v>-5.1812974585227972E-13</v>
      </c>
      <c r="EU443" s="223">
        <f t="shared" ca="1" si="1000"/>
        <v>-2.1546535939292248E-13</v>
      </c>
      <c r="EV443" s="223">
        <f t="shared" ca="1" si="1001"/>
        <v>7.023763695847451E-13</v>
      </c>
      <c r="EW443" s="223">
        <f t="shared" ca="1" si="1002"/>
        <v>-3.8514382924914971E-13</v>
      </c>
      <c r="EX443" s="223">
        <f t="shared" ca="1" si="1003"/>
        <v>-3.7303595778733701E-13</v>
      </c>
      <c r="EY443" s="223">
        <f t="shared" ca="1" si="1004"/>
        <v>7.0413067681836375E-13</v>
      </c>
      <c r="EZ443" s="223">
        <f t="shared" ca="1" si="1005"/>
        <v>-2.290733568410856E-13</v>
      </c>
      <c r="FA443" s="223">
        <f t="shared" ca="1" si="1006"/>
        <v>-5.0824771584520097E-13</v>
      </c>
      <c r="FB443" s="223">
        <f t="shared" ca="1" si="1007"/>
        <v>6.6368115610894199E-13</v>
      </c>
      <c r="FC443" s="223">
        <f t="shared" ca="1" si="1008"/>
        <v>-5.9272801570926661E-14</v>
      </c>
      <c r="FD443" s="223">
        <f t="shared" ca="1" si="1009"/>
        <v>-6.129963796818623E-13</v>
      </c>
      <c r="FE443" s="223">
        <f t="shared" ca="1" si="1010"/>
        <v>5.8345225034554722E-13</v>
      </c>
      <c r="FF443" s="223">
        <f t="shared" ca="1" si="1011"/>
        <v>1.1408041686465136E-13</v>
      </c>
      <c r="FG443" s="223">
        <f t="shared" ca="1" si="1012"/>
        <v>-6.8100357692782416E-13</v>
      </c>
      <c r="FH443" s="223">
        <f t="shared" ca="1" si="1013"/>
        <v>4.6825267905478865E-13</v>
      </c>
      <c r="FI443" s="223">
        <f t="shared" ca="1" si="1014"/>
        <v>2.8059594104331324E-13</v>
      </c>
      <c r="FJ443" s="223">
        <f t="shared" ca="1" si="1015"/>
        <v>-7.0819312663265856E-13</v>
      </c>
      <c r="FK443" s="223">
        <f t="shared" ca="1" si="1016"/>
        <v>3.2498721580492281E-13</v>
      </c>
      <c r="FL443" s="223">
        <f t="shared" ca="1" si="1017"/>
        <v>4.3029324779844111E-13</v>
      </c>
      <c r="FM443" s="223">
        <f t="shared" ca="1" si="1018"/>
        <v>-6.9293535533466086E-13</v>
      </c>
      <c r="FN443" s="223">
        <f t="shared" ca="1" si="1019"/>
        <v>1.6224283338408801E-13</v>
      </c>
      <c r="FO443" s="223">
        <f t="shared" ca="1" si="1020"/>
        <v>5.5419985576280225E-13</v>
      </c>
      <c r="FP443" s="223">
        <f t="shared" ca="1" si="1021"/>
        <v>-6.3614477560351053E-13</v>
      </c>
      <c r="FQ443" s="223">
        <f t="shared" ca="1" si="1022"/>
        <v>-1.0225977826123311E-14</v>
      </c>
      <c r="FR443" s="223">
        <f t="shared" ca="1" si="1023"/>
        <v>6.4488911341323899E-13</v>
      </c>
      <c r="FS443" s="223">
        <f t="shared" ca="1" si="1024"/>
        <v>-5.4122527244902983E-13</v>
      </c>
      <c r="FT443" s="223">
        <f t="shared" ca="1" si="1025"/>
        <v>-1.8208186955571596E-13</v>
      </c>
      <c r="FU443" s="223">
        <f t="shared" ca="1" si="1026"/>
        <v>6.9692533394871711E-13</v>
      </c>
      <c r="FV443" s="223">
        <f t="shared" ca="1" si="1027"/>
        <v>-4.1386608298504859E-13</v>
      </c>
      <c r="FW443" s="223">
        <f t="shared" ca="1" si="1028"/>
        <v>-3.4302423039211299E-13</v>
      </c>
      <c r="FX443" s="223">
        <f t="shared" ca="1" si="1029"/>
        <v>7.0718959673335734E-13</v>
      </c>
      <c r="FY443" s="223">
        <f t="shared" ca="1" si="1030"/>
        <v>-2.6170079781637399E-13</v>
      </c>
      <c r="FZ443" s="223">
        <f t="shared" ca="1" si="1031"/>
        <v>-4.8340657861103051E-13</v>
      </c>
      <c r="GA443" s="223">
        <f t="shared" ca="1" si="1032"/>
        <v>6.7506668758208937E-13</v>
      </c>
      <c r="GB443" s="223">
        <f t="shared" ca="1" si="1033"/>
        <v>-9.3849822750647391E-14</v>
      </c>
      <c r="GC443" s="223">
        <f t="shared" ca="1" si="1034"/>
        <v>-5.948147481129723E-13</v>
      </c>
      <c r="GD443" s="223">
        <f t="shared" ca="1" si="1035"/>
        <v>6.0248197315692406E-13</v>
      </c>
      <c r="GE443" s="223">
        <f t="shared" ca="1" si="1036"/>
        <v>7.9626275466619624E-14</v>
      </c>
      <c r="GF443" s="223">
        <f t="shared" ca="1" si="1037"/>
        <v>-6.7057121245019784E-13</v>
      </c>
      <c r="GG443" s="223">
        <f t="shared" ca="1" si="1038"/>
        <v>4.9378599931499941E-13</v>
      </c>
      <c r="GH443" s="223">
        <f t="shared" ca="1" si="1039"/>
        <v>2.4832977430684464E-13</v>
      </c>
      <c r="GI443" s="223">
        <f t="shared" ca="1" si="1040"/>
        <v>-7.0613531902554392E-13</v>
      </c>
      <c r="GJ443" s="223">
        <f t="shared" ca="1" si="1041"/>
        <v>3.5549373029394841E-13</v>
      </c>
      <c r="GK443" s="223">
        <f t="shared" ca="1" si="1042"/>
        <v>4.0214900888611853E-13</v>
      </c>
      <c r="GL443" s="223">
        <f t="shared" ca="1" si="1043"/>
        <v>-6.993754444283506E-13</v>
      </c>
      <c r="GM443" s="223">
        <f t="shared" ca="1" si="1044"/>
        <v>1.9589405808468128E-13</v>
      </c>
      <c r="GN443" s="223">
        <f t="shared" ca="1" si="1045"/>
        <v>5.3186443981468012E-13</v>
      </c>
      <c r="GO443" s="223">
        <f t="shared" ca="1" si="1046"/>
        <v>-6.5069675859911387E-13</v>
      </c>
      <c r="GP443" s="223">
        <f t="shared" ca="1" si="1047"/>
        <v>2.4552987020546156E-14</v>
      </c>
      <c r="GQ443" s="223">
        <f t="shared" ca="1" si="1048"/>
        <v>6.2970124927997315E-13</v>
      </c>
      <c r="GR443" s="223">
        <f t="shared" ca="1" si="1049"/>
        <v>-5.6301693995868906E-13</v>
      </c>
      <c r="GS443" s="223">
        <f t="shared" ca="1" si="1050"/>
        <v>-1.482597285462226E-13</v>
      </c>
      <c r="GT443" s="223">
        <f t="shared" ca="1" si="1051"/>
        <v>6.8979534413974938E-13</v>
      </c>
      <c r="GU443" s="223">
        <f t="shared" ca="1" si="1052"/>
        <v>-4.4159129707664994E-13</v>
      </c>
      <c r="GV443" s="223">
        <f t="shared" ca="1" si="1053"/>
        <v>-3.1218612758053552E-13</v>
      </c>
      <c r="GW443" s="223">
        <f t="shared" ca="1" si="1054"/>
        <v>7.0854483496732462E-13</v>
      </c>
      <c r="GX443" s="223">
        <f t="shared" ca="1" si="1055"/>
        <v>-2.9369777864747733E-13</v>
      </c>
      <c r="GY443" s="223">
        <f t="shared" ca="1" si="1056"/>
        <v>-4.5740087258757182E-13</v>
      </c>
      <c r="GZ443" s="223">
        <f t="shared" ca="1" si="1057"/>
        <v>6.8482592427599471E-13</v>
      </c>
      <c r="HA443" s="223">
        <f t="shared" ca="1" si="1058"/>
        <v>-1.282007514870483E-13</v>
      </c>
      <c r="HB443" s="223">
        <f t="shared" ca="1" si="1059"/>
        <v>-5.7520015571623718E-13</v>
      </c>
      <c r="HC443" s="223">
        <f t="shared" ca="1" si="1060"/>
        <v>6.2006026412379859E-13</v>
      </c>
      <c r="HD443" s="223">
        <f t="shared" ca="1" si="1061"/>
        <v>4.4980307396550989E-14</v>
      </c>
      <c r="HE443" s="223">
        <f t="shared" ca="1" si="1062"/>
        <v>-6.5852338318669047E-13</v>
      </c>
      <c r="HF443" s="223">
        <f t="shared" ca="1" si="1063"/>
        <v>5.1812974585228588E-13</v>
      </c>
      <c r="HG443" s="223">
        <f t="shared" ca="1" si="1064"/>
        <v>2.1546535939291389E-13</v>
      </c>
      <c r="HH443" s="223">
        <f t="shared" ca="1" si="1065"/>
        <v>-7.0237636958474934E-13</v>
      </c>
      <c r="HI443" s="223">
        <f t="shared" ca="1" si="1066"/>
        <v>3.8514382924912346E-13</v>
      </c>
      <c r="HJ443" s="223">
        <f t="shared" ca="1" si="1067"/>
        <v>3.7303595778732929E-13</v>
      </c>
      <c r="HK443" s="223">
        <f t="shared" ca="1" si="1068"/>
        <v>-7.0413067681836466E-13</v>
      </c>
      <c r="HL443" s="223">
        <f t="shared" ca="1" si="1069"/>
        <v>2.2907335684109418E-13</v>
      </c>
      <c r="HM443" s="223">
        <f t="shared" ca="1" si="1070"/>
        <v>5.0824771584522278E-13</v>
      </c>
      <c r="HN443" s="223">
        <f t="shared" ca="1" si="1071"/>
        <v>-6.6368115610893099E-13</v>
      </c>
      <c r="HO443" s="223">
        <f t="shared" ca="1" si="1072"/>
        <v>5.927280157093566E-14</v>
      </c>
      <c r="HP443" s="223">
        <f t="shared" ca="1" si="1073"/>
        <v>6.1299637968185776E-13</v>
      </c>
      <c r="HQ443" s="223">
        <f t="shared" ca="1" si="1074"/>
        <v>-5.8345225034552955E-13</v>
      </c>
      <c r="HR443" s="223">
        <f t="shared" ca="1" si="1075"/>
        <v>-1.1408041686468218E-13</v>
      </c>
      <c r="HS443" s="223">
        <f t="shared" ca="1" si="1076"/>
        <v>6.8100357692782163E-13</v>
      </c>
      <c r="HT443" s="223">
        <f t="shared" ca="1" si="1077"/>
        <v>-4.6825267905479552E-13</v>
      </c>
      <c r="HU443" s="223">
        <f t="shared" ca="1" si="1078"/>
        <v>-2.8059594104334191E-13</v>
      </c>
      <c r="HV443" s="223">
        <f t="shared" ca="1" si="1079"/>
        <v>7.0819312663265967E-13</v>
      </c>
      <c r="HW443" s="223">
        <f t="shared" ca="1" si="1080"/>
        <v>-3.2498721580489504E-13</v>
      </c>
      <c r="HX443" s="223">
        <f t="shared" ca="1" si="1081"/>
        <v>-4.3029324779843389E-13</v>
      </c>
      <c r="HY443" s="223">
        <f t="shared" ca="1" si="1082"/>
        <v>6.9293535533466267E-13</v>
      </c>
      <c r="HZ443" s="223">
        <f t="shared" ca="1" si="1083"/>
        <v>-1.6224283338405759E-13</v>
      </c>
      <c r="IA443" s="223">
        <f t="shared" ca="1" si="1084"/>
        <v>-5.5419985576282184E-13</v>
      </c>
      <c r="IB443" s="223">
        <f t="shared" ca="1" si="1085"/>
        <v>6.3614477560351447E-13</v>
      </c>
      <c r="IC443" s="223">
        <f t="shared" ca="1" si="1086"/>
        <v>1.0225977826114287E-14</v>
      </c>
      <c r="ID443" s="223">
        <f t="shared" ca="1" si="1087"/>
        <v>-6.4488911341325201E-13</v>
      </c>
      <c r="IE443" s="223">
        <f t="shared" ca="1" si="1088"/>
        <v>-2.8630280012223442E-13</v>
      </c>
      <c r="IF443" s="223">
        <f t="shared" ca="1" si="1089"/>
        <v>1.8208186955570722E-13</v>
      </c>
      <c r="IG443" s="223">
        <f t="shared" ca="1" si="1090"/>
        <v>-6.9692533394871549E-13</v>
      </c>
      <c r="IH443" s="223">
        <f t="shared" ca="1" si="1091"/>
        <v>4.1386608298505591E-13</v>
      </c>
      <c r="II443" s="223">
        <f t="shared" ca="1" si="1092"/>
        <v>3.4302423039214035E-13</v>
      </c>
      <c r="IJ443" s="223">
        <f t="shared" ca="1" si="1093"/>
        <v>-7.0718959673335543E-13</v>
      </c>
      <c r="IK443" s="223">
        <f t="shared" ca="1" si="1094"/>
        <v>2.6170079781638237E-13</v>
      </c>
      <c r="IL443" s="223">
        <f t="shared" ca="1" si="1095"/>
        <v>4.8340657861102394E-13</v>
      </c>
      <c r="IM443" s="223">
        <f t="shared" ca="1" si="1096"/>
        <v>-6.7506668758207988E-13</v>
      </c>
      <c r="IN443" s="223">
        <f t="shared" ca="1" si="1097"/>
        <v>9.3849822750616417E-14</v>
      </c>
      <c r="IO443" s="223">
        <f t="shared" ca="1" si="1098"/>
        <v>5.9481474811296735E-13</v>
      </c>
      <c r="IP443" s="223">
        <f t="shared" ca="1" si="1099"/>
        <v>-6.0248197315692891E-13</v>
      </c>
      <c r="IQ443" s="223">
        <f t="shared" ca="1" si="1100"/>
        <v>-7.9626275466650687E-14</v>
      </c>
      <c r="IR443" s="223">
        <f t="shared" ca="1" si="1101"/>
        <v>6.7057121245020784E-13</v>
      </c>
      <c r="IS443" s="223">
        <f t="shared" ca="1" si="1102"/>
        <v>-4.9378599931497709E-13</v>
      </c>
      <c r="IT443" s="223">
        <f t="shared" ca="1" si="1103"/>
        <v>-2.4832977430683621E-13</v>
      </c>
      <c r="IU443" s="223">
        <f t="shared" ca="1" si="1104"/>
        <v>7.0613531902554311E-13</v>
      </c>
      <c r="IV443" s="223">
        <f t="shared" ca="1" si="1105"/>
        <v>-3.5549373029392135E-13</v>
      </c>
      <c r="IW443" s="223">
        <f t="shared" ca="1" si="1106"/>
        <v>-4.0214900888614428E-13</v>
      </c>
      <c r="IX443" s="223">
        <f t="shared" ca="1" si="1107"/>
        <v>6.9937544442835201E-13</v>
      </c>
      <c r="IY443" s="223">
        <f t="shared" ca="1" si="1108"/>
        <v>-1.9589405808468996E-13</v>
      </c>
      <c r="IZ443" s="223">
        <f t="shared" ca="1" si="1109"/>
        <v>-5.3186443981470082E-13</v>
      </c>
      <c r="JA443" s="223">
        <f t="shared" ca="1" si="1110"/>
        <v>6.5069675859910155E-13</v>
      </c>
      <c r="JB443" s="223">
        <f t="shared" ca="1" si="1111"/>
        <v>-2.4552987020555177E-14</v>
      </c>
    </row>
    <row r="444" spans="2:262">
      <c r="B444" s="230">
        <v>83</v>
      </c>
      <c r="C444" s="229">
        <f t="shared" si="1112"/>
        <v>1.621093750000001E-3</v>
      </c>
      <c r="D444" s="226">
        <f t="shared" ca="1" si="855"/>
        <v>18.000000000108297</v>
      </c>
      <c r="E444" s="225">
        <f ca="1">CK361</f>
        <v>1.0829590203422111E-10</v>
      </c>
      <c r="F444" s="224">
        <v>83</v>
      </c>
      <c r="G444" s="223">
        <f t="shared" ca="1" si="856"/>
        <v>-1.4257295084631443E-12</v>
      </c>
      <c r="H444" s="223">
        <f t="shared" ca="1" si="857"/>
        <v>1.3959026848790949E-12</v>
      </c>
      <c r="I444" s="223">
        <f t="shared" ca="1" si="858"/>
        <v>1.7050218402929369E-13</v>
      </c>
      <c r="J444" s="223">
        <f t="shared" ca="1" si="859"/>
        <v>-1.5492221122199452E-12</v>
      </c>
      <c r="K444" s="223">
        <f t="shared" ca="1" si="860"/>
        <v>1.2225934435817632E-12</v>
      </c>
      <c r="L444" s="223">
        <f t="shared" ca="1" si="861"/>
        <v>4.4983838462834426E-13</v>
      </c>
      <c r="M444" s="223">
        <f t="shared" ca="1" si="862"/>
        <v>-1.627098312066623E-12</v>
      </c>
      <c r="N444" s="223">
        <f t="shared" ca="1" si="863"/>
        <v>1.0132852865057365E-12</v>
      </c>
      <c r="O444" s="223">
        <f t="shared" ca="1" si="864"/>
        <v>7.1592922209603475E-13</v>
      </c>
      <c r="P444" s="223">
        <f t="shared" ca="1" si="865"/>
        <v>-1.6570650654761105E-12</v>
      </c>
      <c r="Q444" s="223">
        <f t="shared" ca="1" si="866"/>
        <v>7.7414123272978661E-13</v>
      </c>
      <c r="R444" s="223">
        <f t="shared" ca="1" si="867"/>
        <v>9.6093972749991792E-13</v>
      </c>
      <c r="S444" s="223">
        <f t="shared" ca="1" si="868"/>
        <v>-1.6382400099281352E-12</v>
      </c>
      <c r="T444" s="223">
        <f t="shared" ca="1" si="869"/>
        <v>5.1220281081440896E-13</v>
      </c>
      <c r="U444" s="223">
        <f t="shared" ca="1" si="870"/>
        <v>1.1776556362819468E-12</v>
      </c>
      <c r="V444" s="223">
        <f t="shared" ca="1" si="871"/>
        <v>-1.5711774438223467E-12</v>
      </c>
      <c r="W444" s="223">
        <f t="shared" ca="1" si="872"/>
        <v>2.351827229986386E-13</v>
      </c>
      <c r="X444" s="223">
        <f t="shared" ca="1" si="873"/>
        <v>1.3596958102239285E-12</v>
      </c>
      <c r="Y444" s="223">
        <f t="shared" ca="1" si="874"/>
        <v>-1.4578520053197975E-12</v>
      </c>
      <c r="Z444" s="223">
        <f t="shared" ca="1" si="875"/>
        <v>-4.8762253120988496E-14</v>
      </c>
      <c r="AA444" s="223">
        <f t="shared" ca="1" si="876"/>
        <v>1.5017001282451667E-12</v>
      </c>
      <c r="AB444" s="223">
        <f t="shared" ca="1" si="877"/>
        <v>-1.3016005296846077E-12</v>
      </c>
      <c r="AC444" s="223">
        <f t="shared" ca="1" si="878"/>
        <v>-3.3127143858389093E-13</v>
      </c>
      <c r="AD444" s="223">
        <f t="shared" ca="1" si="879"/>
        <v>1.5994873136412034E-12</v>
      </c>
      <c r="AE444" s="223">
        <f t="shared" ca="1" si="880"/>
        <v>-1.1070237971199046E-12</v>
      </c>
      <c r="AF444" s="223">
        <f t="shared" ca="1" si="881"/>
        <v>-6.0402643087645804E-13</v>
      </c>
      <c r="AG444" s="223">
        <f t="shared" ca="1" si="882"/>
        <v>1.6501780505856867E-12</v>
      </c>
      <c r="AH444" s="223">
        <f t="shared" ca="1" si="883"/>
        <v>-8.7985106410488956E-13</v>
      </c>
      <c r="AI444" s="223">
        <f t="shared" ca="1" si="884"/>
        <v>-8.5899603692524671E-13</v>
      </c>
      <c r="AJ444" s="223">
        <f t="shared" ca="1" si="885"/>
        <v>1.6522797647648863E-12</v>
      </c>
      <c r="AK444" s="223">
        <f t="shared" ca="1" si="886"/>
        <v>-6.2677136706943885E-13</v>
      </c>
      <c r="AL444" s="223">
        <f t="shared" ca="1" si="887"/>
        <v>-1.0886727492898334E-12</v>
      </c>
      <c r="AM444" s="223">
        <f t="shared" ca="1" si="888"/>
        <v>1.6057305718033171E-12</v>
      </c>
      <c r="AN444" s="223">
        <f t="shared" ca="1" si="889"/>
        <v>-3.5523656562125178E-13</v>
      </c>
      <c r="AO444" s="223">
        <f t="shared" ca="1" si="890"/>
        <v>-1.2862938025815026E-12</v>
      </c>
      <c r="AP444" s="223">
        <f t="shared" ca="1" si="891"/>
        <v>1.5119010994315529E-12</v>
      </c>
      <c r="AQ444" s="223">
        <f t="shared" ca="1" si="892"/>
        <v>-7.3241924661864251E-14</v>
      </c>
      <c r="AR444" s="223">
        <f t="shared" ca="1" si="893"/>
        <v>-1.4460403011641862E-12</v>
      </c>
      <c r="AS444" s="223">
        <f t="shared" ca="1" si="894"/>
        <v>1.373554129743022E-12</v>
      </c>
      <c r="AT444" s="223">
        <f t="shared" ca="1" si="895"/>
        <v>2.109093039115115E-13</v>
      </c>
      <c r="AU444" s="223">
        <f t="shared" ca="1" si="896"/>
        <v>-1.5632085548793946E-12</v>
      </c>
      <c r="AV444" s="223">
        <f t="shared" ca="1" si="897"/>
        <v>1.1947632498620292E-12</v>
      </c>
      <c r="AW444" s="223">
        <f t="shared" ca="1" si="898"/>
        <v>4.8885036809354049E-13</v>
      </c>
      <c r="AX444" s="223">
        <f t="shared" ca="1" si="899"/>
        <v>-1.6343485778633913E-12</v>
      </c>
      <c r="AY444" s="223">
        <f t="shared" ca="1" si="900"/>
        <v>9.8079290633101197E-13</v>
      </c>
      <c r="AZ444" s="223">
        <f t="shared" ca="1" si="901"/>
        <v>7.5239737240080495E-13</v>
      </c>
      <c r="BA444" s="223">
        <f t="shared" ca="1" si="902"/>
        <v>-1.6573656723985297E-12</v>
      </c>
      <c r="BB444" s="223">
        <f t="shared" ca="1" si="903"/>
        <v>7.3794339498120586E-13</v>
      </c>
      <c r="BC444" s="223">
        <f t="shared" ca="1" si="904"/>
        <v>9.9379025034385924E-13</v>
      </c>
      <c r="BD444" s="223">
        <f t="shared" ca="1" si="905"/>
        <v>-1.6315821066909816E-12</v>
      </c>
      <c r="BE444" s="223">
        <f t="shared" ca="1" si="906"/>
        <v>4.7336535051613654E-13</v>
      </c>
      <c r="BF444" s="223">
        <f t="shared" ca="1" si="907"/>
        <v>1.2059212573750225E-12</v>
      </c>
      <c r="BG444" s="223">
        <f t="shared" ca="1" si="908"/>
        <v>-1.5577570704904166E-12</v>
      </c>
      <c r="BH444" s="223">
        <f t="shared" ca="1" si="909"/>
        <v>1.9484919810910214E-13</v>
      </c>
      <c r="BI444" s="223">
        <f t="shared" ca="1" si="910"/>
        <v>1.3825442564024819E-12</v>
      </c>
      <c r="BJ444" s="223">
        <f t="shared" ca="1" si="911"/>
        <v>-1.4380643209640112E-12</v>
      </c>
      <c r="BK444" s="223">
        <f t="shared" ca="1" si="912"/>
        <v>-8.9404233447536056E-14</v>
      </c>
      <c r="BL444" s="223">
        <f t="shared" ca="1" si="913"/>
        <v>1.5184586335182066E-12</v>
      </c>
      <c r="BM444" s="223">
        <f t="shared" ca="1" si="914"/>
        <v>-1.2760281770357423E-12</v>
      </c>
      <c r="BN444" s="223">
        <f t="shared" ca="1" si="915"/>
        <v>-3.7102518281063645E-13</v>
      </c>
      <c r="BO444" s="223">
        <f t="shared" ca="1" si="916"/>
        <v>1.6096624285934105E-12</v>
      </c>
      <c r="BP444" s="223">
        <f t="shared" ca="1" si="917"/>
        <v>-1.0764197468192595E-12</v>
      </c>
      <c r="BQ444" s="223">
        <f t="shared" ca="1" si="918"/>
        <v>-6.4172140132564409E-13</v>
      </c>
      <c r="BR444" s="223">
        <f t="shared" ca="1" si="919"/>
        <v>1.6534701718549411E-12</v>
      </c>
      <c r="BS444" s="223">
        <f t="shared" ca="1" si="920"/>
        <v>-8.4511644369822074E-13</v>
      </c>
      <c r="BT444" s="223">
        <f t="shared" ca="1" si="921"/>
        <v>-8.9352231592668054E-13</v>
      </c>
      <c r="BU444" s="223">
        <f t="shared" ca="1" si="922"/>
        <v>1.648591956777939E-12</v>
      </c>
      <c r="BV444" s="223">
        <f t="shared" ca="1" si="923"/>
        <v>-5.8892892756296024E-13</v>
      </c>
      <c r="BW444" s="223">
        <f t="shared" ca="1" si="924"/>
        <v>-1.1190137203906498E-12</v>
      </c>
      <c r="BX444" s="223">
        <f t="shared" ca="1" si="925"/>
        <v>1.5951714210161386E-12</v>
      </c>
      <c r="BY444" s="223">
        <f t="shared" ca="1" si="926"/>
        <v>-3.1540056686954177E-13</v>
      </c>
      <c r="BZ444" s="223">
        <f t="shared" ca="1" si="927"/>
        <v>-1.3115560845280754E-12</v>
      </c>
      <c r="CA444" s="223">
        <f t="shared" ca="1" si="928"/>
        <v>1.4947815170320592E-12</v>
      </c>
      <c r="CB444" s="223">
        <f t="shared" ca="1" si="929"/>
        <v>-3.2585326303755611E-14</v>
      </c>
      <c r="CC444" s="223">
        <f t="shared" ca="1" si="930"/>
        <v>-1.4654800532587378E-12</v>
      </c>
      <c r="CD444" s="223">
        <f t="shared" ca="1" si="931"/>
        <v>1.3503781969596877E-12</v>
      </c>
      <c r="CE444" s="223">
        <f t="shared" ca="1" si="932"/>
        <v>2.511893799154644E-13</v>
      </c>
      <c r="CF444" s="223">
        <f t="shared" ca="1" si="933"/>
        <v>-1.5762533791575043E-12</v>
      </c>
      <c r="CG444" s="223">
        <f t="shared" ca="1" si="934"/>
        <v>1.1662133754356831E-12</v>
      </c>
      <c r="CH444" s="223">
        <f t="shared" ca="1" si="935"/>
        <v>5.2756788637625346E-13</v>
      </c>
      <c r="CI444" s="223">
        <f t="shared" ca="1" si="936"/>
        <v>-1.6406143731890863E-12</v>
      </c>
      <c r="CJ444" s="223">
        <f t="shared" ca="1" si="937"/>
        <v>9.4770973318371265E-13</v>
      </c>
      <c r="CK444" s="223">
        <f t="shared" ca="1" si="938"/>
        <v>7.8841230666240153E-13</v>
      </c>
      <c r="CL444" s="223">
        <f t="shared" ca="1" si="939"/>
        <v>-1.6566679442127897E-12</v>
      </c>
      <c r="CM444" s="223">
        <f t="shared" ca="1" si="940"/>
        <v>7.0130104772495357E-13</v>
      </c>
      <c r="CN444" s="223">
        <f t="shared" ca="1" si="941"/>
        <v>1.0260421511012183E-12</v>
      </c>
      <c r="CO444" s="223">
        <f t="shared" ca="1" si="942"/>
        <v>-1.6239413994015385E-12</v>
      </c>
      <c r="CP444" s="223">
        <f t="shared" ca="1" si="943"/>
        <v>4.3424275263096118E-13</v>
      </c>
      <c r="CQ444" s="223">
        <f t="shared" ca="1" si="944"/>
        <v>1.233460476594972E-12</v>
      </c>
      <c r="CR444" s="223">
        <f t="shared" ca="1" si="945"/>
        <v>-1.5433983625475034E-12</v>
      </c>
      <c r="CS444" s="223">
        <f t="shared" ca="1" si="946"/>
        <v>1.5439830334848216E-13</v>
      </c>
      <c r="CT444" s="223">
        <f t="shared" ca="1" si="947"/>
        <v>1.4045599096176506E-12</v>
      </c>
      <c r="CU444" s="223">
        <f t="shared" ca="1" si="948"/>
        <v>-1.4174104004339765E-12</v>
      </c>
      <c r="CV444" s="223">
        <f t="shared" ca="1" si="949"/>
        <v>-1.2999236000687085E-13</v>
      </c>
      <c r="CW444" s="223">
        <f t="shared" ca="1" si="950"/>
        <v>1.5343024760892358E-12</v>
      </c>
      <c r="CX444" s="223">
        <f t="shared" ca="1" si="951"/>
        <v>-1.2496871927268051E-12</v>
      </c>
      <c r="CY444" s="223">
        <f t="shared" ca="1" si="952"/>
        <v>-4.1055543534077074E-13</v>
      </c>
      <c r="CZ444" s="223">
        <f t="shared" ca="1" si="953"/>
        <v>1.6188679430877853E-12</v>
      </c>
      <c r="DA444" s="223">
        <f t="shared" ca="1" si="954"/>
        <v>-1.0451673015130666E-12</v>
      </c>
      <c r="DB444" s="223">
        <f t="shared" ca="1" si="955"/>
        <v>-6.7902982279816949E-13</v>
      </c>
      <c r="DC444" s="223">
        <f t="shared" ca="1" si="956"/>
        <v>1.6557663045199015E-12</v>
      </c>
      <c r="DD444" s="223">
        <f t="shared" ca="1" si="957"/>
        <v>-8.0987275674680782E-13</v>
      </c>
      <c r="DE444" s="223">
        <f t="shared" ca="1" si="958"/>
        <v>-9.2751037049595205E-13</v>
      </c>
      <c r="DF444" s="223">
        <f t="shared" ca="1" si="959"/>
        <v>1.6439110986410532E-12</v>
      </c>
      <c r="DG444" s="223">
        <f t="shared" ca="1" si="960"/>
        <v>-5.5073173929198896E-13</v>
      </c>
      <c r="DH444" s="223">
        <f t="shared" ca="1" si="961"/>
        <v>-1.1486806394689216E-12</v>
      </c>
      <c r="DI444" s="223">
        <f t="shared" ca="1" si="962"/>
        <v>1.583651398612242E-12</v>
      </c>
      <c r="DJ444" s="223">
        <f t="shared" ca="1" si="963"/>
        <v>-2.7537458260993651E-13</v>
      </c>
      <c r="DK444" s="223">
        <f t="shared" ca="1" si="964"/>
        <v>-1.3360283341315699E-12</v>
      </c>
      <c r="DL444" s="223">
        <f t="shared" ca="1" si="965"/>
        <v>1.4767615341401874E-12</v>
      </c>
      <c r="DM444" s="223">
        <f t="shared" ca="1" si="966"/>
        <v>8.0909002364746206E-15</v>
      </c>
      <c r="DN444" s="223">
        <f t="shared" ca="1" si="967"/>
        <v>-1.4840370549670565E-12</v>
      </c>
      <c r="DO444" s="223">
        <f t="shared" ca="1" si="968"/>
        <v>1.3263888468443705E-12</v>
      </c>
      <c r="DP444" s="223">
        <f t="shared" ca="1" si="969"/>
        <v>2.9131814882957862E-13</v>
      </c>
      <c r="DQ444" s="223">
        <f t="shared" ca="1" si="970"/>
        <v>-1.5883487273399417E-12</v>
      </c>
      <c r="DR444" s="223">
        <f t="shared" ca="1" si="971"/>
        <v>1.1369610176794512E-12</v>
      </c>
      <c r="DS444" s="223">
        <f t="shared" ca="1" si="972"/>
        <v>5.6596761749131434E-13</v>
      </c>
      <c r="DT444" s="223">
        <f t="shared" ca="1" si="973"/>
        <v>-1.6458919237628915E-12</v>
      </c>
      <c r="DU444" s="223">
        <f t="shared" ca="1" si="974"/>
        <v>9.140556951303126E-13</v>
      </c>
      <c r="DV444" s="223">
        <f t="shared" ca="1" si="975"/>
        <v>8.2395233083107863E-13</v>
      </c>
      <c r="DW444" s="223">
        <f t="shared" ca="1" si="976"/>
        <v>-1.6549723012042612E-12</v>
      </c>
      <c r="DX444" s="223">
        <f t="shared" ca="1" si="977"/>
        <v>6.6423626294090824E-13</v>
      </c>
      <c r="DY444" s="223">
        <f t="shared" ca="1" si="978"/>
        <v>1.0576760024329229E-12</v>
      </c>
      <c r="DZ444" s="223">
        <f t="shared" ca="1" si="979"/>
        <v>-1.6153224905361808E-12</v>
      </c>
      <c r="EA444" s="223">
        <f t="shared" ca="1" si="980"/>
        <v>3.9485858314900604E-13</v>
      </c>
      <c r="EB444" s="223">
        <f t="shared" ca="1" si="981"/>
        <v>1.260256705345863E-12</v>
      </c>
      <c r="EC444" s="223">
        <f t="shared" ca="1" si="982"/>
        <v>-1.5281099691424009E-12</v>
      </c>
      <c r="ED444" s="223">
        <f t="shared" ca="1" si="983"/>
        <v>1.1385440482327292E-13</v>
      </c>
      <c r="EE444" s="223">
        <f t="shared" ca="1" si="984"/>
        <v>1.425729508463155E-12</v>
      </c>
      <c r="EF444" s="223">
        <f t="shared" ca="1" si="985"/>
        <v>-1.3959026848791096E-12</v>
      </c>
      <c r="EG444" s="223">
        <f t="shared" ca="1" si="986"/>
        <v>-1.7050218402931194E-13</v>
      </c>
      <c r="EH444" s="223">
        <f t="shared" ca="1" si="987"/>
        <v>1.5492221122199345E-12</v>
      </c>
      <c r="EI444" s="223">
        <f t="shared" ca="1" si="988"/>
        <v>-1.2225934435817519E-12</v>
      </c>
      <c r="EJ444" s="223">
        <f t="shared" ca="1" si="989"/>
        <v>-4.4983838462831241E-13</v>
      </c>
      <c r="EK444" s="223">
        <f t="shared" ca="1" si="990"/>
        <v>1.6270983120666251E-12</v>
      </c>
      <c r="EL444" s="223">
        <f t="shared" ca="1" si="991"/>
        <v>-1.0132852865057654E-12</v>
      </c>
      <c r="EM444" s="223">
        <f t="shared" ca="1" si="992"/>
        <v>-7.1592922209604475E-13</v>
      </c>
      <c r="EN444" s="223">
        <f t="shared" ca="1" si="993"/>
        <v>1.6570650654761099E-12</v>
      </c>
      <c r="EO444" s="223">
        <f t="shared" ca="1" si="994"/>
        <v>-7.7414123272978217E-13</v>
      </c>
      <c r="EP444" s="223">
        <f t="shared" ca="1" si="995"/>
        <v>-9.6093972749988379E-13</v>
      </c>
      <c r="EQ444" s="223">
        <f t="shared" ca="1" si="996"/>
        <v>1.6382400099281346E-12</v>
      </c>
      <c r="ER444" s="223">
        <f t="shared" ca="1" si="997"/>
        <v>-5.122028108144545E-13</v>
      </c>
      <c r="ES444" s="223">
        <f t="shared" ca="1" si="998"/>
        <v>-1.1776556362819462E-12</v>
      </c>
      <c r="ET444" s="223">
        <f t="shared" ca="1" si="999"/>
        <v>1.5711774438223621E-12</v>
      </c>
      <c r="EU444" s="223">
        <f t="shared" ca="1" si="1000"/>
        <v>-2.3518272299863941E-13</v>
      </c>
      <c r="EV444" s="223">
        <f t="shared" ca="1" si="1001"/>
        <v>-1.359695810223901E-12</v>
      </c>
      <c r="EW444" s="223">
        <f t="shared" ca="1" si="1002"/>
        <v>1.4578520053197977E-12</v>
      </c>
      <c r="EX444" s="223">
        <f t="shared" ca="1" si="1003"/>
        <v>4.8762253120940622E-14</v>
      </c>
      <c r="EY444" s="223">
        <f t="shared" ca="1" si="1004"/>
        <v>-1.5017001282451614E-12</v>
      </c>
      <c r="EZ444" s="223">
        <f t="shared" ca="1" si="1005"/>
        <v>1.3016005296846446E-12</v>
      </c>
      <c r="FA444" s="223">
        <f t="shared" ca="1" si="1006"/>
        <v>3.3127143858387861E-13</v>
      </c>
      <c r="FB444" s="223">
        <f t="shared" ca="1" si="1007"/>
        <v>-1.5994873136411877E-12</v>
      </c>
      <c r="FC444" s="223">
        <f t="shared" ca="1" si="1008"/>
        <v>1.1070237971199139E-12</v>
      </c>
      <c r="FD444" s="223">
        <f t="shared" ca="1" si="1009"/>
        <v>6.040264308764025E-13</v>
      </c>
      <c r="FE444" s="223">
        <f t="shared" ca="1" si="1010"/>
        <v>-1.6501780505856857E-12</v>
      </c>
      <c r="FF444" s="223">
        <f t="shared" ca="1" si="1011"/>
        <v>8.7985106410495015E-13</v>
      </c>
      <c r="FG444" s="223">
        <f t="shared" ca="1" si="1012"/>
        <v>8.589960369252255E-13</v>
      </c>
      <c r="FH444" s="223">
        <f t="shared" ca="1" si="1013"/>
        <v>-1.652279764764892E-12</v>
      </c>
      <c r="FI444" s="223">
        <f t="shared" ca="1" si="1014"/>
        <v>6.2677136706946136E-13</v>
      </c>
      <c r="FJ444" s="223">
        <f t="shared" ca="1" si="1015"/>
        <v>1.0886727492897796E-12</v>
      </c>
      <c r="FK444" s="223">
        <f t="shared" ca="1" si="1016"/>
        <v>-1.6057305718033234E-12</v>
      </c>
      <c r="FL444" s="223">
        <f t="shared" ca="1" si="1017"/>
        <v>3.5523656562122952E-13</v>
      </c>
      <c r="FM444" s="223">
        <f t="shared" ca="1" si="1018"/>
        <v>1.2862938025814874E-12</v>
      </c>
      <c r="FN444" s="223">
        <f t="shared" ca="1" si="1019"/>
        <v>-1.5119010994315434E-12</v>
      </c>
      <c r="FO444" s="223">
        <f t="shared" ca="1" si="1020"/>
        <v>7.3241924661888611E-14</v>
      </c>
      <c r="FP444" s="223">
        <f t="shared" ca="1" si="1021"/>
        <v>1.4460403011641973E-12</v>
      </c>
      <c r="FQ444" s="223">
        <f t="shared" ca="1" si="1022"/>
        <v>-1.3735541297430356E-12</v>
      </c>
      <c r="FR444" s="223">
        <f t="shared" ca="1" si="1023"/>
        <v>-2.1090930391153406E-13</v>
      </c>
      <c r="FS444" s="223">
        <f t="shared" ca="1" si="1024"/>
        <v>1.5632085548793784E-12</v>
      </c>
      <c r="FT444" s="223">
        <f t="shared" ca="1" si="1025"/>
        <v>-1.19476324986203E-12</v>
      </c>
      <c r="FU444" s="223">
        <f t="shared" ca="1" si="1026"/>
        <v>-4.8885036809349465E-13</v>
      </c>
      <c r="FV444" s="223">
        <f t="shared" ca="1" si="1027"/>
        <v>1.6343485778633913E-12</v>
      </c>
      <c r="FW444" s="223">
        <f t="shared" ca="1" si="1028"/>
        <v>-9.8079290633105054E-13</v>
      </c>
      <c r="FX444" s="223">
        <f t="shared" ca="1" si="1029"/>
        <v>-7.5239737240080445E-13</v>
      </c>
      <c r="FY444" s="223">
        <f t="shared" ca="1" si="1030"/>
        <v>1.6573656723985297E-12</v>
      </c>
      <c r="FZ444" s="223">
        <f t="shared" ca="1" si="1031"/>
        <v>-7.3794339498120667E-13</v>
      </c>
      <c r="GA444" s="223">
        <f t="shared" ca="1" si="1032"/>
        <v>-9.9379025034382087E-13</v>
      </c>
      <c r="GB444" s="223">
        <f t="shared" ca="1" si="1033"/>
        <v>1.6315821066909818E-12</v>
      </c>
      <c r="GC444" s="223">
        <f t="shared" ca="1" si="1034"/>
        <v>-4.7336535051618238E-13</v>
      </c>
      <c r="GD444" s="223">
        <f t="shared" ca="1" si="1035"/>
        <v>-1.2059212573750219E-12</v>
      </c>
      <c r="GE444" s="223">
        <f t="shared" ca="1" si="1036"/>
        <v>1.557757070490433E-12</v>
      </c>
      <c r="GF444" s="223">
        <f t="shared" ca="1" si="1037"/>
        <v>-1.9484919810910295E-13</v>
      </c>
      <c r="GG444" s="223">
        <f t="shared" ca="1" si="1038"/>
        <v>-1.3825442564024552E-12</v>
      </c>
      <c r="GH444" s="223">
        <f t="shared" ca="1" si="1039"/>
        <v>1.4380643209640233E-12</v>
      </c>
      <c r="GI444" s="223">
        <f t="shared" ca="1" si="1040"/>
        <v>8.9404233447464679E-14</v>
      </c>
      <c r="GJ444" s="223">
        <f t="shared" ca="1" si="1041"/>
        <v>-1.5184586335181967E-12</v>
      </c>
      <c r="GK444" s="223">
        <f t="shared" ca="1" si="1042"/>
        <v>1.2760281770357877E-12</v>
      </c>
      <c r="GL444" s="223">
        <f t="shared" ca="1" si="1043"/>
        <v>3.7102518281061277E-13</v>
      </c>
      <c r="GM444" s="223">
        <f t="shared" ca="1" si="1044"/>
        <v>-1.6096624285933934E-12</v>
      </c>
      <c r="GN444" s="223">
        <f t="shared" ca="1" si="1045"/>
        <v>1.0764197468192779E-12</v>
      </c>
      <c r="GO444" s="223">
        <f t="shared" ca="1" si="1046"/>
        <v>6.4172140132557815E-13</v>
      </c>
      <c r="GP444" s="223">
        <f t="shared" ca="1" si="1047"/>
        <v>-1.6534701718549395E-12</v>
      </c>
      <c r="GQ444" s="223">
        <f t="shared" ca="1" si="1048"/>
        <v>8.4511644369820115E-13</v>
      </c>
      <c r="GR444" s="223">
        <f t="shared" ca="1" si="1049"/>
        <v>8.9352231592665994E-13</v>
      </c>
      <c r="GS444" s="223">
        <f t="shared" ca="1" si="1050"/>
        <v>-1.6485919567779366E-12</v>
      </c>
      <c r="GT444" s="223">
        <f t="shared" ca="1" si="1051"/>
        <v>5.8892892756298296E-13</v>
      </c>
      <c r="GU444" s="223">
        <f t="shared" ca="1" si="1052"/>
        <v>1.1190137203906667E-12</v>
      </c>
      <c r="GV444" s="223">
        <f t="shared" ca="1" si="1053"/>
        <v>-1.5951714210161455E-12</v>
      </c>
      <c r="GW444" s="223">
        <f t="shared" ca="1" si="1054"/>
        <v>3.1540056686951946E-13</v>
      </c>
      <c r="GX444" s="223">
        <f t="shared" ca="1" si="1055"/>
        <v>1.3115560845280607E-12</v>
      </c>
      <c r="GY444" s="223">
        <f t="shared" ca="1" si="1056"/>
        <v>-1.4947815170320494E-12</v>
      </c>
      <c r="GZ444" s="223">
        <f t="shared" ca="1" si="1057"/>
        <v>3.2585326303779958E-14</v>
      </c>
      <c r="HA444" s="223">
        <f t="shared" ca="1" si="1058"/>
        <v>1.4654800532587485E-12</v>
      </c>
      <c r="HB444" s="223">
        <f t="shared" ca="1" si="1059"/>
        <v>-1.3503781969597018E-12</v>
      </c>
      <c r="HC444" s="223">
        <f t="shared" ca="1" si="1060"/>
        <v>-2.5118937991548687E-13</v>
      </c>
      <c r="HD444" s="223">
        <f t="shared" ca="1" si="1061"/>
        <v>1.5762533791574968E-12</v>
      </c>
      <c r="HE444" s="223">
        <f t="shared" ca="1" si="1062"/>
        <v>-1.1662133754356668E-12</v>
      </c>
      <c r="HF444" s="223">
        <f t="shared" ca="1" si="1063"/>
        <v>-5.2756788637623054E-13</v>
      </c>
      <c r="HG444" s="223">
        <f t="shared" ca="1" si="1064"/>
        <v>1.6406143731890828E-12</v>
      </c>
      <c r="HH444" s="223">
        <f t="shared" ca="1" si="1065"/>
        <v>-9.4770973318377122E-13</v>
      </c>
      <c r="HI444" s="223">
        <f t="shared" ca="1" si="1066"/>
        <v>-7.8841230666238002E-13</v>
      </c>
      <c r="HJ444" s="223">
        <f t="shared" ca="1" si="1067"/>
        <v>1.6566679442127917E-12</v>
      </c>
      <c r="HK444" s="223">
        <f t="shared" ca="1" si="1068"/>
        <v>-7.0130104772497569E-13</v>
      </c>
      <c r="HL444" s="223">
        <f t="shared" ca="1" si="1069"/>
        <v>-1.0260421511011619E-12</v>
      </c>
      <c r="HM444" s="223">
        <f t="shared" ca="1" si="1070"/>
        <v>1.6239413994015434E-12</v>
      </c>
      <c r="HN444" s="223">
        <f t="shared" ca="1" si="1071"/>
        <v>-4.3424275263103014E-13</v>
      </c>
      <c r="HO444" s="223">
        <f t="shared" ca="1" si="1072"/>
        <v>-1.2334604765949556E-12</v>
      </c>
      <c r="HP444" s="223">
        <f t="shared" ca="1" si="1073"/>
        <v>1.5433983625475295E-12</v>
      </c>
      <c r="HQ444" s="223">
        <f t="shared" ca="1" si="1074"/>
        <v>-1.5439830334850642E-13</v>
      </c>
      <c r="HR444" s="223">
        <f t="shared" ca="1" si="1075"/>
        <v>-1.4045599096176128E-12</v>
      </c>
      <c r="HS444" s="223">
        <f t="shared" ca="1" si="1076"/>
        <v>1.4174104004339893E-12</v>
      </c>
      <c r="HT444" s="223">
        <f t="shared" ca="1" si="1077"/>
        <v>1.2999236000679962E-13</v>
      </c>
      <c r="HU444" s="223">
        <f t="shared" ca="1" si="1078"/>
        <v>-1.5343024760892267E-12</v>
      </c>
      <c r="HV444" s="223">
        <f t="shared" ca="1" si="1079"/>
        <v>1.24968719272679E-12</v>
      </c>
      <c r="HW444" s="223">
        <f t="shared" ca="1" si="1080"/>
        <v>4.1055543534074711E-13</v>
      </c>
      <c r="HX444" s="223">
        <f t="shared" ca="1" si="1081"/>
        <v>-1.6188679430877902E-12</v>
      </c>
      <c r="HY444" s="223">
        <f t="shared" ca="1" si="1082"/>
        <v>1.0451673015130853E-12</v>
      </c>
      <c r="HZ444" s="223">
        <f t="shared" ca="1" si="1083"/>
        <v>6.7902982279819029E-13</v>
      </c>
      <c r="IA444" s="223">
        <f t="shared" ca="1" si="1084"/>
        <v>-1.6557663045199005E-12</v>
      </c>
      <c r="IB444" s="223">
        <f t="shared" ca="1" si="1085"/>
        <v>8.0987275674678793E-13</v>
      </c>
      <c r="IC444" s="223">
        <f t="shared" ca="1" si="1086"/>
        <v>9.2751037049593186E-13</v>
      </c>
      <c r="ID444" s="223">
        <f t="shared" ca="1" si="1087"/>
        <v>-1.6439110986410501E-12</v>
      </c>
      <c r="IE444" s="223">
        <f t="shared" ca="1" si="1088"/>
        <v>-1.4602863735922351E-12</v>
      </c>
      <c r="IF444" s="223">
        <f t="shared" ca="1" si="1089"/>
        <v>1.1486806394689379E-12</v>
      </c>
      <c r="IG444" s="223">
        <f t="shared" ca="1" si="1090"/>
        <v>-1.5836513986122494E-12</v>
      </c>
      <c r="IH444" s="223">
        <f t="shared" ca="1" si="1091"/>
        <v>2.7537458260991409E-13</v>
      </c>
      <c r="II444" s="223">
        <f t="shared" ca="1" si="1092"/>
        <v>1.3360283341315555E-12</v>
      </c>
      <c r="IJ444" s="223">
        <f t="shared" ca="1" si="1093"/>
        <v>-1.4767615341401769E-12</v>
      </c>
      <c r="IK444" s="223">
        <f t="shared" ca="1" si="1094"/>
        <v>-8.0909002364502606E-15</v>
      </c>
      <c r="IL444" s="223">
        <f t="shared" ca="1" si="1095"/>
        <v>1.4840370549670456E-12</v>
      </c>
      <c r="IM444" s="223">
        <f t="shared" ca="1" si="1096"/>
        <v>-1.3263888468444133E-12</v>
      </c>
      <c r="IN444" s="223">
        <f t="shared" ca="1" si="1097"/>
        <v>-2.9131814882955464E-13</v>
      </c>
      <c r="IO444" s="223">
        <f t="shared" ca="1" si="1098"/>
        <v>1.5883487273399214E-12</v>
      </c>
      <c r="IP444" s="223">
        <f t="shared" ca="1" si="1099"/>
        <v>-1.1369610176794688E-12</v>
      </c>
      <c r="IQ444" s="223">
        <f t="shared" ca="1" si="1100"/>
        <v>-5.6596761749124729E-13</v>
      </c>
      <c r="IR444" s="223">
        <f t="shared" ca="1" si="1101"/>
        <v>1.6458919237628885E-12</v>
      </c>
      <c r="IS444" s="223">
        <f t="shared" ca="1" si="1102"/>
        <v>-9.1405569513037217E-13</v>
      </c>
      <c r="IT444" s="223">
        <f t="shared" ca="1" si="1103"/>
        <v>-8.2395233083105743E-13</v>
      </c>
      <c r="IU444" s="223">
        <f t="shared" ca="1" si="1104"/>
        <v>1.654972301204265E-12</v>
      </c>
      <c r="IV444" s="223">
        <f t="shared" ca="1" si="1105"/>
        <v>-6.6423626294093065E-13</v>
      </c>
      <c r="IW444" s="223">
        <f t="shared" ca="1" si="1106"/>
        <v>-1.0576760024328675E-12</v>
      </c>
      <c r="IX444" s="223">
        <f t="shared" ca="1" si="1107"/>
        <v>1.6153224905361863E-12</v>
      </c>
      <c r="IY444" s="223">
        <f t="shared" ca="1" si="1108"/>
        <v>-3.9485858314898392E-13</v>
      </c>
      <c r="IZ444" s="223">
        <f t="shared" ca="1" si="1109"/>
        <v>-1.260256705345786E-12</v>
      </c>
      <c r="JA444" s="223">
        <f t="shared" ca="1" si="1110"/>
        <v>1.5281099691424102E-12</v>
      </c>
      <c r="JB444" s="223">
        <f t="shared" ca="1" si="1111"/>
        <v>-1.1385440482329723E-13</v>
      </c>
    </row>
    <row r="445" spans="2:262">
      <c r="B445" s="230">
        <v>84</v>
      </c>
      <c r="C445" s="229">
        <f t="shared" si="1112"/>
        <v>1.640625000000001E-3</v>
      </c>
      <c r="D445" s="226">
        <f t="shared" ca="1" si="855"/>
        <v>18.000000000103906</v>
      </c>
      <c r="E445" s="225">
        <f ca="1">CL361</f>
        <v>1.0390458032718247E-10</v>
      </c>
      <c r="F445" s="224">
        <v>84</v>
      </c>
      <c r="G445" s="223">
        <f t="shared" ca="1" si="856"/>
        <v>-8.0004717236917124E-13</v>
      </c>
      <c r="H445" s="223">
        <f t="shared" ca="1" si="857"/>
        <v>7.8434318326145878E-13</v>
      </c>
      <c r="I445" s="223">
        <f t="shared" ca="1" si="858"/>
        <v>6.0573538086836895E-14</v>
      </c>
      <c r="J445" s="223">
        <f t="shared" ca="1" si="859"/>
        <v>-8.4145151964573925E-13</v>
      </c>
      <c r="K445" s="223">
        <f t="shared" ca="1" si="860"/>
        <v>7.3274146302971982E-13</v>
      </c>
      <c r="L445" s="223">
        <f t="shared" ca="1" si="861"/>
        <v>1.5062765042710458E-13</v>
      </c>
      <c r="M445" s="223">
        <f t="shared" ca="1" si="862"/>
        <v>-8.7475222880392824E-13</v>
      </c>
      <c r="N445" s="223">
        <f t="shared" ca="1" si="863"/>
        <v>6.7408304195177582E-13</v>
      </c>
      <c r="O445" s="223">
        <f t="shared" ca="1" si="864"/>
        <v>2.3923113615230971E-13</v>
      </c>
      <c r="P445" s="223">
        <f t="shared" ca="1" si="865"/>
        <v>-8.9962859581052546E-13</v>
      </c>
      <c r="Q445" s="223">
        <f t="shared" ca="1" si="866"/>
        <v>6.0893283268856244E-13</v>
      </c>
      <c r="R445" s="223">
        <f t="shared" ca="1" si="867"/>
        <v>3.2553069525932626E-13</v>
      </c>
      <c r="S445" s="223">
        <f t="shared" ca="1" si="868"/>
        <v>-9.1584104765245179E-13</v>
      </c>
      <c r="T445" s="223">
        <f t="shared" ca="1" si="869"/>
        <v>5.3791826737001142E-13</v>
      </c>
      <c r="U445" s="223">
        <f t="shared" ca="1" si="870"/>
        <v>4.0869521581781601E-13</v>
      </c>
      <c r="V445" s="223">
        <f t="shared" ca="1" si="871"/>
        <v>-9.2323344955584205E-13</v>
      </c>
      <c r="W445" s="223">
        <f t="shared" ca="1" si="872"/>
        <v>4.6172325508065342E-13</v>
      </c>
      <c r="X445" s="223">
        <f t="shared" ca="1" si="873"/>
        <v>4.8792377803244924E-13</v>
      </c>
      <c r="Y445" s="223">
        <f t="shared" ca="1" si="874"/>
        <v>-9.2173460864926825E-13</v>
      </c>
      <c r="Z445" s="223">
        <f t="shared" ca="1" si="875"/>
        <v>3.8108159544125713E-13</v>
      </c>
      <c r="AA445" s="223">
        <f t="shared" ca="1" si="876"/>
        <v>5.6245336753835874E-13</v>
      </c>
      <c r="AB445" s="223">
        <f t="shared" ca="1" si="877"/>
        <v>-9.1135895959001119E-13</v>
      </c>
      <c r="AC445" s="223">
        <f t="shared" ca="1" si="878"/>
        <v>2.9676991171737077E-13</v>
      </c>
      <c r="AD445" s="223">
        <f t="shared" ca="1" si="879"/>
        <v>6.3156622364659231E-13</v>
      </c>
      <c r="AE445" s="223">
        <f t="shared" ca="1" si="880"/>
        <v>-8.9220642555041847E-13</v>
      </c>
      <c r="AF445" s="223">
        <f t="shared" ca="1" si="881"/>
        <v>2.0960017151271626E-13</v>
      </c>
      <c r="AG445" s="223">
        <f t="shared" ca="1" si="882"/>
        <v>6.9459675177189189E-13</v>
      </c>
      <c r="AH445" s="223">
        <f t="shared" ca="1" si="883"/>
        <v>-8.6446145590312897E-13</v>
      </c>
      <c r="AI445" s="223">
        <f t="shared" ca="1" si="884"/>
        <v>1.2041186707728566E-13</v>
      </c>
      <c r="AJ445" s="223">
        <f t="shared" ca="1" si="885"/>
        <v>7.5093793347241554E-13</v>
      </c>
      <c r="AK445" s="223">
        <f t="shared" ca="1" si="886"/>
        <v>-8.2839124987279067E-13</v>
      </c>
      <c r="AL445" s="223">
        <f t="shared" ca="1" si="887"/>
        <v>3.0063930538072102E-14</v>
      </c>
      <c r="AM445" s="223">
        <f t="shared" ca="1" si="888"/>
        <v>8.0004717236916912E-13</v>
      </c>
      <c r="AN445" s="223">
        <f t="shared" ca="1" si="889"/>
        <v>-7.8434318326146282E-13</v>
      </c>
      <c r="AO445" s="223">
        <f t="shared" ca="1" si="890"/>
        <v>-6.0573538086839268E-14</v>
      </c>
      <c r="AP445" s="223">
        <f t="shared" ca="1" si="891"/>
        <v>8.4145151964573884E-13</v>
      </c>
      <c r="AQ445" s="223">
        <f t="shared" ca="1" si="892"/>
        <v>-7.3274146302972225E-13</v>
      </c>
      <c r="AR445" s="223">
        <f t="shared" ca="1" si="893"/>
        <v>-1.5062765042711016E-13</v>
      </c>
      <c r="AS445" s="223">
        <f t="shared" ca="1" si="894"/>
        <v>8.7475222880392904E-13</v>
      </c>
      <c r="AT445" s="223">
        <f t="shared" ca="1" si="895"/>
        <v>-6.7408304195177643E-13</v>
      </c>
      <c r="AU445" s="223">
        <f t="shared" ca="1" si="896"/>
        <v>-2.3923113615230562E-13</v>
      </c>
      <c r="AV445" s="223">
        <f t="shared" ca="1" si="897"/>
        <v>8.9962859581052364E-13</v>
      </c>
      <c r="AW445" s="223">
        <f t="shared" ca="1" si="898"/>
        <v>-6.0893283268856072E-13</v>
      </c>
      <c r="AX445" s="223">
        <f t="shared" ca="1" si="899"/>
        <v>-3.255306952593254E-13</v>
      </c>
      <c r="AY445" s="223">
        <f t="shared" ca="1" si="900"/>
        <v>9.1584104765245119E-13</v>
      </c>
      <c r="AZ445" s="223">
        <f t="shared" ca="1" si="901"/>
        <v>-5.3791826737000677E-13</v>
      </c>
      <c r="BA445" s="223">
        <f t="shared" ca="1" si="902"/>
        <v>-4.0869521581781813E-13</v>
      </c>
      <c r="BB445" s="223">
        <f t="shared" ca="1" si="903"/>
        <v>9.2323344955584205E-13</v>
      </c>
      <c r="BC445" s="223">
        <f t="shared" ca="1" si="904"/>
        <v>-4.6172325508065412E-13</v>
      </c>
      <c r="BD445" s="223">
        <f t="shared" ca="1" si="905"/>
        <v>-4.8792377803244288E-13</v>
      </c>
      <c r="BE445" s="223">
        <f t="shared" ca="1" si="906"/>
        <v>9.2173460864926825E-13</v>
      </c>
      <c r="BF445" s="223">
        <f t="shared" ca="1" si="907"/>
        <v>-3.8108159544125794E-13</v>
      </c>
      <c r="BG445" s="223">
        <f t="shared" ca="1" si="908"/>
        <v>-5.6245336753835793E-13</v>
      </c>
      <c r="BH445" s="223">
        <f t="shared" ca="1" si="909"/>
        <v>9.1135895959001038E-13</v>
      </c>
      <c r="BI445" s="223">
        <f t="shared" ca="1" si="910"/>
        <v>-2.9676991171737158E-13</v>
      </c>
      <c r="BJ445" s="223">
        <f t="shared" ca="1" si="911"/>
        <v>-6.315662236465916E-13</v>
      </c>
      <c r="BK445" s="223">
        <f t="shared" ca="1" si="912"/>
        <v>8.9220642555041867E-13</v>
      </c>
      <c r="BL445" s="223">
        <f t="shared" ca="1" si="913"/>
        <v>-2.0960017151272355E-13</v>
      </c>
      <c r="BM445" s="223">
        <f t="shared" ca="1" si="914"/>
        <v>-6.9459675177189138E-13</v>
      </c>
      <c r="BN445" s="223">
        <f t="shared" ca="1" si="915"/>
        <v>8.6446145590312927E-13</v>
      </c>
      <c r="BO445" s="223">
        <f t="shared" ca="1" si="916"/>
        <v>-1.2041186707728655E-13</v>
      </c>
      <c r="BP445" s="223">
        <f t="shared" ca="1" si="917"/>
        <v>-7.5093793347241887E-13</v>
      </c>
      <c r="BQ445" s="223">
        <f t="shared" ca="1" si="918"/>
        <v>8.2839124987279683E-13</v>
      </c>
      <c r="BR445" s="223">
        <f t="shared" ca="1" si="919"/>
        <v>-3.0063930538073011E-14</v>
      </c>
      <c r="BS445" s="223">
        <f t="shared" ca="1" si="920"/>
        <v>-8.0004717236917528E-13</v>
      </c>
      <c r="BT445" s="223">
        <f t="shared" ca="1" si="921"/>
        <v>7.8434318326146332E-13</v>
      </c>
      <c r="BU445" s="223">
        <f t="shared" ca="1" si="922"/>
        <v>6.0573538086838359E-14</v>
      </c>
      <c r="BV445" s="223">
        <f t="shared" ca="1" si="923"/>
        <v>-8.4145151964573299E-13</v>
      </c>
      <c r="BW445" s="223">
        <f t="shared" ca="1" si="924"/>
        <v>7.3274146302972285E-13</v>
      </c>
      <c r="BX445" s="223">
        <f t="shared" ca="1" si="925"/>
        <v>1.5062765042710925E-13</v>
      </c>
      <c r="BY445" s="223">
        <f t="shared" ca="1" si="926"/>
        <v>-8.747522288039244E-13</v>
      </c>
      <c r="BZ445" s="223">
        <f t="shared" ca="1" si="927"/>
        <v>6.7408304195177723E-13</v>
      </c>
      <c r="CA445" s="223">
        <f t="shared" ca="1" si="928"/>
        <v>2.3923113615231743E-13</v>
      </c>
      <c r="CB445" s="223">
        <f t="shared" ca="1" si="929"/>
        <v>-8.9962859581052344E-13</v>
      </c>
      <c r="CC445" s="223">
        <f t="shared" ca="1" si="930"/>
        <v>6.0893283268856132E-13</v>
      </c>
      <c r="CD445" s="223">
        <f t="shared" ca="1" si="931"/>
        <v>3.2553069525933686E-13</v>
      </c>
      <c r="CE445" s="223">
        <f t="shared" ca="1" si="932"/>
        <v>-9.1584104765245098E-13</v>
      </c>
      <c r="CF445" s="223">
        <f t="shared" ca="1" si="933"/>
        <v>5.3791826737000748E-13</v>
      </c>
      <c r="CG445" s="223">
        <f t="shared" ca="1" si="934"/>
        <v>4.0869521581780556E-13</v>
      </c>
      <c r="CH445" s="223">
        <f t="shared" ca="1" si="935"/>
        <v>-9.2323344955584205E-13</v>
      </c>
      <c r="CI445" s="223">
        <f t="shared" ca="1" si="936"/>
        <v>4.6172325508064362E-13</v>
      </c>
      <c r="CJ445" s="223">
        <f t="shared" ca="1" si="937"/>
        <v>4.8792377803244207E-13</v>
      </c>
      <c r="CK445" s="223">
        <f t="shared" ca="1" si="938"/>
        <v>-9.2173460864926845E-13</v>
      </c>
      <c r="CL445" s="223">
        <f t="shared" ca="1" si="939"/>
        <v>3.8108159544127072E-13</v>
      </c>
      <c r="CM445" s="223">
        <f t="shared" ca="1" si="940"/>
        <v>5.6245336753835713E-13</v>
      </c>
      <c r="CN445" s="223">
        <f t="shared" ca="1" si="941"/>
        <v>-9.1135895959001038E-13</v>
      </c>
      <c r="CO445" s="223">
        <f t="shared" ca="1" si="942"/>
        <v>2.9676991171738486E-13</v>
      </c>
      <c r="CP445" s="223">
        <f t="shared" ca="1" si="943"/>
        <v>6.315662236465909E-13</v>
      </c>
      <c r="CQ445" s="223">
        <f t="shared" ca="1" si="944"/>
        <v>-8.9220642555041544E-13</v>
      </c>
      <c r="CR445" s="223">
        <f t="shared" ca="1" si="945"/>
        <v>2.0960017151272441E-13</v>
      </c>
      <c r="CS445" s="223">
        <f t="shared" ca="1" si="946"/>
        <v>6.9459675177189078E-13</v>
      </c>
      <c r="CT445" s="223">
        <f t="shared" ca="1" si="947"/>
        <v>-8.6446145590312503E-13</v>
      </c>
      <c r="CU445" s="223">
        <f t="shared" ca="1" si="948"/>
        <v>1.2041186707728745E-13</v>
      </c>
      <c r="CV445" s="223">
        <f t="shared" ca="1" si="949"/>
        <v>7.5093793347241837E-13</v>
      </c>
      <c r="CW445" s="223">
        <f t="shared" ca="1" si="950"/>
        <v>-8.2839124987279713E-13</v>
      </c>
      <c r="CX445" s="223">
        <f t="shared" ca="1" si="951"/>
        <v>3.0063930538073913E-14</v>
      </c>
      <c r="CY445" s="223">
        <f t="shared" ca="1" si="952"/>
        <v>8.0004717236917477E-13</v>
      </c>
      <c r="CZ445" s="223">
        <f t="shared" ca="1" si="953"/>
        <v>-7.8434318326146373E-13</v>
      </c>
      <c r="DA445" s="223">
        <f t="shared" ca="1" si="954"/>
        <v>-6.057353808683745E-14</v>
      </c>
      <c r="DB445" s="223">
        <f t="shared" ca="1" si="955"/>
        <v>8.4145151964573268E-13</v>
      </c>
      <c r="DC445" s="223">
        <f t="shared" ca="1" si="956"/>
        <v>-7.3274146302972346E-13</v>
      </c>
      <c r="DD445" s="223">
        <f t="shared" ca="1" si="957"/>
        <v>-1.5062765042710837E-13</v>
      </c>
      <c r="DE445" s="223">
        <f t="shared" ca="1" si="958"/>
        <v>8.747522288039241E-13</v>
      </c>
      <c r="DF445" s="223">
        <f t="shared" ca="1" si="959"/>
        <v>-6.7408304195177784E-13</v>
      </c>
      <c r="DG445" s="223">
        <f t="shared" ca="1" si="960"/>
        <v>-2.3923113615231657E-13</v>
      </c>
      <c r="DH445" s="223">
        <f t="shared" ca="1" si="961"/>
        <v>8.9962859581052323E-13</v>
      </c>
      <c r="DI445" s="223">
        <f t="shared" ca="1" si="962"/>
        <v>-6.0893283268856203E-13</v>
      </c>
      <c r="DJ445" s="223">
        <f t="shared" ca="1" si="963"/>
        <v>-3.25530695259336E-13</v>
      </c>
      <c r="DK445" s="223">
        <f t="shared" ca="1" si="964"/>
        <v>9.1584104765245098E-13</v>
      </c>
      <c r="DL445" s="223">
        <f t="shared" ca="1" si="965"/>
        <v>-5.3791826737000819E-13</v>
      </c>
      <c r="DM445" s="223">
        <f t="shared" ca="1" si="966"/>
        <v>-4.086952158178047E-13</v>
      </c>
      <c r="DN445" s="223">
        <f t="shared" ca="1" si="967"/>
        <v>9.2323344955584184E-13</v>
      </c>
      <c r="DO445" s="223">
        <f t="shared" ca="1" si="968"/>
        <v>-4.6172325508064433E-13</v>
      </c>
      <c r="DP445" s="223">
        <f t="shared" ca="1" si="969"/>
        <v>-4.8792377803244136E-13</v>
      </c>
      <c r="DQ445" s="223">
        <f t="shared" ca="1" si="970"/>
        <v>9.2173460864926845E-13</v>
      </c>
      <c r="DR445" s="223">
        <f t="shared" ca="1" si="971"/>
        <v>-3.8108159544127157E-13</v>
      </c>
      <c r="DS445" s="223">
        <f t="shared" ca="1" si="972"/>
        <v>-5.6245336753835642E-13</v>
      </c>
      <c r="DT445" s="223">
        <f t="shared" ca="1" si="973"/>
        <v>9.1135895959001059E-13</v>
      </c>
      <c r="DU445" s="223">
        <f t="shared" ca="1" si="974"/>
        <v>-2.9676991171738572E-13</v>
      </c>
      <c r="DV445" s="223">
        <f t="shared" ca="1" si="975"/>
        <v>-6.3156622364659029E-13</v>
      </c>
      <c r="DW445" s="223">
        <f t="shared" ca="1" si="976"/>
        <v>8.9220642555041564E-13</v>
      </c>
      <c r="DX445" s="223">
        <f t="shared" ca="1" si="977"/>
        <v>-2.0960017151272529E-13</v>
      </c>
      <c r="DY445" s="223">
        <f t="shared" ca="1" si="978"/>
        <v>-6.9459675177189017E-13</v>
      </c>
      <c r="DZ445" s="223">
        <f t="shared" ca="1" si="979"/>
        <v>8.6446145590312533E-13</v>
      </c>
      <c r="EA445" s="223">
        <f t="shared" ca="1" si="980"/>
        <v>-1.2041186707726231E-13</v>
      </c>
      <c r="EB445" s="223">
        <f t="shared" ca="1" si="981"/>
        <v>-7.5093793347240252E-13</v>
      </c>
      <c r="EC445" s="223">
        <f t="shared" ca="1" si="982"/>
        <v>8.2839124987279764E-13</v>
      </c>
      <c r="ED445" s="223">
        <f t="shared" ca="1" si="983"/>
        <v>-3.0063930538074816E-14</v>
      </c>
      <c r="EE445" s="223">
        <f t="shared" ca="1" si="984"/>
        <v>-8.0004717236917437E-13</v>
      </c>
      <c r="EF445" s="223">
        <f t="shared" ca="1" si="985"/>
        <v>7.843431832614503E-13</v>
      </c>
      <c r="EG445" s="223">
        <f t="shared" ca="1" si="986"/>
        <v>6.0573538086810364E-14</v>
      </c>
      <c r="EH445" s="223">
        <f t="shared" ca="1" si="987"/>
        <v>-8.4145151964573228E-13</v>
      </c>
      <c r="EI445" s="223">
        <f t="shared" ca="1" si="988"/>
        <v>7.3274146302972406E-13</v>
      </c>
      <c r="EJ445" s="223">
        <f t="shared" ca="1" si="989"/>
        <v>1.5062765042710746E-13</v>
      </c>
      <c r="EK445" s="223">
        <f t="shared" ca="1" si="990"/>
        <v>-8.7475222880393227E-13</v>
      </c>
      <c r="EL445" s="223">
        <f t="shared" ca="1" si="991"/>
        <v>6.7408304195179632E-13</v>
      </c>
      <c r="EM445" s="223">
        <f t="shared" ca="1" si="992"/>
        <v>2.3923113615229032E-13</v>
      </c>
      <c r="EN445" s="223">
        <f t="shared" ca="1" si="993"/>
        <v>-8.9962859581052303E-13</v>
      </c>
      <c r="EO445" s="223">
        <f t="shared" ca="1" si="994"/>
        <v>6.0893283268856274E-13</v>
      </c>
      <c r="EP445" s="223">
        <f t="shared" ca="1" si="995"/>
        <v>3.2553069525933519E-13</v>
      </c>
      <c r="EQ445" s="223">
        <f t="shared" ca="1" si="996"/>
        <v>-9.1584104765245422E-13</v>
      </c>
      <c r="ER445" s="223">
        <f t="shared" ca="1" si="997"/>
        <v>5.379182673700304E-13</v>
      </c>
      <c r="ES445" s="223">
        <f t="shared" ca="1" si="998"/>
        <v>4.086952158178039E-13</v>
      </c>
      <c r="ET445" s="223">
        <f t="shared" ca="1" si="999"/>
        <v>-9.2323344955584184E-13</v>
      </c>
      <c r="EU445" s="223">
        <f t="shared" ca="1" si="1000"/>
        <v>4.6172325508064514E-13</v>
      </c>
      <c r="EV445" s="223">
        <f t="shared" ca="1" si="1001"/>
        <v>4.8792377803246297E-13</v>
      </c>
      <c r="EW445" s="223">
        <f t="shared" ca="1" si="1002"/>
        <v>-9.2173460864927007E-13</v>
      </c>
      <c r="EX445" s="223">
        <f t="shared" ca="1" si="1003"/>
        <v>3.8108159544127238E-13</v>
      </c>
      <c r="EY445" s="223">
        <f t="shared" ca="1" si="1004"/>
        <v>5.6245336753835581E-13</v>
      </c>
      <c r="EZ445" s="223">
        <f t="shared" ca="1" si="1005"/>
        <v>-9.1135895959001079E-13</v>
      </c>
      <c r="FA445" s="223">
        <f t="shared" ca="1" si="1006"/>
        <v>2.9676991171736174E-13</v>
      </c>
      <c r="FB445" s="223">
        <f t="shared" ca="1" si="1007"/>
        <v>6.3156622364660887E-13</v>
      </c>
      <c r="FC445" s="223">
        <f t="shared" ca="1" si="1008"/>
        <v>-8.9220642555042281E-13</v>
      </c>
      <c r="FD445" s="223">
        <f t="shared" ca="1" si="1009"/>
        <v>2.0960017151272618E-13</v>
      </c>
      <c r="FE445" s="223">
        <f t="shared" ca="1" si="1010"/>
        <v>6.9459675177188957E-13</v>
      </c>
      <c r="FF445" s="223">
        <f t="shared" ca="1" si="1011"/>
        <v>-8.6446145590312573E-13</v>
      </c>
      <c r="FG445" s="223">
        <f t="shared" ca="1" si="1012"/>
        <v>1.204118670772632E-13</v>
      </c>
      <c r="FH445" s="223">
        <f t="shared" ca="1" si="1013"/>
        <v>7.5093793347240201E-13</v>
      </c>
      <c r="FI445" s="223">
        <f t="shared" ca="1" si="1014"/>
        <v>-8.2839124987279804E-13</v>
      </c>
      <c r="FJ445" s="223">
        <f t="shared" ca="1" si="1015"/>
        <v>3.0063930538075725E-14</v>
      </c>
      <c r="FK445" s="223">
        <f t="shared" ca="1" si="1016"/>
        <v>8.0004717236917387E-13</v>
      </c>
      <c r="FL445" s="223">
        <f t="shared" ca="1" si="1017"/>
        <v>-7.843431832614508E-13</v>
      </c>
      <c r="FM445" s="223">
        <f t="shared" ca="1" si="1018"/>
        <v>-6.0573538086809455E-14</v>
      </c>
      <c r="FN445" s="223">
        <f t="shared" ca="1" si="1019"/>
        <v>8.4145151964573198E-13</v>
      </c>
      <c r="FO445" s="223">
        <f t="shared" ca="1" si="1020"/>
        <v>-7.3274146302972457E-13</v>
      </c>
      <c r="FP445" s="223">
        <f t="shared" ca="1" si="1021"/>
        <v>-1.5062765042710658E-13</v>
      </c>
      <c r="FQ445" s="223">
        <f t="shared" ca="1" si="1022"/>
        <v>8.7475222880393187E-13</v>
      </c>
      <c r="FR445" s="223">
        <f t="shared" ca="1" si="1023"/>
        <v>-6.7408304195179692E-13</v>
      </c>
      <c r="FS445" s="223">
        <f t="shared" ca="1" si="1024"/>
        <v>-2.3923113615228946E-13</v>
      </c>
      <c r="FT445" s="223">
        <f t="shared" ca="1" si="1025"/>
        <v>8.9962859581052283E-13</v>
      </c>
      <c r="FU445" s="223">
        <f t="shared" ca="1" si="1026"/>
        <v>-6.0893283268856334E-13</v>
      </c>
      <c r="FV445" s="223">
        <f t="shared" ca="1" si="1027"/>
        <v>-3.2553069525933433E-13</v>
      </c>
      <c r="FW445" s="223">
        <f t="shared" ca="1" si="1028"/>
        <v>9.1584104765245422E-13</v>
      </c>
      <c r="FX445" s="223">
        <f t="shared" ca="1" si="1029"/>
        <v>-5.3791826737003111E-13</v>
      </c>
      <c r="FY445" s="223">
        <f t="shared" ca="1" si="1030"/>
        <v>-4.0869521581780314E-13</v>
      </c>
      <c r="FZ445" s="223">
        <f t="shared" ca="1" si="1031"/>
        <v>9.2323344955584184E-13</v>
      </c>
      <c r="GA445" s="223">
        <f t="shared" ca="1" si="1032"/>
        <v>-4.6172325508064595E-13</v>
      </c>
      <c r="GB445" s="223">
        <f t="shared" ca="1" si="1033"/>
        <v>-4.8792377803246196E-13</v>
      </c>
      <c r="GC445" s="223">
        <f t="shared" ca="1" si="1034"/>
        <v>9.2173460864927007E-13</v>
      </c>
      <c r="GD445" s="223">
        <f t="shared" ca="1" si="1035"/>
        <v>-3.8108159544127319E-13</v>
      </c>
      <c r="GE445" s="223">
        <f t="shared" ca="1" si="1036"/>
        <v>-5.6245336753835511E-13</v>
      </c>
      <c r="GF445" s="223">
        <f t="shared" ca="1" si="1037"/>
        <v>9.1135895959001079E-13</v>
      </c>
      <c r="GG445" s="223">
        <f t="shared" ca="1" si="1038"/>
        <v>-2.967699117173626E-13</v>
      </c>
      <c r="GH445" s="223">
        <f t="shared" ca="1" si="1039"/>
        <v>-6.3156622364660826E-13</v>
      </c>
      <c r="GI445" s="223">
        <f t="shared" ca="1" si="1040"/>
        <v>8.9220642555042301E-13</v>
      </c>
      <c r="GJ445" s="223">
        <f t="shared" ca="1" si="1041"/>
        <v>-2.0960017151272704E-13</v>
      </c>
      <c r="GK445" s="223">
        <f t="shared" ca="1" si="1042"/>
        <v>-6.9459675177188896E-13</v>
      </c>
      <c r="GL445" s="223">
        <f t="shared" ca="1" si="1043"/>
        <v>8.6446145590312604E-13</v>
      </c>
      <c r="GM445" s="223">
        <f t="shared" ca="1" si="1044"/>
        <v>-1.204118670772641E-13</v>
      </c>
      <c r="GN445" s="223">
        <f t="shared" ca="1" si="1045"/>
        <v>-7.5093793347240141E-13</v>
      </c>
      <c r="GO445" s="223">
        <f t="shared" ca="1" si="1046"/>
        <v>8.2839124987279845E-13</v>
      </c>
      <c r="GP445" s="223">
        <f t="shared" ca="1" si="1047"/>
        <v>-3.0063930538076627E-14</v>
      </c>
      <c r="GQ445" s="223">
        <f t="shared" ca="1" si="1048"/>
        <v>-8.0004717236917346E-13</v>
      </c>
      <c r="GR445" s="223">
        <f t="shared" ca="1" si="1049"/>
        <v>7.8434318326145131E-13</v>
      </c>
      <c r="GS445" s="223">
        <f t="shared" ca="1" si="1050"/>
        <v>6.0573538086808546E-14</v>
      </c>
      <c r="GT445" s="223">
        <f t="shared" ca="1" si="1051"/>
        <v>-8.4145151964573147E-13</v>
      </c>
      <c r="GU445" s="223">
        <f t="shared" ca="1" si="1052"/>
        <v>7.3274146302972507E-13</v>
      </c>
      <c r="GV445" s="223">
        <f t="shared" ca="1" si="1053"/>
        <v>1.5062765042710569E-13</v>
      </c>
      <c r="GW445" s="223">
        <f t="shared" ca="1" si="1054"/>
        <v>-8.7475222880393167E-13</v>
      </c>
      <c r="GX445" s="223">
        <f t="shared" ca="1" si="1055"/>
        <v>6.7408304195179763E-13</v>
      </c>
      <c r="GY445" s="223">
        <f t="shared" ca="1" si="1056"/>
        <v>2.3923113615228855E-13</v>
      </c>
      <c r="GZ445" s="223">
        <f t="shared" ca="1" si="1057"/>
        <v>-8.9962859581052263E-13</v>
      </c>
      <c r="HA445" s="223">
        <f t="shared" ca="1" si="1058"/>
        <v>6.0893283268856405E-13</v>
      </c>
      <c r="HB445" s="223">
        <f t="shared" ca="1" si="1059"/>
        <v>3.2553069525933343E-13</v>
      </c>
      <c r="HC445" s="223">
        <f t="shared" ca="1" si="1060"/>
        <v>-9.1584104765245401E-13</v>
      </c>
      <c r="HD445" s="223">
        <f t="shared" ca="1" si="1061"/>
        <v>5.3791826737003181E-13</v>
      </c>
      <c r="HE445" s="223">
        <f t="shared" ca="1" si="1062"/>
        <v>4.0869521581780228E-13</v>
      </c>
      <c r="HF445" s="223">
        <f t="shared" ca="1" si="1063"/>
        <v>-9.2323344955584184E-13</v>
      </c>
      <c r="HG445" s="223">
        <f t="shared" ca="1" si="1064"/>
        <v>4.6172325508064675E-13</v>
      </c>
      <c r="HH445" s="223">
        <f t="shared" ca="1" si="1065"/>
        <v>4.8792377803246125E-13</v>
      </c>
      <c r="HI445" s="223">
        <f t="shared" ca="1" si="1066"/>
        <v>-9.2173460864927027E-13</v>
      </c>
      <c r="HJ445" s="223">
        <f t="shared" ca="1" si="1067"/>
        <v>3.81081595441274E-13</v>
      </c>
      <c r="HK445" s="223">
        <f t="shared" ca="1" si="1068"/>
        <v>5.624533675383543E-13</v>
      </c>
      <c r="HL445" s="223">
        <f t="shared" ca="1" si="1069"/>
        <v>-9.1135895959001099E-13</v>
      </c>
      <c r="HM445" s="223">
        <f t="shared" ca="1" si="1070"/>
        <v>2.9676991171736345E-13</v>
      </c>
      <c r="HN445" s="223">
        <f t="shared" ca="1" si="1071"/>
        <v>6.3156622364660736E-13</v>
      </c>
      <c r="HO445" s="223">
        <f t="shared" ca="1" si="1072"/>
        <v>-8.9220642555042321E-13</v>
      </c>
      <c r="HP445" s="223">
        <f t="shared" ca="1" si="1073"/>
        <v>2.0960017151272794E-13</v>
      </c>
      <c r="HQ445" s="223">
        <f t="shared" ca="1" si="1074"/>
        <v>6.9459675177188845E-13</v>
      </c>
      <c r="HR445" s="223">
        <f t="shared" ca="1" si="1075"/>
        <v>-8.6446145590312624E-13</v>
      </c>
      <c r="HS445" s="223">
        <f t="shared" ca="1" si="1076"/>
        <v>1.2041186707726501E-13</v>
      </c>
      <c r="HT445" s="223">
        <f t="shared" ca="1" si="1077"/>
        <v>7.509379334724009E-13</v>
      </c>
      <c r="HU445" s="223">
        <f t="shared" ca="1" si="1078"/>
        <v>-8.2839124987279875E-13</v>
      </c>
      <c r="HV445" s="223">
        <f t="shared" ca="1" si="1079"/>
        <v>3.006393053807753E-14</v>
      </c>
      <c r="HW445" s="223">
        <f t="shared" ca="1" si="1080"/>
        <v>8.0004717236917306E-13</v>
      </c>
      <c r="HX445" s="223">
        <f t="shared" ca="1" si="1081"/>
        <v>-7.8434318326145171E-13</v>
      </c>
      <c r="HY445" s="223">
        <f t="shared" ca="1" si="1082"/>
        <v>-6.0573538086807637E-14</v>
      </c>
      <c r="HZ445" s="223">
        <f t="shared" ca="1" si="1083"/>
        <v>8.4145151964573117E-13</v>
      </c>
      <c r="IA445" s="223">
        <f t="shared" ca="1" si="1084"/>
        <v>-7.3274146302972568E-13</v>
      </c>
      <c r="IB445" s="223">
        <f t="shared" ca="1" si="1085"/>
        <v>-1.5062765042710481E-13</v>
      </c>
      <c r="IC445" s="223">
        <f t="shared" ca="1" si="1086"/>
        <v>8.7475222880393137E-13</v>
      </c>
      <c r="ID445" s="223">
        <f t="shared" ca="1" si="1087"/>
        <v>-6.7408304195179824E-13</v>
      </c>
      <c r="IE445" s="223">
        <f t="shared" ca="1" si="1088"/>
        <v>-7.8544982333845714E-13</v>
      </c>
      <c r="IF445" s="223">
        <f t="shared" ca="1" si="1089"/>
        <v>8.9962859581052243E-13</v>
      </c>
      <c r="IG445" s="223">
        <f t="shared" ca="1" si="1090"/>
        <v>-6.0893283268856476E-13</v>
      </c>
      <c r="IH445" s="223">
        <f t="shared" ca="1" si="1091"/>
        <v>-3.2553069525933262E-13</v>
      </c>
      <c r="II445" s="223">
        <f t="shared" ca="1" si="1092"/>
        <v>9.1584104765245401E-13</v>
      </c>
      <c r="IJ445" s="223">
        <f t="shared" ca="1" si="1093"/>
        <v>-5.3791826737003262E-13</v>
      </c>
      <c r="IK445" s="223">
        <f t="shared" ca="1" si="1094"/>
        <v>-4.0869521581780152E-13</v>
      </c>
      <c r="IL445" s="223">
        <f t="shared" ca="1" si="1095"/>
        <v>9.2323344955584184E-13</v>
      </c>
      <c r="IM445" s="223">
        <f t="shared" ca="1" si="1096"/>
        <v>-4.6172325508064746E-13</v>
      </c>
      <c r="IN445" s="223">
        <f t="shared" ca="1" si="1097"/>
        <v>-4.8792377803246055E-13</v>
      </c>
      <c r="IO445" s="223">
        <f t="shared" ca="1" si="1098"/>
        <v>9.2173460864927027E-13</v>
      </c>
      <c r="IP445" s="223">
        <f t="shared" ca="1" si="1099"/>
        <v>-3.8108159544127491E-13</v>
      </c>
      <c r="IQ445" s="223">
        <f t="shared" ca="1" si="1100"/>
        <v>-5.6245336753835359E-13</v>
      </c>
      <c r="IR445" s="223">
        <f t="shared" ca="1" si="1101"/>
        <v>9.1135895959001119E-13</v>
      </c>
      <c r="IS445" s="223">
        <f t="shared" ca="1" si="1102"/>
        <v>-2.9676991171736431E-13</v>
      </c>
      <c r="IT445" s="223">
        <f t="shared" ca="1" si="1103"/>
        <v>-6.3156622364660675E-13</v>
      </c>
      <c r="IU445" s="223">
        <f t="shared" ca="1" si="1104"/>
        <v>8.9220642555042352E-13</v>
      </c>
      <c r="IV445" s="223">
        <f t="shared" ca="1" si="1105"/>
        <v>-2.0960017151267768E-13</v>
      </c>
      <c r="IW445" s="223">
        <f t="shared" ca="1" si="1106"/>
        <v>-6.9459675177188785E-13</v>
      </c>
      <c r="IX445" s="223">
        <f t="shared" ca="1" si="1107"/>
        <v>8.6446145590314512E-13</v>
      </c>
      <c r="IY445" s="223">
        <f t="shared" ca="1" si="1108"/>
        <v>-1.204118670772659E-13</v>
      </c>
      <c r="IZ445" s="223">
        <f t="shared" ca="1" si="1109"/>
        <v>-7.509379334724004E-13</v>
      </c>
      <c r="JA445" s="223">
        <f t="shared" ca="1" si="1110"/>
        <v>8.2839124987277603E-13</v>
      </c>
      <c r="JB445" s="223">
        <f t="shared" ca="1" si="1111"/>
        <v>-3.0063930538078438E-14</v>
      </c>
    </row>
    <row r="446" spans="2:262">
      <c r="B446" s="230">
        <v>85</v>
      </c>
      <c r="C446" s="229">
        <f t="shared" si="1112"/>
        <v>1.660156250000001E-3</v>
      </c>
      <c r="D446" s="226">
        <f t="shared" ca="1" si="855"/>
        <v>18.000000000108297</v>
      </c>
      <c r="E446" s="225">
        <f ca="1">CM361</f>
        <v>1.0829906989464799E-10</v>
      </c>
      <c r="F446" s="224">
        <v>85</v>
      </c>
      <c r="G446" s="223">
        <f t="shared" ca="1" si="856"/>
        <v>-5.1184130699358972E-14</v>
      </c>
      <c r="H446" s="223">
        <f t="shared" ca="1" si="857"/>
        <v>-5.9152394810481377E-15</v>
      </c>
      <c r="I446" s="223">
        <f t="shared" ca="1" si="858"/>
        <v>5.7015352392988728E-14</v>
      </c>
      <c r="J446" s="223">
        <f t="shared" ca="1" si="859"/>
        <v>-5.0290288766648322E-14</v>
      </c>
      <c r="K446" s="223">
        <f t="shared" ca="1" si="860"/>
        <v>-7.4393675533992392E-15</v>
      </c>
      <c r="L446" s="223">
        <f t="shared" ca="1" si="861"/>
        <v>5.7623990403455059E-14</v>
      </c>
      <c r="M446" s="223">
        <f t="shared" ca="1" si="862"/>
        <v>-4.9366153844459683E-14</v>
      </c>
      <c r="N446" s="223">
        <f t="shared" ca="1" si="863"/>
        <v>-8.9590144289119301E-15</v>
      </c>
      <c r="O446" s="223">
        <f t="shared" ca="1" si="864"/>
        <v>5.8197917876802157E-14</v>
      </c>
      <c r="P446" s="223">
        <f t="shared" ca="1" si="865"/>
        <v>-4.8412282597114402E-14</v>
      </c>
      <c r="Q446" s="223">
        <f t="shared" ca="1" si="866"/>
        <v>-1.0473264729131769E-14</v>
      </c>
      <c r="R446" s="223">
        <f t="shared" ca="1" si="867"/>
        <v>5.8736789100580537E-14</v>
      </c>
      <c r="S446" s="223">
        <f t="shared" ca="1" si="868"/>
        <v>-4.7429249600984595E-14</v>
      </c>
      <c r="T446" s="223">
        <f t="shared" ca="1" si="869"/>
        <v>-1.198120632629937E-14</v>
      </c>
      <c r="U446" s="223">
        <f t="shared" ca="1" si="870"/>
        <v>5.9240279478914744E-14</v>
      </c>
      <c r="V446" s="223">
        <f t="shared" ca="1" si="871"/>
        <v>-4.6417646998389033E-14</v>
      </c>
      <c r="W446" s="223">
        <f t="shared" ca="1" si="872"/>
        <v>-1.3481930892782392E-14</v>
      </c>
      <c r="X446" s="223">
        <f t="shared" ca="1" si="873"/>
        <v>5.9708085728027653E-14</v>
      </c>
      <c r="Y446" s="223">
        <f t="shared" ca="1" si="874"/>
        <v>-4.5378084140909108E-14</v>
      </c>
      <c r="Z446" s="223">
        <f t="shared" ca="1" si="875"/>
        <v>-1.4974534448217465E-14</v>
      </c>
      <c r="AA446" s="223">
        <f t="shared" ca="1" si="876"/>
        <v>6.0139926058926998E-14</v>
      </c>
      <c r="AB446" s="223">
        <f t="shared" ca="1" si="877"/>
        <v>-4.4311187222338853E-14</v>
      </c>
      <c r="AC446" s="223">
        <f t="shared" ca="1" si="878"/>
        <v>-1.6458117904034406E-14</v>
      </c>
      <c r="AD446" s="223">
        <f t="shared" ca="1" si="879"/>
        <v>6.0535540347145229E-14</v>
      </c>
      <c r="AE446" s="223">
        <f t="shared" ca="1" si="880"/>
        <v>-4.3217598901487569E-14</v>
      </c>
      <c r="AF446" s="223">
        <f t="shared" ca="1" si="881"/>
        <v>-1.7931787605035055E-14</v>
      </c>
      <c r="AG446" s="223">
        <f t="shared" ca="1" si="882"/>
        <v>6.0894690289428E-14</v>
      </c>
      <c r="AH446" s="223">
        <f t="shared" ca="1" si="883"/>
        <v>-4.2097977915068461E-14</v>
      </c>
      <c r="AI446" s="223">
        <f t="shared" ca="1" si="884"/>
        <v>-1.939465586769474E-14</v>
      </c>
      <c r="AJ446" s="223">
        <f t="shared" ca="1" si="885"/>
        <v>6.1217159547279451E-14</v>
      </c>
      <c r="AK446" s="223">
        <f t="shared" ca="1" si="886"/>
        <v>-4.0952998680897435E-14</v>
      </c>
      <c r="AL446" s="223">
        <f t="shared" ca="1" si="887"/>
        <v>-2.0845841514873024E-14</v>
      </c>
      <c r="AM446" s="223">
        <f t="shared" ca="1" si="888"/>
        <v>6.1502753877276656E-14</v>
      </c>
      <c r="AN446" s="223">
        <f t="shared" ca="1" si="889"/>
        <v>-3.978335089165295E-14</v>
      </c>
      <c r="AO446" s="223">
        <f t="shared" ca="1" si="890"/>
        <v>-2.2284470406598566E-14</v>
      </c>
      <c r="AP446" s="223">
        <f t="shared" ca="1" si="891"/>
        <v>6.1751301248074441E-14</v>
      </c>
      <c r="AQ446" s="223">
        <f t="shared" ca="1" si="892"/>
        <v>-3.8589739099426658E-14</v>
      </c>
      <c r="AR446" s="223">
        <f t="shared" ca="1" si="893"/>
        <v>-2.3709675966622013E-14</v>
      </c>
      <c r="AS446" s="223">
        <f t="shared" ca="1" si="894"/>
        <v>6.1962651944030114E-14</v>
      </c>
      <c r="AT446" s="223">
        <f t="shared" ca="1" si="895"/>
        <v>-3.7372882291329445E-14</v>
      </c>
      <c r="AU446" s="223">
        <f t="shared" ca="1" si="896"/>
        <v>-2.5120599704404233E-14</v>
      </c>
      <c r="AV446" s="223">
        <f t="shared" ca="1" si="897"/>
        <v>6.2136678655387514E-14</v>
      </c>
      <c r="AW446" s="223">
        <f t="shared" ca="1" si="898"/>
        <v>-3.6133513456402733E-14</v>
      </c>
      <c r="AX446" s="223">
        <f t="shared" ca="1" si="899"/>
        <v>-2.6516391732244248E-14</v>
      </c>
      <c r="AY446" s="223">
        <f t="shared" ca="1" si="900"/>
        <v>6.2273276554963041E-14</v>
      </c>
      <c r="AZ446" s="223">
        <f t="shared" ca="1" si="901"/>
        <v>-3.4872379144088974E-14</v>
      </c>
      <c r="BA446" s="223">
        <f t="shared" ca="1" si="902"/>
        <v>-2.7896211277217309E-14</v>
      </c>
      <c r="BB446" s="223">
        <f t="shared" ca="1" si="903"/>
        <v>6.2372363361289586E-14</v>
      </c>
      <c r="BC446" s="223">
        <f t="shared" ca="1" si="904"/>
        <v>-3.3590239014541067E-14</v>
      </c>
      <c r="BD446" s="223">
        <f t="shared" ca="1" si="905"/>
        <v>-2.9259227187622703E-14</v>
      </c>
      <c r="BE446" s="223">
        <f t="shared" ca="1" si="906"/>
        <v>6.2433879388180182E-14</v>
      </c>
      <c r="BF446" s="223">
        <f t="shared" ca="1" si="907"/>
        <v>-3.228786538102999E-14</v>
      </c>
      <c r="BG446" s="223">
        <f t="shared" ca="1" si="908"/>
        <v>-3.0604618433643256E-14</v>
      </c>
      <c r="BH446" s="223">
        <f t="shared" ca="1" si="909"/>
        <v>6.2457787580680481E-14</v>
      </c>
      <c r="BI446" s="223">
        <f t="shared" ca="1" si="910"/>
        <v>-3.0966042744735181E-14</v>
      </c>
      <c r="BJ446" s="223">
        <f t="shared" ca="1" si="911"/>
        <v>-3.1931574601899763E-14</v>
      </c>
      <c r="BK446" s="223">
        <f t="shared" ca="1" si="912"/>
        <v>6.2444073537389267E-14</v>
      </c>
      <c r="BL446" s="223">
        <f t="shared" ca="1" si="913"/>
        <v>-2.9625567322185869E-14</v>
      </c>
      <c r="BM446" s="223">
        <f t="shared" ca="1" si="914"/>
        <v>-3.3239296383615346E-14</v>
      </c>
      <c r="BN446" s="223">
        <f t="shared" ca="1" si="915"/>
        <v>6.239274551913345E-14</v>
      </c>
      <c r="BO446" s="223">
        <f t="shared" ca="1" si="916"/>
        <v>-2.8267246565652204E-14</v>
      </c>
      <c r="BP446" s="223">
        <f t="shared" ca="1" si="917"/>
        <v>-3.4526996056086764E-14</v>
      </c>
      <c r="BQ446" s="223">
        <f t="shared" ca="1" si="918"/>
        <v>6.2303834443991871E-14</v>
      </c>
      <c r="BR446" s="223">
        <f t="shared" ca="1" si="919"/>
        <v>-2.6891898676768606E-14</v>
      </c>
      <c r="BS446" s="223">
        <f t="shared" ca="1" si="920"/>
        <v>-3.5793897957180053E-14</v>
      </c>
      <c r="BT446" s="223">
        <f t="shared" ca="1" si="921"/>
        <v>6.2177393868671808E-14</v>
      </c>
      <c r="BU446" s="223">
        <f t="shared" ca="1" si="922"/>
        <v>-2.5500352113674176E-14</v>
      </c>
      <c r="BV446" s="223">
        <f t="shared" ca="1" si="923"/>
        <v>-3.7039238952565457E-14</v>
      </c>
      <c r="BW446" s="223">
        <f t="shared" ca="1" si="924"/>
        <v>6.2013499956247597E-14</v>
      </c>
      <c r="BX446" s="223">
        <f t="shared" ca="1" si="925"/>
        <v>-2.4093445091987672E-14</v>
      </c>
      <c r="BY446" s="223">
        <f t="shared" ca="1" si="926"/>
        <v>-3.8262268895392173E-14</v>
      </c>
      <c r="BZ446" s="223">
        <f t="shared" ca="1" si="927"/>
        <v>6.1812251430283836E-14</v>
      </c>
      <c r="CA446" s="223">
        <f t="shared" ca="1" si="928"/>
        <v>-2.2672025079888068E-14</v>
      </c>
      <c r="CB446" s="223">
        <f t="shared" ca="1" si="929"/>
        <v>-3.9462251078153291E-14</v>
      </c>
      <c r="CC446" s="223">
        <f t="shared" ca="1" si="930"/>
        <v>6.1573769515367695E-14</v>
      </c>
      <c r="CD446" s="223">
        <f t="shared" ca="1" si="931"/>
        <v>-2.1236948287641948E-14</v>
      </c>
      <c r="CE446" s="223">
        <f t="shared" ca="1" si="932"/>
        <v>-4.0638462676454925E-14</v>
      </c>
      <c r="CF446" s="223">
        <f t="shared" ca="1" si="933"/>
        <v>6.1298197864086748E-14</v>
      </c>
      <c r="CG446" s="223">
        <f t="shared" ca="1" si="934"/>
        <v>-1.9789079151849668E-14</v>
      </c>
      <c r="CH446" s="223">
        <f t="shared" ca="1" si="935"/>
        <v>-4.1790195184410235E-14</v>
      </c>
      <c r="CI446" s="223">
        <f t="shared" ca="1" si="936"/>
        <v>6.0985702470499696E-14</v>
      </c>
      <c r="CJ446" s="223">
        <f t="shared" ca="1" si="937"/>
        <v>-1.8329289814735964E-14</v>
      </c>
      <c r="CK446" s="223">
        <f t="shared" ca="1" si="938"/>
        <v>-4.2916754841421198E-14</v>
      </c>
      <c r="CL446" s="223">
        <f t="shared" ca="1" si="939"/>
        <v>6.0636471570147104E-14</v>
      </c>
      <c r="CM446" s="223">
        <f t="shared" ca="1" si="940"/>
        <v>-1.6858459598814149E-14</v>
      </c>
      <c r="CN446" s="223">
        <f t="shared" ca="1" si="941"/>
        <v>-4.4017463050077806E-14</v>
      </c>
      <c r="CO446" s="223">
        <f t="shared" ca="1" si="942"/>
        <v>6.0250715526663962E-14</v>
      </c>
      <c r="CP446" s="223">
        <f t="shared" ca="1" si="943"/>
        <v>-1.5377474477210127E-14</v>
      </c>
      <c r="CQ446" s="223">
        <f t="shared" ca="1" si="944"/>
        <v>-4.5091656784910768E-14</v>
      </c>
      <c r="CR446" s="223">
        <f t="shared" ca="1" si="945"/>
        <v>5.9828666705066885E-14</v>
      </c>
      <c r="CS446" s="223">
        <f t="shared" ca="1" si="946"/>
        <v>-1.3887226539980126E-14</v>
      </c>
      <c r="CT446" s="223">
        <f t="shared" ca="1" si="947"/>
        <v>-4.6138688991783372E-14</v>
      </c>
      <c r="CU446" s="223">
        <f t="shared" ca="1" si="948"/>
        <v>5.9370579331785147E-14</v>
      </c>
      <c r="CV446" s="223">
        <f t="shared" ca="1" si="949"/>
        <v>-1.2388613456759279E-14</v>
      </c>
      <c r="CW446" s="223">
        <f t="shared" ca="1" si="950"/>
        <v>-4.7157928977644009E-14</v>
      </c>
      <c r="CX446" s="223">
        <f t="shared" ca="1" si="951"/>
        <v>5.8876729341522346E-14</v>
      </c>
      <c r="CY446" s="223">
        <f t="shared" ca="1" si="952"/>
        <v>-1.0882537936033914E-14</v>
      </c>
      <c r="CZ446" s="223">
        <f t="shared" ca="1" si="953"/>
        <v>-4.8148762790435905E-14</v>
      </c>
      <c r="DA446" s="223">
        <f t="shared" ca="1" si="954"/>
        <v>5.8347414211046896E-14</v>
      </c>
      <c r="DB446" s="223">
        <f t="shared" ca="1" si="955"/>
        <v>-9.3699071813784427E-15</v>
      </c>
      <c r="DC446" s="223">
        <f t="shared" ca="1" si="956"/>
        <v>-4.9110593588922183E-14</v>
      </c>
      <c r="DD446" s="223">
        <f t="shared" ca="1" si="957"/>
        <v>5.77829527800017E-14</v>
      </c>
      <c r="DE446" s="223">
        <f t="shared" ca="1" si="958"/>
        <v>-7.8516323450002979E-15</v>
      </c>
      <c r="DF446" s="223">
        <f t="shared" ca="1" si="959"/>
        <v>-5.0042842002193841E-14</v>
      </c>
      <c r="DG446" s="223">
        <f t="shared" ca="1" si="960"/>
        <v>5.7183685058844948E-14</v>
      </c>
      <c r="DH446" s="223">
        <f t="shared" ca="1" si="961"/>
        <v>-6.3286279788907362E-15</v>
      </c>
      <c r="DI446" s="223">
        <f t="shared" ca="1" si="962"/>
        <v>-5.0944946478664731E-14</v>
      </c>
      <c r="DJ446" s="223">
        <f t="shared" ca="1" si="963"/>
        <v>5.6549972024044419E-14</v>
      </c>
      <c r="DK446" s="223">
        <f t="shared" ca="1" si="964"/>
        <v>-4.8018114839275629E-15</v>
      </c>
      <c r="DL446" s="223">
        <f t="shared" ca="1" si="965"/>
        <v>-5.1816363624332142E-14</v>
      </c>
      <c r="DM446" s="223">
        <f t="shared" ca="1" si="966"/>
        <v>5.5882195400637027E-14</v>
      </c>
      <c r="DN446" s="223">
        <f t="shared" ca="1" si="967"/>
        <v>-3.2721025572795422E-15</v>
      </c>
      <c r="DO446" s="223">
        <f t="shared" ca="1" si="968"/>
        <v>-5.2656568530090868E-14</v>
      </c>
      <c r="DP446" s="223">
        <f t="shared" ca="1" si="969"/>
        <v>5.5180757432289384E-14</v>
      </c>
      <c r="DQ446" s="223">
        <f t="shared" ca="1" si="970"/>
        <v>-1.7404226384010329E-15</v>
      </c>
      <c r="DR446" s="223">
        <f t="shared" ca="1" si="971"/>
        <v>-5.3465055087922043E-14</v>
      </c>
      <c r="DS446" s="223">
        <f t="shared" ca="1" si="972"/>
        <v>5.4446080639005918E-14</v>
      </c>
      <c r="DT446" s="223">
        <f t="shared" ca="1" si="973"/>
        <v>-2.0769435400375312E-16</v>
      </c>
      <c r="DU446" s="223">
        <f t="shared" ca="1" si="974"/>
        <v>-5.4241336295756358E-14</v>
      </c>
      <c r="DV446" s="223">
        <f t="shared" ca="1" si="975"/>
        <v>5.367860756261649E-14</v>
      </c>
      <c r="DW446" s="223">
        <f t="shared" ca="1" si="976"/>
        <v>1.3251590377044114E-15</v>
      </c>
      <c r="DX446" s="223">
        <f t="shared" ca="1" si="977"/>
        <v>-5.4984944550820274E-14</v>
      </c>
      <c r="DY446" s="223">
        <f t="shared" ca="1" si="978"/>
        <v>5.28788005002038E-14</v>
      </c>
      <c r="DZ446" s="223">
        <f t="shared" ca="1" si="979"/>
        <v>2.8572142031627041E-15</v>
      </c>
      <c r="EA446" s="223">
        <f t="shared" ca="1" si="980"/>
        <v>-5.5695431931306264E-14</v>
      </c>
      <c r="EB446" s="223">
        <f t="shared" ca="1" si="981"/>
        <v>5.2047141225633587E-14</v>
      </c>
      <c r="EC446" s="223">
        <f t="shared" ca="1" si="982"/>
        <v>4.3875482896195817E-15</v>
      </c>
      <c r="ED446" s="223">
        <f t="shared" ca="1" si="983"/>
        <v>-5.6372370466182382E-14</v>
      </c>
      <c r="EE446" s="223">
        <f t="shared" ca="1" si="984"/>
        <v>5.1184130699358953E-14</v>
      </c>
      <c r="EF446" s="223">
        <f t="shared" ca="1" si="985"/>
        <v>5.9152394810477938E-15</v>
      </c>
      <c r="EG446" s="223">
        <f t="shared" ca="1" si="986"/>
        <v>-5.7015352392988425E-14</v>
      </c>
      <c r="EH446" s="223">
        <f t="shared" ca="1" si="987"/>
        <v>5.0290288766648985E-14</v>
      </c>
      <c r="EI446" s="223">
        <f t="shared" ca="1" si="988"/>
        <v>7.4393675534012113E-15</v>
      </c>
      <c r="EJ446" s="223">
        <f t="shared" ca="1" si="989"/>
        <v>-5.762399040345569E-14</v>
      </c>
      <c r="EK446" s="223">
        <f t="shared" ca="1" si="990"/>
        <v>4.9366153844458882E-14</v>
      </c>
      <c r="EL446" s="223">
        <f t="shared" ca="1" si="991"/>
        <v>8.9590144289127883E-15</v>
      </c>
      <c r="EM446" s="223">
        <f t="shared" ca="1" si="992"/>
        <v>-5.8197917876802308E-14</v>
      </c>
      <c r="EN446" s="223">
        <f t="shared" ca="1" si="993"/>
        <v>4.8412282597114414E-14</v>
      </c>
      <c r="EO446" s="223">
        <f t="shared" ca="1" si="994"/>
        <v>1.0473264729131533E-14</v>
      </c>
      <c r="EP446" s="223">
        <f t="shared" ca="1" si="995"/>
        <v>-5.873678910058031E-14</v>
      </c>
      <c r="EQ446" s="223">
        <f t="shared" ca="1" si="996"/>
        <v>4.7429249600985334E-14</v>
      </c>
      <c r="ER446" s="223">
        <f t="shared" ca="1" si="997"/>
        <v>1.1981206326301538E-14</v>
      </c>
      <c r="ES446" s="223">
        <f t="shared" ca="1" si="998"/>
        <v>-5.9240279478915312E-14</v>
      </c>
      <c r="ET446" s="223">
        <f t="shared" ca="1" si="999"/>
        <v>4.6417646998388155E-14</v>
      </c>
      <c r="EU446" s="223">
        <f t="shared" ca="1" si="1000"/>
        <v>1.3481930892783241E-14</v>
      </c>
      <c r="EV446" s="223">
        <f t="shared" ca="1" si="1001"/>
        <v>-5.9708085728027779E-14</v>
      </c>
      <c r="EW446" s="223">
        <f t="shared" ca="1" si="1002"/>
        <v>4.537808414090912E-14</v>
      </c>
      <c r="EX446" s="223">
        <f t="shared" ca="1" si="1003"/>
        <v>1.4974534448217017E-14</v>
      </c>
      <c r="EY446" s="223">
        <f t="shared" ca="1" si="1004"/>
        <v>-6.0139926058926872E-14</v>
      </c>
      <c r="EZ446" s="223">
        <f t="shared" ca="1" si="1005"/>
        <v>4.431118722233949E-14</v>
      </c>
      <c r="FA446" s="223">
        <f t="shared" ca="1" si="1006"/>
        <v>1.6458117904036536E-14</v>
      </c>
      <c r="FB446" s="223">
        <f t="shared" ca="1" si="1007"/>
        <v>-6.0535540347145658E-14</v>
      </c>
      <c r="FC446" s="223">
        <f t="shared" ca="1" si="1008"/>
        <v>4.3217598901486622E-14</v>
      </c>
      <c r="FD446" s="223">
        <f t="shared" ca="1" si="1009"/>
        <v>1.7931787605035898E-14</v>
      </c>
      <c r="FE446" s="223">
        <f t="shared" ca="1" si="1010"/>
        <v>-6.0894690289428088E-14</v>
      </c>
      <c r="FF446" s="223">
        <f t="shared" ca="1" si="1011"/>
        <v>4.2097977915068146E-14</v>
      </c>
      <c r="FG446" s="223">
        <f t="shared" ca="1" si="1012"/>
        <v>1.9394655867694721E-14</v>
      </c>
      <c r="FH446" s="223">
        <f t="shared" ca="1" si="1013"/>
        <v>-6.121715954727935E-14</v>
      </c>
      <c r="FI446" s="223">
        <f t="shared" ca="1" si="1014"/>
        <v>4.0952998680898451E-14</v>
      </c>
      <c r="FJ446" s="223">
        <f t="shared" ca="1" si="1015"/>
        <v>2.08458415148751E-14</v>
      </c>
      <c r="FK446" s="223">
        <f t="shared" ca="1" si="1016"/>
        <v>-6.1502753877277035E-14</v>
      </c>
      <c r="FL446" s="223">
        <f t="shared" ca="1" si="1017"/>
        <v>3.9783350891651941E-14</v>
      </c>
      <c r="FM446" s="223">
        <f t="shared" ca="1" si="1018"/>
        <v>2.2284470406599791E-14</v>
      </c>
      <c r="FN446" s="223">
        <f t="shared" ca="1" si="1019"/>
        <v>-6.1751301248074504E-14</v>
      </c>
      <c r="FO446" s="223">
        <f t="shared" ca="1" si="1020"/>
        <v>3.8589739099426317E-14</v>
      </c>
      <c r="FP446" s="223">
        <f t="shared" ca="1" si="1021"/>
        <v>2.3709675966621587E-14</v>
      </c>
      <c r="FQ446" s="223">
        <f t="shared" ca="1" si="1022"/>
        <v>-6.1962651944030051E-14</v>
      </c>
      <c r="FR446" s="223">
        <f t="shared" ca="1" si="1023"/>
        <v>3.737288229133053E-14</v>
      </c>
      <c r="FS446" s="223">
        <f t="shared" ca="1" si="1024"/>
        <v>2.5120599704402999E-14</v>
      </c>
      <c r="FT446" s="223">
        <f t="shared" ca="1" si="1025"/>
        <v>-6.2136678655387728E-14</v>
      </c>
      <c r="FU446" s="223">
        <f t="shared" ca="1" si="1026"/>
        <v>3.6133513456401653E-14</v>
      </c>
      <c r="FV446" s="223">
        <f t="shared" ca="1" si="1027"/>
        <v>2.6516391732245434E-14</v>
      </c>
      <c r="FW446" s="223">
        <f t="shared" ca="1" si="1028"/>
        <v>-6.2273276554963078E-14</v>
      </c>
      <c r="FX446" s="223">
        <f t="shared" ca="1" si="1029"/>
        <v>3.4872379144088614E-14</v>
      </c>
      <c r="FY446" s="223">
        <f t="shared" ca="1" si="1030"/>
        <v>2.7896211277216899E-14</v>
      </c>
      <c r="FZ446" s="223">
        <f t="shared" ca="1" si="1031"/>
        <v>-6.2372363361289561E-14</v>
      </c>
      <c r="GA446" s="223">
        <f t="shared" ca="1" si="1032"/>
        <v>3.3590239014541458E-14</v>
      </c>
      <c r="GB446" s="223">
        <f t="shared" ca="1" si="1033"/>
        <v>2.925922718762151E-14</v>
      </c>
      <c r="GC446" s="223">
        <f t="shared" ca="1" si="1034"/>
        <v>-6.2433879388180245E-14</v>
      </c>
      <c r="GD446" s="223">
        <f t="shared" ca="1" si="1035"/>
        <v>3.2287865381028867E-14</v>
      </c>
      <c r="GE446" s="223">
        <f t="shared" ca="1" si="1036"/>
        <v>3.0604618433644399E-14</v>
      </c>
      <c r="GF446" s="223">
        <f t="shared" ca="1" si="1037"/>
        <v>-6.2457787580680481E-14</v>
      </c>
      <c r="GG446" s="223">
        <f t="shared" ca="1" si="1038"/>
        <v>3.0966042744734808E-14</v>
      </c>
      <c r="GH446" s="223">
        <f t="shared" ca="1" si="1039"/>
        <v>3.1931574601900142E-14</v>
      </c>
      <c r="GI446" s="223">
        <f t="shared" ca="1" si="1040"/>
        <v>-6.2444073537389279E-14</v>
      </c>
      <c r="GJ446" s="223">
        <f t="shared" ca="1" si="1041"/>
        <v>2.9625567322186273E-14</v>
      </c>
      <c r="GK446" s="223">
        <f t="shared" ca="1" si="1042"/>
        <v>3.3239296383614204E-14</v>
      </c>
      <c r="GL446" s="223">
        <f t="shared" ca="1" si="1043"/>
        <v>-6.2392745519133349E-14</v>
      </c>
      <c r="GM446" s="223">
        <f t="shared" ca="1" si="1044"/>
        <v>2.8267246565651033E-14</v>
      </c>
      <c r="GN446" s="223">
        <f t="shared" ca="1" si="1045"/>
        <v>3.4526996056087118E-14</v>
      </c>
      <c r="GO446" s="223">
        <f t="shared" ca="1" si="1046"/>
        <v>-6.2303834443991858E-14</v>
      </c>
      <c r="GP446" s="223">
        <f t="shared" ca="1" si="1047"/>
        <v>2.6891898676768218E-14</v>
      </c>
      <c r="GQ446" s="223">
        <f t="shared" ca="1" si="1048"/>
        <v>3.5793897957180406E-14</v>
      </c>
      <c r="GR446" s="223">
        <f t="shared" ca="1" si="1049"/>
        <v>-6.217739386867177E-14</v>
      </c>
      <c r="GS446" s="223">
        <f t="shared" ca="1" si="1050"/>
        <v>2.5500352113675407E-14</v>
      </c>
      <c r="GT446" s="223">
        <f t="shared" ca="1" si="1051"/>
        <v>3.7039238952564377E-14</v>
      </c>
      <c r="GU446" s="223">
        <f t="shared" ca="1" si="1052"/>
        <v>-6.2013499956247345E-14</v>
      </c>
      <c r="GV446" s="223">
        <f t="shared" ca="1" si="1053"/>
        <v>2.4093445091985643E-14</v>
      </c>
      <c r="GW446" s="223">
        <f t="shared" ca="1" si="1054"/>
        <v>3.8262268895392507E-14</v>
      </c>
      <c r="GX446" s="223">
        <f t="shared" ca="1" si="1055"/>
        <v>-6.1812251430283785E-14</v>
      </c>
      <c r="GY446" s="223">
        <f t="shared" ca="1" si="1056"/>
        <v>2.2672025079887667E-14</v>
      </c>
      <c r="GZ446" s="223">
        <f t="shared" ca="1" si="1057"/>
        <v>3.9462251078153619E-14</v>
      </c>
      <c r="HA446" s="223">
        <f t="shared" ca="1" si="1058"/>
        <v>-6.1573769515367632E-14</v>
      </c>
      <c r="HB446" s="223">
        <f t="shared" ca="1" si="1059"/>
        <v>2.1236948287643217E-14</v>
      </c>
      <c r="HC446" s="223">
        <f t="shared" ca="1" si="1060"/>
        <v>4.0638462676453903E-14</v>
      </c>
      <c r="HD446" s="223">
        <f t="shared" ca="1" si="1061"/>
        <v>-6.1298197864086332E-14</v>
      </c>
      <c r="HE446" s="223">
        <f t="shared" ca="1" si="1062"/>
        <v>1.9789079151847579E-14</v>
      </c>
      <c r="HF446" s="223">
        <f t="shared" ca="1" si="1063"/>
        <v>4.1790195184410563E-14</v>
      </c>
      <c r="HG446" s="223">
        <f t="shared" ca="1" si="1064"/>
        <v>-6.0985702470499607E-14</v>
      </c>
      <c r="HH446" s="223">
        <f t="shared" ca="1" si="1065"/>
        <v>1.8329289814735557E-14</v>
      </c>
      <c r="HI446" s="223">
        <f t="shared" ca="1" si="1066"/>
        <v>4.2916754841421507E-14</v>
      </c>
      <c r="HJ446" s="223">
        <f t="shared" ca="1" si="1067"/>
        <v>-6.0636471570147003E-14</v>
      </c>
      <c r="HK446" s="223">
        <f t="shared" ca="1" si="1068"/>
        <v>1.685845959881545E-14</v>
      </c>
      <c r="HL446" s="223">
        <f t="shared" ca="1" si="1069"/>
        <v>4.4017463050076853E-14</v>
      </c>
      <c r="HM446" s="223">
        <f t="shared" ca="1" si="1070"/>
        <v>-6.0250715526663381E-14</v>
      </c>
      <c r="HN446" s="223">
        <f t="shared" ca="1" si="1071"/>
        <v>1.5377474477207991E-14</v>
      </c>
      <c r="HO446" s="223">
        <f t="shared" ca="1" si="1072"/>
        <v>4.5091656784912289E-14</v>
      </c>
      <c r="HP446" s="223">
        <f t="shared" ca="1" si="1073"/>
        <v>-5.9828666705066758E-14</v>
      </c>
      <c r="HQ446" s="223">
        <f t="shared" ca="1" si="1074"/>
        <v>1.3887226539979708E-14</v>
      </c>
      <c r="HR446" s="223">
        <f t="shared" ca="1" si="1075"/>
        <v>4.6138688991783662E-14</v>
      </c>
      <c r="HS446" s="223">
        <f t="shared" ca="1" si="1076"/>
        <v>-5.9370579331785008E-14</v>
      </c>
      <c r="HT446" s="223">
        <f t="shared" ca="1" si="1077"/>
        <v>1.2388613456760596E-14</v>
      </c>
      <c r="HU446" s="223">
        <f t="shared" ca="1" si="1078"/>
        <v>4.7157928977643131E-14</v>
      </c>
      <c r="HV446" s="223">
        <f t="shared" ca="1" si="1079"/>
        <v>-5.8876729341522801E-14</v>
      </c>
      <c r="HW446" s="223">
        <f t="shared" ca="1" si="1080"/>
        <v>1.0882537936031743E-14</v>
      </c>
      <c r="HX446" s="223">
        <f t="shared" ca="1" si="1081"/>
        <v>4.8148762790437312E-14</v>
      </c>
      <c r="HY446" s="223">
        <f t="shared" ca="1" si="1082"/>
        <v>-5.8347414211046745E-14</v>
      </c>
      <c r="HZ446" s="223">
        <f t="shared" ca="1" si="1083"/>
        <v>9.3699071813780167E-15</v>
      </c>
      <c r="IA446" s="223">
        <f t="shared" ca="1" si="1084"/>
        <v>4.9110593588922454E-14</v>
      </c>
      <c r="IB446" s="223">
        <f t="shared" ca="1" si="1085"/>
        <v>-5.7782952780001549E-14</v>
      </c>
      <c r="IC446" s="223">
        <f t="shared" ca="1" si="1086"/>
        <v>7.8516323450016358E-15</v>
      </c>
      <c r="ID446" s="223">
        <f t="shared" ca="1" si="1087"/>
        <v>5.0042842002193046E-14</v>
      </c>
      <c r="IE446" s="223">
        <f t="shared" ca="1" si="1088"/>
        <v>-4.3993313931257235E-14</v>
      </c>
      <c r="IF446" s="223">
        <f t="shared" ca="1" si="1089"/>
        <v>6.3286279788885431E-15</v>
      </c>
      <c r="IG446" s="223">
        <f t="shared" ca="1" si="1090"/>
        <v>5.0944946478666006E-14</v>
      </c>
      <c r="IH446" s="223">
        <f t="shared" ca="1" si="1091"/>
        <v>-5.6549972024044242E-14</v>
      </c>
      <c r="II446" s="223">
        <f t="shared" ca="1" si="1092"/>
        <v>4.8018114839271369E-15</v>
      </c>
      <c r="IJ446" s="223">
        <f t="shared" ca="1" si="1093"/>
        <v>5.1816363624332382E-14</v>
      </c>
      <c r="IK446" s="223">
        <f t="shared" ca="1" si="1094"/>
        <v>-5.5882195400636838E-14</v>
      </c>
      <c r="IL446" s="223">
        <f t="shared" ca="1" si="1095"/>
        <v>3.2721025572791162E-15</v>
      </c>
      <c r="IM446" s="223">
        <f t="shared" ca="1" si="1096"/>
        <v>5.2656568530090142E-14</v>
      </c>
      <c r="IN446" s="223">
        <f t="shared" ca="1" si="1097"/>
        <v>-5.5180757432290015E-14</v>
      </c>
      <c r="IO446" s="223">
        <f t="shared" ca="1" si="1098"/>
        <v>1.7404226383988335E-15</v>
      </c>
      <c r="IP446" s="223">
        <f t="shared" ca="1" si="1099"/>
        <v>5.3465055087923185E-14</v>
      </c>
      <c r="IQ446" s="223">
        <f t="shared" ca="1" si="1100"/>
        <v>-5.444608063900571E-14</v>
      </c>
      <c r="IR446" s="223">
        <f t="shared" ca="1" si="1101"/>
        <v>2.0769435400687701E-16</v>
      </c>
      <c r="IS446" s="223">
        <f t="shared" ca="1" si="1102"/>
        <v>5.4241336295758327E-14</v>
      </c>
      <c r="IT446" s="223">
        <f t="shared" ca="1" si="1103"/>
        <v>-5.3678607562614452E-14</v>
      </c>
      <c r="IU446" s="223">
        <f t="shared" ca="1" si="1104"/>
        <v>-1.3251590377083904E-15</v>
      </c>
      <c r="IV446" s="223">
        <f t="shared" ca="1" si="1105"/>
        <v>5.4984944550821322E-14</v>
      </c>
      <c r="IW446" s="223">
        <f t="shared" ca="1" si="1106"/>
        <v>-5.2878800500201692E-14</v>
      </c>
      <c r="IX446" s="223">
        <f t="shared" ca="1" si="1107"/>
        <v>-2.8572142031631332E-15</v>
      </c>
      <c r="IY446" s="223">
        <f t="shared" ca="1" si="1108"/>
        <v>5.569543193130646E-14</v>
      </c>
      <c r="IZ446" s="223">
        <f t="shared" ca="1" si="1109"/>
        <v>-5.2047141225633347E-14</v>
      </c>
      <c r="JA446" s="223">
        <f t="shared" ca="1" si="1110"/>
        <v>-4.3875482896200108E-15</v>
      </c>
      <c r="JB446" s="223">
        <f t="shared" ca="1" si="1111"/>
        <v>5.6372370466182565E-14</v>
      </c>
    </row>
    <row r="447" spans="2:262">
      <c r="B447" s="230">
        <v>86</v>
      </c>
      <c r="C447" s="229">
        <f t="shared" si="1112"/>
        <v>1.6796875000000011E-3</v>
      </c>
      <c r="D447" s="226">
        <f t="shared" ca="1" si="855"/>
        <v>18.000000000094101</v>
      </c>
      <c r="E447" s="225">
        <f ca="1">CN361</f>
        <v>9.4100540821085136E-11</v>
      </c>
      <c r="F447" s="224">
        <v>86</v>
      </c>
      <c r="G447" s="223">
        <f t="shared" ca="1" si="856"/>
        <v>-5.6664086673155409E-13</v>
      </c>
      <c r="H447" s="223">
        <f t="shared" ca="1" si="857"/>
        <v>6.0702090702832676E-13</v>
      </c>
      <c r="I447" s="223">
        <f t="shared" ca="1" si="858"/>
        <v>-5.7501361440288271E-14</v>
      </c>
      <c r="J447" s="223">
        <f t="shared" ca="1" si="859"/>
        <v>-5.4789769160572975E-13</v>
      </c>
      <c r="K447" s="223">
        <f t="shared" ca="1" si="860"/>
        <v>6.2085277502356244E-13</v>
      </c>
      <c r="L447" s="223">
        <f t="shared" ca="1" si="861"/>
        <v>-9.0466539153450867E-14</v>
      </c>
      <c r="M447" s="223">
        <f t="shared" ca="1" si="862"/>
        <v>-5.2783458295065729E-13</v>
      </c>
      <c r="N447" s="223">
        <f t="shared" ca="1" si="863"/>
        <v>6.3318895430348595E-13</v>
      </c>
      <c r="O447" s="223">
        <f t="shared" ca="1" si="864"/>
        <v>-1.23213775049861E-13</v>
      </c>
      <c r="P447" s="223">
        <f t="shared" ca="1" si="865"/>
        <v>-5.0649987455240748E-13</v>
      </c>
      <c r="Q447" s="223">
        <f t="shared" ca="1" si="866"/>
        <v>6.4399972593168984E-13</v>
      </c>
      <c r="R447" s="223">
        <f t="shared" ca="1" si="867"/>
        <v>-1.5566417816992161E-13</v>
      </c>
      <c r="S447" s="223">
        <f t="shared" ca="1" si="868"/>
        <v>-4.8394496359221081E-13</v>
      </c>
      <c r="T447" s="223">
        <f t="shared" ca="1" si="869"/>
        <v>6.5325904581241102E-13</v>
      </c>
      <c r="U447" s="223">
        <f t="shared" ca="1" si="870"/>
        <v>-1.8773957265019919E-13</v>
      </c>
      <c r="V447" s="223">
        <f t="shared" ca="1" si="871"/>
        <v>-4.6022418682614974E-13</v>
      </c>
      <c r="W447" s="223">
        <f t="shared" ca="1" si="872"/>
        <v>6.6094460743303553E-13</v>
      </c>
      <c r="X447" s="223">
        <f t="shared" ca="1" si="873"/>
        <v>-2.1936268605592261E-13</v>
      </c>
      <c r="Y447" s="223">
        <f t="shared" ca="1" si="874"/>
        <v>-4.3539468968314664E-13</v>
      </c>
      <c r="Z447" s="223">
        <f t="shared" ca="1" si="875"/>
        <v>6.6703789560244296E-13</v>
      </c>
      <c r="AA447" s="223">
        <f t="shared" ca="1" si="876"/>
        <v>-2.5045733553703069E-13</v>
      </c>
      <c r="AB447" s="223">
        <f t="shared" ca="1" si="877"/>
        <v>-4.0951628859662615E-13</v>
      </c>
      <c r="AC447" s="223">
        <f t="shared" ca="1" si="878"/>
        <v>6.7152423105572511E-13</v>
      </c>
      <c r="AD447" s="223">
        <f t="shared" ca="1" si="879"/>
        <v>-2.8094861135935846E-13</v>
      </c>
      <c r="AE447" s="223">
        <f t="shared" ca="1" si="880"/>
        <v>-3.8265132690148209E-13</v>
      </c>
      <c r="AF447" s="223">
        <f t="shared" ca="1" si="881"/>
        <v>6.7439280581781855E-13</v>
      </c>
      <c r="AG447" s="223">
        <f t="shared" ca="1" si="882"/>
        <v>-3.107630573687296E-13</v>
      </c>
      <c r="AH447" s="223">
        <f t="shared" ca="1" si="883"/>
        <v>-3.5486452464353837E-13</v>
      </c>
      <c r="AI447" s="223">
        <f t="shared" ca="1" si="884"/>
        <v>6.7563670924086311E-13</v>
      </c>
      <c r="AJ447" s="223">
        <f t="shared" ca="1" si="885"/>
        <v>-3.3982884795327049E-13</v>
      </c>
      <c r="AK447" s="223">
        <f t="shared" ca="1" si="886"/>
        <v>-3.2622282266326295E-13</v>
      </c>
      <c r="AL447" s="223">
        <f t="shared" ca="1" si="887"/>
        <v>6.7525294465256013E-13</v>
      </c>
      <c r="AM447" s="223">
        <f t="shared" ca="1" si="888"/>
        <v>-3.6807596107760036E-13</v>
      </c>
      <c r="AN447" s="223">
        <f t="shared" ca="1" si="889"/>
        <v>-2.9679522132945129E-13</v>
      </c>
      <c r="AO447" s="223">
        <f t="shared" ca="1" si="890"/>
        <v>6.7324243657541671E-13</v>
      </c>
      <c r="AP447" s="223">
        <f t="shared" ca="1" si="891"/>
        <v>-3.9543634697205563E-13</v>
      </c>
      <c r="AQ447" s="223">
        <f t="shared" ca="1" si="892"/>
        <v>-2.6665261431126596E-13</v>
      </c>
      <c r="AR447" s="223">
        <f t="shared" ca="1" si="893"/>
        <v>6.696100284994904E-13</v>
      </c>
      <c r="AS447" s="223">
        <f t="shared" ca="1" si="894"/>
        <v>-4.2184409207051411E-13</v>
      </c>
      <c r="AT447" s="223">
        <f t="shared" ca="1" si="895"/>
        <v>-2.3586761778919435E-13</v>
      </c>
      <c r="AU447" s="223">
        <f t="shared" ca="1" si="896"/>
        <v>6.6436447121399733E-13</v>
      </c>
      <c r="AV447" s="223">
        <f t="shared" ca="1" si="897"/>
        <v>-4.4723557780199611E-13</v>
      </c>
      <c r="AW447" s="223">
        <f t="shared" ca="1" si="898"/>
        <v>-2.0451439551630522E-13</v>
      </c>
      <c r="AX447" s="223">
        <f t="shared" ca="1" si="899"/>
        <v>6.5751840172589498E-13</v>
      </c>
      <c r="AY447" s="223">
        <f t="shared" ca="1" si="900"/>
        <v>-4.7154963385334311E-13</v>
      </c>
      <c r="AZ447" s="223">
        <f t="shared" ca="1" si="901"/>
        <v>-1.72668480151272E-13</v>
      </c>
      <c r="BA447" s="223">
        <f t="shared" ca="1" si="902"/>
        <v>6.4908831281622235E-13</v>
      </c>
      <c r="BB447" s="223">
        <f t="shared" ca="1" si="903"/>
        <v>-4.9472768553386765E-13</v>
      </c>
      <c r="BC447" s="223">
        <f t="shared" ca="1" si="904"/>
        <v>-1.4040659129358176E-13</v>
      </c>
      <c r="BD447" s="223">
        <f t="shared" ca="1" si="905"/>
        <v>6.3909451330755621E-13</v>
      </c>
      <c r="BE447" s="223">
        <f t="shared" ca="1" si="906"/>
        <v>-5.1671389488691386E-13</v>
      </c>
      <c r="BF447" s="223">
        <f t="shared" ca="1" si="907"/>
        <v>-1.078064506592909E-13</v>
      </c>
      <c r="BG447" s="223">
        <f t="shared" ca="1" si="908"/>
        <v>6.2756107913826426E-13</v>
      </c>
      <c r="BH447" s="223">
        <f t="shared" ca="1" si="909"/>
        <v>-5.3745529520838568E-13</v>
      </c>
      <c r="BI447" s="223">
        <f t="shared" ca="1" si="910"/>
        <v>-7.4946594842641371E-14</v>
      </c>
      <c r="BJ447" s="223">
        <f t="shared" ca="1" si="911"/>
        <v>6.145157953614698E-13</v>
      </c>
      <c r="BK447" s="223">
        <f t="shared" ca="1" si="912"/>
        <v>-5.5690191864817669E-13</v>
      </c>
      <c r="BL447" s="223">
        <f t="shared" ca="1" si="913"/>
        <v>-4.1906186114469561E-14</v>
      </c>
      <c r="BM447" s="223">
        <f t="shared" ca="1" si="914"/>
        <v>5.9999008920842311E-13</v>
      </c>
      <c r="BN447" s="223">
        <f t="shared" ca="1" si="915"/>
        <v>-5.7500691658709721E-13</v>
      </c>
      <c r="BO447" s="223">
        <f t="shared" ca="1" si="916"/>
        <v>-8.7648217134092075E-15</v>
      </c>
      <c r="BP447" s="223">
        <f t="shared" ca="1" si="917"/>
        <v>5.8401895437754357E-13</v>
      </c>
      <c r="BQ447" s="223">
        <f t="shared" ca="1" si="918"/>
        <v>-5.9172667249930663E-13</v>
      </c>
      <c r="BR447" s="223">
        <f t="shared" ca="1" si="919"/>
        <v>2.4397657910885644E-14</v>
      </c>
      <c r="BS447" s="223">
        <f t="shared" ca="1" si="920"/>
        <v>5.6664086673155934E-13</v>
      </c>
      <c r="BT447" s="223">
        <f t="shared" ca="1" si="921"/>
        <v>-6.0702090702832091E-13</v>
      </c>
      <c r="BU447" s="223">
        <f t="shared" ca="1" si="922"/>
        <v>5.7501361440290694E-14</v>
      </c>
      <c r="BV447" s="223">
        <f t="shared" ca="1" si="923"/>
        <v>5.4789769160573035E-13</v>
      </c>
      <c r="BW447" s="223">
        <f t="shared" ca="1" si="924"/>
        <v>-6.2085277502356062E-13</v>
      </c>
      <c r="BX447" s="223">
        <f t="shared" ca="1" si="925"/>
        <v>9.0466539153442575E-14</v>
      </c>
      <c r="BY447" s="223">
        <f t="shared" ca="1" si="926"/>
        <v>5.2783458295066466E-13</v>
      </c>
      <c r="BZ447" s="223">
        <f t="shared" ca="1" si="927"/>
        <v>-6.3318895430348716E-13</v>
      </c>
      <c r="CA447" s="223">
        <f t="shared" ca="1" si="928"/>
        <v>1.2321377504985987E-13</v>
      </c>
      <c r="CB447" s="223">
        <f t="shared" ca="1" si="929"/>
        <v>5.0649987455240981E-13</v>
      </c>
      <c r="CC447" s="223">
        <f t="shared" ca="1" si="930"/>
        <v>-6.4399972593168802E-13</v>
      </c>
      <c r="CD447" s="223">
        <f t="shared" ca="1" si="931"/>
        <v>1.5566417816991113E-13</v>
      </c>
      <c r="CE447" s="223">
        <f t="shared" ca="1" si="932"/>
        <v>4.8394496359222171E-13</v>
      </c>
      <c r="CF447" s="223">
        <f t="shared" ca="1" si="933"/>
        <v>-6.5325904581241132E-13</v>
      </c>
      <c r="CG447" s="223">
        <f t="shared" ca="1" si="934"/>
        <v>1.8773957265019806E-13</v>
      </c>
      <c r="CH447" s="223">
        <f t="shared" ca="1" si="935"/>
        <v>4.6022418682615398E-13</v>
      </c>
      <c r="CI447" s="223">
        <f t="shared" ca="1" si="936"/>
        <v>-6.6094460743303321E-13</v>
      </c>
      <c r="CJ447" s="223">
        <f t="shared" ca="1" si="937"/>
        <v>2.1936268605590787E-13</v>
      </c>
      <c r="CK447" s="223">
        <f t="shared" ca="1" si="938"/>
        <v>4.3539468968314381E-13</v>
      </c>
      <c r="CL447" s="223">
        <f t="shared" ca="1" si="939"/>
        <v>-6.6703789560244286E-13</v>
      </c>
      <c r="CM447" s="223">
        <f t="shared" ca="1" si="940"/>
        <v>2.5045733553702513E-13</v>
      </c>
      <c r="CN447" s="223">
        <f t="shared" ca="1" si="941"/>
        <v>4.0951628859663089E-13</v>
      </c>
      <c r="CO447" s="223">
        <f t="shared" ca="1" si="942"/>
        <v>-6.715242310557239E-13</v>
      </c>
      <c r="CP447" s="223">
        <f t="shared" ca="1" si="943"/>
        <v>2.8094861135934428E-13</v>
      </c>
      <c r="CQ447" s="223">
        <f t="shared" ca="1" si="944"/>
        <v>3.8265132690148295E-13</v>
      </c>
      <c r="CR447" s="223">
        <f t="shared" ca="1" si="945"/>
        <v>-6.7439280581781825E-13</v>
      </c>
      <c r="CS447" s="223">
        <f t="shared" ca="1" si="946"/>
        <v>3.1076305736872429E-13</v>
      </c>
      <c r="CT447" s="223">
        <f t="shared" ca="1" si="947"/>
        <v>3.5486452464354761E-13</v>
      </c>
      <c r="CU447" s="223">
        <f t="shared" ca="1" si="948"/>
        <v>-6.7563670924086291E-13</v>
      </c>
      <c r="CV447" s="223">
        <f t="shared" ca="1" si="949"/>
        <v>3.3982884795327362E-13</v>
      </c>
      <c r="CW447" s="223">
        <f t="shared" ca="1" si="950"/>
        <v>3.262228226632682E-13</v>
      </c>
      <c r="CX447" s="223">
        <f t="shared" ca="1" si="951"/>
        <v>-6.7525294465256033E-13</v>
      </c>
      <c r="CY447" s="223">
        <f t="shared" ca="1" si="952"/>
        <v>3.6807596107759536E-13</v>
      </c>
      <c r="CZ447" s="223">
        <f t="shared" ca="1" si="953"/>
        <v>2.9679522132946532E-13</v>
      </c>
      <c r="DA447" s="223">
        <f t="shared" ca="1" si="954"/>
        <v>-6.7324243657541641E-13</v>
      </c>
      <c r="DB447" s="223">
        <f t="shared" ca="1" si="955"/>
        <v>3.9543634697205078E-13</v>
      </c>
      <c r="DC447" s="223">
        <f t="shared" ca="1" si="956"/>
        <v>2.6665261431127146E-13</v>
      </c>
      <c r="DD447" s="223">
        <f t="shared" ca="1" si="957"/>
        <v>-6.6961002849949121E-13</v>
      </c>
      <c r="DE447" s="223">
        <f t="shared" ca="1" si="958"/>
        <v>4.2184409207050189E-13</v>
      </c>
      <c r="DF447" s="223">
        <f t="shared" ca="1" si="959"/>
        <v>2.3586761778919092E-13</v>
      </c>
      <c r="DG447" s="223">
        <f t="shared" ca="1" si="960"/>
        <v>-6.6436447121399663E-13</v>
      </c>
      <c r="DH447" s="223">
        <f t="shared" ca="1" si="961"/>
        <v>4.4723557780199162E-13</v>
      </c>
      <c r="DI447" s="223">
        <f t="shared" ca="1" si="962"/>
        <v>2.045143955163109E-13</v>
      </c>
      <c r="DJ447" s="223">
        <f t="shared" ca="1" si="963"/>
        <v>-6.5751840172589639E-13</v>
      </c>
      <c r="DK447" s="223">
        <f t="shared" ca="1" si="964"/>
        <v>4.715496338533319E-13</v>
      </c>
      <c r="DL447" s="223">
        <f t="shared" ca="1" si="965"/>
        <v>1.7266848015126846E-13</v>
      </c>
      <c r="DM447" s="223">
        <f t="shared" ca="1" si="966"/>
        <v>-6.4908831281622397E-13</v>
      </c>
      <c r="DN447" s="223">
        <f t="shared" ca="1" si="967"/>
        <v>4.9472768553386361E-13</v>
      </c>
      <c r="DO447" s="223">
        <f t="shared" ca="1" si="968"/>
        <v>1.4040659129358759E-13</v>
      </c>
      <c r="DP447" s="223">
        <f t="shared" ca="1" si="969"/>
        <v>-6.3909451330756126E-13</v>
      </c>
      <c r="DQ447" s="223">
        <f t="shared" ca="1" si="970"/>
        <v>5.1671389488691618E-13</v>
      </c>
      <c r="DR447" s="223">
        <f t="shared" ca="1" si="971"/>
        <v>1.0780645065929679E-13</v>
      </c>
      <c r="DS447" s="223">
        <f t="shared" ca="1" si="972"/>
        <v>-6.2756107913826648E-13</v>
      </c>
      <c r="DT447" s="223">
        <f t="shared" ca="1" si="973"/>
        <v>5.3745529520838215E-13</v>
      </c>
      <c r="DU447" s="223">
        <f t="shared" ca="1" si="974"/>
        <v>7.4946594842656845E-14</v>
      </c>
      <c r="DV447" s="223">
        <f t="shared" ca="1" si="975"/>
        <v>-6.1451579536147626E-13</v>
      </c>
      <c r="DW447" s="223">
        <f t="shared" ca="1" si="976"/>
        <v>5.5690191864817881E-13</v>
      </c>
      <c r="DX447" s="223">
        <f t="shared" ca="1" si="977"/>
        <v>4.1906186114494679E-14</v>
      </c>
      <c r="DY447" s="223">
        <f t="shared" ca="1" si="978"/>
        <v>-5.9999008920842584E-13</v>
      </c>
      <c r="DZ447" s="223">
        <f t="shared" ca="1" si="979"/>
        <v>5.7500691658710418E-13</v>
      </c>
      <c r="EA447" s="223">
        <f t="shared" ca="1" si="980"/>
        <v>8.7648217134151682E-15</v>
      </c>
      <c r="EB447" s="223">
        <f t="shared" ca="1" si="981"/>
        <v>-5.840189543775465E-13</v>
      </c>
      <c r="EC447" s="223">
        <f t="shared" ca="1" si="982"/>
        <v>5.9172667249929462E-13</v>
      </c>
      <c r="ED447" s="223">
        <f t="shared" ca="1" si="983"/>
        <v>-2.439765791087969E-14</v>
      </c>
      <c r="EE447" s="223">
        <f t="shared" ca="1" si="984"/>
        <v>-5.6664086673155217E-13</v>
      </c>
      <c r="EF447" s="223">
        <f t="shared" ca="1" si="985"/>
        <v>6.0702090702831828E-13</v>
      </c>
      <c r="EG447" s="223">
        <f t="shared" ca="1" si="986"/>
        <v>-5.7501361440284762E-14</v>
      </c>
      <c r="EH447" s="223">
        <f t="shared" ca="1" si="987"/>
        <v>-5.478976916057452E-13</v>
      </c>
      <c r="EI447" s="223">
        <f t="shared" ca="1" si="988"/>
        <v>6.208527750235583E-13</v>
      </c>
      <c r="EJ447" s="223">
        <f t="shared" ca="1" si="989"/>
        <v>-9.0466539153455701E-14</v>
      </c>
      <c r="EK447" s="223">
        <f t="shared" ca="1" si="990"/>
        <v>-5.278345829506684E-13</v>
      </c>
      <c r="EL447" s="223">
        <f t="shared" ca="1" si="991"/>
        <v>6.3318895430348514E-13</v>
      </c>
      <c r="EM447" s="223">
        <f t="shared" ca="1" si="992"/>
        <v>-1.2321377504983513E-13</v>
      </c>
      <c r="EN447" s="223">
        <f t="shared" ca="1" si="993"/>
        <v>-5.0649987455241384E-13</v>
      </c>
      <c r="EO447" s="223">
        <f t="shared" ca="1" si="994"/>
        <v>6.4399972593169196E-13</v>
      </c>
      <c r="EP447" s="223">
        <f t="shared" ca="1" si="995"/>
        <v>-1.5566417816990532E-13</v>
      </c>
      <c r="EQ447" s="223">
        <f t="shared" ca="1" si="996"/>
        <v>-4.8394496359221242E-13</v>
      </c>
      <c r="ER447" s="223">
        <f t="shared" ca="1" si="997"/>
        <v>6.5325904581240496E-13</v>
      </c>
      <c r="ES447" s="223">
        <f t="shared" ca="1" si="998"/>
        <v>-1.8773957265019235E-13</v>
      </c>
      <c r="ET447" s="223">
        <f t="shared" ca="1" si="999"/>
        <v>-4.6022418682614429E-13</v>
      </c>
      <c r="EU447" s="223">
        <f t="shared" ca="1" si="1000"/>
        <v>6.60944607433032E-13</v>
      </c>
      <c r="EV447" s="223">
        <f t="shared" ca="1" si="1001"/>
        <v>-2.1936268605592041E-13</v>
      </c>
      <c r="EW447" s="223">
        <f t="shared" ca="1" si="1002"/>
        <v>-4.3539468968316309E-13</v>
      </c>
      <c r="EX447" s="223">
        <f t="shared" ca="1" si="1003"/>
        <v>6.6703789560244195E-13</v>
      </c>
      <c r="EY447" s="223">
        <f t="shared" ca="1" si="1004"/>
        <v>-2.5045733553700181E-13</v>
      </c>
      <c r="EZ447" s="223">
        <f t="shared" ca="1" si="1005"/>
        <v>-4.0951628859663564E-13</v>
      </c>
      <c r="FA447" s="223">
        <f t="shared" ca="1" si="1006"/>
        <v>6.7152423105572541E-13</v>
      </c>
      <c r="FB447" s="223">
        <f t="shared" ca="1" si="1007"/>
        <v>-2.8094861135933892E-13</v>
      </c>
      <c r="FC447" s="223">
        <f t="shared" ca="1" si="1008"/>
        <v>-3.8265132690148789E-13</v>
      </c>
      <c r="FD447" s="223">
        <f t="shared" ca="1" si="1009"/>
        <v>6.7439280581781663E-13</v>
      </c>
      <c r="FE447" s="223">
        <f t="shared" ca="1" si="1010"/>
        <v>-3.1076305736871899E-13</v>
      </c>
      <c r="FF447" s="223">
        <f t="shared" ca="1" si="1011"/>
        <v>-3.5486452464353625E-13</v>
      </c>
      <c r="FG447" s="223">
        <f t="shared" ca="1" si="1012"/>
        <v>6.7563670924086291E-13</v>
      </c>
      <c r="FH447" s="223">
        <f t="shared" ca="1" si="1013"/>
        <v>-3.3982884795326842E-13</v>
      </c>
      <c r="FI447" s="223">
        <f t="shared" ca="1" si="1014"/>
        <v>-3.2622282266329016E-13</v>
      </c>
      <c r="FJ447" s="223">
        <f t="shared" ca="1" si="1015"/>
        <v>6.7525294465256053E-13</v>
      </c>
      <c r="FK447" s="223">
        <f t="shared" ca="1" si="1016"/>
        <v>-3.6807596107760652E-13</v>
      </c>
      <c r="FL447" s="223">
        <f t="shared" ca="1" si="1017"/>
        <v>-2.9679522132947068E-13</v>
      </c>
      <c r="FM447" s="223">
        <f t="shared" ca="1" si="1018"/>
        <v>6.7324243657541691E-13</v>
      </c>
      <c r="FN447" s="223">
        <f t="shared" ca="1" si="1019"/>
        <v>-3.9543634697203044E-13</v>
      </c>
      <c r="FO447" s="223">
        <f t="shared" ca="1" si="1020"/>
        <v>-2.6665261431127697E-13</v>
      </c>
      <c r="FP447" s="223">
        <f t="shared" ca="1" si="1021"/>
        <v>6.6961002849948939E-13</v>
      </c>
      <c r="FQ447" s="223">
        <f t="shared" ca="1" si="1022"/>
        <v>-4.2184409207049725E-13</v>
      </c>
      <c r="FR447" s="223">
        <f t="shared" ca="1" si="1023"/>
        <v>-2.3586761778919652E-13</v>
      </c>
      <c r="FS447" s="223">
        <f t="shared" ca="1" si="1024"/>
        <v>6.6436447121400127E-13</v>
      </c>
      <c r="FT447" s="223">
        <f t="shared" ca="1" si="1025"/>
        <v>-4.4723557780198712E-13</v>
      </c>
      <c r="FU447" s="223">
        <f t="shared" ca="1" si="1026"/>
        <v>-2.0451439551629828E-13</v>
      </c>
      <c r="FV447" s="223">
        <f t="shared" ca="1" si="1027"/>
        <v>6.575184017258978E-13</v>
      </c>
      <c r="FW447" s="223">
        <f t="shared" ca="1" si="1028"/>
        <v>-4.7154963385334139E-13</v>
      </c>
      <c r="FX447" s="223">
        <f t="shared" ca="1" si="1029"/>
        <v>-1.7266848015129277E-13</v>
      </c>
      <c r="FY447" s="223">
        <f t="shared" ca="1" si="1030"/>
        <v>6.4908831281622558E-13</v>
      </c>
      <c r="FZ447" s="223">
        <f t="shared" ca="1" si="1031"/>
        <v>-4.9472768553384644E-13</v>
      </c>
      <c r="GA447" s="223">
        <f t="shared" ca="1" si="1032"/>
        <v>-1.4040659129359342E-13</v>
      </c>
      <c r="GB447" s="223">
        <f t="shared" ca="1" si="1033"/>
        <v>6.3909451330755692E-13</v>
      </c>
      <c r="GC447" s="223">
        <f t="shared" ca="1" si="1034"/>
        <v>-5.1671389488690003E-13</v>
      </c>
      <c r="GD447" s="223">
        <f t="shared" ca="1" si="1035"/>
        <v>-1.0780645065930267E-13</v>
      </c>
      <c r="GE447" s="223">
        <f t="shared" ca="1" si="1036"/>
        <v>6.2756107913827587E-13</v>
      </c>
      <c r="GF447" s="223">
        <f t="shared" ca="1" si="1037"/>
        <v>-5.3745529520837851E-13</v>
      </c>
      <c r="GG447" s="223">
        <f t="shared" ca="1" si="1038"/>
        <v>-7.4946594842643706E-14</v>
      </c>
      <c r="GH447" s="223">
        <f t="shared" ca="1" si="1039"/>
        <v>6.1451579536147878E-13</v>
      </c>
      <c r="GI447" s="223">
        <f t="shared" ca="1" si="1040"/>
        <v>-5.5690191864817538E-13</v>
      </c>
      <c r="GJ447" s="223">
        <f t="shared" ca="1" si="1041"/>
        <v>-4.1906186114500636E-14</v>
      </c>
      <c r="GK447" s="223">
        <f t="shared" ca="1" si="1042"/>
        <v>5.9999008920842857E-13</v>
      </c>
      <c r="GL447" s="223">
        <f t="shared" ca="1" si="1043"/>
        <v>-5.7500691658710105E-13</v>
      </c>
      <c r="GM447" s="223">
        <f t="shared" ca="1" si="1044"/>
        <v>-8.7648217134211225E-15</v>
      </c>
      <c r="GN447" s="223">
        <f t="shared" ca="1" si="1045"/>
        <v>5.8401895437754953E-13</v>
      </c>
      <c r="GO447" s="223">
        <f t="shared" ca="1" si="1046"/>
        <v>-5.9172667249929169E-13</v>
      </c>
      <c r="GP447" s="223">
        <f t="shared" ca="1" si="1047"/>
        <v>2.4397657910873732E-14</v>
      </c>
      <c r="GQ447" s="223">
        <f t="shared" ca="1" si="1048"/>
        <v>5.666408667315554E-13</v>
      </c>
      <c r="GR447" s="223">
        <f t="shared" ca="1" si="1049"/>
        <v>-6.0702090702831576E-13</v>
      </c>
      <c r="GS447" s="223">
        <f t="shared" ca="1" si="1050"/>
        <v>5.7501361440278817E-14</v>
      </c>
      <c r="GT447" s="223">
        <f t="shared" ca="1" si="1051"/>
        <v>5.4789769160574863E-13</v>
      </c>
      <c r="GU447" s="223">
        <f t="shared" ca="1" si="1052"/>
        <v>-6.2085277502355588E-13</v>
      </c>
      <c r="GV447" s="223">
        <f t="shared" ca="1" si="1053"/>
        <v>9.0466539153449794E-14</v>
      </c>
      <c r="GW447" s="223">
        <f t="shared" ca="1" si="1054"/>
        <v>5.2783458295067223E-13</v>
      </c>
      <c r="GX447" s="223">
        <f t="shared" ca="1" si="1055"/>
        <v>-6.3318895430348302E-13</v>
      </c>
      <c r="GY447" s="223">
        <f t="shared" ca="1" si="1056"/>
        <v>1.2321377504982925E-13</v>
      </c>
      <c r="GZ447" s="223">
        <f t="shared" ca="1" si="1057"/>
        <v>5.0649987455241778E-13</v>
      </c>
      <c r="HA447" s="223">
        <f t="shared" ca="1" si="1058"/>
        <v>-6.4399972593169024E-13</v>
      </c>
      <c r="HB447" s="223">
        <f t="shared" ca="1" si="1059"/>
        <v>1.5566417816989952E-13</v>
      </c>
      <c r="HC447" s="223">
        <f t="shared" ca="1" si="1060"/>
        <v>4.8394496359221666E-13</v>
      </c>
      <c r="HD447" s="223">
        <f t="shared" ca="1" si="1061"/>
        <v>-6.5325904581240344E-13</v>
      </c>
      <c r="HE447" s="223">
        <f t="shared" ca="1" si="1062"/>
        <v>1.8773957265018665E-13</v>
      </c>
      <c r="HF447" s="223">
        <f t="shared" ca="1" si="1063"/>
        <v>4.6022418682614873E-13</v>
      </c>
      <c r="HG447" s="223">
        <f t="shared" ca="1" si="1064"/>
        <v>-6.6094460743303069E-13</v>
      </c>
      <c r="HH447" s="223">
        <f t="shared" ca="1" si="1065"/>
        <v>2.1936268605591478E-13</v>
      </c>
      <c r="HI447" s="223">
        <f t="shared" ca="1" si="1066"/>
        <v>4.3539468968316759E-13</v>
      </c>
      <c r="HJ447" s="223">
        <f t="shared" ca="1" si="1067"/>
        <v>-6.6703789560244094E-13</v>
      </c>
      <c r="HK447" s="223">
        <f t="shared" ca="1" si="1068"/>
        <v>2.5045733553699625E-13</v>
      </c>
      <c r="HL447" s="223">
        <f t="shared" ca="1" si="1069"/>
        <v>4.0951628859664039E-13</v>
      </c>
      <c r="HM447" s="223">
        <f t="shared" ca="1" si="1070"/>
        <v>-6.7152423105572471E-13</v>
      </c>
      <c r="HN447" s="223">
        <f t="shared" ca="1" si="1071"/>
        <v>2.8094861135933347E-13</v>
      </c>
      <c r="HO447" s="223">
        <f t="shared" ca="1" si="1072"/>
        <v>3.8265132690149279E-13</v>
      </c>
      <c r="HP447" s="223">
        <f t="shared" ca="1" si="1073"/>
        <v>-6.7439280581781623E-13</v>
      </c>
      <c r="HQ447" s="223">
        <f t="shared" ca="1" si="1074"/>
        <v>3.1076305736871374E-13</v>
      </c>
      <c r="HR447" s="223">
        <f t="shared" ca="1" si="1075"/>
        <v>3.5486452464354135E-13</v>
      </c>
      <c r="HS447" s="223">
        <f t="shared" ca="1" si="1076"/>
        <v>-6.756367092408628E-13</v>
      </c>
      <c r="HT447" s="223">
        <f t="shared" ca="1" si="1077"/>
        <v>3.3982884795326327E-13</v>
      </c>
      <c r="HU447" s="223">
        <f t="shared" ca="1" si="1078"/>
        <v>3.2622282266329541E-13</v>
      </c>
      <c r="HV447" s="223">
        <f t="shared" ca="1" si="1079"/>
        <v>-6.7525294465256074E-13</v>
      </c>
      <c r="HW447" s="223">
        <f t="shared" ca="1" si="1080"/>
        <v>3.6807596107760147E-13</v>
      </c>
      <c r="HX447" s="223">
        <f t="shared" ca="1" si="1081"/>
        <v>2.9679522132947603E-13</v>
      </c>
      <c r="HY447" s="223">
        <f t="shared" ca="1" si="1082"/>
        <v>-6.7324243657541742E-13</v>
      </c>
      <c r="HZ447" s="223">
        <f t="shared" ca="1" si="1083"/>
        <v>3.9543634697202559E-13</v>
      </c>
      <c r="IA447" s="223">
        <f t="shared" ca="1" si="1084"/>
        <v>2.6665261431128242E-13</v>
      </c>
      <c r="IB447" s="223">
        <f t="shared" ca="1" si="1085"/>
        <v>-6.696100284994902E-13</v>
      </c>
      <c r="IC447" s="223">
        <f t="shared" ca="1" si="1086"/>
        <v>4.2184409207049255E-13</v>
      </c>
      <c r="ID447" s="223">
        <f t="shared" ca="1" si="1087"/>
        <v>2.3586761778920207E-13</v>
      </c>
      <c r="IE447" s="223">
        <f t="shared" ca="1" si="1088"/>
        <v>3.5072927179132939E-13</v>
      </c>
      <c r="IF447" s="223">
        <f t="shared" ca="1" si="1089"/>
        <v>4.4723557780198263E-13</v>
      </c>
      <c r="IG447" s="223">
        <f t="shared" ca="1" si="1090"/>
        <v>2.0451439551630396E-13</v>
      </c>
      <c r="IH447" s="223">
        <f t="shared" ca="1" si="1091"/>
        <v>-6.5751840172589922E-13</v>
      </c>
      <c r="II447" s="223">
        <f t="shared" ca="1" si="1092"/>
        <v>4.7154963385333715E-13</v>
      </c>
      <c r="IJ447" s="223">
        <f t="shared" ca="1" si="1093"/>
        <v>1.7266848015129856E-13</v>
      </c>
      <c r="IK447" s="223">
        <f t="shared" ca="1" si="1094"/>
        <v>-6.490883128162273E-13</v>
      </c>
      <c r="IL447" s="223">
        <f t="shared" ca="1" si="1095"/>
        <v>4.947276855338424E-13</v>
      </c>
      <c r="IM447" s="223">
        <f t="shared" ca="1" si="1096"/>
        <v>1.4040659129359925E-13</v>
      </c>
      <c r="IN447" s="223">
        <f t="shared" ca="1" si="1097"/>
        <v>-6.3909451330755884E-13</v>
      </c>
      <c r="IO447" s="223">
        <f t="shared" ca="1" si="1098"/>
        <v>5.1671389488689619E-13</v>
      </c>
      <c r="IP447" s="223">
        <f t="shared" ca="1" si="1099"/>
        <v>1.0780645065934647E-13</v>
      </c>
      <c r="IQ447" s="223">
        <f t="shared" ca="1" si="1100"/>
        <v>-6.2756107913826386E-13</v>
      </c>
      <c r="IR447" s="223">
        <f t="shared" ca="1" si="1101"/>
        <v>5.3745529520837488E-13</v>
      </c>
      <c r="IS447" s="223">
        <f t="shared" ca="1" si="1102"/>
        <v>7.4946594842687794E-14</v>
      </c>
      <c r="IT447" s="223">
        <f t="shared" ca="1" si="1103"/>
        <v>-6.1451579536146535E-13</v>
      </c>
      <c r="IU447" s="223">
        <f t="shared" ca="1" si="1104"/>
        <v>5.5690191864817194E-13</v>
      </c>
      <c r="IV447" s="223">
        <f t="shared" ca="1" si="1105"/>
        <v>4.1906186114506581E-14</v>
      </c>
      <c r="IW447" s="223">
        <f t="shared" ca="1" si="1106"/>
        <v>-5.9999008920841372E-13</v>
      </c>
      <c r="IX447" s="223">
        <f t="shared" ca="1" si="1107"/>
        <v>5.7500691658709792E-13</v>
      </c>
      <c r="IY447" s="223">
        <f t="shared" ca="1" si="1108"/>
        <v>8.7648217134270863E-15</v>
      </c>
      <c r="IZ447" s="223">
        <f t="shared" ca="1" si="1109"/>
        <v>-5.8401895437757184E-13</v>
      </c>
      <c r="JA447" s="223">
        <f t="shared" ca="1" si="1110"/>
        <v>5.9172667249930734E-13</v>
      </c>
      <c r="JB447" s="223">
        <f t="shared" ca="1" si="1111"/>
        <v>-2.4397657910867775E-14</v>
      </c>
    </row>
    <row r="448" spans="2:262">
      <c r="B448" s="230">
        <v>87</v>
      </c>
      <c r="C448" s="229">
        <f t="shared" si="1112"/>
        <v>1.6992187500000011E-3</v>
      </c>
      <c r="D448" s="226">
        <f t="shared" ca="1" si="855"/>
        <v>18.000000000085311</v>
      </c>
      <c r="E448" s="225">
        <f ca="1">CO361</f>
        <v>8.5310020580907114E-11</v>
      </c>
      <c r="F448" s="224">
        <v>87</v>
      </c>
      <c r="G448" s="223">
        <f t="shared" ca="1" si="856"/>
        <v>-1.2003672995213388E-12</v>
      </c>
      <c r="H448" s="223">
        <f t="shared" ca="1" si="857"/>
        <v>1.3924666883800424E-12</v>
      </c>
      <c r="I448" s="223">
        <f t="shared" ca="1" si="858"/>
        <v>-2.8956542858944271E-13</v>
      </c>
      <c r="J448" s="223">
        <f t="shared" ca="1" si="859"/>
        <v>-1.0826330581861644E-12</v>
      </c>
      <c r="K448" s="223">
        <f t="shared" ca="1" si="860"/>
        <v>1.447977647270817E-12</v>
      </c>
      <c r="L448" s="223">
        <f t="shared" ca="1" si="861"/>
        <v>-4.6669613169304641E-13</v>
      </c>
      <c r="M448" s="223">
        <f t="shared" ca="1" si="862"/>
        <v>-9.4861500793822776E-13</v>
      </c>
      <c r="N448" s="223">
        <f t="shared" ca="1" si="863"/>
        <v>1.4817096745653081E-12</v>
      </c>
      <c r="O448" s="223">
        <f t="shared" ca="1" si="864"/>
        <v>-6.3680729057402463E-13</v>
      </c>
      <c r="P448" s="223">
        <f t="shared" ca="1" si="865"/>
        <v>-8.0032890499759893E-13</v>
      </c>
      <c r="Q448" s="223">
        <f t="shared" ca="1" si="866"/>
        <v>1.4931554091751498E-12</v>
      </c>
      <c r="R448" s="223">
        <f t="shared" ca="1" si="867"/>
        <v>-7.9734027506289811E-13</v>
      </c>
      <c r="S448" s="223">
        <f t="shared" ca="1" si="868"/>
        <v>-6.4000511037760108E-13</v>
      </c>
      <c r="T448" s="223">
        <f t="shared" ca="1" si="869"/>
        <v>1.4821426965980904E-12</v>
      </c>
      <c r="U448" s="223">
        <f t="shared" ca="1" si="870"/>
        <v>-9.4588051964844487E-13</v>
      </c>
      <c r="V448" s="223">
        <f t="shared" ca="1" si="871"/>
        <v>-4.7005504317911652E-13</v>
      </c>
      <c r="W448" s="223">
        <f t="shared" ca="1" si="872"/>
        <v>1.4488371782819507E-12</v>
      </c>
      <c r="X448" s="223">
        <f t="shared" ca="1" si="873"/>
        <v>-1.0801938407904468E-12</v>
      </c>
      <c r="Y448" s="223">
        <f t="shared" ca="1" si="874"/>
        <v>-2.9303491060277127E-13</v>
      </c>
      <c r="Z448" s="223">
        <f t="shared" ca="1" si="875"/>
        <v>1.3937398002230635E-12</v>
      </c>
      <c r="AA448" s="223">
        <f t="shared" ca="1" si="876"/>
        <v>-1.198260041119747E-12</v>
      </c>
      <c r="AB448" s="223">
        <f t="shared" ca="1" si="877"/>
        <v>-1.1160726021330962E-13</v>
      </c>
      <c r="AC448" s="223">
        <f t="shared" ca="1" si="878"/>
        <v>1.3176792782722224E-12</v>
      </c>
      <c r="AD448" s="223">
        <f t="shared" ca="1" si="879"/>
        <v>-1.2983032950870685E-12</v>
      </c>
      <c r="AE448" s="223">
        <f t="shared" ca="1" si="880"/>
        <v>7.1499067254085959E-14</v>
      </c>
      <c r="AF448" s="223">
        <f t="shared" ca="1" si="881"/>
        <v>1.2217996334768959E-12</v>
      </c>
      <c r="AG448" s="223">
        <f t="shared" ca="1" si="882"/>
        <v>-1.3788188590322247E-12</v>
      </c>
      <c r="AH448" s="223">
        <f t="shared" ca="1" si="883"/>
        <v>2.5352998219846377E-13</v>
      </c>
      <c r="AI448" s="223">
        <f t="shared" ca="1" si="884"/>
        <v>1.1075429849398264E-12</v>
      </c>
      <c r="AJ448" s="223">
        <f t="shared" ca="1" si="885"/>
        <v>-1.4385957039293883E-12</v>
      </c>
      <c r="AK448" s="223">
        <f t="shared" ca="1" si="886"/>
        <v>4.3174757022422549E-13</v>
      </c>
      <c r="AL448" s="223">
        <f t="shared" ca="1" si="887"/>
        <v>9.7662785900539438E-13</v>
      </c>
      <c r="AM448" s="223">
        <f t="shared" ca="1" si="888"/>
        <v>-1.4767347303908558E-12</v>
      </c>
      <c r="AN448" s="223">
        <f t="shared" ca="1" si="889"/>
        <v>6.0347127292204251E-13</v>
      </c>
      <c r="AO448" s="223">
        <f t="shared" ca="1" si="890"/>
        <v>8.3102334102378187E-13</v>
      </c>
      <c r="AP448" s="223">
        <f t="shared" ca="1" si="891"/>
        <v>-1.4926622919587514E-12</v>
      </c>
      <c r="AQ448" s="223">
        <f t="shared" ca="1" si="892"/>
        <v>7.6611820596251379E-13</v>
      </c>
      <c r="AR448" s="223">
        <f t="shared" ca="1" si="893"/>
        <v>6.7291945847451981E-13</v>
      </c>
      <c r="AS448" s="223">
        <f t="shared" ca="1" si="894"/>
        <v>-1.4861388232816752E-12</v>
      </c>
      <c r="AT448" s="223">
        <f t="shared" ca="1" si="895"/>
        <v>9.1724200808050504E-13</v>
      </c>
      <c r="AU448" s="223">
        <f t="shared" ca="1" si="896"/>
        <v>5.0469424091461405E-13</v>
      </c>
      <c r="AV448" s="223">
        <f t="shared" ca="1" si="897"/>
        <v>-1.4572624434005901E-12</v>
      </c>
      <c r="AW448" s="223">
        <f t="shared" ca="1" si="898"/>
        <v>1.0545696366257218E-12</v>
      </c>
      <c r="AX448" s="223">
        <f t="shared" ca="1" si="899"/>
        <v>3.2887795220067109E-13</v>
      </c>
      <c r="AY448" s="223">
        <f t="shared" ca="1" si="900"/>
        <v>-1.4064674799471232E-12</v>
      </c>
      <c r="AZ448" s="223">
        <f t="shared" ca="1" si="901"/>
        <v>1.1760355562399641E-12</v>
      </c>
      <c r="BA448" s="223">
        <f t="shared" ca="1" si="902"/>
        <v>1.4811503296516318E-13</v>
      </c>
      <c r="BB448" s="223">
        <f t="shared" ca="1" si="903"/>
        <v>-1.334517936451686E-12</v>
      </c>
      <c r="BC448" s="223">
        <f t="shared" ca="1" si="904"/>
        <v>1.2798128064314153E-12</v>
      </c>
      <c r="BD448" s="223">
        <f t="shared" ca="1" si="905"/>
        <v>-3.4875674231974541E-14</v>
      </c>
      <c r="BE448" s="223">
        <f t="shared" ca="1" si="906"/>
        <v>-1.2424960010192751E-12</v>
      </c>
      <c r="BF448" s="223">
        <f t="shared" ca="1" si="907"/>
        <v>1.3643404807610869E-12</v>
      </c>
      <c r="BG448" s="223">
        <f t="shared" ca="1" si="908"/>
        <v>-2.1734181882631688E-13</v>
      </c>
      <c r="BH448" s="223">
        <f t="shared" ca="1" si="909"/>
        <v>-1.1317857692130634E-12</v>
      </c>
      <c r="BI448" s="223">
        <f t="shared" ca="1" si="910"/>
        <v>1.4283472043284644E-12</v>
      </c>
      <c r="BJ448" s="223">
        <f t="shared" ca="1" si="911"/>
        <v>-3.9653894016316497E-13</v>
      </c>
      <c r="BK448" s="223">
        <f t="shared" ca="1" si="912"/>
        <v>-1.0040524259687599E-12</v>
      </c>
      <c r="BL448" s="223">
        <f t="shared" ca="1" si="913"/>
        <v>1.4708702564334854E-12</v>
      </c>
      <c r="BM448" s="223">
        <f t="shared" ca="1" si="914"/>
        <v>-5.6977174674051096E-13</v>
      </c>
      <c r="BN448" s="223">
        <f t="shared" ca="1" si="915"/>
        <v>-8.6121719966329623E-13</v>
      </c>
      <c r="BO448" s="223">
        <f t="shared" ca="1" si="916"/>
        <v>1.4912700507919142E-12</v>
      </c>
      <c r="BP448" s="223">
        <f t="shared" ca="1" si="917"/>
        <v>-7.3443465590186702E-13</v>
      </c>
      <c r="BQ448" s="223">
        <f t="shared" ca="1" si="918"/>
        <v>-7.054284650517414E-13</v>
      </c>
      <c r="BR448" s="223">
        <f t="shared" ca="1" si="919"/>
        <v>1.4892397555084236E-12</v>
      </c>
      <c r="BS448" s="223">
        <f t="shared" ca="1" si="920"/>
        <v>-8.8805098422478543E-13</v>
      </c>
      <c r="BT448" s="223">
        <f t="shared" ca="1" si="921"/>
        <v>-5.3902942971113755E-13</v>
      </c>
      <c r="BU448" s="223">
        <f t="shared" ca="1" si="922"/>
        <v>1.4648099081138775E-12</v>
      </c>
      <c r="BV448" s="223">
        <f t="shared" ca="1" si="923"/>
        <v>-1.0283101991447837E-12</v>
      </c>
      <c r="BW448" s="223">
        <f t="shared" ca="1" si="924"/>
        <v>-3.6452289001769352E-13</v>
      </c>
      <c r="BX448" s="223">
        <f t="shared" ca="1" si="925"/>
        <v>1.4183479562524548E-12</v>
      </c>
      <c r="BY448" s="223">
        <f t="shared" ca="1" si="926"/>
        <v>-1.153102671515891E-12</v>
      </c>
      <c r="BZ448" s="223">
        <f t="shared" ca="1" si="927"/>
        <v>-1.8453358675953643E-13</v>
      </c>
      <c r="CA448" s="223">
        <f t="shared" ca="1" si="928"/>
        <v>1.3505527309270749E-12</v>
      </c>
      <c r="CB448" s="223">
        <f t="shared" ca="1" si="929"/>
        <v>-1.2605514063964557E-12</v>
      </c>
      <c r="CC448" s="223">
        <f t="shared" ca="1" si="930"/>
        <v>-1.7687265921769458E-15</v>
      </c>
      <c r="CD448" s="223">
        <f t="shared" ca="1" si="931"/>
        <v>1.2624439354305699E-12</v>
      </c>
      <c r="CE448" s="223">
        <f t="shared" ca="1" si="932"/>
        <v>-1.3490402748003149E-12</v>
      </c>
      <c r="CF448" s="223">
        <f t="shared" ca="1" si="933"/>
        <v>1.8102273686942199E-13</v>
      </c>
      <c r="CG448" s="223">
        <f t="shared" ca="1" si="934"/>
        <v>1.1553468080591152E-12</v>
      </c>
      <c r="CH448" s="223">
        <f t="shared" ca="1" si="935"/>
        <v>-1.4172383217810072E-12</v>
      </c>
      <c r="CI448" s="223">
        <f t="shared" ca="1" si="936"/>
        <v>3.6109144987211644E-13</v>
      </c>
      <c r="CJ448" s="223">
        <f t="shared" ca="1" si="937"/>
        <v>1.0308721892946601E-12</v>
      </c>
      <c r="CK448" s="223">
        <f t="shared" ca="1" si="938"/>
        <v>-1.4641197852330165E-12</v>
      </c>
      <c r="CL448" s="223">
        <f t="shared" ca="1" si="939"/>
        <v>5.3572901136388067E-13</v>
      </c>
      <c r="CM448" s="223">
        <f t="shared" ca="1" si="940"/>
        <v>8.9089229326475271E-13</v>
      </c>
      <c r="CN448" s="223">
        <f t="shared" ca="1" si="941"/>
        <v>-1.4889795243086591E-12</v>
      </c>
      <c r="CO448" s="223">
        <f t="shared" ca="1" si="942"/>
        <v>7.0230870986678556E-13</v>
      </c>
      <c r="CP448" s="223">
        <f t="shared" ca="1" si="943"/>
        <v>7.375125478992664E-13</v>
      </c>
      <c r="CQ448" s="223">
        <f t="shared" ca="1" si="944"/>
        <v>-1.4914436253927145E-12</v>
      </c>
      <c r="CR448" s="223">
        <f t="shared" ca="1" si="945"/>
        <v>8.5832503166249898E-13</v>
      </c>
      <c r="CS448" s="223">
        <f t="shared" ca="1" si="946"/>
        <v>5.730399273347917E-13</v>
      </c>
      <c r="CT448" s="223">
        <f t="shared" ca="1" si="947"/>
        <v>-1.4714750261112871E-12</v>
      </c>
      <c r="CU448" s="223">
        <f t="shared" ca="1" si="948"/>
        <v>1.001431346050891E-12</v>
      </c>
      <c r="CV448" s="223">
        <f t="shared" ca="1" si="949"/>
        <v>3.9994825287615811E-13</v>
      </c>
      <c r="CW448" s="223">
        <f t="shared" ca="1" si="950"/>
        <v>-1.4293740727844055E-12</v>
      </c>
      <c r="CX448" s="223">
        <f t="shared" ca="1" si="951"/>
        <v>1.1294752008597955E-12</v>
      </c>
      <c r="CY448" s="223">
        <f t="shared" ca="1" si="952"/>
        <v>2.2084098442140088E-13</v>
      </c>
      <c r="CZ448" s="223">
        <f t="shared" ca="1" si="953"/>
        <v>-1.3657740029377629E-12</v>
      </c>
      <c r="DA448" s="223">
        <f t="shared" ca="1" si="954"/>
        <v>1.2405306973293361E-12</v>
      </c>
      <c r="DB448" s="223">
        <f t="shared" ca="1" si="955"/>
        <v>3.8412062001629918E-14</v>
      </c>
      <c r="DC448" s="223">
        <f t="shared" ca="1" si="956"/>
        <v>-1.2816314208209683E-12</v>
      </c>
      <c r="DD448" s="223">
        <f t="shared" ca="1" si="957"/>
        <v>1.3329274574218681E-12</v>
      </c>
      <c r="DE448" s="223">
        <f t="shared" ca="1" si="958"/>
        <v>-1.4459461358473403E-13</v>
      </c>
      <c r="DF448" s="223">
        <f t="shared" ca="1" si="959"/>
        <v>-1.1782119091891918E-12</v>
      </c>
      <c r="DG448" s="223">
        <f t="shared" ca="1" si="960"/>
        <v>1.4052757478624429E-12</v>
      </c>
      <c r="DH448" s="223">
        <f t="shared" ca="1" si="961"/>
        <v>-3.2542645159374402E-13</v>
      </c>
      <c r="DI448" s="223">
        <f t="shared" ca="1" si="962"/>
        <v>-1.0570709937605232E-12</v>
      </c>
      <c r="DJ448" s="223">
        <f t="shared" ca="1" si="963"/>
        <v>1.456487383020892E-12</v>
      </c>
      <c r="DK448" s="223">
        <f t="shared" ca="1" si="964"/>
        <v>-5.0136357286300286E-13</v>
      </c>
      <c r="DL448" s="223">
        <f t="shared" ca="1" si="965"/>
        <v>-9.2003074666132022E-13</v>
      </c>
      <c r="DM448" s="223">
        <f t="shared" ca="1" si="966"/>
        <v>1.4857920922364908E-12</v>
      </c>
      <c r="DN448" s="223">
        <f t="shared" ca="1" si="967"/>
        <v>-6.6975971932585635E-13</v>
      </c>
      <c r="DO448" s="223">
        <f t="shared" ca="1" si="968"/>
        <v>-7.6915238076530707E-13</v>
      </c>
      <c r="DP448" s="223">
        <f t="shared" ca="1" si="969"/>
        <v>1.4927491054057384E-12</v>
      </c>
      <c r="DQ448" s="223">
        <f t="shared" ca="1" si="970"/>
        <v>-8.2808205619601336E-13</v>
      </c>
      <c r="DR448" s="223">
        <f t="shared" ca="1" si="971"/>
        <v>-6.0670524713356223E-13</v>
      </c>
      <c r="DS448" s="223">
        <f t="shared" ca="1" si="972"/>
        <v>1.4772537825749688E-12</v>
      </c>
      <c r="DT448" s="223">
        <f t="shared" ca="1" si="973"/>
        <v>-9.7394926816006683E-13</v>
      </c>
      <c r="DU448" s="223">
        <f t="shared" ca="1" si="974"/>
        <v>-4.3513270186211839E-13</v>
      </c>
      <c r="DV448" s="223">
        <f t="shared" ca="1" si="975"/>
        <v>1.4395391878226258E-12</v>
      </c>
      <c r="DW448" s="223">
        <f t="shared" ca="1" si="976"/>
        <v>-1.1051673765765001E-12</v>
      </c>
      <c r="DX448" s="223">
        <f t="shared" ca="1" si="977"/>
        <v>-2.57015355732068E-13</v>
      </c>
      <c r="DY448" s="223">
        <f t="shared" ca="1" si="978"/>
        <v>1.3801725837586442E-12</v>
      </c>
      <c r="DZ448" s="223">
        <f t="shared" ca="1" si="979"/>
        <v>-1.2197627389565756E-12</v>
      </c>
      <c r="EA448" s="223">
        <f t="shared" ca="1" si="980"/>
        <v>-7.5032259421210148E-14</v>
      </c>
      <c r="EB448" s="223">
        <f t="shared" ca="1" si="981"/>
        <v>1.3000468993667708E-12</v>
      </c>
      <c r="EC448" s="223">
        <f t="shared" ca="1" si="982"/>
        <v>-1.3160117343844383E-12</v>
      </c>
      <c r="ED448" s="223">
        <f t="shared" ca="1" si="983"/>
        <v>1.0807939191156347E-13</v>
      </c>
      <c r="EE448" s="223">
        <f t="shared" ca="1" si="984"/>
        <v>1.200367299521379E-12</v>
      </c>
      <c r="EF448" s="223">
        <f t="shared" ca="1" si="985"/>
        <v>-1.3924666883800395E-12</v>
      </c>
      <c r="EG448" s="223">
        <f t="shared" ca="1" si="986"/>
        <v>2.895654285894102E-13</v>
      </c>
      <c r="EH448" s="223">
        <f t="shared" ca="1" si="987"/>
        <v>1.0826330581862046E-12</v>
      </c>
      <c r="EI448" s="223">
        <f t="shared" ca="1" si="988"/>
        <v>-1.4479776472707964E-12</v>
      </c>
      <c r="EJ448" s="223">
        <f t="shared" ca="1" si="989"/>
        <v>4.6669613169302369E-13</v>
      </c>
      <c r="EK448" s="223">
        <f t="shared" ca="1" si="990"/>
        <v>9.4861500793826432E-13</v>
      </c>
      <c r="EL448" s="223">
        <f t="shared" ca="1" si="991"/>
        <v>-1.481709674565299E-12</v>
      </c>
      <c r="EM448" s="223">
        <f t="shared" ca="1" si="992"/>
        <v>6.3680729057401019E-13</v>
      </c>
      <c r="EN448" s="223">
        <f t="shared" ca="1" si="993"/>
        <v>8.0032890499763488E-13</v>
      </c>
      <c r="EO448" s="223">
        <f t="shared" ca="1" si="994"/>
        <v>-1.4931554091751498E-12</v>
      </c>
      <c r="EP448" s="223">
        <f t="shared" ca="1" si="995"/>
        <v>7.9734027506289357E-13</v>
      </c>
      <c r="EQ448" s="223">
        <f t="shared" ca="1" si="996"/>
        <v>6.4000511037762986E-13</v>
      </c>
      <c r="ER448" s="223">
        <f t="shared" ca="1" si="997"/>
        <v>-1.4821426965980969E-12</v>
      </c>
      <c r="ES448" s="223">
        <f t="shared" ca="1" si="998"/>
        <v>9.4588051964837903E-13</v>
      </c>
      <c r="ET448" s="223">
        <f t="shared" ca="1" si="999"/>
        <v>4.7005504317913661E-13</v>
      </c>
      <c r="EU448" s="223">
        <f t="shared" ca="1" si="1000"/>
        <v>-1.448837178281961E-12</v>
      </c>
      <c r="EV448" s="223">
        <f t="shared" ca="1" si="1001"/>
        <v>1.0801938407903955E-12</v>
      </c>
      <c r="EW448" s="223">
        <f t="shared" ca="1" si="1002"/>
        <v>2.9303491060278167E-13</v>
      </c>
      <c r="EX448" s="223">
        <f t="shared" ca="1" si="1003"/>
        <v>-1.3937398002230786E-12</v>
      </c>
      <c r="EY448" s="223">
        <f t="shared" ca="1" si="1004"/>
        <v>1.198260041119709E-12</v>
      </c>
      <c r="EZ448" s="223">
        <f t="shared" ca="1" si="1005"/>
        <v>1.1160726021330962E-13</v>
      </c>
      <c r="FA448" s="223">
        <f t="shared" ca="1" si="1006"/>
        <v>-1.3176792782722373E-12</v>
      </c>
      <c r="FB448" s="223">
        <f t="shared" ca="1" si="1007"/>
        <v>1.2983032950870425E-12</v>
      </c>
      <c r="FC448" s="223">
        <f t="shared" ca="1" si="1008"/>
        <v>-7.1499067254011768E-14</v>
      </c>
      <c r="FD448" s="223">
        <f t="shared" ca="1" si="1009"/>
        <v>-1.2217996334769082E-12</v>
      </c>
      <c r="FE448" s="223">
        <f t="shared" ca="1" si="1010"/>
        <v>1.3788188590322086E-12</v>
      </c>
      <c r="FF448" s="223">
        <f t="shared" ca="1" si="1011"/>
        <v>-2.5352998219840106E-13</v>
      </c>
      <c r="FG448" s="223">
        <f t="shared" ca="1" si="1012"/>
        <v>-1.1075429849398334E-12</v>
      </c>
      <c r="FH448" s="223">
        <f t="shared" ca="1" si="1013"/>
        <v>1.4385957039293768E-12</v>
      </c>
      <c r="FI448" s="223">
        <f t="shared" ca="1" si="1014"/>
        <v>-4.3174757022416456E-13</v>
      </c>
      <c r="FJ448" s="223">
        <f t="shared" ca="1" si="1015"/>
        <v>-9.7662785900539438E-13</v>
      </c>
      <c r="FK448" s="223">
        <f t="shared" ca="1" si="1016"/>
        <v>1.4767347303908528E-12</v>
      </c>
      <c r="FL448" s="223">
        <f t="shared" ca="1" si="1017"/>
        <v>-6.0347127292200374E-13</v>
      </c>
      <c r="FM448" s="223">
        <f t="shared" ca="1" si="1018"/>
        <v>-8.3102334102385245E-13</v>
      </c>
      <c r="FN448" s="223">
        <f t="shared" ca="1" si="1019"/>
        <v>1.492662291958751E-12</v>
      </c>
      <c r="FO448" s="223">
        <f t="shared" ca="1" si="1020"/>
        <v>-7.6611820596247744E-13</v>
      </c>
      <c r="FP448" s="223">
        <f t="shared" ca="1" si="1021"/>
        <v>-6.7291945847457646E-13</v>
      </c>
      <c r="FQ448" s="223">
        <f t="shared" ca="1" si="1022"/>
        <v>1.4861388232816752E-12</v>
      </c>
      <c r="FR448" s="223">
        <f t="shared" ca="1" si="1023"/>
        <v>-9.1724200808047152E-13</v>
      </c>
      <c r="FS448" s="223">
        <f t="shared" ca="1" si="1024"/>
        <v>-5.0469424091467393E-13</v>
      </c>
      <c r="FT448" s="223">
        <f t="shared" ca="1" si="1025"/>
        <v>1.4572624434006087E-12</v>
      </c>
      <c r="FU448" s="223">
        <f t="shared" ca="1" si="1026"/>
        <v>-1.0545696366257067E-12</v>
      </c>
      <c r="FV448" s="223">
        <f t="shared" ca="1" si="1027"/>
        <v>-3.2887795220071244E-13</v>
      </c>
      <c r="FW448" s="223">
        <f t="shared" ca="1" si="1028"/>
        <v>1.4064674799471446E-12</v>
      </c>
      <c r="FX448" s="223">
        <f t="shared" ca="1" si="1029"/>
        <v>-1.176035556239951E-12</v>
      </c>
      <c r="FY448" s="223">
        <f t="shared" ca="1" si="1030"/>
        <v>-1.4811503296520541E-13</v>
      </c>
      <c r="FZ448" s="223">
        <f t="shared" ca="1" si="1031"/>
        <v>1.3345179364517144E-12</v>
      </c>
      <c r="GA448" s="223">
        <f t="shared" ca="1" si="1032"/>
        <v>-1.2798128064314153E-12</v>
      </c>
      <c r="GB448" s="223">
        <f t="shared" ca="1" si="1033"/>
        <v>3.4875674231953311E-14</v>
      </c>
      <c r="GC448" s="223">
        <f t="shared" ca="1" si="1034"/>
        <v>1.2424960010193106E-12</v>
      </c>
      <c r="GD448" s="223">
        <f t="shared" ca="1" si="1035"/>
        <v>-1.3643404807610525E-12</v>
      </c>
      <c r="GE448" s="223">
        <f t="shared" ca="1" si="1036"/>
        <v>2.173418188262959E-13</v>
      </c>
      <c r="GF448" s="223">
        <f t="shared" ca="1" si="1037"/>
        <v>1.1317857692130912E-12</v>
      </c>
      <c r="GG448" s="223">
        <f t="shared" ca="1" si="1038"/>
        <v>-1.4283472043284458E-12</v>
      </c>
      <c r="GH448" s="223">
        <f t="shared" ca="1" si="1039"/>
        <v>3.9653894016316497E-13</v>
      </c>
      <c r="GI448" s="223">
        <f t="shared" ca="1" si="1040"/>
        <v>1.0040524259687914E-12</v>
      </c>
      <c r="GJ448" s="223">
        <f t="shared" ca="1" si="1041"/>
        <v>-1.4708702564334745E-12</v>
      </c>
      <c r="GK448" s="223">
        <f t="shared" ca="1" si="1042"/>
        <v>5.6977174674051096E-13</v>
      </c>
      <c r="GL448" s="223">
        <f t="shared" ca="1" si="1043"/>
        <v>8.6121719966333087E-13</v>
      </c>
      <c r="GM448" s="223">
        <f t="shared" ca="1" si="1044"/>
        <v>-1.4912700507919121E-12</v>
      </c>
      <c r="GN448" s="223">
        <f t="shared" ca="1" si="1045"/>
        <v>7.344346559017931E-13</v>
      </c>
      <c r="GO448" s="223">
        <f t="shared" ca="1" si="1046"/>
        <v>7.054284650517414E-13</v>
      </c>
      <c r="GP448" s="223">
        <f t="shared" ca="1" si="1047"/>
        <v>-1.4892397555084266E-12</v>
      </c>
      <c r="GQ448" s="223">
        <f t="shared" ca="1" si="1048"/>
        <v>8.8805098422471708E-13</v>
      </c>
      <c r="GR448" s="223">
        <f t="shared" ca="1" si="1049"/>
        <v>5.3902942971113755E-13</v>
      </c>
      <c r="GS448" s="223">
        <f t="shared" ca="1" si="1050"/>
        <v>-1.4648099081138858E-12</v>
      </c>
      <c r="GT448" s="223">
        <f t="shared" ca="1" si="1051"/>
        <v>1.028310199144753E-12</v>
      </c>
      <c r="GU448" s="223">
        <f t="shared" ca="1" si="1052"/>
        <v>3.6452289001777582E-13</v>
      </c>
      <c r="GV448" s="223">
        <f t="shared" ca="1" si="1053"/>
        <v>-1.4183479562524682E-12</v>
      </c>
      <c r="GW448" s="223">
        <f t="shared" ca="1" si="1054"/>
        <v>1.1531026715158639E-12</v>
      </c>
      <c r="GX448" s="223">
        <f t="shared" ca="1" si="1055"/>
        <v>1.8453358675962062E-13</v>
      </c>
      <c r="GY448" s="223">
        <f t="shared" ca="1" si="1056"/>
        <v>-1.3505527309270749E-12</v>
      </c>
      <c r="GZ448" s="223">
        <f t="shared" ca="1" si="1057"/>
        <v>1.2605514063964331E-12</v>
      </c>
      <c r="HA448" s="223">
        <f t="shared" ca="1" si="1058"/>
        <v>1.7687265922618398E-15</v>
      </c>
      <c r="HB448" s="223">
        <f t="shared" ca="1" si="1059"/>
        <v>-1.2624439354305699E-12</v>
      </c>
      <c r="HC448" s="223">
        <f t="shared" ca="1" si="1060"/>
        <v>1.3490402748002967E-12</v>
      </c>
      <c r="HD448" s="223">
        <f t="shared" ca="1" si="1061"/>
        <v>-1.8102273686937983E-13</v>
      </c>
      <c r="HE448" s="223">
        <f t="shared" ca="1" si="1062"/>
        <v>-1.1553468080591691E-12</v>
      </c>
      <c r="HF448" s="223">
        <f t="shared" ca="1" si="1063"/>
        <v>1.4172383217809939E-12</v>
      </c>
      <c r="HG448" s="223">
        <f t="shared" ca="1" si="1064"/>
        <v>-3.6109144987207529E-13</v>
      </c>
      <c r="HH448" s="223">
        <f t="shared" ca="1" si="1065"/>
        <v>-1.0308721892947217E-12</v>
      </c>
      <c r="HI448" s="223">
        <f t="shared" ca="1" si="1066"/>
        <v>1.4641197852330165E-12</v>
      </c>
      <c r="HJ448" s="223">
        <f t="shared" ca="1" si="1067"/>
        <v>-5.3572901136384109E-13</v>
      </c>
      <c r="HK448" s="223">
        <f t="shared" ca="1" si="1068"/>
        <v>-8.9089229326478684E-13</v>
      </c>
      <c r="HL448" s="223">
        <f t="shared" ca="1" si="1069"/>
        <v>1.4889795243086591E-12</v>
      </c>
      <c r="HM448" s="223">
        <f t="shared" ca="1" si="1070"/>
        <v>-7.0230870986674799E-13</v>
      </c>
      <c r="HN448" s="223">
        <f t="shared" ca="1" si="1071"/>
        <v>-7.3751254789930326E-13</v>
      </c>
      <c r="HO448" s="223">
        <f t="shared" ca="1" si="1072"/>
        <v>1.4914436253927188E-12</v>
      </c>
      <c r="HP448" s="223">
        <f t="shared" ca="1" si="1073"/>
        <v>-8.5832503166249898E-13</v>
      </c>
      <c r="HQ448" s="223">
        <f t="shared" ca="1" si="1074"/>
        <v>-5.7303992733483078E-13</v>
      </c>
      <c r="HR448" s="223">
        <f t="shared" ca="1" si="1075"/>
        <v>1.4714750261113017E-12</v>
      </c>
      <c r="HS448" s="223">
        <f t="shared" ca="1" si="1076"/>
        <v>-1.001431346050891E-12</v>
      </c>
      <c r="HT448" s="223">
        <f t="shared" ca="1" si="1077"/>
        <v>-3.999482528761989E-13</v>
      </c>
      <c r="HU448" s="223">
        <f t="shared" ca="1" si="1078"/>
        <v>1.4293740727844179E-12</v>
      </c>
      <c r="HV448" s="223">
        <f t="shared" ca="1" si="1079"/>
        <v>-1.1294752008597397E-12</v>
      </c>
      <c r="HW448" s="223">
        <f t="shared" ca="1" si="1080"/>
        <v>-2.2084098442144284E-13</v>
      </c>
      <c r="HX448" s="223">
        <f t="shared" ca="1" si="1081"/>
        <v>1.3657740029377798E-12</v>
      </c>
      <c r="HY448" s="223">
        <f t="shared" ca="1" si="1082"/>
        <v>-1.2405306973292888E-12</v>
      </c>
      <c r="HZ448" s="223">
        <f t="shared" ca="1" si="1083"/>
        <v>-3.8412062001629918E-14</v>
      </c>
      <c r="IA448" s="223">
        <f t="shared" ca="1" si="1084"/>
        <v>1.2816314208209901E-12</v>
      </c>
      <c r="IB448" s="223">
        <f t="shared" ca="1" si="1085"/>
        <v>-1.33292745742183E-12</v>
      </c>
      <c r="IC448" s="223">
        <f t="shared" ca="1" si="1086"/>
        <v>1.4459461358473403E-13</v>
      </c>
      <c r="ID448" s="223">
        <f t="shared" ca="1" si="1087"/>
        <v>1.1782119091892179E-12</v>
      </c>
      <c r="IE448" s="223">
        <f t="shared" ca="1" si="1088"/>
        <v>1.4092561667925191E-12</v>
      </c>
      <c r="IF448" s="223">
        <f t="shared" ca="1" si="1089"/>
        <v>3.2542645159366117E-13</v>
      </c>
      <c r="IG448" s="223">
        <f t="shared" ca="1" si="1090"/>
        <v>1.0570709937605532E-12</v>
      </c>
      <c r="IH448" s="223">
        <f t="shared" ca="1" si="1091"/>
        <v>-1.4564873830208825E-12</v>
      </c>
      <c r="II448" s="223">
        <f t="shared" ca="1" si="1092"/>
        <v>5.0136357286292289E-13</v>
      </c>
      <c r="IJ448" s="223">
        <f t="shared" ca="1" si="1093"/>
        <v>9.2003074666132022E-13</v>
      </c>
      <c r="IK448" s="223">
        <f t="shared" ca="1" si="1094"/>
        <v>-1.4857920922364867E-12</v>
      </c>
      <c r="IL448" s="223">
        <f t="shared" ca="1" si="1095"/>
        <v>6.6975971932589432E-13</v>
      </c>
      <c r="IM448" s="223">
        <f t="shared" ca="1" si="1096"/>
        <v>7.6915238076537987E-13</v>
      </c>
      <c r="IN448" s="223">
        <f t="shared" ca="1" si="1097"/>
        <v>-1.4927491054057392E-12</v>
      </c>
      <c r="IO448" s="223">
        <f t="shared" ca="1" si="1098"/>
        <v>8.280820561960487E-13</v>
      </c>
      <c r="IP448" s="223">
        <f t="shared" ca="1" si="1099"/>
        <v>6.0670524713363978E-13</v>
      </c>
      <c r="IQ448" s="223">
        <f t="shared" ca="1" si="1100"/>
        <v>-1.4772537825749688E-12</v>
      </c>
      <c r="IR448" s="223">
        <f t="shared" ca="1" si="1101"/>
        <v>9.7394926816009894E-13</v>
      </c>
      <c r="IS448" s="223">
        <f t="shared" ca="1" si="1102"/>
        <v>4.3513270186219957E-13</v>
      </c>
      <c r="IT448" s="223">
        <f t="shared" ca="1" si="1103"/>
        <v>-1.4395391878226369E-12</v>
      </c>
      <c r="IU448" s="223">
        <f t="shared" ca="1" si="1104"/>
        <v>1.1051673765764143E-12</v>
      </c>
      <c r="IV448" s="223">
        <f t="shared" ca="1" si="1105"/>
        <v>2.5701535573210981E-13</v>
      </c>
      <c r="IW448" s="223">
        <f t="shared" ca="1" si="1106"/>
        <v>-1.3801725837586605E-12</v>
      </c>
      <c r="IX448" s="223">
        <f t="shared" ca="1" si="1107"/>
        <v>1.2197627389565023E-12</v>
      </c>
      <c r="IY448" s="223">
        <f t="shared" ca="1" si="1108"/>
        <v>7.5032259421252506E-14</v>
      </c>
      <c r="IZ448" s="223">
        <f t="shared" ca="1" si="1109"/>
        <v>-1.3000468993667497E-12</v>
      </c>
      <c r="JA448" s="223">
        <f t="shared" ca="1" si="1110"/>
        <v>1.3160117343843781E-12</v>
      </c>
      <c r="JB448" s="223">
        <f t="shared" ca="1" si="1111"/>
        <v>-1.0807939191152115E-13</v>
      </c>
    </row>
    <row r="449" spans="2:262">
      <c r="B449" s="230">
        <v>88</v>
      </c>
      <c r="C449" s="229">
        <f t="shared" si="1112"/>
        <v>1.7187500000000011E-3</v>
      </c>
      <c r="D449" s="226">
        <f t="shared" ca="1" si="855"/>
        <v>18.000000000092065</v>
      </c>
      <c r="E449" s="225">
        <f ca="1">CP361</f>
        <v>9.2065648561192137E-11</v>
      </c>
      <c r="F449" s="224">
        <v>88</v>
      </c>
      <c r="G449" s="223">
        <f t="shared" ca="1" si="856"/>
        <v>-7.1596341322943048E-13</v>
      </c>
      <c r="H449" s="223">
        <f t="shared" ca="1" si="857"/>
        <v>8.2574803832265229E-13</v>
      </c>
      <c r="I449" s="223">
        <f t="shared" ca="1" si="858"/>
        <v>-2.0155864690335984E-13</v>
      </c>
      <c r="J449" s="223">
        <f t="shared" ca="1" si="859"/>
        <v>-6.0178806946822158E-13</v>
      </c>
      <c r="K449" s="223">
        <f t="shared" ca="1" si="860"/>
        <v>8.7022972286911243E-13</v>
      </c>
      <c r="L449" s="223">
        <f t="shared" ca="1" si="861"/>
        <v>-3.6515939036173127E-13</v>
      </c>
      <c r="M449" s="223">
        <f t="shared" ca="1" si="862"/>
        <v>-4.6448634768398666E-13</v>
      </c>
      <c r="N449" s="223">
        <f t="shared" ca="1" si="863"/>
        <v>8.8126896719616409E-13</v>
      </c>
      <c r="O449" s="223">
        <f t="shared" ca="1" si="864"/>
        <v>-5.14727263232247E-13</v>
      </c>
      <c r="P449" s="223">
        <f t="shared" ca="1" si="865"/>
        <v>-3.0933467604520125E-13</v>
      </c>
      <c r="Q449" s="223">
        <f t="shared" ca="1" si="866"/>
        <v>8.5844153933519794E-13</v>
      </c>
      <c r="R449" s="223">
        <f t="shared" ca="1" si="867"/>
        <v>-6.4451445603912225E-13</v>
      </c>
      <c r="S449" s="223">
        <f t="shared" ca="1" si="868"/>
        <v>-1.4229544628288364E-13</v>
      </c>
      <c r="T449" s="223">
        <f t="shared" ca="1" si="869"/>
        <v>8.0262468453714209E-13</v>
      </c>
      <c r="U449" s="223">
        <f t="shared" ca="1" si="870"/>
        <v>-7.4953331974828546E-13</v>
      </c>
      <c r="V449" s="223">
        <f t="shared" ca="1" si="871"/>
        <v>3.0212117679879483E-14</v>
      </c>
      <c r="W449" s="223">
        <f t="shared" ca="1" si="872"/>
        <v>7.1596341322943291E-13</v>
      </c>
      <c r="X449" s="223">
        <f t="shared" ca="1" si="873"/>
        <v>-8.2574803832265078E-13</v>
      </c>
      <c r="Y449" s="223">
        <f t="shared" ca="1" si="874"/>
        <v>2.0155864690335565E-13</v>
      </c>
      <c r="Z449" s="223">
        <f t="shared" ca="1" si="875"/>
        <v>6.0178806946822481E-13</v>
      </c>
      <c r="AA449" s="223">
        <f t="shared" ca="1" si="876"/>
        <v>-8.7022972286911182E-13</v>
      </c>
      <c r="AB449" s="223">
        <f t="shared" ca="1" si="877"/>
        <v>3.6515939036172739E-13</v>
      </c>
      <c r="AC449" s="223">
        <f t="shared" ca="1" si="878"/>
        <v>4.644863476839904E-13</v>
      </c>
      <c r="AD449" s="223">
        <f t="shared" ca="1" si="879"/>
        <v>-8.8126896719616419E-13</v>
      </c>
      <c r="AE449" s="223">
        <f t="shared" ca="1" si="880"/>
        <v>5.1472726323224336E-13</v>
      </c>
      <c r="AF449" s="223">
        <f t="shared" ca="1" si="881"/>
        <v>3.0933467604520524E-13</v>
      </c>
      <c r="AG449" s="223">
        <f t="shared" ca="1" si="882"/>
        <v>-8.5844153933519895E-13</v>
      </c>
      <c r="AH449" s="223">
        <f t="shared" ca="1" si="883"/>
        <v>6.4451445603911932E-13</v>
      </c>
      <c r="AI449" s="223">
        <f t="shared" ca="1" si="884"/>
        <v>1.4229544628288793E-13</v>
      </c>
      <c r="AJ449" s="223">
        <f t="shared" ca="1" si="885"/>
        <v>-8.026246845371439E-13</v>
      </c>
      <c r="AK449" s="223">
        <f t="shared" ca="1" si="886"/>
        <v>7.4953331974828324E-13</v>
      </c>
      <c r="AL449" s="223">
        <f t="shared" ca="1" si="887"/>
        <v>-3.021211767987516E-14</v>
      </c>
      <c r="AM449" s="223">
        <f t="shared" ca="1" si="888"/>
        <v>-7.1596341322943543E-13</v>
      </c>
      <c r="AN449" s="223">
        <f t="shared" ca="1" si="889"/>
        <v>8.2574803832264916E-13</v>
      </c>
      <c r="AO449" s="223">
        <f t="shared" ca="1" si="890"/>
        <v>-2.0155864690335144E-13</v>
      </c>
      <c r="AP449" s="223">
        <f t="shared" ca="1" si="891"/>
        <v>-6.0178806946822794E-13</v>
      </c>
      <c r="AQ449" s="223">
        <f t="shared" ca="1" si="892"/>
        <v>8.7022972286911101E-13</v>
      </c>
      <c r="AR449" s="223">
        <f t="shared" ca="1" si="893"/>
        <v>-3.651593903617234E-13</v>
      </c>
      <c r="AS449" s="223">
        <f t="shared" ca="1" si="894"/>
        <v>-4.6448634768399413E-13</v>
      </c>
      <c r="AT449" s="223">
        <f t="shared" ca="1" si="895"/>
        <v>8.8126896719616439E-13</v>
      </c>
      <c r="AU449" s="223">
        <f t="shared" ca="1" si="896"/>
        <v>-5.1472726323223983E-13</v>
      </c>
      <c r="AV449" s="223">
        <f t="shared" ca="1" si="897"/>
        <v>-3.0933467604520938E-13</v>
      </c>
      <c r="AW449" s="223">
        <f t="shared" ca="1" si="898"/>
        <v>8.5844153933519996E-13</v>
      </c>
      <c r="AX449" s="223">
        <f t="shared" ca="1" si="899"/>
        <v>-6.445144560391164E-13</v>
      </c>
      <c r="AY449" s="223">
        <f t="shared" ca="1" si="900"/>
        <v>-1.4229544628289219E-13</v>
      </c>
      <c r="AZ449" s="223">
        <f t="shared" ca="1" si="901"/>
        <v>8.0262468453714572E-13</v>
      </c>
      <c r="BA449" s="223">
        <f t="shared" ca="1" si="902"/>
        <v>-7.4953331974828092E-13</v>
      </c>
      <c r="BB449" s="223">
        <f t="shared" ca="1" si="903"/>
        <v>3.0212117679870843E-14</v>
      </c>
      <c r="BC449" s="223">
        <f t="shared" ca="1" si="904"/>
        <v>7.1596341322943796E-13</v>
      </c>
      <c r="BD449" s="223">
        <f t="shared" ca="1" si="905"/>
        <v>-8.2574803832264775E-13</v>
      </c>
      <c r="BE449" s="223">
        <f t="shared" ca="1" si="906"/>
        <v>2.0155864690334725E-13</v>
      </c>
      <c r="BF449" s="223">
        <f t="shared" ca="1" si="907"/>
        <v>6.0178806946823107E-13</v>
      </c>
      <c r="BG449" s="223">
        <f t="shared" ca="1" si="908"/>
        <v>-8.7022972286911041E-13</v>
      </c>
      <c r="BH449" s="223">
        <f t="shared" ca="1" si="909"/>
        <v>3.6515939036171951E-13</v>
      </c>
      <c r="BI449" s="223">
        <f t="shared" ca="1" si="910"/>
        <v>4.6448634768399787E-13</v>
      </c>
      <c r="BJ449" s="223">
        <f t="shared" ca="1" si="911"/>
        <v>-8.8126896719616449E-13</v>
      </c>
      <c r="BK449" s="223">
        <f t="shared" ca="1" si="912"/>
        <v>5.147272632322364E-13</v>
      </c>
      <c r="BL449" s="223">
        <f t="shared" ca="1" si="913"/>
        <v>3.0933467604521336E-13</v>
      </c>
      <c r="BM449" s="223">
        <f t="shared" ca="1" si="914"/>
        <v>-8.5844153933520097E-13</v>
      </c>
      <c r="BN449" s="223">
        <f t="shared" ca="1" si="915"/>
        <v>6.4451445603911347E-13</v>
      </c>
      <c r="BO449" s="223">
        <f t="shared" ca="1" si="916"/>
        <v>1.4229544628289643E-13</v>
      </c>
      <c r="BP449" s="223">
        <f t="shared" ca="1" si="917"/>
        <v>-8.0262468453714754E-13</v>
      </c>
      <c r="BQ449" s="223">
        <f t="shared" ca="1" si="918"/>
        <v>7.495333197482786E-13</v>
      </c>
      <c r="BR449" s="223">
        <f t="shared" ca="1" si="919"/>
        <v>-3.0212117679866527E-14</v>
      </c>
      <c r="BS449" s="223">
        <f t="shared" ca="1" si="920"/>
        <v>-7.1596341322944058E-13</v>
      </c>
      <c r="BT449" s="223">
        <f t="shared" ca="1" si="921"/>
        <v>8.2574803832264613E-13</v>
      </c>
      <c r="BU449" s="223">
        <f t="shared" ca="1" si="922"/>
        <v>-2.0155864690334303E-13</v>
      </c>
      <c r="BV449" s="223">
        <f t="shared" ca="1" si="923"/>
        <v>-6.017880694682342E-13</v>
      </c>
      <c r="BW449" s="223">
        <f t="shared" ca="1" si="924"/>
        <v>8.702297228691097E-13</v>
      </c>
      <c r="BX449" s="223">
        <f t="shared" ca="1" si="925"/>
        <v>-3.6515939036171552E-13</v>
      </c>
      <c r="BY449" s="223">
        <f t="shared" ca="1" si="926"/>
        <v>-4.644863476840014E-13</v>
      </c>
      <c r="BZ449" s="223">
        <f t="shared" ca="1" si="927"/>
        <v>8.812689671961647E-13</v>
      </c>
      <c r="CA449" s="223">
        <f t="shared" ca="1" si="928"/>
        <v>-5.1472726323223286E-13</v>
      </c>
      <c r="CB449" s="223">
        <f t="shared" ca="1" si="929"/>
        <v>-3.0933467604521745E-13</v>
      </c>
      <c r="CC449" s="223">
        <f t="shared" ca="1" si="930"/>
        <v>8.5844153933520198E-13</v>
      </c>
      <c r="CD449" s="223">
        <f t="shared" ca="1" si="931"/>
        <v>-6.4451445603911044E-13</v>
      </c>
      <c r="CE449" s="223">
        <f t="shared" ca="1" si="932"/>
        <v>-1.422954462829007E-13</v>
      </c>
      <c r="CF449" s="223">
        <f t="shared" ca="1" si="933"/>
        <v>8.0262468453714926E-13</v>
      </c>
      <c r="CG449" s="223">
        <f t="shared" ca="1" si="934"/>
        <v>-7.4953331974827637E-13</v>
      </c>
      <c r="CH449" s="223">
        <f t="shared" ca="1" si="935"/>
        <v>3.0212117679862204E-14</v>
      </c>
      <c r="CI449" s="223">
        <f t="shared" ca="1" si="936"/>
        <v>7.15963413229443E-13</v>
      </c>
      <c r="CJ449" s="223">
        <f t="shared" ca="1" si="937"/>
        <v>-8.2574803832264472E-13</v>
      </c>
      <c r="CK449" s="223">
        <f t="shared" ca="1" si="938"/>
        <v>2.0155864690333881E-13</v>
      </c>
      <c r="CL449" s="223">
        <f t="shared" ca="1" si="939"/>
        <v>6.0178806946823733E-13</v>
      </c>
      <c r="CM449" s="223">
        <f t="shared" ca="1" si="940"/>
        <v>-8.7022972286910899E-13</v>
      </c>
      <c r="CN449" s="223">
        <f t="shared" ca="1" si="941"/>
        <v>3.6515939036171158E-13</v>
      </c>
      <c r="CO449" s="223">
        <f t="shared" ca="1" si="942"/>
        <v>4.6448634768400514E-13</v>
      </c>
      <c r="CP449" s="223">
        <f t="shared" ca="1" si="943"/>
        <v>-8.812689671961648E-13</v>
      </c>
      <c r="CQ449" s="223">
        <f t="shared" ca="1" si="944"/>
        <v>5.1472726323222933E-13</v>
      </c>
      <c r="CR449" s="223">
        <f t="shared" ca="1" si="945"/>
        <v>3.0933467604522149E-13</v>
      </c>
      <c r="CS449" s="223">
        <f t="shared" ca="1" si="946"/>
        <v>-8.5844153933520288E-13</v>
      </c>
      <c r="CT449" s="223">
        <f t="shared" ca="1" si="947"/>
        <v>6.4451445603910751E-13</v>
      </c>
      <c r="CU449" s="223">
        <f t="shared" ca="1" si="948"/>
        <v>1.4229544628290494E-13</v>
      </c>
      <c r="CV449" s="223">
        <f t="shared" ca="1" si="949"/>
        <v>-8.0262468453715107E-13</v>
      </c>
      <c r="CW449" s="223">
        <f t="shared" ca="1" si="950"/>
        <v>7.4953331974827405E-13</v>
      </c>
      <c r="CX449" s="223">
        <f t="shared" ca="1" si="951"/>
        <v>-3.0212117679857887E-14</v>
      </c>
      <c r="CY449" s="223">
        <f t="shared" ca="1" si="952"/>
        <v>-7.1596341322944553E-13</v>
      </c>
      <c r="CZ449" s="223">
        <f t="shared" ca="1" si="953"/>
        <v>8.257480383226432E-13</v>
      </c>
      <c r="DA449" s="223">
        <f t="shared" ca="1" si="954"/>
        <v>-2.015586469033346E-13</v>
      </c>
      <c r="DB449" s="223">
        <f t="shared" ca="1" si="955"/>
        <v>-6.0178806946824056E-13</v>
      </c>
      <c r="DC449" s="223">
        <f t="shared" ca="1" si="956"/>
        <v>8.7022972286910829E-13</v>
      </c>
      <c r="DD449" s="223">
        <f t="shared" ca="1" si="957"/>
        <v>-3.6515939036170765E-13</v>
      </c>
      <c r="DE449" s="223">
        <f t="shared" ca="1" si="958"/>
        <v>-4.6448634768400888E-13</v>
      </c>
      <c r="DF449" s="223">
        <f t="shared" ca="1" si="959"/>
        <v>8.81268967196165E-13</v>
      </c>
      <c r="DG449" s="223">
        <f t="shared" ca="1" si="960"/>
        <v>-5.147272632322259E-13</v>
      </c>
      <c r="DH449" s="223">
        <f t="shared" ca="1" si="961"/>
        <v>-3.0933467604522553E-13</v>
      </c>
      <c r="DI449" s="223">
        <f t="shared" ca="1" si="962"/>
        <v>8.5844153933520399E-13</v>
      </c>
      <c r="DJ449" s="223">
        <f t="shared" ca="1" si="963"/>
        <v>-6.4451445603910458E-13</v>
      </c>
      <c r="DK449" s="223">
        <f t="shared" ca="1" si="964"/>
        <v>-1.4229544628290923E-13</v>
      </c>
      <c r="DL449" s="223">
        <f t="shared" ca="1" si="965"/>
        <v>8.0262468453715279E-13</v>
      </c>
      <c r="DM449" s="223">
        <f t="shared" ca="1" si="966"/>
        <v>-7.4953331974827183E-13</v>
      </c>
      <c r="DN449" s="223">
        <f t="shared" ca="1" si="967"/>
        <v>3.021211767985357E-14</v>
      </c>
      <c r="DO449" s="223">
        <f t="shared" ca="1" si="968"/>
        <v>7.1596341322944805E-13</v>
      </c>
      <c r="DP449" s="223">
        <f t="shared" ca="1" si="969"/>
        <v>-8.2574803832264169E-13</v>
      </c>
      <c r="DQ449" s="223">
        <f t="shared" ca="1" si="970"/>
        <v>2.0155864690333041E-13</v>
      </c>
      <c r="DR449" s="223">
        <f t="shared" ca="1" si="971"/>
        <v>6.0178806946824369E-13</v>
      </c>
      <c r="DS449" s="223">
        <f t="shared" ca="1" si="972"/>
        <v>-8.7022972286910748E-13</v>
      </c>
      <c r="DT449" s="223">
        <f t="shared" ca="1" si="973"/>
        <v>3.6515939036170376E-13</v>
      </c>
      <c r="DU449" s="223">
        <f t="shared" ca="1" si="974"/>
        <v>4.6448634768401241E-13</v>
      </c>
      <c r="DV449" s="223">
        <f t="shared" ca="1" si="975"/>
        <v>-8.812689671961651E-13</v>
      </c>
      <c r="DW449" s="223">
        <f t="shared" ca="1" si="976"/>
        <v>5.1472726323222236E-13</v>
      </c>
      <c r="DX449" s="223">
        <f t="shared" ca="1" si="977"/>
        <v>3.0933467604522957E-13</v>
      </c>
      <c r="DY449" s="223">
        <f t="shared" ca="1" si="978"/>
        <v>-8.584415393352048E-13</v>
      </c>
      <c r="DZ449" s="223">
        <f t="shared" ca="1" si="979"/>
        <v>6.4451445603910165E-13</v>
      </c>
      <c r="EA449" s="223">
        <f t="shared" ca="1" si="980"/>
        <v>1.4229544628291352E-13</v>
      </c>
      <c r="EB449" s="223">
        <f t="shared" ca="1" si="981"/>
        <v>-8.0262468453715461E-13</v>
      </c>
      <c r="EC449" s="223">
        <f t="shared" ca="1" si="982"/>
        <v>7.4953331974826951E-13</v>
      </c>
      <c r="ED449" s="223">
        <f t="shared" ca="1" si="983"/>
        <v>-3.0212117679849254E-14</v>
      </c>
      <c r="EE449" s="223">
        <f t="shared" ca="1" si="984"/>
        <v>-7.1596341322945058E-13</v>
      </c>
      <c r="EF449" s="223">
        <f t="shared" ca="1" si="985"/>
        <v>8.2574803832264007E-13</v>
      </c>
      <c r="EG449" s="223">
        <f t="shared" ca="1" si="986"/>
        <v>-2.0155864690332622E-13</v>
      </c>
      <c r="EH449" s="223">
        <f t="shared" ca="1" si="987"/>
        <v>-6.0178806946824682E-13</v>
      </c>
      <c r="EI449" s="223">
        <f t="shared" ca="1" si="988"/>
        <v>8.7022972286910697E-13</v>
      </c>
      <c r="EJ449" s="223">
        <f t="shared" ca="1" si="989"/>
        <v>-3.6515939036169987E-13</v>
      </c>
      <c r="EK449" s="223">
        <f t="shared" ca="1" si="990"/>
        <v>-4.6448634768401615E-13</v>
      </c>
      <c r="EL449" s="223">
        <f t="shared" ca="1" si="991"/>
        <v>8.812689671961652E-13</v>
      </c>
      <c r="EM449" s="223">
        <f t="shared" ca="1" si="992"/>
        <v>-5.1472726323221883E-13</v>
      </c>
      <c r="EN449" s="223">
        <f t="shared" ca="1" si="993"/>
        <v>-3.0933467604523361E-13</v>
      </c>
      <c r="EO449" s="223">
        <f t="shared" ca="1" si="994"/>
        <v>8.5844153933520591E-13</v>
      </c>
      <c r="EP449" s="223">
        <f t="shared" ca="1" si="995"/>
        <v>-6.4451445603909863E-13</v>
      </c>
      <c r="EQ449" s="223">
        <f t="shared" ca="1" si="996"/>
        <v>-1.4229544628291777E-13</v>
      </c>
      <c r="ER449" s="223">
        <f t="shared" ca="1" si="997"/>
        <v>8.0262468453715643E-13</v>
      </c>
      <c r="ES449" s="223">
        <f t="shared" ca="1" si="998"/>
        <v>-7.4953331974826729E-13</v>
      </c>
      <c r="ET449" s="223">
        <f t="shared" ca="1" si="999"/>
        <v>3.0212117679844931E-14</v>
      </c>
      <c r="EU449" s="223">
        <f t="shared" ca="1" si="1000"/>
        <v>7.159634132294531E-13</v>
      </c>
      <c r="EV449" s="223">
        <f t="shared" ca="1" si="1001"/>
        <v>-8.2574803832263866E-13</v>
      </c>
      <c r="EW449" s="223">
        <f t="shared" ca="1" si="1002"/>
        <v>2.01558646903322E-13</v>
      </c>
      <c r="EX449" s="223">
        <f t="shared" ca="1" si="1003"/>
        <v>6.0178806946824995E-13</v>
      </c>
      <c r="EY449" s="223">
        <f t="shared" ca="1" si="1004"/>
        <v>-8.7022972286910616E-13</v>
      </c>
      <c r="EZ449" s="223">
        <f t="shared" ca="1" si="1005"/>
        <v>3.6515939036169588E-13</v>
      </c>
      <c r="FA449" s="223">
        <f t="shared" ca="1" si="1006"/>
        <v>4.6448634768401978E-13</v>
      </c>
      <c r="FB449" s="223">
        <f t="shared" ca="1" si="1007"/>
        <v>-8.812689671961654E-13</v>
      </c>
      <c r="FC449" s="223">
        <f t="shared" ca="1" si="1008"/>
        <v>5.1472726323221529E-13</v>
      </c>
      <c r="FD449" s="223">
        <f t="shared" ca="1" si="1009"/>
        <v>3.0933467604523765E-13</v>
      </c>
      <c r="FE449" s="223">
        <f t="shared" ca="1" si="1010"/>
        <v>-8.5844153933520692E-13</v>
      </c>
      <c r="FF449" s="223">
        <f t="shared" ca="1" si="1011"/>
        <v>6.445144560390957E-13</v>
      </c>
      <c r="FG449" s="223">
        <f t="shared" ca="1" si="1012"/>
        <v>1.4229544628292203E-13</v>
      </c>
      <c r="FH449" s="223">
        <f t="shared" ca="1" si="1013"/>
        <v>-8.0262468453715824E-13</v>
      </c>
      <c r="FI449" s="223">
        <f t="shared" ca="1" si="1014"/>
        <v>7.4953331974826496E-13</v>
      </c>
      <c r="FJ449" s="223">
        <f t="shared" ca="1" si="1015"/>
        <v>-3.0212117679840614E-14</v>
      </c>
      <c r="FK449" s="223">
        <f t="shared" ca="1" si="1016"/>
        <v>-7.1596341322945563E-13</v>
      </c>
      <c r="FL449" s="223">
        <f t="shared" ca="1" si="1017"/>
        <v>8.2574803832263704E-13</v>
      </c>
      <c r="FM449" s="223">
        <f t="shared" ca="1" si="1018"/>
        <v>-2.0155864690331779E-13</v>
      </c>
      <c r="FN449" s="223">
        <f t="shared" ca="1" si="1019"/>
        <v>-6.0178806946825308E-13</v>
      </c>
      <c r="FO449" s="223">
        <f t="shared" ca="1" si="1020"/>
        <v>8.7022972286910546E-13</v>
      </c>
      <c r="FP449" s="223">
        <f t="shared" ca="1" si="1021"/>
        <v>-3.65159390361692E-13</v>
      </c>
      <c r="FQ449" s="223">
        <f t="shared" ca="1" si="1022"/>
        <v>-4.6448634768402342E-13</v>
      </c>
      <c r="FR449" s="223">
        <f t="shared" ca="1" si="1023"/>
        <v>8.812689671961655E-13</v>
      </c>
      <c r="FS449" s="223">
        <f t="shared" ca="1" si="1024"/>
        <v>-5.1472726323221186E-13</v>
      </c>
      <c r="FT449" s="223">
        <f t="shared" ca="1" si="1025"/>
        <v>-3.0933467604524169E-13</v>
      </c>
      <c r="FU449" s="223">
        <f t="shared" ca="1" si="1026"/>
        <v>8.5844153933520783E-13</v>
      </c>
      <c r="FV449" s="223">
        <f t="shared" ca="1" si="1027"/>
        <v>-6.4451445603909277E-13</v>
      </c>
      <c r="FW449" s="223">
        <f t="shared" ca="1" si="1028"/>
        <v>-1.422954462829263E-13</v>
      </c>
      <c r="FX449" s="223">
        <f t="shared" ca="1" si="1029"/>
        <v>8.0262468453715996E-13</v>
      </c>
      <c r="FY449" s="223">
        <f t="shared" ca="1" si="1030"/>
        <v>-7.4953331974826274E-13</v>
      </c>
      <c r="FZ449" s="223">
        <f t="shared" ca="1" si="1031"/>
        <v>3.0212117679836298E-14</v>
      </c>
      <c r="GA449" s="223">
        <f t="shared" ca="1" si="1032"/>
        <v>7.1596341322945815E-13</v>
      </c>
      <c r="GB449" s="223">
        <f t="shared" ca="1" si="1033"/>
        <v>-8.2574803832263553E-13</v>
      </c>
      <c r="GC449" s="223">
        <f t="shared" ca="1" si="1034"/>
        <v>2.0155864690331357E-13</v>
      </c>
      <c r="GD449" s="223">
        <f t="shared" ca="1" si="1035"/>
        <v>6.0178806946825641E-13</v>
      </c>
      <c r="GE449" s="223">
        <f t="shared" ca="1" si="1036"/>
        <v>-8.7022972286910485E-13</v>
      </c>
      <c r="GF449" s="223">
        <f t="shared" ca="1" si="1037"/>
        <v>3.6515939036168801E-13</v>
      </c>
      <c r="GG449" s="223">
        <f t="shared" ca="1" si="1038"/>
        <v>4.6448634768402715E-13</v>
      </c>
      <c r="GH449" s="223">
        <f t="shared" ca="1" si="1039"/>
        <v>-8.8126896719616571E-13</v>
      </c>
      <c r="GI449" s="223">
        <f t="shared" ca="1" si="1040"/>
        <v>5.1472726323220833E-13</v>
      </c>
      <c r="GJ449" s="223">
        <f t="shared" ca="1" si="1041"/>
        <v>3.0933467604524578E-13</v>
      </c>
      <c r="GK449" s="223">
        <f t="shared" ca="1" si="1042"/>
        <v>-8.5844153933520884E-13</v>
      </c>
      <c r="GL449" s="223">
        <f t="shared" ca="1" si="1043"/>
        <v>6.4451445603908984E-13</v>
      </c>
      <c r="GM449" s="223">
        <f t="shared" ca="1" si="1044"/>
        <v>1.4229544628293054E-13</v>
      </c>
      <c r="GN449" s="223">
        <f t="shared" ca="1" si="1045"/>
        <v>-8.0262468453716188E-13</v>
      </c>
      <c r="GO449" s="223">
        <f t="shared" ca="1" si="1046"/>
        <v>7.4953331974826042E-13</v>
      </c>
      <c r="GP449" s="223">
        <f t="shared" ca="1" si="1047"/>
        <v>-3.0212117679831975E-14</v>
      </c>
      <c r="GQ449" s="223">
        <f t="shared" ca="1" si="1048"/>
        <v>-7.1596341322946068E-13</v>
      </c>
      <c r="GR449" s="223">
        <f t="shared" ca="1" si="1049"/>
        <v>8.2574803832263402E-13</v>
      </c>
      <c r="GS449" s="223">
        <f t="shared" ca="1" si="1050"/>
        <v>-2.0155864690330936E-13</v>
      </c>
      <c r="GT449" s="223">
        <f t="shared" ca="1" si="1051"/>
        <v>-6.0178806946825954E-13</v>
      </c>
      <c r="GU449" s="223">
        <f t="shared" ca="1" si="1052"/>
        <v>8.7022972286910415E-13</v>
      </c>
      <c r="GV449" s="223">
        <f t="shared" ca="1" si="1053"/>
        <v>-3.6515939036168412E-13</v>
      </c>
      <c r="GW449" s="223">
        <f t="shared" ca="1" si="1054"/>
        <v>-4.6448634768403089E-13</v>
      </c>
      <c r="GX449" s="223">
        <f t="shared" ca="1" si="1055"/>
        <v>8.8126896719616581E-13</v>
      </c>
      <c r="GY449" s="223">
        <f t="shared" ca="1" si="1056"/>
        <v>-5.1472726323220469E-13</v>
      </c>
      <c r="GZ449" s="223">
        <f t="shared" ca="1" si="1057"/>
        <v>-3.0933467604524977E-13</v>
      </c>
      <c r="HA449" s="223">
        <f t="shared" ca="1" si="1058"/>
        <v>8.5844153933520975E-13</v>
      </c>
      <c r="HB449" s="223">
        <f t="shared" ca="1" si="1059"/>
        <v>-6.4451445603908691E-13</v>
      </c>
      <c r="HC449" s="223">
        <f t="shared" ca="1" si="1060"/>
        <v>-1.4229544628293483E-13</v>
      </c>
      <c r="HD449" s="223">
        <f t="shared" ca="1" si="1061"/>
        <v>8.0262468453716359E-13</v>
      </c>
      <c r="HE449" s="223">
        <f t="shared" ca="1" si="1062"/>
        <v>-7.495333197482582E-13</v>
      </c>
      <c r="HF449" s="223">
        <f t="shared" ca="1" si="1063"/>
        <v>3.0212117679827658E-14</v>
      </c>
      <c r="HG449" s="223">
        <f t="shared" ca="1" si="1064"/>
        <v>7.159634132294632E-13</v>
      </c>
      <c r="HH449" s="223">
        <f t="shared" ca="1" si="1065"/>
        <v>-8.257480383226325E-13</v>
      </c>
      <c r="HI449" s="223">
        <f t="shared" ca="1" si="1066"/>
        <v>2.0155864690330517E-13</v>
      </c>
      <c r="HJ449" s="223">
        <f t="shared" ca="1" si="1067"/>
        <v>6.0178806946826268E-13</v>
      </c>
      <c r="HK449" s="223">
        <f t="shared" ca="1" si="1068"/>
        <v>-8.7022972286910344E-13</v>
      </c>
      <c r="HL449" s="223">
        <f t="shared" ca="1" si="1069"/>
        <v>3.6515939036168013E-13</v>
      </c>
      <c r="HM449" s="223">
        <f t="shared" ca="1" si="1070"/>
        <v>4.6448634768403463E-13</v>
      </c>
      <c r="HN449" s="223">
        <f t="shared" ca="1" si="1071"/>
        <v>-8.8126896719616601E-13</v>
      </c>
      <c r="HO449" s="223">
        <f t="shared" ca="1" si="1072"/>
        <v>5.1472726323220126E-13</v>
      </c>
      <c r="HP449" s="223">
        <f t="shared" ca="1" si="1073"/>
        <v>3.0933467604525385E-13</v>
      </c>
      <c r="HQ449" s="223">
        <f t="shared" ca="1" si="1074"/>
        <v>-8.5844153933521086E-13</v>
      </c>
      <c r="HR449" s="223">
        <f t="shared" ca="1" si="1075"/>
        <v>6.4451445603908388E-13</v>
      </c>
      <c r="HS449" s="223">
        <f t="shared" ca="1" si="1076"/>
        <v>1.422954462829391E-13</v>
      </c>
      <c r="HT449" s="223">
        <f t="shared" ca="1" si="1077"/>
        <v>-8.0262468453716541E-13</v>
      </c>
      <c r="HU449" s="223">
        <f t="shared" ca="1" si="1078"/>
        <v>7.4953331974825588E-13</v>
      </c>
      <c r="HV449" s="223">
        <f t="shared" ca="1" si="1079"/>
        <v>-3.0212117679823341E-14</v>
      </c>
      <c r="HW449" s="223">
        <f t="shared" ca="1" si="1080"/>
        <v>-7.1596341322946572E-13</v>
      </c>
      <c r="HX449" s="223">
        <f t="shared" ca="1" si="1081"/>
        <v>8.2574803832263099E-13</v>
      </c>
      <c r="HY449" s="223">
        <f t="shared" ca="1" si="1082"/>
        <v>-2.0155864690330097E-13</v>
      </c>
      <c r="HZ449" s="223">
        <f t="shared" ca="1" si="1083"/>
        <v>-6.0178806946826581E-13</v>
      </c>
      <c r="IA449" s="223">
        <f t="shared" ca="1" si="1084"/>
        <v>8.7022972286910273E-13</v>
      </c>
      <c r="IB449" s="223">
        <f t="shared" ca="1" si="1085"/>
        <v>-3.6515939036167624E-13</v>
      </c>
      <c r="IC449" s="223">
        <f t="shared" ca="1" si="1086"/>
        <v>-4.6448634768403816E-13</v>
      </c>
      <c r="ID449" s="223">
        <f t="shared" ca="1" si="1087"/>
        <v>8.8126896719616611E-13</v>
      </c>
      <c r="IE449" s="223">
        <f t="shared" ca="1" si="1088"/>
        <v>7.0762790871469246E-13</v>
      </c>
      <c r="IF449" s="223">
        <f t="shared" ca="1" si="1089"/>
        <v>-3.0933467604525789E-13</v>
      </c>
      <c r="IG449" s="223">
        <f t="shared" ca="1" si="1090"/>
        <v>8.5844153933521187E-13</v>
      </c>
      <c r="IH449" s="223">
        <f t="shared" ca="1" si="1091"/>
        <v>-6.4451445603908095E-13</v>
      </c>
      <c r="II449" s="223">
        <f t="shared" ca="1" si="1092"/>
        <v>-1.4229544628294336E-13</v>
      </c>
      <c r="IJ449" s="223">
        <f t="shared" ca="1" si="1093"/>
        <v>8.0262468453716713E-13</v>
      </c>
      <c r="IK449" s="223">
        <f t="shared" ca="1" si="1094"/>
        <v>-7.4953331974825366E-13</v>
      </c>
      <c r="IL449" s="223">
        <f t="shared" ca="1" si="1095"/>
        <v>3.0212117679819018E-14</v>
      </c>
      <c r="IM449" s="223">
        <f t="shared" ca="1" si="1096"/>
        <v>7.1596341322946825E-13</v>
      </c>
      <c r="IN449" s="223">
        <f t="shared" ca="1" si="1097"/>
        <v>-8.2574803832262957E-13</v>
      </c>
      <c r="IO449" s="223">
        <f t="shared" ca="1" si="1098"/>
        <v>2.0155864690329673E-13</v>
      </c>
      <c r="IP449" s="223">
        <f t="shared" ca="1" si="1099"/>
        <v>6.0178806946826914E-13</v>
      </c>
      <c r="IQ449" s="223">
        <f t="shared" ca="1" si="1100"/>
        <v>-8.7022972286910202E-13</v>
      </c>
      <c r="IR449" s="223">
        <f t="shared" ca="1" si="1101"/>
        <v>3.6515939036167231E-13</v>
      </c>
      <c r="IS449" s="223">
        <f t="shared" ca="1" si="1102"/>
        <v>4.6448634768404179E-13</v>
      </c>
      <c r="IT449" s="223">
        <f t="shared" ca="1" si="1103"/>
        <v>-8.8126896719616631E-13</v>
      </c>
      <c r="IU449" s="223">
        <f t="shared" ca="1" si="1104"/>
        <v>5.1472726323219429E-13</v>
      </c>
      <c r="IV449" s="223">
        <f t="shared" ca="1" si="1105"/>
        <v>3.0933467604526193E-13</v>
      </c>
      <c r="IW449" s="223">
        <f t="shared" ca="1" si="1106"/>
        <v>-8.5844153933521278E-13</v>
      </c>
      <c r="IX449" s="223">
        <f t="shared" ca="1" si="1107"/>
        <v>6.4451445603907803E-13</v>
      </c>
      <c r="IY449" s="223">
        <f t="shared" ca="1" si="1108"/>
        <v>1.4229544628294763E-13</v>
      </c>
      <c r="IZ449" s="223">
        <f t="shared" ca="1" si="1109"/>
        <v>-8.0262468453716895E-13</v>
      </c>
      <c r="JA449" s="223">
        <f t="shared" ca="1" si="1110"/>
        <v>7.4953331974825133E-13</v>
      </c>
      <c r="JB449" s="223">
        <f t="shared" ca="1" si="1111"/>
        <v>-3.0212117679814702E-14</v>
      </c>
    </row>
    <row r="450" spans="2:262">
      <c r="B450" s="230">
        <v>89</v>
      </c>
      <c r="C450" s="229">
        <f t="shared" si="1112"/>
        <v>1.7382812500000011E-3</v>
      </c>
      <c r="D450" s="226">
        <f t="shared" ca="1" si="855"/>
        <v>18.000000000091745</v>
      </c>
      <c r="E450" s="225">
        <f ca="1">CQ361</f>
        <v>9.1746052481527337E-11</v>
      </c>
      <c r="F450" s="224">
        <v>89</v>
      </c>
      <c r="G450" s="223">
        <f t="shared" ca="1" si="856"/>
        <v>-1.1852420764415359E-13</v>
      </c>
      <c r="H450" s="223">
        <f t="shared" ca="1" si="857"/>
        <v>8.5677007246628675E-14</v>
      </c>
      <c r="I450" s="223">
        <f t="shared" ca="1" si="858"/>
        <v>1.985716246660387E-14</v>
      </c>
      <c r="J450" s="223">
        <f t="shared" ca="1" si="859"/>
        <v>-1.0854484085979962E-13</v>
      </c>
      <c r="K450" s="223">
        <f t="shared" ca="1" si="860"/>
        <v>1.0514485453983432E-13</v>
      </c>
      <c r="L450" s="223">
        <f t="shared" ca="1" si="861"/>
        <v>-1.2541696199149097E-14</v>
      </c>
      <c r="M450" s="223">
        <f t="shared" ca="1" si="862"/>
        <v>-9.0701631728345982E-14</v>
      </c>
      <c r="N450" s="223">
        <f t="shared" ca="1" si="863"/>
        <v>1.1699518124744187E-13</v>
      </c>
      <c r="O450" s="223">
        <f t="shared" ca="1" si="864"/>
        <v>-4.4031935709038962E-14</v>
      </c>
      <c r="P450" s="223">
        <f t="shared" ca="1" si="865"/>
        <v>-6.6287282716944493E-14</v>
      </c>
      <c r="Q450" s="223">
        <f t="shared" ca="1" si="866"/>
        <v>1.2036945645953361E-13</v>
      </c>
      <c r="R450" s="223">
        <f t="shared" ca="1" si="867"/>
        <v>-7.2332155334881517E-14</v>
      </c>
      <c r="S450" s="223">
        <f t="shared" ca="1" si="868"/>
        <v>-3.7070561370067815E-14</v>
      </c>
      <c r="T450" s="223">
        <f t="shared" ca="1" si="869"/>
        <v>1.1502322112956776E-13</v>
      </c>
      <c r="U450" s="223">
        <f t="shared" ca="1" si="870"/>
        <v>-9.5392064489274548E-14</v>
      </c>
      <c r="V450" s="223">
        <f t="shared" ca="1" si="871"/>
        <v>-5.1681568712002461E-15</v>
      </c>
      <c r="W450" s="223">
        <f t="shared" ca="1" si="872"/>
        <v>1.0134379861121363E-13</v>
      </c>
      <c r="X450" s="223">
        <f t="shared" ca="1" si="873"/>
        <v>-1.1154102190827432E-13</v>
      </c>
      <c r="Y450" s="223">
        <f t="shared" ca="1" si="874"/>
        <v>2.7108669576589717E-14</v>
      </c>
      <c r="Z450" s="223">
        <f t="shared" ca="1" si="875"/>
        <v>8.0322233906994026E-14</v>
      </c>
      <c r="AA450" s="223">
        <f t="shared" ca="1" si="876"/>
        <v>-1.1960907004984466E-13</v>
      </c>
      <c r="AB450" s="223">
        <f t="shared" ca="1" si="877"/>
        <v>5.7421530698148602E-14</v>
      </c>
      <c r="AC450" s="223">
        <f t="shared" ca="1" si="878"/>
        <v>5.3481494570353962E-14</v>
      </c>
      <c r="AD450" s="223">
        <f t="shared" ca="1" si="879"/>
        <v>-1.1901169602390659E-13</v>
      </c>
      <c r="AE450" s="223">
        <f t="shared" ca="1" si="880"/>
        <v>8.3574324319837768E-14</v>
      </c>
      <c r="AF450" s="223">
        <f t="shared" ca="1" si="881"/>
        <v>2.2766134952757833E-14</v>
      </c>
      <c r="AG450" s="223">
        <f t="shared" ca="1" si="882"/>
        <v>-1.0979217830528201E-13</v>
      </c>
      <c r="AH450" s="223">
        <f t="shared" ca="1" si="883"/>
        <v>1.0367233629082219E-13</v>
      </c>
      <c r="AI450" s="223">
        <f t="shared" ca="1" si="884"/>
        <v>-9.5985826140799691E-15</v>
      </c>
      <c r="AJ450" s="223">
        <f t="shared" ca="1" si="885"/>
        <v>-9.2618451300446368E-14</v>
      </c>
      <c r="AK450" s="223">
        <f t="shared" ca="1" si="886"/>
        <v>1.162595084845431E-13</v>
      </c>
      <c r="AL450" s="223">
        <f t="shared" ca="1" si="887"/>
        <v>-4.1267903330778834E-14</v>
      </c>
      <c r="AM450" s="223">
        <f t="shared" ca="1" si="888"/>
        <v>-6.8734714923538443E-14</v>
      </c>
      <c r="AN450" s="223">
        <f t="shared" ca="1" si="889"/>
        <v>1.204239271062668E-13</v>
      </c>
      <c r="AO450" s="223">
        <f t="shared" ca="1" si="890"/>
        <v>-6.9947452417449867E-14</v>
      </c>
      <c r="AP450" s="223">
        <f t="shared" ca="1" si="891"/>
        <v>-3.9871294964712982E-14</v>
      </c>
      <c r="AQ450" s="223">
        <f t="shared" ca="1" si="892"/>
        <v>1.1586388890368624E-13</v>
      </c>
      <c r="AR450" s="223">
        <f t="shared" ca="1" si="893"/>
        <v>-9.355945767582693E-14</v>
      </c>
      <c r="AS450" s="223">
        <f t="shared" ca="1" si="894"/>
        <v>-8.1192846749812137E-15</v>
      </c>
      <c r="AT450" s="223">
        <f t="shared" ca="1" si="895"/>
        <v>1.0290975892444208E-13</v>
      </c>
      <c r="AU450" s="223">
        <f t="shared" ca="1" si="896"/>
        <v>-1.1039327965607809E-13</v>
      </c>
      <c r="AV450" s="223">
        <f t="shared" ca="1" si="897"/>
        <v>2.4220950482458131E-14</v>
      </c>
      <c r="AW450" s="223">
        <f t="shared" ca="1" si="898"/>
        <v>8.2500036272626512E-14</v>
      </c>
      <c r="AX450" s="223">
        <f t="shared" ca="1" si="899"/>
        <v>-1.1922934383855385E-13</v>
      </c>
      <c r="AY450" s="223">
        <f t="shared" ca="1" si="900"/>
        <v>5.4806429406602148E-14</v>
      </c>
      <c r="AZ450" s="223">
        <f t="shared" ca="1" si="901"/>
        <v>5.6113361849182847E-14</v>
      </c>
      <c r="BA450" s="223">
        <f t="shared" ca="1" si="902"/>
        <v>-1.1942749620810855E-13</v>
      </c>
      <c r="BB450" s="223">
        <f t="shared" ca="1" si="903"/>
        <v>8.1421299345121466E-14</v>
      </c>
      <c r="BC450" s="223">
        <f t="shared" ca="1" si="904"/>
        <v>2.5661393970497703E-14</v>
      </c>
      <c r="BD450" s="223">
        <f t="shared" ca="1" si="905"/>
        <v>-1.1097338104794772E-13</v>
      </c>
      <c r="BE450" s="223">
        <f t="shared" ca="1" si="906"/>
        <v>1.0213736970298705E-13</v>
      </c>
      <c r="BF450" s="223">
        <f t="shared" ca="1" si="907"/>
        <v>-6.6496872017582525E-15</v>
      </c>
      <c r="BG450" s="223">
        <f t="shared" ca="1" si="908"/>
        <v>-9.4479480980709401E-14</v>
      </c>
      <c r="BH450" s="223">
        <f t="shared" ca="1" si="909"/>
        <v>1.1545380534095658E-13</v>
      </c>
      <c r="BI450" s="223">
        <f t="shared" ca="1" si="910"/>
        <v>-3.8479012710657765E-14</v>
      </c>
      <c r="BJ450" s="223">
        <f t="shared" ca="1" si="911"/>
        <v>-7.1140743908019695E-14</v>
      </c>
      <c r="BK450" s="223">
        <f t="shared" ca="1" si="912"/>
        <v>1.2040585888225185E-13</v>
      </c>
      <c r="BL450" s="223">
        <f t="shared" ca="1" si="913"/>
        <v>-6.7520615770184247E-14</v>
      </c>
      <c r="BM450" s="223">
        <f t="shared" ca="1" si="914"/>
        <v>-4.2648011582153535E-14</v>
      </c>
      <c r="BN450" s="223">
        <f t="shared" ca="1" si="915"/>
        <v>1.1663476460355912E-13</v>
      </c>
      <c r="BO450" s="223">
        <f t="shared" ca="1" si="916"/>
        <v>-9.167049414348942E-14</v>
      </c>
      <c r="BP450" s="223">
        <f t="shared" ca="1" si="917"/>
        <v>-1.1065521725274427E-14</v>
      </c>
      <c r="BQ450" s="223">
        <f t="shared" ca="1" si="918"/>
        <v>1.0441373024693778E-13</v>
      </c>
      <c r="BR450" s="223">
        <f t="shared" ca="1" si="919"/>
        <v>-1.0917904062008697E-13</v>
      </c>
      <c r="BS450" s="223">
        <f t="shared" ca="1" si="920"/>
        <v>2.1318641593435575E-14</v>
      </c>
      <c r="BT450" s="223">
        <f t="shared" ca="1" si="921"/>
        <v>8.4628143701282175E-14</v>
      </c>
      <c r="BU450" s="223">
        <f t="shared" ca="1" si="922"/>
        <v>-1.187777983288069E-13</v>
      </c>
      <c r="BV450" s="223">
        <f t="shared" ca="1" si="923"/>
        <v>5.2158314771326335E-14</v>
      </c>
      <c r="BW450" s="223">
        <f t="shared" ca="1" si="924"/>
        <v>5.8711428537048267E-14</v>
      </c>
      <c r="BX450" s="223">
        <f t="shared" ca="1" si="925"/>
        <v>-1.1977135773427651E-13</v>
      </c>
      <c r="BY450" s="223">
        <f t="shared" ca="1" si="926"/>
        <v>7.9219229224219395E-14</v>
      </c>
      <c r="BZ450" s="223">
        <f t="shared" ca="1" si="927"/>
        <v>2.8541195524051075E-14</v>
      </c>
      <c r="CA450" s="223">
        <f t="shared" ca="1" si="928"/>
        <v>-1.120877375754315E-13</v>
      </c>
      <c r="CB450" s="223">
        <f t="shared" ca="1" si="929"/>
        <v>1.0054087938280461E-13</v>
      </c>
      <c r="CC450" s="223">
        <f t="shared" ca="1" si="930"/>
        <v>-3.696786266514862E-15</v>
      </c>
      <c r="CD450" s="223">
        <f t="shared" ca="1" si="931"/>
        <v>-9.6283599754446056E-14</v>
      </c>
      <c r="CE450" s="223">
        <f t="shared" ca="1" si="932"/>
        <v>1.1457855714212755E-13</v>
      </c>
      <c r="CF450" s="223">
        <f t="shared" ca="1" si="933"/>
        <v>-3.5666943772104366E-14</v>
      </c>
      <c r="CG450" s="223">
        <f t="shared" ca="1" si="934"/>
        <v>-7.3503920368494489E-14</v>
      </c>
      <c r="CH450" s="223">
        <f t="shared" ca="1" si="935"/>
        <v>1.2031526267111135E-13</v>
      </c>
      <c r="CI450" s="223">
        <f t="shared" ca="1" si="936"/>
        <v>-6.5053107228737111E-14</v>
      </c>
      <c r="CJ450" s="223">
        <f t="shared" ca="1" si="937"/>
        <v>-4.5399038632128895E-14</v>
      </c>
      <c r="CK450" s="223">
        <f t="shared" ca="1" si="938"/>
        <v>1.1733538388248917E-13</v>
      </c>
      <c r="CL450" s="223">
        <f t="shared" ca="1" si="939"/>
        <v>-8.9726311733258191E-14</v>
      </c>
      <c r="CM450" s="223">
        <f t="shared" ca="1" si="940"/>
        <v>-1.4005093319045145E-14</v>
      </c>
      <c r="CN450" s="223">
        <f t="shared" ca="1" si="941"/>
        <v>1.0585480664261526E-13</v>
      </c>
      <c r="CO450" s="223">
        <f t="shared" ca="1" si="942"/>
        <v>-1.0789903621249434E-13</v>
      </c>
      <c r="CP450" s="223">
        <f t="shared" ca="1" si="943"/>
        <v>1.840349115187417E-14</v>
      </c>
      <c r="CQ450" s="223">
        <f t="shared" ca="1" si="944"/>
        <v>8.6705274300622341E-14</v>
      </c>
      <c r="CR450" s="223">
        <f t="shared" ca="1" si="945"/>
        <v>-1.1825470551473493E-13</v>
      </c>
      <c r="CS450" s="223">
        <f t="shared" ca="1" si="946"/>
        <v>4.9478781917554177E-14</v>
      </c>
      <c r="CT450" s="223">
        <f t="shared" ca="1" si="947"/>
        <v>6.1274129655723217E-14</v>
      </c>
      <c r="CU450" s="223">
        <f t="shared" ca="1" si="948"/>
        <v>-1.2004307347308519E-13</v>
      </c>
      <c r="CV450" s="223">
        <f t="shared" ca="1" si="949"/>
        <v>7.6969440401830497E-14</v>
      </c>
      <c r="CW450" s="223">
        <f t="shared" ca="1" si="950"/>
        <v>3.1403804928643139E-14</v>
      </c>
      <c r="CX450" s="223">
        <f t="shared" ca="1" si="951"/>
        <v>-1.1313457664103152E-13</v>
      </c>
      <c r="CY450" s="223">
        <f t="shared" ca="1" si="952"/>
        <v>9.8883826996348549E-14</v>
      </c>
      <c r="CZ450" s="223">
        <f t="shared" ca="1" si="953"/>
        <v>-7.4165852545284933E-16</v>
      </c>
      <c r="DA450" s="223">
        <f t="shared" ca="1" si="954"/>
        <v>-9.8029720887965299E-14</v>
      </c>
      <c r="DB450" s="223">
        <f t="shared" ca="1" si="955"/>
        <v>1.1363429110484531E-13</v>
      </c>
      <c r="DC450" s="223">
        <f t="shared" ca="1" si="956"/>
        <v>-3.2833390400295607E-14</v>
      </c>
      <c r="DD450" s="223">
        <f t="shared" ca="1" si="957"/>
        <v>-7.5822820815826565E-14</v>
      </c>
      <c r="DE450" s="223">
        <f t="shared" ca="1" si="958"/>
        <v>1.2015219304461502E-13</v>
      </c>
      <c r="DF450" s="223">
        <f t="shared" ca="1" si="959"/>
        <v>-6.2546413127989203E-14</v>
      </c>
      <c r="DG450" s="223">
        <f t="shared" ca="1" si="960"/>
        <v>-4.8122718998814806E-14</v>
      </c>
      <c r="DH450" s="223">
        <f t="shared" ca="1" si="961"/>
        <v>1.1796532471362105E-13</v>
      </c>
      <c r="DI450" s="223">
        <f t="shared" ca="1" si="962"/>
        <v>-8.7728081547923998E-14</v>
      </c>
      <c r="DJ450" s="223">
        <f t="shared" ca="1" si="963"/>
        <v>-1.6936228768284648E-14</v>
      </c>
      <c r="DK450" s="223">
        <f t="shared" ca="1" si="964"/>
        <v>1.0723212006093574E-13</v>
      </c>
      <c r="DL450" s="223">
        <f t="shared" ca="1" si="965"/>
        <v>-1.0655403746009056E-13</v>
      </c>
      <c r="DM450" s="223">
        <f t="shared" ca="1" si="966"/>
        <v>1.5477255135393759E-14</v>
      </c>
      <c r="DN450" s="223">
        <f t="shared" ca="1" si="967"/>
        <v>8.8730176884845194E-14</v>
      </c>
      <c r="DO450" s="223">
        <f t="shared" ca="1" si="968"/>
        <v>-1.1766038048788917E-13</v>
      </c>
      <c r="DP450" s="223">
        <f t="shared" ca="1" si="969"/>
        <v>4.6769444895688832E-14</v>
      </c>
      <c r="DQ450" s="223">
        <f t="shared" ca="1" si="970"/>
        <v>6.379992152988086E-14</v>
      </c>
      <c r="DR450" s="223">
        <f t="shared" ca="1" si="971"/>
        <v>-1.2024247975313304E-13</v>
      </c>
      <c r="DS450" s="223">
        <f t="shared" ca="1" si="972"/>
        <v>7.4673288066613624E-14</v>
      </c>
      <c r="DT450" s="223">
        <f t="shared" ca="1" si="973"/>
        <v>3.4247497855410096E-14</v>
      </c>
      <c r="DU450" s="223">
        <f t="shared" ca="1" si="974"/>
        <v>-1.1411326766803498E-13</v>
      </c>
      <c r="DV450" s="223">
        <f t="shared" ca="1" si="975"/>
        <v>9.7167210690012344E-14</v>
      </c>
      <c r="DW450" s="223">
        <f t="shared" ca="1" si="976"/>
        <v>2.2139159629690826E-15</v>
      </c>
      <c r="DX450" s="223">
        <f t="shared" ca="1" si="977"/>
        <v>-9.9716792583189065E-14</v>
      </c>
      <c r="DY450" s="223">
        <f t="shared" ca="1" si="978"/>
        <v>1.1262157601966018E-13</v>
      </c>
      <c r="DZ450" s="223">
        <f t="shared" ca="1" si="979"/>
        <v>-2.9980059421825961E-14</v>
      </c>
      <c r="EA450" s="223">
        <f t="shared" ca="1" si="980"/>
        <v>-7.8096048431097106E-14</v>
      </c>
      <c r="EB450" s="223">
        <f t="shared" ca="1" si="981"/>
        <v>1.19916748229809E-13</v>
      </c>
      <c r="EC450" s="223">
        <f t="shared" ca="1" si="982"/>
        <v>-6.0002043406731067E-14</v>
      </c>
      <c r="ED450" s="223">
        <f t="shared" ca="1" si="983"/>
        <v>-5.0817412038997052E-14</v>
      </c>
      <c r="EE450" s="223">
        <f t="shared" ca="1" si="984"/>
        <v>1.1852420764415311E-13</v>
      </c>
      <c r="EF450" s="223">
        <f t="shared" ca="1" si="985"/>
        <v>-8.5677007246627224E-14</v>
      </c>
      <c r="EG450" s="223">
        <f t="shared" ca="1" si="986"/>
        <v>-1.9857162466603901E-14</v>
      </c>
      <c r="EH450" s="223">
        <f t="shared" ca="1" si="987"/>
        <v>1.0854484085979878E-13</v>
      </c>
      <c r="EI450" s="223">
        <f t="shared" ca="1" si="988"/>
        <v>-1.0514485453983618E-13</v>
      </c>
      <c r="EJ450" s="223">
        <f t="shared" ca="1" si="989"/>
        <v>1.254169619914822E-14</v>
      </c>
      <c r="EK450" s="223">
        <f t="shared" ca="1" si="990"/>
        <v>9.07016317283453E-14</v>
      </c>
      <c r="EL450" s="223">
        <f t="shared" ca="1" si="991"/>
        <v>-1.1699518124744258E-13</v>
      </c>
      <c r="EM450" s="223">
        <f t="shared" ca="1" si="992"/>
        <v>4.4031935709037328E-14</v>
      </c>
      <c r="EN450" s="223">
        <f t="shared" ca="1" si="993"/>
        <v>6.6287282716944519E-14</v>
      </c>
      <c r="EO450" s="223">
        <f t="shared" ca="1" si="994"/>
        <v>-1.2036945645953356E-13</v>
      </c>
      <c r="EP450" s="223">
        <f t="shared" ca="1" si="995"/>
        <v>7.2332155334884912E-14</v>
      </c>
      <c r="EQ450" s="223">
        <f t="shared" ca="1" si="996"/>
        <v>3.7070561370068655E-14</v>
      </c>
      <c r="ER450" s="223">
        <f t="shared" ca="1" si="997"/>
        <v>-1.1502322112956738E-13</v>
      </c>
      <c r="ES450" s="223">
        <f t="shared" ca="1" si="998"/>
        <v>9.539206448927663E-14</v>
      </c>
      <c r="ET450" s="223">
        <f t="shared" ca="1" si="999"/>
        <v>5.1681568712019942E-15</v>
      </c>
      <c r="EU450" s="223">
        <f t="shared" ca="1" si="1000"/>
        <v>-1.0134379861121364E-13</v>
      </c>
      <c r="EV450" s="223">
        <f t="shared" ca="1" si="1001"/>
        <v>1.1154102190827527E-13</v>
      </c>
      <c r="EW450" s="223">
        <f t="shared" ca="1" si="1002"/>
        <v>-2.7108669576593857E-14</v>
      </c>
      <c r="EX450" s="223">
        <f t="shared" ca="1" si="1003"/>
        <v>-8.0322233906994682E-14</v>
      </c>
      <c r="EY450" s="223">
        <f t="shared" ca="1" si="1004"/>
        <v>1.1960907004984484E-13</v>
      </c>
      <c r="EZ450" s="223">
        <f t="shared" ca="1" si="1005"/>
        <v>-5.7421530698151581E-14</v>
      </c>
      <c r="FA450" s="223">
        <f t="shared" ca="1" si="1006"/>
        <v>-5.3481494570355521E-14</v>
      </c>
      <c r="FB450" s="223">
        <f t="shared" ca="1" si="1007"/>
        <v>1.1901169602390646E-13</v>
      </c>
      <c r="FC450" s="223">
        <f t="shared" ca="1" si="1008"/>
        <v>-8.3574324319839598E-14</v>
      </c>
      <c r="FD450" s="223">
        <f t="shared" ca="1" si="1009"/>
        <v>-2.2766134952760379E-14</v>
      </c>
      <c r="FE450" s="223">
        <f t="shared" ca="1" si="1010"/>
        <v>1.0979217830528236E-13</v>
      </c>
      <c r="FF450" s="223">
        <f t="shared" ca="1" si="1011"/>
        <v>-1.0367233629082305E-13</v>
      </c>
      <c r="FG450" s="223">
        <f t="shared" ca="1" si="1012"/>
        <v>9.598582614083358E-15</v>
      </c>
      <c r="FH450" s="223">
        <f t="shared" ca="1" si="1013"/>
        <v>9.2618451300446948E-14</v>
      </c>
      <c r="FI450" s="223">
        <f t="shared" ca="1" si="1014"/>
        <v>-1.162595084845433E-13</v>
      </c>
      <c r="FJ450" s="223">
        <f t="shared" ca="1" si="1015"/>
        <v>4.1267903330781232E-14</v>
      </c>
      <c r="FK450" s="223">
        <f t="shared" ca="1" si="1016"/>
        <v>6.8734714923540576E-14</v>
      </c>
      <c r="FL450" s="223">
        <f t="shared" ca="1" si="1017"/>
        <v>-1.2042392710626682E-13</v>
      </c>
      <c r="FM450" s="223">
        <f t="shared" ca="1" si="1018"/>
        <v>6.9947452417450536E-14</v>
      </c>
      <c r="FN450" s="223">
        <f t="shared" ca="1" si="1019"/>
        <v>3.9871294964708962E-14</v>
      </c>
      <c r="FO450" s="223">
        <f t="shared" ca="1" si="1020"/>
        <v>-1.1586388890368652E-13</v>
      </c>
      <c r="FP450" s="223">
        <f t="shared" ca="1" si="1021"/>
        <v>9.3559457675827447E-14</v>
      </c>
      <c r="FQ450" s="223">
        <f t="shared" ca="1" si="1022"/>
        <v>8.119284674978683E-15</v>
      </c>
      <c r="FR450" s="223">
        <f t="shared" ca="1" si="1023"/>
        <v>-1.0290975892444342E-13</v>
      </c>
      <c r="FS450" s="223">
        <f t="shared" ca="1" si="1024"/>
        <v>1.1039327965607774E-13</v>
      </c>
      <c r="FT450" s="223">
        <f t="shared" ca="1" si="1025"/>
        <v>-2.4220950482460624E-14</v>
      </c>
      <c r="FU450" s="223">
        <f t="shared" ca="1" si="1026"/>
        <v>-8.2500036272623408E-14</v>
      </c>
      <c r="FV450" s="223">
        <f t="shared" ca="1" si="1027"/>
        <v>1.1922934383855373E-13</v>
      </c>
      <c r="FW450" s="223">
        <f t="shared" ca="1" si="1028"/>
        <v>-5.480642940660288E-14</v>
      </c>
      <c r="FX450" s="223">
        <f t="shared" ca="1" si="1029"/>
        <v>-5.61133618491806E-14</v>
      </c>
      <c r="FY450" s="223">
        <f t="shared" ca="1" si="1030"/>
        <v>1.194274962081089E-13</v>
      </c>
      <c r="FZ450" s="223">
        <f t="shared" ca="1" si="1031"/>
        <v>-8.1421299345122072E-14</v>
      </c>
      <c r="GA450" s="223">
        <f t="shared" ca="1" si="1032"/>
        <v>-2.5661393970495232E-14</v>
      </c>
      <c r="GB450" s="223">
        <f t="shared" ca="1" si="1033"/>
        <v>1.1097338104794608E-13</v>
      </c>
      <c r="GC450" s="223">
        <f t="shared" ca="1" si="1034"/>
        <v>-1.0213736970298657E-13</v>
      </c>
      <c r="GD450" s="223">
        <f t="shared" ca="1" si="1035"/>
        <v>6.6496872017590793E-15</v>
      </c>
      <c r="GE450" s="223">
        <f t="shared" ca="1" si="1036"/>
        <v>9.4479480980707823E-14</v>
      </c>
      <c r="GF450" s="223">
        <f t="shared" ca="1" si="1037"/>
        <v>-1.1545380534095585E-13</v>
      </c>
      <c r="GG450" s="223">
        <f t="shared" ca="1" si="1038"/>
        <v>3.8479012710658547E-14</v>
      </c>
      <c r="GH450" s="223">
        <f t="shared" ca="1" si="1039"/>
        <v>7.114074390801765E-14</v>
      </c>
      <c r="GI450" s="223">
        <f t="shared" ca="1" si="1040"/>
        <v>-1.2040585888225195E-13</v>
      </c>
      <c r="GJ450" s="223">
        <f t="shared" ca="1" si="1041"/>
        <v>6.7520615770183527E-14</v>
      </c>
      <c r="GK450" s="223">
        <f t="shared" ca="1" si="1042"/>
        <v>4.2648011582152759E-14</v>
      </c>
      <c r="GL450" s="223">
        <f t="shared" ca="1" si="1043"/>
        <v>-1.1663476460355806E-13</v>
      </c>
      <c r="GM450" s="223">
        <f t="shared" ca="1" si="1044"/>
        <v>9.1670494143487729E-14</v>
      </c>
      <c r="GN450" s="223">
        <f t="shared" ca="1" si="1045"/>
        <v>1.1065521725273607E-14</v>
      </c>
      <c r="GO450" s="223">
        <f t="shared" ca="1" si="1046"/>
        <v>-1.0441373024693737E-13</v>
      </c>
      <c r="GP450" s="223">
        <f t="shared" ca="1" si="1047"/>
        <v>1.0917904062008587E-13</v>
      </c>
      <c r="GQ450" s="223">
        <f t="shared" ca="1" si="1048"/>
        <v>-2.1318641593436396E-14</v>
      </c>
      <c r="GR450" s="223">
        <f t="shared" ca="1" si="1049"/>
        <v>-8.4628143701281569E-14</v>
      </c>
      <c r="GS450" s="223">
        <f t="shared" ca="1" si="1050"/>
        <v>1.1877779832880761E-13</v>
      </c>
      <c r="GT450" s="223">
        <f t="shared" ca="1" si="1051"/>
        <v>-5.2158314771323987E-14</v>
      </c>
      <c r="GU450" s="223">
        <f t="shared" ca="1" si="1052"/>
        <v>-5.8711428537047547E-14</v>
      </c>
      <c r="GV450" s="223">
        <f t="shared" ca="1" si="1053"/>
        <v>1.1977135773427643E-13</v>
      </c>
      <c r="GW450" s="223">
        <f t="shared" ca="1" si="1054"/>
        <v>-7.9219229224217439E-14</v>
      </c>
      <c r="GX450" s="223">
        <f t="shared" ca="1" si="1055"/>
        <v>-2.8541195524050274E-14</v>
      </c>
      <c r="GY450" s="223">
        <f t="shared" ca="1" si="1056"/>
        <v>1.1208773757543119E-13</v>
      </c>
      <c r="GZ450" s="223">
        <f t="shared" ca="1" si="1057"/>
        <v>-1.0054087938280694E-13</v>
      </c>
      <c r="HA450" s="223">
        <f t="shared" ca="1" si="1058"/>
        <v>3.6967862665122619E-15</v>
      </c>
      <c r="HB450" s="223">
        <f t="shared" ca="1" si="1059"/>
        <v>9.6283599754445564E-14</v>
      </c>
      <c r="HC450" s="223">
        <f t="shared" ca="1" si="1060"/>
        <v>-1.1457855714212886E-13</v>
      </c>
      <c r="HD450" s="223">
        <f t="shared" ca="1" si="1061"/>
        <v>3.5666943772101886E-14</v>
      </c>
      <c r="HE450" s="223">
        <f t="shared" ca="1" si="1062"/>
        <v>7.3503920368493833E-14</v>
      </c>
      <c r="HF450" s="223">
        <f t="shared" ca="1" si="1063"/>
        <v>-1.2031526267111138E-13</v>
      </c>
      <c r="HG450" s="223">
        <f t="shared" ca="1" si="1064"/>
        <v>6.5053107228740696E-14</v>
      </c>
      <c r="HH450" s="223">
        <f t="shared" ca="1" si="1065"/>
        <v>4.5399038632131293E-14</v>
      </c>
      <c r="HI450" s="223">
        <f t="shared" ca="1" si="1066"/>
        <v>-1.1733538388248896E-13</v>
      </c>
      <c r="HJ450" s="223">
        <f t="shared" ca="1" si="1067"/>
        <v>8.9726311733261005E-14</v>
      </c>
      <c r="HK450" s="223">
        <f t="shared" ca="1" si="1068"/>
        <v>1.400509331904772E-14</v>
      </c>
      <c r="HL450" s="223">
        <f t="shared" ca="1" si="1069"/>
        <v>-1.0585480664261487E-13</v>
      </c>
      <c r="HM450" s="223">
        <f t="shared" ca="1" si="1070"/>
        <v>1.0789903621249469E-13</v>
      </c>
      <c r="HN450" s="223">
        <f t="shared" ca="1" si="1071"/>
        <v>-1.8403491151878373E-14</v>
      </c>
      <c r="HO450" s="223">
        <f t="shared" ca="1" si="1072"/>
        <v>-8.6705274300624133E-14</v>
      </c>
      <c r="HP450" s="223">
        <f t="shared" ca="1" si="1073"/>
        <v>1.1825470551473508E-13</v>
      </c>
      <c r="HQ450" s="223">
        <f t="shared" ca="1" si="1074"/>
        <v>-4.9478781917558058E-14</v>
      </c>
      <c r="HR450" s="223">
        <f t="shared" ca="1" si="1075"/>
        <v>-6.1274129655725452E-14</v>
      </c>
      <c r="HS450" s="223">
        <f t="shared" ca="1" si="1076"/>
        <v>1.2004307347308514E-13</v>
      </c>
      <c r="HT450" s="223">
        <f t="shared" ca="1" si="1077"/>
        <v>-7.6969440401831128E-14</v>
      </c>
      <c r="HU450" s="223">
        <f t="shared" ca="1" si="1078"/>
        <v>-3.1403804928639031E-14</v>
      </c>
      <c r="HV450" s="223">
        <f t="shared" ca="1" si="1079"/>
        <v>1.1313457664103124E-13</v>
      </c>
      <c r="HW450" s="223">
        <f t="shared" ca="1" si="1080"/>
        <v>-9.8883826996349016E-14</v>
      </c>
      <c r="HX450" s="223">
        <f t="shared" ca="1" si="1081"/>
        <v>7.4165852545709655E-16</v>
      </c>
      <c r="HY450" s="223">
        <f t="shared" ca="1" si="1082"/>
        <v>9.8029720887966813E-14</v>
      </c>
      <c r="HZ450" s="223">
        <f t="shared" ca="1" si="1083"/>
        <v>-1.1363429110484559E-13</v>
      </c>
      <c r="IA450" s="223">
        <f t="shared" ca="1" si="1084"/>
        <v>3.2833390400296409E-14</v>
      </c>
      <c r="IB450" s="223">
        <f t="shared" ca="1" si="1085"/>
        <v>7.5822820815823258E-14</v>
      </c>
      <c r="IC450" s="223">
        <f t="shared" ca="1" si="1086"/>
        <v>-1.2015219304461507E-13</v>
      </c>
      <c r="ID450" s="223">
        <f t="shared" ca="1" si="1087"/>
        <v>6.2546413127989897E-14</v>
      </c>
      <c r="IE450" s="223">
        <f t="shared" ca="1" si="1088"/>
        <v>6.9467561782036119E-14</v>
      </c>
      <c r="IF450" s="223">
        <f t="shared" ca="1" si="1089"/>
        <v>-1.1796532471362156E-13</v>
      </c>
      <c r="IG450" s="223">
        <f t="shared" ca="1" si="1090"/>
        <v>8.7728081547929248E-14</v>
      </c>
      <c r="IH450" s="223">
        <f t="shared" ca="1" si="1091"/>
        <v>1.6936228768283827E-14</v>
      </c>
      <c r="II450" s="223">
        <f t="shared" ca="1" si="1092"/>
        <v>-1.0723212006093693E-13</v>
      </c>
      <c r="IJ450" s="223">
        <f t="shared" ca="1" si="1093"/>
        <v>1.0655403746009415E-13</v>
      </c>
      <c r="IK450" s="223">
        <f t="shared" ca="1" si="1094"/>
        <v>-1.5477255135394579E-14</v>
      </c>
      <c r="IL450" s="223">
        <f t="shared" ca="1" si="1095"/>
        <v>-8.8730176884846936E-14</v>
      </c>
      <c r="IM450" s="223">
        <f t="shared" ca="1" si="1096"/>
        <v>1.1766038048789008E-13</v>
      </c>
      <c r="IN450" s="223">
        <f t="shared" ca="1" si="1097"/>
        <v>-4.6769444895689583E-14</v>
      </c>
      <c r="IO450" s="223">
        <f t="shared" ca="1" si="1098"/>
        <v>-6.3799921529885972E-14</v>
      </c>
      <c r="IP450" s="223">
        <f t="shared" ca="1" si="1099"/>
        <v>1.2024247975313279E-13</v>
      </c>
      <c r="IQ450" s="223">
        <f t="shared" ca="1" si="1100"/>
        <v>-7.467328806661428E-14</v>
      </c>
      <c r="IR450" s="223">
        <f t="shared" ca="1" si="1101"/>
        <v>-3.4247497855415865E-14</v>
      </c>
      <c r="IS450" s="223">
        <f t="shared" ca="1" si="1102"/>
        <v>1.1411326766803471E-13</v>
      </c>
      <c r="IT450" s="223">
        <f t="shared" ca="1" si="1103"/>
        <v>-9.7167210690012836E-14</v>
      </c>
      <c r="IU450" s="223">
        <f t="shared" ca="1" si="1104"/>
        <v>-2.2139159629614085E-15</v>
      </c>
      <c r="IV450" s="223">
        <f t="shared" ca="1" si="1105"/>
        <v>9.9716792583188585E-14</v>
      </c>
      <c r="IW450" s="223">
        <f t="shared" ca="1" si="1106"/>
        <v>-1.1262157601966048E-13</v>
      </c>
      <c r="IX450" s="223">
        <f t="shared" ca="1" si="1107"/>
        <v>2.9980059421833396E-14</v>
      </c>
      <c r="IY450" s="223">
        <f t="shared" ca="1" si="1108"/>
        <v>7.8096048431096475E-14</v>
      </c>
      <c r="IZ450" s="223">
        <f t="shared" ca="1" si="1109"/>
        <v>-1.1991674822980847E-13</v>
      </c>
      <c r="JA450" s="223">
        <f t="shared" ca="1" si="1110"/>
        <v>6.0002043406737706E-14</v>
      </c>
      <c r="JB450" s="223">
        <f t="shared" ca="1" si="1111"/>
        <v>5.0817412038996307E-14</v>
      </c>
    </row>
    <row r="451" spans="2:262">
      <c r="B451" s="230">
        <v>90</v>
      </c>
      <c r="C451" s="229">
        <f t="shared" si="1112"/>
        <v>1.7578125000000011E-3</v>
      </c>
      <c r="D451" s="226">
        <f t="shared" ca="1" si="855"/>
        <v>18.0000000000766</v>
      </c>
      <c r="E451" s="225">
        <f ca="1">CR361</f>
        <v>7.6599999160449133E-11</v>
      </c>
      <c r="F451" s="224">
        <v>90</v>
      </c>
      <c r="G451" s="223">
        <f t="shared" ca="1" si="856"/>
        <v>-5.0381331728319193E-13</v>
      </c>
      <c r="H451" s="223">
        <f t="shared" ca="1" si="857"/>
        <v>6.2449861677755484E-13</v>
      </c>
      <c r="I451" s="223">
        <f t="shared" ca="1" si="858"/>
        <v>-2.402134660585604E-13</v>
      </c>
      <c r="J451" s="223">
        <f t="shared" ca="1" si="859"/>
        <v>-3.3830862745595277E-13</v>
      </c>
      <c r="K451" s="223">
        <f t="shared" ca="1" si="860"/>
        <v>6.4327389421716183E-13</v>
      </c>
      <c r="L451" s="223">
        <f t="shared" ca="1" si="861"/>
        <v>-4.280869953106524E-13</v>
      </c>
      <c r="M451" s="223">
        <f t="shared" ca="1" si="862"/>
        <v>-1.3325164347953963E-13</v>
      </c>
      <c r="N451" s="223">
        <f t="shared" ca="1" si="863"/>
        <v>5.8684281799712323E-13</v>
      </c>
      <c r="O451" s="223">
        <f t="shared" ca="1" si="864"/>
        <v>-5.6591207357499232E-13</v>
      </c>
      <c r="P451" s="223">
        <f t="shared" ca="1" si="865"/>
        <v>8.7384039267863111E-14</v>
      </c>
      <c r="Q451" s="223">
        <f t="shared" ca="1" si="866"/>
        <v>4.6180285074377991E-13</v>
      </c>
      <c r="R451" s="223">
        <f t="shared" ca="1" si="867"/>
        <v>-6.3757531326924951E-13</v>
      </c>
      <c r="S451" s="223">
        <f t="shared" ca="1" si="868"/>
        <v>2.9780349060829382E-13</v>
      </c>
      <c r="T451" s="223">
        <f t="shared" ca="1" si="869"/>
        <v>2.8277264880768946E-13</v>
      </c>
      <c r="U451" s="223">
        <f t="shared" ca="1" si="870"/>
        <v>-6.3469843105674187E-13</v>
      </c>
      <c r="V451" s="223">
        <f t="shared" ca="1" si="871"/>
        <v>4.7340617907818986E-13</v>
      </c>
      <c r="W451" s="223">
        <f t="shared" ca="1" si="872"/>
        <v>7.0682967818147446E-14</v>
      </c>
      <c r="X451" s="223">
        <f t="shared" ca="1" si="873"/>
        <v>-5.5761776861565032E-13</v>
      </c>
      <c r="Y451" s="223">
        <f t="shared" ca="1" si="874"/>
        <v>5.9366206605578601E-13</v>
      </c>
      <c r="Z451" s="223">
        <f t="shared" ca="1" si="875"/>
        <v>-1.4967039109029316E-13</v>
      </c>
      <c r="AA451" s="223">
        <f t="shared" ca="1" si="876"/>
        <v>-4.1534497030458682E-13</v>
      </c>
      <c r="AB451" s="223">
        <f t="shared" ca="1" si="877"/>
        <v>6.4451181096004171E-13</v>
      </c>
      <c r="AC451" s="223">
        <f t="shared" ca="1" si="878"/>
        <v>-3.5252550474752183E-13</v>
      </c>
      <c r="AD451" s="223">
        <f t="shared" ca="1" si="879"/>
        <v>-2.2451341497215315E-13</v>
      </c>
      <c r="AE451" s="223">
        <f t="shared" ca="1" si="880"/>
        <v>6.2001047504379016E-13</v>
      </c>
      <c r="AF451" s="223">
        <f t="shared" ca="1" si="881"/>
        <v>-5.1416620255106272E-13</v>
      </c>
      <c r="AG451" s="223">
        <f t="shared" ca="1" si="882"/>
        <v>-7.4335765374247598E-15</v>
      </c>
      <c r="AH451" s="223">
        <f t="shared" ca="1" si="883"/>
        <v>5.2302255529753039E-13</v>
      </c>
      <c r="AI451" s="223">
        <f t="shared" ca="1" si="884"/>
        <v>-6.1569476831176613E-13</v>
      </c>
      <c r="AJ451" s="223">
        <f t="shared" ca="1" si="885"/>
        <v>2.1051533522836969E-13</v>
      </c>
      <c r="AK451" s="223">
        <f t="shared" ca="1" si="886"/>
        <v>3.6488709075070955E-13</v>
      </c>
      <c r="AL451" s="223">
        <f t="shared" ca="1" si="887"/>
        <v>-6.4524130758529401E-13</v>
      </c>
      <c r="AM451" s="223">
        <f t="shared" ca="1" si="888"/>
        <v>4.0385250556599133E-13</v>
      </c>
      <c r="AN451" s="223">
        <f t="shared" ca="1" si="889"/>
        <v>1.6409199421892457E-13</v>
      </c>
      <c r="AO451" s="223">
        <f t="shared" ca="1" si="890"/>
        <v>-5.9935147922396499E-13</v>
      </c>
      <c r="AP451" s="223">
        <f t="shared" ca="1" si="891"/>
        <v>5.499745244215342E-13</v>
      </c>
      <c r="AQ451" s="223">
        <f t="shared" ca="1" si="892"/>
        <v>-5.5887404148959598E-14</v>
      </c>
      <c r="AR451" s="223">
        <f t="shared" ca="1" si="893"/>
        <v>-4.8339034885868344E-13</v>
      </c>
      <c r="AS451" s="223">
        <f t="shared" ca="1" si="894"/>
        <v>6.3179799337590812E-13</v>
      </c>
      <c r="AT451" s="223">
        <f t="shared" ca="1" si="895"/>
        <v>-2.6933290160880024E-13</v>
      </c>
      <c r="AU451" s="223">
        <f t="shared" ca="1" si="896"/>
        <v>-3.1091514904532167E-13</v>
      </c>
      <c r="AV451" s="223">
        <f t="shared" ca="1" si="897"/>
        <v>6.3975677769372139E-13</v>
      </c>
      <c r="AW451" s="223">
        <f t="shared" ca="1" si="898"/>
        <v>-4.5129018598761702E-13</v>
      </c>
      <c r="AX451" s="223">
        <f t="shared" ca="1" si="899"/>
        <v>-1.0209027785955041E-13</v>
      </c>
      <c r="AY451" s="223">
        <f t="shared" ca="1" si="900"/>
        <v>5.7292040102036472E-13</v>
      </c>
      <c r="AZ451" s="223">
        <f t="shared" ca="1" si="901"/>
        <v>-5.8048629097516454E-13</v>
      </c>
      <c r="BA451" s="223">
        <f t="shared" ca="1" si="902"/>
        <v>1.1867015858223122E-13</v>
      </c>
      <c r="BB451" s="223">
        <f t="shared" ca="1" si="903"/>
        <v>4.3910282911227988E-13</v>
      </c>
      <c r="BC451" s="223">
        <f t="shared" ca="1" si="904"/>
        <v>-6.4181665838792349E-13</v>
      </c>
      <c r="BD451" s="223">
        <f t="shared" ca="1" si="905"/>
        <v>3.2555664491440581E-13</v>
      </c>
      <c r="BE451" s="223">
        <f t="shared" ca="1" si="906"/>
        <v>2.5394892449112608E-13</v>
      </c>
      <c r="BF451" s="223">
        <f t="shared" ca="1" si="907"/>
        <v>-6.2811104030633042E-13</v>
      </c>
      <c r="BG451" s="223">
        <f t="shared" ca="1" si="908"/>
        <v>4.9438169521787837E-13</v>
      </c>
      <c r="BH451" s="223">
        <f t="shared" ca="1" si="909"/>
        <v>3.9105376316175056E-14</v>
      </c>
      <c r="BI451" s="223">
        <f t="shared" ca="1" si="910"/>
        <v>-5.4097178616479356E-13</v>
      </c>
      <c r="BJ451" s="223">
        <f t="shared" ca="1" si="911"/>
        <v>6.0540765722062284E-13</v>
      </c>
      <c r="BK451" s="223">
        <f t="shared" ca="1" si="912"/>
        <v>-1.8031005451663949E-13</v>
      </c>
      <c r="BL451" s="223">
        <f t="shared" ca="1" si="913"/>
        <v>-3.9058650908350856E-13</v>
      </c>
      <c r="BM451" s="223">
        <f t="shared" ca="1" si="914"/>
        <v>6.4565427812698962E-13</v>
      </c>
      <c r="BN451" s="223">
        <f t="shared" ca="1" si="915"/>
        <v>-3.7864509976212015E-13</v>
      </c>
      <c r="BO451" s="223">
        <f t="shared" ca="1" si="916"/>
        <v>-1.945370329714606E-13</v>
      </c>
      <c r="BP451" s="223">
        <f t="shared" ca="1" si="917"/>
        <v>6.1041625024036907E-13</v>
      </c>
      <c r="BQ451" s="223">
        <f t="shared" ca="1" si="918"/>
        <v>-5.3271203846666053E-13</v>
      </c>
      <c r="BR451" s="223">
        <f t="shared" ca="1" si="919"/>
        <v>2.4256131378307336E-14</v>
      </c>
      <c r="BS451" s="223">
        <f t="shared" ca="1" si="920"/>
        <v>5.0381331728319082E-13</v>
      </c>
      <c r="BT451" s="223">
        <f t="shared" ca="1" si="921"/>
        <v>-6.2449861677755615E-13</v>
      </c>
      <c r="BU451" s="223">
        <f t="shared" ca="1" si="922"/>
        <v>2.4021346605855071E-13</v>
      </c>
      <c r="BV451" s="223">
        <f t="shared" ca="1" si="923"/>
        <v>3.3830862745595883E-13</v>
      </c>
      <c r="BW451" s="223">
        <f t="shared" ca="1" si="924"/>
        <v>-6.4327389421716214E-13</v>
      </c>
      <c r="BX451" s="223">
        <f t="shared" ca="1" si="925"/>
        <v>4.2808699531065139E-13</v>
      </c>
      <c r="BY451" s="223">
        <f t="shared" ca="1" si="926"/>
        <v>1.3325164347953751E-13</v>
      </c>
      <c r="BZ451" s="223">
        <f t="shared" ca="1" si="927"/>
        <v>-5.8684281799712091E-13</v>
      </c>
      <c r="CA451" s="223">
        <f t="shared" ca="1" si="928"/>
        <v>5.6591207357498727E-13</v>
      </c>
      <c r="CB451" s="223">
        <f t="shared" ca="1" si="929"/>
        <v>-8.7384039267857317E-14</v>
      </c>
      <c r="CC451" s="223">
        <f t="shared" ca="1" si="930"/>
        <v>-4.6180285074378243E-13</v>
      </c>
      <c r="CD451" s="223">
        <f t="shared" ca="1" si="931"/>
        <v>6.3757531326924941E-13</v>
      </c>
      <c r="CE451" s="223">
        <f t="shared" ca="1" si="932"/>
        <v>-2.978034906082968E-13</v>
      </c>
      <c r="CF451" s="223">
        <f t="shared" ca="1" si="933"/>
        <v>-2.8277264880768441E-13</v>
      </c>
      <c r="CG451" s="223">
        <f t="shared" ca="1" si="934"/>
        <v>6.3469843105674378E-13</v>
      </c>
      <c r="CH451" s="223">
        <f t="shared" ca="1" si="935"/>
        <v>-4.7340617907818592E-13</v>
      </c>
      <c r="CI451" s="223">
        <f t="shared" ca="1" si="936"/>
        <v>-7.0682967818148708E-14</v>
      </c>
      <c r="CJ451" s="223">
        <f t="shared" ca="1" si="937"/>
        <v>5.5761776861565093E-13</v>
      </c>
      <c r="CK451" s="223">
        <f t="shared" ca="1" si="938"/>
        <v>-5.9366206605578732E-13</v>
      </c>
      <c r="CL451" s="223">
        <f t="shared" ca="1" si="939"/>
        <v>1.4967039109030086E-13</v>
      </c>
      <c r="CM451" s="223">
        <f t="shared" ca="1" si="940"/>
        <v>4.1534497030459485E-13</v>
      </c>
      <c r="CN451" s="223">
        <f t="shared" ca="1" si="941"/>
        <v>-6.4451181096004131E-13</v>
      </c>
      <c r="CO451" s="223">
        <f t="shared" ca="1" si="942"/>
        <v>3.5252550474752077E-13</v>
      </c>
      <c r="CP451" s="223">
        <f t="shared" ca="1" si="943"/>
        <v>2.2451341497215434E-13</v>
      </c>
      <c r="CQ451" s="223">
        <f t="shared" ca="1" si="944"/>
        <v>-6.2001047504378935E-13</v>
      </c>
      <c r="CR451" s="223">
        <f t="shared" ca="1" si="945"/>
        <v>5.1416620255106757E-13</v>
      </c>
      <c r="CS451" s="223">
        <f t="shared" ca="1" si="946"/>
        <v>7.4335765374306164E-15</v>
      </c>
      <c r="CT451" s="223">
        <f t="shared" ca="1" si="947"/>
        <v>-5.2302255529753382E-13</v>
      </c>
      <c r="CU451" s="223">
        <f t="shared" ca="1" si="948"/>
        <v>6.1569476831176583E-13</v>
      </c>
      <c r="CV451" s="223">
        <f t="shared" ca="1" si="949"/>
        <v>-2.105153352283685E-13</v>
      </c>
      <c r="CW451" s="223">
        <f t="shared" ca="1" si="950"/>
        <v>-3.6488709075070299E-13</v>
      </c>
      <c r="CX451" s="223">
        <f t="shared" ca="1" si="951"/>
        <v>6.452413075852937E-13</v>
      </c>
      <c r="CY451" s="223">
        <f t="shared" ca="1" si="952"/>
        <v>-4.0385250556598315E-13</v>
      </c>
      <c r="CZ451" s="223">
        <f t="shared" ca="1" si="953"/>
        <v>-1.6409199421892581E-13</v>
      </c>
      <c r="DA451" s="223">
        <f t="shared" ca="1" si="954"/>
        <v>5.993514792239655E-13</v>
      </c>
      <c r="DB451" s="223">
        <f t="shared" ca="1" si="955"/>
        <v>-5.4997452442153349E-13</v>
      </c>
      <c r="DC451" s="223">
        <f t="shared" ca="1" si="956"/>
        <v>5.588740414896748E-14</v>
      </c>
      <c r="DD451" s="223">
        <f t="shared" ca="1" si="957"/>
        <v>4.833903488586904E-13</v>
      </c>
      <c r="DE451" s="223">
        <f t="shared" ca="1" si="958"/>
        <v>-6.31797993375906E-13</v>
      </c>
      <c r="DF451" s="223">
        <f t="shared" ca="1" si="959"/>
        <v>2.6933290160879913E-13</v>
      </c>
      <c r="DG451" s="223">
        <f t="shared" ca="1" si="960"/>
        <v>3.1091514904532273E-13</v>
      </c>
      <c r="DH451" s="223">
        <f t="shared" ca="1" si="961"/>
        <v>-6.3975677769372149E-13</v>
      </c>
      <c r="DI451" s="223">
        <f t="shared" ca="1" si="962"/>
        <v>4.5129018598762268E-13</v>
      </c>
      <c r="DJ451" s="223">
        <f t="shared" ca="1" si="963"/>
        <v>1.0209027785956071E-13</v>
      </c>
      <c r="DK451" s="223">
        <f t="shared" ca="1" si="964"/>
        <v>-5.7292040102036957E-13</v>
      </c>
      <c r="DL451" s="223">
        <f t="shared" ca="1" si="965"/>
        <v>5.8048629097516393E-13</v>
      </c>
      <c r="DM451" s="223">
        <f t="shared" ca="1" si="966"/>
        <v>-1.1867015858222996E-13</v>
      </c>
      <c r="DN451" s="223">
        <f t="shared" ca="1" si="967"/>
        <v>-4.3910282911228069E-13</v>
      </c>
      <c r="DO451" s="223">
        <f t="shared" ca="1" si="968"/>
        <v>6.418166583879243E-13</v>
      </c>
      <c r="DP451" s="223">
        <f t="shared" ca="1" si="969"/>
        <v>-3.2555664491439682E-13</v>
      </c>
      <c r="DQ451" s="223">
        <f t="shared" ca="1" si="970"/>
        <v>-2.5394892449112724E-13</v>
      </c>
      <c r="DR451" s="223">
        <f t="shared" ca="1" si="971"/>
        <v>6.2811104030633072E-13</v>
      </c>
      <c r="DS451" s="223">
        <f t="shared" ca="1" si="972"/>
        <v>-4.9438169521786585E-13</v>
      </c>
      <c r="DT451" s="223">
        <f t="shared" ca="1" si="973"/>
        <v>-3.9105376316167167E-14</v>
      </c>
      <c r="DU451" s="223">
        <f t="shared" ca="1" si="974"/>
        <v>5.4097178616479921E-13</v>
      </c>
      <c r="DV451" s="223">
        <f t="shared" ca="1" si="975"/>
        <v>-6.0540765722062567E-13</v>
      </c>
      <c r="DW451" s="223">
        <f t="shared" ca="1" si="976"/>
        <v>1.8031005451663828E-13</v>
      </c>
      <c r="DX451" s="223">
        <f t="shared" ca="1" si="977"/>
        <v>3.9058650908349493E-13</v>
      </c>
      <c r="DY451" s="223">
        <f t="shared" ca="1" si="978"/>
        <v>-6.4565427812698962E-13</v>
      </c>
      <c r="DZ451" s="223">
        <f t="shared" ca="1" si="979"/>
        <v>3.786450997621043E-13</v>
      </c>
      <c r="EA451" s="223">
        <f t="shared" ca="1" si="980"/>
        <v>1.9453703297146181E-13</v>
      </c>
      <c r="EB451" s="223">
        <f t="shared" ca="1" si="981"/>
        <v>-6.1041625024036937E-13</v>
      </c>
      <c r="EC451" s="223">
        <f t="shared" ca="1" si="982"/>
        <v>5.3271203846667023E-13</v>
      </c>
      <c r="ED451" s="223">
        <f t="shared" ca="1" si="983"/>
        <v>-2.4256131378306071E-14</v>
      </c>
      <c r="EE451" s="223">
        <f t="shared" ca="1" si="984"/>
        <v>-5.0381331728320314E-13</v>
      </c>
      <c r="EF451" s="223">
        <f t="shared" ca="1" si="985"/>
        <v>6.2449861677755574E-13</v>
      </c>
      <c r="EG451" s="223">
        <f t="shared" ca="1" si="986"/>
        <v>-2.402134660585495E-13</v>
      </c>
      <c r="EH451" s="223">
        <f t="shared" ca="1" si="987"/>
        <v>-3.3830862745594419E-13</v>
      </c>
      <c r="EI451" s="223">
        <f t="shared" ca="1" si="988"/>
        <v>6.4327389421716224E-13</v>
      </c>
      <c r="EJ451" s="223">
        <f t="shared" ca="1" si="989"/>
        <v>-4.2808699531063675E-13</v>
      </c>
      <c r="EK451" s="223">
        <f t="shared" ca="1" si="990"/>
        <v>-1.3325164347953873E-13</v>
      </c>
      <c r="EL451" s="223">
        <f t="shared" ca="1" si="991"/>
        <v>5.8684281799712899E-13</v>
      </c>
      <c r="EM451" s="223">
        <f t="shared" ca="1" si="992"/>
        <v>-5.6591207357499555E-13</v>
      </c>
      <c r="EN451" s="223">
        <f t="shared" ca="1" si="993"/>
        <v>8.7384039267856068E-14</v>
      </c>
      <c r="EO451" s="223">
        <f t="shared" ca="1" si="994"/>
        <v>4.6180285074377062E-13</v>
      </c>
      <c r="EP451" s="223">
        <f t="shared" ca="1" si="995"/>
        <v>-6.3757531326924911E-13</v>
      </c>
      <c r="EQ451" s="223">
        <f t="shared" ca="1" si="996"/>
        <v>2.9780349060827938E-13</v>
      </c>
      <c r="ER451" s="223">
        <f t="shared" ca="1" si="997"/>
        <v>2.8277264880768552E-13</v>
      </c>
      <c r="ES451" s="223">
        <f t="shared" ca="1" si="998"/>
        <v>-6.3469843105674399E-13</v>
      </c>
      <c r="ET451" s="223">
        <f t="shared" ca="1" si="999"/>
        <v>4.7340617907819743E-13</v>
      </c>
      <c r="EU451" s="223">
        <f t="shared" ca="1" si="1000"/>
        <v>7.0682967818149958E-14</v>
      </c>
      <c r="EV451" s="223">
        <f t="shared" ca="1" si="1001"/>
        <v>-5.5761776861566072E-13</v>
      </c>
      <c r="EW451" s="223">
        <f t="shared" ca="1" si="1002"/>
        <v>5.9366206605578692E-13</v>
      </c>
      <c r="EX451" s="223">
        <f t="shared" ca="1" si="1003"/>
        <v>-1.496703910902818E-13</v>
      </c>
      <c r="EY451" s="223">
        <f t="shared" ca="1" si="1004"/>
        <v>-4.1534497030458182E-13</v>
      </c>
      <c r="EZ451" s="223">
        <f t="shared" ca="1" si="1005"/>
        <v>6.4451181096004131E-13</v>
      </c>
      <c r="FA451" s="223">
        <f t="shared" ca="1" si="1006"/>
        <v>-3.5252550474753506E-13</v>
      </c>
      <c r="FB451" s="223">
        <f t="shared" ca="1" si="1007"/>
        <v>-2.2451341497215552E-13</v>
      </c>
      <c r="FC451" s="223">
        <f t="shared" ca="1" si="1008"/>
        <v>6.200104750437948E-13</v>
      </c>
      <c r="FD451" s="223">
        <f t="shared" ca="1" si="1009"/>
        <v>-5.1416620255106676E-13</v>
      </c>
      <c r="FE451" s="223">
        <f t="shared" ca="1" si="1010"/>
        <v>-7.433576537431888E-15</v>
      </c>
      <c r="FF451" s="223">
        <f t="shared" ca="1" si="1011"/>
        <v>5.2302255529752383E-13</v>
      </c>
      <c r="FG451" s="223">
        <f t="shared" ca="1" si="1012"/>
        <v>-6.1569476831176543E-13</v>
      </c>
      <c r="FH451" s="223">
        <f t="shared" ca="1" si="1013"/>
        <v>2.1051533522834997E-13</v>
      </c>
      <c r="FI451" s="223">
        <f t="shared" ca="1" si="1014"/>
        <v>3.648870907507041E-13</v>
      </c>
      <c r="FJ451" s="223">
        <f t="shared" ca="1" si="1015"/>
        <v>-6.4524130758529451E-13</v>
      </c>
      <c r="FK451" s="223">
        <f t="shared" ca="1" si="1016"/>
        <v>4.0385250556599648E-13</v>
      </c>
      <c r="FL451" s="223">
        <f t="shared" ca="1" si="1017"/>
        <v>1.6409199421892704E-13</v>
      </c>
      <c r="FM451" s="223">
        <f t="shared" ca="1" si="1018"/>
        <v>-5.9935147922397277E-13</v>
      </c>
      <c r="FN451" s="223">
        <f t="shared" ca="1" si="1019"/>
        <v>5.4997452442153288E-13</v>
      </c>
      <c r="FO451" s="223">
        <f t="shared" ca="1" si="1020"/>
        <v>-5.5887404148947935E-14</v>
      </c>
      <c r="FP451" s="223">
        <f t="shared" ca="1" si="1021"/>
        <v>-4.8339034885867899E-13</v>
      </c>
      <c r="FQ451" s="223">
        <f t="shared" ca="1" si="1022"/>
        <v>6.317979933759059E-13</v>
      </c>
      <c r="FR451" s="223">
        <f t="shared" ca="1" si="1023"/>
        <v>-2.6933290160881463E-13</v>
      </c>
      <c r="FS451" s="223">
        <f t="shared" ca="1" si="1024"/>
        <v>-3.1091514904532384E-13</v>
      </c>
      <c r="FT451" s="223">
        <f t="shared" ca="1" si="1025"/>
        <v>6.3975677769372422E-13</v>
      </c>
      <c r="FU451" s="223">
        <f t="shared" ca="1" si="1026"/>
        <v>-4.5129018598762177E-13</v>
      </c>
      <c r="FV451" s="223">
        <f t="shared" ca="1" si="1027"/>
        <v>-1.0209027785956194E-13</v>
      </c>
      <c r="FW451" s="223">
        <f t="shared" ca="1" si="1028"/>
        <v>5.7292040102036159E-13</v>
      </c>
      <c r="FX451" s="223">
        <f t="shared" ca="1" si="1029"/>
        <v>-5.8048629097516343E-13</v>
      </c>
      <c r="FY451" s="223">
        <f t="shared" ca="1" si="1030"/>
        <v>1.1867015858221067E-13</v>
      </c>
      <c r="FZ451" s="223">
        <f t="shared" ca="1" si="1031"/>
        <v>4.3910282911228175E-13</v>
      </c>
      <c r="GA451" s="223">
        <f t="shared" ca="1" si="1032"/>
        <v>-6.4181665838792218E-13</v>
      </c>
      <c r="GB451" s="223">
        <f t="shared" ca="1" si="1033"/>
        <v>3.2555664491441157E-13</v>
      </c>
      <c r="GC451" s="223">
        <f t="shared" ca="1" si="1034"/>
        <v>2.5394892449112845E-13</v>
      </c>
      <c r="GD451" s="223">
        <f t="shared" ca="1" si="1035"/>
        <v>-6.2811104030632678E-13</v>
      </c>
      <c r="GE451" s="223">
        <f t="shared" ca="1" si="1036"/>
        <v>4.9438169521787676E-13</v>
      </c>
      <c r="GF451" s="223">
        <f t="shared" ca="1" si="1037"/>
        <v>3.9105376316186756E-14</v>
      </c>
      <c r="GG451" s="223">
        <f t="shared" ca="1" si="1038"/>
        <v>-5.4097178616478992E-13</v>
      </c>
      <c r="GH451" s="223">
        <f t="shared" ca="1" si="1039"/>
        <v>6.054076572206188E-13</v>
      </c>
      <c r="GI451" s="223">
        <f t="shared" ca="1" si="1040"/>
        <v>-1.8031005451665469E-13</v>
      </c>
      <c r="GJ451" s="223">
        <f t="shared" ca="1" si="1041"/>
        <v>-3.9058650908351053E-13</v>
      </c>
      <c r="GK451" s="223">
        <f t="shared" ca="1" si="1042"/>
        <v>6.4565427812698932E-13</v>
      </c>
      <c r="GL451" s="223">
        <f t="shared" ca="1" si="1043"/>
        <v>-3.7864509976211813E-13</v>
      </c>
      <c r="GM451" s="223">
        <f t="shared" ca="1" si="1044"/>
        <v>-1.9453703297148054E-13</v>
      </c>
      <c r="GN451" s="223">
        <f t="shared" ca="1" si="1045"/>
        <v>6.1041625024036382E-13</v>
      </c>
      <c r="GO451" s="223">
        <f t="shared" ca="1" si="1046"/>
        <v>-5.3271203846665912E-13</v>
      </c>
      <c r="GP451" s="223">
        <f t="shared" ca="1" si="1047"/>
        <v>2.4256131378323145E-14</v>
      </c>
      <c r="GQ451" s="223">
        <f t="shared" ca="1" si="1048"/>
        <v>5.0381331728319243E-13</v>
      </c>
      <c r="GR451" s="223">
        <f t="shared" ca="1" si="1049"/>
        <v>-6.244986167775508E-13</v>
      </c>
      <c r="GS451" s="223">
        <f t="shared" ca="1" si="1050"/>
        <v>2.4021346605856535E-13</v>
      </c>
      <c r="GT451" s="223">
        <f t="shared" ca="1" si="1051"/>
        <v>3.3830862745596095E-13</v>
      </c>
      <c r="GU451" s="223">
        <f t="shared" ca="1" si="1052"/>
        <v>-6.4327389421716072E-13</v>
      </c>
      <c r="GV451" s="223">
        <f t="shared" ca="1" si="1053"/>
        <v>4.2808699531064953E-13</v>
      </c>
      <c r="GW451" s="223">
        <f t="shared" ca="1" si="1054"/>
        <v>1.3325164347955794E-13</v>
      </c>
      <c r="GX451" s="223">
        <f t="shared" ca="1" si="1055"/>
        <v>-5.8684281799712202E-13</v>
      </c>
      <c r="GY451" s="223">
        <f t="shared" ca="1" si="1056"/>
        <v>5.6591207357498606E-13</v>
      </c>
      <c r="GZ451" s="223">
        <f t="shared" ca="1" si="1057"/>
        <v>-8.7384039267872994E-14</v>
      </c>
      <c r="HA451" s="223">
        <f t="shared" ca="1" si="1058"/>
        <v>-4.6180285074378415E-13</v>
      </c>
      <c r="HB451" s="223">
        <f t="shared" ca="1" si="1059"/>
        <v>6.3757531326924598E-13</v>
      </c>
      <c r="HC451" s="223">
        <f t="shared" ca="1" si="1060"/>
        <v>-2.9780349060829452E-13</v>
      </c>
      <c r="HD451" s="223">
        <f t="shared" ca="1" si="1061"/>
        <v>-2.8277264880770314E-13</v>
      </c>
      <c r="HE451" s="223">
        <f t="shared" ca="1" si="1062"/>
        <v>6.3469843105674086E-13</v>
      </c>
      <c r="HF451" s="223">
        <f t="shared" ca="1" si="1063"/>
        <v>-4.7340617907818421E-13</v>
      </c>
      <c r="HG451" s="223">
        <f t="shared" ca="1" si="1064"/>
        <v>-7.0682967818132981E-14</v>
      </c>
      <c r="HH451" s="223">
        <f t="shared" ca="1" si="1065"/>
        <v>5.5761776861565224E-13</v>
      </c>
      <c r="HI451" s="223">
        <f t="shared" ca="1" si="1066"/>
        <v>-5.9366206605577914E-13</v>
      </c>
      <c r="HJ451" s="223">
        <f t="shared" ca="1" si="1067"/>
        <v>1.4967039109029842E-13</v>
      </c>
      <c r="HK451" s="223">
        <f t="shared" ca="1" si="1068"/>
        <v>4.1534497030459677E-13</v>
      </c>
      <c r="HL451" s="223">
        <f t="shared" ca="1" si="1069"/>
        <v>-6.4451181096004222E-13</v>
      </c>
      <c r="HM451" s="223">
        <f t="shared" ca="1" si="1070"/>
        <v>3.525255047475186E-13</v>
      </c>
      <c r="HN451" s="223">
        <f t="shared" ca="1" si="1071"/>
        <v>2.2451341497217393E-13</v>
      </c>
      <c r="HO451" s="223">
        <f t="shared" ca="1" si="1072"/>
        <v>-6.2001047504378996E-13</v>
      </c>
      <c r="HP451" s="223">
        <f t="shared" ca="1" si="1073"/>
        <v>5.1416620255105484E-13</v>
      </c>
      <c r="HQ451" s="223">
        <f t="shared" ca="1" si="1074"/>
        <v>7.4335765374148013E-15</v>
      </c>
      <c r="HR451" s="223">
        <f t="shared" ca="1" si="1075"/>
        <v>-5.2302255529753534E-13</v>
      </c>
      <c r="HS451" s="223">
        <f t="shared" ca="1" si="1076"/>
        <v>6.1569476831177058E-13</v>
      </c>
      <c r="HT451" s="223">
        <f t="shared" ca="1" si="1077"/>
        <v>-2.1051533522836613E-13</v>
      </c>
      <c r="HU451" s="223">
        <f t="shared" ca="1" si="1078"/>
        <v>-3.6488709075072025E-13</v>
      </c>
      <c r="HV451" s="223">
        <f t="shared" ca="1" si="1079"/>
        <v>6.452413075852938E-13</v>
      </c>
      <c r="HW451" s="223">
        <f t="shared" ca="1" si="1080"/>
        <v>-4.0385250556598123E-13</v>
      </c>
      <c r="HX451" s="223">
        <f t="shared" ca="1" si="1081"/>
        <v>-1.6409199421891051E-13</v>
      </c>
      <c r="HY451" s="223">
        <f t="shared" ca="1" si="1082"/>
        <v>5.993514792239664E-13</v>
      </c>
      <c r="HZ451" s="223">
        <f t="shared" ca="1" si="1083"/>
        <v>-5.4997452442152268E-13</v>
      </c>
      <c r="IA451" s="223">
        <f t="shared" ca="1" si="1084"/>
        <v>5.5887404148964949E-14</v>
      </c>
      <c r="IB451" s="223">
        <f t="shared" ca="1" si="1085"/>
        <v>4.8339034885869192E-13</v>
      </c>
      <c r="IC451" s="223">
        <f t="shared" ca="1" si="1086"/>
        <v>-6.3179799337590923E-13</v>
      </c>
      <c r="ID451" s="223">
        <f t="shared" ca="1" si="1087"/>
        <v>2.693329016087968E-13</v>
      </c>
      <c r="IE451" s="223">
        <f t="shared" ca="1" si="1088"/>
        <v>-4.0517497600946223E-13</v>
      </c>
      <c r="IF451" s="223">
        <f t="shared" ca="1" si="1089"/>
        <v>-6.3975677769372694E-13</v>
      </c>
      <c r="IG451" s="223">
        <f t="shared" ca="1" si="1090"/>
        <v>4.5129018598760773E-13</v>
      </c>
      <c r="IH451" s="223">
        <f t="shared" ca="1" si="1091"/>
        <v>1.0209027785954508E-13</v>
      </c>
      <c r="II451" s="223">
        <f t="shared" ca="1" si="1092"/>
        <v>-5.7292040102035372E-13</v>
      </c>
      <c r="IJ451" s="223">
        <f t="shared" ca="1" si="1093"/>
        <v>5.8048629097515485E-13</v>
      </c>
      <c r="IK451" s="223">
        <f t="shared" ca="1" si="1094"/>
        <v>-1.1867015858222749E-13</v>
      </c>
      <c r="IL451" s="223">
        <f t="shared" ca="1" si="1095"/>
        <v>-4.3910282911226918E-13</v>
      </c>
      <c r="IM451" s="223">
        <f t="shared" ca="1" si="1096"/>
        <v>6.4181665838791996E-13</v>
      </c>
      <c r="IN451" s="223">
        <f t="shared" ca="1" si="1097"/>
        <v>-3.255566449143946E-13</v>
      </c>
      <c r="IO451" s="223">
        <f t="shared" ca="1" si="1098"/>
        <v>-2.539489244911127E-13</v>
      </c>
      <c r="IP451" s="223">
        <f t="shared" ca="1" si="1099"/>
        <v>6.2811104030632274E-13</v>
      </c>
      <c r="IQ451" s="223">
        <f t="shared" ca="1" si="1100"/>
        <v>-4.9438169521786414E-13</v>
      </c>
      <c r="IR451" s="223">
        <f t="shared" ca="1" si="1101"/>
        <v>-3.9105376316169704E-14</v>
      </c>
      <c r="IS451" s="223">
        <f t="shared" ca="1" si="1102"/>
        <v>5.4097178616478053E-13</v>
      </c>
      <c r="IT451" s="223">
        <f t="shared" ca="1" si="1103"/>
        <v>-6.0540765722061204E-13</v>
      </c>
      <c r="IU451" s="223">
        <f t="shared" ca="1" si="1104"/>
        <v>1.8031005451663583E-13</v>
      </c>
      <c r="IV451" s="223">
        <f t="shared" ca="1" si="1105"/>
        <v>3.9058650908349695E-13</v>
      </c>
      <c r="IW451" s="223">
        <f t="shared" ca="1" si="1106"/>
        <v>-6.4565427812698922E-13</v>
      </c>
      <c r="IX451" s="223">
        <f t="shared" ca="1" si="1107"/>
        <v>3.7864509976210223E-13</v>
      </c>
      <c r="IY451" s="223">
        <f t="shared" ca="1" si="1108"/>
        <v>1.9453703297146423E-13</v>
      </c>
      <c r="IZ451" s="223">
        <f t="shared" ca="1" si="1109"/>
        <v>-6.1041625024035826E-13</v>
      </c>
      <c r="JA451" s="223">
        <f t="shared" ca="1" si="1110"/>
        <v>5.3271203846664801E-13</v>
      </c>
      <c r="JB451" s="223">
        <f t="shared" ca="1" si="1111"/>
        <v>-2.425613137830354E-14</v>
      </c>
    </row>
    <row r="452" spans="2:262">
      <c r="B452" s="230">
        <v>91</v>
      </c>
      <c r="C452" s="229">
        <f t="shared" si="1112"/>
        <v>1.7773437500000011E-3</v>
      </c>
      <c r="D452" s="226">
        <f t="shared" ca="1" si="855"/>
        <v>18.000000000094069</v>
      </c>
      <c r="E452" s="225">
        <f ca="1">CS361</f>
        <v>9.4070275544131519E-11</v>
      </c>
      <c r="F452" s="224">
        <v>91</v>
      </c>
      <c r="G452" s="223">
        <f t="shared" ca="1" si="856"/>
        <v>-9.9678510761274395E-13</v>
      </c>
      <c r="H452" s="223">
        <f t="shared" ca="1" si="857"/>
        <v>1.3292356914421589E-12</v>
      </c>
      <c r="I452" s="223">
        <f t="shared" ca="1" si="858"/>
        <v>-6.3879046979225233E-13</v>
      </c>
      <c r="J452" s="223">
        <f t="shared" ca="1" si="859"/>
        <v>-5.4322753788609149E-13</v>
      </c>
      <c r="K452" s="223">
        <f t="shared" ca="1" si="860"/>
        <v>1.3072119541539683E-12</v>
      </c>
      <c r="L452" s="223">
        <f t="shared" ca="1" si="861"/>
        <v>-1.0652486416742185E-12</v>
      </c>
      <c r="M452" s="223">
        <f t="shared" ca="1" si="862"/>
        <v>3.5372782081949088E-15</v>
      </c>
      <c r="N452" s="223">
        <f t="shared" ca="1" si="863"/>
        <v>1.0608961510775106E-12</v>
      </c>
      <c r="O452" s="223">
        <f t="shared" ca="1" si="864"/>
        <v>-1.3089309311447591E-12</v>
      </c>
      <c r="P452" s="223">
        <f t="shared" ca="1" si="865"/>
        <v>5.4969516637923232E-13</v>
      </c>
      <c r="Q452" s="223">
        <f t="shared" ca="1" si="866"/>
        <v>6.3255126805280407E-13</v>
      </c>
      <c r="R452" s="223">
        <f t="shared" ca="1" si="867"/>
        <v>-1.3280262119150716E-12</v>
      </c>
      <c r="S452" s="223">
        <f t="shared" ca="1" si="868"/>
        <v>1.0015360893257406E-12</v>
      </c>
      <c r="T452" s="223">
        <f t="shared" ca="1" si="869"/>
        <v>9.5672929395518671E-14</v>
      </c>
      <c r="U452" s="223">
        <f t="shared" ca="1" si="870"/>
        <v>-1.1192581063807666E-12</v>
      </c>
      <c r="V452" s="223">
        <f t="shared" ca="1" si="871"/>
        <v>1.281532960722281E-12</v>
      </c>
      <c r="W452" s="223">
        <f t="shared" ca="1" si="872"/>
        <v>-4.5762101723257181E-13</v>
      </c>
      <c r="X452" s="223">
        <f t="shared" ca="1" si="873"/>
        <v>-7.1844714809204148E-13</v>
      </c>
      <c r="Y452" s="223">
        <f t="shared" ca="1" si="874"/>
        <v>1.341643780570136E-12</v>
      </c>
      <c r="Z452" s="223">
        <f t="shared" ca="1" si="875"/>
        <v>-9.323961261334997E-13</v>
      </c>
      <c r="AA452" s="223">
        <f t="shared" ca="1" si="876"/>
        <v>-1.9436467710547997E-13</v>
      </c>
      <c r="AB452" s="223">
        <f t="shared" ca="1" si="877"/>
        <v>1.1715547050300884E-12</v>
      </c>
      <c r="AC452" s="223">
        <f t="shared" ca="1" si="878"/>
        <v>-1.2471902521502776E-12</v>
      </c>
      <c r="AD452" s="223">
        <f t="shared" ca="1" si="879"/>
        <v>3.6306698014403964E-13</v>
      </c>
      <c r="AE452" s="223">
        <f t="shared" ca="1" si="880"/>
        <v>8.0044970078762914E-13</v>
      </c>
      <c r="AF452" s="223">
        <f t="shared" ca="1" si="881"/>
        <v>-1.3479908653347598E-12</v>
      </c>
      <c r="AG452" s="223">
        <f t="shared" ca="1" si="882"/>
        <v>8.5820342754849114E-13</v>
      </c>
      <c r="AH452" s="223">
        <f t="shared" ca="1" si="883"/>
        <v>2.920031457899513E-13</v>
      </c>
      <c r="AI452" s="223">
        <f t="shared" ca="1" si="884"/>
        <v>-1.2175025472262839E-12</v>
      </c>
      <c r="AJ452" s="223">
        <f t="shared" ca="1" si="885"/>
        <v>1.2060889115420373E-12</v>
      </c>
      <c r="AK452" s="223">
        <f t="shared" ca="1" si="886"/>
        <v>-2.6654545163305113E-13</v>
      </c>
      <c r="AL452" s="223">
        <f t="shared" ca="1" si="887"/>
        <v>-8.7811454720158173E-13</v>
      </c>
      <c r="AM452" s="223">
        <f t="shared" ca="1" si="888"/>
        <v>1.3470330708066736E-12</v>
      </c>
      <c r="AN452" s="223">
        <f t="shared" ca="1" si="889"/>
        <v>-7.7936005023261168E-13</v>
      </c>
      <c r="AO452" s="223">
        <f t="shared" ca="1" si="890"/>
        <v>-3.8805922412746907E-13</v>
      </c>
      <c r="AP452" s="223">
        <f t="shared" ca="1" si="891"/>
        <v>1.2568526376314542E-12</v>
      </c>
      <c r="AQ452" s="223">
        <f t="shared" ca="1" si="892"/>
        <v>-1.1584516706234473E-12</v>
      </c>
      <c r="AR452" s="223">
        <f t="shared" ca="1" si="893"/>
        <v>1.6857949022544832E-13</v>
      </c>
      <c r="AS452" s="223">
        <f t="shared" ca="1" si="894"/>
        <v>9.5102081480211128E-13</v>
      </c>
      <c r="AT452" s="223">
        <f t="shared" ca="1" si="895"/>
        <v>-1.3387755873574137E-12</v>
      </c>
      <c r="AU452" s="223">
        <f t="shared" ca="1" si="896"/>
        <v>6.9629325327871727E-13</v>
      </c>
      <c r="AV452" s="223">
        <f t="shared" ca="1" si="897"/>
        <v>4.8201237590695431E-13</v>
      </c>
      <c r="AW452" s="223">
        <f t="shared" ca="1" si="898"/>
        <v>-1.2893917346962937E-12</v>
      </c>
      <c r="AX452" s="223">
        <f t="shared" ca="1" si="899"/>
        <v>1.1045366797304716E-12</v>
      </c>
      <c r="AY452" s="223">
        <f t="shared" ca="1" si="900"/>
        <v>-6.9699981954145055E-14</v>
      </c>
      <c r="AZ452" s="223">
        <f t="shared" ca="1" si="901"/>
        <v>-1.0187734182082806E-12</v>
      </c>
      <c r="BA452" s="223">
        <f t="shared" ca="1" si="902"/>
        <v>1.3232631630052385E-12</v>
      </c>
      <c r="BB452" s="223">
        <f t="shared" ca="1" si="903"/>
        <v>-6.0945318285663366E-13</v>
      </c>
      <c r="BC452" s="223">
        <f t="shared" ca="1" si="904"/>
        <v>-5.7335346085860291E-13</v>
      </c>
      <c r="BD452" s="223">
        <f t="shared" ca="1" si="905"/>
        <v>1.3149435062345355E-12</v>
      </c>
      <c r="BE452" s="223">
        <f t="shared" ca="1" si="906"/>
        <v>-1.0446361088700744E-12</v>
      </c>
      <c r="BF452" s="223">
        <f t="shared" ca="1" si="907"/>
        <v>-2.9557236558356779E-14</v>
      </c>
      <c r="BG452" s="223">
        <f t="shared" ca="1" si="908"/>
        <v>1.0810052001919941E-12</v>
      </c>
      <c r="BH452" s="223">
        <f t="shared" ca="1" si="909"/>
        <v>-1.3005798609217499E-12</v>
      </c>
      <c r="BI452" s="223">
        <f t="shared" ca="1" si="910"/>
        <v>5.1931043283204682E-13</v>
      </c>
      <c r="BJ452" s="223">
        <f t="shared" ca="1" si="911"/>
        <v>6.6158749372901249E-13</v>
      </c>
      <c r="BK452" s="223">
        <f t="shared" ca="1" si="912"/>
        <v>-1.3333694849823388E-12</v>
      </c>
      <c r="BL452" s="223">
        <f t="shared" ca="1" si="913"/>
        <v>9.7907456442571402E-13</v>
      </c>
      <c r="BM452" s="223">
        <f t="shared" ca="1" si="914"/>
        <v>1.2865428184501338E-13</v>
      </c>
      <c r="BN452" s="223">
        <f t="shared" ca="1" si="915"/>
        <v>-1.1373789213347445E-12</v>
      </c>
      <c r="BO452" s="223">
        <f t="shared" ca="1" si="916"/>
        <v>1.2708486038862791E-12</v>
      </c>
      <c r="BP452" s="223">
        <f t="shared" ca="1" si="917"/>
        <v>-4.2635349457752765E-13</v>
      </c>
      <c r="BQ452" s="223">
        <f t="shared" ca="1" si="918"/>
        <v>-7.4623632664921463E-13</v>
      </c>
      <c r="BR452" s="223">
        <f t="shared" ca="1" si="919"/>
        <v>1.3445698189644008E-12</v>
      </c>
      <c r="BS452" s="223">
        <f t="shared" ca="1" si="920"/>
        <v>-9.0820733008711856E-13</v>
      </c>
      <c r="BT452" s="223">
        <f t="shared" ca="1" si="921"/>
        <v>-2.2705413843144583E-13</v>
      </c>
      <c r="BU452" s="223">
        <f t="shared" ca="1" si="922"/>
        <v>1.1875890875572823E-12</v>
      </c>
      <c r="BV452" s="223">
        <f t="shared" ca="1" si="923"/>
        <v>-1.2342305081567036E-12</v>
      </c>
      <c r="BW452" s="223">
        <f t="shared" ca="1" si="924"/>
        <v>3.3108610979547264E-13</v>
      </c>
      <c r="BX452" s="223">
        <f t="shared" ca="1" si="925"/>
        <v>8.2684124025946579E-13</v>
      </c>
      <c r="BY452" s="223">
        <f t="shared" ca="1" si="926"/>
        <v>-1.3484838126004424E-12</v>
      </c>
      <c r="BZ452" s="223">
        <f t="shared" ca="1" si="927"/>
        <v>8.324184415373464E-13</v>
      </c>
      <c r="CA452" s="223">
        <f t="shared" ca="1" si="928"/>
        <v>3.2422356896911511E-13</v>
      </c>
      <c r="CB452" s="223">
        <f t="shared" ca="1" si="929"/>
        <v>-1.2313636056185354E-12</v>
      </c>
      <c r="CC452" s="223">
        <f t="shared" ca="1" si="930"/>
        <v>1.1909240103664641E-12</v>
      </c>
      <c r="CD452" s="223">
        <f t="shared" ca="1" si="931"/>
        <v>-2.3402454069830494E-13</v>
      </c>
      <c r="CE452" s="223">
        <f t="shared" ca="1" si="932"/>
        <v>-9.0296542954902901E-13</v>
      </c>
      <c r="CF452" s="223">
        <f t="shared" ca="1" si="933"/>
        <v>1.3450902556198316E-12</v>
      </c>
      <c r="CG452" s="223">
        <f t="shared" ca="1" si="934"/>
        <v>-7.5211860532997021E-13</v>
      </c>
      <c r="CH452" s="223">
        <f t="shared" ca="1" si="935"/>
        <v>-4.196360038949618E-13</v>
      </c>
      <c r="CI452" s="223">
        <f t="shared" ca="1" si="936"/>
        <v>1.2684652576123566E-12</v>
      </c>
      <c r="CJ452" s="223">
        <f t="shared" ca="1" si="937"/>
        <v>-1.1411637921792542E-12</v>
      </c>
      <c r="CK452" s="223">
        <f t="shared" ca="1" si="938"/>
        <v>1.3569477233855603E-13</v>
      </c>
      <c r="CL452" s="223">
        <f t="shared" ca="1" si="939"/>
        <v>9.7419637094057717E-13</v>
      </c>
      <c r="CM452" s="223">
        <f t="shared" ca="1" si="940"/>
        <v>-1.3344075380018754E-12</v>
      </c>
      <c r="CN452" s="223">
        <f t="shared" ca="1" si="941"/>
        <v>6.6774297323475239E-13</v>
      </c>
      <c r="CO452" s="223">
        <f t="shared" ca="1" si="942"/>
        <v>5.1277439495737517E-13</v>
      </c>
      <c r="CP452" s="223">
        <f t="shared" ca="1" si="943"/>
        <v>-1.2986929864720254E-12</v>
      </c>
      <c r="CQ452" s="223">
        <f t="shared" ca="1" si="944"/>
        <v>1.0852195085288238E-12</v>
      </c>
      <c r="CR452" s="223">
        <f t="shared" ca="1" si="945"/>
        <v>-3.6629662250591905E-14</v>
      </c>
      <c r="CS452" s="223">
        <f t="shared" ca="1" si="946"/>
        <v>-1.0401480577910985E-12</v>
      </c>
      <c r="CT452" s="223">
        <f t="shared" ca="1" si="947"/>
        <v>1.316493550318924E-12</v>
      </c>
      <c r="CU452" s="223">
        <f t="shared" ca="1" si="948"/>
        <v>-5.7974878411260778E-13</v>
      </c>
      <c r="CV452" s="223">
        <f t="shared" ca="1" si="949"/>
        <v>-6.0313401714536188E-13</v>
      </c>
      <c r="CW452" s="223">
        <f t="shared" ca="1" si="950"/>
        <v>1.3218829855158495E-12</v>
      </c>
      <c r="CX452" s="223">
        <f t="shared" ca="1" si="951"/>
        <v>-1.0233943263353916E-12</v>
      </c>
      <c r="CY452" s="223">
        <f t="shared" ca="1" si="952"/>
        <v>-6.2633947150798029E-14</v>
      </c>
      <c r="CZ452" s="223">
        <f t="shared" ca="1" si="953"/>
        <v>1.1004630921952727E-12</v>
      </c>
      <c r="DA452" s="223">
        <f t="shared" ca="1" si="954"/>
        <v>-1.2914453700223355E-12</v>
      </c>
      <c r="DB452" s="223">
        <f t="shared" ca="1" si="955"/>
        <v>4.8861288609836873E-13</v>
      </c>
      <c r="DC452" s="223">
        <f t="shared" ca="1" si="956"/>
        <v>6.9022520383732745E-13</v>
      </c>
      <c r="DD452" s="223">
        <f t="shared" ca="1" si="957"/>
        <v>-1.3379095861297499E-12</v>
      </c>
      <c r="DE452" s="223">
        <f t="shared" ca="1" si="958"/>
        <v>9.5602328161800659E-13</v>
      </c>
      <c r="DF452" s="223">
        <f t="shared" ca="1" si="959"/>
        <v>1.6155813776584664E-13</v>
      </c>
      <c r="DG452" s="223">
        <f t="shared" ca="1" si="960"/>
        <v>-1.1548146217558369E-12</v>
      </c>
      <c r="DH452" s="223">
        <f t="shared" ca="1" si="961"/>
        <v>1.2593987353713958E-12</v>
      </c>
      <c r="DI452" s="223">
        <f t="shared" ca="1" si="962"/>
        <v>-3.9482915251969752E-13</v>
      </c>
      <c r="DJ452" s="223">
        <f t="shared" ca="1" si="963"/>
        <v>-7.7357600034681136E-13</v>
      </c>
      <c r="DK452" s="223">
        <f t="shared" ca="1" si="964"/>
        <v>1.346685938776424E-12</v>
      </c>
      <c r="DL452" s="223">
        <f t="shared" ca="1" si="965"/>
        <v>-8.8347146390517338E-13</v>
      </c>
      <c r="DM452" s="223">
        <f t="shared" ca="1" si="966"/>
        <v>-2.5960683083448379E-13</v>
      </c>
      <c r="DN452" s="223">
        <f t="shared" ca="1" si="967"/>
        <v>1.2029081108249612E-12</v>
      </c>
      <c r="DO452" s="223">
        <f t="shared" ca="1" si="968"/>
        <v>-1.2205273098558587E-12</v>
      </c>
      <c r="DP452" s="223">
        <f t="shared" ca="1" si="969"/>
        <v>2.9890580555449053E-13</v>
      </c>
      <c r="DQ452" s="223">
        <f t="shared" ca="1" si="970"/>
        <v>8.5273472148576259E-13</v>
      </c>
      <c r="DR452" s="223">
        <f t="shared" ca="1" si="971"/>
        <v>-1.3481644836404728E-12</v>
      </c>
      <c r="DS452" s="223">
        <f t="shared" ca="1" si="972"/>
        <v>8.0613203778315748E-13</v>
      </c>
      <c r="DT452" s="223">
        <f t="shared" ca="1" si="973"/>
        <v>3.5624869199381344E-13</v>
      </c>
      <c r="DU452" s="223">
        <f t="shared" ca="1" si="974"/>
        <v>-1.2444829366183972E-12</v>
      </c>
      <c r="DV452" s="223">
        <f t="shared" ca="1" si="975"/>
        <v>1.1750417410985449E-12</v>
      </c>
      <c r="DW452" s="223">
        <f t="shared" ca="1" si="976"/>
        <v>-2.0136266213096426E-13</v>
      </c>
      <c r="DX452" s="223">
        <f t="shared" ca="1" si="977"/>
        <v>-9.2727239928578196E-13</v>
      </c>
      <c r="DY452" s="223">
        <f t="shared" ca="1" si="978"/>
        <v>1.3423372083591661E-12</v>
      </c>
      <c r="DZ452" s="223">
        <f t="shared" ca="1" si="979"/>
        <v>-7.244241123030043E-13</v>
      </c>
      <c r="EA452" s="223">
        <f t="shared" ca="1" si="980"/>
        <v>-4.5096001062490922E-13</v>
      </c>
      <c r="EB452" s="223">
        <f t="shared" ca="1" si="981"/>
        <v>1.279313801553038E-12</v>
      </c>
      <c r="EC452" s="223">
        <f t="shared" ca="1" si="982"/>
        <v>-1.123188519337525E-12</v>
      </c>
      <c r="ED452" s="223">
        <f t="shared" ca="1" si="983"/>
        <v>1.0272831699479944E-13</v>
      </c>
      <c r="EE452" s="223">
        <f t="shared" ca="1" si="984"/>
        <v>9.9678510761276354E-13</v>
      </c>
      <c r="EF452" s="223">
        <f t="shared" ca="1" si="985"/>
        <v>-1.3292356914421524E-12</v>
      </c>
      <c r="EG452" s="223">
        <f t="shared" ca="1" si="986"/>
        <v>6.3879046979221164E-13</v>
      </c>
      <c r="EH452" s="223">
        <f t="shared" ca="1" si="987"/>
        <v>5.4322753788614258E-13</v>
      </c>
      <c r="EI452" s="223">
        <f t="shared" ca="1" si="988"/>
        <v>-1.3072119541539655E-12</v>
      </c>
      <c r="EJ452" s="223">
        <f t="shared" ca="1" si="989"/>
        <v>1.0652486416742211E-12</v>
      </c>
      <c r="EK452" s="223">
        <f t="shared" ca="1" si="990"/>
        <v>-3.5372782081894436E-15</v>
      </c>
      <c r="EL452" s="223">
        <f t="shared" ca="1" si="991"/>
        <v>-1.0608961510775199E-12</v>
      </c>
      <c r="EM452" s="223">
        <f t="shared" ca="1" si="992"/>
        <v>1.3089309311447533E-12</v>
      </c>
      <c r="EN452" s="223">
        <f t="shared" ca="1" si="993"/>
        <v>-5.4969516637920101E-13</v>
      </c>
      <c r="EO452" s="223">
        <f t="shared" ca="1" si="994"/>
        <v>-6.3255126805284274E-13</v>
      </c>
      <c r="EP452" s="223">
        <f t="shared" ca="1" si="995"/>
        <v>1.3280262119150799E-12</v>
      </c>
      <c r="EQ452" s="223">
        <f t="shared" ca="1" si="996"/>
        <v>-1.0015360893257532E-12</v>
      </c>
      <c r="ER452" s="223">
        <f t="shared" ca="1" si="997"/>
        <v>-9.5672929395509747E-14</v>
      </c>
      <c r="ES452" s="223">
        <f t="shared" ca="1" si="998"/>
        <v>1.1192581063807672E-12</v>
      </c>
      <c r="ET452" s="223">
        <f t="shared" ca="1" si="999"/>
        <v>-1.2815329607222778E-12</v>
      </c>
      <c r="EU452" s="223">
        <f t="shared" ca="1" si="1000"/>
        <v>4.5762101723255313E-13</v>
      </c>
      <c r="EV452" s="223">
        <f t="shared" ca="1" si="1001"/>
        <v>7.1844714809206642E-13</v>
      </c>
      <c r="EW452" s="223">
        <f t="shared" ca="1" si="1002"/>
        <v>-1.3416437805701398E-12</v>
      </c>
      <c r="EX452" s="223">
        <f t="shared" ca="1" si="1003"/>
        <v>9.3239612613346456E-13</v>
      </c>
      <c r="EY452" s="223">
        <f t="shared" ca="1" si="1004"/>
        <v>1.9436467710553747E-13</v>
      </c>
      <c r="EZ452" s="223">
        <f t="shared" ca="1" si="1005"/>
        <v>-1.171554705030084E-12</v>
      </c>
      <c r="FA452" s="223">
        <f t="shared" ca="1" si="1006"/>
        <v>1.2471902521502774E-12</v>
      </c>
      <c r="FB452" s="223">
        <f t="shared" ca="1" si="1007"/>
        <v>-3.6306698014403893E-13</v>
      </c>
      <c r="FC452" s="223">
        <f t="shared" ca="1" si="1008"/>
        <v>-8.0044970078763732E-13</v>
      </c>
      <c r="FD452" s="223">
        <f t="shared" ca="1" si="1009"/>
        <v>1.3479908653347604E-12</v>
      </c>
      <c r="FE452" s="223">
        <f t="shared" ca="1" si="1010"/>
        <v>-8.5820342754846862E-13</v>
      </c>
      <c r="FF452" s="223">
        <f t="shared" ca="1" si="1011"/>
        <v>-2.9200314578998932E-13</v>
      </c>
      <c r="FG452" s="223">
        <f t="shared" ca="1" si="1012"/>
        <v>1.217502547226309E-12</v>
      </c>
      <c r="FH452" s="223">
        <f t="shared" ca="1" si="1013"/>
        <v>-1.2060889115420456E-12</v>
      </c>
      <c r="FI452" s="223">
        <f t="shared" ca="1" si="1014"/>
        <v>2.6654545163305048E-13</v>
      </c>
      <c r="FJ452" s="223">
        <f t="shared" ca="1" si="1015"/>
        <v>8.7811454720158224E-13</v>
      </c>
      <c r="FK452" s="223">
        <f t="shared" ca="1" si="1016"/>
        <v>-1.3470330708066738E-12</v>
      </c>
      <c r="FL452" s="223">
        <f t="shared" ca="1" si="1017"/>
        <v>7.7936005023259553E-13</v>
      </c>
      <c r="FM452" s="223">
        <f t="shared" ca="1" si="1018"/>
        <v>3.880592241274881E-13</v>
      </c>
      <c r="FN452" s="223">
        <f t="shared" ca="1" si="1019"/>
        <v>-1.2568526376314684E-12</v>
      </c>
      <c r="FO452" s="223">
        <f t="shared" ca="1" si="1020"/>
        <v>1.1584516706234275E-12</v>
      </c>
      <c r="FP452" s="223">
        <f t="shared" ca="1" si="1021"/>
        <v>-1.6857949022539061E-13</v>
      </c>
      <c r="FQ452" s="223">
        <f t="shared" ca="1" si="1022"/>
        <v>-9.5102081480209816E-13</v>
      </c>
      <c r="FR452" s="223">
        <f t="shared" ca="1" si="1023"/>
        <v>1.3387755873574139E-12</v>
      </c>
      <c r="FS452" s="223">
        <f t="shared" ca="1" si="1024"/>
        <v>-6.9629325327871677E-13</v>
      </c>
      <c r="FT452" s="223">
        <f t="shared" ca="1" si="1025"/>
        <v>-4.8201237590697289E-13</v>
      </c>
      <c r="FU452" s="223">
        <f t="shared" ca="1" si="1026"/>
        <v>1.2893917346962996E-12</v>
      </c>
      <c r="FV452" s="223">
        <f t="shared" ca="1" si="1027"/>
        <v>-1.1045366797304492E-12</v>
      </c>
      <c r="FW452" s="223">
        <f t="shared" ca="1" si="1028"/>
        <v>6.9699981954106116E-14</v>
      </c>
      <c r="FX452" s="223">
        <f t="shared" ca="1" si="1029"/>
        <v>1.0187734182083185E-12</v>
      </c>
      <c r="FY452" s="223">
        <f t="shared" ca="1" si="1030"/>
        <v>-1.3232631630052419E-12</v>
      </c>
      <c r="FZ452" s="223">
        <f t="shared" ca="1" si="1031"/>
        <v>6.0945318285665012E-13</v>
      </c>
      <c r="GA452" s="223">
        <f t="shared" ca="1" si="1032"/>
        <v>5.7335346085860361E-13</v>
      </c>
      <c r="GB452" s="223">
        <f t="shared" ca="1" si="1033"/>
        <v>-1.3149435062345357E-12</v>
      </c>
      <c r="GC452" s="223">
        <f t="shared" ca="1" si="1034"/>
        <v>1.0446361088700621E-12</v>
      </c>
      <c r="GD452" s="223">
        <f t="shared" ca="1" si="1035"/>
        <v>2.9557236558376608E-14</v>
      </c>
      <c r="GE452" s="223">
        <f t="shared" ca="1" si="1036"/>
        <v>-1.0810052001920175E-12</v>
      </c>
      <c r="GF452" s="223">
        <f t="shared" ca="1" si="1037"/>
        <v>1.3005798609217396E-12</v>
      </c>
      <c r="GG452" s="223">
        <f t="shared" ca="1" si="1038"/>
        <v>-5.193104328319932E-13</v>
      </c>
      <c r="GH452" s="223">
        <f t="shared" ca="1" si="1039"/>
        <v>-6.6158749372899634E-13</v>
      </c>
      <c r="GI452" s="223">
        <f t="shared" ca="1" si="1040"/>
        <v>1.3333694849823388E-12</v>
      </c>
      <c r="GJ452" s="223">
        <f t="shared" ca="1" si="1041"/>
        <v>-9.7907456442570029E-13</v>
      </c>
      <c r="GK452" s="223">
        <f t="shared" ca="1" si="1042"/>
        <v>-1.2865428184503312E-13</v>
      </c>
      <c r="GL452" s="223">
        <f t="shared" ca="1" si="1043"/>
        <v>1.137378921334755E-12</v>
      </c>
      <c r="GM452" s="223">
        <f t="shared" ca="1" si="1044"/>
        <v>-1.2708486038862726E-12</v>
      </c>
      <c r="GN452" s="223">
        <f t="shared" ca="1" si="1045"/>
        <v>4.2635349457747247E-13</v>
      </c>
      <c r="GO452" s="223">
        <f t="shared" ca="1" si="1046"/>
        <v>7.462363266492632E-13</v>
      </c>
      <c r="GP452" s="223">
        <f t="shared" ca="1" si="1047"/>
        <v>-1.3445698189644053E-12</v>
      </c>
      <c r="GQ452" s="223">
        <f t="shared" ca="1" si="1048"/>
        <v>9.0820733008713219E-13</v>
      </c>
      <c r="GR452" s="223">
        <f t="shared" ca="1" si="1049"/>
        <v>2.2705413843142763E-13</v>
      </c>
      <c r="GS452" s="223">
        <f t="shared" ca="1" si="1050"/>
        <v>-1.1875890875572918E-12</v>
      </c>
      <c r="GT452" s="223">
        <f t="shared" ca="1" si="1051"/>
        <v>1.2342305081566955E-12</v>
      </c>
      <c r="GU452" s="223">
        <f t="shared" ca="1" si="1052"/>
        <v>-3.3108610979545345E-13</v>
      </c>
      <c r="GV452" s="223">
        <f t="shared" ca="1" si="1053"/>
        <v>-8.2684124025948134E-13</v>
      </c>
      <c r="GW452" s="223">
        <f t="shared" ca="1" si="1054"/>
        <v>1.3484838126004426E-12</v>
      </c>
      <c r="GX452" s="223">
        <f t="shared" ca="1" si="1055"/>
        <v>-8.3241844153730056E-13</v>
      </c>
      <c r="GY452" s="223">
        <f t="shared" ca="1" si="1056"/>
        <v>-3.2422356896909709E-13</v>
      </c>
      <c r="GZ452" s="223">
        <f t="shared" ca="1" si="1057"/>
        <v>1.2313636056185278E-12</v>
      </c>
      <c r="HA452" s="223">
        <f t="shared" ca="1" si="1058"/>
        <v>-1.1909240103664551E-12</v>
      </c>
      <c r="HB452" s="223">
        <f t="shared" ca="1" si="1059"/>
        <v>2.340245406982854E-13</v>
      </c>
      <c r="HC452" s="223">
        <f t="shared" ca="1" si="1060"/>
        <v>9.0296542954904386E-13</v>
      </c>
      <c r="HD452" s="223">
        <f t="shared" ca="1" si="1061"/>
        <v>-1.3450902556198304E-12</v>
      </c>
      <c r="HE452" s="223">
        <f t="shared" ca="1" si="1062"/>
        <v>7.5211860532992195E-13</v>
      </c>
      <c r="HF452" s="223">
        <f t="shared" ca="1" si="1063"/>
        <v>4.1963600389501703E-13</v>
      </c>
      <c r="HG452" s="223">
        <f t="shared" ca="1" si="1064"/>
        <v>-1.2684652576123762E-12</v>
      </c>
      <c r="HH452" s="223">
        <f t="shared" ca="1" si="1065"/>
        <v>1.1411637921792641E-12</v>
      </c>
      <c r="HI452" s="223">
        <f t="shared" ca="1" si="1066"/>
        <v>-1.3569477233857443E-13</v>
      </c>
      <c r="HJ452" s="223">
        <f t="shared" ca="1" si="1067"/>
        <v>-9.7419637094059091E-13</v>
      </c>
      <c r="HK452" s="223">
        <f t="shared" ca="1" si="1068"/>
        <v>1.3344075380018724E-12</v>
      </c>
      <c r="HL452" s="223">
        <f t="shared" ca="1" si="1069"/>
        <v>-6.6774297323473522E-13</v>
      </c>
      <c r="HM452" s="223">
        <f t="shared" ca="1" si="1070"/>
        <v>-5.1277439495739345E-13</v>
      </c>
      <c r="HN452" s="223">
        <f t="shared" ca="1" si="1071"/>
        <v>1.298692986472041E-12</v>
      </c>
      <c r="HO452" s="223">
        <f t="shared" ca="1" si="1072"/>
        <v>-1.0852195085287893E-12</v>
      </c>
      <c r="HP452" s="223">
        <f t="shared" ca="1" si="1073"/>
        <v>3.6629662250610408E-14</v>
      </c>
      <c r="HQ452" s="223">
        <f t="shared" ca="1" si="1074"/>
        <v>1.040148057791087E-12</v>
      </c>
      <c r="HR452" s="223">
        <f t="shared" ca="1" si="1075"/>
        <v>-1.3164935503189197E-12</v>
      </c>
      <c r="HS452" s="223">
        <f t="shared" ca="1" si="1076"/>
        <v>5.7974878411258991E-13</v>
      </c>
      <c r="HT452" s="223">
        <f t="shared" ca="1" si="1077"/>
        <v>6.0313401714537955E-13</v>
      </c>
      <c r="HU452" s="223">
        <f t="shared" ca="1" si="1078"/>
        <v>-1.3218829855158535E-12</v>
      </c>
      <c r="HV452" s="223">
        <f t="shared" ca="1" si="1079"/>
        <v>1.0233943263353787E-12</v>
      </c>
      <c r="HW452" s="223">
        <f t="shared" ca="1" si="1080"/>
        <v>6.2633947150856102E-14</v>
      </c>
      <c r="HX452" s="223">
        <f t="shared" ca="1" si="1081"/>
        <v>-1.1004630921953063E-12</v>
      </c>
      <c r="HY452" s="223">
        <f t="shared" ca="1" si="1082"/>
        <v>1.2914453700223406E-12</v>
      </c>
      <c r="HZ452" s="223">
        <f t="shared" ca="1" si="1083"/>
        <v>-4.88612886098386E-13</v>
      </c>
      <c r="IA452" s="223">
        <f t="shared" ca="1" si="1084"/>
        <v>-6.9022520383734461E-13</v>
      </c>
      <c r="IB452" s="223">
        <f t="shared" ca="1" si="1085"/>
        <v>1.3379095861297621E-12</v>
      </c>
      <c r="IC452" s="223">
        <f t="shared" ca="1" si="1086"/>
        <v>-9.5602328161804678E-13</v>
      </c>
      <c r="ID452" s="223">
        <f t="shared" ca="1" si="1087"/>
        <v>-1.6155813776579024E-13</v>
      </c>
      <c r="IE452" s="223">
        <f t="shared" ca="1" si="1088"/>
        <v>-1.3806458433584867E-12</v>
      </c>
      <c r="IF452" s="223">
        <f t="shared" ca="1" si="1089"/>
        <v>-1.2593987353714027E-12</v>
      </c>
      <c r="IG452" s="223">
        <f t="shared" ca="1" si="1090"/>
        <v>3.9482915251971519E-13</v>
      </c>
      <c r="IH452" s="223">
        <f t="shared" ca="1" si="1091"/>
        <v>7.7357600034679621E-13</v>
      </c>
      <c r="II452" s="223">
        <f t="shared" ca="1" si="1092"/>
        <v>-1.346685938776425E-12</v>
      </c>
      <c r="IJ452" s="223">
        <f t="shared" ca="1" si="1093"/>
        <v>8.8347146390515843E-13</v>
      </c>
      <c r="IK452" s="223">
        <f t="shared" ca="1" si="1094"/>
        <v>2.5960683083450328E-13</v>
      </c>
      <c r="IL452" s="223">
        <f t="shared" ca="1" si="1095"/>
        <v>-1.2029081108249703E-12</v>
      </c>
      <c r="IM452" s="223">
        <f t="shared" ca="1" si="1096"/>
        <v>1.2205273098558504E-12</v>
      </c>
      <c r="IN452" s="223">
        <f t="shared" ca="1" si="1097"/>
        <v>-2.9890580555443384E-13</v>
      </c>
      <c r="IO452" s="223">
        <f t="shared" ca="1" si="1098"/>
        <v>-8.5273472148577794E-13</v>
      </c>
      <c r="IP452" s="223">
        <f t="shared" ca="1" si="1099"/>
        <v>1.3481644836404707E-12</v>
      </c>
      <c r="IQ452" s="223">
        <f t="shared" ca="1" si="1100"/>
        <v>-8.0613203778308013E-13</v>
      </c>
      <c r="IR452" s="223">
        <f t="shared" ca="1" si="1101"/>
        <v>-3.5624869199390654E-13</v>
      </c>
      <c r="IS452" s="223">
        <f t="shared" ca="1" si="1102"/>
        <v>1.2444829366184341E-12</v>
      </c>
      <c r="IT452" s="223">
        <f t="shared" ca="1" si="1103"/>
        <v>-1.1750417410985727E-12</v>
      </c>
      <c r="IU452" s="223">
        <f t="shared" ca="1" si="1104"/>
        <v>2.0136266213102043E-13</v>
      </c>
      <c r="IV452" s="223">
        <f t="shared" ca="1" si="1105"/>
        <v>9.2727239928574077E-13</v>
      </c>
      <c r="IW452" s="223">
        <f t="shared" ca="1" si="1106"/>
        <v>-1.3423372083591713E-12</v>
      </c>
      <c r="IX452" s="223">
        <f t="shared" ca="1" si="1107"/>
        <v>7.2442411230298754E-13</v>
      </c>
      <c r="IY452" s="223">
        <f t="shared" ca="1" si="1108"/>
        <v>4.509600106249279E-13</v>
      </c>
      <c r="IZ452" s="223">
        <f t="shared" ca="1" si="1109"/>
        <v>-1.2793138015530442E-12</v>
      </c>
      <c r="JA452" s="223">
        <f t="shared" ca="1" si="1110"/>
        <v>1.1231885193375141E-12</v>
      </c>
      <c r="JB452" s="223">
        <f t="shared" ca="1" si="1111"/>
        <v>-1.0272831699477967E-13</v>
      </c>
    </row>
    <row r="453" spans="2:262">
      <c r="B453" s="230">
        <v>92</v>
      </c>
      <c r="C453" s="229">
        <f t="shared" si="1112"/>
        <v>1.7968750000000012E-3</v>
      </c>
      <c r="D453" s="226">
        <f t="shared" ca="1" si="855"/>
        <v>18.000000000068088</v>
      </c>
      <c r="E453" s="225">
        <f ca="1">CT361</f>
        <v>6.808665604413668E-11</v>
      </c>
      <c r="F453" s="224">
        <v>92</v>
      </c>
      <c r="G453" s="223">
        <f t="shared" ca="1" si="856"/>
        <v>-6.3235932059054174E-13</v>
      </c>
      <c r="H453" s="223">
        <f t="shared" ca="1" si="857"/>
        <v>8.3267643492110218E-13</v>
      </c>
      <c r="I453" s="223">
        <f t="shared" ca="1" si="858"/>
        <v>-4.2412935580000639E-13</v>
      </c>
      <c r="J453" s="223">
        <f t="shared" ca="1" si="859"/>
        <v>-2.9454680504874808E-13</v>
      </c>
      <c r="K453" s="223">
        <f t="shared" ca="1" si="860"/>
        <v>7.9784638578957468E-13</v>
      </c>
      <c r="L453" s="223">
        <f t="shared" ca="1" si="861"/>
        <v>-7.1774997282953829E-13</v>
      </c>
      <c r="M453" s="223">
        <f t="shared" ca="1" si="862"/>
        <v>1.1282513915382137E-13</v>
      </c>
      <c r="N453" s="223">
        <f t="shared" ca="1" si="863"/>
        <v>5.7459895170151233E-13</v>
      </c>
      <c r="O453" s="223">
        <f t="shared" ca="1" si="864"/>
        <v>-8.4186857124764147E-13</v>
      </c>
      <c r="P453" s="223">
        <f t="shared" ca="1" si="865"/>
        <v>4.9355258379438124E-13</v>
      </c>
      <c r="Q453" s="223">
        <f t="shared" ca="1" si="866"/>
        <v>2.1565568216610116E-13</v>
      </c>
      <c r="R453" s="223">
        <f t="shared" ca="1" si="867"/>
        <v>-7.6717361671018828E-13</v>
      </c>
      <c r="S453" s="223">
        <f t="shared" ca="1" si="868"/>
        <v>7.577238982908572E-13</v>
      </c>
      <c r="T453" s="223">
        <f t="shared" ca="1" si="869"/>
        <v>-1.9421628794184504E-13</v>
      </c>
      <c r="U453" s="223">
        <f t="shared" ca="1" si="870"/>
        <v>-5.1130488079986132E-13</v>
      </c>
      <c r="V453" s="223">
        <f t="shared" ca="1" si="871"/>
        <v>8.4295305302089207E-13</v>
      </c>
      <c r="W453" s="223">
        <f t="shared" ca="1" si="872"/>
        <v>-5.5822263060353313E-13</v>
      </c>
      <c r="X453" s="223">
        <f t="shared" ca="1" si="873"/>
        <v>-1.3468767717480568E-13</v>
      </c>
      <c r="Y453" s="223">
        <f t="shared" ca="1" si="874"/>
        <v>7.2911254632212484E-13</v>
      </c>
      <c r="Z453" s="223">
        <f t="shared" ca="1" si="875"/>
        <v>-7.9040052839761735E-13</v>
      </c>
      <c r="AA453" s="223">
        <f t="shared" ca="1" si="876"/>
        <v>2.7373702770756611E-13</v>
      </c>
      <c r="AB453" s="223">
        <f t="shared" ca="1" si="877"/>
        <v>4.4308666438842585E-13</v>
      </c>
      <c r="AC453" s="223">
        <f t="shared" ca="1" si="878"/>
        <v>-8.3591943608853939E-13</v>
      </c>
      <c r="AD453" s="223">
        <f t="shared" ca="1" si="879"/>
        <v>6.1751668832444006E-13</v>
      </c>
      <c r="AE453" s="223">
        <f t="shared" ca="1" si="880"/>
        <v>5.2422556224543021E-14</v>
      </c>
      <c r="AF453" s="223">
        <f t="shared" ca="1" si="881"/>
        <v>-6.8402972353951863E-13</v>
      </c>
      <c r="AG453" s="223">
        <f t="shared" ca="1" si="882"/>
        <v>8.1546516933902994E-13</v>
      </c>
      <c r="AH453" s="223">
        <f t="shared" ca="1" si="883"/>
        <v>-3.5062153025658254E-13</v>
      </c>
      <c r="AI453" s="223">
        <f t="shared" ca="1" si="884"/>
        <v>-3.7060128118312089E-13</v>
      </c>
      <c r="AJ453" s="223">
        <f t="shared" ca="1" si="885"/>
        <v>8.2083545802660964E-13</v>
      </c>
      <c r="AK453" s="223">
        <f t="shared" ca="1" si="886"/>
        <v>-6.7086372276782309E-13</v>
      </c>
      <c r="AL453" s="223">
        <f t="shared" ca="1" si="887"/>
        <v>3.0347422599246229E-14</v>
      </c>
      <c r="AM453" s="223">
        <f t="shared" ca="1" si="888"/>
        <v>6.323593205905476E-13</v>
      </c>
      <c r="AN453" s="223">
        <f t="shared" ca="1" si="889"/>
        <v>-8.3267643492110218E-13</v>
      </c>
      <c r="AO453" s="223">
        <f t="shared" ca="1" si="890"/>
        <v>4.2412935580000301E-13</v>
      </c>
      <c r="AP453" s="223">
        <f t="shared" ca="1" si="891"/>
        <v>2.9454680504875454E-13</v>
      </c>
      <c r="AQ453" s="223">
        <f t="shared" ca="1" si="892"/>
        <v>-7.9784638578957791E-13</v>
      </c>
      <c r="AR453" s="223">
        <f t="shared" ca="1" si="893"/>
        <v>7.1774997282953707E-13</v>
      </c>
      <c r="AS453" s="223">
        <f t="shared" ca="1" si="894"/>
        <v>-1.1282513915381605E-13</v>
      </c>
      <c r="AT453" s="223">
        <f t="shared" ca="1" si="895"/>
        <v>-5.7459895170151849E-13</v>
      </c>
      <c r="AU453" s="223">
        <f t="shared" ca="1" si="896"/>
        <v>8.4186857124764147E-13</v>
      </c>
      <c r="AV453" s="223">
        <f t="shared" ca="1" si="897"/>
        <v>-4.9355258379437942E-13</v>
      </c>
      <c r="AW453" s="223">
        <f t="shared" ca="1" si="898"/>
        <v>-2.1565568216610636E-13</v>
      </c>
      <c r="AX453" s="223">
        <f t="shared" ca="1" si="899"/>
        <v>7.6717361671019303E-13</v>
      </c>
      <c r="AY453" s="223">
        <f t="shared" ca="1" si="900"/>
        <v>-7.5772389829085629E-13</v>
      </c>
      <c r="AZ453" s="223">
        <f t="shared" ca="1" si="901"/>
        <v>1.9421628794183976E-13</v>
      </c>
      <c r="BA453" s="223">
        <f t="shared" ca="1" si="902"/>
        <v>5.1130488079986566E-13</v>
      </c>
      <c r="BB453" s="223">
        <f t="shared" ca="1" si="903"/>
        <v>-8.4295305302089207E-13</v>
      </c>
      <c r="BC453" s="223">
        <f t="shared" ca="1" si="904"/>
        <v>5.5822263060352909E-13</v>
      </c>
      <c r="BD453" s="223">
        <f t="shared" ca="1" si="905"/>
        <v>1.3468767717481098E-13</v>
      </c>
      <c r="BE453" s="223">
        <f t="shared" ca="1" si="906"/>
        <v>-7.291125463221307E-13</v>
      </c>
      <c r="BF453" s="223">
        <f t="shared" ca="1" si="907"/>
        <v>7.9040052839761765E-13</v>
      </c>
      <c r="BG453" s="223">
        <f t="shared" ca="1" si="908"/>
        <v>-2.7373702770756107E-13</v>
      </c>
      <c r="BH453" s="223">
        <f t="shared" ca="1" si="909"/>
        <v>-4.4308666438843049E-13</v>
      </c>
      <c r="BI453" s="223">
        <f t="shared" ca="1" si="910"/>
        <v>8.359194360885409E-13</v>
      </c>
      <c r="BJ453" s="223">
        <f t="shared" ca="1" si="911"/>
        <v>-6.1751668832443642E-13</v>
      </c>
      <c r="BK453" s="223">
        <f t="shared" ca="1" si="912"/>
        <v>-5.2422556224536407E-14</v>
      </c>
      <c r="BL453" s="223">
        <f t="shared" ca="1" si="913"/>
        <v>6.8402972353952529E-13</v>
      </c>
      <c r="BM453" s="223">
        <f t="shared" ca="1" si="914"/>
        <v>-8.1546516933903014E-13</v>
      </c>
      <c r="BN453" s="223">
        <f t="shared" ca="1" si="915"/>
        <v>3.5062153025656674E-13</v>
      </c>
      <c r="BO453" s="223">
        <f t="shared" ca="1" si="916"/>
        <v>3.7060128118312569E-13</v>
      </c>
      <c r="BP453" s="223">
        <f t="shared" ca="1" si="917"/>
        <v>-8.2083545802660802E-13</v>
      </c>
      <c r="BQ453" s="223">
        <f t="shared" ca="1" si="918"/>
        <v>6.7086372276781259E-13</v>
      </c>
      <c r="BR453" s="223">
        <f t="shared" ca="1" si="919"/>
        <v>-3.0347422599240859E-14</v>
      </c>
      <c r="BS453" s="223">
        <f t="shared" ca="1" si="920"/>
        <v>-6.3235932059054316E-13</v>
      </c>
      <c r="BT453" s="223">
        <f t="shared" ca="1" si="921"/>
        <v>8.3267643492109935E-13</v>
      </c>
      <c r="BU453" s="223">
        <f t="shared" ca="1" si="922"/>
        <v>-4.2412935579999836E-13</v>
      </c>
      <c r="BV453" s="223">
        <f t="shared" ca="1" si="923"/>
        <v>-2.9454680504874828E-13</v>
      </c>
      <c r="BW453" s="223">
        <f t="shared" ca="1" si="924"/>
        <v>7.9784638578957963E-13</v>
      </c>
      <c r="BX453" s="223">
        <f t="shared" ca="1" si="925"/>
        <v>-7.1774997282953435E-13</v>
      </c>
      <c r="BY453" s="223">
        <f t="shared" ca="1" si="926"/>
        <v>1.1282513915379883E-13</v>
      </c>
      <c r="BZ453" s="223">
        <f t="shared" ca="1" si="927"/>
        <v>5.7459895170152243E-13</v>
      </c>
      <c r="CA453" s="223">
        <f t="shared" ca="1" si="928"/>
        <v>-8.4186857124764127E-13</v>
      </c>
      <c r="CB453" s="223">
        <f t="shared" ca="1" si="929"/>
        <v>4.9355258379436528E-13</v>
      </c>
      <c r="CC453" s="223">
        <f t="shared" ca="1" si="930"/>
        <v>2.1565568216611156E-13</v>
      </c>
      <c r="CD453" s="223">
        <f t="shared" ca="1" si="931"/>
        <v>-7.671736167101903E-13</v>
      </c>
      <c r="CE453" s="223">
        <f t="shared" ca="1" si="932"/>
        <v>7.5772389829084862E-13</v>
      </c>
      <c r="CF453" s="223">
        <f t="shared" ca="1" si="933"/>
        <v>-1.9421628794183456E-13</v>
      </c>
      <c r="CG453" s="223">
        <f t="shared" ca="1" si="934"/>
        <v>-5.1130488079986031E-13</v>
      </c>
      <c r="CH453" s="223">
        <f t="shared" ca="1" si="935"/>
        <v>8.4295305302089268E-13</v>
      </c>
      <c r="CI453" s="223">
        <f t="shared" ca="1" si="936"/>
        <v>-5.5822263060352505E-13</v>
      </c>
      <c r="CJ453" s="223">
        <f t="shared" ca="1" si="937"/>
        <v>-1.3468767717480445E-13</v>
      </c>
      <c r="CK453" s="223">
        <f t="shared" ca="1" si="938"/>
        <v>7.2911254632213343E-13</v>
      </c>
      <c r="CL453" s="223">
        <f t="shared" ca="1" si="939"/>
        <v>-7.9040052839761573E-13</v>
      </c>
      <c r="CM453" s="223">
        <f t="shared" ca="1" si="940"/>
        <v>2.7373702770754461E-13</v>
      </c>
      <c r="CN453" s="223">
        <f t="shared" ca="1" si="941"/>
        <v>4.4308666438843509E-13</v>
      </c>
      <c r="CO453" s="223">
        <f t="shared" ca="1" si="942"/>
        <v>-8.3591943608854009E-13</v>
      </c>
      <c r="CP453" s="223">
        <f t="shared" ca="1" si="943"/>
        <v>6.1751668832442451E-13</v>
      </c>
      <c r="CQ453" s="223">
        <f t="shared" ca="1" si="944"/>
        <v>5.2422556224553737E-14</v>
      </c>
      <c r="CR453" s="223">
        <f t="shared" ca="1" si="945"/>
        <v>-6.8402972353952146E-13</v>
      </c>
      <c r="CS453" s="223">
        <f t="shared" ca="1" si="946"/>
        <v>8.154651693390257E-13</v>
      </c>
      <c r="CT453" s="223">
        <f t="shared" ca="1" si="947"/>
        <v>-3.506215302565728E-13</v>
      </c>
      <c r="CU453" s="223">
        <f t="shared" ca="1" si="948"/>
        <v>-3.7060128118311978E-13</v>
      </c>
      <c r="CV453" s="223">
        <f t="shared" ca="1" si="949"/>
        <v>8.2083545802661196E-13</v>
      </c>
      <c r="CW453" s="223">
        <f t="shared" ca="1" si="950"/>
        <v>-6.7086372276781652E-13</v>
      </c>
      <c r="CX453" s="223">
        <f t="shared" ca="1" si="951"/>
        <v>3.0347422599247466E-14</v>
      </c>
      <c r="CY453" s="223">
        <f t="shared" ca="1" si="952"/>
        <v>6.3235932059055477E-13</v>
      </c>
      <c r="CZ453" s="223">
        <f t="shared" ca="1" si="953"/>
        <v>-8.3267643492110046E-13</v>
      </c>
      <c r="DA453" s="223">
        <f t="shared" ca="1" si="954"/>
        <v>4.2412935579998342E-13</v>
      </c>
      <c r="DB453" s="223">
        <f t="shared" ca="1" si="955"/>
        <v>2.9454680504876453E-13</v>
      </c>
      <c r="DC453" s="223">
        <f t="shared" ca="1" si="956"/>
        <v>-7.9784638578957741E-13</v>
      </c>
      <c r="DD453" s="223">
        <f t="shared" ca="1" si="957"/>
        <v>7.1774997282952526E-13</v>
      </c>
      <c r="DE453" s="223">
        <f t="shared" ca="1" si="958"/>
        <v>-1.1282513915380539E-13</v>
      </c>
      <c r="DF453" s="223">
        <f t="shared" ca="1" si="959"/>
        <v>-5.7459895170151758E-13</v>
      </c>
      <c r="DG453" s="223">
        <f t="shared" ca="1" si="960"/>
        <v>8.4186857124764006E-13</v>
      </c>
      <c r="DH453" s="223">
        <f t="shared" ca="1" si="961"/>
        <v>-4.9355258379437064E-13</v>
      </c>
      <c r="DI453" s="223">
        <f t="shared" ca="1" si="962"/>
        <v>-2.1565568216610517E-13</v>
      </c>
      <c r="DJ453" s="223">
        <f t="shared" ca="1" si="963"/>
        <v>7.6717361671019757E-13</v>
      </c>
      <c r="DK453" s="223">
        <f t="shared" ca="1" si="964"/>
        <v>-7.5772389829085155E-13</v>
      </c>
      <c r="DL453" s="223">
        <f t="shared" ca="1" si="965"/>
        <v>1.9421628794181768E-13</v>
      </c>
      <c r="DM453" s="223">
        <f t="shared" ca="1" si="966"/>
        <v>5.1130488079987414E-13</v>
      </c>
      <c r="DN453" s="223">
        <f t="shared" ca="1" si="967"/>
        <v>-8.4295305302089248E-13</v>
      </c>
      <c r="DO453" s="223">
        <f t="shared" ca="1" si="968"/>
        <v>5.5822263060351203E-13</v>
      </c>
      <c r="DP453" s="223">
        <f t="shared" ca="1" si="969"/>
        <v>1.3468767717479791E-13</v>
      </c>
      <c r="DQ453" s="223">
        <f t="shared" ca="1" si="970"/>
        <v>-7.2911254632214201E-13</v>
      </c>
      <c r="DR453" s="223">
        <f t="shared" ca="1" si="971"/>
        <v>7.9040052839760968E-13</v>
      </c>
      <c r="DS453" s="223">
        <f t="shared" ca="1" si="972"/>
        <v>-2.7373702770755087E-13</v>
      </c>
      <c r="DT453" s="223">
        <f t="shared" ca="1" si="973"/>
        <v>-4.4308666438842938E-13</v>
      </c>
      <c r="DU453" s="223">
        <f t="shared" ca="1" si="974"/>
        <v>8.3591943608853908E-13</v>
      </c>
      <c r="DV453" s="223">
        <f t="shared" ca="1" si="975"/>
        <v>-6.1751668832441279E-13</v>
      </c>
      <c r="DW453" s="223">
        <f t="shared" ca="1" si="976"/>
        <v>-5.2422556224571067E-14</v>
      </c>
      <c r="DX453" s="223">
        <f t="shared" ca="1" si="977"/>
        <v>6.8402972353953155E-13</v>
      </c>
      <c r="DY453" s="223">
        <f t="shared" ca="1" si="978"/>
        <v>-8.1546516933902721E-13</v>
      </c>
      <c r="DZ453" s="223">
        <f t="shared" ca="1" si="979"/>
        <v>3.506215302565788E-13</v>
      </c>
      <c r="EA453" s="223">
        <f t="shared" ca="1" si="980"/>
        <v>3.7060128118311382E-13</v>
      </c>
      <c r="EB453" s="223">
        <f t="shared" ca="1" si="981"/>
        <v>-8.208354580266161E-13</v>
      </c>
      <c r="EC453" s="223">
        <f t="shared" ca="1" si="982"/>
        <v>6.7086372276780602E-13</v>
      </c>
      <c r="ED453" s="223">
        <f t="shared" ca="1" si="983"/>
        <v>-3.0347422599230117E-14</v>
      </c>
      <c r="EE453" s="223">
        <f t="shared" ca="1" si="984"/>
        <v>-6.3235932059055033E-13</v>
      </c>
      <c r="EF453" s="223">
        <f t="shared" ca="1" si="985"/>
        <v>8.3267643492110157E-13</v>
      </c>
      <c r="EG453" s="223">
        <f t="shared" ca="1" si="986"/>
        <v>-4.2412935579996837E-13</v>
      </c>
      <c r="EH453" s="223">
        <f t="shared" ca="1" si="987"/>
        <v>-2.9454680504878079E-13</v>
      </c>
      <c r="EI453" s="223">
        <f t="shared" ca="1" si="988"/>
        <v>7.9784638578958317E-13</v>
      </c>
      <c r="EJ453" s="223">
        <f t="shared" ca="1" si="989"/>
        <v>-7.1774997282952869E-13</v>
      </c>
      <c r="EK453" s="223">
        <f t="shared" ca="1" si="990"/>
        <v>1.1282513915381196E-13</v>
      </c>
      <c r="EL453" s="223">
        <f t="shared" ca="1" si="991"/>
        <v>5.7459895170151274E-13</v>
      </c>
      <c r="EM453" s="223">
        <f t="shared" ca="1" si="992"/>
        <v>-8.4186857124763895E-13</v>
      </c>
      <c r="EN453" s="223">
        <f t="shared" ca="1" si="993"/>
        <v>4.935525837943566E-13</v>
      </c>
      <c r="EO453" s="223">
        <f t="shared" ca="1" si="994"/>
        <v>2.1565568216612196E-13</v>
      </c>
      <c r="EP453" s="223">
        <f t="shared" ca="1" si="995"/>
        <v>-7.6717361671019484E-13</v>
      </c>
      <c r="EQ453" s="223">
        <f t="shared" ca="1" si="996"/>
        <v>7.5772389829085437E-13</v>
      </c>
      <c r="ER453" s="223">
        <f t="shared" ca="1" si="997"/>
        <v>-1.9421628794180076E-13</v>
      </c>
      <c r="ES453" s="223">
        <f t="shared" ca="1" si="998"/>
        <v>-5.1130488079988798E-13</v>
      </c>
      <c r="ET453" s="223">
        <f t="shared" ca="1" si="999"/>
        <v>8.4295305302089308E-13</v>
      </c>
      <c r="EU453" s="223">
        <f t="shared" ca="1" si="1000"/>
        <v>-5.5822263060351708E-13</v>
      </c>
      <c r="EV453" s="223">
        <f t="shared" ca="1" si="1001"/>
        <v>-1.3468767717481505E-13</v>
      </c>
      <c r="EW453" s="223">
        <f t="shared" ca="1" si="1002"/>
        <v>7.2911254632212666E-13</v>
      </c>
      <c r="EX453" s="223">
        <f t="shared" ca="1" si="1003"/>
        <v>-7.9040052839760362E-13</v>
      </c>
      <c r="EY453" s="223">
        <f t="shared" ca="1" si="1004"/>
        <v>2.7373702770753441E-13</v>
      </c>
      <c r="EZ453" s="223">
        <f t="shared" ca="1" si="1005"/>
        <v>4.4308666438844418E-13</v>
      </c>
      <c r="FA453" s="223">
        <f t="shared" ca="1" si="1006"/>
        <v>-8.3591943608854141E-13</v>
      </c>
      <c r="FB453" s="223">
        <f t="shared" ca="1" si="1007"/>
        <v>6.1751668832443359E-13</v>
      </c>
      <c r="FC453" s="223">
        <f t="shared" ca="1" si="1008"/>
        <v>5.2422556224540541E-14</v>
      </c>
      <c r="FD453" s="223">
        <f t="shared" ca="1" si="1009"/>
        <v>-6.8402972353954165E-13</v>
      </c>
      <c r="FE453" s="223">
        <f t="shared" ca="1" si="1010"/>
        <v>8.1546516933902287E-13</v>
      </c>
      <c r="FF453" s="223">
        <f t="shared" ca="1" si="1011"/>
        <v>-3.50621530256563E-13</v>
      </c>
      <c r="FG453" s="223">
        <f t="shared" ca="1" si="1012"/>
        <v>-3.7060128118312942E-13</v>
      </c>
      <c r="FH453" s="223">
        <f t="shared" ca="1" si="1013"/>
        <v>8.2083545802660893E-13</v>
      </c>
      <c r="FI453" s="223">
        <f t="shared" ca="1" si="1014"/>
        <v>-6.7086372276779552E-13</v>
      </c>
      <c r="FJ453" s="223">
        <f t="shared" ca="1" si="1015"/>
        <v>3.0347422599212769E-14</v>
      </c>
      <c r="FK453" s="223">
        <f t="shared" ca="1" si="1016"/>
        <v>6.3235932059056184E-13</v>
      </c>
      <c r="FL453" s="223">
        <f t="shared" ca="1" si="1017"/>
        <v>-8.3267643492109875E-13</v>
      </c>
      <c r="FM453" s="223">
        <f t="shared" ca="1" si="1018"/>
        <v>4.2412935579999478E-13</v>
      </c>
      <c r="FN453" s="223">
        <f t="shared" ca="1" si="1019"/>
        <v>2.9454680504875216E-13</v>
      </c>
      <c r="FO453" s="223">
        <f t="shared" ca="1" si="1020"/>
        <v>-7.9784638578958882E-13</v>
      </c>
      <c r="FP453" s="223">
        <f t="shared" ca="1" si="1021"/>
        <v>7.177499728295195E-13</v>
      </c>
      <c r="FQ453" s="223">
        <f t="shared" ca="1" si="1022"/>
        <v>-1.1282513915379474E-13</v>
      </c>
      <c r="FR453" s="223">
        <f t="shared" ca="1" si="1023"/>
        <v>-5.7459895170152546E-13</v>
      </c>
      <c r="FS453" s="223">
        <f t="shared" ca="1" si="1024"/>
        <v>8.4186857124764087E-13</v>
      </c>
      <c r="FT453" s="223">
        <f t="shared" ca="1" si="1025"/>
        <v>-4.9355258379434257E-13</v>
      </c>
      <c r="FU453" s="223">
        <f t="shared" ca="1" si="1026"/>
        <v>-2.1565568216613872E-13</v>
      </c>
      <c r="FV453" s="223">
        <f t="shared" ca="1" si="1027"/>
        <v>7.6717361671020201E-13</v>
      </c>
      <c r="FW453" s="223">
        <f t="shared" ca="1" si="1028"/>
        <v>-7.577238982908468E-13</v>
      </c>
      <c r="FX453" s="223">
        <f t="shared" ca="1" si="1029"/>
        <v>1.9421628794183052E-13</v>
      </c>
      <c r="FY453" s="223">
        <f t="shared" ca="1" si="1030"/>
        <v>5.1130488079986354E-13</v>
      </c>
      <c r="FZ453" s="223">
        <f t="shared" ca="1" si="1031"/>
        <v>-8.4295305302089369E-13</v>
      </c>
      <c r="GA453" s="223">
        <f t="shared" ca="1" si="1032"/>
        <v>5.5822263060350395E-13</v>
      </c>
      <c r="GB453" s="223">
        <f t="shared" ca="1" si="1033"/>
        <v>1.3468767717483219E-13</v>
      </c>
      <c r="GC453" s="223">
        <f t="shared" ca="1" si="1034"/>
        <v>-7.2911254632213545E-13</v>
      </c>
      <c r="GD453" s="223">
        <f t="shared" ca="1" si="1035"/>
        <v>7.9040052839761432E-13</v>
      </c>
      <c r="GE453" s="223">
        <f t="shared" ca="1" si="1036"/>
        <v>-2.7373702770751805E-13</v>
      </c>
      <c r="GF453" s="223">
        <f t="shared" ca="1" si="1037"/>
        <v>-4.4308666438845897E-13</v>
      </c>
      <c r="GG453" s="223">
        <f t="shared" ca="1" si="1038"/>
        <v>8.3591943608854383E-13</v>
      </c>
      <c r="GH453" s="223">
        <f t="shared" ca="1" si="1039"/>
        <v>-6.1751668832442168E-13</v>
      </c>
      <c r="GI453" s="223">
        <f t="shared" ca="1" si="1040"/>
        <v>-5.2422556224557871E-14</v>
      </c>
      <c r="GJ453" s="223">
        <f t="shared" ca="1" si="1041"/>
        <v>6.8402972353952378E-13</v>
      </c>
      <c r="GK453" s="223">
        <f t="shared" ca="1" si="1042"/>
        <v>-8.1546516933901843E-13</v>
      </c>
      <c r="GL453" s="223">
        <f t="shared" ca="1" si="1043"/>
        <v>3.506215302565472E-13</v>
      </c>
      <c r="GM453" s="223">
        <f t="shared" ca="1" si="1044"/>
        <v>3.7060128118314502E-13</v>
      </c>
      <c r="GN453" s="223">
        <f t="shared" ca="1" si="1045"/>
        <v>-8.2083545802661307E-13</v>
      </c>
      <c r="GO453" s="223">
        <f t="shared" ca="1" si="1046"/>
        <v>6.70863722767814E-13</v>
      </c>
      <c r="GP453" s="223">
        <f t="shared" ca="1" si="1047"/>
        <v>-3.0347422599243339E-14</v>
      </c>
      <c r="GQ453" s="223">
        <f t="shared" ca="1" si="1048"/>
        <v>-6.3235932059057325E-13</v>
      </c>
      <c r="GR453" s="223">
        <f t="shared" ca="1" si="1049"/>
        <v>8.3267643492109602E-13</v>
      </c>
      <c r="GS453" s="223">
        <f t="shared" ca="1" si="1050"/>
        <v>-4.2412935579997978E-13</v>
      </c>
      <c r="GT453" s="223">
        <f t="shared" ca="1" si="1051"/>
        <v>-2.9454680504876842E-13</v>
      </c>
      <c r="GU453" s="223">
        <f t="shared" ca="1" si="1052"/>
        <v>7.9784638578957892E-13</v>
      </c>
      <c r="GV453" s="223">
        <f t="shared" ca="1" si="1053"/>
        <v>-7.1774997282951042E-13</v>
      </c>
      <c r="GW453" s="223">
        <f t="shared" ca="1" si="1054"/>
        <v>1.1282513915377754E-13</v>
      </c>
      <c r="GX453" s="223">
        <f t="shared" ca="1" si="1055"/>
        <v>5.7459895170153818E-13</v>
      </c>
      <c r="GY453" s="223">
        <f t="shared" ca="1" si="1056"/>
        <v>-8.4186857124763976E-13</v>
      </c>
      <c r="GZ453" s="223">
        <f t="shared" ca="1" si="1057"/>
        <v>4.935525837943674E-13</v>
      </c>
      <c r="HA453" s="223">
        <f t="shared" ca="1" si="1058"/>
        <v>2.1565568216610911E-13</v>
      </c>
      <c r="HB453" s="223">
        <f t="shared" ca="1" si="1059"/>
        <v>-7.6717361671020908E-13</v>
      </c>
      <c r="HC453" s="223">
        <f t="shared" ca="1" si="1060"/>
        <v>7.5772389829083913E-13</v>
      </c>
      <c r="HD453" s="223">
        <f t="shared" ca="1" si="1061"/>
        <v>-1.9421628794181364E-13</v>
      </c>
      <c r="HE453" s="223">
        <f t="shared" ca="1" si="1062"/>
        <v>-5.1130488079987747E-13</v>
      </c>
      <c r="HF453" s="223">
        <f t="shared" ca="1" si="1063"/>
        <v>8.4295305302089258E-13</v>
      </c>
      <c r="HG453" s="223">
        <f t="shared" ca="1" si="1064"/>
        <v>-5.5822263060349092E-13</v>
      </c>
      <c r="HH453" s="223">
        <f t="shared" ca="1" si="1065"/>
        <v>-1.3468767717484935E-13</v>
      </c>
      <c r="HI453" s="223">
        <f t="shared" ca="1" si="1066"/>
        <v>7.2911254632214413E-13</v>
      </c>
      <c r="HJ453" s="223">
        <f t="shared" ca="1" si="1067"/>
        <v>-7.9040052839760826E-13</v>
      </c>
      <c r="HK453" s="223">
        <f t="shared" ca="1" si="1068"/>
        <v>2.7373702770754698E-13</v>
      </c>
      <c r="HL453" s="223">
        <f t="shared" ca="1" si="1069"/>
        <v>4.4308666438843302E-13</v>
      </c>
      <c r="HM453" s="223">
        <f t="shared" ca="1" si="1070"/>
        <v>-8.3591943608854615E-13</v>
      </c>
      <c r="HN453" s="223">
        <f t="shared" ca="1" si="1071"/>
        <v>6.1751668832440997E-13</v>
      </c>
      <c r="HO453" s="223">
        <f t="shared" ca="1" si="1072"/>
        <v>5.2422556224575194E-14</v>
      </c>
      <c r="HP453" s="223">
        <f t="shared" ca="1" si="1073"/>
        <v>-6.8402972353953388E-13</v>
      </c>
      <c r="HQ453" s="223">
        <f t="shared" ca="1" si="1074"/>
        <v>8.154651693390263E-13</v>
      </c>
      <c r="HR453" s="223">
        <f t="shared" ca="1" si="1075"/>
        <v>-3.5062153025653145E-13</v>
      </c>
      <c r="HS453" s="223">
        <f t="shared" ca="1" si="1076"/>
        <v>-3.7060128118316062E-13</v>
      </c>
      <c r="HT453" s="223">
        <f t="shared" ca="1" si="1077"/>
        <v>8.2083545802661701E-13</v>
      </c>
      <c r="HU453" s="223">
        <f t="shared" ca="1" si="1078"/>
        <v>-6.708637227678035E-13</v>
      </c>
      <c r="HV453" s="223">
        <f t="shared" ca="1" si="1079"/>
        <v>3.034742259922599E-14</v>
      </c>
      <c r="HW453" s="223">
        <f t="shared" ca="1" si="1080"/>
        <v>6.3235932059055305E-13</v>
      </c>
      <c r="HX453" s="223">
        <f t="shared" ca="1" si="1081"/>
        <v>-8.3267643492109319E-13</v>
      </c>
      <c r="HY453" s="223">
        <f t="shared" ca="1" si="1082"/>
        <v>4.2412935579996479E-13</v>
      </c>
      <c r="HZ453" s="223">
        <f t="shared" ca="1" si="1083"/>
        <v>2.9454680504873974E-13</v>
      </c>
      <c r="IA453" s="223">
        <f t="shared" ca="1" si="1084"/>
        <v>-7.9784638578958458E-13</v>
      </c>
      <c r="IB453" s="223">
        <f t="shared" ca="1" si="1085"/>
        <v>7.1774997282950123E-13</v>
      </c>
      <c r="IC453" s="223">
        <f t="shared" ca="1" si="1086"/>
        <v>-1.1282513915380784E-13</v>
      </c>
      <c r="ID453" s="223">
        <f t="shared" ca="1" si="1087"/>
        <v>-5.745989517015508E-13</v>
      </c>
      <c r="IE453" s="223">
        <f t="shared" ca="1" si="1088"/>
        <v>-6.4863695409961012E-13</v>
      </c>
      <c r="IF453" s="223">
        <f t="shared" ca="1" si="1089"/>
        <v>-4.9355258379435317E-13</v>
      </c>
      <c r="IG453" s="223">
        <f t="shared" ca="1" si="1090"/>
        <v>-2.1565568216617229E-13</v>
      </c>
      <c r="IH453" s="223">
        <f t="shared" ca="1" si="1091"/>
        <v>7.6717361671019646E-13</v>
      </c>
      <c r="II453" s="223">
        <f t="shared" ca="1" si="1092"/>
        <v>-7.5772389829083155E-13</v>
      </c>
      <c r="IJ453" s="223">
        <f t="shared" ca="1" si="1093"/>
        <v>1.942162879418434E-13</v>
      </c>
      <c r="IK453" s="223">
        <f t="shared" ca="1" si="1094"/>
        <v>5.1130488079989121E-13</v>
      </c>
      <c r="IL453" s="223">
        <f t="shared" ca="1" si="1095"/>
        <v>-8.429530530208949E-13</v>
      </c>
      <c r="IM453" s="223">
        <f t="shared" ca="1" si="1096"/>
        <v>5.5822263060351395E-13</v>
      </c>
      <c r="IN453" s="223">
        <f t="shared" ca="1" si="1097"/>
        <v>1.3468767717486647E-13</v>
      </c>
      <c r="IO453" s="223">
        <f t="shared" ca="1" si="1098"/>
        <v>-7.2911254632212878E-13</v>
      </c>
      <c r="IP453" s="223">
        <f t="shared" ca="1" si="1099"/>
        <v>7.904005283976021E-13</v>
      </c>
      <c r="IQ453" s="223">
        <f t="shared" ca="1" si="1100"/>
        <v>-2.7373702770748518E-13</v>
      </c>
      <c r="IR453" s="223">
        <f t="shared" ca="1" si="1101"/>
        <v>-4.4308666438844766E-13</v>
      </c>
      <c r="IS453" s="223">
        <f t="shared" ca="1" si="1102"/>
        <v>8.3591943608854847E-13</v>
      </c>
      <c r="IT453" s="223">
        <f t="shared" ca="1" si="1103"/>
        <v>-6.1751668832443077E-13</v>
      </c>
      <c r="IU453" s="223">
        <f t="shared" ca="1" si="1104"/>
        <v>-5.2422556224592524E-14</v>
      </c>
      <c r="IV453" s="223">
        <f t="shared" ca="1" si="1105"/>
        <v>6.84029723539516E-13</v>
      </c>
      <c r="IW453" s="223">
        <f t="shared" ca="1" si="1106"/>
        <v>-8.1546516933902186E-13</v>
      </c>
      <c r="IX453" s="223">
        <f t="shared" ca="1" si="1107"/>
        <v>3.5062153025651564E-13</v>
      </c>
      <c r="IY453" s="223">
        <f t="shared" ca="1" si="1108"/>
        <v>3.7060128118313316E-13</v>
      </c>
      <c r="IZ453" s="223">
        <f t="shared" ca="1" si="1109"/>
        <v>-8.2083545802662095E-13</v>
      </c>
      <c r="JA453" s="223">
        <f t="shared" ca="1" si="1110"/>
        <v>6.7086372276782208E-13</v>
      </c>
      <c r="JB453" s="223">
        <f t="shared" ca="1" si="1111"/>
        <v>-3.0347422599208641E-14</v>
      </c>
    </row>
    <row r="454" spans="2:262">
      <c r="B454" s="230">
        <v>93</v>
      </c>
      <c r="C454" s="229">
        <f t="shared" si="1112"/>
        <v>1.8164062500000012E-3</v>
      </c>
      <c r="D454" s="226">
        <f t="shared" ca="1" si="855"/>
        <v>18.000000000091244</v>
      </c>
      <c r="E454" s="225">
        <f ca="1">CU361</f>
        <v>9.1243649347838811E-11</v>
      </c>
      <c r="F454" s="224">
        <v>93</v>
      </c>
      <c r="G454" s="223">
        <f t="shared" ca="1" si="856"/>
        <v>-1.659571541230007E-12</v>
      </c>
      <c r="H454" s="223">
        <f t="shared" ca="1" si="857"/>
        <v>1.7114202691857466E-12</v>
      </c>
      <c r="I454" s="223">
        <f t="shared" ca="1" si="858"/>
        <v>-5.7613494419553553E-13</v>
      </c>
      <c r="J454" s="223">
        <f t="shared" ca="1" si="859"/>
        <v>-9.5878887033531886E-13</v>
      </c>
      <c r="K454" s="223">
        <f t="shared" ca="1" si="860"/>
        <v>1.8286446486542563E-12</v>
      </c>
      <c r="L454" s="223">
        <f t="shared" ca="1" si="861"/>
        <v>-1.4300531774921011E-12</v>
      </c>
      <c r="M454" s="223">
        <f t="shared" ca="1" si="862"/>
        <v>3.9499150380938581E-14</v>
      </c>
      <c r="N454" s="223">
        <f t="shared" ca="1" si="863"/>
        <v>1.3784536327949481E-12</v>
      </c>
      <c r="O454" s="223">
        <f t="shared" ca="1" si="864"/>
        <v>-1.8402361068062142E-12</v>
      </c>
      <c r="P454" s="223">
        <f t="shared" ca="1" si="865"/>
        <v>1.0255308663826625E-12</v>
      </c>
      <c r="Q454" s="223">
        <f t="shared" ca="1" si="866"/>
        <v>5.005382837421906E-13</v>
      </c>
      <c r="R454" s="223">
        <f t="shared" ca="1" si="867"/>
        <v>-1.6794068939808428E-12</v>
      </c>
      <c r="S454" s="223">
        <f t="shared" ca="1" si="868"/>
        <v>1.6933476670930861E-12</v>
      </c>
      <c r="T454" s="223">
        <f t="shared" ca="1" si="869"/>
        <v>-5.3269052566782892E-13</v>
      </c>
      <c r="U454" s="223">
        <f t="shared" ca="1" si="870"/>
        <v>-9.9746969696308637E-13</v>
      </c>
      <c r="V454" s="223">
        <f t="shared" ca="1" si="871"/>
        <v>1.8357307611190756E-12</v>
      </c>
      <c r="W454" s="223">
        <f t="shared" ca="1" si="872"/>
        <v>-1.4006292633126032E-12</v>
      </c>
      <c r="X454" s="223">
        <f t="shared" ca="1" si="873"/>
        <v>-6.0247654347849947E-15</v>
      </c>
      <c r="Y454" s="223">
        <f t="shared" ca="1" si="874"/>
        <v>1.4084996896469308E-12</v>
      </c>
      <c r="Z454" s="223">
        <f t="shared" ca="1" si="875"/>
        <v>-1.8339627277376212E-12</v>
      </c>
      <c r="AA454" s="223">
        <f t="shared" ca="1" si="876"/>
        <v>9.8728960784835478E-13</v>
      </c>
      <c r="AB454" s="223">
        <f t="shared" ca="1" si="877"/>
        <v>5.4422120778356475E-13</v>
      </c>
      <c r="AC454" s="223">
        <f t="shared" ca="1" si="878"/>
        <v>-1.6982306348158117E-12</v>
      </c>
      <c r="AD454" s="223">
        <f t="shared" ca="1" si="879"/>
        <v>1.6742550556841127E-12</v>
      </c>
      <c r="AE454" s="223">
        <f t="shared" ca="1" si="880"/>
        <v>-4.8892523428604839E-13</v>
      </c>
      <c r="AF454" s="223">
        <f t="shared" ca="1" si="881"/>
        <v>-1.0355496851432003E-12</v>
      </c>
      <c r="AG454" s="223">
        <f t="shared" ca="1" si="882"/>
        <v>1.8417110980157913E-12</v>
      </c>
      <c r="AH454" s="223">
        <f t="shared" ca="1" si="883"/>
        <v>-1.3703616624377874E-12</v>
      </c>
      <c r="AI454" s="223">
        <f t="shared" ca="1" si="884"/>
        <v>-5.1545052157074777E-14</v>
      </c>
      <c r="AJ454" s="223">
        <f t="shared" ca="1" si="885"/>
        <v>1.4376973189530705E-12</v>
      </c>
      <c r="AK454" s="223">
        <f t="shared" ca="1" si="886"/>
        <v>-1.826584638098121E-12</v>
      </c>
      <c r="AL454" s="223">
        <f t="shared" ca="1" si="887"/>
        <v>9.4845364297141579E-13</v>
      </c>
      <c r="AM454" s="223">
        <f t="shared" ca="1" si="888"/>
        <v>5.8757631331911156E-13</v>
      </c>
      <c r="AN454" s="223">
        <f t="shared" ca="1" si="889"/>
        <v>-1.7160314250173008E-12</v>
      </c>
      <c r="AO454" s="223">
        <f t="shared" ca="1" si="890"/>
        <v>1.6541539356340264E-12</v>
      </c>
      <c r="AP454" s="223">
        <f t="shared" ca="1" si="891"/>
        <v>-4.4486543262520659E-13</v>
      </c>
      <c r="AQ454" s="223">
        <f t="shared" ca="1" si="892"/>
        <v>-1.0730058969146914E-12</v>
      </c>
      <c r="AR454" s="223">
        <f t="shared" ca="1" si="893"/>
        <v>1.8465820570130739E-12</v>
      </c>
      <c r="AS454" s="223">
        <f t="shared" ca="1" si="894"/>
        <v>-1.3392686069386505E-12</v>
      </c>
      <c r="AT454" s="223">
        <f t="shared" ca="1" si="895"/>
        <v>-9.7034290067351923E-14</v>
      </c>
      <c r="AU454" s="223">
        <f t="shared" ca="1" si="896"/>
        <v>1.4660289331532377E-12</v>
      </c>
      <c r="AV454" s="223">
        <f t="shared" ca="1" si="897"/>
        <v>-1.8181062821730296E-12</v>
      </c>
      <c r="AW454" s="223">
        <f t="shared" ca="1" si="898"/>
        <v>9.0904636508491636E-13</v>
      </c>
      <c r="AX454" s="223">
        <f t="shared" ca="1" si="899"/>
        <v>6.305774848544084E-13</v>
      </c>
      <c r="AY454" s="223">
        <f t="shared" ca="1" si="900"/>
        <v>-1.732798542054907E-12</v>
      </c>
      <c r="AZ454" s="223">
        <f t="shared" ca="1" si="901"/>
        <v>1.6330564151059136E-12</v>
      </c>
      <c r="BA454" s="223">
        <f t="shared" ca="1" si="902"/>
        <v>-4.0053766066235409E-13</v>
      </c>
      <c r="BB454" s="223">
        <f t="shared" ca="1" si="903"/>
        <v>-1.1098157700561446E-12</v>
      </c>
      <c r="BC454" s="223">
        <f t="shared" ca="1" si="904"/>
        <v>1.8503407040273634E-12</v>
      </c>
      <c r="BD454" s="223">
        <f t="shared" ca="1" si="905"/>
        <v>-1.3073688261091636E-12</v>
      </c>
      <c r="BE454" s="223">
        <f t="shared" ca="1" si="906"/>
        <v>-1.4246507814963829E-13</v>
      </c>
      <c r="BF454" s="223">
        <f t="shared" ca="1" si="907"/>
        <v>1.4934774663424258E-12</v>
      </c>
      <c r="BG454" s="223">
        <f t="shared" ca="1" si="908"/>
        <v>-1.8085327670069295E-12</v>
      </c>
      <c r="BH454" s="223">
        <f t="shared" ca="1" si="909"/>
        <v>8.6909151165952265E-13</v>
      </c>
      <c r="BI454" s="223">
        <f t="shared" ca="1" si="910"/>
        <v>6.7319882009163982E-13</v>
      </c>
      <c r="BJ454" s="223">
        <f t="shared" ca="1" si="911"/>
        <v>-1.7485218860442899E-12</v>
      </c>
      <c r="BK454" s="223">
        <f t="shared" ca="1" si="912"/>
        <v>1.6109752024572662E-12</v>
      </c>
      <c r="BL454" s="223">
        <f t="shared" ca="1" si="913"/>
        <v>-3.5596861978981213E-13</v>
      </c>
      <c r="BM454" s="223">
        <f t="shared" ca="1" si="914"/>
        <v>-1.1459571316763798E-12</v>
      </c>
      <c r="BN454" s="223">
        <f t="shared" ca="1" si="915"/>
        <v>1.8529847749902422E-12</v>
      </c>
      <c r="BO454" s="223">
        <f t="shared" ca="1" si="916"/>
        <v>-1.2746815351844974E-12</v>
      </c>
      <c r="BP454" s="223">
        <f t="shared" ca="1" si="917"/>
        <v>-1.8781005059595966E-13</v>
      </c>
      <c r="BQ454" s="223">
        <f t="shared" ca="1" si="918"/>
        <v>1.5200263845506084E-12</v>
      </c>
      <c r="BR454" s="223">
        <f t="shared" ca="1" si="919"/>
        <v>-1.7978698593273797E-12</v>
      </c>
      <c r="BS454" s="223">
        <f t="shared" ca="1" si="920"/>
        <v>8.286131500049298E-13</v>
      </c>
      <c r="BT454" s="223">
        <f t="shared" ca="1" si="921"/>
        <v>7.1541464553217298E-13</v>
      </c>
      <c r="BU454" s="223">
        <f t="shared" ca="1" si="922"/>
        <v>-1.7631919858309638E-12</v>
      </c>
      <c r="BV454" s="223">
        <f t="shared" ca="1" si="923"/>
        <v>1.5879235985848747E-12</v>
      </c>
      <c r="BW454" s="223">
        <f t="shared" ca="1" si="924"/>
        <v>-3.1118515673118106E-13</v>
      </c>
      <c r="BX454" s="223">
        <f t="shared" ca="1" si="925"/>
        <v>-1.1814082115706314E-12</v>
      </c>
      <c r="BY454" s="223">
        <f t="shared" ca="1" si="926"/>
        <v>1.8545126772122306E-12</v>
      </c>
      <c r="BZ454" s="223">
        <f t="shared" ca="1" si="927"/>
        <v>-1.2412264237664289E-12</v>
      </c>
      <c r="CA454" s="223">
        <f t="shared" ca="1" si="928"/>
        <v>-2.3304189329049831E-13</v>
      </c>
      <c r="CB454" s="223">
        <f t="shared" ca="1" si="929"/>
        <v>1.5456596957021991E-12</v>
      </c>
      <c r="CC454" s="223">
        <f t="shared" ca="1" si="930"/>
        <v>-1.7861239820712621E-12</v>
      </c>
      <c r="CD454" s="223">
        <f t="shared" ca="1" si="931"/>
        <v>7.876356627726394E-13</v>
      </c>
      <c r="CE454" s="223">
        <f t="shared" ca="1" si="932"/>
        <v>7.5719953194129012E-13</v>
      </c>
      <c r="CF454" s="223">
        <f t="shared" ca="1" si="933"/>
        <v>-1.7768000046953606E-12</v>
      </c>
      <c r="CG454" s="223">
        <f t="shared" ca="1" si="934"/>
        <v>1.5639154889130106E-12</v>
      </c>
      <c r="CH454" s="223">
        <f t="shared" ca="1" si="935"/>
        <v>-2.662142473701494E-13</v>
      </c>
      <c r="CI454" s="223">
        <f t="shared" ca="1" si="936"/>
        <v>-1.2161476553338901E-12</v>
      </c>
      <c r="CJ454" s="223">
        <f t="shared" ca="1" si="937"/>
        <v>1.8549234903421602E-12</v>
      </c>
      <c r="CK454" s="223">
        <f t="shared" ca="1" si="938"/>
        <v>-1.207023643963168E-12</v>
      </c>
      <c r="CL454" s="223">
        <f t="shared" ca="1" si="939"/>
        <v>-2.7813336026246409E-13</v>
      </c>
      <c r="CM454" s="223">
        <f t="shared" ca="1" si="940"/>
        <v>1.5703619592490084E-12</v>
      </c>
      <c r="CN454" s="223">
        <f t="shared" ca="1" si="941"/>
        <v>-1.7733022105158078E-12</v>
      </c>
      <c r="CO454" s="223">
        <f t="shared" ca="1" si="942"/>
        <v>7.4618373326864087E-13</v>
      </c>
      <c r="CP454" s="223">
        <f t="shared" ca="1" si="943"/>
        <v>7.9852830966592783E-13</v>
      </c>
      <c r="CQ454" s="223">
        <f t="shared" ca="1" si="944"/>
        <v>-1.7893377456757749E-12</v>
      </c>
      <c r="CR454" s="223">
        <f t="shared" ca="1" si="945"/>
        <v>1.5389653350291634E-12</v>
      </c>
      <c r="CS454" s="223">
        <f t="shared" ca="1" si="946"/>
        <v>-2.2108298050084165E-13</v>
      </c>
      <c r="CT454" s="223">
        <f t="shared" ca="1" si="947"/>
        <v>-1.2501545372243054E-12</v>
      </c>
      <c r="CU454" s="223">
        <f t="shared" ca="1" si="948"/>
        <v>1.8542169669215643E-12</v>
      </c>
      <c r="CV454" s="223">
        <f t="shared" ca="1" si="949"/>
        <v>-1.1720937982502643E-12</v>
      </c>
      <c r="CW454" s="223">
        <f t="shared" ca="1" si="950"/>
        <v>-3.2305729009833595E-13</v>
      </c>
      <c r="CX454" s="223">
        <f t="shared" ca="1" si="951"/>
        <v>1.5941182954712095E-12</v>
      </c>
      <c r="CY454" s="223">
        <f t="shared" ca="1" si="952"/>
        <v>-1.7594122680167942E-12</v>
      </c>
      <c r="CZ454" s="223">
        <f t="shared" ca="1" si="953"/>
        <v>7.0428233058537667E-13</v>
      </c>
      <c r="DA454" s="223">
        <f t="shared" ca="1" si="954"/>
        <v>8.3937608379567193E-13</v>
      </c>
      <c r="DB454" s="223">
        <f t="shared" ca="1" si="955"/>
        <v>-1.8007976565058276E-12</v>
      </c>
      <c r="DC454" s="223">
        <f t="shared" ca="1" si="956"/>
        <v>1.5130881659731439E-12</v>
      </c>
      <c r="DD454" s="223">
        <f t="shared" ca="1" si="957"/>
        <v>-1.7581854151095761E-13</v>
      </c>
      <c r="DE454" s="223">
        <f t="shared" ca="1" si="958"/>
        <v>-1.2834083727677468E-12</v>
      </c>
      <c r="DF454" s="223">
        <f t="shared" ca="1" si="959"/>
        <v>1.852393532533734E-12</v>
      </c>
      <c r="DG454" s="223">
        <f t="shared" ca="1" si="960"/>
        <v>-1.1364579270607452E-12</v>
      </c>
      <c r="DH454" s="223">
        <f t="shared" ca="1" si="961"/>
        <v>-3.6778662230249088E-13</v>
      </c>
      <c r="DI454" s="223">
        <f t="shared" ca="1" si="962"/>
        <v>1.6169143944401141E-12</v>
      </c>
      <c r="DJ454" s="223">
        <f t="shared" ca="1" si="963"/>
        <v>-1.7444625213561727E-12</v>
      </c>
      <c r="DK454" s="223">
        <f t="shared" ca="1" si="964"/>
        <v>6.6195669456093109E-13</v>
      </c>
      <c r="DL454" s="223">
        <f t="shared" ca="1" si="965"/>
        <v>8.7971824915887769E-13</v>
      </c>
      <c r="DM454" s="223">
        <f t="shared" ca="1" si="966"/>
        <v>-1.8111728341637753E-12</v>
      </c>
      <c r="DN454" s="223">
        <f t="shared" ca="1" si="967"/>
        <v>1.4862995691839225E-12</v>
      </c>
      <c r="DO454" s="223">
        <f t="shared" ca="1" si="968"/>
        <v>-1.3044819600589372E-13</v>
      </c>
      <c r="DP454" s="223">
        <f t="shared" ca="1" si="969"/>
        <v>-1.3158891310971635E-12</v>
      </c>
      <c r="DQ454" s="223">
        <f t="shared" ca="1" si="970"/>
        <v>1.8494542855473574E-12</v>
      </c>
      <c r="DR454" s="223">
        <f t="shared" ca="1" si="971"/>
        <v>-1.1001374961108645E-12</v>
      </c>
      <c r="DS454" s="223">
        <f t="shared" ca="1" si="972"/>
        <v>-4.122944135978499E-13</v>
      </c>
      <c r="DT454" s="223">
        <f t="shared" ca="1" si="973"/>
        <v>1.6387365246381321E-12</v>
      </c>
      <c r="DU454" s="223">
        <f t="shared" ca="1" si="974"/>
        <v>-1.7284619757023398E-12</v>
      </c>
      <c r="DV454" s="223">
        <f t="shared" ca="1" si="975"/>
        <v>6.192323205758868E-13</v>
      </c>
      <c r="DW454" s="223">
        <f t="shared" ca="1" si="976"/>
        <v>9.1953050514357354E-13</v>
      </c>
      <c r="DX454" s="223">
        <f t="shared" ca="1" si="977"/>
        <v>-1.8204570290305252E-12</v>
      </c>
      <c r="DY454" s="223">
        <f t="shared" ca="1" si="978"/>
        <v>1.4586156811105438E-12</v>
      </c>
      <c r="DZ454" s="223">
        <f t="shared" ca="1" si="979"/>
        <v>-8.4999273385380529E-14</v>
      </c>
      <c r="EA454" s="223">
        <f t="shared" ca="1" si="980"/>
        <v>-1.3475772470183441E-12</v>
      </c>
      <c r="EB454" s="223">
        <f t="shared" ca="1" si="981"/>
        <v>1.8454009964549216E-12</v>
      </c>
      <c r="EC454" s="223">
        <f t="shared" ca="1" si="982"/>
        <v>-1.0631543834700315E-12</v>
      </c>
      <c r="ED454" s="223">
        <f t="shared" ca="1" si="983"/>
        <v>-4.5655385415508726E-13</v>
      </c>
      <c r="EE454" s="223">
        <f t="shared" ca="1" si="984"/>
        <v>1.6595715412300145E-12</v>
      </c>
      <c r="EF454" s="223">
        <f t="shared" ca="1" si="985"/>
        <v>-1.7114202691857187E-12</v>
      </c>
      <c r="EG454" s="223">
        <f t="shared" ca="1" si="986"/>
        <v>5.7613494419551544E-13</v>
      </c>
      <c r="EH454" s="223">
        <f t="shared" ca="1" si="987"/>
        <v>9.587888703353851E-13</v>
      </c>
      <c r="EI454" s="223">
        <f t="shared" ca="1" si="988"/>
        <v>-1.8286446486542608E-12</v>
      </c>
      <c r="EJ454" s="223">
        <f t="shared" ca="1" si="989"/>
        <v>1.4300531774920498E-12</v>
      </c>
      <c r="EK454" s="223">
        <f t="shared" ca="1" si="990"/>
        <v>-3.9499150380907683E-14</v>
      </c>
      <c r="EL454" s="223">
        <f t="shared" ca="1" si="991"/>
        <v>-1.3784536327950065E-12</v>
      </c>
      <c r="EM454" s="223">
        <f t="shared" ca="1" si="992"/>
        <v>1.8402361068062097E-12</v>
      </c>
      <c r="EN454" s="223">
        <f t="shared" ca="1" si="993"/>
        <v>-1.0255308663825843E-12</v>
      </c>
      <c r="EO454" s="223">
        <f t="shared" ca="1" si="994"/>
        <v>-5.0053828374222998E-13</v>
      </c>
      <c r="EP454" s="223">
        <f t="shared" ca="1" si="995"/>
        <v>1.6794068939808826E-12</v>
      </c>
      <c r="EQ454" s="223">
        <f t="shared" ca="1" si="996"/>
        <v>-1.6933476670930669E-12</v>
      </c>
      <c r="ER454" s="223">
        <f t="shared" ca="1" si="997"/>
        <v>5.3269052566773309E-13</v>
      </c>
      <c r="ES454" s="223">
        <f t="shared" ca="1" si="998"/>
        <v>9.9746969696313201E-13</v>
      </c>
      <c r="ET454" s="223">
        <f t="shared" ca="1" si="999"/>
        <v>-1.835730761119091E-12</v>
      </c>
      <c r="EU454" s="223">
        <f t="shared" ca="1" si="1000"/>
        <v>1.4006292633125679E-12</v>
      </c>
      <c r="EV454" s="223">
        <f t="shared" ca="1" si="1001"/>
        <v>6.0247654348918254E-15</v>
      </c>
      <c r="EW454" s="223">
        <f t="shared" ca="1" si="1002"/>
        <v>-1.4084996896469747E-12</v>
      </c>
      <c r="EX454" s="223">
        <f t="shared" ca="1" si="1003"/>
        <v>1.8339627277376031E-12</v>
      </c>
      <c r="EY454" s="223">
        <f t="shared" ca="1" si="1004"/>
        <v>-9.8728960784829803E-13</v>
      </c>
      <c r="EZ454" s="223">
        <f t="shared" ca="1" si="1005"/>
        <v>-5.4422120778357859E-13</v>
      </c>
      <c r="FA454" s="223">
        <f t="shared" ca="1" si="1006"/>
        <v>1.698230634815839E-12</v>
      </c>
      <c r="FB454" s="223">
        <f t="shared" ca="1" si="1007"/>
        <v>-1.6742550556841064E-12</v>
      </c>
      <c r="FC454" s="223">
        <f t="shared" ca="1" si="1008"/>
        <v>4.8892523428597074E-13</v>
      </c>
      <c r="FD454" s="223">
        <f t="shared" ca="1" si="1009"/>
        <v>1.0355496851432235E-12</v>
      </c>
      <c r="FE454" s="223">
        <f t="shared" ca="1" si="1010"/>
        <v>-1.8417110980158006E-12</v>
      </c>
      <c r="FF454" s="223">
        <f t="shared" ca="1" si="1011"/>
        <v>1.3703616624377686E-12</v>
      </c>
      <c r="FG454" s="223">
        <f t="shared" ca="1" si="1012"/>
        <v>5.154505215716838E-14</v>
      </c>
      <c r="FH454" s="223">
        <f t="shared" ca="1" si="1013"/>
        <v>-1.4376973189530964E-12</v>
      </c>
      <c r="FI454" s="223">
        <f t="shared" ca="1" si="1014"/>
        <v>1.8265846380981048E-12</v>
      </c>
      <c r="FJ454" s="223">
        <f t="shared" ca="1" si="1015"/>
        <v>-9.4845364297138065E-13</v>
      </c>
      <c r="FK454" s="223">
        <f t="shared" ca="1" si="1016"/>
        <v>-5.8757631331920052E-13</v>
      </c>
      <c r="FL454" s="223">
        <f t="shared" ca="1" si="1017"/>
        <v>1.7160314250173162E-12</v>
      </c>
      <c r="FM454" s="223">
        <f t="shared" ca="1" si="1018"/>
        <v>-1.6541539356339842E-12</v>
      </c>
      <c r="FN454" s="223">
        <f t="shared" ca="1" si="1019"/>
        <v>4.4486543262516696E-13</v>
      </c>
      <c r="FO454" s="223">
        <f t="shared" ca="1" si="1020"/>
        <v>1.0730058969147679E-12</v>
      </c>
      <c r="FP454" s="223">
        <f t="shared" ca="1" si="1021"/>
        <v>-1.8465820570130803E-12</v>
      </c>
      <c r="FQ454" s="223">
        <f t="shared" ca="1" si="1022"/>
        <v>1.3392686069385675E-12</v>
      </c>
      <c r="FR454" s="223">
        <f t="shared" ca="1" si="1023"/>
        <v>9.7034290067419172E-14</v>
      </c>
      <c r="FS454" s="223">
        <f t="shared" ca="1" si="1024"/>
        <v>-1.466028933153311E-12</v>
      </c>
      <c r="FT454" s="223">
        <f t="shared" ca="1" si="1025"/>
        <v>1.8181062821730163E-12</v>
      </c>
      <c r="FU454" s="223">
        <f t="shared" ca="1" si="1026"/>
        <v>-9.0904636508490364E-13</v>
      </c>
      <c r="FV454" s="223">
        <f t="shared" ca="1" si="1027"/>
        <v>-6.3057748485447171E-13</v>
      </c>
      <c r="FW454" s="223">
        <f t="shared" ca="1" si="1028"/>
        <v>1.7327985420549123E-12</v>
      </c>
      <c r="FX454" s="223">
        <f t="shared" ca="1" si="1029"/>
        <v>-1.6330564151058817E-12</v>
      </c>
      <c r="FY454" s="223">
        <f t="shared" ca="1" si="1030"/>
        <v>4.0053766066233985E-13</v>
      </c>
      <c r="FZ454" s="223">
        <f t="shared" ca="1" si="1031"/>
        <v>1.1098157700561986E-12</v>
      </c>
      <c r="GA454" s="223">
        <f t="shared" ca="1" si="1032"/>
        <v>-1.8503407040273663E-12</v>
      </c>
      <c r="GB454" s="223">
        <f t="shared" ca="1" si="1033"/>
        <v>1.3073688261090972E-12</v>
      </c>
      <c r="GC454" s="223">
        <f t="shared" ca="1" si="1034"/>
        <v>1.4246507814967909E-13</v>
      </c>
      <c r="GD454" s="223">
        <f t="shared" ca="1" si="1035"/>
        <v>-1.4934774663424813E-12</v>
      </c>
      <c r="GE454" s="223">
        <f t="shared" ca="1" si="1036"/>
        <v>1.8085327670069204E-12</v>
      </c>
      <c r="GF454" s="223">
        <f t="shared" ca="1" si="1037"/>
        <v>-8.6909151165944005E-13</v>
      </c>
      <c r="GG454" s="223">
        <f t="shared" ca="1" si="1038"/>
        <v>-6.7319882009167789E-13</v>
      </c>
      <c r="GH454" s="223">
        <f t="shared" ca="1" si="1039"/>
        <v>1.7485218860443212E-12</v>
      </c>
      <c r="GI454" s="223">
        <f t="shared" ca="1" si="1040"/>
        <v>-1.6109752024572326E-12</v>
      </c>
      <c r="GJ454" s="223">
        <f t="shared" ca="1" si="1041"/>
        <v>3.5596861978969435E-13</v>
      </c>
      <c r="GK454" s="223">
        <f t="shared" ca="1" si="1042"/>
        <v>1.1459571316764327E-12</v>
      </c>
      <c r="GL454" s="223">
        <f t="shared" ca="1" si="1043"/>
        <v>-1.8529847749902479E-12</v>
      </c>
      <c r="GM454" s="223">
        <f t="shared" ca="1" si="1044"/>
        <v>1.2746815351844485E-12</v>
      </c>
      <c r="GN454" s="223">
        <f t="shared" ca="1" si="1045"/>
        <v>1.8781005059607907E-13</v>
      </c>
      <c r="GO454" s="223">
        <f t="shared" ca="1" si="1046"/>
        <v>-1.5200263845506468E-12</v>
      </c>
      <c r="GP454" s="223">
        <f t="shared" ca="1" si="1047"/>
        <v>1.7978698593273502E-12</v>
      </c>
      <c r="GQ454" s="223">
        <f t="shared" ca="1" si="1048"/>
        <v>-8.2861315000486962E-13</v>
      </c>
      <c r="GR454" s="223">
        <f t="shared" ca="1" si="1049"/>
        <v>-7.1541464553218641E-13</v>
      </c>
      <c r="GS454" s="223">
        <f t="shared" ca="1" si="1050"/>
        <v>1.7631919858309848E-12</v>
      </c>
      <c r="GT454" s="223">
        <f t="shared" ca="1" si="1051"/>
        <v>-1.5879235985848673E-12</v>
      </c>
      <c r="GU454" s="223">
        <f t="shared" ca="1" si="1052"/>
        <v>3.1118515673111467E-13</v>
      </c>
      <c r="GV454" s="223">
        <f t="shared" ca="1" si="1053"/>
        <v>1.1814082115706425E-12</v>
      </c>
      <c r="GW454" s="223">
        <f t="shared" ca="1" si="1054"/>
        <v>-1.8545126772122318E-12</v>
      </c>
      <c r="GX454" s="223">
        <f t="shared" ca="1" si="1055"/>
        <v>1.2412264237664182E-12</v>
      </c>
      <c r="GY454" s="223">
        <f t="shared" ca="1" si="1056"/>
        <v>2.3304189329056505E-13</v>
      </c>
      <c r="GZ454" s="223">
        <f t="shared" ca="1" si="1057"/>
        <v>-1.5456596957022074E-12</v>
      </c>
      <c r="HA454" s="223">
        <f t="shared" ca="1" si="1058"/>
        <v>1.7861239820712297E-12</v>
      </c>
      <c r="HB454" s="223">
        <f t="shared" ca="1" si="1059"/>
        <v>-7.8763566277257841E-13</v>
      </c>
      <c r="HC454" s="223">
        <f t="shared" ca="1" si="1060"/>
        <v>-7.5719953194139958E-13</v>
      </c>
      <c r="HD454" s="223">
        <f t="shared" ca="1" si="1061"/>
        <v>1.7768000046953799E-12</v>
      </c>
      <c r="HE454" s="223">
        <f t="shared" ca="1" si="1062"/>
        <v>-1.5639154889129461E-12</v>
      </c>
      <c r="HF454" s="223">
        <f t="shared" ca="1" si="1063"/>
        <v>2.662142473700828E-13</v>
      </c>
      <c r="HG454" s="223">
        <f t="shared" ca="1" si="1064"/>
        <v>1.2161476553339808E-12</v>
      </c>
      <c r="HH454" s="223">
        <f t="shared" ca="1" si="1065"/>
        <v>-1.8549234903421602E-12</v>
      </c>
      <c r="HI454" s="223">
        <f t="shared" ca="1" si="1066"/>
        <v>1.2070236439630769E-12</v>
      </c>
      <c r="HJ454" s="223">
        <f t="shared" ca="1" si="1067"/>
        <v>2.7813336026253059E-13</v>
      </c>
      <c r="HK454" s="223">
        <f t="shared" ca="1" si="1068"/>
        <v>-1.5703619592490725E-12</v>
      </c>
      <c r="HL454" s="223">
        <f t="shared" ca="1" si="1069"/>
        <v>1.773302210515788E-12</v>
      </c>
      <c r="HM454" s="223">
        <f t="shared" ca="1" si="1070"/>
        <v>-7.4618373326862755E-13</v>
      </c>
      <c r="HN454" s="223">
        <f t="shared" ca="1" si="1071"/>
        <v>-7.9852830966598861E-13</v>
      </c>
      <c r="HO454" s="223">
        <f t="shared" ca="1" si="1072"/>
        <v>1.7893377456757785E-12</v>
      </c>
      <c r="HP454" s="223">
        <f t="shared" ca="1" si="1073"/>
        <v>-1.5389653350291257E-12</v>
      </c>
      <c r="HQ454" s="223">
        <f t="shared" ca="1" si="1074"/>
        <v>2.2108298050082731E-13</v>
      </c>
      <c r="HR454" s="223">
        <f t="shared" ca="1" si="1075"/>
        <v>1.2501545372243551E-12</v>
      </c>
      <c r="HS454" s="223">
        <f t="shared" ca="1" si="1076"/>
        <v>-1.8542169669215639E-12</v>
      </c>
      <c r="HT454" s="223">
        <f t="shared" ca="1" si="1077"/>
        <v>1.172093798250212E-12</v>
      </c>
      <c r="HU454" s="223">
        <f t="shared" ca="1" si="1078"/>
        <v>3.2305729009835029E-13</v>
      </c>
      <c r="HV454" s="223">
        <f t="shared" ca="1" si="1079"/>
        <v>-1.5941182954712442E-12</v>
      </c>
      <c r="HW454" s="223">
        <f t="shared" ca="1" si="1080"/>
        <v>1.7594122680167395E-12</v>
      </c>
      <c r="HX454" s="223">
        <f t="shared" ca="1" si="1081"/>
        <v>-7.042823305852656E-13</v>
      </c>
      <c r="HY454" s="223">
        <f t="shared" ca="1" si="1082"/>
        <v>-8.393760837957319E-13</v>
      </c>
      <c r="HZ454" s="223">
        <f t="shared" ca="1" si="1083"/>
        <v>1.8007976565058313E-12</v>
      </c>
      <c r="IA454" s="223">
        <f t="shared" ca="1" si="1084"/>
        <v>-1.5130881659730441E-12</v>
      </c>
      <c r="IB454" s="223">
        <f t="shared" ca="1" si="1085"/>
        <v>1.7581854151083826E-13</v>
      </c>
      <c r="IC454" s="223">
        <f t="shared" ca="1" si="1086"/>
        <v>1.2834083727677953E-12</v>
      </c>
      <c r="ID454" s="223">
        <f t="shared" ca="1" si="1087"/>
        <v>-1.8523935325337332E-12</v>
      </c>
      <c r="IE454" s="223">
        <f t="shared" ca="1" si="1088"/>
        <v>-4.1314586548788254E-13</v>
      </c>
      <c r="IF454" s="223">
        <f t="shared" ca="1" si="1089"/>
        <v>3.6778662230260846E-13</v>
      </c>
      <c r="IG454" s="223">
        <f t="shared" ca="1" si="1090"/>
        <v>-1.6169143944401473E-12</v>
      </c>
      <c r="IH454" s="223">
        <f t="shared" ca="1" si="1091"/>
        <v>1.7444625213561679E-12</v>
      </c>
      <c r="II454" s="223">
        <f t="shared" ca="1" si="1092"/>
        <v>-6.6195669456096683E-13</v>
      </c>
      <c r="IJ454" s="223">
        <f t="shared" ca="1" si="1093"/>
        <v>-8.7971824915898331E-13</v>
      </c>
      <c r="IK454" s="223">
        <f t="shared" ca="1" si="1094"/>
        <v>1.8111728341637898E-12</v>
      </c>
      <c r="IL454" s="223">
        <f t="shared" ca="1" si="1095"/>
        <v>-1.4862995691839138E-12</v>
      </c>
      <c r="IM454" s="223">
        <f t="shared" ca="1" si="1096"/>
        <v>1.3044819600593179E-13</v>
      </c>
      <c r="IN454" s="223">
        <f t="shared" ca="1" si="1097"/>
        <v>1.3158891310972851E-12</v>
      </c>
      <c r="IO454" s="223">
        <f t="shared" ca="1" si="1098"/>
        <v>-1.8494542855473525E-12</v>
      </c>
      <c r="IP454" s="223">
        <f t="shared" ca="1" si="1099"/>
        <v>1.1001374961108104E-12</v>
      </c>
      <c r="IQ454" s="223">
        <f t="shared" ca="1" si="1100"/>
        <v>4.1229441359781269E-13</v>
      </c>
      <c r="IR454" s="223">
        <f t="shared" ca="1" si="1101"/>
        <v>-1.6387365246382132E-12</v>
      </c>
      <c r="IS454" s="223">
        <f t="shared" ca="1" si="1102"/>
        <v>1.7284619757023153E-12</v>
      </c>
      <c r="IT454" s="223">
        <f t="shared" ca="1" si="1103"/>
        <v>-6.1923232057582319E-13</v>
      </c>
      <c r="IU454" s="223">
        <f t="shared" ca="1" si="1104"/>
        <v>-9.1953050514354022E-13</v>
      </c>
      <c r="IV454" s="223">
        <f t="shared" ca="1" si="1105"/>
        <v>1.8204570290305583E-12</v>
      </c>
      <c r="IW454" s="223">
        <f t="shared" ca="1" si="1106"/>
        <v>-1.4586156811105024E-12</v>
      </c>
      <c r="IX454" s="223">
        <f t="shared" ca="1" si="1107"/>
        <v>8.4999273385313381E-14</v>
      </c>
      <c r="IY454" s="223">
        <f t="shared" ca="1" si="1108"/>
        <v>1.3475772470183179E-12</v>
      </c>
      <c r="IZ454" s="223">
        <f t="shared" ca="1" si="1109"/>
        <v>-1.8454009964549042E-12</v>
      </c>
      <c r="JA454" s="223">
        <f t="shared" ca="1" si="1110"/>
        <v>1.0631543834699763E-12</v>
      </c>
      <c r="JB454" s="223">
        <f t="shared" ca="1" si="1111"/>
        <v>4.5655385415515239E-13</v>
      </c>
    </row>
    <row r="455" spans="2:262">
      <c r="B455" s="230">
        <v>94</v>
      </c>
      <c r="C455" s="229">
        <f t="shared" si="1112"/>
        <v>1.8359375000000012E-3</v>
      </c>
      <c r="D455" s="226">
        <f t="shared" ca="1" si="855"/>
        <v>18.000000000068638</v>
      </c>
      <c r="E455" s="225">
        <f ca="1">CV361</f>
        <v>6.8637208492410252E-11</v>
      </c>
      <c r="F455" s="224">
        <v>94</v>
      </c>
      <c r="G455" s="223">
        <f t="shared" ca="1" si="856"/>
        <v>-4.415455500147051E-13</v>
      </c>
      <c r="H455" s="223">
        <f t="shared" ca="1" si="857"/>
        <v>6.1717438301675933E-13</v>
      </c>
      <c r="I455" s="223">
        <f t="shared" ca="1" si="858"/>
        <v>-3.8739241721947162E-13</v>
      </c>
      <c r="J455" s="223">
        <f t="shared" ca="1" si="859"/>
        <v>-9.6860689369622379E-14</v>
      </c>
      <c r="K455" s="223">
        <f t="shared" ca="1" si="860"/>
        <v>5.1748774385712197E-13</v>
      </c>
      <c r="L455" s="223">
        <f t="shared" ca="1" si="861"/>
        <v>-5.9818636745203883E-13</v>
      </c>
      <c r="M455" s="223">
        <f t="shared" ca="1" si="862"/>
        <v>2.8594707960252874E-13</v>
      </c>
      <c r="N455" s="223">
        <f t="shared" ca="1" si="863"/>
        <v>2.1412572361317538E-13</v>
      </c>
      <c r="O455" s="223">
        <f t="shared" ca="1" si="864"/>
        <v>-5.7354317391358017E-13</v>
      </c>
      <c r="P455" s="223">
        <f t="shared" ca="1" si="865"/>
        <v>5.5621038525291674E-13</v>
      </c>
      <c r="Q455" s="223">
        <f t="shared" ca="1" si="866"/>
        <v>-1.7351295607743088E-13</v>
      </c>
      <c r="R455" s="223">
        <f t="shared" ca="1" si="867"/>
        <v>-3.2316202638136332E-13</v>
      </c>
      <c r="S455" s="223">
        <f t="shared" ca="1" si="868"/>
        <v>6.0755766144325723E-13</v>
      </c>
      <c r="T455" s="223">
        <f t="shared" ca="1" si="869"/>
        <v>-4.9285954987490118E-13</v>
      </c>
      <c r="U455" s="223">
        <f t="shared" ca="1" si="870"/>
        <v>5.4410826957464205E-14</v>
      </c>
      <c r="V455" s="223">
        <f t="shared" ca="1" si="871"/>
        <v>4.1977939370706785E-13</v>
      </c>
      <c r="W455" s="223">
        <f t="shared" ca="1" si="872"/>
        <v>-6.1822404876593183E-13</v>
      </c>
      <c r="X455" s="223">
        <f t="shared" ca="1" si="873"/>
        <v>4.1056839839401574E-13</v>
      </c>
      <c r="Y455" s="223">
        <f t="shared" ca="1" si="874"/>
        <v>6.6782279728532326E-14</v>
      </c>
      <c r="Z455" s="223">
        <f t="shared" ca="1" si="875"/>
        <v>-5.0026487434760463E-13</v>
      </c>
      <c r="AA455" s="223">
        <f t="shared" ca="1" si="876"/>
        <v>6.0513243259857224E-13</v>
      </c>
      <c r="AB455" s="223">
        <f t="shared" ca="1" si="877"/>
        <v>-3.1249933361225557E-13</v>
      </c>
      <c r="AC455" s="223">
        <f t="shared" ca="1" si="878"/>
        <v>-1.854089808564996E-13</v>
      </c>
      <c r="AD455" s="223">
        <f t="shared" ca="1" si="879"/>
        <v>5.6152545641873933E-13</v>
      </c>
      <c r="AE455" s="223">
        <f t="shared" ca="1" si="880"/>
        <v>-5.6878591640862823E-13</v>
      </c>
      <c r="AF455" s="223">
        <f t="shared" ca="1" si="881"/>
        <v>2.0242109469142543E-13</v>
      </c>
      <c r="AG455" s="223">
        <f t="shared" ca="1" si="882"/>
        <v>2.969105188287019E-13</v>
      </c>
      <c r="AH455" s="223">
        <f t="shared" ca="1" si="883"/>
        <v>-6.0120693010680496E-13</v>
      </c>
      <c r="AI455" s="223">
        <f t="shared" ca="1" si="884"/>
        <v>5.1058127642991584E-13</v>
      </c>
      <c r="AJ455" s="223">
        <f t="shared" ca="1" si="885"/>
        <v>-8.4563926620657517E-14</v>
      </c>
      <c r="AK455" s="223">
        <f t="shared" ca="1" si="886"/>
        <v>-3.9700195207165823E-13</v>
      </c>
      <c r="AL455" s="223">
        <f t="shared" ca="1" si="887"/>
        <v>6.1778435863159587E-13</v>
      </c>
      <c r="AM455" s="223">
        <f t="shared" ca="1" si="888"/>
        <v>-4.3275528433528288E-13</v>
      </c>
      <c r="AN455" s="223">
        <f t="shared" ca="1" si="889"/>
        <v>-3.6542985726141566E-14</v>
      </c>
      <c r="AO455" s="223">
        <f t="shared" ca="1" si="890"/>
        <v>4.8183682293775723E-13</v>
      </c>
      <c r="AP455" s="223">
        <f t="shared" ca="1" si="891"/>
        <v>-6.1062068071163534E-13</v>
      </c>
      <c r="AQ455" s="223">
        <f t="shared" ca="1" si="892"/>
        <v>3.3829874935560517E-13</v>
      </c>
      <c r="AR455" s="223">
        <f t="shared" ca="1" si="893"/>
        <v>1.5624557162502761E-13</v>
      </c>
      <c r="AS455" s="223">
        <f t="shared" ca="1" si="894"/>
        <v>-5.4815497491556233E-13</v>
      </c>
      <c r="AT455" s="223">
        <f t="shared" ca="1" si="895"/>
        <v>5.7999119247195054E-13</v>
      </c>
      <c r="AU455" s="223">
        <f t="shared" ca="1" si="896"/>
        <v>-2.3084158315830821E-13</v>
      </c>
      <c r="AV455" s="223">
        <f t="shared" ca="1" si="897"/>
        <v>-2.6994372782989801E-13</v>
      </c>
      <c r="AW455" s="223">
        <f t="shared" ca="1" si="898"/>
        <v>5.9340783861621718E-13</v>
      </c>
      <c r="AX455" s="223">
        <f t="shared" ca="1" si="899"/>
        <v>-5.2707296796837278E-13</v>
      </c>
      <c r="AY455" s="223">
        <f t="shared" ca="1" si="900"/>
        <v>1.1451330437769647E-13</v>
      </c>
      <c r="AZ455" s="223">
        <f t="shared" ca="1" si="901"/>
        <v>3.7326809796044398E-13</v>
      </c>
      <c r="BA455" s="223">
        <f t="shared" ca="1" si="902"/>
        <v>-6.158563718657975E-13</v>
      </c>
      <c r="BB455" s="223">
        <f t="shared" ca="1" si="903"/>
        <v>4.5389962489170023E-13</v>
      </c>
      <c r="BC455" s="223">
        <f t="shared" ca="1" si="904"/>
        <v>6.2156564703490129E-15</v>
      </c>
      <c r="BD455" s="223">
        <f t="shared" ca="1" si="905"/>
        <v>-4.6224798441753167E-13</v>
      </c>
      <c r="BE455" s="223">
        <f t="shared" ca="1" si="906"/>
        <v>6.1463789012080836E-13</v>
      </c>
      <c r="BF455" s="223">
        <f t="shared" ca="1" si="907"/>
        <v>-3.6328317378028251E-13</v>
      </c>
      <c r="BG455" s="223">
        <f t="shared" ca="1" si="908"/>
        <v>-1.2670575312601933E-13</v>
      </c>
      <c r="BH455" s="223">
        <f t="shared" ca="1" si="909"/>
        <v>5.3346394006511039E-13</v>
      </c>
      <c r="BI455" s="223">
        <f t="shared" ca="1" si="910"/>
        <v>-5.8979921895137751E-13</v>
      </c>
      <c r="BJ455" s="223">
        <f t="shared" ca="1" si="911"/>
        <v>2.5870595403203212E-13</v>
      </c>
      <c r="BK455" s="223">
        <f t="shared" ca="1" si="912"/>
        <v>2.4232661874646182E-13</v>
      </c>
      <c r="BL455" s="223">
        <f t="shared" ca="1" si="913"/>
        <v>-5.8417917566601506E-13</v>
      </c>
      <c r="BM455" s="223">
        <f t="shared" ca="1" si="914"/>
        <v>5.4229489456085874E-13</v>
      </c>
      <c r="BN455" s="223">
        <f t="shared" ca="1" si="915"/>
        <v>-1.4418680955430873E-13</v>
      </c>
      <c r="BO455" s="223">
        <f t="shared" ca="1" si="916"/>
        <v>-3.4863500830681172E-13</v>
      </c>
      <c r="BP455" s="223">
        <f t="shared" ca="1" si="917"/>
        <v>6.1244473315752703E-13</v>
      </c>
      <c r="BQ455" s="223">
        <f t="shared" ca="1" si="918"/>
        <v>-4.7395048149484747E-13</v>
      </c>
      <c r="BR455" s="223">
        <f t="shared" ca="1" si="919"/>
        <v>2.4126646846307825E-14</v>
      </c>
      <c r="BS455" s="223">
        <f t="shared" ca="1" si="920"/>
        <v>4.4154555001470869E-13</v>
      </c>
      <c r="BT455" s="223">
        <f t="shared" ca="1" si="921"/>
        <v>-6.1717438301675953E-13</v>
      </c>
      <c r="BU455" s="223">
        <f t="shared" ca="1" si="922"/>
        <v>3.8739241721946839E-13</v>
      </c>
      <c r="BV455" s="223">
        <f t="shared" ca="1" si="923"/>
        <v>9.6860689369617217E-14</v>
      </c>
      <c r="BW455" s="223">
        <f t="shared" ca="1" si="924"/>
        <v>-5.1748774385712379E-13</v>
      </c>
      <c r="BX455" s="223">
        <f t="shared" ca="1" si="925"/>
        <v>5.9818636745204045E-13</v>
      </c>
      <c r="BY455" s="223">
        <f t="shared" ca="1" si="926"/>
        <v>-2.8594707960252758E-13</v>
      </c>
      <c r="BZ455" s="223">
        <f t="shared" ca="1" si="927"/>
        <v>-2.1412572361316842E-13</v>
      </c>
      <c r="CA455" s="223">
        <f t="shared" ca="1" si="928"/>
        <v>5.7354317391358077E-13</v>
      </c>
      <c r="CB455" s="223">
        <f t="shared" ca="1" si="929"/>
        <v>-5.5621038525292007E-13</v>
      </c>
      <c r="CC455" s="223">
        <f t="shared" ca="1" si="930"/>
        <v>1.7351295607743169E-13</v>
      </c>
      <c r="CD455" s="223">
        <f t="shared" ca="1" si="931"/>
        <v>3.2316202638135514E-13</v>
      </c>
      <c r="CE455" s="223">
        <f t="shared" ca="1" si="932"/>
        <v>-6.0755766144325713E-13</v>
      </c>
      <c r="CF455" s="223">
        <f t="shared" ca="1" si="933"/>
        <v>4.9285954987490834E-13</v>
      </c>
      <c r="CG455" s="223">
        <f t="shared" ca="1" si="934"/>
        <v>-5.4410826957467234E-14</v>
      </c>
      <c r="CH455" s="223">
        <f t="shared" ca="1" si="935"/>
        <v>-4.1977939370705917E-13</v>
      </c>
      <c r="CI455" s="223">
        <f t="shared" ca="1" si="936"/>
        <v>6.1822404876593183E-13</v>
      </c>
      <c r="CJ455" s="223">
        <f t="shared" ca="1" si="937"/>
        <v>-4.1056839839401139E-13</v>
      </c>
      <c r="CK455" s="223">
        <f t="shared" ca="1" si="938"/>
        <v>-6.6782279728529322E-14</v>
      </c>
      <c r="CL455" s="223">
        <f t="shared" ca="1" si="939"/>
        <v>5.0026487434760796E-13</v>
      </c>
      <c r="CM455" s="223">
        <f t="shared" ca="1" si="940"/>
        <v>-6.0513243259857365E-13</v>
      </c>
      <c r="CN455" s="223">
        <f t="shared" ca="1" si="941"/>
        <v>3.1249933361225435E-13</v>
      </c>
      <c r="CO455" s="223">
        <f t="shared" ca="1" si="942"/>
        <v>1.8540898085649256E-13</v>
      </c>
      <c r="CP455" s="223">
        <f t="shared" ca="1" si="943"/>
        <v>-5.6152545641873973E-13</v>
      </c>
      <c r="CQ455" s="223">
        <f t="shared" ca="1" si="944"/>
        <v>5.6878591640863116E-13</v>
      </c>
      <c r="CR455" s="223">
        <f t="shared" ca="1" si="945"/>
        <v>-2.0242109469142417E-13</v>
      </c>
      <c r="CS455" s="223">
        <f t="shared" ca="1" si="946"/>
        <v>-2.9691051882869539E-13</v>
      </c>
      <c r="CT455" s="223">
        <f t="shared" ca="1" si="947"/>
        <v>6.0120693010680425E-13</v>
      </c>
      <c r="CU455" s="223">
        <f t="shared" ca="1" si="948"/>
        <v>-5.1058127642992251E-13</v>
      </c>
      <c r="CV455" s="223">
        <f t="shared" ca="1" si="949"/>
        <v>8.4563926620660521E-14</v>
      </c>
      <c r="CW455" s="223">
        <f t="shared" ca="1" si="950"/>
        <v>3.970019520716492E-13</v>
      </c>
      <c r="CX455" s="223">
        <f t="shared" ca="1" si="951"/>
        <v>-6.1778435863159577E-13</v>
      </c>
      <c r="CY455" s="223">
        <f t="shared" ca="1" si="952"/>
        <v>4.3275528433527879E-13</v>
      </c>
      <c r="CZ455" s="223">
        <f t="shared" ca="1" si="953"/>
        <v>3.6542985726138537E-14</v>
      </c>
      <c r="DA455" s="223">
        <f t="shared" ca="1" si="954"/>
        <v>-4.8183682293776086E-13</v>
      </c>
      <c r="DB455" s="223">
        <f t="shared" ca="1" si="955"/>
        <v>6.1062068071163585E-13</v>
      </c>
      <c r="DC455" s="223">
        <f t="shared" ca="1" si="956"/>
        <v>-3.3829874935560037E-13</v>
      </c>
      <c r="DD455" s="223">
        <f t="shared" ca="1" si="957"/>
        <v>-1.5624557162502465E-13</v>
      </c>
      <c r="DE455" s="223">
        <f t="shared" ca="1" si="958"/>
        <v>5.4815497491556496E-13</v>
      </c>
      <c r="DF455" s="223">
        <f t="shared" ca="1" si="959"/>
        <v>-5.7999119247195155E-13</v>
      </c>
      <c r="DG455" s="223">
        <f t="shared" ca="1" si="960"/>
        <v>2.3084158315831103E-13</v>
      </c>
      <c r="DH455" s="223">
        <f t="shared" ca="1" si="961"/>
        <v>2.6994372782988735E-13</v>
      </c>
      <c r="DI455" s="223">
        <f t="shared" ca="1" si="962"/>
        <v>-5.9340783861621638E-13</v>
      </c>
      <c r="DJ455" s="223">
        <f t="shared" ca="1" si="963"/>
        <v>5.2707296796837904E-13</v>
      </c>
      <c r="DK455" s="223">
        <f t="shared" ca="1" si="964"/>
        <v>-1.1451330437769948E-13</v>
      </c>
      <c r="DL455" s="223">
        <f t="shared" ca="1" si="965"/>
        <v>-3.7326809796043453E-13</v>
      </c>
      <c r="DM455" s="223">
        <f t="shared" ca="1" si="966"/>
        <v>6.158563718657972E-13</v>
      </c>
      <c r="DN455" s="223">
        <f t="shared" ca="1" si="967"/>
        <v>-4.5389962489169634E-13</v>
      </c>
      <c r="DO455" s="223">
        <f t="shared" ca="1" si="968"/>
        <v>-6.2156564703635501E-15</v>
      </c>
      <c r="DP455" s="223">
        <f t="shared" ca="1" si="969"/>
        <v>4.6224798441752369E-13</v>
      </c>
      <c r="DQ455" s="223">
        <f t="shared" ca="1" si="970"/>
        <v>-6.1463789012080877E-13</v>
      </c>
      <c r="DR455" s="223">
        <f t="shared" ca="1" si="971"/>
        <v>3.6328317378027787E-13</v>
      </c>
      <c r="DS455" s="223">
        <f t="shared" ca="1" si="972"/>
        <v>1.2670575312603354E-13</v>
      </c>
      <c r="DT455" s="223">
        <f t="shared" ca="1" si="973"/>
        <v>-5.3346394006510443E-13</v>
      </c>
      <c r="DU455" s="223">
        <f t="shared" ca="1" si="974"/>
        <v>5.8979921895137842E-13</v>
      </c>
      <c r="DV455" s="223">
        <f t="shared" ca="1" si="975"/>
        <v>-2.5870595403203485E-13</v>
      </c>
      <c r="DW455" s="223">
        <f t="shared" ca="1" si="976"/>
        <v>-2.4232661874647525E-13</v>
      </c>
      <c r="DX455" s="223">
        <f t="shared" ca="1" si="977"/>
        <v>5.841791756660082E-13</v>
      </c>
      <c r="DY455" s="223">
        <f t="shared" ca="1" si="978"/>
        <v>-5.4229489456086016E-13</v>
      </c>
      <c r="DZ455" s="223">
        <f t="shared" ca="1" si="979"/>
        <v>1.4418680955431168E-13</v>
      </c>
      <c r="EA455" s="223">
        <f t="shared" ca="1" si="980"/>
        <v>3.4863500830682373E-13</v>
      </c>
      <c r="EB455" s="223">
        <f t="shared" ca="1" si="981"/>
        <v>-6.124447331575242E-13</v>
      </c>
      <c r="EC455" s="223">
        <f t="shared" ca="1" si="982"/>
        <v>4.7395048149484939E-13</v>
      </c>
      <c r="ED455" s="223">
        <f t="shared" ca="1" si="983"/>
        <v>-2.4126646846310854E-14</v>
      </c>
      <c r="EE455" s="223">
        <f t="shared" ca="1" si="984"/>
        <v>-4.4154555001470667E-13</v>
      </c>
      <c r="EF455" s="223">
        <f t="shared" ca="1" si="985"/>
        <v>6.1717438301675872E-13</v>
      </c>
      <c r="EG455" s="223">
        <f t="shared" ca="1" si="986"/>
        <v>-3.873924172194845E-13</v>
      </c>
      <c r="EH455" s="223">
        <f t="shared" ca="1" si="987"/>
        <v>-9.6860689369614213E-14</v>
      </c>
      <c r="EI455" s="223">
        <f t="shared" ca="1" si="988"/>
        <v>5.1748774385712227E-13</v>
      </c>
      <c r="EJ455" s="223">
        <f t="shared" ca="1" si="989"/>
        <v>-5.9818636745203671E-13</v>
      </c>
      <c r="EK455" s="223">
        <f t="shared" ca="1" si="990"/>
        <v>2.859470796025458E-13</v>
      </c>
      <c r="EL455" s="223">
        <f t="shared" ca="1" si="991"/>
        <v>2.1412572361316554E-13</v>
      </c>
      <c r="EM455" s="223">
        <f t="shared" ca="1" si="992"/>
        <v>-5.7354317391357966E-13</v>
      </c>
      <c r="EN455" s="223">
        <f t="shared" ca="1" si="993"/>
        <v>5.5621038525291371E-13</v>
      </c>
      <c r="EO455" s="223">
        <f t="shared" ca="1" si="994"/>
        <v>-1.7351295607745146E-13</v>
      </c>
      <c r="EP455" s="223">
        <f t="shared" ca="1" si="995"/>
        <v>-3.2316202638135251E-13</v>
      </c>
      <c r="EQ455" s="223">
        <f t="shared" ca="1" si="996"/>
        <v>6.0755766144325652E-13</v>
      </c>
      <c r="ER455" s="223">
        <f t="shared" ca="1" si="997"/>
        <v>-4.9285954987489946E-13</v>
      </c>
      <c r="ES455" s="223">
        <f t="shared" ca="1" si="998"/>
        <v>5.4410826957487751E-14</v>
      </c>
      <c r="ET455" s="223">
        <f t="shared" ca="1" si="999"/>
        <v>4.1977939370705689E-13</v>
      </c>
      <c r="EU455" s="223">
        <f t="shared" ca="1" si="1000"/>
        <v>-6.1822404876593193E-13</v>
      </c>
      <c r="EV455" s="223">
        <f t="shared" ca="1" si="1001"/>
        <v>4.1056839839401367E-13</v>
      </c>
      <c r="EW455" s="223">
        <f t="shared" ca="1" si="1002"/>
        <v>6.6782279728543774E-14</v>
      </c>
      <c r="EX455" s="223">
        <f t="shared" ca="1" si="1003"/>
        <v>-5.0026487434759584E-13</v>
      </c>
      <c r="EY455" s="223">
        <f t="shared" ca="1" si="1004"/>
        <v>6.0513243259857436E-13</v>
      </c>
      <c r="EZ455" s="223">
        <f t="shared" ca="1" si="1005"/>
        <v>-3.1249933361225693E-13</v>
      </c>
      <c r="FA455" s="223">
        <f t="shared" ca="1" si="1006"/>
        <v>-1.8540898085650644E-13</v>
      </c>
      <c r="FB455" s="223">
        <f t="shared" ca="1" si="1007"/>
        <v>5.6152545641873125E-13</v>
      </c>
      <c r="FC455" s="223">
        <f t="shared" ca="1" si="1008"/>
        <v>-5.6878591640863237E-13</v>
      </c>
      <c r="FD455" s="223">
        <f t="shared" ca="1" si="1009"/>
        <v>2.0242109469142699E-13</v>
      </c>
      <c r="FE455" s="223">
        <f t="shared" ca="1" si="1010"/>
        <v>2.9691051882870811E-13</v>
      </c>
      <c r="FF455" s="223">
        <f t="shared" ca="1" si="1011"/>
        <v>-6.012069301067994E-13</v>
      </c>
      <c r="FG455" s="223">
        <f t="shared" ca="1" si="1012"/>
        <v>5.1058127642992412E-13</v>
      </c>
      <c r="FH455" s="223">
        <f t="shared" ca="1" si="1013"/>
        <v>-8.4563926620663512E-14</v>
      </c>
      <c r="FI455" s="223">
        <f t="shared" ca="1" si="1014"/>
        <v>-3.9700195207166035E-13</v>
      </c>
      <c r="FJ455" s="223">
        <f t="shared" ca="1" si="1015"/>
        <v>6.1778435863159496E-13</v>
      </c>
      <c r="FK455" s="223">
        <f t="shared" ca="1" si="1016"/>
        <v>-4.3275528433529353E-13</v>
      </c>
      <c r="FL455" s="223">
        <f t="shared" ca="1" si="1017"/>
        <v>-3.654298572613552E-14</v>
      </c>
      <c r="FM455" s="223">
        <f t="shared" ca="1" si="1018"/>
        <v>4.8183682293775894E-13</v>
      </c>
      <c r="FN455" s="223">
        <f t="shared" ca="1" si="1019"/>
        <v>-6.1062068071163362E-13</v>
      </c>
      <c r="FO455" s="223">
        <f t="shared" ca="1" si="1020"/>
        <v>3.3829874935561759E-13</v>
      </c>
      <c r="FP455" s="223">
        <f t="shared" ca="1" si="1021"/>
        <v>1.5624557162502173E-13</v>
      </c>
      <c r="FQ455" s="223">
        <f t="shared" ca="1" si="1022"/>
        <v>-5.4815497491556355E-13</v>
      </c>
      <c r="FR455" s="223">
        <f t="shared" ca="1" si="1023"/>
        <v>5.799911924719465E-13</v>
      </c>
      <c r="FS455" s="223">
        <f t="shared" ca="1" si="1024"/>
        <v>-2.3084158315833017E-13</v>
      </c>
      <c r="FT455" s="223">
        <f t="shared" ca="1" si="1025"/>
        <v>-2.6994372782988463E-13</v>
      </c>
      <c r="FU455" s="223">
        <f t="shared" ca="1" si="1026"/>
        <v>5.9340783861621547E-13</v>
      </c>
      <c r="FV455" s="223">
        <f t="shared" ca="1" si="1027"/>
        <v>-5.2707296796837136E-13</v>
      </c>
      <c r="FW455" s="223">
        <f t="shared" ca="1" si="1028"/>
        <v>1.145133043777197E-13</v>
      </c>
      <c r="FX455" s="223">
        <f t="shared" ca="1" si="1029"/>
        <v>3.7326809796043216E-13</v>
      </c>
      <c r="FY455" s="223">
        <f t="shared" ca="1" si="1030"/>
        <v>-6.158563718657969E-13</v>
      </c>
      <c r="FZ455" s="223">
        <f t="shared" ca="1" si="1031"/>
        <v>4.5389962489169836E-13</v>
      </c>
      <c r="GA455" s="223">
        <f t="shared" ca="1" si="1032"/>
        <v>6.2156564703605271E-15</v>
      </c>
      <c r="GB455" s="223">
        <f t="shared" ca="1" si="1033"/>
        <v>-4.6224798441752167E-13</v>
      </c>
      <c r="GC455" s="223">
        <f t="shared" ca="1" si="1034"/>
        <v>6.1463789012080907E-13</v>
      </c>
      <c r="GD455" s="223">
        <f t="shared" ca="1" si="1035"/>
        <v>-3.6328317378028034E-13</v>
      </c>
      <c r="GE455" s="223">
        <f t="shared" ca="1" si="1036"/>
        <v>-1.2670575312603056E-13</v>
      </c>
      <c r="GF455" s="223">
        <f t="shared" ca="1" si="1037"/>
        <v>5.3346394006510291E-13</v>
      </c>
      <c r="GG455" s="223">
        <f t="shared" ca="1" si="1038"/>
        <v>-5.8979921895137933E-13</v>
      </c>
      <c r="GH455" s="223">
        <f t="shared" ca="1" si="1039"/>
        <v>2.5870595403203767E-13</v>
      </c>
      <c r="GI455" s="223">
        <f t="shared" ca="1" si="1040"/>
        <v>2.4232661874647242E-13</v>
      </c>
      <c r="GJ455" s="223">
        <f t="shared" ca="1" si="1041"/>
        <v>-5.8417917566600729E-13</v>
      </c>
      <c r="GK455" s="223">
        <f t="shared" ca="1" si="1042"/>
        <v>5.4229489456086157E-13</v>
      </c>
      <c r="GL455" s="223">
        <f t="shared" ca="1" si="1043"/>
        <v>-1.4418680955431461E-13</v>
      </c>
      <c r="GM455" s="223">
        <f t="shared" ca="1" si="1044"/>
        <v>-3.4863500830682121E-13</v>
      </c>
      <c r="GN455" s="223">
        <f t="shared" ca="1" si="1045"/>
        <v>6.124447331575238E-13</v>
      </c>
      <c r="GO455" s="223">
        <f t="shared" ca="1" si="1046"/>
        <v>-4.7395048149485131E-13</v>
      </c>
      <c r="GP455" s="223">
        <f t="shared" ca="1" si="1047"/>
        <v>2.412664684631388E-14</v>
      </c>
      <c r="GQ455" s="223">
        <f t="shared" ca="1" si="1048"/>
        <v>4.4154555001470445E-13</v>
      </c>
      <c r="GR455" s="223">
        <f t="shared" ca="1" si="1049"/>
        <v>-6.1717438301675882E-13</v>
      </c>
      <c r="GS455" s="223">
        <f t="shared" ca="1" si="1050"/>
        <v>3.8739241721948682E-13</v>
      </c>
      <c r="GT455" s="223">
        <f t="shared" ca="1" si="1051"/>
        <v>9.6860689369611234E-14</v>
      </c>
      <c r="GU455" s="223">
        <f t="shared" ca="1" si="1052"/>
        <v>-5.1748774385712056E-13</v>
      </c>
      <c r="GV455" s="223">
        <f t="shared" ca="1" si="1053"/>
        <v>5.9818636745203752E-13</v>
      </c>
      <c r="GW455" s="223">
        <f t="shared" ca="1" si="1054"/>
        <v>-2.8594707960254853E-13</v>
      </c>
      <c r="GX455" s="223">
        <f t="shared" ca="1" si="1055"/>
        <v>-2.1412572361316271E-13</v>
      </c>
      <c r="GY455" s="223">
        <f t="shared" ca="1" si="1056"/>
        <v>5.7354317391357855E-13</v>
      </c>
      <c r="GZ455" s="223">
        <f t="shared" ca="1" si="1057"/>
        <v>-5.5621038525291503E-13</v>
      </c>
      <c r="HA455" s="223">
        <f t="shared" ca="1" si="1058"/>
        <v>1.7351295607745439E-13</v>
      </c>
      <c r="HB455" s="223">
        <f t="shared" ca="1" si="1059"/>
        <v>3.2316202638134999E-13</v>
      </c>
      <c r="HC455" s="223">
        <f t="shared" ca="1" si="1060"/>
        <v>-6.0755766144325592E-13</v>
      </c>
      <c r="HD455" s="223">
        <f t="shared" ca="1" si="1061"/>
        <v>4.9285954987490128E-13</v>
      </c>
      <c r="HE455" s="223">
        <f t="shared" ca="1" si="1062"/>
        <v>-5.4410826957490774E-14</v>
      </c>
      <c r="HF455" s="223">
        <f t="shared" ca="1" si="1063"/>
        <v>-4.1977939370705472E-13</v>
      </c>
      <c r="HG455" s="223">
        <f t="shared" ca="1" si="1064"/>
        <v>6.1822404876593193E-13</v>
      </c>
      <c r="HH455" s="223">
        <f t="shared" ca="1" si="1065"/>
        <v>-4.1056839839401589E-13</v>
      </c>
      <c r="HI455" s="223">
        <f t="shared" ca="1" si="1066"/>
        <v>-6.678227972854077E-14</v>
      </c>
      <c r="HJ455" s="223">
        <f t="shared" ca="1" si="1067"/>
        <v>5.0026487434759413E-13</v>
      </c>
      <c r="HK455" s="223">
        <f t="shared" ca="1" si="1068"/>
        <v>-6.0513243259857487E-13</v>
      </c>
      <c r="HL455" s="223">
        <f t="shared" ca="1" si="1069"/>
        <v>3.1249933361225955E-13</v>
      </c>
      <c r="HM455" s="223">
        <f t="shared" ca="1" si="1070"/>
        <v>1.8540898085650352E-13</v>
      </c>
      <c r="HN455" s="223">
        <f t="shared" ca="1" si="1071"/>
        <v>-5.6152545641872993E-13</v>
      </c>
      <c r="HO455" s="223">
        <f t="shared" ca="1" si="1072"/>
        <v>5.6878591640863358E-13</v>
      </c>
      <c r="HP455" s="223">
        <f t="shared" ca="1" si="1073"/>
        <v>-2.0242109469142987E-13</v>
      </c>
      <c r="HQ455" s="223">
        <f t="shared" ca="1" si="1074"/>
        <v>-2.9691051882870549E-13</v>
      </c>
      <c r="HR455" s="223">
        <f t="shared" ca="1" si="1075"/>
        <v>6.012069301067987E-13</v>
      </c>
      <c r="HS455" s="223">
        <f t="shared" ca="1" si="1076"/>
        <v>-5.1058127642992584E-13</v>
      </c>
      <c r="HT455" s="223">
        <f t="shared" ca="1" si="1077"/>
        <v>8.4563926620666516E-14</v>
      </c>
      <c r="HU455" s="223">
        <f t="shared" ca="1" si="1078"/>
        <v>3.9700195207165798E-13</v>
      </c>
      <c r="HV455" s="223">
        <f t="shared" ca="1" si="1079"/>
        <v>-6.1778435863159628E-13</v>
      </c>
      <c r="HW455" s="223">
        <f t="shared" ca="1" si="1080"/>
        <v>4.3275528433527056E-13</v>
      </c>
      <c r="HX455" s="223">
        <f t="shared" ca="1" si="1081"/>
        <v>3.654298572616758E-14</v>
      </c>
      <c r="HY455" s="223">
        <f t="shared" ca="1" si="1082"/>
        <v>-4.8183682293773501E-13</v>
      </c>
      <c r="HZ455" s="223">
        <f t="shared" ca="1" si="1083"/>
        <v>6.1062068071163958E-13</v>
      </c>
      <c r="IA455" s="223">
        <f t="shared" ca="1" si="1084"/>
        <v>-3.3829874935562011E-13</v>
      </c>
      <c r="IB455" s="223">
        <f t="shared" ca="1" si="1085"/>
        <v>-1.562455716250188E-13</v>
      </c>
      <c r="IC455" s="223">
        <f t="shared" ca="1" si="1086"/>
        <v>5.4815497491556223E-13</v>
      </c>
      <c r="ID455" s="223">
        <f t="shared" ca="1" si="1087"/>
        <v>-5.7999119247194761E-13</v>
      </c>
      <c r="IE455" s="223">
        <f t="shared" ca="1" si="1088"/>
        <v>4.375949193543743E-13</v>
      </c>
      <c r="IF455" s="223">
        <f t="shared" ca="1" si="1089"/>
        <v>2.699437278299135E-13</v>
      </c>
      <c r="IG455" s="223">
        <f t="shared" ca="1" si="1090"/>
        <v>-5.9340783861620477E-13</v>
      </c>
      <c r="IH455" s="223">
        <f t="shared" ca="1" si="1091"/>
        <v>5.2707296796839136E-13</v>
      </c>
      <c r="II455" s="223">
        <f t="shared" ca="1" si="1092"/>
        <v>-1.1451330437772268E-13</v>
      </c>
      <c r="IJ455" s="223">
        <f t="shared" ca="1" si="1093"/>
        <v>-3.7326809796042974E-13</v>
      </c>
      <c r="IK455" s="223">
        <f t="shared" ca="1" si="1094"/>
        <v>6.158563718657967E-13</v>
      </c>
      <c r="IL455" s="223">
        <f t="shared" ca="1" si="1095"/>
        <v>-4.5389962489170043E-13</v>
      </c>
      <c r="IM455" s="223">
        <f t="shared" ca="1" si="1096"/>
        <v>-6.2156564703574948E-15</v>
      </c>
      <c r="IN455" s="223">
        <f t="shared" ca="1" si="1097"/>
        <v>4.6224798441754308E-13</v>
      </c>
      <c r="IO455" s="223">
        <f t="shared" ca="1" si="1098"/>
        <v>-6.1463789012080564E-13</v>
      </c>
      <c r="IP455" s="223">
        <f t="shared" ca="1" si="1099"/>
        <v>3.6328317378031119E-13</v>
      </c>
      <c r="IQ455" s="223">
        <f t="shared" ca="1" si="1100"/>
        <v>1.2670575312599323E-13</v>
      </c>
      <c r="IR455" s="223">
        <f t="shared" ca="1" si="1101"/>
        <v>-5.334639400651014E-13</v>
      </c>
      <c r="IS455" s="223">
        <f t="shared" ca="1" si="1102"/>
        <v>5.8979921895138023E-13</v>
      </c>
      <c r="IT455" s="223">
        <f t="shared" ca="1" si="1103"/>
        <v>-2.587059540320404E-13</v>
      </c>
      <c r="IU455" s="223">
        <f t="shared" ca="1" si="1104"/>
        <v>-2.4232661874646964E-13</v>
      </c>
      <c r="IV455" s="223">
        <f t="shared" ca="1" si="1105"/>
        <v>5.8417917566601779E-13</v>
      </c>
      <c r="IW455" s="223">
        <f t="shared" ca="1" si="1106"/>
        <v>-5.4229489456084612E-13</v>
      </c>
      <c r="IX455" s="223">
        <f t="shared" ca="1" si="1107"/>
        <v>1.4418680955435175E-13</v>
      </c>
      <c r="IY455" s="223">
        <f t="shared" ca="1" si="1108"/>
        <v>3.486350083067897E-13</v>
      </c>
      <c r="IZ455" s="223">
        <f t="shared" ca="1" si="1109"/>
        <v>-6.1244473315752339E-13</v>
      </c>
      <c r="JA455" s="223">
        <f t="shared" ca="1" si="1110"/>
        <v>4.7395048149485323E-13</v>
      </c>
      <c r="JB455" s="223">
        <f t="shared" ca="1" si="1111"/>
        <v>-2.4126646846316906E-14</v>
      </c>
    </row>
    <row r="456" spans="2:262">
      <c r="B456" s="230">
        <v>95</v>
      </c>
      <c r="C456" s="229">
        <f t="shared" si="1112"/>
        <v>1.8554687500000012E-3</v>
      </c>
      <c r="D456" s="226">
        <f t="shared" ca="1" si="855"/>
        <v>18.000000000074511</v>
      </c>
      <c r="E456" s="225">
        <f ca="1">CW361</f>
        <v>7.4510835159220255E-11</v>
      </c>
      <c r="F456" s="224">
        <v>95</v>
      </c>
      <c r="G456" s="223">
        <f t="shared" ca="1" si="856"/>
        <v>-8.1344281544944952E-13</v>
      </c>
      <c r="H456" s="223">
        <f t="shared" ca="1" si="857"/>
        <v>1.2195452969234993E-12</v>
      </c>
      <c r="I456" s="223">
        <f t="shared" ca="1" si="858"/>
        <v>-8.6840904129486593E-13</v>
      </c>
      <c r="J456" s="223">
        <f t="shared" ca="1" si="859"/>
        <v>-2.1938810145387562E-14</v>
      </c>
      <c r="K456" s="223">
        <f t="shared" ca="1" si="860"/>
        <v>8.9866443949193318E-13</v>
      </c>
      <c r="L456" s="223">
        <f t="shared" ca="1" si="861"/>
        <v>-1.2173923241408094E-12</v>
      </c>
      <c r="M456" s="223">
        <f t="shared" ca="1" si="862"/>
        <v>7.8021829320162217E-13</v>
      </c>
      <c r="N456" s="223">
        <f t="shared" ca="1" si="863"/>
        <v>1.4140803032466707E-13</v>
      </c>
      <c r="O456" s="223">
        <f t="shared" ca="1" si="864"/>
        <v>-9.7523143372215537E-13</v>
      </c>
      <c r="P456" s="223">
        <f t="shared" ca="1" si="865"/>
        <v>1.2035151977823045E-12</v>
      </c>
      <c r="Q456" s="223">
        <f t="shared" ca="1" si="866"/>
        <v>-6.8451361643414283E-13</v>
      </c>
      <c r="R456" s="223">
        <f t="shared" ca="1" si="867"/>
        <v>-2.5951541387042746E-13</v>
      </c>
      <c r="S456" s="223">
        <f t="shared" ca="1" si="868"/>
        <v>1.0424064161299027E-12</v>
      </c>
      <c r="T456" s="223">
        <f t="shared" ca="1" si="869"/>
        <v>-1.1780475621608261E-12</v>
      </c>
      <c r="U456" s="223">
        <f t="shared" ca="1" si="870"/>
        <v>5.8221669934719287E-13</v>
      </c>
      <c r="V456" s="223">
        <f t="shared" ca="1" si="871"/>
        <v>3.7512352211505977E-13</v>
      </c>
      <c r="W456" s="223">
        <f t="shared" ca="1" si="872"/>
        <v>-1.0995424549130057E-12</v>
      </c>
      <c r="X456" s="223">
        <f t="shared" ca="1" si="873"/>
        <v>1.1412346845294345E-12</v>
      </c>
      <c r="Y456" s="223">
        <f t="shared" ca="1" si="874"/>
        <v>-4.7431271717351036E-13</v>
      </c>
      <c r="Z456" s="223">
        <f t="shared" ca="1" si="875"/>
        <v>-4.8711898577834772E-13</v>
      </c>
      <c r="AA456" s="223">
        <f t="shared" ca="1" si="876"/>
        <v>1.1460892987842517E-12</v>
      </c>
      <c r="AB456" s="223">
        <f t="shared" ca="1" si="877"/>
        <v>-1.0934310930236863E-12</v>
      </c>
      <c r="AC456" s="223">
        <f t="shared" ca="1" si="878"/>
        <v>3.6184084424774092E-13</v>
      </c>
      <c r="AD456" s="223">
        <f t="shared" ca="1" si="879"/>
        <v>5.944232273222657E-13</v>
      </c>
      <c r="AE456" s="223">
        <f t="shared" ca="1" si="880"/>
        <v>-1.1815986761920648E-12</v>
      </c>
      <c r="AF456" s="223">
        <f t="shared" ca="1" si="881"/>
        <v>1.0350971623618829E-12</v>
      </c>
      <c r="AG456" s="223">
        <f t="shared" ca="1" si="882"/>
        <v>-2.4588424618953969E-13</v>
      </c>
      <c r="AH456" s="223">
        <f t="shared" ca="1" si="883"/>
        <v>-6.9600284824228047E-13</v>
      </c>
      <c r="AI456" s="223">
        <f t="shared" ca="1" si="884"/>
        <v>1.2057286124206078E-12</v>
      </c>
      <c r="AJ456" s="223">
        <f t="shared" ca="1" si="885"/>
        <v>-9.6679468018486243E-13</v>
      </c>
      <c r="AK456" s="223">
        <f t="shared" ca="1" si="886"/>
        <v>1.2755964842653151E-13</v>
      </c>
      <c r="AL456" s="223">
        <f t="shared" ca="1" si="887"/>
        <v>7.9087958125986308E-13</v>
      </c>
      <c r="AM456" s="223">
        <f t="shared" ca="1" si="888"/>
        <v>-1.2182467229932343E-12</v>
      </c>
      <c r="AN456" s="223">
        <f t="shared" ca="1" si="889"/>
        <v>8.8918143673394621E-13</v>
      </c>
      <c r="AO456" s="223">
        <f t="shared" ca="1" si="890"/>
        <v>-8.0065815179789184E-15</v>
      </c>
      <c r="AP456" s="223">
        <f t="shared" ca="1" si="891"/>
        <v>-8.7813971157115631E-13</v>
      </c>
      <c r="AQ456" s="223">
        <f t="shared" ca="1" si="892"/>
        <v>1.2190324516620356E-12</v>
      </c>
      <c r="AR456" s="223">
        <f t="shared" ca="1" si="893"/>
        <v>-8.0300488997124106E-13</v>
      </c>
      <c r="AS456" s="223">
        <f t="shared" ca="1" si="894"/>
        <v>-1.116235931474345E-13</v>
      </c>
      <c r="AT456" s="223">
        <f t="shared" ca="1" si="895"/>
        <v>9.5694287642002314E-13</v>
      </c>
      <c r="AU456" s="223">
        <f t="shared" ca="1" si="896"/>
        <v>-1.2080782314304074E-12</v>
      </c>
      <c r="AV456" s="223">
        <f t="shared" ca="1" si="897"/>
        <v>7.0909496715101403E-13</v>
      </c>
      <c r="AW456" s="223">
        <f t="shared" ca="1" si="898"/>
        <v>2.301787715911751E-13</v>
      </c>
      <c r="AX456" s="223">
        <f t="shared" ca="1" si="899"/>
        <v>-1.0265301582507766E-12</v>
      </c>
      <c r="AY456" s="223">
        <f t="shared" ca="1" si="900"/>
        <v>1.1854895574273664E-12</v>
      </c>
      <c r="AZ456" s="223">
        <f t="shared" ca="1" si="901"/>
        <v>-6.0835607216635549E-13</v>
      </c>
      <c r="BA456" s="223">
        <f t="shared" ca="1" si="902"/>
        <v>-3.4651720263597679E-13</v>
      </c>
      <c r="BB456" s="223">
        <f t="shared" ca="1" si="903"/>
        <v>1.0862313934991091E-12</v>
      </c>
      <c r="BC456" s="223">
        <f t="shared" ca="1" si="904"/>
        <v>-1.1514839709317871E-12</v>
      </c>
      <c r="BD456" s="223">
        <f t="shared" ca="1" si="905"/>
        <v>5.0175837564550738E-13</v>
      </c>
      <c r="BE456" s="223">
        <f t="shared" ca="1" si="906"/>
        <v>4.595184835938226E-13</v>
      </c>
      <c r="BF456" s="223">
        <f t="shared" ca="1" si="907"/>
        <v>-1.1354716266335645E-12</v>
      </c>
      <c r="BG456" s="223">
        <f t="shared" ca="1" si="908"/>
        <v>1.1063889643309666E-12</v>
      </c>
      <c r="BH456" s="223">
        <f t="shared" ca="1" si="909"/>
        <v>-3.9032847167813257E-13</v>
      </c>
      <c r="BI456" s="223">
        <f t="shared" ca="1" si="910"/>
        <v>-5.6809435035630466E-13</v>
      </c>
      <c r="BJ456" s="223">
        <f t="shared" ca="1" si="911"/>
        <v>1.1737766472916083E-12</v>
      </c>
      <c r="BK456" s="223">
        <f t="shared" ca="1" si="912"/>
        <v>-1.0506388271899088E-12</v>
      </c>
      <c r="BL456" s="223">
        <f t="shared" ca="1" si="913"/>
        <v>2.7513949115328274E-13</v>
      </c>
      <c r="BM456" s="223">
        <f t="shared" ca="1" si="914"/>
        <v>6.7119915797287941E-13</v>
      </c>
      <c r="BN456" s="223">
        <f t="shared" ca="1" si="915"/>
        <v>-1.2007775571846522E-12</v>
      </c>
      <c r="BO456" s="223">
        <f t="shared" ca="1" si="916"/>
        <v>9.8477046380539674E-13</v>
      </c>
      <c r="BP456" s="223">
        <f t="shared" ca="1" si="917"/>
        <v>-1.5730076692204779E-13</v>
      </c>
      <c r="BQ456" s="223">
        <f t="shared" ca="1" si="918"/>
        <v>-7.6783995078342159E-13</v>
      </c>
      <c r="BR456" s="223">
        <f t="shared" ca="1" si="919"/>
        <v>1.2162143227902181E-12</v>
      </c>
      <c r="BS456" s="223">
        <f t="shared" ca="1" si="920"/>
        <v>-9.0941822252416458E-13</v>
      </c>
      <c r="BT456" s="223">
        <f t="shared" ca="1" si="921"/>
        <v>3.7947150316041661E-14</v>
      </c>
      <c r="BU456" s="223">
        <f t="shared" ca="1" si="922"/>
        <v>8.5708602512387884E-13</v>
      </c>
      <c r="BV456" s="223">
        <f t="shared" ca="1" si="923"/>
        <v>-1.2199382796169399E-12</v>
      </c>
      <c r="BW456" s="223">
        <f t="shared" ca="1" si="924"/>
        <v>8.2530778662143178E-13</v>
      </c>
      <c r="BX456" s="223">
        <f t="shared" ca="1" si="925"/>
        <v>8.1771918091564887E-14</v>
      </c>
      <c r="BY456" s="223">
        <f t="shared" ca="1" si="926"/>
        <v>-9.3807789251153712E-13</v>
      </c>
      <c r="BZ456" s="223">
        <f t="shared" ca="1" si="927"/>
        <v>1.21191356392485E-12</v>
      </c>
      <c r="CA456" s="223">
        <f t="shared" ca="1" si="928"/>
        <v>-7.3324918557443144E-13</v>
      </c>
      <c r="CB456" s="223">
        <f t="shared" ca="1" si="929"/>
        <v>-2.0070347822683778E-13</v>
      </c>
      <c r="CC456" s="223">
        <f t="shared" ca="1" si="930"/>
        <v>1.0100355569887483E-12</v>
      </c>
      <c r="CD456" s="223">
        <f t="shared" ca="1" si="931"/>
        <v>-1.1922174581128165E-12</v>
      </c>
      <c r="CE456" s="223">
        <f t="shared" ca="1" si="932"/>
        <v>6.3412899403554389E-13</v>
      </c>
      <c r="CF456" s="223">
        <f t="shared" ca="1" si="933"/>
        <v>3.1770215415113873E-13</v>
      </c>
      <c r="CG456" s="223">
        <f t="shared" ca="1" si="934"/>
        <v>-1.0722660269105771E-12</v>
      </c>
      <c r="CH456" s="223">
        <f t="shared" ca="1" si="935"/>
        <v>1.1610396464468064E-12</v>
      </c>
      <c r="CI456" s="223">
        <f t="shared" ca="1" si="936"/>
        <v>-5.2890179363395381E-13</v>
      </c>
      <c r="CJ456" s="223">
        <f t="shared" ca="1" si="937"/>
        <v>-4.316411846572672E-13</v>
      </c>
      <c r="CK456" s="223">
        <f t="shared" ca="1" si="938"/>
        <v>1.1241699888330058E-12</v>
      </c>
      <c r="CL456" s="223">
        <f t="shared" ca="1" si="939"/>
        <v>-1.118680388296685E-12</v>
      </c>
      <c r="CM456" s="223">
        <f t="shared" ca="1" si="940"/>
        <v>4.1858097983250695E-13</v>
      </c>
      <c r="CN456" s="223">
        <f t="shared" ca="1" si="941"/>
        <v>5.4142327459610504E-13</v>
      </c>
      <c r="CO456" s="223">
        <f t="shared" ca="1" si="942"/>
        <v>-1.1652475792291593E-12</v>
      </c>
      <c r="CP456" s="223">
        <f t="shared" ca="1" si="943"/>
        <v>1.0655476264743473E-12</v>
      </c>
      <c r="CQ456" s="223">
        <f t="shared" ca="1" si="944"/>
        <v>-3.0422900237566629E-13</v>
      </c>
      <c r="CR456" s="223">
        <f t="shared" ca="1" si="945"/>
        <v>-6.4599116242848283E-13</v>
      </c>
      <c r="CS456" s="223">
        <f t="shared" ca="1" si="946"/>
        <v>1.195103198448204E-12</v>
      </c>
      <c r="CT456" s="223">
        <f t="shared" ca="1" si="947"/>
        <v>-1.0021530585214744E-12</v>
      </c>
      <c r="CU456" s="223">
        <f t="shared" ca="1" si="948"/>
        <v>1.8694713331742479E-13</v>
      </c>
      <c r="CV456" s="223">
        <f t="shared" ca="1" si="949"/>
        <v>7.4433780223201337E-13</v>
      </c>
      <c r="CW456" s="223">
        <f t="shared" ca="1" si="950"/>
        <v>-1.2134493205563359E-12</v>
      </c>
      <c r="CX456" s="223">
        <f t="shared" ca="1" si="951"/>
        <v>9.2910720878247208E-13</v>
      </c>
      <c r="CY456" s="223">
        <f t="shared" ca="1" si="952"/>
        <v>-6.7864861169672018E-14</v>
      </c>
      <c r="CZ456" s="223">
        <f t="shared" ca="1" si="953"/>
        <v>-8.3551606210358955E-13</v>
      </c>
      <c r="DA456" s="223">
        <f t="shared" ca="1" si="954"/>
        <v>1.2201092623686329E-12</v>
      </c>
      <c r="DB456" s="223">
        <f t="shared" ca="1" si="955"/>
        <v>-8.4711354872123253E-13</v>
      </c>
      <c r="DC456" s="223">
        <f t="shared" ca="1" si="956"/>
        <v>-5.1870986689885907E-14</v>
      </c>
      <c r="DD456" s="223">
        <f t="shared" ca="1" si="957"/>
        <v>9.186478455575939E-13</v>
      </c>
      <c r="DE456" s="223">
        <f t="shared" ca="1" si="958"/>
        <v>-1.2150188850047515E-12</v>
      </c>
      <c r="DF456" s="223">
        <f t="shared" ca="1" si="959"/>
        <v>7.5696172210641208E-13</v>
      </c>
      <c r="DG456" s="223">
        <f t="shared" ca="1" si="960"/>
        <v>1.7110728859202014E-13</v>
      </c>
      <c r="DH456" s="223">
        <f t="shared" ca="1" si="961"/>
        <v>-9.9293254807486107E-13</v>
      </c>
      <c r="DI456" s="223">
        <f t="shared" ca="1" si="962"/>
        <v>1.1982272115813923E-12</v>
      </c>
      <c r="DJ456" s="223">
        <f t="shared" ca="1" si="963"/>
        <v>-6.595199403103358E-13</v>
      </c>
      <c r="DK456" s="223">
        <f t="shared" ca="1" si="964"/>
        <v>-2.8869573376828875E-13</v>
      </c>
      <c r="DL456" s="223">
        <f t="shared" ca="1" si="965"/>
        <v>1.0576547673620434E-12</v>
      </c>
      <c r="DM456" s="223">
        <f t="shared" ca="1" si="966"/>
        <v>-1.1698959550928751E-12</v>
      </c>
      <c r="DN456" s="223">
        <f t="shared" ca="1" si="967"/>
        <v>5.5572662095882726E-13</v>
      </c>
      <c r="DO456" s="223">
        <f t="shared" ca="1" si="968"/>
        <v>4.0350388121119392E-13</v>
      </c>
      <c r="DP456" s="223">
        <f t="shared" ca="1" si="969"/>
        <v>-1.1121911930666038E-12</v>
      </c>
      <c r="DQ456" s="223">
        <f t="shared" ca="1" si="970"/>
        <v>1.1302979610266409E-12</v>
      </c>
      <c r="DR456" s="223">
        <f t="shared" ca="1" si="971"/>
        <v>-4.4658135045641364E-13</v>
      </c>
      <c r="DS456" s="223">
        <f t="shared" ca="1" si="972"/>
        <v>-5.1442606570037755E-13</v>
      </c>
      <c r="DT456" s="223">
        <f t="shared" ca="1" si="973"/>
        <v>1.1560166095963852E-12</v>
      </c>
      <c r="DU456" s="223">
        <f t="shared" ca="1" si="974"/>
        <v>-1.0798145797120059E-12</v>
      </c>
      <c r="DV456" s="223">
        <f t="shared" ca="1" si="975"/>
        <v>3.3313525742284055E-13</v>
      </c>
      <c r="DW456" s="223">
        <f t="shared" ca="1" si="976"/>
        <v>6.2039404596303495E-13</v>
      </c>
      <c r="DX456" s="223">
        <f t="shared" ca="1" si="977"/>
        <v>-1.1887089542328117E-12</v>
      </c>
      <c r="DY456" s="223">
        <f t="shared" ca="1" si="978"/>
        <v>1.0189319937080157E-12</v>
      </c>
      <c r="DZ456" s="223">
        <f t="shared" ca="1" si="979"/>
        <v>-2.1648088975009493E-13</v>
      </c>
      <c r="EA456" s="223">
        <f t="shared" ca="1" si="980"/>
        <v>-7.2038729242112372E-13</v>
      </c>
      <c r="EB456" s="223">
        <f t="shared" ca="1" si="981"/>
        <v>1.2099533818255435E-12</v>
      </c>
      <c r="EC456" s="223">
        <f t="shared" ca="1" si="982"/>
        <v>-9.4823653559976542E-13</v>
      </c>
      <c r="ED456" s="223">
        <f t="shared" ca="1" si="983"/>
        <v>9.7741692768564404E-14</v>
      </c>
      <c r="EE456" s="223">
        <f t="shared" ca="1" si="984"/>
        <v>8.134428154494471E-13</v>
      </c>
      <c r="EF456" s="223">
        <f t="shared" ca="1" si="985"/>
        <v>-1.2195452969234991E-12</v>
      </c>
      <c r="EG456" s="223">
        <f t="shared" ca="1" si="986"/>
        <v>8.6840904129487411E-13</v>
      </c>
      <c r="EH456" s="223">
        <f t="shared" ca="1" si="987"/>
        <v>2.1938810145371406E-14</v>
      </c>
      <c r="EI456" s="223">
        <f t="shared" ca="1" si="988"/>
        <v>-8.9866443949191924E-13</v>
      </c>
      <c r="EJ456" s="223">
        <f t="shared" ca="1" si="989"/>
        <v>1.217392324140811E-12</v>
      </c>
      <c r="EK456" s="223">
        <f t="shared" ca="1" si="990"/>
        <v>-7.8021829320164449E-13</v>
      </c>
      <c r="EL456" s="223">
        <f t="shared" ca="1" si="991"/>
        <v>-1.4140803032463382E-13</v>
      </c>
      <c r="EM456" s="223">
        <f t="shared" ca="1" si="992"/>
        <v>9.7523143372217456E-13</v>
      </c>
      <c r="EN456" s="223">
        <f t="shared" ca="1" si="993"/>
        <v>-1.2035151977823001E-12</v>
      </c>
      <c r="EO456" s="223">
        <f t="shared" ca="1" si="994"/>
        <v>6.8451361643412385E-13</v>
      </c>
      <c r="EP456" s="223">
        <f t="shared" ca="1" si="995"/>
        <v>2.5951541387044563E-13</v>
      </c>
      <c r="EQ456" s="223">
        <f t="shared" ca="1" si="996"/>
        <v>-1.0424064161299102E-12</v>
      </c>
      <c r="ER456" s="223">
        <f t="shared" ca="1" si="997"/>
        <v>1.1780475621608235E-12</v>
      </c>
      <c r="ES456" s="223">
        <f t="shared" ca="1" si="998"/>
        <v>-5.8221669934719176E-13</v>
      </c>
      <c r="ET456" s="223">
        <f t="shared" ca="1" si="999"/>
        <v>-3.7512352211506093E-13</v>
      </c>
      <c r="EU456" s="223">
        <f t="shared" ca="1" si="1000"/>
        <v>1.0995424549130063E-12</v>
      </c>
      <c r="EV456" s="223">
        <f t="shared" ca="1" si="1001"/>
        <v>-1.1412346845294372E-12</v>
      </c>
      <c r="EW456" s="223">
        <f t="shared" ca="1" si="1002"/>
        <v>4.743127171735252E-13</v>
      </c>
      <c r="EX456" s="223">
        <f t="shared" ca="1" si="1003"/>
        <v>4.8711898577833288E-13</v>
      </c>
      <c r="EY456" s="223">
        <f t="shared" ca="1" si="1004"/>
        <v>-1.1460892987842461E-12</v>
      </c>
      <c r="EZ456" s="223">
        <f t="shared" ca="1" si="1005"/>
        <v>1.0934310930236972E-12</v>
      </c>
      <c r="FA456" s="223">
        <f t="shared" ca="1" si="1006"/>
        <v>-3.6184084424777288E-13</v>
      </c>
      <c r="FB456" s="223">
        <f t="shared" ca="1" si="1007"/>
        <v>-5.944232273222969E-13</v>
      </c>
      <c r="FC456" s="223">
        <f t="shared" ca="1" si="1008"/>
        <v>1.1815986761920737E-12</v>
      </c>
      <c r="FD456" s="223">
        <f t="shared" ca="1" si="1009"/>
        <v>-1.0350971623618684E-12</v>
      </c>
      <c r="FE456" s="223">
        <f t="shared" ca="1" si="1010"/>
        <v>2.4588424618952151E-13</v>
      </c>
      <c r="FF456" s="223">
        <f t="shared" ca="1" si="1011"/>
        <v>6.9600284824229562E-13</v>
      </c>
      <c r="FG456" s="223">
        <f t="shared" ca="1" si="1012"/>
        <v>-1.2057286124206104E-12</v>
      </c>
      <c r="FH456" s="223">
        <f t="shared" ca="1" si="1013"/>
        <v>9.6679468018486182E-13</v>
      </c>
      <c r="FI456" s="223">
        <f t="shared" ca="1" si="1014"/>
        <v>-1.2755964842653033E-13</v>
      </c>
      <c r="FJ456" s="223">
        <f t="shared" ca="1" si="1015"/>
        <v>-7.9087958125986399E-13</v>
      </c>
      <c r="FK456" s="223">
        <f t="shared" ca="1" si="1016"/>
        <v>1.2182467229932345E-12</v>
      </c>
      <c r="FL456" s="223">
        <f t="shared" ca="1" si="1017"/>
        <v>-8.891814367339454E-13</v>
      </c>
      <c r="FM456" s="223">
        <f t="shared" ca="1" si="1018"/>
        <v>8.006581517995049E-15</v>
      </c>
      <c r="FN456" s="223">
        <f t="shared" ca="1" si="1019"/>
        <v>8.7813971157114521E-13</v>
      </c>
      <c r="FO456" s="223">
        <f t="shared" ca="1" si="1020"/>
        <v>-1.219032451662036E-12</v>
      </c>
      <c r="FP456" s="223">
        <f t="shared" ca="1" si="1021"/>
        <v>8.0300488997126641E-13</v>
      </c>
      <c r="FQ456" s="223">
        <f t="shared" ca="1" si="1022"/>
        <v>1.1162359314740115E-13</v>
      </c>
      <c r="FR456" s="223">
        <f t="shared" ca="1" si="1023"/>
        <v>-9.5694287642000234E-13</v>
      </c>
      <c r="FS456" s="223">
        <f t="shared" ca="1" si="1024"/>
        <v>1.2080782314304023E-12</v>
      </c>
      <c r="FT456" s="223">
        <f t="shared" ca="1" si="1025"/>
        <v>-7.0909496715098485E-13</v>
      </c>
      <c r="FU456" s="223">
        <f t="shared" ca="1" si="1026"/>
        <v>-2.3017877159119338E-13</v>
      </c>
      <c r="FV456" s="223">
        <f t="shared" ca="1" si="1027"/>
        <v>1.0265301582507867E-12</v>
      </c>
      <c r="FW456" s="223">
        <f t="shared" ca="1" si="1028"/>
        <v>-1.1854895574273619E-12</v>
      </c>
      <c r="FX456" s="223">
        <f t="shared" ca="1" si="1029"/>
        <v>6.0835607216635438E-13</v>
      </c>
      <c r="FY456" s="223">
        <f t="shared" ca="1" si="1030"/>
        <v>3.4651720263597795E-13</v>
      </c>
      <c r="FZ456" s="223">
        <f t="shared" ca="1" si="1031"/>
        <v>-1.0862313934991099E-12</v>
      </c>
      <c r="GA456" s="223">
        <f t="shared" ca="1" si="1032"/>
        <v>1.1514839709317867E-12</v>
      </c>
      <c r="GB456" s="223">
        <f t="shared" ca="1" si="1033"/>
        <v>-5.0175837564550617E-13</v>
      </c>
      <c r="GC456" s="223">
        <f t="shared" ca="1" si="1034"/>
        <v>-4.5951848359380756E-13</v>
      </c>
      <c r="GD456" s="223">
        <f t="shared" ca="1" si="1035"/>
        <v>1.1354716266335587E-12</v>
      </c>
      <c r="GE456" s="223">
        <f t="shared" ca="1" si="1036"/>
        <v>-1.1063889643309733E-12</v>
      </c>
      <c r="GF456" s="223">
        <f t="shared" ca="1" si="1037"/>
        <v>3.9032847167816428E-13</v>
      </c>
      <c r="GG456" s="223">
        <f t="shared" ca="1" si="1038"/>
        <v>5.6809435035627497E-13</v>
      </c>
      <c r="GH456" s="223">
        <f t="shared" ca="1" si="1039"/>
        <v>-1.1737766472916182E-12</v>
      </c>
      <c r="GI456" s="223">
        <f t="shared" ca="1" si="1040"/>
        <v>1.0506388271898906E-12</v>
      </c>
      <c r="GJ456" s="223">
        <f t="shared" ca="1" si="1041"/>
        <v>-2.7513949115324775E-13</v>
      </c>
      <c r="GK456" s="223">
        <f t="shared" ca="1" si="1042"/>
        <v>-6.711991579729094E-13</v>
      </c>
      <c r="GL456" s="223">
        <f t="shared" ca="1" si="1043"/>
        <v>1.2007775571846522E-12</v>
      </c>
      <c r="GM456" s="223">
        <f t="shared" ca="1" si="1044"/>
        <v>-9.8477046380539634E-13</v>
      </c>
      <c r="GN456" s="223">
        <f t="shared" ca="1" si="1045"/>
        <v>1.573007669220466E-13</v>
      </c>
      <c r="GO456" s="223">
        <f t="shared" ca="1" si="1046"/>
        <v>7.678399507834227E-13</v>
      </c>
      <c r="GP456" s="223">
        <f t="shared" ca="1" si="1047"/>
        <v>-1.2162143227902183E-12</v>
      </c>
      <c r="GQ456" s="223">
        <f t="shared" ca="1" si="1048"/>
        <v>9.0941822252416367E-13</v>
      </c>
      <c r="GR456" s="223">
        <f t="shared" ca="1" si="1049"/>
        <v>-3.7947150316040461E-14</v>
      </c>
      <c r="GS456" s="223">
        <f t="shared" ca="1" si="1050"/>
        <v>-8.5708602512387975E-13</v>
      </c>
      <c r="GT456" s="223">
        <f t="shared" ca="1" si="1051"/>
        <v>1.2199382796169399E-12</v>
      </c>
      <c r="GU456" s="223">
        <f t="shared" ca="1" si="1052"/>
        <v>-8.2530778662145642E-13</v>
      </c>
      <c r="GV456" s="223">
        <f t="shared" ca="1" si="1053"/>
        <v>-8.1771918091531503E-14</v>
      </c>
      <c r="GW456" s="223">
        <f t="shared" ca="1" si="1054"/>
        <v>9.3807789251151572E-13</v>
      </c>
      <c r="GX456" s="223">
        <f t="shared" ca="1" si="1055"/>
        <v>-1.2119135639248538E-12</v>
      </c>
      <c r="GY456" s="223">
        <f t="shared" ca="1" si="1056"/>
        <v>7.3324918557440297E-13</v>
      </c>
      <c r="GZ456" s="223">
        <f t="shared" ca="1" si="1057"/>
        <v>2.007034782268732E-13</v>
      </c>
      <c r="HA456" s="223">
        <f t="shared" ca="1" si="1058"/>
        <v>-1.0100355569887683E-12</v>
      </c>
      <c r="HB456" s="223">
        <f t="shared" ca="1" si="1059"/>
        <v>1.1922174581128161E-12</v>
      </c>
      <c r="HC456" s="223">
        <f t="shared" ca="1" si="1060"/>
        <v>-6.3412899403554288E-13</v>
      </c>
      <c r="HD456" s="223">
        <f t="shared" ca="1" si="1061"/>
        <v>-3.1770215415113985E-13</v>
      </c>
      <c r="HE456" s="223">
        <f t="shared" ca="1" si="1062"/>
        <v>1.0722660269105776E-12</v>
      </c>
      <c r="HF456" s="223">
        <f t="shared" ca="1" si="1063"/>
        <v>-1.161039646446806E-12</v>
      </c>
      <c r="HG456" s="223">
        <f t="shared" ca="1" si="1064"/>
        <v>5.289017936339527E-13</v>
      </c>
      <c r="HH456" s="223">
        <f t="shared" ca="1" si="1065"/>
        <v>4.3164118465726836E-13</v>
      </c>
      <c r="HI456" s="223">
        <f t="shared" ca="1" si="1066"/>
        <v>-1.1241699888330064E-12</v>
      </c>
      <c r="HJ456" s="223">
        <f t="shared" ca="1" si="1067"/>
        <v>1.1186803882966846E-12</v>
      </c>
      <c r="HK456" s="223">
        <f t="shared" ca="1" si="1068"/>
        <v>-4.1858097983253841E-13</v>
      </c>
      <c r="HL456" s="223">
        <f t="shared" ca="1" si="1069"/>
        <v>-5.4142327459607505E-13</v>
      </c>
      <c r="HM456" s="223">
        <f t="shared" ca="1" si="1070"/>
        <v>1.1652475792291494E-12</v>
      </c>
      <c r="HN456" s="223">
        <f t="shared" ca="1" si="1071"/>
        <v>-1.0655476264743298E-12</v>
      </c>
      <c r="HO456" s="223">
        <f t="shared" ca="1" si="1072"/>
        <v>3.0422900237563155E-13</v>
      </c>
      <c r="HP456" s="223">
        <f t="shared" ca="1" si="1073"/>
        <v>6.4599116242851332E-13</v>
      </c>
      <c r="HQ456" s="223">
        <f t="shared" ca="1" si="1074"/>
        <v>-1.1951031984482112E-12</v>
      </c>
      <c r="HR456" s="223">
        <f t="shared" ca="1" si="1075"/>
        <v>1.002153058521474E-12</v>
      </c>
      <c r="HS456" s="223">
        <f t="shared" ca="1" si="1076"/>
        <v>-1.8694713331749211E-13</v>
      </c>
      <c r="HT456" s="223">
        <f t="shared" ca="1" si="1077"/>
        <v>-7.4433780223201418E-13</v>
      </c>
      <c r="HU456" s="223">
        <f t="shared" ca="1" si="1078"/>
        <v>1.2134493205563287E-12</v>
      </c>
      <c r="HV456" s="223">
        <f t="shared" ca="1" si="1079"/>
        <v>-9.2910720878247127E-13</v>
      </c>
      <c r="HW456" s="223">
        <f t="shared" ca="1" si="1080"/>
        <v>6.7864861169601588E-14</v>
      </c>
      <c r="HX456" s="223">
        <f t="shared" ca="1" si="1081"/>
        <v>8.3551606210359046E-13</v>
      </c>
      <c r="HY456" s="223">
        <f t="shared" ca="1" si="1082"/>
        <v>-1.2201092623686333E-12</v>
      </c>
      <c r="HZ456" s="223">
        <f t="shared" ca="1" si="1083"/>
        <v>8.4711354872123173E-13</v>
      </c>
      <c r="IA456" s="223">
        <f t="shared" ca="1" si="1084"/>
        <v>5.1870986689921791E-14</v>
      </c>
      <c r="IB456" s="223">
        <f t="shared" ca="1" si="1085"/>
        <v>-9.1864784555757189E-13</v>
      </c>
      <c r="IC456" s="223">
        <f t="shared" ca="1" si="1086"/>
        <v>1.2150188850047483E-12</v>
      </c>
      <c r="ID456" s="223">
        <f t="shared" ca="1" si="1087"/>
        <v>-7.5696172210643843E-13</v>
      </c>
      <c r="IE456" s="223">
        <f t="shared" ca="1" si="1088"/>
        <v>1.3112147996026437E-12</v>
      </c>
      <c r="IF456" s="223">
        <f t="shared" ca="1" si="1089"/>
        <v>9.9293254807484168E-13</v>
      </c>
      <c r="IG456" s="223">
        <f t="shared" ca="1" si="1090"/>
        <v>-1.1982272115813855E-12</v>
      </c>
      <c r="IH456" s="223">
        <f t="shared" ca="1" si="1091"/>
        <v>6.5951994031039315E-13</v>
      </c>
      <c r="II456" s="223">
        <f t="shared" ca="1" si="1092"/>
        <v>2.8869573376828991E-13</v>
      </c>
      <c r="IJ456" s="223">
        <f t="shared" ca="1" si="1093"/>
        <v>-1.0576547673620095E-12</v>
      </c>
      <c r="IK456" s="223">
        <f t="shared" ca="1" si="1094"/>
        <v>1.1698959550928749E-12</v>
      </c>
      <c r="IL456" s="223">
        <f t="shared" ca="1" si="1095"/>
        <v>-5.5572662095876435E-13</v>
      </c>
      <c r="IM456" s="223">
        <f t="shared" ca="1" si="1096"/>
        <v>-4.0350388121119498E-13</v>
      </c>
      <c r="IN456" s="223">
        <f t="shared" ca="1" si="1097"/>
        <v>1.1121911930666331E-12</v>
      </c>
      <c r="IO456" s="223">
        <f t="shared" ca="1" si="1098"/>
        <v>-1.1302979610266404E-12</v>
      </c>
      <c r="IP456" s="223">
        <f t="shared" ca="1" si="1099"/>
        <v>4.46581350456348E-13</v>
      </c>
      <c r="IQ456" s="223">
        <f t="shared" ca="1" si="1100"/>
        <v>5.1442606570037856E-13</v>
      </c>
      <c r="IR456" s="223">
        <f t="shared" ca="1" si="1101"/>
        <v>-1.1560166095964079E-12</v>
      </c>
      <c r="IS456" s="223">
        <f t="shared" ca="1" si="1102"/>
        <v>1.0798145797120055E-12</v>
      </c>
      <c r="IT456" s="223">
        <f t="shared" ca="1" si="1103"/>
        <v>-3.3313525742283944E-13</v>
      </c>
      <c r="IU456" s="223">
        <f t="shared" ca="1" si="1104"/>
        <v>-6.2039404596297618E-13</v>
      </c>
      <c r="IV456" s="223">
        <f t="shared" ca="1" si="1105"/>
        <v>1.1887089542328121E-12</v>
      </c>
      <c r="IW456" s="223">
        <f t="shared" ca="1" si="1106"/>
        <v>-1.0189319937080532E-12</v>
      </c>
      <c r="IX456" s="223">
        <f t="shared" ca="1" si="1107"/>
        <v>2.1648088975009374E-13</v>
      </c>
      <c r="IY456" s="223">
        <f t="shared" ca="1" si="1108"/>
        <v>7.2038729242106869E-13</v>
      </c>
      <c r="IZ456" s="223">
        <f t="shared" ca="1" si="1109"/>
        <v>-1.2099533818255435E-12</v>
      </c>
      <c r="JA456" s="223">
        <f t="shared" ca="1" si="1110"/>
        <v>9.4823653559980844E-13</v>
      </c>
      <c r="JB456" s="223">
        <f t="shared" ca="1" si="1111"/>
        <v>-9.7741692768563218E-14</v>
      </c>
    </row>
    <row r="457" spans="2:262">
      <c r="B457" s="230">
        <v>96</v>
      </c>
      <c r="C457" s="229">
        <f t="shared" si="1112"/>
        <v>1.8750000000000012E-3</v>
      </c>
      <c r="D457" s="226">
        <f t="shared" ca="1" si="855"/>
        <v>18.000000000074134</v>
      </c>
      <c r="E457" s="225">
        <f ca="1">CX361</f>
        <v>7.4134690818721915E-11</v>
      </c>
      <c r="F457" s="224">
        <v>96</v>
      </c>
      <c r="G457" s="223">
        <f t="shared" ca="1" si="856"/>
        <v>-5.496752417898136E-13</v>
      </c>
      <c r="H457" s="223">
        <f t="shared" ca="1" si="857"/>
        <v>8.0782963599060803E-13</v>
      </c>
      <c r="I457" s="223">
        <f t="shared" ca="1" si="858"/>
        <v>-5.9276838551502471E-13</v>
      </c>
      <c r="J457" s="223">
        <f t="shared" ca="1" si="859"/>
        <v>3.0471454150743101E-14</v>
      </c>
      <c r="K457" s="223">
        <f t="shared" ca="1" si="860"/>
        <v>5.4967524178981441E-13</v>
      </c>
      <c r="L457" s="223">
        <f t="shared" ca="1" si="861"/>
        <v>-8.0782963599060803E-13</v>
      </c>
      <c r="M457" s="223">
        <f t="shared" ca="1" si="862"/>
        <v>5.9276838551502491E-13</v>
      </c>
      <c r="N457" s="223">
        <f t="shared" ca="1" si="863"/>
        <v>-3.0471454150742804E-14</v>
      </c>
      <c r="O457" s="223">
        <f t="shared" ca="1" si="864"/>
        <v>-5.4967524178981451E-13</v>
      </c>
      <c r="P457" s="223">
        <f t="shared" ca="1" si="865"/>
        <v>8.0782963599060813E-13</v>
      </c>
      <c r="Q457" s="223">
        <f t="shared" ca="1" si="866"/>
        <v>-5.9276838551502481E-13</v>
      </c>
      <c r="R457" s="223">
        <f t="shared" ca="1" si="867"/>
        <v>3.0471454150742508E-14</v>
      </c>
      <c r="S457" s="223">
        <f t="shared" ca="1" si="868"/>
        <v>5.4967524178981481E-13</v>
      </c>
      <c r="T457" s="223">
        <f t="shared" ca="1" si="869"/>
        <v>-8.0782963599060803E-13</v>
      </c>
      <c r="U457" s="223">
        <f t="shared" ca="1" si="870"/>
        <v>5.927683855150245E-13</v>
      </c>
      <c r="V457" s="223">
        <f t="shared" ca="1" si="871"/>
        <v>-3.0471454150742211E-14</v>
      </c>
      <c r="W457" s="223">
        <f t="shared" ca="1" si="872"/>
        <v>-5.4967524178981501E-13</v>
      </c>
      <c r="X457" s="223">
        <f t="shared" ca="1" si="873"/>
        <v>8.0782963599060813E-13</v>
      </c>
      <c r="Y457" s="223">
        <f t="shared" ca="1" si="874"/>
        <v>-5.9276838551502238E-13</v>
      </c>
      <c r="Z457" s="223">
        <f t="shared" ca="1" si="875"/>
        <v>3.0471454150739043E-14</v>
      </c>
      <c r="AA457" s="223">
        <f t="shared" ca="1" si="876"/>
        <v>5.496752417898132E-13</v>
      </c>
      <c r="AB457" s="223">
        <f t="shared" ca="1" si="877"/>
        <v>-8.0782963599060803E-13</v>
      </c>
      <c r="AC457" s="223">
        <f t="shared" ca="1" si="878"/>
        <v>5.927683855150241E-13</v>
      </c>
      <c r="AD457" s="223">
        <f t="shared" ca="1" si="879"/>
        <v>-3.0471454150741618E-14</v>
      </c>
      <c r="AE457" s="223">
        <f t="shared" ca="1" si="880"/>
        <v>-5.4967524178981542E-13</v>
      </c>
      <c r="AF457" s="223">
        <f t="shared" ca="1" si="881"/>
        <v>8.0782963599060813E-13</v>
      </c>
      <c r="AG457" s="223">
        <f t="shared" ca="1" si="882"/>
        <v>-5.9276838551502198E-13</v>
      </c>
      <c r="AH457" s="223">
        <f t="shared" ca="1" si="883"/>
        <v>3.0471454150744186E-14</v>
      </c>
      <c r="AI457" s="223">
        <f t="shared" ca="1" si="884"/>
        <v>5.4967524178981774E-13</v>
      </c>
      <c r="AJ457" s="223">
        <f t="shared" ca="1" si="885"/>
        <v>-8.0782963599060803E-13</v>
      </c>
      <c r="AK457" s="223">
        <f t="shared" ca="1" si="886"/>
        <v>5.9276838551501986E-13</v>
      </c>
      <c r="AL457" s="223">
        <f t="shared" ca="1" si="887"/>
        <v>-3.0471454150741025E-14</v>
      </c>
      <c r="AM457" s="223">
        <f t="shared" ca="1" si="888"/>
        <v>-5.4967524178981168E-13</v>
      </c>
      <c r="AN457" s="223">
        <f t="shared" ca="1" si="889"/>
        <v>8.0782963599060813E-13</v>
      </c>
      <c r="AO457" s="223">
        <f t="shared" ca="1" si="890"/>
        <v>-5.9276838551502551E-13</v>
      </c>
      <c r="AP457" s="223">
        <f t="shared" ca="1" si="891"/>
        <v>3.0471454150737857E-14</v>
      </c>
      <c r="AQ457" s="223">
        <f t="shared" ca="1" si="892"/>
        <v>5.49675241789814E-13</v>
      </c>
      <c r="AR457" s="223">
        <f t="shared" ca="1" si="893"/>
        <v>-8.0782963599060833E-13</v>
      </c>
      <c r="AS457" s="223">
        <f t="shared" ca="1" si="894"/>
        <v>5.9276838551502329E-13</v>
      </c>
      <c r="AT457" s="223">
        <f t="shared" ca="1" si="895"/>
        <v>-3.0471454150734688E-14</v>
      </c>
      <c r="AU457" s="223">
        <f t="shared" ca="1" si="896"/>
        <v>-5.4967524178981633E-13</v>
      </c>
      <c r="AV457" s="223">
        <f t="shared" ca="1" si="897"/>
        <v>8.0782963599060803E-13</v>
      </c>
      <c r="AW457" s="223">
        <f t="shared" ca="1" si="898"/>
        <v>-5.9276838551502117E-13</v>
      </c>
      <c r="AX457" s="223">
        <f t="shared" ca="1" si="899"/>
        <v>3.0471454150743E-14</v>
      </c>
      <c r="AY457" s="223">
        <f t="shared" ca="1" si="900"/>
        <v>5.4967524178981865E-13</v>
      </c>
      <c r="AZ457" s="223">
        <f t="shared" ca="1" si="901"/>
        <v>-8.0782963599060813E-13</v>
      </c>
      <c r="BA457" s="223">
        <f t="shared" ca="1" si="902"/>
        <v>5.9276838551501895E-13</v>
      </c>
      <c r="BB457" s="223">
        <f t="shared" ca="1" si="903"/>
        <v>-3.0471454150739832E-14</v>
      </c>
      <c r="BC457" s="223">
        <f t="shared" ca="1" si="904"/>
        <v>-5.4967524178981259E-13</v>
      </c>
      <c r="BD457" s="223">
        <f t="shared" ca="1" si="905"/>
        <v>8.0782963599060823E-13</v>
      </c>
      <c r="BE457" s="223">
        <f t="shared" ca="1" si="906"/>
        <v>-5.9276838551502471E-13</v>
      </c>
      <c r="BF457" s="223">
        <f t="shared" ca="1" si="907"/>
        <v>3.047145415073667E-14</v>
      </c>
      <c r="BG457" s="223">
        <f t="shared" ca="1" si="908"/>
        <v>5.4967524178981491E-13</v>
      </c>
      <c r="BH457" s="223">
        <f t="shared" ca="1" si="909"/>
        <v>-8.0782963599060833E-13</v>
      </c>
      <c r="BI457" s="223">
        <f t="shared" ca="1" si="910"/>
        <v>5.9276838551501481E-13</v>
      </c>
      <c r="BJ457" s="223">
        <f t="shared" ca="1" si="911"/>
        <v>-3.0471454150744982E-14</v>
      </c>
      <c r="BK457" s="223">
        <f t="shared" ca="1" si="912"/>
        <v>-5.4967524178981724E-13</v>
      </c>
      <c r="BL457" s="223">
        <f t="shared" ca="1" si="913"/>
        <v>8.0782963599060843E-13</v>
      </c>
      <c r="BM457" s="223">
        <f t="shared" ca="1" si="914"/>
        <v>-5.9276838551502824E-13</v>
      </c>
      <c r="BN457" s="223">
        <f t="shared" ca="1" si="915"/>
        <v>3.0471454150741813E-14</v>
      </c>
      <c r="BO457" s="223">
        <f t="shared" ca="1" si="916"/>
        <v>5.4967524178981956E-13</v>
      </c>
      <c r="BP457" s="223">
        <f t="shared" ca="1" si="917"/>
        <v>-8.0782963599060853E-13</v>
      </c>
      <c r="BQ457" s="223">
        <f t="shared" ca="1" si="918"/>
        <v>5.9276838551502612E-13</v>
      </c>
      <c r="BR457" s="223">
        <f t="shared" ca="1" si="919"/>
        <v>-3.0471454150738645E-14</v>
      </c>
      <c r="BS457" s="223">
        <f t="shared" ca="1" si="920"/>
        <v>-5.4967524178982188E-13</v>
      </c>
      <c r="BT457" s="223">
        <f t="shared" ca="1" si="921"/>
        <v>8.0782963599060783E-13</v>
      </c>
      <c r="BU457" s="223">
        <f t="shared" ca="1" si="922"/>
        <v>-5.92768385515024E-13</v>
      </c>
      <c r="BV457" s="223">
        <f t="shared" ca="1" si="923"/>
        <v>3.0471454150735477E-14</v>
      </c>
      <c r="BW457" s="223">
        <f t="shared" ca="1" si="924"/>
        <v>5.496752417898242E-13</v>
      </c>
      <c r="BX457" s="223">
        <f t="shared" ca="1" si="925"/>
        <v>-8.0782963599060793E-13</v>
      </c>
      <c r="BY457" s="223">
        <f t="shared" ca="1" si="926"/>
        <v>5.9276838551502168E-13</v>
      </c>
      <c r="BZ457" s="223">
        <f t="shared" ca="1" si="927"/>
        <v>-3.0471454150732316E-14</v>
      </c>
      <c r="CA457" s="223">
        <f t="shared" ca="1" si="928"/>
        <v>-5.4967524178980956E-13</v>
      </c>
      <c r="CB457" s="223">
        <f t="shared" ca="1" si="929"/>
        <v>8.0782963599060803E-13</v>
      </c>
      <c r="CC457" s="223">
        <f t="shared" ca="1" si="930"/>
        <v>-5.9276838551501956E-13</v>
      </c>
      <c r="CD457" s="223">
        <f t="shared" ca="1" si="931"/>
        <v>3.0471454150729147E-14</v>
      </c>
      <c r="CE457" s="223">
        <f t="shared" ca="1" si="932"/>
        <v>5.4967524178981188E-13</v>
      </c>
      <c r="CF457" s="223">
        <f t="shared" ca="1" si="933"/>
        <v>-8.0782963599060823E-13</v>
      </c>
      <c r="CG457" s="223">
        <f t="shared" ca="1" si="934"/>
        <v>5.9276838551501744E-13</v>
      </c>
      <c r="CH457" s="223">
        <f t="shared" ca="1" si="935"/>
        <v>-3.0471454150725979E-14</v>
      </c>
      <c r="CI457" s="223">
        <f t="shared" ca="1" si="936"/>
        <v>-5.4967524178981431E-13</v>
      </c>
      <c r="CJ457" s="223">
        <f t="shared" ca="1" si="937"/>
        <v>8.0782963599060833E-13</v>
      </c>
      <c r="CK457" s="223">
        <f t="shared" ca="1" si="938"/>
        <v>-5.9276838551501532E-13</v>
      </c>
      <c r="CL457" s="223">
        <f t="shared" ca="1" si="939"/>
        <v>3.047145415074577E-14</v>
      </c>
      <c r="CM457" s="223">
        <f t="shared" ca="1" si="940"/>
        <v>5.4967524178981663E-13</v>
      </c>
      <c r="CN457" s="223">
        <f t="shared" ca="1" si="941"/>
        <v>-8.0782963599060843E-13</v>
      </c>
      <c r="CO457" s="223">
        <f t="shared" ca="1" si="942"/>
        <v>5.927683855150132E-13</v>
      </c>
      <c r="CP457" s="223">
        <f t="shared" ca="1" si="943"/>
        <v>-3.0471454150742602E-14</v>
      </c>
      <c r="CQ457" s="223">
        <f t="shared" ca="1" si="944"/>
        <v>-5.4967524178981895E-13</v>
      </c>
      <c r="CR457" s="223">
        <f t="shared" ca="1" si="945"/>
        <v>8.0782963599060853E-13</v>
      </c>
      <c r="CS457" s="223">
        <f t="shared" ca="1" si="946"/>
        <v>-5.9276838551502662E-13</v>
      </c>
      <c r="CT457" s="223">
        <f t="shared" ca="1" si="947"/>
        <v>3.0471454150739441E-14</v>
      </c>
      <c r="CU457" s="223">
        <f t="shared" ca="1" si="948"/>
        <v>5.4967524178982127E-13</v>
      </c>
      <c r="CV457" s="223">
        <f t="shared" ca="1" si="949"/>
        <v>-8.0782963599060863E-13</v>
      </c>
      <c r="CW457" s="223">
        <f t="shared" ca="1" si="950"/>
        <v>5.927683855150244E-13</v>
      </c>
      <c r="CX457" s="223">
        <f t="shared" ca="1" si="951"/>
        <v>-3.0471454150736272E-14</v>
      </c>
      <c r="CY457" s="223">
        <f t="shared" ca="1" si="952"/>
        <v>-5.496752417898235E-13</v>
      </c>
      <c r="CZ457" s="223">
        <f t="shared" ca="1" si="953"/>
        <v>8.0782963599060793E-13</v>
      </c>
      <c r="DA457" s="223">
        <f t="shared" ca="1" si="954"/>
        <v>-5.9276838551502228E-13</v>
      </c>
      <c r="DB457" s="223">
        <f t="shared" ca="1" si="955"/>
        <v>3.0471454150733104E-14</v>
      </c>
      <c r="DC457" s="223">
        <f t="shared" ca="1" si="956"/>
        <v>5.4967524178982592E-13</v>
      </c>
      <c r="DD457" s="223">
        <f t="shared" ca="1" si="957"/>
        <v>-8.0782963599060803E-13</v>
      </c>
      <c r="DE457" s="223">
        <f t="shared" ca="1" si="958"/>
        <v>5.9276838551502016E-13</v>
      </c>
      <c r="DF457" s="223">
        <f t="shared" ca="1" si="959"/>
        <v>-3.0471454150729936E-14</v>
      </c>
      <c r="DG457" s="223">
        <f t="shared" ca="1" si="960"/>
        <v>-5.4967524178981138E-13</v>
      </c>
      <c r="DH457" s="223">
        <f t="shared" ca="1" si="961"/>
        <v>8.0782963599060813E-13</v>
      </c>
      <c r="DI457" s="223">
        <f t="shared" ca="1" si="962"/>
        <v>-5.9276838551501794E-13</v>
      </c>
      <c r="DJ457" s="223">
        <f t="shared" ca="1" si="963"/>
        <v>3.0471454150726768E-14</v>
      </c>
      <c r="DK457" s="223">
        <f t="shared" ca="1" si="964"/>
        <v>5.496752417898137E-13</v>
      </c>
      <c r="DL457" s="223">
        <f t="shared" ca="1" si="965"/>
        <v>-8.0782963599060914E-13</v>
      </c>
      <c r="DM457" s="223">
        <f t="shared" ca="1" si="966"/>
        <v>5.9276838551501582E-13</v>
      </c>
      <c r="DN457" s="223">
        <f t="shared" ca="1" si="967"/>
        <v>-3.0471454150746566E-14</v>
      </c>
      <c r="DO457" s="223">
        <f t="shared" ca="1" si="968"/>
        <v>-5.4967524178983289E-13</v>
      </c>
      <c r="DP457" s="223">
        <f t="shared" ca="1" si="969"/>
        <v>8.0782963599060843E-13</v>
      </c>
      <c r="DQ457" s="223">
        <f t="shared" ca="1" si="970"/>
        <v>-5.9276838551502925E-13</v>
      </c>
      <c r="DR457" s="223">
        <f t="shared" ca="1" si="971"/>
        <v>3.0471454150720438E-14</v>
      </c>
      <c r="DS457" s="223">
        <f t="shared" ca="1" si="972"/>
        <v>5.4967524178981845E-13</v>
      </c>
      <c r="DT457" s="223">
        <f t="shared" ca="1" si="973"/>
        <v>-8.0782963599060762E-13</v>
      </c>
      <c r="DU457" s="223">
        <f t="shared" ca="1" si="974"/>
        <v>5.9276838551501148E-13</v>
      </c>
      <c r="DV457" s="223">
        <f t="shared" ca="1" si="975"/>
        <v>-3.0471454150740229E-14</v>
      </c>
      <c r="DW457" s="223">
        <f t="shared" ca="1" si="976"/>
        <v>-5.4967524178980381E-13</v>
      </c>
      <c r="DX457" s="223">
        <f t="shared" ca="1" si="977"/>
        <v>8.0782963599060863E-13</v>
      </c>
      <c r="DY457" s="223">
        <f t="shared" ca="1" si="978"/>
        <v>-5.9276838551502491E-13</v>
      </c>
      <c r="DZ457" s="223">
        <f t="shared" ca="1" si="979"/>
        <v>3.0471454150714102E-14</v>
      </c>
      <c r="EA457" s="223">
        <f t="shared" ca="1" si="980"/>
        <v>5.4967524178982299E-13</v>
      </c>
      <c r="EB457" s="223">
        <f t="shared" ca="1" si="981"/>
        <v>-8.0782963599060793E-13</v>
      </c>
      <c r="EC457" s="223">
        <f t="shared" ca="1" si="982"/>
        <v>5.9276838551500714E-13</v>
      </c>
      <c r="ED457" s="223">
        <f t="shared" ca="1" si="983"/>
        <v>-3.0471454150733893E-14</v>
      </c>
      <c r="EE457" s="223">
        <f t="shared" ca="1" si="984"/>
        <v>-5.4967524178980855E-13</v>
      </c>
      <c r="EF457" s="223">
        <f t="shared" ca="1" si="985"/>
        <v>8.0782963599060884E-13</v>
      </c>
      <c r="EG457" s="223">
        <f t="shared" ca="1" si="986"/>
        <v>-5.9276838551502067E-13</v>
      </c>
      <c r="EH457" s="223">
        <f t="shared" ca="1" si="987"/>
        <v>3.0471454150753691E-14</v>
      </c>
      <c r="EI457" s="223">
        <f t="shared" ca="1" si="988"/>
        <v>5.4967524178982774E-13</v>
      </c>
      <c r="EJ457" s="223">
        <f t="shared" ca="1" si="989"/>
        <v>-8.0782963599060813E-13</v>
      </c>
      <c r="EK457" s="223">
        <f t="shared" ca="1" si="990"/>
        <v>5.927683855150029E-13</v>
      </c>
      <c r="EL457" s="223">
        <f t="shared" ca="1" si="991"/>
        <v>-3.0471454150727563E-14</v>
      </c>
      <c r="EM457" s="223">
        <f t="shared" ca="1" si="992"/>
        <v>-5.496752417898132E-13</v>
      </c>
      <c r="EN457" s="223">
        <f t="shared" ca="1" si="993"/>
        <v>8.0782963599060914E-13</v>
      </c>
      <c r="EO457" s="223">
        <f t="shared" ca="1" si="994"/>
        <v>-5.9276838551501633E-13</v>
      </c>
      <c r="EP457" s="223">
        <f t="shared" ca="1" si="995"/>
        <v>3.0471454150747354E-14</v>
      </c>
      <c r="EQ457" s="223">
        <f t="shared" ca="1" si="996"/>
        <v>5.4967524178983238E-13</v>
      </c>
      <c r="ER457" s="223">
        <f t="shared" ca="1" si="997"/>
        <v>-8.0782963599060833E-13</v>
      </c>
      <c r="ES457" s="223">
        <f t="shared" ca="1" si="998"/>
        <v>5.9276838551502976E-13</v>
      </c>
      <c r="ET457" s="223">
        <f t="shared" ca="1" si="999"/>
        <v>-3.0471454150721227E-14</v>
      </c>
      <c r="EU457" s="223">
        <f t="shared" ca="1" si="1000"/>
        <v>-5.4967524178981774E-13</v>
      </c>
      <c r="EV457" s="223">
        <f t="shared" ca="1" si="1001"/>
        <v>8.0782963599060762E-13</v>
      </c>
      <c r="EW457" s="223">
        <f t="shared" ca="1" si="1002"/>
        <v>-5.9276838551501198E-13</v>
      </c>
      <c r="EX457" s="223">
        <f t="shared" ca="1" si="1003"/>
        <v>3.0471454150741025E-14</v>
      </c>
      <c r="EY457" s="223">
        <f t="shared" ca="1" si="1004"/>
        <v>5.4967524178983693E-13</v>
      </c>
      <c r="EZ457" s="223">
        <f t="shared" ca="1" si="1005"/>
        <v>-8.0782963599060863E-13</v>
      </c>
      <c r="FA457" s="223">
        <f t="shared" ca="1" si="1006"/>
        <v>5.9276838551502551E-13</v>
      </c>
      <c r="FB457" s="223">
        <f t="shared" ca="1" si="1007"/>
        <v>-3.0471454150714898E-14</v>
      </c>
      <c r="FC457" s="223">
        <f t="shared" ca="1" si="1008"/>
        <v>-5.4967524178982249E-13</v>
      </c>
      <c r="FD457" s="223">
        <f t="shared" ca="1" si="1009"/>
        <v>8.0782963599060783E-13</v>
      </c>
      <c r="FE457" s="223">
        <f t="shared" ca="1" si="1010"/>
        <v>-5.9276838551500774E-13</v>
      </c>
      <c r="FF457" s="223">
        <f t="shared" ca="1" si="1011"/>
        <v>3.0471454150734688E-14</v>
      </c>
      <c r="FG457" s="223">
        <f t="shared" ca="1" si="1012"/>
        <v>5.4967524178980795E-13</v>
      </c>
      <c r="FH457" s="223">
        <f t="shared" ca="1" si="1013"/>
        <v>-8.0782963599060884E-13</v>
      </c>
      <c r="FI457" s="223">
        <f t="shared" ca="1" si="1014"/>
        <v>5.9276838551502117E-13</v>
      </c>
      <c r="FJ457" s="223">
        <f t="shared" ca="1" si="1015"/>
        <v>-3.0471454150708561E-14</v>
      </c>
      <c r="FK457" s="223">
        <f t="shared" ca="1" si="1016"/>
        <v>-5.4967524178982713E-13</v>
      </c>
      <c r="FL457" s="223">
        <f t="shared" ca="1" si="1017"/>
        <v>8.0782963599060813E-13</v>
      </c>
      <c r="FM457" s="223">
        <f t="shared" ca="1" si="1018"/>
        <v>-5.927683855150034E-13</v>
      </c>
      <c r="FN457" s="223">
        <f t="shared" ca="1" si="1019"/>
        <v>3.0471454150728352E-14</v>
      </c>
      <c r="FO457" s="223">
        <f t="shared" ca="1" si="1020"/>
        <v>5.4967524178981259E-13</v>
      </c>
      <c r="FP457" s="223">
        <f t="shared" ca="1" si="1021"/>
        <v>-8.0782963599060904E-13</v>
      </c>
      <c r="FQ457" s="223">
        <f t="shared" ca="1" si="1022"/>
        <v>5.9276838551501683E-13</v>
      </c>
      <c r="FR457" s="223">
        <f t="shared" ca="1" si="1023"/>
        <v>-3.047145415074815E-14</v>
      </c>
      <c r="FS457" s="223">
        <f t="shared" ca="1" si="1024"/>
        <v>-5.4967524178983178E-13</v>
      </c>
      <c r="FT457" s="223">
        <f t="shared" ca="1" si="1025"/>
        <v>8.0782963599060833E-13</v>
      </c>
      <c r="FU457" s="223">
        <f t="shared" ca="1" si="1026"/>
        <v>-5.9276838551503036E-13</v>
      </c>
      <c r="FV457" s="223">
        <f t="shared" ca="1" si="1027"/>
        <v>3.0471454150722023E-14</v>
      </c>
      <c r="FW457" s="223">
        <f t="shared" ca="1" si="1028"/>
        <v>5.4967524178981724E-13</v>
      </c>
      <c r="FX457" s="223">
        <f t="shared" ca="1" si="1029"/>
        <v>-8.0782963599060934E-13</v>
      </c>
      <c r="FY457" s="223">
        <f t="shared" ca="1" si="1030"/>
        <v>5.9276838551501259E-13</v>
      </c>
      <c r="FZ457" s="223">
        <f t="shared" ca="1" si="1031"/>
        <v>-3.0471454150741813E-14</v>
      </c>
      <c r="GA457" s="223">
        <f t="shared" ca="1" si="1032"/>
        <v>-5.4967524178983642E-13</v>
      </c>
      <c r="GB457" s="223">
        <f t="shared" ca="1" si="1033"/>
        <v>8.0782963599060853E-13</v>
      </c>
      <c r="GC457" s="223">
        <f t="shared" ca="1" si="1034"/>
        <v>-5.9276838551502612E-13</v>
      </c>
      <c r="GD457" s="223">
        <f t="shared" ca="1" si="1035"/>
        <v>3.0471454150715686E-14</v>
      </c>
      <c r="GE457" s="223">
        <f t="shared" ca="1" si="1036"/>
        <v>5.4967524178982188E-13</v>
      </c>
      <c r="GF457" s="223">
        <f t="shared" ca="1" si="1037"/>
        <v>-8.0782963599060783E-13</v>
      </c>
      <c r="GG457" s="223">
        <f t="shared" ca="1" si="1038"/>
        <v>5.9276838551500835E-13</v>
      </c>
      <c r="GH457" s="223">
        <f t="shared" ca="1" si="1039"/>
        <v>-3.0471454150735477E-14</v>
      </c>
      <c r="GI457" s="223">
        <f t="shared" ca="1" si="1040"/>
        <v>-5.4967524178980734E-13</v>
      </c>
      <c r="GJ457" s="223">
        <f t="shared" ca="1" si="1041"/>
        <v>8.0782963599060884E-13</v>
      </c>
      <c r="GK457" s="223">
        <f t="shared" ca="1" si="1042"/>
        <v>-5.9276838551502168E-13</v>
      </c>
      <c r="GL457" s="223">
        <f t="shared" ca="1" si="1043"/>
        <v>3.047145415070935E-14</v>
      </c>
      <c r="GM457" s="223">
        <f t="shared" ca="1" si="1044"/>
        <v>5.4967524178982642E-13</v>
      </c>
      <c r="GN457" s="223">
        <f t="shared" ca="1" si="1045"/>
        <v>-8.0782963599060803E-13</v>
      </c>
      <c r="GO457" s="223">
        <f t="shared" ca="1" si="1046"/>
        <v>5.9276838551500391E-13</v>
      </c>
      <c r="GP457" s="223">
        <f t="shared" ca="1" si="1047"/>
        <v>-3.0471454150729147E-14</v>
      </c>
      <c r="GQ457" s="223">
        <f t="shared" ca="1" si="1048"/>
        <v>-5.4967524178981188E-13</v>
      </c>
      <c r="GR457" s="223">
        <f t="shared" ca="1" si="1049"/>
        <v>8.0782963599060904E-13</v>
      </c>
      <c r="GS457" s="223">
        <f t="shared" ca="1" si="1050"/>
        <v>-5.9276838551501744E-13</v>
      </c>
      <c r="GT457" s="223">
        <f t="shared" ca="1" si="1051"/>
        <v>3.0471454150748938E-14</v>
      </c>
      <c r="GU457" s="223">
        <f t="shared" ca="1" si="1052"/>
        <v>5.4967524178983107E-13</v>
      </c>
      <c r="GV457" s="223">
        <f t="shared" ca="1" si="1053"/>
        <v>-8.0782963599060833E-13</v>
      </c>
      <c r="GW457" s="223">
        <f t="shared" ca="1" si="1054"/>
        <v>5.9276838551499966E-13</v>
      </c>
      <c r="GX457" s="223">
        <f t="shared" ca="1" si="1055"/>
        <v>-3.0471454150722811E-14</v>
      </c>
      <c r="GY457" s="223">
        <f t="shared" ca="1" si="1056"/>
        <v>-5.4967524178981663E-13</v>
      </c>
      <c r="GZ457" s="223">
        <f t="shared" ca="1" si="1057"/>
        <v>8.0782963599060934E-13</v>
      </c>
      <c r="HA457" s="223">
        <f t="shared" ca="1" si="1058"/>
        <v>-5.927683855150132E-13</v>
      </c>
      <c r="HB457" s="223">
        <f t="shared" ca="1" si="1059"/>
        <v>3.0471454150742602E-14</v>
      </c>
      <c r="HC457" s="223">
        <f t="shared" ca="1" si="1060"/>
        <v>5.4967524178983581E-13</v>
      </c>
      <c r="HD457" s="223">
        <f t="shared" ca="1" si="1061"/>
        <v>-8.0782963599060853E-13</v>
      </c>
      <c r="HE457" s="223">
        <f t="shared" ca="1" si="1062"/>
        <v>5.9276838551502662E-13</v>
      </c>
      <c r="HF457" s="223">
        <f t="shared" ca="1" si="1063"/>
        <v>-3.0471454150716475E-14</v>
      </c>
      <c r="HG457" s="223">
        <f t="shared" ca="1" si="1064"/>
        <v>-5.4967524178982127E-13</v>
      </c>
      <c r="HH457" s="223">
        <f t="shared" ca="1" si="1065"/>
        <v>8.0782963599060783E-13</v>
      </c>
      <c r="HI457" s="223">
        <f t="shared" ca="1" si="1066"/>
        <v>-5.9276838551500875E-13</v>
      </c>
      <c r="HJ457" s="223">
        <f t="shared" ca="1" si="1067"/>
        <v>3.0471454150736272E-14</v>
      </c>
      <c r="HK457" s="223">
        <f t="shared" ca="1" si="1068"/>
        <v>5.4967524178984036E-13</v>
      </c>
      <c r="HL457" s="223">
        <f t="shared" ca="1" si="1069"/>
        <v>-8.0782963599060884E-13</v>
      </c>
      <c r="HM457" s="223">
        <f t="shared" ca="1" si="1070"/>
        <v>5.9276838551502228E-13</v>
      </c>
      <c r="HN457" s="223">
        <f t="shared" ca="1" si="1071"/>
        <v>-3.0471454150710145E-14</v>
      </c>
      <c r="HO457" s="223">
        <f t="shared" ca="1" si="1072"/>
        <v>-5.4967524178982592E-13</v>
      </c>
      <c r="HP457" s="223">
        <f t="shared" ca="1" si="1073"/>
        <v>8.0782963599060803E-13</v>
      </c>
      <c r="HQ457" s="223">
        <f t="shared" ca="1" si="1074"/>
        <v>-5.9276838551503571E-13</v>
      </c>
      <c r="HR457" s="223">
        <f t="shared" ca="1" si="1075"/>
        <v>3.0471454150684018E-14</v>
      </c>
      <c r="HS457" s="223">
        <f t="shared" ca="1" si="1076"/>
        <v>5.496752417898451E-13</v>
      </c>
      <c r="HT457" s="223">
        <f t="shared" ca="1" si="1077"/>
        <v>-8.0782963599060904E-13</v>
      </c>
      <c r="HU457" s="223">
        <f t="shared" ca="1" si="1078"/>
        <v>5.9276838551501794E-13</v>
      </c>
      <c r="HV457" s="223">
        <f t="shared" ca="1" si="1079"/>
        <v>-3.0471454150749727E-14</v>
      </c>
      <c r="HW457" s="223">
        <f t="shared" ca="1" si="1080"/>
        <v>-5.4967524178979694E-13</v>
      </c>
      <c r="HX457" s="223">
        <f t="shared" ca="1" si="1081"/>
        <v>8.0782963599061005E-13</v>
      </c>
      <c r="HY457" s="223">
        <f t="shared" ca="1" si="1082"/>
        <v>-5.9276838551500017E-13</v>
      </c>
      <c r="HZ457" s="223">
        <f t="shared" ca="1" si="1083"/>
        <v>3.0471454150723607E-14</v>
      </c>
      <c r="IA457" s="223">
        <f t="shared" ca="1" si="1084"/>
        <v>5.4967524178981612E-13</v>
      </c>
      <c r="IB457" s="223">
        <f t="shared" ca="1" si="1085"/>
        <v>-8.0782963599060752E-13</v>
      </c>
      <c r="IC457" s="223">
        <f t="shared" ca="1" si="1086"/>
        <v>5.927683855149824E-13</v>
      </c>
      <c r="ID457" s="223">
        <f t="shared" ca="1" si="1087"/>
        <v>-3.0471454150697479E-14</v>
      </c>
      <c r="IE457" s="223">
        <f t="shared" ca="1" si="1088"/>
        <v>5.9276838551501683E-13</v>
      </c>
      <c r="IF457" s="223">
        <f t="shared" ca="1" si="1089"/>
        <v>8.0782963599060853E-13</v>
      </c>
      <c r="IG457" s="223">
        <f t="shared" ca="1" si="1090"/>
        <v>-5.9276838551502713E-13</v>
      </c>
      <c r="IH457" s="223">
        <f t="shared" ca="1" si="1091"/>
        <v>3.0471454150763188E-14</v>
      </c>
      <c r="II457" s="223">
        <f t="shared" ca="1" si="1092"/>
        <v>5.4967524178985429E-13</v>
      </c>
      <c r="IJ457" s="223">
        <f t="shared" ca="1" si="1093"/>
        <v>-8.0782963599060954E-13</v>
      </c>
      <c r="IK457" s="223">
        <f t="shared" ca="1" si="1094"/>
        <v>5.9276838551500936E-13</v>
      </c>
      <c r="IL457" s="223">
        <f t="shared" ca="1" si="1095"/>
        <v>-3.0471454150737061E-14</v>
      </c>
      <c r="IM457" s="223">
        <f t="shared" ca="1" si="1096"/>
        <v>-5.4967524178980613E-13</v>
      </c>
      <c r="IN457" s="223">
        <f t="shared" ca="1" si="1097"/>
        <v>8.0782963599060702E-13</v>
      </c>
      <c r="IO457" s="223">
        <f t="shared" ca="1" si="1098"/>
        <v>-5.9276838551499159E-13</v>
      </c>
      <c r="IP457" s="223">
        <f t="shared" ca="1" si="1099"/>
        <v>3.0471454150710934E-14</v>
      </c>
      <c r="IQ457" s="223">
        <f t="shared" ca="1" si="1100"/>
        <v>5.4967524178982531E-13</v>
      </c>
      <c r="IR457" s="223">
        <f t="shared" ca="1" si="1101"/>
        <v>-8.0782963599060803E-13</v>
      </c>
      <c r="IS457" s="223">
        <f t="shared" ca="1" si="1102"/>
        <v>5.9276838551503632E-13</v>
      </c>
      <c r="IT457" s="223">
        <f t="shared" ca="1" si="1103"/>
        <v>-3.0471454150684807E-14</v>
      </c>
      <c r="IU457" s="223">
        <f t="shared" ca="1" si="1104"/>
        <v>-5.496752417898445E-13</v>
      </c>
      <c r="IV457" s="223">
        <f t="shared" ca="1" si="1105"/>
        <v>8.0782963599060904E-13</v>
      </c>
      <c r="IW457" s="223">
        <f t="shared" ca="1" si="1106"/>
        <v>-5.9276838551501855E-13</v>
      </c>
      <c r="IX457" s="223">
        <f t="shared" ca="1" si="1107"/>
        <v>3.0471454150750522E-14</v>
      </c>
      <c r="IY457" s="223">
        <f t="shared" ca="1" si="1108"/>
        <v>5.4967524178979633E-13</v>
      </c>
      <c r="IZ457" s="223">
        <f t="shared" ca="1" si="1109"/>
        <v>-8.0782963599060995E-13</v>
      </c>
      <c r="JA457" s="223">
        <f t="shared" ca="1" si="1110"/>
        <v>5.9276838551500078E-13</v>
      </c>
      <c r="JB457" s="223">
        <f t="shared" ca="1" si="1111"/>
        <v>-3.0471454150724395E-14</v>
      </c>
    </row>
    <row r="458" spans="2:262">
      <c r="B458" s="230">
        <v>97</v>
      </c>
      <c r="C458" s="229">
        <f t="shared" si="1112"/>
        <v>1.8945312500000012E-3</v>
      </c>
      <c r="D458" s="226">
        <f t="shared" ca="1" si="855"/>
        <v>18.000000000057209</v>
      </c>
      <c r="E458" s="225">
        <f ca="1">CY361</f>
        <v>5.7208263774197052E-11</v>
      </c>
      <c r="F458" s="224">
        <v>97</v>
      </c>
      <c r="G458" s="223">
        <f t="shared" ca="1" si="856"/>
        <v>-1.9565675948059245E-13</v>
      </c>
      <c r="H458" s="223">
        <f t="shared" ca="1" si="857"/>
        <v>2.4257609621023687E-13</v>
      </c>
      <c r="I458" s="223">
        <f t="shared" ca="1" si="858"/>
        <v>-1.5571330066744434E-13</v>
      </c>
      <c r="J458" s="223">
        <f t="shared" ca="1" si="859"/>
        <v>-1.7026288639954332E-14</v>
      </c>
      <c r="K458" s="223">
        <f t="shared" ca="1" si="860"/>
        <v>1.8037578042939758E-13</v>
      </c>
      <c r="L458" s="223">
        <f t="shared" ca="1" si="861"/>
        <v>-2.4424697698221668E-13</v>
      </c>
      <c r="M458" s="223">
        <f t="shared" ca="1" si="862"/>
        <v>1.7341454076877098E-13</v>
      </c>
      <c r="N458" s="223">
        <f t="shared" ca="1" si="863"/>
        <v>-6.942973604085032E-15</v>
      </c>
      <c r="O458" s="223">
        <f t="shared" ca="1" si="864"/>
        <v>-1.6335768400923574E-13</v>
      </c>
      <c r="P458" s="223">
        <f t="shared" ca="1" si="865"/>
        <v>2.4356562584687845E-13</v>
      </c>
      <c r="Q458" s="223">
        <f t="shared" ca="1" si="866"/>
        <v>-1.8944570404446382E-13</v>
      </c>
      <c r="R458" s="223">
        <f t="shared" ca="1" si="867"/>
        <v>3.0845371216901619E-14</v>
      </c>
      <c r="S458" s="223">
        <f t="shared" ca="1" si="868"/>
        <v>1.4476636379167147E-13</v>
      </c>
      <c r="T458" s="223">
        <f t="shared" ca="1" si="869"/>
        <v>-2.4053860458812009E-13</v>
      </c>
      <c r="U458" s="223">
        <f t="shared" ca="1" si="870"/>
        <v>2.0365240162865233E-13</v>
      </c>
      <c r="V458" s="223">
        <f t="shared" ca="1" si="871"/>
        <v>-5.4450711043104353E-14</v>
      </c>
      <c r="W458" s="223">
        <f t="shared" ca="1" si="872"/>
        <v>-1.2478086435344909E-13</v>
      </c>
      <c r="X458" s="223">
        <f t="shared" ca="1" si="873"/>
        <v>2.3519506507540096E-13</v>
      </c>
      <c r="Y458" s="223">
        <f t="shared" ca="1" si="874"/>
        <v>-2.1589781525742981E-13</v>
      </c>
      <c r="Z458" s="223">
        <f t="shared" ca="1" si="875"/>
        <v>7.7531660756175523E-14</v>
      </c>
      <c r="AA458" s="223">
        <f t="shared" ca="1" si="876"/>
        <v>1.0359365697934394E-13</v>
      </c>
      <c r="AB458" s="223">
        <f t="shared" ca="1" si="877"/>
        <v>-2.2758646851530585E-13</v>
      </c>
      <c r="AC458" s="223">
        <f t="shared" ca="1" si="878"/>
        <v>2.2606401490352725E-13</v>
      </c>
      <c r="AD458" s="223">
        <f t="shared" ca="1" si="879"/>
        <v>-9.9865938193047738E-14</v>
      </c>
      <c r="AE458" s="223">
        <f t="shared" ca="1" si="880"/>
        <v>-8.1408786058474392E-14</v>
      </c>
      <c r="AF458" s="223">
        <f t="shared" ca="1" si="881"/>
        <v>2.1778608985198817E-13</v>
      </c>
      <c r="AG458" s="223">
        <f t="shared" ca="1" si="882"/>
        <v>-2.3405309450694257E-13</v>
      </c>
      <c r="AH458" s="223">
        <f t="shared" ca="1" si="883"/>
        <v>1.2123845205284444E-13</v>
      </c>
      <c r="AI458" s="223">
        <f t="shared" ca="1" si="884"/>
        <v>5.8439904025292427E-14</v>
      </c>
      <c r="AJ458" s="223">
        <f t="shared" ca="1" si="885"/>
        <v>-2.0588831208941042E-13</v>
      </c>
      <c r="AK458" s="223">
        <f t="shared" ca="1" si="886"/>
        <v>2.3978811486382022E-13</v>
      </c>
      <c r="AL458" s="223">
        <f t="shared" ca="1" si="887"/>
        <v>-1.4144337334369573E-13</v>
      </c>
      <c r="AM458" s="223">
        <f t="shared" ca="1" si="888"/>
        <v>-3.4908213769847464E-14</v>
      </c>
      <c r="AN458" s="223">
        <f t="shared" ca="1" si="889"/>
        <v>1.9200771733140981E-13</v>
      </c>
      <c r="AO458" s="223">
        <f t="shared" ca="1" si="890"/>
        <v>-2.4321384459304126E-13</v>
      </c>
      <c r="AP458" s="223">
        <f t="shared" ca="1" si="891"/>
        <v>1.6028611762843406E-13</v>
      </c>
      <c r="AQ458" s="223">
        <f t="shared" ca="1" si="892"/>
        <v>1.1040338333024698E-14</v>
      </c>
      <c r="AR458" s="223">
        <f t="shared" ca="1" si="893"/>
        <v>-1.7627798329341478E-13</v>
      </c>
      <c r="AS458" s="223">
        <f t="shared" ca="1" si="894"/>
        <v>2.4429729204462013E-13</v>
      </c>
      <c r="AT458" s="223">
        <f t="shared" ca="1" si="895"/>
        <v>-1.775852189791032E-13</v>
      </c>
      <c r="AU458" s="223">
        <f t="shared" ca="1" si="896"/>
        <v>1.2933861597204492E-14</v>
      </c>
      <c r="AV458" s="223">
        <f t="shared" ca="1" si="897"/>
        <v>1.5885059591295395E-13</v>
      </c>
      <c r="AW458" s="223">
        <f t="shared" ca="1" si="898"/>
        <v>-2.4302802302732499E-13</v>
      </c>
      <c r="AX458" s="223">
        <f t="shared" ca="1" si="899"/>
        <v>1.931740775930483E-13</v>
      </c>
      <c r="AY458" s="223">
        <f t="shared" ca="1" si="900"/>
        <v>-3.6783501369888097E-14</v>
      </c>
      <c r="AZ458" s="223">
        <f t="shared" ca="1" si="901"/>
        <v>-1.398933904572852E-13</v>
      </c>
      <c r="BA458" s="223">
        <f t="shared" ca="1" si="902"/>
        <v>2.3941826129564513E-13</v>
      </c>
      <c r="BB458" s="223">
        <f t="shared" ca="1" si="903"/>
        <v>-2.0690256424008198E-13</v>
      </c>
      <c r="BC458" s="223">
        <f t="shared" ca="1" si="904"/>
        <v>6.0278895916469027E-14</v>
      </c>
      <c r="BD458" s="223">
        <f t="shared" ca="1" si="905"/>
        <v>1.1958893517800382E-13</v>
      </c>
      <c r="BE458" s="223">
        <f t="shared" ca="1" si="906"/>
        <v>-2.3350277082835419E-13</v>
      </c>
      <c r="BF458" s="223">
        <f t="shared" ca="1" si="907"/>
        <v>2.1863846608903675E-13</v>
      </c>
      <c r="BG458" s="223">
        <f t="shared" ca="1" si="908"/>
        <v>-8.3193771743581355E-14</v>
      </c>
      <c r="BH458" s="223">
        <f t="shared" ca="1" si="909"/>
        <v>-9.813277307899944E-14</v>
      </c>
      <c r="BI458" s="223">
        <f t="shared" ca="1" si="910"/>
        <v>2.2533852103238642E-13</v>
      </c>
      <c r="BJ458" s="223">
        <f t="shared" ca="1" si="911"/>
        <v>-2.2826875998960811E-13</v>
      </c>
      <c r="BK458" s="223">
        <f t="shared" ca="1" si="912"/>
        <v>1.0530744607045796E-13</v>
      </c>
      <c r="BL458" s="223">
        <f t="shared" ca="1" si="913"/>
        <v>7.5731538730410588E-14</v>
      </c>
      <c r="BM458" s="223">
        <f t="shared" ca="1" si="914"/>
        <v>-2.1500413809631072E-13</v>
      </c>
      <c r="BN458" s="223">
        <f t="shared" ca="1" si="915"/>
        <v>2.3570070094708494E-13</v>
      </c>
      <c r="BO458" s="223">
        <f t="shared" ca="1" si="916"/>
        <v>-1.2640695212477352E-13</v>
      </c>
      <c r="BP458" s="223">
        <f t="shared" ca="1" si="917"/>
        <v>-5.2600968264777572E-14</v>
      </c>
      <c r="BQ458" s="223">
        <f t="shared" ca="1" si="918"/>
        <v>2.0259914777715368E-13</v>
      </c>
      <c r="BR458" s="223">
        <f t="shared" ca="1" si="919"/>
        <v>-2.4086271530733154E-13</v>
      </c>
      <c r="BS458" s="223">
        <f t="shared" ca="1" si="920"/>
        <v>1.4628909012905823E-13</v>
      </c>
      <c r="BT458" s="223">
        <f t="shared" ca="1" si="921"/>
        <v>2.8963821720147375E-14</v>
      </c>
      <c r="BU458" s="223">
        <f t="shared" ca="1" si="922"/>
        <v>-1.8824301691293918E-13</v>
      </c>
      <c r="BV458" s="223">
        <f t="shared" ca="1" si="923"/>
        <v>2.4370509005021461E-13</v>
      </c>
      <c r="BW458" s="223">
        <f t="shared" ca="1" si="924"/>
        <v>-1.6476238422564355E-13</v>
      </c>
      <c r="BX458" s="223">
        <f t="shared" ca="1" si="925"/>
        <v>-5.0477377391098256E-15</v>
      </c>
      <c r="BY458" s="223">
        <f t="shared" ca="1" si="926"/>
        <v>1.7207400289175226E-13</v>
      </c>
      <c r="BZ458" s="223">
        <f t="shared" ca="1" si="927"/>
        <v>-2.4420045155315996E-13</v>
      </c>
      <c r="CA458" s="223">
        <f t="shared" ca="1" si="928"/>
        <v>1.8164892649386029E-13</v>
      </c>
      <c r="CB458" s="223">
        <f t="shared" ca="1" si="929"/>
        <v>-1.8916958715729493E-14</v>
      </c>
      <c r="CC458" s="223">
        <f t="shared" ca="1" si="930"/>
        <v>-1.542478221574992E-13</v>
      </c>
      <c r="CD458" s="223">
        <f t="shared" ca="1" si="931"/>
        <v>2.4234402921410314E-13</v>
      </c>
      <c r="CE458" s="223">
        <f t="shared" ca="1" si="932"/>
        <v>-1.9678609030053684E-13</v>
      </c>
      <c r="CF458" s="223">
        <f t="shared" ca="1" si="933"/>
        <v>4.2699474517074787E-14</v>
      </c>
      <c r="CG458" s="223">
        <f t="shared" ca="1" si="934"/>
        <v>1.3493615057543831E-13</v>
      </c>
      <c r="CH458" s="223">
        <f t="shared" ca="1" si="935"/>
        <v>-2.381537013949918E-13</v>
      </c>
      <c r="CI458" s="223">
        <f t="shared" ca="1" si="936"/>
        <v>2.1002809648339953E-13</v>
      </c>
      <c r="CJ458" s="223">
        <f t="shared" ca="1" si="937"/>
        <v>-6.6070771036906759E-14</v>
      </c>
      <c r="CK458" s="223">
        <f t="shared" ca="1" si="938"/>
        <v>-1.143249700997272E-13</v>
      </c>
      <c r="CL458" s="223">
        <f t="shared" ca="1" si="939"/>
        <v>2.3166982324339035E-13</v>
      </c>
      <c r="CM458" s="223">
        <f t="shared" ca="1" si="940"/>
        <v>-2.2124741728408741E-13</v>
      </c>
      <c r="CN458" s="223">
        <f t="shared" ca="1" si="941"/>
        <v>8.88057699137027E-14</v>
      </c>
      <c r="CO458" s="223">
        <f t="shared" ca="1" si="942"/>
        <v>9.2612777665569715E-14</v>
      </c>
      <c r="CP458" s="223">
        <f t="shared" ca="1" si="943"/>
        <v>-2.2295483805034995E-13</v>
      </c>
      <c r="CQ458" s="223">
        <f t="shared" ca="1" si="944"/>
        <v>2.3033600451019181E-13</v>
      </c>
      <c r="CR458" s="223">
        <f t="shared" ca="1" si="945"/>
        <v>-1.1068552068005758E-13</v>
      </c>
      <c r="CS458" s="223">
        <f t="shared" ca="1" si="946"/>
        <v>-7.0008673555198565E-14</v>
      </c>
      <c r="CT458" s="223">
        <f t="shared" ca="1" si="947"/>
        <v>2.1209267588737001E-13</v>
      </c>
      <c r="CU458" s="223">
        <f t="shared" ca="1" si="948"/>
        <v>-2.3720633009839461E-13</v>
      </c>
      <c r="CV458" s="223">
        <f t="shared" ca="1" si="949"/>
        <v>1.3149930937540294E-13</v>
      </c>
      <c r="CW458" s="223">
        <f t="shared" ca="1" si="950"/>
        <v>4.6730347647863707E-14</v>
      </c>
      <c r="CX458" s="223">
        <f t="shared" ca="1" si="951"/>
        <v>-1.9918794531394414E-13</v>
      </c>
      <c r="CY458" s="223">
        <f t="shared" ca="1" si="952"/>
        <v>2.4179222905757939E-13</v>
      </c>
      <c r="CZ458" s="223">
        <f t="shared" ca="1" si="953"/>
        <v>-1.5104668783662288E-13</v>
      </c>
      <c r="DA458" s="223">
        <f t="shared" ca="1" si="954"/>
        <v>-2.3001982947266683E-14</v>
      </c>
      <c r="DB458" s="223">
        <f t="shared" ca="1" si="955"/>
        <v>1.8436492593993774E-13</v>
      </c>
      <c r="DC458" s="223">
        <f t="shared" ca="1" si="956"/>
        <v>-2.4404953667386148E-13</v>
      </c>
      <c r="DD458" s="223">
        <f t="shared" ca="1" si="957"/>
        <v>1.691394041234631E-13</v>
      </c>
      <c r="DE458" s="223">
        <f t="shared" ca="1" si="958"/>
        <v>-9.4790342327548977E-16</v>
      </c>
      <c r="DF458" s="223">
        <f t="shared" ca="1" si="959"/>
        <v>-1.6776637154500914E-13</v>
      </c>
      <c r="DG458" s="223">
        <f t="shared" ca="1" si="960"/>
        <v>2.4395651384092759E-13</v>
      </c>
      <c r="DH458" s="223">
        <f t="shared" ca="1" si="961"/>
        <v>-1.8560321548759068E-13</v>
      </c>
      <c r="DI458" s="223">
        <f t="shared" ca="1" si="962"/>
        <v>2.4888660965674784E-14</v>
      </c>
      <c r="DJ458" s="223">
        <f t="shared" ca="1" si="963"/>
        <v>1.4955213528167984E-13</v>
      </c>
      <c r="DK458" s="223">
        <f t="shared" ca="1" si="964"/>
        <v>-2.415140564195103E-13</v>
      </c>
      <c r="DL458" s="223">
        <f t="shared" ca="1" si="965"/>
        <v>2.0027956642553419E-13</v>
      </c>
      <c r="DM458" s="223">
        <f t="shared" ca="1" si="966"/>
        <v>-4.8589727097441749E-14</v>
      </c>
      <c r="DN458" s="223">
        <f t="shared" ca="1" si="967"/>
        <v>-1.2989763020207546E-13</v>
      </c>
      <c r="DO458" s="223">
        <f t="shared" ca="1" si="968"/>
        <v>2.3674568660975783E-13</v>
      </c>
      <c r="DP458" s="223">
        <f t="shared" ca="1" si="969"/>
        <v>-2.130271156548484E-13</v>
      </c>
      <c r="DQ458" s="223">
        <f t="shared" ca="1" si="970"/>
        <v>7.1822847595427127E-14</v>
      </c>
      <c r="DR458" s="223">
        <f t="shared" ca="1" si="971"/>
        <v>1.0899213993434542E-13</v>
      </c>
      <c r="DS458" s="223">
        <f t="shared" ca="1" si="972"/>
        <v>-2.2969732641959964E-13</v>
      </c>
      <c r="DT458" s="223">
        <f t="shared" ca="1" si="973"/>
        <v>2.2372309730794585E-13</v>
      </c>
      <c r="DU458" s="223">
        <f t="shared" ca="1" si="974"/>
        <v>-9.4364274808692933E-14</v>
      </c>
      <c r="DV458" s="223">
        <f t="shared" ca="1" si="975"/>
        <v>-8.7036995777895542E-14</v>
      </c>
      <c r="DW458" s="223">
        <f t="shared" ca="1" si="976"/>
        <v>2.2043685541068456E-13</v>
      </c>
      <c r="DX458" s="223">
        <f t="shared" ca="1" si="977"/>
        <v>-2.3226450323447656E-13</v>
      </c>
      <c r="DY458" s="223">
        <f t="shared" ca="1" si="978"/>
        <v>1.1599692247079158E-13</v>
      </c>
      <c r="DZ458" s="223">
        <f t="shared" ca="1" si="979"/>
        <v>6.4243637772829807E-14</v>
      </c>
      <c r="EA458" s="223">
        <f t="shared" ca="1" si="980"/>
        <v>-2.090534569811274E-13</v>
      </c>
      <c r="EB458" s="223">
        <f t="shared" ca="1" si="981"/>
        <v>2.385690750261675E-13</v>
      </c>
      <c r="EC458" s="223">
        <f t="shared" ca="1" si="982"/>
        <v>-1.3651245635914053E-13</v>
      </c>
      <c r="ED458" s="223">
        <f t="shared" ca="1" si="983"/>
        <v>-4.083157841688023E-14</v>
      </c>
      <c r="EE458" s="223">
        <f t="shared" ca="1" si="984"/>
        <v>1.9565675948059863E-13</v>
      </c>
      <c r="EF458" s="223">
        <f t="shared" ca="1" si="985"/>
        <v>-2.4257609621023672E-13</v>
      </c>
      <c r="EG458" s="223">
        <f t="shared" ca="1" si="986"/>
        <v>1.557133006674398E-13</v>
      </c>
      <c r="EH458" s="223">
        <f t="shared" ca="1" si="987"/>
        <v>1.7026288639965022E-14</v>
      </c>
      <c r="EI458" s="223">
        <f t="shared" ca="1" si="988"/>
        <v>-1.8037578042939869E-13</v>
      </c>
      <c r="EJ458" s="223">
        <f t="shared" ca="1" si="989"/>
        <v>2.4424697698221653E-13</v>
      </c>
      <c r="EK458" s="223">
        <f t="shared" ca="1" si="990"/>
        <v>-1.7341454076876346E-13</v>
      </c>
      <c r="EL458" s="223">
        <f t="shared" ca="1" si="991"/>
        <v>6.9429736040830062E-15</v>
      </c>
      <c r="EM458" s="223">
        <f t="shared" ca="1" si="992"/>
        <v>1.6335768400924114E-13</v>
      </c>
      <c r="EN458" s="223">
        <f t="shared" ca="1" si="993"/>
        <v>-2.4356562584687936E-13</v>
      </c>
      <c r="EO458" s="223">
        <f t="shared" ca="1" si="994"/>
        <v>1.8944570404446255E-13</v>
      </c>
      <c r="EP458" s="223">
        <f t="shared" ca="1" si="995"/>
        <v>-3.0845371216894437E-14</v>
      </c>
      <c r="EQ458" s="223">
        <f t="shared" ca="1" si="996"/>
        <v>-1.4476636379168152E-13</v>
      </c>
      <c r="ER458" s="223">
        <f t="shared" ca="1" si="997"/>
        <v>2.4053860458812049E-13</v>
      </c>
      <c r="ES458" s="223">
        <f t="shared" ca="1" si="998"/>
        <v>-2.0365240162864832E-13</v>
      </c>
      <c r="ET458" s="223">
        <f t="shared" ca="1" si="999"/>
        <v>5.4450711043105754E-14</v>
      </c>
      <c r="EU458" s="223">
        <f t="shared" ca="1" si="1000"/>
        <v>1.2478086435345234E-13</v>
      </c>
      <c r="EV458" s="223">
        <f t="shared" ca="1" si="1001"/>
        <v>-2.3519506507540344E-13</v>
      </c>
      <c r="EW458" s="223">
        <f t="shared" ca="1" si="1002"/>
        <v>2.158978152574305E-13</v>
      </c>
      <c r="EX458" s="223">
        <f t="shared" ca="1" si="1003"/>
        <v>-7.7531660756171964E-14</v>
      </c>
      <c r="EY458" s="223">
        <f t="shared" ca="1" si="1004"/>
        <v>-1.0359365697935208E-13</v>
      </c>
      <c r="EZ458" s="223">
        <f t="shared" ca="1" si="1005"/>
        <v>2.2758646851530535E-13</v>
      </c>
      <c r="FA458" s="223">
        <f t="shared" ca="1" si="1006"/>
        <v>-2.2606401490352581E-13</v>
      </c>
      <c r="FB458" s="223">
        <f t="shared" ca="1" si="1007"/>
        <v>9.9865938193039559E-14</v>
      </c>
      <c r="FC458" s="223">
        <f t="shared" ca="1" si="1008"/>
        <v>8.1408786058474669E-14</v>
      </c>
      <c r="FD458" s="223">
        <f t="shared" ca="1" si="1009"/>
        <v>-2.1778608985199067E-13</v>
      </c>
      <c r="FE458" s="223">
        <f t="shared" ca="1" si="1010"/>
        <v>2.3405309450694005E-13</v>
      </c>
      <c r="FF458" s="223">
        <f t="shared" ca="1" si="1011"/>
        <v>-1.2123845205284565E-13</v>
      </c>
      <c r="FG458" s="223">
        <f t="shared" ca="1" si="1012"/>
        <v>-5.8439904025297778E-14</v>
      </c>
      <c r="FH458" s="223">
        <f t="shared" ca="1" si="1013"/>
        <v>2.058883120894153E-13</v>
      </c>
      <c r="FI458" s="223">
        <f t="shared" ca="1" si="1014"/>
        <v>-2.3978811486381981E-13</v>
      </c>
      <c r="FJ458" s="223">
        <f t="shared" ca="1" si="1015"/>
        <v>1.4144337334369124E-13</v>
      </c>
      <c r="FK458" s="223">
        <f t="shared" ca="1" si="1016"/>
        <v>3.4908213769856343E-14</v>
      </c>
      <c r="FL458" s="223">
        <f t="shared" ca="1" si="1017"/>
        <v>-1.920077173314111E-13</v>
      </c>
      <c r="FM458" s="223">
        <f t="shared" ca="1" si="1018"/>
        <v>2.4321384459304076E-13</v>
      </c>
      <c r="FN458" s="223">
        <f t="shared" ca="1" si="1019"/>
        <v>-1.6028611762842465E-13</v>
      </c>
      <c r="FO458" s="223">
        <f t="shared" ca="1" si="1020"/>
        <v>-1.104033833302673E-14</v>
      </c>
      <c r="FP458" s="223">
        <f t="shared" ca="1" si="1021"/>
        <v>1.7627798329341859E-13</v>
      </c>
      <c r="FQ458" s="223">
        <f t="shared" ca="1" si="1022"/>
        <v>-2.4429729204462013E-13</v>
      </c>
      <c r="FR458" s="223">
        <f t="shared" ca="1" si="1023"/>
        <v>1.7758521897910179E-13</v>
      </c>
      <c r="FS458" s="223">
        <f t="shared" ca="1" si="1024"/>
        <v>-1.2933861597198989E-14</v>
      </c>
      <c r="FT458" s="223">
        <f t="shared" ca="1" si="1025"/>
        <v>-1.5885059591296339E-13</v>
      </c>
      <c r="FU458" s="223">
        <f t="shared" ca="1" si="1026"/>
        <v>2.4302802302732514E-13</v>
      </c>
      <c r="FV458" s="223">
        <f t="shared" ca="1" si="1027"/>
        <v>-1.9317407759304489E-13</v>
      </c>
      <c r="FW458" s="223">
        <f t="shared" ca="1" si="1028"/>
        <v>3.678350136987579E-14</v>
      </c>
      <c r="FX458" s="223">
        <f t="shared" ca="1" si="1029"/>
        <v>1.3989339045728687E-13</v>
      </c>
      <c r="FY458" s="223">
        <f t="shared" ca="1" si="1030"/>
        <v>-2.394182612956469E-13</v>
      </c>
      <c r="FZ458" s="223">
        <f t="shared" ca="1" si="1031"/>
        <v>2.0690256424007536E-13</v>
      </c>
      <c r="GA458" s="223">
        <f t="shared" ca="1" si="1032"/>
        <v>-6.0278895916467058E-14</v>
      </c>
      <c r="GB458" s="223">
        <f t="shared" ca="1" si="1033"/>
        <v>-1.1958893517801165E-13</v>
      </c>
      <c r="GC458" s="223">
        <f t="shared" ca="1" si="1034"/>
        <v>2.3350277082835374E-13</v>
      </c>
      <c r="GD458" s="223">
        <f t="shared" ca="1" si="1035"/>
        <v>-2.186384660890343E-13</v>
      </c>
      <c r="GE458" s="223">
        <f t="shared" ca="1" si="1036"/>
        <v>8.3193771743572899E-14</v>
      </c>
      <c r="GF458" s="223">
        <f t="shared" ca="1" si="1037"/>
        <v>9.8132773078998128E-14</v>
      </c>
      <c r="GG458" s="223">
        <f t="shared" ca="1" si="1038"/>
        <v>-2.2533852103238857E-13</v>
      </c>
      <c r="GH458" s="223">
        <f t="shared" ca="1" si="1039"/>
        <v>2.2826875998960614E-13</v>
      </c>
      <c r="GI458" s="223">
        <f t="shared" ca="1" si="1040"/>
        <v>-1.0530744607045929E-13</v>
      </c>
      <c r="GJ458" s="223">
        <f t="shared" ca="1" si="1041"/>
        <v>-7.5731538730415826E-14</v>
      </c>
      <c r="GK458" s="223">
        <f t="shared" ca="1" si="1042"/>
        <v>2.150041380963166E-13</v>
      </c>
      <c r="GL458" s="223">
        <f t="shared" ca="1" si="1043"/>
        <v>-2.3570070094708535E-13</v>
      </c>
      <c r="GM458" s="223">
        <f t="shared" ca="1" si="1044"/>
        <v>1.2640695212476877E-13</v>
      </c>
      <c r="GN458" s="223">
        <f t="shared" ca="1" si="1045"/>
        <v>5.2600968264789727E-14</v>
      </c>
      <c r="GO458" s="223">
        <f t="shared" ca="1" si="1046"/>
        <v>-2.025991477771529E-13</v>
      </c>
      <c r="GP458" s="223">
        <f t="shared" ca="1" si="1047"/>
        <v>2.4086271530733063E-13</v>
      </c>
      <c r="GQ458" s="223">
        <f t="shared" ca="1" si="1048"/>
        <v>-1.4628909012904825E-13</v>
      </c>
      <c r="GR458" s="223">
        <f t="shared" ca="1" si="1049"/>
        <v>-2.8963821720145949E-14</v>
      </c>
      <c r="GS458" s="223">
        <f t="shared" ca="1" si="1050"/>
        <v>1.8824301691294267E-13</v>
      </c>
      <c r="GT458" s="223">
        <f t="shared" ca="1" si="1051"/>
        <v>-2.4370509005021365E-13</v>
      </c>
      <c r="GU458" s="223">
        <f t="shared" ca="1" si="1052"/>
        <v>1.6476238422564463E-13</v>
      </c>
      <c r="GV458" s="223">
        <f t="shared" ca="1" si="1053"/>
        <v>5.0477377391153287E-15</v>
      </c>
      <c r="GW458" s="223">
        <f t="shared" ca="1" si="1054"/>
        <v>-1.7207400289176113E-13</v>
      </c>
      <c r="GX458" s="223">
        <f t="shared" ca="1" si="1055"/>
        <v>2.4420045155316011E-13</v>
      </c>
      <c r="GY458" s="223">
        <f t="shared" ca="1" si="1056"/>
        <v>-1.8164892649385658E-13</v>
      </c>
      <c r="GZ458" s="223">
        <f t="shared" ca="1" si="1057"/>
        <v>1.8916958715717086E-14</v>
      </c>
      <c r="HA458" s="223">
        <f t="shared" ca="1" si="1058"/>
        <v>1.5424782215750346E-13</v>
      </c>
      <c r="HB458" s="223">
        <f t="shared" ca="1" si="1059"/>
        <v>-2.423440292141038E-13</v>
      </c>
      <c r="HC458" s="223">
        <f t="shared" ca="1" si="1060"/>
        <v>1.967860903005295E-13</v>
      </c>
      <c r="HD458" s="223">
        <f t="shared" ca="1" si="1061"/>
        <v>-4.2699474517069354E-14</v>
      </c>
      <c r="HE458" s="223">
        <f t="shared" ca="1" si="1062"/>
        <v>-1.3493615057544291E-13</v>
      </c>
      <c r="HF458" s="223">
        <f t="shared" ca="1" si="1063"/>
        <v>2.3815370139499145E-13</v>
      </c>
      <c r="HG458" s="223">
        <f t="shared" ca="1" si="1064"/>
        <v>-2.100280964833967E-13</v>
      </c>
      <c r="HH458" s="223">
        <f t="shared" ca="1" si="1065"/>
        <v>6.6070771036901458E-14</v>
      </c>
      <c r="HI458" s="223">
        <f t="shared" ca="1" si="1066"/>
        <v>1.1432497009972592E-13</v>
      </c>
      <c r="HJ458" s="223">
        <f t="shared" ca="1" si="1067"/>
        <v>-2.3166982324339206E-13</v>
      </c>
      <c r="HK458" s="223">
        <f t="shared" ca="1" si="1068"/>
        <v>2.2124741728408511E-13</v>
      </c>
      <c r="HL458" s="223">
        <f t="shared" ca="1" si="1069"/>
        <v>-8.8805769913704051E-14</v>
      </c>
      <c r="HM458" s="223">
        <f t="shared" ca="1" si="1070"/>
        <v>-9.2612777665574815E-14</v>
      </c>
      <c r="HN458" s="223">
        <f t="shared" ca="1" si="1071"/>
        <v>2.2295483805035214E-13</v>
      </c>
      <c r="HO458" s="223">
        <f t="shared" ca="1" si="1072"/>
        <v>-2.3033600451018767E-13</v>
      </c>
      <c r="HP458" s="223">
        <f t="shared" ca="1" si="1073"/>
        <v>1.1068552068004029E-13</v>
      </c>
      <c r="HQ458" s="223">
        <f t="shared" ca="1" si="1074"/>
        <v>7.0008673555197202E-14</v>
      </c>
      <c r="HR458" s="223">
        <f t="shared" ca="1" si="1075"/>
        <v>-2.1209267588736927E-13</v>
      </c>
      <c r="HS458" s="223">
        <f t="shared" ca="1" si="1076"/>
        <v>2.3720633009839329E-13</v>
      </c>
      <c r="HT458" s="223">
        <f t="shared" ca="1" si="1077"/>
        <v>-1.3149930937539246E-13</v>
      </c>
      <c r="HU458" s="223">
        <f t="shared" ca="1" si="1078"/>
        <v>-4.6730347647875931E-14</v>
      </c>
      <c r="HV458" s="223">
        <f t="shared" ca="1" si="1079"/>
        <v>1.9918794531395537E-13</v>
      </c>
      <c r="HW458" s="223">
        <f t="shared" ca="1" si="1080"/>
        <v>-2.417922290575796E-13</v>
      </c>
      <c r="HX458" s="223">
        <f t="shared" ca="1" si="1081"/>
        <v>1.5104668783662404E-13</v>
      </c>
      <c r="HY458" s="223">
        <f t="shared" ca="1" si="1082"/>
        <v>2.3001982947272167E-14</v>
      </c>
      <c r="HZ458" s="223">
        <f t="shared" ca="1" si="1083"/>
        <v>-1.8436492593994589E-13</v>
      </c>
      <c r="IA458" s="223">
        <f t="shared" ca="1" si="1084"/>
        <v>2.4404953667386098E-13</v>
      </c>
      <c r="IB458" s="223">
        <f t="shared" ca="1" si="1085"/>
        <v>-1.6913940412346913E-13</v>
      </c>
      <c r="IC458" s="223">
        <f t="shared" ca="1" si="1086"/>
        <v>9.4790342327691603E-16</v>
      </c>
      <c r="ID458" s="223">
        <f t="shared" ca="1" si="1087"/>
        <v>1.6776637154501315E-13</v>
      </c>
      <c r="IE458" s="223">
        <f t="shared" ca="1" si="1088"/>
        <v>-1.4857316407722737E-14</v>
      </c>
      <c r="IF458" s="223">
        <f t="shared" ca="1" si="1089"/>
        <v>1.8560321548758258E-13</v>
      </c>
      <c r="IG458" s="223">
        <f t="shared" ca="1" si="1090"/>
        <v>-2.4888660965655498E-14</v>
      </c>
      <c r="IH458" s="223">
        <f t="shared" ca="1" si="1091"/>
        <v>-1.4955213528167323E-13</v>
      </c>
      <c r="II458" s="223">
        <f t="shared" ca="1" si="1092"/>
        <v>2.4151405641950903E-13</v>
      </c>
      <c r="IJ458" s="223">
        <f t="shared" ca="1" si="1093"/>
        <v>-2.0027956642553106E-13</v>
      </c>
      <c r="IK458" s="223">
        <f t="shared" ca="1" si="1094"/>
        <v>4.858972709743636E-14</v>
      </c>
      <c r="IL458" s="223">
        <f t="shared" ca="1" si="1095"/>
        <v>1.2989763020208013E-13</v>
      </c>
      <c r="IM458" s="223">
        <f t="shared" ca="1" si="1096"/>
        <v>-2.3674568660976263E-13</v>
      </c>
      <c r="IN458" s="223">
        <f t="shared" ca="1" si="1097"/>
        <v>2.1302711565485252E-13</v>
      </c>
      <c r="IO458" s="223">
        <f t="shared" ca="1" si="1098"/>
        <v>-7.1822847595421851E-14</v>
      </c>
      <c r="IP458" s="223">
        <f t="shared" ca="1" si="1099"/>
        <v>-1.0899213993435036E-13</v>
      </c>
      <c r="IQ458" s="223">
        <f t="shared" ca="1" si="1100"/>
        <v>2.2969732641960156E-13</v>
      </c>
      <c r="IR458" s="223">
        <f t="shared" ca="1" si="1101"/>
        <v>-2.2372309730793805E-13</v>
      </c>
      <c r="IS458" s="223">
        <f t="shared" ca="1" si="1102"/>
        <v>9.436427480867501E-14</v>
      </c>
      <c r="IT458" s="223">
        <f t="shared" ca="1" si="1103"/>
        <v>8.7036995777887704E-14</v>
      </c>
      <c r="IU458" s="223">
        <f t="shared" ca="1" si="1104"/>
        <v>-2.2043685541068695E-13</v>
      </c>
      <c r="IV458" s="223">
        <f t="shared" ca="1" si="1105"/>
        <v>2.3226450323447485E-13</v>
      </c>
      <c r="IW458" s="223">
        <f t="shared" ca="1" si="1106"/>
        <v>-1.1599692247078673E-13</v>
      </c>
      <c r="IX458" s="223">
        <f t="shared" ca="1" si="1107"/>
        <v>-6.4243637772848525E-14</v>
      </c>
      <c r="IY458" s="223">
        <f t="shared" ca="1" si="1108"/>
        <v>2.0905345698113742E-13</v>
      </c>
      <c r="IZ458" s="223">
        <f t="shared" ca="1" si="1109"/>
        <v>-2.3856907502616931E-13</v>
      </c>
      <c r="JA458" s="223">
        <f t="shared" ca="1" si="1110"/>
        <v>1.3651245635913599E-13</v>
      </c>
      <c r="JB458" s="223">
        <f t="shared" ca="1" si="1111"/>
        <v>4.0831578416885663E-14</v>
      </c>
    </row>
    <row r="459" spans="2:262">
      <c r="B459" s="230">
        <v>98</v>
      </c>
      <c r="C459" s="229">
        <f t="shared" si="1112"/>
        <v>1.9140625000000013E-3</v>
      </c>
      <c r="D459" s="226">
        <f t="shared" ca="1" si="855"/>
        <v>18.000000000069868</v>
      </c>
      <c r="E459" s="225">
        <f ca="1">CZ361</f>
        <v>6.9866756021812638E-11</v>
      </c>
      <c r="F459" s="224">
        <v>98</v>
      </c>
      <c r="G459" s="223">
        <f t="shared" ca="1" si="856"/>
        <v>-3.8015665009681433E-12</v>
      </c>
      <c r="H459" s="223">
        <f t="shared" ca="1" si="857"/>
        <v>5.8736272665475122E-12</v>
      </c>
      <c r="I459" s="223">
        <f t="shared" ca="1" si="858"/>
        <v>-4.9025749651597583E-12</v>
      </c>
      <c r="J459" s="223">
        <f t="shared" ca="1" si="859"/>
        <v>1.3915096085968301E-12</v>
      </c>
      <c r="K459" s="223">
        <f t="shared" ca="1" si="860"/>
        <v>2.8404937442956348E-12</v>
      </c>
      <c r="L459" s="223">
        <f t="shared" ca="1" si="861"/>
        <v>-5.6008436813959789E-12</v>
      </c>
      <c r="M459" s="223">
        <f t="shared" ca="1" si="862"/>
        <v>5.4594091130394825E-12</v>
      </c>
      <c r="N459" s="223">
        <f t="shared" ca="1" si="863"/>
        <v>-2.489466970763469E-12</v>
      </c>
      <c r="O459" s="223">
        <f t="shared" ca="1" si="864"/>
        <v>-1.7702624059970937E-12</v>
      </c>
      <c r="P459" s="223">
        <f t="shared" ca="1" si="865"/>
        <v>5.112822814557718E-12</v>
      </c>
      <c r="Q459" s="223">
        <f t="shared" ca="1" si="866"/>
        <v>-5.8064412303770088E-12</v>
      </c>
      <c r="R459" s="223">
        <f t="shared" ca="1" si="867"/>
        <v>3.4917555133528308E-12</v>
      </c>
      <c r="S459" s="223">
        <f t="shared" ca="1" si="868"/>
        <v>6.3200087621067963E-13</v>
      </c>
      <c r="T459" s="223">
        <f t="shared" ca="1" si="869"/>
        <v>-4.4283190342600924E-12</v>
      </c>
      <c r="U459" s="223">
        <f t="shared" ca="1" si="870"/>
        <v>5.9303350675209039E-12</v>
      </c>
      <c r="V459" s="223">
        <f t="shared" ca="1" si="871"/>
        <v>-4.3598578497630963E-12</v>
      </c>
      <c r="W459" s="223">
        <f t="shared" ca="1" si="872"/>
        <v>5.3054809281831484E-13</v>
      </c>
      <c r="X459" s="223">
        <f t="shared" ca="1" si="873"/>
        <v>3.5736374369057489E-12</v>
      </c>
      <c r="Y459" s="223">
        <f t="shared" ca="1" si="874"/>
        <v>-5.8263294537901956E-12</v>
      </c>
      <c r="Z459" s="223">
        <f t="shared" ca="1" si="875"/>
        <v>5.0604132940434297E-12</v>
      </c>
      <c r="AA459" s="223">
        <f t="shared" ca="1" si="876"/>
        <v>-1.672708396175141E-12</v>
      </c>
      <c r="AB459" s="223">
        <f t="shared" ca="1" si="877"/>
        <v>-2.5816229569701168E-12</v>
      </c>
      <c r="AC459" s="223">
        <f t="shared" ca="1" si="878"/>
        <v>5.4984212665935252E-12</v>
      </c>
      <c r="AD459" s="223">
        <f t="shared" ca="1" si="879"/>
        <v>-5.5664998933461241E-12</v>
      </c>
      <c r="AE459" s="223">
        <f t="shared" ca="1" si="880"/>
        <v>2.7505874539325932E-12</v>
      </c>
      <c r="AF459" s="223">
        <f t="shared" ca="1" si="881"/>
        <v>1.4903981545889209E-12</v>
      </c>
      <c r="AG459" s="223">
        <f t="shared" ca="1" si="882"/>
        <v>-4.9592118336718543E-12</v>
      </c>
      <c r="AH459" s="223">
        <f t="shared" ca="1" si="883"/>
        <v>5.8586690234766423E-12</v>
      </c>
      <c r="AI459" s="223">
        <f t="shared" ca="1" si="884"/>
        <v>-3.7227629783826363E-12</v>
      </c>
      <c r="AJ459" s="223">
        <f t="shared" ca="1" si="885"/>
        <v>-3.4189818695178524E-13</v>
      </c>
      <c r="AK459" s="223">
        <f t="shared" ca="1" si="886"/>
        <v>4.2294226711401918E-12</v>
      </c>
      <c r="AL459" s="223">
        <f t="shared" ca="1" si="887"/>
        <v>-5.9256927886144017E-12</v>
      </c>
      <c r="AM459" s="223">
        <f t="shared" ca="1" si="888"/>
        <v>4.5518748093229996E-12</v>
      </c>
      <c r="AN459" s="223">
        <f t="shared" ca="1" si="889"/>
        <v>-8.1974073627111205E-13</v>
      </c>
      <c r="AO459" s="223">
        <f t="shared" ca="1" si="890"/>
        <v>-3.3370991672441667E-12</v>
      </c>
      <c r="AP459" s="223">
        <f t="shared" ca="1" si="891"/>
        <v>5.7649955030525053E-12</v>
      </c>
      <c r="AQ459" s="223">
        <f t="shared" ca="1" si="892"/>
        <v>-5.2060606440618769E-12</v>
      </c>
      <c r="AR459" s="223">
        <f t="shared" ca="1" si="893"/>
        <v>1.9498774827150949E-12</v>
      </c>
      <c r="AS459" s="223">
        <f t="shared" ca="1" si="894"/>
        <v>2.3165328138177957E-12</v>
      </c>
      <c r="AT459" s="223">
        <f t="shared" ca="1" si="895"/>
        <v>-5.3827526733550223E-12</v>
      </c>
      <c r="AU459" s="223">
        <f t="shared" ca="1" si="896"/>
        <v>5.6601804878418971E-12</v>
      </c>
      <c r="AV459" s="223">
        <f t="shared" ca="1" si="897"/>
        <v>-3.0050815310022253E-12</v>
      </c>
      <c r="AW459" s="223">
        <f t="shared" ca="1" si="898"/>
        <v>-1.206943403482904E-12</v>
      </c>
      <c r="AX459" s="223">
        <f t="shared" ca="1" si="899"/>
        <v>4.7936536771030247E-12</v>
      </c>
      <c r="AY459" s="223">
        <f t="shared" ca="1" si="900"/>
        <v>-5.8967827697399256E-12</v>
      </c>
      <c r="AZ459" s="223">
        <f t="shared" ca="1" si="901"/>
        <v>3.9448019813220746E-12</v>
      </c>
      <c r="BA459" s="223">
        <f t="shared" ca="1" si="902"/>
        <v>5.0971835013821815E-14</v>
      </c>
      <c r="BB459" s="223">
        <f t="shared" ca="1" si="903"/>
        <v>-4.0203372583518716E-12</v>
      </c>
      <c r="BC459" s="223">
        <f t="shared" ca="1" si="904"/>
        <v>5.906774996750744E-12</v>
      </c>
      <c r="BD459" s="223">
        <f t="shared" ca="1" si="905"/>
        <v>-4.7329259037701012E-12</v>
      </c>
      <c r="BE459" s="223">
        <f t="shared" ca="1" si="906"/>
        <v>1.1069585524895072E-12</v>
      </c>
      <c r="BF459" s="223">
        <f t="shared" ca="1" si="907"/>
        <v>3.092521533393362E-12</v>
      </c>
      <c r="BG459" s="223">
        <f t="shared" ca="1" si="908"/>
        <v>-5.6897731731940055E-12</v>
      </c>
      <c r="BH459" s="223">
        <f t="shared" ca="1" si="909"/>
        <v>5.3391661379917257E-12</v>
      </c>
      <c r="BI459" s="223">
        <f t="shared" ca="1" si="910"/>
        <v>-2.2223491436100932E-12</v>
      </c>
      <c r="BJ459" s="223">
        <f t="shared" ca="1" si="911"/>
        <v>-2.0458619402126781E-12</v>
      </c>
      <c r="BK459" s="223">
        <f t="shared" ca="1" si="912"/>
        <v>5.2541165574530139E-12</v>
      </c>
      <c r="BL459" s="223">
        <f t="shared" ca="1" si="913"/>
        <v>-5.7402252117691679E-12</v>
      </c>
      <c r="BM459" s="223">
        <f t="shared" ca="1" si="914"/>
        <v>3.252336103449653E-12</v>
      </c>
      <c r="BN459" s="223">
        <f t="shared" ca="1" si="915"/>
        <v>9.205810200020579E-13</v>
      </c>
      <c r="BO459" s="223">
        <f t="shared" ca="1" si="916"/>
        <v>-4.6165471889515309E-12</v>
      </c>
      <c r="BP459" s="223">
        <f t="shared" ca="1" si="917"/>
        <v>5.9206906498137433E-12</v>
      </c>
      <c r="BQ459" s="223">
        <f t="shared" ca="1" si="918"/>
        <v>-4.1573376107646001E-12</v>
      </c>
      <c r="BR459" s="223">
        <f t="shared" ca="1" si="919"/>
        <v>2.4007731253929526E-13</v>
      </c>
      <c r="BS459" s="223">
        <f t="shared" ca="1" si="920"/>
        <v>3.8015665009682306E-12</v>
      </c>
      <c r="BT459" s="223">
        <f t="shared" ca="1" si="921"/>
        <v>-5.8736272665475308E-12</v>
      </c>
      <c r="BU459" s="223">
        <f t="shared" ca="1" si="922"/>
        <v>4.9025749651596759E-12</v>
      </c>
      <c r="BV459" s="223">
        <f t="shared" ca="1" si="923"/>
        <v>-1.3915096085966726E-12</v>
      </c>
      <c r="BW459" s="223">
        <f t="shared" ca="1" si="924"/>
        <v>-2.8404937442957951E-12</v>
      </c>
      <c r="BX459" s="223">
        <f t="shared" ca="1" si="925"/>
        <v>5.6008436813959878E-12</v>
      </c>
      <c r="BY459" s="223">
        <f t="shared" ca="1" si="926"/>
        <v>-5.4594091130394687E-12</v>
      </c>
      <c r="BZ459" s="223">
        <f t="shared" ca="1" si="927"/>
        <v>2.4894669707634173E-12</v>
      </c>
      <c r="CA459" s="223">
        <f t="shared" ca="1" si="928"/>
        <v>1.7702624059971674E-12</v>
      </c>
      <c r="CB459" s="223">
        <f t="shared" ca="1" si="929"/>
        <v>-5.1128228145577681E-12</v>
      </c>
      <c r="CC459" s="223">
        <f t="shared" ca="1" si="930"/>
        <v>5.8064412303769878E-12</v>
      </c>
      <c r="CD459" s="223">
        <f t="shared" ca="1" si="931"/>
        <v>-3.4917555133527342E-12</v>
      </c>
      <c r="CE459" s="223">
        <f t="shared" ca="1" si="932"/>
        <v>-6.3200087621081978E-13</v>
      </c>
      <c r="CF459" s="223">
        <f t="shared" ca="1" si="933"/>
        <v>4.4283190342601853E-12</v>
      </c>
      <c r="CG459" s="223">
        <f t="shared" ca="1" si="934"/>
        <v>-5.930335067520903E-12</v>
      </c>
      <c r="CH459" s="223">
        <f t="shared" ca="1" si="935"/>
        <v>4.3598578497630866E-12</v>
      </c>
      <c r="CI459" s="223">
        <f t="shared" ca="1" si="936"/>
        <v>-5.305480928183003E-13</v>
      </c>
      <c r="CJ459" s="223">
        <f t="shared" ca="1" si="937"/>
        <v>-3.573637436905795E-12</v>
      </c>
      <c r="CK459" s="223">
        <f t="shared" ca="1" si="938"/>
        <v>5.8263294537902061E-12</v>
      </c>
      <c r="CL459" s="223">
        <f t="shared" ca="1" si="939"/>
        <v>-5.060413294043378E-12</v>
      </c>
      <c r="CM459" s="223">
        <f t="shared" ca="1" si="940"/>
        <v>1.6727083961750461E-12</v>
      </c>
      <c r="CN459" s="223">
        <f t="shared" ca="1" si="941"/>
        <v>2.5816229569702061E-12</v>
      </c>
      <c r="CO459" s="223">
        <f t="shared" ca="1" si="942"/>
        <v>-5.4984212665935786E-12</v>
      </c>
      <c r="CP459" s="223">
        <f t="shared" ca="1" si="943"/>
        <v>5.5664998933460756E-12</v>
      </c>
      <c r="CQ459" s="223">
        <f t="shared" ca="1" si="944"/>
        <v>-2.7505874539324684E-12</v>
      </c>
      <c r="CR459" s="223">
        <f t="shared" ca="1" si="945"/>
        <v>-1.490398154589098E-12</v>
      </c>
      <c r="CS459" s="223">
        <f t="shared" ca="1" si="946"/>
        <v>4.9592118336718631E-12</v>
      </c>
      <c r="CT459" s="223">
        <f t="shared" ca="1" si="947"/>
        <v>-5.8586690234766398E-12</v>
      </c>
      <c r="CU459" s="223">
        <f t="shared" ca="1" si="948"/>
        <v>3.7227629783826257E-12</v>
      </c>
      <c r="CV459" s="223">
        <f t="shared" ca="1" si="949"/>
        <v>3.4189818695188389E-13</v>
      </c>
      <c r="CW459" s="223">
        <f t="shared" ca="1" si="950"/>
        <v>-4.2294226711402604E-12</v>
      </c>
      <c r="CX459" s="223">
        <f t="shared" ca="1" si="951"/>
        <v>5.9256927886144057E-12</v>
      </c>
      <c r="CY459" s="223">
        <f t="shared" ca="1" si="952"/>
        <v>-4.5518748093229358E-12</v>
      </c>
      <c r="CZ459" s="223">
        <f t="shared" ca="1" si="953"/>
        <v>8.197407362710141E-13</v>
      </c>
      <c r="DA459" s="223">
        <f t="shared" ca="1" si="954"/>
        <v>3.3370991672443173E-12</v>
      </c>
      <c r="DB459" s="223">
        <f t="shared" ca="1" si="955"/>
        <v>-5.7649955030525489E-12</v>
      </c>
      <c r="DC459" s="223">
        <f t="shared" ca="1" si="956"/>
        <v>5.2060606440617888E-12</v>
      </c>
      <c r="DD459" s="223">
        <f t="shared" ca="1" si="957"/>
        <v>-1.9498774827150812E-12</v>
      </c>
      <c r="DE459" s="223">
        <f t="shared" ca="1" si="958"/>
        <v>-2.316532813817809E-12</v>
      </c>
      <c r="DF459" s="223">
        <f t="shared" ca="1" si="959"/>
        <v>5.3827526733550627E-12</v>
      </c>
      <c r="DG459" s="223">
        <f t="shared" ca="1" si="960"/>
        <v>-5.6601804878418664E-12</v>
      </c>
      <c r="DH459" s="223">
        <f t="shared" ca="1" si="961"/>
        <v>3.0050815310021401E-12</v>
      </c>
      <c r="DI459" s="223">
        <f t="shared" ca="1" si="962"/>
        <v>1.2069434034830007E-12</v>
      </c>
      <c r="DJ459" s="223">
        <f t="shared" ca="1" si="963"/>
        <v>-4.7936536771030829E-12</v>
      </c>
      <c r="DK459" s="223">
        <f t="shared" ca="1" si="964"/>
        <v>5.8967827697399151E-12</v>
      </c>
      <c r="DL459" s="223">
        <f t="shared" ca="1" si="965"/>
        <v>-3.9448019813219381E-12</v>
      </c>
      <c r="DM459" s="223">
        <f t="shared" ca="1" si="966"/>
        <v>-5.0971835014004882E-14</v>
      </c>
      <c r="DN459" s="223">
        <f t="shared" ca="1" si="967"/>
        <v>4.0203372583520065E-12</v>
      </c>
      <c r="DO459" s="223">
        <f t="shared" ca="1" si="968"/>
        <v>-5.9067749967507594E-12</v>
      </c>
      <c r="DP459" s="223">
        <f t="shared" ca="1" si="969"/>
        <v>4.7329259037699905E-12</v>
      </c>
      <c r="DQ459" s="223">
        <f t="shared" ca="1" si="970"/>
        <v>-1.1069585524892445E-12</v>
      </c>
      <c r="DR459" s="223">
        <f t="shared" ca="1" si="971"/>
        <v>-3.0925215333935906E-12</v>
      </c>
      <c r="DS459" s="223">
        <f t="shared" ca="1" si="972"/>
        <v>5.6897731731940815E-12</v>
      </c>
      <c r="DT459" s="223">
        <f t="shared" ca="1" si="973"/>
        <v>-5.3391661379917564E-12</v>
      </c>
      <c r="DU459" s="223">
        <f t="shared" ca="1" si="974"/>
        <v>2.2223491436101578E-12</v>
      </c>
      <c r="DV459" s="223">
        <f t="shared" ca="1" si="975"/>
        <v>2.0458619402126126E-12</v>
      </c>
      <c r="DW459" s="223">
        <f t="shared" ca="1" si="976"/>
        <v>-5.2541165574529808E-12</v>
      </c>
      <c r="DX459" s="223">
        <f t="shared" ca="1" si="977"/>
        <v>5.7402252117691865E-12</v>
      </c>
      <c r="DY459" s="223">
        <f t="shared" ca="1" si="978"/>
        <v>-3.2523361034495702E-12</v>
      </c>
      <c r="DZ459" s="223">
        <f t="shared" ca="1" si="979"/>
        <v>-9.2058102000215564E-13</v>
      </c>
      <c r="EA459" s="223">
        <f t="shared" ca="1" si="980"/>
        <v>4.6165471889515931E-12</v>
      </c>
      <c r="EB459" s="223">
        <f t="shared" ca="1" si="981"/>
        <v>-5.9206906498137376E-12</v>
      </c>
      <c r="EC459" s="223">
        <f t="shared" ca="1" si="982"/>
        <v>4.1573376107645306E-12</v>
      </c>
      <c r="ED459" s="223">
        <f t="shared" ca="1" si="983"/>
        <v>-2.4007731253919655E-13</v>
      </c>
      <c r="EE459" s="223">
        <f t="shared" ca="1" si="984"/>
        <v>-3.8015665009683073E-12</v>
      </c>
      <c r="EF459" s="223">
        <f t="shared" ca="1" si="985"/>
        <v>5.8736272665475445E-12</v>
      </c>
      <c r="EG459" s="223">
        <f t="shared" ca="1" si="986"/>
        <v>-4.9025749651596201E-12</v>
      </c>
      <c r="EH459" s="223">
        <f t="shared" ca="1" si="987"/>
        <v>1.3915096085965765E-12</v>
      </c>
      <c r="EI459" s="223">
        <f t="shared" ca="1" si="988"/>
        <v>2.8404937442958819E-12</v>
      </c>
      <c r="EJ459" s="223">
        <f t="shared" ca="1" si="989"/>
        <v>-5.600843681396075E-12</v>
      </c>
      <c r="EK459" s="223">
        <f t="shared" ca="1" si="990"/>
        <v>5.4594091130393645E-12</v>
      </c>
      <c r="EL459" s="223">
        <f t="shared" ca="1" si="991"/>
        <v>-2.4894669707631754E-12</v>
      </c>
      <c r="EM459" s="223">
        <f t="shared" ca="1" si="992"/>
        <v>-1.7702624059974227E-12</v>
      </c>
      <c r="EN459" s="223">
        <f t="shared" ca="1" si="993"/>
        <v>5.1128228145579038E-12</v>
      </c>
      <c r="EO459" s="223">
        <f t="shared" ca="1" si="994"/>
        <v>-5.8064412303770023E-12</v>
      </c>
      <c r="EP459" s="223">
        <f t="shared" ca="1" si="995"/>
        <v>3.4917555133527904E-12</v>
      </c>
      <c r="EQ459" s="223">
        <f t="shared" ca="1" si="996"/>
        <v>6.3200087621075031E-13</v>
      </c>
      <c r="ER459" s="223">
        <f t="shared" ca="1" si="997"/>
        <v>-4.4283190342601384E-12</v>
      </c>
      <c r="ES459" s="223">
        <f t="shared" ca="1" si="998"/>
        <v>5.9303350675209039E-12</v>
      </c>
      <c r="ET459" s="223">
        <f t="shared" ca="1" si="999"/>
        <v>-4.3598578497630187E-12</v>
      </c>
      <c r="EU459" s="223">
        <f t="shared" ca="1" si="1000"/>
        <v>5.3054809281820185E-13</v>
      </c>
      <c r="EV459" s="223">
        <f t="shared" ca="1" si="1001"/>
        <v>3.5736374369058733E-12</v>
      </c>
      <c r="EW459" s="223">
        <f t="shared" ca="1" si="1002"/>
        <v>-5.8263294537902247E-12</v>
      </c>
      <c r="EX459" s="223">
        <f t="shared" ca="1" si="1003"/>
        <v>5.0604132940433263E-12</v>
      </c>
      <c r="EY459" s="223">
        <f t="shared" ca="1" si="1004"/>
        <v>-1.6727083961749512E-12</v>
      </c>
      <c r="EZ459" s="223">
        <f t="shared" ca="1" si="1005"/>
        <v>-2.5816229569702949E-12</v>
      </c>
      <c r="FA459" s="223">
        <f t="shared" ca="1" si="1006"/>
        <v>5.4984212665936157E-12</v>
      </c>
      <c r="FB459" s="223">
        <f t="shared" ca="1" si="1007"/>
        <v>-5.5664998933460409E-12</v>
      </c>
      <c r="FC459" s="223">
        <f t="shared" ca="1" si="1008"/>
        <v>2.7505874539323807E-12</v>
      </c>
      <c r="FD459" s="223">
        <f t="shared" ca="1" si="1009"/>
        <v>1.4903981545891935E-12</v>
      </c>
      <c r="FE459" s="223">
        <f t="shared" ca="1" si="1010"/>
        <v>-4.9592118336720093E-12</v>
      </c>
      <c r="FF459" s="223">
        <f t="shared" ca="1" si="1011"/>
        <v>5.8586690234765986E-12</v>
      </c>
      <c r="FG459" s="223">
        <f t="shared" ca="1" si="1012"/>
        <v>-3.7227629783824165E-12</v>
      </c>
      <c r="FH459" s="223">
        <f t="shared" ca="1" si="1013"/>
        <v>-3.4189818695215082E-13</v>
      </c>
      <c r="FI459" s="223">
        <f t="shared" ca="1" si="1014"/>
        <v>4.2294226711404487E-12</v>
      </c>
      <c r="FJ459" s="223">
        <f t="shared" ca="1" si="1015"/>
        <v>-5.9256927886144033E-12</v>
      </c>
      <c r="FK459" s="223">
        <f t="shared" ca="1" si="1016"/>
        <v>4.5518748093229802E-12</v>
      </c>
      <c r="FL459" s="223">
        <f t="shared" ca="1" si="1017"/>
        <v>-8.1974073627108337E-13</v>
      </c>
      <c r="FM459" s="223">
        <f t="shared" ca="1" si="1018"/>
        <v>-3.3370991672442596E-12</v>
      </c>
      <c r="FN459" s="223">
        <f t="shared" ca="1" si="1019"/>
        <v>5.7649955030525327E-12</v>
      </c>
      <c r="FO459" s="223">
        <f t="shared" ca="1" si="1020"/>
        <v>-5.2060606440618228E-12</v>
      </c>
      <c r="FP459" s="223">
        <f t="shared" ca="1" si="1021"/>
        <v>1.9498774827149879E-12</v>
      </c>
      <c r="FQ459" s="223">
        <f t="shared" ca="1" si="1022"/>
        <v>2.3165328138178999E-12</v>
      </c>
      <c r="FR459" s="223">
        <f t="shared" ca="1" si="1023"/>
        <v>-5.3827526733551047E-12</v>
      </c>
      <c r="FS459" s="223">
        <f t="shared" ca="1" si="1024"/>
        <v>5.6601804878418381E-12</v>
      </c>
      <c r="FT459" s="223">
        <f t="shared" ca="1" si="1025"/>
        <v>-3.0050815310020549E-12</v>
      </c>
      <c r="FU459" s="223">
        <f t="shared" ca="1" si="1026"/>
        <v>-1.2069434034830977E-12</v>
      </c>
      <c r="FV459" s="223">
        <f t="shared" ca="1" si="1027"/>
        <v>4.7936536771031418E-12</v>
      </c>
      <c r="FW459" s="223">
        <f t="shared" ca="1" si="1028"/>
        <v>-5.8967827697399046E-12</v>
      </c>
      <c r="FX459" s="223">
        <f t="shared" ca="1" si="1029"/>
        <v>3.9448019813218646E-12</v>
      </c>
      <c r="FY459" s="223">
        <f t="shared" ca="1" si="1030"/>
        <v>5.0971835014103735E-14</v>
      </c>
      <c r="FZ459" s="223">
        <f t="shared" ca="1" si="1031"/>
        <v>-4.0203372583520792E-12</v>
      </c>
      <c r="GA459" s="223">
        <f t="shared" ca="1" si="1032"/>
        <v>5.9067749967507691E-12</v>
      </c>
      <c r="GB459" s="223">
        <f t="shared" ca="1" si="1033"/>
        <v>-4.7329259037699307E-12</v>
      </c>
      <c r="GC459" s="223">
        <f t="shared" ca="1" si="1034"/>
        <v>1.1069585524891473E-12</v>
      </c>
      <c r="GD459" s="223">
        <f t="shared" ca="1" si="1035"/>
        <v>3.092521533393675E-12</v>
      </c>
      <c r="GE459" s="223">
        <f t="shared" ca="1" si="1036"/>
        <v>-5.6897731731941097E-12</v>
      </c>
      <c r="GF459" s="223">
        <f t="shared" ca="1" si="1037"/>
        <v>5.3391661379917136E-12</v>
      </c>
      <c r="GG459" s="223">
        <f t="shared" ca="1" si="1038"/>
        <v>-2.2223491436100666E-12</v>
      </c>
      <c r="GH459" s="223">
        <f t="shared" ca="1" si="1039"/>
        <v>-2.0458619402127051E-12</v>
      </c>
      <c r="GI459" s="223">
        <f t="shared" ca="1" si="1040"/>
        <v>5.2541165574530268E-12</v>
      </c>
      <c r="GJ459" s="223">
        <f t="shared" ca="1" si="1041"/>
        <v>-5.7402252117691622E-12</v>
      </c>
      <c r="GK459" s="223">
        <f t="shared" ca="1" si="1042"/>
        <v>3.2523361034494874E-12</v>
      </c>
      <c r="GL459" s="223">
        <f t="shared" ca="1" si="1043"/>
        <v>9.2058102000225338E-13</v>
      </c>
      <c r="GM459" s="223">
        <f t="shared" ca="1" si="1044"/>
        <v>-4.6165471889516553E-12</v>
      </c>
      <c r="GN459" s="223">
        <f t="shared" ca="1" si="1045"/>
        <v>5.9206906498137328E-12</v>
      </c>
      <c r="GO459" s="223">
        <f t="shared" ca="1" si="1046"/>
        <v>-4.1573376107644603E-12</v>
      </c>
      <c r="GP459" s="223">
        <f t="shared" ca="1" si="1047"/>
        <v>2.400773125390978E-13</v>
      </c>
      <c r="GQ459" s="223">
        <f t="shared" ca="1" si="1048"/>
        <v>3.8015665009683833E-12</v>
      </c>
      <c r="GR459" s="223">
        <f t="shared" ca="1" si="1049"/>
        <v>-5.8736272665475582E-12</v>
      </c>
      <c r="GS459" s="223">
        <f t="shared" ca="1" si="1050"/>
        <v>4.9025749651595644E-12</v>
      </c>
      <c r="GT459" s="223">
        <f t="shared" ca="1" si="1051"/>
        <v>-1.3915096085964803E-12</v>
      </c>
      <c r="GU459" s="223">
        <f t="shared" ca="1" si="1052"/>
        <v>-2.8404937442959688E-12</v>
      </c>
      <c r="GV459" s="223">
        <f t="shared" ca="1" si="1053"/>
        <v>5.6008436813961081E-12</v>
      </c>
      <c r="GW459" s="223">
        <f t="shared" ca="1" si="1054"/>
        <v>-5.4594091130393266E-12</v>
      </c>
      <c r="GX459" s="223">
        <f t="shared" ca="1" si="1055"/>
        <v>2.4894669707630849E-12</v>
      </c>
      <c r="GY459" s="223">
        <f t="shared" ca="1" si="1056"/>
        <v>1.770262405997517E-12</v>
      </c>
      <c r="GZ459" s="223">
        <f t="shared" ca="1" si="1057"/>
        <v>-5.1128228145579531E-12</v>
      </c>
      <c r="HA459" s="223">
        <f t="shared" ca="1" si="1058"/>
        <v>5.8064412303769821E-12</v>
      </c>
      <c r="HB459" s="223">
        <f t="shared" ca="1" si="1059"/>
        <v>-3.49175551335271E-12</v>
      </c>
      <c r="HC459" s="223">
        <f t="shared" ca="1" si="1060"/>
        <v>-6.3200087621084866E-13</v>
      </c>
      <c r="HD459" s="223">
        <f t="shared" ca="1" si="1061"/>
        <v>4.4283190342602047E-12</v>
      </c>
      <c r="HE459" s="223">
        <f t="shared" ca="1" si="1062"/>
        <v>-5.930335067520903E-12</v>
      </c>
      <c r="HF459" s="223">
        <f t="shared" ca="1" si="1063"/>
        <v>4.3598578497629525E-12</v>
      </c>
      <c r="HG459" s="223">
        <f t="shared" ca="1" si="1064"/>
        <v>-5.305480928181034E-13</v>
      </c>
      <c r="HH459" s="223">
        <f t="shared" ca="1" si="1065"/>
        <v>-3.5736374369059525E-12</v>
      </c>
      <c r="HI459" s="223">
        <f t="shared" ca="1" si="1066"/>
        <v>5.8263294537902433E-12</v>
      </c>
      <c r="HJ459" s="223">
        <f t="shared" ca="1" si="1067"/>
        <v>-5.0604132940432746E-12</v>
      </c>
      <c r="HK459" s="223">
        <f t="shared" ca="1" si="1068"/>
        <v>1.6727083961745331E-12</v>
      </c>
      <c r="HL459" s="223">
        <f t="shared" ca="1" si="1069"/>
        <v>2.5816229569703834E-12</v>
      </c>
      <c r="HM459" s="223">
        <f t="shared" ca="1" si="1070"/>
        <v>-5.498421266593526E-12</v>
      </c>
      <c r="HN459" s="223">
        <f t="shared" ca="1" si="1071"/>
        <v>5.5664998933460078E-12</v>
      </c>
      <c r="HO459" s="223">
        <f t="shared" ca="1" si="1072"/>
        <v>-2.750587453932592E-12</v>
      </c>
      <c r="HP459" s="223">
        <f t="shared" ca="1" si="1073"/>
        <v>-1.4903981545892893E-12</v>
      </c>
      <c r="HQ459" s="223">
        <f t="shared" ca="1" si="1074"/>
        <v>4.9592118336718785E-12</v>
      </c>
      <c r="HR459" s="223">
        <f t="shared" ca="1" si="1075"/>
        <v>-5.8586690234765825E-12</v>
      </c>
      <c r="HS459" s="223">
        <f t="shared" ca="1" si="1076"/>
        <v>3.7227629783826023E-12</v>
      </c>
      <c r="HT459" s="223">
        <f t="shared" ca="1" si="1077"/>
        <v>3.4189818695224947E-13</v>
      </c>
      <c r="HU459" s="223">
        <f t="shared" ca="1" si="1078"/>
        <v>-4.2294226711402815E-12</v>
      </c>
      <c r="HV459" s="223">
        <f t="shared" ca="1" si="1079"/>
        <v>5.9256927886144211E-12</v>
      </c>
      <c r="HW459" s="223">
        <f t="shared" ca="1" si="1080"/>
        <v>-4.5518748093229164E-12</v>
      </c>
      <c r="HX459" s="223">
        <f t="shared" ca="1" si="1081"/>
        <v>8.197407362706514E-13</v>
      </c>
      <c r="HY459" s="223">
        <f t="shared" ca="1" si="1082"/>
        <v>3.3370991672443416E-12</v>
      </c>
      <c r="HZ459" s="223">
        <f t="shared" ca="1" si="1083"/>
        <v>-5.7649955030526345E-12</v>
      </c>
      <c r="IA459" s="223">
        <f t="shared" ca="1" si="1084"/>
        <v>5.2060606440617751E-12</v>
      </c>
      <c r="IB459" s="223">
        <f t="shared" ca="1" si="1085"/>
        <v>-1.9498774827145763E-12</v>
      </c>
      <c r="IC459" s="223">
        <f t="shared" ca="1" si="1086"/>
        <v>-2.3165328138179908E-12</v>
      </c>
      <c r="ID459" s="223">
        <f t="shared" ca="1" si="1087"/>
        <v>5.3827526733552881E-12</v>
      </c>
      <c r="IE459" s="223">
        <f t="shared" ca="1" si="1088"/>
        <v>-4.4715283508559206E-12</v>
      </c>
      <c r="IF459" s="223">
        <f t="shared" ca="1" si="1089"/>
        <v>3.0050815310016788E-12</v>
      </c>
      <c r="IG459" s="223">
        <f t="shared" ca="1" si="1090"/>
        <v>1.2069434034831942E-12</v>
      </c>
      <c r="IH459" s="223">
        <f t="shared" ca="1" si="1091"/>
        <v>-4.7936536771030013E-12</v>
      </c>
      <c r="II459" s="223">
        <f t="shared" ca="1" si="1092"/>
        <v>5.8967827697398933E-12</v>
      </c>
      <c r="IJ459" s="223">
        <f t="shared" ca="1" si="1093"/>
        <v>-3.9448019813220431E-12</v>
      </c>
      <c r="IK459" s="223">
        <f t="shared" ca="1" si="1094"/>
        <v>-5.0971835014202539E-14</v>
      </c>
      <c r="IL459" s="223">
        <f t="shared" ca="1" si="1095"/>
        <v>4.0203372583519039E-12</v>
      </c>
      <c r="IM459" s="223">
        <f t="shared" ca="1" si="1096"/>
        <v>-5.9067749967507779E-12</v>
      </c>
      <c r="IN459" s="223">
        <f t="shared" ca="1" si="1097"/>
        <v>4.7329259037700753E-12</v>
      </c>
      <c r="IO459" s="223">
        <f t="shared" ca="1" si="1098"/>
        <v>-1.1069585524890504E-12</v>
      </c>
      <c r="IP459" s="223">
        <f t="shared" ca="1" si="1099"/>
        <v>-3.0925215333934715E-12</v>
      </c>
      <c r="IQ459" s="223">
        <f t="shared" ca="1" si="1100"/>
        <v>5.6897731731941372E-12</v>
      </c>
      <c r="IR459" s="223">
        <f t="shared" ca="1" si="1101"/>
        <v>-5.33916613799167E-12</v>
      </c>
      <c r="IS459" s="223">
        <f t="shared" ca="1" si="1102"/>
        <v>2.2223491436096623E-12</v>
      </c>
      <c r="IT459" s="223">
        <f t="shared" ca="1" si="1103"/>
        <v>2.0458619402127984E-12</v>
      </c>
      <c r="IU459" s="223">
        <f t="shared" ca="1" si="1104"/>
        <v>-5.2541165574532296E-12</v>
      </c>
      <c r="IV459" s="223">
        <f t="shared" ca="1" si="1105"/>
        <v>5.7402252117691364E-12</v>
      </c>
      <c r="IW459" s="223">
        <f t="shared" ca="1" si="1106"/>
        <v>-3.2523361034491235E-12</v>
      </c>
      <c r="IX459" s="223">
        <f t="shared" ca="1" si="1107"/>
        <v>-9.2058102000235072E-13</v>
      </c>
      <c r="IY459" s="223">
        <f t="shared" ca="1" si="1108"/>
        <v>4.6165471889519283E-12</v>
      </c>
      <c r="IZ459" s="223">
        <f t="shared" ca="1" si="1109"/>
        <v>-5.9206906498137271E-12</v>
      </c>
      <c r="JA459" s="223">
        <f t="shared" ca="1" si="1110"/>
        <v>4.1573376107641493E-12</v>
      </c>
      <c r="JB459" s="223">
        <f t="shared" ca="1" si="1111"/>
        <v>-2.400773125389991E-13</v>
      </c>
    </row>
    <row r="460" spans="2:262">
      <c r="B460" s="230">
        <v>99</v>
      </c>
      <c r="C460" s="229">
        <f t="shared" si="1112"/>
        <v>1.9335937500000013E-3</v>
      </c>
      <c r="D460" s="226">
        <f t="shared" ca="1" si="855"/>
        <v>18.000000000053085</v>
      </c>
      <c r="E460" s="225">
        <f ca="1">DA361</f>
        <v>5.3084848501611648E-11</v>
      </c>
      <c r="F460" s="224">
        <v>99</v>
      </c>
      <c r="G460" s="223">
        <f t="shared" ca="1" si="856"/>
        <v>-6.490347143896197E-13</v>
      </c>
      <c r="H460" s="223">
        <f t="shared" ca="1" si="857"/>
        <v>1.0759787202885675E-12</v>
      </c>
      <c r="I460" s="223">
        <f t="shared" ca="1" si="858"/>
        <v>-9.8044649692083968E-13</v>
      </c>
      <c r="J460" s="223">
        <f t="shared" ca="1" si="859"/>
        <v>4.088268017009376E-13</v>
      </c>
      <c r="K460" s="223">
        <f t="shared" ca="1" si="860"/>
        <v>3.6131195504703546E-13</v>
      </c>
      <c r="L460" s="223">
        <f t="shared" ca="1" si="861"/>
        <v>-9.560040191212737E-13</v>
      </c>
      <c r="M460" s="223">
        <f t="shared" ca="1" si="862"/>
        <v>1.0864774461017314E-12</v>
      </c>
      <c r="N460" s="223">
        <f t="shared" ca="1" si="863"/>
        <v>-6.8937664831473251E-13</v>
      </c>
      <c r="O460" s="223">
        <f t="shared" ca="1" si="864"/>
        <v>-4.2473252743921572E-14</v>
      </c>
      <c r="P460" s="223">
        <f t="shared" ca="1" si="865"/>
        <v>7.5369889374993889E-13</v>
      </c>
      <c r="Q460" s="223">
        <f t="shared" ca="1" si="866"/>
        <v>-1.0989416871552876E-12</v>
      </c>
      <c r="R460" s="223">
        <f t="shared" ca="1" si="867"/>
        <v>9.1055784086755332E-13</v>
      </c>
      <c r="S460" s="223">
        <f t="shared" ca="1" si="868"/>
        <v>-2.8002321756622285E-13</v>
      </c>
      <c r="T460" s="223">
        <f t="shared" ca="1" si="869"/>
        <v>-4.8648572573084561E-13</v>
      </c>
      <c r="U460" s="223">
        <f t="shared" ca="1" si="870"/>
        <v>1.0167658080112696E-12</v>
      </c>
      <c r="V460" s="223">
        <f t="shared" ca="1" si="871"/>
        <v>-1.0533224035720486E-12</v>
      </c>
      <c r="W460" s="223">
        <f t="shared" ca="1" si="872"/>
        <v>5.7840427640518718E-13</v>
      </c>
      <c r="X460" s="223">
        <f t="shared" ca="1" si="873"/>
        <v>1.7737673366966952E-13</v>
      </c>
      <c r="Y460" s="223">
        <f t="shared" ca="1" si="874"/>
        <v>-8.4702674020338387E-13</v>
      </c>
      <c r="Z460" s="223">
        <f t="shared" ca="1" si="875"/>
        <v>1.1053755481494341E-12</v>
      </c>
      <c r="AA460" s="223">
        <f t="shared" ca="1" si="876"/>
        <v>-8.2697354733802797E-13</v>
      </c>
      <c r="AB460" s="223">
        <f t="shared" ca="1" si="877"/>
        <v>1.4700782359297308E-13</v>
      </c>
      <c r="AC460" s="223">
        <f t="shared" ca="1" si="878"/>
        <v>6.0434229827750022E-13</v>
      </c>
      <c r="AD460" s="223">
        <f t="shared" ca="1" si="879"/>
        <v>-1.0622344927405381E-12</v>
      </c>
      <c r="AE460" s="223">
        <f t="shared" ca="1" si="880"/>
        <v>1.0043244116574332E-12</v>
      </c>
      <c r="AF460" s="223">
        <f t="shared" ca="1" si="881"/>
        <v>-4.5873216579831882E-13</v>
      </c>
      <c r="AG460" s="223">
        <f t="shared" ca="1" si="882"/>
        <v>-3.096123034183006E-13</v>
      </c>
      <c r="AH460" s="223">
        <f t="shared" ca="1" si="883"/>
        <v>9.2761451606949286E-13</v>
      </c>
      <c r="AI460" s="223">
        <f t="shared" ca="1" si="884"/>
        <v>-1.095183532013002E-12</v>
      </c>
      <c r="AJ460" s="223">
        <f t="shared" ca="1" si="885"/>
        <v>7.3095080190743254E-13</v>
      </c>
      <c r="AK460" s="223">
        <f t="shared" ca="1" si="886"/>
        <v>-1.1781295117631216E-14</v>
      </c>
      <c r="AL460" s="223">
        <f t="shared" ca="1" si="887"/>
        <v>-7.1310900013468434E-13</v>
      </c>
      <c r="AM460" s="223">
        <f t="shared" ca="1" si="888"/>
        <v>1.0917261819683848E-12</v>
      </c>
      <c r="AN460" s="223">
        <f t="shared" ca="1" si="889"/>
        <v>-9.4022044576373309E-13</v>
      </c>
      <c r="AO460" s="223">
        <f t="shared" ca="1" si="890"/>
        <v>3.3216029642875316E-13</v>
      </c>
      <c r="AP460" s="223">
        <f t="shared" ca="1" si="891"/>
        <v>4.3719101593559704E-13</v>
      </c>
      <c r="AQ460" s="223">
        <f t="shared" ca="1" si="892"/>
        <v>-9.942501061879362E-13</v>
      </c>
      <c r="AR460" s="223">
        <f t="shared" ca="1" si="893"/>
        <v>1.0685189361554361E-12</v>
      </c>
      <c r="AS460" s="223">
        <f t="shared" ca="1" si="894"/>
        <v>-6.2393387604525111E-13</v>
      </c>
      <c r="AT460" s="223">
        <f t="shared" ca="1" si="895"/>
        <v>-1.236224350023475E-13</v>
      </c>
      <c r="AU460" s="223">
        <f t="shared" ca="1" si="896"/>
        <v>8.1114987886615187E-13</v>
      </c>
      <c r="AV460" s="223">
        <f t="shared" ca="1" si="897"/>
        <v>-1.1047972932378792E-12</v>
      </c>
      <c r="AW460" s="223">
        <f t="shared" ca="1" si="898"/>
        <v>8.6197468920612937E-13</v>
      </c>
      <c r="AX460" s="223">
        <f t="shared" ca="1" si="899"/>
        <v>-2.0059242702523787E-13</v>
      </c>
      <c r="AY460" s="223">
        <f t="shared" ca="1" si="900"/>
        <v>-5.5819396863469629E-13</v>
      </c>
      <c r="AZ460" s="223">
        <f t="shared" ca="1" si="901"/>
        <v>1.0459312492587481E-12</v>
      </c>
      <c r="BA460" s="223">
        <f t="shared" ca="1" si="902"/>
        <v>-1.0257828209179092E-12</v>
      </c>
      <c r="BB460" s="223">
        <f t="shared" ca="1" si="903"/>
        <v>5.0753240392810113E-13</v>
      </c>
      <c r="BC460" s="223">
        <f t="shared" ca="1" si="904"/>
        <v>2.5716676863179406E-13</v>
      </c>
      <c r="BD460" s="223">
        <f t="shared" ca="1" si="905"/>
        <v>-8.9699030839906246E-13</v>
      </c>
      <c r="BE460" s="223">
        <f t="shared" ca="1" si="906"/>
        <v>1.1012512248689055E-12</v>
      </c>
      <c r="BF460" s="223">
        <f t="shared" ca="1" si="907"/>
        <v>-7.7076403099461126E-13</v>
      </c>
      <c r="BG460" s="223">
        <f t="shared" ca="1" si="908"/>
        <v>6.6007460807314322E-14</v>
      </c>
      <c r="BH460" s="223">
        <f t="shared" ca="1" si="909"/>
        <v>6.7080116447713059E-13</v>
      </c>
      <c r="BI460" s="223">
        <f t="shared" ca="1" si="910"/>
        <v>-1.0818806127852024E-12</v>
      </c>
      <c r="BJ460" s="223">
        <f t="shared" ca="1" si="911"/>
        <v>9.6761797725248744E-13</v>
      </c>
      <c r="BK460" s="223">
        <f t="shared" ca="1" si="912"/>
        <v>-3.8349717204337333E-13</v>
      </c>
      <c r="BL460" s="223">
        <f t="shared" ca="1" si="913"/>
        <v>-3.8684307468954217E-13</v>
      </c>
      <c r="BM460" s="223">
        <f t="shared" ca="1" si="914"/>
        <v>9.6933916877277545E-13</v>
      </c>
      <c r="BN460" s="223">
        <f t="shared" ca="1" si="915"/>
        <v>-1.0811413130304218E-12</v>
      </c>
      <c r="BO460" s="223">
        <f t="shared" ca="1" si="916"/>
        <v>6.6796036432776272E-13</v>
      </c>
      <c r="BP460" s="223">
        <f t="shared" ca="1" si="917"/>
        <v>6.9570319061050463E-14</v>
      </c>
      <c r="BQ460" s="223">
        <f t="shared" ca="1" si="918"/>
        <v>-7.7331888642239868E-13</v>
      </c>
      <c r="BR460" s="223">
        <f t="shared" ca="1" si="919"/>
        <v>1.1015574848780994E-12</v>
      </c>
      <c r="BS460" s="223">
        <f t="shared" ca="1" si="920"/>
        <v>-8.9489925854788111E-13</v>
      </c>
      <c r="BT460" s="223">
        <f t="shared" ca="1" si="921"/>
        <v>2.5369378573098507E-13</v>
      </c>
      <c r="BU460" s="223">
        <f t="shared" ca="1" si="922"/>
        <v>5.107009008294133E-13</v>
      </c>
      <c r="BV460" s="223">
        <f t="shared" ca="1" si="923"/>
        <v>-1.027108265784731E-12</v>
      </c>
      <c r="BW460" s="223">
        <f t="shared" ca="1" si="924"/>
        <v>1.0447700295148415E-12</v>
      </c>
      <c r="BX460" s="223">
        <f t="shared" ca="1" si="925"/>
        <v>-5.5510995204221837E-13</v>
      </c>
      <c r="BY460" s="223">
        <f t="shared" ca="1" si="926"/>
        <v>-2.0410169657450473E-13</v>
      </c>
      <c r="BZ460" s="223">
        <f t="shared" ca="1" si="927"/>
        <v>8.6420517250863625E-13</v>
      </c>
      <c r="CA460" s="223">
        <f t="shared" ca="1" si="928"/>
        <v>-1.1046659070658841E-12</v>
      </c>
      <c r="CB460" s="223">
        <f t="shared" ca="1" si="929"/>
        <v>8.0872042202015702E-13</v>
      </c>
      <c r="CC460" s="223">
        <f t="shared" ca="1" si="930"/>
        <v>-1.2007460874237313E-13</v>
      </c>
      <c r="CD460" s="223">
        <f t="shared" ca="1" si="931"/>
        <v>-6.2687731005912129E-13</v>
      </c>
      <c r="CE460" s="223">
        <f t="shared" ca="1" si="932"/>
        <v>1.0694286984442632E-12</v>
      </c>
      <c r="CF460" s="223">
        <f t="shared" ca="1" si="933"/>
        <v>-9.9268443228070794E-13</v>
      </c>
      <c r="CG460" s="223">
        <f t="shared" ca="1" si="934"/>
        <v>4.3391016938018517E-13</v>
      </c>
      <c r="CH460" s="223">
        <f t="shared" ca="1" si="935"/>
        <v>3.3556319459312319E-13</v>
      </c>
      <c r="CI460" s="223">
        <f t="shared" ca="1" si="936"/>
        <v>-9.4209300839594198E-13</v>
      </c>
      <c r="CJ460" s="223">
        <f t="shared" ca="1" si="937"/>
        <v>1.0911591257855191E-12</v>
      </c>
      <c r="CK460" s="223">
        <f t="shared" ca="1" si="938"/>
        <v>-7.1037767758621524E-13</v>
      </c>
      <c r="CL460" s="223">
        <f t="shared" ca="1" si="939"/>
        <v>-1.5350602127510768E-14</v>
      </c>
      <c r="CM460" s="223">
        <f t="shared" ca="1" si="940"/>
        <v>7.3362490104649622E-13</v>
      </c>
      <c r="CN460" s="223">
        <f t="shared" ca="1" si="941"/>
        <v>-1.0956639280522093E-12</v>
      </c>
      <c r="CO460" s="223">
        <f t="shared" ca="1" si="942"/>
        <v>9.2566793719185468E-13</v>
      </c>
      <c r="CP460" s="223">
        <f t="shared" ca="1" si="943"/>
        <v>-3.0618397388593977E-13</v>
      </c>
      <c r="CQ460" s="223">
        <f t="shared" ca="1" si="944"/>
        <v>-4.6197750982194379E-13</v>
      </c>
      <c r="CR460" s="223">
        <f t="shared" ca="1" si="945"/>
        <v>1.0058108885343856E-12</v>
      </c>
      <c r="CS460" s="223">
        <f t="shared" ca="1" si="946"/>
        <v>-1.0612402955996148E-12</v>
      </c>
      <c r="CT460" s="223">
        <f t="shared" ca="1" si="947"/>
        <v>6.0135019165997709E-13</v>
      </c>
      <c r="CU460" s="223">
        <f t="shared" ca="1" si="948"/>
        <v>1.5054492565298563E-13</v>
      </c>
      <c r="CV460" s="223">
        <f t="shared" ca="1" si="949"/>
        <v>-8.2933809066220413E-13</v>
      </c>
      <c r="CW460" s="223">
        <f t="shared" ca="1" si="950"/>
        <v>1.105419352335434E-12</v>
      </c>
      <c r="CX460" s="223">
        <f t="shared" ca="1" si="951"/>
        <v>-8.4472853471353431E-13</v>
      </c>
      <c r="CY460" s="223">
        <f t="shared" ca="1" si="952"/>
        <v>1.7385248642764673E-13</v>
      </c>
      <c r="CZ460" s="223">
        <f t="shared" ca="1" si="953"/>
        <v>5.814432532931856E-13</v>
      </c>
      <c r="DA460" s="223">
        <f t="shared" ca="1" si="954"/>
        <v>-1.0544004366978883E-12</v>
      </c>
      <c r="DB460" s="223">
        <f t="shared" ca="1" si="955"/>
        <v>1.01535942356269E-12</v>
      </c>
      <c r="DC460" s="223">
        <f t="shared" ca="1" si="956"/>
        <v>-4.832778391128888E-13</v>
      </c>
      <c r="DD460" s="223">
        <f t="shared" ca="1" si="957"/>
        <v>-2.8347491336903483E-13</v>
      </c>
      <c r="DE460" s="223">
        <f t="shared" ca="1" si="958"/>
        <v>9.1257726344429671E-13</v>
      </c>
      <c r="DF460" s="223">
        <f t="shared" ca="1" si="959"/>
        <v>-1.0985482406323518E-12</v>
      </c>
      <c r="DG460" s="223">
        <f t="shared" ca="1" si="960"/>
        <v>7.5108362879760229E-13</v>
      </c>
      <c r="DH460" s="223">
        <f t="shared" ca="1" si="961"/>
        <v>-3.8906095751108033E-14</v>
      </c>
      <c r="DI460" s="223">
        <f t="shared" ca="1" si="962"/>
        <v>-6.9216354902604368E-13</v>
      </c>
      <c r="DJ460" s="223">
        <f t="shared" ca="1" si="963"/>
        <v>1.0871308208548111E-12</v>
      </c>
      <c r="DK460" s="223">
        <f t="shared" ca="1" si="964"/>
        <v>-9.5420660069621414E-13</v>
      </c>
      <c r="DL460" s="223">
        <f t="shared" ca="1" si="965"/>
        <v>3.5793653802925479E-13</v>
      </c>
      <c r="DM460" s="223">
        <f t="shared" ca="1" si="966"/>
        <v>4.1214117452886296E-13</v>
      </c>
      <c r="DN460" s="223">
        <f t="shared" ca="1" si="967"/>
        <v>-9.8209042475491821E-13</v>
      </c>
      <c r="DO460" s="223">
        <f t="shared" ca="1" si="968"/>
        <v>1.0751539408586253E-12</v>
      </c>
      <c r="DP460" s="223">
        <f t="shared" ca="1" si="969"/>
        <v>-6.461417259939716E-13</v>
      </c>
      <c r="DQ460" s="223">
        <f t="shared" ca="1" si="970"/>
        <v>-9.6625478819390498E-14</v>
      </c>
      <c r="DR460" s="223">
        <f t="shared" ca="1" si="971"/>
        <v>7.9247306071390805E-13</v>
      </c>
      <c r="DS460" s="223">
        <f t="shared" ca="1" si="972"/>
        <v>-1.1035097455619073E-12</v>
      </c>
      <c r="DT460" s="223">
        <f t="shared" ca="1" si="973"/>
        <v>8.7870162237726575E-13</v>
      </c>
      <c r="DU460" s="223">
        <f t="shared" ca="1" si="974"/>
        <v>-2.272115382454369E-13</v>
      </c>
      <c r="DV460" s="223">
        <f t="shared" ca="1" si="975"/>
        <v>-5.3460844880167903E-13</v>
      </c>
      <c r="DW460" s="223">
        <f t="shared" ca="1" si="976"/>
        <v>1.0368320319449275E-12</v>
      </c>
      <c r="DX460" s="223">
        <f t="shared" ca="1" si="977"/>
        <v>-1.035588325058304E-12</v>
      </c>
      <c r="DY460" s="223">
        <f t="shared" ca="1" si="978"/>
        <v>5.3148125020103073E-13</v>
      </c>
      <c r="DZ460" s="223">
        <f t="shared" ca="1" si="979"/>
        <v>2.3070371624920066E-13</v>
      </c>
      <c r="EA460" s="223">
        <f t="shared" ca="1" si="980"/>
        <v>-8.8086303993266809E-13</v>
      </c>
      <c r="EB460" s="223">
        <f t="shared" ca="1" si="981"/>
        <v>1.1032908565460332E-12</v>
      </c>
      <c r="EC460" s="223">
        <f t="shared" ca="1" si="982"/>
        <v>-7.8998015376006026E-13</v>
      </c>
      <c r="ED460" s="223">
        <f t="shared" ca="1" si="983"/>
        <v>9.3069065437322233E-14</v>
      </c>
      <c r="EE460" s="223">
        <f t="shared" ca="1" si="984"/>
        <v>6.4903471438959607E-13</v>
      </c>
      <c r="EF460" s="223">
        <f t="shared" ca="1" si="985"/>
        <v>-1.0759787202885574E-12</v>
      </c>
      <c r="EG460" s="223">
        <f t="shared" ca="1" si="986"/>
        <v>9.8044649692083827E-13</v>
      </c>
      <c r="EH460" s="223">
        <f t="shared" ca="1" si="987"/>
        <v>-4.0882680170094886E-13</v>
      </c>
      <c r="EI460" s="223">
        <f t="shared" ca="1" si="988"/>
        <v>-3.613119550470092E-13</v>
      </c>
      <c r="EJ460" s="223">
        <f t="shared" ca="1" si="989"/>
        <v>9.560040191212527E-13</v>
      </c>
      <c r="EK460" s="223">
        <f t="shared" ca="1" si="990"/>
        <v>-1.0864774461017304E-12</v>
      </c>
      <c r="EL460" s="223">
        <f t="shared" ca="1" si="991"/>
        <v>6.8937664831474039E-13</v>
      </c>
      <c r="EM460" s="223">
        <f t="shared" ca="1" si="992"/>
        <v>4.2473252743895722E-14</v>
      </c>
      <c r="EN460" s="223">
        <f t="shared" ca="1" si="993"/>
        <v>-7.5369889374990849E-13</v>
      </c>
      <c r="EO460" s="223">
        <f t="shared" ca="1" si="994"/>
        <v>1.0989416871552882E-12</v>
      </c>
      <c r="EP460" s="223">
        <f t="shared" ca="1" si="995"/>
        <v>-9.1055784086755696E-13</v>
      </c>
      <c r="EQ460" s="223">
        <f t="shared" ca="1" si="996"/>
        <v>2.8002321756624405E-13</v>
      </c>
      <c r="ER460" s="223">
        <f t="shared" ca="1" si="997"/>
        <v>4.8648572573081168E-13</v>
      </c>
      <c r="ES460" s="223">
        <f t="shared" ca="1" si="998"/>
        <v>-1.0167658080112734E-12</v>
      </c>
      <c r="ET460" s="223">
        <f t="shared" ca="1" si="999"/>
        <v>1.0533224035720504E-12</v>
      </c>
      <c r="EU460" s="223">
        <f t="shared" ca="1" si="1000"/>
        <v>-5.7840427640520587E-13</v>
      </c>
      <c r="EV460" s="223">
        <f t="shared" ca="1" si="1001"/>
        <v>-1.7737673366963239E-13</v>
      </c>
      <c r="EW460" s="223">
        <f t="shared" ca="1" si="1002"/>
        <v>8.4702674020339003E-13</v>
      </c>
      <c r="EX460" s="223">
        <f t="shared" ca="1" si="1003"/>
        <v>-1.1053755481494345E-12</v>
      </c>
      <c r="EY460" s="223">
        <f t="shared" ca="1" si="1004"/>
        <v>8.2697354733804241E-13</v>
      </c>
      <c r="EZ460" s="223">
        <f t="shared" ca="1" si="1005"/>
        <v>-1.4700782359301039E-13</v>
      </c>
      <c r="FA460" s="223">
        <f t="shared" ca="1" si="1006"/>
        <v>-6.043422982775082E-13</v>
      </c>
      <c r="FB460" s="223">
        <f t="shared" ca="1" si="1007"/>
        <v>1.0622344927405385E-12</v>
      </c>
      <c r="FC460" s="223">
        <f t="shared" ca="1" si="1008"/>
        <v>-1.004324411657439E-12</v>
      </c>
      <c r="FD460" s="223">
        <f t="shared" ca="1" si="1009"/>
        <v>4.5873216579834588E-13</v>
      </c>
      <c r="FE460" s="223">
        <f t="shared" ca="1" si="1010"/>
        <v>3.0961230341831726E-13</v>
      </c>
      <c r="FF460" s="223">
        <f t="shared" ca="1" si="1011"/>
        <v>-9.2761451606949387E-13</v>
      </c>
      <c r="FG460" s="223">
        <f t="shared" ca="1" si="1012"/>
        <v>1.0951835320130038E-12</v>
      </c>
      <c r="FH460" s="223">
        <f t="shared" ca="1" si="1013"/>
        <v>-7.3095080190745485E-13</v>
      </c>
      <c r="FI460" s="223">
        <f t="shared" ca="1" si="1014"/>
        <v>1.1781295117613887E-14</v>
      </c>
      <c r="FJ460" s="223">
        <f t="shared" ca="1" si="1015"/>
        <v>7.1310900013468565E-13</v>
      </c>
      <c r="FK460" s="223">
        <f t="shared" ca="1" si="1016"/>
        <v>-1.0917261819683826E-12</v>
      </c>
      <c r="FL460" s="223">
        <f t="shared" ca="1" si="1017"/>
        <v>9.4022044576374885E-13</v>
      </c>
      <c r="FM460" s="223">
        <f t="shared" ca="1" si="1018"/>
        <v>-3.3216029642879653E-13</v>
      </c>
      <c r="FN460" s="223">
        <f t="shared" ca="1" si="1019"/>
        <v>-4.371910159355986E-13</v>
      </c>
      <c r="FO460" s="223">
        <f t="shared" ca="1" si="1020"/>
        <v>9.9425010618792994E-13</v>
      </c>
      <c r="FP460" s="223">
        <f t="shared" ca="1" si="1021"/>
        <v>-1.0685189361554439E-12</v>
      </c>
      <c r="FQ460" s="223">
        <f t="shared" ca="1" si="1022"/>
        <v>6.2393387604528868E-13</v>
      </c>
      <c r="FR460" s="223">
        <f t="shared" ca="1" si="1023"/>
        <v>1.2362243500234912E-13</v>
      </c>
      <c r="FS460" s="223">
        <f t="shared" ca="1" si="1024"/>
        <v>-8.1114987886614228E-13</v>
      </c>
      <c r="FT460" s="223">
        <f t="shared" ca="1" si="1025"/>
        <v>1.1047972932378782E-12</v>
      </c>
      <c r="FU460" s="223">
        <f t="shared" ca="1" si="1026"/>
        <v>-8.6197468920615785E-13</v>
      </c>
      <c r="FV460" s="223">
        <f t="shared" ca="1" si="1027"/>
        <v>2.0059242702523628E-13</v>
      </c>
      <c r="FW460" s="223">
        <f t="shared" ca="1" si="1028"/>
        <v>5.5819396863468417E-13</v>
      </c>
      <c r="FX460" s="223">
        <f t="shared" ca="1" si="1029"/>
        <v>-1.0459312492587384E-12</v>
      </c>
      <c r="FY460" s="223">
        <f t="shared" ca="1" si="1030"/>
        <v>1.0257828209179262E-12</v>
      </c>
      <c r="FZ460" s="223">
        <f t="shared" ca="1" si="1031"/>
        <v>-5.0753240392808568E-13</v>
      </c>
      <c r="GA460" s="223">
        <f t="shared" ca="1" si="1032"/>
        <v>-2.5716676863179562E-13</v>
      </c>
      <c r="GB460" s="223">
        <f t="shared" ca="1" si="1033"/>
        <v>8.9699030839905418E-13</v>
      </c>
      <c r="GC460" s="223">
        <f t="shared" ca="1" si="1034"/>
        <v>-1.1012512248689079E-12</v>
      </c>
      <c r="GD460" s="223">
        <f t="shared" ca="1" si="1035"/>
        <v>7.7076403099459884E-13</v>
      </c>
      <c r="GE460" s="223">
        <f t="shared" ca="1" si="1036"/>
        <v>-6.600746080732837E-14</v>
      </c>
      <c r="GF460" s="223">
        <f t="shared" ca="1" si="1037"/>
        <v>-6.7080116447711948E-13</v>
      </c>
      <c r="GG460" s="223">
        <f t="shared" ca="1" si="1038"/>
        <v>1.0818806127851929E-12</v>
      </c>
      <c r="GH460" s="223">
        <f t="shared" ca="1" si="1039"/>
        <v>-9.6761797725247896E-13</v>
      </c>
      <c r="GI460" s="223">
        <f t="shared" ca="1" si="1040"/>
        <v>3.834971720433865E-13</v>
      </c>
      <c r="GJ460" s="223">
        <f t="shared" ca="1" si="1041"/>
        <v>3.8684307468952894E-13</v>
      </c>
      <c r="GK460" s="223">
        <f t="shared" ca="1" si="1042"/>
        <v>-9.6933916877275364E-13</v>
      </c>
      <c r="GL460" s="223">
        <f t="shared" ca="1" si="1043"/>
        <v>1.0811413130304182E-12</v>
      </c>
      <c r="GM460" s="223">
        <f t="shared" ca="1" si="1044"/>
        <v>-6.6796036432777393E-13</v>
      </c>
      <c r="GN460" s="223">
        <f t="shared" ca="1" si="1045"/>
        <v>-6.9570319061036402E-14</v>
      </c>
      <c r="GO460" s="223">
        <f t="shared" ca="1" si="1046"/>
        <v>7.7331888642236607E-13</v>
      </c>
      <c r="GP460" s="223">
        <f t="shared" ca="1" si="1047"/>
        <v>-1.1015574848780955E-12</v>
      </c>
      <c r="GQ460" s="223">
        <f t="shared" ca="1" si="1048"/>
        <v>8.9489925854787102E-13</v>
      </c>
      <c r="GR460" s="223">
        <f t="shared" ca="1" si="1049"/>
        <v>-2.5369378573099875E-13</v>
      </c>
      <c r="GS460" s="223">
        <f t="shared" ca="1" si="1050"/>
        <v>-5.1070090082940078E-13</v>
      </c>
      <c r="GT460" s="223">
        <f t="shared" ca="1" si="1051"/>
        <v>1.0271082657847143E-12</v>
      </c>
      <c r="GU460" s="223">
        <f t="shared" ca="1" si="1052"/>
        <v>-1.0447700295148356E-12</v>
      </c>
      <c r="GV460" s="223">
        <f t="shared" ca="1" si="1053"/>
        <v>5.5510995204223059E-13</v>
      </c>
      <c r="GW460" s="223">
        <f t="shared" ca="1" si="1054"/>
        <v>2.0410169657449088E-13</v>
      </c>
      <c r="GX460" s="223">
        <f t="shared" ca="1" si="1055"/>
        <v>-8.6420517250860778E-13</v>
      </c>
      <c r="GY460" s="223">
        <f t="shared" ca="1" si="1056"/>
        <v>1.1046659070658833E-12</v>
      </c>
      <c r="GZ460" s="223">
        <f t="shared" ca="1" si="1057"/>
        <v>-8.0872042202016672E-13</v>
      </c>
      <c r="HA460" s="223">
        <f t="shared" ca="1" si="1058"/>
        <v>1.2007460874238714E-13</v>
      </c>
      <c r="HB460" s="223">
        <f t="shared" ca="1" si="1059"/>
        <v>6.2687731005908383E-13</v>
      </c>
      <c r="HC460" s="223">
        <f t="shared" ca="1" si="1060"/>
        <v>-1.0694286984442678E-12</v>
      </c>
      <c r="HD460" s="223">
        <f t="shared" ca="1" si="1061"/>
        <v>9.926844322807142E-13</v>
      </c>
      <c r="HE460" s="223">
        <f t="shared" ca="1" si="1062"/>
        <v>-4.3391016938019814E-13</v>
      </c>
      <c r="HF460" s="223">
        <f t="shared" ca="1" si="1063"/>
        <v>-3.3556319459307987E-13</v>
      </c>
      <c r="HG460" s="223">
        <f t="shared" ca="1" si="1064"/>
        <v>9.4209300839595106E-13</v>
      </c>
      <c r="HH460" s="223">
        <f t="shared" ca="1" si="1065"/>
        <v>-1.0911591257855214E-12</v>
      </c>
      <c r="HI460" s="223">
        <f t="shared" ca="1" si="1066"/>
        <v>7.1037767758617788E-13</v>
      </c>
      <c r="HJ460" s="223">
        <f t="shared" ca="1" si="1067"/>
        <v>1.535060212752811E-14</v>
      </c>
      <c r="HK460" s="223">
        <f t="shared" ca="1" si="1068"/>
        <v>-7.3362490104650935E-13</v>
      </c>
      <c r="HL460" s="223">
        <f t="shared" ca="1" si="1069"/>
        <v>1.0956639280522076E-12</v>
      </c>
      <c r="HM460" s="223">
        <f t="shared" ca="1" si="1070"/>
        <v>-9.2566793719186235E-13</v>
      </c>
      <c r="HN460" s="223">
        <f t="shared" ca="1" si="1071"/>
        <v>3.0618397388598349E-13</v>
      </c>
      <c r="HO460" s="223">
        <f t="shared" ca="1" si="1072"/>
        <v>4.6197750982190249E-13</v>
      </c>
      <c r="HP460" s="223">
        <f t="shared" ca="1" si="1073"/>
        <v>-1.0058108885343537E-12</v>
      </c>
      <c r="HQ460" s="223">
        <f t="shared" ca="1" si="1074"/>
        <v>1.0612402955996011E-12</v>
      </c>
      <c r="HR460" s="223">
        <f t="shared" ca="1" si="1075"/>
        <v>-6.0135019165996265E-13</v>
      </c>
      <c r="HS460" s="223">
        <f t="shared" ca="1" si="1076"/>
        <v>-1.505449256530028E-13</v>
      </c>
      <c r="HT460" s="223">
        <f t="shared" ca="1" si="1077"/>
        <v>8.2933809066219494E-13</v>
      </c>
      <c r="HU460" s="223">
        <f t="shared" ca="1" si="1078"/>
        <v>-1.105419352335434E-12</v>
      </c>
      <c r="HV460" s="223">
        <f t="shared" ca="1" si="1079"/>
        <v>8.447285347135435E-13</v>
      </c>
      <c r="HW460" s="223">
        <f t="shared" ca="1" si="1080"/>
        <v>-1.7385248642769169E-13</v>
      </c>
      <c r="HX460" s="223">
        <f t="shared" ca="1" si="1081"/>
        <v>-5.8144325329314693E-13</v>
      </c>
      <c r="HY460" s="223">
        <f t="shared" ca="1" si="1082"/>
        <v>1.0544004366978653E-12</v>
      </c>
      <c r="HZ460" s="223">
        <f t="shared" ca="1" si="1083"/>
        <v>-1.0153594235626708E-12</v>
      </c>
      <c r="IA460" s="223">
        <f t="shared" ca="1" si="1084"/>
        <v>4.8327783911287335E-13</v>
      </c>
      <c r="IB460" s="223">
        <f t="shared" ca="1" si="1085"/>
        <v>2.8347491336905159E-13</v>
      </c>
      <c r="IC460" s="223">
        <f t="shared" ca="1" si="1086"/>
        <v>-9.1257726344428864E-13</v>
      </c>
      <c r="ID460" s="223">
        <f t="shared" ca="1" si="1087"/>
        <v>1.0985482406323532E-12</v>
      </c>
      <c r="IE460" s="223">
        <f t="shared" ca="1" si="1088"/>
        <v>-1.1719434324119574E-12</v>
      </c>
      <c r="IF460" s="223">
        <f t="shared" ca="1" si="1089"/>
        <v>3.8906095751184906E-14</v>
      </c>
      <c r="IG460" s="223">
        <f t="shared" ca="1" si="1090"/>
        <v>6.921635490259837E-13</v>
      </c>
      <c r="IH460" s="223">
        <f t="shared" ca="1" si="1091"/>
        <v>-1.0871308208548197E-12</v>
      </c>
      <c r="II460" s="223">
        <f t="shared" ca="1" si="1092"/>
        <v>9.542066006961895E-13</v>
      </c>
      <c r="IJ460" s="223">
        <f t="shared" ca="1" si="1093"/>
        <v>-3.5793653802926812E-13</v>
      </c>
      <c r="IK460" s="223">
        <f t="shared" ca="1" si="1094"/>
        <v>-4.1214117452884993E-13</v>
      </c>
      <c r="IL460" s="223">
        <f t="shared" ca="1" si="1095"/>
        <v>9.8209042475491195E-13</v>
      </c>
      <c r="IM460" s="223">
        <f t="shared" ca="1" si="1096"/>
        <v>-1.0751539408586285E-12</v>
      </c>
      <c r="IN460" s="223">
        <f t="shared" ca="1" si="1097"/>
        <v>6.4614172599403391E-13</v>
      </c>
      <c r="IO460" s="223">
        <f t="shared" ca="1" si="1098"/>
        <v>9.6625478819313859E-14</v>
      </c>
      <c r="IP460" s="223">
        <f t="shared" ca="1" si="1099"/>
        <v>-7.9247306071394207E-13</v>
      </c>
      <c r="IQ460" s="223">
        <f t="shared" ca="1" si="1100"/>
        <v>1.1035097455619103E-12</v>
      </c>
      <c r="IR460" s="223">
        <f t="shared" ca="1" si="1101"/>
        <v>-8.7870162237727424E-13</v>
      </c>
      <c r="IS460" s="223">
        <f t="shared" ca="1" si="1102"/>
        <v>2.2721153824545066E-13</v>
      </c>
      <c r="IT460" s="223">
        <f t="shared" ca="1" si="1103"/>
        <v>5.3460844880166681E-13</v>
      </c>
      <c r="IU460" s="223">
        <f t="shared" ca="1" si="1104"/>
        <v>-1.0368320319449225E-12</v>
      </c>
      <c r="IV460" s="223">
        <f t="shared" ca="1" si="1105"/>
        <v>1.0355883250583306E-12</v>
      </c>
      <c r="IW460" s="223">
        <f t="shared" ca="1" si="1106"/>
        <v>-5.3148125020109818E-13</v>
      </c>
      <c r="IX460" s="223">
        <f t="shared" ca="1" si="1107"/>
        <v>-2.3070371624924837E-13</v>
      </c>
      <c r="IY460" s="223">
        <f t="shared" ca="1" si="1108"/>
        <v>8.8086303993269737E-13</v>
      </c>
      <c r="IZ460" s="223">
        <f t="shared" ca="1" si="1109"/>
        <v>-1.1032908565460341E-12</v>
      </c>
      <c r="JA460" s="223">
        <f t="shared" ca="1" si="1110"/>
        <v>7.8998015376007006E-13</v>
      </c>
      <c r="JB460" s="223">
        <f t="shared" ca="1" si="1111"/>
        <v>-9.3069065437336268E-14</v>
      </c>
    </row>
    <row r="461" spans="2:262">
      <c r="B461" s="230">
        <v>100</v>
      </c>
      <c r="C461" s="229">
        <f t="shared" si="1112"/>
        <v>1.9531250000000013E-3</v>
      </c>
      <c r="D461" s="226">
        <f t="shared" ca="1" si="855"/>
        <v>18.000000000058453</v>
      </c>
      <c r="E461" s="225">
        <f ca="1">DB361</f>
        <v>5.845392040470038E-11</v>
      </c>
      <c r="F461" s="224">
        <v>100</v>
      </c>
      <c r="G461" s="223">
        <f t="shared" ca="1" si="856"/>
        <v>-4.6833893831079542E-13</v>
      </c>
      <c r="H461" s="223">
        <f t="shared" ca="1" si="857"/>
        <v>7.546473538320186E-13</v>
      </c>
      <c r="I461" s="223">
        <f t="shared" ca="1" si="858"/>
        <v>-6.9836164791856125E-13</v>
      </c>
      <c r="J461" s="223">
        <f t="shared" ca="1" si="859"/>
        <v>3.2503435430533202E-13</v>
      </c>
      <c r="K461" s="223">
        <f t="shared" ca="1" si="860"/>
        <v>1.9585174075850277E-13</v>
      </c>
      <c r="L461" s="223">
        <f t="shared" ca="1" si="861"/>
        <v>-6.2782524013655585E-13</v>
      </c>
      <c r="M461" s="223">
        <f t="shared" ca="1" si="862"/>
        <v>7.7477920626255281E-13</v>
      </c>
      <c r="N461" s="223">
        <f t="shared" ca="1" si="863"/>
        <v>-5.699996108415194E-13</v>
      </c>
      <c r="O461" s="223">
        <f t="shared" ca="1" si="864"/>
        <v>1.0645210892381928E-13</v>
      </c>
      <c r="P461" s="223">
        <f t="shared" ca="1" si="865"/>
        <v>4.0542242488027519E-13</v>
      </c>
      <c r="Q461" s="223">
        <f t="shared" ca="1" si="866"/>
        <v>-7.3324365384406472E-13</v>
      </c>
      <c r="R461" s="223">
        <f t="shared" ca="1" si="867"/>
        <v>7.28187593686424E-13</v>
      </c>
      <c r="S461" s="223">
        <f t="shared" ca="1" si="868"/>
        <v>-3.9254959001326277E-13</v>
      </c>
      <c r="T461" s="223">
        <f t="shared" ca="1" si="869"/>
        <v>-1.2129772059940542E-13</v>
      </c>
      <c r="U461" s="223">
        <f t="shared" ca="1" si="870"/>
        <v>5.8007840199809271E-13</v>
      </c>
      <c r="V461" s="223">
        <f t="shared" ca="1" si="871"/>
        <v>-7.7551561642954604E-13</v>
      </c>
      <c r="W461" s="223">
        <f t="shared" ca="1" si="872"/>
        <v>6.1888495449408107E-13</v>
      </c>
      <c r="X461" s="223">
        <f t="shared" ca="1" si="873"/>
        <v>-1.8129346207614328E-13</v>
      </c>
      <c r="Y461" s="223">
        <f t="shared" ca="1" si="874"/>
        <v>-3.3860147187171792E-13</v>
      </c>
      <c r="Z461" s="223">
        <f t="shared" ca="1" si="875"/>
        <v>7.0477841663783767E-13</v>
      </c>
      <c r="AA461" s="223">
        <f t="shared" ca="1" si="876"/>
        <v>-7.510006948592562E-13</v>
      </c>
      <c r="AB461" s="223">
        <f t="shared" ca="1" si="877"/>
        <v>4.5628435857993044E-13</v>
      </c>
      <c r="AC461" s="223">
        <f t="shared" ca="1" si="878"/>
        <v>4.5575537082859509E-14</v>
      </c>
      <c r="AD461" s="223">
        <f t="shared" ca="1" si="879"/>
        <v>-5.2674509174527765E-13</v>
      </c>
      <c r="AE461" s="223">
        <f t="shared" ca="1" si="880"/>
        <v>7.6878338727036349E-13</v>
      </c>
      <c r="AF461" s="223">
        <f t="shared" ca="1" si="881"/>
        <v>-6.6181009771793313E-13</v>
      </c>
      <c r="AG461" s="223">
        <f t="shared" ca="1" si="882"/>
        <v>2.5438886008359181E-13</v>
      </c>
      <c r="AH461" s="223">
        <f t="shared" ca="1" si="883"/>
        <v>2.68519601590638E-13</v>
      </c>
      <c r="AI461" s="223">
        <f t="shared" ca="1" si="884"/>
        <v>-6.6952577800831933E-13</v>
      </c>
      <c r="AJ461" s="223">
        <f t="shared" ca="1" si="885"/>
        <v>7.6658124880185389E-13</v>
      </c>
      <c r="AK461" s="223">
        <f t="shared" ca="1" si="886"/>
        <v>-5.1562485934307101E-13</v>
      </c>
      <c r="AL461" s="223">
        <f t="shared" ca="1" si="887"/>
        <v>3.0585563769917177E-14</v>
      </c>
      <c r="AM461" s="223">
        <f t="shared" ca="1" si="888"/>
        <v>4.6833893831079371E-13</v>
      </c>
      <c r="AN461" s="223">
        <f t="shared" ca="1" si="889"/>
        <v>-7.5464735383201759E-13</v>
      </c>
      <c r="AO461" s="223">
        <f t="shared" ca="1" si="890"/>
        <v>6.9836164791856388E-13</v>
      </c>
      <c r="AP461" s="223">
        <f t="shared" ca="1" si="891"/>
        <v>-3.2503435430532859E-13</v>
      </c>
      <c r="AQ461" s="223">
        <f t="shared" ca="1" si="892"/>
        <v>-1.9585174075850502E-13</v>
      </c>
      <c r="AR461" s="223">
        <f t="shared" ca="1" si="893"/>
        <v>6.2782524013655564E-13</v>
      </c>
      <c r="AS461" s="223">
        <f t="shared" ca="1" si="894"/>
        <v>-7.7477920626255281E-13</v>
      </c>
      <c r="AT461" s="223">
        <f t="shared" ca="1" si="895"/>
        <v>5.6999961084152152E-13</v>
      </c>
      <c r="AU461" s="223">
        <f t="shared" ca="1" si="896"/>
        <v>-1.0645210892382513E-13</v>
      </c>
      <c r="AV461" s="223">
        <f t="shared" ca="1" si="897"/>
        <v>-4.0542242488027953E-13</v>
      </c>
      <c r="AW461" s="223">
        <f t="shared" ca="1" si="898"/>
        <v>7.3324365384406552E-13</v>
      </c>
      <c r="AX461" s="223">
        <f t="shared" ca="1" si="899"/>
        <v>-7.281875936864241E-13</v>
      </c>
      <c r="AY461" s="223">
        <f t="shared" ca="1" si="900"/>
        <v>3.9254959001326303E-13</v>
      </c>
      <c r="AZ461" s="223">
        <f t="shared" ca="1" si="901"/>
        <v>1.2129772059940505E-13</v>
      </c>
      <c r="BA461" s="223">
        <f t="shared" ca="1" si="902"/>
        <v>-5.8007840199808877E-13</v>
      </c>
      <c r="BB461" s="223">
        <f t="shared" ca="1" si="903"/>
        <v>7.7551561642954624E-13</v>
      </c>
      <c r="BC461" s="223">
        <f t="shared" ca="1" si="904"/>
        <v>-6.1888495449407794E-13</v>
      </c>
      <c r="BD461" s="223">
        <f t="shared" ca="1" si="905"/>
        <v>1.8129346207614365E-13</v>
      </c>
      <c r="BE461" s="223">
        <f t="shared" ca="1" si="906"/>
        <v>3.3860147187171756E-13</v>
      </c>
      <c r="BF461" s="223">
        <f t="shared" ca="1" si="907"/>
        <v>-7.0477841663783737E-13</v>
      </c>
      <c r="BG461" s="223">
        <f t="shared" ca="1" si="908"/>
        <v>7.5100069485925771E-13</v>
      </c>
      <c r="BH461" s="223">
        <f t="shared" ca="1" si="909"/>
        <v>-4.5628435857993528E-13</v>
      </c>
      <c r="BI461" s="223">
        <f t="shared" ca="1" si="910"/>
        <v>-4.5575537082853621E-14</v>
      </c>
      <c r="BJ461" s="223">
        <f t="shared" ca="1" si="911"/>
        <v>5.2674509174526917E-13</v>
      </c>
      <c r="BK461" s="223">
        <f t="shared" ca="1" si="912"/>
        <v>-7.6878338727036188E-13</v>
      </c>
      <c r="BL461" s="223">
        <f t="shared" ca="1" si="913"/>
        <v>6.6181009771792768E-13</v>
      </c>
      <c r="BM461" s="223">
        <f t="shared" ca="1" si="914"/>
        <v>-2.5438886008358181E-13</v>
      </c>
      <c r="BN461" s="223">
        <f t="shared" ca="1" si="915"/>
        <v>-2.6851960159064799E-13</v>
      </c>
      <c r="BO461" s="223">
        <f t="shared" ca="1" si="916"/>
        <v>6.6952577800831923E-13</v>
      </c>
      <c r="BP461" s="223">
        <f t="shared" ca="1" si="917"/>
        <v>-7.6658124880185399E-13</v>
      </c>
      <c r="BQ461" s="223">
        <f t="shared" ca="1" si="918"/>
        <v>5.1562485934307131E-13</v>
      </c>
      <c r="BR461" s="223">
        <f t="shared" ca="1" si="919"/>
        <v>-3.0585563769917555E-14</v>
      </c>
      <c r="BS461" s="223">
        <f t="shared" ca="1" si="920"/>
        <v>-4.683389383107935E-13</v>
      </c>
      <c r="BT461" s="223">
        <f t="shared" ca="1" si="921"/>
        <v>7.5464735383201759E-13</v>
      </c>
      <c r="BU461" s="223">
        <f t="shared" ca="1" si="922"/>
        <v>-6.9836164791856398E-13</v>
      </c>
      <c r="BV461" s="223">
        <f t="shared" ca="1" si="923"/>
        <v>3.2503435430533894E-13</v>
      </c>
      <c r="BW461" s="223">
        <f t="shared" ca="1" si="924"/>
        <v>1.9585174075849401E-13</v>
      </c>
      <c r="BX461" s="223">
        <f t="shared" ca="1" si="925"/>
        <v>-6.2782524013654888E-13</v>
      </c>
      <c r="BY461" s="223">
        <f t="shared" ca="1" si="926"/>
        <v>7.7477920626255211E-13</v>
      </c>
      <c r="BZ461" s="223">
        <f t="shared" ca="1" si="927"/>
        <v>-5.6999961084151436E-13</v>
      </c>
      <c r="CA461" s="223">
        <f t="shared" ca="1" si="928"/>
        <v>1.0645210892381457E-13</v>
      </c>
      <c r="CB461" s="223">
        <f t="shared" ca="1" si="929"/>
        <v>4.0542242488027923E-13</v>
      </c>
      <c r="CC461" s="223">
        <f t="shared" ca="1" si="930"/>
        <v>-7.3324365384406532E-13</v>
      </c>
      <c r="CD461" s="223">
        <f t="shared" ca="1" si="931"/>
        <v>7.281875936864243E-13</v>
      </c>
      <c r="CE461" s="223">
        <f t="shared" ca="1" si="932"/>
        <v>-3.9254959001326338E-13</v>
      </c>
      <c r="CF461" s="223">
        <f t="shared" ca="1" si="933"/>
        <v>-1.2129772059940467E-13</v>
      </c>
      <c r="CG461" s="223">
        <f t="shared" ca="1" si="934"/>
        <v>5.8007840199808857E-13</v>
      </c>
      <c r="CH461" s="223">
        <f t="shared" ca="1" si="935"/>
        <v>-7.7551561642954574E-13</v>
      </c>
      <c r="CI461" s="223">
        <f t="shared" ca="1" si="936"/>
        <v>6.188849544940849E-13</v>
      </c>
      <c r="CJ461" s="223">
        <f t="shared" ca="1" si="937"/>
        <v>-1.8129346207615476E-13</v>
      </c>
      <c r="CK461" s="223">
        <f t="shared" ca="1" si="938"/>
        <v>-3.3860147187170726E-13</v>
      </c>
      <c r="CL461" s="223">
        <f t="shared" ca="1" si="939"/>
        <v>7.0477841663784191E-13</v>
      </c>
      <c r="CM461" s="223">
        <f t="shared" ca="1" si="940"/>
        <v>-7.5100069485925498E-13</v>
      </c>
      <c r="CN461" s="223">
        <f t="shared" ca="1" si="941"/>
        <v>4.562843585799266E-13</v>
      </c>
      <c r="CO461" s="223">
        <f t="shared" ca="1" si="942"/>
        <v>4.5575537082864249E-14</v>
      </c>
      <c r="CP461" s="223">
        <f t="shared" ca="1" si="943"/>
        <v>-5.2674509174527704E-13</v>
      </c>
      <c r="CQ461" s="223">
        <f t="shared" ca="1" si="944"/>
        <v>7.6878338727036339E-13</v>
      </c>
      <c r="CR461" s="223">
        <f t="shared" ca="1" si="945"/>
        <v>-6.6181009771793354E-13</v>
      </c>
      <c r="CS461" s="223">
        <f t="shared" ca="1" si="946"/>
        <v>2.5438886008359257E-13</v>
      </c>
      <c r="CT461" s="223">
        <f t="shared" ca="1" si="947"/>
        <v>2.6851960159063734E-13</v>
      </c>
      <c r="CU461" s="223">
        <f t="shared" ca="1" si="948"/>
        <v>-6.6952577800831347E-13</v>
      </c>
      <c r="CV461" s="223">
        <f t="shared" ca="1" si="949"/>
        <v>7.6658124880185571E-13</v>
      </c>
      <c r="CW461" s="223">
        <f t="shared" ca="1" si="950"/>
        <v>-5.1562485934307979E-13</v>
      </c>
      <c r="CX461" s="223">
        <f t="shared" ca="1" si="951"/>
        <v>3.0585563769906915E-14</v>
      </c>
      <c r="CY461" s="223">
        <f t="shared" ca="1" si="952"/>
        <v>4.6833893831080199E-13</v>
      </c>
      <c r="CZ461" s="223">
        <f t="shared" ca="1" si="953"/>
        <v>-7.5464735383202001E-13</v>
      </c>
      <c r="DA461" s="223">
        <f t="shared" ca="1" si="954"/>
        <v>6.9836164791855933E-13</v>
      </c>
      <c r="DB461" s="223">
        <f t="shared" ca="1" si="955"/>
        <v>-3.250343543053293E-13</v>
      </c>
      <c r="DC461" s="223">
        <f t="shared" ca="1" si="956"/>
        <v>-1.9585174075850433E-13</v>
      </c>
      <c r="DD461" s="223">
        <f t="shared" ca="1" si="957"/>
        <v>6.2782524013655514E-13</v>
      </c>
      <c r="DE461" s="223">
        <f t="shared" ca="1" si="958"/>
        <v>-7.7477920626255291E-13</v>
      </c>
      <c r="DF461" s="223">
        <f t="shared" ca="1" si="959"/>
        <v>5.6999961084152203E-13</v>
      </c>
      <c r="DG461" s="223">
        <f t="shared" ca="1" si="960"/>
        <v>-1.0645210892380402E-13</v>
      </c>
      <c r="DH461" s="223">
        <f t="shared" ca="1" si="961"/>
        <v>-4.0542242488026943E-13</v>
      </c>
      <c r="DI461" s="223">
        <f t="shared" ca="1" si="962"/>
        <v>7.3324365384406886E-13</v>
      </c>
      <c r="DJ461" s="223">
        <f t="shared" ca="1" si="963"/>
        <v>-7.2818759368642824E-13</v>
      </c>
      <c r="DK461" s="223">
        <f t="shared" ca="1" si="964"/>
        <v>3.9254959001325419E-13</v>
      </c>
      <c r="DL461" s="223">
        <f t="shared" ca="1" si="965"/>
        <v>1.2129772059939338E-13</v>
      </c>
      <c r="DM461" s="223">
        <f t="shared" ca="1" si="966"/>
        <v>-5.8007840199809554E-13</v>
      </c>
      <c r="DN461" s="223">
        <f t="shared" ca="1" si="967"/>
        <v>7.7551561642954533E-13</v>
      </c>
      <c r="DO461" s="223">
        <f t="shared" ca="1" si="968"/>
        <v>-6.1888495449407844E-13</v>
      </c>
      <c r="DP461" s="223">
        <f t="shared" ca="1" si="969"/>
        <v>1.8129346207616584E-13</v>
      </c>
      <c r="DQ461" s="223">
        <f t="shared" ca="1" si="970"/>
        <v>3.3860147187171686E-13</v>
      </c>
      <c r="DR461" s="223">
        <f t="shared" ca="1" si="971"/>
        <v>-7.0477841663784636E-13</v>
      </c>
      <c r="DS461" s="223">
        <f t="shared" ca="1" si="972"/>
        <v>7.5100069485925791E-13</v>
      </c>
      <c r="DT461" s="223">
        <f t="shared" ca="1" si="973"/>
        <v>-4.5628435857991812E-13</v>
      </c>
      <c r="DU461" s="223">
        <f t="shared" ca="1" si="974"/>
        <v>-4.5575537082852857E-14</v>
      </c>
      <c r="DV461" s="223">
        <f t="shared" ca="1" si="975"/>
        <v>5.2674509174528492E-13</v>
      </c>
      <c r="DW461" s="223">
        <f t="shared" ca="1" si="976"/>
        <v>-7.6878338727036188E-13</v>
      </c>
      <c r="DX461" s="223">
        <f t="shared" ca="1" si="977"/>
        <v>6.6181009771792798E-13</v>
      </c>
      <c r="DY461" s="223">
        <f t="shared" ca="1" si="978"/>
        <v>-2.5438886008360337E-13</v>
      </c>
      <c r="DZ461" s="223">
        <f t="shared" ca="1" si="979"/>
        <v>-2.6851960159064729E-13</v>
      </c>
      <c r="EA461" s="223">
        <f t="shared" ca="1" si="980"/>
        <v>6.6952577800830762E-13</v>
      </c>
      <c r="EB461" s="223">
        <f t="shared" ca="1" si="981"/>
        <v>-7.6658124880185399E-13</v>
      </c>
      <c r="EC461" s="223">
        <f t="shared" ca="1" si="982"/>
        <v>5.1562485934308827E-13</v>
      </c>
      <c r="ED461" s="223">
        <f t="shared" ca="1" si="983"/>
        <v>-3.0585563769918319E-14</v>
      </c>
      <c r="EE461" s="223">
        <f t="shared" ca="1" si="984"/>
        <v>-4.6833893831081037E-13</v>
      </c>
      <c r="EF461" s="223">
        <f t="shared" ca="1" si="985"/>
        <v>7.5464735383201739E-13</v>
      </c>
      <c r="EG461" s="223">
        <f t="shared" ca="1" si="986"/>
        <v>-6.9836164791855469E-13</v>
      </c>
      <c r="EH461" s="223">
        <f t="shared" ca="1" si="987"/>
        <v>3.2503435430533965E-13</v>
      </c>
      <c r="EI461" s="223">
        <f t="shared" ca="1" si="988"/>
        <v>1.9585174075851461E-13</v>
      </c>
      <c r="EJ461" s="223">
        <f t="shared" ca="1" si="989"/>
        <v>-6.2782524013654848E-13</v>
      </c>
      <c r="EK461" s="223">
        <f t="shared" ca="1" si="990"/>
        <v>7.7477920626255221E-13</v>
      </c>
      <c r="EL461" s="223">
        <f t="shared" ca="1" si="991"/>
        <v>-5.699996108415297E-13</v>
      </c>
      <c r="EM461" s="223">
        <f t="shared" ca="1" si="992"/>
        <v>1.0645210892381533E-13</v>
      </c>
      <c r="EN461" s="223">
        <f t="shared" ca="1" si="993"/>
        <v>4.0542242488025974E-13</v>
      </c>
      <c r="EO461" s="223">
        <f t="shared" ca="1" si="994"/>
        <v>-7.3324365384406502E-13</v>
      </c>
      <c r="EP461" s="223">
        <f t="shared" ca="1" si="995"/>
        <v>7.2818759368643217E-13</v>
      </c>
      <c r="EQ461" s="223">
        <f t="shared" ca="1" si="996"/>
        <v>-3.9254959001326404E-13</v>
      </c>
      <c r="ER461" s="223">
        <f t="shared" ca="1" si="997"/>
        <v>-1.2129772059942569E-13</v>
      </c>
      <c r="ES461" s="223">
        <f t="shared" ca="1" si="998"/>
        <v>5.8007840199808806E-13</v>
      </c>
      <c r="ET461" s="223">
        <f t="shared" ca="1" si="999"/>
        <v>-7.7551561642954665E-13</v>
      </c>
      <c r="EU461" s="223">
        <f t="shared" ca="1" si="1000"/>
        <v>6.1888495449408541E-13</v>
      </c>
      <c r="EV461" s="223">
        <f t="shared" ca="1" si="1001"/>
        <v>-1.8129346207613404E-13</v>
      </c>
      <c r="EW461" s="223">
        <f t="shared" ca="1" si="1002"/>
        <v>-3.3860147187170666E-13</v>
      </c>
      <c r="EX461" s="223">
        <f t="shared" ca="1" si="1003"/>
        <v>7.0477841663784161E-13</v>
      </c>
      <c r="EY461" s="223">
        <f t="shared" ca="1" si="1004"/>
        <v>-7.5100069485926074E-13</v>
      </c>
      <c r="EZ461" s="223">
        <f t="shared" ca="1" si="1005"/>
        <v>4.5628435857992731E-13</v>
      </c>
      <c r="FA461" s="223">
        <f t="shared" ca="1" si="1006"/>
        <v>4.5575537082841466E-14</v>
      </c>
      <c r="FB461" s="223">
        <f t="shared" ca="1" si="1007"/>
        <v>-5.2674509174527644E-13</v>
      </c>
      <c r="FC461" s="223">
        <f t="shared" ca="1" si="1008"/>
        <v>7.6878338727036036E-13</v>
      </c>
      <c r="FD461" s="223">
        <f t="shared" ca="1" si="1009"/>
        <v>-6.6181009771793394E-13</v>
      </c>
      <c r="FE461" s="223">
        <f t="shared" ca="1" si="1010"/>
        <v>2.5438886008357242E-13</v>
      </c>
      <c r="FF461" s="223">
        <f t="shared" ca="1" si="1011"/>
        <v>2.6851960159063653E-13</v>
      </c>
      <c r="FG461" s="223">
        <f t="shared" ca="1" si="1012"/>
        <v>-6.6952577800832418E-13</v>
      </c>
      <c r="FH461" s="223">
        <f t="shared" ca="1" si="1013"/>
        <v>7.6658124880185581E-13</v>
      </c>
      <c r="FI461" s="223">
        <f t="shared" ca="1" si="1014"/>
        <v>-5.1562485934306394E-13</v>
      </c>
      <c r="FJ461" s="223">
        <f t="shared" ca="1" si="1015"/>
        <v>3.0585563769929717E-14</v>
      </c>
      <c r="FK461" s="223">
        <f t="shared" ca="1" si="1016"/>
        <v>4.6833893831080128E-13</v>
      </c>
      <c r="FL461" s="223">
        <f t="shared" ca="1" si="1017"/>
        <v>-7.5464735383201466E-13</v>
      </c>
      <c r="FM461" s="223">
        <f t="shared" ca="1" si="1018"/>
        <v>6.9836164791855964E-13</v>
      </c>
      <c r="FN461" s="223">
        <f t="shared" ca="1" si="1019"/>
        <v>-3.2503435430535E-13</v>
      </c>
      <c r="FO461" s="223">
        <f t="shared" ca="1" si="1020"/>
        <v>-1.9585174075850358E-13</v>
      </c>
      <c r="FP461" s="223">
        <f t="shared" ca="1" si="1021"/>
        <v>6.2782524013654181E-13</v>
      </c>
      <c r="FQ461" s="223">
        <f t="shared" ca="1" si="1022"/>
        <v>-7.7477920626255281E-13</v>
      </c>
      <c r="FR461" s="223">
        <f t="shared" ca="1" si="1023"/>
        <v>5.6999961084150749E-13</v>
      </c>
      <c r="FS461" s="223">
        <f t="shared" ca="1" si="1024"/>
        <v>-1.0645210892382662E-13</v>
      </c>
      <c r="FT461" s="223">
        <f t="shared" ca="1" si="1025"/>
        <v>-4.0542242488028766E-13</v>
      </c>
      <c r="FU461" s="223">
        <f t="shared" ca="1" si="1026"/>
        <v>7.3324365384406138E-13</v>
      </c>
      <c r="FV461" s="223">
        <f t="shared" ca="1" si="1027"/>
        <v>-7.2818759368642086E-13</v>
      </c>
      <c r="FW461" s="223">
        <f t="shared" ca="1" si="1028"/>
        <v>3.9254959001327393E-13</v>
      </c>
      <c r="FX461" s="223">
        <f t="shared" ca="1" si="1029"/>
        <v>1.2129772059941444E-13</v>
      </c>
      <c r="FY461" s="223">
        <f t="shared" ca="1" si="1030"/>
        <v>-5.8007840199808039E-13</v>
      </c>
      <c r="FZ461" s="223">
        <f t="shared" ca="1" si="1031"/>
        <v>7.7551561642954614E-13</v>
      </c>
      <c r="GA461" s="223">
        <f t="shared" ca="1" si="1032"/>
        <v>-6.1888495449409217E-13</v>
      </c>
      <c r="GB461" s="223">
        <f t="shared" ca="1" si="1033"/>
        <v>1.8129346207614512E-13</v>
      </c>
      <c r="GC461" s="223">
        <f t="shared" ca="1" si="1034"/>
        <v>3.3860147187169636E-13</v>
      </c>
      <c r="GD461" s="223">
        <f t="shared" ca="1" si="1035"/>
        <v>-7.0477841663783686E-13</v>
      </c>
      <c r="GE461" s="223">
        <f t="shared" ca="1" si="1036"/>
        <v>7.5100069485925256E-13</v>
      </c>
      <c r="GF461" s="223">
        <f t="shared" ca="1" si="1037"/>
        <v>-4.562843585799365E-13</v>
      </c>
      <c r="GG461" s="223">
        <f t="shared" ca="1" si="1038"/>
        <v>-4.5575537082874119E-14</v>
      </c>
      <c r="GH461" s="223">
        <f t="shared" ca="1" si="1039"/>
        <v>5.2674509174526806E-13</v>
      </c>
      <c r="GI461" s="223">
        <f t="shared" ca="1" si="1040"/>
        <v>-7.687833872703647E-13</v>
      </c>
      <c r="GJ461" s="223">
        <f t="shared" ca="1" si="1041"/>
        <v>6.618100977179399E-13</v>
      </c>
      <c r="GK461" s="223">
        <f t="shared" ca="1" si="1042"/>
        <v>-2.5438886008358323E-13</v>
      </c>
      <c r="GL461" s="223">
        <f t="shared" ca="1" si="1043"/>
        <v>-2.6851960159062588E-13</v>
      </c>
      <c r="GM461" s="223">
        <f t="shared" ca="1" si="1044"/>
        <v>6.6952577800831842E-13</v>
      </c>
      <c r="GN461" s="223">
        <f t="shared" ca="1" si="1045"/>
        <v>-7.6658124880185752E-13</v>
      </c>
      <c r="GO461" s="223">
        <f t="shared" ca="1" si="1046"/>
        <v>5.1562485934307242E-13</v>
      </c>
      <c r="GP461" s="223">
        <f t="shared" ca="1" si="1047"/>
        <v>-3.0585563769897039E-14</v>
      </c>
      <c r="GQ461" s="223">
        <f t="shared" ca="1" si="1048"/>
        <v>-4.6833893831079229E-13</v>
      </c>
      <c r="GR461" s="223">
        <f t="shared" ca="1" si="1049"/>
        <v>7.5464735383202234E-13</v>
      </c>
      <c r="GS461" s="223">
        <f t="shared" ca="1" si="1050"/>
        <v>-6.9836164791856469E-13</v>
      </c>
      <c r="GT461" s="223">
        <f t="shared" ca="1" si="1051"/>
        <v>3.2503435430532036E-13</v>
      </c>
      <c r="GU461" s="223">
        <f t="shared" ca="1" si="1052"/>
        <v>1.9585174075849252E-13</v>
      </c>
      <c r="GV461" s="223">
        <f t="shared" ca="1" si="1053"/>
        <v>-6.27825240136561E-13</v>
      </c>
      <c r="GW461" s="223">
        <f t="shared" ca="1" si="1054"/>
        <v>7.7477920626255362E-13</v>
      </c>
      <c r="GX461" s="223">
        <f t="shared" ca="1" si="1055"/>
        <v>-5.6999961084151526E-13</v>
      </c>
      <c r="GY461" s="223">
        <f t="shared" ca="1" si="1056"/>
        <v>1.0645210892383794E-13</v>
      </c>
      <c r="GZ461" s="223">
        <f t="shared" ca="1" si="1057"/>
        <v>4.0542242488027797E-13</v>
      </c>
      <c r="HA461" s="223">
        <f t="shared" ca="1" si="1058"/>
        <v>-7.3324365384405765E-13</v>
      </c>
      <c r="HB461" s="223">
        <f t="shared" ca="1" si="1059"/>
        <v>7.281875936864248E-13</v>
      </c>
      <c r="HC461" s="223">
        <f t="shared" ca="1" si="1060"/>
        <v>-3.9254959001324566E-13</v>
      </c>
      <c r="HD461" s="223">
        <f t="shared" ca="1" si="1061"/>
        <v>-1.2129772059940315E-13</v>
      </c>
      <c r="HE461" s="223">
        <f t="shared" ca="1" si="1062"/>
        <v>5.800784019981021E-13</v>
      </c>
      <c r="HF461" s="223">
        <f t="shared" ca="1" si="1063"/>
        <v>-7.7551561642954574E-13</v>
      </c>
      <c r="HG461" s="223">
        <f t="shared" ca="1" si="1064"/>
        <v>6.1888495449407248E-13</v>
      </c>
      <c r="HH461" s="223">
        <f t="shared" ca="1" si="1065"/>
        <v>-1.8129346207611334E-13</v>
      </c>
      <c r="HI461" s="223">
        <f t="shared" ca="1" si="1066"/>
        <v>-3.3860147187168606E-13</v>
      </c>
      <c r="HJ461" s="223">
        <f t="shared" ca="1" si="1067"/>
        <v>7.0477841663783202E-13</v>
      </c>
      <c r="HK461" s="223">
        <f t="shared" ca="1" si="1068"/>
        <v>-7.5100069485925539E-13</v>
      </c>
      <c r="HL461" s="223">
        <f t="shared" ca="1" si="1069"/>
        <v>4.5628435857991004E-13</v>
      </c>
      <c r="HM461" s="223">
        <f t="shared" ca="1" si="1070"/>
        <v>4.5575537082818697E-14</v>
      </c>
      <c r="HN461" s="223">
        <f t="shared" ca="1" si="1071"/>
        <v>-5.2674509174525968E-13</v>
      </c>
      <c r="HO461" s="223">
        <f t="shared" ca="1" si="1072"/>
        <v>7.6878338727036319E-13</v>
      </c>
      <c r="HP461" s="223">
        <f t="shared" ca="1" si="1073"/>
        <v>-6.6181009771792273E-13</v>
      </c>
      <c r="HQ461" s="223">
        <f t="shared" ca="1" si="1074"/>
        <v>2.5438886008355233E-13</v>
      </c>
      <c r="HR461" s="223">
        <f t="shared" ca="1" si="1075"/>
        <v>2.6851960159061518E-13</v>
      </c>
      <c r="HS461" s="223">
        <f t="shared" ca="1" si="1076"/>
        <v>-6.6952577800831257E-13</v>
      </c>
      <c r="HT461" s="223">
        <f t="shared" ca="1" si="1077"/>
        <v>7.6658124880185248E-13</v>
      </c>
      <c r="HU461" s="223">
        <f t="shared" ca="1" si="1078"/>
        <v>-5.1562485934304798E-13</v>
      </c>
      <c r="HV461" s="223">
        <f t="shared" ca="1" si="1079"/>
        <v>3.0585563769952518E-14</v>
      </c>
      <c r="HW461" s="223">
        <f t="shared" ca="1" si="1080"/>
        <v>4.6833893831078321E-13</v>
      </c>
      <c r="HX461" s="223">
        <f t="shared" ca="1" si="1081"/>
        <v>-7.5464735383201961E-13</v>
      </c>
      <c r="HY461" s="223">
        <f t="shared" ca="1" si="1082"/>
        <v>6.9836164791855035E-13</v>
      </c>
      <c r="HZ461" s="223">
        <f t="shared" ca="1" si="1083"/>
        <v>-3.250343543053707E-13</v>
      </c>
      <c r="IA461" s="223">
        <f t="shared" ca="1" si="1084"/>
        <v>-1.9585174075848151E-13</v>
      </c>
      <c r="IB461" s="223">
        <f t="shared" ca="1" si="1085"/>
        <v>6.2782524013655423E-13</v>
      </c>
      <c r="IC461" s="223">
        <f t="shared" ca="1" si="1086"/>
        <v>-7.747792062625517E-13</v>
      </c>
      <c r="ID461" s="223">
        <f t="shared" ca="1" si="1087"/>
        <v>5.6999961084149305E-13</v>
      </c>
      <c r="IE461" s="223">
        <f t="shared" ca="1" si="1088"/>
        <v>-5.2242018474738851E-13</v>
      </c>
      <c r="IF461" s="223">
        <f t="shared" ca="1" si="1089"/>
        <v>-4.0542242488026822E-13</v>
      </c>
      <c r="IG461" s="223">
        <f t="shared" ca="1" si="1090"/>
        <v>7.3324365384406835E-13</v>
      </c>
      <c r="IH461" s="223">
        <f t="shared" ca="1" si="1091"/>
        <v>-7.2818759368641349E-13</v>
      </c>
      <c r="II461" s="223">
        <f t="shared" ca="1" si="1092"/>
        <v>3.9254959001329357E-13</v>
      </c>
      <c r="IJ461" s="223">
        <f t="shared" ca="1" si="1093"/>
        <v>1.2129772059939189E-13</v>
      </c>
      <c r="IK461" s="223">
        <f t="shared" ca="1" si="1094"/>
        <v>-5.8007840199809463E-13</v>
      </c>
      <c r="IL461" s="223">
        <f t="shared" ca="1" si="1095"/>
        <v>7.7551561642954705E-13</v>
      </c>
      <c r="IM461" s="223">
        <f t="shared" ca="1" si="1096"/>
        <v>-6.1888495449410601E-13</v>
      </c>
      <c r="IN461" s="223">
        <f t="shared" ca="1" si="1097"/>
        <v>1.8129346207616731E-13</v>
      </c>
      <c r="IO461" s="223">
        <f t="shared" ca="1" si="1098"/>
        <v>3.3860147187171549E-13</v>
      </c>
      <c r="IP461" s="223">
        <f t="shared" ca="1" si="1099"/>
        <v>-7.0477841663784575E-13</v>
      </c>
      <c r="IQ461" s="223">
        <f t="shared" ca="1" si="1100"/>
        <v>7.5100069485924721E-13</v>
      </c>
      <c r="IR461" s="223">
        <f t="shared" ca="1" si="1101"/>
        <v>-4.5628435857995497E-13</v>
      </c>
      <c r="IS461" s="223">
        <f t="shared" ca="1" si="1102"/>
        <v>-4.5575537082851349E-14</v>
      </c>
      <c r="IT461" s="223">
        <f t="shared" ca="1" si="1103"/>
        <v>5.2674509174528371E-13</v>
      </c>
      <c r="IU461" s="223">
        <f t="shared" ca="1" si="1104"/>
        <v>-7.6878338727036773E-13</v>
      </c>
      <c r="IV461" s="223">
        <f t="shared" ca="1" si="1105"/>
        <v>6.6181009771795171E-13</v>
      </c>
      <c r="IW461" s="223">
        <f t="shared" ca="1" si="1106"/>
        <v>-2.5438886008360478E-13</v>
      </c>
      <c r="IX461" s="223">
        <f t="shared" ca="1" si="1107"/>
        <v>-2.6851960159064582E-13</v>
      </c>
      <c r="IY461" s="223">
        <f t="shared" ca="1" si="1108"/>
        <v>6.6952577800832923E-13</v>
      </c>
      <c r="IZ461" s="223">
        <f t="shared" ca="1" si="1109"/>
        <v>-7.6658124880186116E-13</v>
      </c>
      <c r="JA461" s="223">
        <f t="shared" ca="1" si="1110"/>
        <v>5.1562485934308948E-13</v>
      </c>
      <c r="JB461" s="223">
        <f t="shared" ca="1" si="1111"/>
        <v>-3.058556376991984E-14</v>
      </c>
    </row>
    <row r="462" spans="2:262">
      <c r="B462" s="230">
        <v>101</v>
      </c>
      <c r="C462" s="229">
        <f t="shared" si="1112"/>
        <v>1.9726562500000013E-3</v>
      </c>
      <c r="D462" s="226">
        <f t="shared" ca="1" si="855"/>
        <v>18.00000000004524</v>
      </c>
      <c r="E462" s="225">
        <f ca="1">DC361</f>
        <v>4.5241590039184428E-11</v>
      </c>
      <c r="F462" s="224">
        <v>101</v>
      </c>
      <c r="G462" s="223">
        <f t="shared" ca="1" si="856"/>
        <v>-2.0956908785803462E-13</v>
      </c>
      <c r="H462" s="223">
        <f t="shared" ca="1" si="857"/>
        <v>2.9412674244789091E-13</v>
      </c>
      <c r="I462" s="223">
        <f t="shared" ca="1" si="858"/>
        <v>-2.5417844549845685E-13</v>
      </c>
      <c r="J462" s="223">
        <f t="shared" ca="1" si="859"/>
        <v>1.0663459652889393E-13</v>
      </c>
      <c r="K462" s="223">
        <f t="shared" ca="1" si="860"/>
        <v>8.6048439028540843E-14</v>
      </c>
      <c r="L462" s="223">
        <f t="shared" ca="1" si="861"/>
        <v>-2.423065555508856E-13</v>
      </c>
      <c r="M462" s="223">
        <f t="shared" ca="1" si="862"/>
        <v>2.9599457588955641E-13</v>
      </c>
      <c r="N462" s="223">
        <f t="shared" ca="1" si="863"/>
        <v>-2.2438597744788266E-13</v>
      </c>
      <c r="O462" s="223">
        <f t="shared" ca="1" si="864"/>
        <v>5.7793191571529031E-14</v>
      </c>
      <c r="P462" s="223">
        <f t="shared" ca="1" si="865"/>
        <v>1.3326386521477354E-13</v>
      </c>
      <c r="Q462" s="223">
        <f t="shared" ca="1" si="866"/>
        <v>-2.6790937571908875E-13</v>
      </c>
      <c r="R462" s="223">
        <f t="shared" ca="1" si="867"/>
        <v>2.8914693333686262E-13</v>
      </c>
      <c r="S462" s="223">
        <f t="shared" ca="1" si="868"/>
        <v>-1.8798652819151913E-13</v>
      </c>
      <c r="T462" s="223">
        <f t="shared" ca="1" si="869"/>
        <v>7.2500825465616519E-15</v>
      </c>
      <c r="U462" s="223">
        <f t="shared" ca="1" si="870"/>
        <v>1.7655537484035766E-13</v>
      </c>
      <c r="V462" s="223">
        <f t="shared" ca="1" si="871"/>
        <v>-2.8562368061390801E-13</v>
      </c>
      <c r="W462" s="223">
        <f t="shared" ca="1" si="872"/>
        <v>2.7378544167471576E-13</v>
      </c>
      <c r="X462" s="223">
        <f t="shared" ca="1" si="873"/>
        <v>-1.4605186914696254E-13</v>
      </c>
      <c r="Y462" s="223">
        <f t="shared" ca="1" si="874"/>
        <v>-4.3506503094324023E-14</v>
      </c>
      <c r="Z462" s="223">
        <f t="shared" ca="1" si="875"/>
        <v>2.146482617328349E-13</v>
      </c>
      <c r="AA462" s="223">
        <f t="shared" ca="1" si="876"/>
        <v>-2.949278775723575E-13</v>
      </c>
      <c r="AB462" s="223">
        <f t="shared" ca="1" si="877"/>
        <v>2.5036241565049597E-13</v>
      </c>
      <c r="AC462" s="223">
        <f t="shared" ca="1" si="878"/>
        <v>-9.9816754407713849E-14</v>
      </c>
      <c r="AD462" s="223">
        <f t="shared" ca="1" si="879"/>
        <v>-9.2982052141287205E-14</v>
      </c>
      <c r="AE462" s="223">
        <f t="shared" ca="1" si="880"/>
        <v>2.4642089168566479E-13</v>
      </c>
      <c r="AF462" s="223">
        <f t="shared" ca="1" si="881"/>
        <v>-2.9554800716462553E-13</v>
      </c>
      <c r="AG462" s="223">
        <f t="shared" ca="1" si="882"/>
        <v>2.1956753959512612E-13</v>
      </c>
      <c r="AH462" s="223">
        <f t="shared" ca="1" si="883"/>
        <v>-5.0642563760533862E-14</v>
      </c>
      <c r="AI462" s="223">
        <f t="shared" ca="1" si="884"/>
        <v>-1.3971977114218402E-13</v>
      </c>
      <c r="AJ462" s="223">
        <f t="shared" ca="1" si="885"/>
        <v>2.7093772865803021E-13</v>
      </c>
      <c r="AK462" s="223">
        <f t="shared" ca="1" si="886"/>
        <v>-2.8746580985146637E-13</v>
      </c>
      <c r="AL462" s="223">
        <f t="shared" ca="1" si="887"/>
        <v>1.8230755986435535E-13</v>
      </c>
      <c r="AM462" s="223">
        <f t="shared" ca="1" si="888"/>
        <v>2.2782754688871133E-17</v>
      </c>
      <c r="AN462" s="223">
        <f t="shared" ca="1" si="889"/>
        <v>-1.8234348127089959E-13</v>
      </c>
      <c r="AO462" s="223">
        <f t="shared" ca="1" si="890"/>
        <v>2.8747688136713337E-13</v>
      </c>
      <c r="AP462" s="223">
        <f t="shared" ca="1" si="891"/>
        <v>-2.7091926363113667E-13</v>
      </c>
      <c r="AQ462" s="223">
        <f t="shared" ca="1" si="892"/>
        <v>1.3967958595053918E-13</v>
      </c>
      <c r="AR462" s="223">
        <f t="shared" ca="1" si="893"/>
        <v>5.0687458438191962E-14</v>
      </c>
      <c r="AS462" s="223">
        <f t="shared" ca="1" si="894"/>
        <v>-2.1959813952098094E-13</v>
      </c>
      <c r="AT462" s="223">
        <f t="shared" ca="1" si="895"/>
        <v>2.9555135917143841E-13</v>
      </c>
      <c r="AU462" s="223">
        <f t="shared" ca="1" si="896"/>
        <v>-2.4639557684500092E-13</v>
      </c>
      <c r="AV462" s="223">
        <f t="shared" ca="1" si="897"/>
        <v>9.2938786406069947E-14</v>
      </c>
      <c r="AW462" s="223">
        <f t="shared" ca="1" si="898"/>
        <v>9.9859656342649499E-14</v>
      </c>
      <c r="AX462" s="223">
        <f t="shared" ca="1" si="899"/>
        <v>-2.5038679308956315E-13</v>
      </c>
      <c r="AY462" s="223">
        <f t="shared" ca="1" si="900"/>
        <v>2.9492341137143067E-13</v>
      </c>
      <c r="AZ462" s="223">
        <f t="shared" ca="1" si="901"/>
        <v>-2.1461684246667443E-13</v>
      </c>
      <c r="BA462" s="223">
        <f t="shared" ca="1" si="902"/>
        <v>4.3461430762780899E-14</v>
      </c>
      <c r="BB462" s="223">
        <f t="shared" ca="1" si="903"/>
        <v>1.4609151510391537E-13</v>
      </c>
      <c r="BC462" s="223">
        <f t="shared" ca="1" si="904"/>
        <v>-2.738028788402435E-13</v>
      </c>
      <c r="BD462" s="223">
        <f t="shared" ca="1" si="905"/>
        <v>2.8561152771125556E-13</v>
      </c>
      <c r="BE462" s="223">
        <f t="shared" ca="1" si="906"/>
        <v>-1.7651877628004631E-13</v>
      </c>
      <c r="BF462" s="223">
        <f t="shared" ca="1" si="907"/>
        <v>-7.2956343324640794E-15</v>
      </c>
      <c r="BG462" s="223">
        <f t="shared" ca="1" si="908"/>
        <v>1.8802175080658581E-13</v>
      </c>
      <c r="BH462" s="223">
        <f t="shared" ca="1" si="909"/>
        <v>-2.8915691679647565E-13</v>
      </c>
      <c r="BI462" s="223">
        <f t="shared" ca="1" si="910"/>
        <v>2.6788989395346818E-13</v>
      </c>
      <c r="BJ462" s="223">
        <f t="shared" ca="1" si="911"/>
        <v>-1.3322316499449536E-13</v>
      </c>
      <c r="BK462" s="223">
        <f t="shared" ca="1" si="912"/>
        <v>-5.7837881552420807E-14</v>
      </c>
      <c r="BL462" s="223">
        <f t="shared" ca="1" si="913"/>
        <v>2.2441573960118565E-13</v>
      </c>
      <c r="BM462" s="223">
        <f t="shared" ca="1" si="914"/>
        <v>-2.9599681168313146E-13</v>
      </c>
      <c r="BN462" s="223">
        <f t="shared" ca="1" si="915"/>
        <v>2.4228031855733976E-13</v>
      </c>
      <c r="BO462" s="223">
        <f t="shared" ca="1" si="916"/>
        <v>-8.6004835554696072E-14</v>
      </c>
      <c r="BP462" s="223">
        <f t="shared" ca="1" si="917"/>
        <v>-1.0667710882102399E-13</v>
      </c>
      <c r="BQ462" s="223">
        <f t="shared" ca="1" si="918"/>
        <v>2.542018708518685E-13</v>
      </c>
      <c r="BR462" s="223">
        <f t="shared" ca="1" si="919"/>
        <v>-2.9412116474312185E-13</v>
      </c>
      <c r="BS462" s="223">
        <f t="shared" ca="1" si="920"/>
        <v>2.0953686817736139E-13</v>
      </c>
      <c r="BT462" s="223">
        <f t="shared" ca="1" si="921"/>
        <v>-3.6254118224264024E-14</v>
      </c>
      <c r="BU462" s="223">
        <f t="shared" ca="1" si="922"/>
        <v>-1.523752589996654E-13</v>
      </c>
      <c r="BV462" s="223">
        <f t="shared" ca="1" si="923"/>
        <v>2.7650310040639242E-13</v>
      </c>
      <c r="BW462" s="223">
        <f t="shared" ca="1" si="924"/>
        <v>-2.8358520386645449E-13</v>
      </c>
      <c r="BX462" s="223">
        <f t="shared" ca="1" si="925"/>
        <v>1.7062366438537179E-13</v>
      </c>
      <c r="BY462" s="223">
        <f t="shared" ca="1" si="926"/>
        <v>1.4564091292918748E-14</v>
      </c>
      <c r="BZ462" s="223">
        <f t="shared" ca="1" si="927"/>
        <v>-1.9358676307016575E-13</v>
      </c>
      <c r="CA462" s="223">
        <f t="shared" ca="1" si="928"/>
        <v>2.9066277491141421E-13</v>
      </c>
      <c r="CB462" s="223">
        <f t="shared" ca="1" si="929"/>
        <v>-2.6469915742073041E-13</v>
      </c>
      <c r="CC462" s="223">
        <f t="shared" ca="1" si="930"/>
        <v>1.2668649538540133E-13</v>
      </c>
      <c r="CD462" s="223">
        <f t="shared" ca="1" si="931"/>
        <v>6.4953465289504295E-14</v>
      </c>
      <c r="CE462" s="223">
        <f t="shared" ca="1" si="932"/>
        <v>-2.2909816003129956E-13</v>
      </c>
      <c r="CF462" s="223">
        <f t="shared" ca="1" si="933"/>
        <v>2.9626396678349993E-13</v>
      </c>
      <c r="CG462" s="223">
        <f t="shared" ca="1" si="934"/>
        <v>-2.3801911966522181E-13</v>
      </c>
      <c r="CH462" s="223">
        <f t="shared" ca="1" si="935"/>
        <v>7.9019078606311956E-14</v>
      </c>
      <c r="CI462" s="223">
        <f t="shared" ca="1" si="936"/>
        <v>1.1343030299795092E-13</v>
      </c>
      <c r="CJ462" s="223">
        <f t="shared" ca="1" si="937"/>
        <v>-2.5786382691239499E-13</v>
      </c>
      <c r="CK462" s="223">
        <f t="shared" ca="1" si="938"/>
        <v>2.9314175052307037E-13</v>
      </c>
      <c r="CL462" s="223">
        <f t="shared" ca="1" si="939"/>
        <v>-2.0433067671375246E-13</v>
      </c>
      <c r="CM462" s="223">
        <f t="shared" ca="1" si="940"/>
        <v>2.9024967560553459E-14</v>
      </c>
      <c r="CN462" s="223">
        <f t="shared" ca="1" si="941"/>
        <v>1.5856721773707186E-13</v>
      </c>
      <c r="CO462" s="223">
        <f t="shared" ca="1" si="942"/>
        <v>-2.7903676684397048E-13</v>
      </c>
      <c r="CP462" s="223">
        <f t="shared" ca="1" si="943"/>
        <v>2.8138805889877678E-13</v>
      </c>
      <c r="CQ462" s="223">
        <f t="shared" ca="1" si="944"/>
        <v>-1.6462577517529778E-13</v>
      </c>
      <c r="CR462" s="223">
        <f t="shared" ca="1" si="945"/>
        <v>-2.1823775389356604E-14</v>
      </c>
      <c r="CS462" s="223">
        <f t="shared" ca="1" si="946"/>
        <v>1.9903516590635396E-13</v>
      </c>
      <c r="CT462" s="223">
        <f t="shared" ca="1" si="947"/>
        <v>-2.919935486393272E-13</v>
      </c>
      <c r="CU462" s="223">
        <f t="shared" ca="1" si="948"/>
        <v>2.6134897601330519E-13</v>
      </c>
      <c r="CV462" s="223">
        <f t="shared" ca="1" si="949"/>
        <v>-1.2007351456859276E-13</v>
      </c>
      <c r="CW462" s="223">
        <f t="shared" ca="1" si="950"/>
        <v>-7.2029923487863862E-14</v>
      </c>
      <c r="CX462" s="223">
        <f t="shared" ca="1" si="951"/>
        <v>2.3364258029633727E-13</v>
      </c>
      <c r="CY462" s="223">
        <f t="shared" ca="1" si="952"/>
        <v>-2.963526635483016E-13</v>
      </c>
      <c r="CZ462" s="223">
        <f t="shared" ca="1" si="953"/>
        <v>2.3361454695552561E-13</v>
      </c>
      <c r="DA462" s="223">
        <f t="shared" ca="1" si="954"/>
        <v>-7.1985723519689016E-14</v>
      </c>
      <c r="DB462" s="223">
        <f t="shared" ca="1" si="955"/>
        <v>-1.201151710017919E-13</v>
      </c>
      <c r="DC462" s="223">
        <f t="shared" ca="1" si="956"/>
        <v>2.6137045544573895E-13</v>
      </c>
      <c r="DD462" s="223">
        <f t="shared" ca="1" si="957"/>
        <v>-2.9198575867377978E-13</v>
      </c>
      <c r="DE462" s="223">
        <f t="shared" ca="1" si="958"/>
        <v>1.9900140409090125E-13</v>
      </c>
      <c r="DF462" s="223">
        <f t="shared" ca="1" si="959"/>
        <v>-2.1778333341697872E-14</v>
      </c>
      <c r="DG462" s="223">
        <f t="shared" ca="1" si="960"/>
        <v>-1.6466366151172364E-13</v>
      </c>
      <c r="DH462" s="223">
        <f t="shared" ca="1" si="961"/>
        <v>2.8140235196706401E-13</v>
      </c>
      <c r="DI462" s="223">
        <f t="shared" ca="1" si="962"/>
        <v>-2.7902141628619844E-13</v>
      </c>
      <c r="DJ462" s="223">
        <f t="shared" ca="1" si="963"/>
        <v>1.5852872155401944E-13</v>
      </c>
      <c r="DK462" s="223">
        <f t="shared" ca="1" si="964"/>
        <v>2.9070313659551845E-14</v>
      </c>
      <c r="DL462" s="223">
        <f t="shared" ca="1" si="965"/>
        <v>-2.0436367740100437E-13</v>
      </c>
      <c r="DM462" s="223">
        <f t="shared" ca="1" si="966"/>
        <v>2.9314843637188183E-13</v>
      </c>
      <c r="DN462" s="223">
        <f t="shared" ca="1" si="967"/>
        <v>-2.5784136775518922E-13</v>
      </c>
      <c r="DO462" s="223">
        <f t="shared" ca="1" si="968"/>
        <v>1.1338820595645372E-13</v>
      </c>
      <c r="DP462" s="223">
        <f t="shared" ca="1" si="969"/>
        <v>7.9062993553678526E-14</v>
      </c>
      <c r="DQ462" s="223">
        <f t="shared" ca="1" si="970"/>
        <v>-2.3804626300746853E-13</v>
      </c>
      <c r="DR462" s="223">
        <f t="shared" ca="1" si="971"/>
        <v>2.9626284854992146E-13</v>
      </c>
      <c r="DS462" s="223">
        <f t="shared" ca="1" si="972"/>
        <v>-2.2906925357815384E-13</v>
      </c>
      <c r="DT462" s="223">
        <f t="shared" ca="1" si="973"/>
        <v>6.490900692493738E-14</v>
      </c>
      <c r="DU462" s="223">
        <f t="shared" ca="1" si="974"/>
        <v>1.2672768611800928E-13</v>
      </c>
      <c r="DV462" s="223">
        <f t="shared" ca="1" si="975"/>
        <v>-2.6471964418998931E-13</v>
      </c>
      <c r="DW462" s="223">
        <f t="shared" ca="1" si="976"/>
        <v>2.9065388552151635E-13</v>
      </c>
      <c r="DX462" s="223">
        <f t="shared" ca="1" si="977"/>
        <v>-1.9355226046336739E-13</v>
      </c>
      <c r="DY462" s="223">
        <f t="shared" ca="1" si="978"/>
        <v>1.4518580669181562E-14</v>
      </c>
      <c r="DZ462" s="223">
        <f t="shared" ca="1" si="979"/>
        <v>1.7066091805385156E-13</v>
      </c>
      <c r="EA462" s="223">
        <f t="shared" ca="1" si="980"/>
        <v>-2.8359843083563646E-13</v>
      </c>
      <c r="EB462" s="223">
        <f t="shared" ca="1" si="981"/>
        <v>2.7648670160572926E-13</v>
      </c>
      <c r="EC462" s="223">
        <f t="shared" ca="1" si="982"/>
        <v>-1.523361761586406E-13</v>
      </c>
      <c r="ED462" s="223">
        <f t="shared" ca="1" si="983"/>
        <v>-3.6299341059807596E-14</v>
      </c>
      <c r="EE462" s="223">
        <f t="shared" ca="1" si="984"/>
        <v>2.0956908785803841E-13</v>
      </c>
      <c r="EF462" s="223">
        <f t="shared" ca="1" si="985"/>
        <v>-2.9412674244789197E-13</v>
      </c>
      <c r="EG462" s="223">
        <f t="shared" ca="1" si="986"/>
        <v>2.5417844549845115E-13</v>
      </c>
      <c r="EH462" s="223">
        <f t="shared" ca="1" si="987"/>
        <v>-1.0663459652889688E-13</v>
      </c>
      <c r="EI462" s="223">
        <f t="shared" ca="1" si="988"/>
        <v>-8.6048439028540312E-14</v>
      </c>
      <c r="EJ462" s="223">
        <f t="shared" ca="1" si="989"/>
        <v>2.4230655555088707E-13</v>
      </c>
      <c r="EK462" s="223">
        <f t="shared" ca="1" si="990"/>
        <v>-2.9599457588955621E-13</v>
      </c>
      <c r="EL462" s="223">
        <f t="shared" ca="1" si="991"/>
        <v>2.2438597744787751E-13</v>
      </c>
      <c r="EM462" s="223">
        <f t="shared" ca="1" si="992"/>
        <v>-5.7793191571518201E-14</v>
      </c>
      <c r="EN462" s="223">
        <f t="shared" ca="1" si="993"/>
        <v>-1.3326386521477023E-13</v>
      </c>
      <c r="EO462" s="223">
        <f t="shared" ca="1" si="994"/>
        <v>2.6790937571908855E-13</v>
      </c>
      <c r="EP462" s="223">
        <f t="shared" ca="1" si="995"/>
        <v>-2.8914693333686206E-13</v>
      </c>
      <c r="EQ462" s="223">
        <f t="shared" ca="1" si="996"/>
        <v>1.8798652819151547E-13</v>
      </c>
      <c r="ER462" s="223">
        <f t="shared" ca="1" si="997"/>
        <v>-7.2500825465548235E-15</v>
      </c>
      <c r="ES462" s="223">
        <f t="shared" ca="1" si="998"/>
        <v>-1.7655537484036655E-13</v>
      </c>
      <c r="ET462" s="223">
        <f t="shared" ca="1" si="999"/>
        <v>2.8562368061390705E-13</v>
      </c>
      <c r="EU462" s="223">
        <f t="shared" ca="1" si="1000"/>
        <v>-2.7378544167471636E-13</v>
      </c>
      <c r="EV462" s="223">
        <f t="shared" ca="1" si="1001"/>
        <v>1.4605186914696025E-13</v>
      </c>
      <c r="EW462" s="223">
        <f t="shared" ca="1" si="1002"/>
        <v>4.3506503094328693E-14</v>
      </c>
      <c r="EX462" s="223">
        <f t="shared" ca="1" si="1003"/>
        <v>-2.1464826173283959E-13</v>
      </c>
      <c r="EY462" s="223">
        <f t="shared" ca="1" si="1004"/>
        <v>2.9492787757235856E-13</v>
      </c>
      <c r="EZ462" s="223">
        <f t="shared" ca="1" si="1005"/>
        <v>-2.5036241565049794E-13</v>
      </c>
      <c r="FA462" s="223">
        <f t="shared" ca="1" si="1006"/>
        <v>9.9816754407715389E-14</v>
      </c>
      <c r="FB462" s="223">
        <f t="shared" ca="1" si="1007"/>
        <v>9.2982052141289666E-14</v>
      </c>
      <c r="FC462" s="223">
        <f t="shared" ca="1" si="1008"/>
        <v>-2.4642089168566742E-13</v>
      </c>
      <c r="FD462" s="223">
        <f t="shared" ca="1" si="1009"/>
        <v>2.9554800716462502E-13</v>
      </c>
      <c r="FE462" s="223">
        <f t="shared" ca="1" si="1010"/>
        <v>-2.1956753959511872E-13</v>
      </c>
      <c r="FF462" s="223">
        <f t="shared" ca="1" si="1011"/>
        <v>5.0642563760539573E-14</v>
      </c>
      <c r="FG462" s="223">
        <f t="shared" ca="1" si="1012"/>
        <v>1.397197711421826E-13</v>
      </c>
      <c r="FH462" s="223">
        <f t="shared" ca="1" si="1013"/>
        <v>-2.7093772865803122E-13</v>
      </c>
      <c r="FI462" s="223">
        <f t="shared" ca="1" si="1014"/>
        <v>2.8746580985146577E-13</v>
      </c>
      <c r="FJ462" s="223">
        <f t="shared" ca="1" si="1015"/>
        <v>-1.8230755986434997E-13</v>
      </c>
      <c r="FK462" s="223">
        <f t="shared" ca="1" si="1016"/>
        <v>-2.2782754699908875E-17</v>
      </c>
      <c r="FL462" s="223">
        <f t="shared" ca="1" si="1017"/>
        <v>1.8234348127089504E-13</v>
      </c>
      <c r="FM462" s="223">
        <f t="shared" ca="1" si="1018"/>
        <v>-2.8747688136713297E-13</v>
      </c>
      <c r="FN462" s="223">
        <f t="shared" ca="1" si="1019"/>
        <v>2.7091926363113561E-13</v>
      </c>
      <c r="FO462" s="223">
        <f t="shared" ca="1" si="1020"/>
        <v>-1.3967958595053688E-13</v>
      </c>
      <c r="FP462" s="223">
        <f t="shared" ca="1" si="1021"/>
        <v>-5.0687458438198683E-14</v>
      </c>
      <c r="FQ462" s="223">
        <f t="shared" ca="1" si="1022"/>
        <v>2.1959813952098834E-13</v>
      </c>
      <c r="FR462" s="223">
        <f t="shared" ca="1" si="1023"/>
        <v>-2.9555135917143801E-13</v>
      </c>
      <c r="FS462" s="223">
        <f t="shared" ca="1" si="1024"/>
        <v>2.4639557684500183E-13</v>
      </c>
      <c r="FT462" s="223">
        <f t="shared" ca="1" si="1025"/>
        <v>-9.2938786406067461E-14</v>
      </c>
      <c r="FU462" s="223">
        <f t="shared" ca="1" si="1026"/>
        <v>-9.9859656342651947E-14</v>
      </c>
      <c r="FV462" s="223">
        <f t="shared" ca="1" si="1027"/>
        <v>2.5038679308956678E-13</v>
      </c>
      <c r="FW462" s="223">
        <f t="shared" ca="1" si="1028"/>
        <v>-2.9492341137142956E-13</v>
      </c>
      <c r="FX462" s="223">
        <f t="shared" ca="1" si="1029"/>
        <v>2.146168424666785E-13</v>
      </c>
      <c r="FY462" s="223">
        <f t="shared" ca="1" si="1030"/>
        <v>-4.3461430762782464E-14</v>
      </c>
      <c r="FZ462" s="223">
        <f t="shared" ca="1" si="1031"/>
        <v>-1.4609151510391764E-13</v>
      </c>
      <c r="GA462" s="223">
        <f t="shared" ca="1" si="1032"/>
        <v>2.7380287884024456E-13</v>
      </c>
      <c r="GB462" s="223">
        <f t="shared" ca="1" si="1033"/>
        <v>-2.8561152771125374E-13</v>
      </c>
      <c r="GC462" s="223">
        <f t="shared" ca="1" si="1034"/>
        <v>1.7651877628004083E-13</v>
      </c>
      <c r="GD462" s="223">
        <f t="shared" ca="1" si="1035"/>
        <v>7.2956343324582797E-15</v>
      </c>
      <c r="GE462" s="223">
        <f t="shared" ca="1" si="1036"/>
        <v>-1.8802175080658131E-13</v>
      </c>
      <c r="GF462" s="223">
        <f t="shared" ca="1" si="1037"/>
        <v>2.8915691679647625E-13</v>
      </c>
      <c r="GG462" s="223">
        <f t="shared" ca="1" si="1038"/>
        <v>-2.6788989395346712E-13</v>
      </c>
      <c r="GH462" s="223">
        <f t="shared" ca="1" si="1039"/>
        <v>1.3322316499449301E-13</v>
      </c>
      <c r="GI462" s="223">
        <f t="shared" ca="1" si="1040"/>
        <v>5.7837881552431623E-14</v>
      </c>
      <c r="GJ462" s="223">
        <f t="shared" ca="1" si="1041"/>
        <v>-2.2441573960118187E-13</v>
      </c>
      <c r="GK462" s="223">
        <f t="shared" ca="1" si="1042"/>
        <v>2.9599681168313115E-13</v>
      </c>
      <c r="GL462" s="223">
        <f t="shared" ca="1" si="1043"/>
        <v>-2.4228031855733824E-13</v>
      </c>
      <c r="GM462" s="223">
        <f t="shared" ca="1" si="1044"/>
        <v>8.6004835554693572E-14</v>
      </c>
      <c r="GN462" s="223">
        <f t="shared" ca="1" si="1045"/>
        <v>1.0667710882102643E-13</v>
      </c>
      <c r="GO462" s="223">
        <f t="shared" ca="1" si="1046"/>
        <v>-2.5420187085187415E-13</v>
      </c>
      <c r="GP462" s="223">
        <f t="shared" ca="1" si="1047"/>
        <v>2.9412116474312255E-13</v>
      </c>
      <c r="GQ462" s="223">
        <f t="shared" ca="1" si="1048"/>
        <v>-2.0953686817736548E-13</v>
      </c>
      <c r="GR462" s="223">
        <f t="shared" ca="1" si="1049"/>
        <v>3.6254118224261436E-14</v>
      </c>
      <c r="GS462" s="223">
        <f t="shared" ca="1" si="1050"/>
        <v>1.5237525899966765E-13</v>
      </c>
      <c r="GT462" s="223">
        <f t="shared" ca="1" si="1051"/>
        <v>-2.7650310040639343E-13</v>
      </c>
      <c r="GU462" s="223">
        <f t="shared" ca="1" si="1052"/>
        <v>2.8358520386645126E-13</v>
      </c>
      <c r="GV462" s="223">
        <f t="shared" ca="1" si="1053"/>
        <v>-1.7062366438536277E-13</v>
      </c>
      <c r="GW462" s="223">
        <f t="shared" ca="1" si="1054"/>
        <v>-1.4564091292912951E-14</v>
      </c>
      <c r="GX462" s="223">
        <f t="shared" ca="1" si="1055"/>
        <v>1.9358676307016772E-13</v>
      </c>
      <c r="GY462" s="223">
        <f t="shared" ca="1" si="1056"/>
        <v>-2.9066277491141471E-13</v>
      </c>
      <c r="GZ462" s="223">
        <f t="shared" ca="1" si="1057"/>
        <v>2.6469915742072925E-13</v>
      </c>
      <c r="HA462" s="223">
        <f t="shared" ca="1" si="1058"/>
        <v>-1.2668649538539134E-13</v>
      </c>
      <c r="HB462" s="223">
        <f t="shared" ca="1" si="1059"/>
        <v>-6.4953465289515074E-14</v>
      </c>
      <c r="HC462" s="223">
        <f t="shared" ca="1" si="1060"/>
        <v>2.2909816003129587E-13</v>
      </c>
      <c r="HD462" s="223">
        <f t="shared" ca="1" si="1061"/>
        <v>-2.9626396678350003E-13</v>
      </c>
      <c r="HE462" s="223">
        <f t="shared" ca="1" si="1062"/>
        <v>2.3801911966521025E-13</v>
      </c>
      <c r="HF462" s="223">
        <f t="shared" ca="1" si="1063"/>
        <v>-7.9019078606309432E-14</v>
      </c>
      <c r="HG462" s="223">
        <f t="shared" ca="1" si="1064"/>
        <v>-1.1343030299794556E-13</v>
      </c>
      <c r="HH462" s="223">
        <f t="shared" ca="1" si="1065"/>
        <v>2.5786382691240049E-13</v>
      </c>
      <c r="HI462" s="223">
        <f t="shared" ca="1" si="1066"/>
        <v>-2.9314175052307123E-13</v>
      </c>
      <c r="HJ462" s="223">
        <f t="shared" ca="1" si="1067"/>
        <v>2.0433067671373833E-13</v>
      </c>
      <c r="HK462" s="223">
        <f t="shared" ca="1" si="1068"/>
        <v>-2.9024967560550866E-14</v>
      </c>
      <c r="HL462" s="223">
        <f t="shared" ca="1" si="1069"/>
        <v>-1.5856721773705985E-13</v>
      </c>
      <c r="HM462" s="223">
        <f t="shared" ca="1" si="1070"/>
        <v>2.7903676684397422E-13</v>
      </c>
      <c r="HN462" s="223">
        <f t="shared" ca="1" si="1071"/>
        <v>-2.813880588987786E-13</v>
      </c>
      <c r="HO462" s="223">
        <f t="shared" ca="1" si="1072"/>
        <v>1.6462577517528861E-13</v>
      </c>
      <c r="HP462" s="223">
        <f t="shared" ca="1" si="1073"/>
        <v>2.1823775389359217E-14</v>
      </c>
      <c r="HQ462" s="223">
        <f t="shared" ca="1" si="1074"/>
        <v>-1.990351659063684E-13</v>
      </c>
      <c r="HR462" s="223">
        <f t="shared" ca="1" si="1075"/>
        <v>2.9199354863932766E-13</v>
      </c>
      <c r="HS462" s="223">
        <f t="shared" ca="1" si="1076"/>
        <v>-2.6134897601330802E-13</v>
      </c>
      <c r="HT462" s="223">
        <f t="shared" ca="1" si="1077"/>
        <v>1.2007351456858269E-13</v>
      </c>
      <c r="HU462" s="223">
        <f t="shared" ca="1" si="1078"/>
        <v>7.2029923487858233E-14</v>
      </c>
      <c r="HV462" s="223">
        <f t="shared" ca="1" si="1079"/>
        <v>-2.3364258029634924E-13</v>
      </c>
      <c r="HW462" s="223">
        <f t="shared" ca="1" si="1080"/>
        <v>2.9635266354830155E-13</v>
      </c>
      <c r="HX462" s="223">
        <f t="shared" ca="1" si="1081"/>
        <v>-2.3361454695553429E-13</v>
      </c>
      <c r="HY462" s="223">
        <f t="shared" ca="1" si="1082"/>
        <v>7.1985723519686467E-14</v>
      </c>
      <c r="HZ462" s="223">
        <f t="shared" ca="1" si="1083"/>
        <v>1.201151710017866E-13</v>
      </c>
      <c r="IA462" s="223">
        <f t="shared" ca="1" si="1084"/>
        <v>-2.6137045544574415E-13</v>
      </c>
      <c r="IB462" s="223">
        <f t="shared" ca="1" si="1085"/>
        <v>2.9198575867378079E-13</v>
      </c>
      <c r="IC462" s="223">
        <f t="shared" ca="1" si="1086"/>
        <v>-1.9900140409088681E-13</v>
      </c>
      <c r="ID462" s="223">
        <f t="shared" ca="1" si="1087"/>
        <v>2.1778333341695259E-14</v>
      </c>
      <c r="IE462" s="223">
        <f t="shared" ca="1" si="1088"/>
        <v>6.8427023918585539E-14</v>
      </c>
      <c r="IF462" s="223">
        <f t="shared" ca="1" si="1089"/>
        <v>-2.8140235196706487E-13</v>
      </c>
      <c r="IG462" s="223">
        <f t="shared" ca="1" si="1090"/>
        <v>2.7902141628619758E-13</v>
      </c>
      <c r="IH462" s="223">
        <f t="shared" ca="1" si="1091"/>
        <v>-1.5852872155400301E-13</v>
      </c>
      <c r="II462" s="223">
        <f t="shared" ca="1" si="1092"/>
        <v>-2.9070313659554445E-14</v>
      </c>
      <c r="IJ462" s="223">
        <f t="shared" ca="1" si="1093"/>
        <v>2.0436367740099407E-13</v>
      </c>
      <c r="IK462" s="223">
        <f t="shared" ca="1" si="1094"/>
        <v>-2.9314843637188223E-13</v>
      </c>
      <c r="IL462" s="223">
        <f t="shared" ca="1" si="1095"/>
        <v>2.5784136775519629E-13</v>
      </c>
      <c r="IM462" s="223">
        <f t="shared" ca="1" si="1096"/>
        <v>-1.1338820595643574E-13</v>
      </c>
      <c r="IN462" s="223">
        <f t="shared" ca="1" si="1097"/>
        <v>-7.9062993553681038E-14</v>
      </c>
      <c r="IO462" s="223">
        <f t="shared" ca="1" si="1098"/>
        <v>2.380462630074801E-13</v>
      </c>
      <c r="IP462" s="223">
        <f t="shared" ca="1" si="1099"/>
        <v>-2.9626284854992141E-13</v>
      </c>
      <c r="IQ462" s="223">
        <f t="shared" ca="1" si="1100"/>
        <v>2.2906925357816288E-13</v>
      </c>
      <c r="IR462" s="223">
        <f t="shared" ca="1" si="1101"/>
        <v>-6.490900692493483E-14</v>
      </c>
      <c r="IS462" s="223">
        <f t="shared" ca="1" si="1102"/>
        <v>-1.2672768611801165E-13</v>
      </c>
      <c r="IT462" s="223">
        <f t="shared" ca="1" si="1103"/>
        <v>2.6471964418999804E-13</v>
      </c>
      <c r="IU462" s="223">
        <f t="shared" ca="1" si="1104"/>
        <v>-2.9065388552151585E-13</v>
      </c>
      <c r="IV462" s="223">
        <f t="shared" ca="1" si="1105"/>
        <v>1.9355226046337815E-13</v>
      </c>
      <c r="IW462" s="223">
        <f t="shared" ca="1" si="1106"/>
        <v>-1.451858066917895E-14</v>
      </c>
      <c r="IX462" s="223">
        <f t="shared" ca="1" si="1107"/>
        <v>-1.7066091805383995E-13</v>
      </c>
      <c r="IY462" s="223">
        <f t="shared" ca="1" si="1108"/>
        <v>2.8359843083564211E-13</v>
      </c>
      <c r="IZ462" s="223">
        <f t="shared" ca="1" si="1109"/>
        <v>-2.7648670160572835E-13</v>
      </c>
      <c r="JA462" s="223">
        <f t="shared" ca="1" si="1110"/>
        <v>1.5233617615862392E-13</v>
      </c>
      <c r="JB462" s="223">
        <f t="shared" ca="1" si="1111"/>
        <v>3.629934105981019E-14</v>
      </c>
    </row>
    <row r="463" spans="2:262">
      <c r="B463" s="230">
        <v>102</v>
      </c>
      <c r="C463" s="229">
        <f t="shared" si="1112"/>
        <v>1.9921875000000013E-3</v>
      </c>
      <c r="D463" s="226">
        <f t="shared" ca="1" si="855"/>
        <v>18.000000000069729</v>
      </c>
      <c r="E463" s="225">
        <f ca="1">DD361</f>
        <v>6.9730333269831931E-11</v>
      </c>
      <c r="F463" s="224">
        <v>102</v>
      </c>
      <c r="G463" s="223">
        <f t="shared" ca="1" si="856"/>
        <v>-3.1995569854048663E-13</v>
      </c>
      <c r="H463" s="223">
        <f t="shared" ca="1" si="857"/>
        <v>5.3787979593275728E-13</v>
      </c>
      <c r="I463" s="223">
        <f t="shared" ca="1" si="858"/>
        <v>-5.4410250770843918E-13</v>
      </c>
      <c r="J463" s="223">
        <f t="shared" ca="1" si="859"/>
        <v>3.3617466824509079E-13</v>
      </c>
      <c r="K463" s="223">
        <f t="shared" ca="1" si="860"/>
        <v>4.066456853510902E-15</v>
      </c>
      <c r="L463" s="223">
        <f t="shared" ca="1" si="861"/>
        <v>-3.4270708578745365E-13</v>
      </c>
      <c r="M463" s="223">
        <f t="shared" ca="1" si="862"/>
        <v>5.464633679390207E-13</v>
      </c>
      <c r="N463" s="223">
        <f t="shared" ca="1" si="863"/>
        <v>-5.3513989982634702E-13</v>
      </c>
      <c r="O463" s="223">
        <f t="shared" ca="1" si="864"/>
        <v>3.1319342793361897E-13</v>
      </c>
      <c r="P463" s="223">
        <f t="shared" ca="1" si="865"/>
        <v>3.2021259573300137E-14</v>
      </c>
      <c r="Q463" s="223">
        <f t="shared" ca="1" si="866"/>
        <v>-3.6463286164716176E-13</v>
      </c>
      <c r="R463" s="223">
        <f t="shared" ca="1" si="867"/>
        <v>5.5373046182738106E-13</v>
      </c>
      <c r="S463" s="223">
        <f t="shared" ca="1" si="868"/>
        <v>-5.2488809305285336E-13</v>
      </c>
      <c r="T463" s="223">
        <f t="shared" ca="1" si="869"/>
        <v>2.8945767722174985E-13</v>
      </c>
      <c r="U463" s="223">
        <f t="shared" ca="1" si="870"/>
        <v>5.9898920274047219E-14</v>
      </c>
      <c r="V463" s="223">
        <f t="shared" ca="1" si="871"/>
        <v>-3.8568020500509676E-13</v>
      </c>
      <c r="W463" s="223">
        <f t="shared" ca="1" si="872"/>
        <v>5.5966357053213852E-13</v>
      </c>
      <c r="X463" s="223">
        <f t="shared" ca="1" si="873"/>
        <v>-5.1337178488842913E-13</v>
      </c>
      <c r="Y463" s="223">
        <f t="shared" ca="1" si="874"/>
        <v>2.6502459761195713E-13</v>
      </c>
      <c r="Z463" s="223">
        <f t="shared" ca="1" si="875"/>
        <v>8.7632279229326334E-14</v>
      </c>
      <c r="AA463" s="223">
        <f t="shared" ca="1" si="876"/>
        <v>-4.0579841096757682E-13</v>
      </c>
      <c r="AB463" s="223">
        <f t="shared" ca="1" si="877"/>
        <v>5.6424840067474495E-13</v>
      </c>
      <c r="AC463" s="223">
        <f t="shared" ca="1" si="878"/>
        <v>-5.00618719128151E-13</v>
      </c>
      <c r="AD463" s="223">
        <f t="shared" ca="1" si="879"/>
        <v>2.3995305053310048E-13</v>
      </c>
      <c r="AE463" s="223">
        <f t="shared" ca="1" si="880"/>
        <v>1.1515452434826484E-13</v>
      </c>
      <c r="AF463" s="223">
        <f t="shared" ca="1" si="881"/>
        <v>-4.249390130142958E-13</v>
      </c>
      <c r="AG463" s="223">
        <f t="shared" ca="1" si="882"/>
        <v>5.6747390699780322E-13</v>
      </c>
      <c r="AH463" s="223">
        <f t="shared" ca="1" si="883"/>
        <v>-4.8665961902447023E-13</v>
      </c>
      <c r="AI463" s="223">
        <f t="shared" ca="1" si="884"/>
        <v>2.1430343553811194E-13</v>
      </c>
      <c r="AJ463" s="223">
        <f t="shared" ca="1" si="885"/>
        <v>1.4239935213169935E-13</v>
      </c>
      <c r="AK463" s="223">
        <f t="shared" ca="1" si="886"/>
        <v>-4.430558997583963E-13</v>
      </c>
      <c r="AL463" s="223">
        <f t="shared" ca="1" si="887"/>
        <v>5.6933231897406011E-13</v>
      </c>
      <c r="AM463" s="223">
        <f t="shared" ca="1" si="888"/>
        <v>-4.71528113272211E-13</v>
      </c>
      <c r="AN463" s="223">
        <f t="shared" ca="1" si="889"/>
        <v>1.8813754479614062E-13</v>
      </c>
      <c r="AO463" s="223">
        <f t="shared" ca="1" si="890"/>
        <v>1.6930112740314231E-13</v>
      </c>
      <c r="AP463" s="223">
        <f t="shared" ca="1" si="891"/>
        <v>-4.6010542603287063E-13</v>
      </c>
      <c r="AQ463" s="223">
        <f t="shared" ca="1" si="892"/>
        <v>5.6981915952628662E-13</v>
      </c>
      <c r="AR463" s="223">
        <f t="shared" ca="1" si="893"/>
        <v>-4.552606549940987E-13</v>
      </c>
      <c r="AS463" s="223">
        <f t="shared" ca="1" si="894"/>
        <v>1.6151841422985258E-13</v>
      </c>
      <c r="AT463" s="223">
        <f t="shared" ca="1" si="895"/>
        <v>1.95795041429636E-13</v>
      </c>
      <c r="AU463" s="223">
        <f t="shared" ca="1" si="896"/>
        <v>-4.7604651803555585E-13</v>
      </c>
      <c r="AV463" s="223">
        <f t="shared" ca="1" si="897"/>
        <v>5.689332558129508E-13</v>
      </c>
      <c r="AW463" s="223">
        <f t="shared" ca="1" si="898"/>
        <v>-4.3789643392197704E-13</v>
      </c>
      <c r="AX463" s="223">
        <f t="shared" ca="1" si="899"/>
        <v>1.3451017165635045E-13</v>
      </c>
      <c r="AY463" s="223">
        <f t="shared" ca="1" si="900"/>
        <v>2.2181726805171317E-13</v>
      </c>
      <c r="AZ463" s="223">
        <f t="shared" ca="1" si="901"/>
        <v>-4.9084077227953867E-13</v>
      </c>
      <c r="BA463" s="223">
        <f t="shared" ca="1" si="902"/>
        <v>5.6667674205369349E-13</v>
      </c>
      <c r="BB463" s="223">
        <f t="shared" ca="1" si="903"/>
        <v>-4.1947728198533932E-13</v>
      </c>
      <c r="BC463" s="223">
        <f t="shared" ca="1" si="904"/>
        <v>1.0717788229762074E-13</v>
      </c>
      <c r="BD463" s="223">
        <f t="shared" ca="1" si="905"/>
        <v>2.4730511744615564E-13</v>
      </c>
      <c r="BE463" s="223">
        <f t="shared" ca="1" si="906"/>
        <v>-5.0445254811053015E-13</v>
      </c>
      <c r="BF463" s="223">
        <f t="shared" ca="1" si="907"/>
        <v>5.6305505438780803E-13</v>
      </c>
      <c r="BG463" s="223">
        <f t="shared" ca="1" si="908"/>
        <v>-4.0004757253453407E-13</v>
      </c>
      <c r="BH463" s="223">
        <f t="shared" ca="1" si="909"/>
        <v>7.9587392032770261E-14</v>
      </c>
      <c r="BI463" s="223">
        <f t="shared" ca="1" si="910"/>
        <v>2.7219718715130009E-13</v>
      </c>
      <c r="BJ463" s="223">
        <f t="shared" ca="1" si="911"/>
        <v>-5.1684905356829835E-13</v>
      </c>
      <c r="BK463" s="223">
        <f t="shared" ca="1" si="912"/>
        <v>5.5807691777810561E-13</v>
      </c>
      <c r="BL463" s="223">
        <f t="shared" ca="1" si="913"/>
        <v>-3.7965411344146452E-13</v>
      </c>
      <c r="BM463" s="223">
        <f t="shared" ca="1" si="914"/>
        <v>5.1805168769464559E-14</v>
      </c>
      <c r="BN463" s="223">
        <f t="shared" ca="1" si="915"/>
        <v>2.9643350999093238E-13</v>
      </c>
      <c r="BO463" s="223">
        <f t="shared" ca="1" si="916"/>
        <v>-5.2800042438538695E-13</v>
      </c>
      <c r="BP463" s="223">
        <f t="shared" ca="1" si="917"/>
        <v>5.5175432499171135E-13</v>
      </c>
      <c r="BQ463" s="223">
        <f t="shared" ca="1" si="918"/>
        <v>-3.5834603433532932E-13</v>
      </c>
      <c r="BR463" s="223">
        <f t="shared" ca="1" si="919"/>
        <v>2.3898142317012421E-14</v>
      </c>
      <c r="BS463" s="223">
        <f t="shared" ca="1" si="920"/>
        <v>3.1995569854048769E-13</v>
      </c>
      <c r="BT463" s="223">
        <f t="shared" ca="1" si="921"/>
        <v>-5.3787979593276172E-13</v>
      </c>
      <c r="BU463" s="223">
        <f t="shared" ca="1" si="922"/>
        <v>5.4410250770843656E-13</v>
      </c>
      <c r="BV463" s="223">
        <f t="shared" ca="1" si="923"/>
        <v>-3.3617466824508706E-13</v>
      </c>
      <c r="BW463" s="223">
        <f t="shared" ca="1" si="924"/>
        <v>-4.0664568535114321E-15</v>
      </c>
      <c r="BX463" s="223">
        <f t="shared" ca="1" si="925"/>
        <v>3.4270708578746299E-13</v>
      </c>
      <c r="BY463" s="223">
        <f t="shared" ca="1" si="926"/>
        <v>-5.4646336793902292E-13</v>
      </c>
      <c r="BZ463" s="223">
        <f t="shared" ca="1" si="927"/>
        <v>5.3513989982634571E-13</v>
      </c>
      <c r="CA463" s="223">
        <f t="shared" ca="1" si="928"/>
        <v>-3.1319342793361938E-13</v>
      </c>
      <c r="CB463" s="223">
        <f t="shared" ca="1" si="929"/>
        <v>-3.2021259573311781E-14</v>
      </c>
      <c r="CC463" s="223">
        <f t="shared" ca="1" si="930"/>
        <v>3.6463286164716757E-13</v>
      </c>
      <c r="CD463" s="223">
        <f t="shared" ca="1" si="931"/>
        <v>-5.5373046182738147E-13</v>
      </c>
      <c r="CE463" s="223">
        <f t="shared" ca="1" si="932"/>
        <v>5.2488809305285437E-13</v>
      </c>
      <c r="CF463" s="223">
        <f t="shared" ca="1" si="933"/>
        <v>-2.8945767722174157E-13</v>
      </c>
      <c r="CG463" s="223">
        <f t="shared" ca="1" si="934"/>
        <v>-5.9898920274052772E-14</v>
      </c>
      <c r="CH463" s="223">
        <f t="shared" ca="1" si="935"/>
        <v>3.8568020500509787E-13</v>
      </c>
      <c r="CI463" s="223">
        <f t="shared" ca="1" si="936"/>
        <v>-5.5966357053214104E-13</v>
      </c>
      <c r="CJ463" s="223">
        <f t="shared" ca="1" si="937"/>
        <v>5.1337178488842489E-13</v>
      </c>
      <c r="CK463" s="223">
        <f t="shared" ca="1" si="938"/>
        <v>-2.6502459761195219E-13</v>
      </c>
      <c r="CL463" s="223">
        <f t="shared" ca="1" si="939"/>
        <v>-8.7632279229327849E-14</v>
      </c>
      <c r="CM463" s="223">
        <f t="shared" ca="1" si="940"/>
        <v>4.0579841096758636E-13</v>
      </c>
      <c r="CN463" s="223">
        <f t="shared" ca="1" si="941"/>
        <v>-5.6424840067474636E-13</v>
      </c>
      <c r="CO463" s="223">
        <f t="shared" ca="1" si="942"/>
        <v>5.0061871912814827E-13</v>
      </c>
      <c r="CP463" s="223">
        <f t="shared" ca="1" si="943"/>
        <v>-2.3995305053310275E-13</v>
      </c>
      <c r="CQ463" s="223">
        <f t="shared" ca="1" si="944"/>
        <v>-1.1515452434827428E-13</v>
      </c>
      <c r="CR463" s="223">
        <f t="shared" ca="1" si="945"/>
        <v>4.2493901301429954E-13</v>
      </c>
      <c r="CS463" s="223">
        <f t="shared" ca="1" si="946"/>
        <v>-5.6747390699780372E-13</v>
      </c>
      <c r="CT463" s="223">
        <f t="shared" ca="1" si="947"/>
        <v>4.8665961902447154E-13</v>
      </c>
      <c r="CU463" s="223">
        <f t="shared" ca="1" si="948"/>
        <v>-2.1430343553809924E-13</v>
      </c>
      <c r="CV463" s="223">
        <f t="shared" ca="1" si="949"/>
        <v>-1.4239935213170475E-13</v>
      </c>
      <c r="CW463" s="223">
        <f t="shared" ca="1" si="950"/>
        <v>4.4305589975839984E-13</v>
      </c>
      <c r="CX463" s="223">
        <f t="shared" ca="1" si="951"/>
        <v>-5.6933231897406071E-13</v>
      </c>
      <c r="CY463" s="223">
        <f t="shared" ca="1" si="952"/>
        <v>4.7152811327220787E-13</v>
      </c>
      <c r="CZ463" s="223">
        <f t="shared" ca="1" si="953"/>
        <v>-1.8813754479613532E-13</v>
      </c>
      <c r="DA463" s="223">
        <f t="shared" ca="1" si="954"/>
        <v>-1.6930112740313988E-13</v>
      </c>
      <c r="DB463" s="223">
        <f t="shared" ca="1" si="955"/>
        <v>4.6010542603287871E-13</v>
      </c>
      <c r="DC463" s="223">
        <f t="shared" ca="1" si="956"/>
        <v>-5.6981915952628672E-13</v>
      </c>
      <c r="DD463" s="223">
        <f t="shared" ca="1" si="957"/>
        <v>4.5526065499409527E-13</v>
      </c>
      <c r="DE463" s="223">
        <f t="shared" ca="1" si="958"/>
        <v>-1.6151841422983948E-13</v>
      </c>
      <c r="DF463" s="223">
        <f t="shared" ca="1" si="959"/>
        <v>-1.9579504142964885E-13</v>
      </c>
      <c r="DG463" s="223">
        <f t="shared" ca="1" si="960"/>
        <v>4.7604651803555888E-13</v>
      </c>
      <c r="DH463" s="223">
        <f t="shared" ca="1" si="961"/>
        <v>-5.689332558129505E-13</v>
      </c>
      <c r="DI463" s="223">
        <f t="shared" ca="1" si="962"/>
        <v>4.3789643392197856E-13</v>
      </c>
      <c r="DJ463" s="223">
        <f t="shared" ca="1" si="963"/>
        <v>-1.345101716563529E-13</v>
      </c>
      <c r="DK463" s="223">
        <f t="shared" ca="1" si="964"/>
        <v>-2.218172680517034E-13</v>
      </c>
      <c r="DL463" s="223">
        <f t="shared" ca="1" si="965"/>
        <v>4.9084077227954978E-13</v>
      </c>
      <c r="DM463" s="223">
        <f t="shared" ca="1" si="966"/>
        <v>-5.6667674205369208E-13</v>
      </c>
      <c r="DN463" s="223">
        <f t="shared" ca="1" si="967"/>
        <v>4.1947728198533559E-13</v>
      </c>
      <c r="DO463" s="223">
        <f t="shared" ca="1" si="968"/>
        <v>-1.0717788229761525E-13</v>
      </c>
      <c r="DP463" s="223">
        <f t="shared" ca="1" si="969"/>
        <v>-2.4730511744615332E-13</v>
      </c>
      <c r="DQ463" s="223">
        <f t="shared" ca="1" si="970"/>
        <v>5.0445254811052904E-13</v>
      </c>
      <c r="DR463" s="223">
        <f t="shared" ca="1" si="971"/>
        <v>-5.6305505438780965E-13</v>
      </c>
      <c r="DS463" s="223">
        <f t="shared" ca="1" si="972"/>
        <v>4.0004757253451857E-13</v>
      </c>
      <c r="DT463" s="223">
        <f t="shared" ca="1" si="973"/>
        <v>-7.9587392032748703E-14</v>
      </c>
      <c r="DU463" s="223">
        <f t="shared" ca="1" si="974"/>
        <v>-2.7219718715130504E-13</v>
      </c>
      <c r="DV463" s="223">
        <f t="shared" ca="1" si="975"/>
        <v>5.1684905356830077E-13</v>
      </c>
      <c r="DW463" s="223">
        <f t="shared" ca="1" si="976"/>
        <v>-5.580769177781044E-13</v>
      </c>
      <c r="DX463" s="223">
        <f t="shared" ca="1" si="977"/>
        <v>3.7965411344146033E-13</v>
      </c>
      <c r="DY463" s="223">
        <f t="shared" ca="1" si="978"/>
        <v>-5.1805168769475123E-14</v>
      </c>
      <c r="DZ463" s="223">
        <f t="shared" ca="1" si="979"/>
        <v>-2.9643350999092329E-13</v>
      </c>
      <c r="EA463" s="223">
        <f t="shared" ca="1" si="980"/>
        <v>5.2800042438539513E-13</v>
      </c>
      <c r="EB463" s="223">
        <f t="shared" ca="1" si="981"/>
        <v>-5.517543249917058E-13</v>
      </c>
      <c r="EC463" s="223">
        <f t="shared" ca="1" si="982"/>
        <v>3.5834603433532498E-13</v>
      </c>
      <c r="ED463" s="223">
        <f t="shared" ca="1" si="983"/>
        <v>-2.3898142317006839E-14</v>
      </c>
      <c r="EE463" s="223">
        <f t="shared" ca="1" si="984"/>
        <v>-3.1995569854049234E-13</v>
      </c>
      <c r="EF463" s="223">
        <f t="shared" ca="1" si="985"/>
        <v>5.3787979593275819E-13</v>
      </c>
      <c r="EG463" s="223">
        <f t="shared" ca="1" si="986"/>
        <v>-5.4410250770843979E-13</v>
      </c>
      <c r="EH463" s="223">
        <f t="shared" ca="1" si="987"/>
        <v>3.3617466824506944E-13</v>
      </c>
      <c r="EI463" s="223">
        <f t="shared" ca="1" si="988"/>
        <v>4.0664568535332078E-15</v>
      </c>
      <c r="EJ463" s="223">
        <f t="shared" ca="1" si="989"/>
        <v>-3.4270708578746744E-13</v>
      </c>
      <c r="EK463" s="223">
        <f t="shared" ca="1" si="990"/>
        <v>5.4646336793902444E-13</v>
      </c>
      <c r="EL463" s="223">
        <f t="shared" ca="1" si="991"/>
        <v>-5.3513989982634379E-13</v>
      </c>
      <c r="EM463" s="223">
        <f t="shared" ca="1" si="992"/>
        <v>3.1319342793361468E-13</v>
      </c>
      <c r="EN463" s="223">
        <f t="shared" ca="1" si="993"/>
        <v>3.2021259573301198E-14</v>
      </c>
      <c r="EO463" s="223">
        <f t="shared" ca="1" si="994"/>
        <v>-3.6463286164715944E-13</v>
      </c>
      <c r="EP463" s="223">
        <f t="shared" ca="1" si="995"/>
        <v>5.5373046182738662E-13</v>
      </c>
      <c r="EQ463" s="223">
        <f t="shared" ca="1" si="996"/>
        <v>-5.2488809305284589E-13</v>
      </c>
      <c r="ER463" s="223">
        <f t="shared" ca="1" si="997"/>
        <v>2.8945767722173678E-13</v>
      </c>
      <c r="ES463" s="223">
        <f t="shared" ca="1" si="998"/>
        <v>5.9898920274058326E-14</v>
      </c>
      <c r="ET463" s="223">
        <f t="shared" ca="1" si="999"/>
        <v>-3.8568020500510201E-13</v>
      </c>
      <c r="EU463" s="223">
        <f t="shared" ca="1" si="1000"/>
        <v>5.5966357053213912E-13</v>
      </c>
      <c r="EV463" s="223">
        <f t="shared" ca="1" si="1001"/>
        <v>-5.1337178488842943E-13</v>
      </c>
      <c r="EW463" s="223">
        <f t="shared" ca="1" si="1002"/>
        <v>2.650245976119329E-13</v>
      </c>
      <c r="EX463" s="223">
        <f t="shared" ca="1" si="1003"/>
        <v>8.7632279229349369E-14</v>
      </c>
      <c r="EY463" s="223">
        <f t="shared" ca="1" si="1004"/>
        <v>-4.057984109675903E-13</v>
      </c>
      <c r="EZ463" s="223">
        <f t="shared" ca="1" si="1005"/>
        <v>5.6424840067474717E-13</v>
      </c>
      <c r="FA463" s="223">
        <f t="shared" ca="1" si="1006"/>
        <v>-5.0061871912814565E-13</v>
      </c>
      <c r="FB463" s="223">
        <f t="shared" ca="1" si="1007"/>
        <v>2.3995305053309771E-13</v>
      </c>
      <c r="FC463" s="223">
        <f t="shared" ca="1" si="1008"/>
        <v>1.151545243482639E-13</v>
      </c>
      <c r="FD463" s="223">
        <f t="shared" ca="1" si="1009"/>
        <v>-4.2493901301429242E-13</v>
      </c>
      <c r="FE463" s="223">
        <f t="shared" ca="1" si="1010"/>
        <v>5.6747390699780564E-13</v>
      </c>
      <c r="FF463" s="223">
        <f t="shared" ca="1" si="1011"/>
        <v>-4.8665961902446013E-13</v>
      </c>
      <c r="FG463" s="223">
        <f t="shared" ca="1" si="1012"/>
        <v>2.1430343553809409E-13</v>
      </c>
      <c r="FH463" s="223">
        <f t="shared" ca="1" si="1013"/>
        <v>1.4239935213171016E-13</v>
      </c>
      <c r="FI463" s="223">
        <f t="shared" ca="1" si="1014"/>
        <v>-4.4305589975840347E-13</v>
      </c>
      <c r="FJ463" s="223">
        <f t="shared" ca="1" si="1015"/>
        <v>5.6933231897406021E-13</v>
      </c>
      <c r="FK463" s="223">
        <f t="shared" ca="1" si="1016"/>
        <v>-4.7152811327221373E-13</v>
      </c>
      <c r="FL463" s="223">
        <f t="shared" ca="1" si="1017"/>
        <v>1.8813754479611477E-13</v>
      </c>
      <c r="FM463" s="223">
        <f t="shared" ca="1" si="1018"/>
        <v>1.6930112740316068E-13</v>
      </c>
      <c r="FN463" s="223">
        <f t="shared" ca="1" si="1019"/>
        <v>-4.6010542603288204E-13</v>
      </c>
      <c r="FO463" s="223">
        <f t="shared" ca="1" si="1020"/>
        <v>5.6981915952628662E-13</v>
      </c>
      <c r="FP463" s="223">
        <f t="shared" ca="1" si="1021"/>
        <v>-4.5526065499409193E-13</v>
      </c>
      <c r="FQ463" s="223">
        <f t="shared" ca="1" si="1022"/>
        <v>1.6151841422984968E-13</v>
      </c>
      <c r="FR463" s="223">
        <f t="shared" ca="1" si="1023"/>
        <v>1.9579504142963888E-13</v>
      </c>
      <c r="FS463" s="223">
        <f t="shared" ca="1" si="1024"/>
        <v>-4.7604651803555312E-13</v>
      </c>
      <c r="FT463" s="223">
        <f t="shared" ca="1" si="1025"/>
        <v>5.6893325581294929E-13</v>
      </c>
      <c r="FU463" s="223">
        <f t="shared" ca="1" si="1026"/>
        <v>-4.3789643392196467E-13</v>
      </c>
      <c r="FV463" s="223">
        <f t="shared" ca="1" si="1027"/>
        <v>1.3451017165633172E-13</v>
      </c>
      <c r="FW463" s="223">
        <f t="shared" ca="1" si="1028"/>
        <v>2.2181726805172342E-13</v>
      </c>
      <c r="FX463" s="223">
        <f t="shared" ca="1" si="1029"/>
        <v>-4.9084077227954433E-13</v>
      </c>
      <c r="FY463" s="223">
        <f t="shared" ca="1" si="1030"/>
        <v>5.6667674205369319E-13</v>
      </c>
      <c r="FZ463" s="223">
        <f t="shared" ca="1" si="1031"/>
        <v>-4.1947728198534281E-13</v>
      </c>
      <c r="GA463" s="223">
        <f t="shared" ca="1" si="1032"/>
        <v>1.0717788229759387E-13</v>
      </c>
      <c r="GB463" s="223">
        <f t="shared" ca="1" si="1033"/>
        <v>2.4730511744617296E-13</v>
      </c>
      <c r="GC463" s="223">
        <f t="shared" ca="1" si="1034"/>
        <v>-5.0445254811053914E-13</v>
      </c>
      <c r="GD463" s="223">
        <f t="shared" ca="1" si="1035"/>
        <v>5.6305505438780621E-13</v>
      </c>
      <c r="GE463" s="223">
        <f t="shared" ca="1" si="1036"/>
        <v>-4.000475725345261E-13</v>
      </c>
      <c r="GF463" s="223">
        <f t="shared" ca="1" si="1037"/>
        <v>7.9587392032759204E-14</v>
      </c>
      <c r="GG463" s="223">
        <f t="shared" ca="1" si="1038"/>
        <v>2.721971871512957E-13</v>
      </c>
      <c r="GH463" s="223">
        <f t="shared" ca="1" si="1039"/>
        <v>-5.1684905356829633E-13</v>
      </c>
      <c r="GI463" s="223">
        <f t="shared" ca="1" si="1040"/>
        <v>5.5807691777810006E-13</v>
      </c>
      <c r="GJ463" s="223">
        <f t="shared" ca="1" si="1041"/>
        <v>-3.7965411344144413E-13</v>
      </c>
      <c r="GK463" s="223">
        <f t="shared" ca="1" si="1042"/>
        <v>5.1805168769453432E-14</v>
      </c>
      <c r="GL463" s="223">
        <f t="shared" ca="1" si="1043"/>
        <v>2.9643350999094187E-13</v>
      </c>
      <c r="GM463" s="223">
        <f t="shared" ca="1" si="1044"/>
        <v>-5.2800042438539109E-13</v>
      </c>
      <c r="GN463" s="223">
        <f t="shared" ca="1" si="1045"/>
        <v>5.5175432499170852E-13</v>
      </c>
      <c r="GO463" s="223">
        <f t="shared" ca="1" si="1046"/>
        <v>-3.5834603433533321E-13</v>
      </c>
      <c r="GP463" s="223">
        <f t="shared" ca="1" si="1047"/>
        <v>2.3898142316985079E-14</v>
      </c>
      <c r="GQ463" s="223">
        <f t="shared" ca="1" si="1048"/>
        <v>3.1995569854051041E-13</v>
      </c>
      <c r="GR463" s="223">
        <f t="shared" ca="1" si="1049"/>
        <v>-5.3787979593276526E-13</v>
      </c>
      <c r="GS463" s="223">
        <f t="shared" ca="1" si="1050"/>
        <v>5.4410250770843333E-13</v>
      </c>
      <c r="GT463" s="223">
        <f t="shared" ca="1" si="1051"/>
        <v>-3.3617466824507802E-13</v>
      </c>
      <c r="GU463" s="223">
        <f t="shared" ca="1" si="1052"/>
        <v>-4.066456853522596E-15</v>
      </c>
      <c r="GV463" s="223">
        <f t="shared" ca="1" si="1053"/>
        <v>3.4270708578745895E-13</v>
      </c>
      <c r="GW463" s="223">
        <f t="shared" ca="1" si="1054"/>
        <v>-5.4646336793902141E-13</v>
      </c>
      <c r="GX463" s="223">
        <f t="shared" ca="1" si="1055"/>
        <v>5.3513989982633642E-13</v>
      </c>
      <c r="GY463" s="223">
        <f t="shared" ca="1" si="1056"/>
        <v>-3.1319342793359651E-13</v>
      </c>
      <c r="GZ463" s="223">
        <f t="shared" ca="1" si="1057"/>
        <v>-3.2021259573322932E-14</v>
      </c>
      <c r="HA463" s="223">
        <f t="shared" ca="1" si="1058"/>
        <v>3.6463286164717615E-13</v>
      </c>
      <c r="HB463" s="223">
        <f t="shared" ca="1" si="1059"/>
        <v>-5.5373046182738409E-13</v>
      </c>
      <c r="HC463" s="223">
        <f t="shared" ca="1" si="1060"/>
        <v>5.2488809305283741E-13</v>
      </c>
      <c r="HD463" s="223">
        <f t="shared" ca="1" si="1061"/>
        <v>-2.89457677221718E-13</v>
      </c>
      <c r="HE463" s="223">
        <f t="shared" ca="1" si="1062"/>
        <v>-5.9898920274079985E-14</v>
      </c>
      <c r="HF463" s="223">
        <f t="shared" ca="1" si="1063"/>
        <v>3.8568020500511801E-13</v>
      </c>
      <c r="HG463" s="223">
        <f t="shared" ca="1" si="1064"/>
        <v>-5.5966357053214326E-13</v>
      </c>
      <c r="HH463" s="223">
        <f t="shared" ca="1" si="1065"/>
        <v>5.1337178488842004E-13</v>
      </c>
      <c r="HI463" s="223">
        <f t="shared" ca="1" si="1066"/>
        <v>-2.6502459761194229E-13</v>
      </c>
      <c r="HJ463" s="223">
        <f t="shared" ca="1" si="1067"/>
        <v>-8.7632279229338893E-14</v>
      </c>
      <c r="HK463" s="223">
        <f t="shared" ca="1" si="1068"/>
        <v>4.0579841096758288E-13</v>
      </c>
      <c r="HL463" s="223">
        <f t="shared" ca="1" si="1069"/>
        <v>-5.6424840067474565E-13</v>
      </c>
      <c r="HM463" s="223">
        <f t="shared" ca="1" si="1070"/>
        <v>5.006187191281508E-13</v>
      </c>
      <c r="HN463" s="223">
        <f t="shared" ca="1" si="1071"/>
        <v>-2.399530505331073E-13</v>
      </c>
      <c r="HO463" s="223">
        <f t="shared" ca="1" si="1072"/>
        <v>-1.151545243482535E-13</v>
      </c>
      <c r="HP463" s="223">
        <f t="shared" ca="1" si="1073"/>
        <v>4.2493901301428535E-13</v>
      </c>
      <c r="HQ463" s="223">
        <f t="shared" ca="1" si="1074"/>
        <v>-5.6747390699780766E-13</v>
      </c>
      <c r="HR463" s="223">
        <f t="shared" ca="1" si="1075"/>
        <v>4.8665961902444882E-13</v>
      </c>
      <c r="HS463" s="223">
        <f t="shared" ca="1" si="1076"/>
        <v>-2.1430343553807392E-13</v>
      </c>
      <c r="HT463" s="223">
        <f t="shared" ca="1" si="1077"/>
        <v>-1.4239935213173126E-13</v>
      </c>
      <c r="HU463" s="223">
        <f t="shared" ca="1" si="1078"/>
        <v>4.430558997584171E-13</v>
      </c>
      <c r="HV463" s="223">
        <f t="shared" ca="1" si="1079"/>
        <v>-5.6933231897406112E-13</v>
      </c>
      <c r="HW463" s="223">
        <f t="shared" ca="1" si="1080"/>
        <v>4.7152811327220151E-13</v>
      </c>
      <c r="HX463" s="223">
        <f t="shared" ca="1" si="1081"/>
        <v>-1.8813754479612479E-13</v>
      </c>
      <c r="HY463" s="223">
        <f t="shared" ca="1" si="1082"/>
        <v>-1.6930112740315056E-13</v>
      </c>
      <c r="HZ463" s="223">
        <f t="shared" ca="1" si="1083"/>
        <v>4.6010542603287578E-13</v>
      </c>
      <c r="IA463" s="223">
        <f t="shared" ca="1" si="1084"/>
        <v>-5.6981915952628662E-13</v>
      </c>
      <c r="IB463" s="223">
        <f t="shared" ca="1" si="1085"/>
        <v>4.552606549940983E-13</v>
      </c>
      <c r="IC463" s="223">
        <f t="shared" ca="1" si="1086"/>
        <v>-1.6151841422985983E-13</v>
      </c>
      <c r="ID463" s="223">
        <f t="shared" ca="1" si="1087"/>
        <v>-1.9579504142962891E-13</v>
      </c>
      <c r="IE463" s="223">
        <f t="shared" ca="1" si="1088"/>
        <v>4.4500590596902536E-13</v>
      </c>
      <c r="IF463" s="223">
        <f t="shared" ca="1" si="1089"/>
        <v>-5.6893325581294808E-13</v>
      </c>
      <c r="IG463" s="223">
        <f t="shared" ca="1" si="1090"/>
        <v>4.3789643392195074E-13</v>
      </c>
      <c r="IH463" s="223">
        <f t="shared" ca="1" si="1091"/>
        <v>-1.3451017165631056E-13</v>
      </c>
      <c r="II463" s="223">
        <f t="shared" ca="1" si="1092"/>
        <v>-2.2181726805174349E-13</v>
      </c>
      <c r="IJ463" s="223">
        <f t="shared" ca="1" si="1093"/>
        <v>4.9084077227955544E-13</v>
      </c>
      <c r="IK463" s="223">
        <f t="shared" ca="1" si="1094"/>
        <v>-5.6667674205369087E-13</v>
      </c>
      <c r="IL463" s="223">
        <f t="shared" ca="1" si="1095"/>
        <v>4.1947728198532801E-13</v>
      </c>
      <c r="IM463" s="223">
        <f t="shared" ca="1" si="1096"/>
        <v>-1.0717788229760428E-13</v>
      </c>
      <c r="IN463" s="223">
        <f t="shared" ca="1" si="1097"/>
        <v>-2.4730511744616337E-13</v>
      </c>
      <c r="IO463" s="223">
        <f t="shared" ca="1" si="1098"/>
        <v>5.0445254811053419E-13</v>
      </c>
      <c r="IP463" s="223">
        <f t="shared" ca="1" si="1099"/>
        <v>-5.6305505438780793E-13</v>
      </c>
      <c r="IQ463" s="223">
        <f t="shared" ca="1" si="1100"/>
        <v>4.0004757253453372E-13</v>
      </c>
      <c r="IR463" s="223">
        <f t="shared" ca="1" si="1101"/>
        <v>-7.9587392032769706E-14</v>
      </c>
      <c r="IS463" s="223">
        <f t="shared" ca="1" si="1102"/>
        <v>-2.7219718715128636E-13</v>
      </c>
      <c r="IT463" s="223">
        <f t="shared" ca="1" si="1103"/>
        <v>5.1684905356829179E-13</v>
      </c>
      <c r="IU463" s="223">
        <f t="shared" ca="1" si="1104"/>
        <v>-5.5807691777809572E-13</v>
      </c>
      <c r="IV463" s="223">
        <f t="shared" ca="1" si="1105"/>
        <v>3.7965411344142787E-13</v>
      </c>
      <c r="IW463" s="223">
        <f t="shared" ca="1" si="1106"/>
        <v>-5.1805168769431748E-14</v>
      </c>
      <c r="IX463" s="223">
        <f t="shared" ca="1" si="1107"/>
        <v>-2.9643350999096055E-13</v>
      </c>
      <c r="IY463" s="223">
        <f t="shared" ca="1" si="1108"/>
        <v>5.2800042438539927E-13</v>
      </c>
      <c r="IZ463" s="223">
        <f t="shared" ca="1" si="1109"/>
        <v>-5.5175432499170307E-13</v>
      </c>
      <c r="JA463" s="223">
        <f t="shared" ca="1" si="1110"/>
        <v>3.583460343353163E-13</v>
      </c>
      <c r="JB463" s="223">
        <f t="shared" ca="1" si="1111"/>
        <v>-2.3898142316995678E-14</v>
      </c>
    </row>
    <row r="464" spans="2:262">
      <c r="B464" s="230">
        <v>103</v>
      </c>
      <c r="C464" s="229">
        <f t="shared" si="1112"/>
        <v>2.0117187500000014E-3</v>
      </c>
      <c r="D464" s="226">
        <f t="shared" ca="1" si="855"/>
        <v>18.000000000027036</v>
      </c>
      <c r="E464" s="225">
        <f ca="1">DE361</f>
        <v>2.7037656405666991E-11</v>
      </c>
      <c r="F464" s="224">
        <v>103</v>
      </c>
      <c r="G464" s="223">
        <f t="shared" ca="1" si="856"/>
        <v>-5.0243421399365596E-13</v>
      </c>
      <c r="H464" s="223">
        <f t="shared" ca="1" si="857"/>
        <v>9.1023235359540697E-13</v>
      </c>
      <c r="I464" s="223">
        <f t="shared" ca="1" si="858"/>
        <v>-9.8595008348399804E-13</v>
      </c>
      <c r="J464" s="223">
        <f t="shared" ca="1" si="859"/>
        <v>7.0196327596869821E-13</v>
      </c>
      <c r="K464" s="223">
        <f t="shared" ca="1" si="860"/>
        <v>-1.6187894416028503E-13</v>
      </c>
      <c r="L464" s="223">
        <f t="shared" ca="1" si="861"/>
        <v>-4.3726374333977227E-13</v>
      </c>
      <c r="M464" s="223">
        <f t="shared" ca="1" si="862"/>
        <v>8.7687933595310603E-13</v>
      </c>
      <c r="N464" s="223">
        <f t="shared" ca="1" si="863"/>
        <v>-9.9658271274363693E-13</v>
      </c>
      <c r="O464" s="223">
        <f t="shared" ca="1" si="864"/>
        <v>7.5270244602410268E-13</v>
      </c>
      <c r="P464" s="223">
        <f t="shared" ca="1" si="865"/>
        <v>-2.3421346463907472E-13</v>
      </c>
      <c r="Q464" s="223">
        <f t="shared" ca="1" si="866"/>
        <v>-3.6972370257505705E-13</v>
      </c>
      <c r="R464" s="223">
        <f t="shared" ca="1" si="867"/>
        <v>8.3877443321415188E-13</v>
      </c>
      <c r="S464" s="223">
        <f t="shared" ca="1" si="868"/>
        <v>-1.0018147739363813E-12</v>
      </c>
      <c r="T464" s="223">
        <f t="shared" ca="1" si="869"/>
        <v>7.9936265630839222E-13</v>
      </c>
      <c r="U464" s="223">
        <f t="shared" ca="1" si="870"/>
        <v>-3.0527876206011554E-13</v>
      </c>
      <c r="V464" s="223">
        <f t="shared" ca="1" si="871"/>
        <v>-3.0018009703225423E-13</v>
      </c>
      <c r="W464" s="223">
        <f t="shared" ca="1" si="872"/>
        <v>7.9612413914799623E-13</v>
      </c>
      <c r="X464" s="223">
        <f t="shared" ca="1" si="873"/>
        <v>-1.0016179140693086E-12</v>
      </c>
      <c r="Y464" s="223">
        <f t="shared" ca="1" si="874"/>
        <v>8.4169105109927206E-13</v>
      </c>
      <c r="Z464" s="223">
        <f t="shared" ca="1" si="875"/>
        <v>-3.7468972741940437E-13</v>
      </c>
      <c r="AA464" s="223">
        <f t="shared" ca="1" si="876"/>
        <v>-2.2900978953524375E-13</v>
      </c>
      <c r="AB464" s="223">
        <f t="shared" ca="1" si="877"/>
        <v>7.4915957939352132E-13</v>
      </c>
      <c r="AC464" s="223">
        <f t="shared" ca="1" si="878"/>
        <v>-9.9599319994309428E-13</v>
      </c>
      <c r="AD464" s="223">
        <f t="shared" ca="1" si="879"/>
        <v>8.7945824915792718E-13</v>
      </c>
      <c r="AE464" s="223">
        <f t="shared" ca="1" si="880"/>
        <v>-4.4207021668170796E-13</v>
      </c>
      <c r="AF464" s="223">
        <f t="shared" ca="1" si="881"/>
        <v>-1.5659845814674067E-13</v>
      </c>
      <c r="AG464" s="223">
        <f t="shared" ca="1" si="882"/>
        <v>6.981352589691552E-13</v>
      </c>
      <c r="AH464" s="223">
        <f t="shared" ca="1" si="883"/>
        <v>-9.8497111237092835E-13</v>
      </c>
      <c r="AI464" s="223">
        <f t="shared" ca="1" si="884"/>
        <v>9.1245958676582601E-13</v>
      </c>
      <c r="AJ464" s="223">
        <f t="shared" ca="1" si="885"/>
        <v>-5.0705508913768559E-13</v>
      </c>
      <c r="AK464" s="223">
        <f t="shared" ca="1" si="886"/>
        <v>-8.3338506145425806E-14</v>
      </c>
      <c r="AL464" s="223">
        <f t="shared" ca="1" si="887"/>
        <v>6.433276830881776E-13</v>
      </c>
      <c r="AM464" s="223">
        <f t="shared" ca="1" si="888"/>
        <v>-9.6861138100034881E-13</v>
      </c>
      <c r="AN464" s="223">
        <f t="shared" ca="1" si="889"/>
        <v>9.4051622681515815E-13</v>
      </c>
      <c r="AO464" s="223">
        <f t="shared" ca="1" si="890"/>
        <v>-5.6929218613305732E-13</v>
      </c>
      <c r="AP464" s="223">
        <f t="shared" ca="1" si="891"/>
        <v>-9.6269355586565086E-15</v>
      </c>
      <c r="AQ464" s="223">
        <f t="shared" ca="1" si="892"/>
        <v>5.8503385875295017E-13</v>
      </c>
      <c r="AR464" s="223">
        <f t="shared" ca="1" si="893"/>
        <v>-9.4700266063309761E-13</v>
      </c>
      <c r="AS464" s="223">
        <f t="shared" ca="1" si="894"/>
        <v>9.6347612794258419E-13</v>
      </c>
      <c r="AT464" s="223">
        <f t="shared" ca="1" si="895"/>
        <v>-6.2844423944679574E-13</v>
      </c>
      <c r="AU464" s="223">
        <f t="shared" ca="1" si="896"/>
        <v>6.4136804226022255E-14</v>
      </c>
      <c r="AV464" s="223">
        <f t="shared" ca="1" si="897"/>
        <v>5.2356968524826299E-13</v>
      </c>
      <c r="AW464" s="223">
        <f t="shared" ca="1" si="898"/>
        <v>-9.2026205079708882E-13</v>
      </c>
      <c r="AX464" s="223">
        <f t="shared" ca="1" si="899"/>
        <v>9.8121486845459454E-13</v>
      </c>
      <c r="AY464" s="223">
        <f t="shared" ca="1" si="900"/>
        <v>-6.8419069897692797E-13</v>
      </c>
      <c r="AZ464" s="223">
        <f t="shared" ca="1" si="901"/>
        <v>1.3755298111160531E-13</v>
      </c>
      <c r="BA464" s="223">
        <f t="shared" ca="1" si="902"/>
        <v>4.5926824225577831E-13</v>
      </c>
      <c r="BB464" s="223">
        <f t="shared" ca="1" si="903"/>
        <v>-8.8853446117389024E-13</v>
      </c>
      <c r="BC464" s="223">
        <f t="shared" ca="1" si="904"/>
        <v>9.9363632057942614E-13</v>
      </c>
      <c r="BD464" s="223">
        <f t="shared" ca="1" si="905"/>
        <v>-7.3622946982921956E-13</v>
      </c>
      <c r="BE464" s="223">
        <f t="shared" ca="1" si="906"/>
        <v>2.102237464745941E-13</v>
      </c>
      <c r="BF464" s="223">
        <f t="shared" ca="1" si="907"/>
        <v>3.9247798486630662E-13</v>
      </c>
      <c r="BG464" s="223">
        <f t="shared" ca="1" si="908"/>
        <v>-8.5199182632065103E-13</v>
      </c>
      <c r="BH464" s="223">
        <f t="shared" ca="1" si="909"/>
        <v>1.0006731713917829E-12</v>
      </c>
      <c r="BI464" s="223">
        <f t="shared" ca="1" si="910"/>
        <v>-7.8427854939566604E-13</v>
      </c>
      <c r="BJ464" s="223">
        <f t="shared" ca="1" si="911"/>
        <v>2.8175529114111487E-13</v>
      </c>
      <c r="BK464" s="223">
        <f t="shared" ca="1" si="912"/>
        <v>3.2356085527151054E-13</v>
      </c>
      <c r="BL464" s="223">
        <f t="shared" ca="1" si="913"/>
        <v>-8.1083217394176239E-13</v>
      </c>
      <c r="BM464" s="223">
        <f t="shared" ca="1" si="914"/>
        <v>1.0022872875874219E-12</v>
      </c>
      <c r="BN464" s="223">
        <f t="shared" ca="1" si="915"/>
        <v>-8.2807755555097265E-13</v>
      </c>
      <c r="BO464" s="223">
        <f t="shared" ca="1" si="916"/>
        <v>3.5175997947292508E-13</v>
      </c>
      <c r="BP464" s="223">
        <f t="shared" ca="1" si="917"/>
        <v>2.5289032136783774E-13</v>
      </c>
      <c r="BQ464" s="223">
        <f t="shared" ca="1" si="918"/>
        <v>-7.6527855175965905E-13</v>
      </c>
      <c r="BR464" s="223">
        <f t="shared" ca="1" si="919"/>
        <v>9.9846992213082937E-13</v>
      </c>
      <c r="BS464" s="223">
        <f t="shared" ca="1" si="920"/>
        <v>-8.6738913768595692E-13</v>
      </c>
      <c r="BT464" s="223">
        <f t="shared" ca="1" si="921"/>
        <v>4.1985844999853926E-13</v>
      </c>
      <c r="BU464" s="223">
        <f t="shared" ca="1" si="922"/>
        <v>1.8084935290162045E-13</v>
      </c>
      <c r="BV464" s="223">
        <f t="shared" ca="1" si="923"/>
        <v>-7.1557781879983089E-13</v>
      </c>
      <c r="BW464" s="223">
        <f t="shared" ca="1" si="924"/>
        <v>9.8924176165615899E-13</v>
      </c>
      <c r="BX464" s="223">
        <f t="shared" ca="1" si="925"/>
        <v>-9.0200026293095286E-13</v>
      </c>
      <c r="BY464" s="223">
        <f t="shared" ca="1" si="926"/>
        <v>4.8568167120600159E-13</v>
      </c>
      <c r="BZ464" s="223">
        <f t="shared" ca="1" si="927"/>
        <v>1.0782834612273985E-13</v>
      </c>
      <c r="CA464" s="223">
        <f t="shared" ca="1" si="928"/>
        <v>-6.6199930764041014E-13</v>
      </c>
      <c r="CB464" s="223">
        <f t="shared" ca="1" si="929"/>
        <v>9.7465281436458193E-13</v>
      </c>
      <c r="CC464" s="223">
        <f t="shared" ca="1" si="930"/>
        <v>-9.3172337059945944E-13</v>
      </c>
      <c r="CD464" s="223">
        <f t="shared" ca="1" si="931"/>
        <v>5.488729413564659E-13</v>
      </c>
      <c r="CE464" s="223">
        <f t="shared" ca="1" si="932"/>
        <v>3.4223008193689604E-14</v>
      </c>
      <c r="CF464" s="223">
        <f t="shared" ca="1" si="933"/>
        <v>-6.0483336487551124E-13</v>
      </c>
      <c r="CG464" s="223">
        <f t="shared" ca="1" si="934"/>
        <v>9.5478213902548475E-13</v>
      </c>
      <c r="CH464" s="223">
        <f t="shared" ca="1" si="935"/>
        <v>-9.5639738859572447E-13</v>
      </c>
      <c r="CI464" s="223">
        <f t="shared" ca="1" si="936"/>
        <v>6.0908982148190673E-13</v>
      </c>
      <c r="CJ464" s="223">
        <f t="shared" ca="1" si="937"/>
        <v>-3.9567787181933321E-14</v>
      </c>
      <c r="CK464" s="223">
        <f t="shared" ca="1" si="938"/>
        <v>-5.4438977770200439E-13</v>
      </c>
      <c r="CL464" s="223">
        <f t="shared" ca="1" si="939"/>
        <v>9.2973741655018138E-13</v>
      </c>
      <c r="CM464" s="223">
        <f t="shared" ca="1" si="940"/>
        <v>-9.7588860627842363E-13</v>
      </c>
      <c r="CN464" s="223">
        <f t="shared" ca="1" si="941"/>
        <v>6.6600599109162257E-13</v>
      </c>
      <c r="CO464" s="223">
        <f t="shared" ca="1" si="942"/>
        <v>-1.131441612905323E-13</v>
      </c>
      <c r="CP464" s="223">
        <f t="shared" ca="1" si="943"/>
        <v>-4.8099609515579823E-13</v>
      </c>
      <c r="CQ464" s="223">
        <f t="shared" ca="1" si="944"/>
        <v>8.9965436645970673E-13</v>
      </c>
      <c r="CR464" s="223">
        <f t="shared" ca="1" si="945"/>
        <v>-9.9009139905015379E-13</v>
      </c>
      <c r="CS464" s="223">
        <f t="shared" ca="1" si="946"/>
        <v>7.1931301653110852E-13</v>
      </c>
      <c r="CT464" s="223">
        <f t="shared" ca="1" si="947"/>
        <v>-1.8610739738601969E-13</v>
      </c>
      <c r="CU464" s="223">
        <f t="shared" ca="1" si="948"/>
        <v>-4.1499585309515665E-13</v>
      </c>
      <c r="CV464" s="223">
        <f t="shared" ca="1" si="949"/>
        <v>8.6469601140898902E-13</v>
      </c>
      <c r="CW464" s="223">
        <f t="shared" ca="1" si="950"/>
        <v>-9.9892880074631521E-13</v>
      </c>
      <c r="CX464" s="223">
        <f t="shared" ca="1" si="951"/>
        <v>7.6872202241084778E-13</v>
      </c>
      <c r="CY464" s="223">
        <f t="shared" ca="1" si="952"/>
        <v>-2.5806210137023964E-13</v>
      </c>
      <c r="CZ464" s="223">
        <f t="shared" ca="1" si="953"/>
        <v>-3.4674671255026413E-13</v>
      </c>
      <c r="DA464" s="223">
        <f t="shared" ca="1" si="954"/>
        <v>8.2505179375290516E-13</v>
      </c>
      <c r="DB464" s="223">
        <f t="shared" ca="1" si="955"/>
        <v>-1.0023529207214276E-12</v>
      </c>
      <c r="DC464" s="223">
        <f t="shared" ca="1" si="956"/>
        <v>8.1396525704703527E-13</v>
      </c>
      <c r="DD464" s="223">
        <f t="shared" ca="1" si="957"/>
        <v>-3.2861834446793059E-13</v>
      </c>
      <c r="DE464" s="223">
        <f t="shared" ca="1" si="958"/>
        <v>-2.7661852152701792E-13</v>
      </c>
      <c r="DF464" s="223">
        <f t="shared" ca="1" si="959"/>
        <v>7.8093654894184256E-13</v>
      </c>
      <c r="DG464" s="223">
        <f t="shared" ca="1" si="960"/>
        <v>-1.0003452033726669E-12</v>
      </c>
      <c r="DH464" s="223">
        <f t="shared" ca="1" si="961"/>
        <v>8.5479754343120523E-13</v>
      </c>
      <c r="DI464" s="223">
        <f t="shared" ca="1" si="962"/>
        <v>-3.9739377628462274E-13</v>
      </c>
      <c r="DJ464" s="223">
        <f t="shared" ca="1" si="963"/>
        <v>-2.0499131076866313E-13</v>
      </c>
      <c r="DK464" s="223">
        <f t="shared" ca="1" si="964"/>
        <v>7.325893413096587E-13</v>
      </c>
      <c r="DL464" s="223">
        <f t="shared" ca="1" si="965"/>
        <v>-9.9291652869429967E-13</v>
      </c>
      <c r="DM464" s="223">
        <f t="shared" ca="1" si="966"/>
        <v>8.9099760786563911E-13</v>
      </c>
      <c r="DN464" s="223">
        <f t="shared" ca="1" si="967"/>
        <v>-4.6401569679639039E-13</v>
      </c>
      <c r="DO464" s="223">
        <f t="shared" ca="1" si="968"/>
        <v>-1.3225323433632516E-13</v>
      </c>
      <c r="DP464" s="223">
        <f t="shared" ca="1" si="969"/>
        <v>6.8027216856345757E-13</v>
      </c>
      <c r="DQ464" s="223">
        <f t="shared" ca="1" si="970"/>
        <v>-9.8010715331804794E-13</v>
      </c>
      <c r="DR464" s="223">
        <f t="shared" ca="1" si="971"/>
        <v>9.2236927906468114E-13</v>
      </c>
      <c r="DS464" s="223">
        <f t="shared" ca="1" si="972"/>
        <v>-5.2812307604368235E-13</v>
      </c>
      <c r="DT464" s="223">
        <f t="shared" ca="1" si="973"/>
        <v>-5.8798466168296E-14</v>
      </c>
      <c r="DU464" s="223">
        <f t="shared" ca="1" si="974"/>
        <v>6.242685419952475E-13</v>
      </c>
      <c r="DV464" s="223">
        <f t="shared" ca="1" si="975"/>
        <v>-9.6198649235892962E-13</v>
      </c>
      <c r="DW464" s="223">
        <f t="shared" ca="1" si="976"/>
        <v>9.4874255122398024E-13</v>
      </c>
      <c r="DX464" s="223">
        <f t="shared" ca="1" si="977"/>
        <v>-5.8936851058392637E-13</v>
      </c>
      <c r="DY464" s="223">
        <f t="shared" ca="1" si="978"/>
        <v>1.497493598235238E-14</v>
      </c>
      <c r="DZ464" s="223">
        <f t="shared" ca="1" si="979"/>
        <v>5.6488195010970294E-13</v>
      </c>
      <c r="EA464" s="223">
        <f t="shared" ca="1" si="980"/>
        <v>-9.3865274324867545E-13</v>
      </c>
      <c r="EB464" s="223">
        <f t="shared" ca="1" si="981"/>
        <v>9.6997450529665549E-13</v>
      </c>
      <c r="EC464" s="223">
        <f t="shared" ca="1" si="982"/>
        <v>-6.4742010610084025E-13</v>
      </c>
      <c r="ED464" s="223">
        <f t="shared" ca="1" si="983"/>
        <v>8.8667187657444666E-14</v>
      </c>
      <c r="EE464" s="223">
        <f t="shared" ca="1" si="984"/>
        <v>5.0243421399366111E-13</v>
      </c>
      <c r="EF464" s="223">
        <f t="shared" ca="1" si="985"/>
        <v>-9.1023235359542312E-13</v>
      </c>
      <c r="EG464" s="223">
        <f t="shared" ca="1" si="986"/>
        <v>9.8595008348399542E-13</v>
      </c>
      <c r="EH464" s="223">
        <f t="shared" ca="1" si="987"/>
        <v>-7.0196327596866509E-13</v>
      </c>
      <c r="EI464" s="223">
        <f t="shared" ca="1" si="988"/>
        <v>1.6187894416026375E-13</v>
      </c>
      <c r="EJ464" s="223">
        <f t="shared" ca="1" si="989"/>
        <v>4.3726374333982215E-13</v>
      </c>
      <c r="EK464" s="223">
        <f t="shared" ca="1" si="990"/>
        <v>-8.7687933595312057E-13</v>
      </c>
      <c r="EL464" s="223">
        <f t="shared" ca="1" si="991"/>
        <v>9.9658271274363612E-13</v>
      </c>
      <c r="EM464" s="223">
        <f t="shared" ca="1" si="992"/>
        <v>-7.5270244602407784E-13</v>
      </c>
      <c r="EN464" s="223">
        <f t="shared" ca="1" si="993"/>
        <v>2.3421346463906246E-13</v>
      </c>
      <c r="EO464" s="223">
        <f t="shared" ca="1" si="994"/>
        <v>3.6972370257509855E-13</v>
      </c>
      <c r="EP464" s="223">
        <f t="shared" ca="1" si="995"/>
        <v>-8.387744332141646E-13</v>
      </c>
      <c r="EQ464" s="223">
        <f t="shared" ca="1" si="996"/>
        <v>1.0018147739363793E-12</v>
      </c>
      <c r="ER464" s="223">
        <f t="shared" ca="1" si="997"/>
        <v>-7.9936265630837385E-13</v>
      </c>
      <c r="ES464" s="223">
        <f t="shared" ca="1" si="998"/>
        <v>3.0527876206011367E-13</v>
      </c>
      <c r="ET464" s="223">
        <f t="shared" ca="1" si="999"/>
        <v>3.0018009703229007E-13</v>
      </c>
      <c r="EU464" s="223">
        <f t="shared" ca="1" si="1000"/>
        <v>-7.9612413914800602E-13</v>
      </c>
      <c r="EV464" s="223">
        <f t="shared" ca="1" si="1001"/>
        <v>1.0016179140693102E-12</v>
      </c>
      <c r="EW464" s="223">
        <f t="shared" ca="1" si="1002"/>
        <v>-8.4169105109925934E-13</v>
      </c>
      <c r="EX464" s="223">
        <f t="shared" ca="1" si="1003"/>
        <v>3.7468972741935636E-13</v>
      </c>
      <c r="EY464" s="223">
        <f t="shared" ca="1" si="1004"/>
        <v>2.2900978953527333E-13</v>
      </c>
      <c r="EZ464" s="223">
        <f t="shared" ca="1" si="1005"/>
        <v>-7.4915957939352274E-13</v>
      </c>
      <c r="FA464" s="223">
        <f t="shared" ca="1" si="1006"/>
        <v>9.9599319994309853E-13</v>
      </c>
      <c r="FB464" s="223">
        <f t="shared" ca="1" si="1007"/>
        <v>-8.794582491579194E-13</v>
      </c>
      <c r="FC464" s="223">
        <f t="shared" ca="1" si="1008"/>
        <v>4.4207021668166788E-13</v>
      </c>
      <c r="FD464" s="223">
        <f t="shared" ca="1" si="1009"/>
        <v>1.5659845814675673E-13</v>
      </c>
      <c r="FE464" s="223">
        <f t="shared" ca="1" si="1010"/>
        <v>-6.9813525896919751E-13</v>
      </c>
      <c r="FF464" s="223">
        <f t="shared" ca="1" si="1011"/>
        <v>9.8497111237093421E-13</v>
      </c>
      <c r="FG464" s="223">
        <f t="shared" ca="1" si="1012"/>
        <v>-9.124595867658252E-13</v>
      </c>
      <c r="FH464" s="223">
        <f t="shared" ca="1" si="1013"/>
        <v>5.0705508913765934E-13</v>
      </c>
      <c r="FI464" s="223">
        <f t="shared" ca="1" si="1014"/>
        <v>8.3338506145441975E-14</v>
      </c>
      <c r="FJ464" s="223">
        <f t="shared" ca="1" si="1015"/>
        <v>-6.4332768308821193E-13</v>
      </c>
      <c r="FK464" s="223">
        <f t="shared" ca="1" si="1016"/>
        <v>9.6861138100035305E-13</v>
      </c>
      <c r="FL464" s="223">
        <f t="shared" ca="1" si="1017"/>
        <v>-9.4051622681513775E-13</v>
      </c>
      <c r="FM464" s="223">
        <f t="shared" ca="1" si="1018"/>
        <v>5.6929218613303218E-13</v>
      </c>
      <c r="FN464" s="223">
        <f t="shared" ca="1" si="1019"/>
        <v>9.6269355586584902E-15</v>
      </c>
      <c r="FO464" s="223">
        <f t="shared" ca="1" si="1020"/>
        <v>-5.8503385875297501E-13</v>
      </c>
      <c r="FP464" s="223">
        <f t="shared" ca="1" si="1021"/>
        <v>9.4700266063310306E-13</v>
      </c>
      <c r="FQ464" s="223">
        <f t="shared" ca="1" si="1022"/>
        <v>-9.6347612794257167E-13</v>
      </c>
      <c r="FR464" s="223">
        <f t="shared" ca="1" si="1023"/>
        <v>6.2844423944678312E-13</v>
      </c>
      <c r="FS464" s="223">
        <f t="shared" ca="1" si="1024"/>
        <v>-6.4136804225963438E-14</v>
      </c>
      <c r="FT464" s="223">
        <f t="shared" ca="1" si="1025"/>
        <v>-5.2356968524828894E-13</v>
      </c>
      <c r="FU464" s="223">
        <f t="shared" ca="1" si="1026"/>
        <v>9.2026205079708963E-13</v>
      </c>
      <c r="FV464" s="223">
        <f t="shared" ca="1" si="1027"/>
        <v>-9.8121486845458848E-13</v>
      </c>
      <c r="FW464" s="223">
        <f t="shared" ca="1" si="1028"/>
        <v>6.8419069897691616E-13</v>
      </c>
      <c r="FX464" s="223">
        <f t="shared" ca="1" si="1029"/>
        <v>-1.37552981111561E-13</v>
      </c>
      <c r="FY464" s="223">
        <f t="shared" ca="1" si="1030"/>
        <v>-4.5926824225579275E-13</v>
      </c>
      <c r="FZ464" s="223">
        <f t="shared" ca="1" si="1031"/>
        <v>8.885344611739175E-13</v>
      </c>
      <c r="GA464" s="223">
        <f t="shared" ca="1" si="1032"/>
        <v>-9.936363205794221E-13</v>
      </c>
      <c r="GB464" s="223">
        <f t="shared" ca="1" si="1033"/>
        <v>7.3622946982921804E-13</v>
      </c>
      <c r="GC464" s="223">
        <f t="shared" ca="1" si="1034"/>
        <v>-2.1022374647456431E-13</v>
      </c>
      <c r="GD464" s="223">
        <f t="shared" ca="1" si="1035"/>
        <v>-3.9247798486630844E-13</v>
      </c>
      <c r="GE464" s="223">
        <f t="shared" ca="1" si="1036"/>
        <v>8.5199182632066709E-13</v>
      </c>
      <c r="GF464" s="223">
        <f t="shared" ca="1" si="1037"/>
        <v>-1.000673171391781E-12</v>
      </c>
      <c r="GG464" s="223">
        <f t="shared" ca="1" si="1038"/>
        <v>7.8427854939562939E-13</v>
      </c>
      <c r="GH464" s="223">
        <f t="shared" ca="1" si="1039"/>
        <v>-2.8175529114108564E-13</v>
      </c>
      <c r="GI464" s="223">
        <f t="shared" ca="1" si="1040"/>
        <v>-3.2356085527151246E-13</v>
      </c>
      <c r="GJ464" s="223">
        <f t="shared" ca="1" si="1041"/>
        <v>8.1083217394178036E-13</v>
      </c>
      <c r="GK464" s="223">
        <f t="shared" ca="1" si="1042"/>
        <v>-1.0022872875874219E-12</v>
      </c>
      <c r="GL464" s="223">
        <f t="shared" ca="1" si="1043"/>
        <v>8.2807755555095569E-13</v>
      </c>
      <c r="GM464" s="223">
        <f t="shared" ca="1" si="1044"/>
        <v>-3.5175997947289656E-13</v>
      </c>
      <c r="GN464" s="223">
        <f t="shared" ca="1" si="1045"/>
        <v>-2.5289032136789479E-13</v>
      </c>
      <c r="GO464" s="223">
        <f t="shared" ca="1" si="1046"/>
        <v>7.6527855175967874E-13</v>
      </c>
      <c r="GP464" s="223">
        <f t="shared" ca="1" si="1047"/>
        <v>-9.9846992213082958E-13</v>
      </c>
      <c r="GQ464" s="223">
        <f t="shared" ca="1" si="1048"/>
        <v>8.6738913768594167E-13</v>
      </c>
      <c r="GR464" s="223">
        <f t="shared" ca="1" si="1049"/>
        <v>-4.1985844999853739E-13</v>
      </c>
      <c r="GS464" s="223">
        <f t="shared" ca="1" si="1050"/>
        <v>-1.8084935290165039E-13</v>
      </c>
      <c r="GT464" s="223">
        <f t="shared" ca="1" si="1051"/>
        <v>7.1557781879985199E-13</v>
      </c>
      <c r="GU464" s="223">
        <f t="shared" ca="1" si="1052"/>
        <v>-9.8924176165616848E-13</v>
      </c>
      <c r="GV464" s="223">
        <f t="shared" ca="1" si="1053"/>
        <v>9.0200026293093953E-13</v>
      </c>
      <c r="GW464" s="223">
        <f t="shared" ca="1" si="1054"/>
        <v>-4.8568167120594999E-13</v>
      </c>
      <c r="GX464" s="223">
        <f t="shared" ca="1" si="1055"/>
        <v>-1.0782834612277013E-13</v>
      </c>
      <c r="GY464" s="223">
        <f t="shared" ca="1" si="1056"/>
        <v>6.6199930764041166E-13</v>
      </c>
      <c r="GZ464" s="223">
        <f t="shared" ca="1" si="1057"/>
        <v>-9.74652814364589E-13</v>
      </c>
      <c r="HA464" s="223">
        <f t="shared" ca="1" si="1058"/>
        <v>9.3172337059944814E-13</v>
      </c>
      <c r="HB464" s="223">
        <f t="shared" ca="1" si="1059"/>
        <v>-5.4887294135641643E-13</v>
      </c>
      <c r="HC464" s="223">
        <f t="shared" ca="1" si="1060"/>
        <v>-3.4223008193777023E-14</v>
      </c>
      <c r="HD464" s="223">
        <f t="shared" ca="1" si="1061"/>
        <v>6.0483336487551285E-13</v>
      </c>
      <c r="HE464" s="223">
        <f t="shared" ca="1" si="1062"/>
        <v>-9.5478213902549384E-13</v>
      </c>
      <c r="HF464" s="223">
        <f t="shared" ca="1" si="1063"/>
        <v>9.563973885957069E-13</v>
      </c>
      <c r="HG464" s="223">
        <f t="shared" ca="1" si="1064"/>
        <v>-6.0908982148192773E-13</v>
      </c>
      <c r="HH464" s="223">
        <f t="shared" ca="1" si="1065"/>
        <v>3.9567787181902896E-14</v>
      </c>
      <c r="HI464" s="223">
        <f t="shared" ca="1" si="1066"/>
        <v>5.4438977770205377E-13</v>
      </c>
      <c r="HJ464" s="223">
        <f t="shared" ca="1" si="1067"/>
        <v>-9.2973741655021409E-13</v>
      </c>
      <c r="HK464" s="223">
        <f t="shared" ca="1" si="1068"/>
        <v>9.7588860627842322E-13</v>
      </c>
      <c r="HL464" s="223">
        <f t="shared" ca="1" si="1069"/>
        <v>-6.6600599109159986E-13</v>
      </c>
      <c r="HM464" s="223">
        <f t="shared" ca="1" si="1070"/>
        <v>1.1314416129047372E-13</v>
      </c>
      <c r="HN464" s="223">
        <f t="shared" ca="1" si="1071"/>
        <v>4.8099609515577501E-13</v>
      </c>
      <c r="HO464" s="223">
        <f t="shared" ca="1" si="1072"/>
        <v>-8.9965436645972006E-13</v>
      </c>
      <c r="HP464" s="223">
        <f t="shared" ca="1" si="1073"/>
        <v>9.900913990501445E-13</v>
      </c>
      <c r="HQ464" s="223">
        <f t="shared" ca="1" si="1074"/>
        <v>-7.1931301653104763E-13</v>
      </c>
      <c r="HR464" s="223">
        <f t="shared" ca="1" si="1075"/>
        <v>1.8610739738601777E-13</v>
      </c>
      <c r="HS464" s="223">
        <f t="shared" ca="1" si="1076"/>
        <v>4.1499585309518432E-13</v>
      </c>
      <c r="HT464" s="223">
        <f t="shared" ca="1" si="1077"/>
        <v>-8.6469601140901891E-13</v>
      </c>
      <c r="HU464" s="223">
        <f t="shared" ca="1" si="1078"/>
        <v>9.9892880074631763E-13</v>
      </c>
      <c r="HV464" s="223">
        <f t="shared" ca="1" si="1079"/>
        <v>-7.6872202241082809E-13</v>
      </c>
      <c r="HW464" s="223">
        <f t="shared" ca="1" si="1080"/>
        <v>2.5806210137018264E-13</v>
      </c>
      <c r="HX464" s="223">
        <f t="shared" ca="1" si="1081"/>
        <v>3.4674671255034617E-13</v>
      </c>
      <c r="HY464" s="223">
        <f t="shared" ca="1" si="1082"/>
        <v>-8.2505179375290627E-13</v>
      </c>
      <c r="HZ464" s="223">
        <f t="shared" ca="1" si="1083"/>
        <v>1.0023529207214274E-12</v>
      </c>
      <c r="IA464" s="223">
        <f t="shared" ca="1" si="1084"/>
        <v>-8.1396525704700084E-13</v>
      </c>
      <c r="IB464" s="223">
        <f t="shared" ca="1" si="1085"/>
        <v>3.2861834446795563E-13</v>
      </c>
      <c r="IC464" s="223">
        <f t="shared" ca="1" si="1086"/>
        <v>2.766185215270472E-13</v>
      </c>
      <c r="ID464" s="223">
        <f t="shared" ca="1" si="1087"/>
        <v>-7.8093654894186164E-13</v>
      </c>
      <c r="IE464" s="223">
        <f t="shared" ca="1" si="1088"/>
        <v>9.859460925881263E-13</v>
      </c>
      <c r="IF464" s="223">
        <f t="shared" ca="1" si="1089"/>
        <v>-8.5479754343121906E-13</v>
      </c>
      <c r="IG464" s="223">
        <f t="shared" ca="1" si="1090"/>
        <v>3.9739377628459477E-13</v>
      </c>
      <c r="IH464" s="223">
        <f t="shared" ca="1" si="1091"/>
        <v>2.0499131076874874E-13</v>
      </c>
      <c r="II464" s="223">
        <f t="shared" ca="1" si="1092"/>
        <v>-7.3258934130964073E-13</v>
      </c>
      <c r="IJ464" s="223">
        <f t="shared" ca="1" si="1093"/>
        <v>9.9291652869430392E-13</v>
      </c>
      <c r="IK464" s="223">
        <f t="shared" ca="1" si="1094"/>
        <v>-8.9099760786562507E-13</v>
      </c>
      <c r="IL464" s="223">
        <f t="shared" ca="1" si="1095"/>
        <v>4.6401569679631284E-13</v>
      </c>
      <c r="IM464" s="223">
        <f t="shared" ca="1" si="1096"/>
        <v>1.3225323433629888E-13</v>
      </c>
      <c r="IN464" s="223">
        <f t="shared" ca="1" si="1097"/>
        <v>-6.8027216856347999E-13</v>
      </c>
      <c r="IO464" s="223">
        <f t="shared" ca="1" si="1098"/>
        <v>9.8010715331806632E-13</v>
      </c>
      <c r="IP464" s="223">
        <f t="shared" ca="1" si="1099"/>
        <v>-9.2236927906469164E-13</v>
      </c>
      <c r="IQ464" s="223">
        <f t="shared" ca="1" si="1100"/>
        <v>5.281230760436565E-13</v>
      </c>
      <c r="IR464" s="223">
        <f t="shared" ca="1" si="1101"/>
        <v>5.8798466168326406E-14</v>
      </c>
      <c r="IS464" s="223">
        <f t="shared" ca="1" si="1102"/>
        <v>-6.2426854199531596E-13</v>
      </c>
      <c r="IT464" s="223">
        <f t="shared" ca="1" si="1103"/>
        <v>9.6198649235892194E-13</v>
      </c>
      <c r="IU464" s="223">
        <f t="shared" ca="1" si="1104"/>
        <v>-9.4874255122397054E-13</v>
      </c>
      <c r="IV464" s="223">
        <f t="shared" ca="1" si="1105"/>
        <v>5.8936851058385559E-13</v>
      </c>
      <c r="IW464" s="223">
        <f t="shared" ca="1" si="1106"/>
        <v>-1.4974935982378898E-14</v>
      </c>
      <c r="IX464" s="223">
        <f t="shared" ca="1" si="1107"/>
        <v>-5.6488195010972798E-13</v>
      </c>
      <c r="IY464" s="223">
        <f t="shared" ca="1" si="1108"/>
        <v>9.3865274324868615E-13</v>
      </c>
      <c r="IZ464" s="223">
        <f t="shared" ca="1" si="1109"/>
        <v>-9.6997450529663348E-13</v>
      </c>
      <c r="JA464" s="223">
        <f t="shared" ca="1" si="1110"/>
        <v>6.4742010610086045E-13</v>
      </c>
      <c r="JB464" s="223">
        <f t="shared" ca="1" si="1111"/>
        <v>-8.8667187657414323E-14</v>
      </c>
    </row>
    <row r="465" spans="2:262">
      <c r="B465" s="230">
        <v>104</v>
      </c>
      <c r="C465" s="229">
        <f t="shared" si="1112"/>
        <v>2.0312500000000014E-3</v>
      </c>
      <c r="D465" s="226">
        <f t="shared" ca="1" si="855"/>
        <v>18.000000000074376</v>
      </c>
      <c r="E465" s="225">
        <f ca="1">DF361</f>
        <v>7.4374930182333432E-11</v>
      </c>
      <c r="F465" s="224">
        <v>104</v>
      </c>
      <c r="G465" s="223">
        <f t="shared" ca="1" si="856"/>
        <v>-3.8876286106727778E-13</v>
      </c>
      <c r="H465" s="223">
        <f t="shared" ca="1" si="857"/>
        <v>6.7717990572320681E-13</v>
      </c>
      <c r="I465" s="223">
        <f t="shared" ca="1" si="858"/>
        <v>-7.3734616627422025E-13</v>
      </c>
      <c r="J465" s="223">
        <f t="shared" ca="1" si="859"/>
        <v>5.4898195628638107E-13</v>
      </c>
      <c r="K465" s="223">
        <f t="shared" ca="1" si="860"/>
        <v>-1.7557746243484013E-13</v>
      </c>
      <c r="L465" s="223">
        <f t="shared" ca="1" si="861"/>
        <v>-2.5700730704685866E-13</v>
      </c>
      <c r="M465" s="223">
        <f t="shared" ca="1" si="862"/>
        <v>6.0296499433318489E-13</v>
      </c>
      <c r="N465" s="223">
        <f t="shared" ca="1" si="863"/>
        <v>-7.4568683309358204E-13</v>
      </c>
      <c r="O465" s="223">
        <f t="shared" ca="1" si="864"/>
        <v>6.3706688968968052E-13</v>
      </c>
      <c r="P465" s="223">
        <f t="shared" ca="1" si="865"/>
        <v>-3.1371668646855324E-13</v>
      </c>
      <c r="Q465" s="223">
        <f t="shared" ca="1" si="866"/>
        <v>-1.1537510634798562E-13</v>
      </c>
      <c r="R465" s="223">
        <f t="shared" ca="1" si="867"/>
        <v>5.0557847635760451E-13</v>
      </c>
      <c r="S465" s="223">
        <f t="shared" ca="1" si="868"/>
        <v>-7.253711731031514E-13</v>
      </c>
      <c r="T465" s="223">
        <f t="shared" ca="1" si="869"/>
        <v>7.0066969979343538E-13</v>
      </c>
      <c r="U465" s="223">
        <f t="shared" ca="1" si="870"/>
        <v>-4.3979995417562548E-13</v>
      </c>
      <c r="V465" s="223">
        <f t="shared" ca="1" si="871"/>
        <v>3.0690894984732862E-14</v>
      </c>
      <c r="W465" s="223">
        <f t="shared" ca="1" si="872"/>
        <v>3.8876286106727763E-13</v>
      </c>
      <c r="X465" s="223">
        <f t="shared" ca="1" si="873"/>
        <v>-6.7717990572320742E-13</v>
      </c>
      <c r="Y465" s="223">
        <f t="shared" ca="1" si="874"/>
        <v>7.3734616627422055E-13</v>
      </c>
      <c r="Z465" s="223">
        <f t="shared" ca="1" si="875"/>
        <v>-5.4898195628638208E-13</v>
      </c>
      <c r="AA465" s="223">
        <f t="shared" ca="1" si="876"/>
        <v>1.7557746243484029E-13</v>
      </c>
      <c r="AB465" s="223">
        <f t="shared" ca="1" si="877"/>
        <v>2.5700730704685477E-13</v>
      </c>
      <c r="AC465" s="223">
        <f t="shared" ca="1" si="878"/>
        <v>-6.0296499433318408E-13</v>
      </c>
      <c r="AD465" s="223">
        <f t="shared" ca="1" si="879"/>
        <v>7.4568683309358194E-13</v>
      </c>
      <c r="AE465" s="223">
        <f t="shared" ca="1" si="880"/>
        <v>-6.3706688968968123E-13</v>
      </c>
      <c r="AF465" s="223">
        <f t="shared" ca="1" si="881"/>
        <v>3.1371668646855218E-13</v>
      </c>
      <c r="AG465" s="223">
        <f t="shared" ca="1" si="882"/>
        <v>1.1537510634798941E-13</v>
      </c>
      <c r="AH465" s="223">
        <f t="shared" ca="1" si="883"/>
        <v>-5.0557847635759946E-13</v>
      </c>
      <c r="AI465" s="223">
        <f t="shared" ca="1" si="884"/>
        <v>7.2537117310314979E-13</v>
      </c>
      <c r="AJ465" s="223">
        <f t="shared" ca="1" si="885"/>
        <v>-7.0066969979343579E-13</v>
      </c>
      <c r="AK465" s="223">
        <f t="shared" ca="1" si="886"/>
        <v>4.3979995417562669E-13</v>
      </c>
      <c r="AL465" s="223">
        <f t="shared" ca="1" si="887"/>
        <v>-3.069089498473432E-14</v>
      </c>
      <c r="AM465" s="223">
        <f t="shared" ca="1" si="888"/>
        <v>-3.8876286106727642E-13</v>
      </c>
      <c r="AN465" s="223">
        <f t="shared" ca="1" si="889"/>
        <v>6.7717990572320671E-13</v>
      </c>
      <c r="AO465" s="223">
        <f t="shared" ca="1" si="890"/>
        <v>-7.3734616627422005E-13</v>
      </c>
      <c r="AP465" s="223">
        <f t="shared" ca="1" si="891"/>
        <v>5.4898195628637946E-13</v>
      </c>
      <c r="AQ465" s="223">
        <f t="shared" ca="1" si="892"/>
        <v>-1.7557746243484685E-13</v>
      </c>
      <c r="AR465" s="223">
        <f t="shared" ca="1" si="893"/>
        <v>-2.5700730704685341E-13</v>
      </c>
      <c r="AS465" s="223">
        <f t="shared" ca="1" si="894"/>
        <v>6.0296499433318307E-13</v>
      </c>
      <c r="AT465" s="223">
        <f t="shared" ca="1" si="895"/>
        <v>-7.4568683309358194E-13</v>
      </c>
      <c r="AU465" s="223">
        <f t="shared" ca="1" si="896"/>
        <v>6.3706688968968203E-13</v>
      </c>
      <c r="AV465" s="223">
        <f t="shared" ca="1" si="897"/>
        <v>-3.1371668646855349E-13</v>
      </c>
      <c r="AW465" s="223">
        <f t="shared" ca="1" si="898"/>
        <v>-1.1537510634798797E-13</v>
      </c>
      <c r="AX465" s="223">
        <f t="shared" ca="1" si="899"/>
        <v>5.0557847635759845E-13</v>
      </c>
      <c r="AY465" s="223">
        <f t="shared" ca="1" si="900"/>
        <v>-7.2537117310314938E-13</v>
      </c>
      <c r="AZ465" s="223">
        <f t="shared" ca="1" si="901"/>
        <v>7.0066969979343639E-13</v>
      </c>
      <c r="BA465" s="223">
        <f t="shared" ca="1" si="902"/>
        <v>-4.397999541756279E-13</v>
      </c>
      <c r="BB465" s="223">
        <f t="shared" ca="1" si="903"/>
        <v>3.0690894984735784E-14</v>
      </c>
      <c r="BC465" s="223">
        <f t="shared" ca="1" si="904"/>
        <v>3.887628610672752E-13</v>
      </c>
      <c r="BD465" s="223">
        <f t="shared" ca="1" si="905"/>
        <v>-6.771799057232061E-13</v>
      </c>
      <c r="BE465" s="223">
        <f t="shared" ca="1" si="906"/>
        <v>7.3734616627422196E-13</v>
      </c>
      <c r="BF465" s="223">
        <f t="shared" ca="1" si="907"/>
        <v>-5.4898195628638057E-13</v>
      </c>
      <c r="BG465" s="223">
        <f t="shared" ca="1" si="908"/>
        <v>1.7557746243484826E-13</v>
      </c>
      <c r="BH465" s="223">
        <f t="shared" ca="1" si="909"/>
        <v>2.5700730704686199E-13</v>
      </c>
      <c r="BI465" s="223">
        <f t="shared" ca="1" si="910"/>
        <v>-6.0296499433318227E-13</v>
      </c>
      <c r="BJ465" s="223">
        <f t="shared" ca="1" si="911"/>
        <v>7.4568683309358143E-13</v>
      </c>
      <c r="BK465" s="223">
        <f t="shared" ca="1" si="912"/>
        <v>-6.3706688968968284E-13</v>
      </c>
      <c r="BL465" s="223">
        <f t="shared" ca="1" si="913"/>
        <v>3.1371668646856445E-13</v>
      </c>
      <c r="BM465" s="223">
        <f t="shared" ca="1" si="914"/>
        <v>1.1537510634798653E-13</v>
      </c>
      <c r="BN465" s="223">
        <f t="shared" ca="1" si="915"/>
        <v>-5.0557847635759734E-13</v>
      </c>
      <c r="BO465" s="223">
        <f t="shared" ca="1" si="916"/>
        <v>7.2537117310315161E-13</v>
      </c>
      <c r="BP465" s="223">
        <f t="shared" ca="1" si="917"/>
        <v>-7.006696997934369E-13</v>
      </c>
      <c r="BQ465" s="223">
        <f t="shared" ca="1" si="918"/>
        <v>4.3979995417562048E-13</v>
      </c>
      <c r="BR465" s="223">
        <f t="shared" ca="1" si="919"/>
        <v>-3.0690894984737242E-14</v>
      </c>
      <c r="BS465" s="223">
        <f t="shared" ca="1" si="920"/>
        <v>-3.887628610672649E-13</v>
      </c>
      <c r="BT465" s="223">
        <f t="shared" ca="1" si="921"/>
        <v>6.771799057232056E-13</v>
      </c>
      <c r="BU465" s="223">
        <f t="shared" ca="1" si="922"/>
        <v>-7.3734616627422207E-13</v>
      </c>
      <c r="BV465" s="223">
        <f t="shared" ca="1" si="923"/>
        <v>5.4898195628638148E-13</v>
      </c>
      <c r="BW465" s="223">
        <f t="shared" ca="1" si="924"/>
        <v>-1.7557746243484973E-13</v>
      </c>
      <c r="BX465" s="223">
        <f t="shared" ca="1" si="925"/>
        <v>-2.5700730704686058E-13</v>
      </c>
      <c r="BY465" s="223">
        <f t="shared" ca="1" si="926"/>
        <v>6.0296499433318146E-13</v>
      </c>
      <c r="BZ465" s="223">
        <f t="shared" ca="1" si="927"/>
        <v>-7.4568683309358224E-13</v>
      </c>
      <c r="CA465" s="223">
        <f t="shared" ca="1" si="928"/>
        <v>6.3706688968968355E-13</v>
      </c>
      <c r="CB465" s="223">
        <f t="shared" ca="1" si="929"/>
        <v>-3.1371668646856576E-13</v>
      </c>
      <c r="CC465" s="223">
        <f t="shared" ca="1" si="930"/>
        <v>-1.1537510634798507E-13</v>
      </c>
      <c r="CD465" s="223">
        <f t="shared" ca="1" si="931"/>
        <v>5.0557847635759633E-13</v>
      </c>
      <c r="CE465" s="223">
        <f t="shared" ca="1" si="932"/>
        <v>-7.253711731031512E-13</v>
      </c>
      <c r="CF465" s="223">
        <f t="shared" ca="1" si="933"/>
        <v>7.006696997934374E-13</v>
      </c>
      <c r="CG465" s="223">
        <f t="shared" ca="1" si="934"/>
        <v>-4.3979995417562174E-13</v>
      </c>
      <c r="CH465" s="223">
        <f t="shared" ca="1" si="935"/>
        <v>3.0690894984738706E-14</v>
      </c>
      <c r="CI465" s="223">
        <f t="shared" ca="1" si="936"/>
        <v>3.8876286106726364E-13</v>
      </c>
      <c r="CJ465" s="223">
        <f t="shared" ca="1" si="937"/>
        <v>-6.7717990572320499E-13</v>
      </c>
      <c r="CK465" s="223">
        <f t="shared" ca="1" si="938"/>
        <v>7.3734616627422247E-13</v>
      </c>
      <c r="CL465" s="223">
        <f t="shared" ca="1" si="939"/>
        <v>-5.4898195628638248E-13</v>
      </c>
      <c r="CM465" s="223">
        <f t="shared" ca="1" si="940"/>
        <v>1.7557746243485111E-13</v>
      </c>
      <c r="CN465" s="223">
        <f t="shared" ca="1" si="941"/>
        <v>2.5700730704685927E-13</v>
      </c>
      <c r="CO465" s="223">
        <f t="shared" ca="1" si="942"/>
        <v>-6.0296499433318065E-13</v>
      </c>
      <c r="CP465" s="223">
        <f t="shared" ca="1" si="943"/>
        <v>7.4568683309358123E-13</v>
      </c>
      <c r="CQ465" s="223">
        <f t="shared" ca="1" si="944"/>
        <v>-6.3706688968968436E-13</v>
      </c>
      <c r="CR465" s="223">
        <f t="shared" ca="1" si="945"/>
        <v>3.1371668646856712E-13</v>
      </c>
      <c r="CS465" s="223">
        <f t="shared" ca="1" si="946"/>
        <v>1.1537510634798363E-13</v>
      </c>
      <c r="CT465" s="223">
        <f t="shared" ca="1" si="947"/>
        <v>-5.0557847635759532E-13</v>
      </c>
      <c r="CU465" s="223">
        <f t="shared" ca="1" si="948"/>
        <v>7.253711731031509E-13</v>
      </c>
      <c r="CV465" s="223">
        <f t="shared" ca="1" si="949"/>
        <v>-7.0066969979343781E-13</v>
      </c>
      <c r="CW465" s="223">
        <f t="shared" ca="1" si="950"/>
        <v>4.3979995417562285E-13</v>
      </c>
      <c r="CX465" s="223">
        <f t="shared" ca="1" si="951"/>
        <v>-3.069089498474017E-14</v>
      </c>
      <c r="CY465" s="223">
        <f t="shared" ca="1" si="952"/>
        <v>-3.8876286106726233E-13</v>
      </c>
      <c r="CZ465" s="223">
        <f t="shared" ca="1" si="953"/>
        <v>6.7717990572320429E-13</v>
      </c>
      <c r="DA465" s="223">
        <f t="shared" ca="1" si="954"/>
        <v>-7.3734616627422257E-13</v>
      </c>
      <c r="DB465" s="223">
        <f t="shared" ca="1" si="955"/>
        <v>5.4898195628638339E-13</v>
      </c>
      <c r="DC465" s="223">
        <f t="shared" ca="1" si="956"/>
        <v>-1.755774624348319E-13</v>
      </c>
      <c r="DD465" s="223">
        <f t="shared" ca="1" si="957"/>
        <v>-2.5700730704683796E-13</v>
      </c>
      <c r="DE465" s="223">
        <f t="shared" ca="1" si="958"/>
        <v>6.0296499433317964E-13</v>
      </c>
      <c r="DF465" s="223">
        <f t="shared" ca="1" si="959"/>
        <v>-7.4568683309358204E-13</v>
      </c>
      <c r="DG465" s="223">
        <f t="shared" ca="1" si="960"/>
        <v>6.3706688968969617E-13</v>
      </c>
      <c r="DH465" s="223">
        <f t="shared" ca="1" si="961"/>
        <v>-3.1371668646856844E-13</v>
      </c>
      <c r="DI465" s="223">
        <f t="shared" ca="1" si="962"/>
        <v>-1.1537510634798219E-13</v>
      </c>
      <c r="DJ465" s="223">
        <f t="shared" ca="1" si="963"/>
        <v>5.0557847635760976E-13</v>
      </c>
      <c r="DK465" s="223">
        <f t="shared" ca="1" si="964"/>
        <v>-7.2537117310314555E-13</v>
      </c>
      <c r="DL465" s="223">
        <f t="shared" ca="1" si="965"/>
        <v>7.0066969979343841E-13</v>
      </c>
      <c r="DM465" s="223">
        <f t="shared" ca="1" si="966"/>
        <v>-4.3979995417562401E-13</v>
      </c>
      <c r="DN465" s="223">
        <f t="shared" ca="1" si="967"/>
        <v>3.069089498476282E-14</v>
      </c>
      <c r="DO465" s="223">
        <f t="shared" ca="1" si="968"/>
        <v>3.8876286106726117E-13</v>
      </c>
      <c r="DP465" s="223">
        <f t="shared" ca="1" si="969"/>
        <v>-6.7717990572320368E-13</v>
      </c>
      <c r="DQ465" s="223">
        <f t="shared" ca="1" si="970"/>
        <v>7.3734616627421954E-13</v>
      </c>
      <c r="DR465" s="223">
        <f t="shared" ca="1" si="971"/>
        <v>-5.4898195628639884E-13</v>
      </c>
      <c r="DS465" s="223">
        <f t="shared" ca="1" si="972"/>
        <v>1.7557746243485394E-13</v>
      </c>
      <c r="DT465" s="223">
        <f t="shared" ca="1" si="973"/>
        <v>2.5700730704685649E-13</v>
      </c>
      <c r="DU465" s="223">
        <f t="shared" ca="1" si="974"/>
        <v>-6.0296499433319135E-13</v>
      </c>
      <c r="DV465" s="223">
        <f t="shared" ca="1" si="975"/>
        <v>7.4568683309358113E-13</v>
      </c>
      <c r="DW465" s="223">
        <f t="shared" ca="1" si="976"/>
        <v>-6.3706688968968587E-13</v>
      </c>
      <c r="DX465" s="223">
        <f t="shared" ca="1" si="977"/>
        <v>3.1371668646855051E-13</v>
      </c>
      <c r="DY465" s="223">
        <f t="shared" ca="1" si="978"/>
        <v>1.1537510634795977E-13</v>
      </c>
      <c r="DZ465" s="223">
        <f t="shared" ca="1" si="979"/>
        <v>-5.055784763575931E-13</v>
      </c>
      <c r="EA465" s="223">
        <f t="shared" ca="1" si="980"/>
        <v>7.2537117310315029E-13</v>
      </c>
      <c r="EB465" s="223">
        <f t="shared" ca="1" si="981"/>
        <v>-7.0066969979343165E-13</v>
      </c>
      <c r="EC465" s="223">
        <f t="shared" ca="1" si="982"/>
        <v>4.3979995417564239E-13</v>
      </c>
      <c r="ED465" s="223">
        <f t="shared" ca="1" si="983"/>
        <v>-3.0690894984743092E-14</v>
      </c>
      <c r="EE465" s="223">
        <f t="shared" ca="1" si="984"/>
        <v>-3.8876286106727798E-13</v>
      </c>
      <c r="EF465" s="223">
        <f t="shared" ca="1" si="985"/>
        <v>6.7717990572319419E-13</v>
      </c>
      <c r="EG465" s="223">
        <f t="shared" ca="1" si="986"/>
        <v>-7.3734616627422308E-13</v>
      </c>
      <c r="EH465" s="223">
        <f t="shared" ca="1" si="987"/>
        <v>5.4898195628638551E-13</v>
      </c>
      <c r="EI465" s="223">
        <f t="shared" ca="1" si="988"/>
        <v>-1.7557746243483476E-13</v>
      </c>
      <c r="EJ465" s="223">
        <f t="shared" ca="1" si="989"/>
        <v>-2.5700730704683518E-13</v>
      </c>
      <c r="EK465" s="223">
        <f t="shared" ca="1" si="990"/>
        <v>6.0296499433317792E-13</v>
      </c>
      <c r="EL465" s="223">
        <f t="shared" ca="1" si="991"/>
        <v>-7.4568683309358194E-13</v>
      </c>
      <c r="EM465" s="223">
        <f t="shared" ca="1" si="992"/>
        <v>6.3706688968969758E-13</v>
      </c>
      <c r="EN465" s="223">
        <f t="shared" ca="1" si="993"/>
        <v>-3.1371668646857111E-13</v>
      </c>
      <c r="EO465" s="223">
        <f t="shared" ca="1" si="994"/>
        <v>-1.1537510634797931E-13</v>
      </c>
      <c r="EP465" s="223">
        <f t="shared" ca="1" si="995"/>
        <v>5.0557847635760754E-13</v>
      </c>
      <c r="EQ465" s="223">
        <f t="shared" ca="1" si="996"/>
        <v>-7.2537117310314484E-13</v>
      </c>
      <c r="ER465" s="223">
        <f t="shared" ca="1" si="997"/>
        <v>7.0066969979343942E-13</v>
      </c>
      <c r="ES465" s="223">
        <f t="shared" ca="1" si="998"/>
        <v>-4.3979995417562639E-13</v>
      </c>
      <c r="ET465" s="223">
        <f t="shared" ca="1" si="999"/>
        <v>3.0690894984723358E-14</v>
      </c>
      <c r="EU465" s="223">
        <f t="shared" ca="1" si="1000"/>
        <v>3.8876286106725859E-13</v>
      </c>
      <c r="EV465" s="223">
        <f t="shared" ca="1" si="1001"/>
        <v>-6.7717990572320247E-13</v>
      </c>
      <c r="EW465" s="223">
        <f t="shared" ca="1" si="1002"/>
        <v>7.3734616627421994E-13</v>
      </c>
      <c r="EX465" s="223">
        <f t="shared" ca="1" si="1003"/>
        <v>-5.4898195628640086E-13</v>
      </c>
      <c r="EY465" s="223">
        <f t="shared" ca="1" si="1004"/>
        <v>1.7557746243485679E-13</v>
      </c>
      <c r="EZ465" s="223">
        <f t="shared" ca="1" si="1005"/>
        <v>2.5700730704685371E-13</v>
      </c>
      <c r="FA465" s="223">
        <f t="shared" ca="1" si="1006"/>
        <v>-6.0296499433318964E-13</v>
      </c>
      <c r="FB465" s="223">
        <f t="shared" ca="1" si="1007"/>
        <v>7.4568683309358103E-13</v>
      </c>
      <c r="FC465" s="223">
        <f t="shared" ca="1" si="1008"/>
        <v>-6.3706688968968739E-13</v>
      </c>
      <c r="FD465" s="223">
        <f t="shared" ca="1" si="1009"/>
        <v>3.1371668646855319E-13</v>
      </c>
      <c r="FE465" s="223">
        <f t="shared" ca="1" si="1010"/>
        <v>1.153751063479569E-13</v>
      </c>
      <c r="FF465" s="223">
        <f t="shared" ca="1" si="1011"/>
        <v>-5.0557847635759098E-13</v>
      </c>
      <c r="FG465" s="223">
        <f t="shared" ca="1" si="1012"/>
        <v>7.2537117310314949E-13</v>
      </c>
      <c r="FH465" s="223">
        <f t="shared" ca="1" si="1013"/>
        <v>-7.0066969979343255E-13</v>
      </c>
      <c r="FI465" s="223">
        <f t="shared" ca="1" si="1014"/>
        <v>4.3979995417564476E-13</v>
      </c>
      <c r="FJ465" s="223">
        <f t="shared" ca="1" si="1015"/>
        <v>-3.0690894984746014E-14</v>
      </c>
      <c r="FK465" s="223">
        <f t="shared" ca="1" si="1016"/>
        <v>-3.8876286106727546E-13</v>
      </c>
      <c r="FL465" s="223">
        <f t="shared" ca="1" si="1017"/>
        <v>6.7717990572319298E-13</v>
      </c>
      <c r="FM465" s="223">
        <f t="shared" ca="1" si="1018"/>
        <v>-7.3734616627422358E-13</v>
      </c>
      <c r="FN465" s="223">
        <f t="shared" ca="1" si="1019"/>
        <v>5.4898195628638743E-13</v>
      </c>
      <c r="FO465" s="223">
        <f t="shared" ca="1" si="1020"/>
        <v>-1.7557746243483761E-13</v>
      </c>
      <c r="FP465" s="223">
        <f t="shared" ca="1" si="1021"/>
        <v>-2.5700730704683246E-13</v>
      </c>
      <c r="FQ465" s="223">
        <f t="shared" ca="1" si="1022"/>
        <v>6.0296499433317631E-13</v>
      </c>
      <c r="FR465" s="223">
        <f t="shared" ca="1" si="1023"/>
        <v>-7.4568683309358183E-13</v>
      </c>
      <c r="FS465" s="223">
        <f t="shared" ca="1" si="1024"/>
        <v>6.370668896896992E-13</v>
      </c>
      <c r="FT465" s="223">
        <f t="shared" ca="1" si="1025"/>
        <v>-3.1371668646857379E-13</v>
      </c>
      <c r="FU465" s="223">
        <f t="shared" ca="1" si="1026"/>
        <v>-1.1537510634797643E-13</v>
      </c>
      <c r="FV465" s="223">
        <f t="shared" ca="1" si="1027"/>
        <v>5.0557847635760552E-13</v>
      </c>
      <c r="FW465" s="223">
        <f t="shared" ca="1" si="1028"/>
        <v>-7.2537117310314413E-13</v>
      </c>
      <c r="FX465" s="223">
        <f t="shared" ca="1" si="1029"/>
        <v>7.0066969979344043E-13</v>
      </c>
      <c r="FY465" s="223">
        <f t="shared" ca="1" si="1030"/>
        <v>-4.3979995417562881E-13</v>
      </c>
      <c r="FZ465" s="223">
        <f t="shared" ca="1" si="1031"/>
        <v>3.069089498476867E-14</v>
      </c>
      <c r="GA465" s="223">
        <f t="shared" ca="1" si="1032"/>
        <v>3.8876286106725612E-13</v>
      </c>
      <c r="GB465" s="223">
        <f t="shared" ca="1" si="1033"/>
        <v>-6.7717990572320116E-13</v>
      </c>
      <c r="GC465" s="223">
        <f t="shared" ca="1" si="1034"/>
        <v>7.3734616627422045E-13</v>
      </c>
      <c r="GD465" s="223">
        <f t="shared" ca="1" si="1035"/>
        <v>-5.4898195628640278E-13</v>
      </c>
      <c r="GE465" s="223">
        <f t="shared" ca="1" si="1036"/>
        <v>1.7557746243485965E-13</v>
      </c>
      <c r="GF465" s="223">
        <f t="shared" ca="1" si="1037"/>
        <v>2.5700730704685099E-13</v>
      </c>
      <c r="GG465" s="223">
        <f t="shared" ca="1" si="1038"/>
        <v>-6.0296499433318792E-13</v>
      </c>
      <c r="GH465" s="223">
        <f t="shared" ca="1" si="1039"/>
        <v>7.4568683309358093E-13</v>
      </c>
      <c r="GI465" s="223">
        <f t="shared" ca="1" si="1040"/>
        <v>-6.37066889689689E-13</v>
      </c>
      <c r="GJ465" s="223">
        <f t="shared" ca="1" si="1041"/>
        <v>3.1371668646855582E-13</v>
      </c>
      <c r="GK465" s="223">
        <f t="shared" ca="1" si="1042"/>
        <v>1.1537510634795402E-13</v>
      </c>
      <c r="GL465" s="223">
        <f t="shared" ca="1" si="1043"/>
        <v>-5.0557847635758886E-13</v>
      </c>
      <c r="GM465" s="223">
        <f t="shared" ca="1" si="1044"/>
        <v>7.2537117310314878E-13</v>
      </c>
      <c r="GN465" s="223">
        <f t="shared" ca="1" si="1045"/>
        <v>-7.0066969979343367E-13</v>
      </c>
      <c r="GO465" s="223">
        <f t="shared" ca="1" si="1046"/>
        <v>4.3979995417564704E-13</v>
      </c>
      <c r="GP465" s="223">
        <f t="shared" ca="1" si="1047"/>
        <v>-3.0690894984748936E-14</v>
      </c>
      <c r="GQ465" s="223">
        <f t="shared" ca="1" si="1048"/>
        <v>-3.8876286106727298E-13</v>
      </c>
      <c r="GR465" s="223">
        <f t="shared" ca="1" si="1049"/>
        <v>6.7717990572319177E-13</v>
      </c>
      <c r="GS465" s="223">
        <f t="shared" ca="1" si="1050"/>
        <v>-7.3734616627422398E-13</v>
      </c>
      <c r="GT465" s="223">
        <f t="shared" ca="1" si="1051"/>
        <v>5.4898195628638945E-13</v>
      </c>
      <c r="GU465" s="223">
        <f t="shared" ca="1" si="1052"/>
        <v>-1.7557746243484044E-13</v>
      </c>
      <c r="GV465" s="223">
        <f t="shared" ca="1" si="1053"/>
        <v>-2.5700730704682968E-13</v>
      </c>
      <c r="GW465" s="223">
        <f t="shared" ca="1" si="1054"/>
        <v>6.0296499433317449E-13</v>
      </c>
      <c r="GX465" s="223">
        <f t="shared" ca="1" si="1055"/>
        <v>-7.4568683309358173E-13</v>
      </c>
      <c r="GY465" s="223">
        <f t="shared" ca="1" si="1056"/>
        <v>6.3706688968970071E-13</v>
      </c>
      <c r="GZ465" s="223">
        <f t="shared" ca="1" si="1057"/>
        <v>-3.1371668646853789E-13</v>
      </c>
      <c r="HA465" s="223">
        <f t="shared" ca="1" si="1058"/>
        <v>-1.1537510634797353E-13</v>
      </c>
      <c r="HB465" s="223">
        <f t="shared" ca="1" si="1059"/>
        <v>5.0557847635757209E-13</v>
      </c>
      <c r="HC465" s="223">
        <f t="shared" ca="1" si="1060"/>
        <v>-7.2537117310315352E-13</v>
      </c>
      <c r="HD465" s="223">
        <f t="shared" ca="1" si="1061"/>
        <v>7.0066969979344134E-13</v>
      </c>
      <c r="HE465" s="223">
        <f t="shared" ca="1" si="1062"/>
        <v>-4.3979995417566541E-13</v>
      </c>
      <c r="HF465" s="223">
        <f t="shared" ca="1" si="1063"/>
        <v>3.0690894984729202E-14</v>
      </c>
      <c r="HG465" s="223">
        <f t="shared" ca="1" si="1064"/>
        <v>3.887628610672537E-13</v>
      </c>
      <c r="HH465" s="223">
        <f t="shared" ca="1" si="1065"/>
        <v>-6.7717990572318217E-13</v>
      </c>
      <c r="HI465" s="223">
        <f t="shared" ca="1" si="1066"/>
        <v>7.3734616627422095E-13</v>
      </c>
      <c r="HJ465" s="223">
        <f t="shared" ca="1" si="1067"/>
        <v>-5.489819562864048E-13</v>
      </c>
      <c r="HK465" s="223">
        <f t="shared" ca="1" si="1068"/>
        <v>1.7557746243482125E-13</v>
      </c>
      <c r="HL465" s="223">
        <f t="shared" ca="1" si="1069"/>
        <v>2.5700730704684826E-13</v>
      </c>
      <c r="HM465" s="223">
        <f t="shared" ca="1" si="1070"/>
        <v>-6.0296499433316116E-13</v>
      </c>
      <c r="HN465" s="223">
        <f t="shared" ca="1" si="1071"/>
        <v>7.4568683309358254E-13</v>
      </c>
      <c r="HO465" s="223">
        <f t="shared" ca="1" si="1072"/>
        <v>-6.3706688968969042E-13</v>
      </c>
      <c r="HP465" s="223">
        <f t="shared" ca="1" si="1073"/>
        <v>3.1371668646859701E-13</v>
      </c>
      <c r="HQ465" s="223">
        <f t="shared" ca="1" si="1074"/>
        <v>1.1537510634799302E-13</v>
      </c>
      <c r="HR465" s="223">
        <f t="shared" ca="1" si="1075"/>
        <v>-5.0557847635758663E-13</v>
      </c>
      <c r="HS465" s="223">
        <f t="shared" ca="1" si="1076"/>
        <v>7.2537117310313808E-13</v>
      </c>
      <c r="HT465" s="223">
        <f t="shared" ca="1" si="1077"/>
        <v>-7.0066969979343457E-13</v>
      </c>
      <c r="HU465" s="223">
        <f t="shared" ca="1" si="1078"/>
        <v>4.3979995417564946E-13</v>
      </c>
      <c r="HV465" s="223">
        <f t="shared" ca="1" si="1079"/>
        <v>-3.0690894984794248E-14</v>
      </c>
      <c r="HW465" s="223">
        <f t="shared" ca="1" si="1080"/>
        <v>-3.8876286106727046E-13</v>
      </c>
      <c r="HX465" s="223">
        <f t="shared" ca="1" si="1081"/>
        <v>6.7717990572319045E-13</v>
      </c>
      <c r="HY465" s="223">
        <f t="shared" ca="1" si="1082"/>
        <v>-7.3734616627421793E-13</v>
      </c>
      <c r="HZ465" s="223">
        <f t="shared" ca="1" si="1083"/>
        <v>5.4898195628639137E-13</v>
      </c>
      <c r="IA465" s="223">
        <f t="shared" ca="1" si="1084"/>
        <v>-1.7557746243488454E-13</v>
      </c>
      <c r="IB465" s="223">
        <f t="shared" ca="1" si="1085"/>
        <v>-2.5700730704686674E-13</v>
      </c>
      <c r="IC465" s="223">
        <f t="shared" ca="1" si="1086"/>
        <v>6.0296499433317288E-13</v>
      </c>
      <c r="ID465" s="223">
        <f t="shared" ca="1" si="1087"/>
        <v>-7.4568683309357981E-13</v>
      </c>
      <c r="IE465" s="223">
        <f t="shared" ca="1" si="1088"/>
        <v>4.3133235529972486E-13</v>
      </c>
      <c r="IF465" s="223">
        <f t="shared" ca="1" si="1089"/>
        <v>-3.1371668646857904E-13</v>
      </c>
      <c r="IG465" s="223">
        <f t="shared" ca="1" si="1090"/>
        <v>-1.153751063479287E-13</v>
      </c>
      <c r="IH465" s="223">
        <f t="shared" ca="1" si="1091"/>
        <v>5.0557847635760117E-13</v>
      </c>
      <c r="II465" s="223">
        <f t="shared" ca="1" si="1092"/>
        <v>-7.2537117310314282E-13</v>
      </c>
      <c r="IJ465" s="223">
        <f t="shared" ca="1" si="1093"/>
        <v>7.0066969979342781E-13</v>
      </c>
      <c r="IK465" s="223">
        <f t="shared" ca="1" si="1094"/>
        <v>-4.3979995417563356E-13</v>
      </c>
      <c r="IL465" s="223">
        <f t="shared" ca="1" si="1095"/>
        <v>3.0690894984774514E-14</v>
      </c>
      <c r="IM465" s="223">
        <f t="shared" ca="1" si="1096"/>
        <v>3.8876286106728732E-13</v>
      </c>
      <c r="IN465" s="223">
        <f t="shared" ca="1" si="1097"/>
        <v>-6.7717990572319873E-13</v>
      </c>
      <c r="IO465" s="223">
        <f t="shared" ca="1" si="1098"/>
        <v>7.3734616627422792E-13</v>
      </c>
      <c r="IP465" s="223">
        <f t="shared" ca="1" si="1099"/>
        <v>-5.4898195628637804E-13</v>
      </c>
      <c r="IQ465" s="223">
        <f t="shared" ca="1" si="1100"/>
        <v>1.7557746243486533E-13</v>
      </c>
      <c r="IR465" s="223">
        <f t="shared" ca="1" si="1101"/>
        <v>2.570073070468057E-13</v>
      </c>
      <c r="IS465" s="223">
        <f t="shared" ca="1" si="1102"/>
        <v>-6.0296499433318449E-13</v>
      </c>
      <c r="IT465" s="223">
        <f t="shared" ca="1" si="1103"/>
        <v>7.4568683309358062E-13</v>
      </c>
      <c r="IU465" s="223">
        <f t="shared" ca="1" si="1104"/>
        <v>-6.3706688968971394E-13</v>
      </c>
      <c r="IV465" s="223">
        <f t="shared" ca="1" si="1105"/>
        <v>3.1371668646856112E-13</v>
      </c>
      <c r="IW465" s="223">
        <f t="shared" ca="1" si="1106"/>
        <v>1.1537510634794821E-13</v>
      </c>
      <c r="IX465" s="223">
        <f t="shared" ca="1" si="1107"/>
        <v>-5.0557847635761571E-13</v>
      </c>
      <c r="IY465" s="223">
        <f t="shared" ca="1" si="1108"/>
        <v>7.2537117310314747E-13</v>
      </c>
      <c r="IZ465" s="223">
        <f t="shared" ca="1" si="1109"/>
        <v>-7.0066969979345033E-13</v>
      </c>
      <c r="JA465" s="223">
        <f t="shared" ca="1" si="1110"/>
        <v>4.397999541756175E-13</v>
      </c>
      <c r="JB465" s="223">
        <f t="shared" ca="1" si="1111"/>
        <v>-3.069089498475478E-14</v>
      </c>
    </row>
    <row r="466" spans="2:262">
      <c r="B466" s="230">
        <v>105</v>
      </c>
      <c r="C466" s="229">
        <f t="shared" si="1112"/>
        <v>2.0507812500000014E-3</v>
      </c>
      <c r="D466" s="226">
        <f t="shared" ca="1" si="855"/>
        <v>18.0000000000258</v>
      </c>
      <c r="E466" s="225">
        <f ca="1">DG361</f>
        <v>2.5801313396286291E-11</v>
      </c>
      <c r="F466" s="224">
        <v>105</v>
      </c>
      <c r="G466" s="223">
        <f t="shared" ca="1" si="856"/>
        <v>-2.0945632038952803E-13</v>
      </c>
      <c r="H466" s="223">
        <f t="shared" ca="1" si="857"/>
        <v>3.2190136503102293E-13</v>
      </c>
      <c r="I466" s="223">
        <f t="shared" ca="1" si="858"/>
        <v>-3.3446271142088622E-13</v>
      </c>
      <c r="J466" s="223">
        <f t="shared" ca="1" si="859"/>
        <v>2.432426633430164E-13</v>
      </c>
      <c r="K466" s="223">
        <f t="shared" ca="1" si="860"/>
        <v>-7.6546151271477284E-14</v>
      </c>
      <c r="L466" s="223">
        <f t="shared" ca="1" si="861"/>
        <v>-1.1390208572731488E-13</v>
      </c>
      <c r="M466" s="223">
        <f t="shared" ca="1" si="862"/>
        <v>2.690073177036767E-13</v>
      </c>
      <c r="N466" s="223">
        <f t="shared" ca="1" si="863"/>
        <v>-3.4064149715310859E-13</v>
      </c>
      <c r="O466" s="223">
        <f t="shared" ca="1" si="864"/>
        <v>3.0657704897992712E-13</v>
      </c>
      <c r="P466" s="223">
        <f t="shared" ca="1" si="865"/>
        <v>-1.7738392855574269E-13</v>
      </c>
      <c r="Q466" s="223">
        <f t="shared" ca="1" si="866"/>
        <v>-6.8501600632910489E-15</v>
      </c>
      <c r="R466" s="223">
        <f t="shared" ca="1" si="867"/>
        <v>1.8895869285974688E-13</v>
      </c>
      <c r="S466" s="223">
        <f t="shared" ca="1" si="868"/>
        <v>-3.1243469063167272E-13</v>
      </c>
      <c r="T466" s="223">
        <f t="shared" ca="1" si="869"/>
        <v>3.3896443171596823E-13</v>
      </c>
      <c r="U466" s="223">
        <f t="shared" ca="1" si="870"/>
        <v>-2.6031592662448101E-13</v>
      </c>
      <c r="V466" s="223">
        <f t="shared" ca="1" si="871"/>
        <v>1.0089324568397979E-13</v>
      </c>
      <c r="W466" s="223">
        <f t="shared" ca="1" si="872"/>
        <v>8.9835889973030973E-14</v>
      </c>
      <c r="X466" s="223">
        <f t="shared" ca="1" si="873"/>
        <v>-2.5268958954617112E-13</v>
      </c>
      <c r="Y466" s="223">
        <f t="shared" ca="1" si="874"/>
        <v>3.3713551128610488E-13</v>
      </c>
      <c r="Z466" s="223">
        <f t="shared" ca="1" si="875"/>
        <v>-3.1697068781852634E-13</v>
      </c>
      <c r="AA466" s="223">
        <f t="shared" ca="1" si="876"/>
        <v>1.9845212008016114E-13</v>
      </c>
      <c r="AB466" s="223">
        <f t="shared" ca="1" si="877"/>
        <v>-1.835527454364908E-14</v>
      </c>
      <c r="AC466" s="223">
        <f t="shared" ca="1" si="878"/>
        <v>-1.6743708180148291E-13</v>
      </c>
      <c r="AD466" s="223">
        <f t="shared" ca="1" si="879"/>
        <v>3.0127490557362858E-13</v>
      </c>
      <c r="AE466" s="223">
        <f t="shared" ca="1" si="880"/>
        <v>-3.4162927438681518E-13</v>
      </c>
      <c r="AF466" s="223">
        <f t="shared" ca="1" si="881"/>
        <v>2.7597851534511306E-13</v>
      </c>
      <c r="AG466" s="223">
        <f t="shared" ca="1" si="882"/>
        <v>-1.2469359085646459E-13</v>
      </c>
      <c r="AH466" s="223">
        <f t="shared" ca="1" si="883"/>
        <v>-6.5282865747368143E-14</v>
      </c>
      <c r="AI466" s="223">
        <f t="shared" ca="1" si="884"/>
        <v>2.3500251460922857E-13</v>
      </c>
      <c r="AJ466" s="223">
        <f t="shared" ca="1" si="885"/>
        <v>-3.3180255887313843E-13</v>
      </c>
      <c r="AK466" s="223">
        <f t="shared" ca="1" si="886"/>
        <v>3.2564663503666533E-13</v>
      </c>
      <c r="AL466" s="223">
        <f t="shared" ca="1" si="887"/>
        <v>-2.1844488237145566E-13</v>
      </c>
      <c r="AM466" s="223">
        <f t="shared" ca="1" si="888"/>
        <v>4.3461240327489322E-14</v>
      </c>
      <c r="AN466" s="223">
        <f t="shared" ca="1" si="889"/>
        <v>1.4500811468974822E-13</v>
      </c>
      <c r="AO466" s="223">
        <f t="shared" ca="1" si="890"/>
        <v>-2.8848248569903386E-13</v>
      </c>
      <c r="AP466" s="223">
        <f t="shared" ca="1" si="891"/>
        <v>3.4244279842010488E-13</v>
      </c>
      <c r="AQ466" s="223">
        <f t="shared" ca="1" si="892"/>
        <v>-2.9014555257959115E-13</v>
      </c>
      <c r="AR466" s="223">
        <f t="shared" ca="1" si="893"/>
        <v>1.4781821065632334E-13</v>
      </c>
      <c r="AS466" s="223">
        <f t="shared" ca="1" si="894"/>
        <v>4.0376068015937037E-14</v>
      </c>
      <c r="AT466" s="223">
        <f t="shared" ca="1" si="895"/>
        <v>-2.1604194068438153E-13</v>
      </c>
      <c r="AU466" s="223">
        <f t="shared" ca="1" si="896"/>
        <v>3.2467153964539566E-13</v>
      </c>
      <c r="AV466" s="223">
        <f t="shared" ca="1" si="897"/>
        <v>-3.3255787492466329E-13</v>
      </c>
      <c r="AW466" s="223">
        <f t="shared" ca="1" si="898"/>
        <v>2.3725387291854053E-13</v>
      </c>
      <c r="AX466" s="223">
        <f t="shared" ca="1" si="899"/>
        <v>-6.8331685884396773E-14</v>
      </c>
      <c r="AY466" s="223">
        <f t="shared" ca="1" si="900"/>
        <v>-1.2179333604062907E-13</v>
      </c>
      <c r="AZ466" s="223">
        <f t="shared" ca="1" si="901"/>
        <v>2.7412675423955914E-13</v>
      </c>
      <c r="BA466" s="223">
        <f t="shared" ca="1" si="902"/>
        <v>-3.414005952586148E-13</v>
      </c>
      <c r="BB466" s="223">
        <f t="shared" ca="1" si="903"/>
        <v>3.0274026592566706E-13</v>
      </c>
      <c r="BC466" s="223">
        <f t="shared" ca="1" si="904"/>
        <v>-1.7014179076527398E-13</v>
      </c>
      <c r="BD466" s="223">
        <f t="shared" ca="1" si="905"/>
        <v>-1.5250468873648924E-14</v>
      </c>
      <c r="BE466" s="223">
        <f t="shared" ca="1" si="906"/>
        <v>1.9591061676453373E-13</v>
      </c>
      <c r="BF466" s="223">
        <f t="shared" ca="1" si="907"/>
        <v>-3.1578109721392203E-13</v>
      </c>
      <c r="BG466" s="223">
        <f t="shared" ca="1" si="908"/>
        <v>3.3766695487475924E-13</v>
      </c>
      <c r="BH466" s="223">
        <f t="shared" ca="1" si="909"/>
        <v>-2.5477716417198297E-13</v>
      </c>
      <c r="BI466" s="223">
        <f t="shared" ca="1" si="910"/>
        <v>9.2831836115060479E-14</v>
      </c>
      <c r="BJ466" s="223">
        <f t="shared" ca="1" si="911"/>
        <v>9.7918548751012151E-14</v>
      </c>
      <c r="BK466" s="223">
        <f t="shared" ca="1" si="912"/>
        <v>-2.5828550614780031E-13</v>
      </c>
      <c r="BL466" s="223">
        <f t="shared" ca="1" si="913"/>
        <v>3.3850831269157655E-13</v>
      </c>
      <c r="BM466" s="223">
        <f t="shared" ca="1" si="914"/>
        <v>-3.1369440354048228E-13</v>
      </c>
      <c r="BN466" s="223">
        <f t="shared" ca="1" si="915"/>
        <v>1.9154335776853728E-13</v>
      </c>
      <c r="BO466" s="223">
        <f t="shared" ca="1" si="916"/>
        <v>-9.9577738808157573E-15</v>
      </c>
      <c r="BP466" s="223">
        <f t="shared" ca="1" si="917"/>
        <v>-1.7471763623822207E-13</v>
      </c>
      <c r="BQ466" s="223">
        <f t="shared" ca="1" si="918"/>
        <v>3.0517940965654259E-13</v>
      </c>
      <c r="BR466" s="223">
        <f t="shared" ca="1" si="919"/>
        <v>-3.4094618834004008E-13</v>
      </c>
      <c r="BS466" s="223">
        <f t="shared" ca="1" si="920"/>
        <v>2.7091979589821961E-13</v>
      </c>
      <c r="BT466" s="223">
        <f t="shared" ca="1" si="921"/>
        <v>-1.1682892258262782E-13</v>
      </c>
      <c r="BU466" s="223">
        <f t="shared" ca="1" si="922"/>
        <v>-7.3513132361789229E-14</v>
      </c>
      <c r="BV466" s="223">
        <f t="shared" ca="1" si="923"/>
        <v>2.4104458651969038E-13</v>
      </c>
      <c r="BW466" s="223">
        <f t="shared" ca="1" si="924"/>
        <v>-3.3378162424881484E-13</v>
      </c>
      <c r="BX466" s="223">
        <f t="shared" ca="1" si="925"/>
        <v>3.2294860400320853E-13</v>
      </c>
      <c r="BY466" s="223">
        <f t="shared" ca="1" si="926"/>
        <v>-2.1190693472023855E-13</v>
      </c>
      <c r="BZ466" s="223">
        <f t="shared" ca="1" si="927"/>
        <v>3.5112054595852659E-14</v>
      </c>
      <c r="CA466" s="223">
        <f t="shared" ca="1" si="928"/>
        <v>1.5257784570314156E-13</v>
      </c>
      <c r="CB466" s="223">
        <f t="shared" ca="1" si="929"/>
        <v>-2.929239284366905E-13</v>
      </c>
      <c r="CC466" s="223">
        <f t="shared" ca="1" si="930"/>
        <v>3.4237780487023482E-13</v>
      </c>
      <c r="CD466" s="223">
        <f t="shared" ca="1" si="931"/>
        <v>-2.855942897772826E-13</v>
      </c>
      <c r="CE466" s="223">
        <f t="shared" ca="1" si="932"/>
        <v>1.4019290299635584E-13</v>
      </c>
      <c r="CF466" s="223">
        <f t="shared" ca="1" si="933"/>
        <v>4.870934193892731E-14</v>
      </c>
      <c r="CG466" s="223">
        <f t="shared" ca="1" si="934"/>
        <v>-2.2249742539249552E-13</v>
      </c>
      <c r="CH466" s="223">
        <f t="shared" ca="1" si="935"/>
        <v>3.2724614426453405E-13</v>
      </c>
      <c r="CI466" s="223">
        <f t="shared" ca="1" si="936"/>
        <v>-3.304527179997253E-13</v>
      </c>
      <c r="CJ466" s="223">
        <f t="shared" ca="1" si="937"/>
        <v>2.3112216963251141E-13</v>
      </c>
      <c r="CK466" s="223">
        <f t="shared" ca="1" si="938"/>
        <v>-6.0076060044824627E-14</v>
      </c>
      <c r="CL466" s="223">
        <f t="shared" ca="1" si="939"/>
        <v>-1.2961122260246025E-13</v>
      </c>
      <c r="CM466" s="223">
        <f t="shared" ca="1" si="940"/>
        <v>2.7908106706894864E-13</v>
      </c>
      <c r="CN466" s="223">
        <f t="shared" ca="1" si="941"/>
        <v>-3.4195404641132784E-13</v>
      </c>
      <c r="CO466" s="223">
        <f t="shared" ca="1" si="942"/>
        <v>2.987211234553999E-13</v>
      </c>
      <c r="CP466" s="223">
        <f t="shared" ca="1" si="943"/>
        <v>-1.6279716592205745E-13</v>
      </c>
      <c r="CQ466" s="223">
        <f t="shared" ca="1" si="944"/>
        <v>-2.3641591371802986E-14</v>
      </c>
      <c r="CR466" s="223">
        <f t="shared" ca="1" si="945"/>
        <v>2.0274453143934643E-13</v>
      </c>
      <c r="CS466" s="223">
        <f t="shared" ca="1" si="946"/>
        <v>-3.1893728907102349E-13</v>
      </c>
      <c r="CT466" s="223">
        <f t="shared" ca="1" si="947"/>
        <v>3.3616608008611521E-13</v>
      </c>
      <c r="CU466" s="223">
        <f t="shared" ca="1" si="948"/>
        <v>-2.4908493348252281E-13</v>
      </c>
      <c r="CV466" s="223">
        <f t="shared" ca="1" si="949"/>
        <v>8.4714508119276067E-14</v>
      </c>
      <c r="CW466" s="223">
        <f t="shared" ca="1" si="950"/>
        <v>1.0594222505663143E-13</v>
      </c>
      <c r="CX466" s="223">
        <f t="shared" ca="1" si="951"/>
        <v>-2.6372584121843994E-13</v>
      </c>
      <c r="CY466" s="223">
        <f t="shared" ca="1" si="952"/>
        <v>3.3967720934712322E-13</v>
      </c>
      <c r="CZ466" s="223">
        <f t="shared" ca="1" si="953"/>
        <v>-3.1022916148353665E-13</v>
      </c>
      <c r="DA466" s="223">
        <f t="shared" ca="1" si="954"/>
        <v>1.8451921690046319E-13</v>
      </c>
      <c r="DB466" s="223">
        <f t="shared" ca="1" si="955"/>
        <v>-1.5542750273344759E-15</v>
      </c>
      <c r="DC466" s="223">
        <f t="shared" ca="1" si="956"/>
        <v>-1.8189294730401076E-13</v>
      </c>
      <c r="DD466" s="223">
        <f t="shared" ca="1" si="957"/>
        <v>3.0890008507447585E-13</v>
      </c>
      <c r="DE466" s="223">
        <f t="shared" ca="1" si="958"/>
        <v>-3.4005772905820702E-13</v>
      </c>
      <c r="DF466" s="223">
        <f t="shared" ca="1" si="959"/>
        <v>2.6569788449661469E-13</v>
      </c>
      <c r="DG466" s="223">
        <f t="shared" ca="1" si="960"/>
        <v>-1.0889388093433288E-13</v>
      </c>
      <c r="DH466" s="223">
        <f t="shared" ca="1" si="961"/>
        <v>-8.1699117414118133E-14</v>
      </c>
      <c r="DI466" s="223">
        <f t="shared" ca="1" si="962"/>
        <v>2.4694146218447719E-13</v>
      </c>
      <c r="DJ466" s="223">
        <f t="shared" ca="1" si="963"/>
        <v>-3.3555963205494471E-13</v>
      </c>
      <c r="DK466" s="223">
        <f t="shared" ca="1" si="964"/>
        <v>3.2005604080652297E-13</v>
      </c>
      <c r="DL466" s="223">
        <f t="shared" ca="1" si="965"/>
        <v>-2.0524134225524895E-13</v>
      </c>
      <c r="DM466" s="223">
        <f t="shared" ca="1" si="966"/>
        <v>2.6741718675442064E-14</v>
      </c>
      <c r="DN466" s="223">
        <f t="shared" ca="1" si="967"/>
        <v>1.6005566952754508E-13</v>
      </c>
      <c r="DO466" s="223">
        <f t="shared" ca="1" si="968"/>
        <v>-2.9718892475299299E-13</v>
      </c>
      <c r="DP466" s="223">
        <f t="shared" ca="1" si="969"/>
        <v>3.4210657573304124E-13</v>
      </c>
      <c r="DQ466" s="223">
        <f t="shared" ca="1" si="970"/>
        <v>-2.8087099565386504E-13</v>
      </c>
      <c r="DR466" s="223">
        <f t="shared" ca="1" si="971"/>
        <v>1.3248314837376469E-13</v>
      </c>
      <c r="DS466" s="223">
        <f t="shared" ca="1" si="972"/>
        <v>5.7013275175702799E-14</v>
      </c>
      <c r="DT466" s="223">
        <f t="shared" ca="1" si="973"/>
        <v>-2.28818885971275E-13</v>
      </c>
      <c r="DU466" s="223">
        <f t="shared" ca="1" si="974"/>
        <v>3.2962362804289322E-13</v>
      </c>
      <c r="DV466" s="223">
        <f t="shared" ca="1" si="975"/>
        <v>-3.2814850871388859E-13</v>
      </c>
      <c r="DW466" s="223">
        <f t="shared" ca="1" si="976"/>
        <v>2.2485124699371381E-13</v>
      </c>
      <c r="DX466" s="223">
        <f t="shared" ca="1" si="977"/>
        <v>-5.178424663307483E-14</v>
      </c>
      <c r="DY466" s="223">
        <f t="shared" ca="1" si="978"/>
        <v>-1.3735103621026695E-13</v>
      </c>
      <c r="DZ466" s="223">
        <f t="shared" ca="1" si="979"/>
        <v>2.8386727189904627E-13</v>
      </c>
      <c r="EA466" s="223">
        <f t="shared" ca="1" si="980"/>
        <v>-3.4230151723296775E-13</v>
      </c>
      <c r="EB466" s="223">
        <f t="shared" ca="1" si="981"/>
        <v>2.9452204255026783E-13</v>
      </c>
      <c r="EC466" s="223">
        <f t="shared" ca="1" si="982"/>
        <v>-1.553544781534719E-13</v>
      </c>
      <c r="ED466" s="223">
        <f t="shared" ca="1" si="983"/>
        <v>-3.201847305933073E-14</v>
      </c>
      <c r="EE466" s="223">
        <f t="shared" ca="1" si="984"/>
        <v>2.0945632038952644E-13</v>
      </c>
      <c r="EF466" s="223">
        <f t="shared" ca="1" si="985"/>
        <v>-3.2190136503102217E-13</v>
      </c>
      <c r="EG466" s="223">
        <f t="shared" ca="1" si="986"/>
        <v>3.3446271142088677E-13</v>
      </c>
      <c r="EH466" s="223">
        <f t="shared" ca="1" si="987"/>
        <v>-2.4324266334301842E-13</v>
      </c>
      <c r="EI466" s="223">
        <f t="shared" ca="1" si="988"/>
        <v>7.6546151271480098E-14</v>
      </c>
      <c r="EJ466" s="223">
        <f t="shared" ca="1" si="989"/>
        <v>1.1390208572731158E-13</v>
      </c>
      <c r="EK466" s="223">
        <f t="shared" ca="1" si="990"/>
        <v>-2.6900731770367418E-13</v>
      </c>
      <c r="EL466" s="223">
        <f t="shared" ca="1" si="991"/>
        <v>3.4064149715310819E-13</v>
      </c>
      <c r="EM466" s="223">
        <f t="shared" ca="1" si="992"/>
        <v>-3.0657704897992894E-13</v>
      </c>
      <c r="EN466" s="223">
        <f t="shared" ca="1" si="993"/>
        <v>1.7738392855574622E-13</v>
      </c>
      <c r="EO466" s="223">
        <f t="shared" ca="1" si="994"/>
        <v>6.8501600632857288E-15</v>
      </c>
      <c r="EP466" s="223">
        <f t="shared" ca="1" si="995"/>
        <v>-1.8895869285974246E-13</v>
      </c>
      <c r="EQ466" s="223">
        <f t="shared" ca="1" si="996"/>
        <v>3.1243469063167E-13</v>
      </c>
      <c r="ER466" s="223">
        <f t="shared" ca="1" si="997"/>
        <v>-3.3896443171596919E-13</v>
      </c>
      <c r="ES466" s="223">
        <f t="shared" ca="1" si="998"/>
        <v>2.603159266244852E-13</v>
      </c>
      <c r="ET466" s="223">
        <f t="shared" ca="1" si="999"/>
        <v>-1.0089324568398605E-13</v>
      </c>
      <c r="EU466" s="223">
        <f t="shared" ca="1" si="1000"/>
        <v>-8.9835889973024662E-14</v>
      </c>
      <c r="EV466" s="223">
        <f t="shared" ca="1" si="1001"/>
        <v>2.5268958954616672E-13</v>
      </c>
      <c r="EW466" s="223">
        <f t="shared" ca="1" si="1002"/>
        <v>-3.3713551128610377E-13</v>
      </c>
      <c r="EX466" s="223">
        <f t="shared" ca="1" si="1003"/>
        <v>3.1697068781852881E-13</v>
      </c>
      <c r="EY466" s="223">
        <f t="shared" ca="1" si="1004"/>
        <v>-1.9845212008016849E-13</v>
      </c>
      <c r="EZ466" s="223">
        <f t="shared" ca="1" si="1005"/>
        <v>1.8355274543658048E-14</v>
      </c>
      <c r="FA466" s="223">
        <f t="shared" ca="1" si="1006"/>
        <v>1.6743708180147509E-13</v>
      </c>
      <c r="FB466" s="223">
        <f t="shared" ca="1" si="1007"/>
        <v>-3.0127490557362434E-13</v>
      </c>
      <c r="FC466" s="223">
        <f t="shared" ca="1" si="1008"/>
        <v>3.4162927438681604E-13</v>
      </c>
      <c r="FD466" s="223">
        <f t="shared" ca="1" si="1009"/>
        <v>-2.7597851534511983E-13</v>
      </c>
      <c r="FE466" s="223">
        <f t="shared" ca="1" si="1010"/>
        <v>1.2469359085647522E-13</v>
      </c>
      <c r="FF466" s="223">
        <f t="shared" ca="1" si="1011"/>
        <v>6.5282865747356935E-14</v>
      </c>
      <c r="FG466" s="223">
        <f t="shared" ca="1" si="1012"/>
        <v>-2.3500251460922029E-13</v>
      </c>
      <c r="FH466" s="223">
        <f t="shared" ca="1" si="1013"/>
        <v>3.3180255887313555E-13</v>
      </c>
      <c r="FI466" s="223">
        <f t="shared" ca="1" si="1014"/>
        <v>-3.2564663503666882E-13</v>
      </c>
      <c r="FJ466" s="223">
        <f t="shared" ca="1" si="1015"/>
        <v>2.1844488237146445E-13</v>
      </c>
      <c r="FK466" s="223">
        <f t="shared" ca="1" si="1016"/>
        <v>-4.3461240327481332E-14</v>
      </c>
      <c r="FL466" s="223">
        <f t="shared" ca="1" si="1017"/>
        <v>-1.4500811468975552E-13</v>
      </c>
      <c r="FM466" s="223">
        <f t="shared" ca="1" si="1018"/>
        <v>2.884824856990382E-13</v>
      </c>
      <c r="FN466" s="223">
        <f t="shared" ca="1" si="1019"/>
        <v>-3.4244279842010493E-13</v>
      </c>
      <c r="FO466" s="223">
        <f t="shared" ca="1" si="1020"/>
        <v>2.9014555257958686E-13</v>
      </c>
      <c r="FP466" s="223">
        <f t="shared" ca="1" si="1021"/>
        <v>-1.4781821065631604E-13</v>
      </c>
      <c r="FQ466" s="223">
        <f t="shared" ca="1" si="1022"/>
        <v>-4.0376068015945033E-14</v>
      </c>
      <c r="FR466" s="223">
        <f t="shared" ca="1" si="1023"/>
        <v>2.1604194068438776E-13</v>
      </c>
      <c r="FS466" s="223">
        <f t="shared" ca="1" si="1024"/>
        <v>-3.2467153964539667E-13</v>
      </c>
      <c r="FT466" s="223">
        <f t="shared" ca="1" si="1025"/>
        <v>3.3255787492466253E-13</v>
      </c>
      <c r="FU466" s="223">
        <f t="shared" ca="1" si="1026"/>
        <v>-2.3725387291853826E-13</v>
      </c>
      <c r="FV466" s="223">
        <f t="shared" ca="1" si="1027"/>
        <v>6.8331685884393656E-14</v>
      </c>
      <c r="FW466" s="223">
        <f t="shared" ca="1" si="1028"/>
        <v>1.2179333604063205E-13</v>
      </c>
      <c r="FX466" s="223">
        <f t="shared" ca="1" si="1029"/>
        <v>-2.7412675423956101E-13</v>
      </c>
      <c r="FY466" s="223">
        <f t="shared" ca="1" si="1030"/>
        <v>3.41400595258615E-13</v>
      </c>
      <c r="FZ466" s="223">
        <f t="shared" ca="1" si="1031"/>
        <v>-3.0274026592566554E-13</v>
      </c>
      <c r="GA466" s="223">
        <f t="shared" ca="1" si="1032"/>
        <v>1.7014179076527123E-13</v>
      </c>
      <c r="GB466" s="223">
        <f t="shared" ca="1" si="1033"/>
        <v>1.5250468873647242E-14</v>
      </c>
      <c r="GC466" s="223">
        <f t="shared" ca="1" si="1034"/>
        <v>-1.9591061676453237E-13</v>
      </c>
      <c r="GD466" s="223">
        <f t="shared" ca="1" si="1035"/>
        <v>3.1578109721392137E-13</v>
      </c>
      <c r="GE466" s="223">
        <f t="shared" ca="1" si="1036"/>
        <v>-3.376669548747595E-13</v>
      </c>
      <c r="GF466" s="223">
        <f t="shared" ca="1" si="1037"/>
        <v>2.5477716417198403E-13</v>
      </c>
      <c r="GG466" s="223">
        <f t="shared" ca="1" si="1038"/>
        <v>-9.2831836115062082E-14</v>
      </c>
      <c r="GH466" s="223">
        <f t="shared" ca="1" si="1039"/>
        <v>-9.7918548751010548E-14</v>
      </c>
      <c r="GI466" s="223">
        <f t="shared" ca="1" si="1040"/>
        <v>2.582855061477992E-13</v>
      </c>
      <c r="GJ466" s="223">
        <f t="shared" ca="1" si="1041"/>
        <v>-3.385083126915763E-13</v>
      </c>
      <c r="GK466" s="223">
        <f t="shared" ca="1" si="1042"/>
        <v>3.1369440354048298E-13</v>
      </c>
      <c r="GL466" s="223">
        <f t="shared" ca="1" si="1043"/>
        <v>-1.9154335776853867E-13</v>
      </c>
      <c r="GM466" s="223">
        <f t="shared" ca="1" si="1044"/>
        <v>9.9577738808174297E-15</v>
      </c>
      <c r="GN466" s="223">
        <f t="shared" ca="1" si="1045"/>
        <v>1.7471763623822065E-13</v>
      </c>
      <c r="GO466" s="223">
        <f t="shared" ca="1" si="1046"/>
        <v>-3.0517940965654189E-13</v>
      </c>
      <c r="GP466" s="223">
        <f t="shared" ca="1" si="1047"/>
        <v>3.4094618834004023E-13</v>
      </c>
      <c r="GQ466" s="223">
        <f t="shared" ca="1" si="1048"/>
        <v>-2.7091979589822062E-13</v>
      </c>
      <c r="GR466" s="223">
        <f t="shared" ca="1" si="1049"/>
        <v>1.1682892258262939E-13</v>
      </c>
      <c r="GS466" s="223">
        <f t="shared" ca="1" si="1050"/>
        <v>7.3513132361787589E-14</v>
      </c>
      <c r="GT466" s="223">
        <f t="shared" ca="1" si="1051"/>
        <v>-2.4104458651968922E-13</v>
      </c>
      <c r="GU466" s="223">
        <f t="shared" ca="1" si="1052"/>
        <v>3.3378162424881443E-13</v>
      </c>
      <c r="GV466" s="223">
        <f t="shared" ca="1" si="1053"/>
        <v>-3.2294860400320904E-13</v>
      </c>
      <c r="GW466" s="223">
        <f t="shared" ca="1" si="1054"/>
        <v>2.1190693472022459E-13</v>
      </c>
      <c r="GX466" s="223">
        <f t="shared" ca="1" si="1055"/>
        <v>-3.511205459583497E-14</v>
      </c>
      <c r="GY466" s="223">
        <f t="shared" ca="1" si="1056"/>
        <v>-1.5257784570315746E-13</v>
      </c>
      <c r="GZ466" s="223">
        <f t="shared" ca="1" si="1057"/>
        <v>2.9292392843669974E-13</v>
      </c>
      <c r="HA466" s="223">
        <f t="shared" ca="1" si="1058"/>
        <v>-3.4237780487023441E-13</v>
      </c>
      <c r="HB466" s="223">
        <f t="shared" ca="1" si="1059"/>
        <v>2.8559428977727281E-13</v>
      </c>
      <c r="HC466" s="223">
        <f t="shared" ca="1" si="1060"/>
        <v>-1.401929029963396E-13</v>
      </c>
      <c r="HD466" s="223">
        <f t="shared" ca="1" si="1061"/>
        <v>-4.8709341938944918E-14</v>
      </c>
      <c r="HE466" s="223">
        <f t="shared" ca="1" si="1062"/>
        <v>2.2249742539250905E-13</v>
      </c>
      <c r="HF466" s="223">
        <f t="shared" ca="1" si="1063"/>
        <v>-3.2724614426453925E-13</v>
      </c>
      <c r="HG466" s="223">
        <f t="shared" ca="1" si="1064"/>
        <v>3.3045271799972323E-13</v>
      </c>
      <c r="HH466" s="223">
        <f t="shared" ca="1" si="1065"/>
        <v>-2.3112216963250545E-13</v>
      </c>
      <c r="HI466" s="223">
        <f t="shared" ca="1" si="1066"/>
        <v>6.00760600448167E-14</v>
      </c>
      <c r="HJ466" s="223">
        <f t="shared" ca="1" si="1067"/>
        <v>1.2961122260246767E-13</v>
      </c>
      <c r="HK466" s="223">
        <f t="shared" ca="1" si="1068"/>
        <v>-2.7908106706895333E-13</v>
      </c>
      <c r="HL466" s="223">
        <f t="shared" ca="1" si="1069"/>
        <v>3.4195404641132825E-13</v>
      </c>
      <c r="HM466" s="223">
        <f t="shared" ca="1" si="1070"/>
        <v>-2.9872112345539597E-13</v>
      </c>
      <c r="HN466" s="223">
        <f t="shared" ca="1" si="1071"/>
        <v>1.6279716592205039E-13</v>
      </c>
      <c r="HO466" s="223">
        <f t="shared" ca="1" si="1072"/>
        <v>2.3641591371811029E-14</v>
      </c>
      <c r="HP466" s="223">
        <f t="shared" ca="1" si="1073"/>
        <v>-2.0274453143935291E-13</v>
      </c>
      <c r="HQ466" s="223">
        <f t="shared" ca="1" si="1074"/>
        <v>3.1893728907102647E-13</v>
      </c>
      <c r="HR466" s="223">
        <f t="shared" ca="1" si="1075"/>
        <v>-3.3616608008611369E-13</v>
      </c>
      <c r="HS466" s="223">
        <f t="shared" ca="1" si="1076"/>
        <v>2.4908493348251726E-13</v>
      </c>
      <c r="HT466" s="223">
        <f t="shared" ca="1" si="1077"/>
        <v>-8.4714508119268255E-14</v>
      </c>
      <c r="HU466" s="223">
        <f t="shared" ca="1" si="1078"/>
        <v>-1.059422250566391E-13</v>
      </c>
      <c r="HV466" s="223">
        <f t="shared" ca="1" si="1079"/>
        <v>2.6372584121844514E-13</v>
      </c>
      <c r="HW466" s="223">
        <f t="shared" ca="1" si="1080"/>
        <v>-3.3967720934712418E-13</v>
      </c>
      <c r="HX466" s="223">
        <f t="shared" ca="1" si="1081"/>
        <v>3.1022916148353321E-13</v>
      </c>
      <c r="HY466" s="223">
        <f t="shared" ca="1" si="1082"/>
        <v>-1.845192169004564E-13</v>
      </c>
      <c r="HZ466" s="223">
        <f t="shared" ca="1" si="1083"/>
        <v>1.5542750273361483E-15</v>
      </c>
      <c r="IA466" s="223">
        <f t="shared" ca="1" si="1084"/>
        <v>1.8189294730400932E-13</v>
      </c>
      <c r="IB466" s="223">
        <f t="shared" ca="1" si="1085"/>
        <v>-3.0890008507447509E-13</v>
      </c>
      <c r="IC466" s="223">
        <f t="shared" ca="1" si="1086"/>
        <v>3.4005772905820722E-13</v>
      </c>
      <c r="ID466" s="223">
        <f t="shared" ca="1" si="1087"/>
        <v>-2.656978844966158E-13</v>
      </c>
      <c r="IE466" s="223">
        <f t="shared" ca="1" si="1088"/>
        <v>-1.0397333312563988E-13</v>
      </c>
      <c r="IF466" s="223">
        <f t="shared" ca="1" si="1089"/>
        <v>8.1699117414116504E-14</v>
      </c>
      <c r="IG466" s="223">
        <f t="shared" ca="1" si="1090"/>
        <v>-2.4694146218447608E-13</v>
      </c>
      <c r="IH466" s="223">
        <f t="shared" ca="1" si="1091"/>
        <v>3.3555963205494435E-13</v>
      </c>
      <c r="II466" s="223">
        <f t="shared" ca="1" si="1092"/>
        <v>-3.2005604080652352E-13</v>
      </c>
      <c r="IJ466" s="223">
        <f t="shared" ca="1" si="1093"/>
        <v>2.0524134225525031E-13</v>
      </c>
      <c r="IK466" s="223">
        <f t="shared" ca="1" si="1094"/>
        <v>-2.674171867544373E-14</v>
      </c>
      <c r="IL466" s="223">
        <f t="shared" ca="1" si="1095"/>
        <v>-1.6005566952754362E-13</v>
      </c>
      <c r="IM466" s="223">
        <f t="shared" ca="1" si="1096"/>
        <v>2.9718892475299213E-13</v>
      </c>
      <c r="IN466" s="223">
        <f t="shared" ca="1" si="1097"/>
        <v>-3.4210657573304135E-13</v>
      </c>
      <c r="IO466" s="223">
        <f t="shared" ca="1" si="1098"/>
        <v>2.80870995653866E-13</v>
      </c>
      <c r="IP466" s="223">
        <f t="shared" ca="1" si="1099"/>
        <v>-1.3248314837376626E-13</v>
      </c>
      <c r="IQ466" s="223">
        <f t="shared" ca="1" si="1100"/>
        <v>-5.7013275175701145E-14</v>
      </c>
      <c r="IR466" s="223">
        <f t="shared" ca="1" si="1101"/>
        <v>2.2881888597127379E-13</v>
      </c>
      <c r="IS466" s="223">
        <f t="shared" ca="1" si="1102"/>
        <v>-3.2962362804289277E-13</v>
      </c>
      <c r="IT466" s="223">
        <f t="shared" ca="1" si="1103"/>
        <v>3.2814850871388904E-13</v>
      </c>
      <c r="IU466" s="223">
        <f t="shared" ca="1" si="1104"/>
        <v>-2.2485124699371507E-13</v>
      </c>
      <c r="IV466" s="223">
        <f t="shared" ca="1" si="1105"/>
        <v>5.1784246633076484E-14</v>
      </c>
      <c r="IW466" s="223">
        <f t="shared" ca="1" si="1106"/>
        <v>1.3735103621026541E-13</v>
      </c>
      <c r="IX466" s="223">
        <f t="shared" ca="1" si="1107"/>
        <v>-2.8386727189904536E-13</v>
      </c>
      <c r="IY466" s="223">
        <f t="shared" ca="1" si="1108"/>
        <v>3.423015172329677E-13</v>
      </c>
      <c r="IZ466" s="223">
        <f t="shared" ca="1" si="1109"/>
        <v>-2.9452204255026869E-13</v>
      </c>
      <c r="JA466" s="223">
        <f t="shared" ca="1" si="1110"/>
        <v>1.5535447815347341E-13</v>
      </c>
      <c r="JB466" s="223">
        <f t="shared" ca="1" si="1111"/>
        <v>3.2018473059329064E-14</v>
      </c>
    </row>
    <row r="467" spans="2:262">
      <c r="B467" s="230">
        <v>106</v>
      </c>
      <c r="C467" s="229">
        <f t="shared" si="1112"/>
        <v>2.0703125000000014E-3</v>
      </c>
      <c r="D467" s="226">
        <f t="shared" ca="1" si="855"/>
        <v>18.000000000064308</v>
      </c>
      <c r="E467" s="225">
        <f ca="1">DH361</f>
        <v>6.4308224958349477E-11</v>
      </c>
      <c r="F467" s="224">
        <v>106</v>
      </c>
      <c r="G467" s="223">
        <f t="shared" ca="1" si="856"/>
        <v>-2.6123973414190052E-13</v>
      </c>
      <c r="H467" s="223">
        <f t="shared" ca="1" si="857"/>
        <v>4.7194241377242894E-13</v>
      </c>
      <c r="I467" s="223">
        <f t="shared" ca="1" si="858"/>
        <v>-5.4835728698849688E-13</v>
      </c>
      <c r="J467" s="223">
        <f t="shared" ca="1" si="859"/>
        <v>4.6874105333189843E-13</v>
      </c>
      <c r="K467" s="223">
        <f t="shared" ca="1" si="860"/>
        <v>-2.5574793726036836E-13</v>
      </c>
      <c r="L467" s="223">
        <f t="shared" ca="1" si="861"/>
        <v>-3.001640785835327E-14</v>
      </c>
      <c r="M467" s="223">
        <f t="shared" ca="1" si="862"/>
        <v>3.072398008394616E-13</v>
      </c>
      <c r="N467" s="223">
        <f t="shared" ca="1" si="863"/>
        <v>-4.9704032676323035E-13</v>
      </c>
      <c r="O467" s="223">
        <f t="shared" ca="1" si="864"/>
        <v>5.4541161633795155E-13</v>
      </c>
      <c r="P467" s="223">
        <f t="shared" ca="1" si="865"/>
        <v>-4.3858996835587543E-13</v>
      </c>
      <c r="Q467" s="223">
        <f t="shared" ca="1" si="866"/>
        <v>2.0697071149794504E-13</v>
      </c>
      <c r="R467" s="223">
        <f t="shared" ca="1" si="867"/>
        <v>8.3540566988075965E-14</v>
      </c>
      <c r="S467" s="223">
        <f t="shared" ca="1" si="868"/>
        <v>-3.5028098030057756E-13</v>
      </c>
      <c r="T467" s="223">
        <f t="shared" ca="1" si="869"/>
        <v>5.1735146969742074E-13</v>
      </c>
      <c r="U467" s="223">
        <f t="shared" ca="1" si="870"/>
        <v>-5.372133336697536E-13</v>
      </c>
      <c r="V467" s="223">
        <f t="shared" ca="1" si="871"/>
        <v>4.0421502222692024E-13</v>
      </c>
      <c r="W467" s="223">
        <f t="shared" ca="1" si="872"/>
        <v>-1.5620024464209856E-13</v>
      </c>
      <c r="X467" s="223">
        <f t="shared" ca="1" si="873"/>
        <v>-1.3626018478978417E-13</v>
      </c>
      <c r="Y467" s="223">
        <f t="shared" ca="1" si="874"/>
        <v>3.8994876243834168E-13</v>
      </c>
      <c r="Z467" s="223">
        <f t="shared" ca="1" si="875"/>
        <v>-5.3268023516534355E-13</v>
      </c>
      <c r="AA467" s="223">
        <f t="shared" ca="1" si="876"/>
        <v>5.2384139292763668E-13</v>
      </c>
      <c r="AB467" s="223">
        <f t="shared" ca="1" si="877"/>
        <v>-3.659472644675118E-13</v>
      </c>
      <c r="AC467" s="223">
        <f t="shared" ca="1" si="878"/>
        <v>1.0392548404260357E-13</v>
      </c>
      <c r="AD467" s="223">
        <f t="shared" ca="1" si="879"/>
        <v>1.8766754252457286E-13</v>
      </c>
      <c r="AE467" s="223">
        <f t="shared" ca="1" si="880"/>
        <v>-4.2586112482614193E-13</v>
      </c>
      <c r="AF467" s="223">
        <f t="shared" ca="1" si="881"/>
        <v>5.4287899877598679E-13</v>
      </c>
      <c r="AG467" s="223">
        <f t="shared" ca="1" si="882"/>
        <v>-5.0542457321079006E-13</v>
      </c>
      <c r="AH467" s="223">
        <f t="shared" ca="1" si="883"/>
        <v>3.2415523450415749E-13</v>
      </c>
      <c r="AI467" s="223">
        <f t="shared" ca="1" si="884"/>
        <v>-5.0649864220337462E-14</v>
      </c>
      <c r="AJ467" s="223">
        <f t="shared" ca="1" si="885"/>
        <v>-2.3726755923533917E-13</v>
      </c>
      <c r="AK467" s="223">
        <f t="shared" ca="1" si="886"/>
        <v>4.5767221178249995E-13</v>
      </c>
      <c r="AL467" s="223">
        <f t="shared" ca="1" si="887"/>
        <v>-5.4784954086057004E-13</v>
      </c>
      <c r="AM467" s="223">
        <f t="shared" ca="1" si="888"/>
        <v>4.8214023856075012E-13</v>
      </c>
      <c r="AN467" s="223">
        <f t="shared" ca="1" si="889"/>
        <v>-2.7924141243125519E-13</v>
      </c>
      <c r="AO467" s="223">
        <f t="shared" ca="1" si="890"/>
        <v>-3.113541482410461E-15</v>
      </c>
      <c r="AP467" s="223">
        <f t="shared" ca="1" si="891"/>
        <v>2.8458255964702075E-13</v>
      </c>
      <c r="AQ467" s="223">
        <f t="shared" ca="1" si="892"/>
        <v>-4.850756651503078E-13</v>
      </c>
      <c r="AR467" s="223">
        <f t="shared" ca="1" si="893"/>
        <v>5.4754399238164242E-13</v>
      </c>
      <c r="AS467" s="223">
        <f t="shared" ca="1" si="894"/>
        <v>-4.5421262984870197E-13</v>
      </c>
      <c r="AT467" s="223">
        <f t="shared" ca="1" si="895"/>
        <v>2.3163834290774966E-13</v>
      </c>
      <c r="AU467" s="223">
        <f t="shared" ca="1" si="896"/>
        <v>5.6846962078640114E-14</v>
      </c>
      <c r="AV467" s="223">
        <f t="shared" ca="1" si="897"/>
        <v>-3.2915687444065021E-13</v>
      </c>
      <c r="AW467" s="223">
        <f t="shared" ca="1" si="898"/>
        <v>5.0780757469338998E-13</v>
      </c>
      <c r="AX467" s="223">
        <f t="shared" ca="1" si="899"/>
        <v>-5.4196529593808676E-13</v>
      </c>
      <c r="AY467" s="223">
        <f t="shared" ca="1" si="900"/>
        <v>4.2191070521333461E-13</v>
      </c>
      <c r="AZ467" s="223">
        <f t="shared" ca="1" si="901"/>
        <v>-1.8180446951564343E-13</v>
      </c>
      <c r="BA467" s="223">
        <f t="shared" ca="1" si="902"/>
        <v>-1.1003291535434963E-13</v>
      </c>
      <c r="BB467" s="223">
        <f t="shared" ca="1" si="903"/>
        <v>3.7056122859797171E-13</v>
      </c>
      <c r="BC467" s="223">
        <f t="shared" ca="1" si="904"/>
        <v>-5.2564901969631424E-13</v>
      </c>
      <c r="BD467" s="223">
        <f t="shared" ca="1" si="905"/>
        <v>5.3116717742628081E-13</v>
      </c>
      <c r="BE467" s="223">
        <f t="shared" ca="1" si="906"/>
        <v>-3.8554554984690556E-13</v>
      </c>
      <c r="BF467" s="223">
        <f t="shared" ca="1" si="907"/>
        <v>1.3021971969768389E-13</v>
      </c>
      <c r="BG467" s="223">
        <f t="shared" ca="1" si="908"/>
        <v>1.6215919150507915E-13</v>
      </c>
      <c r="BH467" s="223">
        <f t="shared" ca="1" si="909"/>
        <v>-4.0839687555452097E-13</v>
      </c>
      <c r="BI467" s="223">
        <f t="shared" ca="1" si="910"/>
        <v>5.3842817729058016E-13</v>
      </c>
      <c r="BJ467" s="223">
        <f t="shared" ca="1" si="911"/>
        <v>-5.1525362863034235E-13</v>
      </c>
      <c r="BK467" s="223">
        <f t="shared" ca="1" si="912"/>
        <v>3.4546738007481394E-13</v>
      </c>
      <c r="BL467" s="223">
        <f t="shared" ca="1" si="913"/>
        <v>-7.7380882793680971E-14</v>
      </c>
      <c r="BM467" s="223">
        <f t="shared" ca="1" si="914"/>
        <v>-2.1272378599639097E-13</v>
      </c>
      <c r="BN467" s="223">
        <f t="shared" ca="1" si="915"/>
        <v>4.422994373470382E-13</v>
      </c>
      <c r="BO467" s="223">
        <f t="shared" ca="1" si="916"/>
        <v>-5.460219772027577E-13</v>
      </c>
      <c r="BP467" s="223">
        <f t="shared" ca="1" si="917"/>
        <v>4.9437790572440817E-13</v>
      </c>
      <c r="BQ467" s="223">
        <f t="shared" ca="1" si="918"/>
        <v>-3.0206217058093431E-13</v>
      </c>
      <c r="BR467" s="223">
        <f t="shared" ca="1" si="919"/>
        <v>2.3796825687681388E-14</v>
      </c>
      <c r="BS467" s="223">
        <f t="shared" ca="1" si="920"/>
        <v>2.6123973414190708E-13</v>
      </c>
      <c r="BT467" s="223">
        <f t="shared" ca="1" si="921"/>
        <v>-4.7194241377242773E-13</v>
      </c>
      <c r="BU467" s="223">
        <f t="shared" ca="1" si="922"/>
        <v>5.4835728698849678E-13</v>
      </c>
      <c r="BV467" s="223">
        <f t="shared" ca="1" si="923"/>
        <v>-4.6874105333190166E-13</v>
      </c>
      <c r="BW467" s="223">
        <f t="shared" ca="1" si="924"/>
        <v>2.5574793726036866E-13</v>
      </c>
      <c r="BX467" s="223">
        <f t="shared" ca="1" si="925"/>
        <v>3.0016407858358773E-14</v>
      </c>
      <c r="BY467" s="223">
        <f t="shared" ca="1" si="926"/>
        <v>-3.0723980083945806E-13</v>
      </c>
      <c r="BZ467" s="223">
        <f t="shared" ca="1" si="927"/>
        <v>4.9704032676323116E-13</v>
      </c>
      <c r="CA467" s="223">
        <f t="shared" ca="1" si="928"/>
        <v>-5.4541161633795085E-13</v>
      </c>
      <c r="CB467" s="223">
        <f t="shared" ca="1" si="929"/>
        <v>4.385899683558768E-13</v>
      </c>
      <c r="CC467" s="223">
        <f t="shared" ca="1" si="930"/>
        <v>-2.0697071149794173E-13</v>
      </c>
      <c r="CD467" s="223">
        <f t="shared" ca="1" si="931"/>
        <v>-8.3540566988085255E-14</v>
      </c>
      <c r="CE467" s="223">
        <f t="shared" ca="1" si="932"/>
        <v>3.5028098030057882E-13</v>
      </c>
      <c r="CF467" s="223">
        <f t="shared" ca="1" si="933"/>
        <v>-5.1735146969742255E-13</v>
      </c>
      <c r="CG467" s="223">
        <f t="shared" ca="1" si="934"/>
        <v>5.3721333366975491E-13</v>
      </c>
      <c r="CH467" s="223">
        <f t="shared" ca="1" si="935"/>
        <v>-4.0421502222691913E-13</v>
      </c>
      <c r="CI467" s="223">
        <f t="shared" ca="1" si="936"/>
        <v>1.5620024464208955E-13</v>
      </c>
      <c r="CJ467" s="223">
        <f t="shared" ca="1" si="937"/>
        <v>1.3626018478978195E-13</v>
      </c>
      <c r="CK467" s="223">
        <f t="shared" ca="1" si="938"/>
        <v>-3.8994876243834274E-13</v>
      </c>
      <c r="CL467" s="223">
        <f t="shared" ca="1" si="939"/>
        <v>5.3268023516534214E-13</v>
      </c>
      <c r="CM467" s="223">
        <f t="shared" ca="1" si="940"/>
        <v>-5.2384139292763627E-13</v>
      </c>
      <c r="CN467" s="223">
        <f t="shared" ca="1" si="941"/>
        <v>3.6594726446750766E-13</v>
      </c>
      <c r="CO467" s="223">
        <f t="shared" ca="1" si="942"/>
        <v>-1.0392548404260966E-13</v>
      </c>
      <c r="CP467" s="223">
        <f t="shared" ca="1" si="943"/>
        <v>-1.8766754252457437E-13</v>
      </c>
      <c r="CQ467" s="223">
        <f t="shared" ca="1" si="944"/>
        <v>4.2586112482614784E-13</v>
      </c>
      <c r="CR467" s="223">
        <f t="shared" ca="1" si="945"/>
        <v>-5.4287899877598699E-13</v>
      </c>
      <c r="CS467" s="223">
        <f t="shared" ca="1" si="946"/>
        <v>5.0542457321078955E-13</v>
      </c>
      <c r="CT467" s="223">
        <f t="shared" ca="1" si="947"/>
        <v>-3.2415523450414981E-13</v>
      </c>
      <c r="CU467" s="223">
        <f t="shared" ca="1" si="948"/>
        <v>5.0649864220335853E-14</v>
      </c>
      <c r="CV467" s="223">
        <f t="shared" ca="1" si="949"/>
        <v>2.3726755923534063E-13</v>
      </c>
      <c r="CW467" s="223">
        <f t="shared" ca="1" si="950"/>
        <v>-4.5767221178249652E-13</v>
      </c>
      <c r="CX467" s="223">
        <f t="shared" ca="1" si="951"/>
        <v>5.4784954086057014E-13</v>
      </c>
      <c r="CY467" s="223">
        <f t="shared" ca="1" si="952"/>
        <v>-4.8214023856074568E-13</v>
      </c>
      <c r="CZ467" s="223">
        <f t="shared" ca="1" si="953"/>
        <v>2.7924141243125383E-13</v>
      </c>
      <c r="DA467" s="223">
        <f t="shared" ca="1" si="954"/>
        <v>3.1135414824120734E-15</v>
      </c>
      <c r="DB467" s="223">
        <f t="shared" ca="1" si="955"/>
        <v>-2.8458255964701544E-13</v>
      </c>
      <c r="DC467" s="223">
        <f t="shared" ca="1" si="956"/>
        <v>4.8507566515031577E-13</v>
      </c>
      <c r="DD467" s="223">
        <f t="shared" ca="1" si="957"/>
        <v>-5.4754399238164232E-13</v>
      </c>
      <c r="DE467" s="223">
        <f t="shared" ca="1" si="958"/>
        <v>4.542126298487054E-13</v>
      </c>
      <c r="DF467" s="223">
        <f t="shared" ca="1" si="959"/>
        <v>-2.3163834290776233E-13</v>
      </c>
      <c r="DG467" s="223">
        <f t="shared" ca="1" si="960"/>
        <v>-5.6846962078649467E-14</v>
      </c>
      <c r="DH467" s="223">
        <f t="shared" ca="1" si="961"/>
        <v>3.2915687444065152E-13</v>
      </c>
      <c r="DI467" s="223">
        <f t="shared" ca="1" si="962"/>
        <v>-5.0780757469338473E-13</v>
      </c>
      <c r="DJ467" s="223">
        <f t="shared" ca="1" si="963"/>
        <v>5.4196529593808535E-13</v>
      </c>
      <c r="DK467" s="223">
        <f t="shared" ca="1" si="964"/>
        <v>-4.2191070521333354E-13</v>
      </c>
      <c r="DL467" s="223">
        <f t="shared" ca="1" si="965"/>
        <v>1.818044695156566E-13</v>
      </c>
      <c r="DM467" s="223">
        <f t="shared" ca="1" si="966"/>
        <v>1.1003291535435887E-13</v>
      </c>
      <c r="DN467" s="223">
        <f t="shared" ca="1" si="967"/>
        <v>-3.7056122859797282E-13</v>
      </c>
      <c r="DO467" s="223">
        <f t="shared" ca="1" si="968"/>
        <v>5.2564901969631252E-13</v>
      </c>
      <c r="DP467" s="223">
        <f t="shared" ca="1" si="969"/>
        <v>-5.3116717742627657E-13</v>
      </c>
      <c r="DQ467" s="223">
        <f t="shared" ca="1" si="970"/>
        <v>3.855455498469044E-13</v>
      </c>
      <c r="DR467" s="223">
        <f t="shared" ca="1" si="971"/>
        <v>-1.3021971969768235E-13</v>
      </c>
      <c r="DS467" s="223">
        <f t="shared" ca="1" si="972"/>
        <v>-1.6215919150509556E-13</v>
      </c>
      <c r="DT467" s="223">
        <f t="shared" ca="1" si="973"/>
        <v>4.0839687555452208E-13</v>
      </c>
      <c r="DU467" s="223">
        <f t="shared" ca="1" si="974"/>
        <v>-5.3842817729058056E-13</v>
      </c>
      <c r="DV467" s="223">
        <f t="shared" ca="1" si="975"/>
        <v>5.152536286303365E-13</v>
      </c>
      <c r="DW467" s="223">
        <f t="shared" ca="1" si="976"/>
        <v>-3.4546738007481267E-13</v>
      </c>
      <c r="DX467" s="223">
        <f t="shared" ca="1" si="977"/>
        <v>7.7380882793679368E-14</v>
      </c>
      <c r="DY467" s="223">
        <f t="shared" ca="1" si="978"/>
        <v>2.1272378599637809E-13</v>
      </c>
      <c r="DZ467" s="223">
        <f t="shared" ca="1" si="979"/>
        <v>-4.4229943734703916E-13</v>
      </c>
      <c r="EA467" s="223">
        <f t="shared" ca="1" si="980"/>
        <v>5.460219772027579E-13</v>
      </c>
      <c r="EB467" s="223">
        <f t="shared" ca="1" si="981"/>
        <v>-4.9437790572441423E-13</v>
      </c>
      <c r="EC467" s="223">
        <f t="shared" ca="1" si="982"/>
        <v>3.0206217058091993E-13</v>
      </c>
      <c r="ED467" s="223">
        <f t="shared" ca="1" si="983"/>
        <v>-2.3796825687679779E-14</v>
      </c>
      <c r="EE467" s="223">
        <f t="shared" ca="1" si="984"/>
        <v>-2.6123973414189476E-13</v>
      </c>
      <c r="EF467" s="223">
        <f t="shared" ca="1" si="985"/>
        <v>4.7194241377243651E-13</v>
      </c>
      <c r="EG467" s="223">
        <f t="shared" ca="1" si="986"/>
        <v>-5.4835728698849688E-13</v>
      </c>
      <c r="EH467" s="223">
        <f t="shared" ca="1" si="987"/>
        <v>4.6874105333190075E-13</v>
      </c>
      <c r="EI467" s="223">
        <f t="shared" ca="1" si="988"/>
        <v>-2.5574793726035351E-13</v>
      </c>
      <c r="EJ467" s="223">
        <f t="shared" ca="1" si="989"/>
        <v>-3.0016407858360382E-14</v>
      </c>
      <c r="EK467" s="223">
        <f t="shared" ca="1" si="990"/>
        <v>3.0723980083945948E-13</v>
      </c>
      <c r="EL467" s="223">
        <f t="shared" ca="1" si="991"/>
        <v>-4.970403267632252E-13</v>
      </c>
      <c r="EM467" s="223">
        <f t="shared" ca="1" si="992"/>
        <v>5.4541161633795064E-13</v>
      </c>
      <c r="EN467" s="223">
        <f t="shared" ca="1" si="993"/>
        <v>-4.3858996835587579E-13</v>
      </c>
      <c r="EO467" s="223">
        <f t="shared" ca="1" si="994"/>
        <v>2.0697071149795468E-13</v>
      </c>
      <c r="EP467" s="223">
        <f t="shared" ca="1" si="995"/>
        <v>8.3540566988086845E-14</v>
      </c>
      <c r="EQ467" s="223">
        <f t="shared" ca="1" si="996"/>
        <v>-3.5028098030058003E-13</v>
      </c>
      <c r="ER467" s="223">
        <f t="shared" ca="1" si="997"/>
        <v>5.1735146969741791E-13</v>
      </c>
      <c r="ES467" s="223">
        <f t="shared" ca="1" si="998"/>
        <v>-5.3721333366975148E-13</v>
      </c>
      <c r="ET467" s="223">
        <f t="shared" ca="1" si="999"/>
        <v>4.0421502222691802E-13</v>
      </c>
      <c r="EU467" s="223">
        <f t="shared" ca="1" si="1000"/>
        <v>-1.5620024464210293E-13</v>
      </c>
      <c r="EV467" s="223">
        <f t="shared" ca="1" si="1001"/>
        <v>-1.3626018478979864E-13</v>
      </c>
      <c r="EW467" s="223">
        <f t="shared" ca="1" si="1002"/>
        <v>3.8994876243834391E-13</v>
      </c>
      <c r="EX467" s="223">
        <f t="shared" ca="1" si="1003"/>
        <v>-5.3268023516534244E-13</v>
      </c>
      <c r="EY467" s="223">
        <f t="shared" ca="1" si="1004"/>
        <v>5.2384139292763123E-13</v>
      </c>
      <c r="EZ467" s="223">
        <f t="shared" ca="1" si="1005"/>
        <v>-3.659472644675065E-13</v>
      </c>
      <c r="FA467" s="223">
        <f t="shared" ca="1" si="1006"/>
        <v>1.0392548404260807E-13</v>
      </c>
      <c r="FB467" s="223">
        <f t="shared" ca="1" si="1007"/>
        <v>1.8766754252459053E-13</v>
      </c>
      <c r="FC467" s="223">
        <f t="shared" ca="1" si="1008"/>
        <v>-4.2586112482614885E-13</v>
      </c>
      <c r="FD467" s="223">
        <f t="shared" ca="1" si="1009"/>
        <v>5.428789987759872E-13</v>
      </c>
      <c r="FE467" s="223">
        <f t="shared" ca="1" si="1010"/>
        <v>-5.054245732107949E-13</v>
      </c>
      <c r="FF467" s="223">
        <f t="shared" ca="1" si="1011"/>
        <v>3.2415523450414855E-13</v>
      </c>
      <c r="FG467" s="223">
        <f t="shared" ca="1" si="1012"/>
        <v>-5.064986422033425E-14</v>
      </c>
      <c r="FH467" s="223">
        <f t="shared" ca="1" si="1013"/>
        <v>-2.3726755923532806E-13</v>
      </c>
      <c r="FI467" s="223">
        <f t="shared" ca="1" si="1014"/>
        <v>4.5767221178250601E-13</v>
      </c>
      <c r="FJ467" s="223">
        <f t="shared" ca="1" si="1015"/>
        <v>-5.4784954086057024E-13</v>
      </c>
      <c r="FK467" s="223">
        <f t="shared" ca="1" si="1016"/>
        <v>4.8214023856075234E-13</v>
      </c>
      <c r="FL467" s="223">
        <f t="shared" ca="1" si="1017"/>
        <v>-2.7924141243123903E-13</v>
      </c>
      <c r="FM467" s="223">
        <f t="shared" ca="1" si="1018"/>
        <v>-3.1135414824136858E-15</v>
      </c>
      <c r="FN467" s="223">
        <f t="shared" ca="1" si="1019"/>
        <v>2.8458255964701681E-13</v>
      </c>
      <c r="FO467" s="223">
        <f t="shared" ca="1" si="1020"/>
        <v>-4.8507566515031658E-13</v>
      </c>
      <c r="FP467" s="223">
        <f t="shared" ca="1" si="1021"/>
        <v>5.4754399238164222E-13</v>
      </c>
      <c r="FQ467" s="223">
        <f t="shared" ca="1" si="1022"/>
        <v>-4.5421262984870454E-13</v>
      </c>
      <c r="FR467" s="223">
        <f t="shared" ca="1" si="1023"/>
        <v>2.3163834290776087E-13</v>
      </c>
      <c r="FS467" s="223">
        <f t="shared" ca="1" si="1024"/>
        <v>5.6846962078651082E-14</v>
      </c>
      <c r="FT467" s="223">
        <f t="shared" ca="1" si="1025"/>
        <v>-3.2915687444065278E-13</v>
      </c>
      <c r="FU467" s="223">
        <f t="shared" ca="1" si="1026"/>
        <v>5.0780757469338524E-13</v>
      </c>
      <c r="FV467" s="223">
        <f t="shared" ca="1" si="1027"/>
        <v>-5.4196529593808515E-13</v>
      </c>
      <c r="FW467" s="223">
        <f t="shared" ca="1" si="1028"/>
        <v>4.2191070521333254E-13</v>
      </c>
      <c r="FX467" s="223">
        <f t="shared" ca="1" si="1029"/>
        <v>-1.8180446951565506E-13</v>
      </c>
      <c r="FY467" s="223">
        <f t="shared" ca="1" si="1030"/>
        <v>-1.1003291535436044E-13</v>
      </c>
      <c r="FZ467" s="223">
        <f t="shared" ca="1" si="1031"/>
        <v>3.7056122859797403E-13</v>
      </c>
      <c r="GA467" s="223">
        <f t="shared" ca="1" si="1032"/>
        <v>-5.2564901969631292E-13</v>
      </c>
      <c r="GB467" s="223">
        <f t="shared" ca="1" si="1033"/>
        <v>5.3116717742627607E-13</v>
      </c>
      <c r="GC467" s="223">
        <f t="shared" ca="1" si="1034"/>
        <v>-3.8554554984690324E-13</v>
      </c>
      <c r="GD467" s="223">
        <f t="shared" ca="1" si="1035"/>
        <v>1.3021971969768078E-13</v>
      </c>
      <c r="GE467" s="223">
        <f t="shared" ca="1" si="1036"/>
        <v>1.6215919150509712E-13</v>
      </c>
      <c r="GF467" s="223">
        <f t="shared" ca="1" si="1037"/>
        <v>-4.0839687555452314E-13</v>
      </c>
      <c r="GG467" s="223">
        <f t="shared" ca="1" si="1038"/>
        <v>5.3842817729058087E-13</v>
      </c>
      <c r="GH467" s="223">
        <f t="shared" ca="1" si="1039"/>
        <v>-5.1525362863033589E-13</v>
      </c>
      <c r="GI467" s="223">
        <f t="shared" ca="1" si="1040"/>
        <v>3.4546738007481141E-13</v>
      </c>
      <c r="GJ467" s="223">
        <f t="shared" ca="1" si="1041"/>
        <v>-7.7380882793677778E-14</v>
      </c>
      <c r="GK467" s="223">
        <f t="shared" ca="1" si="1042"/>
        <v>-2.1272378599637958E-13</v>
      </c>
      <c r="GL467" s="223">
        <f t="shared" ca="1" si="1043"/>
        <v>4.4229943734704002E-13</v>
      </c>
      <c r="GM467" s="223">
        <f t="shared" ca="1" si="1044"/>
        <v>-5.460219772027579E-13</v>
      </c>
      <c r="GN467" s="223">
        <f t="shared" ca="1" si="1045"/>
        <v>4.9437790572441362E-13</v>
      </c>
      <c r="GO467" s="223">
        <f t="shared" ca="1" si="1046"/>
        <v>-3.0206217058091856E-13</v>
      </c>
      <c r="GP467" s="223">
        <f t="shared" ca="1" si="1047"/>
        <v>2.3796825687678167E-14</v>
      </c>
      <c r="GQ467" s="223">
        <f t="shared" ca="1" si="1048"/>
        <v>2.6123973414189623E-13</v>
      </c>
      <c r="GR467" s="223">
        <f t="shared" ca="1" si="1049"/>
        <v>-4.7194241377243732E-13</v>
      </c>
      <c r="GS467" s="223">
        <f t="shared" ca="1" si="1050"/>
        <v>5.4835728698849678E-13</v>
      </c>
      <c r="GT467" s="223">
        <f t="shared" ca="1" si="1051"/>
        <v>-4.6874105333189995E-13</v>
      </c>
      <c r="GU467" s="223">
        <f t="shared" ca="1" si="1052"/>
        <v>2.5574793726037967E-13</v>
      </c>
      <c r="GV467" s="223">
        <f t="shared" ca="1" si="1053"/>
        <v>3.0016407858361991E-14</v>
      </c>
      <c r="GW467" s="223">
        <f t="shared" ca="1" si="1054"/>
        <v>-3.0723980083948659E-13</v>
      </c>
      <c r="GX467" s="223">
        <f t="shared" ca="1" si="1055"/>
        <v>4.970403267632259E-13</v>
      </c>
      <c r="GY467" s="223">
        <f t="shared" ca="1" si="1056"/>
        <v>-5.4541161633795044E-13</v>
      </c>
      <c r="GZ467" s="223">
        <f t="shared" ca="1" si="1057"/>
        <v>4.385899683558561E-13</v>
      </c>
      <c r="HA467" s="223">
        <f t="shared" ca="1" si="1058"/>
        <v>-2.0697071149795322E-13</v>
      </c>
      <c r="HB467" s="223">
        <f t="shared" ca="1" si="1059"/>
        <v>-8.3540566988088436E-14</v>
      </c>
      <c r="HC467" s="223">
        <f t="shared" ca="1" si="1060"/>
        <v>3.5028098030060523E-13</v>
      </c>
      <c r="HD467" s="223">
        <f t="shared" ca="1" si="1061"/>
        <v>-5.1735146969741852E-13</v>
      </c>
      <c r="HE467" s="223">
        <f t="shared" ca="1" si="1062"/>
        <v>5.3721333366975108E-13</v>
      </c>
      <c r="HF467" s="223">
        <f t="shared" ca="1" si="1063"/>
        <v>-4.0421502222693801E-13</v>
      </c>
      <c r="HG467" s="223">
        <f t="shared" ca="1" si="1064"/>
        <v>1.5620024464210139E-13</v>
      </c>
      <c r="HH467" s="223">
        <f t="shared" ca="1" si="1065"/>
        <v>1.3626018478980018E-13</v>
      </c>
      <c r="HI467" s="223">
        <f t="shared" ca="1" si="1066"/>
        <v>-3.8994876243832311E-13</v>
      </c>
      <c r="HJ467" s="223">
        <f t="shared" ca="1" si="1067"/>
        <v>5.3268023516534285E-13</v>
      </c>
      <c r="HK467" s="223">
        <f t="shared" ca="1" si="1068"/>
        <v>-5.2384139292763072E-13</v>
      </c>
      <c r="HL467" s="223">
        <f t="shared" ca="1" si="1069"/>
        <v>3.6594726446752851E-13</v>
      </c>
      <c r="HM467" s="223">
        <f t="shared" ca="1" si="1070"/>
        <v>-1.0392548404260649E-13</v>
      </c>
      <c r="HN467" s="223">
        <f t="shared" ca="1" si="1071"/>
        <v>-1.8766754252459205E-13</v>
      </c>
      <c r="HO467" s="223">
        <f t="shared" ca="1" si="1072"/>
        <v>4.2586112482613022E-13</v>
      </c>
      <c r="HP467" s="223">
        <f t="shared" ca="1" si="1073"/>
        <v>-5.428789987759874E-13</v>
      </c>
      <c r="HQ467" s="223">
        <f t="shared" ca="1" si="1074"/>
        <v>5.0542457321078218E-13</v>
      </c>
      <c r="HR467" s="223">
        <f t="shared" ca="1" si="1075"/>
        <v>-3.2415523450417238E-13</v>
      </c>
      <c r="HS467" s="223">
        <f t="shared" ca="1" si="1076"/>
        <v>5.0649864220332647E-14</v>
      </c>
      <c r="HT467" s="223">
        <f t="shared" ca="1" si="1077"/>
        <v>2.372675592353576E-13</v>
      </c>
      <c r="HU467" s="223">
        <f t="shared" ca="1" si="1078"/>
        <v>-4.5767221178248966E-13</v>
      </c>
      <c r="HV467" s="223">
        <f t="shared" ca="1" si="1079"/>
        <v>5.4784954086057024E-13</v>
      </c>
      <c r="HW467" s="223">
        <f t="shared" ca="1" si="1080"/>
        <v>-4.8214023856073669E-13</v>
      </c>
      <c r="HX467" s="223">
        <f t="shared" ca="1" si="1081"/>
        <v>2.7924141243126448E-13</v>
      </c>
      <c r="HY467" s="223">
        <f t="shared" ca="1" si="1082"/>
        <v>3.1135414824152983E-15</v>
      </c>
      <c r="HZ467" s="223">
        <f t="shared" ca="1" si="1083"/>
        <v>-2.8458255964704483E-13</v>
      </c>
      <c r="IA467" s="223">
        <f t="shared" ca="1" si="1084"/>
        <v>4.8507566515030275E-13</v>
      </c>
      <c r="IB467" s="223">
        <f t="shared" ca="1" si="1085"/>
        <v>-5.4754399238164222E-13</v>
      </c>
      <c r="IC467" s="223">
        <f t="shared" ca="1" si="1086"/>
        <v>4.5421262984868616E-13</v>
      </c>
      <c r="ID467" s="223">
        <f t="shared" ca="1" si="1087"/>
        <v>-2.316383429077594E-13</v>
      </c>
      <c r="IE467" s="223">
        <f t="shared" ca="1" si="1088"/>
        <v>-4.4636696418963339E-13</v>
      </c>
      <c r="IF467" s="223">
        <f t="shared" ca="1" si="1089"/>
        <v>3.2915687444067898E-13</v>
      </c>
      <c r="IG467" s="223">
        <f t="shared" ca="1" si="1090"/>
        <v>-5.0780757469338594E-13</v>
      </c>
      <c r="IH467" s="223">
        <f t="shared" ca="1" si="1091"/>
        <v>5.4196529593808495E-13</v>
      </c>
      <c r="II467" s="223">
        <f t="shared" ca="1" si="1092"/>
        <v>-4.2191070521331163E-13</v>
      </c>
      <c r="IJ467" s="223">
        <f t="shared" ca="1" si="1093"/>
        <v>1.8180446951565357E-13</v>
      </c>
      <c r="IK467" s="223">
        <f t="shared" ca="1" si="1094"/>
        <v>1.10032915354362E-13</v>
      </c>
      <c r="IL467" s="223">
        <f t="shared" ca="1" si="1095"/>
        <v>-3.7056122859799816E-13</v>
      </c>
      <c r="IM467" s="223">
        <f t="shared" ca="1" si="1096"/>
        <v>5.2564901969631343E-13</v>
      </c>
      <c r="IN467" s="223">
        <f t="shared" ca="1" si="1097"/>
        <v>-5.3116717742627576E-13</v>
      </c>
      <c r="IO467" s="223">
        <f t="shared" ca="1" si="1098"/>
        <v>3.8554554984692424E-13</v>
      </c>
      <c r="IP467" s="223">
        <f t="shared" ca="1" si="1099"/>
        <v>-1.3021971969767919E-13</v>
      </c>
      <c r="IQ467" s="223">
        <f t="shared" ca="1" si="1100"/>
        <v>-1.6215919150509866E-13</v>
      </c>
      <c r="IR467" s="223">
        <f t="shared" ca="1" si="1101"/>
        <v>4.0839687555450345E-13</v>
      </c>
      <c r="IS467" s="223">
        <f t="shared" ca="1" si="1102"/>
        <v>-5.3842817729058117E-13</v>
      </c>
      <c r="IT467" s="223">
        <f t="shared" ca="1" si="1103"/>
        <v>5.1525362863033538E-13</v>
      </c>
      <c r="IU467" s="223">
        <f t="shared" ca="1" si="1104"/>
        <v>-3.4546738007483438E-13</v>
      </c>
      <c r="IV467" s="223">
        <f t="shared" ca="1" si="1105"/>
        <v>7.7380882793676188E-14</v>
      </c>
      <c r="IW467" s="223">
        <f t="shared" ca="1" si="1106"/>
        <v>2.1272378599640983E-13</v>
      </c>
      <c r="IX467" s="223">
        <f t="shared" ca="1" si="1107"/>
        <v>-4.422994373470226E-13</v>
      </c>
      <c r="IY467" s="223">
        <f t="shared" ca="1" si="1108"/>
        <v>5.460219772027581E-13</v>
      </c>
      <c r="IZ467" s="223">
        <f t="shared" ca="1" si="1109"/>
        <v>-4.9437790572439938E-13</v>
      </c>
      <c r="JA467" s="223">
        <f t="shared" ca="1" si="1110"/>
        <v>3.0206217058094325E-13</v>
      </c>
      <c r="JB467" s="223">
        <f t="shared" ca="1" si="1111"/>
        <v>-2.3796825687676557E-14</v>
      </c>
    </row>
    <row r="468" spans="2:262">
      <c r="B468" s="230">
        <v>107</v>
      </c>
      <c r="C468" s="229">
        <f t="shared" si="1112"/>
        <v>2.0898437500000014E-3</v>
      </c>
      <c r="D468" s="226">
        <f t="shared" ca="1" si="855"/>
        <v>18.000000000019583</v>
      </c>
      <c r="E468" s="225">
        <f ca="1">DI361</f>
        <v>1.9584229353821463E-11</v>
      </c>
      <c r="F468" s="224">
        <v>107</v>
      </c>
      <c r="G468" s="223">
        <f t="shared" ca="1" si="856"/>
        <v>-3.7265102651940822E-13</v>
      </c>
      <c r="H468" s="223">
        <f t="shared" ca="1" si="857"/>
        <v>7.3297621081006497E-13</v>
      </c>
      <c r="I468" s="223">
        <f t="shared" ca="1" si="858"/>
        <v>-9.0285510511657975E-13</v>
      </c>
      <c r="J468" s="223">
        <f t="shared" ca="1" si="859"/>
        <v>8.381487528259833E-13</v>
      </c>
      <c r="K468" s="223">
        <f t="shared" ca="1" si="860"/>
        <v>-5.5566954777917731E-13</v>
      </c>
      <c r="L468" s="223">
        <f t="shared" ca="1" si="861"/>
        <v>1.2881293692986323E-13</v>
      </c>
      <c r="M468" s="223">
        <f t="shared" ca="1" si="862"/>
        <v>3.3151262636081532E-13</v>
      </c>
      <c r="N468" s="223">
        <f t="shared" ca="1" si="863"/>
        <v>-7.0570258409952108E-13</v>
      </c>
      <c r="O468" s="223">
        <f t="shared" ca="1" si="864"/>
        <v>8.9653264967277336E-13</v>
      </c>
      <c r="P468" s="223">
        <f t="shared" ca="1" si="865"/>
        <v>-8.544202070694857E-13</v>
      </c>
      <c r="Q468" s="223">
        <f t="shared" ca="1" si="866"/>
        <v>5.9030716455037022E-13</v>
      </c>
      <c r="R468" s="223">
        <f t="shared" ca="1" si="867"/>
        <v>-1.7281696219760574E-13</v>
      </c>
      <c r="S468" s="223">
        <f t="shared" ca="1" si="868"/>
        <v>-2.8957558324824186E-13</v>
      </c>
      <c r="T468" s="223">
        <f t="shared" ca="1" si="869"/>
        <v>6.7672885805163444E-13</v>
      </c>
      <c r="U468" s="223">
        <f t="shared" ca="1" si="870"/>
        <v>-8.8805036854891923E-13</v>
      </c>
      <c r="V468" s="223">
        <f t="shared" ca="1" si="871"/>
        <v>8.6863328819578762E-13</v>
      </c>
      <c r="W468" s="223">
        <f t="shared" ca="1" si="872"/>
        <v>-6.2352267965735772E-13</v>
      </c>
      <c r="X468" s="223">
        <f t="shared" ca="1" si="873"/>
        <v>2.1640465626643449E-13</v>
      </c>
      <c r="Y468" s="223">
        <f t="shared" ca="1" si="874"/>
        <v>2.4694092719180404E-13</v>
      </c>
      <c r="Z468" s="223">
        <f t="shared" ca="1" si="875"/>
        <v>-6.4612483291025866E-13</v>
      </c>
      <c r="AA468" s="223">
        <f t="shared" ca="1" si="876"/>
        <v>8.7742869630320523E-13</v>
      </c>
      <c r="AB468" s="223">
        <f t="shared" ca="1" si="877"/>
        <v>-8.8075375564753545E-13</v>
      </c>
      <c r="AC468" s="223">
        <f t="shared" ca="1" si="878"/>
        <v>6.5523607401491665E-13</v>
      </c>
      <c r="AD468" s="223">
        <f t="shared" ca="1" si="879"/>
        <v>-2.5947101256351134E-13</v>
      </c>
      <c r="AE468" s="223">
        <f t="shared" ca="1" si="880"/>
        <v>-2.037113688122844E-13</v>
      </c>
      <c r="AF468" s="223">
        <f t="shared" ca="1" si="881"/>
        <v>6.1396423645254142E-13</v>
      </c>
      <c r="AG468" s="223">
        <f t="shared" ca="1" si="882"/>
        <v>-8.646932214744218E-13</v>
      </c>
      <c r="AH468" s="223">
        <f t="shared" ca="1" si="883"/>
        <v>8.9075241015701061E-13</v>
      </c>
      <c r="AI468" s="223">
        <f t="shared" ca="1" si="884"/>
        <v>-6.8537094727826739E-13</v>
      </c>
      <c r="AJ468" s="223">
        <f t="shared" ca="1" si="885"/>
        <v>3.0191228046434611E-13</v>
      </c>
      <c r="AK468" s="223">
        <f t="shared" ca="1" si="886"/>
        <v>1.5999105190229368E-13</v>
      </c>
      <c r="AL468" s="223">
        <f t="shared" ca="1" si="887"/>
        <v>-5.803245463723037E-13</v>
      </c>
      <c r="AM468" s="223">
        <f t="shared" ca="1" si="888"/>
        <v>8.4987462493692105E-13</v>
      </c>
      <c r="AN468" s="223">
        <f t="shared" ca="1" si="889"/>
        <v>-8.9860516408971995E-13</v>
      </c>
      <c r="AO468" s="223">
        <f t="shared" ca="1" si="890"/>
        <v>7.1385470189822847E-13</v>
      </c>
      <c r="AP468" s="223">
        <f t="shared" ca="1" si="891"/>
        <v>-3.4362621523714373E-13</v>
      </c>
      <c r="AQ468" s="223">
        <f t="shared" ca="1" si="892"/>
        <v>-1.1588530253469661E-13</v>
      </c>
      <c r="AR468" s="223">
        <f t="shared" ca="1" si="893"/>
        <v>5.4528680362942858E-13</v>
      </c>
      <c r="AS468" s="223">
        <f t="shared" ca="1" si="894"/>
        <v>-8.330086059877265E-13</v>
      </c>
      <c r="AT468" s="223">
        <f t="shared" ca="1" si="895"/>
        <v>9.0429309947362126E-13</v>
      </c>
      <c r="AU468" s="223">
        <f t="shared" ca="1" si="896"/>
        <v>-7.4061871801502124E-13</v>
      </c>
      <c r="AV468" s="223">
        <f t="shared" ca="1" si="897"/>
        <v>3.8451232435934531E-13</v>
      </c>
      <c r="AW468" s="223">
        <f t="shared" ca="1" si="898"/>
        <v>7.1500375322952549E-14</v>
      </c>
      <c r="AX468" s="223">
        <f t="shared" ca="1" si="899"/>
        <v>-5.0893541721511673E-13</v>
      </c>
      <c r="AY468" s="223">
        <f t="shared" ca="1" si="900"/>
        <v>8.1413579634377132E-13</v>
      </c>
      <c r="AZ468" s="223">
        <f t="shared" ca="1" si="901"/>
        <v>-9.0780251357417083E-13</v>
      </c>
      <c r="BA468" s="223">
        <f t="shared" ca="1" si="902"/>
        <v>7.6559851876957813E-13</v>
      </c>
      <c r="BB468" s="223">
        <f t="shared" ca="1" si="903"/>
        <v>-4.244721096128515E-13</v>
      </c>
      <c r="BC468" s="223">
        <f t="shared" ca="1" si="904"/>
        <v>-2.6943197444362264E-14</v>
      </c>
      <c r="BD468" s="223">
        <f t="shared" ca="1" si="905"/>
        <v>4.7135796080326653E-13</v>
      </c>
      <c r="BE468" s="223">
        <f t="shared" ca="1" si="906"/>
        <v>-7.9330166225654466E-13</v>
      </c>
      <c r="BF468" s="223">
        <f t="shared" ca="1" si="907"/>
        <v>9.0912495190541054E-13</v>
      </c>
      <c r="BG468" s="223">
        <f t="shared" ca="1" si="908"/>
        <v>-7.8873392563390929E-13</v>
      </c>
      <c r="BH468" s="223">
        <f t="shared" ca="1" si="909"/>
        <v>4.6340930437493498E-13</v>
      </c>
      <c r="BI468" s="223">
        <f t="shared" ca="1" si="910"/>
        <v>-1.7678888956829743E-14</v>
      </c>
      <c r="BJ468" s="223">
        <f t="shared" ca="1" si="911"/>
        <v>-4.3264496177774884E-13</v>
      </c>
      <c r="BK468" s="223">
        <f t="shared" ca="1" si="912"/>
        <v>7.7055639497992209E-13</v>
      </c>
      <c r="BL468" s="223">
        <f t="shared" ca="1" si="913"/>
        <v>-9.0825722859756946E-13</v>
      </c>
      <c r="BM468" s="223">
        <f t="shared" ca="1" si="914"/>
        <v>8.0996920338646215E-13</v>
      </c>
      <c r="BN468" s="223">
        <f t="shared" ca="1" si="915"/>
        <v>-5.0123010553292886E-13</v>
      </c>
      <c r="BO468" s="223">
        <f t="shared" ca="1" si="916"/>
        <v>6.2258385366036936E-14</v>
      </c>
      <c r="BP468" s="223">
        <f t="shared" ca="1" si="917"/>
        <v>3.9288968314410842E-13</v>
      </c>
      <c r="BQ468" s="223">
        <f t="shared" ca="1" si="918"/>
        <v>-7.4595478985503824E-13</v>
      </c>
      <c r="BR468" s="223">
        <f t="shared" ca="1" si="919"/>
        <v>9.0520143407209866E-13</v>
      </c>
      <c r="BS468" s="223">
        <f t="shared" ca="1" si="920"/>
        <v>-8.292531943831331E-13</v>
      </c>
      <c r="BT468" s="223">
        <f t="shared" ca="1" si="921"/>
        <v>5.3784339946412166E-13</v>
      </c>
      <c r="BU468" s="223">
        <f t="shared" ca="1" si="922"/>
        <v>-1.0668789587168114E-13</v>
      </c>
      <c r="BV468" s="223">
        <f t="shared" ca="1" si="923"/>
        <v>-3.5218789885067902E-13</v>
      </c>
      <c r="BW468" s="223">
        <f t="shared" ca="1" si="924"/>
        <v>7.1955611430345638E-13</v>
      </c>
      <c r="BX468" s="223">
        <f t="shared" ca="1" si="925"/>
        <v>-8.9996493000566596E-13</v>
      </c>
      <c r="BY468" s="223">
        <f t="shared" ca="1" si="926"/>
        <v>8.4653944180052364E-13</v>
      </c>
      <c r="BZ468" s="223">
        <f t="shared" ca="1" si="927"/>
        <v>-5.7316098153646684E-13</v>
      </c>
      <c r="CA468" s="223">
        <f t="shared" ca="1" si="928"/>
        <v>1.5086038589144014E-13</v>
      </c>
      <c r="CB468" s="223">
        <f t="shared" ca="1" si="929"/>
        <v>3.1063766306090145E-13</v>
      </c>
      <c r="CC468" s="223">
        <f t="shared" ca="1" si="930"/>
        <v>-6.9142396504684494E-13</v>
      </c>
      <c r="CD468" s="223">
        <f t="shared" ca="1" si="931"/>
        <v>8.925603315952359E-13</v>
      </c>
      <c r="CE468" s="223">
        <f t="shared" ca="1" si="932"/>
        <v>-8.6178630155452874E-13</v>
      </c>
      <c r="CF468" s="223">
        <f t="shared" ca="1" si="933"/>
        <v>6.0709776860133835E-13</v>
      </c>
      <c r="CG468" s="223">
        <f t="shared" ca="1" si="934"/>
        <v>-1.9466944002777736E-13</v>
      </c>
      <c r="CH468" s="223">
        <f t="shared" ca="1" si="935"/>
        <v>-2.6833907393218881E-13</v>
      </c>
      <c r="CI468" s="223">
        <f t="shared" ca="1" si="936"/>
        <v>6.6162611489686615E-13</v>
      </c>
      <c r="CJ468" s="223">
        <f t="shared" ca="1" si="937"/>
        <v>-8.8300547716693684E-13</v>
      </c>
      <c r="CK468" s="223">
        <f t="shared" ca="1" si="938"/>
        <v>8.7495704262452339E-13</v>
      </c>
      <c r="CL468" s="223">
        <f t="shared" ca="1" si="939"/>
        <v>-6.3957200396616454E-13</v>
      </c>
      <c r="CM468" s="223">
        <f t="shared" ca="1" si="940"/>
        <v>2.3800951843203341E-13</v>
      </c>
      <c r="CN468" s="223">
        <f t="shared" ca="1" si="941"/>
        <v>2.2539403247062199E-13</v>
      </c>
      <c r="CO468" s="223">
        <f t="shared" ca="1" si="942"/>
        <v>-6.302343494844801E-13</v>
      </c>
      <c r="CP468" s="223">
        <f t="shared" ca="1" si="943"/>
        <v>8.7132338520199664E-13</v>
      </c>
      <c r="CQ468" s="223">
        <f t="shared" ca="1" si="944"/>
        <v>-8.8601993554164905E-13</v>
      </c>
      <c r="CR468" s="223">
        <f t="shared" ca="1" si="945"/>
        <v>6.7050545435352683E-13</v>
      </c>
      <c r="CS468" s="223">
        <f t="shared" ca="1" si="946"/>
        <v>-2.8077621105924012E-13</v>
      </c>
      <c r="CT468" s="223">
        <f t="shared" ca="1" si="947"/>
        <v>-1.8190599704264775E-13</v>
      </c>
      <c r="CU468" s="223">
        <f t="shared" ca="1" si="948"/>
        <v>5.9732429432217632E-13</v>
      </c>
      <c r="CV468" s="223">
        <f t="shared" ca="1" si="949"/>
        <v>-8.5754219888319778E-13</v>
      </c>
      <c r="CW468" s="223">
        <f t="shared" ca="1" si="950"/>
        <v>8.9494832882786894E-13</v>
      </c>
      <c r="CX468" s="223">
        <f t="shared" ca="1" si="951"/>
        <v>-6.9982359837202798E-13</v>
      </c>
      <c r="CY468" s="223">
        <f t="shared" ca="1" si="952"/>
        <v>3.2286648920091337E-13</v>
      </c>
      <c r="CZ468" s="223">
        <f t="shared" ca="1" si="953"/>
        <v>1.3797973413473953E-13</v>
      </c>
      <c r="DA468" s="223">
        <f t="shared" ca="1" si="954"/>
        <v>-5.629752326154207E-13</v>
      </c>
      <c r="DB468" s="223">
        <f t="shared" ca="1" si="955"/>
        <v>8.4169511829545582E-13</v>
      </c>
      <c r="DC468" s="223">
        <f t="shared" ca="1" si="956"/>
        <v>-9.0172071320172878E-13</v>
      </c>
      <c r="DD468" s="223">
        <f t="shared" ca="1" si="957"/>
        <v>7.274558060447424E-13</v>
      </c>
      <c r="DE468" s="223">
        <f t="shared" ca="1" si="958"/>
        <v>-3.6417895369031319E-13</v>
      </c>
      <c r="DF468" s="223">
        <f t="shared" ca="1" si="959"/>
        <v>-9.3721065961652299E-14</v>
      </c>
      <c r="DG468" s="223">
        <f t="shared" ca="1" si="960"/>
        <v>5.2726991426250871E-13</v>
      </c>
      <c r="DH468" s="223">
        <f t="shared" ca="1" si="961"/>
        <v>-8.2382032044396502E-13</v>
      </c>
      <c r="DI468" s="223">
        <f t="shared" ca="1" si="962"/>
        <v>9.0632077339608524E-13</v>
      </c>
      <c r="DJ468" s="223">
        <f t="shared" ca="1" si="963"/>
        <v>-7.5333550896307691E-13</v>
      </c>
      <c r="DK468" s="223">
        <f t="shared" ca="1" si="964"/>
        <v>4.0461407918201112E-13</v>
      </c>
      <c r="DL468" s="223">
        <f t="shared" ca="1" si="965"/>
        <v>4.9236615531718829E-14</v>
      </c>
      <c r="DM468" s="223">
        <f t="shared" ca="1" si="966"/>
        <v>-4.9029435650274943E-13</v>
      </c>
      <c r="DN468" s="223">
        <f t="shared" ca="1" si="967"/>
        <v>8.0396086728236443E-13</v>
      </c>
      <c r="DO468" s="223">
        <f t="shared" ca="1" si="968"/>
        <v>-9.0873742746300161E-13</v>
      </c>
      <c r="DP468" s="223">
        <f t="shared" ca="1" si="969"/>
        <v>7.7740036065595017E-13</v>
      </c>
      <c r="DQ468" s="223">
        <f t="shared" ca="1" si="970"/>
        <v>-4.4407445391690532E-13</v>
      </c>
      <c r="DR468" s="223">
        <f t="shared" ca="1" si="971"/>
        <v>-4.6335497823514016E-15</v>
      </c>
      <c r="DS468" s="223">
        <f t="shared" ca="1" si="972"/>
        <v>4.521376366934175E-13</v>
      </c>
      <c r="DT468" s="223">
        <f t="shared" ca="1" si="973"/>
        <v>-7.8216460197284899E-13</v>
      </c>
      <c r="DU468" s="223">
        <f t="shared" ca="1" si="974"/>
        <v>9.0896485347116344E-13</v>
      </c>
      <c r="DV468" s="223">
        <f t="shared" ca="1" si="975"/>
        <v>-7.9959238678774619E-13</v>
      </c>
      <c r="DW468" s="223">
        <f t="shared" ca="1" si="976"/>
        <v>4.8246501439598623E-13</v>
      </c>
      <c r="DX468" s="223">
        <f t="shared" ca="1" si="977"/>
        <v>-3.9980678594344373E-14</v>
      </c>
      <c r="DY468" s="223">
        <f t="shared" ca="1" si="978"/>
        <v>-4.1289167771475586E-13</v>
      </c>
      <c r="DZ468" s="223">
        <f t="shared" ca="1" si="979"/>
        <v>7.5848403362765466E-13</v>
      </c>
      <c r="EA468" s="223">
        <f t="shared" ca="1" si="980"/>
        <v>-9.0700250353139337E-13</v>
      </c>
      <c r="EB468" s="223">
        <f t="shared" ca="1" si="981"/>
        <v>8.1985812482375088E-13</v>
      </c>
      <c r="EC468" s="223">
        <f t="shared" ca="1" si="982"/>
        <v>-5.1969327439648637E-13</v>
      </c>
      <c r="ED468" s="223">
        <f t="shared" ca="1" si="983"/>
        <v>8.4498590014360911E-14</v>
      </c>
      <c r="EE468" s="223">
        <f t="shared" ca="1" si="984"/>
        <v>3.7265102651944043E-13</v>
      </c>
      <c r="EF468" s="223">
        <f t="shared" ca="1" si="985"/>
        <v>-7.3297621081006719E-13</v>
      </c>
      <c r="EG468" s="223">
        <f t="shared" ca="1" si="986"/>
        <v>9.0285510511658258E-13</v>
      </c>
      <c r="EH468" s="223">
        <f t="shared" ca="1" si="987"/>
        <v>-8.3814875282598613E-13</v>
      </c>
      <c r="EI468" s="223">
        <f t="shared" ca="1" si="988"/>
        <v>5.5566954777916782E-13</v>
      </c>
      <c r="EJ468" s="223">
        <f t="shared" ca="1" si="989"/>
        <v>-1.2881293692983066E-13</v>
      </c>
      <c r="EK468" s="223">
        <f t="shared" ca="1" si="990"/>
        <v>-3.3151262636081744E-13</v>
      </c>
      <c r="EL468" s="223">
        <f t="shared" ca="1" si="991"/>
        <v>7.0570258409953471E-13</v>
      </c>
      <c r="EM468" s="223">
        <f t="shared" ca="1" si="992"/>
        <v>-8.9653264967277164E-13</v>
      </c>
      <c r="EN468" s="223">
        <f t="shared" ca="1" si="993"/>
        <v>8.5442020706948267E-13</v>
      </c>
      <c r="EO468" s="223">
        <f t="shared" ca="1" si="994"/>
        <v>-5.9030716455034629E-13</v>
      </c>
      <c r="EP468" s="223">
        <f t="shared" ca="1" si="995"/>
        <v>1.728169621976067E-13</v>
      </c>
      <c r="EQ468" s="223">
        <f t="shared" ca="1" si="996"/>
        <v>2.8957558324826241E-13</v>
      </c>
      <c r="ER468" s="223">
        <f t="shared" ca="1" si="997"/>
        <v>-6.7672885805166191E-13</v>
      </c>
      <c r="ES468" s="223">
        <f t="shared" ca="1" si="998"/>
        <v>8.8805036854892115E-13</v>
      </c>
      <c r="ET468" s="223">
        <f t="shared" ca="1" si="999"/>
        <v>-8.6863328819577934E-13</v>
      </c>
      <c r="EU468" s="223">
        <f t="shared" ca="1" si="1000"/>
        <v>6.2352267965736075E-13</v>
      </c>
      <c r="EV468" s="223">
        <f t="shared" ca="1" si="1001"/>
        <v>-2.164046562664198E-13</v>
      </c>
      <c r="EW468" s="223">
        <f t="shared" ca="1" si="1002"/>
        <v>-2.4694092719183726E-13</v>
      </c>
      <c r="EX468" s="223">
        <f t="shared" ca="1" si="1003"/>
        <v>6.4612483291026028E-13</v>
      </c>
      <c r="EY468" s="223">
        <f t="shared" ca="1" si="1004"/>
        <v>-8.774286963032127E-13</v>
      </c>
      <c r="EZ468" s="223">
        <f t="shared" ca="1" si="1005"/>
        <v>8.8075375564753656E-13</v>
      </c>
      <c r="FA468" s="223">
        <f t="shared" ca="1" si="1006"/>
        <v>-6.5523607401490614E-13</v>
      </c>
      <c r="FB468" s="223">
        <f t="shared" ca="1" si="1007"/>
        <v>2.5947101256347822E-13</v>
      </c>
      <c r="FC468" s="223">
        <f t="shared" ca="1" si="1008"/>
        <v>2.0371136881228657E-13</v>
      </c>
      <c r="FD468" s="223">
        <f t="shared" ca="1" si="1009"/>
        <v>-6.1396423645256212E-13</v>
      </c>
      <c r="FE468" s="223">
        <f t="shared" ca="1" si="1010"/>
        <v>8.6469322147441847E-13</v>
      </c>
      <c r="FF468" s="223">
        <f t="shared" ca="1" si="1011"/>
        <v>-8.9075241015700758E-13</v>
      </c>
      <c r="FG468" s="223">
        <f t="shared" ca="1" si="1012"/>
        <v>6.8537094727824901E-13</v>
      </c>
      <c r="FH468" s="223">
        <f t="shared" ca="1" si="1013"/>
        <v>-3.0191228046434399E-13</v>
      </c>
      <c r="FI468" s="223">
        <f t="shared" ca="1" si="1014"/>
        <v>-1.5999105190230865E-13</v>
      </c>
      <c r="FJ468" s="223">
        <f t="shared" ca="1" si="1015"/>
        <v>5.803245463723353E-13</v>
      </c>
      <c r="FK468" s="223">
        <f t="shared" ca="1" si="1016"/>
        <v>-8.4987462493692651E-13</v>
      </c>
      <c r="FL468" s="223">
        <f t="shared" ca="1" si="1017"/>
        <v>8.9860516408971571E-13</v>
      </c>
      <c r="FM468" s="223">
        <f t="shared" ca="1" si="1018"/>
        <v>-7.1385470189822695E-13</v>
      </c>
      <c r="FN468" s="223">
        <f t="shared" ca="1" si="1019"/>
        <v>3.436262152371297E-13</v>
      </c>
      <c r="FO468" s="223">
        <f t="shared" ca="1" si="1020"/>
        <v>1.1588530253473725E-13</v>
      </c>
      <c r="FP468" s="223">
        <f t="shared" ca="1" si="1021"/>
        <v>-5.4528680362943039E-13</v>
      </c>
      <c r="FQ468" s="223">
        <f t="shared" ca="1" si="1022"/>
        <v>8.3300860598773771E-13</v>
      </c>
      <c r="FR468" s="223">
        <f t="shared" ca="1" si="1023"/>
        <v>-9.0429309947362217E-13</v>
      </c>
      <c r="FS468" s="223">
        <f t="shared" ca="1" si="1024"/>
        <v>7.4061871801501236E-13</v>
      </c>
      <c r="FT468" s="223">
        <f t="shared" ca="1" si="1025"/>
        <v>-3.845123243593082E-13</v>
      </c>
      <c r="FU468" s="223">
        <f t="shared" ca="1" si="1026"/>
        <v>-7.150037532295477E-14</v>
      </c>
      <c r="FV468" s="223">
        <f t="shared" ca="1" si="1027"/>
        <v>5.0893541721513995E-13</v>
      </c>
      <c r="FW468" s="223">
        <f t="shared" ca="1" si="1028"/>
        <v>-8.1413579634376668E-13</v>
      </c>
      <c r="FX468" s="223">
        <f t="shared" ca="1" si="1029"/>
        <v>9.0780251357417013E-13</v>
      </c>
      <c r="FY468" s="223">
        <f t="shared" ca="1" si="1030"/>
        <v>-7.6559851876956299E-13</v>
      </c>
      <c r="FZ468" s="223">
        <f t="shared" ca="1" si="1031"/>
        <v>4.2447210961284958E-13</v>
      </c>
      <c r="GA468" s="223">
        <f t="shared" ca="1" si="1032"/>
        <v>2.6943197444377422E-14</v>
      </c>
      <c r="GB468" s="223">
        <f t="shared" ca="1" si="1033"/>
        <v>-4.7135796080325734E-13</v>
      </c>
      <c r="GC468" s="223">
        <f t="shared" ca="1" si="1034"/>
        <v>7.9330166225655214E-13</v>
      </c>
      <c r="GD468" s="223">
        <f t="shared" ca="1" si="1035"/>
        <v>-9.0912495190541034E-13</v>
      </c>
      <c r="GE468" s="223">
        <f t="shared" ca="1" si="1036"/>
        <v>7.8873392563391465E-13</v>
      </c>
      <c r="GF468" s="223">
        <f t="shared" ca="1" si="1037"/>
        <v>-4.6340930437492185E-13</v>
      </c>
      <c r="GG468" s="223">
        <f t="shared" ca="1" si="1038"/>
        <v>1.7678888956788773E-14</v>
      </c>
      <c r="GH468" s="223">
        <f t="shared" ca="1" si="1039"/>
        <v>4.3264496177776212E-13</v>
      </c>
      <c r="GI468" s="223">
        <f t="shared" ca="1" si="1040"/>
        <v>-7.705563949799439E-13</v>
      </c>
      <c r="GJ468" s="223">
        <f t="shared" ca="1" si="1041"/>
        <v>9.0825722859756895E-13</v>
      </c>
      <c r="GK468" s="223">
        <f t="shared" ca="1" si="1042"/>
        <v>-8.0996920338645529E-13</v>
      </c>
      <c r="GL468" s="223">
        <f t="shared" ca="1" si="1043"/>
        <v>5.0123010553289473E-13</v>
      </c>
      <c r="GM468" s="223">
        <f t="shared" ca="1" si="1044"/>
        <v>-6.2258385366021828E-14</v>
      </c>
      <c r="GN468" s="223">
        <f t="shared" ca="1" si="1045"/>
        <v>-3.928896831441222E-13</v>
      </c>
      <c r="GO468" s="223">
        <f t="shared" ca="1" si="1046"/>
        <v>7.4595478985503208E-13</v>
      </c>
      <c r="GP468" s="223">
        <f t="shared" ca="1" si="1047"/>
        <v>-9.0520143407210007E-13</v>
      </c>
      <c r="GQ468" s="223">
        <f t="shared" ca="1" si="1048"/>
        <v>8.2925319438311634E-13</v>
      </c>
      <c r="GR468" s="223">
        <f t="shared" ca="1" si="1049"/>
        <v>-5.3784339946410945E-13</v>
      </c>
      <c r="GS468" s="223">
        <f t="shared" ca="1" si="1050"/>
        <v>1.0668789587171742E-13</v>
      </c>
      <c r="GT468" s="223">
        <f t="shared" ca="1" si="1051"/>
        <v>3.5218789885071684E-13</v>
      </c>
      <c r="GU468" s="223">
        <f t="shared" ca="1" si="1052"/>
        <v>-7.1955611430346557E-13</v>
      </c>
      <c r="GV468" s="223">
        <f t="shared" ca="1" si="1053"/>
        <v>8.9996493000566444E-13</v>
      </c>
      <c r="GW468" s="223">
        <f t="shared" ca="1" si="1054"/>
        <v>-8.465394418005087E-13</v>
      </c>
      <c r="GX468" s="223">
        <f t="shared" ca="1" si="1055"/>
        <v>5.7316098153645512E-13</v>
      </c>
      <c r="GY468" s="223">
        <f t="shared" ca="1" si="1056"/>
        <v>-1.5086038589145066E-13</v>
      </c>
      <c r="GZ468" s="223">
        <f t="shared" ca="1" si="1057"/>
        <v>-3.1063766306096426E-13</v>
      </c>
      <c r="HA468" s="223">
        <f t="shared" ca="1" si="1058"/>
        <v>6.914239650468715E-13</v>
      </c>
      <c r="HB468" s="223">
        <f t="shared" ca="1" si="1059"/>
        <v>-8.9256033159523388E-13</v>
      </c>
      <c r="HC468" s="223">
        <f t="shared" ca="1" si="1060"/>
        <v>8.6178630155454045E-13</v>
      </c>
      <c r="HD468" s="223">
        <f t="shared" ca="1" si="1061"/>
        <v>-6.0709776860130786E-13</v>
      </c>
      <c r="HE468" s="223">
        <f t="shared" ca="1" si="1062"/>
        <v>1.9466944002776257E-13</v>
      </c>
      <c r="HF468" s="223">
        <f t="shared" ca="1" si="1063"/>
        <v>2.6833907393215387E-13</v>
      </c>
      <c r="HG468" s="223">
        <f t="shared" ca="1" si="1064"/>
        <v>-6.6162611489689432E-13</v>
      </c>
      <c r="HH468" s="223">
        <f t="shared" ca="1" si="1065"/>
        <v>8.8300547716694038E-13</v>
      </c>
      <c r="HI468" s="223">
        <f t="shared" ca="1" si="1066"/>
        <v>-8.7495704262452631E-13</v>
      </c>
      <c r="HJ468" s="223">
        <f t="shared" ca="1" si="1067"/>
        <v>6.3957200396611699E-13</v>
      </c>
      <c r="HK468" s="223">
        <f t="shared" ca="1" si="1068"/>
        <v>-2.3800951843201882E-13</v>
      </c>
      <c r="HL468" s="223">
        <f t="shared" ca="1" si="1069"/>
        <v>-2.2539403247061169E-13</v>
      </c>
      <c r="HM468" s="223">
        <f t="shared" ca="1" si="1070"/>
        <v>6.3023434948452836E-13</v>
      </c>
      <c r="HN468" s="223">
        <f t="shared" ca="1" si="1071"/>
        <v>-8.7132338520200835E-13</v>
      </c>
      <c r="HO468" s="223">
        <f t="shared" ca="1" si="1072"/>
        <v>8.8601993554164562E-13</v>
      </c>
      <c r="HP468" s="223">
        <f t="shared" ca="1" si="1073"/>
        <v>-6.7050545435355156E-13</v>
      </c>
      <c r="HQ468" s="223">
        <f t="shared" ca="1" si="1074"/>
        <v>2.8077621105920114E-13</v>
      </c>
      <c r="HR468" s="223">
        <f t="shared" ca="1" si="1075"/>
        <v>1.8190599704266254E-13</v>
      </c>
      <c r="HS468" s="223">
        <f t="shared" ca="1" si="1076"/>
        <v>-5.9732429432216824E-13</v>
      </c>
      <c r="HT468" s="223">
        <f t="shared" ca="1" si="1077"/>
        <v>8.5754219888321142E-13</v>
      </c>
      <c r="HU468" s="223">
        <f t="shared" ca="1" si="1078"/>
        <v>-8.9494832882786631E-13</v>
      </c>
      <c r="HV468" s="223">
        <f t="shared" ca="1" si="1079"/>
        <v>6.9982359837203474E-13</v>
      </c>
      <c r="HW468" s="223">
        <f t="shared" ca="1" si="1080"/>
        <v>-3.2286648920085091E-13</v>
      </c>
      <c r="HX468" s="223">
        <f t="shared" ca="1" si="1081"/>
        <v>-1.379797341347545E-13</v>
      </c>
      <c r="HY468" s="223">
        <f t="shared" ca="1" si="1082"/>
        <v>5.6297523261543261E-13</v>
      </c>
      <c r="HZ468" s="223">
        <f t="shared" ca="1" si="1083"/>
        <v>-8.4169511829544199E-13</v>
      </c>
      <c r="IA468" s="223">
        <f t="shared" ca="1" si="1084"/>
        <v>9.0172071320172686E-13</v>
      </c>
      <c r="IB468" s="223">
        <f t="shared" ca="1" si="1085"/>
        <v>-7.2745580604473331E-13</v>
      </c>
      <c r="IC468" s="223">
        <f t="shared" ca="1" si="1086"/>
        <v>3.6417895369034672E-13</v>
      </c>
      <c r="ID468" s="223">
        <f t="shared" ca="1" si="1087"/>
        <v>9.372106596171874E-14</v>
      </c>
      <c r="IE468" s="223">
        <f t="shared" ca="1" si="1088"/>
        <v>-8.0842839700618002E-13</v>
      </c>
      <c r="IF468" s="223">
        <f t="shared" ca="1" si="1089"/>
        <v>8.2382032044394957E-13</v>
      </c>
      <c r="IG468" s="223">
        <f t="shared" ca="1" si="1090"/>
        <v>-9.0632077339607979E-13</v>
      </c>
      <c r="IH468" s="223">
        <f t="shared" ca="1" si="1091"/>
        <v>7.5333550896306843E-13</v>
      </c>
      <c r="II468" s="223">
        <f t="shared" ca="1" si="1092"/>
        <v>-4.0461407918199754E-13</v>
      </c>
      <c r="IJ468" s="223">
        <f t="shared" ca="1" si="1093"/>
        <v>-4.9236615531785573E-14</v>
      </c>
      <c r="IK468" s="223">
        <f t="shared" ca="1" si="1094"/>
        <v>4.9029435650276205E-13</v>
      </c>
      <c r="IL468" s="223">
        <f t="shared" ca="1" si="1095"/>
        <v>-8.039608672823715E-13</v>
      </c>
      <c r="IM468" s="223">
        <f t="shared" ca="1" si="1096"/>
        <v>9.0873742746300262E-13</v>
      </c>
      <c r="IN468" s="223">
        <f t="shared" ca="1" si="1097"/>
        <v>-7.7740036065591554E-13</v>
      </c>
      <c r="IO468" s="223">
        <f t="shared" ca="1" si="1098"/>
        <v>4.4407445391689204E-13</v>
      </c>
      <c r="IP468" s="223">
        <f t="shared" ca="1" si="1099"/>
        <v>4.6335497823148616E-15</v>
      </c>
      <c r="IQ468" s="223">
        <f t="shared" ca="1" si="1100"/>
        <v>-4.5213763669347551E-13</v>
      </c>
      <c r="IR468" s="223">
        <f t="shared" ca="1" si="1101"/>
        <v>7.8216460197285666E-13</v>
      </c>
      <c r="IS468" s="223">
        <f t="shared" ca="1" si="1102"/>
        <v>-9.0896485347116264E-13</v>
      </c>
      <c r="IT468" s="223">
        <f t="shared" ca="1" si="1103"/>
        <v>7.9959238678771449E-13</v>
      </c>
      <c r="IU468" s="223">
        <f t="shared" ca="1" si="1104"/>
        <v>-4.824650143959734E-13</v>
      </c>
      <c r="IV468" s="223">
        <f t="shared" ca="1" si="1105"/>
        <v>3.9980678594329227E-14</v>
      </c>
      <c r="IW468" s="223">
        <f t="shared" ca="1" si="1106"/>
        <v>4.1289167771472324E-13</v>
      </c>
      <c r="IX468" s="223">
        <f t="shared" ca="1" si="1107"/>
        <v>-7.5848403362766304E-13</v>
      </c>
      <c r="IY468" s="223">
        <f t="shared" ca="1" si="1108"/>
        <v>9.0700250353139448E-13</v>
      </c>
      <c r="IZ468" s="223">
        <f t="shared" ca="1" si="1109"/>
        <v>-8.1985812482376664E-13</v>
      </c>
      <c r="JA468" s="223">
        <f t="shared" ca="1" si="1110"/>
        <v>5.1969327439643154E-13</v>
      </c>
      <c r="JB468" s="223">
        <f t="shared" ca="1" si="1111"/>
        <v>-8.4498590014345828E-14</v>
      </c>
    </row>
    <row r="469" spans="2:262">
      <c r="B469" s="230">
        <v>108</v>
      </c>
      <c r="C469" s="229">
        <f t="shared" si="1112"/>
        <v>2.1093750000000014E-3</v>
      </c>
      <c r="D469" s="226">
        <f t="shared" ca="1" si="855"/>
        <v>18.000000000031829</v>
      </c>
      <c r="E469" s="225">
        <f ca="1">DJ361</f>
        <v>3.1829724655212895E-11</v>
      </c>
      <c r="F469" s="224">
        <v>108</v>
      </c>
      <c r="G469" s="223">
        <f t="shared" ca="1" si="856"/>
        <v>-3.1134154670443252E-13</v>
      </c>
      <c r="H469" s="223">
        <f t="shared" ca="1" si="857"/>
        <v>5.7994588293654747E-13</v>
      </c>
      <c r="I469" s="223">
        <f t="shared" ca="1" si="858"/>
        <v>-7.1159166596161339E-13</v>
      </c>
      <c r="J469" s="223">
        <f t="shared" ca="1" si="859"/>
        <v>6.7518976055268925E-13</v>
      </c>
      <c r="K469" s="223">
        <f t="shared" ca="1" si="860"/>
        <v>-4.7933674864176802E-13</v>
      </c>
      <c r="L469" s="223">
        <f t="shared" ca="1" si="861"/>
        <v>1.7028478226886603E-13</v>
      </c>
      <c r="M469" s="223">
        <f t="shared" ca="1" si="862"/>
        <v>1.7898120768608389E-13</v>
      </c>
      <c r="N469" s="223">
        <f t="shared" ca="1" si="863"/>
        <v>-4.85979448223077E-13</v>
      </c>
      <c r="O469" s="223">
        <f t="shared" ca="1" si="864"/>
        <v>6.7821001116234091E-13</v>
      </c>
      <c r="P469" s="223">
        <f t="shared" ca="1" si="865"/>
        <v>-7.1027621285293098E-13</v>
      </c>
      <c r="Q469" s="223">
        <f t="shared" ca="1" si="866"/>
        <v>5.7460538018929411E-13</v>
      </c>
      <c r="R469" s="223">
        <f t="shared" ca="1" si="867"/>
        <v>-3.0323719394288931E-13</v>
      </c>
      <c r="S469" s="223">
        <f t="shared" ca="1" si="868"/>
        <v>-3.9742721230173108E-14</v>
      </c>
      <c r="T469" s="223">
        <f t="shared" ca="1" si="869"/>
        <v>3.7333709585481074E-13</v>
      </c>
      <c r="U469" s="223">
        <f t="shared" ca="1" si="870"/>
        <v>-6.1876512597865777E-13</v>
      </c>
      <c r="V469" s="223">
        <f t="shared" ca="1" si="871"/>
        <v>7.1806714862072415E-13</v>
      </c>
      <c r="W469" s="223">
        <f t="shared" ca="1" si="872"/>
        <v>-6.4779224921855777E-13</v>
      </c>
      <c r="X469" s="223">
        <f t="shared" ca="1" si="873"/>
        <v>4.2453637031106713E-13</v>
      </c>
      <c r="Y469" s="223">
        <f t="shared" ca="1" si="874"/>
        <v>-1.0102305571463337E-13</v>
      </c>
      <c r="Z469" s="223">
        <f t="shared" ca="1" si="875"/>
        <v>-2.4634760826269531E-13</v>
      </c>
      <c r="AA469" s="223">
        <f t="shared" ca="1" si="876"/>
        <v>5.355414440110928E-13</v>
      </c>
      <c r="AB469" s="223">
        <f t="shared" ca="1" si="877"/>
        <v>-6.9826316656372015E-13</v>
      </c>
      <c r="AC469" s="223">
        <f t="shared" ca="1" si="878"/>
        <v>6.9608482539642909E-13</v>
      </c>
      <c r="AD469" s="223">
        <f t="shared" ca="1" si="879"/>
        <v>-5.2952085205092611E-13</v>
      </c>
      <c r="AE469" s="223">
        <f t="shared" ca="1" si="880"/>
        <v>2.3790657328270902E-13</v>
      </c>
      <c r="AF469" s="223">
        <f t="shared" ca="1" si="881"/>
        <v>1.0989112023837468E-13</v>
      </c>
      <c r="AG469" s="223">
        <f t="shared" ca="1" si="882"/>
        <v>-4.3173720468528709E-13</v>
      </c>
      <c r="AH469" s="223">
        <f t="shared" ca="1" si="883"/>
        <v>6.5162532260616894E-13</v>
      </c>
      <c r="AI469" s="223">
        <f t="shared" ca="1" si="884"/>
        <v>-7.1762725210318453E-13</v>
      </c>
      <c r="AJ469" s="223">
        <f t="shared" ca="1" si="885"/>
        <v>6.1415614440518417E-13</v>
      </c>
      <c r="AK469" s="223">
        <f t="shared" ca="1" si="886"/>
        <v>-3.6564747465908276E-13</v>
      </c>
      <c r="AL469" s="223">
        <f t="shared" ca="1" si="887"/>
        <v>3.078842190905147E-14</v>
      </c>
      <c r="AM469" s="223">
        <f t="shared" ca="1" si="888"/>
        <v>3.1134154670444039E-13</v>
      </c>
      <c r="AN469" s="223">
        <f t="shared" ca="1" si="889"/>
        <v>-5.7994588293654888E-13</v>
      </c>
      <c r="AO469" s="223">
        <f t="shared" ca="1" si="890"/>
        <v>7.115916659616143E-13</v>
      </c>
      <c r="AP469" s="223">
        <f t="shared" ca="1" si="891"/>
        <v>-6.7518976055268935E-13</v>
      </c>
      <c r="AQ469" s="223">
        <f t="shared" ca="1" si="892"/>
        <v>4.7933674864176519E-13</v>
      </c>
      <c r="AR469" s="223">
        <f t="shared" ca="1" si="893"/>
        <v>-1.7028478226885876E-13</v>
      </c>
      <c r="AS469" s="223">
        <f t="shared" ca="1" si="894"/>
        <v>-1.7898120768608374E-13</v>
      </c>
      <c r="AT469" s="223">
        <f t="shared" ca="1" si="895"/>
        <v>4.8597944822308074E-13</v>
      </c>
      <c r="AU469" s="223">
        <f t="shared" ca="1" si="896"/>
        <v>-6.7821001116234434E-13</v>
      </c>
      <c r="AV469" s="223">
        <f t="shared" ca="1" si="897"/>
        <v>7.1027621285293068E-13</v>
      </c>
      <c r="AW469" s="223">
        <f t="shared" ca="1" si="898"/>
        <v>-5.7460538018929129E-13</v>
      </c>
      <c r="AX469" s="223">
        <f t="shared" ca="1" si="899"/>
        <v>3.0323719394288023E-13</v>
      </c>
      <c r="AY469" s="223">
        <f t="shared" ca="1" si="900"/>
        <v>3.9742721230178024E-14</v>
      </c>
      <c r="AZ469" s="223">
        <f t="shared" ca="1" si="901"/>
        <v>-3.7333709585481498E-13</v>
      </c>
      <c r="BA469" s="223">
        <f t="shared" ca="1" si="902"/>
        <v>6.1876512597865757E-13</v>
      </c>
      <c r="BB469" s="223">
        <f t="shared" ca="1" si="903"/>
        <v>-7.1806714862072435E-13</v>
      </c>
      <c r="BC469" s="223">
        <f t="shared" ca="1" si="904"/>
        <v>6.4779224921855342E-13</v>
      </c>
      <c r="BD469" s="223">
        <f t="shared" ca="1" si="905"/>
        <v>-4.2453637031105486E-13</v>
      </c>
      <c r="BE469" s="223">
        <f t="shared" ca="1" si="906"/>
        <v>1.0102305571463859E-13</v>
      </c>
      <c r="BF469" s="223">
        <f t="shared" ca="1" si="907"/>
        <v>2.4634760826269516E-13</v>
      </c>
      <c r="BG469" s="223">
        <f t="shared" ca="1" si="908"/>
        <v>-5.3554144401109603E-13</v>
      </c>
      <c r="BH469" s="223">
        <f t="shared" ca="1" si="909"/>
        <v>6.9826316656372126E-13</v>
      </c>
      <c r="BI469" s="223">
        <f t="shared" ca="1" si="910"/>
        <v>-6.9608482539642657E-13</v>
      </c>
      <c r="BJ469" s="223">
        <f t="shared" ca="1" si="911"/>
        <v>5.2952085205091601E-13</v>
      </c>
      <c r="BK469" s="223">
        <f t="shared" ca="1" si="912"/>
        <v>-2.3790657328271401E-13</v>
      </c>
      <c r="BL469" s="223">
        <f t="shared" ca="1" si="913"/>
        <v>-1.0989112023837958E-13</v>
      </c>
      <c r="BM469" s="223">
        <f t="shared" ca="1" si="914"/>
        <v>4.3173720468529108E-13</v>
      </c>
      <c r="BN469" s="223">
        <f t="shared" ca="1" si="915"/>
        <v>-6.5162532260617106E-13</v>
      </c>
      <c r="BO469" s="223">
        <f t="shared" ca="1" si="916"/>
        <v>7.1762725210318372E-13</v>
      </c>
      <c r="BP469" s="223">
        <f t="shared" ca="1" si="917"/>
        <v>-6.141561444051869E-13</v>
      </c>
      <c r="BQ469" s="223">
        <f t="shared" ca="1" si="918"/>
        <v>3.6564747465907852E-13</v>
      </c>
      <c r="BR469" s="223">
        <f t="shared" ca="1" si="919"/>
        <v>-3.0788421909046547E-14</v>
      </c>
      <c r="BS469" s="223">
        <f t="shared" ca="1" si="920"/>
        <v>-3.1134154670444489E-13</v>
      </c>
      <c r="BT469" s="223">
        <f t="shared" ca="1" si="921"/>
        <v>5.7994588293655777E-13</v>
      </c>
      <c r="BU469" s="223">
        <f t="shared" ca="1" si="922"/>
        <v>-7.1159166596161349E-13</v>
      </c>
      <c r="BV469" s="223">
        <f t="shared" ca="1" si="923"/>
        <v>6.7518976055268763E-13</v>
      </c>
      <c r="BW469" s="223">
        <f t="shared" ca="1" si="924"/>
        <v>-4.7933674864176156E-13</v>
      </c>
      <c r="BX469" s="223">
        <f t="shared" ca="1" si="925"/>
        <v>1.7028478226885399E-13</v>
      </c>
      <c r="BY469" s="223">
        <f t="shared" ca="1" si="926"/>
        <v>1.7898120768609838E-13</v>
      </c>
      <c r="BZ469" s="223">
        <f t="shared" ca="1" si="927"/>
        <v>-4.859794482230768E-13</v>
      </c>
      <c r="CA469" s="223">
        <f t="shared" ca="1" si="928"/>
        <v>6.7821001116234252E-13</v>
      </c>
      <c r="CB469" s="223">
        <f t="shared" ca="1" si="929"/>
        <v>-7.1027621285292997E-13</v>
      </c>
      <c r="CC469" s="223">
        <f t="shared" ca="1" si="930"/>
        <v>5.7460538018928826E-13</v>
      </c>
      <c r="CD469" s="223">
        <f t="shared" ca="1" si="931"/>
        <v>-3.0323719394287573E-13</v>
      </c>
      <c r="CE469" s="223">
        <f t="shared" ca="1" si="932"/>
        <v>-3.9742721230193151E-14</v>
      </c>
      <c r="CF469" s="223">
        <f t="shared" ca="1" si="933"/>
        <v>3.7333709585481044E-13</v>
      </c>
      <c r="CG469" s="223">
        <f t="shared" ca="1" si="934"/>
        <v>-6.1876512597866009E-13</v>
      </c>
      <c r="CH469" s="223">
        <f t="shared" ca="1" si="935"/>
        <v>7.1806714862072455E-13</v>
      </c>
      <c r="CI469" s="223">
        <f t="shared" ca="1" si="936"/>
        <v>-6.477922492185513E-13</v>
      </c>
      <c r="CJ469" s="223">
        <f t="shared" ca="1" si="937"/>
        <v>4.2453637031105092E-13</v>
      </c>
      <c r="CK469" s="223">
        <f t="shared" ca="1" si="938"/>
        <v>-1.0102305571463371E-13</v>
      </c>
      <c r="CL469" s="223">
        <f t="shared" ca="1" si="939"/>
        <v>-2.4634760826269975E-13</v>
      </c>
      <c r="CM469" s="223">
        <f t="shared" ca="1" si="940"/>
        <v>5.3554144401109946E-13</v>
      </c>
      <c r="CN469" s="223">
        <f t="shared" ca="1" si="941"/>
        <v>-6.9826316656372257E-13</v>
      </c>
      <c r="CO469" s="223">
        <f t="shared" ca="1" si="942"/>
        <v>6.9608482539642536E-13</v>
      </c>
      <c r="CP469" s="223">
        <f t="shared" ca="1" si="943"/>
        <v>-5.2952085205091258E-13</v>
      </c>
      <c r="CQ469" s="223">
        <f t="shared" ca="1" si="944"/>
        <v>2.3790657328270937E-13</v>
      </c>
      <c r="CR469" s="223">
        <f t="shared" ca="1" si="945"/>
        <v>1.0989112023838443E-13</v>
      </c>
      <c r="CS469" s="223">
        <f t="shared" ca="1" si="946"/>
        <v>-4.3173720468529491E-13</v>
      </c>
      <c r="CT469" s="223">
        <f t="shared" ca="1" si="947"/>
        <v>6.5162532260617318E-13</v>
      </c>
      <c r="CU469" s="223">
        <f t="shared" ca="1" si="948"/>
        <v>-7.1762725210318352E-13</v>
      </c>
      <c r="CV469" s="223">
        <f t="shared" ca="1" si="949"/>
        <v>6.1415614440518427E-13</v>
      </c>
      <c r="CW469" s="223">
        <f t="shared" ca="1" si="950"/>
        <v>-3.6564747465907428E-13</v>
      </c>
      <c r="CX469" s="223">
        <f t="shared" ca="1" si="951"/>
        <v>3.0788421909041618E-14</v>
      </c>
      <c r="CY469" s="223">
        <f t="shared" ca="1" si="952"/>
        <v>3.1134154670444933E-13</v>
      </c>
      <c r="CZ469" s="223">
        <f t="shared" ca="1" si="953"/>
        <v>-5.799458829365607E-13</v>
      </c>
      <c r="DA469" s="223">
        <f t="shared" ca="1" si="954"/>
        <v>7.1159166596161712E-13</v>
      </c>
      <c r="DB469" s="223">
        <f t="shared" ca="1" si="955"/>
        <v>-6.7518976055267895E-13</v>
      </c>
      <c r="DC469" s="223">
        <f t="shared" ca="1" si="956"/>
        <v>4.7933674864174267E-13</v>
      </c>
      <c r="DD469" s="223">
        <f t="shared" ca="1" si="957"/>
        <v>-1.7028478226886903E-13</v>
      </c>
      <c r="DE469" s="223">
        <f t="shared" ca="1" si="958"/>
        <v>-1.7898120768608336E-13</v>
      </c>
      <c r="DF469" s="223">
        <f t="shared" ca="1" si="959"/>
        <v>4.8597944822308044E-13</v>
      </c>
      <c r="DG469" s="223">
        <f t="shared" ca="1" si="960"/>
        <v>-6.7821001116234414E-13</v>
      </c>
      <c r="DH469" s="223">
        <f t="shared" ca="1" si="961"/>
        <v>7.1027621285292906E-13</v>
      </c>
      <c r="DI469" s="223">
        <f t="shared" ca="1" si="962"/>
        <v>-5.7460538018928523E-13</v>
      </c>
      <c r="DJ469" s="223">
        <f t="shared" ca="1" si="963"/>
        <v>3.0323719394287124E-13</v>
      </c>
      <c r="DK469" s="223">
        <f t="shared" ca="1" si="964"/>
        <v>3.974272123019808E-14</v>
      </c>
      <c r="DL469" s="223">
        <f t="shared" ca="1" si="965"/>
        <v>-3.7333709585483209E-13</v>
      </c>
      <c r="DM469" s="223">
        <f t="shared" ca="1" si="966"/>
        <v>6.1876512597867302E-13</v>
      </c>
      <c r="DN469" s="223">
        <f t="shared" ca="1" si="967"/>
        <v>-7.1806714862072566E-13</v>
      </c>
      <c r="DO469" s="223">
        <f t="shared" ca="1" si="968"/>
        <v>6.4779224921855797E-13</v>
      </c>
      <c r="DP469" s="223">
        <f t="shared" ca="1" si="969"/>
        <v>-4.2453637031106339E-13</v>
      </c>
      <c r="DQ469" s="223">
        <f t="shared" ca="1" si="970"/>
        <v>1.0102305571462884E-13</v>
      </c>
      <c r="DR469" s="223">
        <f t="shared" ca="1" si="971"/>
        <v>2.463476082627044E-13</v>
      </c>
      <c r="DS469" s="223">
        <f t="shared" ca="1" si="972"/>
        <v>-5.3554144401110259E-13</v>
      </c>
      <c r="DT469" s="223">
        <f t="shared" ca="1" si="973"/>
        <v>6.9826316656372368E-13</v>
      </c>
      <c r="DU469" s="223">
        <f t="shared" ca="1" si="974"/>
        <v>-6.9608482539642404E-13</v>
      </c>
      <c r="DV469" s="223">
        <f t="shared" ca="1" si="975"/>
        <v>5.2952085205090924E-13</v>
      </c>
      <c r="DW469" s="223">
        <f t="shared" ca="1" si="976"/>
        <v>-2.3790657328268544E-13</v>
      </c>
      <c r="DX469" s="223">
        <f t="shared" ca="1" si="977"/>
        <v>-1.0989112023840949E-13</v>
      </c>
      <c r="DY469" s="223">
        <f t="shared" ca="1" si="978"/>
        <v>4.3173720468528259E-13</v>
      </c>
      <c r="DZ469" s="223">
        <f t="shared" ca="1" si="979"/>
        <v>-6.5162532260616652E-13</v>
      </c>
      <c r="EA469" s="223">
        <f t="shared" ca="1" si="980"/>
        <v>7.1762725210318433E-13</v>
      </c>
      <c r="EB469" s="223">
        <f t="shared" ca="1" si="981"/>
        <v>-6.1415614440518165E-13</v>
      </c>
      <c r="EC469" s="223">
        <f t="shared" ca="1" si="982"/>
        <v>3.6564747465907004E-13</v>
      </c>
      <c r="ED469" s="223">
        <f t="shared" ca="1" si="983"/>
        <v>-3.0788421909036696E-14</v>
      </c>
      <c r="EE469" s="223">
        <f t="shared" ca="1" si="984"/>
        <v>-3.1134154670445377E-13</v>
      </c>
      <c r="EF469" s="223">
        <f t="shared" ca="1" si="985"/>
        <v>5.7994588293656373E-13</v>
      </c>
      <c r="EG469" s="223">
        <f t="shared" ca="1" si="986"/>
        <v>-7.1159166596161783E-13</v>
      </c>
      <c r="EH469" s="223">
        <f t="shared" ca="1" si="987"/>
        <v>6.7518976055267723E-13</v>
      </c>
      <c r="EI469" s="223">
        <f t="shared" ca="1" si="988"/>
        <v>-4.7933674864173904E-13</v>
      </c>
      <c r="EJ469" s="223">
        <f t="shared" ca="1" si="989"/>
        <v>1.7028478226886424E-13</v>
      </c>
      <c r="EK469" s="223">
        <f t="shared" ca="1" si="990"/>
        <v>1.7898120768608818E-13</v>
      </c>
      <c r="EL469" s="223">
        <f t="shared" ca="1" si="991"/>
        <v>-4.8597944822308407E-13</v>
      </c>
      <c r="EM469" s="223">
        <f t="shared" ca="1" si="992"/>
        <v>6.7821001116234576E-13</v>
      </c>
      <c r="EN469" s="223">
        <f t="shared" ca="1" si="993"/>
        <v>-7.1027621285292836E-13</v>
      </c>
      <c r="EO469" s="223">
        <f t="shared" ca="1" si="994"/>
        <v>5.746053801892822E-13</v>
      </c>
      <c r="EP469" s="223">
        <f t="shared" ca="1" si="995"/>
        <v>-3.032371939428668E-13</v>
      </c>
      <c r="EQ469" s="223">
        <f t="shared" ca="1" si="996"/>
        <v>-3.9742721230202996E-14</v>
      </c>
      <c r="ER469" s="223">
        <f t="shared" ca="1" si="997"/>
        <v>3.7333709585483623E-13</v>
      </c>
      <c r="ES469" s="223">
        <f t="shared" ca="1" si="998"/>
        <v>-6.1876512597867554E-13</v>
      </c>
      <c r="ET469" s="223">
        <f t="shared" ca="1" si="999"/>
        <v>7.1806714862072415E-13</v>
      </c>
      <c r="EU469" s="223">
        <f t="shared" ca="1" si="1000"/>
        <v>-6.4779224921855585E-13</v>
      </c>
      <c r="EV469" s="223">
        <f t="shared" ca="1" si="1001"/>
        <v>4.245363703110595E-13</v>
      </c>
      <c r="EW469" s="223">
        <f t="shared" ca="1" si="1002"/>
        <v>-1.0102305571462395E-13</v>
      </c>
      <c r="EX469" s="223">
        <f t="shared" ca="1" si="1003"/>
        <v>-2.4634760826270909E-13</v>
      </c>
      <c r="EY469" s="223">
        <f t="shared" ca="1" si="1004"/>
        <v>5.3554144401110593E-13</v>
      </c>
      <c r="EZ469" s="223">
        <f t="shared" ca="1" si="1005"/>
        <v>-6.9826316656372489E-13</v>
      </c>
      <c r="FA469" s="223">
        <f t="shared" ca="1" si="1006"/>
        <v>6.9608482539642283E-13</v>
      </c>
      <c r="FB469" s="223">
        <f t="shared" ca="1" si="1007"/>
        <v>-5.2952085205090591E-13</v>
      </c>
      <c r="FC469" s="223">
        <f t="shared" ca="1" si="1008"/>
        <v>2.3790657328268074E-13</v>
      </c>
      <c r="FD469" s="223">
        <f t="shared" ca="1" si="1009"/>
        <v>1.0989112023841435E-13</v>
      </c>
      <c r="FE469" s="223">
        <f t="shared" ca="1" si="1010"/>
        <v>-4.3173720468528658E-13</v>
      </c>
      <c r="FF469" s="223">
        <f t="shared" ca="1" si="1011"/>
        <v>6.5162532260616864E-13</v>
      </c>
      <c r="FG469" s="223">
        <f t="shared" ca="1" si="1012"/>
        <v>-7.1762725210318402E-13</v>
      </c>
      <c r="FH469" s="223">
        <f t="shared" ca="1" si="1013"/>
        <v>6.1415614440517922E-13</v>
      </c>
      <c r="FI469" s="223">
        <f t="shared" ca="1" si="1014"/>
        <v>-3.656474746590658E-13</v>
      </c>
      <c r="FJ469" s="223">
        <f t="shared" ca="1" si="1015"/>
        <v>3.0788421909031767E-14</v>
      </c>
      <c r="FK469" s="223">
        <f t="shared" ca="1" si="1016"/>
        <v>3.1134154670445822E-13</v>
      </c>
      <c r="FL469" s="223">
        <f t="shared" ca="1" si="1017"/>
        <v>-5.7994588293656645E-13</v>
      </c>
      <c r="FM469" s="223">
        <f t="shared" ca="1" si="1018"/>
        <v>7.1159166596161854E-13</v>
      </c>
      <c r="FN469" s="223">
        <f t="shared" ca="1" si="1019"/>
        <v>-6.7518976055267551E-13</v>
      </c>
      <c r="FO469" s="223">
        <f t="shared" ca="1" si="1020"/>
        <v>4.793367486417353E-13</v>
      </c>
      <c r="FP469" s="223">
        <f t="shared" ca="1" si="1021"/>
        <v>-1.7028478226885946E-13</v>
      </c>
      <c r="FQ469" s="223">
        <f t="shared" ca="1" si="1022"/>
        <v>-1.7898120768609293E-13</v>
      </c>
      <c r="FR469" s="223">
        <f t="shared" ca="1" si="1023"/>
        <v>4.8597944822308761E-13</v>
      </c>
      <c r="FS469" s="223">
        <f t="shared" ca="1" si="1024"/>
        <v>-6.7821001116234737E-13</v>
      </c>
      <c r="FT469" s="223">
        <f t="shared" ca="1" si="1025"/>
        <v>7.1027621285292755E-13</v>
      </c>
      <c r="FU469" s="223">
        <f t="shared" ca="1" si="1026"/>
        <v>-5.7460538018927937E-13</v>
      </c>
      <c r="FV469" s="223">
        <f t="shared" ca="1" si="1027"/>
        <v>3.0323719394286235E-13</v>
      </c>
      <c r="FW469" s="223">
        <f t="shared" ca="1" si="1028"/>
        <v>3.9742721230207925E-14</v>
      </c>
      <c r="FX469" s="223">
        <f t="shared" ca="1" si="1029"/>
        <v>-3.7333709585484053E-13</v>
      </c>
      <c r="FY469" s="223">
        <f t="shared" ca="1" si="1030"/>
        <v>6.1876512597867807E-13</v>
      </c>
      <c r="FZ469" s="223">
        <f t="shared" ca="1" si="1031"/>
        <v>-7.1806714862072607E-13</v>
      </c>
      <c r="GA469" s="223">
        <f t="shared" ca="1" si="1032"/>
        <v>6.4779224921855373E-13</v>
      </c>
      <c r="GB469" s="223">
        <f t="shared" ca="1" si="1033"/>
        <v>-4.2453637031105552E-13</v>
      </c>
      <c r="GC469" s="223">
        <f t="shared" ca="1" si="1034"/>
        <v>1.0102305571461908E-13</v>
      </c>
      <c r="GD469" s="223">
        <f t="shared" ca="1" si="1035"/>
        <v>2.4634760826271369E-13</v>
      </c>
      <c r="GE469" s="223">
        <f t="shared" ca="1" si="1036"/>
        <v>-5.3554144401110926E-13</v>
      </c>
      <c r="GF469" s="223">
        <f t="shared" ca="1" si="1037"/>
        <v>6.98263166563726E-13</v>
      </c>
      <c r="GG469" s="223">
        <f t="shared" ca="1" si="1038"/>
        <v>-6.9608482539642172E-13</v>
      </c>
      <c r="GH469" s="223">
        <f t="shared" ca="1" si="1039"/>
        <v>5.2952085205090258E-13</v>
      </c>
      <c r="GI469" s="223">
        <f t="shared" ca="1" si="1040"/>
        <v>-2.379065732826761E-13</v>
      </c>
      <c r="GJ469" s="223">
        <f t="shared" ca="1" si="1041"/>
        <v>-1.0989112023841924E-13</v>
      </c>
      <c r="GK469" s="223">
        <f t="shared" ca="1" si="1042"/>
        <v>4.3173720468529052E-13</v>
      </c>
      <c r="GL469" s="223">
        <f t="shared" ca="1" si="1043"/>
        <v>-6.5162532260617076E-13</v>
      </c>
      <c r="GM469" s="223">
        <f t="shared" ca="1" si="1044"/>
        <v>7.1762725210318372E-13</v>
      </c>
      <c r="GN469" s="223">
        <f t="shared" ca="1" si="1045"/>
        <v>-6.141561444051767E-13</v>
      </c>
      <c r="GO469" s="223">
        <f t="shared" ca="1" si="1046"/>
        <v>3.6564747465906156E-13</v>
      </c>
      <c r="GP469" s="223">
        <f t="shared" ca="1" si="1047"/>
        <v>-3.0788421909026838E-14</v>
      </c>
      <c r="GQ469" s="223">
        <f t="shared" ca="1" si="1048"/>
        <v>-3.1134154670446266E-13</v>
      </c>
      <c r="GR469" s="223">
        <f t="shared" ca="1" si="1049"/>
        <v>5.7994588293656938E-13</v>
      </c>
      <c r="GS469" s="223">
        <f t="shared" ca="1" si="1050"/>
        <v>-7.1159166596161924E-13</v>
      </c>
      <c r="GT469" s="223">
        <f t="shared" ca="1" si="1051"/>
        <v>6.751897605526738E-13</v>
      </c>
      <c r="GU469" s="223">
        <f t="shared" ca="1" si="1052"/>
        <v>-4.7933674864173157E-13</v>
      </c>
      <c r="GV469" s="223">
        <f t="shared" ca="1" si="1053"/>
        <v>1.7028478226881496E-13</v>
      </c>
      <c r="GW469" s="223">
        <f t="shared" ca="1" si="1054"/>
        <v>1.7898120768613728E-13</v>
      </c>
      <c r="GX469" s="223">
        <f t="shared" ca="1" si="1055"/>
        <v>-4.8597944822312143E-13</v>
      </c>
      <c r="GY469" s="223">
        <f t="shared" ca="1" si="1056"/>
        <v>6.7821001116236252E-13</v>
      </c>
      <c r="GZ469" s="223">
        <f t="shared" ca="1" si="1057"/>
        <v>-7.1027621285292058E-13</v>
      </c>
      <c r="HA469" s="223">
        <f t="shared" ca="1" si="1058"/>
        <v>5.7460538018930088E-13</v>
      </c>
      <c r="HB469" s="223">
        <f t="shared" ca="1" si="1059"/>
        <v>-3.0323719394289492E-13</v>
      </c>
      <c r="HC469" s="223">
        <f t="shared" ca="1" si="1060"/>
        <v>-3.974272123017206E-14</v>
      </c>
      <c r="HD469" s="223">
        <f t="shared" ca="1" si="1061"/>
        <v>3.7333709585480988E-13</v>
      </c>
      <c r="HE469" s="223">
        <f t="shared" ca="1" si="1062"/>
        <v>-6.1876512597865979E-13</v>
      </c>
      <c r="HF469" s="223">
        <f t="shared" ca="1" si="1063"/>
        <v>7.1806714862072455E-13</v>
      </c>
      <c r="HG469" s="223">
        <f t="shared" ca="1" si="1064"/>
        <v>-6.4779224921855171E-13</v>
      </c>
      <c r="HH469" s="223">
        <f t="shared" ca="1" si="1065"/>
        <v>4.2453637031105148E-13</v>
      </c>
      <c r="HI469" s="223">
        <f t="shared" ca="1" si="1066"/>
        <v>-1.0102305571461419E-13</v>
      </c>
      <c r="HJ469" s="223">
        <f t="shared" ca="1" si="1067"/>
        <v>-2.4634760826271833E-13</v>
      </c>
      <c r="HK469" s="223">
        <f t="shared" ca="1" si="1068"/>
        <v>5.3554144401111249E-13</v>
      </c>
      <c r="HL469" s="223">
        <f t="shared" ca="1" si="1069"/>
        <v>-6.9826316656372722E-13</v>
      </c>
      <c r="HM469" s="223">
        <f t="shared" ca="1" si="1070"/>
        <v>6.9608482539642051E-13</v>
      </c>
      <c r="HN469" s="223">
        <f t="shared" ca="1" si="1071"/>
        <v>-5.2952085205089925E-13</v>
      </c>
      <c r="HO469" s="223">
        <f t="shared" ca="1" si="1072"/>
        <v>2.3790657328267145E-13</v>
      </c>
      <c r="HP469" s="223">
        <f t="shared" ca="1" si="1073"/>
        <v>1.0989112023842411E-13</v>
      </c>
      <c r="HQ469" s="223">
        <f t="shared" ca="1" si="1074"/>
        <v>-4.3173720468532702E-13</v>
      </c>
      <c r="HR469" s="223">
        <f t="shared" ca="1" si="1075"/>
        <v>6.5162532260619005E-13</v>
      </c>
      <c r="HS469" s="223">
        <f t="shared" ca="1" si="1076"/>
        <v>-7.176272521031813E-13</v>
      </c>
      <c r="HT469" s="223">
        <f t="shared" ca="1" si="1077"/>
        <v>6.1415614440515287E-13</v>
      </c>
      <c r="HU469" s="223">
        <f t="shared" ca="1" si="1078"/>
        <v>-3.6564747465902212E-13</v>
      </c>
      <c r="HV469" s="223">
        <f t="shared" ca="1" si="1079"/>
        <v>3.0788421908981097E-14</v>
      </c>
      <c r="HW469" s="223">
        <f t="shared" ca="1" si="1080"/>
        <v>3.1134154670443025E-13</v>
      </c>
      <c r="HX469" s="223">
        <f t="shared" ca="1" si="1081"/>
        <v>-5.7994588293654818E-13</v>
      </c>
      <c r="HY469" s="223">
        <f t="shared" ca="1" si="1082"/>
        <v>7.115916659616142E-13</v>
      </c>
      <c r="HZ469" s="223">
        <f t="shared" ca="1" si="1083"/>
        <v>-6.7518976055268611E-13</v>
      </c>
      <c r="IA469" s="223">
        <f t="shared" ca="1" si="1084"/>
        <v>4.7933674864175853E-13</v>
      </c>
      <c r="IB469" s="223">
        <f t="shared" ca="1" si="1085"/>
        <v>-1.7028478226884987E-13</v>
      </c>
      <c r="IC469" s="223">
        <f t="shared" ca="1" si="1086"/>
        <v>-1.789812076861025E-13</v>
      </c>
      <c r="ID469" s="223">
        <f t="shared" ca="1" si="1087"/>
        <v>4.8597944822309498E-13</v>
      </c>
      <c r="IE469" s="223">
        <f t="shared" ca="1" si="1088"/>
        <v>-3.2955710356465165E-13</v>
      </c>
      <c r="IF469" s="223">
        <f t="shared" ca="1" si="1089"/>
        <v>7.1027621285292603E-13</v>
      </c>
      <c r="IG469" s="223">
        <f t="shared" ca="1" si="1090"/>
        <v>-5.7460538018927341E-13</v>
      </c>
      <c r="IH469" s="223">
        <f t="shared" ca="1" si="1091"/>
        <v>3.0323719394285342E-13</v>
      </c>
      <c r="II469" s="223">
        <f t="shared" ca="1" si="1092"/>
        <v>3.9742721230217777E-14</v>
      </c>
      <c r="IJ469" s="223">
        <f t="shared" ca="1" si="1093"/>
        <v>-3.7333709585484896E-13</v>
      </c>
      <c r="IK469" s="223">
        <f t="shared" ca="1" si="1094"/>
        <v>6.1876512597868301E-13</v>
      </c>
      <c r="IL469" s="223">
        <f t="shared" ca="1" si="1095"/>
        <v>-7.1806714862072647E-13</v>
      </c>
      <c r="IM469" s="223">
        <f t="shared" ca="1" si="1096"/>
        <v>6.4779224921853182E-13</v>
      </c>
      <c r="IN469" s="223">
        <f t="shared" ca="1" si="1097"/>
        <v>-4.2453637031101457E-13</v>
      </c>
      <c r="IO469" s="223">
        <f t="shared" ca="1" si="1098"/>
        <v>1.0102305571456886E-13</v>
      </c>
      <c r="IP469" s="223">
        <f t="shared" ca="1" si="1099"/>
        <v>2.4634760826276135E-13</v>
      </c>
      <c r="IQ469" s="223">
        <f t="shared" ca="1" si="1100"/>
        <v>-5.3554144401114308E-13</v>
      </c>
      <c r="IR469" s="223">
        <f t="shared" ca="1" si="1101"/>
        <v>6.9826316656371863E-13</v>
      </c>
      <c r="IS469" s="223">
        <f t="shared" ca="1" si="1102"/>
        <v>-6.9608482539642929E-13</v>
      </c>
      <c r="IT469" s="223">
        <f t="shared" ca="1" si="1103"/>
        <v>5.2952085205092358E-13</v>
      </c>
      <c r="IU469" s="223">
        <f t="shared" ca="1" si="1104"/>
        <v>-2.3790657328270533E-13</v>
      </c>
      <c r="IV469" s="223">
        <f t="shared" ca="1" si="1105"/>
        <v>-1.0989112023838862E-13</v>
      </c>
      <c r="IW469" s="223">
        <f t="shared" ca="1" si="1106"/>
        <v>4.317372046852984E-13</v>
      </c>
      <c r="IX469" s="223">
        <f t="shared" ca="1" si="1107"/>
        <v>-6.516253226061749E-13</v>
      </c>
      <c r="IY469" s="223">
        <f t="shared" ca="1" si="1108"/>
        <v>7.1762725210318322E-13</v>
      </c>
      <c r="IZ469" s="223">
        <f t="shared" ca="1" si="1109"/>
        <v>-6.1415614440517145E-13</v>
      </c>
      <c r="JA469" s="223">
        <f t="shared" ca="1" si="1110"/>
        <v>3.6564747465905307E-13</v>
      </c>
      <c r="JB469" s="223">
        <f t="shared" ca="1" si="1111"/>
        <v>-3.0788421909016987E-14</v>
      </c>
    </row>
    <row r="470" spans="2:262">
      <c r="B470" s="230">
        <v>109</v>
      </c>
      <c r="C470" s="229">
        <f t="shared" si="1112"/>
        <v>2.1289062500000015E-3</v>
      </c>
      <c r="D470" s="226">
        <f t="shared" ca="1" si="855"/>
        <v>18.000000000022983</v>
      </c>
      <c r="E470" s="225">
        <f ca="1">DK361</f>
        <v>2.2981824629376235E-11</v>
      </c>
      <c r="F470" s="224">
        <v>109</v>
      </c>
      <c r="G470" s="223">
        <f t="shared" ca="1" si="856"/>
        <v>-1.9693002134164772E-13</v>
      </c>
      <c r="H470" s="223">
        <f t="shared" ca="1" si="857"/>
        <v>3.2385140750913478E-13</v>
      </c>
      <c r="I470" s="223">
        <f t="shared" ca="1" si="858"/>
        <v>-3.8161387298541413E-13</v>
      </c>
      <c r="J470" s="223">
        <f t="shared" ca="1" si="859"/>
        <v>3.5788216253868647E-13</v>
      </c>
      <c r="K470" s="223">
        <f t="shared" ca="1" si="860"/>
        <v>-2.5772421610250212E-13</v>
      </c>
      <c r="L470" s="223">
        <f t="shared" ca="1" si="861"/>
        <v>1.0252890311995123E-13</v>
      </c>
      <c r="M470" s="223">
        <f t="shared" ca="1" si="862"/>
        <v>7.4561600419178776E-14</v>
      </c>
      <c r="N470" s="223">
        <f t="shared" ca="1" si="863"/>
        <v>-2.3572936998083166E-13</v>
      </c>
      <c r="O470" s="223">
        <f t="shared" ca="1" si="864"/>
        <v>3.4655680312559632E-13</v>
      </c>
      <c r="P470" s="223">
        <f t="shared" ca="1" si="865"/>
        <v>-3.8337654661199358E-13</v>
      </c>
      <c r="Q470" s="223">
        <f t="shared" ca="1" si="866"/>
        <v>3.3832569275889896E-13</v>
      </c>
      <c r="R470" s="223">
        <f t="shared" ca="1" si="867"/>
        <v>-2.2102491437011785E-13</v>
      </c>
      <c r="S470" s="223">
        <f t="shared" ca="1" si="868"/>
        <v>5.6523956611197378E-14</v>
      </c>
      <c r="T470" s="223">
        <f t="shared" ca="1" si="869"/>
        <v>1.2004777108043542E-13</v>
      </c>
      <c r="U470" s="223">
        <f t="shared" ca="1" si="870"/>
        <v>-2.7098312947799734E-13</v>
      </c>
      <c r="V470" s="223">
        <f t="shared" ca="1" si="871"/>
        <v>3.6404966184708258E-13</v>
      </c>
      <c r="W470" s="223">
        <f t="shared" ca="1" si="872"/>
        <v>-3.7937288012964957E-13</v>
      </c>
      <c r="X470" s="223">
        <f t="shared" ca="1" si="873"/>
        <v>3.136804896455905E-13</v>
      </c>
      <c r="Y470" s="223">
        <f t="shared" ca="1" si="874"/>
        <v>-1.8100119219504852E-13</v>
      </c>
      <c r="Z470" s="223">
        <f t="shared" ca="1" si="875"/>
        <v>9.6688371823664558E-15</v>
      </c>
      <c r="AA470" s="223">
        <f t="shared" ca="1" si="876"/>
        <v>1.6372831152386592E-13</v>
      </c>
      <c r="AB470" s="223">
        <f t="shared" ca="1" si="877"/>
        <v>-3.0216105047601957E-13</v>
      </c>
      <c r="AC470" s="223">
        <f t="shared" ca="1" si="878"/>
        <v>3.7606687479602359E-13</v>
      </c>
      <c r="AD470" s="223">
        <f t="shared" ca="1" si="879"/>
        <v>-3.6966309240889943E-13</v>
      </c>
      <c r="AE470" s="223">
        <f t="shared" ca="1" si="880"/>
        <v>2.8431723999340334E-13</v>
      </c>
      <c r="AF470" s="223">
        <f t="shared" ca="1" si="881"/>
        <v>-1.3825504361298897E-13</v>
      </c>
      <c r="AG470" s="223">
        <f t="shared" ca="1" si="882"/>
        <v>-3.7331710557468556E-14</v>
      </c>
      <c r="AH470" s="223">
        <f t="shared" ca="1" si="883"/>
        <v>2.0494622576324503E-13</v>
      </c>
      <c r="AI470" s="223">
        <f t="shared" ca="1" si="884"/>
        <v>-3.2879418802259665E-13</v>
      </c>
      <c r="AJ470" s="223">
        <f t="shared" ca="1" si="885"/>
        <v>3.8242769190401525E-13</v>
      </c>
      <c r="AK470" s="223">
        <f t="shared" ca="1" si="886"/>
        <v>-3.5439322769496081E-13</v>
      </c>
      <c r="AL470" s="223">
        <f t="shared" ca="1" si="887"/>
        <v>2.5067759440849284E-13</v>
      </c>
      <c r="AM470" s="223">
        <f t="shared" ca="1" si="888"/>
        <v>-9.3429410486836172E-14</v>
      </c>
      <c r="AN470" s="223">
        <f t="shared" ca="1" si="889"/>
        <v>-8.3770754622066688E-14</v>
      </c>
      <c r="AO470" s="223">
        <f t="shared" ca="1" si="890"/>
        <v>2.430815580026647E-13</v>
      </c>
      <c r="AP470" s="223">
        <f t="shared" ca="1" si="891"/>
        <v>-3.504819549388326E-13</v>
      </c>
      <c r="AQ470" s="223">
        <f t="shared" ca="1" si="892"/>
        <v>3.8303644056108805E-13</v>
      </c>
      <c r="AR470" s="223">
        <f t="shared" ca="1" si="893"/>
        <v>-3.337929589663572E-13</v>
      </c>
      <c r="AS470" s="223">
        <f t="shared" ca="1" si="894"/>
        <v>2.1326752447232654E-13</v>
      </c>
      <c r="AT470" s="223">
        <f t="shared" ca="1" si="895"/>
        <v>-4.7198512062630286E-14</v>
      </c>
      <c r="AU470" s="223">
        <f t="shared" ca="1" si="896"/>
        <v>-1.2894980856310914E-13</v>
      </c>
      <c r="AV470" s="223">
        <f t="shared" ca="1" si="897"/>
        <v>2.7756071734878718E-13</v>
      </c>
      <c r="AW470" s="223">
        <f t="shared" ca="1" si="898"/>
        <v>-3.6689814702328295E-13</v>
      </c>
      <c r="AX470" s="223">
        <f t="shared" ca="1" si="899"/>
        <v>3.7788396462081442E-13</v>
      </c>
      <c r="AY470" s="223">
        <f t="shared" ca="1" si="900"/>
        <v>-3.0817213343955173E-13</v>
      </c>
      <c r="AZ470" s="223">
        <f t="shared" ca="1" si="901"/>
        <v>1.7264971245813901E-13</v>
      </c>
      <c r="BA470" s="223">
        <f t="shared" ca="1" si="902"/>
        <v>-2.5770408450027504E-16</v>
      </c>
      <c r="BB470" s="223">
        <f t="shared" ca="1" si="903"/>
        <v>-1.7218933735655789E-13</v>
      </c>
      <c r="BC470" s="223">
        <f t="shared" ca="1" si="904"/>
        <v>3.0786510515175162E-13</v>
      </c>
      <c r="BD470" s="223">
        <f t="shared" ca="1" si="905"/>
        <v>-3.7779584946675961E-13</v>
      </c>
      <c r="BE470" s="223">
        <f t="shared" ca="1" si="906"/>
        <v>3.6704776211727398E-13</v>
      </c>
      <c r="BF470" s="223">
        <f t="shared" ca="1" si="907"/>
        <v>-2.7791611217840175E-13</v>
      </c>
      <c r="BG470" s="223">
        <f t="shared" ca="1" si="908"/>
        <v>1.2943508806577331E-13</v>
      </c>
      <c r="BH470" s="223">
        <f t="shared" ca="1" si="909"/>
        <v>4.6686980002932242E-14</v>
      </c>
      <c r="BI470" s="223">
        <f t="shared" ca="1" si="910"/>
        <v>-2.128389782418701E-13</v>
      </c>
      <c r="BJ470" s="223">
        <f t="shared" ca="1" si="911"/>
        <v>3.3353891521159906E-13</v>
      </c>
      <c r="BK470" s="223">
        <f t="shared" ca="1" si="912"/>
        <v>-3.8301115068090587E-13</v>
      </c>
      <c r="BL470" s="223">
        <f t="shared" ca="1" si="913"/>
        <v>3.5069081962248512E-13</v>
      </c>
      <c r="BM470" s="223">
        <f t="shared" ca="1" si="914"/>
        <v>-2.4347997390505069E-13</v>
      </c>
      <c r="BN470" s="223">
        <f t="shared" ca="1" si="915"/>
        <v>8.4273639470399788E-14</v>
      </c>
      <c r="BO470" s="223">
        <f t="shared" ca="1" si="916"/>
        <v>9.2929448454759164E-14</v>
      </c>
      <c r="BP470" s="223">
        <f t="shared" ca="1" si="917"/>
        <v>-2.5028732278336387E-13</v>
      </c>
      <c r="BQ470" s="223">
        <f t="shared" ca="1" si="918"/>
        <v>3.5419598952778072E-13</v>
      </c>
      <c r="BR470" s="223">
        <f t="shared" ca="1" si="919"/>
        <v>-3.8246560768104344E-13</v>
      </c>
      <c r="BS470" s="223">
        <f t="shared" ca="1" si="920"/>
        <v>3.2905916077665945E-13</v>
      </c>
      <c r="BT470" s="223">
        <f t="shared" ca="1" si="921"/>
        <v>-2.0538167019237941E-13</v>
      </c>
      <c r="BU470" s="223">
        <f t="shared" ca="1" si="922"/>
        <v>3.7844636895259982E-14</v>
      </c>
      <c r="BV470" s="223">
        <f t="shared" ca="1" si="923"/>
        <v>1.3777417150285593E-13</v>
      </c>
      <c r="BW470" s="223">
        <f t="shared" ca="1" si="924"/>
        <v>-2.8397111302210968E-13</v>
      </c>
      <c r="BX470" s="223">
        <f t="shared" ca="1" si="925"/>
        <v>3.6952562647492022E-13</v>
      </c>
      <c r="BY470" s="223">
        <f t="shared" ca="1" si="926"/>
        <v>-3.7616742594168311E-13</v>
      </c>
      <c r="BZ470" s="223">
        <f t="shared" ca="1" si="927"/>
        <v>3.0247814586363203E-13</v>
      </c>
      <c r="CA470" s="223">
        <f t="shared" ca="1" si="928"/>
        <v>-1.6419423499022588E-13</v>
      </c>
      <c r="CB470" s="223">
        <f t="shared" ca="1" si="929"/>
        <v>-9.1535842446702356E-15</v>
      </c>
      <c r="CC470" s="223">
        <f t="shared" ca="1" si="930"/>
        <v>1.8054664277098568E-13</v>
      </c>
      <c r="CD470" s="223">
        <f t="shared" ca="1" si="931"/>
        <v>-3.1338371339995791E-13</v>
      </c>
      <c r="CE470" s="223">
        <f t="shared" ca="1" si="932"/>
        <v>3.7929725404447394E-13</v>
      </c>
      <c r="CF470" s="223">
        <f t="shared" ca="1" si="933"/>
        <v>-3.6421133597854872E-13</v>
      </c>
      <c r="CG470" s="223">
        <f t="shared" ca="1" si="934"/>
        <v>2.7134757808937662E-13</v>
      </c>
      <c r="CH470" s="223">
        <f t="shared" ca="1" si="935"/>
        <v>-1.2053716566141189E-13</v>
      </c>
      <c r="CI470" s="223">
        <f t="shared" ca="1" si="936"/>
        <v>-5.6014126957380762E-14</v>
      </c>
      <c r="CJ470" s="223">
        <f t="shared" ca="1" si="937"/>
        <v>2.2060352447856873E-13</v>
      </c>
      <c r="CK470" s="223">
        <f t="shared" ca="1" si="938"/>
        <v>-3.3808273102990127E-13</v>
      </c>
      <c r="CL470" s="223">
        <f t="shared" ca="1" si="939"/>
        <v>3.8336389786233555E-13</v>
      </c>
      <c r="CM470" s="223">
        <f t="shared" ca="1" si="940"/>
        <v>-3.4677716851344517E-13</v>
      </c>
      <c r="CN470" s="223">
        <f t="shared" ca="1" si="941"/>
        <v>2.3613569016963069E-13</v>
      </c>
      <c r="CO470" s="223">
        <f t="shared" ca="1" si="942"/>
        <v>-7.5067105164735424E-14</v>
      </c>
      <c r="CP470" s="223">
        <f t="shared" ca="1" si="943"/>
        <v>-1.0203216506255831E-13</v>
      </c>
      <c r="CQ470" s="223">
        <f t="shared" ca="1" si="944"/>
        <v>2.5734232383966404E-13</v>
      </c>
      <c r="CR470" s="223">
        <f t="shared" ca="1" si="945"/>
        <v>-3.5769666969687601E-13</v>
      </c>
      <c r="CS470" s="223">
        <f t="shared" ca="1" si="946"/>
        <v>3.8166439182024188E-13</v>
      </c>
      <c r="CT470" s="223">
        <f t="shared" ca="1" si="947"/>
        <v>-3.2412714965282151E-13</v>
      </c>
      <c r="CU470" s="223">
        <f t="shared" ca="1" si="948"/>
        <v>1.9737210167402355E-13</v>
      </c>
      <c r="CV470" s="223">
        <f t="shared" ca="1" si="949"/>
        <v>-2.8467965533726089E-14</v>
      </c>
      <c r="CW470" s="223">
        <f t="shared" ca="1" si="950"/>
        <v>-1.4651554443339234E-13</v>
      </c>
      <c r="CX470" s="223">
        <f t="shared" ca="1" si="951"/>
        <v>2.9021045511531852E-13</v>
      </c>
      <c r="CY470" s="223">
        <f t="shared" ca="1" si="952"/>
        <v>-3.7193051750662623E-13</v>
      </c>
      <c r="CZ470" s="223">
        <f t="shared" ca="1" si="953"/>
        <v>3.7422429807097039E-13</v>
      </c>
      <c r="DA470" s="223">
        <f t="shared" ca="1" si="954"/>
        <v>-2.9660195676302711E-13</v>
      </c>
      <c r="DB470" s="223">
        <f t="shared" ca="1" si="955"/>
        <v>1.5563985305478729E-13</v>
      </c>
      <c r="DC470" s="223">
        <f t="shared" ca="1" si="956"/>
        <v>1.8559358796977199E-14</v>
      </c>
      <c r="DD470" s="223">
        <f t="shared" ca="1" si="957"/>
        <v>-1.8879519363890116E-13</v>
      </c>
      <c r="DE470" s="223">
        <f t="shared" ca="1" si="958"/>
        <v>3.1871355101738368E-13</v>
      </c>
      <c r="DF470" s="223">
        <f t="shared" ca="1" si="959"/>
        <v>-3.8057018413918953E-13</v>
      </c>
      <c r="DG470" s="223">
        <f t="shared" ca="1" si="960"/>
        <v>3.6115552254977257E-13</v>
      </c>
      <c r="DH470" s="223">
        <f t="shared" ca="1" si="961"/>
        <v>-2.6461559436564181E-13</v>
      </c>
      <c r="DI470" s="223">
        <f t="shared" ca="1" si="962"/>
        <v>1.115666361756102E-13</v>
      </c>
      <c r="DJ470" s="223">
        <f t="shared" ca="1" si="963"/>
        <v>6.5307533096253258E-14</v>
      </c>
      <c r="DK470" s="223">
        <f t="shared" ca="1" si="964"/>
        <v>-2.2823518740101847E-13</v>
      </c>
      <c r="DL470" s="223">
        <f t="shared" ca="1" si="965"/>
        <v>3.4242289845275349E-13</v>
      </c>
      <c r="DM470" s="223">
        <f t="shared" ca="1" si="966"/>
        <v>-3.8348572096659228E-13</v>
      </c>
      <c r="DN470" s="223">
        <f t="shared" ca="1" si="967"/>
        <v>3.4265463180492607E-13</v>
      </c>
      <c r="DO470" s="223">
        <f t="shared" ca="1" si="968"/>
        <v>-2.2864916712413462E-13</v>
      </c>
      <c r="DP470" s="223">
        <f t="shared" ca="1" si="969"/>
        <v>6.5815353241859681E-14</v>
      </c>
      <c r="DQ470" s="223">
        <f t="shared" ca="1" si="970"/>
        <v>1.1107342130934173E-13</v>
      </c>
      <c r="DR470" s="223">
        <f t="shared" ca="1" si="971"/>
        <v>-2.6424231150274023E-13</v>
      </c>
      <c r="DS470" s="223">
        <f t="shared" ca="1" si="972"/>
        <v>3.6098188676728577E-13</v>
      </c>
      <c r="DT470" s="223">
        <f t="shared" ca="1" si="973"/>
        <v>-3.8063327560115834E-13</v>
      </c>
      <c r="DU470" s="223">
        <f t="shared" ca="1" si="974"/>
        <v>3.189998964539274E-13</v>
      </c>
      <c r="DV470" s="223">
        <f t="shared" ca="1" si="975"/>
        <v>-1.8924364358184696E-13</v>
      </c>
      <c r="DW470" s="223">
        <f t="shared" ca="1" si="976"/>
        <v>1.9074146134229567E-14</v>
      </c>
      <c r="DX470" s="223">
        <f t="shared" ca="1" si="977"/>
        <v>1.5516866187853111E-13</v>
      </c>
      <c r="DY470" s="223">
        <f t="shared" ca="1" si="978"/>
        <v>-2.962749852820194E-13</v>
      </c>
      <c r="DZ470" s="223">
        <f t="shared" ca="1" si="979"/>
        <v>3.7411137150195865E-13</v>
      </c>
      <c r="EA470" s="223">
        <f t="shared" ca="1" si="980"/>
        <v>-3.7205575147625007E-13</v>
      </c>
      <c r="EB470" s="223">
        <f t="shared" ca="1" si="981"/>
        <v>2.9054710573432241E-13</v>
      </c>
      <c r="EC470" s="223">
        <f t="shared" ca="1" si="982"/>
        <v>-1.4699171949159745E-13</v>
      </c>
      <c r="ED470" s="223">
        <f t="shared" ca="1" si="983"/>
        <v>-2.7953953885502218E-14</v>
      </c>
      <c r="EE470" s="223">
        <f t="shared" ca="1" si="984"/>
        <v>1.9693002134165651E-13</v>
      </c>
      <c r="EF470" s="223">
        <f t="shared" ca="1" si="985"/>
        <v>-3.2385140750913785E-13</v>
      </c>
      <c r="EG470" s="223">
        <f t="shared" ca="1" si="986"/>
        <v>3.816138729854164E-13</v>
      </c>
      <c r="EH470" s="223">
        <f t="shared" ca="1" si="987"/>
        <v>-3.578821625386797E-13</v>
      </c>
      <c r="EI470" s="223">
        <f t="shared" ca="1" si="988"/>
        <v>2.5772421610249127E-13</v>
      </c>
      <c r="EJ470" s="223">
        <f t="shared" ca="1" si="989"/>
        <v>-1.0252890311994237E-13</v>
      </c>
      <c r="EK470" s="223">
        <f t="shared" ca="1" si="990"/>
        <v>-7.4561600419183799E-14</v>
      </c>
      <c r="EL470" s="223">
        <f t="shared" ca="1" si="991"/>
        <v>2.3572936998084968E-13</v>
      </c>
      <c r="EM470" s="223">
        <f t="shared" ca="1" si="992"/>
        <v>-3.4655680312560439E-13</v>
      </c>
      <c r="EN470" s="223">
        <f t="shared" ca="1" si="993"/>
        <v>3.8337654661199322E-13</v>
      </c>
      <c r="EO470" s="223">
        <f t="shared" ca="1" si="994"/>
        <v>-3.3832569275889467E-13</v>
      </c>
      <c r="EP470" s="223">
        <f t="shared" ca="1" si="995"/>
        <v>2.2102491437011479E-13</v>
      </c>
      <c r="EQ470" s="223">
        <f t="shared" ca="1" si="996"/>
        <v>-5.6523956611174798E-14</v>
      </c>
      <c r="ER470" s="223">
        <f t="shared" ca="1" si="997"/>
        <v>-1.2004777108045193E-13</v>
      </c>
      <c r="ES470" s="223">
        <f t="shared" ca="1" si="998"/>
        <v>2.7098312947800774E-13</v>
      </c>
      <c r="ET470" s="223">
        <f t="shared" ca="1" si="999"/>
        <v>-3.6404966184708541E-13</v>
      </c>
      <c r="EU470" s="223">
        <f t="shared" ca="1" si="1000"/>
        <v>3.7937288012964901E-13</v>
      </c>
      <c r="EV470" s="223">
        <f t="shared" ca="1" si="1001"/>
        <v>-3.1368048964557737E-13</v>
      </c>
      <c r="EW470" s="223">
        <f t="shared" ca="1" si="1002"/>
        <v>1.810011921950332E-13</v>
      </c>
      <c r="EX470" s="223">
        <f t="shared" ca="1" si="1003"/>
        <v>-9.6688371823518082E-15</v>
      </c>
      <c r="EY470" s="223">
        <f t="shared" ca="1" si="1004"/>
        <v>-1.6372831152387425E-13</v>
      </c>
      <c r="EZ470" s="223">
        <f t="shared" ca="1" si="1005"/>
        <v>3.0216105047602194E-13</v>
      </c>
      <c r="FA470" s="223">
        <f t="shared" ca="1" si="1006"/>
        <v>-3.7606687479602808E-13</v>
      </c>
      <c r="FB470" s="223">
        <f t="shared" ca="1" si="1007"/>
        <v>3.6966309240889555E-13</v>
      </c>
      <c r="FC470" s="223">
        <f t="shared" ca="1" si="1008"/>
        <v>-2.843172399933935E-13</v>
      </c>
      <c r="FD470" s="223">
        <f t="shared" ca="1" si="1009"/>
        <v>1.3825504361298041E-13</v>
      </c>
      <c r="FE470" s="223">
        <f t="shared" ca="1" si="1010"/>
        <v>3.7331710557472299E-14</v>
      </c>
      <c r="FF470" s="223">
        <f t="shared" ca="1" si="1011"/>
        <v>-2.0494622576326205E-13</v>
      </c>
      <c r="FG470" s="223">
        <f t="shared" ca="1" si="1012"/>
        <v>3.2879418802260417E-13</v>
      </c>
      <c r="FH470" s="223">
        <f t="shared" ca="1" si="1013"/>
        <v>-3.8242769190401631E-13</v>
      </c>
      <c r="FI470" s="223">
        <f t="shared" ca="1" si="1014"/>
        <v>3.5439322769495722E-13</v>
      </c>
      <c r="FJ470" s="223">
        <f t="shared" ca="1" si="1015"/>
        <v>-2.5067759440848996E-13</v>
      </c>
      <c r="FK470" s="223">
        <f t="shared" ca="1" si="1016"/>
        <v>9.3429410486816659E-14</v>
      </c>
      <c r="FL470" s="223">
        <f t="shared" ca="1" si="1017"/>
        <v>8.3770754622080989E-14</v>
      </c>
      <c r="FM470" s="223">
        <f t="shared" ca="1" si="1018"/>
        <v>-2.4308155800267606E-13</v>
      </c>
      <c r="FN470" s="223">
        <f t="shared" ca="1" si="1019"/>
        <v>3.5048195493883639E-13</v>
      </c>
      <c r="FO470" s="223">
        <f t="shared" ca="1" si="1020"/>
        <v>-3.8303644056108683E-13</v>
      </c>
      <c r="FP470" s="223">
        <f t="shared" ca="1" si="1021"/>
        <v>3.3379295896634731E-13</v>
      </c>
      <c r="FQ470" s="223">
        <f t="shared" ca="1" si="1022"/>
        <v>-2.1326752447231437E-13</v>
      </c>
      <c r="FR470" s="223">
        <f t="shared" ca="1" si="1023"/>
        <v>4.7198512062615733E-14</v>
      </c>
      <c r="FS470" s="223">
        <f t="shared" ca="1" si="1024"/>
        <v>1.289498085631178E-13</v>
      </c>
      <c r="FT470" s="223">
        <f t="shared" ca="1" si="1025"/>
        <v>-2.775607173488048E-13</v>
      </c>
      <c r="FU470" s="223">
        <f t="shared" ca="1" si="1026"/>
        <v>3.6689814702328876E-13</v>
      </c>
      <c r="FV470" s="223">
        <f t="shared" ca="1" si="1027"/>
        <v>-3.7788396462081194E-13</v>
      </c>
      <c r="FW470" s="223">
        <f t="shared" ca="1" si="1028"/>
        <v>3.0817213343954623E-13</v>
      </c>
      <c r="FX470" s="223">
        <f t="shared" ca="1" si="1029"/>
        <v>-1.7264971245813076E-13</v>
      </c>
      <c r="FY470" s="223">
        <f t="shared" ca="1" si="1030"/>
        <v>2.5770408447471594E-16</v>
      </c>
      <c r="FZ470" s="223">
        <f t="shared" ca="1" si="1031"/>
        <v>1.7218933735657097E-13</v>
      </c>
      <c r="GA470" s="223">
        <f t="shared" ca="1" si="1032"/>
        <v>-3.0786510515176035E-13</v>
      </c>
      <c r="GB470" s="223">
        <f t="shared" ca="1" si="1033"/>
        <v>3.7779584946676218E-13</v>
      </c>
      <c r="GC470" s="223">
        <f t="shared" ca="1" si="1034"/>
        <v>-3.6704776211727292E-13</v>
      </c>
      <c r="GD470" s="223">
        <f t="shared" ca="1" si="1035"/>
        <v>2.7791611217838413E-13</v>
      </c>
      <c r="GE470" s="223">
        <f t="shared" ca="1" si="1036"/>
        <v>-1.2943508806575952E-13</v>
      </c>
      <c r="GF470" s="223">
        <f t="shared" ca="1" si="1037"/>
        <v>-4.6686980002946795E-14</v>
      </c>
      <c r="GG470" s="223">
        <f t="shared" ca="1" si="1038"/>
        <v>2.1283897824188227E-13</v>
      </c>
      <c r="GH470" s="223">
        <f t="shared" ca="1" si="1039"/>
        <v>-3.3353891521160093E-13</v>
      </c>
      <c r="GI470" s="223">
        <f t="shared" ca="1" si="1040"/>
        <v>3.8301115068090718E-13</v>
      </c>
      <c r="GJ470" s="223">
        <f t="shared" ca="1" si="1041"/>
        <v>-3.5069081962247921E-13</v>
      </c>
      <c r="GK470" s="223">
        <f t="shared" ca="1" si="1042"/>
        <v>2.4347997390503938E-13</v>
      </c>
      <c r="GL470" s="223">
        <f t="shared" ca="1" si="1043"/>
        <v>-8.4273639470385488E-14</v>
      </c>
      <c r="GM470" s="223">
        <f t="shared" ca="1" si="1044"/>
        <v>-9.2929448454762799E-14</v>
      </c>
      <c r="GN470" s="223">
        <f t="shared" ca="1" si="1045"/>
        <v>2.5028732278338321E-13</v>
      </c>
      <c r="GO470" s="223">
        <f t="shared" ca="1" si="1046"/>
        <v>-3.5419598952778637E-13</v>
      </c>
      <c r="GP470" s="223">
        <f t="shared" ca="1" si="1047"/>
        <v>3.8246560768104081E-13</v>
      </c>
      <c r="GQ470" s="223">
        <f t="shared" ca="1" si="1048"/>
        <v>-3.2905916077665193E-13</v>
      </c>
      <c r="GR470" s="223">
        <f t="shared" ca="1" si="1049"/>
        <v>2.0538167019235781E-13</v>
      </c>
      <c r="GS470" s="223">
        <f t="shared" ca="1" si="1050"/>
        <v>-3.7844636895256246E-14</v>
      </c>
      <c r="GT470" s="223">
        <f t="shared" ca="1" si="1051"/>
        <v>-1.3777417150286961E-13</v>
      </c>
      <c r="GU470" s="223">
        <f t="shared" ca="1" si="1052"/>
        <v>2.8397111302213422E-13</v>
      </c>
      <c r="GV470" s="223">
        <f t="shared" ca="1" si="1053"/>
        <v>-3.6952562647492411E-13</v>
      </c>
      <c r="GW470" s="223">
        <f t="shared" ca="1" si="1054"/>
        <v>3.7616742594167821E-13</v>
      </c>
      <c r="GX470" s="223">
        <f t="shared" ca="1" si="1055"/>
        <v>-3.0247814586362976E-13</v>
      </c>
      <c r="GY470" s="223">
        <f t="shared" ca="1" si="1056"/>
        <v>1.6419423499021263E-13</v>
      </c>
      <c r="GZ470" s="223">
        <f t="shared" ca="1" si="1057"/>
        <v>9.153584244706681E-15</v>
      </c>
      <c r="HA470" s="223">
        <f t="shared" ca="1" si="1058"/>
        <v>-1.805466427709986E-13</v>
      </c>
      <c r="HB470" s="223">
        <f t="shared" ca="1" si="1059"/>
        <v>3.1338371339997265E-13</v>
      </c>
      <c r="HC470" s="223">
        <f t="shared" ca="1" si="1060"/>
        <v>-3.7929725404447455E-13</v>
      </c>
      <c r="HD470" s="223">
        <f t="shared" ca="1" si="1061"/>
        <v>3.6421133597854413E-13</v>
      </c>
      <c r="HE470" s="223">
        <f t="shared" ca="1" si="1062"/>
        <v>-2.7134757808935082E-13</v>
      </c>
      <c r="HF470" s="223">
        <f t="shared" ca="1" si="1063"/>
        <v>1.2053716566139798E-13</v>
      </c>
      <c r="HG470" s="223">
        <f t="shared" ca="1" si="1064"/>
        <v>5.6014126957406056E-14</v>
      </c>
      <c r="HH470" s="223">
        <f t="shared" ca="1" si="1065"/>
        <v>-2.2060352447857181E-13</v>
      </c>
      <c r="HI470" s="223">
        <f t="shared" ca="1" si="1066"/>
        <v>3.3808273102990813E-13</v>
      </c>
      <c r="HJ470" s="223">
        <f t="shared" ca="1" si="1067"/>
        <v>-3.8336389786233651E-13</v>
      </c>
      <c r="HK470" s="223">
        <f t="shared" ca="1" si="1068"/>
        <v>3.4677716851344355E-13</v>
      </c>
      <c r="HL470" s="223">
        <f t="shared" ca="1" si="1069"/>
        <v>-2.361356901696106E-13</v>
      </c>
      <c r="HM470" s="223">
        <f t="shared" ca="1" si="1070"/>
        <v>7.5067105164731751E-14</v>
      </c>
      <c r="HN470" s="223">
        <f t="shared" ca="1" si="1071"/>
        <v>1.0203216506257245E-13</v>
      </c>
      <c r="HO470" s="223">
        <f t="shared" ca="1" si="1072"/>
        <v>-2.5734232383969105E-13</v>
      </c>
      <c r="HP470" s="223">
        <f t="shared" ca="1" si="1073"/>
        <v>3.5769666969687742E-13</v>
      </c>
      <c r="HQ470" s="223">
        <f t="shared" ca="1" si="1074"/>
        <v>-3.8166439182023935E-13</v>
      </c>
      <c r="HR470" s="223">
        <f t="shared" ca="1" si="1075"/>
        <v>3.2412714965281954E-13</v>
      </c>
      <c r="HS470" s="223">
        <f t="shared" ca="1" si="1076"/>
        <v>-1.97372101674011E-13</v>
      </c>
      <c r="HT470" s="223">
        <f t="shared" ca="1" si="1077"/>
        <v>2.8467965533689732E-14</v>
      </c>
      <c r="HU470" s="223">
        <f t="shared" ca="1" si="1078"/>
        <v>1.4651554443339582E-13</v>
      </c>
      <c r="HV470" s="223">
        <f t="shared" ca="1" si="1079"/>
        <v>-2.9021045511532811E-13</v>
      </c>
      <c r="HW470" s="223">
        <f t="shared" ca="1" si="1080"/>
        <v>3.7193051750662451E-13</v>
      </c>
      <c r="HX470" s="223">
        <f t="shared" ca="1" si="1081"/>
        <v>-3.7422429807096721E-13</v>
      </c>
      <c r="HY470" s="223">
        <f t="shared" ca="1" si="1082"/>
        <v>2.9660195676300403E-13</v>
      </c>
      <c r="HZ470" s="223">
        <f t="shared" ca="1" si="1083"/>
        <v>-1.5563985305477388E-13</v>
      </c>
      <c r="IA470" s="223">
        <f t="shared" ca="1" si="1084"/>
        <v>-1.8559358796991844E-14</v>
      </c>
      <c r="IB470" s="223">
        <f t="shared" ca="1" si="1085"/>
        <v>1.8879519363889493E-13</v>
      </c>
      <c r="IC470" s="223">
        <f t="shared" ca="1" si="1086"/>
        <v>-3.1871355101739181E-13</v>
      </c>
      <c r="ID470" s="223">
        <f t="shared" ca="1" si="1087"/>
        <v>3.8057018413919407E-13</v>
      </c>
      <c r="IE470" s="223">
        <f t="shared" ca="1" si="1088"/>
        <v>1.2742815358325348E-13</v>
      </c>
      <c r="IF470" s="223">
        <f t="shared" ca="1" si="1089"/>
        <v>2.6461559436563126E-13</v>
      </c>
      <c r="IG470" s="223">
        <f t="shared" ca="1" si="1090"/>
        <v>-1.1156663617561706E-13</v>
      </c>
      <c r="IH470" s="223">
        <f t="shared" ca="1" si="1091"/>
        <v>-6.5307533096267698E-14</v>
      </c>
      <c r="II470" s="223">
        <f t="shared" ca="1" si="1092"/>
        <v>2.2823518740104781E-13</v>
      </c>
      <c r="IJ470" s="223">
        <f t="shared" ca="1" si="1093"/>
        <v>-3.4242289845276005E-13</v>
      </c>
      <c r="IK470" s="223">
        <f t="shared" ca="1" si="1094"/>
        <v>3.8348572096659228E-13</v>
      </c>
      <c r="IL470" s="223">
        <f t="shared" ca="1" si="1095"/>
        <v>-3.426546318049293E-13</v>
      </c>
      <c r="IM470" s="223">
        <f t="shared" ca="1" si="1096"/>
        <v>2.2864916712412285E-13</v>
      </c>
      <c r="IN470" s="223">
        <f t="shared" ca="1" si="1097"/>
        <v>-6.5815353241823772E-14</v>
      </c>
      <c r="IO470" s="223">
        <f t="shared" ca="1" si="1098"/>
        <v>-1.1107342130935575E-13</v>
      </c>
      <c r="IP470" s="223">
        <f t="shared" ca="1" si="1099"/>
        <v>2.6424231150275089E-13</v>
      </c>
      <c r="IQ470" s="223">
        <f t="shared" ca="1" si="1100"/>
        <v>-3.6098188676728334E-13</v>
      </c>
      <c r="IR470" s="223">
        <f t="shared" ca="1" si="1101"/>
        <v>3.8063327560115658E-13</v>
      </c>
      <c r="IS470" s="223">
        <f t="shared" ca="1" si="1102"/>
        <v>-3.1899989645390715E-13</v>
      </c>
      <c r="IT470" s="223">
        <f t="shared" ca="1" si="1103"/>
        <v>1.8924364358183418E-13</v>
      </c>
      <c r="IU470" s="223">
        <f t="shared" ca="1" si="1104"/>
        <v>-1.9074146134214929E-14</v>
      </c>
      <c r="IV470" s="223">
        <f t="shared" ca="1" si="1105"/>
        <v>-1.5516866187852454E-13</v>
      </c>
      <c r="IW470" s="223">
        <f t="shared" ca="1" si="1106"/>
        <v>2.9627498528202869E-13</v>
      </c>
      <c r="IX470" s="223">
        <f t="shared" ca="1" si="1107"/>
        <v>-3.7411137150196663E-13</v>
      </c>
      <c r="IY470" s="223">
        <f t="shared" ca="1" si="1108"/>
        <v>3.7205575147624648E-13</v>
      </c>
      <c r="IZ470" s="223">
        <f t="shared" ca="1" si="1109"/>
        <v>-2.9054710573431287E-13</v>
      </c>
      <c r="JA470" s="223">
        <f t="shared" ca="1" si="1110"/>
        <v>1.4699171949160407E-13</v>
      </c>
      <c r="JB470" s="223">
        <f t="shared" ca="1" si="1111"/>
        <v>2.7953953885516837E-14</v>
      </c>
    </row>
    <row r="471" spans="2:262">
      <c r="B471" s="230">
        <v>110</v>
      </c>
      <c r="C471" s="229">
        <f t="shared" si="1112"/>
        <v>2.1484375000000015E-3</v>
      </c>
      <c r="D471" s="226">
        <f t="shared" ca="1" si="855"/>
        <v>18.000000000032795</v>
      </c>
      <c r="E471" s="225">
        <f ca="1">DL361</f>
        <v>3.2796711639842596E-11</v>
      </c>
      <c r="F471" s="224">
        <v>110</v>
      </c>
      <c r="G471" s="223">
        <f t="shared" ca="1" si="856"/>
        <v>-2.0429183075203031E-13</v>
      </c>
      <c r="H471" s="223">
        <f t="shared" ca="1" si="857"/>
        <v>3.9305813544428879E-13</v>
      </c>
      <c r="I471" s="223">
        <f t="shared" ca="1" si="858"/>
        <v>-5.0634886128137223E-13</v>
      </c>
      <c r="J471" s="223">
        <f t="shared" ca="1" si="859"/>
        <v>5.2240976292292765E-13</v>
      </c>
      <c r="K471" s="223">
        <f t="shared" ca="1" si="860"/>
        <v>-4.3815680332959351E-13</v>
      </c>
      <c r="L471" s="223">
        <f t="shared" ca="1" si="861"/>
        <v>2.6976835491536668E-13</v>
      </c>
      <c r="M471" s="223">
        <f t="shared" ca="1" si="862"/>
        <v>-4.9578605604438895E-14</v>
      </c>
      <c r="N471" s="223">
        <f t="shared" ca="1" si="863"/>
        <v>-1.801312976465613E-13</v>
      </c>
      <c r="O471" s="223">
        <f t="shared" ca="1" si="864"/>
        <v>3.7525213446228584E-13</v>
      </c>
      <c r="P471" s="223">
        <f t="shared" ca="1" si="865"/>
        <v>-4.9831652590468876E-13</v>
      </c>
      <c r="Q471" s="223">
        <f t="shared" ca="1" si="866"/>
        <v>5.2569347354633331E-13</v>
      </c>
      <c r="R471" s="223">
        <f t="shared" ca="1" si="867"/>
        <v>-4.5212601719682682E-13</v>
      </c>
      <c r="S471" s="223">
        <f t="shared" ca="1" si="868"/>
        <v>2.9174068383062081E-13</v>
      </c>
      <c r="T471" s="223">
        <f t="shared" ca="1" si="869"/>
        <v>-7.5334891905958915E-14</v>
      </c>
      <c r="U471" s="223">
        <f t="shared" ca="1" si="870"/>
        <v>-1.5553681246742324E-13</v>
      </c>
      <c r="V471" s="223">
        <f t="shared" ca="1" si="871"/>
        <v>3.5654211822015782E-13</v>
      </c>
      <c r="W471" s="223">
        <f t="shared" ca="1" si="872"/>
        <v>-4.8908370236972795E-13</v>
      </c>
      <c r="X471" s="223">
        <f t="shared" ca="1" si="873"/>
        <v>5.2771074254665588E-13</v>
      </c>
      <c r="Y471" s="223">
        <f t="shared" ca="1" si="874"/>
        <v>-4.6500601988706949E-13</v>
      </c>
      <c r="Z471" s="223">
        <f t="shared" ca="1" si="875"/>
        <v>3.1301018388505957E-13</v>
      </c>
      <c r="AA471" s="223">
        <f t="shared" ca="1" si="876"/>
        <v>-1.0090968985431843E-13</v>
      </c>
      <c r="AB471" s="223">
        <f t="shared" ca="1" si="877"/>
        <v>-1.3056762548363718E-13</v>
      </c>
      <c r="AC471" s="223">
        <f t="shared" ca="1" si="878"/>
        <v>3.369731607858377E-13</v>
      </c>
      <c r="AD471" s="223">
        <f t="shared" ca="1" si="879"/>
        <v>-4.7867263335708481E-13</v>
      </c>
      <c r="AE471" s="223">
        <f t="shared" ca="1" si="880"/>
        <v>5.2845671014618151E-13</v>
      </c>
      <c r="AF471" s="223">
        <f t="shared" ca="1" si="881"/>
        <v>-4.7676578234568906E-13</v>
      </c>
      <c r="AG471" s="223">
        <f t="shared" ca="1" si="882"/>
        <v>3.3352561499006813E-13</v>
      </c>
      <c r="AH471" s="223">
        <f t="shared" ca="1" si="883"/>
        <v>-1.2624138752117761E-13</v>
      </c>
      <c r="AI471" s="223">
        <f t="shared" ca="1" si="884"/>
        <v>-1.0528388965368409E-13</v>
      </c>
      <c r="AJ471" s="223">
        <f t="shared" ca="1" si="885"/>
        <v>3.1659240549181858E-13</v>
      </c>
      <c r="AK471" s="223">
        <f t="shared" ca="1" si="886"/>
        <v>-4.6710840004391499E-13</v>
      </c>
      <c r="AL471" s="223">
        <f t="shared" ca="1" si="887"/>
        <v>5.2792957924362396E-13</v>
      </c>
      <c r="AM471" s="223">
        <f t="shared" ca="1" si="888"/>
        <v>-4.8737697427488568E-13</v>
      </c>
      <c r="AN471" s="223">
        <f t="shared" ca="1" si="889"/>
        <v>3.5323755367516898E-13</v>
      </c>
      <c r="AO471" s="223">
        <f t="shared" ca="1" si="890"/>
        <v>-1.5126895862805505E-13</v>
      </c>
      <c r="AP471" s="223">
        <f t="shared" ca="1" si="891"/>
        <v>-7.9746515711779366E-14</v>
      </c>
      <c r="AQ471" s="223">
        <f t="shared" ca="1" si="892"/>
        <v>2.9544895136275302E-13</v>
      </c>
      <c r="AR471" s="223">
        <f t="shared" ca="1" si="893"/>
        <v>-4.5441886168117581E-13</v>
      </c>
      <c r="AS471" s="223">
        <f t="shared" ca="1" si="894"/>
        <v>5.261306197434987E-13</v>
      </c>
      <c r="AT471" s="223">
        <f t="shared" ca="1" si="895"/>
        <v>-4.9681403238387306E-13</v>
      </c>
      <c r="AU471" s="223">
        <f t="shared" ca="1" si="896"/>
        <v>3.7209851215351103E-13</v>
      </c>
      <c r="AV471" s="223">
        <f t="shared" ca="1" si="897"/>
        <v>-1.7593210956400155E-13</v>
      </c>
      <c r="AW471" s="223">
        <f t="shared" ca="1" si="898"/>
        <v>-5.4017025428555142E-14</v>
      </c>
      <c r="AX471" s="223">
        <f t="shared" ca="1" si="899"/>
        <v>2.7359373483158283E-13</v>
      </c>
      <c r="AY471" s="223">
        <f t="shared" ca="1" si="900"/>
        <v>-4.4063458847825551E-13</v>
      </c>
      <c r="AZ471" s="223">
        <f t="shared" ca="1" si="901"/>
        <v>5.2306416549681212E-13</v>
      </c>
      <c r="BA471" s="223">
        <f t="shared" ca="1" si="902"/>
        <v>-5.0505422197307812E-13</v>
      </c>
      <c r="BB471" s="223">
        <f t="shared" ca="1" si="903"/>
        <v>3.9006305272410003E-13</v>
      </c>
      <c r="BC471" s="223">
        <f t="shared" ca="1" si="904"/>
        <v>-2.0017142463818261E-13</v>
      </c>
      <c r="BD471" s="223">
        <f t="shared" ca="1" si="905"/>
        <v>-2.8157403399733441E-14</v>
      </c>
      <c r="BE471" s="223">
        <f t="shared" ca="1" si="906"/>
        <v>2.5107940702921594E-13</v>
      </c>
      <c r="BF471" s="223">
        <f t="shared" ca="1" si="907"/>
        <v>-4.2578878795665495E-13</v>
      </c>
      <c r="BG471" s="223">
        <f t="shared" ca="1" si="908"/>
        <v>5.1873760386043233E-13</v>
      </c>
      <c r="BH471" s="223">
        <f t="shared" ca="1" si="909"/>
        <v>-5.1207769170402687E-13</v>
      </c>
      <c r="BI471" s="223">
        <f t="shared" ca="1" si="910"/>
        <v>4.0708789723518302E-13</v>
      </c>
      <c r="BJ471" s="223">
        <f t="shared" ca="1" si="911"/>
        <v>-2.2392850921745717E-13</v>
      </c>
      <c r="BK471" s="223">
        <f t="shared" ca="1" si="912"/>
        <v>-2.2299477198320013E-15</v>
      </c>
      <c r="BL471" s="223">
        <f t="shared" ca="1" si="913"/>
        <v>2.2796020694336349E-13</v>
      </c>
      <c r="BM471" s="223">
        <f t="shared" ca="1" si="914"/>
        <v>-4.0991722495017797E-13</v>
      </c>
      <c r="BN471" s="223">
        <f t="shared" ca="1" si="915"/>
        <v>5.1316135790030618E-13</v>
      </c>
      <c r="BO471" s="223">
        <f t="shared" ca="1" si="916"/>
        <v>-5.1786752142295001E-13</v>
      </c>
      <c r="BP471" s="223">
        <f t="shared" ca="1" si="917"/>
        <v>4.2313203134513809E-13</v>
      </c>
      <c r="BQ471" s="223">
        <f t="shared" ca="1" si="918"/>
        <v>-2.4714613040420601E-13</v>
      </c>
      <c r="BR471" s="223">
        <f t="shared" ca="1" si="919"/>
        <v>2.3702880099446871E-14</v>
      </c>
      <c r="BS471" s="223">
        <f t="shared" ca="1" si="920"/>
        <v>2.0429183075202862E-13</v>
      </c>
      <c r="BT471" s="223">
        <f t="shared" ca="1" si="921"/>
        <v>-3.9305813544428773E-13</v>
      </c>
      <c r="BU471" s="223">
        <f t="shared" ca="1" si="922"/>
        <v>5.0634886128137182E-13</v>
      </c>
      <c r="BV471" s="223">
        <f t="shared" ca="1" si="923"/>
        <v>-5.2240976292292765E-13</v>
      </c>
      <c r="BW471" s="223">
        <f t="shared" ca="1" si="924"/>
        <v>4.3815680332959406E-13</v>
      </c>
      <c r="BX471" s="223">
        <f t="shared" ca="1" si="925"/>
        <v>-2.6976835491536683E-13</v>
      </c>
      <c r="BY471" s="223">
        <f t="shared" ca="1" si="926"/>
        <v>4.9578605604439078E-14</v>
      </c>
      <c r="BZ471" s="223">
        <f t="shared" ca="1" si="927"/>
        <v>1.801312976465611E-13</v>
      </c>
      <c r="CA471" s="223">
        <f t="shared" ca="1" si="928"/>
        <v>-3.7525213446228569E-13</v>
      </c>
      <c r="CB471" s="223">
        <f t="shared" ca="1" si="929"/>
        <v>4.9831652590468866E-13</v>
      </c>
      <c r="CC471" s="223">
        <f t="shared" ca="1" si="930"/>
        <v>-5.2569347354633331E-13</v>
      </c>
      <c r="CD471" s="223">
        <f t="shared" ca="1" si="931"/>
        <v>4.5212601719682591E-13</v>
      </c>
      <c r="CE471" s="223">
        <f t="shared" ca="1" si="932"/>
        <v>-2.917406838306194E-13</v>
      </c>
      <c r="CF471" s="223">
        <f t="shared" ca="1" si="933"/>
        <v>7.5334891905957249E-14</v>
      </c>
      <c r="CG471" s="223">
        <f t="shared" ca="1" si="934"/>
        <v>1.5553681246742486E-13</v>
      </c>
      <c r="CH471" s="223">
        <f t="shared" ca="1" si="935"/>
        <v>-3.5654211822015914E-13</v>
      </c>
      <c r="CI471" s="223">
        <f t="shared" ca="1" si="936"/>
        <v>4.8908370236972865E-13</v>
      </c>
      <c r="CJ471" s="223">
        <f t="shared" ca="1" si="937"/>
        <v>-5.2771074254665578E-13</v>
      </c>
      <c r="CK471" s="223">
        <f t="shared" ca="1" si="938"/>
        <v>4.6500601988706868E-13</v>
      </c>
      <c r="CL471" s="223">
        <f t="shared" ca="1" si="939"/>
        <v>-3.1301018388505821E-13</v>
      </c>
      <c r="CM471" s="223">
        <f t="shared" ca="1" si="940"/>
        <v>1.0090968985431677E-13</v>
      </c>
      <c r="CN471" s="223">
        <f t="shared" ca="1" si="941"/>
        <v>1.3056762548363879E-13</v>
      </c>
      <c r="CO471" s="223">
        <f t="shared" ca="1" si="942"/>
        <v>-3.3697316078583896E-13</v>
      </c>
      <c r="CP471" s="223">
        <f t="shared" ca="1" si="943"/>
        <v>4.7867263335708703E-13</v>
      </c>
      <c r="CQ471" s="223">
        <f t="shared" ca="1" si="944"/>
        <v>-5.284567101461814E-13</v>
      </c>
      <c r="CR471" s="223">
        <f t="shared" ca="1" si="945"/>
        <v>4.7676578234568674E-13</v>
      </c>
      <c r="CS471" s="223">
        <f t="shared" ca="1" si="946"/>
        <v>-3.3352561499006384E-13</v>
      </c>
      <c r="CT471" s="223">
        <f t="shared" ca="1" si="947"/>
        <v>1.2624138752117234E-13</v>
      </c>
      <c r="CU471" s="223">
        <f t="shared" ca="1" si="948"/>
        <v>1.0528388965368943E-13</v>
      </c>
      <c r="CV471" s="223">
        <f t="shared" ca="1" si="949"/>
        <v>-3.1659240549182297E-13</v>
      </c>
      <c r="CW471" s="223">
        <f t="shared" ca="1" si="950"/>
        <v>4.6710840004391762E-13</v>
      </c>
      <c r="CX471" s="223">
        <f t="shared" ca="1" si="951"/>
        <v>-5.2792957924362346E-13</v>
      </c>
      <c r="CY471" s="223">
        <f t="shared" ca="1" si="952"/>
        <v>4.8737697427488356E-13</v>
      </c>
      <c r="CZ471" s="223">
        <f t="shared" ca="1" si="953"/>
        <v>-3.532375536751762E-13</v>
      </c>
      <c r="DA471" s="223">
        <f t="shared" ca="1" si="954"/>
        <v>1.5126895862804982E-13</v>
      </c>
      <c r="DB471" s="223">
        <f t="shared" ca="1" si="955"/>
        <v>7.97465157117699E-14</v>
      </c>
      <c r="DC471" s="223">
        <f t="shared" ca="1" si="956"/>
        <v>-2.9544895136275751E-13</v>
      </c>
      <c r="DD471" s="223">
        <f t="shared" ca="1" si="957"/>
        <v>4.5441886168117096E-13</v>
      </c>
      <c r="DE471" s="223">
        <f t="shared" ca="1" si="958"/>
        <v>-5.261306197434993E-13</v>
      </c>
      <c r="DF471" s="223">
        <f t="shared" ca="1" si="959"/>
        <v>4.9681403238387639E-13</v>
      </c>
      <c r="DG471" s="223">
        <f t="shared" ca="1" si="960"/>
        <v>-3.720985121535072E-13</v>
      </c>
      <c r="DH471" s="223">
        <f t="shared" ca="1" si="961"/>
        <v>1.7593210956401059E-13</v>
      </c>
      <c r="DI471" s="223">
        <f t="shared" ca="1" si="962"/>
        <v>5.4017025428560569E-14</v>
      </c>
      <c r="DJ471" s="223">
        <f t="shared" ca="1" si="963"/>
        <v>-2.735937348315746E-13</v>
      </c>
      <c r="DK471" s="223">
        <f t="shared" ca="1" si="964"/>
        <v>4.4063458847825849E-13</v>
      </c>
      <c r="DL471" s="223">
        <f t="shared" ca="1" si="965"/>
        <v>-5.2306416549681071E-13</v>
      </c>
      <c r="DM471" s="223">
        <f t="shared" ca="1" si="966"/>
        <v>5.0505422197307661E-13</v>
      </c>
      <c r="DN471" s="223">
        <f t="shared" ca="1" si="967"/>
        <v>-3.9006305272410139E-13</v>
      </c>
      <c r="DO471" s="223">
        <f t="shared" ca="1" si="968"/>
        <v>2.0017142463817062E-13</v>
      </c>
      <c r="DP471" s="223">
        <f t="shared" ca="1" si="969"/>
        <v>2.8157403399731374E-14</v>
      </c>
      <c r="DQ471" s="223">
        <f t="shared" ca="1" si="970"/>
        <v>-2.5107940702922735E-13</v>
      </c>
      <c r="DR471" s="223">
        <f t="shared" ca="1" si="971"/>
        <v>4.2578878795665373E-13</v>
      </c>
      <c r="DS471" s="223">
        <f t="shared" ca="1" si="972"/>
        <v>-5.1873760386043475E-13</v>
      </c>
      <c r="DT471" s="223">
        <f t="shared" ca="1" si="973"/>
        <v>5.1207769170402728E-13</v>
      </c>
      <c r="DU471" s="223">
        <f t="shared" ca="1" si="974"/>
        <v>-4.0708789723517479E-13</v>
      </c>
      <c r="DV471" s="223">
        <f t="shared" ca="1" si="975"/>
        <v>2.2392850921745901E-13</v>
      </c>
      <c r="DW471" s="223">
        <f t="shared" ca="1" si="976"/>
        <v>2.2299477198449481E-15</v>
      </c>
      <c r="DX471" s="223">
        <f t="shared" ca="1" si="977"/>
        <v>-2.2796020694336162E-13</v>
      </c>
      <c r="DY471" s="223">
        <f t="shared" ca="1" si="978"/>
        <v>4.0991722495018615E-13</v>
      </c>
      <c r="DZ471" s="223">
        <f t="shared" ca="1" si="979"/>
        <v>-5.1316135790030568E-13</v>
      </c>
      <c r="EA471" s="223">
        <f t="shared" ca="1" si="980"/>
        <v>5.1786752142294739E-13</v>
      </c>
      <c r="EB471" s="223">
        <f t="shared" ca="1" si="981"/>
        <v>-4.231320313451394E-13</v>
      </c>
      <c r="EC471" s="223">
        <f t="shared" ca="1" si="982"/>
        <v>2.4714613040419455E-13</v>
      </c>
      <c r="ED471" s="223">
        <f t="shared" ca="1" si="983"/>
        <v>-2.3702880099448941E-14</v>
      </c>
      <c r="EE471" s="223">
        <f t="shared" ca="1" si="984"/>
        <v>-2.0429183075201284E-13</v>
      </c>
      <c r="EF471" s="223">
        <f t="shared" ca="1" si="985"/>
        <v>3.9305813544428632E-13</v>
      </c>
      <c r="EG471" s="223">
        <f t="shared" ca="1" si="986"/>
        <v>-5.0634886128136697E-13</v>
      </c>
      <c r="EH471" s="223">
        <f t="shared" ca="1" si="987"/>
        <v>5.2240976292292805E-13</v>
      </c>
      <c r="EI471" s="223">
        <f t="shared" ca="1" si="988"/>
        <v>-4.3815680332960365E-13</v>
      </c>
      <c r="EJ471" s="223">
        <f t="shared" ca="1" si="989"/>
        <v>2.6976835491536865E-13</v>
      </c>
      <c r="EK471" s="223">
        <f t="shared" ca="1" si="990"/>
        <v>-4.9578605604456105E-14</v>
      </c>
      <c r="EL471" s="223">
        <f t="shared" ca="1" si="991"/>
        <v>-1.8013129764655913E-13</v>
      </c>
      <c r="EM471" s="223">
        <f t="shared" ca="1" si="992"/>
        <v>3.7525213446227362E-13</v>
      </c>
      <c r="EN471" s="223">
        <f t="shared" ca="1" si="993"/>
        <v>-4.9831652590468806E-13</v>
      </c>
      <c r="EO471" s="223">
        <f t="shared" ca="1" si="994"/>
        <v>5.2569347354633513E-13</v>
      </c>
      <c r="EP471" s="223">
        <f t="shared" ca="1" si="995"/>
        <v>-4.5212601719682697E-13</v>
      </c>
      <c r="EQ471" s="223">
        <f t="shared" ca="1" si="996"/>
        <v>2.9174068383063364E-13</v>
      </c>
      <c r="ER471" s="223">
        <f t="shared" ca="1" si="997"/>
        <v>-7.5334891905959294E-14</v>
      </c>
      <c r="ES471" s="223">
        <f t="shared" ca="1" si="998"/>
        <v>-1.5553681246740847E-13</v>
      </c>
      <c r="ET471" s="223">
        <f t="shared" ca="1" si="999"/>
        <v>3.5654211822015757E-13</v>
      </c>
      <c r="EU471" s="223">
        <f t="shared" ca="1" si="1000"/>
        <v>-4.8908370236972209E-13</v>
      </c>
      <c r="EV471" s="223">
        <f t="shared" ca="1" si="1001"/>
        <v>5.2771074254665588E-13</v>
      </c>
      <c r="EW471" s="223">
        <f t="shared" ca="1" si="1002"/>
        <v>-4.6500601988707686E-13</v>
      </c>
      <c r="EX471" s="223">
        <f t="shared" ca="1" si="1003"/>
        <v>3.1301018388505993E-13</v>
      </c>
      <c r="EY471" s="223">
        <f t="shared" ca="1" si="1004"/>
        <v>-1.0090968985433355E-13</v>
      </c>
      <c r="EZ471" s="223">
        <f t="shared" ca="1" si="1005"/>
        <v>-1.305676254836368E-13</v>
      </c>
      <c r="FA471" s="223">
        <f t="shared" ca="1" si="1006"/>
        <v>3.3697316078582584E-13</v>
      </c>
      <c r="FB471" s="223">
        <f t="shared" ca="1" si="1007"/>
        <v>-4.7867263335708623E-13</v>
      </c>
      <c r="FC471" s="223">
        <f t="shared" ca="1" si="1008"/>
        <v>5.2845671014618161E-13</v>
      </c>
      <c r="FD471" s="223">
        <f t="shared" ca="1" si="1009"/>
        <v>-4.7676578234568765E-13</v>
      </c>
      <c r="FE471" s="223">
        <f t="shared" ca="1" si="1010"/>
        <v>3.3352561499007717E-13</v>
      </c>
      <c r="FF471" s="223">
        <f t="shared" ca="1" si="1011"/>
        <v>-1.2624138752117436E-13</v>
      </c>
      <c r="FG471" s="223">
        <f t="shared" ca="1" si="1012"/>
        <v>-1.0528388965367266E-13</v>
      </c>
      <c r="FH471" s="223">
        <f t="shared" ca="1" si="1013"/>
        <v>3.1659240549182126E-13</v>
      </c>
      <c r="FI471" s="223">
        <f t="shared" ca="1" si="1014"/>
        <v>-4.6710840004390954E-13</v>
      </c>
      <c r="FJ471" s="223">
        <f t="shared" ca="1" si="1015"/>
        <v>5.2792957924362406E-13</v>
      </c>
      <c r="FK471" s="223">
        <f t="shared" ca="1" si="1016"/>
        <v>-4.8737697427489022E-13</v>
      </c>
      <c r="FL471" s="223">
        <f t="shared" ca="1" si="1017"/>
        <v>3.5323755367516651E-13</v>
      </c>
      <c r="FM471" s="223">
        <f t="shared" ca="1" si="1018"/>
        <v>-1.5126895862806621E-13</v>
      </c>
      <c r="FN471" s="223">
        <f t="shared" ca="1" si="1019"/>
        <v>-7.9746515711782698E-14</v>
      </c>
      <c r="FO471" s="223">
        <f t="shared" ca="1" si="1020"/>
        <v>2.9544895136274332E-13</v>
      </c>
      <c r="FP471" s="223">
        <f t="shared" ca="1" si="1021"/>
        <v>-4.5441886168117757E-13</v>
      </c>
      <c r="FQ471" s="223">
        <f t="shared" ca="1" si="1022"/>
        <v>5.2613061974349759E-13</v>
      </c>
      <c r="FR471" s="223">
        <f t="shared" ca="1" si="1023"/>
        <v>-4.9681403238387205E-13</v>
      </c>
      <c r="FS471" s="223">
        <f t="shared" ca="1" si="1024"/>
        <v>3.7209851215351926E-13</v>
      </c>
      <c r="FT471" s="223">
        <f t="shared" ca="1" si="1025"/>
        <v>-1.759321095639984E-13</v>
      </c>
      <c r="FU471" s="223">
        <f t="shared" ca="1" si="1026"/>
        <v>-5.4017025428543568E-14</v>
      </c>
      <c r="FV471" s="223">
        <f t="shared" ca="1" si="1027"/>
        <v>2.7359373483158571E-13</v>
      </c>
      <c r="FW471" s="223">
        <f t="shared" ca="1" si="1028"/>
        <v>-4.4063458847824905E-13</v>
      </c>
      <c r="FX471" s="223">
        <f t="shared" ca="1" si="1029"/>
        <v>5.2306416549681253E-13</v>
      </c>
      <c r="FY471" s="223">
        <f t="shared" ca="1" si="1030"/>
        <v>-5.0505422197308156E-13</v>
      </c>
      <c r="FZ471" s="223">
        <f t="shared" ca="1" si="1031"/>
        <v>3.9006305272409266E-13</v>
      </c>
      <c r="GA471" s="223">
        <f t="shared" ca="1" si="1032"/>
        <v>-2.0017142463818644E-13</v>
      </c>
      <c r="GB471" s="223">
        <f t="shared" ca="1" si="1033"/>
        <v>-2.8157403399744305E-14</v>
      </c>
      <c r="GC471" s="223">
        <f t="shared" ca="1" si="1034"/>
        <v>2.5107940702921225E-13</v>
      </c>
      <c r="GD471" s="223">
        <f t="shared" ca="1" si="1035"/>
        <v>-4.2578878795666136E-13</v>
      </c>
      <c r="GE471" s="223">
        <f t="shared" ca="1" si="1036"/>
        <v>5.1873760386043152E-13</v>
      </c>
      <c r="GF471" s="223">
        <f t="shared" ca="1" si="1037"/>
        <v>-5.1207769170402415E-13</v>
      </c>
      <c r="GG471" s="223">
        <f t="shared" ca="1" si="1038"/>
        <v>4.0708789723518569E-13</v>
      </c>
      <c r="GH471" s="223">
        <f t="shared" ca="1" si="1039"/>
        <v>-2.239285092174473E-13</v>
      </c>
      <c r="GI471" s="223">
        <f t="shared" ca="1" si="1040"/>
        <v>-2.2299477198278582E-15</v>
      </c>
      <c r="GJ471" s="223">
        <f t="shared" ca="1" si="1041"/>
        <v>2.2796020694337328E-13</v>
      </c>
      <c r="GK471" s="223">
        <f t="shared" ca="1" si="1042"/>
        <v>-4.0991722495017534E-13</v>
      </c>
      <c r="GL471" s="223">
        <f t="shared" ca="1" si="1043"/>
        <v>5.1316135790030881E-13</v>
      </c>
      <c r="GM471" s="223">
        <f t="shared" ca="1" si="1044"/>
        <v>-5.1786752142295082E-13</v>
      </c>
      <c r="GN471" s="223">
        <f t="shared" ca="1" si="1045"/>
        <v>4.2313203134513162E-13</v>
      </c>
      <c r="GO471" s="223">
        <f t="shared" ca="1" si="1046"/>
        <v>-2.4714613040420969E-13</v>
      </c>
      <c r="GP471" s="223">
        <f t="shared" ca="1" si="1047"/>
        <v>2.3702880099466015E-14</v>
      </c>
      <c r="GQ471" s="223">
        <f t="shared" ca="1" si="1048"/>
        <v>2.0429183075199706E-13</v>
      </c>
      <c r="GR471" s="223">
        <f t="shared" ca="1" si="1049"/>
        <v>-3.93058135444295E-13</v>
      </c>
      <c r="GS471" s="223">
        <f t="shared" ca="1" si="1050"/>
        <v>5.0634886128137071E-13</v>
      </c>
      <c r="GT471" s="223">
        <f t="shared" ca="1" si="1051"/>
        <v>-5.2240976292293068E-13</v>
      </c>
      <c r="GU471" s="223">
        <f t="shared" ca="1" si="1052"/>
        <v>4.3815680332961325E-13</v>
      </c>
      <c r="GV471" s="223">
        <f t="shared" ca="1" si="1053"/>
        <v>-2.6976835491535749E-13</v>
      </c>
      <c r="GW471" s="223">
        <f t="shared" ca="1" si="1054"/>
        <v>4.9578605604443212E-14</v>
      </c>
      <c r="GX471" s="223">
        <f t="shared" ca="1" si="1055"/>
        <v>1.8013129764654308E-13</v>
      </c>
      <c r="GY471" s="223">
        <f t="shared" ca="1" si="1056"/>
        <v>-3.7525213446226166E-13</v>
      </c>
      <c r="GZ471" s="223">
        <f t="shared" ca="1" si="1057"/>
        <v>4.983165259046924E-13</v>
      </c>
      <c r="HA471" s="223">
        <f t="shared" ca="1" si="1058"/>
        <v>-5.2569347354633371E-13</v>
      </c>
      <c r="HB471" s="223">
        <f t="shared" ca="1" si="1059"/>
        <v>4.5212601719683581E-13</v>
      </c>
      <c r="HC471" s="223">
        <f t="shared" ca="1" si="1060"/>
        <v>-2.9174068383064788E-13</v>
      </c>
      <c r="HD471" s="223">
        <f t="shared" ca="1" si="1061"/>
        <v>7.5334891905946483E-14</v>
      </c>
      <c r="HE471" s="223">
        <f t="shared" ca="1" si="1062"/>
        <v>1.5553681246742087E-13</v>
      </c>
      <c r="HF471" s="223">
        <f t="shared" ca="1" si="1063"/>
        <v>-3.56542118220145E-13</v>
      </c>
      <c r="HG471" s="223">
        <f t="shared" ca="1" si="1064"/>
        <v>4.8908370236971563E-13</v>
      </c>
      <c r="HH471" s="223">
        <f t="shared" ca="1" si="1065"/>
        <v>-5.2771074254665527E-13</v>
      </c>
      <c r="HI471" s="223">
        <f t="shared" ca="1" si="1066"/>
        <v>4.650060198870706E-13</v>
      </c>
      <c r="HJ471" s="223">
        <f t="shared" ca="1" si="1067"/>
        <v>-3.1301018388507366E-13</v>
      </c>
      <c r="HK471" s="223">
        <f t="shared" ca="1" si="1068"/>
        <v>1.0090968985435034E-13</v>
      </c>
      <c r="HL471" s="223">
        <f t="shared" ca="1" si="1069"/>
        <v>1.3056762548364934E-13</v>
      </c>
      <c r="HM471" s="223">
        <f t="shared" ca="1" si="1070"/>
        <v>-3.3697316078583578E-13</v>
      </c>
      <c r="HN471" s="223">
        <f t="shared" ca="1" si="1071"/>
        <v>4.7867263335707895E-13</v>
      </c>
      <c r="HO471" s="223">
        <f t="shared" ca="1" si="1072"/>
        <v>-5.2845671014618161E-13</v>
      </c>
      <c r="HP471" s="223">
        <f t="shared" ca="1" si="1073"/>
        <v>4.7676578234568199E-13</v>
      </c>
      <c r="HQ471" s="223">
        <f t="shared" ca="1" si="1074"/>
        <v>-3.3352561499006707E-13</v>
      </c>
      <c r="HR471" s="223">
        <f t="shared" ca="1" si="1075"/>
        <v>1.2624138752119094E-13</v>
      </c>
      <c r="HS471" s="223">
        <f t="shared" ca="1" si="1076"/>
        <v>1.0528388965365593E-13</v>
      </c>
      <c r="HT471" s="223">
        <f t="shared" ca="1" si="1077"/>
        <v>-3.1659240549183166E-13</v>
      </c>
      <c r="HU471" s="223">
        <f t="shared" ca="1" si="1078"/>
        <v>4.671084000439156E-13</v>
      </c>
      <c r="HV471" s="223">
        <f t="shared" ca="1" si="1079"/>
        <v>-5.2792957924362325E-13</v>
      </c>
      <c r="HW471" s="223">
        <f t="shared" ca="1" si="1080"/>
        <v>4.8737697427489679E-13</v>
      </c>
      <c r="HX471" s="223">
        <f t="shared" ca="1" si="1081"/>
        <v>-3.5323755367515686E-13</v>
      </c>
      <c r="HY471" s="223">
        <f t="shared" ca="1" si="1082"/>
        <v>1.5126895862805379E-13</v>
      </c>
      <c r="HZ471" s="223">
        <f t="shared" ca="1" si="1083"/>
        <v>7.9746515711765798E-14</v>
      </c>
      <c r="IA471" s="223">
        <f t="shared" ca="1" si="1084"/>
        <v>-2.9544895136272914E-13</v>
      </c>
      <c r="IB471" s="223">
        <f t="shared" ca="1" si="1085"/>
        <v>4.5441886168118424E-13</v>
      </c>
      <c r="IC471" s="223">
        <f t="shared" ca="1" si="1086"/>
        <v>-5.261306197434989E-13</v>
      </c>
      <c r="ID471" s="223">
        <f t="shared" ca="1" si="1087"/>
        <v>4.968140323838779E-13</v>
      </c>
      <c r="IE471" s="223">
        <f t="shared" ca="1" si="1088"/>
        <v>4.596800114755641E-13</v>
      </c>
      <c r="IF471" s="223">
        <f t="shared" ca="1" si="1089"/>
        <v>1.7593210956398618E-13</v>
      </c>
      <c r="IG471" s="223">
        <f t="shared" ca="1" si="1090"/>
        <v>5.4017025428556454E-14</v>
      </c>
      <c r="IH471" s="223">
        <f t="shared" ca="1" si="1091"/>
        <v>-2.7359373483157112E-13</v>
      </c>
      <c r="II471" s="223">
        <f t="shared" ca="1" si="1092"/>
        <v>4.4063458847823966E-13</v>
      </c>
      <c r="IJ471" s="223">
        <f t="shared" ca="1" si="1093"/>
        <v>-5.2306416549681435E-13</v>
      </c>
      <c r="IK471" s="223">
        <f t="shared" ca="1" si="1094"/>
        <v>5.0505422197307782E-13</v>
      </c>
      <c r="IL471" s="223">
        <f t="shared" ca="1" si="1095"/>
        <v>-3.9006305272410417E-13</v>
      </c>
      <c r="IM471" s="223">
        <f t="shared" ca="1" si="1096"/>
        <v>2.0017142463820225E-13</v>
      </c>
      <c r="IN471" s="223">
        <f t="shared" ca="1" si="1097"/>
        <v>2.8157403399757236E-14</v>
      </c>
      <c r="IO471" s="223">
        <f t="shared" ca="1" si="1098"/>
        <v>-2.5107940702922371E-13</v>
      </c>
      <c r="IP471" s="223">
        <f t="shared" ca="1" si="1099"/>
        <v>4.2578878795665126E-13</v>
      </c>
      <c r="IQ471" s="223">
        <f t="shared" ca="1" si="1100"/>
        <v>-5.1873760386042829E-13</v>
      </c>
      <c r="IR471" s="223">
        <f t="shared" ca="1" si="1101"/>
        <v>5.1207769170402091E-13</v>
      </c>
      <c r="IS471" s="223">
        <f t="shared" ca="1" si="1102"/>
        <v>-4.0708789723517746E-13</v>
      </c>
      <c r="IT471" s="223">
        <f t="shared" ca="1" si="1103"/>
        <v>2.2392850921746282E-13</v>
      </c>
      <c r="IU471" s="223">
        <f t="shared" ca="1" si="1104"/>
        <v>2.2299477198107652E-15</v>
      </c>
      <c r="IV471" s="223">
        <f t="shared" ca="1" si="1105"/>
        <v>-2.2796020694338499E-13</v>
      </c>
      <c r="IW471" s="223">
        <f t="shared" ca="1" si="1106"/>
        <v>4.0991722495018352E-13</v>
      </c>
      <c r="IX471" s="223">
        <f t="shared" ca="1" si="1107"/>
        <v>-5.1316135790030467E-13</v>
      </c>
      <c r="IY471" s="223">
        <f t="shared" ca="1" si="1108"/>
        <v>5.1786752142295425E-13</v>
      </c>
      <c r="IZ471" s="223">
        <f t="shared" ca="1" si="1109"/>
        <v>-4.2313203134512385E-13</v>
      </c>
      <c r="JA471" s="223">
        <f t="shared" ca="1" si="1110"/>
        <v>2.4714613040419823E-13</v>
      </c>
      <c r="JB471" s="223">
        <f t="shared" ca="1" si="1111"/>
        <v>-2.3702880099453078E-14</v>
      </c>
    </row>
    <row r="472" spans="2:262">
      <c r="B472" s="230">
        <v>111</v>
      </c>
      <c r="C472" s="229">
        <f t="shared" si="1112"/>
        <v>2.1679687500000015E-3</v>
      </c>
      <c r="D472" s="226">
        <f t="shared" ca="1" si="855"/>
        <v>18.00000000002543</v>
      </c>
      <c r="E472" s="225">
        <f ca="1">DM361</f>
        <v>2.5431148152702291E-11</v>
      </c>
      <c r="F472" s="224">
        <v>111</v>
      </c>
      <c r="G472" s="223">
        <f t="shared" ca="1" si="856"/>
        <v>-2.587977584722255E-13</v>
      </c>
      <c r="H472" s="223">
        <f t="shared" ca="1" si="857"/>
        <v>5.5372131946092795E-13</v>
      </c>
      <c r="I472" s="223">
        <f t="shared" ca="1" si="858"/>
        <v>-7.5363710591219785E-13</v>
      </c>
      <c r="J472" s="223">
        <f t="shared" ca="1" si="859"/>
        <v>8.2424346950928436E-13</v>
      </c>
      <c r="K472" s="223">
        <f t="shared" ca="1" si="860"/>
        <v>-7.5342573588842903E-13</v>
      </c>
      <c r="L472" s="223">
        <f t="shared" ca="1" si="861"/>
        <v>5.5333484638534189E-13</v>
      </c>
      <c r="M472" s="223">
        <f t="shared" ca="1" si="862"/>
        <v>-2.5830249358396136E-13</v>
      </c>
      <c r="N472" s="223">
        <f t="shared" ca="1" si="863"/>
        <v>-8.1049527271332201E-14</v>
      </c>
      <c r="O472" s="223">
        <f t="shared" ca="1" si="864"/>
        <v>4.0649503063718376E-13</v>
      </c>
      <c r="P472" s="223">
        <f t="shared" ca="1" si="865"/>
        <v>-6.6219391803570356E-13</v>
      </c>
      <c r="Q472" s="223">
        <f t="shared" ca="1" si="866"/>
        <v>8.042732494343868E-13</v>
      </c>
      <c r="R472" s="223">
        <f t="shared" ca="1" si="867"/>
        <v>-8.0835498373288654E-13</v>
      </c>
      <c r="S472" s="223">
        <f t="shared" ca="1" si="868"/>
        <v>6.7373877496596151E-13</v>
      </c>
      <c r="T472" s="223">
        <f t="shared" ca="1" si="869"/>
        <v>-4.2352213800636991E-13</v>
      </c>
      <c r="U472" s="223">
        <f t="shared" ca="1" si="870"/>
        <v>1.0063736567771438E-13</v>
      </c>
      <c r="V472" s="223">
        <f t="shared" ca="1" si="871"/>
        <v>2.3951481502462445E-13</v>
      </c>
      <c r="W472" s="223">
        <f t="shared" ca="1" si="872"/>
        <v>-5.3857092673979138E-13</v>
      </c>
      <c r="X472" s="223">
        <f t="shared" ca="1" si="873"/>
        <v>7.4521877570299652E-13</v>
      </c>
      <c r="Y472" s="223">
        <f t="shared" ca="1" si="874"/>
        <v>-8.2400162302244668E-13</v>
      </c>
      <c r="Z472" s="223">
        <f t="shared" ca="1" si="875"/>
        <v>7.614018692623326E-13</v>
      </c>
      <c r="AA472" s="223">
        <f t="shared" ca="1" si="876"/>
        <v>-5.6816041075860781E-13</v>
      </c>
      <c r="AB472" s="223">
        <f t="shared" ca="1" si="877"/>
        <v>2.7743371137775954E-13</v>
      </c>
      <c r="AC472" s="223">
        <f t="shared" ca="1" si="878"/>
        <v>6.0895199753436593E-14</v>
      </c>
      <c r="AD472" s="223">
        <f t="shared" ca="1" si="879"/>
        <v>-3.8877568275797875E-13</v>
      </c>
      <c r="AE472" s="223">
        <f t="shared" ca="1" si="880"/>
        <v>6.4994984416184838E-13</v>
      </c>
      <c r="AF472" s="223">
        <f t="shared" ca="1" si="881"/>
        <v>-7.996052937435249E-13</v>
      </c>
      <c r="AG472" s="223">
        <f t="shared" ca="1" si="882"/>
        <v>8.1206407634318844E-13</v>
      </c>
      <c r="AH472" s="223">
        <f t="shared" ca="1" si="883"/>
        <v>-6.8518850795511588E-13</v>
      </c>
      <c r="AI472" s="223">
        <f t="shared" ca="1" si="884"/>
        <v>4.4074796059382917E-13</v>
      </c>
      <c r="AJ472" s="223">
        <f t="shared" ca="1" si="885"/>
        <v>-1.2068366280751918E-13</v>
      </c>
      <c r="AK472" s="223">
        <f t="shared" ca="1" si="886"/>
        <v>-2.2008759680849017E-13</v>
      </c>
      <c r="AL472" s="223">
        <f t="shared" ca="1" si="887"/>
        <v>5.2309611903085341E-13</v>
      </c>
      <c r="AM472" s="223">
        <f t="shared" ca="1" si="888"/>
        <v>-7.3635155356883387E-13</v>
      </c>
      <c r="AN472" s="223">
        <f t="shared" ca="1" si="889"/>
        <v>8.2326342876930557E-13</v>
      </c>
      <c r="AO472" s="223">
        <f t="shared" ca="1" si="890"/>
        <v>-7.6891936262084345E-13</v>
      </c>
      <c r="AP472" s="223">
        <f t="shared" ca="1" si="891"/>
        <v>5.8264373654531893E-13</v>
      </c>
      <c r="AQ472" s="223">
        <f t="shared" ca="1" si="892"/>
        <v>-2.9639781347773842E-13</v>
      </c>
      <c r="AR472" s="223">
        <f t="shared" ca="1" si="893"/>
        <v>-4.0704191244230594E-14</v>
      </c>
      <c r="AS472" s="223">
        <f t="shared" ca="1" si="894"/>
        <v>3.7082215094473412E-13</v>
      </c>
      <c r="AT472" s="223">
        <f t="shared" ca="1" si="895"/>
        <v>-6.3731426480505639E-13</v>
      </c>
      <c r="AU472" s="223">
        <f t="shared" ca="1" si="896"/>
        <v>7.9445568572287875E-13</v>
      </c>
      <c r="AV472" s="223">
        <f t="shared" ca="1" si="897"/>
        <v>-8.1528401191893099E-13</v>
      </c>
      <c r="AW472" s="223">
        <f t="shared" ca="1" si="898"/>
        <v>6.9622550900792031E-13</v>
      </c>
      <c r="AX472" s="223">
        <f t="shared" ca="1" si="899"/>
        <v>-4.5770829309046432E-13</v>
      </c>
      <c r="AY472" s="223">
        <f t="shared" ca="1" si="900"/>
        <v>1.4065726461150734E-13</v>
      </c>
      <c r="AZ472" s="223">
        <f t="shared" ca="1" si="901"/>
        <v>2.0052780605363811E-13</v>
      </c>
      <c r="BA472" s="223">
        <f t="shared" ca="1" si="902"/>
        <v>-5.0730621777963063E-13</v>
      </c>
      <c r="BB472" s="223">
        <f t="shared" ca="1" si="903"/>
        <v>7.2704078079276476E-13</v>
      </c>
      <c r="BC472" s="223">
        <f t="shared" ca="1" si="904"/>
        <v>-8.2202933141047597E-13</v>
      </c>
      <c r="BD472" s="223">
        <f t="shared" ca="1" si="905"/>
        <v>7.7597368770705383E-13</v>
      </c>
      <c r="BE472" s="223">
        <f t="shared" ca="1" si="906"/>
        <v>-5.9677609953159977E-13</v>
      </c>
      <c r="BF472" s="223">
        <f t="shared" ca="1" si="907"/>
        <v>3.1518337661791187E-13</v>
      </c>
      <c r="BG472" s="223">
        <f t="shared" ca="1" si="908"/>
        <v>2.0488664052252667E-14</v>
      </c>
      <c r="BH472" s="223">
        <f t="shared" ca="1" si="909"/>
        <v>-3.5264524973369374E-13</v>
      </c>
      <c r="BI472" s="223">
        <f t="shared" ca="1" si="910"/>
        <v>6.2429479116586868E-13</v>
      </c>
      <c r="BJ472" s="223">
        <f t="shared" ca="1" si="911"/>
        <v>-7.8882752730376451E-13</v>
      </c>
      <c r="BK472" s="223">
        <f t="shared" ca="1" si="912"/>
        <v>8.180128508913283E-13</v>
      </c>
      <c r="BL472" s="223">
        <f t="shared" ca="1" si="913"/>
        <v>-7.0684312984764728E-13</v>
      </c>
      <c r="BM472" s="223">
        <f t="shared" ca="1" si="914"/>
        <v>4.7439291922615718E-13</v>
      </c>
      <c r="BN472" s="223">
        <f t="shared" ca="1" si="915"/>
        <v>-1.6054613973879593E-13</v>
      </c>
      <c r="BO472" s="223">
        <f t="shared" ca="1" si="916"/>
        <v>-1.8084722484663685E-13</v>
      </c>
      <c r="BP472" s="223">
        <f t="shared" ca="1" si="917"/>
        <v>4.9121073423222794E-13</v>
      </c>
      <c r="BQ472" s="223">
        <f t="shared" ca="1" si="918"/>
        <v>-7.1729206583614073E-13</v>
      </c>
      <c r="BR472" s="223">
        <f t="shared" ca="1" si="919"/>
        <v>8.2030007432006207E-13</v>
      </c>
      <c r="BS472" s="223">
        <f t="shared" ca="1" si="920"/>
        <v>-7.8256059525931521E-13</v>
      </c>
      <c r="BT472" s="223">
        <f t="shared" ca="1" si="921"/>
        <v>6.1054898691040226E-13</v>
      </c>
      <c r="BU472" s="223">
        <f t="shared" ca="1" si="922"/>
        <v>-3.3377908507746546E-13</v>
      </c>
      <c r="BV472" s="223">
        <f t="shared" ca="1" si="923"/>
        <v>-2.6079525514675326E-16</v>
      </c>
      <c r="BW472" s="223">
        <f t="shared" ca="1" si="924"/>
        <v>3.3425592821047961E-13</v>
      </c>
      <c r="BX472" s="223">
        <f t="shared" ca="1" si="925"/>
        <v>-6.1089926568835316E-13</v>
      </c>
      <c r="BY472" s="223">
        <f t="shared" ca="1" si="926"/>
        <v>7.8272420867836703E-13</v>
      </c>
      <c r="BZ472" s="223">
        <f t="shared" ca="1" si="927"/>
        <v>-8.202489495098178E-13</v>
      </c>
      <c r="CA472" s="223">
        <f t="shared" ca="1" si="928"/>
        <v>7.1703497481653288E-13</v>
      </c>
      <c r="CB472" s="223">
        <f t="shared" ca="1" si="929"/>
        <v>-4.9079178880599247E-13</v>
      </c>
      <c r="CC472" s="223">
        <f t="shared" ca="1" si="930"/>
        <v>1.803383078747356E-13</v>
      </c>
      <c r="CD472" s="223">
        <f t="shared" ca="1" si="931"/>
        <v>1.6105770803371279E-13</v>
      </c>
      <c r="CE472" s="223">
        <f t="shared" ca="1" si="932"/>
        <v>-4.7481936370607621E-13</v>
      </c>
      <c r="CF472" s="223">
        <f t="shared" ca="1" si="933"/>
        <v>7.0711128096034637E-13</v>
      </c>
      <c r="CG472" s="223">
        <f t="shared" ca="1" si="934"/>
        <v>-8.1807669913787363E-13</v>
      </c>
      <c r="CH472" s="223">
        <f t="shared" ca="1" si="935"/>
        <v>7.8867611757082497E-13</v>
      </c>
      <c r="CI472" s="223">
        <f t="shared" ca="1" si="936"/>
        <v>-6.2395410240938742E-13</v>
      </c>
      <c r="CJ472" s="223">
        <f t="shared" ca="1" si="937"/>
        <v>3.5217373749699363E-13</v>
      </c>
      <c r="CK472" s="223">
        <f t="shared" ca="1" si="938"/>
        <v>-1.9967230635245689E-14</v>
      </c>
      <c r="CL472" s="223">
        <f t="shared" ca="1" si="939"/>
        <v>-3.1566526341474579E-13</v>
      </c>
      <c r="CM472" s="223">
        <f t="shared" ca="1" si="940"/>
        <v>5.9713575733619729E-13</v>
      </c>
      <c r="CN472" s="223">
        <f t="shared" ca="1" si="941"/>
        <v>-7.7614940625760542E-13</v>
      </c>
      <c r="CO472" s="223">
        <f t="shared" ca="1" si="942"/>
        <v>8.2199096083220846E-13</v>
      </c>
      <c r="CP472" s="223">
        <f t="shared" ca="1" si="943"/>
        <v>-7.2679490472824201E-13</v>
      </c>
      <c r="CQ472" s="223">
        <f t="shared" ca="1" si="944"/>
        <v>5.0689502376415677E-13</v>
      </c>
      <c r="CR472" s="223">
        <f t="shared" ca="1" si="945"/>
        <v>-2.0002184695727231E-13</v>
      </c>
      <c r="CS472" s="223">
        <f t="shared" ca="1" si="946"/>
        <v>-1.4117117607980484E-13</v>
      </c>
      <c r="CT472" s="223">
        <f t="shared" ca="1" si="947"/>
        <v>4.5814197974984852E-13</v>
      </c>
      <c r="CU472" s="223">
        <f t="shared" ca="1" si="948"/>
        <v>-6.9650455868949559E-13</v>
      </c>
      <c r="CV472" s="223">
        <f t="shared" ca="1" si="949"/>
        <v>8.1536054514197966E-13</v>
      </c>
      <c r="CW472" s="223">
        <f t="shared" ca="1" si="950"/>
        <v>-7.9431657087960247E-13</v>
      </c>
      <c r="CX472" s="223">
        <f t="shared" ca="1" si="951"/>
        <v>6.3698337128822785E-13</v>
      </c>
      <c r="CY472" s="223">
        <f t="shared" ca="1" si="952"/>
        <v>-3.7035625362563562E-13</v>
      </c>
      <c r="CZ472" s="223">
        <f t="shared" ca="1" si="953"/>
        <v>4.018322901254969E-14</v>
      </c>
      <c r="DA472" s="223">
        <f t="shared" ca="1" si="954"/>
        <v>2.9688445366779375E-13</v>
      </c>
      <c r="DB472" s="223">
        <f t="shared" ca="1" si="955"/>
        <v>-5.8301255673216644E-13</v>
      </c>
      <c r="DC472" s="223">
        <f t="shared" ca="1" si="956"/>
        <v>7.6910708045661007E-13</v>
      </c>
      <c r="DD472" s="223">
        <f t="shared" ca="1" si="957"/>
        <v>-8.2323783553601483E-13</v>
      </c>
      <c r="DE472" s="223">
        <f t="shared" ca="1" si="958"/>
        <v>7.3611704056596554E-13</v>
      </c>
      <c r="DF472" s="223">
        <f t="shared" ca="1" si="959"/>
        <v>-5.2269292411401276E-13</v>
      </c>
      <c r="DG472" s="223">
        <f t="shared" ca="1" si="960"/>
        <v>2.1958490035850066E-13</v>
      </c>
      <c r="DH472" s="223">
        <f t="shared" ca="1" si="961"/>
        <v>1.2119960788815684E-13</v>
      </c>
      <c r="DI472" s="223">
        <f t="shared" ca="1" si="962"/>
        <v>-4.4118862819605097E-13</v>
      </c>
      <c r="DJ472" s="223">
        <f t="shared" ca="1" si="963"/>
        <v>6.8547828811646054E-13</v>
      </c>
      <c r="DK472" s="223">
        <f t="shared" ca="1" si="964"/>
        <v>-8.1215324844198975E-13</v>
      </c>
      <c r="DL472" s="223">
        <f t="shared" ca="1" si="965"/>
        <v>7.994785575874922E-13</v>
      </c>
      <c r="DM472" s="223">
        <f t="shared" ca="1" si="966"/>
        <v>-6.4962894520254705E-13</v>
      </c>
      <c r="DN472" s="223">
        <f t="shared" ca="1" si="967"/>
        <v>3.8831568099566855E-13</v>
      </c>
      <c r="DO472" s="223">
        <f t="shared" ca="1" si="968"/>
        <v>-6.0375022515220851E-14</v>
      </c>
      <c r="DP472" s="223">
        <f t="shared" ca="1" si="969"/>
        <v>-2.7792481182719868E-13</v>
      </c>
      <c r="DQ472" s="223">
        <f t="shared" ca="1" si="970"/>
        <v>5.6853817116420424E-13</v>
      </c>
      <c r="DR472" s="223">
        <f t="shared" ca="1" si="971"/>
        <v>-7.6160147330911434E-13</v>
      </c>
      <c r="DS472" s="223">
        <f t="shared" ca="1" si="972"/>
        <v>8.239888225505382E-13</v>
      </c>
      <c r="DT472" s="223">
        <f t="shared" ca="1" si="973"/>
        <v>-7.4499576702363058E-13</v>
      </c>
      <c r="DU472" s="223">
        <f t="shared" ca="1" si="974"/>
        <v>5.3817597379112999E-13</v>
      </c>
      <c r="DV472" s="223">
        <f t="shared" ca="1" si="975"/>
        <v>-2.3901568402656143E-13</v>
      </c>
      <c r="DW472" s="223">
        <f t="shared" ca="1" si="976"/>
        <v>-1.0115503358461577E-13</v>
      </c>
      <c r="DX472" s="223">
        <f t="shared" ca="1" si="977"/>
        <v>4.2396952110975336E-13</v>
      </c>
      <c r="DY472" s="223">
        <f t="shared" ca="1" si="978"/>
        <v>-6.7403911105436094E-13</v>
      </c>
      <c r="DZ472" s="223">
        <f t="shared" ca="1" si="979"/>
        <v>8.0845674099350483E-13</v>
      </c>
      <c r="EA472" s="223">
        <f t="shared" ca="1" si="980"/>
        <v>-8.0415896830672044E-13</v>
      </c>
      <c r="EB472" s="223">
        <f t="shared" ca="1" si="981"/>
        <v>6.6188320693149538E-13</v>
      </c>
      <c r="EC472" s="223">
        <f t="shared" ca="1" si="982"/>
        <v>-4.060412015194866E-13</v>
      </c>
      <c r="ED472" s="223">
        <f t="shared" ca="1" si="983"/>
        <v>8.0530448361896384E-14</v>
      </c>
      <c r="EE472" s="223">
        <f t="shared" ca="1" si="984"/>
        <v>2.5879775847223716E-13</v>
      </c>
      <c r="EF472" s="223">
        <f t="shared" ca="1" si="985"/>
        <v>-5.5372131946094441E-13</v>
      </c>
      <c r="EG472" s="223">
        <f t="shared" ca="1" si="986"/>
        <v>7.5363710591219169E-13</v>
      </c>
      <c r="EH472" s="223">
        <f t="shared" ca="1" si="987"/>
        <v>-8.2424346950928436E-13</v>
      </c>
      <c r="EI472" s="223">
        <f t="shared" ca="1" si="988"/>
        <v>7.5342573588842691E-13</v>
      </c>
      <c r="EJ472" s="223">
        <f t="shared" ca="1" si="989"/>
        <v>-5.5333484638533139E-13</v>
      </c>
      <c r="EK472" s="223">
        <f t="shared" ca="1" si="990"/>
        <v>2.5830249358393682E-13</v>
      </c>
      <c r="EL472" s="223">
        <f t="shared" ca="1" si="991"/>
        <v>8.1049527271320046E-14</v>
      </c>
      <c r="EM472" s="223">
        <f t="shared" ca="1" si="992"/>
        <v>-4.0649503063718073E-13</v>
      </c>
      <c r="EN472" s="223">
        <f t="shared" ca="1" si="993"/>
        <v>6.6219391803570851E-13</v>
      </c>
      <c r="EO472" s="223">
        <f t="shared" ca="1" si="994"/>
        <v>-8.0427324943439054E-13</v>
      </c>
      <c r="EP472" s="223">
        <f t="shared" ca="1" si="995"/>
        <v>8.0835498373289068E-13</v>
      </c>
      <c r="EQ472" s="223">
        <f t="shared" ca="1" si="996"/>
        <v>-6.7373877496596686E-13</v>
      </c>
      <c r="ER472" s="223">
        <f t="shared" ca="1" si="997"/>
        <v>4.2352213800636784E-13</v>
      </c>
      <c r="ES472" s="223">
        <f t="shared" ca="1" si="998"/>
        <v>-1.0063736567770616E-13</v>
      </c>
      <c r="ET472" s="223">
        <f t="shared" ca="1" si="999"/>
        <v>-2.3951481502464364E-13</v>
      </c>
      <c r="EU472" s="223">
        <f t="shared" ca="1" si="1000"/>
        <v>5.3857092673977987E-13</v>
      </c>
      <c r="EV472" s="223">
        <f t="shared" ca="1" si="1001"/>
        <v>-7.4521877570299248E-13</v>
      </c>
      <c r="EW472" s="223">
        <f t="shared" ca="1" si="1002"/>
        <v>8.2400162302244688E-13</v>
      </c>
      <c r="EX472" s="223">
        <f t="shared" ca="1" si="1003"/>
        <v>-7.6140186926232735E-13</v>
      </c>
      <c r="EY472" s="223">
        <f t="shared" ca="1" si="1004"/>
        <v>5.6816041075859327E-13</v>
      </c>
      <c r="EZ472" s="223">
        <f t="shared" ca="1" si="1005"/>
        <v>-2.7743371137777378E-13</v>
      </c>
      <c r="FA472" s="223">
        <f t="shared" ca="1" si="1006"/>
        <v>-6.0895199753433172E-14</v>
      </c>
      <c r="FB472" s="223">
        <f t="shared" ca="1" si="1007"/>
        <v>3.8877568275798087E-13</v>
      </c>
      <c r="FC472" s="223">
        <f t="shared" ca="1" si="1008"/>
        <v>-6.4994984416185707E-13</v>
      </c>
      <c r="FD472" s="223">
        <f t="shared" ca="1" si="1009"/>
        <v>7.9960529374353116E-13</v>
      </c>
      <c r="FE472" s="223">
        <f t="shared" ca="1" si="1010"/>
        <v>-8.1206407634319016E-13</v>
      </c>
      <c r="FF472" s="223">
        <f t="shared" ca="1" si="1011"/>
        <v>6.8518850795511467E-13</v>
      </c>
      <c r="FG472" s="223">
        <f t="shared" ca="1" si="1012"/>
        <v>-4.4074796059382715E-13</v>
      </c>
      <c r="FH472" s="223">
        <f t="shared" ca="1" si="1013"/>
        <v>1.2068366280750522E-13</v>
      </c>
      <c r="FI472" s="223">
        <f t="shared" ca="1" si="1014"/>
        <v>2.2008759680846995E-13</v>
      </c>
      <c r="FJ472" s="223">
        <f t="shared" ca="1" si="1015"/>
        <v>-5.2309611903084624E-13</v>
      </c>
      <c r="FK472" s="223">
        <f t="shared" ca="1" si="1016"/>
        <v>7.3635155356883488E-13</v>
      </c>
      <c r="FL472" s="223">
        <f t="shared" ca="1" si="1017"/>
        <v>-8.2326342876930627E-13</v>
      </c>
      <c r="FM472" s="223">
        <f t="shared" ca="1" si="1018"/>
        <v>7.6891936262083406E-13</v>
      </c>
      <c r="FN472" s="223">
        <f t="shared" ca="1" si="1019"/>
        <v>-5.8264373654533378E-13</v>
      </c>
      <c r="FO472" s="223">
        <f t="shared" ca="1" si="1020"/>
        <v>2.9639781347774705E-13</v>
      </c>
      <c r="FP472" s="223">
        <f t="shared" ca="1" si="1021"/>
        <v>4.070419124423303E-14</v>
      </c>
      <c r="FQ472" s="223">
        <f t="shared" ca="1" si="1022"/>
        <v>-3.7082215094474685E-13</v>
      </c>
      <c r="FR472" s="223">
        <f t="shared" ca="1" si="1023"/>
        <v>6.3731426480507284E-13</v>
      </c>
      <c r="FS472" s="223">
        <f t="shared" ca="1" si="1024"/>
        <v>-7.9445568572287623E-13</v>
      </c>
      <c r="FT472" s="223">
        <f t="shared" ca="1" si="1025"/>
        <v>8.1528401191893251E-13</v>
      </c>
      <c r="FU472" s="223">
        <f t="shared" ca="1" si="1026"/>
        <v>-6.96225509007919E-13</v>
      </c>
      <c r="FV472" s="223">
        <f t="shared" ca="1" si="1027"/>
        <v>4.5770829309045261E-13</v>
      </c>
      <c r="FW472" s="223">
        <f t="shared" ca="1" si="1028"/>
        <v>-1.4065726461148187E-13</v>
      </c>
      <c r="FX472" s="223">
        <f t="shared" ca="1" si="1029"/>
        <v>-2.0052780605362907E-13</v>
      </c>
      <c r="FY472" s="223">
        <f t="shared" ca="1" si="1030"/>
        <v>5.0730621777963255E-13</v>
      </c>
      <c r="FZ472" s="223">
        <f t="shared" ca="1" si="1031"/>
        <v>-7.2704078079276597E-13</v>
      </c>
      <c r="GA472" s="223">
        <f t="shared" ca="1" si="1032"/>
        <v>8.2202933141047789E-13</v>
      </c>
      <c r="GB472" s="223">
        <f t="shared" ca="1" si="1033"/>
        <v>-7.75973687707061E-13</v>
      </c>
      <c r="GC472" s="223">
        <f t="shared" ca="1" si="1034"/>
        <v>5.9677609953159815E-13</v>
      </c>
      <c r="GD472" s="223">
        <f t="shared" ca="1" si="1035"/>
        <v>-3.151833766179096E-13</v>
      </c>
      <c r="GE472" s="223">
        <f t="shared" ca="1" si="1036"/>
        <v>-2.0488664052255103E-14</v>
      </c>
      <c r="GF472" s="223">
        <f t="shared" ca="1" si="1037"/>
        <v>3.5264524973371706E-13</v>
      </c>
      <c r="GG472" s="223">
        <f t="shared" ca="1" si="1038"/>
        <v>-6.2429479116585495E-13</v>
      </c>
      <c r="GH472" s="223">
        <f t="shared" ca="1" si="1039"/>
        <v>7.8882752730376522E-13</v>
      </c>
      <c r="GI472" s="223">
        <f t="shared" ca="1" si="1040"/>
        <v>-8.18012850891328E-13</v>
      </c>
      <c r="GJ472" s="223">
        <f t="shared" ca="1" si="1041"/>
        <v>7.0684312984764597E-13</v>
      </c>
      <c r="GK472" s="223">
        <f t="shared" ca="1" si="1042"/>
        <v>-4.7439291922613608E-13</v>
      </c>
      <c r="GL472" s="223">
        <f t="shared" ca="1" si="1043"/>
        <v>1.6054613973881653E-13</v>
      </c>
      <c r="GM472" s="223">
        <f t="shared" ca="1" si="1044"/>
        <v>1.808472248466392E-13</v>
      </c>
      <c r="GN472" s="223">
        <f t="shared" ca="1" si="1045"/>
        <v>-4.9121073423222976E-13</v>
      </c>
      <c r="GO472" s="223">
        <f t="shared" ca="1" si="1046"/>
        <v>7.1729206583615355E-13</v>
      </c>
      <c r="GP472" s="223">
        <f t="shared" ca="1" si="1047"/>
        <v>-8.203000743200646E-13</v>
      </c>
      <c r="GQ472" s="223">
        <f t="shared" ca="1" si="1048"/>
        <v>7.8256059525930714E-13</v>
      </c>
      <c r="GR472" s="223">
        <f t="shared" ca="1" si="1049"/>
        <v>-6.1054898691036914E-13</v>
      </c>
      <c r="GS472" s="223">
        <f t="shared" ca="1" si="1050"/>
        <v>3.337790850775061E-13</v>
      </c>
      <c r="GT472" s="223">
        <f t="shared" ca="1" si="1051"/>
        <v>2.6079525512575062E-16</v>
      </c>
      <c r="GU472" s="223">
        <f t="shared" ca="1" si="1052"/>
        <v>-3.3425592821046037E-13</v>
      </c>
      <c r="GV472" s="223">
        <f t="shared" ca="1" si="1053"/>
        <v>6.1089926568835478E-13</v>
      </c>
      <c r="GW472" s="223">
        <f t="shared" ca="1" si="1054"/>
        <v>-7.8272420867836774E-13</v>
      </c>
      <c r="GX472" s="223">
        <f t="shared" ca="1" si="1055"/>
        <v>8.202489495098175E-13</v>
      </c>
      <c r="GY472" s="223">
        <f t="shared" ca="1" si="1056"/>
        <v>-7.1703497481652006E-13</v>
      </c>
      <c r="GZ472" s="223">
        <f t="shared" ca="1" si="1057"/>
        <v>4.9079178880597177E-13</v>
      </c>
      <c r="HA472" s="223">
        <f t="shared" ca="1" si="1058"/>
        <v>-1.8033830787468753E-13</v>
      </c>
      <c r="HB472" s="223">
        <f t="shared" ca="1" si="1059"/>
        <v>-1.6105770803366922E-13</v>
      </c>
      <c r="HC472" s="223">
        <f t="shared" ca="1" si="1060"/>
        <v>4.7481936370603996E-13</v>
      </c>
      <c r="HD472" s="223">
        <f t="shared" ca="1" si="1061"/>
        <v>-7.0711128096033546E-13</v>
      </c>
      <c r="HE472" s="223">
        <f t="shared" ca="1" si="1062"/>
        <v>8.180766991378711E-13</v>
      </c>
      <c r="HF472" s="223">
        <f t="shared" ca="1" si="1063"/>
        <v>-7.8867611757082426E-13</v>
      </c>
      <c r="HG472" s="223">
        <f t="shared" ca="1" si="1064"/>
        <v>6.239541024093857E-13</v>
      </c>
      <c r="HH472" s="223">
        <f t="shared" ca="1" si="1065"/>
        <v>-3.5217373749697026E-13</v>
      </c>
      <c r="HI472" s="223">
        <f t="shared" ca="1" si="1066"/>
        <v>1.996723063521984E-14</v>
      </c>
      <c r="HJ472" s="223">
        <f t="shared" ca="1" si="1067"/>
        <v>3.1566526341476967E-13</v>
      </c>
      <c r="HK472" s="223">
        <f t="shared" ca="1" si="1068"/>
        <v>-5.9713575733623122E-13</v>
      </c>
      <c r="HL472" s="223">
        <f t="shared" ca="1" si="1069"/>
        <v>7.7614940625759037E-13</v>
      </c>
      <c r="HM472" s="223">
        <f t="shared" ca="1" si="1070"/>
        <v>-8.2199096083220998E-13</v>
      </c>
      <c r="HN472" s="223">
        <f t="shared" ca="1" si="1071"/>
        <v>7.267949047282519E-13</v>
      </c>
      <c r="HO472" s="223">
        <f t="shared" ca="1" si="1072"/>
        <v>-5.0689502376415495E-13</v>
      </c>
      <c r="HP472" s="223">
        <f t="shared" ca="1" si="1073"/>
        <v>2.0002184695726998E-13</v>
      </c>
      <c r="HQ472" s="223">
        <f t="shared" ca="1" si="1074"/>
        <v>1.4117117607980726E-13</v>
      </c>
      <c r="HR472" s="223">
        <f t="shared" ca="1" si="1075"/>
        <v>-4.5814197974987003E-13</v>
      </c>
      <c r="HS472" s="223">
        <f t="shared" ca="1" si="1076"/>
        <v>6.9650455868950943E-13</v>
      </c>
      <c r="HT472" s="223">
        <f t="shared" ca="1" si="1077"/>
        <v>-8.1536054514198683E-13</v>
      </c>
      <c r="HU472" s="223">
        <f t="shared" ca="1" si="1078"/>
        <v>7.9431657087961438E-13</v>
      </c>
      <c r="HV472" s="223">
        <f t="shared" ca="1" si="1079"/>
        <v>-6.3698337128825602E-13</v>
      </c>
      <c r="HW472" s="223">
        <f t="shared" ca="1" si="1080"/>
        <v>3.7035625362567536E-13</v>
      </c>
      <c r="HX472" s="223">
        <f t="shared" ca="1" si="1081"/>
        <v>-4.0183229012547266E-14</v>
      </c>
      <c r="HY472" s="223">
        <f t="shared" ca="1" si="1082"/>
        <v>-2.9688445366779602E-13</v>
      </c>
      <c r="HZ472" s="223">
        <f t="shared" ca="1" si="1083"/>
        <v>5.8301255673216826E-13</v>
      </c>
      <c r="IA472" s="223">
        <f t="shared" ca="1" si="1084"/>
        <v>-7.6910708045661098E-13</v>
      </c>
      <c r="IB472" s="223">
        <f t="shared" ca="1" si="1085"/>
        <v>8.2323783553601231E-13</v>
      </c>
      <c r="IC472" s="223">
        <f t="shared" ca="1" si="1086"/>
        <v>-7.3611704056594343E-13</v>
      </c>
      <c r="ID472" s="223">
        <f t="shared" ca="1" si="1087"/>
        <v>5.2269292411397459E-13</v>
      </c>
      <c r="IE472" s="223">
        <f t="shared" ca="1" si="1088"/>
        <v>6.859892119216981E-13</v>
      </c>
      <c r="IF472" s="223">
        <f t="shared" ca="1" si="1089"/>
        <v>-1.2119960788811289E-13</v>
      </c>
      <c r="IG472" s="223">
        <f t="shared" ca="1" si="1090"/>
        <v>4.4118862819605309E-13</v>
      </c>
      <c r="IH472" s="223">
        <f t="shared" ca="1" si="1091"/>
        <v>-6.8547828811646185E-13</v>
      </c>
      <c r="II472" s="223">
        <f t="shared" ca="1" si="1092"/>
        <v>8.1215324844199016E-13</v>
      </c>
      <c r="IJ472" s="223">
        <f t="shared" ca="1" si="1093"/>
        <v>-7.9947855758749159E-13</v>
      </c>
      <c r="IK472" s="223">
        <f t="shared" ca="1" si="1094"/>
        <v>6.4962894520254564E-13</v>
      </c>
      <c r="IL472" s="223">
        <f t="shared" ca="1" si="1095"/>
        <v>-3.8831568099562514E-13</v>
      </c>
      <c r="IM472" s="223">
        <f t="shared" ca="1" si="1096"/>
        <v>6.0375022515171714E-14</v>
      </c>
      <c r="IN472" s="223">
        <f t="shared" ca="1" si="1097"/>
        <v>2.7792481182715687E-13</v>
      </c>
      <c r="IO472" s="223">
        <f t="shared" ca="1" si="1098"/>
        <v>-5.6853817116417203E-13</v>
      </c>
      <c r="IP472" s="223">
        <f t="shared" ca="1" si="1099"/>
        <v>7.6160147330909727E-13</v>
      </c>
      <c r="IQ472" s="223">
        <f t="shared" ca="1" si="1100"/>
        <v>-8.239888225505383E-13</v>
      </c>
      <c r="IR472" s="223">
        <f t="shared" ca="1" si="1101"/>
        <v>7.4499576702362957E-13</v>
      </c>
      <c r="IS472" s="223">
        <f t="shared" ca="1" si="1102"/>
        <v>-5.3817597379112808E-13</v>
      </c>
      <c r="IT472" s="223">
        <f t="shared" ca="1" si="1103"/>
        <v>2.3901568402655911E-13</v>
      </c>
      <c r="IU472" s="223">
        <f t="shared" ca="1" si="1104"/>
        <v>1.0115503358466466E-13</v>
      </c>
      <c r="IV472" s="223">
        <f t="shared" ca="1" si="1105"/>
        <v>-4.2396952110979552E-13</v>
      </c>
      <c r="IW472" s="223">
        <f t="shared" ca="1" si="1106"/>
        <v>6.7403911105438941E-13</v>
      </c>
      <c r="IX472" s="223">
        <f t="shared" ca="1" si="1107"/>
        <v>-8.0845674099349625E-13</v>
      </c>
      <c r="IY472" s="223">
        <f t="shared" ca="1" si="1108"/>
        <v>8.0415896830673014E-13</v>
      </c>
      <c r="IZ472" s="223">
        <f t="shared" ca="1" si="1109"/>
        <v>-6.6188320693149407E-13</v>
      </c>
      <c r="JA472" s="223">
        <f t="shared" ca="1" si="1110"/>
        <v>4.0604120151948443E-13</v>
      </c>
      <c r="JB472" s="223">
        <f t="shared" ca="1" si="1111"/>
        <v>-8.0530448361893973E-14</v>
      </c>
    </row>
    <row r="473" spans="2:262">
      <c r="B473" s="230">
        <v>112</v>
      </c>
      <c r="C473" s="229">
        <f t="shared" si="1112"/>
        <v>2.1875000000000015E-3</v>
      </c>
      <c r="D473" s="226">
        <f t="shared" ca="1" si="855"/>
        <v>18.000000000034007</v>
      </c>
      <c r="E473" s="225">
        <f ca="1">DN361</f>
        <v>3.4008110566367976E-11</v>
      </c>
      <c r="F473" s="224">
        <v>112</v>
      </c>
      <c r="G473" s="223">
        <f t="shared" ca="1" si="856"/>
        <v>-2.3644915681697216E-13</v>
      </c>
      <c r="H473" s="223">
        <f t="shared" ca="1" si="857"/>
        <v>4.6778005242465871E-13</v>
      </c>
      <c r="I473" s="223">
        <f t="shared" ca="1" si="858"/>
        <v>-6.2789567548742557E-13</v>
      </c>
      <c r="J473" s="223">
        <f t="shared" ca="1" si="859"/>
        <v>6.9241987384570401E-13</v>
      </c>
      <c r="K473" s="223">
        <f t="shared" ca="1" si="860"/>
        <v>-6.5152942321276059E-13</v>
      </c>
      <c r="L473" s="223">
        <f t="shared" ca="1" si="861"/>
        <v>5.1144952402460354E-13</v>
      </c>
      <c r="M473" s="223">
        <f t="shared" ca="1" si="862"/>
        <v>-2.9350607110517953E-13</v>
      </c>
      <c r="N473" s="223">
        <f t="shared" ca="1" si="863"/>
        <v>3.0878979499153805E-14</v>
      </c>
      <c r="O473" s="223">
        <f t="shared" ca="1" si="864"/>
        <v>2.3644915681697186E-13</v>
      </c>
      <c r="P473" s="223">
        <f t="shared" ca="1" si="865"/>
        <v>-4.6778005242465962E-13</v>
      </c>
      <c r="Q473" s="223">
        <f t="shared" ca="1" si="866"/>
        <v>6.2789567548742578E-13</v>
      </c>
      <c r="R473" s="223">
        <f t="shared" ca="1" si="867"/>
        <v>-6.9241987384570401E-13</v>
      </c>
      <c r="S473" s="223">
        <f t="shared" ca="1" si="868"/>
        <v>6.5152942321276039E-13</v>
      </c>
      <c r="T473" s="223">
        <f t="shared" ca="1" si="869"/>
        <v>-5.1144952402460152E-13</v>
      </c>
      <c r="U473" s="223">
        <f t="shared" ca="1" si="870"/>
        <v>2.935060711051812E-13</v>
      </c>
      <c r="V473" s="223">
        <f t="shared" ca="1" si="871"/>
        <v>-3.0878979499153212E-14</v>
      </c>
      <c r="W473" s="223">
        <f t="shared" ca="1" si="872"/>
        <v>-2.3644915681697469E-13</v>
      </c>
      <c r="X473" s="223">
        <f t="shared" ca="1" si="873"/>
        <v>4.6778005242465821E-13</v>
      </c>
      <c r="Y473" s="223">
        <f t="shared" ca="1" si="874"/>
        <v>-6.2789567548742598E-13</v>
      </c>
      <c r="Z473" s="223">
        <f t="shared" ca="1" si="875"/>
        <v>6.9241987384570411E-13</v>
      </c>
      <c r="AA473" s="223">
        <f t="shared" ca="1" si="876"/>
        <v>-6.51529423212761E-13</v>
      </c>
      <c r="AB473" s="223">
        <f t="shared" ca="1" si="877"/>
        <v>5.1144952402460283E-13</v>
      </c>
      <c r="AC473" s="223">
        <f t="shared" ca="1" si="878"/>
        <v>-2.9350607110517847E-13</v>
      </c>
      <c r="AD473" s="223">
        <f t="shared" ca="1" si="879"/>
        <v>3.087897949915508E-14</v>
      </c>
      <c r="AE473" s="223">
        <f t="shared" ca="1" si="880"/>
        <v>2.3644915681697762E-13</v>
      </c>
      <c r="AF473" s="223">
        <f t="shared" ca="1" si="881"/>
        <v>-4.6778005242466043E-13</v>
      </c>
      <c r="AG473" s="223">
        <f t="shared" ca="1" si="882"/>
        <v>6.2789567548742517E-13</v>
      </c>
      <c r="AH473" s="223">
        <f t="shared" ca="1" si="883"/>
        <v>-6.9241987384570431E-13</v>
      </c>
      <c r="AI473" s="223">
        <f t="shared" ca="1" si="884"/>
        <v>6.5152942321275999E-13</v>
      </c>
      <c r="AJ473" s="223">
        <f t="shared" ca="1" si="885"/>
        <v>-5.1144952402460405E-13</v>
      </c>
      <c r="AK473" s="223">
        <f t="shared" ca="1" si="886"/>
        <v>2.9350607110517569E-13</v>
      </c>
      <c r="AL473" s="223">
        <f t="shared" ca="1" si="887"/>
        <v>-3.0878979499152026E-14</v>
      </c>
      <c r="AM473" s="223">
        <f t="shared" ca="1" si="888"/>
        <v>-2.3644915681697121E-13</v>
      </c>
      <c r="AN473" s="223">
        <f t="shared" ca="1" si="889"/>
        <v>4.6778005242466275E-13</v>
      </c>
      <c r="AO473" s="223">
        <f t="shared" ca="1" si="890"/>
        <v>-6.2789567548742658E-13</v>
      </c>
      <c r="AP473" s="223">
        <f t="shared" ca="1" si="891"/>
        <v>6.9241987384570401E-13</v>
      </c>
      <c r="AQ473" s="223">
        <f t="shared" ca="1" si="892"/>
        <v>-6.5152942321275898E-13</v>
      </c>
      <c r="AR473" s="223">
        <f t="shared" ca="1" si="893"/>
        <v>5.1144952402460203E-13</v>
      </c>
      <c r="AS473" s="223">
        <f t="shared" ca="1" si="894"/>
        <v>-2.935060711051818E-13</v>
      </c>
      <c r="AT473" s="223">
        <f t="shared" ca="1" si="895"/>
        <v>3.0878979499148971E-14</v>
      </c>
      <c r="AU473" s="223">
        <f t="shared" ca="1" si="896"/>
        <v>2.3644915681697408E-13</v>
      </c>
      <c r="AV473" s="223">
        <f t="shared" ca="1" si="897"/>
        <v>-4.677800524246577E-13</v>
      </c>
      <c r="AW473" s="223">
        <f t="shared" ca="1" si="898"/>
        <v>6.278956754874278E-13</v>
      </c>
      <c r="AX473" s="223">
        <f t="shared" ca="1" si="899"/>
        <v>-6.9241987384570411E-13</v>
      </c>
      <c r="AY473" s="223">
        <f t="shared" ca="1" si="900"/>
        <v>6.515294232127612E-13</v>
      </c>
      <c r="AZ473" s="223">
        <f t="shared" ca="1" si="901"/>
        <v>-5.1144952402459991E-13</v>
      </c>
      <c r="BA473" s="223">
        <f t="shared" ca="1" si="902"/>
        <v>2.9350607110517907E-13</v>
      </c>
      <c r="BB473" s="223">
        <f t="shared" ca="1" si="903"/>
        <v>-3.0878979499155756E-14</v>
      </c>
      <c r="BC473" s="223">
        <f t="shared" ca="1" si="904"/>
        <v>-2.3644915681696772E-13</v>
      </c>
      <c r="BD473" s="223">
        <f t="shared" ca="1" si="905"/>
        <v>4.6778005242466719E-13</v>
      </c>
      <c r="BE473" s="223">
        <f t="shared" ca="1" si="906"/>
        <v>-6.2789567548742911E-13</v>
      </c>
      <c r="BF473" s="223">
        <f t="shared" ca="1" si="907"/>
        <v>6.9241987384570421E-13</v>
      </c>
      <c r="BG473" s="223">
        <f t="shared" ca="1" si="908"/>
        <v>-6.5152942321276019E-13</v>
      </c>
      <c r="BH473" s="223">
        <f t="shared" ca="1" si="909"/>
        <v>5.1144952402460455E-13</v>
      </c>
      <c r="BI473" s="223">
        <f t="shared" ca="1" si="910"/>
        <v>-2.9350607110518523E-13</v>
      </c>
      <c r="BJ473" s="223">
        <f t="shared" ca="1" si="911"/>
        <v>3.0878979499142862E-14</v>
      </c>
      <c r="BK473" s="223">
        <f t="shared" ca="1" si="912"/>
        <v>2.3644915681697984E-13</v>
      </c>
      <c r="BL473" s="223">
        <f t="shared" ca="1" si="913"/>
        <v>-4.6778005242466225E-13</v>
      </c>
      <c r="BM473" s="223">
        <f t="shared" ca="1" si="914"/>
        <v>6.2789567548742618E-13</v>
      </c>
      <c r="BN473" s="223">
        <f t="shared" ca="1" si="915"/>
        <v>-6.9241987384570391E-13</v>
      </c>
      <c r="BO473" s="223">
        <f t="shared" ca="1" si="916"/>
        <v>6.5152942321276251E-13</v>
      </c>
      <c r="BP473" s="223">
        <f t="shared" ca="1" si="917"/>
        <v>-5.1144952402459587E-13</v>
      </c>
      <c r="BQ473" s="223">
        <f t="shared" ca="1" si="918"/>
        <v>2.9350607110517352E-13</v>
      </c>
      <c r="BR473" s="223">
        <f t="shared" ca="1" si="919"/>
        <v>-3.0878979499149647E-14</v>
      </c>
      <c r="BS473" s="223">
        <f t="shared" ca="1" si="920"/>
        <v>-2.3644915681697343E-13</v>
      </c>
      <c r="BT473" s="223">
        <f t="shared" ca="1" si="921"/>
        <v>4.677800524246572E-13</v>
      </c>
      <c r="BU473" s="223">
        <f t="shared" ca="1" si="922"/>
        <v>-6.2789567548743173E-13</v>
      </c>
      <c r="BV473" s="223">
        <f t="shared" ca="1" si="923"/>
        <v>6.9241987384570451E-13</v>
      </c>
      <c r="BW473" s="223">
        <f t="shared" ca="1" si="924"/>
        <v>-6.5152942321275817E-13</v>
      </c>
      <c r="BX473" s="223">
        <f t="shared" ca="1" si="925"/>
        <v>5.1144952402460041E-13</v>
      </c>
      <c r="BY473" s="223">
        <f t="shared" ca="1" si="926"/>
        <v>-2.9350607110517968E-13</v>
      </c>
      <c r="BZ473" s="223">
        <f t="shared" ca="1" si="927"/>
        <v>3.0878979499156437E-14</v>
      </c>
      <c r="CA473" s="223">
        <f t="shared" ca="1" si="928"/>
        <v>2.3644915681698554E-13</v>
      </c>
      <c r="CB473" s="223">
        <f t="shared" ca="1" si="929"/>
        <v>-4.6778005242466679E-13</v>
      </c>
      <c r="CC473" s="223">
        <f t="shared" ca="1" si="930"/>
        <v>6.2789567548742881E-13</v>
      </c>
      <c r="CD473" s="223">
        <f t="shared" ca="1" si="931"/>
        <v>-6.9241987384570421E-13</v>
      </c>
      <c r="CE473" s="223">
        <f t="shared" ca="1" si="932"/>
        <v>6.5152942321276049E-13</v>
      </c>
      <c r="CF473" s="223">
        <f t="shared" ca="1" si="933"/>
        <v>-5.1144952402460506E-13</v>
      </c>
      <c r="CG473" s="223">
        <f t="shared" ca="1" si="934"/>
        <v>2.9350607110516797E-13</v>
      </c>
      <c r="CH473" s="223">
        <f t="shared" ca="1" si="935"/>
        <v>-3.0878979499143538E-14</v>
      </c>
      <c r="CI473" s="223">
        <f t="shared" ca="1" si="936"/>
        <v>-2.3644915681697918E-13</v>
      </c>
      <c r="CJ473" s="223">
        <f t="shared" ca="1" si="937"/>
        <v>4.6778005242466174E-13</v>
      </c>
      <c r="CK473" s="223">
        <f t="shared" ca="1" si="938"/>
        <v>-6.2789567548742598E-13</v>
      </c>
      <c r="CL473" s="223">
        <f t="shared" ca="1" si="939"/>
        <v>6.9241987384570391E-13</v>
      </c>
      <c r="CM473" s="223">
        <f t="shared" ca="1" si="940"/>
        <v>-6.5152942321275595E-13</v>
      </c>
      <c r="CN473" s="223">
        <f t="shared" ca="1" si="941"/>
        <v>5.1144952402459627E-13</v>
      </c>
      <c r="CO473" s="223">
        <f t="shared" ca="1" si="942"/>
        <v>-2.9350607110517413E-13</v>
      </c>
      <c r="CP473" s="223">
        <f t="shared" ca="1" si="943"/>
        <v>3.0878979499150328E-14</v>
      </c>
      <c r="CQ473" s="223">
        <f t="shared" ca="1" si="944"/>
        <v>2.3644915681697282E-13</v>
      </c>
      <c r="CR473" s="223">
        <f t="shared" ca="1" si="945"/>
        <v>-4.6778005242465669E-13</v>
      </c>
      <c r="CS473" s="223">
        <f t="shared" ca="1" si="946"/>
        <v>6.2789567548743133E-13</v>
      </c>
      <c r="CT473" s="223">
        <f t="shared" ca="1" si="947"/>
        <v>-6.9241987384570451E-13</v>
      </c>
      <c r="CU473" s="223">
        <f t="shared" ca="1" si="948"/>
        <v>6.5152942321275827E-13</v>
      </c>
      <c r="CV473" s="223">
        <f t="shared" ca="1" si="949"/>
        <v>-5.1144952402460092E-13</v>
      </c>
      <c r="CW473" s="223">
        <f t="shared" ca="1" si="950"/>
        <v>2.9350607110518034E-13</v>
      </c>
      <c r="CX473" s="223">
        <f t="shared" ca="1" si="951"/>
        <v>-3.0878979499157112E-14</v>
      </c>
      <c r="CY473" s="223">
        <f t="shared" ca="1" si="952"/>
        <v>-2.3644915681696641E-13</v>
      </c>
      <c r="CZ473" s="223">
        <f t="shared" ca="1" si="953"/>
        <v>4.6778005242465174E-13</v>
      </c>
      <c r="DA473" s="223">
        <f t="shared" ca="1" si="954"/>
        <v>-6.2789567548743688E-13</v>
      </c>
      <c r="DB473" s="223">
        <f t="shared" ca="1" si="955"/>
        <v>6.9241987384570502E-13</v>
      </c>
      <c r="DC473" s="223">
        <f t="shared" ca="1" si="956"/>
        <v>-6.5152942321275403E-13</v>
      </c>
      <c r="DD473" s="223">
        <f t="shared" ca="1" si="957"/>
        <v>5.1144952402459223E-13</v>
      </c>
      <c r="DE473" s="223">
        <f t="shared" ca="1" si="958"/>
        <v>-2.9350607110516862E-13</v>
      </c>
      <c r="DF473" s="223">
        <f t="shared" ca="1" si="959"/>
        <v>3.0878979499144219E-14</v>
      </c>
      <c r="DG473" s="223">
        <f t="shared" ca="1" si="960"/>
        <v>2.3644915681697858E-13</v>
      </c>
      <c r="DH473" s="223">
        <f t="shared" ca="1" si="961"/>
        <v>-4.6778005242466124E-13</v>
      </c>
      <c r="DI473" s="223">
        <f t="shared" ca="1" si="962"/>
        <v>6.2789567548742568E-13</v>
      </c>
      <c r="DJ473" s="223">
        <f t="shared" ca="1" si="963"/>
        <v>-6.9241987384570391E-13</v>
      </c>
      <c r="DK473" s="223">
        <f t="shared" ca="1" si="964"/>
        <v>6.5152942321276302E-13</v>
      </c>
      <c r="DL473" s="223">
        <f t="shared" ca="1" si="965"/>
        <v>-5.1144952402461E-13</v>
      </c>
      <c r="DM473" s="223">
        <f t="shared" ca="1" si="966"/>
        <v>2.9350607110515696E-13</v>
      </c>
      <c r="DN473" s="223">
        <f t="shared" ca="1" si="967"/>
        <v>-3.0878979499131326E-14</v>
      </c>
      <c r="DO473" s="223">
        <f t="shared" ca="1" si="968"/>
        <v>-2.3644915681699069E-13</v>
      </c>
      <c r="DP473" s="223">
        <f t="shared" ca="1" si="969"/>
        <v>4.6778005242467083E-13</v>
      </c>
      <c r="DQ473" s="223">
        <f t="shared" ca="1" si="970"/>
        <v>-6.2789567548743113E-13</v>
      </c>
      <c r="DR473" s="223">
        <f t="shared" ca="1" si="971"/>
        <v>6.9241987384570441E-13</v>
      </c>
      <c r="DS473" s="223">
        <f t="shared" ca="1" si="972"/>
        <v>-6.5152942321275857E-13</v>
      </c>
      <c r="DT473" s="223">
        <f t="shared" ca="1" si="973"/>
        <v>5.1144952402460132E-13</v>
      </c>
      <c r="DU473" s="223">
        <f t="shared" ca="1" si="974"/>
        <v>-2.9350607110518094E-13</v>
      </c>
      <c r="DV473" s="223">
        <f t="shared" ca="1" si="975"/>
        <v>3.0878979499157794E-14</v>
      </c>
      <c r="DW473" s="223">
        <f t="shared" ca="1" si="976"/>
        <v>2.364491568169658E-13</v>
      </c>
      <c r="DX473" s="223">
        <f t="shared" ca="1" si="977"/>
        <v>-4.6778005242465114E-13</v>
      </c>
      <c r="DY473" s="223">
        <f t="shared" ca="1" si="978"/>
        <v>6.2789567548743658E-13</v>
      </c>
      <c r="DZ473" s="223">
        <f t="shared" ca="1" si="979"/>
        <v>-6.9241987384570502E-13</v>
      </c>
      <c r="EA473" s="223">
        <f t="shared" ca="1" si="980"/>
        <v>6.5152942321275413E-13</v>
      </c>
      <c r="EB473" s="223">
        <f t="shared" ca="1" si="981"/>
        <v>-5.1144952402459253E-13</v>
      </c>
      <c r="EC473" s="223">
        <f t="shared" ca="1" si="982"/>
        <v>2.9350607110516923E-13</v>
      </c>
      <c r="ED473" s="223">
        <f t="shared" ca="1" si="983"/>
        <v>-3.0878979499144894E-14</v>
      </c>
      <c r="EE473" s="223">
        <f t="shared" ca="1" si="984"/>
        <v>-2.3644915681697792E-13</v>
      </c>
      <c r="EF473" s="223">
        <f t="shared" ca="1" si="985"/>
        <v>4.6778005242466073E-13</v>
      </c>
      <c r="EG473" s="223">
        <f t="shared" ca="1" si="986"/>
        <v>-6.2789567548742527E-13</v>
      </c>
      <c r="EH473" s="223">
        <f t="shared" ca="1" si="987"/>
        <v>6.9241987384570381E-13</v>
      </c>
      <c r="EI473" s="223">
        <f t="shared" ca="1" si="988"/>
        <v>-6.5152942321276312E-13</v>
      </c>
      <c r="EJ473" s="223">
        <f t="shared" ca="1" si="989"/>
        <v>5.1144952402458385E-13</v>
      </c>
      <c r="EK473" s="223">
        <f t="shared" ca="1" si="990"/>
        <v>-2.9350607110515752E-13</v>
      </c>
      <c r="EL473" s="223">
        <f t="shared" ca="1" si="991"/>
        <v>3.0878979499132001E-14</v>
      </c>
      <c r="EM473" s="223">
        <f t="shared" ca="1" si="992"/>
        <v>2.3644915681699009E-13</v>
      </c>
      <c r="EN473" s="223">
        <f t="shared" ca="1" si="993"/>
        <v>-4.6778005242467032E-13</v>
      </c>
      <c r="EO473" s="223">
        <f t="shared" ca="1" si="994"/>
        <v>6.2789567548743083E-13</v>
      </c>
      <c r="EP473" s="223">
        <f t="shared" ca="1" si="995"/>
        <v>-6.9241987384570441E-13</v>
      </c>
      <c r="EQ473" s="223">
        <f t="shared" ca="1" si="996"/>
        <v>6.5152942321275888E-13</v>
      </c>
      <c r="ER473" s="223">
        <f t="shared" ca="1" si="997"/>
        <v>-5.1144952402460172E-13</v>
      </c>
      <c r="ES473" s="223">
        <f t="shared" ca="1" si="998"/>
        <v>2.935060711051815E-13</v>
      </c>
      <c r="ET473" s="223">
        <f t="shared" ca="1" si="999"/>
        <v>-3.0878979499158469E-14</v>
      </c>
      <c r="EU473" s="223">
        <f t="shared" ca="1" si="1000"/>
        <v>-2.3644915681696515E-13</v>
      </c>
      <c r="EV473" s="223">
        <f t="shared" ca="1" si="1001"/>
        <v>4.6778005242467982E-13</v>
      </c>
      <c r="EW473" s="223">
        <f t="shared" ca="1" si="1002"/>
        <v>-6.2789567548743628E-13</v>
      </c>
      <c r="EX473" s="223">
        <f t="shared" ca="1" si="1003"/>
        <v>6.9241987384570502E-13</v>
      </c>
      <c r="EY473" s="223">
        <f t="shared" ca="1" si="1004"/>
        <v>-6.5152942321275443E-13</v>
      </c>
      <c r="EZ473" s="223">
        <f t="shared" ca="1" si="1005"/>
        <v>5.1144952402459314E-13</v>
      </c>
      <c r="FA473" s="223">
        <f t="shared" ca="1" si="1006"/>
        <v>-2.9350607110516984E-13</v>
      </c>
      <c r="FB473" s="223">
        <f t="shared" ca="1" si="1007"/>
        <v>3.0878979499145576E-14</v>
      </c>
      <c r="FC473" s="223">
        <f t="shared" ca="1" si="1008"/>
        <v>2.3644915681697726E-13</v>
      </c>
      <c r="FD473" s="223">
        <f t="shared" ca="1" si="1009"/>
        <v>-4.6778005242466023E-13</v>
      </c>
      <c r="FE473" s="223">
        <f t="shared" ca="1" si="1010"/>
        <v>6.2789567548742507E-13</v>
      </c>
      <c r="FF473" s="223">
        <f t="shared" ca="1" si="1011"/>
        <v>-6.9241987384570381E-13</v>
      </c>
      <c r="FG473" s="223">
        <f t="shared" ca="1" si="1012"/>
        <v>6.5152942321276342E-13</v>
      </c>
      <c r="FH473" s="223">
        <f t="shared" ca="1" si="1013"/>
        <v>-5.1144952402458436E-13</v>
      </c>
      <c r="FI473" s="223">
        <f t="shared" ca="1" si="1014"/>
        <v>2.9350607110515812E-13</v>
      </c>
      <c r="FJ473" s="223">
        <f t="shared" ca="1" si="1015"/>
        <v>-3.0878979499132683E-14</v>
      </c>
      <c r="FK473" s="223">
        <f t="shared" ca="1" si="1016"/>
        <v>-2.3644915681698938E-13</v>
      </c>
      <c r="FL473" s="223">
        <f t="shared" ca="1" si="1017"/>
        <v>4.6778005242466972E-13</v>
      </c>
      <c r="FM473" s="223">
        <f t="shared" ca="1" si="1018"/>
        <v>-6.2789567548743052E-13</v>
      </c>
      <c r="FN473" s="223">
        <f t="shared" ca="1" si="1019"/>
        <v>6.9241987384570441E-13</v>
      </c>
      <c r="FO473" s="223">
        <f t="shared" ca="1" si="1020"/>
        <v>-6.5152942321275898E-13</v>
      </c>
      <c r="FP473" s="223">
        <f t="shared" ca="1" si="1021"/>
        <v>5.1144952402460223E-13</v>
      </c>
      <c r="FQ473" s="223">
        <f t="shared" ca="1" si="1022"/>
        <v>-2.935060711051821E-13</v>
      </c>
      <c r="FR473" s="223">
        <f t="shared" ca="1" si="1023"/>
        <v>3.0878979499159151E-14</v>
      </c>
      <c r="FS473" s="223">
        <f t="shared" ca="1" si="1024"/>
        <v>2.3644915681700155E-13</v>
      </c>
      <c r="FT473" s="223">
        <f t="shared" ca="1" si="1025"/>
        <v>-4.6778005242467921E-13</v>
      </c>
      <c r="FU473" s="223">
        <f t="shared" ca="1" si="1026"/>
        <v>6.2789567548743597E-13</v>
      </c>
      <c r="FV473" s="223">
        <f t="shared" ca="1" si="1027"/>
        <v>-6.9241987384570492E-13</v>
      </c>
      <c r="FW473" s="223">
        <f t="shared" ca="1" si="1028"/>
        <v>6.5152942321275464E-13</v>
      </c>
      <c r="FX473" s="223">
        <f t="shared" ca="1" si="1029"/>
        <v>-5.1144952402459354E-13</v>
      </c>
      <c r="FY473" s="223">
        <f t="shared" ca="1" si="1030"/>
        <v>2.9350607110517049E-13</v>
      </c>
      <c r="FZ473" s="223">
        <f t="shared" ca="1" si="1031"/>
        <v>-3.0878979499146258E-14</v>
      </c>
      <c r="GA473" s="223">
        <f t="shared" ca="1" si="1032"/>
        <v>-2.3644915681697666E-13</v>
      </c>
      <c r="GB473" s="223">
        <f t="shared" ca="1" si="1033"/>
        <v>4.6778005242465972E-13</v>
      </c>
      <c r="GC473" s="223">
        <f t="shared" ca="1" si="1034"/>
        <v>-6.2789567548742477E-13</v>
      </c>
      <c r="GD473" s="223">
        <f t="shared" ca="1" si="1035"/>
        <v>6.9241987384570381E-13</v>
      </c>
      <c r="GE473" s="223">
        <f t="shared" ca="1" si="1036"/>
        <v>-6.5152942321275029E-13</v>
      </c>
      <c r="GF473" s="223">
        <f t="shared" ca="1" si="1037"/>
        <v>5.1144952402458486E-13</v>
      </c>
      <c r="GG473" s="223">
        <f t="shared" ca="1" si="1038"/>
        <v>-2.9350607110515878E-13</v>
      </c>
      <c r="GH473" s="223">
        <f t="shared" ca="1" si="1039"/>
        <v>3.0878979499133358E-14</v>
      </c>
      <c r="GI473" s="223">
        <f t="shared" ca="1" si="1040"/>
        <v>2.3644915681698877E-13</v>
      </c>
      <c r="GJ473" s="223">
        <f t="shared" ca="1" si="1041"/>
        <v>-4.6778005242466921E-13</v>
      </c>
      <c r="GK473" s="223">
        <f t="shared" ca="1" si="1042"/>
        <v>6.2789567548744688E-13</v>
      </c>
      <c r="GL473" s="223">
        <f t="shared" ca="1" si="1043"/>
        <v>-6.9241987384570431E-13</v>
      </c>
      <c r="GM473" s="223">
        <f t="shared" ca="1" si="1044"/>
        <v>6.5152942321274585E-13</v>
      </c>
      <c r="GN473" s="223">
        <f t="shared" ca="1" si="1045"/>
        <v>-5.1144952402460273E-13</v>
      </c>
      <c r="GO473" s="223">
        <f t="shared" ca="1" si="1046"/>
        <v>2.9350607110514707E-13</v>
      </c>
      <c r="GP473" s="223">
        <f t="shared" ca="1" si="1047"/>
        <v>-3.0878979499159826E-14</v>
      </c>
      <c r="GQ473" s="223">
        <f t="shared" ca="1" si="1048"/>
        <v>-2.3644915681700094E-13</v>
      </c>
      <c r="GR473" s="223">
        <f t="shared" ca="1" si="1049"/>
        <v>4.6778005242464972E-13</v>
      </c>
      <c r="GS473" s="223">
        <f t="shared" ca="1" si="1050"/>
        <v>-6.2789567548743567E-13</v>
      </c>
      <c r="GT473" s="223">
        <f t="shared" ca="1" si="1051"/>
        <v>6.924198738457032E-13</v>
      </c>
      <c r="GU473" s="223">
        <f t="shared" ca="1" si="1052"/>
        <v>-6.5152942321275484E-13</v>
      </c>
      <c r="GV473" s="223">
        <f t="shared" ca="1" si="1053"/>
        <v>5.1144952402456739E-13</v>
      </c>
      <c r="GW473" s="223">
        <f t="shared" ca="1" si="1054"/>
        <v>-2.9350607110517105E-13</v>
      </c>
      <c r="GX473" s="223">
        <f t="shared" ca="1" si="1055"/>
        <v>3.0878979499107572E-14</v>
      </c>
      <c r="GY473" s="223">
        <f t="shared" ca="1" si="1056"/>
        <v>2.36449156816976E-13</v>
      </c>
      <c r="GZ473" s="223">
        <f t="shared" ca="1" si="1057"/>
        <v>-4.677800524246883E-13</v>
      </c>
      <c r="HA473" s="223">
        <f t="shared" ca="1" si="1058"/>
        <v>6.2789567548742456E-13</v>
      </c>
      <c r="HB473" s="223">
        <f t="shared" ca="1" si="1059"/>
        <v>-6.9241987384570552E-13</v>
      </c>
      <c r="HC473" s="223">
        <f t="shared" ca="1" si="1060"/>
        <v>6.5152942321276393E-13</v>
      </c>
      <c r="HD473" s="223">
        <f t="shared" ca="1" si="1061"/>
        <v>-5.1144952402458526E-13</v>
      </c>
      <c r="HE473" s="223">
        <f t="shared" ca="1" si="1062"/>
        <v>2.9350607110519503E-13</v>
      </c>
      <c r="HF473" s="223">
        <f t="shared" ca="1" si="1063"/>
        <v>-3.087897949913404E-14</v>
      </c>
      <c r="HG473" s="223">
        <f t="shared" ca="1" si="1064"/>
        <v>-2.3644915681695111E-13</v>
      </c>
      <c r="HH473" s="223">
        <f t="shared" ca="1" si="1065"/>
        <v>4.6778005242466881E-13</v>
      </c>
      <c r="HI473" s="223">
        <f t="shared" ca="1" si="1066"/>
        <v>-6.2789567548744668E-13</v>
      </c>
      <c r="HJ473" s="223">
        <f t="shared" ca="1" si="1067"/>
        <v>6.9241987384570431E-13</v>
      </c>
      <c r="HK473" s="223">
        <f t="shared" ca="1" si="1068"/>
        <v>-6.5152942321274605E-13</v>
      </c>
      <c r="HL473" s="223">
        <f t="shared" ca="1" si="1069"/>
        <v>5.1144952402460324E-13</v>
      </c>
      <c r="HM473" s="223">
        <f t="shared" ca="1" si="1070"/>
        <v>-2.9350607110514767E-13</v>
      </c>
      <c r="HN473" s="223">
        <f t="shared" ca="1" si="1071"/>
        <v>3.0878979499160508E-14</v>
      </c>
      <c r="HO473" s="223">
        <f t="shared" ca="1" si="1072"/>
        <v>2.3644915681700024E-13</v>
      </c>
      <c r="HP473" s="223">
        <f t="shared" ca="1" si="1073"/>
        <v>-4.6778005242464932E-13</v>
      </c>
      <c r="HQ473" s="223">
        <f t="shared" ca="1" si="1074"/>
        <v>6.2789567548743537E-13</v>
      </c>
      <c r="HR473" s="223">
        <f t="shared" ca="1" si="1075"/>
        <v>-6.924198738457031E-13</v>
      </c>
      <c r="HS473" s="223">
        <f t="shared" ca="1" si="1076"/>
        <v>6.5152942321275514E-13</v>
      </c>
      <c r="HT473" s="223">
        <f t="shared" ca="1" si="1077"/>
        <v>-5.114495240245679E-13</v>
      </c>
      <c r="HU473" s="223">
        <f t="shared" ca="1" si="1078"/>
        <v>2.9350607110517165E-13</v>
      </c>
      <c r="HV473" s="223">
        <f t="shared" ca="1" si="1079"/>
        <v>-3.0878979499108253E-14</v>
      </c>
      <c r="HW473" s="223">
        <f t="shared" ca="1" si="1080"/>
        <v>-2.3644915681697535E-13</v>
      </c>
      <c r="HX473" s="223">
        <f t="shared" ca="1" si="1081"/>
        <v>4.6778005242468779E-13</v>
      </c>
      <c r="HY473" s="223">
        <f t="shared" ca="1" si="1082"/>
        <v>-6.2789567548742416E-13</v>
      </c>
      <c r="HZ473" s="223">
        <f t="shared" ca="1" si="1083"/>
        <v>6.9241987384570552E-13</v>
      </c>
      <c r="IA473" s="223">
        <f t="shared" ca="1" si="1084"/>
        <v>-6.5152942321276413E-13</v>
      </c>
      <c r="IB473" s="223">
        <f t="shared" ca="1" si="1085"/>
        <v>5.1144952402458577E-13</v>
      </c>
      <c r="IC473" s="223">
        <f t="shared" ca="1" si="1086"/>
        <v>-2.9350607110519568E-13</v>
      </c>
      <c r="ID473" s="223">
        <f t="shared" ca="1" si="1087"/>
        <v>3.0878979499134715E-14</v>
      </c>
      <c r="IE473" s="223">
        <f t="shared" ca="1" si="1088"/>
        <v>2.3644915681696368E-13</v>
      </c>
      <c r="IF473" s="223">
        <f t="shared" ca="1" si="1089"/>
        <v>-4.677800524246683E-13</v>
      </c>
      <c r="IG473" s="223">
        <f t="shared" ca="1" si="1090"/>
        <v>6.2789567548744638E-13</v>
      </c>
      <c r="IH473" s="223">
        <f t="shared" ca="1" si="1091"/>
        <v>-6.9241987384570431E-13</v>
      </c>
      <c r="II473" s="223">
        <f t="shared" ca="1" si="1092"/>
        <v>6.5152942321274636E-13</v>
      </c>
      <c r="IJ473" s="223">
        <f t="shared" ca="1" si="1093"/>
        <v>-5.1144952402460354E-13</v>
      </c>
      <c r="IK473" s="223">
        <f t="shared" ca="1" si="1094"/>
        <v>2.9350607110514828E-13</v>
      </c>
      <c r="IL473" s="223">
        <f t="shared" ca="1" si="1095"/>
        <v>-3.0878979499161183E-14</v>
      </c>
      <c r="IM473" s="223">
        <f t="shared" ca="1" si="1096"/>
        <v>-2.3644915681699963E-13</v>
      </c>
      <c r="IN473" s="223">
        <f t="shared" ca="1" si="1097"/>
        <v>4.6778005242464861E-13</v>
      </c>
      <c r="IO473" s="223">
        <f t="shared" ca="1" si="1098"/>
        <v>-6.2789567548743517E-13</v>
      </c>
      <c r="IP473" s="223">
        <f t="shared" ca="1" si="1099"/>
        <v>6.924198738457031E-13</v>
      </c>
      <c r="IQ473" s="223">
        <f t="shared" ca="1" si="1100"/>
        <v>-6.5152942321275534E-13</v>
      </c>
      <c r="IR473" s="223">
        <f t="shared" ca="1" si="1101"/>
        <v>5.114495240245683E-13</v>
      </c>
      <c r="IS473" s="223">
        <f t="shared" ca="1" si="1102"/>
        <v>-2.9350607110517231E-13</v>
      </c>
      <c r="IT473" s="223">
        <f t="shared" ca="1" si="1103"/>
        <v>3.0878979499108929E-14</v>
      </c>
      <c r="IU473" s="223">
        <f t="shared" ca="1" si="1104"/>
        <v>2.3644915681697469E-13</v>
      </c>
      <c r="IV473" s="223">
        <f t="shared" ca="1" si="1105"/>
        <v>-4.6778005242468739E-13</v>
      </c>
      <c r="IW473" s="223">
        <f t="shared" ca="1" si="1106"/>
        <v>6.2789567548742386E-13</v>
      </c>
      <c r="IX473" s="223">
        <f t="shared" ca="1" si="1107"/>
        <v>-6.9241987384570542E-13</v>
      </c>
      <c r="IY473" s="223">
        <f t="shared" ca="1" si="1108"/>
        <v>6.5152942321276433E-13</v>
      </c>
      <c r="IZ473" s="223">
        <f t="shared" ca="1" si="1109"/>
        <v>-5.1144952402458617E-13</v>
      </c>
      <c r="JA473" s="223">
        <f t="shared" ca="1" si="1110"/>
        <v>2.9350607110519629E-13</v>
      </c>
      <c r="JB473" s="223">
        <f t="shared" ca="1" si="1111"/>
        <v>-3.0878979499135397E-14</v>
      </c>
    </row>
    <row r="474" spans="2:262">
      <c r="B474" s="230">
        <v>113</v>
      </c>
      <c r="C474" s="229">
        <f t="shared" si="1112"/>
        <v>2.2070312500000015E-3</v>
      </c>
      <c r="D474" s="226">
        <f t="shared" ca="1" si="855"/>
        <v>18.000000000027352</v>
      </c>
      <c r="E474" s="225">
        <f ca="1">DO361</f>
        <v>2.735301347255593E-11</v>
      </c>
      <c r="F474" s="224">
        <v>113</v>
      </c>
      <c r="G474" s="223">
        <f t="shared" ca="1" si="856"/>
        <v>-1.7347646349387918E-13</v>
      </c>
      <c r="H474" s="223">
        <f t="shared" ca="1" si="857"/>
        <v>2.9962965365956038E-13</v>
      </c>
      <c r="I474" s="223">
        <f t="shared" ca="1" si="858"/>
        <v>-3.8562815486955434E-13</v>
      </c>
      <c r="J474" s="223">
        <f t="shared" ca="1" si="859"/>
        <v>4.199469293828827E-13</v>
      </c>
      <c r="K474" s="223">
        <f t="shared" ca="1" si="860"/>
        <v>-3.9798676714442608E-13</v>
      </c>
      <c r="L474" s="223">
        <f t="shared" ca="1" si="861"/>
        <v>3.2269064617165205E-13</v>
      </c>
      <c r="M474" s="223">
        <f t="shared" ca="1" si="862"/>
        <v>-2.0414933111453442E-13</v>
      </c>
      <c r="N474" s="223">
        <f t="shared" ca="1" si="863"/>
        <v>5.8249065461926542E-14</v>
      </c>
      <c r="O474" s="223">
        <f t="shared" ca="1" si="864"/>
        <v>9.545741388487286E-14</v>
      </c>
      <c r="P474" s="223">
        <f t="shared" ca="1" si="865"/>
        <v>-2.3637122496187374E-13</v>
      </c>
      <c r="Q474" s="223">
        <f t="shared" ca="1" si="866"/>
        <v>3.4560788759747576E-13</v>
      </c>
      <c r="R474" s="223">
        <f t="shared" ca="1" si="867"/>
        <v>-4.0852811573598811E-13</v>
      </c>
      <c r="S474" s="223">
        <f t="shared" ca="1" si="868"/>
        <v>4.1669969260892692E-13</v>
      </c>
      <c r="T474" s="223">
        <f t="shared" ca="1" si="869"/>
        <v>-3.6902750922556806E-13</v>
      </c>
      <c r="U474" s="223">
        <f t="shared" ca="1" si="870"/>
        <v>2.7190032474982352E-13</v>
      </c>
      <c r="V474" s="223">
        <f t="shared" ca="1" si="871"/>
        <v>-1.3833458075925654E-13</v>
      </c>
      <c r="W474" s="223">
        <f t="shared" ca="1" si="872"/>
        <v>-1.376998939340556E-14</v>
      </c>
      <c r="X474" s="223">
        <f t="shared" ca="1" si="873"/>
        <v>1.6402918264741279E-13</v>
      </c>
      <c r="Y474" s="223">
        <f t="shared" ca="1" si="874"/>
        <v>-2.9230610302416294E-13</v>
      </c>
      <c r="Z474" s="223">
        <f t="shared" ca="1" si="875"/>
        <v>3.8140979570656596E-13</v>
      </c>
      <c r="AA474" s="223">
        <f t="shared" ca="1" si="876"/>
        <v>-4.1939908257434689E-13</v>
      </c>
      <c r="AB474" s="223">
        <f t="shared" ca="1" si="877"/>
        <v>4.0118285205295756E-13</v>
      </c>
      <c r="AC474" s="223">
        <f t="shared" ca="1" si="878"/>
        <v>-3.2920234138843685E-13</v>
      </c>
      <c r="AD474" s="223">
        <f t="shared" ca="1" si="879"/>
        <v>2.1310397569693374E-13</v>
      </c>
      <c r="AE474" s="223">
        <f t="shared" ca="1" si="880"/>
        <v>-6.8446608068152754E-14</v>
      </c>
      <c r="AF474" s="223">
        <f t="shared" ca="1" si="881"/>
        <v>-8.5383590832438701E-14</v>
      </c>
      <c r="AG474" s="223">
        <f t="shared" ca="1" si="882"/>
        <v>2.2777115883878159E-13</v>
      </c>
      <c r="AH474" s="223">
        <f t="shared" ca="1" si="883"/>
        <v>-3.3963411112521945E-13</v>
      </c>
      <c r="AI474" s="223">
        <f t="shared" ca="1" si="884"/>
        <v>4.0598120099814966E-13</v>
      </c>
      <c r="AJ474" s="223">
        <f t="shared" ca="1" si="885"/>
        <v>-4.1792096286188672E-13</v>
      </c>
      <c r="AK474" s="223">
        <f t="shared" ca="1" si="886"/>
        <v>3.738532966662923E-13</v>
      </c>
      <c r="AL474" s="223">
        <f t="shared" ca="1" si="887"/>
        <v>-2.7968390435866689E-13</v>
      </c>
      <c r="AM474" s="223">
        <f t="shared" ca="1" si="888"/>
        <v>1.4803284076694632E-13</v>
      </c>
      <c r="AN474" s="223">
        <f t="shared" ca="1" si="889"/>
        <v>3.4567555054406023E-15</v>
      </c>
      <c r="AO474" s="223">
        <f t="shared" ca="1" si="890"/>
        <v>-1.5448309675476877E-13</v>
      </c>
      <c r="AP474" s="223">
        <f t="shared" ca="1" si="891"/>
        <v>2.8480647812233318E-13</v>
      </c>
      <c r="AQ474" s="223">
        <f t="shared" ca="1" si="892"/>
        <v>-3.7696168954447635E-13</v>
      </c>
      <c r="AR474" s="223">
        <f t="shared" ca="1" si="893"/>
        <v>4.1859860544081022E-13</v>
      </c>
      <c r="AS474" s="223">
        <f t="shared" ca="1" si="894"/>
        <v>-4.0413727941260444E-13</v>
      </c>
      <c r="AT474" s="223">
        <f t="shared" ca="1" si="895"/>
        <v>3.355157374244367E-13</v>
      </c>
      <c r="AU474" s="223">
        <f t="shared" ca="1" si="896"/>
        <v>-2.2193025441284548E-13</v>
      </c>
      <c r="AV474" s="223">
        <f t="shared" ca="1" si="897"/>
        <v>7.8602920997060766E-14</v>
      </c>
      <c r="AW474" s="223">
        <f t="shared" ca="1" si="898"/>
        <v>7.5258335897583775E-14</v>
      </c>
      <c r="AX474" s="223">
        <f t="shared" ca="1" si="899"/>
        <v>-2.1903389188651844E-13</v>
      </c>
      <c r="AY474" s="223">
        <f t="shared" ca="1" si="900"/>
        <v>3.3345575176415794E-13</v>
      </c>
      <c r="AZ474" s="223">
        <f t="shared" ca="1" si="901"/>
        <v>-4.0318973836544551E-13</v>
      </c>
      <c r="BA474" s="223">
        <f t="shared" ca="1" si="902"/>
        <v>4.1889049315388993E-13</v>
      </c>
      <c r="BB474" s="223">
        <f t="shared" ca="1" si="903"/>
        <v>-3.7845388886037595E-13</v>
      </c>
      <c r="BC474" s="223">
        <f t="shared" ca="1" si="904"/>
        <v>2.8729901284157499E-13</v>
      </c>
      <c r="BD474" s="223">
        <f t="shared" ca="1" si="905"/>
        <v>-1.5764193132667097E-13</v>
      </c>
      <c r="BE474" s="223">
        <f t="shared" ca="1" si="906"/>
        <v>6.858560602784413E-15</v>
      </c>
      <c r="BF474" s="223">
        <f t="shared" ca="1" si="907"/>
        <v>1.4484395602113199E-13</v>
      </c>
      <c r="BG474" s="223">
        <f t="shared" ca="1" si="908"/>
        <v>-2.7713529644768723E-13</v>
      </c>
      <c r="BH474" s="223">
        <f t="shared" ca="1" si="909"/>
        <v>3.7228651575610664E-13</v>
      </c>
      <c r="BI474" s="223">
        <f t="shared" ca="1" si="910"/>
        <v>-4.1754598015976608E-13</v>
      </c>
      <c r="BJ474" s="223">
        <f t="shared" ca="1" si="911"/>
        <v>4.0684826958680026E-13</v>
      </c>
      <c r="BK474" s="223">
        <f t="shared" ca="1" si="912"/>
        <v>-3.4162703132595025E-13</v>
      </c>
      <c r="BL474" s="223">
        <f t="shared" ca="1" si="913"/>
        <v>2.3062285064201066E-13</v>
      </c>
      <c r="BM474" s="223">
        <f t="shared" ca="1" si="914"/>
        <v>-8.8711886465512686E-14</v>
      </c>
      <c r="BN474" s="223">
        <f t="shared" ca="1" si="915"/>
        <v>-6.5087748155274564E-14</v>
      </c>
      <c r="BO474" s="223">
        <f t="shared" ca="1" si="916"/>
        <v>2.1016468710799284E-13</v>
      </c>
      <c r="BP474" s="223">
        <f t="shared" ca="1" si="917"/>
        <v>-3.2707653112694373E-13</v>
      </c>
      <c r="BQ474" s="223">
        <f t="shared" ca="1" si="918"/>
        <v>4.0015540931058549E-13</v>
      </c>
      <c r="BR474" s="223">
        <f t="shared" ca="1" si="919"/>
        <v>-4.1960769947614168E-13</v>
      </c>
      <c r="BS474" s="223">
        <f t="shared" ca="1" si="920"/>
        <v>3.8282651458311528E-13</v>
      </c>
      <c r="BT474" s="223">
        <f t="shared" ca="1" si="921"/>
        <v>-2.9474106314195392E-13</v>
      </c>
      <c r="BU474" s="223">
        <f t="shared" ca="1" si="922"/>
        <v>1.6715606428157033E-13</v>
      </c>
      <c r="BV474" s="223">
        <f t="shared" ca="1" si="923"/>
        <v>-1.716974537056042E-14</v>
      </c>
      <c r="BW474" s="223">
        <f t="shared" ca="1" si="924"/>
        <v>-1.3511756670445249E-13</v>
      </c>
      <c r="BX474" s="223">
        <f t="shared" ca="1" si="925"/>
        <v>2.6929717883321303E-13</v>
      </c>
      <c r="BY474" s="223">
        <f t="shared" ca="1" si="926"/>
        <v>-3.6738709049133768E-13</v>
      </c>
      <c r="BZ474" s="223">
        <f t="shared" ca="1" si="927"/>
        <v>4.1624184079332353E-13</v>
      </c>
      <c r="CA474" s="223">
        <f t="shared" ca="1" si="928"/>
        <v>-4.0931418957643376E-13</v>
      </c>
      <c r="CB474" s="223">
        <f t="shared" ca="1" si="929"/>
        <v>3.4753254187805411E-13</v>
      </c>
      <c r="CC474" s="223">
        <f t="shared" ca="1" si="930"/>
        <v>-2.3917652828948789E-13</v>
      </c>
      <c r="CD474" s="223">
        <f t="shared" ca="1" si="931"/>
        <v>9.8767415210708897E-14</v>
      </c>
      <c r="CE474" s="223">
        <f t="shared" ca="1" si="932"/>
        <v>5.4877953987264299E-14</v>
      </c>
      <c r="CF474" s="223">
        <f t="shared" ca="1" si="933"/>
        <v>-2.0116888698051208E-13</v>
      </c>
      <c r="CG474" s="223">
        <f t="shared" ca="1" si="934"/>
        <v>3.2050029181756151E-13</v>
      </c>
      <c r="CH474" s="223">
        <f t="shared" ca="1" si="935"/>
        <v>-3.968800415999313E-13</v>
      </c>
      <c r="CI474" s="223">
        <f t="shared" ca="1" si="936"/>
        <v>4.200721498103716E-13</v>
      </c>
      <c r="CJ474" s="223">
        <f t="shared" ca="1" si="937"/>
        <v>-3.8696853992827525E-13</v>
      </c>
      <c r="CK474" s="223">
        <f t="shared" ca="1" si="938"/>
        <v>3.020055724469744E-13</v>
      </c>
      <c r="CL474" s="223">
        <f t="shared" ca="1" si="939"/>
        <v>-1.7656950867371434E-13</v>
      </c>
      <c r="CM474" s="223">
        <f t="shared" ca="1" si="940"/>
        <v>2.7470587725743334E-14</v>
      </c>
      <c r="CN474" s="223">
        <f t="shared" ca="1" si="941"/>
        <v>1.2530978761796147E-13</v>
      </c>
      <c r="CO474" s="223">
        <f t="shared" ca="1" si="942"/>
        <v>-2.6129684666787987E-13</v>
      </c>
      <c r="CP474" s="223">
        <f t="shared" ca="1" si="943"/>
        <v>3.622663649807449E-13</v>
      </c>
      <c r="CQ474" s="223">
        <f t="shared" ca="1" si="944"/>
        <v>-4.1468697290627217E-13</v>
      </c>
      <c r="CR474" s="223">
        <f t="shared" ca="1" si="945"/>
        <v>4.1153355400350978E-13</v>
      </c>
      <c r="CS474" s="223">
        <f t="shared" ca="1" si="946"/>
        <v>-3.5322871182200938E-13</v>
      </c>
      <c r="CT474" s="223">
        <f t="shared" ca="1" si="947"/>
        <v>2.4758613493971005E-13</v>
      </c>
      <c r="CU474" s="223">
        <f t="shared" ca="1" si="948"/>
        <v>-1.0876345015812215E-13</v>
      </c>
      <c r="CV474" s="223">
        <f t="shared" ca="1" si="949"/>
        <v>-4.4635103391790991E-14</v>
      </c>
      <c r="CW474" s="223">
        <f t="shared" ca="1" si="950"/>
        <v>1.920519102376929E-13</v>
      </c>
      <c r="CX474" s="223">
        <f t="shared" ca="1" si="951"/>
        <v>-3.1373099511667422E-13</v>
      </c>
      <c r="CY474" s="223">
        <f t="shared" ca="1" si="952"/>
        <v>3.9336560819251801E-13</v>
      </c>
      <c r="CZ474" s="223">
        <f t="shared" ca="1" si="953"/>
        <v>-4.2028356438906503E-13</v>
      </c>
      <c r="DA474" s="223">
        <f t="shared" ca="1" si="954"/>
        <v>3.9087746989466807E-13</v>
      </c>
      <c r="DB474" s="223">
        <f t="shared" ca="1" si="955"/>
        <v>-3.0908816488787666E-13</v>
      </c>
      <c r="DC474" s="223">
        <f t="shared" ca="1" si="956"/>
        <v>1.8587659419618179E-13</v>
      </c>
      <c r="DD474" s="223">
        <f t="shared" ca="1" si="957"/>
        <v>-3.7754882826071696E-14</v>
      </c>
      <c r="DE474" s="223">
        <f t="shared" ca="1" si="958"/>
        <v>-1.1542652660103267E-13</v>
      </c>
      <c r="DF474" s="223">
        <f t="shared" ca="1" si="959"/>
        <v>2.531391190526324E-13</v>
      </c>
      <c r="DG474" s="223">
        <f t="shared" ca="1" si="960"/>
        <v>-3.5692742375789971E-13</v>
      </c>
      <c r="DH474" s="223">
        <f t="shared" ca="1" si="961"/>
        <v>4.128823130928889E-13</v>
      </c>
      <c r="DI474" s="223">
        <f t="shared" ca="1" si="962"/>
        <v>-4.1350502600588492E-13</v>
      </c>
      <c r="DJ474" s="223">
        <f t="shared" ca="1" si="963"/>
        <v>3.5871210999804169E-13</v>
      </c>
      <c r="DK474" s="223">
        <f t="shared" ca="1" si="964"/>
        <v>-2.5584660496007694E-13</v>
      </c>
      <c r="DL474" s="223">
        <f t="shared" ca="1" si="965"/>
        <v>1.1869397007011063E-13</v>
      </c>
      <c r="DM474" s="223">
        <f t="shared" ca="1" si="966"/>
        <v>3.4365366279036565E-14</v>
      </c>
      <c r="DN474" s="223">
        <f t="shared" ca="1" si="967"/>
        <v>-1.8281924860545126E-13</v>
      </c>
      <c r="DO474" s="223">
        <f t="shared" ca="1" si="968"/>
        <v>3.0677271859547027E-13</v>
      </c>
      <c r="DP474" s="223">
        <f t="shared" ca="1" si="969"/>
        <v>-3.8961422605162157E-13</v>
      </c>
      <c r="DQ474" s="223">
        <f t="shared" ca="1" si="970"/>
        <v>4.2024181586398555E-13</v>
      </c>
      <c r="DR474" s="223">
        <f t="shared" ca="1" si="971"/>
        <v>-3.9455094988905063E-13</v>
      </c>
      <c r="DS474" s="223">
        <f t="shared" ca="1" si="972"/>
        <v>3.1598457417578515E-13</v>
      </c>
      <c r="DT474" s="223">
        <f t="shared" ca="1" si="973"/>
        <v>-1.9507171460870045E-13</v>
      </c>
      <c r="DU474" s="223">
        <f t="shared" ca="1" si="974"/>
        <v>4.8016435796719776E-14</v>
      </c>
      <c r="DV474" s="223">
        <f t="shared" ca="1" si="975"/>
        <v>1.0547373696057825E-13</v>
      </c>
      <c r="DW474" s="223">
        <f t="shared" ca="1" si="976"/>
        <v>-2.448289098975393E-13</v>
      </c>
      <c r="DX474" s="223">
        <f t="shared" ca="1" si="977"/>
        <v>3.5137348280136526E-13</v>
      </c>
      <c r="DY474" s="223">
        <f t="shared" ca="1" si="978"/>
        <v>-4.1082894841275827E-13</v>
      </c>
      <c r="DZ474" s="223">
        <f t="shared" ca="1" si="979"/>
        <v>4.1522741804254491E-13</v>
      </c>
      <c r="EA474" s="223">
        <f t="shared" ca="1" si="980"/>
        <v>-3.6397943341210846E-13</v>
      </c>
      <c r="EB474" s="223">
        <f t="shared" ca="1" si="981"/>
        <v>2.6395296255235557E-13</v>
      </c>
      <c r="EC474" s="223">
        <f t="shared" ca="1" si="982"/>
        <v>-1.2855299317275935E-13</v>
      </c>
      <c r="ED474" s="223">
        <f t="shared" ca="1" si="983"/>
        <v>-2.4074928754663281E-14</v>
      </c>
      <c r="EE474" s="223">
        <f t="shared" ca="1" si="984"/>
        <v>1.7347646349388021E-13</v>
      </c>
      <c r="EF474" s="223">
        <f t="shared" ca="1" si="985"/>
        <v>-2.9962965365957159E-13</v>
      </c>
      <c r="EG474" s="223">
        <f t="shared" ca="1" si="986"/>
        <v>3.8562815486955692E-13</v>
      </c>
      <c r="EH474" s="223">
        <f t="shared" ca="1" si="987"/>
        <v>-4.1994692938288356E-13</v>
      </c>
      <c r="EI474" s="223">
        <f t="shared" ca="1" si="988"/>
        <v>3.9798676714442204E-13</v>
      </c>
      <c r="EJ474" s="223">
        <f t="shared" ca="1" si="989"/>
        <v>-3.2269064617165029E-13</v>
      </c>
      <c r="EK474" s="223">
        <f t="shared" ca="1" si="990"/>
        <v>2.0414933111451884E-13</v>
      </c>
      <c r="EL474" s="223">
        <f t="shared" ca="1" si="991"/>
        <v>-5.8249065461917821E-14</v>
      </c>
      <c r="EM474" s="223">
        <f t="shared" ca="1" si="992"/>
        <v>-9.5457413884872708E-14</v>
      </c>
      <c r="EN474" s="223">
        <f t="shared" ca="1" si="993"/>
        <v>2.3637122496188596E-13</v>
      </c>
      <c r="EO474" s="223">
        <f t="shared" ca="1" si="994"/>
        <v>-3.4560788759747905E-13</v>
      </c>
      <c r="EP474" s="223">
        <f t="shared" ca="1" si="995"/>
        <v>4.0852811573599265E-13</v>
      </c>
      <c r="EQ474" s="223">
        <f t="shared" ca="1" si="996"/>
        <v>-4.1669969260892556E-13</v>
      </c>
      <c r="ER474" s="223">
        <f t="shared" ca="1" si="997"/>
        <v>3.6902750922556745E-13</v>
      </c>
      <c r="ES474" s="223">
        <f t="shared" ca="1" si="998"/>
        <v>-2.719003247498111E-13</v>
      </c>
      <c r="ET474" s="223">
        <f t="shared" ca="1" si="999"/>
        <v>1.383345807592496E-13</v>
      </c>
      <c r="EU474" s="223">
        <f t="shared" ca="1" si="1000"/>
        <v>1.3769989393427794E-14</v>
      </c>
      <c r="EV474" s="223">
        <f t="shared" ca="1" si="1001"/>
        <v>-1.64029182647425E-13</v>
      </c>
      <c r="EW474" s="223">
        <f t="shared" ca="1" si="1002"/>
        <v>2.9230610302416602E-13</v>
      </c>
      <c r="EX474" s="223">
        <f t="shared" ca="1" si="1003"/>
        <v>-3.8140979570657398E-13</v>
      </c>
      <c r="EY474" s="223">
        <f t="shared" ca="1" si="1004"/>
        <v>4.193990825743476E-13</v>
      </c>
      <c r="EZ474" s="223">
        <f t="shared" ca="1" si="1005"/>
        <v>-4.0118285205295721E-13</v>
      </c>
      <c r="FA474" s="223">
        <f t="shared" ca="1" si="1006"/>
        <v>3.2920234138842671E-13</v>
      </c>
      <c r="FB474" s="223">
        <f t="shared" ca="1" si="1007"/>
        <v>-2.1310397569693003E-13</v>
      </c>
      <c r="FC474" s="223">
        <f t="shared" ca="1" si="1008"/>
        <v>6.8446608068130805E-14</v>
      </c>
      <c r="FD474" s="223">
        <f t="shared" ca="1" si="1009"/>
        <v>8.5383590832448798E-14</v>
      </c>
      <c r="FE474" s="223">
        <f t="shared" ca="1" si="1010"/>
        <v>-2.2777115883878528E-13</v>
      </c>
      <c r="FF474" s="223">
        <f t="shared" ca="1" si="1011"/>
        <v>3.3963411112522904E-13</v>
      </c>
      <c r="FG474" s="223">
        <f t="shared" ca="1" si="1012"/>
        <v>-4.0598120099815233E-13</v>
      </c>
      <c r="FH474" s="223">
        <f t="shared" ca="1" si="1013"/>
        <v>4.1792096286188687E-13</v>
      </c>
      <c r="FI474" s="223">
        <f t="shared" ca="1" si="1014"/>
        <v>-3.7385329666628488E-13</v>
      </c>
      <c r="FJ474" s="223">
        <f t="shared" ca="1" si="1015"/>
        <v>2.7968390435866366E-13</v>
      </c>
      <c r="FK474" s="223">
        <f t="shared" ca="1" si="1016"/>
        <v>-1.4803284076693112E-13</v>
      </c>
      <c r="FL474" s="223">
        <f t="shared" ca="1" si="1017"/>
        <v>-3.4567555054508985E-15</v>
      </c>
      <c r="FM474" s="223">
        <f t="shared" ca="1" si="1018"/>
        <v>1.5448309675476726E-13</v>
      </c>
      <c r="FN474" s="223">
        <f t="shared" ca="1" si="1019"/>
        <v>-2.8480647812234515E-13</v>
      </c>
      <c r="FO474" s="223">
        <f t="shared" ca="1" si="1020"/>
        <v>3.7696168954447827E-13</v>
      </c>
      <c r="FP474" s="223">
        <f t="shared" ca="1" si="1021"/>
        <v>-4.1859860544081219E-13</v>
      </c>
      <c r="FQ474" s="223">
        <f t="shared" ca="1" si="1022"/>
        <v>4.0413727941260157E-13</v>
      </c>
      <c r="FR474" s="223">
        <f t="shared" ca="1" si="1023"/>
        <v>-3.3551573742443412E-13</v>
      </c>
      <c r="FS474" s="223">
        <f t="shared" ca="1" si="1024"/>
        <v>2.219302544128317E-13</v>
      </c>
      <c r="FT474" s="223">
        <f t="shared" ca="1" si="1025"/>
        <v>-7.8602920997050656E-14</v>
      </c>
      <c r="FU474" s="223">
        <f t="shared" ca="1" si="1026"/>
        <v>-7.5258335897582147E-14</v>
      </c>
      <c r="FV474" s="223">
        <f t="shared" ca="1" si="1027"/>
        <v>2.1903389188653235E-13</v>
      </c>
      <c r="FW474" s="223">
        <f t="shared" ca="1" si="1028"/>
        <v>-3.3345575176416061E-13</v>
      </c>
      <c r="FX474" s="223">
        <f t="shared" ca="1" si="1029"/>
        <v>4.0318973836545182E-13</v>
      </c>
      <c r="FY474" s="223">
        <f t="shared" ca="1" si="1030"/>
        <v>-4.1889049315388907E-13</v>
      </c>
      <c r="FZ474" s="223">
        <f t="shared" ca="1" si="1031"/>
        <v>3.7845388886037671E-13</v>
      </c>
      <c r="GA474" s="223">
        <f t="shared" ca="1" si="1032"/>
        <v>-2.8729901284156747E-13</v>
      </c>
      <c r="GB474" s="223">
        <f t="shared" ca="1" si="1033"/>
        <v>1.5764193132666143E-13</v>
      </c>
      <c r="GC474" s="223">
        <f t="shared" ca="1" si="1034"/>
        <v>-6.8585606027621766E-15</v>
      </c>
      <c r="GD474" s="223">
        <f t="shared" ca="1" si="1035"/>
        <v>-1.4484395602114166E-13</v>
      </c>
      <c r="GE474" s="223">
        <f t="shared" ca="1" si="1036"/>
        <v>2.7713529644768607E-13</v>
      </c>
      <c r="GF474" s="223">
        <f t="shared" ca="1" si="1037"/>
        <v>-3.7228651575611699E-13</v>
      </c>
      <c r="GG474" s="223">
        <f t="shared" ca="1" si="1038"/>
        <v>4.1754598015976724E-13</v>
      </c>
      <c r="GH474" s="223">
        <f t="shared" ca="1" si="1039"/>
        <v>-4.0684826958680066E-13</v>
      </c>
      <c r="GI474" s="223">
        <f t="shared" ca="1" si="1040"/>
        <v>3.4162703132595817E-13</v>
      </c>
      <c r="GJ474" s="223">
        <f t="shared" ca="1" si="1041"/>
        <v>-2.3062285064198213E-13</v>
      </c>
      <c r="GK474" s="223">
        <f t="shared" ca="1" si="1042"/>
        <v>8.8711886465490951E-14</v>
      </c>
      <c r="GL474" s="223">
        <f t="shared" ca="1" si="1043"/>
        <v>6.5087748155284737E-14</v>
      </c>
      <c r="GM474" s="223">
        <f t="shared" ca="1" si="1044"/>
        <v>-2.1016468710799143E-13</v>
      </c>
      <c r="GN474" s="223">
        <f t="shared" ca="1" si="1045"/>
        <v>3.2707653112694267E-13</v>
      </c>
      <c r="GO474" s="223">
        <f t="shared" ca="1" si="1046"/>
        <v>-4.0015540931059599E-13</v>
      </c>
      <c r="GP474" s="223">
        <f t="shared" ca="1" si="1047"/>
        <v>4.1960769947614042E-13</v>
      </c>
      <c r="GQ474" s="223">
        <f t="shared" ca="1" si="1048"/>
        <v>-3.8282651458311104E-13</v>
      </c>
      <c r="GR474" s="223">
        <f t="shared" ca="1" si="1049"/>
        <v>2.9474106314195508E-13</v>
      </c>
      <c r="GS474" s="223">
        <f t="shared" ca="1" si="1050"/>
        <v>-1.6715606428157186E-13</v>
      </c>
      <c r="GT474" s="223">
        <f t="shared" ca="1" si="1051"/>
        <v>1.716974537052626E-14</v>
      </c>
      <c r="GU474" s="223">
        <f t="shared" ca="1" si="1052"/>
        <v>1.3511756670447354E-13</v>
      </c>
      <c r="GV474" s="223">
        <f t="shared" ca="1" si="1053"/>
        <v>-2.69297178833221E-13</v>
      </c>
      <c r="GW474" s="223">
        <f t="shared" ca="1" si="1054"/>
        <v>3.6738709049134268E-13</v>
      </c>
      <c r="GX474" s="223">
        <f t="shared" ca="1" si="1055"/>
        <v>-4.1624184079332333E-13</v>
      </c>
      <c r="GY474" s="223">
        <f t="shared" ca="1" si="1056"/>
        <v>4.0931418957643684E-13</v>
      </c>
      <c r="GZ474" s="223">
        <f t="shared" ca="1" si="1057"/>
        <v>-3.4753254187804159E-13</v>
      </c>
      <c r="HA474" s="223">
        <f t="shared" ca="1" si="1058"/>
        <v>2.3917652828946966E-13</v>
      </c>
      <c r="HB474" s="223">
        <f t="shared" ca="1" si="1059"/>
        <v>-9.8767415210698875E-14</v>
      </c>
      <c r="HC474" s="223">
        <f t="shared" ca="1" si="1060"/>
        <v>-5.4877953987262665E-14</v>
      </c>
      <c r="HD474" s="223">
        <f t="shared" ca="1" si="1061"/>
        <v>2.0116888698050019E-13</v>
      </c>
      <c r="HE474" s="223">
        <f t="shared" ca="1" si="1062"/>
        <v>-3.2050029181758362E-13</v>
      </c>
      <c r="HF474" s="223">
        <f t="shared" ca="1" si="1063"/>
        <v>3.9688004159993867E-13</v>
      </c>
      <c r="HG474" s="223">
        <f t="shared" ca="1" si="1064"/>
        <v>-4.2007214981037124E-13</v>
      </c>
      <c r="HH474" s="223">
        <f t="shared" ca="1" si="1065"/>
        <v>3.8696853992827586E-13</v>
      </c>
      <c r="HI474" s="223">
        <f t="shared" ca="1" si="1066"/>
        <v>-3.0200557244698379E-13</v>
      </c>
      <c r="HJ474" s="223">
        <f t="shared" ca="1" si="1067"/>
        <v>1.7656950867368329E-13</v>
      </c>
      <c r="HK474" s="223">
        <f t="shared" ca="1" si="1068"/>
        <v>-2.7470587725721135E-14</v>
      </c>
      <c r="HL474" s="223">
        <f t="shared" ca="1" si="1069"/>
        <v>-1.2530978761797131E-13</v>
      </c>
      <c r="HM474" s="223">
        <f t="shared" ca="1" si="1070"/>
        <v>2.612968466678786E-13</v>
      </c>
      <c r="HN474" s="223">
        <f t="shared" ca="1" si="1071"/>
        <v>-3.6226636498074404E-13</v>
      </c>
      <c r="HO474" s="223">
        <f t="shared" ca="1" si="1072"/>
        <v>4.1468697290627773E-13</v>
      </c>
      <c r="HP474" s="223">
        <f t="shared" ca="1" si="1073"/>
        <v>-4.1153355400350529E-13</v>
      </c>
      <c r="HQ474" s="223">
        <f t="shared" ca="1" si="1074"/>
        <v>3.5322871182200383E-13</v>
      </c>
      <c r="HR474" s="223">
        <f t="shared" ca="1" si="1075"/>
        <v>-2.4758613493970167E-13</v>
      </c>
      <c r="HS474" s="223">
        <f t="shared" ca="1" si="1076"/>
        <v>1.0876345015813531E-13</v>
      </c>
      <c r="HT474" s="223">
        <f t="shared" ca="1" si="1077"/>
        <v>4.4635103391777467E-14</v>
      </c>
      <c r="HU474" s="223">
        <f t="shared" ca="1" si="1078"/>
        <v>-1.9205191023772332E-13</v>
      </c>
      <c r="HV474" s="223">
        <f t="shared" ca="1" si="1079"/>
        <v>3.1373099511668103E-13</v>
      </c>
      <c r="HW474" s="223">
        <f t="shared" ca="1" si="1080"/>
        <v>-3.9336560819252159E-13</v>
      </c>
      <c r="HX474" s="223">
        <f t="shared" ca="1" si="1081"/>
        <v>4.2028356438906518E-13</v>
      </c>
      <c r="HY474" s="223">
        <f t="shared" ca="1" si="1082"/>
        <v>-3.9087746989467307E-13</v>
      </c>
      <c r="HZ474" s="223">
        <f t="shared" ca="1" si="1083"/>
        <v>3.0908816488785343E-13</v>
      </c>
      <c r="IA474" s="223">
        <f t="shared" ca="1" si="1084"/>
        <v>-1.8587659419617255E-13</v>
      </c>
      <c r="IB474" s="223">
        <f t="shared" ca="1" si="1085"/>
        <v>3.7754882826061435E-14</v>
      </c>
      <c r="IC474" s="223">
        <f t="shared" ca="1" si="1086"/>
        <v>1.1542652660104259E-13</v>
      </c>
      <c r="ID474" s="223">
        <f t="shared" ca="1" si="1087"/>
        <v>-2.5313911905262155E-13</v>
      </c>
      <c r="IE474" s="223">
        <f t="shared" ca="1" si="1088"/>
        <v>-1.5617983431762442E-13</v>
      </c>
      <c r="IF474" s="223">
        <f t="shared" ca="1" si="1089"/>
        <v>-4.1288231309289087E-13</v>
      </c>
      <c r="IG474" s="223">
        <f t="shared" ca="1" si="1090"/>
        <v>4.1350502600588311E-13</v>
      </c>
      <c r="IH474" s="223">
        <f t="shared" ca="1" si="1091"/>
        <v>-3.5871210999803633E-13</v>
      </c>
      <c r="II474" s="223">
        <f t="shared" ca="1" si="1092"/>
        <v>2.5584660496008769E-13</v>
      </c>
      <c r="IJ474" s="223">
        <f t="shared" ca="1" si="1093"/>
        <v>-1.1869397007007784E-13</v>
      </c>
      <c r="IK474" s="223">
        <f t="shared" ca="1" si="1094"/>
        <v>-3.4365366279070644E-14</v>
      </c>
      <c r="IL474" s="223">
        <f t="shared" ca="1" si="1095"/>
        <v>1.8281924860546055E-13</v>
      </c>
      <c r="IM474" s="223">
        <f t="shared" ca="1" si="1096"/>
        <v>-3.0677271859547729E-13</v>
      </c>
      <c r="IN474" s="223">
        <f t="shared" ca="1" si="1097"/>
        <v>3.8961422605161647E-13</v>
      </c>
      <c r="IO474" s="223">
        <f t="shared" ca="1" si="1098"/>
        <v>-4.2024181586398605E-13</v>
      </c>
      <c r="IP474" s="223">
        <f t="shared" ca="1" si="1099"/>
        <v>3.9455094988903881E-13</v>
      </c>
      <c r="IQ474" s="223">
        <f t="shared" ca="1" si="1100"/>
        <v>-3.1598457417577838E-13</v>
      </c>
      <c r="IR474" s="223">
        <f t="shared" ca="1" si="1101"/>
        <v>1.9507171460869129E-13</v>
      </c>
      <c r="IS474" s="223">
        <f t="shared" ca="1" si="1102"/>
        <v>-4.8016435796733268E-14</v>
      </c>
      <c r="IT474" s="223">
        <f t="shared" ca="1" si="1103"/>
        <v>-1.0547373696056509E-13</v>
      </c>
      <c r="IU474" s="223">
        <f t="shared" ca="1" si="1104"/>
        <v>2.4482890989756706E-13</v>
      </c>
      <c r="IV474" s="223">
        <f t="shared" ca="1" si="1105"/>
        <v>-3.5137348280137091E-13</v>
      </c>
      <c r="IW474" s="223">
        <f t="shared" ca="1" si="1106"/>
        <v>4.1082894841276044E-13</v>
      </c>
      <c r="IX474" s="223">
        <f t="shared" ca="1" si="1107"/>
        <v>-4.1522741804254329E-13</v>
      </c>
      <c r="IY474" s="223">
        <f t="shared" ca="1" si="1108"/>
        <v>3.6397943341211522E-13</v>
      </c>
      <c r="IZ474" s="223">
        <f t="shared" ca="1" si="1109"/>
        <v>-2.6395296255232896E-13</v>
      </c>
      <c r="JA474" s="223">
        <f t="shared" ca="1" si="1110"/>
        <v>1.2855299317274959E-13</v>
      </c>
      <c r="JB474" s="223">
        <f t="shared" ca="1" si="1111"/>
        <v>2.4074928754673565E-14</v>
      </c>
    </row>
    <row r="475" spans="2:262">
      <c r="B475" s="230">
        <v>114</v>
      </c>
      <c r="C475" s="229">
        <f t="shared" si="1112"/>
        <v>2.2265625000000015E-3</v>
      </c>
      <c r="D475" s="226">
        <f t="shared" ca="1" si="855"/>
        <v>18.000000000031616</v>
      </c>
      <c r="E475" s="225">
        <f ca="1">DP361</f>
        <v>3.1614816538325681E-11</v>
      </c>
      <c r="F475" s="224">
        <v>114</v>
      </c>
      <c r="G475" s="223">
        <f t="shared" ca="1" si="856"/>
        <v>-1.4937929895942485E-13</v>
      </c>
      <c r="H475" s="223">
        <f t="shared" ca="1" si="857"/>
        <v>3.0490991565013229E-13</v>
      </c>
      <c r="I475" s="223">
        <f t="shared" ca="1" si="858"/>
        <v>-4.2479294403224997E-13</v>
      </c>
      <c r="J475" s="223">
        <f t="shared" ca="1" si="859"/>
        <v>4.9501263512024403E-13</v>
      </c>
      <c r="K475" s="223">
        <f t="shared" ca="1" si="860"/>
        <v>-5.0735947354389764E-13</v>
      </c>
      <c r="L475" s="223">
        <f t="shared" ca="1" si="861"/>
        <v>4.6038996733903344E-13</v>
      </c>
      <c r="M475" s="223">
        <f t="shared" ca="1" si="862"/>
        <v>-3.5959540929184551E-13</v>
      </c>
      <c r="N475" s="223">
        <f t="shared" ca="1" si="863"/>
        <v>2.1675987963255917E-13</v>
      </c>
      <c r="O475" s="223">
        <f t="shared" ca="1" si="864"/>
        <v>-4.8582547183798459E-14</v>
      </c>
      <c r="P475" s="223">
        <f t="shared" ca="1" si="865"/>
        <v>-1.2527466168780014E-13</v>
      </c>
      <c r="Q475" s="223">
        <f t="shared" ca="1" si="866"/>
        <v>2.8448577564371632E-13</v>
      </c>
      <c r="R475" s="223">
        <f t="shared" ca="1" si="867"/>
        <v>-4.1043712568485771E-13</v>
      </c>
      <c r="S475" s="223">
        <f t="shared" ca="1" si="868"/>
        <v>4.8840350399499612E-13</v>
      </c>
      <c r="T475" s="223">
        <f t="shared" ca="1" si="869"/>
        <v>-5.0926971551730178E-13</v>
      </c>
      <c r="U475" s="223">
        <f t="shared" ca="1" si="870"/>
        <v>4.7059625245052518E-13</v>
      </c>
      <c r="V475" s="223">
        <f t="shared" ca="1" si="871"/>
        <v>-3.7690450166702441E-13</v>
      </c>
      <c r="W475" s="223">
        <f t="shared" ca="1" si="872"/>
        <v>2.3914814092017724E-13</v>
      </c>
      <c r="X475" s="223">
        <f t="shared" ca="1" si="873"/>
        <v>-7.3432523898863598E-14</v>
      </c>
      <c r="Y475" s="223">
        <f t="shared" ca="1" si="874"/>
        <v>-1.0086822678340318E-13</v>
      </c>
      <c r="Z475" s="223">
        <f t="shared" ca="1" si="875"/>
        <v>2.633762844857635E-13</v>
      </c>
      <c r="AA475" s="223">
        <f t="shared" ca="1" si="876"/>
        <v>-3.9509252835164479E-13</v>
      </c>
      <c r="AB475" s="223">
        <f t="shared" ca="1" si="877"/>
        <v>4.806177660495295E-13</v>
      </c>
      <c r="AC475" s="223">
        <f t="shared" ca="1" si="878"/>
        <v>-5.0995308213926593E-13</v>
      </c>
      <c r="AD475" s="223">
        <f t="shared" ca="1" si="879"/>
        <v>4.7966882997050229E-13</v>
      </c>
      <c r="AE475" s="223">
        <f t="shared" ca="1" si="880"/>
        <v>-3.933055980847523E-13</v>
      </c>
      <c r="AF475" s="223">
        <f t="shared" ca="1" si="881"/>
        <v>2.6096027338941072E-13</v>
      </c>
      <c r="AG475" s="223">
        <f t="shared" ca="1" si="882"/>
        <v>-9.8105595231930523E-14</v>
      </c>
      <c r="AH475" s="223">
        <f t="shared" ca="1" si="883"/>
        <v>-7.6218791485673562E-14</v>
      </c>
      <c r="AI475" s="223">
        <f t="shared" ca="1" si="884"/>
        <v>2.416322967894465E-13</v>
      </c>
      <c r="AJ475" s="223">
        <f t="shared" ca="1" si="885"/>
        <v>-3.7879611851161693E-13</v>
      </c>
      <c r="AK475" s="223">
        <f t="shared" ca="1" si="886"/>
        <v>4.7167417780850409E-13</v>
      </c>
      <c r="AL475" s="223">
        <f t="shared" ca="1" si="887"/>
        <v>-5.0940792711974217E-13</v>
      </c>
      <c r="AM475" s="223">
        <f t="shared" ca="1" si="888"/>
        <v>4.8758584326505059E-13</v>
      </c>
      <c r="AN475" s="223">
        <f t="shared" ca="1" si="889"/>
        <v>-4.0875918686719462E-13</v>
      </c>
      <c r="AO475" s="223">
        <f t="shared" ca="1" si="890"/>
        <v>2.82143729702635E-13</v>
      </c>
      <c r="AP475" s="223">
        <f t="shared" ca="1" si="891"/>
        <v>-1.2254232159304135E-13</v>
      </c>
      <c r="AQ475" s="223">
        <f t="shared" ca="1" si="892"/>
        <v>-5.1385738443280904E-14</v>
      </c>
      <c r="AR475" s="223">
        <f t="shared" ca="1" si="893"/>
        <v>2.1930619572567094E-13</v>
      </c>
      <c r="AS475" s="223">
        <f t="shared" ca="1" si="894"/>
        <v>-3.6158715564346856E-13</v>
      </c>
      <c r="AT475" s="223">
        <f t="shared" ca="1" si="895"/>
        <v>4.61594285159362E-13</v>
      </c>
      <c r="AU475" s="223">
        <f t="shared" ca="1" si="896"/>
        <v>-5.07635563784922E-13</v>
      </c>
      <c r="AV475" s="223">
        <f t="shared" ca="1" si="897"/>
        <v>4.9432821955569972E-13</v>
      </c>
      <c r="AW475" s="223">
        <f t="shared" ca="1" si="898"/>
        <v>-4.232280389653933E-13</v>
      </c>
      <c r="AX475" s="223">
        <f t="shared" ca="1" si="899"/>
        <v>3.0264747705812774E-13</v>
      </c>
      <c r="AY475" s="223">
        <f t="shared" ca="1" si="900"/>
        <v>-1.4668383276800196E-13</v>
      </c>
      <c r="AZ475" s="223">
        <f t="shared" ca="1" si="901"/>
        <v>-2.6428892656119345E-14</v>
      </c>
      <c r="BA475" s="223">
        <f t="shared" ca="1" si="902"/>
        <v>1.9645176682744482E-13</v>
      </c>
      <c r="BB475" s="223">
        <f t="shared" ca="1" si="903"/>
        <v>-3.4350709764608062E-13</v>
      </c>
      <c r="BC475" s="223">
        <f t="shared" ca="1" si="904"/>
        <v>4.5040237144638744E-13</v>
      </c>
      <c r="BD475" s="223">
        <f t="shared" ca="1" si="905"/>
        <v>-5.0464026191332075E-13</v>
      </c>
      <c r="BE475" s="223">
        <f t="shared" ca="1" si="906"/>
        <v>4.998797158674008E-13</v>
      </c>
      <c r="BF475" s="223">
        <f t="shared" ca="1" si="907"/>
        <v>-4.3667729764732685E-13</v>
      </c>
      <c r="BG475" s="223">
        <f t="shared" ca="1" si="908"/>
        <v>3.224221201326052E-13</v>
      </c>
      <c r="BH475" s="223">
        <f t="shared" ca="1" si="909"/>
        <v>-1.70471969741838E-13</v>
      </c>
      <c r="BI475" s="223">
        <f t="shared" ca="1" si="910"/>
        <v>-1.4083773516443623E-15</v>
      </c>
      <c r="BJ475" s="223">
        <f t="shared" ca="1" si="911"/>
        <v>1.7312406841578223E-13</v>
      </c>
      <c r="BK475" s="223">
        <f t="shared" ca="1" si="912"/>
        <v>-3.2459950096279483E-13</v>
      </c>
      <c r="BL475" s="223">
        <f t="shared" ca="1" si="913"/>
        <v>4.3812539897000675E-13</v>
      </c>
      <c r="BM475" s="223">
        <f t="shared" ca="1" si="914"/>
        <v>-5.0042923744950289E-13</v>
      </c>
      <c r="BN475" s="223">
        <f t="shared" ca="1" si="915"/>
        <v>5.0422695815928292E-13</v>
      </c>
      <c r="BO475" s="223">
        <f t="shared" ca="1" si="916"/>
        <v>-4.4907456247081783E-13</v>
      </c>
      <c r="BP475" s="223">
        <f t="shared" ca="1" si="917"/>
        <v>3.414200200788407E-13</v>
      </c>
      <c r="BQ475" s="223">
        <f t="shared" ca="1" si="918"/>
        <v>-1.9384942480897146E-13</v>
      </c>
      <c r="BR475" s="223">
        <f t="shared" ca="1" si="919"/>
        <v>2.3615530857230014E-14</v>
      </c>
      <c r="BS475" s="223">
        <f t="shared" ca="1" si="920"/>
        <v>1.4937929895942849E-13</v>
      </c>
      <c r="BT475" s="223">
        <f t="shared" ca="1" si="921"/>
        <v>-3.0490991565014274E-13</v>
      </c>
      <c r="BU475" s="223">
        <f t="shared" ca="1" si="922"/>
        <v>4.2479294403225452E-13</v>
      </c>
      <c r="BV475" s="223">
        <f t="shared" ca="1" si="923"/>
        <v>-4.9501263512024463E-13</v>
      </c>
      <c r="BW475" s="223">
        <f t="shared" ca="1" si="924"/>
        <v>5.0735947354389653E-13</v>
      </c>
      <c r="BX475" s="223">
        <f t="shared" ca="1" si="925"/>
        <v>-4.6038996733903041E-13</v>
      </c>
      <c r="BY475" s="223">
        <f t="shared" ca="1" si="926"/>
        <v>3.5959540929183394E-13</v>
      </c>
      <c r="BZ475" s="223">
        <f t="shared" ca="1" si="927"/>
        <v>-2.1675987963254937E-13</v>
      </c>
      <c r="CA475" s="223">
        <f t="shared" ca="1" si="928"/>
        <v>4.8582547183793113E-14</v>
      </c>
      <c r="CB475" s="223">
        <f t="shared" ca="1" si="929"/>
        <v>1.2527466168781413E-13</v>
      </c>
      <c r="CC475" s="223">
        <f t="shared" ca="1" si="930"/>
        <v>-2.8448577564372379E-13</v>
      </c>
      <c r="CD475" s="223">
        <f t="shared" ca="1" si="931"/>
        <v>4.1043712568486084E-13</v>
      </c>
      <c r="CE475" s="223">
        <f t="shared" ca="1" si="932"/>
        <v>-4.8840350399499965E-13</v>
      </c>
      <c r="CF475" s="223">
        <f t="shared" ca="1" si="933"/>
        <v>5.0926971551730127E-13</v>
      </c>
      <c r="CG475" s="223">
        <f t="shared" ca="1" si="934"/>
        <v>-4.7059625245052457E-13</v>
      </c>
      <c r="CH475" s="223">
        <f t="shared" ca="1" si="935"/>
        <v>3.7690450166701603E-13</v>
      </c>
      <c r="CI475" s="223">
        <f t="shared" ca="1" si="936"/>
        <v>-2.3914814092016927E-13</v>
      </c>
      <c r="CJ475" s="223">
        <f t="shared" ca="1" si="937"/>
        <v>7.3432523898861869E-14</v>
      </c>
      <c r="CK475" s="223">
        <f t="shared" ca="1" si="938"/>
        <v>1.0086822678341554E-13</v>
      </c>
      <c r="CL475" s="223">
        <f t="shared" ca="1" si="939"/>
        <v>-2.6337628448576805E-13</v>
      </c>
      <c r="CM475" s="223">
        <f t="shared" ca="1" si="940"/>
        <v>3.9509252835165504E-13</v>
      </c>
      <c r="CN475" s="223">
        <f t="shared" ca="1" si="941"/>
        <v>-4.8061776604953252E-13</v>
      </c>
      <c r="CO475" s="223">
        <f t="shared" ca="1" si="942"/>
        <v>5.0995308213926604E-13</v>
      </c>
      <c r="CP475" s="223">
        <f t="shared" ca="1" si="943"/>
        <v>-4.7966882997049674E-13</v>
      </c>
      <c r="CQ475" s="223">
        <f t="shared" ca="1" si="944"/>
        <v>3.933055980847466E-13</v>
      </c>
      <c r="CR475" s="223">
        <f t="shared" ca="1" si="945"/>
        <v>-2.6096027338940921E-13</v>
      </c>
      <c r="CS475" s="223">
        <f t="shared" ca="1" si="946"/>
        <v>9.8105595231914557E-14</v>
      </c>
      <c r="CT475" s="223">
        <f t="shared" ca="1" si="947"/>
        <v>7.6218791485696774E-14</v>
      </c>
      <c r="CU475" s="223">
        <f t="shared" ca="1" si="948"/>
        <v>-2.4163229678944801E-13</v>
      </c>
      <c r="CV475" s="223">
        <f t="shared" ca="1" si="949"/>
        <v>3.7879611851162299E-13</v>
      </c>
      <c r="CW475" s="223">
        <f t="shared" ca="1" si="950"/>
        <v>-4.7167417780851298E-13</v>
      </c>
      <c r="CX475" s="223">
        <f t="shared" ca="1" si="951"/>
        <v>5.0940792711974227E-13</v>
      </c>
      <c r="CY475" s="223">
        <f t="shared" ca="1" si="952"/>
        <v>-4.8758584326504787E-13</v>
      </c>
      <c r="CZ475" s="223">
        <f t="shared" ca="1" si="953"/>
        <v>4.0875918686718053E-13</v>
      </c>
      <c r="DA475" s="223">
        <f t="shared" ca="1" si="954"/>
        <v>-2.8214372970263359E-13</v>
      </c>
      <c r="DB475" s="223">
        <f t="shared" ca="1" si="955"/>
        <v>1.2254232159303264E-13</v>
      </c>
      <c r="DC475" s="223">
        <f t="shared" ca="1" si="956"/>
        <v>5.1385738443297085E-14</v>
      </c>
      <c r="DD475" s="223">
        <f t="shared" ca="1" si="957"/>
        <v>-2.193061957256725E-13</v>
      </c>
      <c r="DE475" s="223">
        <f t="shared" ca="1" si="958"/>
        <v>3.6158715564347492E-13</v>
      </c>
      <c r="DF475" s="223">
        <f t="shared" ca="1" si="959"/>
        <v>-4.6159428515936897E-13</v>
      </c>
      <c r="DG475" s="223">
        <f t="shared" ca="1" si="960"/>
        <v>5.076355637849221E-13</v>
      </c>
      <c r="DH475" s="223">
        <f t="shared" ca="1" si="961"/>
        <v>-4.943282195556976E-13</v>
      </c>
      <c r="DI475" s="223">
        <f t="shared" ca="1" si="962"/>
        <v>4.2322803896538426E-13</v>
      </c>
      <c r="DJ475" s="223">
        <f t="shared" ca="1" si="963"/>
        <v>-3.0264747705813213E-13</v>
      </c>
      <c r="DK475" s="223">
        <f t="shared" ca="1" si="964"/>
        <v>1.4668383276799333E-13</v>
      </c>
      <c r="DL475" s="223">
        <f t="shared" ca="1" si="965"/>
        <v>2.6428892656128332E-14</v>
      </c>
      <c r="DM475" s="223">
        <f t="shared" ca="1" si="966"/>
        <v>-1.9645176682743975E-13</v>
      </c>
      <c r="DN475" s="223">
        <f t="shared" ca="1" si="967"/>
        <v>3.4350709764608723E-13</v>
      </c>
      <c r="DO475" s="223">
        <f t="shared" ca="1" si="968"/>
        <v>-4.5040237144639169E-13</v>
      </c>
      <c r="DP475" s="223">
        <f t="shared" ca="1" si="969"/>
        <v>5.0464026191332004E-13</v>
      </c>
      <c r="DQ475" s="223">
        <f t="shared" ca="1" si="970"/>
        <v>-4.9987971586739898E-13</v>
      </c>
      <c r="DR475" s="223">
        <f t="shared" ca="1" si="971"/>
        <v>4.3667729764732221E-13</v>
      </c>
      <c r="DS475" s="223">
        <f t="shared" ca="1" si="972"/>
        <v>-3.2242212013258697E-13</v>
      </c>
      <c r="DT475" s="223">
        <f t="shared" ca="1" si="973"/>
        <v>1.7047196974182952E-13</v>
      </c>
      <c r="DU475" s="223">
        <f t="shared" ca="1" si="974"/>
        <v>1.4083773516533616E-15</v>
      </c>
      <c r="DV475" s="223">
        <f t="shared" ca="1" si="975"/>
        <v>-1.7312406841580432E-13</v>
      </c>
      <c r="DW475" s="223">
        <f t="shared" ca="1" si="976"/>
        <v>3.2459950096280175E-13</v>
      </c>
      <c r="DX475" s="223">
        <f t="shared" ca="1" si="977"/>
        <v>-4.3812539897001129E-13</v>
      </c>
      <c r="DY475" s="223">
        <f t="shared" ca="1" si="978"/>
        <v>5.0042923744950753E-13</v>
      </c>
      <c r="DZ475" s="223">
        <f t="shared" ca="1" si="979"/>
        <v>-5.0422695815928363E-13</v>
      </c>
      <c r="EA475" s="223">
        <f t="shared" ca="1" si="980"/>
        <v>4.4907456247081364E-13</v>
      </c>
      <c r="EB475" s="223">
        <f t="shared" ca="1" si="981"/>
        <v>-3.4142002007882318E-13</v>
      </c>
      <c r="EC475" s="223">
        <f t="shared" ca="1" si="982"/>
        <v>1.9384942480897653E-13</v>
      </c>
      <c r="ED475" s="223">
        <f t="shared" ca="1" si="983"/>
        <v>-2.3615530857221027E-14</v>
      </c>
      <c r="EE475" s="223">
        <f t="shared" ca="1" si="984"/>
        <v>-1.4937929895945093E-13</v>
      </c>
      <c r="EF475" s="223">
        <f t="shared" ca="1" si="985"/>
        <v>3.0490991565013835E-13</v>
      </c>
      <c r="EG475" s="223">
        <f t="shared" ca="1" si="986"/>
        <v>-4.2479294403225946E-13</v>
      </c>
      <c r="EH475" s="223">
        <f t="shared" ca="1" si="987"/>
        <v>4.9501263512025039E-13</v>
      </c>
      <c r="EI475" s="223">
        <f t="shared" ca="1" si="988"/>
        <v>-5.0735947354389714E-13</v>
      </c>
      <c r="EJ475" s="223">
        <f t="shared" ca="1" si="989"/>
        <v>4.6038996733902647E-13</v>
      </c>
      <c r="EK475" s="223">
        <f t="shared" ca="1" si="990"/>
        <v>-3.5959540929182758E-13</v>
      </c>
      <c r="EL475" s="223">
        <f t="shared" ca="1" si="991"/>
        <v>2.1675987963255437E-13</v>
      </c>
      <c r="EM475" s="223">
        <f t="shared" ca="1" si="992"/>
        <v>-4.8582547183784152E-14</v>
      </c>
      <c r="EN475" s="223">
        <f t="shared" ca="1" si="993"/>
        <v>-1.2527466168782286E-13</v>
      </c>
      <c r="EO475" s="223">
        <f t="shared" ca="1" si="994"/>
        <v>2.8448577564371925E-13</v>
      </c>
      <c r="EP475" s="223">
        <f t="shared" ca="1" si="995"/>
        <v>-4.1043712568486624E-13</v>
      </c>
      <c r="EQ475" s="223">
        <f t="shared" ca="1" si="996"/>
        <v>4.8840350399500228E-13</v>
      </c>
      <c r="ER475" s="223">
        <f t="shared" ca="1" si="997"/>
        <v>-5.0926971551730006E-13</v>
      </c>
      <c r="ES475" s="223">
        <f t="shared" ca="1" si="998"/>
        <v>4.7059625245052114E-13</v>
      </c>
      <c r="ET475" s="223">
        <f t="shared" ca="1" si="999"/>
        <v>-3.7690450166700992E-13</v>
      </c>
      <c r="EU475" s="223">
        <f t="shared" ca="1" si="1000"/>
        <v>2.3914814092014857E-13</v>
      </c>
      <c r="EV475" s="223">
        <f t="shared" ca="1" si="1001"/>
        <v>-7.343252389885297E-14</v>
      </c>
      <c r="EW475" s="223">
        <f t="shared" ca="1" si="1002"/>
        <v>-1.0086822678342437E-13</v>
      </c>
      <c r="EX475" s="223">
        <f t="shared" ca="1" si="1003"/>
        <v>2.6337628448578819E-13</v>
      </c>
      <c r="EY475" s="223">
        <f t="shared" ca="1" si="1004"/>
        <v>-3.9509252835165156E-13</v>
      </c>
      <c r="EZ475" s="223">
        <f t="shared" ca="1" si="1005"/>
        <v>4.8061776604953555E-13</v>
      </c>
      <c r="FA475" s="223">
        <f t="shared" ca="1" si="1006"/>
        <v>-5.0995308213926583E-13</v>
      </c>
      <c r="FB475" s="223">
        <f t="shared" ca="1" si="1007"/>
        <v>4.7966882997049856E-13</v>
      </c>
      <c r="FC475" s="223">
        <f t="shared" ca="1" si="1008"/>
        <v>-3.9330559808474089E-13</v>
      </c>
      <c r="FD475" s="223">
        <f t="shared" ca="1" si="1009"/>
        <v>2.6096027338938906E-13</v>
      </c>
      <c r="FE475" s="223">
        <f t="shared" ca="1" si="1010"/>
        <v>-9.8105595231919971E-14</v>
      </c>
      <c r="FF475" s="223">
        <f t="shared" ca="1" si="1011"/>
        <v>-7.6218791485691347E-14</v>
      </c>
      <c r="FG475" s="223">
        <f t="shared" ca="1" si="1012"/>
        <v>2.4163229678946871E-13</v>
      </c>
      <c r="FH475" s="223">
        <f t="shared" ca="1" si="1013"/>
        <v>-3.7879611851161935E-13</v>
      </c>
      <c r="FI475" s="223">
        <f t="shared" ca="1" si="1014"/>
        <v>4.7167417780851086E-13</v>
      </c>
      <c r="FJ475" s="223">
        <f t="shared" ca="1" si="1015"/>
        <v>-5.0940792711974338E-13</v>
      </c>
      <c r="FK475" s="223">
        <f t="shared" ca="1" si="1016"/>
        <v>4.8758584326504958E-13</v>
      </c>
      <c r="FL475" s="223">
        <f t="shared" ca="1" si="1017"/>
        <v>-4.0875918686718386E-13</v>
      </c>
      <c r="FM475" s="223">
        <f t="shared" ca="1" si="1018"/>
        <v>2.8214372970261405E-13</v>
      </c>
      <c r="FN475" s="223">
        <f t="shared" ca="1" si="1019"/>
        <v>-1.2254232159303797E-13</v>
      </c>
      <c r="FO475" s="223">
        <f t="shared" ca="1" si="1020"/>
        <v>-5.1385738443291607E-14</v>
      </c>
      <c r="FP475" s="223">
        <f t="shared" ca="1" si="1021"/>
        <v>2.1930619572569371E-13</v>
      </c>
      <c r="FQ475" s="223">
        <f t="shared" ca="1" si="1022"/>
        <v>-3.6158715564349148E-13</v>
      </c>
      <c r="FR475" s="223">
        <f t="shared" ca="1" si="1023"/>
        <v>4.6159428515936665E-13</v>
      </c>
      <c r="FS475" s="223">
        <f t="shared" ca="1" si="1024"/>
        <v>-5.0763556378492442E-13</v>
      </c>
      <c r="FT475" s="223">
        <f t="shared" ca="1" si="1025"/>
        <v>4.9432821955569175E-13</v>
      </c>
      <c r="FU475" s="223">
        <f t="shared" ca="1" si="1026"/>
        <v>-4.2322803896538734E-13</v>
      </c>
      <c r="FV475" s="223">
        <f t="shared" ca="1" si="1027"/>
        <v>3.0264747705811325E-13</v>
      </c>
      <c r="FW475" s="223">
        <f t="shared" ca="1" si="1028"/>
        <v>-1.4668383276797081E-13</v>
      </c>
      <c r="FX475" s="223">
        <f t="shared" ca="1" si="1029"/>
        <v>-2.6428892656122838E-14</v>
      </c>
      <c r="FY475" s="223">
        <f t="shared" ca="1" si="1030"/>
        <v>1.9645176682746141E-13</v>
      </c>
      <c r="FZ475" s="223">
        <f t="shared" ca="1" si="1031"/>
        <v>-3.4350709764610455E-13</v>
      </c>
      <c r="GA475" s="223">
        <f t="shared" ca="1" si="1032"/>
        <v>4.5040237144638901E-13</v>
      </c>
      <c r="GB475" s="223">
        <f t="shared" ca="1" si="1033"/>
        <v>-5.0464026191332347E-13</v>
      </c>
      <c r="GC475" s="223">
        <f t="shared" ca="1" si="1034"/>
        <v>4.9987971586739434E-13</v>
      </c>
      <c r="GD475" s="223">
        <f t="shared" ca="1" si="1035"/>
        <v>-4.3667729764732509E-13</v>
      </c>
      <c r="GE475" s="223">
        <f t="shared" ca="1" si="1036"/>
        <v>3.2242212013259121E-13</v>
      </c>
      <c r="GF475" s="223">
        <f t="shared" ca="1" si="1037"/>
        <v>-1.7047196974180738E-13</v>
      </c>
      <c r="GG475" s="223">
        <f t="shared" ca="1" si="1038"/>
        <v>-1.4083773516768539E-15</v>
      </c>
      <c r="GH475" s="223">
        <f t="shared" ca="1" si="1039"/>
        <v>1.731240684158264E-13</v>
      </c>
      <c r="GI475" s="223">
        <f t="shared" ca="1" si="1040"/>
        <v>-3.2459950096279745E-13</v>
      </c>
      <c r="GJ475" s="223">
        <f t="shared" ca="1" si="1041"/>
        <v>4.3812539897000857E-13</v>
      </c>
      <c r="GK475" s="223">
        <f t="shared" ca="1" si="1042"/>
        <v>-5.0042923744950642E-13</v>
      </c>
      <c r="GL475" s="223">
        <f t="shared" ca="1" si="1043"/>
        <v>5.042269581592802E-13</v>
      </c>
      <c r="GM475" s="223">
        <f t="shared" ca="1" si="1044"/>
        <v>-4.4907456247080244E-13</v>
      </c>
      <c r="GN475" s="223">
        <f t="shared" ca="1" si="1045"/>
        <v>3.4142002007880576E-13</v>
      </c>
      <c r="GO475" s="223">
        <f t="shared" ca="1" si="1046"/>
        <v>-1.9384942480898163E-13</v>
      </c>
      <c r="GP475" s="223">
        <f t="shared" ca="1" si="1047"/>
        <v>2.3615530857226518E-14</v>
      </c>
      <c r="GQ475" s="223">
        <f t="shared" ca="1" si="1048"/>
        <v>1.4937929895944568E-13</v>
      </c>
      <c r="GR475" s="223">
        <f t="shared" ca="1" si="1049"/>
        <v>-3.0490991565015718E-13</v>
      </c>
      <c r="GS475" s="223">
        <f t="shared" ca="1" si="1050"/>
        <v>4.2479294403227244E-13</v>
      </c>
      <c r="GT475" s="223">
        <f t="shared" ca="1" si="1051"/>
        <v>-4.9501263512025594E-13</v>
      </c>
      <c r="GU475" s="223">
        <f t="shared" ca="1" si="1052"/>
        <v>5.0735947354389754E-13</v>
      </c>
      <c r="GV475" s="223">
        <f t="shared" ca="1" si="1053"/>
        <v>-4.603899673390289E-13</v>
      </c>
      <c r="GW475" s="223">
        <f t="shared" ca="1" si="1054"/>
        <v>3.5959540929183147E-13</v>
      </c>
      <c r="GX475" s="223">
        <f t="shared" ca="1" si="1055"/>
        <v>-2.1675987963253309E-13</v>
      </c>
      <c r="GY475" s="223">
        <f t="shared" ca="1" si="1056"/>
        <v>4.8582547183760776E-14</v>
      </c>
      <c r="GZ475" s="223">
        <f t="shared" ca="1" si="1057"/>
        <v>1.2527466168784566E-13</v>
      </c>
      <c r="HA475" s="223">
        <f t="shared" ca="1" si="1058"/>
        <v>-2.8448577564371471E-13</v>
      </c>
      <c r="HB475" s="223">
        <f t="shared" ca="1" si="1059"/>
        <v>4.1043712568486291E-13</v>
      </c>
      <c r="HC475" s="223">
        <f t="shared" ca="1" si="1060"/>
        <v>-4.8840350399500076E-13</v>
      </c>
      <c r="HD475" s="223">
        <f t="shared" ca="1" si="1061"/>
        <v>5.0926971551730036E-13</v>
      </c>
      <c r="HE475" s="223">
        <f t="shared" ca="1" si="1062"/>
        <v>-4.7059625245051195E-13</v>
      </c>
      <c r="HF475" s="223">
        <f t="shared" ca="1" si="1063"/>
        <v>3.7690450166699412E-13</v>
      </c>
      <c r="HG475" s="223">
        <f t="shared" ca="1" si="1064"/>
        <v>-2.3914814092012782E-13</v>
      </c>
      <c r="HH475" s="223">
        <f t="shared" ca="1" si="1065"/>
        <v>7.343252389885841E-14</v>
      </c>
      <c r="HI475" s="223">
        <f t="shared" ca="1" si="1066"/>
        <v>1.0086822678341898E-13</v>
      </c>
      <c r="HJ475" s="223">
        <f t="shared" ca="1" si="1067"/>
        <v>-2.633762844857835E-13</v>
      </c>
      <c r="HK475" s="223">
        <f t="shared" ca="1" si="1068"/>
        <v>3.9509252835166645E-13</v>
      </c>
      <c r="HL475" s="223">
        <f t="shared" ca="1" si="1069"/>
        <v>-4.8061776604954343E-13</v>
      </c>
      <c r="HM475" s="223">
        <f t="shared" ca="1" si="1070"/>
        <v>5.0995308213926583E-13</v>
      </c>
      <c r="HN475" s="223">
        <f t="shared" ca="1" si="1071"/>
        <v>-4.7966882997050048E-13</v>
      </c>
      <c r="HO475" s="223">
        <f t="shared" ca="1" si="1072"/>
        <v>3.9330559808474438E-13</v>
      </c>
      <c r="HP475" s="223">
        <f t="shared" ca="1" si="1073"/>
        <v>-2.6096027338939376E-13</v>
      </c>
      <c r="HQ475" s="223">
        <f t="shared" ca="1" si="1074"/>
        <v>9.8105595231896911E-14</v>
      </c>
      <c r="HR475" s="223">
        <f t="shared" ca="1" si="1075"/>
        <v>7.6218791485714571E-14</v>
      </c>
      <c r="HS475" s="223">
        <f t="shared" ca="1" si="1076"/>
        <v>-2.4163229678948941E-13</v>
      </c>
      <c r="HT475" s="223">
        <f t="shared" ca="1" si="1077"/>
        <v>3.7879611851161567E-13</v>
      </c>
      <c r="HU475" s="223">
        <f t="shared" ca="1" si="1078"/>
        <v>-4.7167417780850874E-13</v>
      </c>
      <c r="HV475" s="223">
        <f t="shared" ca="1" si="1079"/>
        <v>5.0940792711974308E-13</v>
      </c>
      <c r="HW475" s="223">
        <f t="shared" ca="1" si="1080"/>
        <v>-4.8758584326504262E-13</v>
      </c>
      <c r="HX475" s="223">
        <f t="shared" ca="1" si="1081"/>
        <v>4.0875918686716978E-13</v>
      </c>
      <c r="HY475" s="223">
        <f t="shared" ca="1" si="1082"/>
        <v>-2.8214372970259446E-13</v>
      </c>
      <c r="HZ475" s="223">
        <f t="shared" ca="1" si="1083"/>
        <v>1.2254232159304329E-13</v>
      </c>
      <c r="IA475" s="223">
        <f t="shared" ca="1" si="1084"/>
        <v>5.1385738443286129E-14</v>
      </c>
      <c r="IB475" s="223">
        <f t="shared" ca="1" si="1085"/>
        <v>-2.1930619572568881E-13</v>
      </c>
      <c r="IC475" s="223">
        <f t="shared" ca="1" si="1086"/>
        <v>3.6158715564348754E-13</v>
      </c>
      <c r="ID475" s="223">
        <f t="shared" ca="1" si="1087"/>
        <v>-4.6159428515937665E-13</v>
      </c>
      <c r="IE475" s="223">
        <f t="shared" ca="1" si="1088"/>
        <v>-4.8078876971395249E-13</v>
      </c>
      <c r="IF475" s="223">
        <f t="shared" ca="1" si="1089"/>
        <v>-4.9432821955568609E-13</v>
      </c>
      <c r="IG475" s="223">
        <f t="shared" ca="1" si="1090"/>
        <v>4.2322803896539042E-13</v>
      </c>
      <c r="IH475" s="223">
        <f t="shared" ca="1" si="1091"/>
        <v>-3.0264747705811764E-13</v>
      </c>
      <c r="II475" s="223">
        <f t="shared" ca="1" si="1092"/>
        <v>1.4668383276797609E-13</v>
      </c>
      <c r="IJ475" s="223">
        <f t="shared" ca="1" si="1093"/>
        <v>2.6428892656146296E-14</v>
      </c>
      <c r="IK475" s="223">
        <f t="shared" ca="1" si="1094"/>
        <v>-1.9645176682748309E-13</v>
      </c>
      <c r="IL475" s="223">
        <f t="shared" ca="1" si="1095"/>
        <v>3.4350709764612202E-13</v>
      </c>
      <c r="IM475" s="223">
        <f t="shared" ca="1" si="1096"/>
        <v>-4.5040237144638649E-13</v>
      </c>
      <c r="IN475" s="223">
        <f t="shared" ca="1" si="1097"/>
        <v>5.0464026191332256E-13</v>
      </c>
      <c r="IO475" s="223">
        <f t="shared" ca="1" si="1098"/>
        <v>-4.9987971586739545E-13</v>
      </c>
      <c r="IP475" s="223">
        <f t="shared" ca="1" si="1099"/>
        <v>4.3667729764731292E-13</v>
      </c>
      <c r="IQ475" s="223">
        <f t="shared" ca="1" si="1100"/>
        <v>-3.2242212013257299E-13</v>
      </c>
      <c r="IR475" s="223">
        <f t="shared" ca="1" si="1101"/>
        <v>1.7047196974178524E-13</v>
      </c>
      <c r="IS475" s="223">
        <f t="shared" ca="1" si="1102"/>
        <v>1.4083773516423681E-15</v>
      </c>
      <c r="IT475" s="223">
        <f t="shared" ca="1" si="1103"/>
        <v>-1.7312406841579397E-13</v>
      </c>
      <c r="IU475" s="223">
        <f t="shared" ca="1" si="1104"/>
        <v>3.2459950096281563E-13</v>
      </c>
      <c r="IV475" s="223">
        <f t="shared" ca="1" si="1105"/>
        <v>-4.3812539897002053E-13</v>
      </c>
      <c r="IW475" s="223">
        <f t="shared" ca="1" si="1106"/>
        <v>5.0042923744951097E-13</v>
      </c>
      <c r="IX475" s="223">
        <f t="shared" ca="1" si="1107"/>
        <v>-5.0422695815927656E-13</v>
      </c>
      <c r="IY475" s="223">
        <f t="shared" ca="1" si="1108"/>
        <v>4.4907456247081884E-13</v>
      </c>
      <c r="IZ475" s="223">
        <f t="shared" ca="1" si="1109"/>
        <v>-3.4142002007883136E-13</v>
      </c>
      <c r="JA475" s="223">
        <f t="shared" ca="1" si="1110"/>
        <v>1.938494248089599E-13</v>
      </c>
      <c r="JB475" s="223">
        <f t="shared" ca="1" si="1111"/>
        <v>-2.3615530857203054E-14</v>
      </c>
    </row>
    <row r="476" spans="2:262">
      <c r="B476" s="230">
        <v>115</v>
      </c>
      <c r="C476" s="229">
        <f t="shared" si="1112"/>
        <v>2.2460937500000016E-3</v>
      </c>
      <c r="D476" s="226">
        <f t="shared" ca="1" si="855"/>
        <v>18.000000000035261</v>
      </c>
      <c r="E476" s="225">
        <f ca="1">DQ361</f>
        <v>3.5260614601606264E-11</v>
      </c>
      <c r="F476" s="224">
        <v>115</v>
      </c>
      <c r="G476" s="223">
        <f t="shared" ca="1" si="856"/>
        <v>-1.6006369402540986E-12</v>
      </c>
      <c r="H476" s="223">
        <f t="shared" ca="1" si="857"/>
        <v>3.8070364886605731E-12</v>
      </c>
      <c r="I476" s="223">
        <f t="shared" ca="1" si="858"/>
        <v>-5.6291399208042551E-12</v>
      </c>
      <c r="J476" s="223">
        <f t="shared" ca="1" si="859"/>
        <v>6.8830174859492161E-12</v>
      </c>
      <c r="K476" s="223">
        <f t="shared" ca="1" si="860"/>
        <v>-7.4420982200425783E-12</v>
      </c>
      <c r="L476" s="223">
        <f t="shared" ca="1" si="861"/>
        <v>7.2499464793941973E-12</v>
      </c>
      <c r="M476" s="223">
        <f t="shared" ca="1" si="862"/>
        <v>-6.3259587599095566E-12</v>
      </c>
      <c r="N476" s="223">
        <f t="shared" ca="1" si="863"/>
        <v>4.7634057442127962E-12</v>
      </c>
      <c r="O476" s="223">
        <f t="shared" ca="1" si="864"/>
        <v>-2.720017219548032E-12</v>
      </c>
      <c r="P476" s="223">
        <f t="shared" ca="1" si="865"/>
        <v>4.0206025910557283E-13</v>
      </c>
      <c r="Q476" s="223">
        <f t="shared" ca="1" si="866"/>
        <v>1.9564821269134721E-12</v>
      </c>
      <c r="R476" s="223">
        <f t="shared" ca="1" si="867"/>
        <v>-4.1175300877674853E-12</v>
      </c>
      <c r="S476" s="223">
        <f t="shared" ca="1" si="868"/>
        <v>5.8629395786364179E-12</v>
      </c>
      <c r="T476" s="223">
        <f t="shared" ca="1" si="869"/>
        <v>-7.0165226142915746E-12</v>
      </c>
      <c r="U476" s="223">
        <f t="shared" ca="1" si="870"/>
        <v>7.4618323254399612E-12</v>
      </c>
      <c r="V476" s="223">
        <f t="shared" ca="1" si="871"/>
        <v>-7.153917529439045E-12</v>
      </c>
      <c r="W476" s="223">
        <f t="shared" ca="1" si="872"/>
        <v>6.1238602662418079E-12</v>
      </c>
      <c r="X476" s="223">
        <f t="shared" ca="1" si="873"/>
        <v>-4.4756382641820943E-12</v>
      </c>
      <c r="Y476" s="223">
        <f t="shared" ca="1" si="874"/>
        <v>2.3756290497210393E-12</v>
      </c>
      <c r="Z476" s="223">
        <f t="shared" ca="1" si="875"/>
        <v>-3.5815194509026963E-14</v>
      </c>
      <c r="AA476" s="223">
        <f t="shared" ca="1" si="876"/>
        <v>-2.307613976761555E-12</v>
      </c>
      <c r="AB476" s="223">
        <f t="shared" ca="1" si="877"/>
        <v>4.4181041962399055E-12</v>
      </c>
      <c r="AC476" s="223">
        <f t="shared" ca="1" si="878"/>
        <v>-6.0826149014907649E-12</v>
      </c>
      <c r="AD476" s="223">
        <f t="shared" ca="1" si="879"/>
        <v>7.1331243250813273E-12</v>
      </c>
      <c r="AE476" s="223">
        <f t="shared" ca="1" si="880"/>
        <v>-7.4635902231860396E-12</v>
      </c>
      <c r="AF476" s="223">
        <f t="shared" ca="1" si="881"/>
        <v>7.0406541655462952E-12</v>
      </c>
      <c r="AG476" s="223">
        <f t="shared" ca="1" si="882"/>
        <v>-5.9070088568058709E-12</v>
      </c>
      <c r="AH476" s="223">
        <f t="shared" ca="1" si="883"/>
        <v>4.1770885795534507E-12</v>
      </c>
      <c r="AI476" s="223">
        <f t="shared" ca="1" si="884"/>
        <v>-2.0255177814327404E-12</v>
      </c>
      <c r="AJ476" s="223">
        <f t="shared" ca="1" si="885"/>
        <v>-3.3051615202810528E-13</v>
      </c>
      <c r="AK476" s="223">
        <f t="shared" ca="1" si="886"/>
        <v>2.6531865824164561E-12</v>
      </c>
      <c r="AL476" s="223">
        <f t="shared" ca="1" si="887"/>
        <v>-4.7080347047234012E-12</v>
      </c>
      <c r="AM476" s="223">
        <f t="shared" ca="1" si="888"/>
        <v>6.2876366722733115E-12</v>
      </c>
      <c r="AN476" s="223">
        <f t="shared" ca="1" si="889"/>
        <v>-7.2325417145840577E-12</v>
      </c>
      <c r="AO476" s="223">
        <f t="shared" ca="1" si="890"/>
        <v>7.4473676783511646E-12</v>
      </c>
      <c r="AP476" s="223">
        <f t="shared" ca="1" si="891"/>
        <v>-6.9104292490802721E-12</v>
      </c>
      <c r="AQ476" s="223">
        <f t="shared" ca="1" si="892"/>
        <v>5.675926945641088E-12</v>
      </c>
      <c r="AR476" s="223">
        <f t="shared" ca="1" si="893"/>
        <v>-3.868475922666829E-12</v>
      </c>
      <c r="AS476" s="223">
        <f t="shared" ca="1" si="894"/>
        <v>1.670526863394515E-12</v>
      </c>
      <c r="AT476" s="223">
        <f t="shared" ca="1" si="895"/>
        <v>6.9605125620525901E-13</v>
      </c>
      <c r="AU476" s="223">
        <f t="shared" ca="1" si="896"/>
        <v>-2.9923674292026686E-12</v>
      </c>
      <c r="AV476" s="223">
        <f t="shared" ca="1" si="897"/>
        <v>4.9866231452280825E-12</v>
      </c>
      <c r="AW476" s="223">
        <f t="shared" ca="1" si="898"/>
        <v>-6.4775109755804208E-12</v>
      </c>
      <c r="AX476" s="223">
        <f t="shared" ca="1" si="899"/>
        <v>7.3145352776004944E-12</v>
      </c>
      <c r="AY476" s="223">
        <f t="shared" ca="1" si="900"/>
        <v>-7.4132037724667857E-12</v>
      </c>
      <c r="AZ476" s="223">
        <f t="shared" ca="1" si="901"/>
        <v>6.7635565032711414E-12</v>
      </c>
      <c r="BA476" s="223">
        <f t="shared" ca="1" si="902"/>
        <v>-5.4311712293117041E-12</v>
      </c>
      <c r="BB476" s="223">
        <f t="shared" ca="1" si="903"/>
        <v>3.5505437684440295E-12</v>
      </c>
      <c r="BC476" s="223">
        <f t="shared" ca="1" si="904"/>
        <v>-1.3115114998214998E-12</v>
      </c>
      <c r="BD476" s="223">
        <f t="shared" ca="1" si="905"/>
        <v>-1.0599095119393244E-12</v>
      </c>
      <c r="BE476" s="223">
        <f t="shared" ca="1" si="906"/>
        <v>3.3243394007514988E-12</v>
      </c>
      <c r="BF476" s="223">
        <f t="shared" ca="1" si="907"/>
        <v>-5.2531983737993055E-12</v>
      </c>
      <c r="BG476" s="223">
        <f t="shared" ca="1" si="908"/>
        <v>6.6517803875844023E-12</v>
      </c>
      <c r="BH476" s="223">
        <f t="shared" ca="1" si="909"/>
        <v>-7.3789074844556113E-12</v>
      </c>
      <c r="BI476" s="223">
        <f t="shared" ca="1" si="910"/>
        <v>7.3611808093745437E-12</v>
      </c>
      <c r="BJ476" s="223">
        <f t="shared" ca="1" si="911"/>
        <v>-6.6003897574280574E-12</v>
      </c>
      <c r="BK476" s="223">
        <f t="shared" ca="1" si="912"/>
        <v>5.1733313457765682E-12</v>
      </c>
      <c r="BL476" s="223">
        <f t="shared" ca="1" si="913"/>
        <v>-3.2240580432922389E-12</v>
      </c>
      <c r="BM476" s="223">
        <f t="shared" ca="1" si="914"/>
        <v>9.4933659017067935E-13</v>
      </c>
      <c r="BN476" s="223">
        <f t="shared" ca="1" si="915"/>
        <v>1.4212143528219152E-12</v>
      </c>
      <c r="BO476" s="223">
        <f t="shared" ca="1" si="916"/>
        <v>-3.6483027475060845E-12</v>
      </c>
      <c r="BP476" s="223">
        <f t="shared" ca="1" si="917"/>
        <v>5.5071181873621385E-12</v>
      </c>
      <c r="BQ476" s="223">
        <f t="shared" ca="1" si="918"/>
        <v>-6.8100250780074972E-12</v>
      </c>
      <c r="BR476" s="223">
        <f t="shared" ca="1" si="919"/>
        <v>7.4255032568646758E-12</v>
      </c>
      <c r="BS476" s="223">
        <f t="shared" ca="1" si="920"/>
        <v>-7.2914241169492648E-12</v>
      </c>
      <c r="BT476" s="223">
        <f t="shared" ca="1" si="921"/>
        <v>6.4213220945333632E-12</v>
      </c>
      <c r="BU476" s="223">
        <f t="shared" ca="1" si="922"/>
        <v>-4.9030284538989932E-12</v>
      </c>
      <c r="BV476" s="223">
        <f t="shared" ca="1" si="923"/>
        <v>2.8898052799198327E-12</v>
      </c>
      <c r="BW476" s="223">
        <f t="shared" ca="1" si="924"/>
        <v>-5.8487464552186284E-13</v>
      </c>
      <c r="BX476" s="223">
        <f t="shared" ca="1" si="925"/>
        <v>-1.7790953638450899E-12</v>
      </c>
      <c r="BY476" s="223">
        <f t="shared" ca="1" si="926"/>
        <v>3.9634770133885296E-12</v>
      </c>
      <c r="BZ476" s="223">
        <f t="shared" ca="1" si="927"/>
        <v>-5.7477708708451747E-12</v>
      </c>
      <c r="CA476" s="223">
        <f t="shared" ca="1" si="928"/>
        <v>6.9518638215299313E-12</v>
      </c>
      <c r="CB476" s="223">
        <f t="shared" ca="1" si="929"/>
        <v>-7.4542103415306946E-12</v>
      </c>
      <c r="CC476" s="223">
        <f t="shared" ca="1" si="930"/>
        <v>7.2041017451729384E-12</v>
      </c>
      <c r="CD476" s="223">
        <f t="shared" ca="1" si="931"/>
        <v>-6.2267849042716579E-12</v>
      </c>
      <c r="CE476" s="223">
        <f t="shared" ca="1" si="932"/>
        <v>4.6209137370215629E-12</v>
      </c>
      <c r="CF476" s="223">
        <f t="shared" ca="1" si="933"/>
        <v>-2.5485907225112459E-12</v>
      </c>
      <c r="CG476" s="223">
        <f t="shared" ca="1" si="934"/>
        <v>2.190036866232267E-13</v>
      </c>
      <c r="CH476" s="223">
        <f t="shared" ca="1" si="935"/>
        <v>2.1326903783062067E-12</v>
      </c>
      <c r="CI476" s="223">
        <f t="shared" ca="1" si="936"/>
        <v>-4.2691029159859593E-12</v>
      </c>
      <c r="CJ476" s="223">
        <f t="shared" ca="1" si="937"/>
        <v>5.9745766708549393E-12</v>
      </c>
      <c r="CK476" s="223">
        <f t="shared" ca="1" si="938"/>
        <v>-7.0769549161950191E-12</v>
      </c>
      <c r="CL476" s="223">
        <f t="shared" ca="1" si="939"/>
        <v>7.4649595805722605E-12</v>
      </c>
      <c r="CM476" s="223">
        <f t="shared" ca="1" si="940"/>
        <v>-7.0994240612876432E-12</v>
      </c>
      <c r="CN476" s="223">
        <f t="shared" ca="1" si="941"/>
        <v>6.0172468437735E-12</v>
      </c>
      <c r="CO476" s="223">
        <f t="shared" ca="1" si="942"/>
        <v>-4.3276668342072392E-12</v>
      </c>
      <c r="CP476" s="223">
        <f t="shared" ca="1" si="943"/>
        <v>2.2012363868219497E-12</v>
      </c>
      <c r="CQ476" s="223">
        <f t="shared" ca="1" si="944"/>
        <v>1.4739487133894216E-13</v>
      </c>
      <c r="CR476" s="223">
        <f t="shared" ca="1" si="945"/>
        <v>-2.4811475548443703E-12</v>
      </c>
      <c r="CS476" s="223">
        <f t="shared" ca="1" si="946"/>
        <v>4.5644441757295287E-12</v>
      </c>
      <c r="CT476" s="223">
        <f t="shared" ca="1" si="947"/>
        <v>-6.1869891923535097E-12</v>
      </c>
      <c r="CU476" s="223">
        <f t="shared" ca="1" si="948"/>
        <v>7.1849970065988823E-12</v>
      </c>
      <c r="CV476" s="223">
        <f t="shared" ca="1" si="949"/>
        <v>-7.4577250781309872E-12</v>
      </c>
      <c r="CW476" s="223">
        <f t="shared" ca="1" si="950"/>
        <v>6.9776432430026663E-12</v>
      </c>
      <c r="CX476" s="223">
        <f t="shared" ca="1" si="951"/>
        <v>-5.7932127085802403E-12</v>
      </c>
      <c r="CY476" s="223">
        <f t="shared" ca="1" si="952"/>
        <v>4.0239942029306352E-12</v>
      </c>
      <c r="CZ476" s="223">
        <f t="shared" ca="1" si="953"/>
        <v>-1.8485790798710603E-12</v>
      </c>
      <c r="DA476" s="223">
        <f t="shared" ca="1" si="954"/>
        <v>-5.1343834214600131E-13</v>
      </c>
      <c r="DB476" s="223">
        <f t="shared" ca="1" si="955"/>
        <v>2.823627429600255E-12</v>
      </c>
      <c r="DC476" s="223">
        <f t="shared" ca="1" si="956"/>
        <v>-4.8487892896558419E-12</v>
      </c>
      <c r="DD476" s="223">
        <f t="shared" ca="1" si="957"/>
        <v>6.3844967149715678E-12</v>
      </c>
      <c r="DE476" s="223">
        <f t="shared" ca="1" si="958"/>
        <v>-7.2757298098824948E-12</v>
      </c>
      <c r="DF476" s="223">
        <f t="shared" ca="1" si="959"/>
        <v>7.4325242627569187E-12</v>
      </c>
      <c r="DG476" s="223">
        <f t="shared" ca="1" si="960"/>
        <v>-6.8390526709758519E-12</v>
      </c>
      <c r="DH476" s="223">
        <f t="shared" ca="1" si="961"/>
        <v>5.5552222165463712E-12</v>
      </c>
      <c r="DI476" s="223">
        <f t="shared" ca="1" si="962"/>
        <v>-3.7106274171587265E-12</v>
      </c>
      <c r="DJ476" s="223">
        <f t="shared" ca="1" si="963"/>
        <v>1.4914683840003545E-12</v>
      </c>
      <c r="DK476" s="223">
        <f t="shared" ca="1" si="964"/>
        <v>8.7824489501494232E-13</v>
      </c>
      <c r="DL476" s="223">
        <f t="shared" ca="1" si="965"/>
        <v>-3.1593049385576741E-12</v>
      </c>
      <c r="DM476" s="223">
        <f t="shared" ca="1" si="966"/>
        <v>5.1214532454795836E-12</v>
      </c>
      <c r="DN476" s="223">
        <f t="shared" ca="1" si="967"/>
        <v>-6.5666234257871808E-12</v>
      </c>
      <c r="DO476" s="223">
        <f t="shared" ca="1" si="968"/>
        <v>7.3489347427753494E-12</v>
      </c>
      <c r="DP476" s="223">
        <f t="shared" ca="1" si="969"/>
        <v>-7.3894178454216779E-12</v>
      </c>
      <c r="DQ476" s="223">
        <f t="shared" ca="1" si="970"/>
        <v>6.6839862220345691E-12</v>
      </c>
      <c r="DR476" s="223">
        <f t="shared" ca="1" si="971"/>
        <v>-5.3038487076131336E-12</v>
      </c>
      <c r="DS476" s="223">
        <f t="shared" ca="1" si="972"/>
        <v>3.3883214049266791E-12</v>
      </c>
      <c r="DT476" s="223">
        <f t="shared" ca="1" si="973"/>
        <v>-1.1307646101558069E-12</v>
      </c>
      <c r="DU476" s="223">
        <f t="shared" ca="1" si="974"/>
        <v>-1.240935679006205E-12</v>
      </c>
      <c r="DV476" s="223">
        <f t="shared" ca="1" si="975"/>
        <v>3.487371405195298E-12</v>
      </c>
      <c r="DW476" s="223">
        <f t="shared" ca="1" si="976"/>
        <v>-5.3817791718483381E-12</v>
      </c>
      <c r="DX476" s="223">
        <f t="shared" ca="1" si="977"/>
        <v>6.7329305656019988E-12</v>
      </c>
      <c r="DY476" s="223">
        <f t="shared" ca="1" si="978"/>
        <v>-7.4044354481822784E-12</v>
      </c>
      <c r="DZ476" s="223">
        <f t="shared" ca="1" si="979"/>
        <v>7.3285096732602038E-12</v>
      </c>
      <c r="EA476" s="223">
        <f t="shared" ca="1" si="980"/>
        <v>-6.5128174648361748E-12</v>
      </c>
      <c r="EB476" s="223">
        <f t="shared" ca="1" si="981"/>
        <v>5.0396977625806824E-12</v>
      </c>
      <c r="EC476" s="223">
        <f t="shared" ca="1" si="982"/>
        <v>-3.0578526296478857E-12</v>
      </c>
      <c r="ED476" s="223">
        <f t="shared" ca="1" si="983"/>
        <v>7.6733672532169406E-13</v>
      </c>
      <c r="EE476" s="223">
        <f t="shared" ca="1" si="984"/>
        <v>1.600636940254033E-12</v>
      </c>
      <c r="EF476" s="223">
        <f t="shared" ca="1" si="985"/>
        <v>-3.8070364886605254E-12</v>
      </c>
      <c r="EG476" s="223">
        <f t="shared" ca="1" si="986"/>
        <v>5.6291399208042269E-12</v>
      </c>
      <c r="EH476" s="223">
        <f t="shared" ca="1" si="987"/>
        <v>-6.8830174859492064E-12</v>
      </c>
      <c r="EI476" s="223">
        <f t="shared" ca="1" si="988"/>
        <v>7.4420982200425767E-12</v>
      </c>
      <c r="EJ476" s="223">
        <f t="shared" ca="1" si="989"/>
        <v>-7.2499464793941981E-12</v>
      </c>
      <c r="EK476" s="223">
        <f t="shared" ca="1" si="990"/>
        <v>6.3259587599095429E-12</v>
      </c>
      <c r="EL476" s="223">
        <f t="shared" ca="1" si="991"/>
        <v>-4.7634057442127776E-12</v>
      </c>
      <c r="EM476" s="223">
        <f t="shared" ca="1" si="992"/>
        <v>2.7200172195480081E-12</v>
      </c>
      <c r="EN476" s="223">
        <f t="shared" ca="1" si="993"/>
        <v>-4.0206025910552073E-13</v>
      </c>
      <c r="EO476" s="223">
        <f t="shared" ca="1" si="994"/>
        <v>-1.9564821269135484E-12</v>
      </c>
      <c r="EP476" s="223">
        <f t="shared" ca="1" si="995"/>
        <v>4.1175300877675515E-12</v>
      </c>
      <c r="EQ476" s="223">
        <f t="shared" ca="1" si="996"/>
        <v>-5.8629395786364663E-12</v>
      </c>
      <c r="ER476" s="223">
        <f t="shared" ca="1" si="997"/>
        <v>7.0165226142916199E-12</v>
      </c>
      <c r="ES476" s="223">
        <f t="shared" ca="1" si="998"/>
        <v>-7.4618323254399644E-12</v>
      </c>
      <c r="ET476" s="223">
        <f t="shared" ca="1" si="999"/>
        <v>7.1539175294390071E-12</v>
      </c>
      <c r="EU476" s="223">
        <f t="shared" ca="1" si="1000"/>
        <v>-6.1238602662419751E-12</v>
      </c>
      <c r="EV476" s="223">
        <f t="shared" ca="1" si="1001"/>
        <v>4.4756382641823286E-12</v>
      </c>
      <c r="EW476" s="223">
        <f t="shared" ca="1" si="1002"/>
        <v>-2.3756290497212663E-12</v>
      </c>
      <c r="EX476" s="223">
        <f t="shared" ca="1" si="1003"/>
        <v>3.5815194509266575E-14</v>
      </c>
      <c r="EY476" s="223">
        <f t="shared" ca="1" si="1004"/>
        <v>2.3076139767613272E-12</v>
      </c>
      <c r="EZ476" s="223">
        <f t="shared" ca="1" si="1005"/>
        <v>-4.4181041962397544E-12</v>
      </c>
      <c r="FA476" s="223">
        <f t="shared" ca="1" si="1006"/>
        <v>6.0826149014906567E-12</v>
      </c>
      <c r="FB476" s="223">
        <f t="shared" ca="1" si="1007"/>
        <v>-7.1331243250812732E-12</v>
      </c>
      <c r="FC476" s="223">
        <f t="shared" ca="1" si="1008"/>
        <v>7.4635902231860412E-12</v>
      </c>
      <c r="FD476" s="223">
        <f t="shared" ca="1" si="1009"/>
        <v>-7.0406541655463566E-12</v>
      </c>
      <c r="FE476" s="223">
        <f t="shared" ca="1" si="1010"/>
        <v>5.9070088568059856E-12</v>
      </c>
      <c r="FF476" s="223">
        <f t="shared" ca="1" si="1011"/>
        <v>-4.1770885795535177E-12</v>
      </c>
      <c r="FG476" s="223">
        <f t="shared" ca="1" si="1012"/>
        <v>2.0255177814328176E-12</v>
      </c>
      <c r="FH476" s="223">
        <f t="shared" ca="1" si="1013"/>
        <v>3.3051615202802491E-13</v>
      </c>
      <c r="FI476" s="223">
        <f t="shared" ca="1" si="1014"/>
        <v>-2.6531865824163814E-12</v>
      </c>
      <c r="FJ476" s="223">
        <f t="shared" ca="1" si="1015"/>
        <v>4.7080347047233398E-12</v>
      </c>
      <c r="FK476" s="223">
        <f t="shared" ca="1" si="1016"/>
        <v>-6.2876366722732671E-12</v>
      </c>
      <c r="FL476" s="223">
        <f t="shared" ca="1" si="1017"/>
        <v>7.2325417145840359E-12</v>
      </c>
      <c r="FM476" s="223">
        <f t="shared" ca="1" si="1018"/>
        <v>-7.4473676783511695E-12</v>
      </c>
      <c r="FN476" s="223">
        <f t="shared" ca="1" si="1019"/>
        <v>6.910429249080302E-12</v>
      </c>
      <c r="FO476" s="223">
        <f t="shared" ca="1" si="1020"/>
        <v>-5.6759269456410711E-12</v>
      </c>
      <c r="FP476" s="223">
        <f t="shared" ca="1" si="1021"/>
        <v>3.8684759226668072E-12</v>
      </c>
      <c r="FQ476" s="223">
        <f t="shared" ca="1" si="1022"/>
        <v>-1.67052686339449E-12</v>
      </c>
      <c r="FR476" s="223">
        <f t="shared" ca="1" si="1023"/>
        <v>-6.9605125620528455E-13</v>
      </c>
      <c r="FS476" s="223">
        <f t="shared" ca="1" si="1024"/>
        <v>2.9923674292026917E-12</v>
      </c>
      <c r="FT476" s="223">
        <f t="shared" ca="1" si="1025"/>
        <v>-4.9866231452281011E-12</v>
      </c>
      <c r="FU476" s="223">
        <f t="shared" ca="1" si="1026"/>
        <v>6.4775109755804329E-12</v>
      </c>
      <c r="FV476" s="223">
        <f t="shared" ca="1" si="1027"/>
        <v>-7.3145352776005219E-12</v>
      </c>
      <c r="FW476" s="223">
        <f t="shared" ca="1" si="1028"/>
        <v>7.4132037724667696E-12</v>
      </c>
      <c r="FX476" s="223">
        <f t="shared" ca="1" si="1029"/>
        <v>-6.7635565032710856E-12</v>
      </c>
      <c r="FY476" s="223">
        <f t="shared" ca="1" si="1030"/>
        <v>5.4311712293116136E-12</v>
      </c>
      <c r="FZ476" s="223">
        <f t="shared" ca="1" si="1031"/>
        <v>-3.5505437684442876E-12</v>
      </c>
      <c r="GA476" s="223">
        <f t="shared" ca="1" si="1032"/>
        <v>1.3115114998217878E-12</v>
      </c>
      <c r="GB476" s="223">
        <f t="shared" ca="1" si="1033"/>
        <v>1.0599095119390348E-12</v>
      </c>
      <c r="GC476" s="223">
        <f t="shared" ca="1" si="1034"/>
        <v>-3.3243394007512371E-12</v>
      </c>
      <c r="GD476" s="223">
        <f t="shared" ca="1" si="1035"/>
        <v>5.2531983737990971E-12</v>
      </c>
      <c r="GE476" s="223">
        <f t="shared" ca="1" si="1036"/>
        <v>-6.651780387584269E-12</v>
      </c>
      <c r="GF476" s="223">
        <f t="shared" ca="1" si="1037"/>
        <v>7.3789074844555661E-12</v>
      </c>
      <c r="GG476" s="223">
        <f t="shared" ca="1" si="1038"/>
        <v>-7.3611808093745227E-12</v>
      </c>
      <c r="GH476" s="223">
        <f t="shared" ca="1" si="1039"/>
        <v>6.6003897574280946E-12</v>
      </c>
      <c r="GI476" s="223">
        <f t="shared" ca="1" si="1040"/>
        <v>-5.1733313457763202E-12</v>
      </c>
      <c r="GJ476" s="223">
        <f t="shared" ca="1" si="1041"/>
        <v>3.2240580432923112E-12</v>
      </c>
      <c r="GK476" s="223">
        <f t="shared" ca="1" si="1042"/>
        <v>-9.4933659017033826E-13</v>
      </c>
      <c r="GL476" s="223">
        <f t="shared" ca="1" si="1043"/>
        <v>-1.421214352821836E-12</v>
      </c>
      <c r="GM476" s="223">
        <f t="shared" ca="1" si="1044"/>
        <v>3.6483027475063834E-12</v>
      </c>
      <c r="GN476" s="223">
        <f t="shared" ca="1" si="1045"/>
        <v>-5.5071181873620844E-12</v>
      </c>
      <c r="GO476" s="223">
        <f t="shared" ca="1" si="1046"/>
        <v>6.8100250780076378E-12</v>
      </c>
      <c r="GP476" s="223">
        <f t="shared" ca="1" si="1047"/>
        <v>-7.4255032568646678E-12</v>
      </c>
      <c r="GQ476" s="223">
        <f t="shared" ca="1" si="1048"/>
        <v>7.2914241169493714E-12</v>
      </c>
      <c r="GR476" s="223">
        <f t="shared" ca="1" si="1049"/>
        <v>-6.4213220945334052E-12</v>
      </c>
      <c r="GS476" s="223">
        <f t="shared" ca="1" si="1050"/>
        <v>4.9030284538993737E-12</v>
      </c>
      <c r="GT476" s="223">
        <f t="shared" ca="1" si="1051"/>
        <v>-2.889805279919907E-12</v>
      </c>
      <c r="GU476" s="223">
        <f t="shared" ca="1" si="1052"/>
        <v>5.84874645522366E-13</v>
      </c>
      <c r="GV476" s="223">
        <f t="shared" ca="1" si="1053"/>
        <v>1.7790953638450119E-12</v>
      </c>
      <c r="GW476" s="223">
        <f t="shared" ca="1" si="1054"/>
        <v>-3.9634770133881031E-12</v>
      </c>
      <c r="GX476" s="223">
        <f t="shared" ca="1" si="1055"/>
        <v>5.747770870845123E-12</v>
      </c>
      <c r="GY476" s="223">
        <f t="shared" ca="1" si="1056"/>
        <v>-6.9518638215298239E-12</v>
      </c>
      <c r="GZ476" s="223">
        <f t="shared" ca="1" si="1057"/>
        <v>7.4542103415307011E-12</v>
      </c>
      <c r="HA476" s="223">
        <f t="shared" ca="1" si="1058"/>
        <v>-7.2041017451730144E-12</v>
      </c>
      <c r="HB476" s="223">
        <f t="shared" ca="1" si="1059"/>
        <v>6.2267849042715852E-12</v>
      </c>
      <c r="HC476" s="223">
        <f t="shared" ca="1" si="1060"/>
        <v>-4.6209137370217932E-12</v>
      </c>
      <c r="HD476" s="223">
        <f t="shared" ca="1" si="1061"/>
        <v>2.5485907225111219E-12</v>
      </c>
      <c r="HE476" s="223">
        <f t="shared" ca="1" si="1062"/>
        <v>-2.1900368662351922E-13</v>
      </c>
      <c r="HF476" s="223">
        <f t="shared" ca="1" si="1063"/>
        <v>-2.1326903783063327E-12</v>
      </c>
      <c r="HG476" s="223">
        <f t="shared" ca="1" si="1064"/>
        <v>4.2691029159857186E-12</v>
      </c>
      <c r="HH476" s="223">
        <f t="shared" ca="1" si="1065"/>
        <v>-5.9745766708550176E-12</v>
      </c>
      <c r="HI476" s="223">
        <f t="shared" ca="1" si="1066"/>
        <v>7.0769549161949262E-12</v>
      </c>
      <c r="HJ476" s="223">
        <f t="shared" ca="1" si="1067"/>
        <v>-7.4649595805722605E-12</v>
      </c>
      <c r="HK476" s="223">
        <f t="shared" ca="1" si="1068"/>
        <v>7.0994240612877337E-12</v>
      </c>
      <c r="HL476" s="223">
        <f t="shared" ca="1" si="1069"/>
        <v>-6.0172468437734224E-12</v>
      </c>
      <c r="HM476" s="223">
        <f t="shared" ca="1" si="1070"/>
        <v>4.3276668342074767E-12</v>
      </c>
      <c r="HN476" s="223">
        <f t="shared" ca="1" si="1071"/>
        <v>-2.2012363868216214E-12</v>
      </c>
      <c r="HO476" s="223">
        <f t="shared" ca="1" si="1072"/>
        <v>-1.4739487133886168E-13</v>
      </c>
      <c r="HP476" s="223">
        <f t="shared" ca="1" si="1073"/>
        <v>2.4811475548446946E-12</v>
      </c>
      <c r="HQ476" s="223">
        <f t="shared" ca="1" si="1074"/>
        <v>-4.5644441757294657E-12</v>
      </c>
      <c r="HR476" s="223">
        <f t="shared" ca="1" si="1075"/>
        <v>6.186989192353702E-12</v>
      </c>
      <c r="HS476" s="223">
        <f t="shared" ca="1" si="1076"/>
        <v>-7.1849970065988613E-12</v>
      </c>
      <c r="HT476" s="223">
        <f t="shared" ca="1" si="1077"/>
        <v>7.4577250781309727E-12</v>
      </c>
      <c r="HU476" s="223">
        <f t="shared" ca="1" si="1078"/>
        <v>-6.9776432430026946E-12</v>
      </c>
      <c r="HV476" s="223">
        <f t="shared" ca="1" si="1079"/>
        <v>5.7932127085805594E-12</v>
      </c>
      <c r="HW476" s="223">
        <f t="shared" ca="1" si="1080"/>
        <v>-4.0239942029307022E-12</v>
      </c>
      <c r="HX476" s="223">
        <f t="shared" ca="1" si="1081"/>
        <v>1.8485790798715494E-12</v>
      </c>
      <c r="HY476" s="223">
        <f t="shared" ca="1" si="1082"/>
        <v>5.1343834214592103E-13</v>
      </c>
      <c r="HZ476" s="223">
        <f t="shared" ca="1" si="1083"/>
        <v>-2.8236274295997877E-12</v>
      </c>
      <c r="IA476" s="223">
        <f t="shared" ca="1" si="1084"/>
        <v>4.8487892896557805E-12</v>
      </c>
      <c r="IB476" s="223">
        <f t="shared" ca="1" si="1085"/>
        <v>-6.3844967149713053E-12</v>
      </c>
      <c r="IC476" s="223">
        <f t="shared" ca="1" si="1086"/>
        <v>7.2757298098824787E-12</v>
      </c>
      <c r="ID476" s="223">
        <f t="shared" ca="1" si="1087"/>
        <v>-7.4325242627569639E-12</v>
      </c>
      <c r="IE476" s="223">
        <f t="shared" ca="1" si="1088"/>
        <v>-6.2544210728955028E-12</v>
      </c>
      <c r="IF476" s="223">
        <f t="shared" ca="1" si="1089"/>
        <v>-5.555222216546708E-12</v>
      </c>
      <c r="IG476" s="223">
        <f t="shared" ca="1" si="1090"/>
        <v>3.7106274171587968E-12</v>
      </c>
      <c r="IH476" s="223">
        <f t="shared" ca="1" si="1091"/>
        <v>-1.4914683840008491E-12</v>
      </c>
      <c r="II476" s="223">
        <f t="shared" ca="1" si="1092"/>
        <v>-8.7824489501486225E-13</v>
      </c>
      <c r="IJ476" s="223">
        <f t="shared" ca="1" si="1093"/>
        <v>3.1593049385572177E-12</v>
      </c>
      <c r="IK476" s="223">
        <f t="shared" ca="1" si="1094"/>
        <v>-5.1214532454795246E-12</v>
      </c>
      <c r="IL476" s="223">
        <f t="shared" ca="1" si="1095"/>
        <v>6.5666234257871428E-12</v>
      </c>
      <c r="IM476" s="223">
        <f t="shared" ca="1" si="1096"/>
        <v>-7.3489347427754108E-12</v>
      </c>
      <c r="IN476" s="223">
        <f t="shared" ca="1" si="1097"/>
        <v>7.3894178454216892E-12</v>
      </c>
      <c r="IO476" s="223">
        <f t="shared" ca="1" si="1098"/>
        <v>-6.6839862220344165E-12</v>
      </c>
      <c r="IP476" s="223">
        <f t="shared" ca="1" si="1099"/>
        <v>5.3038487076131893E-12</v>
      </c>
      <c r="IQ476" s="223">
        <f t="shared" ca="1" si="1100"/>
        <v>-3.3883214049263725E-12</v>
      </c>
      <c r="IR476" s="223">
        <f t="shared" ca="1" si="1101"/>
        <v>1.1307646101558864E-12</v>
      </c>
      <c r="IS476" s="223">
        <f t="shared" ca="1" si="1102"/>
        <v>1.2409356790065441E-12</v>
      </c>
      <c r="IT476" s="223">
        <f t="shared" ca="1" si="1103"/>
        <v>-3.4873714051952277E-12</v>
      </c>
      <c r="IU476" s="223">
        <f t="shared" ca="1" si="1104"/>
        <v>5.3817791718485756E-12</v>
      </c>
      <c r="IV476" s="223">
        <f t="shared" ca="1" si="1105"/>
        <v>-6.7329305656019657E-12</v>
      </c>
      <c r="IW476" s="223">
        <f t="shared" ca="1" si="1106"/>
        <v>7.404435448182322E-12</v>
      </c>
      <c r="IX476" s="223">
        <f t="shared" ca="1" si="1107"/>
        <v>-7.3285096732602183E-12</v>
      </c>
      <c r="IY476" s="223">
        <f t="shared" ca="1" si="1108"/>
        <v>6.5128174648360068E-12</v>
      </c>
      <c r="IZ476" s="223">
        <f t="shared" ca="1" si="1109"/>
        <v>-5.0396977625807413E-12</v>
      </c>
      <c r="JA476" s="223">
        <f t="shared" ca="1" si="1110"/>
        <v>3.0578526296475723E-12</v>
      </c>
      <c r="JB476" s="223">
        <f t="shared" ca="1" si="1111"/>
        <v>-7.6733672532177403E-13</v>
      </c>
    </row>
    <row r="477" spans="2:262">
      <c r="B477" s="230">
        <v>116</v>
      </c>
      <c r="C477" s="229">
        <f t="shared" si="1112"/>
        <v>2.2656250000000016E-3</v>
      </c>
      <c r="D477" s="226">
        <f t="shared" ca="1" si="855"/>
        <v>18.000000000020002</v>
      </c>
      <c r="E477" s="225">
        <f ca="1">DR361</f>
        <v>2.000188912906207E-11</v>
      </c>
      <c r="F477" s="224">
        <v>116</v>
      </c>
      <c r="G477" s="223">
        <f t="shared" ca="1" si="856"/>
        <v>-1.6443717988342868E-13</v>
      </c>
      <c r="H477" s="223">
        <f t="shared" ca="1" si="857"/>
        <v>3.4567642779183585E-13</v>
      </c>
      <c r="I477" s="223">
        <f t="shared" ca="1" si="858"/>
        <v>-4.9714625384823183E-13</v>
      </c>
      <c r="J477" s="223">
        <f t="shared" ca="1" si="859"/>
        <v>6.058021783392373E-13</v>
      </c>
      <c r="K477" s="223">
        <f t="shared" ca="1" si="860"/>
        <v>-6.6228682600627479E-13</v>
      </c>
      <c r="L477" s="223">
        <f t="shared" ca="1" si="861"/>
        <v>6.6173577691968996E-13</v>
      </c>
      <c r="M477" s="223">
        <f t="shared" ca="1" si="862"/>
        <v>-6.0419648705680949E-13</v>
      </c>
      <c r="N477" s="223">
        <f t="shared" ca="1" si="863"/>
        <v>4.946242014250393E-13</v>
      </c>
      <c r="O477" s="223">
        <f t="shared" ca="1" si="864"/>
        <v>-3.4245521168909643E-13</v>
      </c>
      <c r="P477" s="223">
        <f t="shared" ca="1" si="865"/>
        <v>1.6079420906897801E-13</v>
      </c>
      <c r="Q477" s="223">
        <f t="shared" ca="1" si="866"/>
        <v>3.4714282868573094E-14</v>
      </c>
      <c r="R477" s="223">
        <f t="shared" ca="1" si="867"/>
        <v>-2.2723320407488838E-13</v>
      </c>
      <c r="S477" s="223">
        <f t="shared" ca="1" si="868"/>
        <v>4.001829543252831E-13</v>
      </c>
      <c r="T477" s="223">
        <f t="shared" ca="1" si="869"/>
        <v>-5.3866921725779901E-13</v>
      </c>
      <c r="U477" s="223">
        <f t="shared" ca="1" si="870"/>
        <v>6.3076564889728591E-13</v>
      </c>
      <c r="V477" s="223">
        <f t="shared" ca="1" si="871"/>
        <v>-6.6854096639042797E-13</v>
      </c>
      <c r="W477" s="223">
        <f t="shared" ca="1" si="872"/>
        <v>6.4874198475949758E-13</v>
      </c>
      <c r="X477" s="223">
        <f t="shared" ca="1" si="873"/>
        <v>-5.7307377900823842E-13</v>
      </c>
      <c r="Y477" s="223">
        <f t="shared" ca="1" si="874"/>
        <v>4.480528442074416E-13</v>
      </c>
      <c r="Z477" s="223">
        <f t="shared" ca="1" si="875"/>
        <v>-2.8444589931504222E-13</v>
      </c>
      <c r="AA477" s="223">
        <f t="shared" ca="1" si="876"/>
        <v>9.6342664568927011E-14</v>
      </c>
      <c r="AB477" s="223">
        <f t="shared" ca="1" si="877"/>
        <v>1.0005753575918865E-13</v>
      </c>
      <c r="AC477" s="223">
        <f t="shared" ca="1" si="878"/>
        <v>-2.8784084829279378E-13</v>
      </c>
      <c r="AD477" s="223">
        <f t="shared" ca="1" si="879"/>
        <v>4.5083550024632292E-13</v>
      </c>
      <c r="AE477" s="223">
        <f t="shared" ca="1" si="880"/>
        <v>-5.7500450163862707E-13</v>
      </c>
      <c r="AF477" s="223">
        <f t="shared" ca="1" si="881"/>
        <v>6.4965450144487585E-13</v>
      </c>
      <c r="AG477" s="223">
        <f t="shared" ca="1" si="882"/>
        <v>-6.6835669180657379E-13</v>
      </c>
      <c r="AH477" s="223">
        <f t="shared" ca="1" si="883"/>
        <v>6.2950045264762687E-13</v>
      </c>
      <c r="AI477" s="223">
        <f t="shared" ca="1" si="884"/>
        <v>-5.364320571938215E-13</v>
      </c>
      <c r="AJ477" s="223">
        <f t="shared" ca="1" si="885"/>
        <v>3.9716649316952344E-13</v>
      </c>
      <c r="AK477" s="223">
        <f t="shared" ca="1" si="886"/>
        <v>-2.2369721743663429E-13</v>
      </c>
      <c r="AL477" s="223">
        <f t="shared" ca="1" si="887"/>
        <v>3.0963287542824197E-14</v>
      </c>
      <c r="AM477" s="223">
        <f t="shared" ca="1" si="888"/>
        <v>1.6443717988342805E-13</v>
      </c>
      <c r="AN477" s="223">
        <f t="shared" ca="1" si="889"/>
        <v>-3.4567642779183484E-13</v>
      </c>
      <c r="AO477" s="223">
        <f t="shared" ca="1" si="890"/>
        <v>4.9714625384823022E-13</v>
      </c>
      <c r="AP477" s="223">
        <f t="shared" ca="1" si="891"/>
        <v>-6.0580217833923629E-13</v>
      </c>
      <c r="AQ477" s="223">
        <f t="shared" ca="1" si="892"/>
        <v>6.6228682600627449E-13</v>
      </c>
      <c r="AR477" s="223">
        <f t="shared" ca="1" si="893"/>
        <v>-6.6173577691969067E-13</v>
      </c>
      <c r="AS477" s="223">
        <f t="shared" ca="1" si="894"/>
        <v>6.0419648705681151E-13</v>
      </c>
      <c r="AT477" s="223">
        <f t="shared" ca="1" si="895"/>
        <v>-4.9462420142504253E-13</v>
      </c>
      <c r="AU477" s="223">
        <f t="shared" ca="1" si="896"/>
        <v>3.4245521168909234E-13</v>
      </c>
      <c r="AV477" s="223">
        <f t="shared" ca="1" si="897"/>
        <v>-1.6079420906897339E-13</v>
      </c>
      <c r="AW477" s="223">
        <f t="shared" ca="1" si="898"/>
        <v>-3.4714282868575467E-14</v>
      </c>
      <c r="AX477" s="223">
        <f t="shared" ca="1" si="899"/>
        <v>2.2723320407488838E-13</v>
      </c>
      <c r="AY477" s="223">
        <f t="shared" ca="1" si="900"/>
        <v>-4.001829543252831E-13</v>
      </c>
      <c r="AZ477" s="223">
        <f t="shared" ca="1" si="901"/>
        <v>5.3866921725779336E-13</v>
      </c>
      <c r="BA477" s="223">
        <f t="shared" ca="1" si="902"/>
        <v>-6.3076564889728591E-13</v>
      </c>
      <c r="BB477" s="223">
        <f t="shared" ca="1" si="903"/>
        <v>6.6854096639042838E-13</v>
      </c>
      <c r="BC477" s="223">
        <f t="shared" ca="1" si="904"/>
        <v>-6.4874198475949758E-13</v>
      </c>
      <c r="BD477" s="223">
        <f t="shared" ca="1" si="905"/>
        <v>5.7307377900823357E-13</v>
      </c>
      <c r="BE477" s="223">
        <f t="shared" ca="1" si="906"/>
        <v>-4.480528442074416E-13</v>
      </c>
      <c r="BF477" s="223">
        <f t="shared" ca="1" si="907"/>
        <v>2.8444589931503359E-13</v>
      </c>
      <c r="BG477" s="223">
        <f t="shared" ca="1" si="908"/>
        <v>-9.6342664568931707E-14</v>
      </c>
      <c r="BH477" s="223">
        <f t="shared" ca="1" si="909"/>
        <v>-1.0005753575919337E-13</v>
      </c>
      <c r="BI477" s="223">
        <f t="shared" ca="1" si="910"/>
        <v>2.8784084829279378E-13</v>
      </c>
      <c r="BJ477" s="223">
        <f t="shared" ca="1" si="911"/>
        <v>-4.5083550024632292E-13</v>
      </c>
      <c r="BK477" s="223">
        <f t="shared" ca="1" si="912"/>
        <v>5.7500450163862222E-13</v>
      </c>
      <c r="BL477" s="223">
        <f t="shared" ca="1" si="913"/>
        <v>-6.4965450144487585E-13</v>
      </c>
      <c r="BM477" s="223">
        <f t="shared" ca="1" si="914"/>
        <v>6.6835669180657429E-13</v>
      </c>
      <c r="BN477" s="223">
        <f t="shared" ca="1" si="915"/>
        <v>-6.2950045264762687E-13</v>
      </c>
      <c r="BO477" s="223">
        <f t="shared" ca="1" si="916"/>
        <v>5.3643205719382716E-13</v>
      </c>
      <c r="BP477" s="223">
        <f t="shared" ca="1" si="917"/>
        <v>-3.9716649316952344E-13</v>
      </c>
      <c r="BQ477" s="223">
        <f t="shared" ca="1" si="918"/>
        <v>2.2369721743664326E-13</v>
      </c>
      <c r="BR477" s="223">
        <f t="shared" ca="1" si="919"/>
        <v>-3.0963287542824197E-14</v>
      </c>
      <c r="BS477" s="223">
        <f t="shared" ca="1" si="920"/>
        <v>-1.6443717988343726E-13</v>
      </c>
      <c r="BT477" s="223">
        <f t="shared" ca="1" si="921"/>
        <v>3.4567642779183484E-13</v>
      </c>
      <c r="BU477" s="223">
        <f t="shared" ca="1" si="922"/>
        <v>-4.9714625384823668E-13</v>
      </c>
      <c r="BV477" s="223">
        <f t="shared" ca="1" si="923"/>
        <v>6.0580217833923629E-13</v>
      </c>
      <c r="BW477" s="223">
        <f t="shared" ca="1" si="924"/>
        <v>-6.622868260062758E-13</v>
      </c>
      <c r="BX477" s="223">
        <f t="shared" ca="1" si="925"/>
        <v>6.6173577691969067E-13</v>
      </c>
      <c r="BY477" s="223">
        <f t="shared" ca="1" si="926"/>
        <v>-6.0419648705680747E-13</v>
      </c>
      <c r="BZ477" s="223">
        <f t="shared" ca="1" si="927"/>
        <v>4.9462420142504253E-13</v>
      </c>
      <c r="CA477" s="223">
        <f t="shared" ca="1" si="928"/>
        <v>-3.4245521168909234E-13</v>
      </c>
      <c r="CB477" s="223">
        <f t="shared" ca="1" si="929"/>
        <v>1.6079420906898262E-13</v>
      </c>
      <c r="CC477" s="223">
        <f t="shared" ca="1" si="930"/>
        <v>3.4714282868575467E-14</v>
      </c>
      <c r="CD477" s="223">
        <f t="shared" ca="1" si="931"/>
        <v>-2.2723320407487937E-13</v>
      </c>
      <c r="CE477" s="223">
        <f t="shared" ca="1" si="932"/>
        <v>4.001829543252831E-13</v>
      </c>
      <c r="CF477" s="223">
        <f t="shared" ca="1" si="933"/>
        <v>-5.3866921725779336E-13</v>
      </c>
      <c r="CG477" s="223">
        <f t="shared" ca="1" si="934"/>
        <v>6.3076564889728591E-13</v>
      </c>
      <c r="CH477" s="223">
        <f t="shared" ca="1" si="935"/>
        <v>-6.6854096639042757E-13</v>
      </c>
      <c r="CI477" s="223">
        <f t="shared" ca="1" si="936"/>
        <v>6.4874198475949758E-13</v>
      </c>
      <c r="CJ477" s="223">
        <f t="shared" ca="1" si="937"/>
        <v>-5.7307377900823357E-13</v>
      </c>
      <c r="CK477" s="223">
        <f t="shared" ca="1" si="938"/>
        <v>4.480528442074416E-13</v>
      </c>
      <c r="CL477" s="223">
        <f t="shared" ca="1" si="939"/>
        <v>-2.8444589931503359E-13</v>
      </c>
      <c r="CM477" s="223">
        <f t="shared" ca="1" si="940"/>
        <v>9.6342664568931707E-14</v>
      </c>
      <c r="CN477" s="223">
        <f t="shared" ca="1" si="941"/>
        <v>1.0005753575919337E-13</v>
      </c>
      <c r="CO477" s="223">
        <f t="shared" ca="1" si="942"/>
        <v>-2.8784084829279378E-13</v>
      </c>
      <c r="CP477" s="223">
        <f t="shared" ca="1" si="943"/>
        <v>4.5083550024632292E-13</v>
      </c>
      <c r="CQ477" s="223">
        <f t="shared" ca="1" si="944"/>
        <v>-5.7500450163862222E-13</v>
      </c>
      <c r="CR477" s="223">
        <f t="shared" ca="1" si="945"/>
        <v>6.4965450144487585E-13</v>
      </c>
      <c r="CS477" s="223">
        <f t="shared" ca="1" si="946"/>
        <v>-6.6835669180657429E-13</v>
      </c>
      <c r="CT477" s="223">
        <f t="shared" ca="1" si="947"/>
        <v>6.2950045264763333E-13</v>
      </c>
      <c r="CU477" s="223">
        <f t="shared" ca="1" si="948"/>
        <v>-5.3643205719381575E-13</v>
      </c>
      <c r="CV477" s="223">
        <f t="shared" ca="1" si="949"/>
        <v>3.9716649316952344E-13</v>
      </c>
      <c r="CW477" s="223">
        <f t="shared" ca="1" si="950"/>
        <v>-2.2369721743664326E-13</v>
      </c>
      <c r="CX477" s="223">
        <f t="shared" ca="1" si="951"/>
        <v>3.0963287542805195E-14</v>
      </c>
      <c r="CY477" s="223">
        <f t="shared" ca="1" si="952"/>
        <v>1.6443717988343726E-13</v>
      </c>
      <c r="CZ477" s="223">
        <f t="shared" ca="1" si="953"/>
        <v>-3.4567642779183484E-13</v>
      </c>
      <c r="DA477" s="223">
        <f t="shared" ca="1" si="954"/>
        <v>4.9714625384822386E-13</v>
      </c>
      <c r="DB477" s="223">
        <f t="shared" ca="1" si="955"/>
        <v>-6.0580217833924437E-13</v>
      </c>
      <c r="DC477" s="223">
        <f t="shared" ca="1" si="956"/>
        <v>6.622868260062758E-13</v>
      </c>
      <c r="DD477" s="223">
        <f t="shared" ca="1" si="957"/>
        <v>-6.6173577691969067E-13</v>
      </c>
      <c r="DE477" s="223">
        <f t="shared" ca="1" si="958"/>
        <v>6.0419648705681565E-13</v>
      </c>
      <c r="DF477" s="223">
        <f t="shared" ca="1" si="959"/>
        <v>-4.9462420142502971E-13</v>
      </c>
      <c r="DG477" s="223">
        <f t="shared" ca="1" si="960"/>
        <v>3.4245521168909234E-13</v>
      </c>
      <c r="DH477" s="223">
        <f t="shared" ca="1" si="961"/>
        <v>-1.6079420906898262E-13</v>
      </c>
      <c r="DI477" s="223">
        <f t="shared" ca="1" si="962"/>
        <v>-3.4714282868556471E-14</v>
      </c>
      <c r="DJ477" s="223">
        <f t="shared" ca="1" si="963"/>
        <v>2.2723320407489729E-13</v>
      </c>
      <c r="DK477" s="223">
        <f t="shared" ca="1" si="964"/>
        <v>-4.001829543252831E-13</v>
      </c>
      <c r="DL477" s="223">
        <f t="shared" ca="1" si="965"/>
        <v>5.3866921725779336E-13</v>
      </c>
      <c r="DM477" s="223">
        <f t="shared" ca="1" si="966"/>
        <v>-6.3076564889727945E-13</v>
      </c>
      <c r="DN477" s="223">
        <f t="shared" ca="1" si="967"/>
        <v>6.6854096639042838E-13</v>
      </c>
      <c r="DO477" s="223">
        <f t="shared" ca="1" si="968"/>
        <v>-6.4874198475949758E-13</v>
      </c>
      <c r="DP477" s="223">
        <f t="shared" ca="1" si="969"/>
        <v>5.7307377900824336E-13</v>
      </c>
      <c r="DQ477" s="223">
        <f t="shared" ca="1" si="970"/>
        <v>-4.4805284420742747E-13</v>
      </c>
      <c r="DR477" s="223">
        <f t="shared" ca="1" si="971"/>
        <v>2.8444589931503359E-13</v>
      </c>
      <c r="DS477" s="223">
        <f t="shared" ca="1" si="972"/>
        <v>-9.6342664568931707E-14</v>
      </c>
      <c r="DT477" s="223">
        <f t="shared" ca="1" si="973"/>
        <v>-1.0005753575917457E-13</v>
      </c>
      <c r="DU477" s="223">
        <f t="shared" ca="1" si="974"/>
        <v>2.8784084829281094E-13</v>
      </c>
      <c r="DV477" s="223">
        <f t="shared" ca="1" si="975"/>
        <v>-4.5083550024632292E-13</v>
      </c>
      <c r="DW477" s="223">
        <f t="shared" ca="1" si="976"/>
        <v>5.7500450163862222E-13</v>
      </c>
      <c r="DX477" s="223">
        <f t="shared" ca="1" si="977"/>
        <v>-6.4965450144487141E-13</v>
      </c>
      <c r="DY477" s="223">
        <f t="shared" ca="1" si="978"/>
        <v>6.6835669180657338E-13</v>
      </c>
      <c r="DZ477" s="223">
        <f t="shared" ca="1" si="979"/>
        <v>-6.2950045264762687E-13</v>
      </c>
      <c r="EA477" s="223">
        <f t="shared" ca="1" si="980"/>
        <v>5.3643205719382716E-13</v>
      </c>
      <c r="EB477" s="223">
        <f t="shared" ca="1" si="981"/>
        <v>-3.9716649316953874E-13</v>
      </c>
      <c r="EC477" s="223">
        <f t="shared" ca="1" si="982"/>
        <v>2.2369721743662533E-13</v>
      </c>
      <c r="ED477" s="223">
        <f t="shared" ca="1" si="983"/>
        <v>-3.0963287542824197E-14</v>
      </c>
      <c r="EE477" s="223">
        <f t="shared" ca="1" si="984"/>
        <v>-1.6443717988341884E-13</v>
      </c>
      <c r="EF477" s="223">
        <f t="shared" ca="1" si="985"/>
        <v>3.4567642779185115E-13</v>
      </c>
      <c r="EG477" s="223">
        <f t="shared" ca="1" si="986"/>
        <v>-4.9714625384823668E-13</v>
      </c>
      <c r="EH477" s="223">
        <f t="shared" ca="1" si="987"/>
        <v>6.0580217833923629E-13</v>
      </c>
      <c r="EI477" s="223">
        <f t="shared" ca="1" si="988"/>
        <v>-6.6228682600627307E-13</v>
      </c>
      <c r="EJ477" s="223">
        <f t="shared" ca="1" si="989"/>
        <v>6.6173577691968784E-13</v>
      </c>
      <c r="EK477" s="223">
        <f t="shared" ca="1" si="990"/>
        <v>-6.0419648705680747E-13</v>
      </c>
      <c r="EL477" s="223">
        <f t="shared" ca="1" si="991"/>
        <v>4.9462420142504253E-13</v>
      </c>
      <c r="EM477" s="223">
        <f t="shared" ca="1" si="992"/>
        <v>-3.424552116891087E-13</v>
      </c>
      <c r="EN477" s="223">
        <f t="shared" ca="1" si="993"/>
        <v>1.6079420906896417E-13</v>
      </c>
      <c r="EO477" s="223">
        <f t="shared" ca="1" si="994"/>
        <v>3.4714282868575467E-14</v>
      </c>
      <c r="EP477" s="223">
        <f t="shared" ca="1" si="995"/>
        <v>-2.2723320407487937E-13</v>
      </c>
      <c r="EQ477" s="223">
        <f t="shared" ca="1" si="996"/>
        <v>4.0018295432526785E-13</v>
      </c>
      <c r="ER477" s="223">
        <f t="shared" ca="1" si="997"/>
        <v>-5.3866921725780456E-13</v>
      </c>
      <c r="ES477" s="223">
        <f t="shared" ca="1" si="998"/>
        <v>6.3076564889728591E-13</v>
      </c>
      <c r="ET477" s="223">
        <f t="shared" ca="1" si="999"/>
        <v>-6.6854096639042757E-13</v>
      </c>
      <c r="EU477" s="223">
        <f t="shared" ca="1" si="1000"/>
        <v>6.4874198475949273E-13</v>
      </c>
      <c r="EV477" s="223">
        <f t="shared" ca="1" si="1001"/>
        <v>-5.7307377900823357E-13</v>
      </c>
      <c r="EW477" s="223">
        <f t="shared" ca="1" si="1002"/>
        <v>4.480528442074416E-13</v>
      </c>
      <c r="EX477" s="223">
        <f t="shared" ca="1" si="1003"/>
        <v>-2.844458993150508E-13</v>
      </c>
      <c r="EY477" s="223">
        <f t="shared" ca="1" si="1004"/>
        <v>9.63426645689129E-14</v>
      </c>
      <c r="EZ477" s="223">
        <f t="shared" ca="1" si="1005"/>
        <v>1.0005753575919337E-13</v>
      </c>
      <c r="FA477" s="223">
        <f t="shared" ca="1" si="1006"/>
        <v>-2.8784084829279378E-13</v>
      </c>
      <c r="FB477" s="223">
        <f t="shared" ca="1" si="1007"/>
        <v>4.5083550024630888E-13</v>
      </c>
      <c r="FC477" s="223">
        <f t="shared" ca="1" si="1008"/>
        <v>-5.7500450163863202E-13</v>
      </c>
      <c r="FD477" s="223">
        <f t="shared" ca="1" si="1009"/>
        <v>6.4965450144487585E-13</v>
      </c>
      <c r="FE477" s="223">
        <f t="shared" ca="1" si="1010"/>
        <v>-6.6835669180657429E-13</v>
      </c>
      <c r="FF477" s="223">
        <f t="shared" ca="1" si="1011"/>
        <v>6.2950045264763333E-13</v>
      </c>
      <c r="FG477" s="223">
        <f t="shared" ca="1" si="1012"/>
        <v>-5.3643205719381575E-13</v>
      </c>
      <c r="FH477" s="223">
        <f t="shared" ca="1" si="1013"/>
        <v>3.9716649316952344E-13</v>
      </c>
      <c r="FI477" s="223">
        <f t="shared" ca="1" si="1014"/>
        <v>-2.2369721743664326E-13</v>
      </c>
      <c r="FJ477" s="223">
        <f t="shared" ca="1" si="1015"/>
        <v>3.0963287542843199E-14</v>
      </c>
      <c r="FK477" s="223">
        <f t="shared" ca="1" si="1016"/>
        <v>1.6443717988343726E-13</v>
      </c>
      <c r="FL477" s="223">
        <f t="shared" ca="1" si="1017"/>
        <v>-3.4567642779183484E-13</v>
      </c>
      <c r="FM477" s="223">
        <f t="shared" ca="1" si="1018"/>
        <v>4.9714625384822386E-13</v>
      </c>
      <c r="FN477" s="223">
        <f t="shared" ca="1" si="1019"/>
        <v>-6.0580217833924437E-13</v>
      </c>
      <c r="FO477" s="223">
        <f t="shared" ca="1" si="1020"/>
        <v>6.622868260062758E-13</v>
      </c>
      <c r="FP477" s="223">
        <f t="shared" ca="1" si="1021"/>
        <v>-6.6173577691969067E-13</v>
      </c>
      <c r="FQ477" s="223">
        <f t="shared" ca="1" si="1022"/>
        <v>6.0419648705681565E-13</v>
      </c>
      <c r="FR477" s="223">
        <f t="shared" ca="1" si="1023"/>
        <v>-4.9462420142502971E-13</v>
      </c>
      <c r="FS477" s="223">
        <f t="shared" ca="1" si="1024"/>
        <v>3.4245521168909234E-13</v>
      </c>
      <c r="FT477" s="223">
        <f t="shared" ca="1" si="1025"/>
        <v>-1.6079420906898262E-13</v>
      </c>
      <c r="FU477" s="223">
        <f t="shared" ca="1" si="1026"/>
        <v>-3.4714282868556471E-14</v>
      </c>
      <c r="FV477" s="223">
        <f t="shared" ca="1" si="1027"/>
        <v>2.2723320407489729E-13</v>
      </c>
      <c r="FW477" s="223">
        <f t="shared" ca="1" si="1028"/>
        <v>-4.001829543252831E-13</v>
      </c>
      <c r="FX477" s="223">
        <f t="shared" ca="1" si="1029"/>
        <v>5.3866921725779336E-13</v>
      </c>
      <c r="FY477" s="223">
        <f t="shared" ca="1" si="1030"/>
        <v>-6.3076564889727945E-13</v>
      </c>
      <c r="FZ477" s="223">
        <f t="shared" ca="1" si="1031"/>
        <v>6.6854096639042838E-13</v>
      </c>
      <c r="GA477" s="223">
        <f t="shared" ca="1" si="1032"/>
        <v>-6.4874198475949758E-13</v>
      </c>
      <c r="GB477" s="223">
        <f t="shared" ca="1" si="1033"/>
        <v>5.7307377900824336E-13</v>
      </c>
      <c r="GC477" s="223">
        <f t="shared" ca="1" si="1034"/>
        <v>-4.4805284420742747E-13</v>
      </c>
      <c r="GD477" s="223">
        <f t="shared" ca="1" si="1035"/>
        <v>2.8444589931503359E-13</v>
      </c>
      <c r="GE477" s="223">
        <f t="shared" ca="1" si="1036"/>
        <v>-9.6342664568931707E-14</v>
      </c>
      <c r="GF477" s="223">
        <f t="shared" ca="1" si="1037"/>
        <v>-1.0005753575917457E-13</v>
      </c>
      <c r="GG477" s="223">
        <f t="shared" ca="1" si="1038"/>
        <v>2.8784084829277661E-13</v>
      </c>
      <c r="GH477" s="223">
        <f t="shared" ca="1" si="1039"/>
        <v>-4.508355002462948E-13</v>
      </c>
      <c r="GI477" s="223">
        <f t="shared" ca="1" si="1040"/>
        <v>5.7500450163864171E-13</v>
      </c>
      <c r="GJ477" s="223">
        <f t="shared" ca="1" si="1041"/>
        <v>-6.496545014448804E-13</v>
      </c>
      <c r="GK477" s="223">
        <f t="shared" ca="1" si="1042"/>
        <v>6.6835669180657338E-13</v>
      </c>
      <c r="GL477" s="223">
        <f t="shared" ca="1" si="1043"/>
        <v>-6.2950045264762687E-13</v>
      </c>
      <c r="GM477" s="223">
        <f t="shared" ca="1" si="1044"/>
        <v>5.3643205719382716E-13</v>
      </c>
      <c r="GN477" s="223">
        <f t="shared" ca="1" si="1045"/>
        <v>-3.9716649316953874E-13</v>
      </c>
      <c r="GO477" s="223">
        <f t="shared" ca="1" si="1046"/>
        <v>2.236972174366612E-13</v>
      </c>
      <c r="GP477" s="223">
        <f t="shared" ca="1" si="1047"/>
        <v>-3.0963287542786193E-14</v>
      </c>
      <c r="GQ477" s="223">
        <f t="shared" ca="1" si="1048"/>
        <v>-1.6443717988345572E-13</v>
      </c>
      <c r="GR477" s="223">
        <f t="shared" ca="1" si="1049"/>
        <v>3.4567642779185115E-13</v>
      </c>
      <c r="GS477" s="223">
        <f t="shared" ca="1" si="1050"/>
        <v>-4.9714625384823668E-13</v>
      </c>
      <c r="GT477" s="223">
        <f t="shared" ca="1" si="1051"/>
        <v>6.0580217833923629E-13</v>
      </c>
      <c r="GU477" s="223">
        <f t="shared" ca="1" si="1052"/>
        <v>-6.6228682600627307E-13</v>
      </c>
      <c r="GV477" s="223">
        <f t="shared" ca="1" si="1053"/>
        <v>6.6173577691969339E-13</v>
      </c>
      <c r="GW477" s="223">
        <f t="shared" ca="1" si="1054"/>
        <v>-6.0419648705682373E-13</v>
      </c>
      <c r="GX477" s="223">
        <f t="shared" ca="1" si="1055"/>
        <v>4.9462420142501689E-13</v>
      </c>
      <c r="GY477" s="223">
        <f t="shared" ca="1" si="1056"/>
        <v>-3.4245521168907598E-13</v>
      </c>
      <c r="GZ477" s="223">
        <f t="shared" ca="1" si="1057"/>
        <v>1.6079420906896417E-13</v>
      </c>
      <c r="HA477" s="223">
        <f t="shared" ca="1" si="1058"/>
        <v>3.4714282868575467E-14</v>
      </c>
      <c r="HB477" s="223">
        <f t="shared" ca="1" si="1059"/>
        <v>-2.2723320407487937E-13</v>
      </c>
      <c r="HC477" s="223">
        <f t="shared" ca="1" si="1060"/>
        <v>4.0018295432526785E-13</v>
      </c>
      <c r="HD477" s="223">
        <f t="shared" ca="1" si="1061"/>
        <v>-5.3866921725778215E-13</v>
      </c>
      <c r="HE477" s="223">
        <f t="shared" ca="1" si="1062"/>
        <v>6.3076564889727319E-13</v>
      </c>
      <c r="HF477" s="223">
        <f t="shared" ca="1" si="1063"/>
        <v>-6.6854096639042929E-13</v>
      </c>
      <c r="HG477" s="223">
        <f t="shared" ca="1" si="1064"/>
        <v>6.4874198475949273E-13</v>
      </c>
      <c r="HH477" s="223">
        <f t="shared" ca="1" si="1065"/>
        <v>-5.7307377900823357E-13</v>
      </c>
      <c r="HI477" s="223">
        <f t="shared" ca="1" si="1066"/>
        <v>4.480528442074416E-13</v>
      </c>
      <c r="HJ477" s="223">
        <f t="shared" ca="1" si="1067"/>
        <v>-2.844458993150508E-13</v>
      </c>
      <c r="HK477" s="223">
        <f t="shared" ca="1" si="1068"/>
        <v>9.6342664568950538E-14</v>
      </c>
      <c r="HL477" s="223">
        <f t="shared" ca="1" si="1069"/>
        <v>1.0005753575915576E-13</v>
      </c>
      <c r="HM477" s="223">
        <f t="shared" ca="1" si="1070"/>
        <v>-2.8784084829282806E-13</v>
      </c>
      <c r="HN477" s="223">
        <f t="shared" ca="1" si="1071"/>
        <v>4.5083550024633706E-13</v>
      </c>
      <c r="HO477" s="223">
        <f t="shared" ca="1" si="1072"/>
        <v>-5.7500450163863202E-13</v>
      </c>
      <c r="HP477" s="223">
        <f t="shared" ca="1" si="1073"/>
        <v>6.4965450144487585E-13</v>
      </c>
      <c r="HQ477" s="223">
        <f t="shared" ca="1" si="1074"/>
        <v>-6.6835669180657429E-13</v>
      </c>
      <c r="HR477" s="223">
        <f t="shared" ca="1" si="1075"/>
        <v>6.2950045264763333E-13</v>
      </c>
      <c r="HS477" s="223">
        <f t="shared" ca="1" si="1076"/>
        <v>-5.3643205719383847E-13</v>
      </c>
      <c r="HT477" s="223">
        <f t="shared" ca="1" si="1077"/>
        <v>3.9716649316955408E-13</v>
      </c>
      <c r="HU477" s="223">
        <f t="shared" ca="1" si="1078"/>
        <v>-2.2369721743660741E-13</v>
      </c>
      <c r="HV477" s="223">
        <f t="shared" ca="1" si="1079"/>
        <v>3.0963287542805195E-14</v>
      </c>
      <c r="HW477" s="223">
        <f t="shared" ca="1" si="1080"/>
        <v>1.6443717988343726E-13</v>
      </c>
      <c r="HX477" s="223">
        <f t="shared" ca="1" si="1081"/>
        <v>-3.4567642779183484E-13</v>
      </c>
      <c r="HY477" s="223">
        <f t="shared" ca="1" si="1082"/>
        <v>4.9714625384822386E-13</v>
      </c>
      <c r="HZ477" s="223">
        <f t="shared" ca="1" si="1083"/>
        <v>-6.0580217833922822E-13</v>
      </c>
      <c r="IA477" s="223">
        <f t="shared" ca="1" si="1084"/>
        <v>6.6228682600627035E-13</v>
      </c>
      <c r="IB477" s="223">
        <f t="shared" ca="1" si="1085"/>
        <v>-6.6173577691968501E-13</v>
      </c>
      <c r="IC477" s="223">
        <f t="shared" ca="1" si="1086"/>
        <v>6.0419648705679919E-13</v>
      </c>
      <c r="ID477" s="223">
        <f t="shared" ca="1" si="1087"/>
        <v>-4.9462420142502971E-13</v>
      </c>
      <c r="IE477" s="223">
        <f t="shared" ca="1" si="1088"/>
        <v>-1.6676001696185463E-13</v>
      </c>
      <c r="IF477" s="223">
        <f t="shared" ca="1" si="1089"/>
        <v>-1.6079420906898262E-13</v>
      </c>
      <c r="IG477" s="223">
        <f t="shared" ca="1" si="1090"/>
        <v>-3.4714282868556471E-14</v>
      </c>
      <c r="IH477" s="223">
        <f t="shared" ca="1" si="1091"/>
        <v>2.2723320407486152E-13</v>
      </c>
      <c r="II477" s="223">
        <f t="shared" ca="1" si="1092"/>
        <v>-4.001829543252526E-13</v>
      </c>
      <c r="IJ477" s="223">
        <f t="shared" ca="1" si="1093"/>
        <v>5.3866921725781597E-13</v>
      </c>
      <c r="IK477" s="223">
        <f t="shared" ca="1" si="1094"/>
        <v>-6.3076564889729227E-13</v>
      </c>
      <c r="IL477" s="223">
        <f t="shared" ca="1" si="1095"/>
        <v>6.6854096639042838E-13</v>
      </c>
      <c r="IM477" s="223">
        <f t="shared" ca="1" si="1096"/>
        <v>-6.4874198475949758E-13</v>
      </c>
      <c r="IN477" s="223">
        <f t="shared" ca="1" si="1097"/>
        <v>5.7307377900824336E-13</v>
      </c>
      <c r="IO477" s="223">
        <f t="shared" ca="1" si="1098"/>
        <v>-4.4805284420745574E-13</v>
      </c>
      <c r="IP477" s="223">
        <f t="shared" ca="1" si="1099"/>
        <v>2.8444589931506802E-13</v>
      </c>
      <c r="IQ477" s="223">
        <f t="shared" ca="1" si="1100"/>
        <v>-9.6342664568894069E-14</v>
      </c>
      <c r="IR477" s="223">
        <f t="shared" ca="1" si="1101"/>
        <v>-1.0005753575921217E-13</v>
      </c>
      <c r="IS477" s="223">
        <f t="shared" ca="1" si="1102"/>
        <v>2.8784084829281094E-13</v>
      </c>
      <c r="IT477" s="223">
        <f t="shared" ca="1" si="1103"/>
        <v>-4.5083550024632292E-13</v>
      </c>
      <c r="IU477" s="223">
        <f t="shared" ca="1" si="1104"/>
        <v>5.7500450163862222E-13</v>
      </c>
      <c r="IV477" s="223">
        <f t="shared" ca="1" si="1105"/>
        <v>-6.4965450144487141E-13</v>
      </c>
      <c r="IW477" s="223">
        <f t="shared" ca="1" si="1106"/>
        <v>6.683566918065752E-13</v>
      </c>
      <c r="IX477" s="223">
        <f t="shared" ca="1" si="1107"/>
        <v>-6.295004526476398E-13</v>
      </c>
      <c r="IY477" s="223">
        <f t="shared" ca="1" si="1108"/>
        <v>5.3643205719380444E-13</v>
      </c>
      <c r="IZ477" s="223">
        <f t="shared" ca="1" si="1109"/>
        <v>-3.9716649316950814E-13</v>
      </c>
      <c r="JA477" s="223">
        <f t="shared" ca="1" si="1110"/>
        <v>2.2369721743662533E-13</v>
      </c>
      <c r="JB477" s="223">
        <f t="shared" ca="1" si="1111"/>
        <v>-3.0963287542824197E-14</v>
      </c>
    </row>
    <row r="478" spans="2:262">
      <c r="B478" s="230">
        <v>117</v>
      </c>
      <c r="C478" s="229">
        <f t="shared" si="1112"/>
        <v>2.2851562500000016E-3</v>
      </c>
      <c r="D478" s="226">
        <f t="shared" ca="1" si="855"/>
        <v>18.00000000003822</v>
      </c>
      <c r="E478" s="225">
        <f ca="1">DS361</f>
        <v>3.822104249715876E-11</v>
      </c>
      <c r="F478" s="224">
        <v>117</v>
      </c>
      <c r="G478" s="223">
        <f t="shared" ca="1" si="856"/>
        <v>-1.4047593495178543E-13</v>
      </c>
      <c r="H478" s="223">
        <f t="shared" ca="1" si="857"/>
        <v>2.5042080150188909E-13</v>
      </c>
      <c r="I478" s="223">
        <f t="shared" ca="1" si="858"/>
        <v>-3.4222321477787756E-13</v>
      </c>
      <c r="J478" s="223">
        <f t="shared" ca="1" si="859"/>
        <v>4.0923228562309212E-13</v>
      </c>
      <c r="K478" s="223">
        <f t="shared" ca="1" si="860"/>
        <v>-4.4659334969072147E-13</v>
      </c>
      <c r="L478" s="223">
        <f t="shared" ca="1" si="861"/>
        <v>4.5159967752756914E-13</v>
      </c>
      <c r="M478" s="223">
        <f t="shared" ca="1" si="862"/>
        <v>-4.238885713532983E-13</v>
      </c>
      <c r="N478" s="223">
        <f t="shared" ca="1" si="863"/>
        <v>3.6546764174149375E-13</v>
      </c>
      <c r="O478" s="223">
        <f t="shared" ca="1" si="864"/>
        <v>-2.8056936051300985E-13</v>
      </c>
      <c r="P478" s="223">
        <f t="shared" ca="1" si="865"/>
        <v>1.7534442717444843E-13</v>
      </c>
      <c r="Q478" s="223">
        <f t="shared" ca="1" si="866"/>
        <v>-5.7416163849679973E-14</v>
      </c>
      <c r="R478" s="223">
        <f t="shared" ca="1" si="867"/>
        <v>-6.4671778158226577E-14</v>
      </c>
      <c r="S478" s="223">
        <f t="shared" ca="1" si="868"/>
        <v>1.8207438769234063E-13</v>
      </c>
      <c r="T478" s="223">
        <f t="shared" ca="1" si="869"/>
        <v>-2.8628609594625167E-13</v>
      </c>
      <c r="U478" s="223">
        <f t="shared" ca="1" si="870"/>
        <v>3.6975698679368738E-13</v>
      </c>
      <c r="V478" s="223">
        <f t="shared" ca="1" si="871"/>
        <v>-4.2643977211853933E-13</v>
      </c>
      <c r="W478" s="223">
        <f t="shared" ca="1" si="872"/>
        <v>4.5222790494853292E-13</v>
      </c>
      <c r="X478" s="223">
        <f t="shared" ca="1" si="873"/>
        <v>-4.452530900298833E-13</v>
      </c>
      <c r="Y478" s="223">
        <f t="shared" ca="1" si="874"/>
        <v>4.0602063783599364E-13</v>
      </c>
      <c r="Z478" s="223">
        <f t="shared" ca="1" si="875"/>
        <v>-3.3737285590077614E-13</v>
      </c>
      <c r="AA478" s="223">
        <f t="shared" ca="1" si="876"/>
        <v>2.4428312969645079E-13</v>
      </c>
      <c r="AB478" s="223">
        <f t="shared" ca="1" si="877"/>
        <v>-1.3349561145730633E-13</v>
      </c>
      <c r="AC478" s="223">
        <f t="shared" ca="1" si="878"/>
        <v>1.3036620726107569E-14</v>
      </c>
      <c r="AD478" s="223">
        <f t="shared" ca="1" si="879"/>
        <v>1.0836684538795271E-13</v>
      </c>
      <c r="AE478" s="223">
        <f t="shared" ca="1" si="880"/>
        <v>-2.2191936454743533E-13</v>
      </c>
      <c r="AF478" s="223">
        <f t="shared" ca="1" si="881"/>
        <v>3.1939429878675018E-13</v>
      </c>
      <c r="AG478" s="223">
        <f t="shared" ca="1" si="882"/>
        <v>-3.9372979689694307E-13</v>
      </c>
      <c r="AH478" s="223">
        <f t="shared" ca="1" si="883"/>
        <v>4.3954041049279278E-13</v>
      </c>
      <c r="AI478" s="223">
        <f t="shared" ca="1" si="884"/>
        <v>-4.5350725826877067E-13</v>
      </c>
      <c r="AJ478" s="223">
        <f t="shared" ca="1" si="885"/>
        <v>4.3461847187511082E-13</v>
      </c>
      <c r="AK478" s="223">
        <f t="shared" ca="1" si="886"/>
        <v>-3.8424250362287091E-13</v>
      </c>
      <c r="AL478" s="223">
        <f t="shared" ca="1" si="887"/>
        <v>3.0602898503097097E-13</v>
      </c>
      <c r="AM478" s="223">
        <f t="shared" ca="1" si="888"/>
        <v>-2.0564431880217129E-13</v>
      </c>
      <c r="AN478" s="223">
        <f t="shared" ca="1" si="889"/>
        <v>9.0361160025709064E-14</v>
      </c>
      <c r="AO478" s="223">
        <f t="shared" ca="1" si="890"/>
        <v>3.146847218159746E-14</v>
      </c>
      <c r="AP478" s="223">
        <f t="shared" ca="1" si="891"/>
        <v>-1.5101828065724927E-13</v>
      </c>
      <c r="AQ478" s="223">
        <f t="shared" ca="1" si="892"/>
        <v>2.5962713660847342E-13</v>
      </c>
      <c r="AR478" s="223">
        <f t="shared" ca="1" si="893"/>
        <v>-3.4942655993125477E-13</v>
      </c>
      <c r="AS478" s="223">
        <f t="shared" ca="1" si="894"/>
        <v>4.1391077382148037E-13</v>
      </c>
      <c r="AT478" s="223">
        <f t="shared" ca="1" si="895"/>
        <v>-4.4840803443677095E-13</v>
      </c>
      <c r="AU478" s="223">
        <f t="shared" ca="1" si="896"/>
        <v>4.5041908877959488E-13</v>
      </c>
      <c r="AV478" s="223">
        <f t="shared" ca="1" si="897"/>
        <v>-4.1979824024955975E-13</v>
      </c>
      <c r="AW478" s="223">
        <f t="shared" ca="1" si="898"/>
        <v>3.587639040515411E-13</v>
      </c>
      <c r="AX478" s="223">
        <f t="shared" ca="1" si="899"/>
        <v>-2.7173788774285718E-13</v>
      </c>
      <c r="AY478" s="223">
        <f t="shared" ca="1" si="900"/>
        <v>1.6502504070120105E-13</v>
      </c>
      <c r="AZ478" s="223">
        <f t="shared" ca="1" si="901"/>
        <v>-4.635648122662001E-14</v>
      </c>
      <c r="BA478" s="223">
        <f t="shared" ca="1" si="902"/>
        <v>-7.5670506499776962E-14</v>
      </c>
      <c r="BB478" s="223">
        <f t="shared" ca="1" si="903"/>
        <v>1.9221532732882676E-13</v>
      </c>
      <c r="BC478" s="223">
        <f t="shared" ca="1" si="904"/>
        <v>-2.9483455741734205E-13</v>
      </c>
      <c r="BD478" s="223">
        <f t="shared" ca="1" si="905"/>
        <v>3.7609365228762514E-13</v>
      </c>
      <c r="BE478" s="223">
        <f t="shared" ca="1" si="906"/>
        <v>-4.3010556372746962E-13</v>
      </c>
      <c r="BF478" s="223">
        <f t="shared" ca="1" si="907"/>
        <v>4.5295724388435666E-13</v>
      </c>
      <c r="BG478" s="223">
        <f t="shared" ca="1" si="908"/>
        <v>-4.4299313724135011E-13</v>
      </c>
      <c r="BH478" s="223">
        <f t="shared" ca="1" si="909"/>
        <v>4.0093512208533896E-13</v>
      </c>
      <c r="BI478" s="223">
        <f t="shared" ca="1" si="910"/>
        <v>-3.2983021196389542E-13</v>
      </c>
      <c r="BJ478" s="223">
        <f t="shared" ca="1" si="911"/>
        <v>2.3482980604873991E-13</v>
      </c>
      <c r="BK478" s="223">
        <f t="shared" ca="1" si="912"/>
        <v>-1.2281648124642651E-13</v>
      </c>
      <c r="BL478" s="223">
        <f t="shared" ca="1" si="913"/>
        <v>1.9053641723010141E-15</v>
      </c>
      <c r="BM478" s="223">
        <f t="shared" ca="1" si="914"/>
        <v>1.1914379247465077E-13</v>
      </c>
      <c r="BN478" s="223">
        <f t="shared" ca="1" si="915"/>
        <v>-2.3156123532264685E-13</v>
      </c>
      <c r="BO478" s="223">
        <f t="shared" ca="1" si="916"/>
        <v>3.2720256026532243E-13</v>
      </c>
      <c r="BP478" s="223">
        <f t="shared" ca="1" si="917"/>
        <v>-3.9913875717876938E-13</v>
      </c>
      <c r="BQ478" s="223">
        <f t="shared" ca="1" si="918"/>
        <v>4.4215820193514969E-13</v>
      </c>
      <c r="BR478" s="223">
        <f t="shared" ca="1" si="919"/>
        <v>-4.5314422746171989E-13</v>
      </c>
      <c r="BS478" s="223">
        <f t="shared" ca="1" si="920"/>
        <v>4.3130091962679177E-13</v>
      </c>
      <c r="BT478" s="223">
        <f t="shared" ca="1" si="921"/>
        <v>-3.7821077952201012E-13</v>
      </c>
      <c r="BU478" s="223">
        <f t="shared" ca="1" si="922"/>
        <v>2.9772007463150781E-13</v>
      </c>
      <c r="BV478" s="223">
        <f t="shared" ca="1" si="923"/>
        <v>-1.95660184951349E-13</v>
      </c>
      <c r="BW478" s="223">
        <f t="shared" ca="1" si="924"/>
        <v>7.9425131938918476E-14</v>
      </c>
      <c r="BX478" s="223">
        <f t="shared" ca="1" si="925"/>
        <v>4.2564102580588074E-14</v>
      </c>
      <c r="BY478" s="223">
        <f t="shared" ca="1" si="926"/>
        <v>-1.6146965859738396E-13</v>
      </c>
      <c r="BZ478" s="223">
        <f t="shared" ca="1" si="927"/>
        <v>2.686770820360513E-13</v>
      </c>
      <c r="CA478" s="223">
        <f t="shared" ca="1" si="928"/>
        <v>-3.5641942359082485E-13</v>
      </c>
      <c r="CB478" s="223">
        <f t="shared" ca="1" si="929"/>
        <v>4.1833993764683655E-13</v>
      </c>
      <c r="CC478" s="223">
        <f t="shared" ca="1" si="930"/>
        <v>-4.4995261494993137E-13</v>
      </c>
      <c r="CD478" s="223">
        <f t="shared" ca="1" si="931"/>
        <v>4.4896718441479302E-13</v>
      </c>
      <c r="CE478" s="223">
        <f t="shared" ca="1" si="932"/>
        <v>-4.1545503838315772E-13</v>
      </c>
      <c r="CF478" s="223">
        <f t="shared" ca="1" si="933"/>
        <v>3.5184406040083413E-13</v>
      </c>
      <c r="CG478" s="223">
        <f t="shared" ca="1" si="934"/>
        <v>-2.6274273023006107E-13</v>
      </c>
      <c r="CH478" s="223">
        <f t="shared" ca="1" si="935"/>
        <v>1.5460624931412799E-13</v>
      </c>
      <c r="CI478" s="223">
        <f t="shared" ca="1" si="936"/>
        <v>-3.5268875192657622E-14</v>
      </c>
      <c r="CJ478" s="223">
        <f t="shared" ca="1" si="937"/>
        <v>-8.6623653757708024E-14</v>
      </c>
      <c r="CK478" s="223">
        <f t="shared" ca="1" si="938"/>
        <v>2.022404836395182E-13</v>
      </c>
      <c r="CL478" s="223">
        <f t="shared" ca="1" si="939"/>
        <v>-3.0320542157561611E-13</v>
      </c>
      <c r="CM478" s="223">
        <f t="shared" ca="1" si="940"/>
        <v>3.8220377302847942E-13</v>
      </c>
      <c r="CN478" s="223">
        <f t="shared" ca="1" si="941"/>
        <v>-4.3351227582749731E-13</v>
      </c>
      <c r="CO478" s="223">
        <f t="shared" ca="1" si="942"/>
        <v>4.5341373831362722E-13</v>
      </c>
      <c r="CP478" s="223">
        <f t="shared" ca="1" si="943"/>
        <v>-4.4046634195152507E-13</v>
      </c>
      <c r="CQ478" s="223">
        <f t="shared" ca="1" si="944"/>
        <v>3.9560809800907303E-13</v>
      </c>
      <c r="CR478" s="223">
        <f t="shared" ca="1" si="945"/>
        <v>-3.22088890640469E-13</v>
      </c>
      <c r="CS478" s="223">
        <f t="shared" ca="1" si="946"/>
        <v>2.2523502970672278E-13</v>
      </c>
      <c r="CT478" s="223">
        <f t="shared" ca="1" si="947"/>
        <v>-1.120633709796385E-13</v>
      </c>
      <c r="CU478" s="223">
        <f t="shared" ca="1" si="948"/>
        <v>-9.2270401016367824E-15</v>
      </c>
      <c r="CV478" s="223">
        <f t="shared" ca="1" si="949"/>
        <v>1.2984897179584788E-13</v>
      </c>
      <c r="CW478" s="223">
        <f t="shared" ca="1" si="950"/>
        <v>-2.4106362226831025E-13</v>
      </c>
      <c r="CX478" s="223">
        <f t="shared" ca="1" si="951"/>
        <v>3.3481372715647363E-13</v>
      </c>
      <c r="CY478" s="223">
        <f t="shared" ca="1" si="952"/>
        <v>-4.0430729119803333E-13</v>
      </c>
      <c r="CZ478" s="223">
        <f t="shared" ca="1" si="953"/>
        <v>4.4450965381001954E-13</v>
      </c>
      <c r="DA478" s="223">
        <f t="shared" ca="1" si="954"/>
        <v>-4.5250823951619958E-13</v>
      </c>
      <c r="DB478" s="223">
        <f t="shared" ca="1" si="955"/>
        <v>4.2772356783186987E-13</v>
      </c>
      <c r="DC478" s="223">
        <f t="shared" ca="1" si="956"/>
        <v>-3.7195123538976997E-13</v>
      </c>
      <c r="DD478" s="223">
        <f t="shared" ca="1" si="957"/>
        <v>2.8923182879155724E-13</v>
      </c>
      <c r="DE478" s="223">
        <f t="shared" ca="1" si="958"/>
        <v>-1.8555819272130588E-13</v>
      </c>
      <c r="DF478" s="223">
        <f t="shared" ca="1" si="959"/>
        <v>6.8441261122570232E-14</v>
      </c>
      <c r="DG478" s="223">
        <f t="shared" ca="1" si="960"/>
        <v>5.3634093955752043E-14</v>
      </c>
      <c r="DH478" s="223">
        <f t="shared" ca="1" si="961"/>
        <v>-1.718237732529249E-13</v>
      </c>
      <c r="DI478" s="223">
        <f t="shared" ca="1" si="962"/>
        <v>2.7756518643588868E-13</v>
      </c>
      <c r="DJ478" s="223">
        <f t="shared" ca="1" si="963"/>
        <v>-3.6319759351701242E-13</v>
      </c>
      <c r="DK478" s="223">
        <f t="shared" ca="1" si="964"/>
        <v>4.2251710913649223E-13</v>
      </c>
      <c r="DL478" s="223">
        <f t="shared" ca="1" si="965"/>
        <v>-4.5122616083265939E-13</v>
      </c>
      <c r="DM478" s="223">
        <f t="shared" ca="1" si="966"/>
        <v>4.4724483900606783E-13</v>
      </c>
      <c r="DN478" s="223">
        <f t="shared" ca="1" si="967"/>
        <v>-4.1086158193650319E-13</v>
      </c>
      <c r="DO478" s="223">
        <f t="shared" ca="1" si="968"/>
        <v>3.4471227904443428E-13</v>
      </c>
      <c r="DP478" s="223">
        <f t="shared" ca="1" si="969"/>
        <v>-2.5358930632116301E-13</v>
      </c>
      <c r="DQ478" s="223">
        <f t="shared" ca="1" si="970"/>
        <v>1.4409432890355593E-13</v>
      </c>
      <c r="DR478" s="223">
        <f t="shared" ca="1" si="971"/>
        <v>-2.4160024507067367E-14</v>
      </c>
      <c r="DS478" s="223">
        <f t="shared" ca="1" si="972"/>
        <v>-9.752462216569512E-14</v>
      </c>
      <c r="DT478" s="223">
        <f t="shared" ca="1" si="973"/>
        <v>2.1214381784512404E-13</v>
      </c>
      <c r="DU478" s="223">
        <f t="shared" ca="1" si="974"/>
        <v>-3.1139364612552341E-13</v>
      </c>
      <c r="DV478" s="223">
        <f t="shared" ca="1" si="975"/>
        <v>3.8808366850798055E-13</v>
      </c>
      <c r="DW478" s="223">
        <f t="shared" ca="1" si="976"/>
        <v>-4.366578563426307E-13</v>
      </c>
      <c r="DX478" s="223">
        <f t="shared" ca="1" si="977"/>
        <v>4.5359711326116894E-13</v>
      </c>
      <c r="DY478" s="223">
        <f t="shared" ca="1" si="978"/>
        <v>-4.3767422620740592E-13</v>
      </c>
      <c r="DZ478" s="223">
        <f t="shared" ca="1" si="979"/>
        <v>3.9004277440729955E-13</v>
      </c>
      <c r="EA478" s="223">
        <f t="shared" ca="1" si="980"/>
        <v>-3.141535550130183E-13</v>
      </c>
      <c r="EB478" s="223">
        <f t="shared" ca="1" si="981"/>
        <v>2.1550458020487932E-13</v>
      </c>
      <c r="EC478" s="223">
        <f t="shared" ca="1" si="982"/>
        <v>-1.0124275792851672E-13</v>
      </c>
      <c r="ED478" s="223">
        <f t="shared" ca="1" si="983"/>
        <v>-2.0353886351651486E-14</v>
      </c>
      <c r="EE478" s="223">
        <f t="shared" ca="1" si="984"/>
        <v>1.4047593495180078E-13</v>
      </c>
      <c r="EF478" s="223">
        <f t="shared" ca="1" si="985"/>
        <v>-2.5042080150189051E-13</v>
      </c>
      <c r="EG478" s="223">
        <f t="shared" ca="1" si="986"/>
        <v>3.4222321477788604E-13</v>
      </c>
      <c r="EH478" s="223">
        <f t="shared" ca="1" si="987"/>
        <v>-4.0923228562309147E-13</v>
      </c>
      <c r="EI478" s="223">
        <f t="shared" ca="1" si="988"/>
        <v>4.4659334969072319E-13</v>
      </c>
      <c r="EJ478" s="223">
        <f t="shared" ca="1" si="989"/>
        <v>-4.5159967752756954E-13</v>
      </c>
      <c r="EK478" s="223">
        <f t="shared" ca="1" si="990"/>
        <v>4.2388857135329597E-13</v>
      </c>
      <c r="EL478" s="223">
        <f t="shared" ca="1" si="991"/>
        <v>-3.6546764174149845E-13</v>
      </c>
      <c r="EM478" s="223">
        <f t="shared" ca="1" si="992"/>
        <v>2.8056936051300728E-13</v>
      </c>
      <c r="EN478" s="223">
        <f t="shared" ca="1" si="993"/>
        <v>-1.7534442717443502E-13</v>
      </c>
      <c r="EO478" s="223">
        <f t="shared" ca="1" si="994"/>
        <v>5.7416163849679922E-14</v>
      </c>
      <c r="EP478" s="223">
        <f t="shared" ca="1" si="995"/>
        <v>6.4671778158237797E-14</v>
      </c>
      <c r="EQ478" s="223">
        <f t="shared" ca="1" si="996"/>
        <v>-1.8207438769233922E-13</v>
      </c>
      <c r="ER478" s="223">
        <f t="shared" ca="1" si="997"/>
        <v>2.8628609594625798E-13</v>
      </c>
      <c r="ES478" s="223">
        <f t="shared" ca="1" si="998"/>
        <v>-3.6975698679368268E-13</v>
      </c>
      <c r="ET478" s="223">
        <f t="shared" ca="1" si="999"/>
        <v>4.2643977211854099E-13</v>
      </c>
      <c r="EU478" s="223">
        <f t="shared" ca="1" si="1000"/>
        <v>-4.5222790494853434E-13</v>
      </c>
      <c r="EV478" s="223">
        <f t="shared" ca="1" si="1001"/>
        <v>4.4525309002988294E-13</v>
      </c>
      <c r="EW478" s="223">
        <f t="shared" ca="1" si="1002"/>
        <v>-4.0602063783598859E-13</v>
      </c>
      <c r="EX478" s="223">
        <f t="shared" ca="1" si="1003"/>
        <v>3.3737285590077725E-13</v>
      </c>
      <c r="EY478" s="223">
        <f t="shared" ca="1" si="1004"/>
        <v>-2.442831296964413E-13</v>
      </c>
      <c r="EZ478" s="223">
        <f t="shared" ca="1" si="1005"/>
        <v>1.3349561145731087E-13</v>
      </c>
      <c r="FA478" s="223">
        <f t="shared" ca="1" si="1006"/>
        <v>-1.3036620726102681E-14</v>
      </c>
      <c r="FB478" s="223">
        <f t="shared" ca="1" si="1007"/>
        <v>-1.0836684538796998E-13</v>
      </c>
      <c r="FC478" s="223">
        <f t="shared" ca="1" si="1008"/>
        <v>2.219193645474396E-13</v>
      </c>
      <c r="FD478" s="223">
        <f t="shared" ca="1" si="1009"/>
        <v>-3.193942987867628E-13</v>
      </c>
      <c r="FE478" s="223">
        <f t="shared" ca="1" si="1010"/>
        <v>3.9372979689694226E-13</v>
      </c>
      <c r="FF478" s="223">
        <f t="shared" ca="1" si="1011"/>
        <v>-4.3954041049279555E-13</v>
      </c>
      <c r="FG478" s="223">
        <f t="shared" ca="1" si="1012"/>
        <v>4.5350725826877072E-13</v>
      </c>
      <c r="FH478" s="223">
        <f t="shared" ca="1" si="1013"/>
        <v>-4.346184718751094E-13</v>
      </c>
      <c r="FI478" s="223">
        <f t="shared" ca="1" si="1014"/>
        <v>3.842425036228752E-13</v>
      </c>
      <c r="FJ478" s="223">
        <f t="shared" ca="1" si="1015"/>
        <v>-3.0602898503096738E-13</v>
      </c>
      <c r="FK478" s="223">
        <f t="shared" ca="1" si="1016"/>
        <v>2.0564431880215546E-13</v>
      </c>
      <c r="FL478" s="223">
        <f t="shared" ca="1" si="1017"/>
        <v>-9.0361160025704268E-14</v>
      </c>
      <c r="FM478" s="223">
        <f t="shared" ca="1" si="1018"/>
        <v>-3.1468472181608769E-14</v>
      </c>
      <c r="FN478" s="223">
        <f t="shared" ca="1" si="1019"/>
        <v>1.5101828065724781E-13</v>
      </c>
      <c r="FO478" s="223">
        <f t="shared" ca="1" si="1020"/>
        <v>-2.5962713660848266E-13</v>
      </c>
      <c r="FP478" s="223">
        <f t="shared" ca="1" si="1021"/>
        <v>3.4942655993124967E-13</v>
      </c>
      <c r="FQ478" s="223">
        <f t="shared" ca="1" si="1022"/>
        <v>-4.1391077382148229E-13</v>
      </c>
      <c r="FR478" s="223">
        <f t="shared" ca="1" si="1023"/>
        <v>4.4840803443676973E-13</v>
      </c>
      <c r="FS478" s="223">
        <f t="shared" ca="1" si="1024"/>
        <v>-4.5041908877959428E-13</v>
      </c>
      <c r="FT478" s="223">
        <f t="shared" ca="1" si="1025"/>
        <v>4.1979824024955303E-13</v>
      </c>
      <c r="FU478" s="223">
        <f t="shared" ca="1" si="1026"/>
        <v>-3.5876390405154201E-13</v>
      </c>
      <c r="FV478" s="223">
        <f t="shared" ca="1" si="1027"/>
        <v>2.7173788774284814E-13</v>
      </c>
      <c r="FW478" s="223">
        <f t="shared" ca="1" si="1028"/>
        <v>-1.6502504070120853E-13</v>
      </c>
      <c r="FX478" s="223">
        <f t="shared" ca="1" si="1029"/>
        <v>4.6356481226615151E-14</v>
      </c>
      <c r="FY478" s="223">
        <f t="shared" ca="1" si="1030"/>
        <v>7.5670506499769073E-14</v>
      </c>
      <c r="FZ478" s="223">
        <f t="shared" ca="1" si="1031"/>
        <v>-1.9221532732883121E-13</v>
      </c>
      <c r="GA478" s="223">
        <f t="shared" ca="1" si="1032"/>
        <v>2.9483455741735558E-13</v>
      </c>
      <c r="GB478" s="223">
        <f t="shared" ca="1" si="1033"/>
        <v>-3.7609365228762791E-13</v>
      </c>
      <c r="GC478" s="223">
        <f t="shared" ca="1" si="1034"/>
        <v>4.3010556372747523E-13</v>
      </c>
      <c r="GD478" s="223">
        <f t="shared" ca="1" si="1035"/>
        <v>-4.5295724388435833E-13</v>
      </c>
      <c r="GE478" s="223">
        <f t="shared" ca="1" si="1036"/>
        <v>4.429931372413546E-13</v>
      </c>
      <c r="GF478" s="223">
        <f t="shared" ca="1" si="1037"/>
        <v>-4.0093512208534275E-13</v>
      </c>
      <c r="GG478" s="223">
        <f t="shared" ca="1" si="1038"/>
        <v>3.2983021196389204E-13</v>
      </c>
      <c r="GH478" s="223">
        <f t="shared" ca="1" si="1039"/>
        <v>-2.3482980604872466E-13</v>
      </c>
      <c r="GI478" s="223">
        <f t="shared" ca="1" si="1040"/>
        <v>1.2281648124639695E-13</v>
      </c>
      <c r="GJ478" s="223">
        <f t="shared" ca="1" si="1041"/>
        <v>-1.9053641723090194E-15</v>
      </c>
      <c r="GK478" s="223">
        <f t="shared" ca="1" si="1042"/>
        <v>-1.191437924746555E-13</v>
      </c>
      <c r="GL478" s="223">
        <f t="shared" ca="1" si="1043"/>
        <v>2.3156123532265104E-13</v>
      </c>
      <c r="GM478" s="223">
        <f t="shared" ca="1" si="1044"/>
        <v>-3.2720256026533474E-13</v>
      </c>
      <c r="GN478" s="223">
        <f t="shared" ca="1" si="1045"/>
        <v>3.9913875717875938E-13</v>
      </c>
      <c r="GO478" s="223">
        <f t="shared" ca="1" si="1046"/>
        <v>-4.4215820193514787E-13</v>
      </c>
      <c r="GP478" s="223">
        <f t="shared" ca="1" si="1047"/>
        <v>4.5314422746171963E-13</v>
      </c>
      <c r="GQ478" s="223">
        <f t="shared" ca="1" si="1048"/>
        <v>-4.3130091962678622E-13</v>
      </c>
      <c r="GR478" s="223">
        <f t="shared" ca="1" si="1049"/>
        <v>3.782107795219932E-13</v>
      </c>
      <c r="GS478" s="223">
        <f t="shared" ca="1" si="1050"/>
        <v>-2.9772007463151382E-13</v>
      </c>
      <c r="GT478" s="223">
        <f t="shared" ca="1" si="1051"/>
        <v>1.9566018495134461E-13</v>
      </c>
      <c r="GU478" s="223">
        <f t="shared" ca="1" si="1052"/>
        <v>-7.9425131938913655E-14</v>
      </c>
      <c r="GV478" s="223">
        <f t="shared" ca="1" si="1053"/>
        <v>-4.2564102580605782E-14</v>
      </c>
      <c r="GW478" s="223">
        <f t="shared" ca="1" si="1054"/>
        <v>1.6146965859736442E-13</v>
      </c>
      <c r="GX478" s="223">
        <f t="shared" ca="1" si="1055"/>
        <v>-2.6867708203604484E-13</v>
      </c>
      <c r="GY478" s="223">
        <f t="shared" ca="1" si="1056"/>
        <v>3.5641942359082788E-13</v>
      </c>
      <c r="GZ478" s="223">
        <f t="shared" ca="1" si="1057"/>
        <v>-4.1833993764684342E-13</v>
      </c>
      <c r="HA478" s="223">
        <f t="shared" ca="1" si="1058"/>
        <v>4.4995261494993526E-13</v>
      </c>
      <c r="HB478" s="223">
        <f t="shared" ca="1" si="1059"/>
        <v>-4.48967184414796E-13</v>
      </c>
      <c r="HC478" s="223">
        <f t="shared" ca="1" si="1060"/>
        <v>4.1545503838316095E-13</v>
      </c>
      <c r="HD478" s="223">
        <f t="shared" ca="1" si="1061"/>
        <v>-3.5184406040083105E-13</v>
      </c>
      <c r="HE478" s="223">
        <f t="shared" ca="1" si="1062"/>
        <v>2.6274273023004653E-13</v>
      </c>
      <c r="HF478" s="223">
        <f t="shared" ca="1" si="1063"/>
        <v>-1.5460624931414763E-13</v>
      </c>
      <c r="HG478" s="223">
        <f t="shared" ca="1" si="1064"/>
        <v>3.5268875192665599E-14</v>
      </c>
      <c r="HH478" s="223">
        <f t="shared" ca="1" si="1065"/>
        <v>8.662365375771282E-14</v>
      </c>
      <c r="HI478" s="223">
        <f t="shared" ca="1" si="1066"/>
        <v>-2.0224048363953413E-13</v>
      </c>
      <c r="HJ478" s="223">
        <f t="shared" ca="1" si="1067"/>
        <v>3.0320542157563888E-13</v>
      </c>
      <c r="HK478" s="223">
        <f t="shared" ca="1" si="1068"/>
        <v>-3.8220377302846816E-13</v>
      </c>
      <c r="HL478" s="223">
        <f t="shared" ca="1" si="1069"/>
        <v>4.3351227582749498E-13</v>
      </c>
      <c r="HM478" s="223">
        <f t="shared" ca="1" si="1070"/>
        <v>-4.5341373831362737E-13</v>
      </c>
      <c r="HN478" s="223">
        <f t="shared" ca="1" si="1071"/>
        <v>4.4046634195152078E-13</v>
      </c>
      <c r="HO478" s="223">
        <f t="shared" ca="1" si="1072"/>
        <v>-3.9560809800905804E-13</v>
      </c>
      <c r="HP478" s="223">
        <f t="shared" ca="1" si="1073"/>
        <v>3.220888906404837E-13</v>
      </c>
      <c r="HQ478" s="223">
        <f t="shared" ca="1" si="1074"/>
        <v>-2.2523502970671851E-13</v>
      </c>
      <c r="HR478" s="223">
        <f t="shared" ca="1" si="1075"/>
        <v>1.1206337097963374E-13</v>
      </c>
      <c r="HS478" s="223">
        <f t="shared" ca="1" si="1076"/>
        <v>9.227040101667447E-15</v>
      </c>
      <c r="HT478" s="223">
        <f t="shared" ca="1" si="1077"/>
        <v>-1.2984897179582783E-13</v>
      </c>
      <c r="HU478" s="223">
        <f t="shared" ca="1" si="1078"/>
        <v>2.4106362226831439E-13</v>
      </c>
      <c r="HV478" s="223">
        <f t="shared" ca="1" si="1079"/>
        <v>-3.3481372715647697E-13</v>
      </c>
      <c r="HW478" s="223">
        <f t="shared" ca="1" si="1080"/>
        <v>4.0430729119803555E-13</v>
      </c>
      <c r="HX478" s="223">
        <f t="shared" ca="1" si="1081"/>
        <v>-4.4450965381002565E-13</v>
      </c>
      <c r="HY478" s="223">
        <f t="shared" ca="1" si="1082"/>
        <v>4.5250823951620099E-13</v>
      </c>
      <c r="HZ478" s="223">
        <f t="shared" ca="1" si="1083"/>
        <v>-4.2772356783186825E-13</v>
      </c>
      <c r="IA478" s="223">
        <f t="shared" ca="1" si="1084"/>
        <v>3.7195123538976719E-13</v>
      </c>
      <c r="IB478" s="223">
        <f t="shared" ca="1" si="1085"/>
        <v>-2.8923182879153356E-13</v>
      </c>
      <c r="IC478" s="223">
        <f t="shared" ca="1" si="1086"/>
        <v>1.8555819272132494E-13</v>
      </c>
      <c r="ID478" s="223">
        <f t="shared" ca="1" si="1087"/>
        <v>-6.844126112256541E-14</v>
      </c>
      <c r="IE478" s="223">
        <f t="shared" ca="1" si="1088"/>
        <v>2.0305523392042166E-13</v>
      </c>
      <c r="IF478" s="223">
        <f t="shared" ca="1" si="1089"/>
        <v>1.7182377325292942E-13</v>
      </c>
      <c r="IG478" s="223">
        <f t="shared" ca="1" si="1090"/>
        <v>-2.7756518643591297E-13</v>
      </c>
      <c r="IH478" s="223">
        <f t="shared" ca="1" si="1091"/>
        <v>3.631975935169999E-13</v>
      </c>
      <c r="II478" s="223">
        <f t="shared" ca="1" si="1092"/>
        <v>-4.22517109136494E-13</v>
      </c>
      <c r="IJ478" s="223">
        <f t="shared" ca="1" si="1093"/>
        <v>4.5122616083265995E-13</v>
      </c>
      <c r="IK478" s="223">
        <f t="shared" ca="1" si="1094"/>
        <v>-4.4724483900606273E-13</v>
      </c>
      <c r="IL478" s="223">
        <f t="shared" ca="1" si="1095"/>
        <v>4.1086158193649017E-13</v>
      </c>
      <c r="IM478" s="223">
        <f t="shared" ca="1" si="1096"/>
        <v>-3.4471227904444786E-13</v>
      </c>
      <c r="IN478" s="223">
        <f t="shared" ca="1" si="1097"/>
        <v>2.5358930632115898E-13</v>
      </c>
      <c r="IO478" s="223">
        <f t="shared" ca="1" si="1098"/>
        <v>-1.4409432890355131E-13</v>
      </c>
      <c r="IP478" s="223">
        <f t="shared" ca="1" si="1099"/>
        <v>2.4160024507036737E-14</v>
      </c>
      <c r="IQ478" s="223">
        <f t="shared" ca="1" si="1100"/>
        <v>9.7524622165674698E-14</v>
      </c>
      <c r="IR478" s="223">
        <f t="shared" ca="1" si="1101"/>
        <v>-2.1214381784512835E-13</v>
      </c>
      <c r="IS478" s="223">
        <f t="shared" ca="1" si="1102"/>
        <v>3.1139364612552694E-13</v>
      </c>
      <c r="IT478" s="223">
        <f t="shared" ca="1" si="1103"/>
        <v>-3.8808366850798307E-13</v>
      </c>
      <c r="IU478" s="223">
        <f t="shared" ca="1" si="1104"/>
        <v>4.3665785634263903E-13</v>
      </c>
      <c r="IV478" s="223">
        <f t="shared" ca="1" si="1105"/>
        <v>-4.5359711326116884E-13</v>
      </c>
      <c r="IW478" s="223">
        <f t="shared" ca="1" si="1106"/>
        <v>4.3767422620740466E-13</v>
      </c>
      <c r="IX478" s="223">
        <f t="shared" ca="1" si="1107"/>
        <v>-3.9004277440729703E-13</v>
      </c>
      <c r="IY478" s="223">
        <f t="shared" ca="1" si="1108"/>
        <v>3.1415355501299619E-13</v>
      </c>
      <c r="IZ478" s="223">
        <f t="shared" ca="1" si="1109"/>
        <v>-2.1550458020489772E-13</v>
      </c>
      <c r="JA478" s="223">
        <f t="shared" ca="1" si="1110"/>
        <v>1.0124275792851194E-13</v>
      </c>
      <c r="JB478" s="223">
        <f t="shared" ca="1" si="1111"/>
        <v>2.0353886351656373E-14</v>
      </c>
    </row>
    <row r="479" spans="2:262">
      <c r="B479" s="230">
        <v>118</v>
      </c>
      <c r="C479" s="229">
        <f t="shared" si="1112"/>
        <v>2.3046875000000016E-3</v>
      </c>
      <c r="D479" s="226">
        <f t="shared" ca="1" si="855"/>
        <v>18.00000000002299</v>
      </c>
      <c r="E479" s="225">
        <f ca="1">DT361</f>
        <v>2.2988590042616869E-11</v>
      </c>
      <c r="F479" s="224">
        <v>118</v>
      </c>
      <c r="G479" s="223">
        <f t="shared" ca="1" si="856"/>
        <v>-9.6752024320698141E-14</v>
      </c>
      <c r="H479" s="223">
        <f t="shared" ca="1" si="857"/>
        <v>2.112390830997222E-13</v>
      </c>
      <c r="I479" s="223">
        <f t="shared" ca="1" si="858"/>
        <v>-3.1306500068508143E-13</v>
      </c>
      <c r="J479" s="223">
        <f t="shared" ca="1" si="859"/>
        <v>3.9612658679207905E-13</v>
      </c>
      <c r="K479" s="223">
        <f t="shared" ca="1" si="860"/>
        <v>-4.5544533813411389E-13</v>
      </c>
      <c r="L479" s="223">
        <f t="shared" ca="1" si="861"/>
        <v>4.8746583743161509E-13</v>
      </c>
      <c r="M479" s="223">
        <f t="shared" ca="1" si="862"/>
        <v>-4.9026885621252134E-13</v>
      </c>
      <c r="N479" s="223">
        <f t="shared" ca="1" si="863"/>
        <v>4.6368638855656031E-13</v>
      </c>
      <c r="O479" s="223">
        <f t="shared" ca="1" si="864"/>
        <v>-4.0931172094902324E-13</v>
      </c>
      <c r="P479" s="223">
        <f t="shared" ca="1" si="865"/>
        <v>3.304039346822325E-13</v>
      </c>
      <c r="Q479" s="223">
        <f t="shared" ca="1" si="866"/>
        <v>-2.3169256469140668E-13</v>
      </c>
      <c r="R479" s="223">
        <f t="shared" ca="1" si="867"/>
        <v>1.1909412308469412E-13</v>
      </c>
      <c r="S479" s="223">
        <f t="shared" ca="1" si="868"/>
        <v>6.4252176350608412E-16</v>
      </c>
      <c r="T479" s="223">
        <f t="shared" ca="1" si="869"/>
        <v>-1.2034065546761128E-13</v>
      </c>
      <c r="U479" s="223">
        <f t="shared" ca="1" si="870"/>
        <v>2.3282587190349342E-13</v>
      </c>
      <c r="V479" s="223">
        <f t="shared" ca="1" si="871"/>
        <v>-3.3135608912970492E-13</v>
      </c>
      <c r="W479" s="223">
        <f t="shared" ca="1" si="872"/>
        <v>4.1002565288076769E-13</v>
      </c>
      <c r="X479" s="223">
        <f t="shared" ca="1" si="873"/>
        <v>-4.6411930668197917E-13</v>
      </c>
      <c r="Y479" s="223">
        <f t="shared" ca="1" si="874"/>
        <v>4.9039481250423844E-13</v>
      </c>
      <c r="Z479" s="223">
        <f t="shared" ca="1" si="875"/>
        <v>-4.8727728238520024E-13</v>
      </c>
      <c r="AA479" s="223">
        <f t="shared" ca="1" si="876"/>
        <v>4.5495357326645768E-13</v>
      </c>
      <c r="AB479" s="223">
        <f t="shared" ca="1" si="877"/>
        <v>-3.9536108725679443E-13</v>
      </c>
      <c r="AC479" s="223">
        <f t="shared" ca="1" si="878"/>
        <v>3.1207164860567358E-13</v>
      </c>
      <c r="AD479" s="223">
        <f t="shared" ca="1" si="879"/>
        <v>-2.1007741751010644E-13</v>
      </c>
      <c r="AE479" s="223">
        <f t="shared" ca="1" si="880"/>
        <v>9.5491672544724151E-14</v>
      </c>
      <c r="AF479" s="223">
        <f t="shared" ca="1" si="881"/>
        <v>2.481760393369622E-14</v>
      </c>
      <c r="AG479" s="223">
        <f t="shared" ca="1" si="882"/>
        <v>-1.4363937543490929E-13</v>
      </c>
      <c r="AH479" s="223">
        <f t="shared" ca="1" si="883"/>
        <v>2.5385176278871055E-13</v>
      </c>
      <c r="AI479" s="223">
        <f t="shared" ca="1" si="884"/>
        <v>-3.4884891173225038E-13</v>
      </c>
      <c r="AJ479" s="223">
        <f t="shared" ca="1" si="885"/>
        <v>4.2293693125765991E-13</v>
      </c>
      <c r="AK479" s="223">
        <f t="shared" ca="1" si="886"/>
        <v>-4.7167517116799787E-13</v>
      </c>
      <c r="AL479" s="223">
        <f t="shared" ca="1" si="887"/>
        <v>4.9214238352002606E-13</v>
      </c>
      <c r="AM479" s="223">
        <f t="shared" ca="1" si="888"/>
        <v>-4.8311181490416509E-13</v>
      </c>
      <c r="AN479" s="223">
        <f t="shared" ca="1" si="889"/>
        <v>4.4512473496912801E-13</v>
      </c>
      <c r="AO479" s="223">
        <f t="shared" ca="1" si="890"/>
        <v>-3.8045799407582261E-13</v>
      </c>
      <c r="AP479" s="223">
        <f t="shared" ca="1" si="891"/>
        <v>2.9298755459337266E-13</v>
      </c>
      <c r="AQ479" s="223">
        <f t="shared" ca="1" si="892"/>
        <v>-1.8795617542941102E-13</v>
      </c>
      <c r="AR479" s="223">
        <f t="shared" ca="1" si="893"/>
        <v>7.1659174201511241E-14</v>
      </c>
      <c r="AS479" s="223">
        <f t="shared" ca="1" si="894"/>
        <v>4.8932898322248192E-14</v>
      </c>
      <c r="AT479" s="223">
        <f t="shared" ca="1" si="895"/>
        <v>-1.6659205556546119E-13</v>
      </c>
      <c r="AU479" s="223">
        <f t="shared" ca="1" si="896"/>
        <v>2.7426610254258414E-13</v>
      </c>
      <c r="AV479" s="223">
        <f t="shared" ca="1" si="897"/>
        <v>-3.6550132675087207E-13</v>
      </c>
      <c r="AW479" s="223">
        <f t="shared" ca="1" si="898"/>
        <v>4.3482931752225413E-13</v>
      </c>
      <c r="AX479" s="223">
        <f t="shared" ca="1" si="899"/>
        <v>-4.7809472885280538E-13</v>
      </c>
      <c r="AY479" s="223">
        <f t="shared" ca="1" si="900"/>
        <v>4.927043404273323E-13</v>
      </c>
      <c r="AZ479" s="223">
        <f t="shared" ca="1" si="901"/>
        <v>-4.7778248874542717E-13</v>
      </c>
      <c r="BA479" s="223">
        <f t="shared" ca="1" si="902"/>
        <v>4.3422355219693538E-13</v>
      </c>
      <c r="BB479" s="223">
        <f t="shared" ca="1" si="903"/>
        <v>-3.6463834426294003E-13</v>
      </c>
      <c r="BC479" s="223">
        <f t="shared" ca="1" si="904"/>
        <v>2.7319762789938309E-13</v>
      </c>
      <c r="BD479" s="223">
        <f t="shared" ca="1" si="905"/>
        <v>-1.6538213045908944E-13</v>
      </c>
      <c r="BE479" s="223">
        <f t="shared" ca="1" si="906"/>
        <v>4.7654042631044455E-14</v>
      </c>
      <c r="BF479" s="223">
        <f t="shared" ca="1" si="907"/>
        <v>7.293030907271923E-14</v>
      </c>
      <c r="BG479" s="223">
        <f t="shared" ca="1" si="908"/>
        <v>-1.8914340084240859E-13</v>
      </c>
      <c r="BH479" s="223">
        <f t="shared" ca="1" si="909"/>
        <v>2.940197112325592E-13</v>
      </c>
      <c r="BI479" s="223">
        <f t="shared" ca="1" si="910"/>
        <v>-3.812732170592249E-13</v>
      </c>
      <c r="BJ479" s="223">
        <f t="shared" ca="1" si="911"/>
        <v>4.4567416187438396E-13</v>
      </c>
      <c r="BK479" s="223">
        <f t="shared" ca="1" si="912"/>
        <v>-4.833625144596556E-13</v>
      </c>
      <c r="BL479" s="223">
        <f t="shared" ca="1" si="913"/>
        <v>4.9207932942274548E-13</v>
      </c>
      <c r="BM479" s="223">
        <f t="shared" ca="1" si="914"/>
        <v>-4.7130214272249976E-13</v>
      </c>
      <c r="BN479" s="223">
        <f t="shared" ca="1" si="915"/>
        <v>4.2227628685401245E-13</v>
      </c>
      <c r="BO479" s="223">
        <f t="shared" ca="1" si="916"/>
        <v>-3.4794024874017149E-13</v>
      </c>
      <c r="BP479" s="223">
        <f t="shared" ca="1" si="917"/>
        <v>2.5274954419048599E-13</v>
      </c>
      <c r="BQ479" s="223">
        <f t="shared" ca="1" si="918"/>
        <v>-1.424096654507347E-13</v>
      </c>
      <c r="BR479" s="223">
        <f t="shared" ca="1" si="919"/>
        <v>2.3534108297885295E-14</v>
      </c>
      <c r="BS479" s="223">
        <f t="shared" ca="1" si="920"/>
        <v>9.6752024320707204E-14</v>
      </c>
      <c r="BT479" s="223">
        <f t="shared" ca="1" si="921"/>
        <v>-2.112390830997215E-13</v>
      </c>
      <c r="BU479" s="223">
        <f t="shared" ca="1" si="922"/>
        <v>3.1306500068508416E-13</v>
      </c>
      <c r="BV479" s="223">
        <f t="shared" ca="1" si="923"/>
        <v>-3.9612658679208324E-13</v>
      </c>
      <c r="BW479" s="223">
        <f t="shared" ca="1" si="924"/>
        <v>4.5544533813411793E-13</v>
      </c>
      <c r="BX479" s="223">
        <f t="shared" ca="1" si="925"/>
        <v>-4.8746583743161529E-13</v>
      </c>
      <c r="BY479" s="223">
        <f t="shared" ca="1" si="926"/>
        <v>4.9026885621252084E-13</v>
      </c>
      <c r="BZ479" s="223">
        <f t="shared" ca="1" si="927"/>
        <v>-4.6368638855655728E-13</v>
      </c>
      <c r="CA479" s="223">
        <f t="shared" ca="1" si="928"/>
        <v>4.0931172094902415E-13</v>
      </c>
      <c r="CB479" s="223">
        <f t="shared" ca="1" si="929"/>
        <v>-3.3040393468223119E-13</v>
      </c>
      <c r="CC479" s="223">
        <f t="shared" ca="1" si="930"/>
        <v>2.3169256469140047E-13</v>
      </c>
      <c r="CD479" s="223">
        <f t="shared" ca="1" si="931"/>
        <v>-1.1909412308468218E-13</v>
      </c>
      <c r="CE479" s="223">
        <f t="shared" ca="1" si="932"/>
        <v>-6.4252176350789219E-16</v>
      </c>
      <c r="CF479" s="223">
        <f t="shared" ca="1" si="933"/>
        <v>1.2034065546761641E-13</v>
      </c>
      <c r="CG479" s="223">
        <f t="shared" ca="1" si="934"/>
        <v>-2.3282587190350125E-13</v>
      </c>
      <c r="CH479" s="223">
        <f t="shared" ca="1" si="935"/>
        <v>3.3135608912971401E-13</v>
      </c>
      <c r="CI479" s="223">
        <f t="shared" ca="1" si="936"/>
        <v>-4.1002565288076865E-13</v>
      </c>
      <c r="CJ479" s="223">
        <f t="shared" ca="1" si="937"/>
        <v>4.6411930668198099E-13</v>
      </c>
      <c r="CK479" s="223">
        <f t="shared" ca="1" si="938"/>
        <v>-4.9039481250423924E-13</v>
      </c>
      <c r="CL479" s="223">
        <f t="shared" ca="1" si="939"/>
        <v>4.8727728238520054E-13</v>
      </c>
      <c r="CM479" s="223">
        <f t="shared" ca="1" si="940"/>
        <v>-4.5495357326645566E-13</v>
      </c>
      <c r="CN479" s="223">
        <f t="shared" ca="1" si="941"/>
        <v>3.9536108725678907E-13</v>
      </c>
      <c r="CO479" s="223">
        <f t="shared" ca="1" si="942"/>
        <v>-3.1207164860566404E-13</v>
      </c>
      <c r="CP479" s="223">
        <f t="shared" ca="1" si="943"/>
        <v>2.1007741751010162E-13</v>
      </c>
      <c r="CQ479" s="223">
        <f t="shared" ca="1" si="944"/>
        <v>-9.5491672544732696E-14</v>
      </c>
      <c r="CR479" s="223">
        <f t="shared" ca="1" si="945"/>
        <v>-2.4817603933694532E-14</v>
      </c>
      <c r="CS479" s="223">
        <f t="shared" ca="1" si="946"/>
        <v>1.436393754349077E-13</v>
      </c>
      <c r="CT479" s="223">
        <f t="shared" ca="1" si="947"/>
        <v>-2.538517627887151E-13</v>
      </c>
      <c r="CU479" s="223">
        <f t="shared" ca="1" si="948"/>
        <v>3.4884891173225416E-13</v>
      </c>
      <c r="CV479" s="223">
        <f t="shared" ca="1" si="949"/>
        <v>-4.2293693125766627E-13</v>
      </c>
      <c r="CW479" s="223">
        <f t="shared" ca="1" si="950"/>
        <v>4.7167517116800151E-13</v>
      </c>
      <c r="CX479" s="223">
        <f t="shared" ca="1" si="951"/>
        <v>-4.9214238352002566E-13</v>
      </c>
      <c r="CY479" s="223">
        <f t="shared" ca="1" si="952"/>
        <v>4.831118149041654E-13</v>
      </c>
      <c r="CZ479" s="223">
        <f t="shared" ca="1" si="953"/>
        <v>-4.4512473496912877E-13</v>
      </c>
      <c r="DA479" s="223">
        <f t="shared" ca="1" si="954"/>
        <v>3.8045799407581927E-13</v>
      </c>
      <c r="DB479" s="223">
        <f t="shared" ca="1" si="955"/>
        <v>-2.9298755459336842E-13</v>
      </c>
      <c r="DC479" s="223">
        <f t="shared" ca="1" si="956"/>
        <v>1.8795617542939964E-13</v>
      </c>
      <c r="DD479" s="223">
        <f t="shared" ca="1" si="957"/>
        <v>-7.1659174201499061E-14</v>
      </c>
      <c r="DE479" s="223">
        <f t="shared" ca="1" si="958"/>
        <v>-4.8932898322267409E-14</v>
      </c>
      <c r="DF479" s="223">
        <f t="shared" ca="1" si="959"/>
        <v>1.6659205556545301E-13</v>
      </c>
      <c r="DG479" s="223">
        <f t="shared" ca="1" si="960"/>
        <v>-2.7426610254258273E-13</v>
      </c>
      <c r="DH479" s="223">
        <f t="shared" ca="1" si="961"/>
        <v>3.6550132675087561E-13</v>
      </c>
      <c r="DI479" s="223">
        <f t="shared" ca="1" si="962"/>
        <v>-4.3482931752225666E-13</v>
      </c>
      <c r="DJ479" s="223">
        <f t="shared" ca="1" si="963"/>
        <v>4.7809472885280841E-13</v>
      </c>
      <c r="DK479" s="223">
        <f t="shared" ca="1" si="964"/>
        <v>-4.927043404273323E-13</v>
      </c>
      <c r="DL479" s="223">
        <f t="shared" ca="1" si="965"/>
        <v>4.7778248874542243E-13</v>
      </c>
      <c r="DM479" s="223">
        <f t="shared" ca="1" si="966"/>
        <v>-4.3422355219693952E-13</v>
      </c>
      <c r="DN479" s="223">
        <f t="shared" ca="1" si="967"/>
        <v>3.6463834426293645E-13</v>
      </c>
      <c r="DO479" s="223">
        <f t="shared" ca="1" si="968"/>
        <v>-2.7319762789937864E-13</v>
      </c>
      <c r="DP479" s="223">
        <f t="shared" ca="1" si="969"/>
        <v>1.6538213045908441E-13</v>
      </c>
      <c r="DQ479" s="223">
        <f t="shared" ca="1" si="970"/>
        <v>-4.7654042631039167E-14</v>
      </c>
      <c r="DR479" s="223">
        <f t="shared" ca="1" si="971"/>
        <v>-7.2930309072738326E-14</v>
      </c>
      <c r="DS479" s="223">
        <f t="shared" ca="1" si="972"/>
        <v>1.8914340084242644E-13</v>
      </c>
      <c r="DT479" s="223">
        <f t="shared" ca="1" si="973"/>
        <v>-2.9401971123255223E-13</v>
      </c>
      <c r="DU479" s="223">
        <f t="shared" ca="1" si="974"/>
        <v>3.8127321705921934E-13</v>
      </c>
      <c r="DV479" s="223">
        <f t="shared" ca="1" si="975"/>
        <v>-4.4567416187438619E-13</v>
      </c>
      <c r="DW479" s="223">
        <f t="shared" ca="1" si="976"/>
        <v>4.8336251445965672E-13</v>
      </c>
      <c r="DX479" s="223">
        <f t="shared" ca="1" si="977"/>
        <v>-4.9207932942274528E-13</v>
      </c>
      <c r="DY479" s="223">
        <f t="shared" ca="1" si="978"/>
        <v>4.713021427224942E-13</v>
      </c>
      <c r="DZ479" s="223">
        <f t="shared" ca="1" si="979"/>
        <v>-4.2227628685400251E-13</v>
      </c>
      <c r="EA479" s="223">
        <f t="shared" ca="1" si="980"/>
        <v>3.4794024874017765E-13</v>
      </c>
      <c r="EB479" s="223">
        <f t="shared" ca="1" si="981"/>
        <v>-2.5274954419049346E-13</v>
      </c>
      <c r="EC479" s="223">
        <f t="shared" ca="1" si="982"/>
        <v>1.424096654507296E-13</v>
      </c>
      <c r="ED479" s="223">
        <f t="shared" ca="1" si="983"/>
        <v>-2.3534108297879987E-14</v>
      </c>
      <c r="EE479" s="223">
        <f t="shared" ca="1" si="984"/>
        <v>-9.6752024320712429E-14</v>
      </c>
      <c r="EF479" s="223">
        <f t="shared" ca="1" si="985"/>
        <v>2.1123908309973894E-13</v>
      </c>
      <c r="EG479" s="223">
        <f t="shared" ca="1" si="986"/>
        <v>-3.1306500068509915E-13</v>
      </c>
      <c r="EH479" s="223">
        <f t="shared" ca="1" si="987"/>
        <v>3.9612658679207814E-13</v>
      </c>
      <c r="EI479" s="223">
        <f t="shared" ca="1" si="988"/>
        <v>-4.554453381341146E-13</v>
      </c>
      <c r="EJ479" s="223">
        <f t="shared" ca="1" si="989"/>
        <v>4.874658374316161E-13</v>
      </c>
      <c r="EK479" s="223">
        <f t="shared" ca="1" si="990"/>
        <v>-4.9026885621252033E-13</v>
      </c>
      <c r="EL479" s="223">
        <f t="shared" ca="1" si="991"/>
        <v>4.6368638855655557E-13</v>
      </c>
      <c r="EM479" s="223">
        <f t="shared" ca="1" si="992"/>
        <v>-4.0931172094901344E-13</v>
      </c>
      <c r="EN479" s="223">
        <f t="shared" ca="1" si="993"/>
        <v>3.304039346822168E-13</v>
      </c>
      <c r="EO479" s="223">
        <f t="shared" ca="1" si="994"/>
        <v>-2.316925646914081E-13</v>
      </c>
      <c r="EP479" s="223">
        <f t="shared" ca="1" si="995"/>
        <v>1.1909412308469059E-13</v>
      </c>
      <c r="EQ479" s="223">
        <f t="shared" ca="1" si="996"/>
        <v>6.4252176351320596E-16</v>
      </c>
      <c r="ER479" s="223">
        <f t="shared" ca="1" si="997"/>
        <v>-1.2034065546762153E-13</v>
      </c>
      <c r="ES479" s="223">
        <f t="shared" ca="1" si="998"/>
        <v>2.3282587190350594E-13</v>
      </c>
      <c r="ET479" s="223">
        <f t="shared" ca="1" si="999"/>
        <v>-3.3135608912971794E-13</v>
      </c>
      <c r="EU479" s="223">
        <f t="shared" ca="1" si="1000"/>
        <v>4.1002565288077935E-13</v>
      </c>
      <c r="EV479" s="223">
        <f t="shared" ca="1" si="1001"/>
        <v>-4.6411930668197806E-13</v>
      </c>
      <c r="EW479" s="223">
        <f t="shared" ca="1" si="1002"/>
        <v>4.9039481250423844E-13</v>
      </c>
      <c r="EX479" s="223">
        <f t="shared" ca="1" si="1003"/>
        <v>-4.8727728238519974E-13</v>
      </c>
      <c r="EY479" s="223">
        <f t="shared" ca="1" si="1004"/>
        <v>4.5495357326645354E-13</v>
      </c>
      <c r="EZ479" s="223">
        <f t="shared" ca="1" si="1005"/>
        <v>-3.9536108725678594E-13</v>
      </c>
      <c r="FA479" s="223">
        <f t="shared" ca="1" si="1006"/>
        <v>3.1207164860565995E-13</v>
      </c>
      <c r="FB479" s="223">
        <f t="shared" ca="1" si="1007"/>
        <v>-2.1007741751008418E-13</v>
      </c>
      <c r="FC479" s="223">
        <f t="shared" ca="1" si="1008"/>
        <v>9.549167254472747E-14</v>
      </c>
      <c r="FD479" s="223">
        <f t="shared" ca="1" si="1009"/>
        <v>2.4817603933699833E-14</v>
      </c>
      <c r="FE479" s="223">
        <f t="shared" ca="1" si="1010"/>
        <v>-1.4363937543491277E-13</v>
      </c>
      <c r="FF479" s="223">
        <f t="shared" ca="1" si="1011"/>
        <v>2.5385176278871969E-13</v>
      </c>
      <c r="FG479" s="223">
        <f t="shared" ca="1" si="1012"/>
        <v>-3.488489117322579E-13</v>
      </c>
      <c r="FH479" s="223">
        <f t="shared" ca="1" si="1013"/>
        <v>4.2293693125766895E-13</v>
      </c>
      <c r="FI479" s="223">
        <f t="shared" ca="1" si="1014"/>
        <v>-4.7167517116800302E-13</v>
      </c>
      <c r="FJ479" s="223">
        <f t="shared" ca="1" si="1015"/>
        <v>4.9214238352002727E-13</v>
      </c>
      <c r="FK479" s="223">
        <f t="shared" ca="1" si="1016"/>
        <v>-4.8311181490416439E-13</v>
      </c>
      <c r="FL479" s="223">
        <f t="shared" ca="1" si="1017"/>
        <v>4.451247349691265E-13</v>
      </c>
      <c r="FM479" s="223">
        <f t="shared" ca="1" si="1018"/>
        <v>-3.8045799407581584E-13</v>
      </c>
      <c r="FN479" s="223">
        <f t="shared" ca="1" si="1019"/>
        <v>2.9298755459336413E-13</v>
      </c>
      <c r="FO479" s="223">
        <f t="shared" ca="1" si="1020"/>
        <v>-1.8795617542939474E-13</v>
      </c>
      <c r="FP479" s="223">
        <f t="shared" ca="1" si="1021"/>
        <v>7.1659174201493798E-14</v>
      </c>
      <c r="FQ479" s="223">
        <f t="shared" ca="1" si="1022"/>
        <v>4.8932898322272685E-14</v>
      </c>
      <c r="FR479" s="223">
        <f t="shared" ca="1" si="1023"/>
        <v>-1.6659205556545801E-13</v>
      </c>
      <c r="FS479" s="223">
        <f t="shared" ca="1" si="1024"/>
        <v>2.7426610254258717E-13</v>
      </c>
      <c r="FT479" s="223">
        <f t="shared" ca="1" si="1025"/>
        <v>-3.6550132675087919E-13</v>
      </c>
      <c r="FU479" s="223">
        <f t="shared" ca="1" si="1026"/>
        <v>4.3482931752225908E-13</v>
      </c>
      <c r="FV479" s="223">
        <f t="shared" ca="1" si="1027"/>
        <v>-4.7809472885280962E-13</v>
      </c>
      <c r="FW479" s="223">
        <f t="shared" ca="1" si="1028"/>
        <v>4.927043404273323E-13</v>
      </c>
      <c r="FX479" s="223">
        <f t="shared" ca="1" si="1029"/>
        <v>-4.7778248874542112E-13</v>
      </c>
      <c r="FY479" s="223">
        <f t="shared" ca="1" si="1030"/>
        <v>4.3422355219693705E-13</v>
      </c>
      <c r="FZ479" s="223">
        <f t="shared" ca="1" si="1031"/>
        <v>-3.6463834426293286E-13</v>
      </c>
      <c r="GA479" s="223">
        <f t="shared" ca="1" si="1032"/>
        <v>2.731976278993742E-13</v>
      </c>
      <c r="GB479" s="223">
        <f t="shared" ca="1" si="1033"/>
        <v>-1.6538213045910582E-13</v>
      </c>
      <c r="GC479" s="223">
        <f t="shared" ca="1" si="1034"/>
        <v>4.7654042631033885E-14</v>
      </c>
      <c r="GD479" s="223">
        <f t="shared" ca="1" si="1035"/>
        <v>7.2930309072715872E-14</v>
      </c>
      <c r="GE479" s="223">
        <f t="shared" ca="1" si="1036"/>
        <v>-1.8914340084243133E-13</v>
      </c>
      <c r="GF479" s="223">
        <f t="shared" ca="1" si="1037"/>
        <v>2.9401971123255647E-13</v>
      </c>
      <c r="GG479" s="223">
        <f t="shared" ca="1" si="1038"/>
        <v>-3.812732170592405E-13</v>
      </c>
      <c r="GH479" s="223">
        <f t="shared" ca="1" si="1039"/>
        <v>4.4567416187438851E-13</v>
      </c>
      <c r="GI479" s="223">
        <f t="shared" ca="1" si="1040"/>
        <v>-4.8336251445965227E-13</v>
      </c>
      <c r="GJ479" s="223">
        <f t="shared" ca="1" si="1041"/>
        <v>4.9207932942274498E-13</v>
      </c>
      <c r="GK479" s="223">
        <f t="shared" ca="1" si="1042"/>
        <v>-4.7130214272250077E-13</v>
      </c>
      <c r="GL479" s="223">
        <f t="shared" ca="1" si="1043"/>
        <v>4.2227628685399978E-13</v>
      </c>
      <c r="GM479" s="223">
        <f t="shared" ca="1" si="1044"/>
        <v>-3.4794024874017386E-13</v>
      </c>
      <c r="GN479" s="223">
        <f t="shared" ca="1" si="1045"/>
        <v>2.5274954419046489E-13</v>
      </c>
      <c r="GO479" s="223">
        <f t="shared" ca="1" si="1046"/>
        <v>-1.4240966545072455E-13</v>
      </c>
      <c r="GP479" s="223">
        <f t="shared" ca="1" si="1047"/>
        <v>2.3534108297902656E-14</v>
      </c>
      <c r="GQ479" s="223">
        <f t="shared" ca="1" si="1048"/>
        <v>9.6752024320717629E-14</v>
      </c>
      <c r="GR479" s="223">
        <f t="shared" ca="1" si="1049"/>
        <v>-2.1123908309971842E-13</v>
      </c>
      <c r="GS479" s="223">
        <f t="shared" ca="1" si="1050"/>
        <v>3.1306500068510324E-13</v>
      </c>
      <c r="GT479" s="223">
        <f t="shared" ca="1" si="1051"/>
        <v>-3.9612658679208127E-13</v>
      </c>
      <c r="GU479" s="223">
        <f t="shared" ca="1" si="1052"/>
        <v>4.5544533813412722E-13</v>
      </c>
      <c r="GV479" s="223">
        <f t="shared" ca="1" si="1053"/>
        <v>-4.874658374316168E-13</v>
      </c>
      <c r="GW479" s="223">
        <f t="shared" ca="1" si="1054"/>
        <v>4.90268856212517E-13</v>
      </c>
      <c r="GX479" s="223">
        <f t="shared" ca="1" si="1055"/>
        <v>-4.6368638855655375E-13</v>
      </c>
      <c r="GY479" s="223">
        <f t="shared" ca="1" si="1056"/>
        <v>4.0931172094902612E-13</v>
      </c>
      <c r="GZ479" s="223">
        <f t="shared" ca="1" si="1057"/>
        <v>-3.3040393468221287E-13</v>
      </c>
      <c r="HA479" s="223">
        <f t="shared" ca="1" si="1058"/>
        <v>2.3169256469140345E-13</v>
      </c>
      <c r="HB479" s="223">
        <f t="shared" ca="1" si="1059"/>
        <v>-1.1909412308465828E-13</v>
      </c>
      <c r="HC479" s="223">
        <f t="shared" ca="1" si="1060"/>
        <v>-6.4252176351851342E-16</v>
      </c>
      <c r="HD479" s="223">
        <f t="shared" ca="1" si="1061"/>
        <v>1.2034065546765387E-13</v>
      </c>
      <c r="HE479" s="223">
        <f t="shared" ca="1" si="1062"/>
        <v>-2.3282587190351059E-13</v>
      </c>
      <c r="HF479" s="223">
        <f t="shared" ca="1" si="1063"/>
        <v>3.3135608912970113E-13</v>
      </c>
      <c r="HG479" s="223">
        <f t="shared" ca="1" si="1064"/>
        <v>-4.1002565288078228E-13</v>
      </c>
      <c r="HH479" s="223">
        <f t="shared" ca="1" si="1065"/>
        <v>4.6411930668197978E-13</v>
      </c>
      <c r="HI479" s="223">
        <f t="shared" ca="1" si="1066"/>
        <v>-4.9039481250424167E-13</v>
      </c>
      <c r="HJ479" s="223">
        <f t="shared" ca="1" si="1067"/>
        <v>4.8727728238519893E-13</v>
      </c>
      <c r="HK479" s="223">
        <f t="shared" ca="1" si="1068"/>
        <v>-4.5495357326644081E-13</v>
      </c>
      <c r="HL479" s="223">
        <f t="shared" ca="1" si="1069"/>
        <v>3.9536108725678276E-13</v>
      </c>
      <c r="HM479" s="223">
        <f t="shared" ca="1" si="1070"/>
        <v>-3.1207164860567752E-13</v>
      </c>
      <c r="HN479" s="223">
        <f t="shared" ca="1" si="1071"/>
        <v>2.1007741751007936E-13</v>
      </c>
      <c r="HO479" s="223">
        <f t="shared" ca="1" si="1072"/>
        <v>-9.549167254472227E-14</v>
      </c>
      <c r="HP479" s="223">
        <f t="shared" ca="1" si="1073"/>
        <v>-2.4817603933733107E-14</v>
      </c>
      <c r="HQ479" s="223">
        <f t="shared" ca="1" si="1074"/>
        <v>1.4363937543491785E-13</v>
      </c>
      <c r="HR479" s="223">
        <f t="shared" ca="1" si="1075"/>
        <v>-2.5385176278874822E-13</v>
      </c>
      <c r="HS479" s="223">
        <f t="shared" ca="1" si="1076"/>
        <v>3.4884891173226164E-13</v>
      </c>
      <c r="HT479" s="223">
        <f t="shared" ca="1" si="1077"/>
        <v>-4.2293693125765729E-13</v>
      </c>
      <c r="HU479" s="223">
        <f t="shared" ca="1" si="1078"/>
        <v>4.7167517116800464E-13</v>
      </c>
      <c r="HV479" s="223">
        <f t="shared" ca="1" si="1079"/>
        <v>-4.9214238352002616E-13</v>
      </c>
      <c r="HW479" s="223">
        <f t="shared" ca="1" si="1080"/>
        <v>4.8311181490415782E-13</v>
      </c>
      <c r="HX479" s="223">
        <f t="shared" ca="1" si="1081"/>
        <v>-4.4512473496912422E-13</v>
      </c>
      <c r="HY479" s="223">
        <f t="shared" ca="1" si="1082"/>
        <v>3.8045799407579474E-13</v>
      </c>
      <c r="HZ479" s="223">
        <f t="shared" ca="1" si="1083"/>
        <v>-2.9298755459335989E-13</v>
      </c>
      <c r="IA479" s="223">
        <f t="shared" ca="1" si="1084"/>
        <v>1.8795617542941572E-13</v>
      </c>
      <c r="IB479" s="223">
        <f t="shared" ca="1" si="1085"/>
        <v>-7.1659174201488547E-14</v>
      </c>
      <c r="IC479" s="223">
        <f t="shared" ca="1" si="1086"/>
        <v>-4.8932898322250098E-14</v>
      </c>
      <c r="ID479" s="223">
        <f t="shared" ca="1" si="1087"/>
        <v>1.6659205556548936E-13</v>
      </c>
      <c r="IE479" s="223">
        <f t="shared" ca="1" si="1088"/>
        <v>4.962962660676341E-13</v>
      </c>
      <c r="IF479" s="223">
        <f t="shared" ca="1" si="1089"/>
        <v>3.6550132675090151E-13</v>
      </c>
      <c r="IG479" s="223">
        <f t="shared" ca="1" si="1090"/>
        <v>-4.3482931752226166E-13</v>
      </c>
      <c r="IH479" s="223">
        <f t="shared" ca="1" si="1091"/>
        <v>4.7809472885280417E-13</v>
      </c>
      <c r="II479" s="223">
        <f t="shared" ca="1" si="1092"/>
        <v>-4.927043404273323E-13</v>
      </c>
      <c r="IJ479" s="223">
        <f t="shared" ca="1" si="1093"/>
        <v>4.7778248874542667E-13</v>
      </c>
      <c r="IK479" s="223">
        <f t="shared" ca="1" si="1094"/>
        <v>-4.342235521969213E-13</v>
      </c>
      <c r="IL479" s="223">
        <f t="shared" ca="1" si="1095"/>
        <v>3.6463834426292933E-13</v>
      </c>
      <c r="IM479" s="223">
        <f t="shared" ca="1" si="1096"/>
        <v>-2.7319762789934648E-13</v>
      </c>
      <c r="IN479" s="223">
        <f t="shared" ca="1" si="1097"/>
        <v>1.6538213045907442E-13</v>
      </c>
      <c r="IO479" s="223">
        <f t="shared" ca="1" si="1098"/>
        <v>-4.7654042631056471E-14</v>
      </c>
      <c r="IP479" s="223">
        <f t="shared" ca="1" si="1099"/>
        <v>-7.2930309072748815E-14</v>
      </c>
      <c r="IQ479" s="223">
        <f t="shared" ca="1" si="1100"/>
        <v>1.8914340084241038E-13</v>
      </c>
      <c r="IR479" s="223">
        <f t="shared" ca="1" si="1101"/>
        <v>-2.9401971123258323E-13</v>
      </c>
      <c r="IS479" s="223">
        <f t="shared" ca="1" si="1102"/>
        <v>3.8127321705922611E-13</v>
      </c>
      <c r="IT479" s="223">
        <f t="shared" ca="1" si="1103"/>
        <v>-4.4567416187440269E-13</v>
      </c>
      <c r="IU479" s="223">
        <f t="shared" ca="1" si="1104"/>
        <v>4.8336251445965884E-13</v>
      </c>
      <c r="IV479" s="223">
        <f t="shared" ca="1" si="1105"/>
        <v>-4.9207932942274609E-13</v>
      </c>
      <c r="IW479" s="223">
        <f t="shared" ca="1" si="1106"/>
        <v>4.7130214272249107E-13</v>
      </c>
      <c r="IX479" s="223">
        <f t="shared" ca="1" si="1107"/>
        <v>-4.2227628685401155E-13</v>
      </c>
      <c r="IY479" s="223">
        <f t="shared" ca="1" si="1108"/>
        <v>3.4794024874015028E-13</v>
      </c>
      <c r="IZ479" s="223">
        <f t="shared" ca="1" si="1109"/>
        <v>-2.5274954419048433E-13</v>
      </c>
      <c r="JA479" s="223">
        <f t="shared" ca="1" si="1110"/>
        <v>1.4240966545069264E-13</v>
      </c>
      <c r="JB479" s="223">
        <f t="shared" ca="1" si="1111"/>
        <v>-2.3534108297869375E-14</v>
      </c>
    </row>
    <row r="480" spans="2:262">
      <c r="B480" s="230">
        <v>119</v>
      </c>
      <c r="C480" s="229">
        <f t="shared" si="1112"/>
        <v>2.3242187500000016E-3</v>
      </c>
      <c r="D480" s="226">
        <f t="shared" ca="1" si="855"/>
        <v>18.000000000030674</v>
      </c>
      <c r="E480" s="225">
        <f ca="1">DU361</f>
        <v>3.0675074606366749E-11</v>
      </c>
      <c r="F480" s="224">
        <v>119</v>
      </c>
      <c r="G480" s="223">
        <f t="shared" ca="1" si="856"/>
        <v>-7.5694149220497649E-14</v>
      </c>
      <c r="H480" s="223">
        <f t="shared" ca="1" si="857"/>
        <v>2.2079204616124267E-13</v>
      </c>
      <c r="I480" s="223">
        <f t="shared" ca="1" si="858"/>
        <v>-3.5516039024968169E-13</v>
      </c>
      <c r="J480" s="223">
        <f t="shared" ca="1" si="859"/>
        <v>4.7226945238261606E-13</v>
      </c>
      <c r="K480" s="223">
        <f t="shared" ca="1" si="860"/>
        <v>-5.664282310340141E-13</v>
      </c>
      <c r="L480" s="223">
        <f t="shared" ca="1" si="861"/>
        <v>6.3306101068507053E-13</v>
      </c>
      <c r="M480" s="223">
        <f t="shared" ca="1" si="862"/>
        <v>-6.6892972210552015E-13</v>
      </c>
      <c r="N480" s="223">
        <f t="shared" ca="1" si="863"/>
        <v>6.7229129872380289E-13</v>
      </c>
      <c r="O480" s="223">
        <f t="shared" ca="1" si="864"/>
        <v>-6.4298238223684668E-13</v>
      </c>
      <c r="P480" s="223">
        <f t="shared" ca="1" si="865"/>
        <v>5.8242726112767355E-13</v>
      </c>
      <c r="Q480" s="223">
        <f t="shared" ca="1" si="866"/>
        <v>-4.9356865631270752E-13</v>
      </c>
      <c r="R480" s="223">
        <f t="shared" ca="1" si="867"/>
        <v>3.8072471744145441E-13</v>
      </c>
      <c r="S480" s="223">
        <f t="shared" ca="1" si="868"/>
        <v>-2.4937917921918064E-13</v>
      </c>
      <c r="T480" s="223">
        <f t="shared" ca="1" si="869"/>
        <v>1.0591487526137003E-13</v>
      </c>
      <c r="U480" s="223">
        <f t="shared" ca="1" si="870"/>
        <v>4.2696440428608534E-14</v>
      </c>
      <c r="V480" s="223">
        <f t="shared" ca="1" si="871"/>
        <v>-1.8923289100388302E-13</v>
      </c>
      <c r="W480" s="223">
        <f t="shared" ca="1" si="872"/>
        <v>3.2657342922306636E-13</v>
      </c>
      <c r="X480" s="223">
        <f t="shared" ca="1" si="873"/>
        <v>-4.4804389000998218E-13</v>
      </c>
      <c r="Y480" s="223">
        <f t="shared" ca="1" si="874"/>
        <v>5.4774132644391232E-13</v>
      </c>
      <c r="Z480" s="223">
        <f t="shared" ca="1" si="875"/>
        <v>-6.2082086783292314E-13</v>
      </c>
      <c r="AA480" s="223">
        <f t="shared" ca="1" si="876"/>
        <v>6.6373115978998991E-13</v>
      </c>
      <c r="AB480" s="223">
        <f t="shared" ca="1" si="877"/>
        <v>-6.7438694492714937E-13</v>
      </c>
      <c r="AC480" s="223">
        <f t="shared" ca="1" si="878"/>
        <v>6.5227039748120185E-13</v>
      </c>
      <c r="AD480" s="223">
        <f t="shared" ca="1" si="879"/>
        <v>-5.9845628743982123E-13</v>
      </c>
      <c r="AE480" s="223">
        <f t="shared" ca="1" si="880"/>
        <v>5.1555975129876366E-13</v>
      </c>
      <c r="AF480" s="223">
        <f t="shared" ca="1" si="881"/>
        <v>-4.0760920756886059E-13</v>
      </c>
      <c r="AG480" s="223">
        <f t="shared" ca="1" si="882"/>
        <v>2.798505927977372E-13</v>
      </c>
      <c r="AH480" s="223">
        <f t="shared" ca="1" si="883"/>
        <v>-1.3849243140173285E-13</v>
      </c>
      <c r="AI480" s="223">
        <f t="shared" ca="1" si="884"/>
        <v>-9.5958721719568498E-15</v>
      </c>
      <c r="AJ480" s="223">
        <f t="shared" ca="1" si="885"/>
        <v>1.5721785723725373E-13</v>
      </c>
      <c r="AK480" s="223">
        <f t="shared" ca="1" si="886"/>
        <v>-2.9719972420099768E-13</v>
      </c>
      <c r="AL480" s="223">
        <f t="shared" ca="1" si="887"/>
        <v>4.2273895066230805E-13</v>
      </c>
      <c r="AM480" s="223">
        <f t="shared" ca="1" si="888"/>
        <v>-5.2773486502193414E-13</v>
      </c>
      <c r="AN480" s="223">
        <f t="shared" ca="1" si="889"/>
        <v>6.0708511313267957E-13</v>
      </c>
      <c r="AO480" s="223">
        <f t="shared" ca="1" si="890"/>
        <v>-6.5693361097454332E-13</v>
      </c>
      <c r="AP480" s="223">
        <f t="shared" ca="1" si="891"/>
        <v>6.748579339108467E-13</v>
      </c>
      <c r="AQ480" s="223">
        <f t="shared" ca="1" si="892"/>
        <v>-6.5998703620588462E-13</v>
      </c>
      <c r="AR480" s="223">
        <f t="shared" ca="1" si="893"/>
        <v>6.1304358013694572E-13</v>
      </c>
      <c r="AS480" s="223">
        <f t="shared" ca="1" si="894"/>
        <v>-5.3630881768624633E-13</v>
      </c>
      <c r="AT480" s="223">
        <f t="shared" ca="1" si="895"/>
        <v>4.3351173141287989E-13</v>
      </c>
      <c r="AU480" s="223">
        <f t="shared" ca="1" si="896"/>
        <v>-3.0964782178622728E-13</v>
      </c>
      <c r="AV480" s="223">
        <f t="shared" ca="1" si="897"/>
        <v>1.7073634714435402E-13</v>
      </c>
      <c r="AW480" s="223">
        <f t="shared" ca="1" si="898"/>
        <v>-2.3527813381251425E-14</v>
      </c>
      <c r="AX480" s="223">
        <f t="shared" ca="1" si="899"/>
        <v>-1.2482407188188204E-13</v>
      </c>
      <c r="AY480" s="223">
        <f t="shared" ca="1" si="900"/>
        <v>2.6711003901171168E-13</v>
      </c>
      <c r="AZ480" s="223">
        <f t="shared" ca="1" si="901"/>
        <v>-3.9641559615492214E-13</v>
      </c>
      <c r="BA480" s="223">
        <f t="shared" ca="1" si="902"/>
        <v>5.0645704408600381E-13</v>
      </c>
      <c r="BB480" s="223">
        <f t="shared" ca="1" si="903"/>
        <v>-5.9188683722052595E-13</v>
      </c>
      <c r="BC480" s="223">
        <f t="shared" ca="1" si="904"/>
        <v>6.4855345154966842E-13</v>
      </c>
      <c r="BD480" s="223">
        <f t="shared" ca="1" si="905"/>
        <v>-6.7370313102117979E-13</v>
      </c>
      <c r="BE480" s="223">
        <f t="shared" ca="1" si="906"/>
        <v>6.6611370835231082E-13</v>
      </c>
      <c r="BF480" s="223">
        <f t="shared" ca="1" si="907"/>
        <v>-6.2615399715324843E-13</v>
      </c>
      <c r="BG480" s="223">
        <f t="shared" ca="1" si="908"/>
        <v>5.5576586915680727E-13</v>
      </c>
      <c r="BH480" s="223">
        <f t="shared" ca="1" si="909"/>
        <v>-4.5836988752478263E-13</v>
      </c>
      <c r="BI480" s="223">
        <f t="shared" ca="1" si="910"/>
        <v>3.3869908205009695E-13</v>
      </c>
      <c r="BJ480" s="223">
        <f t="shared" ca="1" si="911"/>
        <v>-2.0256894407194818E-13</v>
      </c>
      <c r="BK480" s="223">
        <f t="shared" ca="1" si="912"/>
        <v>5.6594818371231207E-14</v>
      </c>
      <c r="BL480" s="223">
        <f t="shared" ca="1" si="913"/>
        <v>9.2129574404040087E-14</v>
      </c>
      <c r="BM480" s="223">
        <f t="shared" ca="1" si="914"/>
        <v>-2.3637686234236161E-13</v>
      </c>
      <c r="BN480" s="223">
        <f t="shared" ca="1" si="915"/>
        <v>3.6913724175450937E-13</v>
      </c>
      <c r="BO480" s="223">
        <f t="shared" ca="1" si="916"/>
        <v>-4.8395912377046588E-13</v>
      </c>
      <c r="BP480" s="223">
        <f t="shared" ca="1" si="917"/>
        <v>5.7526265407433943E-13</v>
      </c>
      <c r="BQ480" s="223">
        <f t="shared" ca="1" si="918"/>
        <v>-6.3861087005344271E-13</v>
      </c>
      <c r="BR480" s="223">
        <f t="shared" ca="1" si="919"/>
        <v>6.7092531827945719E-13</v>
      </c>
      <c r="BS480" s="223">
        <f t="shared" ca="1" si="920"/>
        <v>-6.7063565423064783E-13</v>
      </c>
      <c r="BT480" s="223">
        <f t="shared" ca="1" si="921"/>
        <v>6.3775595434578963E-13</v>
      </c>
      <c r="BU480" s="223">
        <f t="shared" ca="1" si="922"/>
        <v>-5.7388403196923968E-13</v>
      </c>
      <c r="BV480" s="223">
        <f t="shared" ca="1" si="923"/>
        <v>4.8212379042918492E-13</v>
      </c>
      <c r="BW480" s="223">
        <f t="shared" ca="1" si="924"/>
        <v>-3.6693438655875575E-13</v>
      </c>
      <c r="BX480" s="223">
        <f t="shared" ca="1" si="925"/>
        <v>2.3391353467034748E-13</v>
      </c>
      <c r="BY480" s="223">
        <f t="shared" ca="1" si="926"/>
        <v>-8.9525481486643633E-14</v>
      </c>
      <c r="BZ480" s="223">
        <f t="shared" ca="1" si="927"/>
        <v>-5.9213128711861063E-14</v>
      </c>
      <c r="CA480" s="223">
        <f t="shared" ca="1" si="928"/>
        <v>2.0507423310747895E-13</v>
      </c>
      <c r="CB480" s="223">
        <f t="shared" ca="1" si="929"/>
        <v>-3.4096960340609038E-13</v>
      </c>
      <c r="CC480" s="223">
        <f t="shared" ca="1" si="930"/>
        <v>4.6029530353595183E-13</v>
      </c>
      <c r="CD480" s="223">
        <f t="shared" ca="1" si="931"/>
        <v>-5.5725261280744075E-13</v>
      </c>
      <c r="CE480" s="223">
        <f t="shared" ca="1" si="932"/>
        <v>6.2712981903554672E-13</v>
      </c>
      <c r="CF480" s="223">
        <f t="shared" ca="1" si="933"/>
        <v>-6.6653118767988166E-13</v>
      </c>
      <c r="CG480" s="223">
        <f t="shared" ca="1" si="934"/>
        <v>6.7354198007719593E-13</v>
      </c>
      <c r="CH480" s="223">
        <f t="shared" ca="1" si="935"/>
        <v>-6.4782150158349432E-13</v>
      </c>
      <c r="CI480" s="223">
        <f t="shared" ca="1" si="936"/>
        <v>5.9061965788235346E-13</v>
      </c>
      <c r="CJ480" s="223">
        <f t="shared" ca="1" si="937"/>
        <v>-5.0471621489337352E-13</v>
      </c>
      <c r="CK480" s="223">
        <f t="shared" ca="1" si="938"/>
        <v>3.942857139905544E-13</v>
      </c>
      <c r="CL480" s="223">
        <f t="shared" ca="1" si="939"/>
        <v>-2.646946070753199E-13</v>
      </c>
      <c r="CM480" s="223">
        <f t="shared" ca="1" si="940"/>
        <v>1.2224046987562975E-13</v>
      </c>
      <c r="CN480" s="223">
        <f t="shared" ca="1" si="941"/>
        <v>2.6154033406176788E-14</v>
      </c>
      <c r="CO480" s="223">
        <f t="shared" ca="1" si="942"/>
        <v>-1.7327756208264091E-13</v>
      </c>
      <c r="CP480" s="223">
        <f t="shared" ca="1" si="943"/>
        <v>3.1198053941767301E-13</v>
      </c>
      <c r="CQ480" s="223">
        <f t="shared" ca="1" si="944"/>
        <v>-4.3552259159812713E-13</v>
      </c>
      <c r="CR480" s="223">
        <f t="shared" ca="1" si="945"/>
        <v>5.379001011867142E-13</v>
      </c>
      <c r="CS480" s="223">
        <f t="shared" ca="1" si="946"/>
        <v>-6.141379573535092E-13</v>
      </c>
      <c r="CT480" s="223">
        <f t="shared" ca="1" si="947"/>
        <v>6.6053132506794773E-13</v>
      </c>
      <c r="CU480" s="223">
        <f t="shared" ca="1" si="948"/>
        <v>-6.7482568429842955E-13</v>
      </c>
      <c r="CV480" s="223">
        <f t="shared" ca="1" si="949"/>
        <v>6.5632639008141756E-13</v>
      </c>
      <c r="CW480" s="223">
        <f t="shared" ca="1" si="950"/>
        <v>-6.0593242930744743E-13</v>
      </c>
      <c r="CX480" s="223">
        <f t="shared" ca="1" si="951"/>
        <v>5.2609273378797793E-13</v>
      </c>
      <c r="CY480" s="223">
        <f t="shared" ca="1" si="952"/>
        <v>-4.2068717260199985E-13</v>
      </c>
      <c r="CZ480" s="223">
        <f t="shared" ca="1" si="953"/>
        <v>2.9483800698733836E-13</v>
      </c>
      <c r="DA480" s="223">
        <f t="shared" ca="1" si="954"/>
        <v>-1.5466097026572244E-13</v>
      </c>
      <c r="DB480" s="223">
        <f t="shared" ca="1" si="955"/>
        <v>6.9680692568056985E-15</v>
      </c>
      <c r="DC480" s="223">
        <f t="shared" ca="1" si="956"/>
        <v>1.4106345023344242E-13</v>
      </c>
      <c r="DD480" s="223">
        <f t="shared" ca="1" si="957"/>
        <v>-2.8223988698351376E-13</v>
      </c>
      <c r="DE480" s="223">
        <f t="shared" ca="1" si="958"/>
        <v>4.097006675898545E-13</v>
      </c>
      <c r="DF480" s="223">
        <f t="shared" ca="1" si="959"/>
        <v>-5.1725174110774414E-13</v>
      </c>
      <c r="DG480" s="223">
        <f t="shared" ca="1" si="960"/>
        <v>5.9966658354007442E-13</v>
      </c>
      <c r="DH480" s="223">
        <f t="shared" ca="1" si="961"/>
        <v>-6.5294018463822352E-13</v>
      </c>
      <c r="DI480" s="223">
        <f t="shared" ca="1" si="962"/>
        <v>6.7448367433844006E-13</v>
      </c>
      <c r="DJ480" s="223">
        <f t="shared" ca="1" si="963"/>
        <v>-6.6325013081823727E-13</v>
      </c>
      <c r="DK480" s="223">
        <f t="shared" ca="1" si="964"/>
        <v>6.1978545643693618E-13</v>
      </c>
      <c r="DL480" s="223">
        <f t="shared" ca="1" si="965"/>
        <v>-5.4620184920660555E-13</v>
      </c>
      <c r="DM480" s="223">
        <f t="shared" ca="1" si="966"/>
        <v>4.4607515896680236E-13</v>
      </c>
      <c r="DN480" s="223">
        <f t="shared" ca="1" si="967"/>
        <v>-3.2427111631573103E-13</v>
      </c>
      <c r="DO480" s="223">
        <f t="shared" ca="1" si="968"/>
        <v>1.8670887883168813E-13</v>
      </c>
      <c r="DP480" s="223">
        <f t="shared" ca="1" si="969"/>
        <v>-4.0073385230636905E-14</v>
      </c>
      <c r="DQ480" s="223">
        <f t="shared" ca="1" si="970"/>
        <v>-1.0850950417691408E-13</v>
      </c>
      <c r="DR480" s="223">
        <f t="shared" ca="1" si="971"/>
        <v>2.518192939403167E-13</v>
      </c>
      <c r="DS480" s="223">
        <f t="shared" ca="1" si="972"/>
        <v>-3.8289173878781751E-13</v>
      </c>
      <c r="DT480" s="223">
        <f t="shared" ca="1" si="973"/>
        <v>4.9535727627854361E-13</v>
      </c>
      <c r="DU480" s="223">
        <f t="shared" ca="1" si="974"/>
        <v>-5.8375056040232129E-13</v>
      </c>
      <c r="DV480" s="223">
        <f t="shared" ca="1" si="975"/>
        <v>6.437760541128917E-13</v>
      </c>
      <c r="DW480" s="223">
        <f t="shared" ca="1" si="976"/>
        <v>-6.7251677412917622E-13</v>
      </c>
      <c r="DX480" s="223">
        <f t="shared" ca="1" si="977"/>
        <v>6.6857604389606513E-13</v>
      </c>
      <c r="DY480" s="223">
        <f t="shared" ca="1" si="978"/>
        <v>-6.3214536611507345E-13</v>
      </c>
      <c r="DZ480" s="223">
        <f t="shared" ca="1" si="979"/>
        <v>5.6499511652886236E-13</v>
      </c>
      <c r="EA480" s="223">
        <f t="shared" ca="1" si="980"/>
        <v>-4.7038851120205671E-13</v>
      </c>
      <c r="EB480" s="223">
        <f t="shared" ca="1" si="981"/>
        <v>3.5292302812215819E-13</v>
      </c>
      <c r="EC480" s="223">
        <f t="shared" ca="1" si="982"/>
        <v>-2.1830698935481917E-13</v>
      </c>
      <c r="ED480" s="223">
        <f t="shared" ca="1" si="983"/>
        <v>7.3082160909433503E-14</v>
      </c>
      <c r="EE480" s="223">
        <f t="shared" ca="1" si="984"/>
        <v>7.5694149220513376E-14</v>
      </c>
      <c r="EF480" s="223">
        <f t="shared" ca="1" si="985"/>
        <v>-2.2079204616125201E-13</v>
      </c>
      <c r="EG480" s="223">
        <f t="shared" ca="1" si="986"/>
        <v>3.5516039024968492E-13</v>
      </c>
      <c r="EH480" s="223">
        <f t="shared" ca="1" si="987"/>
        <v>-4.7226945238264191E-13</v>
      </c>
      <c r="EI480" s="223">
        <f t="shared" ca="1" si="988"/>
        <v>5.6642823103403056E-13</v>
      </c>
      <c r="EJ480" s="223">
        <f t="shared" ca="1" si="989"/>
        <v>-6.3306101068507901E-13</v>
      </c>
      <c r="EK480" s="223">
        <f t="shared" ca="1" si="990"/>
        <v>6.6892972210552237E-13</v>
      </c>
      <c r="EL480" s="223">
        <f t="shared" ca="1" si="991"/>
        <v>-6.7229129872380188E-13</v>
      </c>
      <c r="EM480" s="223">
        <f t="shared" ca="1" si="992"/>
        <v>6.4298238223684436E-13</v>
      </c>
      <c r="EN480" s="223">
        <f t="shared" ca="1" si="993"/>
        <v>-5.8242726112765406E-13</v>
      </c>
      <c r="EO480" s="223">
        <f t="shared" ca="1" si="994"/>
        <v>4.9356865631268611E-13</v>
      </c>
      <c r="EP480" s="223">
        <f t="shared" ca="1" si="995"/>
        <v>-3.807247174414324E-13</v>
      </c>
      <c r="EQ480" s="223">
        <f t="shared" ca="1" si="996"/>
        <v>2.4937917921916035E-13</v>
      </c>
      <c r="ER480" s="223">
        <f t="shared" ca="1" si="997"/>
        <v>-1.0591487526135794E-13</v>
      </c>
      <c r="ES480" s="223">
        <f t="shared" ca="1" si="998"/>
        <v>-4.2696440428615943E-14</v>
      </c>
      <c r="ET480" s="223">
        <f t="shared" ca="1" si="999"/>
        <v>1.8923289100388555E-13</v>
      </c>
      <c r="EU480" s="223">
        <f t="shared" ca="1" si="1000"/>
        <v>-3.2657342922309802E-13</v>
      </c>
      <c r="EV480" s="223">
        <f t="shared" ca="1" si="1001"/>
        <v>4.480438900100056E-13</v>
      </c>
      <c r="EW480" s="223">
        <f t="shared" ca="1" si="1002"/>
        <v>-5.4774132644392505E-13</v>
      </c>
      <c r="EX480" s="223">
        <f t="shared" ca="1" si="1003"/>
        <v>6.2082086783292981E-13</v>
      </c>
      <c r="EY480" s="223">
        <f t="shared" ca="1" si="1004"/>
        <v>-6.6373115978999213E-13</v>
      </c>
      <c r="EZ480" s="223">
        <f t="shared" ca="1" si="1005"/>
        <v>6.7438694492714917E-13</v>
      </c>
      <c r="FA480" s="223">
        <f t="shared" ca="1" si="1006"/>
        <v>-6.5227039748119125E-13</v>
      </c>
      <c r="FB480" s="223">
        <f t="shared" ca="1" si="1007"/>
        <v>5.9845628743980679E-13</v>
      </c>
      <c r="FC480" s="223">
        <f t="shared" ca="1" si="1008"/>
        <v>-5.1555975129874953E-13</v>
      </c>
      <c r="FD480" s="223">
        <f t="shared" ca="1" si="1009"/>
        <v>4.0760920756884317E-13</v>
      </c>
      <c r="FE480" s="223">
        <f t="shared" ca="1" si="1010"/>
        <v>-2.7985059279772609E-13</v>
      </c>
      <c r="FF480" s="223">
        <f t="shared" ca="1" si="1011"/>
        <v>1.3849243140173028E-13</v>
      </c>
      <c r="FG480" s="223">
        <f t="shared" ca="1" si="1012"/>
        <v>9.595872171997858E-15</v>
      </c>
      <c r="FH480" s="223">
        <f t="shared" ca="1" si="1013"/>
        <v>-1.5721785723728425E-13</v>
      </c>
      <c r="FI480" s="223">
        <f t="shared" ca="1" si="1014"/>
        <v>2.9719972420102585E-13</v>
      </c>
      <c r="FJ480" s="223">
        <f t="shared" ca="1" si="1015"/>
        <v>-4.2273895066232507E-13</v>
      </c>
      <c r="FK480" s="223">
        <f t="shared" ca="1" si="1016"/>
        <v>5.2773486502194181E-13</v>
      </c>
      <c r="FL480" s="223">
        <f t="shared" ca="1" si="1017"/>
        <v>-6.0708511313268492E-13</v>
      </c>
      <c r="FM480" s="223">
        <f t="shared" ca="1" si="1018"/>
        <v>6.5693361097454382E-13</v>
      </c>
      <c r="FN480" s="223">
        <f t="shared" ca="1" si="1019"/>
        <v>-6.748579339108471E-13</v>
      </c>
      <c r="FO480" s="223">
        <f t="shared" ca="1" si="1020"/>
        <v>6.5998703620587806E-13</v>
      </c>
      <c r="FP480" s="223">
        <f t="shared" ca="1" si="1021"/>
        <v>-6.1304358013693653E-13</v>
      </c>
      <c r="FQ480" s="223">
        <f t="shared" ca="1" si="1022"/>
        <v>5.363088176862331E-13</v>
      </c>
      <c r="FR480" s="223">
        <f t="shared" ca="1" si="1023"/>
        <v>-4.335117314128705E-13</v>
      </c>
      <c r="FS480" s="223">
        <f t="shared" ca="1" si="1024"/>
        <v>3.0964782178622495E-13</v>
      </c>
      <c r="FT480" s="223">
        <f t="shared" ca="1" si="1025"/>
        <v>-1.7073634714431431E-13</v>
      </c>
      <c r="FU480" s="223">
        <f t="shared" ca="1" si="1026"/>
        <v>2.3527813381220022E-14</v>
      </c>
      <c r="FV480" s="223">
        <f t="shared" ca="1" si="1027"/>
        <v>1.2482407188190347E-13</v>
      </c>
      <c r="FW480" s="223">
        <f t="shared" ca="1" si="1028"/>
        <v>-2.6711003901173172E-13</v>
      </c>
      <c r="FX480" s="223">
        <f t="shared" ca="1" si="1029"/>
        <v>3.9641559615493981E-13</v>
      </c>
      <c r="FY480" s="223">
        <f t="shared" ca="1" si="1030"/>
        <v>-5.0645704408600553E-13</v>
      </c>
      <c r="FZ480" s="223">
        <f t="shared" ca="1" si="1031"/>
        <v>5.9188683722054554E-13</v>
      </c>
      <c r="GA480" s="223">
        <f t="shared" ca="1" si="1032"/>
        <v>-6.4855345154967963E-13</v>
      </c>
      <c r="GB480" s="223">
        <f t="shared" ca="1" si="1033"/>
        <v>6.73703131021181E-13</v>
      </c>
      <c r="GC480" s="223">
        <f t="shared" ca="1" si="1034"/>
        <v>-6.6611370835230729E-13</v>
      </c>
      <c r="GD480" s="223">
        <f t="shared" ca="1" si="1035"/>
        <v>6.2615399715324035E-13</v>
      </c>
      <c r="GE480" s="223">
        <f t="shared" ca="1" si="1036"/>
        <v>-5.5576586915680575E-13</v>
      </c>
      <c r="GF480" s="223">
        <f t="shared" ca="1" si="1037"/>
        <v>4.5836988752478071E-13</v>
      </c>
      <c r="GG480" s="223">
        <f t="shared" ca="1" si="1038"/>
        <v>-3.3869908205009467E-13</v>
      </c>
      <c r="GH480" s="223">
        <f t="shared" ca="1" si="1039"/>
        <v>2.0256894407196396E-13</v>
      </c>
      <c r="GI480" s="223">
        <f t="shared" ca="1" si="1040"/>
        <v>-5.6594818371247691E-14</v>
      </c>
      <c r="GJ480" s="223">
        <f t="shared" ca="1" si="1041"/>
        <v>-9.2129574404099699E-14</v>
      </c>
      <c r="GK480" s="223">
        <f t="shared" ca="1" si="1042"/>
        <v>2.3637686234241796E-13</v>
      </c>
      <c r="GL480" s="223">
        <f t="shared" ca="1" si="1043"/>
        <v>-3.6913724175454365E-13</v>
      </c>
      <c r="GM480" s="223">
        <f t="shared" ca="1" si="1044"/>
        <v>4.8395912377049456E-13</v>
      </c>
      <c r="GN480" s="223">
        <f t="shared" ca="1" si="1045"/>
        <v>-5.7526265407436083E-13</v>
      </c>
      <c r="GO480" s="223">
        <f t="shared" ca="1" si="1046"/>
        <v>6.3861087005344988E-13</v>
      </c>
      <c r="GP480" s="223">
        <f t="shared" ca="1" si="1047"/>
        <v>-6.7092531827945951E-13</v>
      </c>
      <c r="GQ480" s="223">
        <f t="shared" ca="1" si="1048"/>
        <v>6.706356542306454E-13</v>
      </c>
      <c r="GR480" s="223">
        <f t="shared" ca="1" si="1049"/>
        <v>-6.3775595434578882E-13</v>
      </c>
      <c r="GS480" s="223">
        <f t="shared" ca="1" si="1050"/>
        <v>5.7388403196923837E-13</v>
      </c>
      <c r="GT480" s="223">
        <f t="shared" ca="1" si="1051"/>
        <v>-4.821237904291831E-13</v>
      </c>
      <c r="GU480" s="223">
        <f t="shared" ca="1" si="1052"/>
        <v>3.6693438655876968E-13</v>
      </c>
      <c r="GV480" s="223">
        <f t="shared" ca="1" si="1053"/>
        <v>-2.3391353467036303E-13</v>
      </c>
      <c r="GW480" s="223">
        <f t="shared" ca="1" si="1054"/>
        <v>8.952548148658397E-14</v>
      </c>
      <c r="GX480" s="223">
        <f t="shared" ca="1" si="1055"/>
        <v>5.9213128711921029E-14</v>
      </c>
      <c r="GY480" s="223">
        <f t="shared" ca="1" si="1056"/>
        <v>-2.0507423310751795E-13</v>
      </c>
      <c r="GZ480" s="223">
        <f t="shared" ca="1" si="1057"/>
        <v>3.4096960340612583E-13</v>
      </c>
      <c r="HA480" s="223">
        <f t="shared" ca="1" si="1058"/>
        <v>-4.6029530353598182E-13</v>
      </c>
      <c r="HB480" s="223">
        <f t="shared" ca="1" si="1059"/>
        <v>5.5725261280745306E-13</v>
      </c>
      <c r="HC480" s="223">
        <f t="shared" ca="1" si="1060"/>
        <v>-6.2712981903555479E-13</v>
      </c>
      <c r="HD480" s="223">
        <f t="shared" ca="1" si="1061"/>
        <v>6.6653118767988499E-13</v>
      </c>
      <c r="HE480" s="223">
        <f t="shared" ca="1" si="1062"/>
        <v>-6.7354198007719573E-13</v>
      </c>
      <c r="HF480" s="223">
        <f t="shared" ca="1" si="1063"/>
        <v>6.4782150158349351E-13</v>
      </c>
      <c r="HG480" s="223">
        <f t="shared" ca="1" si="1064"/>
        <v>-5.9061965788235205E-13</v>
      </c>
      <c r="HH480" s="223">
        <f t="shared" ca="1" si="1065"/>
        <v>5.0471621489338463E-13</v>
      </c>
      <c r="HI480" s="223">
        <f t="shared" ca="1" si="1066"/>
        <v>-3.9428571399056783E-13</v>
      </c>
      <c r="HJ480" s="223">
        <f t="shared" ca="1" si="1067"/>
        <v>2.6469460707526457E-13</v>
      </c>
      <c r="HK480" s="223">
        <f t="shared" ca="1" si="1068"/>
        <v>-1.2224046987558941E-13</v>
      </c>
      <c r="HL480" s="223">
        <f t="shared" ca="1" si="1069"/>
        <v>-2.6154033406217758E-14</v>
      </c>
      <c r="HM480" s="223">
        <f t="shared" ca="1" si="1070"/>
        <v>1.7327756208268052E-13</v>
      </c>
      <c r="HN480" s="223">
        <f t="shared" ca="1" si="1071"/>
        <v>-3.1198053941769239E-13</v>
      </c>
      <c r="HO480" s="223">
        <f t="shared" ca="1" si="1072"/>
        <v>4.3552259159814379E-13</v>
      </c>
      <c r="HP480" s="223">
        <f t="shared" ca="1" si="1073"/>
        <v>-5.3790010118672743E-13</v>
      </c>
      <c r="HQ480" s="223">
        <f t="shared" ca="1" si="1074"/>
        <v>6.1413795735351819E-13</v>
      </c>
      <c r="HR480" s="223">
        <f t="shared" ca="1" si="1075"/>
        <v>-6.6053132506795227E-13</v>
      </c>
      <c r="HS480" s="223">
        <f t="shared" ca="1" si="1076"/>
        <v>6.7482568429842975E-13</v>
      </c>
      <c r="HT480" s="223">
        <f t="shared" ca="1" si="1077"/>
        <v>-6.563263900814214E-13</v>
      </c>
      <c r="HU480" s="223">
        <f t="shared" ca="1" si="1078"/>
        <v>6.059324293074547E-13</v>
      </c>
      <c r="HV480" s="223">
        <f t="shared" ca="1" si="1079"/>
        <v>-5.2609273378794026E-13</v>
      </c>
      <c r="HW480" s="223">
        <f t="shared" ca="1" si="1080"/>
        <v>4.206871726019528E-13</v>
      </c>
      <c r="HX480" s="223">
        <f t="shared" ca="1" si="1081"/>
        <v>-2.9483800698728424E-13</v>
      </c>
      <c r="HY480" s="223">
        <f t="shared" ca="1" si="1082"/>
        <v>1.5466097026566385E-13</v>
      </c>
      <c r="HZ480" s="223">
        <f t="shared" ca="1" si="1083"/>
        <v>-6.9680692567838754E-15</v>
      </c>
      <c r="IA480" s="223">
        <f t="shared" ca="1" si="1084"/>
        <v>-1.4106345023346383E-13</v>
      </c>
      <c r="IB480" s="223">
        <f t="shared" ca="1" si="1085"/>
        <v>2.822398869835336E-13</v>
      </c>
      <c r="IC480" s="223">
        <f t="shared" ca="1" si="1086"/>
        <v>-4.0970066758987186E-13</v>
      </c>
      <c r="ID480" s="223">
        <f t="shared" ca="1" si="1087"/>
        <v>5.1725174110775817E-13</v>
      </c>
      <c r="IE480" s="223">
        <f t="shared" ca="1" si="1088"/>
        <v>5.9313555413525167E-13</v>
      </c>
      <c r="IF480" s="223">
        <f t="shared" ca="1" si="1089"/>
        <v>6.5294018463821938E-13</v>
      </c>
      <c r="IG480" s="223">
        <f t="shared" ca="1" si="1090"/>
        <v>-6.7448367433843946E-13</v>
      </c>
      <c r="IH480" s="223">
        <f t="shared" ca="1" si="1091"/>
        <v>6.632501308182403E-13</v>
      </c>
      <c r="II480" s="223">
        <f t="shared" ca="1" si="1092"/>
        <v>-6.1978545643691235E-13</v>
      </c>
      <c r="IJ480" s="223">
        <f t="shared" ca="1" si="1093"/>
        <v>5.4620184920657021E-13</v>
      </c>
      <c r="IK480" s="223">
        <f t="shared" ca="1" si="1094"/>
        <v>-4.4607515896675717E-13</v>
      </c>
      <c r="IL480" s="223">
        <f t="shared" ca="1" si="1095"/>
        <v>3.2427111631571195E-13</v>
      </c>
      <c r="IM480" s="223">
        <f t="shared" ca="1" si="1096"/>
        <v>-1.8670887883166716E-13</v>
      </c>
      <c r="IN480" s="223">
        <f t="shared" ca="1" si="1097"/>
        <v>4.0073385230615114E-14</v>
      </c>
      <c r="IO480" s="223">
        <f t="shared" ca="1" si="1098"/>
        <v>1.0850950417693562E-13</v>
      </c>
      <c r="IP480" s="223">
        <f t="shared" ca="1" si="1099"/>
        <v>-2.5181929394033694E-13</v>
      </c>
      <c r="IQ480" s="223">
        <f t="shared" ca="1" si="1100"/>
        <v>3.8289173878783544E-13</v>
      </c>
      <c r="IR480" s="223">
        <f t="shared" ca="1" si="1101"/>
        <v>-4.9535727627855835E-13</v>
      </c>
      <c r="IS480" s="223">
        <f t="shared" ca="1" si="1102"/>
        <v>5.8375056040231291E-13</v>
      </c>
      <c r="IT480" s="223">
        <f t="shared" ca="1" si="1103"/>
        <v>-6.4377605411288675E-13</v>
      </c>
      <c r="IU480" s="223">
        <f t="shared" ca="1" si="1104"/>
        <v>6.7251677412917481E-13</v>
      </c>
      <c r="IV480" s="223">
        <f t="shared" ca="1" si="1105"/>
        <v>-6.6857604389605696E-13</v>
      </c>
      <c r="IW480" s="223">
        <f t="shared" ca="1" si="1106"/>
        <v>6.3214536611505225E-13</v>
      </c>
      <c r="IX480" s="223">
        <f t="shared" ca="1" si="1107"/>
        <v>-5.6499511652882954E-13</v>
      </c>
      <c r="IY480" s="223">
        <f t="shared" ca="1" si="1108"/>
        <v>4.7038851120204096E-13</v>
      </c>
      <c r="IZ480" s="223">
        <f t="shared" ca="1" si="1109"/>
        <v>-3.5292302812213961E-13</v>
      </c>
      <c r="JA480" s="223">
        <f t="shared" ca="1" si="1110"/>
        <v>2.183069893547985E-13</v>
      </c>
      <c r="JB480" s="223">
        <f t="shared" ca="1" si="1111"/>
        <v>-7.3082160909411806E-14</v>
      </c>
    </row>
    <row r="481" spans="2:262">
      <c r="B481" s="230">
        <v>120</v>
      </c>
      <c r="C481" s="229">
        <f t="shared" si="1112"/>
        <v>2.3437500000000016E-3</v>
      </c>
      <c r="D481" s="226">
        <f t="shared" ca="1" si="855"/>
        <v>18.000000000030976</v>
      </c>
      <c r="E481" s="225">
        <f ca="1">DV361</f>
        <v>3.0974693503984441E-11</v>
      </c>
      <c r="F481" s="224">
        <v>120</v>
      </c>
      <c r="G481" s="223">
        <f t="shared" ca="1" si="856"/>
        <v>-9.5632313709940861E-13</v>
      </c>
      <c r="H481" s="223">
        <f t="shared" ca="1" si="857"/>
        <v>2.1863150115844648E-12</v>
      </c>
      <c r="I481" s="223">
        <f t="shared" ca="1" si="858"/>
        <v>-3.3322880262739189E-12</v>
      </c>
      <c r="J481" s="223">
        <f t="shared" ca="1" si="859"/>
        <v>4.3502030808823099E-12</v>
      </c>
      <c r="K481" s="223">
        <f t="shared" ca="1" si="860"/>
        <v>-5.2009422707143893E-12</v>
      </c>
      <c r="L481" s="223">
        <f t="shared" ca="1" si="861"/>
        <v>5.851812165804954E-12</v>
      </c>
      <c r="M481" s="223">
        <f t="shared" ca="1" si="862"/>
        <v>-6.2778002010976928E-12</v>
      </c>
      <c r="N481" s="223">
        <f t="shared" ca="1" si="863"/>
        <v>6.4625358952931611E-12</v>
      </c>
      <c r="O481" s="223">
        <f t="shared" ca="1" si="864"/>
        <v>-6.3989199592643982E-12</v>
      </c>
      <c r="P481" s="223">
        <f t="shared" ca="1" si="865"/>
        <v>6.0893971177567625E-12</v>
      </c>
      <c r="Q481" s="223">
        <f t="shared" ca="1" si="866"/>
        <v>-5.5458621599869696E-12</v>
      </c>
      <c r="R481" s="223">
        <f t="shared" ca="1" si="867"/>
        <v>4.7892028295642023E-12</v>
      </c>
      <c r="S481" s="223">
        <f t="shared" ca="1" si="868"/>
        <v>-3.8484971202172029E-12</v>
      </c>
      <c r="T481" s="223">
        <f t="shared" ca="1" si="869"/>
        <v>2.7598958248022715E-12</v>
      </c>
      <c r="U481" s="223">
        <f t="shared" ca="1" si="870"/>
        <v>-1.5652332806076394E-12</v>
      </c>
      <c r="V481" s="223">
        <f t="shared" ca="1" si="871"/>
        <v>3.1041969923214918E-13</v>
      </c>
      <c r="W481" s="223">
        <f t="shared" ca="1" si="872"/>
        <v>9.5632313709946011E-13</v>
      </c>
      <c r="X481" s="223">
        <f t="shared" ca="1" si="873"/>
        <v>-2.1863150115844866E-12</v>
      </c>
      <c r="Y481" s="223">
        <f t="shared" ca="1" si="874"/>
        <v>3.3322880262739484E-12</v>
      </c>
      <c r="Z481" s="223">
        <f t="shared" ca="1" si="875"/>
        <v>-4.3502030808823196E-12</v>
      </c>
      <c r="AA481" s="223">
        <f t="shared" ca="1" si="876"/>
        <v>5.2009422707144103E-12</v>
      </c>
      <c r="AB481" s="223">
        <f t="shared" ca="1" si="877"/>
        <v>-5.8518121658049694E-12</v>
      </c>
      <c r="AC481" s="223">
        <f t="shared" ca="1" si="878"/>
        <v>6.2778002010977065E-12</v>
      </c>
      <c r="AD481" s="223">
        <f t="shared" ca="1" si="879"/>
        <v>-6.4625358952931651E-12</v>
      </c>
      <c r="AE481" s="223">
        <f t="shared" ca="1" si="880"/>
        <v>6.3989199592643965E-12</v>
      </c>
      <c r="AF481" s="223">
        <f t="shared" ca="1" si="881"/>
        <v>-6.0893971177567504E-12</v>
      </c>
      <c r="AG481" s="223">
        <f t="shared" ca="1" si="882"/>
        <v>5.5458621599869518E-12</v>
      </c>
      <c r="AH481" s="223">
        <f t="shared" ca="1" si="883"/>
        <v>-4.7892028295641789E-12</v>
      </c>
      <c r="AI481" s="223">
        <f t="shared" ca="1" si="884"/>
        <v>3.8484971202171383E-12</v>
      </c>
      <c r="AJ481" s="223">
        <f t="shared" ca="1" si="885"/>
        <v>-2.7598958248022816E-12</v>
      </c>
      <c r="AK481" s="223">
        <f t="shared" ca="1" si="886"/>
        <v>1.5652332806076057E-12</v>
      </c>
      <c r="AL481" s="223">
        <f t="shared" ca="1" si="887"/>
        <v>-3.1041969923211435E-13</v>
      </c>
      <c r="AM481" s="223">
        <f t="shared" ca="1" si="888"/>
        <v>-9.5632313709949464E-13</v>
      </c>
      <c r="AN481" s="223">
        <f t="shared" ca="1" si="889"/>
        <v>2.186315011584563E-12</v>
      </c>
      <c r="AO481" s="223">
        <f t="shared" ca="1" si="890"/>
        <v>-3.3322880262739387E-12</v>
      </c>
      <c r="AP481" s="223">
        <f t="shared" ca="1" si="891"/>
        <v>4.3502030808823446E-12</v>
      </c>
      <c r="AQ481" s="223">
        <f t="shared" ca="1" si="892"/>
        <v>-5.2009422707144313E-12</v>
      </c>
      <c r="AR481" s="223">
        <f t="shared" ca="1" si="893"/>
        <v>5.8518121658049839E-12</v>
      </c>
      <c r="AS481" s="223">
        <f t="shared" ca="1" si="894"/>
        <v>-6.2778002010977146E-12</v>
      </c>
      <c r="AT481" s="223">
        <f t="shared" ca="1" si="895"/>
        <v>6.4625358952931619E-12</v>
      </c>
      <c r="AU481" s="223">
        <f t="shared" ca="1" si="896"/>
        <v>-6.3989199592643917E-12</v>
      </c>
      <c r="AV481" s="223">
        <f t="shared" ca="1" si="897"/>
        <v>6.0893971177567391E-12</v>
      </c>
      <c r="AW481" s="223">
        <f t="shared" ca="1" si="898"/>
        <v>-5.545862159986934E-12</v>
      </c>
      <c r="AX481" s="223">
        <f t="shared" ca="1" si="899"/>
        <v>4.7892028295641555E-12</v>
      </c>
      <c r="AY481" s="223">
        <f t="shared" ca="1" si="900"/>
        <v>-3.84849712021711E-12</v>
      </c>
      <c r="AZ481" s="223">
        <f t="shared" ca="1" si="901"/>
        <v>2.7598958248021665E-12</v>
      </c>
      <c r="BA481" s="223">
        <f t="shared" ca="1" si="902"/>
        <v>-1.5652332806074825E-12</v>
      </c>
      <c r="BB481" s="223">
        <f t="shared" ca="1" si="903"/>
        <v>3.1041969923198767E-13</v>
      </c>
      <c r="BC481" s="223">
        <f t="shared" ca="1" si="904"/>
        <v>9.5632313709943809E-13</v>
      </c>
      <c r="BD481" s="223">
        <f t="shared" ca="1" si="905"/>
        <v>-2.1863150115845088E-12</v>
      </c>
      <c r="BE481" s="223">
        <f t="shared" ca="1" si="906"/>
        <v>3.3322880262739694E-12</v>
      </c>
      <c r="BF481" s="223">
        <f t="shared" ca="1" si="907"/>
        <v>-4.3502030808823705E-12</v>
      </c>
      <c r="BG481" s="223">
        <f t="shared" ca="1" si="908"/>
        <v>5.2009422707144523E-12</v>
      </c>
      <c r="BH481" s="223">
        <f t="shared" ca="1" si="909"/>
        <v>-5.8518121658049992E-12</v>
      </c>
      <c r="BI481" s="223">
        <f t="shared" ca="1" si="910"/>
        <v>6.2778002010977235E-12</v>
      </c>
      <c r="BJ481" s="223">
        <f t="shared" ca="1" si="911"/>
        <v>-6.4625358952931683E-12</v>
      </c>
      <c r="BK481" s="223">
        <f t="shared" ca="1" si="912"/>
        <v>6.3989199592643723E-12</v>
      </c>
      <c r="BL481" s="223">
        <f t="shared" ca="1" si="913"/>
        <v>-6.0893971177566963E-12</v>
      </c>
      <c r="BM481" s="223">
        <f t="shared" ca="1" si="914"/>
        <v>5.5458621599869631E-12</v>
      </c>
      <c r="BN481" s="223">
        <f t="shared" ca="1" si="915"/>
        <v>-4.7892028295641942E-12</v>
      </c>
      <c r="BO481" s="223">
        <f t="shared" ca="1" si="916"/>
        <v>3.848497120217156E-12</v>
      </c>
      <c r="BP481" s="223">
        <f t="shared" ca="1" si="917"/>
        <v>-2.7598958248022186E-12</v>
      </c>
      <c r="BQ481" s="223">
        <f t="shared" ca="1" si="918"/>
        <v>1.565233280607538E-12</v>
      </c>
      <c r="BR481" s="223">
        <f t="shared" ca="1" si="919"/>
        <v>-3.1041969923204467E-13</v>
      </c>
      <c r="BS481" s="223">
        <f t="shared" ca="1" si="920"/>
        <v>-9.5632313709956371E-13</v>
      </c>
      <c r="BT481" s="223">
        <f t="shared" ca="1" si="921"/>
        <v>2.1863150115846284E-12</v>
      </c>
      <c r="BU481" s="223">
        <f t="shared" ca="1" si="922"/>
        <v>-3.3322880262740773E-12</v>
      </c>
      <c r="BV481" s="223">
        <f t="shared" ca="1" si="923"/>
        <v>4.3502030808824642E-12</v>
      </c>
      <c r="BW481" s="223">
        <f t="shared" ca="1" si="924"/>
        <v>-5.2009422707145274E-12</v>
      </c>
      <c r="BX481" s="223">
        <f t="shared" ca="1" si="925"/>
        <v>5.851812165804975E-12</v>
      </c>
      <c r="BY481" s="223">
        <f t="shared" ca="1" si="926"/>
        <v>-6.2778002010977098E-12</v>
      </c>
      <c r="BZ481" s="223">
        <f t="shared" ca="1" si="927"/>
        <v>6.4625358952931659E-12</v>
      </c>
      <c r="CA481" s="223">
        <f t="shared" ca="1" si="928"/>
        <v>-6.398919959264382E-12</v>
      </c>
      <c r="CB481" s="223">
        <f t="shared" ca="1" si="929"/>
        <v>6.0893971177567149E-12</v>
      </c>
      <c r="CC481" s="223">
        <f t="shared" ca="1" si="930"/>
        <v>-5.5458621599868977E-12</v>
      </c>
      <c r="CD481" s="223">
        <f t="shared" ca="1" si="931"/>
        <v>4.7892028295641086E-12</v>
      </c>
      <c r="CE481" s="223">
        <f t="shared" ca="1" si="932"/>
        <v>-3.8484971202170543E-12</v>
      </c>
      <c r="CF481" s="223">
        <f t="shared" ca="1" si="933"/>
        <v>2.7598958248021035E-12</v>
      </c>
      <c r="CG481" s="223">
        <f t="shared" ca="1" si="934"/>
        <v>-1.5652332806074148E-12</v>
      </c>
      <c r="CH481" s="223">
        <f t="shared" ca="1" si="935"/>
        <v>3.1041969923210167E-13</v>
      </c>
      <c r="CI481" s="223">
        <f t="shared" ca="1" si="936"/>
        <v>9.5632313709950696E-13</v>
      </c>
      <c r="CJ481" s="223">
        <f t="shared" ca="1" si="937"/>
        <v>-2.1863150115845747E-12</v>
      </c>
      <c r="CK481" s="223">
        <f t="shared" ca="1" si="938"/>
        <v>3.3322880262740284E-12</v>
      </c>
      <c r="CL481" s="223">
        <f t="shared" ca="1" si="939"/>
        <v>-4.3502030808824222E-12</v>
      </c>
      <c r="CM481" s="223">
        <f t="shared" ca="1" si="940"/>
        <v>5.2009422707144935E-12</v>
      </c>
      <c r="CN481" s="223">
        <f t="shared" ca="1" si="941"/>
        <v>-5.8518121658050283E-12</v>
      </c>
      <c r="CO481" s="223">
        <f t="shared" ca="1" si="942"/>
        <v>6.2778002010976968E-12</v>
      </c>
      <c r="CP481" s="223">
        <f t="shared" ca="1" si="943"/>
        <v>-6.4625358952931716E-12</v>
      </c>
      <c r="CQ481" s="223">
        <f t="shared" ca="1" si="944"/>
        <v>6.3989199592643893E-12</v>
      </c>
      <c r="CR481" s="223">
        <f t="shared" ca="1" si="945"/>
        <v>-6.0893971177566728E-12</v>
      </c>
      <c r="CS481" s="223">
        <f t="shared" ca="1" si="946"/>
        <v>5.5458621599869267E-12</v>
      </c>
      <c r="CT481" s="223">
        <f t="shared" ca="1" si="947"/>
        <v>-4.7892028295640238E-12</v>
      </c>
      <c r="CU481" s="223">
        <f t="shared" ca="1" si="948"/>
        <v>3.8484971202171003E-12</v>
      </c>
      <c r="CV481" s="223">
        <f t="shared" ca="1" si="949"/>
        <v>-2.7598958248019888E-12</v>
      </c>
      <c r="CW481" s="223">
        <f t="shared" ca="1" si="950"/>
        <v>1.5652332806074704E-12</v>
      </c>
      <c r="CX481" s="223">
        <f t="shared" ca="1" si="951"/>
        <v>-3.1041969923179133E-13</v>
      </c>
      <c r="CY481" s="223">
        <f t="shared" ca="1" si="952"/>
        <v>-9.5632313709963257E-13</v>
      </c>
      <c r="CZ481" s="223">
        <f t="shared" ca="1" si="953"/>
        <v>2.186315011584521E-12</v>
      </c>
      <c r="DA481" s="223">
        <f t="shared" ca="1" si="954"/>
        <v>-3.3322880262741374E-12</v>
      </c>
      <c r="DB481" s="223">
        <f t="shared" ca="1" si="955"/>
        <v>4.3502030808823802E-12</v>
      </c>
      <c r="DC481" s="223">
        <f t="shared" ca="1" si="956"/>
        <v>-5.2009422707145686E-12</v>
      </c>
      <c r="DD481" s="223">
        <f t="shared" ca="1" si="957"/>
        <v>5.8518121658050049E-12</v>
      </c>
      <c r="DE481" s="223">
        <f t="shared" ca="1" si="958"/>
        <v>-6.2778002010977711E-12</v>
      </c>
      <c r="DF481" s="223">
        <f t="shared" ca="1" si="959"/>
        <v>6.4625358952931691E-12</v>
      </c>
      <c r="DG481" s="223">
        <f t="shared" ca="1" si="960"/>
        <v>-6.398919959264344E-12</v>
      </c>
      <c r="DH481" s="223">
        <f t="shared" ca="1" si="961"/>
        <v>6.0893971177566914E-12</v>
      </c>
      <c r="DI481" s="223">
        <f t="shared" ca="1" si="962"/>
        <v>-5.5458621599869566E-12</v>
      </c>
      <c r="DJ481" s="223">
        <f t="shared" ca="1" si="963"/>
        <v>4.7892028295640618E-12</v>
      </c>
      <c r="DK481" s="223">
        <f t="shared" ca="1" si="964"/>
        <v>-3.8484971202171463E-12</v>
      </c>
      <c r="DL481" s="223">
        <f t="shared" ca="1" si="965"/>
        <v>2.7598958248020405E-12</v>
      </c>
      <c r="DM481" s="223">
        <f t="shared" ca="1" si="966"/>
        <v>-1.5652332806075257E-12</v>
      </c>
      <c r="DN481" s="223">
        <f t="shared" ca="1" si="967"/>
        <v>3.1041969923184833E-13</v>
      </c>
      <c r="DO481" s="223">
        <f t="shared" ca="1" si="968"/>
        <v>9.5632313709957623E-13</v>
      </c>
      <c r="DP481" s="223">
        <f t="shared" ca="1" si="969"/>
        <v>-2.1863150115848134E-12</v>
      </c>
      <c r="DQ481" s="223">
        <f t="shared" ca="1" si="970"/>
        <v>3.3322880262740886E-12</v>
      </c>
      <c r="DR481" s="223">
        <f t="shared" ca="1" si="971"/>
        <v>-4.3502030808826104E-12</v>
      </c>
      <c r="DS481" s="223">
        <f t="shared" ca="1" si="972"/>
        <v>5.2009422707145347E-12</v>
      </c>
      <c r="DT481" s="223">
        <f t="shared" ca="1" si="973"/>
        <v>-5.8518121658049799E-12</v>
      </c>
      <c r="DU481" s="223">
        <f t="shared" ca="1" si="974"/>
        <v>6.2778002010977574E-12</v>
      </c>
      <c r="DV481" s="223">
        <f t="shared" ca="1" si="975"/>
        <v>-6.4625358952931659E-12</v>
      </c>
      <c r="DW481" s="223">
        <f t="shared" ca="1" si="976"/>
        <v>6.3989199592643521E-12</v>
      </c>
      <c r="DX481" s="223">
        <f t="shared" ca="1" si="977"/>
        <v>-6.0893971177567116E-12</v>
      </c>
      <c r="DY481" s="223">
        <f t="shared" ca="1" si="978"/>
        <v>5.5458621599867967E-12</v>
      </c>
      <c r="DZ481" s="223">
        <f t="shared" ca="1" si="979"/>
        <v>-4.7892028295640997E-12</v>
      </c>
      <c r="EA481" s="223">
        <f t="shared" ca="1" si="980"/>
        <v>3.8484971202168959E-12</v>
      </c>
      <c r="EB481" s="223">
        <f t="shared" ca="1" si="981"/>
        <v>-2.7598958248020922E-12</v>
      </c>
      <c r="EC481" s="223">
        <f t="shared" ca="1" si="982"/>
        <v>1.5652332806072242E-12</v>
      </c>
      <c r="ED481" s="223">
        <f t="shared" ca="1" si="983"/>
        <v>-3.1041969923190533E-13</v>
      </c>
      <c r="EE481" s="223">
        <f t="shared" ca="1" si="984"/>
        <v>-9.5632313709951968E-13</v>
      </c>
      <c r="EF481" s="223">
        <f t="shared" ca="1" si="985"/>
        <v>2.1863150115847593E-12</v>
      </c>
      <c r="EG481" s="223">
        <f t="shared" ca="1" si="986"/>
        <v>-3.3322880262740393E-12</v>
      </c>
      <c r="EH481" s="223">
        <f t="shared" ca="1" si="987"/>
        <v>4.3502030808825684E-12</v>
      </c>
      <c r="EI481" s="223">
        <f t="shared" ca="1" si="988"/>
        <v>-5.2009422707145016E-12</v>
      </c>
      <c r="EJ481" s="223">
        <f t="shared" ca="1" si="989"/>
        <v>5.8518121658051131E-12</v>
      </c>
      <c r="EK481" s="223">
        <f t="shared" ca="1" si="990"/>
        <v>-6.2778002010977437E-12</v>
      </c>
      <c r="EL481" s="223">
        <f t="shared" ca="1" si="991"/>
        <v>6.4625358952931813E-12</v>
      </c>
      <c r="EM481" s="223">
        <f t="shared" ca="1" si="992"/>
        <v>-6.398919959264361E-12</v>
      </c>
      <c r="EN481" s="223">
        <f t="shared" ca="1" si="993"/>
        <v>6.0893971177566058E-12</v>
      </c>
      <c r="EO481" s="223">
        <f t="shared" ca="1" si="994"/>
        <v>-5.5458621599868258E-12</v>
      </c>
      <c r="EP481" s="223">
        <f t="shared" ca="1" si="995"/>
        <v>4.7892028295641385E-12</v>
      </c>
      <c r="EQ481" s="223">
        <f t="shared" ca="1" si="996"/>
        <v>-3.848497120216942E-12</v>
      </c>
      <c r="ER481" s="223">
        <f t="shared" ca="1" si="997"/>
        <v>2.7598958248021439E-12</v>
      </c>
      <c r="ES481" s="223">
        <f t="shared" ca="1" si="998"/>
        <v>-1.5652332806072795E-12</v>
      </c>
      <c r="ET481" s="223">
        <f t="shared" ca="1" si="999"/>
        <v>3.1041969923196233E-13</v>
      </c>
      <c r="EU481" s="223">
        <f t="shared" ca="1" si="1000"/>
        <v>9.5632313709982684E-13</v>
      </c>
      <c r="EV481" s="223">
        <f t="shared" ca="1" si="1001"/>
        <v>-2.1863150115847063E-12</v>
      </c>
      <c r="EW481" s="223">
        <f t="shared" ca="1" si="1002"/>
        <v>3.3322880262743063E-12</v>
      </c>
      <c r="EX481" s="223">
        <f t="shared" ca="1" si="1003"/>
        <v>-4.3502030808825256E-12</v>
      </c>
      <c r="EY481" s="223">
        <f t="shared" ca="1" si="1004"/>
        <v>5.2009422707146858E-12</v>
      </c>
      <c r="EZ481" s="223">
        <f t="shared" ca="1" si="1005"/>
        <v>-5.8518121658050881E-12</v>
      </c>
      <c r="FA481" s="223">
        <f t="shared" ca="1" si="1006"/>
        <v>6.2778002010977291E-12</v>
      </c>
      <c r="FB481" s="223">
        <f t="shared" ca="1" si="1007"/>
        <v>-6.462535895293178E-12</v>
      </c>
      <c r="FC481" s="223">
        <f t="shared" ca="1" si="1008"/>
        <v>6.3989199592643691E-12</v>
      </c>
      <c r="FD481" s="223">
        <f t="shared" ca="1" si="1009"/>
        <v>-6.0893971177566252E-12</v>
      </c>
      <c r="FE481" s="223">
        <f t="shared" ca="1" si="1010"/>
        <v>5.5458621599868548E-12</v>
      </c>
      <c r="FF481" s="223">
        <f t="shared" ca="1" si="1011"/>
        <v>-4.7892028295639293E-12</v>
      </c>
      <c r="FG481" s="223">
        <f t="shared" ca="1" si="1012"/>
        <v>3.848497120216988E-12</v>
      </c>
      <c r="FH481" s="223">
        <f t="shared" ca="1" si="1013"/>
        <v>-2.7598958248018632E-12</v>
      </c>
      <c r="FI481" s="223">
        <f t="shared" ca="1" si="1014"/>
        <v>1.5652332806073351E-12</v>
      </c>
      <c r="FJ481" s="223">
        <f t="shared" ca="1" si="1015"/>
        <v>-3.1041969923201933E-13</v>
      </c>
      <c r="FK481" s="223">
        <f t="shared" ca="1" si="1016"/>
        <v>-9.563231370997707E-13</v>
      </c>
      <c r="FL481" s="223">
        <f t="shared" ca="1" si="1017"/>
        <v>2.1863150115846522E-12</v>
      </c>
      <c r="FM481" s="223">
        <f t="shared" ca="1" si="1018"/>
        <v>-3.3322880262742574E-12</v>
      </c>
      <c r="FN481" s="223">
        <f t="shared" ca="1" si="1019"/>
        <v>4.3502030808824836E-12</v>
      </c>
      <c r="FO481" s="223">
        <f t="shared" ca="1" si="1020"/>
        <v>-5.2009422707146518E-12</v>
      </c>
      <c r="FP481" s="223">
        <f t="shared" ca="1" si="1021"/>
        <v>5.8518121658050639E-12</v>
      </c>
      <c r="FQ481" s="223">
        <f t="shared" ca="1" si="1022"/>
        <v>-6.2778002010978051E-12</v>
      </c>
      <c r="FR481" s="223">
        <f t="shared" ca="1" si="1023"/>
        <v>6.4625358952931756E-12</v>
      </c>
      <c r="FS481" s="223">
        <f t="shared" ca="1" si="1024"/>
        <v>-6.3989199592643238E-12</v>
      </c>
      <c r="FT481" s="223">
        <f t="shared" ca="1" si="1025"/>
        <v>6.0893971177566454E-12</v>
      </c>
      <c r="FU481" s="223">
        <f t="shared" ca="1" si="1026"/>
        <v>-5.5458621599868847E-12</v>
      </c>
      <c r="FV481" s="223">
        <f t="shared" ca="1" si="1027"/>
        <v>4.7892028295639681E-12</v>
      </c>
      <c r="FW481" s="223">
        <f t="shared" ca="1" si="1028"/>
        <v>-3.8484971202170341E-12</v>
      </c>
      <c r="FX481" s="223">
        <f t="shared" ca="1" si="1029"/>
        <v>2.7598958248022469E-12</v>
      </c>
      <c r="FY481" s="223">
        <f t="shared" ca="1" si="1030"/>
        <v>-1.5652332806073904E-12</v>
      </c>
      <c r="FZ481" s="223">
        <f t="shared" ca="1" si="1031"/>
        <v>3.1041969923170898E-13</v>
      </c>
      <c r="GA481" s="223">
        <f t="shared" ca="1" si="1032"/>
        <v>9.5632313710007787E-13</v>
      </c>
      <c r="GB481" s="223">
        <f t="shared" ca="1" si="1033"/>
        <v>-2.1863150115845989E-12</v>
      </c>
      <c r="GC481" s="223">
        <f t="shared" ca="1" si="1034"/>
        <v>3.3322880262742081E-12</v>
      </c>
      <c r="GD481" s="223">
        <f t="shared" ca="1" si="1035"/>
        <v>-4.350203080882713E-12</v>
      </c>
      <c r="GE481" s="223">
        <f t="shared" ca="1" si="1036"/>
        <v>5.200942270714836E-12</v>
      </c>
      <c r="GF481" s="223">
        <f t="shared" ca="1" si="1037"/>
        <v>-5.8518121658050396E-12</v>
      </c>
      <c r="GG481" s="223">
        <f t="shared" ca="1" si="1038"/>
        <v>6.2778002010977913E-12</v>
      </c>
      <c r="GH481" s="223">
        <f t="shared" ca="1" si="1039"/>
        <v>-6.4625358952931901E-12</v>
      </c>
      <c r="GI481" s="223">
        <f t="shared" ca="1" si="1040"/>
        <v>6.398919959264386E-12</v>
      </c>
      <c r="GJ481" s="223">
        <f t="shared" ca="1" si="1041"/>
        <v>-6.0893971177566632E-12</v>
      </c>
      <c r="GK481" s="223">
        <f t="shared" ca="1" si="1042"/>
        <v>5.5458621599867248E-12</v>
      </c>
      <c r="GL481" s="223">
        <f t="shared" ca="1" si="1043"/>
        <v>-4.7892028295637588E-12</v>
      </c>
      <c r="GM481" s="223">
        <f t="shared" ca="1" si="1044"/>
        <v>3.8484971202170793E-12</v>
      </c>
      <c r="GN481" s="223">
        <f t="shared" ca="1" si="1045"/>
        <v>-2.7598958248019658E-12</v>
      </c>
      <c r="GO481" s="223">
        <f t="shared" ca="1" si="1046"/>
        <v>1.5652332806070891E-12</v>
      </c>
      <c r="GP481" s="223">
        <f t="shared" ca="1" si="1047"/>
        <v>-3.1041969923139864E-13</v>
      </c>
      <c r="GQ481" s="223">
        <f t="shared" ca="1" si="1048"/>
        <v>-9.5632313709965761E-13</v>
      </c>
      <c r="GR481" s="223">
        <f t="shared" ca="1" si="1049"/>
        <v>2.1863150115848909E-12</v>
      </c>
      <c r="GS481" s="223">
        <f t="shared" ca="1" si="1050"/>
        <v>-3.3322880262744743E-12</v>
      </c>
      <c r="GT481" s="223">
        <f t="shared" ca="1" si="1051"/>
        <v>4.3502030808823987E-12</v>
      </c>
      <c r="GU481" s="223">
        <f t="shared" ca="1" si="1052"/>
        <v>-5.2009422707145848E-12</v>
      </c>
      <c r="GV481" s="223">
        <f t="shared" ca="1" si="1053"/>
        <v>5.8518121658051713E-12</v>
      </c>
      <c r="GW481" s="223">
        <f t="shared" ca="1" si="1054"/>
        <v>-6.2778002010978665E-12</v>
      </c>
      <c r="GX481" s="223">
        <f t="shared" ca="1" si="1055"/>
        <v>6.46253589529317E-12</v>
      </c>
      <c r="GY481" s="223">
        <f t="shared" ca="1" si="1056"/>
        <v>-6.39891995926434E-12</v>
      </c>
      <c r="GZ481" s="223">
        <f t="shared" ca="1" si="1057"/>
        <v>6.0893971177565589E-12</v>
      </c>
      <c r="HA481" s="223">
        <f t="shared" ca="1" si="1058"/>
        <v>-5.5458621599869445E-12</v>
      </c>
      <c r="HB481" s="223">
        <f t="shared" ca="1" si="1059"/>
        <v>4.789202829564044E-12</v>
      </c>
      <c r="HC481" s="223">
        <f t="shared" ca="1" si="1060"/>
        <v>-3.8484971202168305E-12</v>
      </c>
      <c r="HD481" s="223">
        <f t="shared" ca="1" si="1061"/>
        <v>2.7598958248016851E-12</v>
      </c>
      <c r="HE481" s="223">
        <f t="shared" ca="1" si="1062"/>
        <v>-1.5652332806075011E-12</v>
      </c>
      <c r="HF481" s="223">
        <f t="shared" ca="1" si="1063"/>
        <v>3.1041969923182298E-13</v>
      </c>
      <c r="HG481" s="223">
        <f t="shared" ca="1" si="1064"/>
        <v>9.5632313709996498E-13</v>
      </c>
      <c r="HH481" s="223">
        <f t="shared" ca="1" si="1065"/>
        <v>-2.1863150115851837E-12</v>
      </c>
      <c r="HI481" s="223">
        <f t="shared" ca="1" si="1066"/>
        <v>3.33228802627411E-12</v>
      </c>
      <c r="HJ481" s="223">
        <f t="shared" ca="1" si="1067"/>
        <v>-4.350203080882629E-12</v>
      </c>
      <c r="HK481" s="223">
        <f t="shared" ca="1" si="1068"/>
        <v>5.200942270714769E-12</v>
      </c>
      <c r="HL481" s="223">
        <f t="shared" ca="1" si="1069"/>
        <v>-5.8518121658049912E-12</v>
      </c>
      <c r="HM481" s="223">
        <f t="shared" ca="1" si="1070"/>
        <v>6.2778002010977631E-12</v>
      </c>
      <c r="HN481" s="223">
        <f t="shared" ca="1" si="1071"/>
        <v>-6.4625358952931853E-12</v>
      </c>
      <c r="HO481" s="223">
        <f t="shared" ca="1" si="1072"/>
        <v>6.3989199592642939E-12</v>
      </c>
      <c r="HP481" s="223">
        <f t="shared" ca="1" si="1073"/>
        <v>-6.0893971177567019E-12</v>
      </c>
      <c r="HQ481" s="223">
        <f t="shared" ca="1" si="1074"/>
        <v>5.5458621599867838E-12</v>
      </c>
      <c r="HR481" s="223">
        <f t="shared" ca="1" si="1075"/>
        <v>-4.7892028295638356E-12</v>
      </c>
      <c r="HS481" s="223">
        <f t="shared" ca="1" si="1076"/>
        <v>3.8484971202165801E-12</v>
      </c>
      <c r="HT481" s="223">
        <f t="shared" ca="1" si="1077"/>
        <v>-2.7598958248020692E-12</v>
      </c>
      <c r="HU481" s="223">
        <f t="shared" ca="1" si="1078"/>
        <v>1.5652332806071995E-12</v>
      </c>
      <c r="HV481" s="223">
        <f t="shared" ca="1" si="1079"/>
        <v>-3.1041969923151264E-13</v>
      </c>
      <c r="HW481" s="223">
        <f t="shared" ca="1" si="1080"/>
        <v>-9.5632313709954472E-13</v>
      </c>
      <c r="HX481" s="223">
        <f t="shared" ca="1" si="1081"/>
        <v>2.1863150115847839E-12</v>
      </c>
      <c r="HY481" s="223">
        <f t="shared" ca="1" si="1082"/>
        <v>-3.3322880262743765E-12</v>
      </c>
      <c r="HZ481" s="223">
        <f t="shared" ca="1" si="1083"/>
        <v>4.3502030808828592E-12</v>
      </c>
      <c r="IA481" s="223">
        <f t="shared" ca="1" si="1084"/>
        <v>-5.2009422707145161E-12</v>
      </c>
      <c r="IB481" s="223">
        <f t="shared" ca="1" si="1085"/>
        <v>5.8518121658051228E-12</v>
      </c>
      <c r="IC481" s="223">
        <f t="shared" ca="1" si="1086"/>
        <v>-6.277800201097839E-12</v>
      </c>
      <c r="ID481" s="223">
        <f t="shared" ca="1" si="1087"/>
        <v>6.4625358952931998E-12</v>
      </c>
      <c r="IE481" s="223">
        <f t="shared" ca="1" si="1088"/>
        <v>1.2002183297697009E-12</v>
      </c>
      <c r="IF481" s="223">
        <f t="shared" ca="1" si="1089"/>
        <v>6.0893971177565977E-12</v>
      </c>
      <c r="IG481" s="223">
        <f t="shared" ca="1" si="1090"/>
        <v>-5.5458621599866238E-12</v>
      </c>
      <c r="IH481" s="223">
        <f t="shared" ca="1" si="1091"/>
        <v>4.7892028295641215E-12</v>
      </c>
      <c r="II481" s="223">
        <f t="shared" ca="1" si="1092"/>
        <v>-3.8484971202169218E-12</v>
      </c>
      <c r="IJ481" s="223">
        <f t="shared" ca="1" si="1093"/>
        <v>2.7598958248017881E-12</v>
      </c>
      <c r="IK481" s="223">
        <f t="shared" ca="1" si="1094"/>
        <v>-1.565233280606898E-12</v>
      </c>
      <c r="IL481" s="223">
        <f t="shared" ca="1" si="1095"/>
        <v>3.1041969923193698E-13</v>
      </c>
      <c r="IM481" s="223">
        <f t="shared" ca="1" si="1096"/>
        <v>9.5632313709985209E-13</v>
      </c>
      <c r="IN481" s="223">
        <f t="shared" ca="1" si="1097"/>
        <v>-2.1863150115850763E-12</v>
      </c>
      <c r="IO481" s="223">
        <f t="shared" ca="1" si="1098"/>
        <v>3.3322880262746431E-12</v>
      </c>
      <c r="IP481" s="223">
        <f t="shared" ca="1" si="1099"/>
        <v>-4.3502030808825441E-12</v>
      </c>
      <c r="IQ481" s="223">
        <f t="shared" ca="1" si="1100"/>
        <v>5.2009422707147011E-12</v>
      </c>
      <c r="IR481" s="223">
        <f t="shared" ca="1" si="1101"/>
        <v>-5.8518121658052561E-12</v>
      </c>
      <c r="IS481" s="223">
        <f t="shared" ca="1" si="1102"/>
        <v>6.2778002010977356E-12</v>
      </c>
      <c r="IT481" s="223">
        <f t="shared" ca="1" si="1103"/>
        <v>-6.4625358952931796E-12</v>
      </c>
      <c r="IU481" s="223">
        <f t="shared" ca="1" si="1104"/>
        <v>6.3989199592643109E-12</v>
      </c>
      <c r="IV481" s="223">
        <f t="shared" ca="1" si="1105"/>
        <v>-6.0893971177564919E-12</v>
      </c>
      <c r="IW481" s="223">
        <f t="shared" ca="1" si="1106"/>
        <v>5.5458621599868435E-12</v>
      </c>
      <c r="IX481" s="223">
        <f t="shared" ca="1" si="1107"/>
        <v>-4.7892028295639123E-12</v>
      </c>
      <c r="IY481" s="223">
        <f t="shared" ca="1" si="1108"/>
        <v>3.8484971202166722E-12</v>
      </c>
      <c r="IZ481" s="223">
        <f t="shared" ca="1" si="1109"/>
        <v>-2.7598958248015073E-12</v>
      </c>
      <c r="JA481" s="223">
        <f t="shared" ca="1" si="1110"/>
        <v>1.5652332806073102E-12</v>
      </c>
      <c r="JB481" s="223">
        <f t="shared" ca="1" si="1111"/>
        <v>-3.1041969923162664E-13</v>
      </c>
    </row>
    <row r="482" spans="2:262">
      <c r="B482" s="230">
        <v>121</v>
      </c>
      <c r="C482" s="229">
        <f t="shared" si="1112"/>
        <v>2.3632812500000017E-3</v>
      </c>
      <c r="D482" s="226">
        <f t="shared" ca="1" si="855"/>
        <v>18.000000000021977</v>
      </c>
      <c r="E482" s="225">
        <f ca="1">DW361</f>
        <v>2.1976537103224656E-11</v>
      </c>
      <c r="F482" s="224">
        <v>121</v>
      </c>
      <c r="G482" s="223">
        <f t="shared" ca="1" si="856"/>
        <v>-1.7575363641443557E-13</v>
      </c>
      <c r="H482" s="223">
        <f t="shared" ca="1" si="857"/>
        <v>8.2068692942352518E-14</v>
      </c>
      <c r="I482" s="223">
        <f t="shared" ca="1" si="858"/>
        <v>1.4032739822069258E-14</v>
      </c>
      <c r="J482" s="223">
        <f t="shared" ca="1" si="859"/>
        <v>-1.0972098255864466E-13</v>
      </c>
      <c r="K482" s="223">
        <f t="shared" ca="1" si="860"/>
        <v>2.0217852220988981E-13</v>
      </c>
      <c r="L482" s="223">
        <f t="shared" ca="1" si="861"/>
        <v>-2.8868297285063534E-13</v>
      </c>
      <c r="M482" s="223">
        <f t="shared" ca="1" si="862"/>
        <v>3.6668723556632047E-13</v>
      </c>
      <c r="N482" s="223">
        <f t="shared" ca="1" si="863"/>
        <v>-4.3389449705516978E-13</v>
      </c>
      <c r="O482" s="223">
        <f t="shared" ca="1" si="864"/>
        <v>4.883258586417857E-13</v>
      </c>
      <c r="P482" s="223">
        <f t="shared" ca="1" si="865"/>
        <v>-5.28378604385098E-13</v>
      </c>
      <c r="Q482" s="223">
        <f t="shared" ca="1" si="866"/>
        <v>5.5287339259283085E-13</v>
      </c>
      <c r="R482" s="223">
        <f t="shared" ca="1" si="867"/>
        <v>-5.610889812017824E-13</v>
      </c>
      <c r="S482" s="223">
        <f t="shared" ca="1" si="868"/>
        <v>5.5278346454497937E-13</v>
      </c>
      <c r="T482" s="223">
        <f t="shared" ca="1" si="869"/>
        <v>-5.2820139619515388E-13</v>
      </c>
      <c r="U482" s="223">
        <f t="shared" ca="1" si="870"/>
        <v>4.880665881544371E-13</v>
      </c>
      <c r="V482" s="223">
        <f t="shared" ca="1" si="871"/>
        <v>-4.3356079841608239E-13</v>
      </c>
      <c r="W482" s="223">
        <f t="shared" ca="1" si="872"/>
        <v>3.6628893443689207E-13</v>
      </c>
      <c r="X482" s="223">
        <f t="shared" ca="1" si="873"/>
        <v>-2.8823179709419463E-13</v>
      </c>
      <c r="Y482" s="223">
        <f t="shared" ca="1" si="874"/>
        <v>2.016877565680994E-13</v>
      </c>
      <c r="Z482" s="223">
        <f t="shared" ca="1" si="875"/>
        <v>-1.0920507748606869E-13</v>
      </c>
      <c r="AA482" s="223">
        <f t="shared" ca="1" si="876"/>
        <v>1.3506885996651421E-14</v>
      </c>
      <c r="AB482" s="223">
        <f t="shared" ca="1" si="877"/>
        <v>8.258901190447097E-14</v>
      </c>
      <c r="AC482" s="223">
        <f t="shared" ca="1" si="878"/>
        <v>-1.7625309986959408E-13</v>
      </c>
      <c r="AD482" s="223">
        <f t="shared" ca="1" si="879"/>
        <v>2.6472746550204147E-13</v>
      </c>
      <c r="AE482" s="223">
        <f t="shared" ca="1" si="880"/>
        <v>-3.4540700630130835E-13</v>
      </c>
      <c r="AF482" s="223">
        <f t="shared" ca="1" si="881"/>
        <v>4.1591613616430905E-13</v>
      </c>
      <c r="AG482" s="223">
        <f t="shared" ca="1" si="882"/>
        <v>-4.7417873384166801E-13</v>
      </c>
      <c r="AH482" s="223">
        <f t="shared" ca="1" si="883"/>
        <v>5.1847927373667479E-13</v>
      </c>
      <c r="AI482" s="223">
        <f t="shared" ca="1" si="884"/>
        <v>-5.4751333906793495E-13</v>
      </c>
      <c r="AJ482" s="223">
        <f t="shared" ca="1" si="885"/>
        <v>5.6042603005002881E-13</v>
      </c>
      <c r="AK482" s="223">
        <f t="shared" ca="1" si="886"/>
        <v>-5.5683713617423773E-13</v>
      </c>
      <c r="AL482" s="223">
        <f t="shared" ca="1" si="887"/>
        <v>5.3685233139869663E-13</v>
      </c>
      <c r="AM482" s="223">
        <f t="shared" ca="1" si="888"/>
        <v>-5.0106006260879104E-13</v>
      </c>
      <c r="AN482" s="223">
        <f t="shared" ca="1" si="889"/>
        <v>4.5051422296619308E-13</v>
      </c>
      <c r="AO482" s="223">
        <f t="shared" ca="1" si="890"/>
        <v>-3.8670312032484197E-13</v>
      </c>
      <c r="AP482" s="223">
        <f t="shared" ca="1" si="891"/>
        <v>3.1150565443002157E-13</v>
      </c>
      <c r="AQ482" s="223">
        <f t="shared" ca="1" si="892"/>
        <v>-2.2713599325042988E-13</v>
      </c>
      <c r="AR482" s="223">
        <f t="shared" ca="1" si="893"/>
        <v>1.3607837743288634E-13</v>
      </c>
      <c r="AS482" s="223">
        <f t="shared" ca="1" si="894"/>
        <v>-4.1013972543943662E-14</v>
      </c>
      <c r="AT482" s="223">
        <f t="shared" ca="1" si="895"/>
        <v>-5.5258077086683162E-14</v>
      </c>
      <c r="AU482" s="223">
        <f t="shared" ca="1" si="896"/>
        <v>1.4990306837377085E-13</v>
      </c>
      <c r="AV482" s="223">
        <f t="shared" ca="1" si="897"/>
        <v>-2.4013420650167113E-13</v>
      </c>
      <c r="AW482" s="223">
        <f t="shared" ca="1" si="898"/>
        <v>3.2329466130404062E-13</v>
      </c>
      <c r="AX482" s="223">
        <f t="shared" ca="1" si="899"/>
        <v>-3.9693579687147597E-13</v>
      </c>
      <c r="AY482" s="223">
        <f t="shared" ca="1" si="900"/>
        <v>4.5888927093857738E-13</v>
      </c>
      <c r="AZ482" s="223">
        <f t="shared" ca="1" si="901"/>
        <v>-5.0733088110439826E-13</v>
      </c>
      <c r="BA482" s="223">
        <f t="shared" ca="1" si="902"/>
        <v>5.4083427795272083E-13</v>
      </c>
      <c r="BB482" s="223">
        <f t="shared" ca="1" si="903"/>
        <v>-5.5841296350436158E-13</v>
      </c>
      <c r="BC482" s="223">
        <f t="shared" ca="1" si="904"/>
        <v>5.5954933836927927E-13</v>
      </c>
      <c r="BD482" s="223">
        <f t="shared" ca="1" si="905"/>
        <v>-5.4420994231319033E-13</v>
      </c>
      <c r="BE482" s="223">
        <f t="shared" ca="1" si="906"/>
        <v>5.128464394846407E-13</v>
      </c>
      <c r="BF482" s="223">
        <f t="shared" ca="1" si="907"/>
        <v>-4.6638231929279507E-13</v>
      </c>
      <c r="BG482" s="223">
        <f t="shared" ca="1" si="908"/>
        <v>4.0618570452473364E-13</v>
      </c>
      <c r="BH482" s="223">
        <f t="shared" ca="1" si="909"/>
        <v>-3.3402906735965702E-13</v>
      </c>
      <c r="BI482" s="223">
        <f t="shared" ca="1" si="910"/>
        <v>2.5203703943025318E-13</v>
      </c>
      <c r="BJ482" s="223">
        <f t="shared" ca="1" si="911"/>
        <v>-1.6262385264941386E-13</v>
      </c>
      <c r="BK482" s="223">
        <f t="shared" ca="1" si="912"/>
        <v>6.8422252838973968E-14</v>
      </c>
      <c r="BL482" s="223">
        <f t="shared" ca="1" si="913"/>
        <v>2.7794020721149739E-14</v>
      </c>
      <c r="BM482" s="223">
        <f t="shared" ca="1" si="914"/>
        <v>-1.231919072562772E-13</v>
      </c>
      <c r="BN482" s="223">
        <f t="shared" ca="1" si="915"/>
        <v>2.1496244316455875E-13</v>
      </c>
      <c r="BO482" s="223">
        <f t="shared" ca="1" si="916"/>
        <v>-3.0040347115042371E-13</v>
      </c>
      <c r="BP482" s="223">
        <f t="shared" ca="1" si="917"/>
        <v>3.7699920447651548E-13</v>
      </c>
      <c r="BQ482" s="223">
        <f t="shared" ca="1" si="918"/>
        <v>-4.4249430358784302E-13</v>
      </c>
      <c r="BR482" s="223">
        <f t="shared" ca="1" si="919"/>
        <v>4.949602839426076E-13</v>
      </c>
      <c r="BS482" s="223">
        <f t="shared" ca="1" si="920"/>
        <v>-5.3285229969042605E-13</v>
      </c>
      <c r="BT482" s="223">
        <f t="shared" ca="1" si="921"/>
        <v>5.5505463121841425E-13</v>
      </c>
      <c r="BU482" s="223">
        <f t="shared" ca="1" si="922"/>
        <v>-5.6091353719745647E-13</v>
      </c>
      <c r="BV482" s="223">
        <f t="shared" ca="1" si="923"/>
        <v>5.5025650380948844E-13</v>
      </c>
      <c r="BW482" s="223">
        <f t="shared" ca="1" si="924"/>
        <v>-5.2339732436773507E-13</v>
      </c>
      <c r="BX482" s="223">
        <f t="shared" ca="1" si="925"/>
        <v>4.8112685976194967E-13</v>
      </c>
      <c r="BY482" s="223">
        <f t="shared" ca="1" si="926"/>
        <v>-4.2468975178477009E-13</v>
      </c>
      <c r="BZ482" s="223">
        <f t="shared" ca="1" si="927"/>
        <v>3.5574777500852581E-13</v>
      </c>
      <c r="CA482" s="223">
        <f t="shared" ca="1" si="928"/>
        <v>-2.7633090630626561E-13</v>
      </c>
      <c r="CB482" s="223">
        <f t="shared" ca="1" si="929"/>
        <v>1.887775527607341E-13</v>
      </c>
      <c r="CC482" s="223">
        <f t="shared" ca="1" si="930"/>
        <v>-9.5665697933849295E-14</v>
      </c>
      <c r="CD482" s="223">
        <f t="shared" ca="1" si="931"/>
        <v>-2.6300612523831273E-16</v>
      </c>
      <c r="CE482" s="223">
        <f t="shared" ca="1" si="932"/>
        <v>9.6183966043850928E-14</v>
      </c>
      <c r="CF482" s="223">
        <f t="shared" ca="1" si="933"/>
        <v>-1.8927281647338398E-13</v>
      </c>
      <c r="CG482" s="223">
        <f t="shared" ca="1" si="934"/>
        <v>2.7678858272255523E-13</v>
      </c>
      <c r="CH482" s="223">
        <f t="shared" ca="1" si="935"/>
        <v>-3.5615438797674099E-13</v>
      </c>
      <c r="CI482" s="223">
        <f t="shared" ca="1" si="936"/>
        <v>4.2503332870183197E-13</v>
      </c>
      <c r="CJ482" s="223">
        <f t="shared" ca="1" si="937"/>
        <v>-4.813972841033991E-13</v>
      </c>
      <c r="CK482" s="223">
        <f t="shared" ca="1" si="938"/>
        <v>5.2358663356583255E-13</v>
      </c>
      <c r="CL482" s="223">
        <f t="shared" ca="1" si="939"/>
        <v>-5.5035912370881831E-13</v>
      </c>
      <c r="CM482" s="223">
        <f t="shared" ca="1" si="940"/>
        <v>5.6092644618430094E-13</v>
      </c>
      <c r="CN482" s="223">
        <f t="shared" ca="1" si="941"/>
        <v>-5.5497744919133247E-13</v>
      </c>
      <c r="CO482" s="223">
        <f t="shared" ca="1" si="942"/>
        <v>5.3268729925222538E-13</v>
      </c>
      <c r="CP482" s="223">
        <f t="shared" ca="1" si="943"/>
        <v>-4.9471232348420995E-13</v>
      </c>
      <c r="CQ482" s="223">
        <f t="shared" ca="1" si="944"/>
        <v>4.4217068423431741E-13</v>
      </c>
      <c r="CR482" s="223">
        <f t="shared" ca="1" si="945"/>
        <v>-3.7660945510757435E-13</v>
      </c>
      <c r="CS482" s="223">
        <f t="shared" ca="1" si="946"/>
        <v>2.9995906782523003E-13</v>
      </c>
      <c r="CT482" s="223">
        <f t="shared" ca="1" si="947"/>
        <v>-2.1447647121250789E-13</v>
      </c>
      <c r="CU482" s="223">
        <f t="shared" ca="1" si="948"/>
        <v>1.226786759830608E-13</v>
      </c>
      <c r="CV482" s="223">
        <f t="shared" ca="1" si="949"/>
        <v>-2.7268642075465437E-14</v>
      </c>
      <c r="CW482" s="223">
        <f t="shared" ca="1" si="950"/>
        <v>-6.8944309232536033E-14</v>
      </c>
      <c r="CX482" s="223">
        <f t="shared" ca="1" si="951"/>
        <v>1.6312721498896898E-13</v>
      </c>
      <c r="CY482" s="223">
        <f t="shared" ca="1" si="952"/>
        <v>-2.5250688635510542E-13</v>
      </c>
      <c r="CZ482" s="223">
        <f t="shared" ca="1" si="953"/>
        <v>3.3445156436089086E-13</v>
      </c>
      <c r="DA482" s="223">
        <f t="shared" ca="1" si="954"/>
        <v>-4.0654841129845464E-13</v>
      </c>
      <c r="DB482" s="223">
        <f t="shared" ca="1" si="955"/>
        <v>4.6667455604135467E-13</v>
      </c>
      <c r="DC482" s="223">
        <f t="shared" ca="1" si="956"/>
        <v>-5.130596013802066E-13</v>
      </c>
      <c r="DD482" s="223">
        <f t="shared" ca="1" si="957"/>
        <v>5.4433775286444245E-13</v>
      </c>
      <c r="DE482" s="223">
        <f t="shared" ca="1" si="958"/>
        <v>-5.5958803423093256E-13</v>
      </c>
      <c r="DF482" s="223">
        <f t="shared" ca="1" si="959"/>
        <v>5.5836140528779312E-13</v>
      </c>
      <c r="DG482" s="223">
        <f t="shared" ca="1" si="960"/>
        <v>-5.4069398377493052E-13</v>
      </c>
      <c r="DH482" s="223">
        <f t="shared" ca="1" si="961"/>
        <v>5.0710598188750033E-13</v>
      </c>
      <c r="DI482" s="223">
        <f t="shared" ca="1" si="962"/>
        <v>-4.5858638877597598E-13</v>
      </c>
      <c r="DJ482" s="223">
        <f t="shared" ca="1" si="963"/>
        <v>3.9656385004218801E-13</v>
      </c>
      <c r="DK482" s="223">
        <f t="shared" ca="1" si="964"/>
        <v>-3.2286460167651923E-13</v>
      </c>
      <c r="DL482" s="223">
        <f t="shared" ca="1" si="965"/>
        <v>2.3965869705918134E-13</v>
      </c>
      <c r="DM482" s="223">
        <f t="shared" ca="1" si="966"/>
        <v>-1.4939611035646164E-13</v>
      </c>
      <c r="DN482" s="223">
        <f t="shared" ca="1" si="967"/>
        <v>5.4734597728974305E-14</v>
      </c>
      <c r="DO482" s="223">
        <f t="shared" ca="1" si="968"/>
        <v>4.1538559541440078E-14</v>
      </c>
      <c r="DP482" s="223">
        <f t="shared" ca="1" si="969"/>
        <v>-1.3658862575541961E-13</v>
      </c>
      <c r="DQ482" s="223">
        <f t="shared" ca="1" si="970"/>
        <v>2.2761687878142063E-13</v>
      </c>
      <c r="DR482" s="223">
        <f t="shared" ca="1" si="971"/>
        <v>-3.1194301763198519E-13</v>
      </c>
      <c r="DS482" s="223">
        <f t="shared" ca="1" si="972"/>
        <v>3.8708408316284642E-13</v>
      </c>
      <c r="DT482" s="223">
        <f t="shared" ca="1" si="973"/>
        <v>-4.5082756809796122E-13</v>
      </c>
      <c r="DU482" s="223">
        <f t="shared" ca="1" si="974"/>
        <v>5.0129656367613525E-13</v>
      </c>
      <c r="DV482" s="223">
        <f t="shared" ca="1" si="975"/>
        <v>-5.3700502469505581E-13</v>
      </c>
      <c r="DW482" s="223">
        <f t="shared" ca="1" si="976"/>
        <v>5.5690152568898162E-13</v>
      </c>
      <c r="DX482" s="223">
        <f t="shared" ca="1" si="977"/>
        <v>-5.6040021985222982E-13</v>
      </c>
      <c r="DY482" s="223">
        <f t="shared" ca="1" si="978"/>
        <v>5.4739808913152124E-13</v>
      </c>
      <c r="DZ482" s="223">
        <f t="shared" ca="1" si="979"/>
        <v>-5.182779775631994E-13</v>
      </c>
      <c r="EA482" s="223">
        <f t="shared" ca="1" si="980"/>
        <v>4.7389731853963157E-13</v>
      </c>
      <c r="EB482" s="223">
        <f t="shared" ca="1" si="981"/>
        <v>-4.1556288792713685E-13</v>
      </c>
      <c r="EC482" s="223">
        <f t="shared" ca="1" si="982"/>
        <v>3.4499232642276985E-13</v>
      </c>
      <c r="ED482" s="223">
        <f t="shared" ca="1" si="983"/>
        <v>-2.6426356411304548E-13</v>
      </c>
      <c r="EE482" s="223">
        <f t="shared" ca="1" si="984"/>
        <v>1.7575363641442931E-13</v>
      </c>
      <c r="EF482" s="223">
        <f t="shared" ca="1" si="985"/>
        <v>-8.2068692942369457E-14</v>
      </c>
      <c r="EG482" s="223">
        <f t="shared" ca="1" si="986"/>
        <v>-1.4032739822060675E-14</v>
      </c>
      <c r="EH482" s="223">
        <f t="shared" ca="1" si="987"/>
        <v>1.09720982558644E-13</v>
      </c>
      <c r="EI482" s="223">
        <f t="shared" ca="1" si="988"/>
        <v>-2.0217852220989666E-13</v>
      </c>
      <c r="EJ482" s="223">
        <f t="shared" ca="1" si="989"/>
        <v>2.8868297285062201E-13</v>
      </c>
      <c r="EK482" s="223">
        <f t="shared" ca="1" si="990"/>
        <v>-3.6668723556631471E-13</v>
      </c>
      <c r="EL482" s="223">
        <f t="shared" ca="1" si="991"/>
        <v>4.3389449705517003E-13</v>
      </c>
      <c r="EM482" s="223">
        <f t="shared" ca="1" si="992"/>
        <v>-4.8832585864178964E-13</v>
      </c>
      <c r="EN482" s="223">
        <f t="shared" ca="1" si="993"/>
        <v>5.2837860438509275E-13</v>
      </c>
      <c r="EO482" s="223">
        <f t="shared" ca="1" si="994"/>
        <v>-5.5287339259282984E-13</v>
      </c>
      <c r="EP482" s="223">
        <f t="shared" ca="1" si="995"/>
        <v>5.610889812017824E-13</v>
      </c>
      <c r="EQ482" s="223">
        <f t="shared" ca="1" si="996"/>
        <v>-5.5278346454497765E-13</v>
      </c>
      <c r="ER482" s="223">
        <f t="shared" ca="1" si="997"/>
        <v>5.2820139619515852E-13</v>
      </c>
      <c r="ES482" s="223">
        <f t="shared" ca="1" si="998"/>
        <v>-4.8806658815443982E-13</v>
      </c>
      <c r="ET482" s="223">
        <f t="shared" ca="1" si="999"/>
        <v>4.3356079841608088E-13</v>
      </c>
      <c r="EU482" s="223">
        <f t="shared" ca="1" si="1000"/>
        <v>-3.662889344368843E-13</v>
      </c>
      <c r="EV482" s="223">
        <f t="shared" ca="1" si="1001"/>
        <v>2.882317970942063E-13</v>
      </c>
      <c r="EW482" s="223">
        <f t="shared" ca="1" si="1002"/>
        <v>-2.0168775656810465E-13</v>
      </c>
      <c r="EX482" s="223">
        <f t="shared" ca="1" si="1003"/>
        <v>1.0920507748606642E-13</v>
      </c>
      <c r="EY482" s="223">
        <f t="shared" ca="1" si="1004"/>
        <v>-1.3506885996641096E-14</v>
      </c>
      <c r="EZ482" s="223">
        <f t="shared" ca="1" si="1005"/>
        <v>-8.2589011904461453E-14</v>
      </c>
      <c r="FA482" s="223">
        <f t="shared" ca="1" si="1006"/>
        <v>1.7625309986959249E-13</v>
      </c>
      <c r="FB482" s="223">
        <f t="shared" ca="1" si="1007"/>
        <v>-2.6472746550204708E-13</v>
      </c>
      <c r="FC482" s="223">
        <f t="shared" ca="1" si="1008"/>
        <v>3.4540700630131966E-13</v>
      </c>
      <c r="FD482" s="223">
        <f t="shared" ca="1" si="1009"/>
        <v>-4.1591613616430253E-13</v>
      </c>
      <c r="FE482" s="223">
        <f t="shared" ca="1" si="1010"/>
        <v>4.741787338416671E-13</v>
      </c>
      <c r="FF482" s="223">
        <f t="shared" ca="1" si="1011"/>
        <v>-5.1847927373667732E-13</v>
      </c>
      <c r="FG482" s="223">
        <f t="shared" ca="1" si="1012"/>
        <v>5.4751333906793808E-13</v>
      </c>
      <c r="FH482" s="223">
        <f t="shared" ca="1" si="1013"/>
        <v>-5.6042603005002831E-13</v>
      </c>
      <c r="FI482" s="223">
        <f t="shared" ca="1" si="1014"/>
        <v>5.5683713617423793E-13</v>
      </c>
      <c r="FJ482" s="223">
        <f t="shared" ca="1" si="1015"/>
        <v>-5.3685233139869482E-13</v>
      </c>
      <c r="FK482" s="223">
        <f t="shared" ca="1" si="1016"/>
        <v>5.0106006260879901E-13</v>
      </c>
      <c r="FL482" s="223">
        <f t="shared" ca="1" si="1017"/>
        <v>-4.5051422296619883E-13</v>
      </c>
      <c r="FM482" s="223">
        <f t="shared" ca="1" si="1018"/>
        <v>3.8670312032484318E-13</v>
      </c>
      <c r="FN482" s="223">
        <f t="shared" ca="1" si="1019"/>
        <v>-3.1150565443001632E-13</v>
      </c>
      <c r="FO482" s="223">
        <f t="shared" ca="1" si="1020"/>
        <v>2.2713599325044596E-13</v>
      </c>
      <c r="FP482" s="223">
        <f t="shared" ca="1" si="1021"/>
        <v>-1.3607837743289568E-13</v>
      </c>
      <c r="FQ482" s="223">
        <f t="shared" ca="1" si="1022"/>
        <v>4.1013972543945303E-14</v>
      </c>
      <c r="FR482" s="223">
        <f t="shared" ca="1" si="1023"/>
        <v>5.5258077086689473E-14</v>
      </c>
      <c r="FS482" s="223">
        <f t="shared" ca="1" si="1024"/>
        <v>-1.4990306837375387E-13</v>
      </c>
      <c r="FT482" s="223">
        <f t="shared" ca="1" si="1025"/>
        <v>2.4013420650166244E-13</v>
      </c>
      <c r="FU482" s="223">
        <f t="shared" ca="1" si="1026"/>
        <v>-3.2329466130403925E-13</v>
      </c>
      <c r="FV482" s="223">
        <f t="shared" ca="1" si="1027"/>
        <v>3.9693579687148602E-13</v>
      </c>
      <c r="FW482" s="223">
        <f t="shared" ca="1" si="1028"/>
        <v>-4.5888927093856729E-13</v>
      </c>
      <c r="FX482" s="223">
        <f t="shared" ca="1" si="1029"/>
        <v>5.0733088110441119E-13</v>
      </c>
      <c r="FY482" s="223">
        <f t="shared" ca="1" si="1030"/>
        <v>-5.4083427795272043E-13</v>
      </c>
      <c r="FZ482" s="223">
        <f t="shared" ca="1" si="1031"/>
        <v>5.5841296350435987E-13</v>
      </c>
      <c r="GA482" s="223">
        <f t="shared" ca="1" si="1032"/>
        <v>-5.5954933836927816E-13</v>
      </c>
      <c r="GB482" s="223">
        <f t="shared" ca="1" si="1033"/>
        <v>5.4420994231319074E-13</v>
      </c>
      <c r="GC482" s="223">
        <f t="shared" ca="1" si="1034"/>
        <v>-5.1284643948465423E-13</v>
      </c>
      <c r="GD482" s="223">
        <f t="shared" ca="1" si="1035"/>
        <v>4.663823192927871E-13</v>
      </c>
      <c r="GE482" s="223">
        <f t="shared" ca="1" si="1036"/>
        <v>-4.0618570452474576E-13</v>
      </c>
      <c r="GF482" s="223">
        <f t="shared" ca="1" si="1037"/>
        <v>3.3402906735963269E-13</v>
      </c>
      <c r="GG482" s="223">
        <f t="shared" ca="1" si="1038"/>
        <v>-2.520370394302546E-13</v>
      </c>
      <c r="GH482" s="223">
        <f t="shared" ca="1" si="1039"/>
        <v>1.6262385264943069E-13</v>
      </c>
      <c r="GI482" s="223">
        <f t="shared" ca="1" si="1040"/>
        <v>-6.8422252838959706E-14</v>
      </c>
      <c r="GJ482" s="223">
        <f t="shared" ca="1" si="1041"/>
        <v>-2.7794020721148048E-14</v>
      </c>
      <c r="GK482" s="223">
        <f t="shared" ca="1" si="1042"/>
        <v>1.2319190725624446E-13</v>
      </c>
      <c r="GL482" s="223">
        <f t="shared" ca="1" si="1043"/>
        <v>-2.1496244316457188E-13</v>
      </c>
      <c r="GM482" s="223">
        <f t="shared" ca="1" si="1044"/>
        <v>3.0040347115040876E-13</v>
      </c>
      <c r="GN482" s="223">
        <f t="shared" ca="1" si="1045"/>
        <v>-3.7699920447653785E-13</v>
      </c>
      <c r="GO482" s="223">
        <f t="shared" ca="1" si="1046"/>
        <v>4.4249430358784206E-13</v>
      </c>
      <c r="GP482" s="223">
        <f t="shared" ca="1" si="1047"/>
        <v>-4.9496028394259932E-13</v>
      </c>
      <c r="GQ482" s="223">
        <f t="shared" ca="1" si="1048"/>
        <v>5.3285229969043544E-13</v>
      </c>
      <c r="GR482" s="223">
        <f t="shared" ca="1" si="1049"/>
        <v>-5.5505463121841405E-13</v>
      </c>
      <c r="GS482" s="223">
        <f t="shared" ca="1" si="1050"/>
        <v>5.6091353719745688E-13</v>
      </c>
      <c r="GT482" s="223">
        <f t="shared" ca="1" si="1051"/>
        <v>-5.5025650380948572E-13</v>
      </c>
      <c r="GU482" s="223">
        <f t="shared" ca="1" si="1052"/>
        <v>5.2339732436773568E-13</v>
      </c>
      <c r="GV482" s="223">
        <f t="shared" ca="1" si="1053"/>
        <v>-4.8112685976196694E-13</v>
      </c>
      <c r="GW482" s="223">
        <f t="shared" ca="1" si="1054"/>
        <v>4.2468975178476075E-13</v>
      </c>
      <c r="GX482" s="223">
        <f t="shared" ca="1" si="1055"/>
        <v>-3.5574777500853939E-13</v>
      </c>
      <c r="GY482" s="223">
        <f t="shared" ca="1" si="1056"/>
        <v>2.7633090630623931E-13</v>
      </c>
      <c r="GZ482" s="223">
        <f t="shared" ca="1" si="1057"/>
        <v>-1.8877755276073567E-13</v>
      </c>
      <c r="HA482" s="223">
        <f t="shared" ca="1" si="1058"/>
        <v>9.5665697933866637E-14</v>
      </c>
      <c r="HB482" s="223">
        <f t="shared" ca="1" si="1059"/>
        <v>2.6300612525260057E-16</v>
      </c>
      <c r="HC482" s="223">
        <f t="shared" ca="1" si="1060"/>
        <v>-9.6183966043849287E-14</v>
      </c>
      <c r="HD482" s="223">
        <f t="shared" ca="1" si="1061"/>
        <v>1.892728164733524E-13</v>
      </c>
      <c r="HE482" s="223">
        <f t="shared" ca="1" si="1062"/>
        <v>-2.767885827225677E-13</v>
      </c>
      <c r="HF482" s="223">
        <f t="shared" ca="1" si="1063"/>
        <v>3.5615438797672751E-13</v>
      </c>
      <c r="HG482" s="223">
        <f t="shared" ca="1" si="1064"/>
        <v>-4.2503332870185171E-13</v>
      </c>
      <c r="HH482" s="223">
        <f t="shared" ca="1" si="1065"/>
        <v>4.8139728410339819E-13</v>
      </c>
      <c r="HI482" s="223">
        <f t="shared" ca="1" si="1066"/>
        <v>-5.2358663356582608E-13</v>
      </c>
      <c r="HJ482" s="223">
        <f t="shared" ca="1" si="1067"/>
        <v>5.5035912370882124E-13</v>
      </c>
      <c r="HK482" s="223">
        <f t="shared" ca="1" si="1068"/>
        <v>-5.6092644618430094E-13</v>
      </c>
      <c r="HL482" s="223">
        <f t="shared" ca="1" si="1069"/>
        <v>5.5497744919133741E-13</v>
      </c>
      <c r="HM482" s="223">
        <f t="shared" ca="1" si="1070"/>
        <v>-5.3268729925222588E-13</v>
      </c>
      <c r="HN482" s="223">
        <f t="shared" ca="1" si="1071"/>
        <v>4.9471232348421076E-13</v>
      </c>
      <c r="HO482" s="223">
        <f t="shared" ca="1" si="1072"/>
        <v>-4.4217068423429878E-13</v>
      </c>
      <c r="HP482" s="223">
        <f t="shared" ca="1" si="1073"/>
        <v>3.7660945510757556E-13</v>
      </c>
      <c r="HQ482" s="223">
        <f t="shared" ca="1" si="1074"/>
        <v>-2.999590678252583E-13</v>
      </c>
      <c r="HR482" s="223">
        <f t="shared" ca="1" si="1075"/>
        <v>2.1447647121247992E-13</v>
      </c>
      <c r="HS482" s="223">
        <f t="shared" ca="1" si="1076"/>
        <v>-1.2267867598306241E-13</v>
      </c>
      <c r="HT482" s="223">
        <f t="shared" ca="1" si="1077"/>
        <v>2.7268642075498935E-14</v>
      </c>
      <c r="HU482" s="223">
        <f t="shared" ca="1" si="1078"/>
        <v>6.8944309232534367E-14</v>
      </c>
      <c r="HV482" s="223">
        <f t="shared" ca="1" si="1079"/>
        <v>-1.6312721498896734E-13</v>
      </c>
      <c r="HW482" s="223">
        <f t="shared" ca="1" si="1080"/>
        <v>2.5250688635507548E-13</v>
      </c>
      <c r="HX482" s="223">
        <f t="shared" ca="1" si="1081"/>
        <v>-3.3445156436088955E-13</v>
      </c>
      <c r="HY482" s="223">
        <f t="shared" ca="1" si="1082"/>
        <v>4.0654841129845353E-13</v>
      </c>
      <c r="HZ482" s="223">
        <f t="shared" ca="1" si="1083"/>
        <v>-4.6667455604137143E-13</v>
      </c>
      <c r="IA482" s="223">
        <f t="shared" ca="1" si="1084"/>
        <v>5.1305960138020589E-13</v>
      </c>
      <c r="IB482" s="223">
        <f t="shared" ca="1" si="1085"/>
        <v>-5.4433775286443437E-13</v>
      </c>
      <c r="IC482" s="223">
        <f t="shared" ca="1" si="1086"/>
        <v>5.5958803423093478E-13</v>
      </c>
      <c r="ID482" s="223">
        <f t="shared" ca="1" si="1087"/>
        <v>-5.5836140528779332E-13</v>
      </c>
      <c r="IE482" s="223">
        <f t="shared" ca="1" si="1088"/>
        <v>4.6722262787332152E-13</v>
      </c>
      <c r="IF482" s="223">
        <f t="shared" ca="1" si="1089"/>
        <v>-5.0710598188750094E-13</v>
      </c>
      <c r="IG482" s="223">
        <f t="shared" ca="1" si="1090"/>
        <v>4.5858638877597699E-13</v>
      </c>
      <c r="IH482" s="223">
        <f t="shared" ca="1" si="1091"/>
        <v>-3.965638500421666E-13</v>
      </c>
      <c r="II482" s="223">
        <f t="shared" ca="1" si="1092"/>
        <v>3.2286460167652055E-13</v>
      </c>
      <c r="IJ482" s="223">
        <f t="shared" ca="1" si="1093"/>
        <v>-2.3965869705921163E-13</v>
      </c>
      <c r="IK482" s="223">
        <f t="shared" ca="1" si="1094"/>
        <v>1.4939611035643245E-13</v>
      </c>
      <c r="IL482" s="223">
        <f t="shared" ca="1" si="1095"/>
        <v>-5.4734597728975971E-14</v>
      </c>
      <c r="IM482" s="223">
        <f t="shared" ca="1" si="1096"/>
        <v>-4.153855954140663E-14</v>
      </c>
      <c r="IN482" s="223">
        <f t="shared" ca="1" si="1097"/>
        <v>1.3658862575541801E-13</v>
      </c>
      <c r="IO482" s="223">
        <f t="shared" ca="1" si="1098"/>
        <v>-2.2761687878141907E-13</v>
      </c>
      <c r="IP482" s="223">
        <f t="shared" ca="1" si="1099"/>
        <v>3.1194301763201033E-13</v>
      </c>
      <c r="IQ482" s="223">
        <f t="shared" ca="1" si="1100"/>
        <v>-3.8708408316284516E-13</v>
      </c>
      <c r="IR482" s="223">
        <f t="shared" ca="1" si="1101"/>
        <v>4.5082756809794123E-13</v>
      </c>
      <c r="IS482" s="223">
        <f t="shared" ca="1" si="1102"/>
        <v>-5.0129656367614878E-13</v>
      </c>
      <c r="IT482" s="223">
        <f t="shared" ca="1" si="1103"/>
        <v>5.3700502469505531E-13</v>
      </c>
      <c r="IU482" s="223">
        <f t="shared" ca="1" si="1104"/>
        <v>-5.5690152568897759E-13</v>
      </c>
      <c r="IV482" s="223">
        <f t="shared" ca="1" si="1105"/>
        <v>5.6040021985222992E-13</v>
      </c>
      <c r="IW482" s="223">
        <f t="shared" ca="1" si="1106"/>
        <v>-5.4739808913152165E-13</v>
      </c>
      <c r="IX482" s="223">
        <f t="shared" ca="1" si="1107"/>
        <v>5.1827797756318779E-13</v>
      </c>
      <c r="IY482" s="223">
        <f t="shared" ca="1" si="1108"/>
        <v>-4.7389731853963248E-13</v>
      </c>
      <c r="IZ482" s="223">
        <f t="shared" ca="1" si="1109"/>
        <v>4.1556288792715937E-13</v>
      </c>
      <c r="JA482" s="223">
        <f t="shared" ca="1" si="1110"/>
        <v>-3.4499232642274596E-13</v>
      </c>
      <c r="JB482" s="223">
        <f t="shared" ca="1" si="1111"/>
        <v>2.6426356411304694E-13</v>
      </c>
    </row>
    <row r="483" spans="2:262">
      <c r="B483" s="230">
        <v>122</v>
      </c>
      <c r="C483" s="229">
        <f t="shared" si="1112"/>
        <v>2.3828125000000017E-3</v>
      </c>
      <c r="D483" s="226">
        <f t="shared" ca="1" si="855"/>
        <v>18.00000000003083</v>
      </c>
      <c r="E483" s="225">
        <f ca="1">DX361</f>
        <v>3.0829412991374958E-11</v>
      </c>
      <c r="F483" s="224">
        <v>122</v>
      </c>
      <c r="G483" s="223">
        <f t="shared" ca="1" si="856"/>
        <v>-6.2562303162314312E-14</v>
      </c>
      <c r="H483" s="223">
        <f t="shared" ca="1" si="857"/>
        <v>1.5481462857452151E-13</v>
      </c>
      <c r="I483" s="223">
        <f t="shared" ca="1" si="858"/>
        <v>-2.4371568480736396E-13</v>
      </c>
      <c r="J483" s="223">
        <f t="shared" ca="1" si="859"/>
        <v>3.2734103246832777E-13</v>
      </c>
      <c r="K483" s="223">
        <f t="shared" ca="1" si="860"/>
        <v>-4.0388043532321317E-13</v>
      </c>
      <c r="L483" s="223">
        <f t="shared" ca="1" si="861"/>
        <v>4.7167704644381785E-13</v>
      </c>
      <c r="M483" s="223">
        <f t="shared" ca="1" si="862"/>
        <v>-5.2926327394036869E-13</v>
      </c>
      <c r="N483" s="223">
        <f t="shared" ca="1" si="863"/>
        <v>5.7539254989391903E-13</v>
      </c>
      <c r="O483" s="223">
        <f t="shared" ca="1" si="864"/>
        <v>-6.0906631478723663E-13</v>
      </c>
      <c r="P483" s="223">
        <f t="shared" ca="1" si="865"/>
        <v>6.2955563330277935E-13</v>
      </c>
      <c r="Q483" s="223">
        <f t="shared" ca="1" si="866"/>
        <v>-6.3641697357098531E-13</v>
      </c>
      <c r="R483" s="223">
        <f t="shared" ca="1" si="867"/>
        <v>6.2950180829581125E-13</v>
      </c>
      <c r="S483" s="223">
        <f t="shared" ca="1" si="868"/>
        <v>-6.0895982992215344E-13</v>
      </c>
      <c r="T483" s="223">
        <f t="shared" ca="1" si="869"/>
        <v>5.7523571024647388E-13</v>
      </c>
      <c r="U483" s="223">
        <f t="shared" ca="1" si="870"/>
        <v>-5.2905947461528243E-13</v>
      </c>
      <c r="V483" s="223">
        <f t="shared" ca="1" si="871"/>
        <v>4.7143069908101975E-13</v>
      </c>
      <c r="W483" s="223">
        <f t="shared" ca="1" si="872"/>
        <v>-4.0359687259915793E-13</v>
      </c>
      <c r="X483" s="223">
        <f t="shared" ca="1" si="873"/>
        <v>3.2702639265964742E-13</v>
      </c>
      <c r="Y483" s="223">
        <f t="shared" ca="1" si="874"/>
        <v>-2.4337677891572996E-13</v>
      </c>
      <c r="Z483" s="223">
        <f t="shared" ca="1" si="875"/>
        <v>1.544587928890164E-13</v>
      </c>
      <c r="AA483" s="223">
        <f t="shared" ca="1" si="876"/>
        <v>-6.2197240450925989E-14</v>
      </c>
      <c r="AB483" s="223">
        <f t="shared" ca="1" si="877"/>
        <v>-3.1410694411632912E-14</v>
      </c>
      <c r="AC483" s="223">
        <f t="shared" ca="1" si="878"/>
        <v>1.2433868259827797E-13</v>
      </c>
      <c r="AD483" s="223">
        <f t="shared" ca="1" si="879"/>
        <v>-2.1457511380072461E-13</v>
      </c>
      <c r="AE483" s="223">
        <f t="shared" ca="1" si="880"/>
        <v>3.0016664179111514E-13</v>
      </c>
      <c r="AF483" s="223">
        <f t="shared" ca="1" si="881"/>
        <v>-3.7926046846884327E-13</v>
      </c>
      <c r="AG483" s="223">
        <f t="shared" ca="1" si="882"/>
        <v>4.5014445134412163E-13</v>
      </c>
      <c r="AH483" s="223">
        <f t="shared" ca="1" si="883"/>
        <v>-5.1128416625233572E-13</v>
      </c>
      <c r="AI483" s="223">
        <f t="shared" ca="1" si="884"/>
        <v>5.613561230033595E-13</v>
      </c>
      <c r="AJ483" s="223">
        <f t="shared" ca="1" si="885"/>
        <v>-5.9927641494730643E-13</v>
      </c>
      <c r="AK483" s="223">
        <f t="shared" ca="1" si="886"/>
        <v>6.2422418228020552E-13</v>
      </c>
      <c r="AL483" s="223">
        <f t="shared" ca="1" si="887"/>
        <v>-6.356593811798001E-13</v>
      </c>
      <c r="AM483" s="223">
        <f t="shared" ca="1" si="888"/>
        <v>6.3333447412340882E-13</v>
      </c>
      <c r="AN483" s="223">
        <f t="shared" ca="1" si="889"/>
        <v>-6.1729978832774736E-13</v>
      </c>
      <c r="AO483" s="223">
        <f t="shared" ca="1" si="890"/>
        <v>5.8790242631666972E-13</v>
      </c>
      <c r="AP483" s="223">
        <f t="shared" ca="1" si="891"/>
        <v>-5.4577875219974871E-13</v>
      </c>
      <c r="AQ483" s="223">
        <f t="shared" ca="1" si="892"/>
        <v>4.9184061631109503E-13</v>
      </c>
      <c r="AR483" s="223">
        <f t="shared" ca="1" si="893"/>
        <v>-4.2725561640332342E-13</v>
      </c>
      <c r="AS483" s="223">
        <f t="shared" ca="1" si="894"/>
        <v>3.5342182268228654E-13</v>
      </c>
      <c r="AT483" s="223">
        <f t="shared" ca="1" si="895"/>
        <v>-2.7193751380918869E-13</v>
      </c>
      <c r="AU483" s="223">
        <f t="shared" ca="1" si="896"/>
        <v>1.8456657899425892E-13</v>
      </c>
      <c r="AV483" s="223">
        <f t="shared" ca="1" si="897"/>
        <v>-9.320033512216269E-14</v>
      </c>
      <c r="AW483" s="223">
        <f t="shared" ca="1" si="898"/>
        <v>-1.8341454686339233E-16</v>
      </c>
      <c r="AX483" s="223">
        <f t="shared" ca="1" si="899"/>
        <v>9.3563193844857844E-14</v>
      </c>
      <c r="AY483" s="223">
        <f t="shared" ca="1" si="900"/>
        <v>-1.8491761255038344E-13</v>
      </c>
      <c r="AZ483" s="223">
        <f t="shared" ca="1" si="901"/>
        <v>2.7226912338234018E-13</v>
      </c>
      <c r="BA483" s="223">
        <f t="shared" ca="1" si="902"/>
        <v>-3.5372682992664389E-13</v>
      </c>
      <c r="BB483" s="223">
        <f t="shared" ca="1" si="903"/>
        <v>4.2752741883314667E-13</v>
      </c>
      <c r="BC483" s="223">
        <f t="shared" ca="1" si="904"/>
        <v>-4.9207333022460265E-13</v>
      </c>
      <c r="BD483" s="223">
        <f t="shared" ca="1" si="905"/>
        <v>5.4596734004349276E-13</v>
      </c>
      <c r="BE483" s="223">
        <f t="shared" ca="1" si="906"/>
        <v>-5.8804280573335189E-13</v>
      </c>
      <c r="BF483" s="223">
        <f t="shared" ca="1" si="907"/>
        <v>6.1738892052693697E-13</v>
      </c>
      <c r="BG483" s="223">
        <f t="shared" ca="1" si="908"/>
        <v>-6.3337042966216654E-13</v>
      </c>
      <c r="BH483" s="223">
        <f t="shared" ca="1" si="909"/>
        <v>6.3564138172929482E-13</v>
      </c>
      <c r="BI483" s="223">
        <f t="shared" ca="1" si="910"/>
        <v>-6.2415261747418378E-13</v>
      </c>
      <c r="BJ483" s="223">
        <f t="shared" ca="1" si="911"/>
        <v>5.9915283394769775E-13</v>
      </c>
      <c r="BK483" s="223">
        <f t="shared" ca="1" si="912"/>
        <v>-5.6118320096559974E-13</v>
      </c>
      <c r="BL483" s="223">
        <f t="shared" ca="1" si="913"/>
        <v>5.1106564641632428E-13</v>
      </c>
      <c r="BM483" s="223">
        <f t="shared" ca="1" si="914"/>
        <v>-4.4988506400439803E-13</v>
      </c>
      <c r="BN483" s="223">
        <f t="shared" ca="1" si="915"/>
        <v>3.7896582857798111E-13</v>
      </c>
      <c r="BO483" s="223">
        <f t="shared" ca="1" si="916"/>
        <v>-2.9984312741295991E-13</v>
      </c>
      <c r="BP483" s="223">
        <f t="shared" ca="1" si="917"/>
        <v>2.1422972804457267E-13</v>
      </c>
      <c r="BQ483" s="223">
        <f t="shared" ca="1" si="918"/>
        <v>-1.2397890202270932E-13</v>
      </c>
      <c r="BR483" s="223">
        <f t="shared" ca="1" si="919"/>
        <v>3.1044307179605706E-14</v>
      </c>
      <c r="BS483" s="223">
        <f t="shared" ca="1" si="920"/>
        <v>6.2562303162315397E-14</v>
      </c>
      <c r="BT483" s="223">
        <f t="shared" ca="1" si="921"/>
        <v>-1.5481462857452119E-13</v>
      </c>
      <c r="BU483" s="223">
        <f t="shared" ca="1" si="922"/>
        <v>2.4371568480736214E-13</v>
      </c>
      <c r="BV483" s="223">
        <f t="shared" ca="1" si="923"/>
        <v>-3.273410324683251E-13</v>
      </c>
      <c r="BW483" s="223">
        <f t="shared" ca="1" si="924"/>
        <v>4.0388043532320984E-13</v>
      </c>
      <c r="BX483" s="223">
        <f t="shared" ca="1" si="925"/>
        <v>-4.716770464438135E-13</v>
      </c>
      <c r="BY483" s="223">
        <f t="shared" ca="1" si="926"/>
        <v>5.2926327394037515E-13</v>
      </c>
      <c r="BZ483" s="223">
        <f t="shared" ca="1" si="927"/>
        <v>-5.7539254989392286E-13</v>
      </c>
      <c r="CA483" s="223">
        <f t="shared" ca="1" si="928"/>
        <v>6.0906631478723875E-13</v>
      </c>
      <c r="CB483" s="223">
        <f t="shared" ca="1" si="929"/>
        <v>-6.2955563330278036E-13</v>
      </c>
      <c r="CC483" s="223">
        <f t="shared" ca="1" si="930"/>
        <v>6.3641697357098521E-13</v>
      </c>
      <c r="CD483" s="223">
        <f t="shared" ca="1" si="931"/>
        <v>-6.2950180829581084E-13</v>
      </c>
      <c r="CE483" s="223">
        <f t="shared" ca="1" si="932"/>
        <v>6.0895982992215274E-13</v>
      </c>
      <c r="CF483" s="223">
        <f t="shared" ca="1" si="933"/>
        <v>-5.7523571024647277E-13</v>
      </c>
      <c r="CG483" s="223">
        <f t="shared" ca="1" si="934"/>
        <v>5.2905947461528354E-13</v>
      </c>
      <c r="CH483" s="223">
        <f t="shared" ca="1" si="935"/>
        <v>-4.7143069908102116E-13</v>
      </c>
      <c r="CI483" s="223">
        <f t="shared" ca="1" si="936"/>
        <v>4.0359687259915955E-13</v>
      </c>
      <c r="CJ483" s="223">
        <f t="shared" ca="1" si="937"/>
        <v>-3.2702639265965303E-13</v>
      </c>
      <c r="CK483" s="223">
        <f t="shared" ca="1" si="938"/>
        <v>2.4337677891573597E-13</v>
      </c>
      <c r="CL483" s="223">
        <f t="shared" ca="1" si="939"/>
        <v>-1.5445879288900519E-13</v>
      </c>
      <c r="CM483" s="223">
        <f t="shared" ca="1" si="940"/>
        <v>6.2197240450918997E-14</v>
      </c>
      <c r="CN483" s="223">
        <f t="shared" ca="1" si="941"/>
        <v>3.1410694411626368E-14</v>
      </c>
      <c r="CO483" s="223">
        <f t="shared" ca="1" si="942"/>
        <v>-1.2433868259826267E-13</v>
      </c>
      <c r="CP483" s="223">
        <f t="shared" ca="1" si="943"/>
        <v>2.1457511380070992E-13</v>
      </c>
      <c r="CQ483" s="223">
        <f t="shared" ca="1" si="944"/>
        <v>-3.0016664179110136E-13</v>
      </c>
      <c r="CR483" s="223">
        <f t="shared" ca="1" si="945"/>
        <v>3.7926046846885983E-13</v>
      </c>
      <c r="CS483" s="223">
        <f t="shared" ca="1" si="946"/>
        <v>-4.5014445134413622E-13</v>
      </c>
      <c r="CT483" s="223">
        <f t="shared" ca="1" si="947"/>
        <v>5.1128416625234803E-13</v>
      </c>
      <c r="CU483" s="223">
        <f t="shared" ca="1" si="948"/>
        <v>-5.6135612300336496E-13</v>
      </c>
      <c r="CV483" s="223">
        <f t="shared" ca="1" si="949"/>
        <v>5.9927641494731017E-13</v>
      </c>
      <c r="CW483" s="223">
        <f t="shared" ca="1" si="950"/>
        <v>-6.2422418228020784E-13</v>
      </c>
      <c r="CX483" s="223">
        <f t="shared" ca="1" si="951"/>
        <v>6.356593811798006E-13</v>
      </c>
      <c r="CY483" s="223">
        <f t="shared" ca="1" si="952"/>
        <v>-6.3333447412340771E-13</v>
      </c>
      <c r="CZ483" s="223">
        <f t="shared" ca="1" si="953"/>
        <v>6.1729978832774444E-13</v>
      </c>
      <c r="DA483" s="223">
        <f t="shared" ca="1" si="954"/>
        <v>-5.8790242631666528E-13</v>
      </c>
      <c r="DB483" s="223">
        <f t="shared" ca="1" si="955"/>
        <v>5.457787521997475E-13</v>
      </c>
      <c r="DC483" s="223">
        <f t="shared" ca="1" si="956"/>
        <v>-4.9184061631109351E-13</v>
      </c>
      <c r="DD483" s="223">
        <f t="shared" ca="1" si="957"/>
        <v>4.272556164033215E-13</v>
      </c>
      <c r="DE483" s="223">
        <f t="shared" ca="1" si="958"/>
        <v>-3.5342182268228452E-13</v>
      </c>
      <c r="DF483" s="223">
        <f t="shared" ca="1" si="959"/>
        <v>2.7193751380918642E-13</v>
      </c>
      <c r="DG483" s="223">
        <f t="shared" ca="1" si="960"/>
        <v>-1.8456657899425652E-13</v>
      </c>
      <c r="DH483" s="223">
        <f t="shared" ca="1" si="961"/>
        <v>9.3200335122169152E-14</v>
      </c>
      <c r="DI483" s="223">
        <f t="shared" ca="1" si="962"/>
        <v>1.8341454686587882E-16</v>
      </c>
      <c r="DJ483" s="223">
        <f t="shared" ca="1" si="963"/>
        <v>-9.3563193844860292E-14</v>
      </c>
      <c r="DK483" s="223">
        <f t="shared" ca="1" si="964"/>
        <v>1.8491761255036855E-13</v>
      </c>
      <c r="DL483" s="223">
        <f t="shared" ca="1" si="965"/>
        <v>-2.7226912338232609E-13</v>
      </c>
      <c r="DM483" s="223">
        <f t="shared" ca="1" si="966"/>
        <v>3.5372682992663096E-13</v>
      </c>
      <c r="DN483" s="223">
        <f t="shared" ca="1" si="967"/>
        <v>-4.2752741883313501E-13</v>
      </c>
      <c r="DO483" s="223">
        <f t="shared" ca="1" si="968"/>
        <v>4.9207333022459275E-13</v>
      </c>
      <c r="DP483" s="223">
        <f t="shared" ca="1" si="969"/>
        <v>-5.4596734004348489E-13</v>
      </c>
      <c r="DQ483" s="223">
        <f t="shared" ca="1" si="970"/>
        <v>5.8804280573334583E-13</v>
      </c>
      <c r="DR483" s="223">
        <f t="shared" ca="1" si="971"/>
        <v>-6.1738892052694182E-13</v>
      </c>
      <c r="DS483" s="223">
        <f t="shared" ca="1" si="972"/>
        <v>6.3337042966216855E-13</v>
      </c>
      <c r="DT483" s="223">
        <f t="shared" ca="1" si="973"/>
        <v>-6.3564138172929381E-13</v>
      </c>
      <c r="DU483" s="223">
        <f t="shared" ca="1" si="974"/>
        <v>6.2415261747417964E-13</v>
      </c>
      <c r="DV483" s="223">
        <f t="shared" ca="1" si="975"/>
        <v>-5.9915283394769078E-13</v>
      </c>
      <c r="DW483" s="223">
        <f t="shared" ca="1" si="976"/>
        <v>5.6118320096558995E-13</v>
      </c>
      <c r="DX483" s="223">
        <f t="shared" ca="1" si="977"/>
        <v>-5.1106564641632277E-13</v>
      </c>
      <c r="DY483" s="223">
        <f t="shared" ca="1" si="978"/>
        <v>4.4988506400439631E-13</v>
      </c>
      <c r="DZ483" s="223">
        <f t="shared" ca="1" si="979"/>
        <v>-3.7896582857797919E-13</v>
      </c>
      <c r="EA483" s="223">
        <f t="shared" ca="1" si="980"/>
        <v>2.9984312741295774E-13</v>
      </c>
      <c r="EB483" s="223">
        <f t="shared" ca="1" si="981"/>
        <v>-2.142297280445703E-13</v>
      </c>
      <c r="EC483" s="223">
        <f t="shared" ca="1" si="982"/>
        <v>1.2397890202270688E-13</v>
      </c>
      <c r="ED483" s="223">
        <f t="shared" ca="1" si="983"/>
        <v>-3.1044307179603213E-14</v>
      </c>
      <c r="EE483" s="223">
        <f t="shared" ca="1" si="984"/>
        <v>-6.2562303162317871E-14</v>
      </c>
      <c r="EF483" s="223">
        <f t="shared" ca="1" si="985"/>
        <v>1.5481462857452358E-13</v>
      </c>
      <c r="EG483" s="223">
        <f t="shared" ca="1" si="986"/>
        <v>-2.4371568480736442E-13</v>
      </c>
      <c r="EH483" s="223">
        <f t="shared" ca="1" si="987"/>
        <v>3.2734103246832722E-13</v>
      </c>
      <c r="EI483" s="223">
        <f t="shared" ca="1" si="988"/>
        <v>-4.0388043532321181E-13</v>
      </c>
      <c r="EJ483" s="223">
        <f t="shared" ca="1" si="989"/>
        <v>4.7167704644381512E-13</v>
      </c>
      <c r="EK483" s="223">
        <f t="shared" ca="1" si="990"/>
        <v>-5.2926327394036647E-13</v>
      </c>
      <c r="EL483" s="223">
        <f t="shared" ca="1" si="991"/>
        <v>5.753925498939163E-13</v>
      </c>
      <c r="EM483" s="223">
        <f t="shared" ca="1" si="992"/>
        <v>-6.090663147872342E-13</v>
      </c>
      <c r="EN483" s="223">
        <f t="shared" ca="1" si="993"/>
        <v>6.2955563330277814E-13</v>
      </c>
      <c r="EO483" s="223">
        <f t="shared" ca="1" si="994"/>
        <v>-6.3641697357098531E-13</v>
      </c>
      <c r="EP483" s="223">
        <f t="shared" ca="1" si="995"/>
        <v>6.2950180829581317E-13</v>
      </c>
      <c r="EQ483" s="223">
        <f t="shared" ca="1" si="996"/>
        <v>-6.0895982992214678E-13</v>
      </c>
      <c r="ER483" s="223">
        <f t="shared" ca="1" si="997"/>
        <v>5.7523571024646409E-13</v>
      </c>
      <c r="ES483" s="223">
        <f t="shared" ca="1" si="998"/>
        <v>-5.2905947461527213E-13</v>
      </c>
      <c r="ET483" s="223">
        <f t="shared" ca="1" si="999"/>
        <v>4.7143069908100733E-13</v>
      </c>
      <c r="EU483" s="223">
        <f t="shared" ca="1" si="1000"/>
        <v>-4.0359687259914364E-13</v>
      </c>
      <c r="EV483" s="223">
        <f t="shared" ca="1" si="1001"/>
        <v>3.2702639265963541E-13</v>
      </c>
      <c r="EW483" s="223">
        <f t="shared" ca="1" si="1002"/>
        <v>-2.4337677891571699E-13</v>
      </c>
      <c r="EX483" s="223">
        <f t="shared" ca="1" si="1003"/>
        <v>1.5445879288900279E-13</v>
      </c>
      <c r="EY483" s="223">
        <f t="shared" ca="1" si="1004"/>
        <v>-6.2197240450916523E-14</v>
      </c>
      <c r="EZ483" s="223">
        <f t="shared" ca="1" si="1005"/>
        <v>-3.1410694411646929E-14</v>
      </c>
      <c r="FA483" s="223">
        <f t="shared" ca="1" si="1006"/>
        <v>1.2433868259828287E-13</v>
      </c>
      <c r="FB483" s="223">
        <f t="shared" ca="1" si="1007"/>
        <v>-2.1457511380072933E-13</v>
      </c>
      <c r="FC483" s="223">
        <f t="shared" ca="1" si="1008"/>
        <v>3.0016664179111949E-13</v>
      </c>
      <c r="FD483" s="223">
        <f t="shared" ca="1" si="1009"/>
        <v>-3.7926046846884731E-13</v>
      </c>
      <c r="FE483" s="223">
        <f t="shared" ca="1" si="1010"/>
        <v>4.5014445134412516E-13</v>
      </c>
      <c r="FF483" s="223">
        <f t="shared" ca="1" si="1011"/>
        <v>-5.1128416625233864E-13</v>
      </c>
      <c r="FG483" s="223">
        <f t="shared" ca="1" si="1012"/>
        <v>5.6135612300335769E-13</v>
      </c>
      <c r="FH483" s="223">
        <f t="shared" ca="1" si="1013"/>
        <v>-5.9927641494730502E-13</v>
      </c>
      <c r="FI483" s="223">
        <f t="shared" ca="1" si="1014"/>
        <v>6.2422418228020471E-13</v>
      </c>
      <c r="FJ483" s="223">
        <f t="shared" ca="1" si="1015"/>
        <v>-6.356593811797999E-13</v>
      </c>
      <c r="FK483" s="223">
        <f t="shared" ca="1" si="1016"/>
        <v>6.3333447412340923E-13</v>
      </c>
      <c r="FL483" s="223">
        <f t="shared" ca="1" si="1017"/>
        <v>-6.1729978832774827E-13</v>
      </c>
      <c r="FM483" s="223">
        <f t="shared" ca="1" si="1018"/>
        <v>5.8790242631667124E-13</v>
      </c>
      <c r="FN483" s="223">
        <f t="shared" ca="1" si="1019"/>
        <v>-5.4577875219975538E-13</v>
      </c>
      <c r="FO483" s="223">
        <f t="shared" ca="1" si="1020"/>
        <v>4.9184061631110331E-13</v>
      </c>
      <c r="FP483" s="223">
        <f t="shared" ca="1" si="1021"/>
        <v>-4.2725561640333312E-13</v>
      </c>
      <c r="FQ483" s="223">
        <f t="shared" ca="1" si="1022"/>
        <v>3.534218226822674E-13</v>
      </c>
      <c r="FR483" s="223">
        <f t="shared" ca="1" si="1023"/>
        <v>-2.7193751380916779E-13</v>
      </c>
      <c r="FS483" s="223">
        <f t="shared" ca="1" si="1024"/>
        <v>1.8456657899423683E-13</v>
      </c>
      <c r="FT483" s="223">
        <f t="shared" ca="1" si="1025"/>
        <v>-9.3200335122148806E-14</v>
      </c>
      <c r="FU483" s="223">
        <f t="shared" ca="1" si="1026"/>
        <v>-1.8341454685029093E-16</v>
      </c>
      <c r="FV483" s="223">
        <f t="shared" ca="1" si="1027"/>
        <v>9.3563193844844868E-14</v>
      </c>
      <c r="FW483" s="223">
        <f t="shared" ca="1" si="1028"/>
        <v>-1.8491761255035363E-13</v>
      </c>
      <c r="FX483" s="223">
        <f t="shared" ca="1" si="1029"/>
        <v>2.7226912338231201E-13</v>
      </c>
      <c r="FY483" s="223">
        <f t="shared" ca="1" si="1030"/>
        <v>-3.5372682992661799E-13</v>
      </c>
      <c r="FZ483" s="223">
        <f t="shared" ca="1" si="1031"/>
        <v>4.2752741883312344E-13</v>
      </c>
      <c r="GA483" s="223">
        <f t="shared" ca="1" si="1032"/>
        <v>-4.9207333022458285E-13</v>
      </c>
      <c r="GB483" s="223">
        <f t="shared" ca="1" si="1033"/>
        <v>5.4596734004347681E-13</v>
      </c>
      <c r="GC483" s="223">
        <f t="shared" ca="1" si="1034"/>
        <v>-5.8804280573333997E-13</v>
      </c>
      <c r="GD483" s="223">
        <f t="shared" ca="1" si="1035"/>
        <v>6.1738892052694687E-13</v>
      </c>
      <c r="GE483" s="223">
        <f t="shared" ca="1" si="1036"/>
        <v>-6.3337042966217057E-13</v>
      </c>
      <c r="GF483" s="223">
        <f t="shared" ca="1" si="1037"/>
        <v>6.356413817292928E-13</v>
      </c>
      <c r="GG483" s="223">
        <f t="shared" ca="1" si="1038"/>
        <v>-6.2415261747417571E-13</v>
      </c>
      <c r="GH483" s="223">
        <f t="shared" ca="1" si="1039"/>
        <v>5.9915283394768381E-13</v>
      </c>
      <c r="GI483" s="223">
        <f t="shared" ca="1" si="1040"/>
        <v>-5.6118320096558036E-13</v>
      </c>
      <c r="GJ483" s="223">
        <f t="shared" ca="1" si="1041"/>
        <v>5.1106564641631055E-13</v>
      </c>
      <c r="GK483" s="223">
        <f t="shared" ca="1" si="1042"/>
        <v>-4.4988506400438172E-13</v>
      </c>
      <c r="GL483" s="223">
        <f t="shared" ca="1" si="1043"/>
        <v>3.7896582857796263E-13</v>
      </c>
      <c r="GM483" s="223">
        <f t="shared" ca="1" si="1044"/>
        <v>-2.9984312741293951E-13</v>
      </c>
      <c r="GN483" s="223">
        <f t="shared" ca="1" si="1045"/>
        <v>2.1422972804455091E-13</v>
      </c>
      <c r="GO483" s="223">
        <f t="shared" ca="1" si="1046"/>
        <v>-1.2397890202268671E-13</v>
      </c>
      <c r="GP483" s="223">
        <f t="shared" ca="1" si="1047"/>
        <v>3.1044307179582658E-14</v>
      </c>
      <c r="GQ483" s="223">
        <f t="shared" ca="1" si="1048"/>
        <v>6.2562303162338344E-14</v>
      </c>
      <c r="GR483" s="223">
        <f t="shared" ca="1" si="1049"/>
        <v>-1.5481462857454358E-13</v>
      </c>
      <c r="GS483" s="223">
        <f t="shared" ca="1" si="1050"/>
        <v>2.4371568480738345E-13</v>
      </c>
      <c r="GT483" s="223">
        <f t="shared" ca="1" si="1051"/>
        <v>-3.2734103246834494E-13</v>
      </c>
      <c r="GU483" s="223">
        <f t="shared" ca="1" si="1052"/>
        <v>4.0388043532322771E-13</v>
      </c>
      <c r="GV483" s="223">
        <f t="shared" ca="1" si="1053"/>
        <v>-4.7167704644382895E-13</v>
      </c>
      <c r="GW483" s="223">
        <f t="shared" ca="1" si="1054"/>
        <v>5.2926327394037798E-13</v>
      </c>
      <c r="GX483" s="223">
        <f t="shared" ca="1" si="1055"/>
        <v>-5.7539254989392498E-13</v>
      </c>
      <c r="GY483" s="223">
        <f t="shared" ca="1" si="1056"/>
        <v>6.0906631478724016E-13</v>
      </c>
      <c r="GZ483" s="223">
        <f t="shared" ca="1" si="1057"/>
        <v>-6.2955563330278117E-13</v>
      </c>
      <c r="HA483" s="223">
        <f t="shared" ca="1" si="1058"/>
        <v>6.3641697357098531E-13</v>
      </c>
      <c r="HB483" s="223">
        <f t="shared" ca="1" si="1059"/>
        <v>-6.2950180829581014E-13</v>
      </c>
      <c r="HC483" s="223">
        <f t="shared" ca="1" si="1060"/>
        <v>6.0895982992215122E-13</v>
      </c>
      <c r="HD483" s="223">
        <f t="shared" ca="1" si="1061"/>
        <v>-5.7523571024647065E-13</v>
      </c>
      <c r="HE483" s="223">
        <f t="shared" ca="1" si="1062"/>
        <v>5.2905947461528081E-13</v>
      </c>
      <c r="HF483" s="223">
        <f t="shared" ca="1" si="1063"/>
        <v>-4.7143069908101783E-13</v>
      </c>
      <c r="HG483" s="223">
        <f t="shared" ca="1" si="1064"/>
        <v>4.0359687259915566E-13</v>
      </c>
      <c r="HH483" s="223">
        <f t="shared" ca="1" si="1065"/>
        <v>-3.2702639265964873E-13</v>
      </c>
      <c r="HI483" s="223">
        <f t="shared" ca="1" si="1066"/>
        <v>2.4337677891573138E-13</v>
      </c>
      <c r="HJ483" s="223">
        <f t="shared" ca="1" si="1067"/>
        <v>-1.5445879288901791E-13</v>
      </c>
      <c r="HK483" s="223">
        <f t="shared" ca="1" si="1068"/>
        <v>6.2197240450932048E-14</v>
      </c>
      <c r="HL483" s="223">
        <f t="shared" ca="1" si="1069"/>
        <v>3.1410694411631353E-14</v>
      </c>
      <c r="HM483" s="223">
        <f t="shared" ca="1" si="1070"/>
        <v>-1.2433868259826754E-13</v>
      </c>
      <c r="HN483" s="223">
        <f t="shared" ca="1" si="1071"/>
        <v>2.1457511380071462E-13</v>
      </c>
      <c r="HO483" s="223">
        <f t="shared" ca="1" si="1072"/>
        <v>-3.001666417911058E-13</v>
      </c>
      <c r="HP483" s="223">
        <f t="shared" ca="1" si="1073"/>
        <v>3.7926046846883474E-13</v>
      </c>
      <c r="HQ483" s="223">
        <f t="shared" ca="1" si="1074"/>
        <v>-4.5014445134411405E-13</v>
      </c>
      <c r="HR483" s="223">
        <f t="shared" ca="1" si="1075"/>
        <v>5.1128416625232945E-13</v>
      </c>
      <c r="HS483" s="223">
        <f t="shared" ca="1" si="1076"/>
        <v>-5.6135612300335042E-13</v>
      </c>
      <c r="HT483" s="223">
        <f t="shared" ca="1" si="1077"/>
        <v>5.9927641494729967E-13</v>
      </c>
      <c r="HU483" s="223">
        <f t="shared" ca="1" si="1078"/>
        <v>-6.2422418228020168E-13</v>
      </c>
      <c r="HV483" s="223">
        <f t="shared" ca="1" si="1079"/>
        <v>6.3565938117979909E-13</v>
      </c>
      <c r="HW483" s="223">
        <f t="shared" ca="1" si="1080"/>
        <v>-6.3333447412341084E-13</v>
      </c>
      <c r="HX483" s="223">
        <f t="shared" ca="1" si="1081"/>
        <v>6.1729978832775211E-13</v>
      </c>
      <c r="HY483" s="223">
        <f t="shared" ca="1" si="1082"/>
        <v>-5.879024263166772E-13</v>
      </c>
      <c r="HZ483" s="223">
        <f t="shared" ca="1" si="1083"/>
        <v>5.4577875219976346E-13</v>
      </c>
      <c r="IA483" s="223">
        <f t="shared" ca="1" si="1084"/>
        <v>-4.918406163111133E-13</v>
      </c>
      <c r="IB483" s="223">
        <f t="shared" ca="1" si="1085"/>
        <v>4.2725561640334468E-13</v>
      </c>
      <c r="IC483" s="223">
        <f t="shared" ca="1" si="1086"/>
        <v>-3.5342182268225024E-13</v>
      </c>
      <c r="ID483" s="223">
        <f t="shared" ca="1" si="1087"/>
        <v>2.7193751380914916E-13</v>
      </c>
      <c r="IE483" s="223">
        <f t="shared" ca="1" si="1088"/>
        <v>-6.588932763997966E-13</v>
      </c>
      <c r="IF483" s="223">
        <f t="shared" ca="1" si="1089"/>
        <v>9.3200335122128435E-14</v>
      </c>
      <c r="IG483" s="223">
        <f t="shared" ca="1" si="1090"/>
        <v>1.8341454690705105E-16</v>
      </c>
      <c r="IH483" s="223">
        <f t="shared" ca="1" si="1091"/>
        <v>-9.3563193844901023E-14</v>
      </c>
      <c r="II483" s="223">
        <f t="shared" ca="1" si="1092"/>
        <v>1.8491761255040795E-13</v>
      </c>
      <c r="IJ483" s="223">
        <f t="shared" ca="1" si="1093"/>
        <v>-2.7226912338236335E-13</v>
      </c>
      <c r="IK483" s="223">
        <f t="shared" ca="1" si="1094"/>
        <v>3.5372682992666519E-13</v>
      </c>
      <c r="IL483" s="223">
        <f t="shared" ca="1" si="1095"/>
        <v>-4.275274188331655E-13</v>
      </c>
      <c r="IM483" s="223">
        <f t="shared" ca="1" si="1096"/>
        <v>4.920733302246188E-13</v>
      </c>
      <c r="IN483" s="223">
        <f t="shared" ca="1" si="1097"/>
        <v>-5.4596734004350599E-13</v>
      </c>
      <c r="IO483" s="223">
        <f t="shared" ca="1" si="1098"/>
        <v>5.8804280573336168E-13</v>
      </c>
      <c r="IP483" s="223">
        <f t="shared" ca="1" si="1099"/>
        <v>-6.1738892052694313E-13</v>
      </c>
      <c r="IQ483" s="223">
        <f t="shared" ca="1" si="1100"/>
        <v>6.3337042966216906E-13</v>
      </c>
      <c r="IR483" s="223">
        <f t="shared" ca="1" si="1101"/>
        <v>-6.356413817292935E-13</v>
      </c>
      <c r="IS483" s="223">
        <f t="shared" ca="1" si="1102"/>
        <v>6.2415261747417873E-13</v>
      </c>
      <c r="IT483" s="223">
        <f t="shared" ca="1" si="1103"/>
        <v>-5.9915283394768906E-13</v>
      </c>
      <c r="IU483" s="223">
        <f t="shared" ca="1" si="1104"/>
        <v>5.6118320096558763E-13</v>
      </c>
      <c r="IV483" s="223">
        <f t="shared" ca="1" si="1105"/>
        <v>-5.1106564641631984E-13</v>
      </c>
      <c r="IW483" s="223">
        <f t="shared" ca="1" si="1106"/>
        <v>4.4988506400439278E-13</v>
      </c>
      <c r="IX483" s="223">
        <f t="shared" ca="1" si="1107"/>
        <v>-3.789658285779751E-13</v>
      </c>
      <c r="IY483" s="223">
        <f t="shared" ca="1" si="1108"/>
        <v>2.998431274129533E-13</v>
      </c>
      <c r="IZ483" s="223">
        <f t="shared" ca="1" si="1109"/>
        <v>-2.1422972804456563E-13</v>
      </c>
      <c r="JA483" s="223">
        <f t="shared" ca="1" si="1110"/>
        <v>1.2397890202270198E-13</v>
      </c>
      <c r="JB483" s="223">
        <f t="shared" ca="1" si="1111"/>
        <v>-3.1044307179598227E-14</v>
      </c>
    </row>
    <row r="484" spans="2:262">
      <c r="B484" s="230">
        <v>123</v>
      </c>
      <c r="C484" s="229">
        <f t="shared" si="1112"/>
        <v>2.4023437500000017E-3</v>
      </c>
      <c r="D484" s="226">
        <f t="shared" ca="1" si="855"/>
        <v>18.000000000019444</v>
      </c>
      <c r="E484" s="225">
        <f ca="1">DY361</f>
        <v>1.9444675783605297E-11</v>
      </c>
      <c r="F484" s="224">
        <v>123</v>
      </c>
      <c r="G484" s="223">
        <f t="shared" ca="1" si="856"/>
        <v>-8.2367687617481593E-15</v>
      </c>
      <c r="H484" s="223">
        <f t="shared" ca="1" si="857"/>
        <v>8.8102283605299622E-14</v>
      </c>
      <c r="I484" s="223">
        <f t="shared" ca="1" si="858"/>
        <v>-1.6664265809759423E-13</v>
      </c>
      <c r="J484" s="223">
        <f t="shared" ca="1" si="859"/>
        <v>2.4267657190068538E-13</v>
      </c>
      <c r="K484" s="223">
        <f t="shared" ca="1" si="860"/>
        <v>-3.1506040417841103E-13</v>
      </c>
      <c r="L484" s="223">
        <f t="shared" ca="1" si="861"/>
        <v>3.8270543471825535E-13</v>
      </c>
      <c r="M484" s="223">
        <f t="shared" ca="1" si="862"/>
        <v>-4.4459421929673285E-13</v>
      </c>
      <c r="N484" s="223">
        <f t="shared" ca="1" si="863"/>
        <v>4.9979589298753941E-13</v>
      </c>
      <c r="O484" s="223">
        <f t="shared" ca="1" si="864"/>
        <v>-5.4748017123650674E-13</v>
      </c>
      <c r="P484" s="223">
        <f t="shared" ca="1" si="865"/>
        <v>5.8692983811412245E-13</v>
      </c>
      <c r="Q484" s="223">
        <f t="shared" ca="1" si="866"/>
        <v>-6.1755153391069369E-13</v>
      </c>
      <c r="R484" s="223">
        <f t="shared" ca="1" si="867"/>
        <v>6.388846798186859E-13</v>
      </c>
      <c r="S484" s="223">
        <f t="shared" ca="1" si="868"/>
        <v>-6.506084054666977E-13</v>
      </c>
      <c r="T484" s="223">
        <f t="shared" ca="1" si="869"/>
        <v>6.5254637510850769E-13</v>
      </c>
      <c r="U484" s="223">
        <f t="shared" ca="1" si="870"/>
        <v>-6.4466943987683664E-13</v>
      </c>
      <c r="V484" s="223">
        <f t="shared" ca="1" si="871"/>
        <v>6.2709607620943951E-13</v>
      </c>
      <c r="W484" s="223">
        <f t="shared" ca="1" si="872"/>
        <v>-6.0009060385320638E-13</v>
      </c>
      <c r="X484" s="223">
        <f t="shared" ca="1" si="873"/>
        <v>5.6405921024914065E-13</v>
      </c>
      <c r="Y484" s="223">
        <f t="shared" ca="1" si="874"/>
        <v>-5.1954384109515759E-13</v>
      </c>
      <c r="Z484" s="223">
        <f t="shared" ca="1" si="875"/>
        <v>4.672140489783553E-13</v>
      </c>
      <c r="AA484" s="223">
        <f t="shared" ca="1" si="876"/>
        <v>-4.0785692268087973E-13</v>
      </c>
      <c r="AB484" s="223">
        <f t="shared" ca="1" si="877"/>
        <v>3.423652486320004E-13</v>
      </c>
      <c r="AC484" s="223">
        <f t="shared" ca="1" si="878"/>
        <v>-2.7172408256924666E-13</v>
      </c>
      <c r="AD484" s="223">
        <f t="shared" ca="1" si="879"/>
        <v>1.969959333831747E-13</v>
      </c>
      <c r="AE484" s="223">
        <f t="shared" ca="1" si="880"/>
        <v>-1.1930478199468781E-13</v>
      </c>
      <c r="AF484" s="223">
        <f t="shared" ca="1" si="881"/>
        <v>3.9819175635810951E-14</v>
      </c>
      <c r="AG484" s="223">
        <f t="shared" ca="1" si="882"/>
        <v>4.0265348188419888E-14</v>
      </c>
      <c r="AH484" s="223">
        <f t="shared" ca="1" si="883"/>
        <v>-1.1974424369681611E-13</v>
      </c>
      <c r="AI484" s="223">
        <f t="shared" ca="1" si="884"/>
        <v>1.9742207432175205E-13</v>
      </c>
      <c r="AJ484" s="223">
        <f t="shared" ca="1" si="885"/>
        <v>-2.7213049318791296E-13</v>
      </c>
      <c r="AK484" s="223">
        <f t="shared" ca="1" si="886"/>
        <v>3.4274581613677073E-13</v>
      </c>
      <c r="AL484" s="223">
        <f t="shared" ca="1" si="887"/>
        <v>-4.0820592298223351E-13</v>
      </c>
      <c r="AM484" s="223">
        <f t="shared" ca="1" si="888"/>
        <v>4.6752623278691771E-13</v>
      </c>
      <c r="AN484" s="223">
        <f t="shared" ca="1" si="889"/>
        <v>-5.1981451287586904E-13</v>
      </c>
      <c r="AO484" s="223">
        <f t="shared" ca="1" si="890"/>
        <v>5.6428429884647185E-13</v>
      </c>
      <c r="AP484" s="223">
        <f t="shared" ca="1" si="891"/>
        <v>-6.0026672372514297E-13</v>
      </c>
      <c r="AQ484" s="223">
        <f t="shared" ca="1" si="892"/>
        <v>6.272205783491762E-13</v>
      </c>
      <c r="AR484" s="223">
        <f t="shared" ca="1" si="893"/>
        <v>-6.4474045165630235E-13</v>
      </c>
      <c r="AS484" s="223">
        <f t="shared" ca="1" si="894"/>
        <v>6.5256282844444259E-13</v>
      </c>
      <c r="AT484" s="223">
        <f t="shared" ca="1" si="895"/>
        <v>-6.5057005288561407E-13</v>
      </c>
      <c r="AU484" s="223">
        <f t="shared" ca="1" si="896"/>
        <v>6.3879209817910259E-13</v>
      </c>
      <c r="AV484" s="223">
        <f t="shared" ca="1" si="897"/>
        <v>-6.1740611572664504E-13</v>
      </c>
      <c r="AW484" s="223">
        <f t="shared" ca="1" si="898"/>
        <v>5.8673377061044998E-13</v>
      </c>
      <c r="AX484" s="223">
        <f t="shared" ca="1" si="899"/>
        <v>-5.4723640345096504E-13</v>
      </c>
      <c r="AY484" s="223">
        <f t="shared" ca="1" si="900"/>
        <v>4.9950809141453205E-13</v>
      </c>
      <c r="AZ484" s="223">
        <f t="shared" ca="1" si="901"/>
        <v>-4.4426671273979292E-13</v>
      </c>
      <c r="BA484" s="223">
        <f t="shared" ca="1" si="902"/>
        <v>3.8234314918084382E-13</v>
      </c>
      <c r="BB484" s="223">
        <f t="shared" ca="1" si="903"/>
        <v>-3.1466878877224055E-13</v>
      </c>
      <c r="BC484" s="223">
        <f t="shared" ca="1" si="904"/>
        <v>2.422615168859666E-13</v>
      </c>
      <c r="BD484" s="223">
        <f t="shared" ca="1" si="905"/>
        <v>-1.6621040628808215E-13</v>
      </c>
      <c r="BE484" s="223">
        <f t="shared" ca="1" si="906"/>
        <v>8.765933647056797E-14</v>
      </c>
      <c r="BF484" s="223">
        <f t="shared" ca="1" si="907"/>
        <v>-7.7897886389817488E-15</v>
      </c>
      <c r="BG484" s="223">
        <f t="shared" ca="1" si="908"/>
        <v>-7.2196924864490132E-14</v>
      </c>
      <c r="BH484" s="223">
        <f t="shared" ca="1" si="909"/>
        <v>1.5109772941689797E-13</v>
      </c>
      <c r="BI484" s="223">
        <f t="shared" ca="1" si="910"/>
        <v>-2.2772588347673732E-13</v>
      </c>
      <c r="BJ484" s="223">
        <f t="shared" ca="1" si="911"/>
        <v>3.009288282812462E-13</v>
      </c>
      <c r="BK484" s="223">
        <f t="shared" ca="1" si="912"/>
        <v>-3.6960552340305934E-13</v>
      </c>
      <c r="BL484" s="223">
        <f t="shared" ca="1" si="913"/>
        <v>4.3272300742313125E-13</v>
      </c>
      <c r="BM484" s="223">
        <f t="shared" ca="1" si="914"/>
        <v>-4.8933193463186664E-13</v>
      </c>
      <c r="BN484" s="223">
        <f t="shared" ca="1" si="915"/>
        <v>5.3858085407229982E-13</v>
      </c>
      <c r="BO484" s="223">
        <f t="shared" ca="1" si="916"/>
        <v>-5.7972901615504822E-13</v>
      </c>
      <c r="BP484" s="223">
        <f t="shared" ca="1" si="917"/>
        <v>6.1215751422155932E-13</v>
      </c>
      <c r="BQ484" s="223">
        <f t="shared" ca="1" si="918"/>
        <v>-6.3537859347637887E-13</v>
      </c>
      <c r="BR484" s="223">
        <f t="shared" ca="1" si="919"/>
        <v>6.4904298727328469E-13</v>
      </c>
      <c r="BS484" s="223">
        <f t="shared" ca="1" si="920"/>
        <v>-6.5294517041071169E-13</v>
      </c>
      <c r="BT484" s="223">
        <f t="shared" ca="1" si="921"/>
        <v>6.4702645042211323E-13</v>
      </c>
      <c r="BU484" s="223">
        <f t="shared" ca="1" si="922"/>
        <v>-6.3137585036527507E-13</v>
      </c>
      <c r="BV484" s="223">
        <f t="shared" ca="1" si="923"/>
        <v>6.0622876983267141E-13</v>
      </c>
      <c r="BW484" s="223">
        <f t="shared" ca="1" si="924"/>
        <v>-5.7196344432248874E-13</v>
      </c>
      <c r="BX484" s="223">
        <f t="shared" ca="1" si="925"/>
        <v>5.2909525622463803E-13</v>
      </c>
      <c r="BY484" s="223">
        <f t="shared" ca="1" si="926"/>
        <v>-4.7826898298993792E-13</v>
      </c>
      <c r="BZ484" s="223">
        <f t="shared" ca="1" si="927"/>
        <v>4.2024909907707902E-13</v>
      </c>
      <c r="CA484" s="223">
        <f t="shared" ca="1" si="928"/>
        <v>-3.5590827754514155E-13</v>
      </c>
      <c r="CB484" s="223">
        <f t="shared" ca="1" si="929"/>
        <v>2.8621426423858136E-13</v>
      </c>
      <c r="CC484" s="223">
        <f t="shared" ca="1" si="930"/>
        <v>-2.1221532198891414E-13</v>
      </c>
      <c r="CD484" s="223">
        <f t="shared" ca="1" si="931"/>
        <v>1.3502446376594729E-13</v>
      </c>
      <c r="CE484" s="223">
        <f t="shared" ca="1" si="932"/>
        <v>-5.5802711926821057E-14</v>
      </c>
      <c r="CF484" s="223">
        <f t="shared" ca="1" si="933"/>
        <v>-2.4258364640974395E-14</v>
      </c>
      <c r="CG484" s="223">
        <f t="shared" ca="1" si="934"/>
        <v>1.0395457282483961E-13</v>
      </c>
      <c r="CH484" s="223">
        <f t="shared" ca="1" si="935"/>
        <v>-1.8208720747223447E-13</v>
      </c>
      <c r="CI484" s="223">
        <f t="shared" ca="1" si="936"/>
        <v>2.5748108103198691E-13</v>
      </c>
      <c r="CJ484" s="223">
        <f t="shared" ca="1" si="937"/>
        <v>-3.2900219946898091E-13</v>
      </c>
      <c r="CK484" s="223">
        <f t="shared" ca="1" si="938"/>
        <v>3.9557481858986467E-13</v>
      </c>
      <c r="CL484" s="223">
        <f t="shared" ca="1" si="939"/>
        <v>-4.5619762423708084E-13</v>
      </c>
      <c r="CM484" s="223">
        <f t="shared" ca="1" si="940"/>
        <v>5.09958792985871E-13</v>
      </c>
      <c r="CN484" s="223">
        <f t="shared" ca="1" si="941"/>
        <v>-5.560497068171694E-13</v>
      </c>
      <c r="CO484" s="223">
        <f t="shared" ca="1" si="942"/>
        <v>5.9377711548543828E-13</v>
      </c>
      <c r="CP484" s="223">
        <f t="shared" ca="1" si="943"/>
        <v>-6.225735636475492E-13</v>
      </c>
      <c r="CQ484" s="223">
        <f t="shared" ca="1" si="944"/>
        <v>6.4200592591930904E-13</v>
      </c>
      <c r="CR484" s="223">
        <f t="shared" ca="1" si="945"/>
        <v>-6.5178192148447328E-13</v>
      </c>
      <c r="CS484" s="223">
        <f t="shared" ca="1" si="946"/>
        <v>6.5175451027021763E-13</v>
      </c>
      <c r="CT484" s="223">
        <f t="shared" ca="1" si="947"/>
        <v>-6.4192410456671896E-13</v>
      </c>
      <c r="CU484" s="223">
        <f t="shared" ca="1" si="948"/>
        <v>6.2243856282592724E-13</v>
      </c>
      <c r="CV484" s="223">
        <f t="shared" ca="1" si="949"/>
        <v>-5.9359096573280071E-13</v>
      </c>
      <c r="CW484" s="223">
        <f t="shared" ca="1" si="950"/>
        <v>5.5581520799906453E-13</v>
      </c>
      <c r="CX484" s="223">
        <f t="shared" ca="1" si="951"/>
        <v>-5.096794721827953E-13</v>
      </c>
      <c r="CY484" s="223">
        <f t="shared" ca="1" si="952"/>
        <v>4.55877682693905E-13</v>
      </c>
      <c r="CZ484" s="223">
        <f t="shared" ca="1" si="953"/>
        <v>-3.9521906852520041E-13</v>
      </c>
      <c r="DA484" s="223">
        <f t="shared" ca="1" si="954"/>
        <v>3.2861599169495002E-13</v>
      </c>
      <c r="DB484" s="223">
        <f t="shared" ca="1" si="955"/>
        <v>-2.5707022447296212E-13</v>
      </c>
      <c r="DC484" s="223">
        <f t="shared" ca="1" si="956"/>
        <v>1.8165788179330589E-13</v>
      </c>
      <c r="DD484" s="223">
        <f t="shared" ca="1" si="957"/>
        <v>-1.0351323548385419E-13</v>
      </c>
      <c r="DE484" s="223">
        <f t="shared" ca="1" si="958"/>
        <v>2.3811653762302029E-14</v>
      </c>
      <c r="DF484" s="223">
        <f t="shared" ca="1" si="959"/>
        <v>5.6248077395747155E-14</v>
      </c>
      <c r="DG484" s="223">
        <f t="shared" ca="1" si="960"/>
        <v>-1.35461785113909E-13</v>
      </c>
      <c r="DH484" s="223">
        <f t="shared" ca="1" si="961"/>
        <v>2.1263802149581426E-13</v>
      </c>
      <c r="DI484" s="223">
        <f t="shared" ca="1" si="962"/>
        <v>-2.8661598411036819E-13</v>
      </c>
      <c r="DJ484" s="223">
        <f t="shared" ca="1" si="963"/>
        <v>3.5628297554100598E-13</v>
      </c>
      <c r="DK484" s="223">
        <f t="shared" ca="1" si="964"/>
        <v>-4.2059113939042428E-13</v>
      </c>
      <c r="DL484" s="223">
        <f t="shared" ca="1" si="965"/>
        <v>4.785732210160637E-13</v>
      </c>
      <c r="DM484" s="223">
        <f t="shared" ca="1" si="966"/>
        <v>-5.2935711594043504E-13</v>
      </c>
      <c r="DN484" s="223">
        <f t="shared" ca="1" si="967"/>
        <v>5.7217898711411319E-13</v>
      </c>
      <c r="DO484" s="223">
        <f t="shared" ca="1" si="968"/>
        <v>-6.0639475373589865E-13</v>
      </c>
      <c r="DP484" s="223">
        <f t="shared" ca="1" si="969"/>
        <v>6.3148977882769765E-13</v>
      </c>
      <c r="DQ484" s="223">
        <f t="shared" ca="1" si="970"/>
        <v>-6.470866098536208E-13</v>
      </c>
      <c r="DR484" s="223">
        <f t="shared" ca="1" si="971"/>
        <v>6.5295065595745295E-13</v>
      </c>
      <c r="DS484" s="223">
        <f t="shared" ca="1" si="972"/>
        <v>-6.4899371642753278E-13</v>
      </c>
      <c r="DT484" s="223">
        <f t="shared" ca="1" si="973"/>
        <v>6.3527530731751143E-13</v>
      </c>
      <c r="DU484" s="223">
        <f t="shared" ca="1" si="974"/>
        <v>-6.1200176626954659E-13</v>
      </c>
      <c r="DV484" s="223">
        <f t="shared" ca="1" si="975"/>
        <v>5.7952314900406772E-13</v>
      </c>
      <c r="DW484" s="223">
        <f t="shared" ca="1" si="976"/>
        <v>-5.3832796415590696E-13</v>
      </c>
      <c r="DX484" s="223">
        <f t="shared" ca="1" si="977"/>
        <v>4.890358256498031E-13</v>
      </c>
      <c r="DY484" s="223">
        <f t="shared" ca="1" si="978"/>
        <v>-4.3238813313012026E-13</v>
      </c>
      <c r="DZ484" s="223">
        <f t="shared" ca="1" si="979"/>
        <v>3.6923692062014186E-13</v>
      </c>
      <c r="EA484" s="223">
        <f t="shared" ca="1" si="980"/>
        <v>-3.005320411373878E-13</v>
      </c>
      <c r="EB484" s="223">
        <f t="shared" ca="1" si="981"/>
        <v>2.273068800199295E-13</v>
      </c>
      <c r="EC484" s="223">
        <f t="shared" ca="1" si="982"/>
        <v>-1.5066281184910604E-13</v>
      </c>
      <c r="ED484" s="223">
        <f t="shared" ca="1" si="983"/>
        <v>7.1752634750773504E-14</v>
      </c>
      <c r="EE484" s="223">
        <f t="shared" ca="1" si="984"/>
        <v>8.2367687617478438E-15</v>
      </c>
      <c r="EF484" s="223">
        <f t="shared" ca="1" si="985"/>
        <v>-8.8102283605323729E-14</v>
      </c>
      <c r="EG484" s="223">
        <f t="shared" ca="1" si="986"/>
        <v>1.6664265809760595E-13</v>
      </c>
      <c r="EH484" s="223">
        <f t="shared" ca="1" si="987"/>
        <v>-2.4267657190068488E-13</v>
      </c>
      <c r="EI484" s="223">
        <f t="shared" ca="1" si="988"/>
        <v>3.1506040417843183E-13</v>
      </c>
      <c r="EJ484" s="223">
        <f t="shared" ca="1" si="989"/>
        <v>-3.8270543471826519E-13</v>
      </c>
      <c r="EK484" s="223">
        <f t="shared" ca="1" si="990"/>
        <v>4.4459421929673159E-13</v>
      </c>
      <c r="EL484" s="223">
        <f t="shared" ca="1" si="991"/>
        <v>-4.9979589298755465E-13</v>
      </c>
      <c r="EM484" s="223">
        <f t="shared" ca="1" si="992"/>
        <v>5.4748017123651341E-13</v>
      </c>
      <c r="EN484" s="223">
        <f t="shared" ca="1" si="993"/>
        <v>-5.8692983811412164E-13</v>
      </c>
      <c r="EO484" s="223">
        <f t="shared" ca="1" si="994"/>
        <v>6.1755153391070076E-13</v>
      </c>
      <c r="EP484" s="223">
        <f t="shared" ca="1" si="995"/>
        <v>-6.3888467981868833E-13</v>
      </c>
      <c r="EQ484" s="223">
        <f t="shared" ca="1" si="996"/>
        <v>6.506084054666976E-13</v>
      </c>
      <c r="ER484" s="223">
        <f t="shared" ca="1" si="997"/>
        <v>-6.5254637510850688E-13</v>
      </c>
      <c r="ES484" s="223">
        <f t="shared" ca="1" si="998"/>
        <v>6.4466943987683482E-13</v>
      </c>
      <c r="ET484" s="223">
        <f t="shared" ca="1" si="999"/>
        <v>-6.2709607620943992E-13</v>
      </c>
      <c r="EU484" s="223">
        <f t="shared" ca="1" si="1000"/>
        <v>6.000906038531979E-13</v>
      </c>
      <c r="EV484" s="223">
        <f t="shared" ca="1" si="1001"/>
        <v>-5.6405921024913459E-13</v>
      </c>
      <c r="EW484" s="223">
        <f t="shared" ca="1" si="1002"/>
        <v>5.195438410951587E-13</v>
      </c>
      <c r="EX484" s="223">
        <f t="shared" ca="1" si="1003"/>
        <v>-4.6721404897834036E-13</v>
      </c>
      <c r="EY484" s="223">
        <f t="shared" ca="1" si="1004"/>
        <v>4.0785692268087024E-13</v>
      </c>
      <c r="EZ484" s="223">
        <f t="shared" ca="1" si="1005"/>
        <v>-3.423652486320058E-13</v>
      </c>
      <c r="FA484" s="223">
        <f t="shared" ca="1" si="1006"/>
        <v>2.7172408256922717E-13</v>
      </c>
      <c r="FB484" s="223">
        <f t="shared" ca="1" si="1007"/>
        <v>-1.9699593338316308E-13</v>
      </c>
      <c r="FC484" s="223">
        <f t="shared" ca="1" si="1008"/>
        <v>1.1930478199469413E-13</v>
      </c>
      <c r="FD484" s="223">
        <f t="shared" ca="1" si="1009"/>
        <v>-3.9819175635789544E-14</v>
      </c>
      <c r="FE484" s="223">
        <f t="shared" ca="1" si="1010"/>
        <v>-4.026534818843203E-14</v>
      </c>
      <c r="FF484" s="223">
        <f t="shared" ca="1" si="1011"/>
        <v>1.197442436968098E-13</v>
      </c>
      <c r="FG484" s="223">
        <f t="shared" ca="1" si="1012"/>
        <v>-1.974220743217725E-13</v>
      </c>
      <c r="FH484" s="223">
        <f t="shared" ca="1" si="1013"/>
        <v>2.7213049318792406E-13</v>
      </c>
      <c r="FI484" s="223">
        <f t="shared" ca="1" si="1014"/>
        <v>-3.4274581613676528E-13</v>
      </c>
      <c r="FJ484" s="223">
        <f t="shared" ca="1" si="1015"/>
        <v>4.0820592298225022E-13</v>
      </c>
      <c r="FK484" s="223">
        <f t="shared" ca="1" si="1016"/>
        <v>-4.6752623278692619E-13</v>
      </c>
      <c r="FL484" s="223">
        <f t="shared" ca="1" si="1017"/>
        <v>5.198145128758652E-13</v>
      </c>
      <c r="FM484" s="223">
        <f t="shared" ca="1" si="1018"/>
        <v>-5.6428429884648255E-13</v>
      </c>
      <c r="FN484" s="223">
        <f t="shared" ca="1" si="1019"/>
        <v>6.0026672372514782E-13</v>
      </c>
      <c r="FO484" s="223">
        <f t="shared" ca="1" si="1020"/>
        <v>-6.2722057834917449E-13</v>
      </c>
      <c r="FP484" s="223">
        <f t="shared" ca="1" si="1021"/>
        <v>6.4474045165630568E-13</v>
      </c>
      <c r="FQ484" s="223">
        <f t="shared" ca="1" si="1022"/>
        <v>-6.5256282844444299E-13</v>
      </c>
      <c r="FR484" s="223">
        <f t="shared" ca="1" si="1023"/>
        <v>6.5057005288561457E-13</v>
      </c>
      <c r="FS484" s="223">
        <f t="shared" ca="1" si="1024"/>
        <v>-6.3879209817909814E-13</v>
      </c>
      <c r="FT484" s="223">
        <f t="shared" ca="1" si="1025"/>
        <v>6.1740611572662909E-13</v>
      </c>
      <c r="FU484" s="223">
        <f t="shared" ca="1" si="1026"/>
        <v>-5.8673377061045291E-13</v>
      </c>
      <c r="FV484" s="223">
        <f t="shared" ca="1" si="1027"/>
        <v>5.4723640345095848E-13</v>
      </c>
      <c r="FW484" s="223">
        <f t="shared" ca="1" si="1028"/>
        <v>-4.9950809141450024E-13</v>
      </c>
      <c r="FX484" s="223">
        <f t="shared" ca="1" si="1029"/>
        <v>4.4426671273979756E-13</v>
      </c>
      <c r="FY484" s="223">
        <f t="shared" ca="1" si="1030"/>
        <v>-3.8234314918083398E-13</v>
      </c>
      <c r="FZ484" s="223">
        <f t="shared" ca="1" si="1031"/>
        <v>3.1466878877219739E-13</v>
      </c>
      <c r="GA484" s="223">
        <f t="shared" ca="1" si="1032"/>
        <v>-2.4226151688597251E-13</v>
      </c>
      <c r="GB484" s="223">
        <f t="shared" ca="1" si="1033"/>
        <v>1.6621040628807039E-13</v>
      </c>
      <c r="GC484" s="223">
        <f t="shared" ca="1" si="1034"/>
        <v>-8.7659336470519137E-14</v>
      </c>
      <c r="GD484" s="223">
        <f t="shared" ca="1" si="1035"/>
        <v>7.7897886389881354E-15</v>
      </c>
      <c r="GE484" s="223">
        <f t="shared" ca="1" si="1036"/>
        <v>7.2196924864502224E-14</v>
      </c>
      <c r="GF484" s="223">
        <f t="shared" ca="1" si="1037"/>
        <v>-1.5109772941694591E-13</v>
      </c>
      <c r="GG484" s="223">
        <f t="shared" ca="1" si="1038"/>
        <v>2.2772588347673131E-13</v>
      </c>
      <c r="GH484" s="223">
        <f t="shared" ca="1" si="1039"/>
        <v>-3.0092882828125695E-13</v>
      </c>
      <c r="GI484" s="223">
        <f t="shared" ca="1" si="1040"/>
        <v>3.6960552340309998E-13</v>
      </c>
      <c r="GJ484" s="223">
        <f t="shared" ca="1" si="1041"/>
        <v>-4.327230074231265E-13</v>
      </c>
      <c r="GK484" s="223">
        <f t="shared" ca="1" si="1042"/>
        <v>4.8933193463187472E-13</v>
      </c>
      <c r="GL484" s="223">
        <f t="shared" ca="1" si="1043"/>
        <v>-5.3858085407232769E-13</v>
      </c>
      <c r="GM484" s="223">
        <f t="shared" ca="1" si="1044"/>
        <v>5.7972901615504529E-13</v>
      </c>
      <c r="GN484" s="223">
        <f t="shared" ca="1" si="1045"/>
        <v>-6.1215751422156356E-13</v>
      </c>
      <c r="GO484" s="223">
        <f t="shared" ca="1" si="1046"/>
        <v>6.3537859347639028E-13</v>
      </c>
      <c r="GP484" s="223">
        <f t="shared" ca="1" si="1047"/>
        <v>-6.4904298727328399E-13</v>
      </c>
      <c r="GQ484" s="223">
        <f t="shared" ca="1" si="1048"/>
        <v>6.5294517041071149E-13</v>
      </c>
      <c r="GR484" s="223">
        <f t="shared" ca="1" si="1049"/>
        <v>-6.4702645042210646E-13</v>
      </c>
      <c r="GS484" s="223">
        <f t="shared" ca="1" si="1050"/>
        <v>6.3137585036527679E-13</v>
      </c>
      <c r="GT484" s="223">
        <f t="shared" ca="1" si="1051"/>
        <v>-6.0622876983266676E-13</v>
      </c>
      <c r="GU484" s="223">
        <f t="shared" ca="1" si="1052"/>
        <v>5.7196344432246501E-13</v>
      </c>
      <c r="GV484" s="223">
        <f t="shared" ca="1" si="1053"/>
        <v>-5.2909525622464177E-13</v>
      </c>
      <c r="GW484" s="223">
        <f t="shared" ca="1" si="1054"/>
        <v>4.7826898298992964E-13</v>
      </c>
      <c r="GX484" s="223">
        <f t="shared" ca="1" si="1055"/>
        <v>-4.2024909907704136E-13</v>
      </c>
      <c r="GY484" s="223">
        <f t="shared" ca="1" si="1056"/>
        <v>3.5590827754514691E-13</v>
      </c>
      <c r="GZ484" s="223">
        <f t="shared" ca="1" si="1057"/>
        <v>-2.8621426423857041E-13</v>
      </c>
      <c r="HA484" s="223">
        <f t="shared" ca="1" si="1058"/>
        <v>2.1221532198886754E-13</v>
      </c>
      <c r="HB484" s="223">
        <f t="shared" ca="1" si="1059"/>
        <v>-1.3502446376595355E-13</v>
      </c>
      <c r="HC484" s="223">
        <f t="shared" ca="1" si="1060"/>
        <v>5.5802711926808933E-14</v>
      </c>
      <c r="HD484" s="223">
        <f t="shared" ca="1" si="1061"/>
        <v>2.4258364641023645E-14</v>
      </c>
      <c r="HE484" s="223">
        <f t="shared" ca="1" si="1062"/>
        <v>-1.0395457282483329E-13</v>
      </c>
      <c r="HF484" s="223">
        <f t="shared" ca="1" si="1063"/>
        <v>1.8208720747224613E-13</v>
      </c>
      <c r="HG484" s="223">
        <f t="shared" ca="1" si="1064"/>
        <v>-2.574810810320322E-13</v>
      </c>
      <c r="HH484" s="223">
        <f t="shared" ca="1" si="1065"/>
        <v>3.2900219946897541E-13</v>
      </c>
      <c r="HI484" s="223">
        <f t="shared" ca="1" si="1066"/>
        <v>-3.9557481858987437E-13</v>
      </c>
      <c r="HJ484" s="223">
        <f t="shared" ca="1" si="1067"/>
        <v>4.5619762423711618E-13</v>
      </c>
      <c r="HK484" s="223">
        <f t="shared" ca="1" si="1068"/>
        <v>-5.0995879298585545E-13</v>
      </c>
      <c r="HL484" s="223">
        <f t="shared" ca="1" si="1069"/>
        <v>5.5604970681717587E-13</v>
      </c>
      <c r="HM484" s="223">
        <f t="shared" ca="1" si="1070"/>
        <v>-5.9377711548545888E-13</v>
      </c>
      <c r="HN484" s="223">
        <f t="shared" ca="1" si="1071"/>
        <v>6.2257356364754162E-13</v>
      </c>
      <c r="HO484" s="223">
        <f t="shared" ca="1" si="1072"/>
        <v>-6.4200592591931137E-13</v>
      </c>
      <c r="HP484" s="223">
        <f t="shared" ca="1" si="1073"/>
        <v>6.5178192148447631E-13</v>
      </c>
      <c r="HQ484" s="223">
        <f t="shared" ca="1" si="1074"/>
        <v>-6.5175451027021915E-13</v>
      </c>
      <c r="HR484" s="223">
        <f t="shared" ca="1" si="1075"/>
        <v>6.4192410456671684E-13</v>
      </c>
      <c r="HS484" s="223">
        <f t="shared" ca="1" si="1076"/>
        <v>-6.2243856282591229E-13</v>
      </c>
      <c r="HT484" s="223">
        <f t="shared" ca="1" si="1077"/>
        <v>5.9359096573281111E-13</v>
      </c>
      <c r="HU484" s="223">
        <f t="shared" ca="1" si="1078"/>
        <v>-5.5581520799905807E-13</v>
      </c>
      <c r="HV484" s="223">
        <f t="shared" ca="1" si="1079"/>
        <v>5.0967947218276451E-13</v>
      </c>
      <c r="HW484" s="223">
        <f t="shared" ca="1" si="1080"/>
        <v>-4.5587768269392277E-13</v>
      </c>
      <c r="HX484" s="223">
        <f t="shared" ca="1" si="1081"/>
        <v>3.9521906852519072E-13</v>
      </c>
      <c r="HY484" s="223">
        <f t="shared" ca="1" si="1082"/>
        <v>-3.2861599169490741E-13</v>
      </c>
      <c r="HZ484" s="223">
        <f t="shared" ca="1" si="1083"/>
        <v>2.5707022447298504E-13</v>
      </c>
      <c r="IA484" s="223">
        <f t="shared" ca="1" si="1084"/>
        <v>-1.8165788179329423E-13</v>
      </c>
      <c r="IB484" s="223">
        <f t="shared" ca="1" si="1085"/>
        <v>1.0351323548380553E-13</v>
      </c>
      <c r="IC484" s="223">
        <f t="shared" ca="1" si="1086"/>
        <v>-2.381165376232697E-14</v>
      </c>
      <c r="ID484" s="223">
        <f t="shared" ca="1" si="1087"/>
        <v>-5.6248077395759247E-14</v>
      </c>
      <c r="IE484" s="223">
        <f t="shared" ca="1" si="1088"/>
        <v>-5.7980186912064788E-13</v>
      </c>
      <c r="IF484" s="223">
        <f t="shared" ca="1" si="1089"/>
        <v>-2.1263802149579066E-13</v>
      </c>
      <c r="IG484" s="223">
        <f t="shared" ca="1" si="1090"/>
        <v>2.8661598411037909E-13</v>
      </c>
      <c r="IH484" s="223">
        <f t="shared" ca="1" si="1091"/>
        <v>-3.5628297554104733E-13</v>
      </c>
      <c r="II484" s="223">
        <f t="shared" ca="1" si="1092"/>
        <v>4.2059113939040525E-13</v>
      </c>
      <c r="IJ484" s="223">
        <f t="shared" ca="1" si="1093"/>
        <v>-4.7857322101607208E-13</v>
      </c>
      <c r="IK484" s="223">
        <f t="shared" ca="1" si="1094"/>
        <v>5.2935711594046392E-13</v>
      </c>
      <c r="IL484" s="223">
        <f t="shared" ca="1" si="1095"/>
        <v>-5.7217898711410117E-13</v>
      </c>
      <c r="IM484" s="223">
        <f t="shared" ca="1" si="1096"/>
        <v>6.063947537359032E-13</v>
      </c>
      <c r="IN484" s="223">
        <f t="shared" ca="1" si="1097"/>
        <v>-6.3148977882771027E-13</v>
      </c>
      <c r="IO484" s="223">
        <f t="shared" ca="1" si="1098"/>
        <v>6.4708660985361737E-13</v>
      </c>
      <c r="IP484" s="223">
        <f t="shared" ca="1" si="1099"/>
        <v>-6.5295065595745305E-13</v>
      </c>
      <c r="IQ484" s="223">
        <f t="shared" ca="1" si="1100"/>
        <v>6.4899371642752743E-13</v>
      </c>
      <c r="IR484" s="223">
        <f t="shared" ca="1" si="1101"/>
        <v>-6.3527530731751718E-13</v>
      </c>
      <c r="IS484" s="223">
        <f t="shared" ca="1" si="1102"/>
        <v>6.1200176626954245E-13</v>
      </c>
      <c r="IT484" s="223">
        <f t="shared" ca="1" si="1103"/>
        <v>-5.79523149004045E-13</v>
      </c>
      <c r="IU484" s="223">
        <f t="shared" ca="1" si="1104"/>
        <v>5.383279641559211E-13</v>
      </c>
      <c r="IV484" s="223">
        <f t="shared" ca="1" si="1105"/>
        <v>-4.8903582564979512E-13</v>
      </c>
      <c r="IW484" s="223">
        <f t="shared" ca="1" si="1106"/>
        <v>4.3238813313008336E-13</v>
      </c>
      <c r="IX484" s="223">
        <f t="shared" ca="1" si="1107"/>
        <v>-3.6923692062016251E-13</v>
      </c>
      <c r="IY484" s="223">
        <f t="shared" ca="1" si="1108"/>
        <v>3.00532041137377E-13</v>
      </c>
      <c r="IZ484" s="223">
        <f t="shared" ca="1" si="1109"/>
        <v>-2.2730688001988331E-13</v>
      </c>
      <c r="JA484" s="223">
        <f t="shared" ca="1" si="1110"/>
        <v>1.5066281184913032E-13</v>
      </c>
      <c r="JB484" s="223">
        <f t="shared" ca="1" si="1111"/>
        <v>-7.1752634750761425E-14</v>
      </c>
    </row>
    <row r="485" spans="2:262">
      <c r="B485" s="230">
        <v>124</v>
      </c>
      <c r="C485" s="229">
        <f t="shared" si="1112"/>
        <v>2.4218750000000017E-3</v>
      </c>
      <c r="D485" s="226">
        <f t="shared" ca="1" si="855"/>
        <v>18.000000000022879</v>
      </c>
      <c r="E485" s="225">
        <f ca="1">DZ361</f>
        <v>2.2880184775180445E-11</v>
      </c>
      <c r="F485" s="224">
        <v>124</v>
      </c>
      <c r="G485" s="223">
        <f t="shared" ca="1" si="856"/>
        <v>-3.0403526597693804E-14</v>
      </c>
      <c r="H485" s="223">
        <f t="shared" ca="1" si="857"/>
        <v>9.1560819718570585E-14</v>
      </c>
      <c r="I485" s="223">
        <f t="shared" ca="1" si="858"/>
        <v>-1.5183633209332234E-13</v>
      </c>
      <c r="J485" s="223">
        <f t="shared" ca="1" si="859"/>
        <v>2.106495775878327E-13</v>
      </c>
      <c r="K485" s="223">
        <f t="shared" ca="1" si="860"/>
        <v>-2.6743415249739971E-13</v>
      </c>
      <c r="L485" s="223">
        <f t="shared" ca="1" si="861"/>
        <v>3.2164319032403899E-13</v>
      </c>
      <c r="M485" s="223">
        <f t="shared" ca="1" si="862"/>
        <v>-3.7275462839980354E-13</v>
      </c>
      <c r="N485" s="223">
        <f t="shared" ca="1" si="863"/>
        <v>4.2027623563567071E-13</v>
      </c>
      <c r="O485" s="223">
        <f t="shared" ca="1" si="864"/>
        <v>-4.6375035297600593E-13</v>
      </c>
      <c r="P485" s="223">
        <f t="shared" ca="1" si="865"/>
        <v>5.0275830090545197E-13</v>
      </c>
      <c r="Q485" s="223">
        <f t="shared" ca="1" si="866"/>
        <v>-5.3692441156153585E-13</v>
      </c>
      <c r="R485" s="223">
        <f t="shared" ca="1" si="867"/>
        <v>5.6591964662154111E-13</v>
      </c>
      <c r="S485" s="223">
        <f t="shared" ca="1" si="868"/>
        <v>-5.8946476612143359E-13</v>
      </c>
      <c r="T485" s="223">
        <f t="shared" ca="1" si="869"/>
        <v>6.0733301768935748E-13</v>
      </c>
      <c r="U485" s="223">
        <f t="shared" ca="1" si="870"/>
        <v>-6.1935232029493388E-13</v>
      </c>
      <c r="V485" s="223">
        <f t="shared" ca="1" si="871"/>
        <v>6.2540692148365209E-13</v>
      </c>
      <c r="W485" s="223">
        <f t="shared" ca="1" si="872"/>
        <v>-6.2543851213628293E-13</v>
      </c>
      <c r="X485" s="223">
        <f t="shared" ca="1" si="873"/>
        <v>6.1944678801757234E-13</v>
      </c>
      <c r="Y485" s="223">
        <f t="shared" ca="1" si="874"/>
        <v>-6.0748945270619312E-13</v>
      </c>
      <c r="Z485" s="223">
        <f t="shared" ca="1" si="875"/>
        <v>5.8968166187773826E-13</v>
      </c>
      <c r="AA485" s="223">
        <f t="shared" ca="1" si="876"/>
        <v>-5.6619491429261453E-13</v>
      </c>
      <c r="AB485" s="223">
        <f t="shared" ca="1" si="877"/>
        <v>5.3725540016922654E-13</v>
      </c>
      <c r="AC485" s="223">
        <f t="shared" ca="1" si="878"/>
        <v>-5.0314182284853681E-13</v>
      </c>
      <c r="AD485" s="223">
        <f t="shared" ca="1" si="879"/>
        <v>4.6418271472851242E-13</v>
      </c>
      <c r="AE485" s="223">
        <f t="shared" ca="1" si="880"/>
        <v>-4.2075327331757494E-13</v>
      </c>
      <c r="AF485" s="223">
        <f t="shared" ca="1" si="881"/>
        <v>3.7327174787744711E-13</v>
      </c>
      <c r="AG485" s="223">
        <f t="shared" ca="1" si="882"/>
        <v>-3.2219541145417285E-13</v>
      </c>
      <c r="AH485" s="223">
        <f t="shared" ca="1" si="883"/>
        <v>2.6801615708865947E-13</v>
      </c>
      <c r="AI485" s="223">
        <f t="shared" ca="1" si="884"/>
        <v>-2.1125576061785541E-13</v>
      </c>
      <c r="AJ485" s="223">
        <f t="shared" ca="1" si="885"/>
        <v>1.5246085568814724E-13</v>
      </c>
      <c r="AK485" s="223">
        <f t="shared" ca="1" si="886"/>
        <v>-9.2197669374589261E-14</v>
      </c>
      <c r="AL485" s="223">
        <f t="shared" ca="1" si="887"/>
        <v>3.1046569104572408E-14</v>
      </c>
      <c r="AM485" s="223">
        <f t="shared" ca="1" si="888"/>
        <v>3.040352659770257E-14</v>
      </c>
      <c r="AN485" s="223">
        <f t="shared" ca="1" si="889"/>
        <v>-9.1560819718574561E-14</v>
      </c>
      <c r="AO485" s="223">
        <f t="shared" ca="1" si="890"/>
        <v>1.5183633209333006E-13</v>
      </c>
      <c r="AP485" s="223">
        <f t="shared" ca="1" si="891"/>
        <v>-2.1064957758783601E-13</v>
      </c>
      <c r="AQ485" s="223">
        <f t="shared" ca="1" si="892"/>
        <v>2.6743415249740693E-13</v>
      </c>
      <c r="AR485" s="223">
        <f t="shared" ca="1" si="893"/>
        <v>-3.2164319032404106E-13</v>
      </c>
      <c r="AS485" s="223">
        <f t="shared" ca="1" si="894"/>
        <v>3.7275462839980905E-13</v>
      </c>
      <c r="AT485" s="223">
        <f t="shared" ca="1" si="895"/>
        <v>-4.2027623563567243E-13</v>
      </c>
      <c r="AU485" s="223">
        <f t="shared" ca="1" si="896"/>
        <v>4.6375035297601057E-13</v>
      </c>
      <c r="AV485" s="223">
        <f t="shared" ca="1" si="897"/>
        <v>-5.0275830090545338E-13</v>
      </c>
      <c r="AW485" s="223">
        <f t="shared" ca="1" si="898"/>
        <v>5.3692441156153363E-13</v>
      </c>
      <c r="AX485" s="223">
        <f t="shared" ca="1" si="899"/>
        <v>-5.6591964662154505E-13</v>
      </c>
      <c r="AY485" s="223">
        <f t="shared" ca="1" si="900"/>
        <v>5.8946476612143511E-13</v>
      </c>
      <c r="AZ485" s="223">
        <f t="shared" ca="1" si="901"/>
        <v>-6.0733301768935748E-13</v>
      </c>
      <c r="BA485" s="223">
        <f t="shared" ca="1" si="902"/>
        <v>6.1935232029493327E-13</v>
      </c>
      <c r="BB485" s="223">
        <f t="shared" ca="1" si="903"/>
        <v>-6.2540692148365259E-13</v>
      </c>
      <c r="BC485" s="223">
        <f t="shared" ca="1" si="904"/>
        <v>6.2543851213628262E-13</v>
      </c>
      <c r="BD485" s="223">
        <f t="shared" ca="1" si="905"/>
        <v>-6.1944678801757234E-13</v>
      </c>
      <c r="BE485" s="223">
        <f t="shared" ca="1" si="906"/>
        <v>6.0748945270618989E-13</v>
      </c>
      <c r="BF485" s="223">
        <f t="shared" ca="1" si="907"/>
        <v>-5.8968166187773533E-13</v>
      </c>
      <c r="BG485" s="223">
        <f t="shared" ca="1" si="908"/>
        <v>5.6619491429261251E-13</v>
      </c>
      <c r="BH485" s="223">
        <f t="shared" ca="1" si="909"/>
        <v>-5.3725540016922866E-13</v>
      </c>
      <c r="BI485" s="223">
        <f t="shared" ca="1" si="910"/>
        <v>5.0314182284852883E-13</v>
      </c>
      <c r="BJ485" s="223">
        <f t="shared" ca="1" si="911"/>
        <v>-4.6418271472850929E-13</v>
      </c>
      <c r="BK485" s="223">
        <f t="shared" ca="1" si="912"/>
        <v>4.2075327331757156E-13</v>
      </c>
      <c r="BL485" s="223">
        <f t="shared" ca="1" si="913"/>
        <v>-3.7327174787745054E-13</v>
      </c>
      <c r="BM485" s="223">
        <f t="shared" ca="1" si="914"/>
        <v>3.2219541145416134E-13</v>
      </c>
      <c r="BN485" s="223">
        <f t="shared" ca="1" si="915"/>
        <v>-2.6801615708865533E-13</v>
      </c>
      <c r="BO485" s="223">
        <f t="shared" ca="1" si="916"/>
        <v>2.1125576061785109E-13</v>
      </c>
      <c r="BP485" s="223">
        <f t="shared" ca="1" si="917"/>
        <v>-1.5246085568815138E-13</v>
      </c>
      <c r="BQ485" s="223">
        <f t="shared" ca="1" si="918"/>
        <v>9.2197669374575907E-14</v>
      </c>
      <c r="BR485" s="223">
        <f t="shared" ca="1" si="919"/>
        <v>-3.1046569104567808E-14</v>
      </c>
      <c r="BS485" s="223">
        <f t="shared" ca="1" si="920"/>
        <v>-3.0403526597698285E-14</v>
      </c>
      <c r="BT485" s="223">
        <f t="shared" ca="1" si="921"/>
        <v>9.1560819718587914E-14</v>
      </c>
      <c r="BU485" s="223">
        <f t="shared" ca="1" si="922"/>
        <v>-1.518363320933345E-13</v>
      </c>
      <c r="BV485" s="223">
        <f t="shared" ca="1" si="923"/>
        <v>2.1064957758784033E-13</v>
      </c>
      <c r="BW485" s="223">
        <f t="shared" ca="1" si="924"/>
        <v>-2.6743415249740304E-13</v>
      </c>
      <c r="BX485" s="223">
        <f t="shared" ca="1" si="925"/>
        <v>3.2164319032405257E-13</v>
      </c>
      <c r="BY485" s="223">
        <f t="shared" ca="1" si="926"/>
        <v>-3.7275462839981273E-13</v>
      </c>
      <c r="BZ485" s="223">
        <f t="shared" ca="1" si="927"/>
        <v>4.2027623563567591E-13</v>
      </c>
      <c r="CA485" s="223">
        <f t="shared" ca="1" si="928"/>
        <v>-4.6375035297600765E-13</v>
      </c>
      <c r="CB485" s="223">
        <f t="shared" ca="1" si="929"/>
        <v>5.0275830090546146E-13</v>
      </c>
      <c r="CC485" s="223">
        <f t="shared" ca="1" si="930"/>
        <v>-5.3692441156154059E-13</v>
      </c>
      <c r="CD485" s="223">
        <f t="shared" ca="1" si="931"/>
        <v>5.6591964662154313E-13</v>
      </c>
      <c r="CE485" s="223">
        <f t="shared" ca="1" si="932"/>
        <v>-5.894647661214337E-13</v>
      </c>
      <c r="CF485" s="223">
        <f t="shared" ca="1" si="933"/>
        <v>6.0733301768936081E-13</v>
      </c>
      <c r="CG485" s="223">
        <f t="shared" ca="1" si="934"/>
        <v>-6.1935232029493529E-13</v>
      </c>
      <c r="CH485" s="223">
        <f t="shared" ca="1" si="935"/>
        <v>6.2540692148365229E-13</v>
      </c>
      <c r="CI485" s="223">
        <f t="shared" ca="1" si="936"/>
        <v>-6.2543851213628202E-13</v>
      </c>
      <c r="CJ485" s="223">
        <f t="shared" ca="1" si="937"/>
        <v>6.1944678801757032E-13</v>
      </c>
      <c r="CK485" s="223">
        <f t="shared" ca="1" si="938"/>
        <v>-6.074894527061909E-13</v>
      </c>
      <c r="CL485" s="223">
        <f t="shared" ca="1" si="939"/>
        <v>5.8968166187773674E-13</v>
      </c>
      <c r="CM485" s="223">
        <f t="shared" ca="1" si="940"/>
        <v>-5.6619491429260676E-13</v>
      </c>
      <c r="CN485" s="223">
        <f t="shared" ca="1" si="941"/>
        <v>5.3725540016923078E-13</v>
      </c>
      <c r="CO485" s="223">
        <f t="shared" ca="1" si="942"/>
        <v>-5.0314182284853126E-13</v>
      </c>
      <c r="CP485" s="223">
        <f t="shared" ca="1" si="943"/>
        <v>4.641827147285002E-13</v>
      </c>
      <c r="CQ485" s="223">
        <f t="shared" ca="1" si="944"/>
        <v>-4.2075327331757474E-13</v>
      </c>
      <c r="CR485" s="223">
        <f t="shared" ca="1" si="945"/>
        <v>3.7327174787743969E-13</v>
      </c>
      <c r="CS485" s="223">
        <f t="shared" ca="1" si="946"/>
        <v>-3.2219541145414973E-13</v>
      </c>
      <c r="CT485" s="223">
        <f t="shared" ca="1" si="947"/>
        <v>2.6801615708865916E-13</v>
      </c>
      <c r="CU485" s="223">
        <f t="shared" ca="1" si="948"/>
        <v>-2.1125576061783839E-13</v>
      </c>
      <c r="CV485" s="223">
        <f t="shared" ca="1" si="949"/>
        <v>1.5246085568815555E-13</v>
      </c>
      <c r="CW485" s="223">
        <f t="shared" ca="1" si="950"/>
        <v>-9.2197669374580148E-14</v>
      </c>
      <c r="CX485" s="223">
        <f t="shared" ca="1" si="951"/>
        <v>3.1046569104554321E-14</v>
      </c>
      <c r="CY485" s="223">
        <f t="shared" ca="1" si="952"/>
        <v>3.0403526597693993E-14</v>
      </c>
      <c r="CZ485" s="223">
        <f t="shared" ca="1" si="953"/>
        <v>-9.1560819718583686E-14</v>
      </c>
      <c r="DA485" s="223">
        <f t="shared" ca="1" si="954"/>
        <v>1.5183633209334761E-13</v>
      </c>
      <c r="DB485" s="223">
        <f t="shared" ca="1" si="955"/>
        <v>-2.1064957758783631E-13</v>
      </c>
      <c r="DC485" s="223">
        <f t="shared" ca="1" si="956"/>
        <v>2.6743415249741521E-13</v>
      </c>
      <c r="DD485" s="223">
        <f t="shared" ca="1" si="957"/>
        <v>-3.2164319032406424E-13</v>
      </c>
      <c r="DE485" s="223">
        <f t="shared" ca="1" si="958"/>
        <v>3.7275462839980935E-13</v>
      </c>
      <c r="DF485" s="223">
        <f t="shared" ca="1" si="959"/>
        <v>-4.2027623563568591E-13</v>
      </c>
      <c r="DG485" s="223">
        <f t="shared" ca="1" si="960"/>
        <v>4.6375035297600472E-13</v>
      </c>
      <c r="DH485" s="223">
        <f t="shared" ca="1" si="961"/>
        <v>-5.0275830090545894E-13</v>
      </c>
      <c r="DI485" s="223">
        <f t="shared" ca="1" si="962"/>
        <v>5.3692441156154756E-13</v>
      </c>
      <c r="DJ485" s="223">
        <f t="shared" ca="1" si="963"/>
        <v>-5.6591964662154141E-13</v>
      </c>
      <c r="DK485" s="223">
        <f t="shared" ca="1" si="964"/>
        <v>5.8946476612143814E-13</v>
      </c>
      <c r="DL485" s="223">
        <f t="shared" ca="1" si="965"/>
        <v>-6.0733301768936414E-13</v>
      </c>
      <c r="DM485" s="223">
        <f t="shared" ca="1" si="966"/>
        <v>6.1935232029493469E-13</v>
      </c>
      <c r="DN485" s="223">
        <f t="shared" ca="1" si="967"/>
        <v>-6.2540692148365299E-13</v>
      </c>
      <c r="DO485" s="223">
        <f t="shared" ca="1" si="968"/>
        <v>6.2543851213628141E-13</v>
      </c>
      <c r="DP485" s="223">
        <f t="shared" ca="1" si="969"/>
        <v>-6.1944678801757102E-13</v>
      </c>
      <c r="DQ485" s="223">
        <f t="shared" ca="1" si="970"/>
        <v>6.0748945270618767E-13</v>
      </c>
      <c r="DR485" s="223">
        <f t="shared" ca="1" si="971"/>
        <v>-5.8968166187773816E-13</v>
      </c>
      <c r="DS485" s="223">
        <f t="shared" ca="1" si="972"/>
        <v>5.6619491429260857E-13</v>
      </c>
      <c r="DT485" s="223">
        <f t="shared" ca="1" si="973"/>
        <v>-5.3725540016921482E-13</v>
      </c>
      <c r="DU485" s="223">
        <f t="shared" ca="1" si="974"/>
        <v>5.0314182284853388E-13</v>
      </c>
      <c r="DV485" s="223">
        <f t="shared" ca="1" si="975"/>
        <v>-4.6418271472850303E-13</v>
      </c>
      <c r="DW485" s="223">
        <f t="shared" ca="1" si="976"/>
        <v>4.2075327331755161E-13</v>
      </c>
      <c r="DX485" s="223">
        <f t="shared" ca="1" si="977"/>
        <v>-3.7327174787744317E-13</v>
      </c>
      <c r="DY485" s="223">
        <f t="shared" ca="1" si="978"/>
        <v>3.2219541145415341E-13</v>
      </c>
      <c r="DZ485" s="223">
        <f t="shared" ca="1" si="979"/>
        <v>-2.680161570886631E-13</v>
      </c>
      <c r="EA485" s="223">
        <f t="shared" ca="1" si="980"/>
        <v>2.1125576061784241E-13</v>
      </c>
      <c r="EB485" s="223">
        <f t="shared" ca="1" si="981"/>
        <v>-1.5246085568812518E-13</v>
      </c>
      <c r="EC485" s="223">
        <f t="shared" ca="1" si="982"/>
        <v>9.2197669374584401E-14</v>
      </c>
      <c r="ED485" s="223">
        <f t="shared" ca="1" si="983"/>
        <v>-3.1046569104558613E-14</v>
      </c>
      <c r="EE485" s="223">
        <f t="shared" ca="1" si="984"/>
        <v>-3.0403526597725258E-14</v>
      </c>
      <c r="EF485" s="223">
        <f t="shared" ca="1" si="985"/>
        <v>9.1560819718579433E-14</v>
      </c>
      <c r="EG485" s="223">
        <f t="shared" ca="1" si="986"/>
        <v>-1.5183633209334347E-13</v>
      </c>
      <c r="EH485" s="223">
        <f t="shared" ca="1" si="987"/>
        <v>2.106495775878658E-13</v>
      </c>
      <c r="EI485" s="223">
        <f t="shared" ca="1" si="988"/>
        <v>-2.6743415249741132E-13</v>
      </c>
      <c r="EJ485" s="223">
        <f t="shared" ca="1" si="989"/>
        <v>3.216431903240605E-13</v>
      </c>
      <c r="EK485" s="223">
        <f t="shared" ca="1" si="990"/>
        <v>-3.7275462839980587E-13</v>
      </c>
      <c r="EL485" s="223">
        <f t="shared" ca="1" si="991"/>
        <v>4.2027623563568273E-13</v>
      </c>
      <c r="EM485" s="223">
        <f t="shared" ca="1" si="992"/>
        <v>-4.6375035297602572E-13</v>
      </c>
      <c r="EN485" s="223">
        <f t="shared" ca="1" si="993"/>
        <v>5.0275830090545631E-13</v>
      </c>
      <c r="EO485" s="223">
        <f t="shared" ca="1" si="994"/>
        <v>-5.3692441156154534E-13</v>
      </c>
      <c r="EP485" s="223">
        <f t="shared" ca="1" si="995"/>
        <v>5.6591964662155484E-13</v>
      </c>
      <c r="EQ485" s="223">
        <f t="shared" ca="1" si="996"/>
        <v>-5.8946476612143672E-13</v>
      </c>
      <c r="ER485" s="223">
        <f t="shared" ca="1" si="997"/>
        <v>6.0733301768936303E-13</v>
      </c>
      <c r="ES485" s="223">
        <f t="shared" ca="1" si="998"/>
        <v>-6.1935232029493398E-13</v>
      </c>
      <c r="ET485" s="223">
        <f t="shared" ca="1" si="999"/>
        <v>6.2540692148365279E-13</v>
      </c>
      <c r="EU485" s="223">
        <f t="shared" ca="1" si="1000"/>
        <v>-6.2543851213628151E-13</v>
      </c>
      <c r="EV485" s="223">
        <f t="shared" ca="1" si="1001"/>
        <v>6.1944678801757163E-13</v>
      </c>
      <c r="EW485" s="223">
        <f t="shared" ca="1" si="1002"/>
        <v>-6.0748945270618868E-13</v>
      </c>
      <c r="EX485" s="223">
        <f t="shared" ca="1" si="1003"/>
        <v>5.8968166187772765E-13</v>
      </c>
      <c r="EY485" s="223">
        <f t="shared" ca="1" si="1004"/>
        <v>-5.6619491429261039E-13</v>
      </c>
      <c r="EZ485" s="223">
        <f t="shared" ca="1" si="1005"/>
        <v>5.3725540016921694E-13</v>
      </c>
      <c r="FA485" s="223">
        <f t="shared" ca="1" si="1006"/>
        <v>-5.031418228485153E-13</v>
      </c>
      <c r="FB485" s="223">
        <f t="shared" ca="1" si="1007"/>
        <v>4.6418271472850595E-13</v>
      </c>
      <c r="FC485" s="223">
        <f t="shared" ca="1" si="1008"/>
        <v>-4.2075327331755469E-13</v>
      </c>
      <c r="FD485" s="223">
        <f t="shared" ca="1" si="1009"/>
        <v>3.7327174787744656E-13</v>
      </c>
      <c r="FE485" s="223">
        <f t="shared" ca="1" si="1010"/>
        <v>-3.221954114541571E-13</v>
      </c>
      <c r="FF485" s="223">
        <f t="shared" ca="1" si="1011"/>
        <v>2.6801615708863473E-13</v>
      </c>
      <c r="FG485" s="223">
        <f t="shared" ca="1" si="1012"/>
        <v>-2.1125576061784644E-13</v>
      </c>
      <c r="FH485" s="223">
        <f t="shared" ca="1" si="1013"/>
        <v>1.5246085568812937E-13</v>
      </c>
      <c r="FI485" s="223">
        <f t="shared" ca="1" si="1014"/>
        <v>-9.219766937455344E-14</v>
      </c>
      <c r="FJ485" s="223">
        <f t="shared" ca="1" si="1015"/>
        <v>3.1046569104562904E-14</v>
      </c>
      <c r="FK485" s="223">
        <f t="shared" ca="1" si="1016"/>
        <v>3.0403526597720972E-14</v>
      </c>
      <c r="FL485" s="223">
        <f t="shared" ca="1" si="1017"/>
        <v>-9.1560819718610406E-14</v>
      </c>
      <c r="FM485" s="223">
        <f t="shared" ca="1" si="1018"/>
        <v>1.5183633209333928E-13</v>
      </c>
      <c r="FN485" s="223">
        <f t="shared" ca="1" si="1019"/>
        <v>-2.1064957758786173E-13</v>
      </c>
      <c r="FO485" s="223">
        <f t="shared" ca="1" si="1020"/>
        <v>2.6743415249740743E-13</v>
      </c>
      <c r="FP485" s="223">
        <f t="shared" ca="1" si="1021"/>
        <v>-3.2164319032405686E-13</v>
      </c>
      <c r="FQ485" s="223">
        <f t="shared" ca="1" si="1022"/>
        <v>3.7275462839983101E-13</v>
      </c>
      <c r="FR485" s="223">
        <f t="shared" ca="1" si="1023"/>
        <v>-4.202762356356795E-13</v>
      </c>
      <c r="FS485" s="223">
        <f t="shared" ca="1" si="1024"/>
        <v>4.6375035297599896E-13</v>
      </c>
      <c r="FT485" s="223">
        <f t="shared" ca="1" si="1025"/>
        <v>-5.0275830090547499E-13</v>
      </c>
      <c r="FU485" s="223">
        <f t="shared" ca="1" si="1026"/>
        <v>5.3692441156154312E-13</v>
      </c>
      <c r="FV485" s="223">
        <f t="shared" ca="1" si="1027"/>
        <v>-5.6591964662153768E-13</v>
      </c>
      <c r="FW485" s="223">
        <f t="shared" ca="1" si="1028"/>
        <v>5.8946476612144733E-13</v>
      </c>
      <c r="FX485" s="223">
        <f t="shared" ca="1" si="1029"/>
        <v>-6.0733301768936192E-13</v>
      </c>
      <c r="FY485" s="223">
        <f t="shared" ca="1" si="1030"/>
        <v>6.1935232029493338E-13</v>
      </c>
      <c r="FZ485" s="223">
        <f t="shared" ca="1" si="1031"/>
        <v>-6.2540692148365431E-13</v>
      </c>
      <c r="GA485" s="223">
        <f t="shared" ca="1" si="1032"/>
        <v>6.2543851213628172E-13</v>
      </c>
      <c r="GB485" s="223">
        <f t="shared" ca="1" si="1033"/>
        <v>-6.1944678801757224E-13</v>
      </c>
      <c r="GC485" s="223">
        <f t="shared" ca="1" si="1034"/>
        <v>6.0748945270618111E-13</v>
      </c>
      <c r="GD485" s="223">
        <f t="shared" ca="1" si="1035"/>
        <v>-5.8968166187772907E-13</v>
      </c>
      <c r="GE485" s="223">
        <f t="shared" ca="1" si="1036"/>
        <v>5.6619491429261221E-13</v>
      </c>
      <c r="GF485" s="223">
        <f t="shared" ca="1" si="1037"/>
        <v>-5.3725540016920089E-13</v>
      </c>
      <c r="GG485" s="223">
        <f t="shared" ca="1" si="1038"/>
        <v>5.0314182284851783E-13</v>
      </c>
      <c r="GH485" s="223">
        <f t="shared" ca="1" si="1039"/>
        <v>-4.6418271472850888E-13</v>
      </c>
      <c r="GI485" s="223">
        <f t="shared" ca="1" si="1040"/>
        <v>4.2075327331753157E-13</v>
      </c>
      <c r="GJ485" s="223">
        <f t="shared" ca="1" si="1041"/>
        <v>-3.7327174787742141E-13</v>
      </c>
      <c r="GK485" s="223">
        <f t="shared" ca="1" si="1042"/>
        <v>3.2219541145416078E-13</v>
      </c>
      <c r="GL485" s="223">
        <f t="shared" ca="1" si="1043"/>
        <v>-2.6801615708867083E-13</v>
      </c>
      <c r="GM485" s="223">
        <f t="shared" ca="1" si="1044"/>
        <v>2.1125576061781699E-13</v>
      </c>
      <c r="GN485" s="223">
        <f t="shared" ca="1" si="1045"/>
        <v>-1.5246085568813351E-13</v>
      </c>
      <c r="GO485" s="223">
        <f t="shared" ca="1" si="1046"/>
        <v>9.2197669374592908E-14</v>
      </c>
      <c r="GP485" s="223">
        <f t="shared" ca="1" si="1047"/>
        <v>-3.1046569104531646E-14</v>
      </c>
      <c r="GQ485" s="223">
        <f t="shared" ca="1" si="1048"/>
        <v>-3.0403526597716675E-14</v>
      </c>
      <c r="GR485" s="223">
        <f t="shared" ca="1" si="1049"/>
        <v>9.1560819718570938E-14</v>
      </c>
      <c r="GS485" s="223">
        <f t="shared" ca="1" si="1050"/>
        <v>-1.5183633209336964E-13</v>
      </c>
      <c r="GT485" s="223">
        <f t="shared" ca="1" si="1051"/>
        <v>2.1064957758785769E-13</v>
      </c>
      <c r="GU485" s="223">
        <f t="shared" ca="1" si="1052"/>
        <v>-2.674341524974036E-13</v>
      </c>
      <c r="GV485" s="223">
        <f t="shared" ca="1" si="1053"/>
        <v>3.2164319032408367E-13</v>
      </c>
      <c r="GW485" s="223">
        <f t="shared" ca="1" si="1054"/>
        <v>-3.7275462839982758E-13</v>
      </c>
      <c r="GX485" s="223">
        <f t="shared" ca="1" si="1055"/>
        <v>4.2027623563567637E-13</v>
      </c>
      <c r="GY485" s="223">
        <f t="shared" ca="1" si="1056"/>
        <v>-4.63750352976044E-13</v>
      </c>
      <c r="GZ485" s="223">
        <f t="shared" ca="1" si="1057"/>
        <v>5.0275830090547237E-13</v>
      </c>
      <c r="HA485" s="223">
        <f t="shared" ca="1" si="1058"/>
        <v>-5.369244115615409E-13</v>
      </c>
      <c r="HB485" s="223">
        <f t="shared" ca="1" si="1059"/>
        <v>5.6591964662156625E-13</v>
      </c>
      <c r="HC485" s="223">
        <f t="shared" ca="1" si="1060"/>
        <v>-5.8946476612144591E-13</v>
      </c>
      <c r="HD485" s="223">
        <f t="shared" ca="1" si="1061"/>
        <v>6.0733301768936091E-13</v>
      </c>
      <c r="HE485" s="223">
        <f t="shared" ca="1" si="1062"/>
        <v>-6.1935232029493277E-13</v>
      </c>
      <c r="HF485" s="223">
        <f t="shared" ca="1" si="1063"/>
        <v>6.2540692148365411E-13</v>
      </c>
      <c r="HG485" s="223">
        <f t="shared" ca="1" si="1064"/>
        <v>-6.2543851213628202E-13</v>
      </c>
      <c r="HH485" s="223">
        <f t="shared" ca="1" si="1065"/>
        <v>6.1944678801757284E-13</v>
      </c>
      <c r="HI485" s="223">
        <f t="shared" ca="1" si="1066"/>
        <v>-6.0748945270618212E-13</v>
      </c>
      <c r="HJ485" s="223">
        <f t="shared" ca="1" si="1067"/>
        <v>5.8968166187773048E-13</v>
      </c>
      <c r="HK485" s="223">
        <f t="shared" ca="1" si="1068"/>
        <v>-5.6619491429261413E-13</v>
      </c>
      <c r="HL485" s="223">
        <f t="shared" ca="1" si="1069"/>
        <v>5.3725540016920311E-13</v>
      </c>
      <c r="HM485" s="223">
        <f t="shared" ca="1" si="1070"/>
        <v>-5.0314182284852035E-13</v>
      </c>
      <c r="HN485" s="223">
        <f t="shared" ca="1" si="1071"/>
        <v>4.6418271472851171E-13</v>
      </c>
      <c r="HO485" s="223">
        <f t="shared" ca="1" si="1072"/>
        <v>-4.2075327331753475E-13</v>
      </c>
      <c r="HP485" s="223">
        <f t="shared" ca="1" si="1073"/>
        <v>3.7327174787742485E-13</v>
      </c>
      <c r="HQ485" s="223">
        <f t="shared" ca="1" si="1074"/>
        <v>-3.2219541145416447E-13</v>
      </c>
      <c r="HR485" s="223">
        <f t="shared" ca="1" si="1075"/>
        <v>2.6801615708861034E-13</v>
      </c>
      <c r="HS485" s="223">
        <f t="shared" ca="1" si="1076"/>
        <v>-2.1125576061782105E-13</v>
      </c>
      <c r="HT485" s="223">
        <f t="shared" ca="1" si="1077"/>
        <v>1.524608556881377E-13</v>
      </c>
      <c r="HU485" s="223">
        <f t="shared" ca="1" si="1078"/>
        <v>-9.2197669374526732E-14</v>
      </c>
      <c r="HV485" s="223">
        <f t="shared" ca="1" si="1079"/>
        <v>3.1046569104535938E-14</v>
      </c>
      <c r="HW485" s="223">
        <f t="shared" ca="1" si="1080"/>
        <v>3.040352659771239E-14</v>
      </c>
      <c r="HX485" s="223">
        <f t="shared" ca="1" si="1081"/>
        <v>-9.1560819718637089E-14</v>
      </c>
      <c r="HY485" s="223">
        <f t="shared" ca="1" si="1082"/>
        <v>1.5183633209336548E-13</v>
      </c>
      <c r="HZ485" s="223">
        <f t="shared" ca="1" si="1083"/>
        <v>-2.1064957758785363E-13</v>
      </c>
      <c r="IA485" s="223">
        <f t="shared" ca="1" si="1084"/>
        <v>2.6743415249739971E-13</v>
      </c>
      <c r="IB485" s="223">
        <f t="shared" ca="1" si="1085"/>
        <v>-3.2164319032408004E-13</v>
      </c>
      <c r="IC485" s="223">
        <f t="shared" ca="1" si="1086"/>
        <v>3.7275462839982409E-13</v>
      </c>
      <c r="ID485" s="223">
        <f t="shared" ca="1" si="1087"/>
        <v>-4.2027623563567318E-13</v>
      </c>
      <c r="IE485" s="223">
        <f t="shared" ca="1" si="1088"/>
        <v>-8.099633292234262E-14</v>
      </c>
      <c r="IF485" s="223">
        <f t="shared" ca="1" si="1089"/>
        <v>-5.0275830090546984E-13</v>
      </c>
      <c r="IG485" s="223">
        <f t="shared" ca="1" si="1090"/>
        <v>5.3692441156153868E-13</v>
      </c>
      <c r="IH485" s="223">
        <f t="shared" ca="1" si="1091"/>
        <v>-5.6591964662156454E-13</v>
      </c>
      <c r="II485" s="223">
        <f t="shared" ca="1" si="1092"/>
        <v>5.894647661214444E-13</v>
      </c>
      <c r="IJ485" s="223">
        <f t="shared" ca="1" si="1093"/>
        <v>-6.073330176893599E-13</v>
      </c>
      <c r="IK485" s="223">
        <f t="shared" ca="1" si="1094"/>
        <v>6.1935232029494256E-13</v>
      </c>
      <c r="IL485" s="223">
        <f t="shared" ca="1" si="1095"/>
        <v>-6.254069214836539E-13</v>
      </c>
      <c r="IM485" s="223">
        <f t="shared" ca="1" si="1096"/>
        <v>6.2543851213628222E-13</v>
      </c>
      <c r="IN485" s="223">
        <f t="shared" ca="1" si="1097"/>
        <v>-6.1944678801756315E-13</v>
      </c>
      <c r="IO485" s="223">
        <f t="shared" ca="1" si="1098"/>
        <v>6.0748945270618323E-13</v>
      </c>
      <c r="IP485" s="223">
        <f t="shared" ca="1" si="1099"/>
        <v>-5.89681661877732E-13</v>
      </c>
      <c r="IQ485" s="223">
        <f t="shared" ca="1" si="1100"/>
        <v>5.6619491429258545E-13</v>
      </c>
      <c r="IR485" s="223">
        <f t="shared" ca="1" si="1101"/>
        <v>-5.3725540016920533E-13</v>
      </c>
      <c r="IS485" s="223">
        <f t="shared" ca="1" si="1102"/>
        <v>5.0314182284852298E-13</v>
      </c>
      <c r="IT485" s="223">
        <f t="shared" ca="1" si="1103"/>
        <v>-4.6418271472851464E-13</v>
      </c>
      <c r="IU485" s="223">
        <f t="shared" ca="1" si="1104"/>
        <v>4.2075327331753793E-13</v>
      </c>
      <c r="IV485" s="223">
        <f t="shared" ca="1" si="1105"/>
        <v>-3.7327174787742838E-13</v>
      </c>
      <c r="IW485" s="223">
        <f t="shared" ca="1" si="1106"/>
        <v>3.2219541145416815E-13</v>
      </c>
      <c r="IX485" s="223">
        <f t="shared" ca="1" si="1107"/>
        <v>-2.6801615708861428E-13</v>
      </c>
      <c r="IY485" s="223">
        <f t="shared" ca="1" si="1108"/>
        <v>2.1125576061782509E-13</v>
      </c>
      <c r="IZ485" s="223">
        <f t="shared" ca="1" si="1109"/>
        <v>-1.5246085568814186E-13</v>
      </c>
      <c r="JA485" s="223">
        <f t="shared" ca="1" si="1110"/>
        <v>9.2197669374530986E-14</v>
      </c>
      <c r="JB485" s="223">
        <f t="shared" ca="1" si="1111"/>
        <v>-3.1046569104540223E-14</v>
      </c>
    </row>
    <row r="486" spans="2:262">
      <c r="B486" s="230">
        <v>125</v>
      </c>
      <c r="C486" s="229">
        <f t="shared" si="1112"/>
        <v>2.4414062500000017E-3</v>
      </c>
      <c r="D486" s="226">
        <f t="shared" ca="1" si="855"/>
        <v>18.000000000013809</v>
      </c>
      <c r="E486" s="225">
        <f ca="1">EA361</f>
        <v>1.3809627416947478E-11</v>
      </c>
      <c r="F486" s="224">
        <v>125</v>
      </c>
      <c r="G486" s="223">
        <f t="shared" ca="1" si="856"/>
        <v>2.3946761846746039E-13</v>
      </c>
      <c r="H486" s="223">
        <f t="shared" ca="1" si="857"/>
        <v>2.3356026245713243E-13</v>
      </c>
      <c r="I486" s="223">
        <f t="shared" ca="1" si="858"/>
        <v>-7.0532246008319391E-13</v>
      </c>
      <c r="J486" s="223">
        <f t="shared" ca="1" si="859"/>
        <v>1.1732624541870847E-12</v>
      </c>
      <c r="K486" s="223">
        <f t="shared" ca="1" si="860"/>
        <v>-1.6348444373972033E-12</v>
      </c>
      <c r="L486" s="223">
        <f t="shared" ca="1" si="861"/>
        <v>2.0875670569538502E-12</v>
      </c>
      <c r="M486" s="223">
        <f t="shared" ca="1" si="862"/>
        <v>-2.5289769697565973E-12</v>
      </c>
      <c r="N486" s="223">
        <f t="shared" ca="1" si="863"/>
        <v>2.9566821372430436E-12</v>
      </c>
      <c r="O486" s="223">
        <f t="shared" ca="1" si="864"/>
        <v>-3.3683647880530833E-12</v>
      </c>
      <c r="P486" s="223">
        <f t="shared" ca="1" si="865"/>
        <v>3.7617939782327157E-12</v>
      </c>
      <c r="Q486" s="223">
        <f t="shared" ca="1" si="866"/>
        <v>-4.134837680912618E-12</v>
      </c>
      <c r="R486" s="223">
        <f t="shared" ca="1" si="867"/>
        <v>4.4854743399464706E-12</v>
      </c>
      <c r="S486" s="223">
        <f t="shared" ca="1" si="868"/>
        <v>-4.8118038248989385E-12</v>
      </c>
      <c r="T486" s="223">
        <f t="shared" ca="1" si="869"/>
        <v>5.1120577280169614E-12</v>
      </c>
      <c r="U486" s="223">
        <f t="shared" ca="1" si="870"/>
        <v>-5.3846089473848126E-12</v>
      </c>
      <c r="V486" s="223">
        <f t="shared" ca="1" si="871"/>
        <v>5.6279805043301353E-12</v>
      </c>
      <c r="W486" s="223">
        <f t="shared" ca="1" si="872"/>
        <v>-5.8408535472995236E-12</v>
      </c>
      <c r="X486" s="223">
        <f t="shared" ca="1" si="873"/>
        <v>6.0220744988292601E-12</v>
      </c>
      <c r="Y486" s="223">
        <f t="shared" ca="1" si="874"/>
        <v>-6.1706613068815161E-12</v>
      </c>
      <c r="Z486" s="223">
        <f t="shared" ca="1" si="875"/>
        <v>6.2858087666695335E-12</v>
      </c>
      <c r="AA486" s="223">
        <f t="shared" ca="1" si="876"/>
        <v>-6.3668928841320192E-12</v>
      </c>
      <c r="AB486" s="223">
        <f t="shared" ca="1" si="877"/>
        <v>6.4134742574111224E-12</v>
      </c>
      <c r="AC486" s="223">
        <f t="shared" ca="1" si="878"/>
        <v>-6.4253004580090991E-12</v>
      </c>
      <c r="AD486" s="223">
        <f t="shared" ca="1" si="879"/>
        <v>6.4023073987202653E-12</v>
      </c>
      <c r="AE486" s="223">
        <f t="shared" ca="1" si="880"/>
        <v>-6.3446196809250773E-12</v>
      </c>
      <c r="AF486" s="223">
        <f t="shared" ca="1" si="881"/>
        <v>6.2525499193644835E-12</v>
      </c>
      <c r="AG486" s="223">
        <f t="shared" ca="1" si="882"/>
        <v>-6.1265970480535722E-12</v>
      </c>
      <c r="AH486" s="223">
        <f t="shared" ca="1" si="883"/>
        <v>5.9674436165148168E-12</v>
      </c>
      <c r="AI486" s="223">
        <f t="shared" ca="1" si="884"/>
        <v>-5.775952090983217E-12</v>
      </c>
      <c r="AJ486" s="223">
        <f t="shared" ca="1" si="885"/>
        <v>5.5531601806269549E-12</v>
      </c>
      <c r="AK486" s="223">
        <f t="shared" ca="1" si="886"/>
        <v>-5.3002752141115794E-12</v>
      </c>
      <c r="AL486" s="223">
        <f t="shared" ca="1" si="887"/>
        <v>5.018667596981155E-12</v>
      </c>
      <c r="AM486" s="223">
        <f t="shared" ca="1" si="888"/>
        <v>-4.7098633853121782E-12</v>
      </c>
      <c r="AN486" s="223">
        <f t="shared" ca="1" si="889"/>
        <v>4.3755360158833584E-12</v>
      </c>
      <c r="AO486" s="223">
        <f t="shared" ca="1" si="890"/>
        <v>-4.0174972376764991E-12</v>
      </c>
      <c r="AP486" s="223">
        <f t="shared" ca="1" si="891"/>
        <v>3.6376872938521825E-12</v>
      </c>
      <c r="AQ486" s="223">
        <f t="shared" ca="1" si="892"/>
        <v>-3.238164407403723E-12</v>
      </c>
      <c r="AR486" s="223">
        <f t="shared" ca="1" si="893"/>
        <v>2.8210936274685761E-12</v>
      </c>
      <c r="AS486" s="223">
        <f t="shared" ca="1" si="894"/>
        <v>-2.3887350967391544E-12</v>
      </c>
      <c r="AT486" s="223">
        <f t="shared" ca="1" si="895"/>
        <v>1.9434318035542349E-12</v>
      </c>
      <c r="AU486" s="223">
        <f t="shared" ca="1" si="896"/>
        <v>-1.4875968850419204E-12</v>
      </c>
      <c r="AV486" s="223">
        <f t="shared" ca="1" si="897"/>
        <v>1.023700550120185E-12</v>
      </c>
      <c r="AW486" s="223">
        <f t="shared" ca="1" si="898"/>
        <v>-5.5425669322125015E-13</v>
      </c>
      <c r="AX486" s="223">
        <f t="shared" ca="1" si="899"/>
        <v>8.1809271279497324E-14</v>
      </c>
      <c r="AY486" s="223">
        <f t="shared" ca="1" si="900"/>
        <v>3.9108148219148879E-13</v>
      </c>
      <c r="AZ486" s="223">
        <f t="shared" ca="1" si="901"/>
        <v>-8.6185293122615493E-13</v>
      </c>
      <c r="BA486" s="223">
        <f t="shared" ca="1" si="902"/>
        <v>1.3279539245531315E-12</v>
      </c>
      <c r="BB486" s="223">
        <f t="shared" ca="1" si="903"/>
        <v>-1.7868586205057281E-12</v>
      </c>
      <c r="BC486" s="223">
        <f t="shared" ca="1" si="904"/>
        <v>2.2360801747756919E-12</v>
      </c>
      <c r="BD486" s="223">
        <f t="shared" ca="1" si="905"/>
        <v>-2.6731842168387002E-12</v>
      </c>
      <c r="BE486" s="223">
        <f t="shared" ca="1" si="906"/>
        <v>3.0958020420189755E-12</v>
      </c>
      <c r="BF486" s="223">
        <f t="shared" ca="1" si="907"/>
        <v>-3.5016434477051485E-12</v>
      </c>
      <c r="BG486" s="223">
        <f t="shared" ca="1" si="908"/>
        <v>3.8885091441566438E-12</v>
      </c>
      <c r="BH486" s="223">
        <f t="shared" ca="1" si="909"/>
        <v>-4.2543026726451974E-12</v>
      </c>
      <c r="BI486" s="223">
        <f t="shared" ca="1" si="910"/>
        <v>4.5970417663469014E-12</v>
      </c>
      <c r="BJ486" s="223">
        <f t="shared" ca="1" si="911"/>
        <v>-4.9148690924170272E-12</v>
      </c>
      <c r="BK486" s="223">
        <f t="shared" ca="1" si="912"/>
        <v>5.2060623170382096E-12</v>
      </c>
      <c r="BL486" s="223">
        <f t="shared" ca="1" si="913"/>
        <v>-5.4690434388964811E-12</v>
      </c>
      <c r="BM486" s="223">
        <f t="shared" ca="1" si="914"/>
        <v>5.7023873405071198E-12</v>
      </c>
      <c r="BN486" s="223">
        <f t="shared" ca="1" si="915"/>
        <v>-5.9048295110497683E-12</v>
      </c>
      <c r="BO486" s="223">
        <f t="shared" ca="1" si="916"/>
        <v>6.0752728988620797E-12</v>
      </c>
      <c r="BP486" s="223">
        <f t="shared" ca="1" si="917"/>
        <v>-6.2127938564579671E-12</v>
      </c>
      <c r="BQ486" s="223">
        <f t="shared" ca="1" si="918"/>
        <v>6.3166471458529693E-12</v>
      </c>
      <c r="BR486" s="223">
        <f t="shared" ca="1" si="919"/>
        <v>-6.3862699770737349E-12</v>
      </c>
      <c r="BS486" s="223">
        <f t="shared" ca="1" si="920"/>
        <v>6.4212850579655732E-12</v>
      </c>
      <c r="BT486" s="223">
        <f t="shared" ca="1" si="921"/>
        <v>-6.4215026387713346E-12</v>
      </c>
      <c r="BU486" s="223">
        <f t="shared" ca="1" si="922"/>
        <v>6.38692154040178E-12</v>
      </c>
      <c r="BV486" s="223">
        <f t="shared" ca="1" si="923"/>
        <v>-6.3177291608252035E-12</v>
      </c>
      <c r="BW486" s="223">
        <f t="shared" ca="1" si="924"/>
        <v>6.2143004595414877E-12</v>
      </c>
      <c r="BX486" s="223">
        <f t="shared" ca="1" si="925"/>
        <v>-6.0771959256442413E-12</v>
      </c>
      <c r="BY486" s="223">
        <f t="shared" ca="1" si="926"/>
        <v>5.9071585404817506E-12</v>
      </c>
      <c r="BZ486" s="223">
        <f t="shared" ca="1" si="927"/>
        <v>-5.7051097513766951E-12</v>
      </c>
      <c r="CA486" s="223">
        <f t="shared" ca="1" si="928"/>
        <v>5.4721444782232711E-12</v>
      </c>
      <c r="CB486" s="223">
        <f t="shared" ca="1" si="929"/>
        <v>-5.2095251800214221E-12</v>
      </c>
      <c r="CC486" s="223">
        <f t="shared" ca="1" si="930"/>
        <v>4.9186750135022405E-12</v>
      </c>
      <c r="CD486" s="223">
        <f t="shared" ca="1" si="931"/>
        <v>-4.6011701209178927E-12</v>
      </c>
      <c r="CE486" s="223">
        <f t="shared" ca="1" si="932"/>
        <v>4.2587310887908571E-12</v>
      </c>
      <c r="CF486" s="223">
        <f t="shared" ca="1" si="933"/>
        <v>-3.8932136239060417E-12</v>
      </c>
      <c r="CG486" s="223">
        <f t="shared" ca="1" si="934"/>
        <v>3.5065984970750509E-12</v>
      </c>
      <c r="CH486" s="223">
        <f t="shared" ca="1" si="935"/>
        <v>-3.1009808091675289E-12</v>
      </c>
      <c r="CI486" s="223">
        <f t="shared" ca="1" si="936"/>
        <v>2.6785586375780246E-12</v>
      </c>
      <c r="CJ486" s="223">
        <f t="shared" ca="1" si="937"/>
        <v>-2.2416211246543182E-12</v>
      </c>
      <c r="CK486" s="223">
        <f t="shared" ca="1" si="938"/>
        <v>1.7925360726360161E-12</v>
      </c>
      <c r="CL486" s="223">
        <f t="shared" ca="1" si="939"/>
        <v>-1.3337371123300773E-12</v>
      </c>
      <c r="CM486" s="223">
        <f t="shared" ca="1" si="940"/>
        <v>8.6771051505394371E-13</v>
      </c>
      <c r="CN486" s="223">
        <f t="shared" ca="1" si="941"/>
        <v>-3.9698171931602027E-13</v>
      </c>
      <c r="CO486" s="223">
        <f t="shared" ca="1" si="942"/>
        <v>-7.5898354754413095E-14</v>
      </c>
      <c r="CP486" s="223">
        <f t="shared" ca="1" si="943"/>
        <v>5.4836712906439997E-13</v>
      </c>
      <c r="CQ486" s="223">
        <f t="shared" ca="1" si="944"/>
        <v>-1.0178642543900219E-12</v>
      </c>
      <c r="CR486" s="223">
        <f t="shared" ca="1" si="945"/>
        <v>1.4818454851306785E-12</v>
      </c>
      <c r="CS486" s="223">
        <f t="shared" ca="1" si="946"/>
        <v>-1.9377964667964359E-12</v>
      </c>
      <c r="CT486" s="223">
        <f t="shared" ca="1" si="947"/>
        <v>2.3832463615128608E-12</v>
      </c>
      <c r="CU486" s="223">
        <f t="shared" ca="1" si="948"/>
        <v>-2.8157812377052089E-12</v>
      </c>
      <c r="CV486" s="223">
        <f t="shared" ca="1" si="949"/>
        <v>3.2330571514041087E-12</v>
      </c>
      <c r="CW486" s="223">
        <f t="shared" ca="1" si="950"/>
        <v>-3.6328128482790049E-12</v>
      </c>
      <c r="CX486" s="223">
        <f t="shared" ca="1" si="951"/>
        <v>4.0128820175726553E-12</v>
      </c>
      <c r="CY486" s="223">
        <f t="shared" ca="1" si="952"/>
        <v>-4.3712050315264658E-12</v>
      </c>
      <c r="CZ486" s="223">
        <f t="shared" ca="1" si="953"/>
        <v>4.7058401066817769E-12</v>
      </c>
      <c r="DA486" s="223">
        <f t="shared" ca="1" si="954"/>
        <v>-5.0149738265726628E-12</v>
      </c>
      <c r="DB486" s="223">
        <f t="shared" ca="1" si="955"/>
        <v>5.2969309687868795E-12</v>
      </c>
      <c r="DC486" s="223">
        <f t="shared" ca="1" si="956"/>
        <v>-5.5501835831412599E-12</v>
      </c>
      <c r="DD486" s="223">
        <f t="shared" ca="1" si="957"/>
        <v>5.7733592717761519E-12</v>
      </c>
      <c r="DE486" s="223">
        <f t="shared" ca="1" si="958"/>
        <v>-5.9652486262983127E-12</v>
      </c>
      <c r="DF486" s="223">
        <f t="shared" ca="1" si="959"/>
        <v>6.1248117816697926E-12</v>
      </c>
      <c r="DG486" s="223">
        <f t="shared" ca="1" si="960"/>
        <v>-6.2511840513266623E-12</v>
      </c>
      <c r="DH486" s="223">
        <f t="shared" ca="1" si="961"/>
        <v>6.3436806129904275E-12</v>
      </c>
      <c r="DI486" s="223">
        <f t="shared" ca="1" si="962"/>
        <v>-6.401800219779255E-12</v>
      </c>
      <c r="DJ486" s="223">
        <f t="shared" ca="1" si="963"/>
        <v>6.4252279165084139E-12</v>
      </c>
      <c r="DK486" s="223">
        <f t="shared" ca="1" si="964"/>
        <v>-6.4138367464594305E-12</v>
      </c>
      <c r="DL486" s="223">
        <f t="shared" ca="1" si="965"/>
        <v>6.3676884393697628E-12</v>
      </c>
      <c r="DM486" s="223">
        <f t="shared" ca="1" si="966"/>
        <v>-6.2870330769139391E-12</v>
      </c>
      <c r="DN486" s="223">
        <f t="shared" ca="1" si="967"/>
        <v>6.1723077374892978E-12</v>
      </c>
      <c r="DO486" s="223">
        <f t="shared" ca="1" si="968"/>
        <v>-6.0241341276502892E-12</v>
      </c>
      <c r="DP486" s="223">
        <f t="shared" ca="1" si="969"/>
        <v>5.8433152130267782E-12</v>
      </c>
      <c r="DQ486" s="223">
        <f t="shared" ca="1" si="970"/>
        <v>-5.6308308669837336E-12</v>
      </c>
      <c r="DR486" s="223">
        <f t="shared" ca="1" si="971"/>
        <v>5.3878325606025647E-12</v>
      </c>
      <c r="DS486" s="223">
        <f t="shared" ca="1" si="972"/>
        <v>-5.1156371227595589E-12</v>
      </c>
      <c r="DT486" s="223">
        <f t="shared" ca="1" si="973"/>
        <v>4.8157196041161163E-12</v>
      </c>
      <c r="DU486" s="223">
        <f t="shared" ca="1" si="974"/>
        <v>-4.4897052836914031E-12</v>
      </c>
      <c r="DV486" s="223">
        <f t="shared" ca="1" si="975"/>
        <v>4.1393608613345368E-12</v>
      </c>
      <c r="DW486" s="223">
        <f t="shared" ca="1" si="976"/>
        <v>-3.7665848838253231E-12</v>
      </c>
      <c r="DX486" s="223">
        <f t="shared" ca="1" si="977"/>
        <v>3.373397456483597E-12</v>
      </c>
      <c r="DY486" s="223">
        <f t="shared" ca="1" si="978"/>
        <v>-2.9619292960451926E-12</v>
      </c>
      <c r="DZ486" s="223">
        <f t="shared" ca="1" si="979"/>
        <v>2.5344101841222031E-12</v>
      </c>
      <c r="EA486" s="223">
        <f t="shared" ca="1" si="980"/>
        <v>-2.0931568838235172E-12</v>
      </c>
      <c r="EB486" s="223">
        <f t="shared" ca="1" si="981"/>
        <v>1.640560585014794E-12</v>
      </c>
      <c r="EC486" s="223">
        <f t="shared" ca="1" si="982"/>
        <v>-1.1790739462534084E-12</v>
      </c>
      <c r="ED486" s="223">
        <f t="shared" ca="1" si="983"/>
        <v>7.111978036192194E-13</v>
      </c>
      <c r="EE486" s="223">
        <f t="shared" ca="1" si="984"/>
        <v>-2.3946761846717666E-13</v>
      </c>
      <c r="EF486" s="223">
        <f t="shared" ca="1" si="985"/>
        <v>-2.3356026245744161E-13</v>
      </c>
      <c r="EG486" s="223">
        <f t="shared" ca="1" si="986"/>
        <v>7.0532246008352995E-13</v>
      </c>
      <c r="EH486" s="223">
        <f t="shared" ca="1" si="987"/>
        <v>-1.1732624541874395E-12</v>
      </c>
      <c r="EI486" s="223">
        <f t="shared" ca="1" si="988"/>
        <v>1.6348444373975743E-12</v>
      </c>
      <c r="EJ486" s="223">
        <f t="shared" ca="1" si="989"/>
        <v>-2.0875670569542456E-12</v>
      </c>
      <c r="EK486" s="223">
        <f t="shared" ca="1" si="990"/>
        <v>2.5289769697570028E-12</v>
      </c>
      <c r="EL486" s="223">
        <f t="shared" ca="1" si="991"/>
        <v>-2.9566821372431308E-12</v>
      </c>
      <c r="EM486" s="223">
        <f t="shared" ca="1" si="992"/>
        <v>3.3683647880531867E-12</v>
      </c>
      <c r="EN486" s="223">
        <f t="shared" ca="1" si="993"/>
        <v>-3.7617939782328312E-12</v>
      </c>
      <c r="EO486" s="223">
        <f t="shared" ca="1" si="994"/>
        <v>4.1348376809127456E-12</v>
      </c>
      <c r="EP486" s="223">
        <f t="shared" ca="1" si="995"/>
        <v>-4.4854743399466233E-12</v>
      </c>
      <c r="EQ486" s="223">
        <f t="shared" ca="1" si="996"/>
        <v>4.8118038248990791E-12</v>
      </c>
      <c r="ER486" s="223">
        <f t="shared" ca="1" si="997"/>
        <v>-5.1120577280171173E-12</v>
      </c>
      <c r="ES486" s="223">
        <f t="shared" ca="1" si="998"/>
        <v>5.3846089473849531E-12</v>
      </c>
      <c r="ET486" s="223">
        <f t="shared" ca="1" si="999"/>
        <v>-5.6279805043302823E-12</v>
      </c>
      <c r="EU486" s="223">
        <f t="shared" ca="1" si="1000"/>
        <v>5.840853547299669E-12</v>
      </c>
      <c r="EV486" s="223">
        <f t="shared" ca="1" si="1001"/>
        <v>-6.0220744988293837E-12</v>
      </c>
      <c r="EW486" s="223">
        <f t="shared" ca="1" si="1002"/>
        <v>6.1706613068816267E-12</v>
      </c>
      <c r="EX486" s="223">
        <f t="shared" ca="1" si="1003"/>
        <v>-6.2858087666696143E-12</v>
      </c>
      <c r="EY486" s="223">
        <f t="shared" ca="1" si="1004"/>
        <v>6.3668928841320782E-12</v>
      </c>
      <c r="EZ486" s="223">
        <f t="shared" ca="1" si="1005"/>
        <v>-6.4134742574111265E-12</v>
      </c>
      <c r="FA486" s="223">
        <f t="shared" ca="1" si="1006"/>
        <v>6.4253004580090983E-12</v>
      </c>
      <c r="FB486" s="223">
        <f t="shared" ca="1" si="1007"/>
        <v>-6.4023073987202516E-12</v>
      </c>
      <c r="FC486" s="223">
        <f t="shared" ca="1" si="1008"/>
        <v>6.3446196809250506E-12</v>
      </c>
      <c r="FD486" s="223">
        <f t="shared" ca="1" si="1009"/>
        <v>-6.2525499193644447E-12</v>
      </c>
      <c r="FE486" s="223">
        <f t="shared" ca="1" si="1010"/>
        <v>6.1265970480534947E-12</v>
      </c>
      <c r="FF486" s="223">
        <f t="shared" ca="1" si="1011"/>
        <v>-5.9674436165147206E-12</v>
      </c>
      <c r="FG486" s="223">
        <f t="shared" ca="1" si="1012"/>
        <v>5.7759520909831039E-12</v>
      </c>
      <c r="FH486" s="223">
        <f t="shared" ca="1" si="1013"/>
        <v>-5.5531601806268257E-12</v>
      </c>
      <c r="FI486" s="223">
        <f t="shared" ca="1" si="1014"/>
        <v>5.3002752141113823E-12</v>
      </c>
      <c r="FJ486" s="223">
        <f t="shared" ca="1" si="1015"/>
        <v>-5.0186675969809361E-12</v>
      </c>
      <c r="FK486" s="223">
        <f t="shared" ca="1" si="1016"/>
        <v>4.7098633853119407E-12</v>
      </c>
      <c r="FL486" s="223">
        <f t="shared" ca="1" si="1017"/>
        <v>-4.3755360158830353E-12</v>
      </c>
      <c r="FM486" s="223">
        <f t="shared" ca="1" si="1018"/>
        <v>4.017497237676155E-12</v>
      </c>
      <c r="FN486" s="223">
        <f t="shared" ca="1" si="1019"/>
        <v>-3.6376872938521203E-12</v>
      </c>
      <c r="FO486" s="223">
        <f t="shared" ca="1" si="1020"/>
        <v>3.238164407403658E-12</v>
      </c>
      <c r="FP486" s="223">
        <f t="shared" ca="1" si="1021"/>
        <v>-2.8210936274684258E-12</v>
      </c>
      <c r="FQ486" s="223">
        <f t="shared" ca="1" si="1022"/>
        <v>2.3887350967389993E-12</v>
      </c>
      <c r="FR486" s="223">
        <f t="shared" ca="1" si="1023"/>
        <v>-1.9434318035540758E-12</v>
      </c>
      <c r="FS486" s="223">
        <f t="shared" ca="1" si="1024"/>
        <v>1.4875968850416694E-12</v>
      </c>
      <c r="FT486" s="223">
        <f t="shared" ca="1" si="1025"/>
        <v>-1.02370055011993E-12</v>
      </c>
      <c r="FU486" s="223">
        <f t="shared" ca="1" si="1026"/>
        <v>5.5425669322099307E-13</v>
      </c>
      <c r="FV486" s="223">
        <f t="shared" ca="1" si="1027"/>
        <v>-8.1809271279239133E-14</v>
      </c>
      <c r="FW486" s="223">
        <f t="shared" ca="1" si="1028"/>
        <v>-3.9108148219174637E-13</v>
      </c>
      <c r="FX486" s="223">
        <f t="shared" ca="1" si="1029"/>
        <v>8.6185293122641069E-13</v>
      </c>
      <c r="FY486" s="223">
        <f t="shared" ca="1" si="1030"/>
        <v>-1.3279539245535628E-12</v>
      </c>
      <c r="FZ486" s="223">
        <f t="shared" ca="1" si="1031"/>
        <v>1.7868586205061514E-12</v>
      </c>
      <c r="GA486" s="223">
        <f t="shared" ca="1" si="1032"/>
        <v>-2.2360801747761051E-12</v>
      </c>
      <c r="GB486" s="223">
        <f t="shared" ca="1" si="1033"/>
        <v>2.6731842168391012E-12</v>
      </c>
      <c r="GC486" s="223">
        <f t="shared" ca="1" si="1034"/>
        <v>-3.0958020420193612E-12</v>
      </c>
      <c r="GD486" s="223">
        <f t="shared" ca="1" si="1035"/>
        <v>3.5016434477055181E-12</v>
      </c>
      <c r="GE486" s="223">
        <f t="shared" ca="1" si="1036"/>
        <v>-3.8885091441569951E-12</v>
      </c>
      <c r="GF486" s="223">
        <f t="shared" ca="1" si="1037"/>
        <v>4.2543026726456643E-12</v>
      </c>
      <c r="GG486" s="223">
        <f t="shared" ca="1" si="1038"/>
        <v>-4.5970417663473368E-12</v>
      </c>
      <c r="GH486" s="223">
        <f t="shared" ca="1" si="1039"/>
        <v>4.9148690924174295E-12</v>
      </c>
      <c r="GI486" s="223">
        <f t="shared" ca="1" si="1040"/>
        <v>-5.2060623170381466E-12</v>
      </c>
      <c r="GJ486" s="223">
        <f t="shared" ca="1" si="1041"/>
        <v>5.4690434388964245E-12</v>
      </c>
      <c r="GK486" s="223">
        <f t="shared" ca="1" si="1042"/>
        <v>-5.7023873405070697E-12</v>
      </c>
      <c r="GL486" s="223">
        <f t="shared" ca="1" si="1043"/>
        <v>5.9048295110497271E-12</v>
      </c>
      <c r="GM486" s="223">
        <f t="shared" ca="1" si="1044"/>
        <v>-6.0752728988621047E-12</v>
      </c>
      <c r="GN486" s="223">
        <f t="shared" ca="1" si="1045"/>
        <v>6.2127938564579857E-12</v>
      </c>
      <c r="GO486" s="223">
        <f t="shared" ca="1" si="1046"/>
        <v>-6.3166471458529822E-12</v>
      </c>
      <c r="GP486" s="223">
        <f t="shared" ca="1" si="1047"/>
        <v>6.386269977073743E-12</v>
      </c>
      <c r="GQ486" s="223">
        <f t="shared" ca="1" si="1048"/>
        <v>-6.4212850579655764E-12</v>
      </c>
      <c r="GR486" s="223">
        <f t="shared" ca="1" si="1049"/>
        <v>6.4215026387713321E-12</v>
      </c>
      <c r="GS486" s="223">
        <f t="shared" ca="1" si="1050"/>
        <v>-6.3869215404017711E-12</v>
      </c>
      <c r="GT486" s="223">
        <f t="shared" ca="1" si="1051"/>
        <v>6.3177291608251559E-12</v>
      </c>
      <c r="GU486" s="223">
        <f t="shared" ca="1" si="1052"/>
        <v>-6.2143004595414215E-12</v>
      </c>
      <c r="GV486" s="223">
        <f t="shared" ca="1" si="1053"/>
        <v>6.0771959256441573E-12</v>
      </c>
      <c r="GW486" s="223">
        <f t="shared" ca="1" si="1054"/>
        <v>-5.9071585404816489E-12</v>
      </c>
      <c r="GX486" s="223">
        <f t="shared" ca="1" si="1055"/>
        <v>5.7051097513765755E-12</v>
      </c>
      <c r="GY486" s="223">
        <f t="shared" ca="1" si="1056"/>
        <v>-5.472144478223137E-12</v>
      </c>
      <c r="GZ486" s="223">
        <f t="shared" ca="1" si="1057"/>
        <v>5.2095251800212702E-12</v>
      </c>
      <c r="HA486" s="223">
        <f t="shared" ca="1" si="1058"/>
        <v>-4.9186750135019578E-12</v>
      </c>
      <c r="HB486" s="223">
        <f t="shared" ca="1" si="1059"/>
        <v>4.6011701209175857E-12</v>
      </c>
      <c r="HC486" s="223">
        <f t="shared" ca="1" si="1060"/>
        <v>-4.2587310887905259E-12</v>
      </c>
      <c r="HD486" s="223">
        <f t="shared" ca="1" si="1061"/>
        <v>3.8932136239056911E-12</v>
      </c>
      <c r="HE486" s="223">
        <f t="shared" ca="1" si="1062"/>
        <v>-3.5065984970746814E-12</v>
      </c>
      <c r="HF486" s="223">
        <f t="shared" ca="1" si="1063"/>
        <v>3.1009808091671423E-12</v>
      </c>
      <c r="HG486" s="223">
        <f t="shared" ca="1" si="1064"/>
        <v>-2.6785586375776244E-12</v>
      </c>
      <c r="HH486" s="223">
        <f t="shared" ca="1" si="1065"/>
        <v>2.2416211246537342E-12</v>
      </c>
      <c r="HI486" s="223">
        <f t="shared" ca="1" si="1066"/>
        <v>-1.7925360726354173E-12</v>
      </c>
      <c r="HJ486" s="223">
        <f t="shared" ca="1" si="1067"/>
        <v>1.3337371123294674E-12</v>
      </c>
      <c r="HK486" s="223">
        <f t="shared" ca="1" si="1068"/>
        <v>-8.6771051505332595E-13</v>
      </c>
      <c r="HL486" s="223">
        <f t="shared" ca="1" si="1069"/>
        <v>3.9698171931612705E-13</v>
      </c>
      <c r="HM486" s="223">
        <f t="shared" ca="1" si="1070"/>
        <v>7.5898354754306062E-14</v>
      </c>
      <c r="HN486" s="223">
        <f t="shared" ca="1" si="1071"/>
        <v>-5.4836712906429324E-13</v>
      </c>
      <c r="HO486" s="223">
        <f t="shared" ca="1" si="1072"/>
        <v>1.0178642543899163E-12</v>
      </c>
      <c r="HP486" s="223">
        <f t="shared" ca="1" si="1073"/>
        <v>-1.4818454851305743E-12</v>
      </c>
      <c r="HQ486" s="223">
        <f t="shared" ca="1" si="1074"/>
        <v>1.9377964667963342E-12</v>
      </c>
      <c r="HR486" s="223">
        <f t="shared" ca="1" si="1075"/>
        <v>-2.3832463615127614E-12</v>
      </c>
      <c r="HS486" s="223">
        <f t="shared" ca="1" si="1076"/>
        <v>2.8157812377054415E-12</v>
      </c>
      <c r="HT486" s="223">
        <f t="shared" ca="1" si="1077"/>
        <v>-3.2330571514043309E-12</v>
      </c>
      <c r="HU486" s="223">
        <f t="shared" ca="1" si="1078"/>
        <v>3.6328128482792185E-12</v>
      </c>
      <c r="HV486" s="223">
        <f t="shared" ca="1" si="1079"/>
        <v>-4.0128820175728565E-12</v>
      </c>
      <c r="HW486" s="223">
        <f t="shared" ca="1" si="1080"/>
        <v>4.3712050315266548E-12</v>
      </c>
      <c r="HX486" s="223">
        <f t="shared" ca="1" si="1081"/>
        <v>-4.7058401066819522E-12</v>
      </c>
      <c r="HY486" s="223">
        <f t="shared" ca="1" si="1082"/>
        <v>5.0149738265728243E-12</v>
      </c>
      <c r="HZ486" s="223">
        <f t="shared" ca="1" si="1083"/>
        <v>-5.2969309687870249E-12</v>
      </c>
      <c r="IA486" s="223">
        <f t="shared" ca="1" si="1084"/>
        <v>5.55018358314139E-12</v>
      </c>
      <c r="IB486" s="223">
        <f t="shared" ca="1" si="1085"/>
        <v>-5.7733592717762642E-12</v>
      </c>
      <c r="IC486" s="223">
        <f t="shared" ca="1" si="1086"/>
        <v>5.9652486262984089E-12</v>
      </c>
      <c r="ID486" s="223">
        <f t="shared" ca="1" si="1087"/>
        <v>-6.1248117816698693E-12</v>
      </c>
      <c r="IE486" s="223">
        <f t="shared" ca="1" si="1088"/>
        <v>4.08427991345465E-12</v>
      </c>
      <c r="IF486" s="223">
        <f t="shared" ca="1" si="1089"/>
        <v>-6.3436806129904687E-12</v>
      </c>
      <c r="IG486" s="223">
        <f t="shared" ca="1" si="1090"/>
        <v>6.4018002197793099E-12</v>
      </c>
      <c r="IH486" s="223">
        <f t="shared" ca="1" si="1091"/>
        <v>-6.4252279165084212E-12</v>
      </c>
      <c r="II486" s="223">
        <f t="shared" ca="1" si="1092"/>
        <v>6.4138367464593925E-12</v>
      </c>
      <c r="IJ486" s="223">
        <f t="shared" ca="1" si="1093"/>
        <v>-6.3676884393696788E-12</v>
      </c>
      <c r="IK486" s="223">
        <f t="shared" ca="1" si="1094"/>
        <v>6.2870330769138099E-12</v>
      </c>
      <c r="IL486" s="223">
        <f t="shared" ca="1" si="1095"/>
        <v>-6.172307737489125E-12</v>
      </c>
      <c r="IM486" s="223">
        <f t="shared" ca="1" si="1096"/>
        <v>6.0241341276500727E-12</v>
      </c>
      <c r="IN486" s="223">
        <f t="shared" ca="1" si="1097"/>
        <v>-5.8433152130268226E-12</v>
      </c>
      <c r="IO486" s="223">
        <f t="shared" ca="1" si="1098"/>
        <v>5.6308308669837861E-12</v>
      </c>
      <c r="IP486" s="223">
        <f t="shared" ca="1" si="1099"/>
        <v>-5.3878325606026229E-12</v>
      </c>
      <c r="IQ486" s="223">
        <f t="shared" ca="1" si="1100"/>
        <v>5.1156371227596251E-12</v>
      </c>
      <c r="IR486" s="223">
        <f t="shared" ca="1" si="1101"/>
        <v>-4.8157196041161866E-12</v>
      </c>
      <c r="IS486" s="223">
        <f t="shared" ca="1" si="1102"/>
        <v>4.4897052836914799E-12</v>
      </c>
      <c r="IT486" s="223">
        <f t="shared" ca="1" si="1103"/>
        <v>-4.1393608613346184E-12</v>
      </c>
      <c r="IU486" s="223">
        <f t="shared" ca="1" si="1104"/>
        <v>3.7665848838251139E-12</v>
      </c>
      <c r="IV486" s="223">
        <f t="shared" ca="1" si="1105"/>
        <v>-3.3733974564833773E-12</v>
      </c>
      <c r="IW486" s="223">
        <f t="shared" ca="1" si="1106"/>
        <v>2.9619292960449628E-12</v>
      </c>
      <c r="IX486" s="223">
        <f t="shared" ca="1" si="1107"/>
        <v>-2.5344101841219656E-12</v>
      </c>
      <c r="IY486" s="223">
        <f t="shared" ca="1" si="1108"/>
        <v>2.0931568838232728E-12</v>
      </c>
      <c r="IZ486" s="223">
        <f t="shared" ca="1" si="1109"/>
        <v>-1.6405605850145444E-12</v>
      </c>
      <c r="JA486" s="223">
        <f t="shared" ca="1" si="1110"/>
        <v>1.1790739462531546E-12</v>
      </c>
      <c r="JB486" s="223">
        <f t="shared" ca="1" si="1111"/>
        <v>-7.1119780361896272E-13</v>
      </c>
    </row>
    <row r="487" spans="2:262">
      <c r="B487" s="230">
        <v>126</v>
      </c>
      <c r="C487" s="229">
        <f t="shared" si="1112"/>
        <v>2.4609375000000018E-3</v>
      </c>
      <c r="D487" s="226">
        <f t="shared" ca="1" si="855"/>
        <v>18.000000000013788</v>
      </c>
      <c r="E487" s="225">
        <f ca="1">EB361</f>
        <v>1.3787189131879059E-11</v>
      </c>
      <c r="F487" s="224">
        <v>126</v>
      </c>
      <c r="G487" s="223">
        <f t="shared" ca="1" si="856"/>
        <v>8.1119054316772024E-16</v>
      </c>
      <c r="H487" s="223">
        <f t="shared" ca="1" si="857"/>
        <v>2.9428332365142153E-14</v>
      </c>
      <c r="I487" s="223">
        <f t="shared" ca="1" si="858"/>
        <v>-5.9596959843166915E-14</v>
      </c>
      <c r="J487" s="223">
        <f t="shared" ca="1" si="859"/>
        <v>8.9622013024852335E-14</v>
      </c>
      <c r="K487" s="223">
        <f t="shared" ca="1" si="860"/>
        <v>-1.1943115892719968E-13</v>
      </c>
      <c r="L487" s="223">
        <f t="shared" ca="1" si="861"/>
        <v>1.4895258470675732E-13</v>
      </c>
      <c r="M487" s="223">
        <f t="shared" ca="1" si="862"/>
        <v>-1.7811517066304981E-13</v>
      </c>
      <c r="N487" s="223">
        <f t="shared" ca="1" si="863"/>
        <v>2.0684866157217079E-13</v>
      </c>
      <c r="O487" s="223">
        <f t="shared" ca="1" si="864"/>
        <v>-2.3508383593776136E-13</v>
      </c>
      <c r="P487" s="223">
        <f t="shared" ca="1" si="865"/>
        <v>2.6275267275166367E-13</v>
      </c>
      <c r="Q487" s="223">
        <f t="shared" ca="1" si="866"/>
        <v>-2.897885153624913E-13</v>
      </c>
      <c r="R487" s="223">
        <f t="shared" ca="1" si="867"/>
        <v>3.1612623205733649E-13</v>
      </c>
      <c r="S487" s="223">
        <f t="shared" ca="1" si="868"/>
        <v>-3.4170237296976779E-13</v>
      </c>
      <c r="T487" s="223">
        <f t="shared" ca="1" si="869"/>
        <v>3.6645532293611835E-13</v>
      </c>
      <c r="U487" s="223">
        <f t="shared" ca="1" si="870"/>
        <v>-3.9032544993182395E-13</v>
      </c>
      <c r="V487" s="223">
        <f t="shared" ca="1" si="871"/>
        <v>4.1325524873017222E-13</v>
      </c>
      <c r="W487" s="223">
        <f t="shared" ca="1" si="872"/>
        <v>-4.3518947943744461E-13</v>
      </c>
      <c r="X487" s="223">
        <f t="shared" ca="1" si="873"/>
        <v>4.5607530057065569E-13</v>
      </c>
      <c r="Y487" s="223">
        <f t="shared" ca="1" si="874"/>
        <v>-4.7586239635731088E-13</v>
      </c>
      <c r="Z487" s="223">
        <f t="shared" ca="1" si="875"/>
        <v>4.9450309795052093E-13</v>
      </c>
      <c r="AA487" s="223">
        <f t="shared" ca="1" si="876"/>
        <v>-5.1195249826740981E-13</v>
      </c>
      <c r="AB487" s="223">
        <f t="shared" ca="1" si="877"/>
        <v>5.281685601742322E-13</v>
      </c>
      <c r="AC487" s="223">
        <f t="shared" ca="1" si="878"/>
        <v>-5.4311221775749268E-13</v>
      </c>
      <c r="AD487" s="223">
        <f t="shared" ca="1" si="879"/>
        <v>5.5674747043716338E-13</v>
      </c>
      <c r="AE487" s="223">
        <f t="shared" ca="1" si="880"/>
        <v>-5.6904146969523197E-13</v>
      </c>
      <c r="AF487" s="223">
        <f t="shared" ca="1" si="881"/>
        <v>5.799645982106584E-13</v>
      </c>
      <c r="AG487" s="223">
        <f t="shared" ca="1" si="882"/>
        <v>-5.8949054121009614E-13</v>
      </c>
      <c r="AH487" s="223">
        <f t="shared" ca="1" si="883"/>
        <v>5.9759634986248325E-13</v>
      </c>
      <c r="AI487" s="223">
        <f t="shared" ca="1" si="884"/>
        <v>-6.0426249656479588E-13</v>
      </c>
      <c r="AJ487" s="223">
        <f t="shared" ca="1" si="885"/>
        <v>6.0947292198574001E-13</v>
      </c>
      <c r="AK487" s="223">
        <f t="shared" ca="1" si="886"/>
        <v>-6.1321507375409724E-13</v>
      </c>
      <c r="AL487" s="223">
        <f t="shared" ca="1" si="887"/>
        <v>6.1547993669848398E-13</v>
      </c>
      <c r="AM487" s="223">
        <f t="shared" ca="1" si="888"/>
        <v>-6.1626205456568843E-13</v>
      </c>
      <c r="AN487" s="223">
        <f t="shared" ca="1" si="889"/>
        <v>6.1555954316526327E-13</v>
      </c>
      <c r="AO487" s="223">
        <f t="shared" ca="1" si="890"/>
        <v>-6.1337409490870453E-13</v>
      </c>
      <c r="AP487" s="223">
        <f t="shared" ca="1" si="891"/>
        <v>6.0971097473228539E-13</v>
      </c>
      <c r="AQ487" s="223">
        <f t="shared" ca="1" si="892"/>
        <v>-6.0457900741336356E-13</v>
      </c>
      <c r="AR487" s="223">
        <f t="shared" ca="1" si="893"/>
        <v>5.9799055631071465E-13</v>
      </c>
      <c r="AS487" s="223">
        <f t="shared" ca="1" si="894"/>
        <v>-5.8996149358012666E-13</v>
      </c>
      <c r="AT487" s="223">
        <f t="shared" ca="1" si="895"/>
        <v>5.8051116193698008E-13</v>
      </c>
      <c r="AU487" s="223">
        <f t="shared" ca="1" si="896"/>
        <v>-5.696623280579548E-13</v>
      </c>
      <c r="AV487" s="223">
        <f t="shared" ca="1" si="897"/>
        <v>5.5744112773411459E-13</v>
      </c>
      <c r="AW487" s="223">
        <f t="shared" ca="1" si="898"/>
        <v>-5.4387700290747936E-13</v>
      </c>
      <c r="AX487" s="223">
        <f t="shared" ca="1" si="899"/>
        <v>5.2900263074284879E-13</v>
      </c>
      <c r="AY487" s="223">
        <f t="shared" ca="1" si="900"/>
        <v>-5.1285384490559159E-13</v>
      </c>
      <c r="AZ487" s="223">
        <f t="shared" ca="1" si="901"/>
        <v>4.9546954923527491E-13</v>
      </c>
      <c r="BA487" s="223">
        <f t="shared" ca="1" si="902"/>
        <v>-4.7689162402283315E-13</v>
      </c>
      <c r="BB487" s="223">
        <f t="shared" ca="1" si="903"/>
        <v>4.5716482511735847E-13</v>
      </c>
      <c r="BC487" s="223">
        <f t="shared" ca="1" si="904"/>
        <v>-4.3633667610526717E-13</v>
      </c>
      <c r="BD487" s="223">
        <f t="shared" ca="1" si="905"/>
        <v>4.1445735382184678E-13</v>
      </c>
      <c r="BE487" s="223">
        <f t="shared" ca="1" si="906"/>
        <v>-3.9157956747090573E-13</v>
      </c>
      <c r="BF487" s="223">
        <f t="shared" ca="1" si="907"/>
        <v>3.6775843164359443E-13</v>
      </c>
      <c r="BG487" s="223">
        <f t="shared" ca="1" si="908"/>
        <v>-3.430513335426335E-13</v>
      </c>
      <c r="BH487" s="223">
        <f t="shared" ca="1" si="909"/>
        <v>3.1751779473140565E-13</v>
      </c>
      <c r="BI487" s="223">
        <f t="shared" ca="1" si="910"/>
        <v>-2.9121932774141065E-13</v>
      </c>
      <c r="BJ487" s="223">
        <f t="shared" ca="1" si="911"/>
        <v>2.6421928788308641E-13</v>
      </c>
      <c r="BK487" s="223">
        <f t="shared" ca="1" si="912"/>
        <v>-2.3658272061735972E-13</v>
      </c>
      <c r="BL487" s="223">
        <f t="shared" ca="1" si="913"/>
        <v>2.0837620485548294E-13</v>
      </c>
      <c r="BM487" s="223">
        <f t="shared" ca="1" si="914"/>
        <v>-1.7966769256449288E-13</v>
      </c>
      <c r="BN487" s="223">
        <f t="shared" ca="1" si="915"/>
        <v>1.5052634506510042E-13</v>
      </c>
      <c r="BO487" s="223">
        <f t="shared" ca="1" si="916"/>
        <v>-1.2102236641587845E-13</v>
      </c>
      <c r="BP487" s="223">
        <f t="shared" ca="1" si="917"/>
        <v>9.1226834285670448E-14</v>
      </c>
      <c r="BQ487" s="223">
        <f t="shared" ca="1" si="918"/>
        <v>-6.1211528721123983E-14</v>
      </c>
      <c r="BR487" s="223">
        <f t="shared" ca="1" si="919"/>
        <v>3.1048759222409014E-14</v>
      </c>
      <c r="BS487" s="223">
        <f t="shared" ca="1" si="920"/>
        <v>-8.111905431771992E-16</v>
      </c>
      <c r="BT487" s="223">
        <f t="shared" ca="1" si="921"/>
        <v>-2.9428332365142538E-14</v>
      </c>
      <c r="BU487" s="223">
        <f t="shared" ca="1" si="922"/>
        <v>5.959695984315967E-14</v>
      </c>
      <c r="BV487" s="223">
        <f t="shared" ca="1" si="923"/>
        <v>-8.962201302485486E-14</v>
      </c>
      <c r="BW487" s="223">
        <f t="shared" ca="1" si="924"/>
        <v>1.1943115892719465E-13</v>
      </c>
      <c r="BX487" s="223">
        <f t="shared" ca="1" si="925"/>
        <v>-1.4895258470676194E-13</v>
      </c>
      <c r="BY487" s="223">
        <f t="shared" ca="1" si="926"/>
        <v>1.7811517066304812E-13</v>
      </c>
      <c r="BZ487" s="223">
        <f t="shared" ca="1" si="927"/>
        <v>-2.0684866157217728E-13</v>
      </c>
      <c r="CA487" s="223">
        <f t="shared" ca="1" si="928"/>
        <v>2.3508383593775964E-13</v>
      </c>
      <c r="CB487" s="223">
        <f t="shared" ca="1" si="929"/>
        <v>-2.6275267275165609E-13</v>
      </c>
      <c r="CC487" s="223">
        <f t="shared" ca="1" si="930"/>
        <v>2.8978851536249362E-13</v>
      </c>
      <c r="CD487" s="223">
        <f t="shared" ca="1" si="931"/>
        <v>-3.1612623205733119E-13</v>
      </c>
      <c r="CE487" s="223">
        <f t="shared" ca="1" si="932"/>
        <v>3.4170237296977001E-13</v>
      </c>
      <c r="CF487" s="223">
        <f t="shared" ca="1" si="933"/>
        <v>-3.6645532293611688E-13</v>
      </c>
      <c r="CG487" s="223">
        <f t="shared" ca="1" si="934"/>
        <v>3.9032544993182935E-13</v>
      </c>
      <c r="CH487" s="223">
        <f t="shared" ca="1" si="935"/>
        <v>-4.1325524873017086E-13</v>
      </c>
      <c r="CI487" s="223">
        <f t="shared" ca="1" si="936"/>
        <v>4.3518947943743714E-13</v>
      </c>
      <c r="CJ487" s="223">
        <f t="shared" ca="1" si="937"/>
        <v>-4.5607530057065438E-13</v>
      </c>
      <c r="CK487" s="223">
        <f t="shared" ca="1" si="938"/>
        <v>4.7586239635730704E-13</v>
      </c>
      <c r="CL487" s="223">
        <f t="shared" ca="1" si="939"/>
        <v>-4.9450309795051194E-13</v>
      </c>
      <c r="CM487" s="223">
        <f t="shared" ca="1" si="940"/>
        <v>5.1195249826741849E-13</v>
      </c>
      <c r="CN487" s="223">
        <f t="shared" ca="1" si="941"/>
        <v>-5.2816856017423574E-13</v>
      </c>
      <c r="CO487" s="223">
        <f t="shared" ca="1" si="942"/>
        <v>5.4311221775749188E-13</v>
      </c>
      <c r="CP487" s="223">
        <f t="shared" ca="1" si="943"/>
        <v>-5.5674747043715883E-13</v>
      </c>
      <c r="CQ487" s="223">
        <f t="shared" ca="1" si="944"/>
        <v>5.690414696952245E-13</v>
      </c>
      <c r="CR487" s="223">
        <f t="shared" ca="1" si="945"/>
        <v>-5.7996459821066073E-13</v>
      </c>
      <c r="CS487" s="223">
        <f t="shared" ca="1" si="946"/>
        <v>5.8949054121009564E-13</v>
      </c>
      <c r="CT487" s="223">
        <f t="shared" ca="1" si="947"/>
        <v>-5.9759634986248275E-13</v>
      </c>
      <c r="CU487" s="223">
        <f t="shared" ca="1" si="948"/>
        <v>6.0426249656479366E-13</v>
      </c>
      <c r="CV487" s="223">
        <f t="shared" ca="1" si="949"/>
        <v>-6.0947292198574224E-13</v>
      </c>
      <c r="CW487" s="223">
        <f t="shared" ca="1" si="950"/>
        <v>6.1321507375409785E-13</v>
      </c>
      <c r="CX487" s="223">
        <f t="shared" ca="1" si="951"/>
        <v>-6.1547993669848388E-13</v>
      </c>
      <c r="CY487" s="223">
        <f t="shared" ca="1" si="952"/>
        <v>6.1626205456568843E-13</v>
      </c>
      <c r="CZ487" s="223">
        <f t="shared" ca="1" si="953"/>
        <v>-6.1555954316526418E-13</v>
      </c>
      <c r="DA487" s="223">
        <f t="shared" ca="1" si="954"/>
        <v>6.1337409490870392E-13</v>
      </c>
      <c r="DB487" s="223">
        <f t="shared" ca="1" si="955"/>
        <v>-6.0971097473228559E-13</v>
      </c>
      <c r="DC487" s="223">
        <f t="shared" ca="1" si="956"/>
        <v>6.0457900741336386E-13</v>
      </c>
      <c r="DD487" s="223">
        <f t="shared" ca="1" si="957"/>
        <v>-5.9799055631071728E-13</v>
      </c>
      <c r="DE487" s="223">
        <f t="shared" ca="1" si="958"/>
        <v>5.8996149358012202E-13</v>
      </c>
      <c r="DF487" s="223">
        <f t="shared" ca="1" si="959"/>
        <v>-5.8051116193697776E-13</v>
      </c>
      <c r="DG487" s="223">
        <f t="shared" ca="1" si="960"/>
        <v>5.6966232805795561E-13</v>
      </c>
      <c r="DH487" s="223">
        <f t="shared" ca="1" si="961"/>
        <v>-5.574411277341155E-13</v>
      </c>
      <c r="DI487" s="223">
        <f t="shared" ca="1" si="962"/>
        <v>5.4387700290748834E-13</v>
      </c>
      <c r="DJ487" s="223">
        <f t="shared" ca="1" si="963"/>
        <v>-5.2900263074284061E-13</v>
      </c>
      <c r="DK487" s="223">
        <f t="shared" ca="1" si="964"/>
        <v>5.128538449055926E-13</v>
      </c>
      <c r="DL487" s="223">
        <f t="shared" ca="1" si="965"/>
        <v>-4.9546954923527612E-13</v>
      </c>
      <c r="DM487" s="223">
        <f t="shared" ca="1" si="966"/>
        <v>4.7689162402284537E-13</v>
      </c>
      <c r="DN487" s="223">
        <f t="shared" ca="1" si="967"/>
        <v>-4.571648251173714E-13</v>
      </c>
      <c r="DO487" s="223">
        <f t="shared" ca="1" si="968"/>
        <v>4.3633667610525606E-13</v>
      </c>
      <c r="DP487" s="223">
        <f t="shared" ca="1" si="969"/>
        <v>-4.1445735382184814E-13</v>
      </c>
      <c r="DQ487" s="223">
        <f t="shared" ca="1" si="970"/>
        <v>3.9157956747090714E-13</v>
      </c>
      <c r="DR487" s="223">
        <f t="shared" ca="1" si="971"/>
        <v>-3.6775843164360993E-13</v>
      </c>
      <c r="DS487" s="223">
        <f t="shared" ca="1" si="972"/>
        <v>3.4305133354262043E-13</v>
      </c>
      <c r="DT487" s="223">
        <f t="shared" ca="1" si="973"/>
        <v>-3.1751779473140722E-13</v>
      </c>
      <c r="DU487" s="223">
        <f t="shared" ca="1" si="974"/>
        <v>2.9121932774141222E-13</v>
      </c>
      <c r="DV487" s="223">
        <f t="shared" ca="1" si="975"/>
        <v>-2.6421928788308807E-13</v>
      </c>
      <c r="DW487" s="223">
        <f t="shared" ca="1" si="976"/>
        <v>2.3658272061737754E-13</v>
      </c>
      <c r="DX487" s="223">
        <f t="shared" ca="1" si="977"/>
        <v>-2.0837620485546815E-13</v>
      </c>
      <c r="DY487" s="223">
        <f t="shared" ca="1" si="978"/>
        <v>1.7966769256449462E-13</v>
      </c>
      <c r="DZ487" s="223">
        <f t="shared" ca="1" si="979"/>
        <v>-1.5052634506510216E-13</v>
      </c>
      <c r="EA487" s="223">
        <f t="shared" ca="1" si="980"/>
        <v>1.210223664158974E-13</v>
      </c>
      <c r="EB487" s="223">
        <f t="shared" ca="1" si="981"/>
        <v>-9.1226834285654923E-14</v>
      </c>
      <c r="EC487" s="223">
        <f t="shared" ca="1" si="982"/>
        <v>6.1211528721125775E-14</v>
      </c>
      <c r="ED487" s="223">
        <f t="shared" ca="1" si="983"/>
        <v>-3.1048759222410819E-14</v>
      </c>
      <c r="EE487" s="223">
        <f t="shared" ca="1" si="984"/>
        <v>8.1119054317900411E-16</v>
      </c>
      <c r="EF487" s="223">
        <f t="shared" ca="1" si="985"/>
        <v>2.9428332365123233E-14</v>
      </c>
      <c r="EG487" s="223">
        <f t="shared" ca="1" si="986"/>
        <v>-5.9596959843175296E-14</v>
      </c>
      <c r="EH487" s="223">
        <f t="shared" ca="1" si="987"/>
        <v>8.962201302485308E-14</v>
      </c>
      <c r="EI487" s="223">
        <f t="shared" ca="1" si="988"/>
        <v>-1.1943115892719286E-13</v>
      </c>
      <c r="EJ487" s="223">
        <f t="shared" ca="1" si="989"/>
        <v>1.4895258470674316E-13</v>
      </c>
      <c r="EK487" s="223">
        <f t="shared" ca="1" si="990"/>
        <v>-1.7811517066306311E-13</v>
      </c>
      <c r="EL487" s="223">
        <f t="shared" ca="1" si="991"/>
        <v>2.0684866157217559E-13</v>
      </c>
      <c r="EM487" s="223">
        <f t="shared" ca="1" si="992"/>
        <v>-2.3508383593775798E-13</v>
      </c>
      <c r="EN487" s="223">
        <f t="shared" ca="1" si="993"/>
        <v>2.6275267275165448E-13</v>
      </c>
      <c r="EO487" s="223">
        <f t="shared" ca="1" si="994"/>
        <v>-2.8978851536247655E-13</v>
      </c>
      <c r="EP487" s="223">
        <f t="shared" ca="1" si="995"/>
        <v>3.1612623205734467E-13</v>
      </c>
      <c r="EQ487" s="223">
        <f t="shared" ca="1" si="996"/>
        <v>-3.4170237296976845E-13</v>
      </c>
      <c r="ER487" s="223">
        <f t="shared" ca="1" si="997"/>
        <v>3.6645532293611547E-13</v>
      </c>
      <c r="ES487" s="223">
        <f t="shared" ca="1" si="998"/>
        <v>-3.9032544993181441E-13</v>
      </c>
      <c r="ET487" s="223">
        <f t="shared" ca="1" si="999"/>
        <v>4.1325524873018247E-13</v>
      </c>
      <c r="EU487" s="223">
        <f t="shared" ca="1" si="1000"/>
        <v>-4.3518947943744825E-13</v>
      </c>
      <c r="EV487" s="223">
        <f t="shared" ca="1" si="1001"/>
        <v>4.5607530057065327E-13</v>
      </c>
      <c r="EW487" s="223">
        <f t="shared" ca="1" si="1002"/>
        <v>-4.7586239635730583E-13</v>
      </c>
      <c r="EX487" s="223">
        <f t="shared" ca="1" si="1003"/>
        <v>4.9450309795051093E-13</v>
      </c>
      <c r="EY487" s="223">
        <f t="shared" ca="1" si="1004"/>
        <v>-5.1195249826741758E-13</v>
      </c>
      <c r="EZ487" s="223">
        <f t="shared" ca="1" si="1005"/>
        <v>5.2816856017423483E-13</v>
      </c>
      <c r="FA487" s="223">
        <f t="shared" ca="1" si="1006"/>
        <v>-5.4311221775749097E-13</v>
      </c>
      <c r="FB487" s="223">
        <f t="shared" ca="1" si="1007"/>
        <v>5.5674747043715813E-13</v>
      </c>
      <c r="FC487" s="223">
        <f t="shared" ca="1" si="1008"/>
        <v>-5.690414696952239E-13</v>
      </c>
      <c r="FD487" s="223">
        <f t="shared" ca="1" si="1009"/>
        <v>5.7996459821066022E-13</v>
      </c>
      <c r="FE487" s="223">
        <f t="shared" ca="1" si="1010"/>
        <v>-5.8949054121009503E-13</v>
      </c>
      <c r="FF487" s="223">
        <f t="shared" ca="1" si="1011"/>
        <v>5.9759634986248235E-13</v>
      </c>
      <c r="FG487" s="223">
        <f t="shared" ca="1" si="1012"/>
        <v>-6.0426249656479336E-13</v>
      </c>
      <c r="FH487" s="223">
        <f t="shared" ca="1" si="1013"/>
        <v>6.0947292198574193E-13</v>
      </c>
      <c r="FI487" s="223">
        <f t="shared" ca="1" si="1014"/>
        <v>-6.1321507375409774E-13</v>
      </c>
      <c r="FJ487" s="223">
        <f t="shared" ca="1" si="1015"/>
        <v>6.1547993669848378E-13</v>
      </c>
      <c r="FK487" s="223">
        <f t="shared" ca="1" si="1016"/>
        <v>-6.1626205456568843E-13</v>
      </c>
      <c r="FL487" s="223">
        <f t="shared" ca="1" si="1017"/>
        <v>6.1555954316526418E-13</v>
      </c>
      <c r="FM487" s="223">
        <f t="shared" ca="1" si="1018"/>
        <v>-6.1337409490870412E-13</v>
      </c>
      <c r="FN487" s="223">
        <f t="shared" ca="1" si="1019"/>
        <v>6.0971097473228589E-13</v>
      </c>
      <c r="FO487" s="223">
        <f t="shared" ca="1" si="1020"/>
        <v>-6.0457900741336417E-13</v>
      </c>
      <c r="FP487" s="223">
        <f t="shared" ca="1" si="1021"/>
        <v>5.9799055631071768E-13</v>
      </c>
      <c r="FQ487" s="223">
        <f t="shared" ca="1" si="1022"/>
        <v>-5.8996149358012262E-13</v>
      </c>
      <c r="FR487" s="223">
        <f t="shared" ca="1" si="1023"/>
        <v>5.8051116193699018E-13</v>
      </c>
      <c r="FS487" s="223">
        <f t="shared" ca="1" si="1024"/>
        <v>-5.6966232805795621E-13</v>
      </c>
      <c r="FT487" s="223">
        <f t="shared" ca="1" si="1025"/>
        <v>5.5744112773410126E-13</v>
      </c>
      <c r="FU487" s="223">
        <f t="shared" ca="1" si="1026"/>
        <v>-5.4387700290748925E-13</v>
      </c>
      <c r="FV487" s="223">
        <f t="shared" ca="1" si="1027"/>
        <v>5.2900263074284162E-13</v>
      </c>
      <c r="FW487" s="223">
        <f t="shared" ca="1" si="1028"/>
        <v>-5.128538449056131E-13</v>
      </c>
      <c r="FX487" s="223">
        <f t="shared" ca="1" si="1029"/>
        <v>4.9546954923527723E-13</v>
      </c>
      <c r="FY487" s="223">
        <f t="shared" ca="1" si="1030"/>
        <v>-4.7689162402282437E-13</v>
      </c>
      <c r="FZ487" s="223">
        <f t="shared" ca="1" si="1031"/>
        <v>4.5716482511737261E-13</v>
      </c>
      <c r="GA487" s="223">
        <f t="shared" ca="1" si="1032"/>
        <v>-4.3633667610525732E-13</v>
      </c>
      <c r="GB487" s="223">
        <f t="shared" ca="1" si="1033"/>
        <v>4.1445735382187535E-13</v>
      </c>
      <c r="GC487" s="223">
        <f t="shared" ca="1" si="1034"/>
        <v>-3.915795674709086E-13</v>
      </c>
      <c r="GD487" s="223">
        <f t="shared" ca="1" si="1035"/>
        <v>3.6775843164358327E-13</v>
      </c>
      <c r="GE487" s="223">
        <f t="shared" ca="1" si="1036"/>
        <v>-3.4305133354265102E-13</v>
      </c>
      <c r="GF487" s="223">
        <f t="shared" ca="1" si="1037"/>
        <v>3.1751779473140873E-13</v>
      </c>
      <c r="GG487" s="223">
        <f t="shared" ca="1" si="1038"/>
        <v>-2.9121932774138294E-13</v>
      </c>
      <c r="GH487" s="223">
        <f t="shared" ca="1" si="1039"/>
        <v>2.6421928788308974E-13</v>
      </c>
      <c r="GI487" s="223">
        <f t="shared" ca="1" si="1040"/>
        <v>-2.365827206173469E-13</v>
      </c>
      <c r="GJ487" s="223">
        <f t="shared" ca="1" si="1041"/>
        <v>2.0837620485550283E-13</v>
      </c>
      <c r="GK487" s="223">
        <f t="shared" ca="1" si="1042"/>
        <v>-1.7966769256449634E-13</v>
      </c>
      <c r="GL487" s="223">
        <f t="shared" ca="1" si="1043"/>
        <v>1.5052634506506995E-13</v>
      </c>
      <c r="GM487" s="223">
        <f t="shared" ca="1" si="1044"/>
        <v>-1.210223664158992E-13</v>
      </c>
      <c r="GN487" s="223">
        <f t="shared" ca="1" si="1045"/>
        <v>9.1226834285656702E-14</v>
      </c>
      <c r="GO487" s="223">
        <f t="shared" ca="1" si="1046"/>
        <v>-6.1211528721162429E-14</v>
      </c>
      <c r="GP487" s="223">
        <f t="shared" ca="1" si="1047"/>
        <v>3.104875922241263E-14</v>
      </c>
      <c r="GQ487" s="223">
        <f t="shared" ca="1" si="1048"/>
        <v>-8.111905431457836E-16</v>
      </c>
      <c r="GR487" s="223">
        <f t="shared" ca="1" si="1049"/>
        <v>-2.9428332365121422E-14</v>
      </c>
      <c r="GS487" s="223">
        <f t="shared" ca="1" si="1050"/>
        <v>5.9596959843173503E-14</v>
      </c>
      <c r="GT487" s="223">
        <f t="shared" ca="1" si="1051"/>
        <v>-8.9622013024816641E-14</v>
      </c>
      <c r="GU487" s="223">
        <f t="shared" ca="1" si="1052"/>
        <v>1.1943115892719109E-13</v>
      </c>
      <c r="GV487" s="223">
        <f t="shared" ca="1" si="1053"/>
        <v>-1.4895258470677542E-13</v>
      </c>
      <c r="GW487" s="223">
        <f t="shared" ca="1" si="1054"/>
        <v>1.7811517066302787E-13</v>
      </c>
      <c r="GX487" s="223">
        <f t="shared" ca="1" si="1055"/>
        <v>-2.0684866157217387E-13</v>
      </c>
      <c r="GY487" s="223">
        <f t="shared" ca="1" si="1056"/>
        <v>2.350838359377239E-13</v>
      </c>
      <c r="GZ487" s="223">
        <f t="shared" ca="1" si="1057"/>
        <v>-2.6275267275165281E-13</v>
      </c>
      <c r="HA487" s="223">
        <f t="shared" ca="1" si="1058"/>
        <v>2.8978851536250584E-13</v>
      </c>
      <c r="HB487" s="223">
        <f t="shared" ca="1" si="1059"/>
        <v>-3.1612623205731301E-13</v>
      </c>
      <c r="HC487" s="223">
        <f t="shared" ca="1" si="1060"/>
        <v>3.4170237296976693E-13</v>
      </c>
      <c r="HD487" s="223">
        <f t="shared" ca="1" si="1061"/>
        <v>-3.6645532293614218E-13</v>
      </c>
      <c r="HE487" s="223">
        <f t="shared" ca="1" si="1062"/>
        <v>3.90325449931813E-13</v>
      </c>
      <c r="HF487" s="223">
        <f t="shared" ca="1" si="1063"/>
        <v>-4.1325524873018121E-13</v>
      </c>
      <c r="HG487" s="223">
        <f t="shared" ca="1" si="1064"/>
        <v>4.3518947943742225E-13</v>
      </c>
      <c r="HH487" s="223">
        <f t="shared" ca="1" si="1065"/>
        <v>-4.5607530057065206E-13</v>
      </c>
      <c r="HI487" s="223">
        <f t="shared" ca="1" si="1066"/>
        <v>4.7586239635732693E-13</v>
      </c>
      <c r="HJ487" s="223">
        <f t="shared" ca="1" si="1067"/>
        <v>-4.9450309795050992E-13</v>
      </c>
      <c r="HK487" s="223">
        <f t="shared" ca="1" si="1068"/>
        <v>5.1195249826741657E-13</v>
      </c>
      <c r="HL487" s="223">
        <f t="shared" ca="1" si="1069"/>
        <v>-5.2816856017421585E-13</v>
      </c>
      <c r="HM487" s="223">
        <f t="shared" ca="1" si="1070"/>
        <v>5.4311221775749016E-13</v>
      </c>
      <c r="HN487" s="223">
        <f t="shared" ca="1" si="1071"/>
        <v>-5.5674747043717247E-13</v>
      </c>
      <c r="HO487" s="223">
        <f t="shared" ca="1" si="1072"/>
        <v>5.6904146969522309E-13</v>
      </c>
      <c r="HP487" s="223">
        <f t="shared" ca="1" si="1073"/>
        <v>-5.7996459821065961E-13</v>
      </c>
      <c r="HQ487" s="223">
        <f t="shared" ca="1" si="1074"/>
        <v>5.8949054121008423E-13</v>
      </c>
      <c r="HR487" s="223">
        <f t="shared" ca="1" si="1075"/>
        <v>-5.9759634986248194E-13</v>
      </c>
      <c r="HS487" s="223">
        <f t="shared" ca="1" si="1076"/>
        <v>6.0426249656479992E-13</v>
      </c>
      <c r="HT487" s="223">
        <f t="shared" ca="1" si="1077"/>
        <v>-6.0947292198573648E-13</v>
      </c>
      <c r="HU487" s="223">
        <f t="shared" ca="1" si="1078"/>
        <v>6.1321507375409764E-13</v>
      </c>
      <c r="HV487" s="223">
        <f t="shared" ca="1" si="1079"/>
        <v>-6.1547993669848186E-13</v>
      </c>
      <c r="HW487" s="223">
        <f t="shared" ca="1" si="1080"/>
        <v>6.1626205456568843E-13</v>
      </c>
      <c r="HX487" s="223">
        <f t="shared" ca="1" si="1081"/>
        <v>-6.1555954316526267E-13</v>
      </c>
      <c r="HY487" s="223">
        <f t="shared" ca="1" si="1082"/>
        <v>6.1337409490870766E-13</v>
      </c>
      <c r="HZ487" s="223">
        <f t="shared" ca="1" si="1083"/>
        <v>-6.097109747322861E-13</v>
      </c>
      <c r="IA487" s="223">
        <f t="shared" ca="1" si="1084"/>
        <v>6.0457900741335771E-13</v>
      </c>
      <c r="IB487" s="223">
        <f t="shared" ca="1" si="1085"/>
        <v>-5.9799055631071808E-13</v>
      </c>
      <c r="IC487" s="223">
        <f t="shared" ca="1" si="1086"/>
        <v>5.8996149358012313E-13</v>
      </c>
      <c r="ID487" s="223">
        <f t="shared" ca="1" si="1087"/>
        <v>-5.8051116193699089E-13</v>
      </c>
      <c r="IE487" s="223">
        <f t="shared" ca="1" si="1088"/>
        <v>6.2801361931012339E-13</v>
      </c>
      <c r="IF487" s="223">
        <f t="shared" ca="1" si="1089"/>
        <v>-5.5744112773410197E-13</v>
      </c>
      <c r="IG487" s="223">
        <f t="shared" ca="1" si="1090"/>
        <v>5.4387700290749006E-13</v>
      </c>
      <c r="IH487" s="223">
        <f t="shared" ca="1" si="1091"/>
        <v>-5.2900263074284253E-13</v>
      </c>
      <c r="II487" s="223">
        <f t="shared" ca="1" si="1092"/>
        <v>5.1285384490561401E-13</v>
      </c>
      <c r="IJ487" s="223">
        <f t="shared" ca="1" si="1093"/>
        <v>-4.9546954923527814E-13</v>
      </c>
      <c r="IK487" s="223">
        <f t="shared" ca="1" si="1094"/>
        <v>4.7689162402282558E-13</v>
      </c>
      <c r="IL487" s="223">
        <f t="shared" ca="1" si="1095"/>
        <v>-4.5716482511737382E-13</v>
      </c>
      <c r="IM487" s="223">
        <f t="shared" ca="1" si="1096"/>
        <v>4.3633667610525864E-13</v>
      </c>
      <c r="IN487" s="223">
        <f t="shared" ca="1" si="1097"/>
        <v>-4.1445735382187671E-13</v>
      </c>
      <c r="IO487" s="223">
        <f t="shared" ca="1" si="1098"/>
        <v>3.9157956747090997E-13</v>
      </c>
      <c r="IP487" s="223">
        <f t="shared" ca="1" si="1099"/>
        <v>-3.6775843164358474E-13</v>
      </c>
      <c r="IQ487" s="223">
        <f t="shared" ca="1" si="1100"/>
        <v>3.4305133354265249E-13</v>
      </c>
      <c r="IR487" s="223">
        <f t="shared" ca="1" si="1101"/>
        <v>-3.1751779473141025E-13</v>
      </c>
      <c r="IS487" s="223">
        <f t="shared" ca="1" si="1102"/>
        <v>2.9121932774138455E-13</v>
      </c>
      <c r="IT487" s="223">
        <f t="shared" ca="1" si="1103"/>
        <v>-2.6421928788309136E-13</v>
      </c>
      <c r="IU487" s="223">
        <f t="shared" ca="1" si="1104"/>
        <v>2.3658272061734856E-13</v>
      </c>
      <c r="IV487" s="223">
        <f t="shared" ca="1" si="1105"/>
        <v>-2.0837620485550452E-13</v>
      </c>
      <c r="IW487" s="223">
        <f t="shared" ca="1" si="1106"/>
        <v>1.7966769256449808E-13</v>
      </c>
      <c r="IX487" s="223">
        <f t="shared" ca="1" si="1107"/>
        <v>-1.5052634506507172E-13</v>
      </c>
      <c r="IY487" s="223">
        <f t="shared" ca="1" si="1108"/>
        <v>1.2102236641590096E-13</v>
      </c>
      <c r="IZ487" s="223">
        <f t="shared" ca="1" si="1109"/>
        <v>-9.1226834285658507E-14</v>
      </c>
      <c r="JA487" s="223">
        <f t="shared" ca="1" si="1110"/>
        <v>6.1211528721164234E-14</v>
      </c>
      <c r="JB487" s="223">
        <f t="shared" ca="1" si="1111"/>
        <v>-3.1048759222414442E-14</v>
      </c>
    </row>
    <row r="488" spans="2:262">
      <c r="B488" s="230">
        <v>127</v>
      </c>
      <c r="C488" s="229">
        <f t="shared" si="1112"/>
        <v>2.4804687500000018E-3</v>
      </c>
      <c r="D488" s="226">
        <f t="shared" ca="1" si="855"/>
        <v>18.000000000013856</v>
      </c>
      <c r="E488" s="225">
        <f ca="1">EC361</f>
        <v>1.3855129172516805E-11</v>
      </c>
      <c r="F488" s="224">
        <v>127</v>
      </c>
      <c r="G488" s="223">
        <f t="shared" ca="1" si="856"/>
        <v>5.506050195137662E-14</v>
      </c>
      <c r="H488" s="223">
        <f t="shared" ca="1" si="857"/>
        <v>-3.9580979243804721E-14</v>
      </c>
      <c r="I488" s="223">
        <f t="shared" ca="1" si="858"/>
        <v>2.4077614434363921E-14</v>
      </c>
      <c r="J488" s="223">
        <f t="shared" ca="1" si="859"/>
        <v>-8.5597461703089844E-15</v>
      </c>
      <c r="K488" s="223">
        <f t="shared" ca="1" si="860"/>
        <v>-6.9632781647694208E-15</v>
      </c>
      <c r="L488" s="223">
        <f t="shared" ca="1" si="861"/>
        <v>2.2482108081457368E-14</v>
      </c>
      <c r="M488" s="223">
        <f t="shared" ca="1" si="862"/>
        <v>-3.7987395616894952E-14</v>
      </c>
      <c r="N488" s="223">
        <f t="shared" ca="1" si="863"/>
        <v>5.346980096565315E-14</v>
      </c>
      <c r="O488" s="223">
        <f t="shared" ca="1" si="864"/>
        <v>-6.8919998105674266E-14</v>
      </c>
      <c r="P488" s="223">
        <f t="shared" ca="1" si="865"/>
        <v>8.4328680415921236E-14</v>
      </c>
      <c r="Q488" s="223">
        <f t="shared" ca="1" si="866"/>
        <v>-9.9686566282338116E-14</v>
      </c>
      <c r="R488" s="223">
        <f t="shared" ca="1" si="867"/>
        <v>1.1498440468875178E-13</v>
      </c>
      <c r="S488" s="223">
        <f t="shared" ca="1" si="868"/>
        <v>-1.3021298078932029E-13</v>
      </c>
      <c r="T488" s="223">
        <f t="shared" ca="1" si="869"/>
        <v>1.4536312145923828E-13</v>
      </c>
      <c r="U488" s="223">
        <f t="shared" ca="1" si="870"/>
        <v>-1.6042570082026645E-13</v>
      </c>
      <c r="V488" s="223">
        <f t="shared" ca="1" si="871"/>
        <v>1.7539164573782387E-13</v>
      </c>
      <c r="W488" s="223">
        <f t="shared" ca="1" si="872"/>
        <v>-1.9025194128630486E-13</v>
      </c>
      <c r="X488" s="223">
        <f t="shared" ca="1" si="873"/>
        <v>2.0499763617933328E-13</v>
      </c>
      <c r="Y488" s="223">
        <f t="shared" ca="1" si="874"/>
        <v>-2.1961984816168256E-13</v>
      </c>
      <c r="Z488" s="223">
        <f t="shared" ca="1" si="875"/>
        <v>2.3410976935961441E-13</v>
      </c>
      <c r="AA488" s="223">
        <f t="shared" ca="1" si="876"/>
        <v>-2.4845867158641214E-13</v>
      </c>
      <c r="AB488" s="223">
        <f t="shared" ca="1" si="877"/>
        <v>2.6265791159991432E-13</v>
      </c>
      <c r="AC488" s="223">
        <f t="shared" ca="1" si="878"/>
        <v>-2.7669893630888063E-13</v>
      </c>
      <c r="AD488" s="223">
        <f t="shared" ca="1" si="879"/>
        <v>2.9057328792506211E-13</v>
      </c>
      <c r="AE488" s="223">
        <f t="shared" ca="1" si="880"/>
        <v>-3.0427260905782447E-13</v>
      </c>
      <c r="AF488" s="223">
        <f t="shared" ca="1" si="881"/>
        <v>3.1778864774837623E-13</v>
      </c>
      <c r="AG488" s="223">
        <f t="shared" ca="1" si="882"/>
        <v>-3.3111326244040721E-13</v>
      </c>
      <c r="AH488" s="223">
        <f t="shared" ca="1" si="883"/>
        <v>3.4423842688426645E-13</v>
      </c>
      <c r="AI488" s="223">
        <f t="shared" ca="1" si="884"/>
        <v>-3.5715623497167451E-13</v>
      </c>
      <c r="AJ488" s="223">
        <f t="shared" ca="1" si="885"/>
        <v>3.698589054980674E-13</v>
      </c>
      <c r="AK488" s="223">
        <f t="shared" ca="1" si="886"/>
        <v>-3.8233878684970358E-13</v>
      </c>
      <c r="AL488" s="223">
        <f t="shared" ca="1" si="887"/>
        <v>3.9458836161270955E-13</v>
      </c>
      <c r="AM488" s="223">
        <f t="shared" ca="1" si="888"/>
        <v>-4.0660025110128935E-13</v>
      </c>
      <c r="AN488" s="223">
        <f t="shared" ca="1" si="889"/>
        <v>4.1836721980236829E-13</v>
      </c>
      <c r="AO488" s="223">
        <f t="shared" ca="1" si="890"/>
        <v>-4.2988217973399622E-13</v>
      </c>
      <c r="AP488" s="223">
        <f t="shared" ca="1" si="891"/>
        <v>4.411381947148825E-13</v>
      </c>
      <c r="AQ488" s="223">
        <f t="shared" ca="1" si="892"/>
        <v>-4.5212848454249226E-13</v>
      </c>
      <c r="AR488" s="223">
        <f t="shared" ca="1" si="893"/>
        <v>4.6284642907718641E-13</v>
      </c>
      <c r="AS488" s="223">
        <f t="shared" ca="1" si="894"/>
        <v>-4.7328557222994728E-13</v>
      </c>
      <c r="AT488" s="223">
        <f t="shared" ca="1" si="895"/>
        <v>4.8343962585128426E-13</v>
      </c>
      <c r="AU488" s="223">
        <f t="shared" ca="1" si="896"/>
        <v>-4.9330247351898597E-13</v>
      </c>
      <c r="AV488" s="223">
        <f t="shared" ca="1" si="897"/>
        <v>5.0286817422239632E-13</v>
      </c>
      <c r="AW488" s="223">
        <f t="shared" ca="1" si="898"/>
        <v>-5.1213096594111286E-13</v>
      </c>
      <c r="AX488" s="223">
        <f t="shared" ca="1" si="899"/>
        <v>5.2108526911575666E-13</v>
      </c>
      <c r="AY488" s="223">
        <f t="shared" ca="1" si="900"/>
        <v>-5.2972569000891851E-13</v>
      </c>
      <c r="AZ488" s="223">
        <f t="shared" ca="1" si="901"/>
        <v>5.3804702395413827E-13</v>
      </c>
      <c r="BA488" s="223">
        <f t="shared" ca="1" si="902"/>
        <v>-5.4604425849100212E-13</v>
      </c>
      <c r="BB488" s="223">
        <f t="shared" ca="1" si="903"/>
        <v>5.5371257638446966E-13</v>
      </c>
      <c r="BC488" s="223">
        <f t="shared" ca="1" si="904"/>
        <v>-5.610473585265611E-13</v>
      </c>
      <c r="BD488" s="223">
        <f t="shared" ca="1" si="905"/>
        <v>5.6804418671878796E-13</v>
      </c>
      <c r="BE488" s="223">
        <f t="shared" ca="1" si="906"/>
        <v>-5.746988463334758E-13</v>
      </c>
      <c r="BF488" s="223">
        <f t="shared" ca="1" si="907"/>
        <v>5.810073288525063E-13</v>
      </c>
      <c r="BG488" s="223">
        <f t="shared" ca="1" si="908"/>
        <v>-5.8696583428189946E-13</v>
      </c>
      <c r="BH488" s="223">
        <f t="shared" ca="1" si="909"/>
        <v>5.9257077344078748E-13</v>
      </c>
      <c r="BI488" s="223">
        <f t="shared" ca="1" si="910"/>
        <v>-5.9781877012340322E-13</v>
      </c>
      <c r="BJ488" s="223">
        <f t="shared" ca="1" si="911"/>
        <v>6.027066631327801E-13</v>
      </c>
      <c r="BK488" s="223">
        <f t="shared" ca="1" si="912"/>
        <v>-6.0723150818493963E-13</v>
      </c>
      <c r="BL488" s="223">
        <f t="shared" ca="1" si="913"/>
        <v>6.1139057968241723E-13</v>
      </c>
      <c r="BM488" s="223">
        <f t="shared" ca="1" si="914"/>
        <v>-6.1518137235606035E-13</v>
      </c>
      <c r="BN488" s="223">
        <f t="shared" ca="1" si="915"/>
        <v>6.1860160277410945E-13</v>
      </c>
      <c r="BO488" s="223">
        <f t="shared" ca="1" si="916"/>
        <v>-6.2164921071765098E-13</v>
      </c>
      <c r="BP488" s="223">
        <f t="shared" ca="1" si="917"/>
        <v>6.2432236042161769E-13</v>
      </c>
      <c r="BQ488" s="223">
        <f t="shared" ca="1" si="918"/>
        <v>-6.2661944168058302E-13</v>
      </c>
      <c r="BR488" s="223">
        <f t="shared" ca="1" si="919"/>
        <v>6.2853907081869019E-13</v>
      </c>
      <c r="BS488" s="223">
        <f t="shared" ca="1" si="920"/>
        <v>-6.3008009152312572E-13</v>
      </c>
      <c r="BT488" s="223">
        <f t="shared" ca="1" si="921"/>
        <v>6.3124157554064002E-13</v>
      </c>
      <c r="BU488" s="223">
        <f t="shared" ca="1" si="922"/>
        <v>-6.3202282323669134E-13</v>
      </c>
      <c r="BV488" s="223">
        <f t="shared" ca="1" si="923"/>
        <v>6.3242336401688058E-13</v>
      </c>
      <c r="BW488" s="223">
        <f t="shared" ca="1" si="924"/>
        <v>-6.3244295661041878E-13</v>
      </c>
      <c r="BX488" s="223">
        <f t="shared" ca="1" si="925"/>
        <v>6.3208158921546028E-13</v>
      </c>
      <c r="BY488" s="223">
        <f t="shared" ca="1" si="926"/>
        <v>-6.313394795062112E-13</v>
      </c>
      <c r="BZ488" s="223">
        <f t="shared" ca="1" si="927"/>
        <v>6.3021707450181143E-13</v>
      </c>
      <c r="CA488" s="223">
        <f t="shared" ca="1" si="928"/>
        <v>-6.2871505029706602E-13</v>
      </c>
      <c r="CB488" s="223">
        <f t="shared" ca="1" si="929"/>
        <v>6.2683431165519165E-13</v>
      </c>
      <c r="CC488" s="223">
        <f t="shared" ca="1" si="930"/>
        <v>-6.2457599146282083E-13</v>
      </c>
      <c r="CD488" s="223">
        <f t="shared" ca="1" si="931"/>
        <v>6.2194145004759338E-13</v>
      </c>
      <c r="CE488" s="223">
        <f t="shared" ca="1" si="932"/>
        <v>-6.1893227435874587E-13</v>
      </c>
      <c r="CF488" s="223">
        <f t="shared" ca="1" si="933"/>
        <v>6.1555027701119322E-13</v>
      </c>
      <c r="CG488" s="223">
        <f t="shared" ca="1" si="934"/>
        <v>-6.1179749519367659E-13</v>
      </c>
      <c r="CH488" s="223">
        <f t="shared" ca="1" si="935"/>
        <v>6.0767618944163696E-13</v>
      </c>
      <c r="CI488" s="223">
        <f t="shared" ca="1" si="936"/>
        <v>-6.0318884227554856E-13</v>
      </c>
      <c r="CJ488" s="223">
        <f t="shared" ca="1" si="937"/>
        <v>5.9833815670556195E-13</v>
      </c>
      <c r="CK488" s="223">
        <f t="shared" ca="1" si="938"/>
        <v>-5.9312705460328074E-13</v>
      </c>
      <c r="CL488" s="223">
        <f t="shared" ca="1" si="939"/>
        <v>5.8755867494176214E-13</v>
      </c>
      <c r="CM488" s="223">
        <f t="shared" ca="1" si="940"/>
        <v>-5.8163637190467951E-13</v>
      </c>
      <c r="CN488" s="223">
        <f t="shared" ca="1" si="941"/>
        <v>5.7536371286596028E-13</v>
      </c>
      <c r="CO488" s="223">
        <f t="shared" ca="1" si="942"/>
        <v>-5.6874447624083061E-13</v>
      </c>
      <c r="CP488" s="223">
        <f t="shared" ca="1" si="943"/>
        <v>5.6178264920995504E-13</v>
      </c>
      <c r="CQ488" s="223">
        <f t="shared" ca="1" si="944"/>
        <v>-5.5448242531758521E-13</v>
      </c>
      <c r="CR488" s="223">
        <f t="shared" ca="1" si="945"/>
        <v>5.4684820194565462E-13</v>
      </c>
      <c r="CS488" s="223">
        <f t="shared" ca="1" si="946"/>
        <v>-5.3888457766482529E-13</v>
      </c>
      <c r="CT488" s="223">
        <f t="shared" ca="1" si="947"/>
        <v>5.3059634946462178E-13</v>
      </c>
      <c r="CU488" s="223">
        <f t="shared" ca="1" si="948"/>
        <v>-5.2198850986375654E-13</v>
      </c>
      <c r="CV488" s="223">
        <f t="shared" ca="1" si="949"/>
        <v>5.1306624390297743E-13</v>
      </c>
      <c r="CW488" s="223">
        <f t="shared" ca="1" si="950"/>
        <v>-5.0383492602163258E-13</v>
      </c>
      <c r="CX488" s="223">
        <f t="shared" ca="1" si="951"/>
        <v>4.9430011682045298E-13</v>
      </c>
      <c r="CY488" s="223">
        <f t="shared" ca="1" si="952"/>
        <v>-4.8446755971199508E-13</v>
      </c>
      <c r="CZ488" s="223">
        <f t="shared" ca="1" si="953"/>
        <v>4.7434317746095248E-13</v>
      </c>
      <c r="DA488" s="223">
        <f t="shared" ca="1" si="954"/>
        <v>-4.6393306861666497E-13</v>
      </c>
      <c r="DB488" s="223">
        <f t="shared" ca="1" si="955"/>
        <v>4.5324350383939314E-13</v>
      </c>
      <c r="DC488" s="223">
        <f t="shared" ca="1" si="956"/>
        <v>-4.4228092212329978E-13</v>
      </c>
      <c r="DD488" s="223">
        <f t="shared" ca="1" si="957"/>
        <v>4.3105192691764267E-13</v>
      </c>
      <c r="DE488" s="223">
        <f t="shared" ca="1" si="958"/>
        <v>-4.1956328214930624E-13</v>
      </c>
      <c r="DF488" s="223">
        <f t="shared" ca="1" si="959"/>
        <v>4.078219081482579E-13</v>
      </c>
      <c r="DG488" s="223">
        <f t="shared" ca="1" si="960"/>
        <v>-3.9583487747921189E-13</v>
      </c>
      <c r="DH488" s="223">
        <f t="shared" ca="1" si="961"/>
        <v>3.8360941068116376E-13</v>
      </c>
      <c r="DI488" s="223">
        <f t="shared" ca="1" si="962"/>
        <v>-3.7115287191822971E-13</v>
      </c>
      <c r="DJ488" s="223">
        <f t="shared" ca="1" si="963"/>
        <v>3.5847276454352276E-13</v>
      </c>
      <c r="DK488" s="223">
        <f t="shared" ca="1" si="964"/>
        <v>-3.4557672657964447E-13</v>
      </c>
      <c r="DL488" s="223">
        <f t="shared" ca="1" si="965"/>
        <v>3.3247252611759062E-13</v>
      </c>
      <c r="DM488" s="223">
        <f t="shared" ca="1" si="966"/>
        <v>-3.191680566377826E-13</v>
      </c>
      <c r="DN488" s="223">
        <f t="shared" ca="1" si="967"/>
        <v>3.0567133225508731E-13</v>
      </c>
      <c r="DO488" s="223">
        <f t="shared" ca="1" si="968"/>
        <v>-2.9199048289166031E-13</v>
      </c>
      <c r="DP488" s="223">
        <f t="shared" ca="1" si="969"/>
        <v>2.7813374937953496E-13</v>
      </c>
      <c r="DQ488" s="223">
        <f t="shared" ca="1" si="970"/>
        <v>-2.6410947849690642E-13</v>
      </c>
      <c r="DR488" s="223">
        <f t="shared" ca="1" si="971"/>
        <v>2.499261179400881E-13</v>
      </c>
      <c r="DS488" s="223">
        <f t="shared" ca="1" si="972"/>
        <v>-2.3559221123519528E-13</v>
      </c>
      <c r="DT488" s="223">
        <f t="shared" ca="1" si="973"/>
        <v>2.2111639259158117E-13</v>
      </c>
      <c r="DU488" s="223">
        <f t="shared" ca="1" si="974"/>
        <v>-2.0650738170117805E-13</v>
      </c>
      <c r="DV488" s="223">
        <f t="shared" ca="1" si="975"/>
        <v>1.9177397848581253E-13</v>
      </c>
      <c r="DW488" s="223">
        <f t="shared" ca="1" si="976"/>
        <v>-1.7692505779673238E-13</v>
      </c>
      <c r="DX488" s="223">
        <f t="shared" ca="1" si="977"/>
        <v>1.6196956406845502E-13</v>
      </c>
      <c r="DY488" s="223">
        <f t="shared" ca="1" si="978"/>
        <v>-1.469165059312496E-13</v>
      </c>
      <c r="DZ488" s="223">
        <f t="shared" ca="1" si="979"/>
        <v>1.3177495078439828E-13</v>
      </c>
      <c r="EA488" s="223">
        <f t="shared" ca="1" si="980"/>
        <v>-1.1655401933461236E-13</v>
      </c>
      <c r="EB488" s="223">
        <f t="shared" ca="1" si="981"/>
        <v>1.0126288010177947E-13</v>
      </c>
      <c r="EC488" s="223">
        <f t="shared" ca="1" si="982"/>
        <v>-8.5910743896471689E-14</v>
      </c>
      <c r="ED488" s="223">
        <f t="shared" ca="1" si="983"/>
        <v>7.0506858271414718E-14</v>
      </c>
      <c r="EE488" s="223">
        <f t="shared" ca="1" si="984"/>
        <v>-5.5060501951356191E-14</v>
      </c>
      <c r="EF488" s="223">
        <f t="shared" ca="1" si="985"/>
        <v>3.9580979243802733E-14</v>
      </c>
      <c r="EG488" s="223">
        <f t="shared" ca="1" si="986"/>
        <v>-2.4077614434345108E-14</v>
      </c>
      <c r="EH488" s="223">
        <f t="shared" ca="1" si="987"/>
        <v>8.5597461703081261E-15</v>
      </c>
      <c r="EI488" s="223">
        <f t="shared" ca="1" si="988"/>
        <v>6.9632781647882525E-15</v>
      </c>
      <c r="EJ488" s="223">
        <f t="shared" ca="1" si="989"/>
        <v>-2.2482108081455967E-14</v>
      </c>
      <c r="EK488" s="223">
        <f t="shared" ca="1" si="990"/>
        <v>3.7987395616911511E-14</v>
      </c>
      <c r="EL488" s="223">
        <f t="shared" ca="1" si="991"/>
        <v>-5.3469800965651749E-14</v>
      </c>
      <c r="EM488" s="223">
        <f t="shared" ca="1" si="992"/>
        <v>6.891999810569075E-14</v>
      </c>
      <c r="EN488" s="223">
        <f t="shared" ca="1" si="993"/>
        <v>-8.432868041591986E-14</v>
      </c>
      <c r="EO488" s="223">
        <f t="shared" ca="1" si="994"/>
        <v>9.9686566282354512E-14</v>
      </c>
      <c r="EP488" s="223">
        <f t="shared" ca="1" si="995"/>
        <v>-1.1498440468874597E-13</v>
      </c>
      <c r="EQ488" s="223">
        <f t="shared" ca="1" si="996"/>
        <v>1.302129807893321E-13</v>
      </c>
      <c r="ER488" s="223">
        <f t="shared" ca="1" si="997"/>
        <v>-1.4536312145923257E-13</v>
      </c>
      <c r="ES488" s="223">
        <f t="shared" ca="1" si="998"/>
        <v>1.6042570082027816E-13</v>
      </c>
      <c r="ET488" s="223">
        <f t="shared" ca="1" si="999"/>
        <v>-1.7539164573781822E-13</v>
      </c>
      <c r="EU488" s="223">
        <f t="shared" ca="1" si="1000"/>
        <v>1.9025194128631634E-13</v>
      </c>
      <c r="EV488" s="223">
        <f t="shared" ca="1" si="1001"/>
        <v>-2.0499763617932768E-13</v>
      </c>
      <c r="EW488" s="223">
        <f t="shared" ca="1" si="1002"/>
        <v>2.1961984816169392E-13</v>
      </c>
      <c r="EX488" s="223">
        <f t="shared" ca="1" si="1003"/>
        <v>-2.3410976935960895E-13</v>
      </c>
      <c r="EY488" s="223">
        <f t="shared" ca="1" si="1004"/>
        <v>2.4845867158642324E-13</v>
      </c>
      <c r="EZ488" s="223">
        <f t="shared" ca="1" si="1005"/>
        <v>-2.6265791159990897E-13</v>
      </c>
      <c r="FA488" s="223">
        <f t="shared" ca="1" si="1006"/>
        <v>2.7669893630889149E-13</v>
      </c>
      <c r="FB488" s="223">
        <f t="shared" ca="1" si="1007"/>
        <v>-2.9057328792504888E-13</v>
      </c>
      <c r="FC488" s="223">
        <f t="shared" ca="1" si="1008"/>
        <v>3.0427260905782729E-13</v>
      </c>
      <c r="FD488" s="223">
        <f t="shared" ca="1" si="1009"/>
        <v>-3.1778864774836331E-13</v>
      </c>
      <c r="FE488" s="223">
        <f t="shared" ca="1" si="1010"/>
        <v>3.3111326244040983E-13</v>
      </c>
      <c r="FF488" s="223">
        <f t="shared" ca="1" si="1011"/>
        <v>-3.4423842688425398E-13</v>
      </c>
      <c r="FG488" s="223">
        <f t="shared" ca="1" si="1012"/>
        <v>3.5715623497167703E-13</v>
      </c>
      <c r="FH488" s="223">
        <f t="shared" ca="1" si="1013"/>
        <v>-3.6985890549805534E-13</v>
      </c>
      <c r="FI488" s="223">
        <f t="shared" ca="1" si="1014"/>
        <v>3.8233878684970601E-13</v>
      </c>
      <c r="FJ488" s="223">
        <f t="shared" ca="1" si="1015"/>
        <v>-3.9458836161269799E-13</v>
      </c>
      <c r="FK488" s="223">
        <f t="shared" ca="1" si="1016"/>
        <v>4.0660025110129162E-13</v>
      </c>
      <c r="FL488" s="223">
        <f t="shared" ca="1" si="1017"/>
        <v>-4.1836721980238409E-13</v>
      </c>
      <c r="FM488" s="223">
        <f t="shared" ca="1" si="1018"/>
        <v>4.2988217973399849E-13</v>
      </c>
      <c r="FN488" s="223">
        <f t="shared" ca="1" si="1019"/>
        <v>-4.4113819471489765E-13</v>
      </c>
      <c r="FO488" s="223">
        <f t="shared" ca="1" si="1020"/>
        <v>4.5212848454251952E-13</v>
      </c>
      <c r="FP488" s="223">
        <f t="shared" ca="1" si="1021"/>
        <v>-4.6284642907720075E-13</v>
      </c>
      <c r="FQ488" s="223">
        <f t="shared" ca="1" si="1022"/>
        <v>4.732855722299494E-13</v>
      </c>
      <c r="FR488" s="223">
        <f t="shared" ca="1" si="1023"/>
        <v>-4.8343962585127466E-13</v>
      </c>
      <c r="FS488" s="223">
        <f t="shared" ca="1" si="1024"/>
        <v>4.9330247351900475E-13</v>
      </c>
      <c r="FT488" s="223">
        <f t="shared" ca="1" si="1025"/>
        <v>-5.0286817422240904E-13</v>
      </c>
      <c r="FU488" s="223">
        <f t="shared" ca="1" si="1026"/>
        <v>5.1213096594111458E-13</v>
      </c>
      <c r="FV488" s="223">
        <f t="shared" ca="1" si="1027"/>
        <v>-5.2108526911574828E-13</v>
      </c>
      <c r="FW488" s="223">
        <f t="shared" ca="1" si="1028"/>
        <v>5.2972569000893971E-13</v>
      </c>
      <c r="FX488" s="223">
        <f t="shared" ca="1" si="1029"/>
        <v>-5.3804702395414928E-13</v>
      </c>
      <c r="FY488" s="223">
        <f t="shared" ca="1" si="1030"/>
        <v>5.4604425849100373E-13</v>
      </c>
      <c r="FZ488" s="223">
        <f t="shared" ca="1" si="1031"/>
        <v>-5.5371257638445381E-13</v>
      </c>
      <c r="GA488" s="223">
        <f t="shared" ca="1" si="1032"/>
        <v>5.6104735852657079E-13</v>
      </c>
      <c r="GB488" s="223">
        <f t="shared" ca="1" si="1033"/>
        <v>-5.6804418671878927E-13</v>
      </c>
      <c r="GC488" s="223">
        <f t="shared" ca="1" si="1034"/>
        <v>5.7469884633346954E-13</v>
      </c>
      <c r="GD488" s="223">
        <f t="shared" ca="1" si="1035"/>
        <v>-5.8100732885249337E-13</v>
      </c>
      <c r="GE488" s="223">
        <f t="shared" ca="1" si="1036"/>
        <v>5.8696583428190734E-13</v>
      </c>
      <c r="GF488" s="223">
        <f t="shared" ca="1" si="1037"/>
        <v>-5.9257077344078859E-13</v>
      </c>
      <c r="GG488" s="223">
        <f t="shared" ca="1" si="1038"/>
        <v>5.9781877012339827E-13</v>
      </c>
      <c r="GH488" s="223">
        <f t="shared" ca="1" si="1039"/>
        <v>-6.027066631327702E-13</v>
      </c>
      <c r="GI488" s="223">
        <f t="shared" ca="1" si="1040"/>
        <v>6.0723150818494558E-13</v>
      </c>
      <c r="GJ488" s="223">
        <f t="shared" ca="1" si="1041"/>
        <v>-6.1139057968241803E-13</v>
      </c>
      <c r="GK488" s="223">
        <f t="shared" ca="1" si="1042"/>
        <v>6.1518137235605692E-13</v>
      </c>
      <c r="GL488" s="223">
        <f t="shared" ca="1" si="1043"/>
        <v>-6.1860160277410258E-13</v>
      </c>
      <c r="GM488" s="223">
        <f t="shared" ca="1" si="1044"/>
        <v>6.2164921071765492E-13</v>
      </c>
      <c r="GN488" s="223">
        <f t="shared" ca="1" si="1045"/>
        <v>-6.243223604216183E-13</v>
      </c>
      <c r="GO488" s="223">
        <f t="shared" ca="1" si="1046"/>
        <v>6.26619441680581E-13</v>
      </c>
      <c r="GP488" s="223">
        <f t="shared" ca="1" si="1047"/>
        <v>-6.2853907081869453E-13</v>
      </c>
      <c r="GQ488" s="223">
        <f t="shared" ca="1" si="1048"/>
        <v>6.3008009152312754E-13</v>
      </c>
      <c r="GR488" s="223">
        <f t="shared" ca="1" si="1049"/>
        <v>-6.3124157554064022E-13</v>
      </c>
      <c r="GS488" s="223">
        <f t="shared" ca="1" si="1050"/>
        <v>6.3202282323669083E-13</v>
      </c>
      <c r="GT488" s="223">
        <f t="shared" ca="1" si="1051"/>
        <v>-6.3242336401688119E-13</v>
      </c>
      <c r="GU488" s="223">
        <f t="shared" ca="1" si="1052"/>
        <v>6.3244295661041858E-13</v>
      </c>
      <c r="GV488" s="223">
        <f t="shared" ca="1" si="1053"/>
        <v>-6.3208158921546008E-13</v>
      </c>
      <c r="GW488" s="223">
        <f t="shared" ca="1" si="1054"/>
        <v>6.3133947950621211E-13</v>
      </c>
      <c r="GX488" s="223">
        <f t="shared" ca="1" si="1055"/>
        <v>-6.302170745018081E-13</v>
      </c>
      <c r="GY488" s="223">
        <f t="shared" ca="1" si="1056"/>
        <v>6.287150502970637E-13</v>
      </c>
      <c r="GZ488" s="223">
        <f t="shared" ca="1" si="1057"/>
        <v>-6.2683431165519124E-13</v>
      </c>
      <c r="HA488" s="223">
        <f t="shared" ca="1" si="1058"/>
        <v>6.2457599146282315E-13</v>
      </c>
      <c r="HB488" s="223">
        <f t="shared" ca="1" si="1059"/>
        <v>-6.2194145004758621E-13</v>
      </c>
      <c r="HC488" s="223">
        <f t="shared" ca="1" si="1060"/>
        <v>6.1893227435874163E-13</v>
      </c>
      <c r="HD488" s="223">
        <f t="shared" ca="1" si="1061"/>
        <v>-6.1555027701119262E-13</v>
      </c>
      <c r="HE488" s="223">
        <f t="shared" ca="1" si="1062"/>
        <v>6.1179749519368023E-13</v>
      </c>
      <c r="HF488" s="223">
        <f t="shared" ca="1" si="1063"/>
        <v>-6.0767618944162616E-13</v>
      </c>
      <c r="HG488" s="223">
        <f t="shared" ca="1" si="1064"/>
        <v>6.0318884227554755E-13</v>
      </c>
      <c r="HH488" s="223">
        <f t="shared" ca="1" si="1065"/>
        <v>-5.9833815670556689E-13</v>
      </c>
      <c r="HI488" s="223">
        <f t="shared" ca="1" si="1066"/>
        <v>5.9312705460329215E-13</v>
      </c>
      <c r="HJ488" s="223">
        <f t="shared" ca="1" si="1067"/>
        <v>-5.875586749417478E-13</v>
      </c>
      <c r="HK488" s="223">
        <f t="shared" ca="1" si="1068"/>
        <v>5.8163637190467819E-13</v>
      </c>
      <c r="HL488" s="223">
        <f t="shared" ca="1" si="1069"/>
        <v>-5.7536371286595897E-13</v>
      </c>
      <c r="HM488" s="223">
        <f t="shared" ca="1" si="1070"/>
        <v>5.6874447624084495E-13</v>
      </c>
      <c r="HN488" s="223">
        <f t="shared" ca="1" si="1071"/>
        <v>-5.6178264920993717E-13</v>
      </c>
      <c r="HO488" s="223">
        <f t="shared" ca="1" si="1072"/>
        <v>5.544824253175837E-13</v>
      </c>
      <c r="HP488" s="223">
        <f t="shared" ca="1" si="1073"/>
        <v>-5.4684820194565311E-13</v>
      </c>
      <c r="HQ488" s="223">
        <f t="shared" ca="1" si="1074"/>
        <v>5.3888457766484255E-13</v>
      </c>
      <c r="HR488" s="223">
        <f t="shared" ca="1" si="1075"/>
        <v>-5.3059634946460058E-13</v>
      </c>
      <c r="HS488" s="223">
        <f t="shared" ca="1" si="1076"/>
        <v>5.2198850986375482E-13</v>
      </c>
      <c r="HT488" s="223">
        <f t="shared" ca="1" si="1077"/>
        <v>-5.1306624390297561E-13</v>
      </c>
      <c r="HU488" s="223">
        <f t="shared" ca="1" si="1078"/>
        <v>5.0383492602165247E-13</v>
      </c>
      <c r="HV488" s="223">
        <f t="shared" ca="1" si="1079"/>
        <v>-4.9430011682045106E-13</v>
      </c>
      <c r="HW488" s="223">
        <f t="shared" ca="1" si="1080"/>
        <v>4.8446755971199306E-13</v>
      </c>
      <c r="HX488" s="223">
        <f t="shared" ca="1" si="1081"/>
        <v>-4.7434317746097409E-13</v>
      </c>
      <c r="HY488" s="223">
        <f t="shared" ca="1" si="1082"/>
        <v>4.6393306861663841E-13</v>
      </c>
      <c r="HZ488" s="223">
        <f t="shared" ca="1" si="1083"/>
        <v>-4.5324350383939097E-13</v>
      </c>
      <c r="IA488" s="223">
        <f t="shared" ca="1" si="1084"/>
        <v>4.422809221232976E-13</v>
      </c>
      <c r="IB488" s="223">
        <f t="shared" ca="1" si="1085"/>
        <v>-4.3105192691766665E-13</v>
      </c>
      <c r="IC488" s="223">
        <f t="shared" ca="1" si="1086"/>
        <v>4.1956328214927705E-13</v>
      </c>
      <c r="ID488" s="223">
        <f t="shared" ca="1" si="1087"/>
        <v>-4.0782190814825552E-13</v>
      </c>
      <c r="IE488" s="223">
        <f t="shared" ca="1" si="1088"/>
        <v>5.1478555914664547E-13</v>
      </c>
      <c r="IF488" s="223">
        <f t="shared" ca="1" si="1089"/>
        <v>-3.8360941068118991E-13</v>
      </c>
      <c r="IG488" s="223">
        <f t="shared" ca="1" si="1090"/>
        <v>3.711528719181981E-13</v>
      </c>
      <c r="IH488" s="223">
        <f t="shared" ca="1" si="1091"/>
        <v>-3.5847276454352018E-13</v>
      </c>
      <c r="II488" s="223">
        <f t="shared" ca="1" si="1092"/>
        <v>3.4557672657964189E-13</v>
      </c>
      <c r="IJ488" s="223">
        <f t="shared" ca="1" si="1093"/>
        <v>-3.3247252611761854E-13</v>
      </c>
      <c r="IK488" s="223">
        <f t="shared" ca="1" si="1094"/>
        <v>3.1916805663774887E-13</v>
      </c>
      <c r="IL488" s="223">
        <f t="shared" ca="1" si="1095"/>
        <v>-3.0567133225508458E-13</v>
      </c>
      <c r="IM488" s="223">
        <f t="shared" ca="1" si="1096"/>
        <v>2.9199048289165759E-13</v>
      </c>
      <c r="IN488" s="223">
        <f t="shared" ca="1" si="1097"/>
        <v>-2.7813374937956445E-13</v>
      </c>
      <c r="IO488" s="223">
        <f t="shared" ca="1" si="1098"/>
        <v>2.6410947849687087E-13</v>
      </c>
      <c r="IP488" s="223">
        <f t="shared" ca="1" si="1099"/>
        <v>-2.4992611794008528E-13</v>
      </c>
      <c r="IQ488" s="223">
        <f t="shared" ca="1" si="1100"/>
        <v>2.355922112351924E-13</v>
      </c>
      <c r="IR488" s="223">
        <f t="shared" ca="1" si="1101"/>
        <v>-2.2111639259161197E-13</v>
      </c>
      <c r="IS488" s="223">
        <f t="shared" ca="1" si="1102"/>
        <v>2.0650738170114114E-13</v>
      </c>
      <c r="IT488" s="223">
        <f t="shared" ca="1" si="1103"/>
        <v>-1.917739784858096E-13</v>
      </c>
      <c r="IU488" s="223">
        <f t="shared" ca="1" si="1104"/>
        <v>1.769250577967294E-13</v>
      </c>
      <c r="IV488" s="223">
        <f t="shared" ca="1" si="1105"/>
        <v>-1.6196956406848675E-13</v>
      </c>
      <c r="IW488" s="223">
        <f t="shared" ca="1" si="1106"/>
        <v>1.4691650593121164E-13</v>
      </c>
      <c r="IX488" s="223">
        <f t="shared" ca="1" si="1107"/>
        <v>-1.3177495078439525E-13</v>
      </c>
      <c r="IY488" s="223">
        <f t="shared" ca="1" si="1108"/>
        <v>1.1655401933460933E-13</v>
      </c>
      <c r="IZ488" s="223">
        <f t="shared" ca="1" si="1109"/>
        <v>-1.0126288010181188E-13</v>
      </c>
      <c r="JA488" s="223">
        <f t="shared" ca="1" si="1110"/>
        <v>8.5910743896432991E-14</v>
      </c>
      <c r="JB488" s="223">
        <f t="shared" ca="1" si="1111"/>
        <v>-7.0506858271411638E-14</v>
      </c>
    </row>
    <row r="489" spans="2:262">
      <c r="B489" s="230">
        <v>128</v>
      </c>
      <c r="C489" s="229">
        <f t="shared" si="1112"/>
        <v>2.5000000000000018E-3</v>
      </c>
      <c r="D489" s="226">
        <f t="shared" ca="1" si="855"/>
        <v>17.999999999999805</v>
      </c>
      <c r="E489" s="225">
        <f ca="1">ED361</f>
        <v>-1.9515843997407988E-13</v>
      </c>
      <c r="F489" s="224">
        <v>128</v>
      </c>
      <c r="G489" s="223">
        <f t="shared" ca="1" si="856"/>
        <v>3.1050880899059122E-14</v>
      </c>
      <c r="H489" s="223">
        <f t="shared" ca="1" si="857"/>
        <v>-3.1050880899059047E-14</v>
      </c>
      <c r="I489" s="223">
        <f t="shared" ca="1" si="858"/>
        <v>3.1050880899058977E-14</v>
      </c>
      <c r="J489" s="223">
        <f t="shared" ca="1" si="859"/>
        <v>-3.1050880899058902E-14</v>
      </c>
      <c r="K489" s="223">
        <f t="shared" ca="1" si="860"/>
        <v>3.1050880899058826E-14</v>
      </c>
      <c r="L489" s="223">
        <f t="shared" ca="1" si="861"/>
        <v>-3.105088089905875E-14</v>
      </c>
      <c r="M489" s="223">
        <f t="shared" ca="1" si="862"/>
        <v>3.1050880899058681E-14</v>
      </c>
      <c r="N489" s="223">
        <f t="shared" ca="1" si="863"/>
        <v>-3.1050880899058605E-14</v>
      </c>
      <c r="O489" s="223">
        <f t="shared" ca="1" si="864"/>
        <v>3.1050880899058529E-14</v>
      </c>
      <c r="P489" s="223">
        <f t="shared" ca="1" si="865"/>
        <v>-3.1050880899058454E-14</v>
      </c>
      <c r="Q489" s="223">
        <f t="shared" ca="1" si="866"/>
        <v>3.1050880899056232E-14</v>
      </c>
      <c r="R489" s="223">
        <f t="shared" ca="1" si="867"/>
        <v>-3.1050880899058308E-14</v>
      </c>
      <c r="S489" s="223">
        <f t="shared" ca="1" si="868"/>
        <v>3.1050880899060385E-14</v>
      </c>
      <c r="T489" s="223">
        <f t="shared" ca="1" si="869"/>
        <v>-3.1050880899058157E-14</v>
      </c>
      <c r="U489" s="223">
        <f t="shared" ca="1" si="870"/>
        <v>3.1050880899055935E-14</v>
      </c>
      <c r="V489" s="223">
        <f t="shared" ca="1" si="871"/>
        <v>-3.1050880899058012E-14</v>
      </c>
      <c r="W489" s="223">
        <f t="shared" ca="1" si="872"/>
        <v>3.1050880899060088E-14</v>
      </c>
      <c r="X489" s="223">
        <f t="shared" ca="1" si="873"/>
        <v>-3.105088089905786E-14</v>
      </c>
      <c r="Y489" s="223">
        <f t="shared" ca="1" si="874"/>
        <v>3.1050880899055633E-14</v>
      </c>
      <c r="Z489" s="223">
        <f t="shared" ca="1" si="875"/>
        <v>-3.1050880899057715E-14</v>
      </c>
      <c r="AA489" s="223">
        <f t="shared" ca="1" si="876"/>
        <v>3.1050880899059791E-14</v>
      </c>
      <c r="AB489" s="223">
        <f t="shared" ca="1" si="877"/>
        <v>-3.105088089905326E-14</v>
      </c>
      <c r="AC489" s="223">
        <f t="shared" ca="1" si="878"/>
        <v>3.1050880899055336E-14</v>
      </c>
      <c r="AD489" s="223">
        <f t="shared" ca="1" si="879"/>
        <v>-3.1050880899057419E-14</v>
      </c>
      <c r="AE489" s="223">
        <f t="shared" ca="1" si="880"/>
        <v>3.1050880899059495E-14</v>
      </c>
      <c r="AF489" s="223">
        <f t="shared" ca="1" si="881"/>
        <v>-3.1050880899061571E-14</v>
      </c>
      <c r="AG489" s="223">
        <f t="shared" ca="1" si="882"/>
        <v>3.1050880899055039E-14</v>
      </c>
      <c r="AH489" s="223">
        <f t="shared" ca="1" si="883"/>
        <v>-3.1050880899057122E-14</v>
      </c>
      <c r="AI489" s="223">
        <f t="shared" ca="1" si="884"/>
        <v>3.1050880899059198E-14</v>
      </c>
      <c r="AJ489" s="223">
        <f t="shared" ca="1" si="885"/>
        <v>-3.1050880899052666E-14</v>
      </c>
      <c r="AK489" s="223">
        <f t="shared" ca="1" si="886"/>
        <v>3.1050880899054743E-14</v>
      </c>
      <c r="AL489" s="223">
        <f t="shared" ca="1" si="887"/>
        <v>-3.1050880899056825E-14</v>
      </c>
      <c r="AM489" s="223">
        <f t="shared" ca="1" si="888"/>
        <v>3.1050880899058902E-14</v>
      </c>
      <c r="AN489" s="223">
        <f t="shared" ca="1" si="889"/>
        <v>-3.1050880899060978E-14</v>
      </c>
      <c r="AO489" s="223">
        <f t="shared" ca="1" si="890"/>
        <v>3.1050880899054446E-14</v>
      </c>
      <c r="AP489" s="223">
        <f t="shared" ca="1" si="891"/>
        <v>-3.1050880899056529E-14</v>
      </c>
      <c r="AQ489" s="223">
        <f t="shared" ca="1" si="892"/>
        <v>3.1050880899058605E-14</v>
      </c>
      <c r="AR489" s="223">
        <f t="shared" ca="1" si="893"/>
        <v>-3.1050880899052073E-14</v>
      </c>
      <c r="AS489" s="223">
        <f t="shared" ca="1" si="894"/>
        <v>3.1050880899054149E-14</v>
      </c>
      <c r="AT489" s="223">
        <f t="shared" ca="1" si="895"/>
        <v>-3.1050880899056232E-14</v>
      </c>
      <c r="AU489" s="223">
        <f t="shared" ca="1" si="896"/>
        <v>3.10508808990497E-14</v>
      </c>
      <c r="AV489" s="223">
        <f t="shared" ca="1" si="897"/>
        <v>-3.1050880899060385E-14</v>
      </c>
      <c r="AW489" s="223">
        <f t="shared" ca="1" si="898"/>
        <v>3.1050880899053853E-14</v>
      </c>
      <c r="AX489" s="223">
        <f t="shared" ca="1" si="899"/>
        <v>-3.1050880899047321E-14</v>
      </c>
      <c r="AY489" s="223">
        <f t="shared" ca="1" si="900"/>
        <v>3.1050880899058012E-14</v>
      </c>
      <c r="AZ489" s="223">
        <f t="shared" ca="1" si="901"/>
        <v>-3.105088089905148E-14</v>
      </c>
      <c r="BA489" s="223">
        <f t="shared" ca="1" si="902"/>
        <v>3.1050880899062164E-14</v>
      </c>
      <c r="BB489" s="223">
        <f t="shared" ca="1" si="903"/>
        <v>-3.1050880899055633E-14</v>
      </c>
      <c r="BC489" s="223">
        <f t="shared" ca="1" si="904"/>
        <v>3.1050880899049101E-14</v>
      </c>
      <c r="BD489" s="223">
        <f t="shared" ca="1" si="905"/>
        <v>-3.1050880899059791E-14</v>
      </c>
      <c r="BE489" s="223">
        <f t="shared" ca="1" si="906"/>
        <v>3.105088089905326E-14</v>
      </c>
      <c r="BF489" s="223">
        <f t="shared" ca="1" si="907"/>
        <v>-3.105088089906395E-14</v>
      </c>
      <c r="BG489" s="223">
        <f t="shared" ca="1" si="908"/>
        <v>3.1050880899057419E-14</v>
      </c>
      <c r="BH489" s="223">
        <f t="shared" ca="1" si="909"/>
        <v>-3.1050880899050887E-14</v>
      </c>
      <c r="BI489" s="223">
        <f t="shared" ca="1" si="910"/>
        <v>3.1050880899061571E-14</v>
      </c>
      <c r="BJ489" s="223">
        <f t="shared" ca="1" si="911"/>
        <v>-3.1050880899055039E-14</v>
      </c>
      <c r="BK489" s="223">
        <f t="shared" ca="1" si="912"/>
        <v>3.1050880899048508E-14</v>
      </c>
      <c r="BL489" s="223">
        <f t="shared" ca="1" si="913"/>
        <v>-3.1050880899059198E-14</v>
      </c>
      <c r="BM489" s="223">
        <f t="shared" ca="1" si="914"/>
        <v>3.1050880899052666E-14</v>
      </c>
      <c r="BN489" s="223">
        <f t="shared" ca="1" si="915"/>
        <v>-3.1050880899046135E-14</v>
      </c>
      <c r="BO489" s="223">
        <f t="shared" ca="1" si="916"/>
        <v>3.1050880899056825E-14</v>
      </c>
      <c r="BP489" s="223">
        <f t="shared" ca="1" si="917"/>
        <v>-3.1050880899050294E-14</v>
      </c>
      <c r="BQ489" s="223">
        <f t="shared" ca="1" si="918"/>
        <v>3.1050880899060978E-14</v>
      </c>
      <c r="BR489" s="223">
        <f t="shared" ca="1" si="919"/>
        <v>-3.1050880899054446E-14</v>
      </c>
      <c r="BS489" s="223">
        <f t="shared" ca="1" si="920"/>
        <v>3.1050880899047914E-14</v>
      </c>
      <c r="BT489" s="223">
        <f t="shared" ca="1" si="921"/>
        <v>-3.1050880899058605E-14</v>
      </c>
      <c r="BU489" s="223">
        <f t="shared" ca="1" si="922"/>
        <v>3.1050880899052073E-14</v>
      </c>
      <c r="BV489" s="223">
        <f t="shared" ca="1" si="923"/>
        <v>-3.1050880899062758E-14</v>
      </c>
      <c r="BW489" s="223">
        <f t="shared" ca="1" si="924"/>
        <v>3.1050880899056232E-14</v>
      </c>
      <c r="BX489" s="223">
        <f t="shared" ca="1" si="925"/>
        <v>-3.10508808990497E-14</v>
      </c>
      <c r="BY489" s="223">
        <f t="shared" ca="1" si="926"/>
        <v>3.1050880899060385E-14</v>
      </c>
      <c r="BZ489" s="223">
        <f t="shared" ca="1" si="927"/>
        <v>-3.1050880899053853E-14</v>
      </c>
      <c r="CA489" s="223">
        <f t="shared" ca="1" si="928"/>
        <v>3.1050880899047321E-14</v>
      </c>
      <c r="CB489" s="223">
        <f t="shared" ca="1" si="929"/>
        <v>-3.1050880899058012E-14</v>
      </c>
      <c r="CC489" s="223">
        <f t="shared" ca="1" si="930"/>
        <v>3.105088089905148E-14</v>
      </c>
      <c r="CD489" s="223">
        <f t="shared" ca="1" si="931"/>
        <v>-3.1050880899044948E-14</v>
      </c>
      <c r="CE489" s="223">
        <f t="shared" ca="1" si="932"/>
        <v>3.1050880899055633E-14</v>
      </c>
      <c r="CF489" s="223">
        <f t="shared" ca="1" si="933"/>
        <v>-3.1050880899049101E-14</v>
      </c>
      <c r="CG489" s="223">
        <f t="shared" ca="1" si="934"/>
        <v>3.1050880899059791E-14</v>
      </c>
      <c r="CH489" s="223">
        <f t="shared" ca="1" si="935"/>
        <v>-3.105088089905326E-14</v>
      </c>
      <c r="CI489" s="223">
        <f t="shared" ca="1" si="936"/>
        <v>3.1050880899046728E-14</v>
      </c>
      <c r="CJ489" s="223">
        <f t="shared" ca="1" si="937"/>
        <v>-3.1050880899040196E-14</v>
      </c>
      <c r="CK489" s="223">
        <f t="shared" ca="1" si="938"/>
        <v>3.1050880899068103E-14</v>
      </c>
      <c r="CL489" s="223">
        <f t="shared" ca="1" si="939"/>
        <v>-3.1050880899061571E-14</v>
      </c>
      <c r="CM489" s="223">
        <f t="shared" ca="1" si="940"/>
        <v>3.1050880899055039E-14</v>
      </c>
      <c r="CN489" s="223">
        <f t="shared" ca="1" si="941"/>
        <v>-3.1050880899048508E-14</v>
      </c>
      <c r="CO489" s="223">
        <f t="shared" ca="1" si="942"/>
        <v>3.1050880899041976E-14</v>
      </c>
      <c r="CP489" s="223">
        <f t="shared" ca="1" si="943"/>
        <v>-3.1050880899035444E-14</v>
      </c>
      <c r="CQ489" s="223">
        <f t="shared" ca="1" si="944"/>
        <v>3.1050880899063357E-14</v>
      </c>
      <c r="CR489" s="223">
        <f t="shared" ca="1" si="945"/>
        <v>-3.1050880899056825E-14</v>
      </c>
      <c r="CS489" s="223">
        <f t="shared" ca="1" si="946"/>
        <v>3.1050880899050294E-14</v>
      </c>
      <c r="CT489" s="223">
        <f t="shared" ca="1" si="947"/>
        <v>-3.1050880899043762E-14</v>
      </c>
      <c r="CU489" s="223">
        <f t="shared" ca="1" si="948"/>
        <v>3.105088089903723E-14</v>
      </c>
      <c r="CV489" s="223">
        <f t="shared" ca="1" si="949"/>
        <v>-3.1050880899065137E-14</v>
      </c>
      <c r="CW489" s="223">
        <f t="shared" ca="1" si="950"/>
        <v>3.1050880899058605E-14</v>
      </c>
      <c r="CX489" s="223">
        <f t="shared" ca="1" si="951"/>
        <v>-3.1050880899052073E-14</v>
      </c>
      <c r="CY489" s="223">
        <f t="shared" ca="1" si="952"/>
        <v>3.1050880899045541E-14</v>
      </c>
      <c r="CZ489" s="223">
        <f t="shared" ca="1" si="953"/>
        <v>-3.105088089903901E-14</v>
      </c>
      <c r="DA489" s="223">
        <f t="shared" ca="1" si="954"/>
        <v>3.1050880899066916E-14</v>
      </c>
      <c r="DB489" s="223">
        <f t="shared" ca="1" si="955"/>
        <v>-3.1050880899060385E-14</v>
      </c>
      <c r="DC489" s="223">
        <f t="shared" ca="1" si="956"/>
        <v>3.1050880899053853E-14</v>
      </c>
      <c r="DD489" s="223">
        <f t="shared" ca="1" si="957"/>
        <v>-3.1050880899047321E-14</v>
      </c>
      <c r="DE489" s="223">
        <f t="shared" ca="1" si="958"/>
        <v>3.1050880899040789E-14</v>
      </c>
      <c r="DF489" s="223">
        <f t="shared" ca="1" si="959"/>
        <v>-3.1050880899068696E-14</v>
      </c>
      <c r="DG489" s="223">
        <f t="shared" ca="1" si="960"/>
        <v>3.1050880899062164E-14</v>
      </c>
      <c r="DH489" s="223">
        <f t="shared" ca="1" si="961"/>
        <v>-3.1050880899055633E-14</v>
      </c>
      <c r="DI489" s="223">
        <f t="shared" ca="1" si="962"/>
        <v>3.1050880899049101E-14</v>
      </c>
      <c r="DJ489" s="223">
        <f t="shared" ca="1" si="963"/>
        <v>-3.1050880899042569E-14</v>
      </c>
      <c r="DK489" s="223">
        <f t="shared" ca="1" si="964"/>
        <v>3.1050880899036037E-14</v>
      </c>
      <c r="DL489" s="223">
        <f t="shared" ca="1" si="965"/>
        <v>-3.105088089906395E-14</v>
      </c>
      <c r="DM489" s="223">
        <f t="shared" ca="1" si="966"/>
        <v>3.1050880899057419E-14</v>
      </c>
      <c r="DN489" s="223">
        <f t="shared" ca="1" si="967"/>
        <v>-3.1050880899050887E-14</v>
      </c>
      <c r="DO489" s="223">
        <f t="shared" ca="1" si="968"/>
        <v>3.1050880899044355E-14</v>
      </c>
      <c r="DP489" s="223">
        <f t="shared" ca="1" si="969"/>
        <v>-3.1050880899037823E-14</v>
      </c>
      <c r="DQ489" s="223">
        <f t="shared" ca="1" si="970"/>
        <v>3.105088089906573E-14</v>
      </c>
      <c r="DR489" s="223">
        <f t="shared" ca="1" si="971"/>
        <v>-3.1050880899059198E-14</v>
      </c>
      <c r="DS489" s="223">
        <f t="shared" ca="1" si="972"/>
        <v>3.1050880899052666E-14</v>
      </c>
      <c r="DT489" s="223">
        <f t="shared" ca="1" si="973"/>
        <v>-3.1050880899046135E-14</v>
      </c>
      <c r="DU489" s="223">
        <f t="shared" ca="1" si="974"/>
        <v>3.1050880899039603E-14</v>
      </c>
      <c r="DV489" s="223">
        <f t="shared" ca="1" si="975"/>
        <v>-3.1050880899033071E-14</v>
      </c>
      <c r="DW489" s="223">
        <f t="shared" ca="1" si="976"/>
        <v>3.1050880899060978E-14</v>
      </c>
      <c r="DX489" s="223">
        <f t="shared" ca="1" si="977"/>
        <v>-3.1050880899054446E-14</v>
      </c>
      <c r="DY489" s="223">
        <f t="shared" ca="1" si="978"/>
        <v>3.1050880899047914E-14</v>
      </c>
      <c r="DZ489" s="223">
        <f t="shared" ca="1" si="979"/>
        <v>-3.1050880899041383E-14</v>
      </c>
      <c r="EA489" s="223">
        <f t="shared" ca="1" si="980"/>
        <v>3.1050880899034851E-14</v>
      </c>
      <c r="EB489" s="223">
        <f t="shared" ca="1" si="981"/>
        <v>-3.1050880899062758E-14</v>
      </c>
      <c r="EC489" s="223">
        <f t="shared" ca="1" si="982"/>
        <v>3.1050880899056226E-14</v>
      </c>
      <c r="ED489" s="223">
        <f t="shared" ca="1" si="983"/>
        <v>-3.1050880899049694E-14</v>
      </c>
      <c r="EE489" s="223">
        <f t="shared" ca="1" si="984"/>
        <v>3.1050880899043169E-14</v>
      </c>
      <c r="EF489" s="223">
        <f t="shared" ca="1" si="985"/>
        <v>-3.1050880899036637E-14</v>
      </c>
      <c r="EG489" s="223">
        <f t="shared" ca="1" si="986"/>
        <v>3.1050880899064544E-14</v>
      </c>
      <c r="EH489" s="223">
        <f t="shared" ca="1" si="987"/>
        <v>-3.1050880899058012E-14</v>
      </c>
      <c r="EI489" s="223">
        <f t="shared" ca="1" si="988"/>
        <v>3.105088089905148E-14</v>
      </c>
      <c r="EJ489" s="223">
        <f t="shared" ca="1" si="989"/>
        <v>-3.1050880899044948E-14</v>
      </c>
      <c r="EK489" s="223">
        <f t="shared" ca="1" si="990"/>
        <v>3.1050880899038416E-14</v>
      </c>
      <c r="EL489" s="223">
        <f t="shared" ca="1" si="991"/>
        <v>-3.1050880899066323E-14</v>
      </c>
      <c r="EM489" s="223">
        <f t="shared" ca="1" si="992"/>
        <v>3.1050880899059791E-14</v>
      </c>
      <c r="EN489" s="223">
        <f t="shared" ca="1" si="993"/>
        <v>-3.105088089905326E-14</v>
      </c>
      <c r="EO489" s="223">
        <f t="shared" ca="1" si="994"/>
        <v>3.1050880899046728E-14</v>
      </c>
      <c r="EP489" s="223">
        <f t="shared" ca="1" si="995"/>
        <v>-3.1050880899040196E-14</v>
      </c>
      <c r="EQ489" s="223">
        <f t="shared" ca="1" si="996"/>
        <v>3.1050880899033664E-14</v>
      </c>
      <c r="ER489" s="223">
        <f t="shared" ca="1" si="997"/>
        <v>-3.1050880899061571E-14</v>
      </c>
      <c r="ES489" s="223">
        <f t="shared" ca="1" si="998"/>
        <v>3.1050880899055039E-14</v>
      </c>
      <c r="ET489" s="223">
        <f t="shared" ca="1" si="999"/>
        <v>-3.1050880899048508E-14</v>
      </c>
      <c r="EU489" s="223">
        <f t="shared" ca="1" si="1000"/>
        <v>3.1050880899041976E-14</v>
      </c>
      <c r="EV489" s="223">
        <f t="shared" ca="1" si="1001"/>
        <v>-3.1050880899035444E-14</v>
      </c>
      <c r="EW489" s="223">
        <f t="shared" ca="1" si="1002"/>
        <v>3.1050880899063357E-14</v>
      </c>
      <c r="EX489" s="223">
        <f t="shared" ca="1" si="1003"/>
        <v>-3.1050880899056825E-14</v>
      </c>
      <c r="EY489" s="223">
        <f t="shared" ca="1" si="1004"/>
        <v>3.1050880899050294E-14</v>
      </c>
      <c r="EZ489" s="223">
        <f t="shared" ca="1" si="1005"/>
        <v>-3.1050880899043762E-14</v>
      </c>
      <c r="FA489" s="223">
        <f t="shared" ca="1" si="1006"/>
        <v>3.105088089903723E-14</v>
      </c>
      <c r="FB489" s="223">
        <f t="shared" ca="1" si="1007"/>
        <v>-3.1050880899030698E-14</v>
      </c>
      <c r="FC489" s="223">
        <f t="shared" ca="1" si="1008"/>
        <v>3.1050880899058605E-14</v>
      </c>
      <c r="FD489" s="223">
        <f t="shared" ca="1" si="1009"/>
        <v>-3.1050880899052073E-14</v>
      </c>
      <c r="FE489" s="223">
        <f t="shared" ca="1" si="1010"/>
        <v>3.1050880899045541E-14</v>
      </c>
      <c r="FF489" s="223">
        <f t="shared" ca="1" si="1011"/>
        <v>-3.105088089903901E-14</v>
      </c>
      <c r="FG489" s="223">
        <f t="shared" ca="1" si="1012"/>
        <v>3.1050880899032478E-14</v>
      </c>
      <c r="FH489" s="223">
        <f t="shared" ca="1" si="1013"/>
        <v>-3.1050880899060385E-14</v>
      </c>
      <c r="FI489" s="223">
        <f t="shared" ca="1" si="1014"/>
        <v>3.1050880899053853E-14</v>
      </c>
      <c r="FJ489" s="223">
        <f t="shared" ca="1" si="1015"/>
        <v>-3.1050880899047321E-14</v>
      </c>
      <c r="FK489" s="223">
        <f t="shared" ca="1" si="1016"/>
        <v>3.1050880899040789E-14</v>
      </c>
      <c r="FL489" s="223">
        <f t="shared" ca="1" si="1017"/>
        <v>-3.1050880899034258E-14</v>
      </c>
      <c r="FM489" s="223">
        <f t="shared" ca="1" si="1018"/>
        <v>3.1050880899027726E-14</v>
      </c>
      <c r="FN489" s="223">
        <f t="shared" ca="1" si="1019"/>
        <v>-3.1050880899021194E-14</v>
      </c>
      <c r="FO489" s="223">
        <f t="shared" ca="1" si="1020"/>
        <v>3.1050880899014662E-14</v>
      </c>
      <c r="FP489" s="223">
        <f t="shared" ca="1" si="1021"/>
        <v>-3.1050880899077014E-14</v>
      </c>
      <c r="FQ489" s="223">
        <f t="shared" ca="1" si="1022"/>
        <v>3.1050880899070482E-14</v>
      </c>
      <c r="FR489" s="223">
        <f t="shared" ca="1" si="1023"/>
        <v>-3.105088089906395E-14</v>
      </c>
      <c r="FS489" s="223">
        <f t="shared" ca="1" si="1024"/>
        <v>3.1050880899057419E-14</v>
      </c>
      <c r="FT489" s="223">
        <f t="shared" ca="1" si="1025"/>
        <v>-3.1050880899050887E-14</v>
      </c>
      <c r="FU489" s="223">
        <f t="shared" ca="1" si="1026"/>
        <v>3.1050880899044355E-14</v>
      </c>
      <c r="FV489" s="223">
        <f t="shared" ca="1" si="1027"/>
        <v>-3.1050880899037823E-14</v>
      </c>
      <c r="FW489" s="223">
        <f t="shared" ca="1" si="1028"/>
        <v>3.1050880899031291E-14</v>
      </c>
      <c r="FX489" s="223">
        <f t="shared" ca="1" si="1029"/>
        <v>-3.105088089902476E-14</v>
      </c>
      <c r="FY489" s="223">
        <f t="shared" ca="1" si="1030"/>
        <v>3.1050880899018228E-14</v>
      </c>
      <c r="FZ489" s="223">
        <f t="shared" ca="1" si="1031"/>
        <v>-3.1050880899011696E-14</v>
      </c>
      <c r="GA489" s="223">
        <f t="shared" ca="1" si="1032"/>
        <v>3.1050880899074041E-14</v>
      </c>
      <c r="GB489" s="223">
        <f t="shared" ca="1" si="1033"/>
        <v>-3.105088089906751E-14</v>
      </c>
      <c r="GC489" s="223">
        <f t="shared" ca="1" si="1034"/>
        <v>3.1050880899060978E-14</v>
      </c>
      <c r="GD489" s="223">
        <f t="shared" ca="1" si="1035"/>
        <v>-3.1050880899054446E-14</v>
      </c>
      <c r="GE489" s="223">
        <f t="shared" ca="1" si="1036"/>
        <v>3.1050880899047914E-14</v>
      </c>
      <c r="GF489" s="223">
        <f t="shared" ca="1" si="1037"/>
        <v>-3.1050880899041383E-14</v>
      </c>
      <c r="GG489" s="223">
        <f t="shared" ca="1" si="1038"/>
        <v>3.1050880899034851E-14</v>
      </c>
      <c r="GH489" s="223">
        <f t="shared" ca="1" si="1039"/>
        <v>-3.1050880899028319E-14</v>
      </c>
      <c r="GI489" s="223">
        <f t="shared" ca="1" si="1040"/>
        <v>3.1050880899021787E-14</v>
      </c>
      <c r="GJ489" s="223">
        <f t="shared" ca="1" si="1041"/>
        <v>-3.1050880899015255E-14</v>
      </c>
      <c r="GK489" s="223">
        <f t="shared" ca="1" si="1042"/>
        <v>3.1050880899077607E-14</v>
      </c>
      <c r="GL489" s="223">
        <f t="shared" ca="1" si="1043"/>
        <v>-3.1050880899071075E-14</v>
      </c>
      <c r="GM489" s="223">
        <f t="shared" ca="1" si="1044"/>
        <v>3.1050880899064544E-14</v>
      </c>
      <c r="GN489" s="223">
        <f t="shared" ca="1" si="1045"/>
        <v>-3.1050880899058012E-14</v>
      </c>
      <c r="GO489" s="223">
        <f t="shared" ca="1" si="1046"/>
        <v>3.105088089905148E-14</v>
      </c>
      <c r="GP489" s="223">
        <f t="shared" ca="1" si="1047"/>
        <v>-3.1050880899044948E-14</v>
      </c>
      <c r="GQ489" s="223">
        <f t="shared" ca="1" si="1048"/>
        <v>3.1050880899038416E-14</v>
      </c>
      <c r="GR489" s="223">
        <f t="shared" ca="1" si="1049"/>
        <v>-3.1050880899031885E-14</v>
      </c>
      <c r="GS489" s="223">
        <f t="shared" ca="1" si="1050"/>
        <v>3.1050880899025353E-14</v>
      </c>
      <c r="GT489" s="223">
        <f t="shared" ca="1" si="1051"/>
        <v>-3.1050880899018821E-14</v>
      </c>
      <c r="GU489" s="223">
        <f t="shared" ca="1" si="1052"/>
        <v>3.1050880899012289E-14</v>
      </c>
      <c r="GV489" s="223">
        <f t="shared" ca="1" si="1053"/>
        <v>-3.1050880899074635E-14</v>
      </c>
      <c r="GW489" s="223">
        <f t="shared" ca="1" si="1054"/>
        <v>3.1050880899068103E-14</v>
      </c>
      <c r="GX489" s="223">
        <f t="shared" ca="1" si="1055"/>
        <v>-3.1050880899061571E-14</v>
      </c>
      <c r="GY489" s="223">
        <f t="shared" ca="1" si="1056"/>
        <v>3.1050880899055039E-14</v>
      </c>
      <c r="GZ489" s="223">
        <f t="shared" ca="1" si="1057"/>
        <v>-3.1050880899048508E-14</v>
      </c>
      <c r="HA489" s="223">
        <f t="shared" ca="1" si="1058"/>
        <v>3.1050880899041976E-14</v>
      </c>
      <c r="HB489" s="223">
        <f t="shared" ca="1" si="1059"/>
        <v>-3.1050880899035444E-14</v>
      </c>
      <c r="HC489" s="223">
        <f t="shared" ca="1" si="1060"/>
        <v>3.1050880899028912E-14</v>
      </c>
      <c r="HD489" s="223">
        <f t="shared" ca="1" si="1061"/>
        <v>-3.105088089902238E-14</v>
      </c>
      <c r="HE489" s="223">
        <f t="shared" ca="1" si="1062"/>
        <v>3.1050880899015849E-14</v>
      </c>
      <c r="HF489" s="223">
        <f t="shared" ca="1" si="1063"/>
        <v>-3.10508808990782E-14</v>
      </c>
      <c r="HG489" s="223">
        <f t="shared" ca="1" si="1064"/>
        <v>3.1050880899071669E-14</v>
      </c>
      <c r="HH489" s="223">
        <f t="shared" ca="1" si="1065"/>
        <v>-3.1050880899065137E-14</v>
      </c>
      <c r="HI489" s="223">
        <f t="shared" ca="1" si="1066"/>
        <v>3.1050880899058605E-14</v>
      </c>
      <c r="HJ489" s="223">
        <f t="shared" ca="1" si="1067"/>
        <v>-3.1050880899052073E-14</v>
      </c>
      <c r="HK489" s="223">
        <f t="shared" ca="1" si="1068"/>
        <v>3.1050880899045541E-14</v>
      </c>
      <c r="HL489" s="223">
        <f t="shared" ca="1" si="1069"/>
        <v>-3.105088089903901E-14</v>
      </c>
      <c r="HM489" s="223">
        <f t="shared" ca="1" si="1070"/>
        <v>3.1050880899032478E-14</v>
      </c>
      <c r="HN489" s="223">
        <f t="shared" ca="1" si="1071"/>
        <v>-3.1050880899025946E-14</v>
      </c>
      <c r="HO489" s="223">
        <f t="shared" ca="1" si="1072"/>
        <v>3.1050880899019414E-14</v>
      </c>
      <c r="HP489" s="223">
        <f t="shared" ca="1" si="1073"/>
        <v>-3.1050880899012883E-14</v>
      </c>
      <c r="HQ489" s="223">
        <f t="shared" ca="1" si="1074"/>
        <v>3.1050880899075228E-14</v>
      </c>
      <c r="HR489" s="223">
        <f t="shared" ca="1" si="1075"/>
        <v>-3.1050880899068696E-14</v>
      </c>
      <c r="HS489" s="223">
        <f t="shared" ca="1" si="1076"/>
        <v>3.1050880899062164E-14</v>
      </c>
      <c r="HT489" s="223">
        <f t="shared" ca="1" si="1077"/>
        <v>-3.1050880899055633E-14</v>
      </c>
      <c r="HU489" s="223">
        <f t="shared" ca="1" si="1078"/>
        <v>3.1050880899049101E-14</v>
      </c>
      <c r="HV489" s="223">
        <f t="shared" ca="1" si="1079"/>
        <v>-3.1050880899042569E-14</v>
      </c>
      <c r="HW489" s="223">
        <f t="shared" ca="1" si="1080"/>
        <v>3.1050880899036037E-14</v>
      </c>
      <c r="HX489" s="223">
        <f t="shared" ca="1" si="1081"/>
        <v>-3.1050880899029505E-14</v>
      </c>
      <c r="HY489" s="223">
        <f t="shared" ca="1" si="1082"/>
        <v>3.1050880899022974E-14</v>
      </c>
      <c r="HZ489" s="223">
        <f t="shared" ca="1" si="1083"/>
        <v>-3.1050880899016442E-14</v>
      </c>
      <c r="IA489" s="223">
        <f t="shared" ca="1" si="1084"/>
        <v>3.105088089900991E-14</v>
      </c>
      <c r="IB489" s="223">
        <f t="shared" ca="1" si="1085"/>
        <v>-3.1050880899072262E-14</v>
      </c>
      <c r="IC489" s="223">
        <f t="shared" ca="1" si="1086"/>
        <v>3.105088089906573E-14</v>
      </c>
      <c r="ID489" s="223">
        <f t="shared" ca="1" si="1087"/>
        <v>-3.1050880899059198E-14</v>
      </c>
      <c r="IE489" s="223">
        <f t="shared" ca="1" si="1088"/>
        <v>3.1050880899049101E-14</v>
      </c>
      <c r="IF489" s="223">
        <f t="shared" ca="1" si="1089"/>
        <v>-3.1050880899046135E-14</v>
      </c>
      <c r="IG489" s="223">
        <f t="shared" ca="1" si="1090"/>
        <v>3.1050880899039603E-14</v>
      </c>
      <c r="IH489" s="223">
        <f t="shared" ca="1" si="1091"/>
        <v>-3.1050880899033071E-14</v>
      </c>
      <c r="II489" s="223">
        <f t="shared" ca="1" si="1092"/>
        <v>3.1050880899026539E-14</v>
      </c>
      <c r="IJ489" s="223">
        <f t="shared" ca="1" si="1093"/>
        <v>-3.1050880899020008E-14</v>
      </c>
      <c r="IK489" s="223">
        <f t="shared" ca="1" si="1094"/>
        <v>3.1050880899013476E-14</v>
      </c>
      <c r="IL489" s="223">
        <f t="shared" ca="1" si="1095"/>
        <v>-3.1050880899006944E-14</v>
      </c>
      <c r="IM489" s="223">
        <f t="shared" ca="1" si="1096"/>
        <v>3.1050880899069289E-14</v>
      </c>
      <c r="IN489" s="223">
        <f t="shared" ca="1" si="1097"/>
        <v>-3.1050880899062758E-14</v>
      </c>
      <c r="IO489" s="223">
        <f t="shared" ca="1" si="1098"/>
        <v>3.1050880899056226E-14</v>
      </c>
      <c r="IP489" s="223">
        <f t="shared" ca="1" si="1099"/>
        <v>-3.1050880899049694E-14</v>
      </c>
      <c r="IQ489" s="223">
        <f t="shared" ca="1" si="1100"/>
        <v>3.1050880899043162E-14</v>
      </c>
      <c r="IR489" s="223">
        <f t="shared" ca="1" si="1101"/>
        <v>-3.105088089903663E-14</v>
      </c>
      <c r="IS489" s="223">
        <f t="shared" ca="1" si="1102"/>
        <v>3.1050880899030099E-14</v>
      </c>
      <c r="IT489" s="223">
        <f t="shared" ca="1" si="1103"/>
        <v>-3.1050880899023573E-14</v>
      </c>
      <c r="IU489" s="223">
        <f t="shared" ca="1" si="1104"/>
        <v>3.1050880899017041E-14</v>
      </c>
      <c r="IV489" s="223">
        <f t="shared" ca="1" si="1105"/>
        <v>-3.105088089901051E-14</v>
      </c>
      <c r="IW489" s="223">
        <f t="shared" ca="1" si="1106"/>
        <v>3.1050880899072855E-14</v>
      </c>
      <c r="IX489" s="223">
        <f t="shared" ca="1" si="1107"/>
        <v>-3.1050880899066323E-14</v>
      </c>
      <c r="IY489" s="223">
        <f t="shared" ca="1" si="1108"/>
        <v>3.1050880899059791E-14</v>
      </c>
      <c r="IZ489" s="223">
        <f t="shared" ca="1" si="1109"/>
        <v>-3.105088089905326E-14</v>
      </c>
      <c r="JA489" s="223">
        <f t="shared" ca="1" si="1110"/>
        <v>3.1050880899046728E-14</v>
      </c>
      <c r="JB489" s="223">
        <f t="shared" ca="1" si="1111"/>
        <v>-3.1050880899040196E-14</v>
      </c>
    </row>
    <row r="490" spans="2:262">
      <c r="B490" s="230">
        <v>129</v>
      </c>
      <c r="C490" s="229">
        <f t="shared" si="1112"/>
        <v>2.5195312500000018E-3</v>
      </c>
      <c r="D490" s="226">
        <f t="shared" ref="D490:D553" ca="1" si="1113">Vo_set2+E490</f>
        <v>17.99999999998505</v>
      </c>
      <c r="E490" s="225">
        <f ca="1">EE361</f>
        <v>-1.4948793585504063E-11</v>
      </c>
      <c r="F490" s="224">
        <v>129</v>
      </c>
      <c r="G490" s="223">
        <f t="shared" ref="G490:G553" ca="1" si="1114">2*IMREAL(K229)*COS(2*PI()*B229*1/Nt_load2)-2*IMAGINARY(K229)*SIN(2*PI()*B229*1/Nt_load2)</f>
        <v>8.5077112552990742E-14</v>
      </c>
      <c r="H490" s="223">
        <f t="shared" ref="H490:H553" ca="1" si="1115">2*IMREAL(K229)*COS(2*PI()*B229*2/Nt_load2)-2*IMAGINARY(K229)*SIN(2*PI()*B229*2/Nt_load2)</f>
        <v>-1.0019003625684731E-13</v>
      </c>
      <c r="I490" s="223">
        <f t="shared" ref="I490:I553" ca="1" si="1116">2*IMREAL(K229)*COS(2*PI()*B229*3/Nt_load2)-2*IMAGINARY(K229)*SIN(2*PI()*B229*3/Nt_load2)</f>
        <v>1.1524260922921004E-13</v>
      </c>
      <c r="J490" s="223">
        <f t="shared" ref="J490:J553" ca="1" si="1117">2*IMREAL(K229)*COS(2*PI()*B229*4/Nt_load2)-2*IMAGINARY(K229)*SIN(2*PI()*B229*4/Nt_load2)</f>
        <v>-1.3022576436297075E-13</v>
      </c>
      <c r="K490" s="223">
        <f t="shared" ref="K490:K553" ca="1" si="1118">2*IMREAL(K229)*COS(2*PI()*B229*5/Nt_load2)-2*IMAGINARY(K229)*SIN(2*PI()*B229*5/Nt_load2)</f>
        <v>1.4513047636573417E-13</v>
      </c>
      <c r="L490" s="223">
        <f t="shared" ref="L490:L553" ca="1" si="1119">2*IMREAL(K229)*COS(2*PI()*B229*6/Nt_load2)-2*IMAGINARY(K229)*SIN(2*PI()*B229*6/Nt_load2)</f>
        <v>-1.5994776719631506E-13</v>
      </c>
      <c r="M490" s="223">
        <f t="shared" ref="M490:M553" ca="1" si="1120">2*IMREAL(K229)*COS(2*PI()*B229*7/Nt_load2)-2*IMAGINARY(K229)*SIN(2*PI()*B229*7/Nt_load2)</f>
        <v>1.74668711472767E-13</v>
      </c>
      <c r="N490" s="223">
        <f t="shared" ref="N490:N553" ca="1" si="1121">2*IMREAL(K229)*COS(2*PI()*B229*8/Nt_load2)-2*IMAGINARY(K229)*SIN(2*PI()*B229*8/Nt_load2)</f>
        <v>-1.8928444184871155E-13</v>
      </c>
      <c r="O490" s="223">
        <f t="shared" ref="O490:O553" ca="1" si="1122">2*IMREAL(K229)*COS(2*PI()*B229*9/Nt_load2)-2*IMAGINARY(K229)*SIN(2*PI()*B229*9/Nt_load2)</f>
        <v>2.0378615435468762E-13</v>
      </c>
      <c r="P490" s="223">
        <f t="shared" ref="P490:P553" ca="1" si="1123">2*IMREAL(K229)*COS(2*PI()*B229*10/Nt_load2)-2*IMAGINARY(K229)*SIN(2*PI()*B229*10/Nt_load2)</f>
        <v>-2.1816511370133552E-13</v>
      </c>
      <c r="Q490" s="223">
        <f t="shared" ref="Q490:Q553" ca="1" si="1124">2*IMREAL(K229)*COS(2*PI()*B229*11/Nt_load2)-2*IMAGINARY(K229)*SIN(2*PI()*B229*11/Nt_load2)</f>
        <v>2.3241265854120885E-13</v>
      </c>
      <c r="R490" s="223">
        <f t="shared" ref="R490:R553" ca="1" si="1125">2*IMREAL(K229)*COS(2*PI()*B229*12/Nt_load2)-2*IMAGINARY(K229)*SIN(2*PI()*B229*12/Nt_load2)</f>
        <v>-2.4652020668605001E-13</v>
      </c>
      <c r="S490" s="223">
        <f t="shared" ref="S490:S553" ca="1" si="1126">2*IMREAL(K229)*COS(2*PI()*B229*13/Nt_load2)-2*IMAGINARY(K229)*SIN(2*PI()*B229*13/Nt_load2)</f>
        <v>2.6047926027636372E-13</v>
      </c>
      <c r="T490" s="223">
        <f t="shared" ref="T490:T553" ca="1" si="1127">2*IMREAL(K229)*COS(2*PI()*B229*14/Nt_load2)-2*IMAGINARY(K229)*SIN(2*PI()*B229*14/Nt_load2)</f>
        <v>-2.7428141090023378E-13</v>
      </c>
      <c r="U490" s="223">
        <f t="shared" ref="U490:U553" ca="1" si="1128">2*IMREAL(K229)*COS(2*PI()*B229*15/Nt_load2)-2*IMAGINARY(K229)*SIN(2*PI()*B229*15/Nt_load2)</f>
        <v>2.8791834465822018E-13</v>
      </c>
      <c r="V490" s="223">
        <f t="shared" ref="V490:V553" ca="1" si="1129">2*IMREAL(K229)*COS(2*PI()*B229*16/Nt_load2)-2*IMAGINARY(K229)*SIN(2*PI()*B229*16/Nt_load2)</f>
        <v>-3.0138184717134475E-13</v>
      </c>
      <c r="W490" s="223">
        <f t="shared" ref="W490:W553" ca="1" si="1130">2*IMREAL(K229)*COS(2*PI()*B229*17/Nt_load2)-2*IMAGINARY(K229)*SIN(2*PI()*B229*17/Nt_load2)</f>
        <v>3.1466380852912651E-13</v>
      </c>
      <c r="X490" s="223">
        <f t="shared" ref="X490:X553" ca="1" si="1131">2*IMREAL(K229)*COS(2*PI()*B229*18/Nt_load2)-2*IMAGINARY(K229)*SIN(2*PI()*B229*18/Nt_load2)</f>
        <v>-3.2775622817468799E-13</v>
      </c>
      <c r="Y490" s="223">
        <f t="shared" ref="Y490:Y553" ca="1" si="1132">2*IMREAL(K229)*COS(2*PI()*B229*19/Nt_load2)-2*IMAGINARY(K229)*SIN(2*PI()*B229*19/Nt_load2)</f>
        <v>3.4065121972399181E-13</v>
      </c>
      <c r="Z490" s="223">
        <f t="shared" ref="Z490:Z553" ca="1" si="1133">2*IMREAL(K229)*COS(2*PI()*B229*20/Nt_load2)-2*IMAGINARY(K229)*SIN(2*PI()*B229*20/Nt_load2)</f>
        <v>-3.5334101571630336E-13</v>
      </c>
      <c r="AA490" s="223">
        <f t="shared" ref="AA490:AA553" ca="1" si="1134">2*IMREAL(K229)*COS(2*PI()*B229*21/Nt_load2)-2*IMAGINARY(K229)*SIN(2*PI()*B229*21/Nt_load2)</f>
        <v>3.6581797229302266E-13</v>
      </c>
      <c r="AB490" s="223">
        <f t="shared" ref="AB490:AB553" ca="1" si="1135">2*IMREAL(K229)*COS(2*PI()*B229*22/Nt_load2)-2*IMAGINARY(K229)*SIN(2*PI()*B229*22/Nt_load2)</f>
        <v>-3.7807457380204056E-13</v>
      </c>
      <c r="AC490" s="223">
        <f t="shared" ref="AC490:AC553" ca="1" si="1136">2*IMREAL(K229)*COS(2*PI()*B229*23/Nt_load2)-2*IMAGINARY(K229)*SIN(2*PI()*B229*23/Nt_load2)</f>
        <v>3.9010343732492598E-13</v>
      </c>
      <c r="AD490" s="223">
        <f t="shared" ref="AD490:AD553" ca="1" si="1137">2*IMREAL(K229)*COS(2*PI()*B229*24/Nt_load2)-2*IMAGINARY(K229)*SIN(2*PI()*B229*24/Nt_load2)</f>
        <v>-4.0189731712407387E-13</v>
      </c>
      <c r="AE490" s="223">
        <f t="shared" ref="AE490:AE553" ca="1" si="1138">2*IMREAL(K229)*COS(2*PI()*B229*25/Nt_load2)-2*IMAGINARY(K229)*SIN(2*PI()*B229*25/Nt_load2)</f>
        <v>4.1344910900728809E-13</v>
      </c>
      <c r="AF490" s="223">
        <f t="shared" ref="AF490:AF553" ca="1" si="1139">2*IMREAL(K229)*COS(2*PI()*B229*26/Nt_load2)-2*IMAGINARY(K229)*SIN(2*PI()*B229*26/Nt_load2)</f>
        <v>-4.2475185460710096E-13</v>
      </c>
      <c r="AG490" s="223">
        <f t="shared" ref="AG490:AG553" ca="1" si="1140">2*IMREAL(K229)*COS(2*PI()*B229*27/Nt_load2)-2*IMAGINARY(K229)*SIN(2*PI()*B229*27/Nt_load2)</f>
        <v>4.3579874557218685E-13</v>
      </c>
      <c r="AH490" s="223">
        <f t="shared" ref="AH490:AH553" ca="1" si="1141">2*IMREAL(K229)*COS(2*PI()*B229*28/Nt_load2)-2*IMAGINARY(K229)*SIN(2*PI()*B229*28/Nt_load2)</f>
        <v>-4.4658312766851115E-13</v>
      </c>
      <c r="AI490" s="223">
        <f t="shared" ref="AI490:AI553" ca="1" si="1142">2*IMREAL(K229)*COS(2*PI()*B229*29/Nt_load2)-2*IMAGINARY(K229)*SIN(2*PI()*B229*29/Nt_load2)</f>
        <v>4.5709850478754042E-13</v>
      </c>
      <c r="AJ490" s="223">
        <f t="shared" ref="AJ490:AJ553" ca="1" si="1143">2*IMREAL(K229)*COS(2*PI()*B229*30/Nt_load2)-2*IMAGINARY(K229)*SIN(2*PI()*B229*30/Nt_load2)</f>
        <v>-4.6733854285930568E-13</v>
      </c>
      <c r="AK490" s="223">
        <f t="shared" ref="AK490:AK553" ca="1" si="1144">2*IMREAL(K229)*COS(2*PI()*B229*31/Nt_load2)-2*IMAGINARY(K229)*SIN(2*PI()*B229*31/Nt_load2)</f>
        <v>4.7729707366776042E-13</v>
      </c>
      <c r="AL490" s="223">
        <f t="shared" ref="AL490:AL553" ca="1" si="1145">2*IMREAL(K229)*COS(2*PI()*B229*32/Nt_load2)-2*IMAGINARY(K229)*SIN(2*PI()*B229*32/Nt_load2)</f>
        <v>-4.8696809856633051E-13</v>
      </c>
      <c r="AM490" s="223">
        <f t="shared" ref="AM490:AM553" ca="1" si="1146">2*IMREAL(K229)*COS(2*PI()*B229*33/Nt_load2)-2*IMAGINARY(K229)*SIN(2*PI()*B229*33/Nt_load2)</f>
        <v>4.9634579209123418E-13</v>
      </c>
      <c r="AN490" s="223">
        <f t="shared" ref="AN490:AN553" ca="1" si="1147">2*IMREAL(K229)*COS(2*PI()*B229*34/Nt_load2)-2*IMAGINARY(K229)*SIN(2*PI()*B229*34/Nt_load2)</f>
        <v>-5.0542450547054126E-13</v>
      </c>
      <c r="AO490" s="223">
        <f t="shared" ref="AO490:AO553" ca="1" si="1148">2*IMREAL(K229)*COS(2*PI()*B229*35/Nt_load2)-2*IMAGINARY(K229)*SIN(2*PI()*B229*35/Nt_load2)</f>
        <v>5.1419877002679777E-13</v>
      </c>
      <c r="AP490" s="223">
        <f t="shared" ref="AP490:AP553" ca="1" si="1149">2*IMREAL(K229)*COS(2*PI()*B229*36/Nt_load2)-2*IMAGINARY(K229)*SIN(2*PI()*B229*36/Nt_load2)</f>
        <v>-5.2266330047111551E-13</v>
      </c>
      <c r="AQ490" s="223">
        <f t="shared" ref="AQ490:AQ553" ca="1" si="1150">2*IMREAL(K229)*COS(2*PI()*B229*37/Nt_load2)-2*IMAGINARY(K229)*SIN(2*PI()*B229*37/Nt_load2)</f>
        <v>5.3081299808687397E-13</v>
      </c>
      <c r="AR490" s="223">
        <f t="shared" ref="AR490:AR553" ca="1" si="1151">2*IMREAL(K229)*COS(2*PI()*B229*38/Nt_load2)-2*IMAGINARY(K229)*SIN(2*PI()*B229*38/Nt_load2)</f>
        <v>-5.3864295380095661E-13</v>
      </c>
      <c r="AS490" s="223">
        <f t="shared" ref="AS490:AS553" ca="1" si="1152">2*IMREAL(K229)*COS(2*PI()*B229*39/Nt_load2)-2*IMAGINARY(K229)*SIN(2*PI()*B229*39/Nt_load2)</f>
        <v>5.4614845114083147E-13</v>
      </c>
      <c r="AT490" s="223">
        <f t="shared" ref="AT490:AT553" ca="1" si="1153">2*IMREAL(K229)*COS(2*PI()*B229*40/Nt_load2)-2*IMAGINARY(K229)*SIN(2*PI()*B229*40/Nt_load2)</f>
        <v>-5.5332496907554076E-13</v>
      </c>
      <c r="AU490" s="223">
        <f t="shared" ref="AU490:AU553" ca="1" si="1154">2*IMREAL(K229)*COS(2*PI()*B229*41/Nt_load2)-2*IMAGINARY(K229)*SIN(2*PI()*B229*41/Nt_load2)</f>
        <v>5.601681847390362E-13</v>
      </c>
      <c r="AV490" s="223">
        <f t="shared" ref="AV490:AV553" ca="1" si="1155">2*IMREAL(K229)*COS(2*PI()*B229*42/Nt_load2)-2*IMAGINARY(K229)*SIN(2*PI()*B229*42/Nt_load2)</f>
        <v>-5.6667397603408241E-13</v>
      </c>
      <c r="AW490" s="223">
        <f t="shared" ref="AW490:AW553" ca="1" si="1156">2*IMREAL(K229)*COS(2*PI()*B229*43/Nt_load2)-2*IMAGINARY(K229)*SIN(2*PI()*B229*43/Nt_load2)</f>
        <v>5.7283842411527006E-13</v>
      </c>
      <c r="AX490" s="223">
        <f t="shared" ref="AX490:AX553" ca="1" si="1157">2*IMREAL(K229)*COS(2*PI()*B229*44/Nt_load2)-2*IMAGINARY(K229)*SIN(2*PI()*B229*44/Nt_load2)</f>
        <v>-5.786578157495724E-13</v>
      </c>
      <c r="AY490" s="223">
        <f t="shared" ref="AY490:AY553" ca="1" si="1158">2*IMREAL(K229)*COS(2*PI()*B229*45/Nt_load2)-2*IMAGINARY(K229)*SIN(2*PI()*B229*45/Nt_load2)</f>
        <v>5.8412864555308337E-13</v>
      </c>
      <c r="AZ490" s="223">
        <f t="shared" ref="AZ490:AZ553" ca="1" si="1159">2*IMREAL(K229)*COS(2*PI()*B229*46/Nt_load2)-2*IMAGINARY(K229)*SIN(2*PI()*B229*46/Nt_load2)</f>
        <v>-5.8924761810249002E-13</v>
      </c>
      <c r="BA490" s="223">
        <f t="shared" ref="BA490:BA553" ca="1" si="1160">2*IMREAL(K229)*COS(2*PI()*B229*47/Nt_load2)-2*IMAGINARY(K229)*SIN(2*PI()*B229*47/Nt_load2)</f>
        <v>5.9401164992013906E-13</v>
      </c>
      <c r="BB490" s="223">
        <f t="shared" ref="BB490:BB553" ca="1" si="1161">2*IMREAL(K229)*COS(2*PI()*B229*48/Nt_load2)-2*IMAGINARY(K229)*SIN(2*PI()*B229*48/Nt_load2)</f>
        <v>-5.9841787133140226E-13</v>
      </c>
      <c r="BC490" s="223">
        <f t="shared" ref="BC490:BC553" ca="1" si="1162">2*IMREAL(K229)*COS(2*PI()*B229*49/Nt_load2)-2*IMAGINARY(K229)*SIN(2*PI()*B229*49/Nt_load2)</f>
        <v>6.0246362819325625E-13</v>
      </c>
      <c r="BD490" s="223">
        <f t="shared" ref="BD490:BD553" ca="1" si="1163">2*IMREAL(K229)*COS(2*PI()*B229*50/Nt_load2)-2*IMAGINARY(K229)*SIN(2*PI()*B229*50/Nt_load2)</f>
        <v>-6.0614648349305733E-13</v>
      </c>
      <c r="BE490" s="223">
        <f t="shared" ref="BE490:BE553" ca="1" si="1164">2*IMREAL(K229)*COS(2*PI()*B229*51/Nt_load2)-2*IMAGINARY(K229)*SIN(2*PI()*B229*51/Nt_load2)</f>
        <v>6.0946421881647901E-13</v>
      </c>
      <c r="BF490" s="223">
        <f t="shared" ref="BF490:BF553" ca="1" si="1165">2*IMREAL(K229)*COS(2*PI()*B229*52/Nt_load2)-2*IMAGINARY(K229)*SIN(2*PI()*B229*52/Nt_load2)</f>
        <v>-6.1241483568382023E-13</v>
      </c>
      <c r="BG490" s="223">
        <f t="shared" ref="BG490:BG553" ca="1" si="1166">2*IMREAL(K229)*COS(2*PI()*B229*53/Nt_load2)-2*IMAGINARY(K229)*SIN(2*PI()*B229*53/Nt_load2)</f>
        <v>6.1499655675380846E-13</v>
      </c>
      <c r="BH490" s="223">
        <f t="shared" ref="BH490:BH553" ca="1" si="1167">2*IMREAL(K229)*COS(2*PI()*B229*54/Nt_load2)-2*IMAGINARY(K229)*SIN(2*PI()*B229*54/Nt_load2)</f>
        <v>-6.1720782689421362E-13</v>
      </c>
      <c r="BI490" s="223">
        <f t="shared" ref="BI490:BI553" ca="1" si="1168">2*IMREAL(K229)*COS(2*PI()*B229*55/Nt_load2)-2*IMAGINARY(K229)*SIN(2*PI()*B229*55/Nt_load2)</f>
        <v>6.1904731411858459E-13</v>
      </c>
      <c r="BJ490" s="223">
        <f t="shared" ref="BJ490:BJ553" ca="1" si="1169">2*IMREAL(K229)*COS(2*PI()*B229*56/Nt_load2)-2*IMAGINARY(K229)*SIN(2*PI()*B229*56/Nt_load2)</f>
        <v>-6.2051391038860047E-13</v>
      </c>
      <c r="BK490" s="223">
        <f t="shared" ref="BK490:BK553" ca="1" si="1170">2*IMREAL(K229)*COS(2*PI()*B229*57/Nt_load2)-2*IMAGINARY(K229)*SIN(2*PI()*B229*57/Nt_load2)</f>
        <v>6.216067322815077E-13</v>
      </c>
      <c r="BL490" s="223">
        <f t="shared" ref="BL490:BL553" ca="1" si="1171">2*IMREAL(K229)*COS(2*PI()*B229*58/Nt_load2)-2*IMAGINARY(K229)*SIN(2*PI()*B229*58/Nt_load2)</f>
        <v>-6.2232512152226043E-13</v>
      </c>
      <c r="BM490" s="223">
        <f t="shared" ref="BM490:BM553" ca="1" si="1172">2*IMREAL(K229)*COS(2*PI()*B229*59/Nt_load2)-2*IMAGINARY(K229)*SIN(2*PI()*B229*59/Nt_load2)</f>
        <v>6.2266864538004415E-13</v>
      </c>
      <c r="BN490" s="223">
        <f t="shared" ref="BN490:BN553" ca="1" si="1173">2*IMREAL(K229)*COS(2*PI()*B229*60/Nt_load2)-2*IMAGINARY(K229)*SIN(2*PI()*B229*60/Nt_load2)</f>
        <v>-6.2263709692893113E-13</v>
      </c>
      <c r="BO490" s="223">
        <f t="shared" ref="BO490:BO553" ca="1" si="1174">2*IMREAL(K229)*COS(2*PI()*B229*61/Nt_load2)-2*IMAGINARY(K229)*SIN(2*PI()*B229*61/Nt_load2)</f>
        <v>6.2223049517252846E-13</v>
      </c>
      <c r="BP490" s="223">
        <f t="shared" ref="BP490:BP553" ca="1" si="1175">2*IMREAL(K229)*COS(2*PI()*B229*62/Nt_load2)-2*IMAGINARY(K229)*SIN(2*PI()*B229*62/Nt_load2)</f>
        <v>-6.2144908503253176E-13</v>
      </c>
      <c r="BQ490" s="223">
        <f t="shared" ref="BQ490:BQ553" ca="1" si="1176">2*IMREAL(K229)*COS(2*PI()*B229*63/Nt_load2)-2*IMAGINARY(K229)*SIN(2*PI()*B229*63/Nt_load2)</f>
        <v>6.2029333720118856E-13</v>
      </c>
      <c r="BR490" s="223">
        <f t="shared" ref="BR490:BR553" ca="1" si="1177">2*IMREAL(K229)*COS(2*PI()*B229*64/Nt_load2)-2*IMAGINARY(K229)*SIN(2*PI()*B229*64/Nt_load2)</f>
        <v>-6.1876394785777694E-13</v>
      </c>
      <c r="BS490" s="223">
        <f t="shared" ref="BS490:BS553" ca="1" si="1178">2*IMREAL(K229)*COS(2*PI()*B229*65/Nt_load2)-2*IMAGINARY(K229)*SIN(2*PI()*B229*65/Nt_load2)</f>
        <v>6.1686183824924995E-13</v>
      </c>
      <c r="BT490" s="223">
        <f t="shared" ref="BT490:BT553" ca="1" si="1179">2*IMREAL(K229)*COS(2*PI()*B229*66/Nt_load2)-2*IMAGINARY(K229)*SIN(2*PI()*B229*66/Nt_load2)</f>
        <v>-6.145881541353111E-13</v>
      </c>
      <c r="BU490" s="223">
        <f t="shared" ref="BU490:BU553" ca="1" si="1180">2*IMREAL(K229)*COS(2*PI()*B229*67/Nt_load2)-2*IMAGINARY(K229)*SIN(2*PI()*B229*67/Nt_load2)</f>
        <v>6.1194426509825574E-13</v>
      </c>
      <c r="BV490" s="223">
        <f t="shared" ref="BV490:BV553" ca="1" si="1181">2*IMREAL(K229)*COS(2*PI()*B229*68/Nt_load2)-2*IMAGINARY(K229)*SIN(2*PI()*B229*68/Nt_load2)</f>
        <v>-6.0893176371797187E-13</v>
      </c>
      <c r="BW490" s="223">
        <f t="shared" ref="BW490:BW553" ca="1" si="1182">2*IMREAL(K229)*COS(2*PI()*B229*69/Nt_load2)-2*IMAGINARY(K229)*SIN(2*PI()*B229*69/Nt_load2)</f>
        <v>6.0555246461264946E-13</v>
      </c>
      <c r="BX490" s="223">
        <f t="shared" ref="BX490:BX553" ca="1" si="1183">2*IMREAL(K229)*COS(2*PI()*B229*70/Nt_load2)-2*IMAGINARY(K229)*SIN(2*PI()*B229*70/Nt_load2)</f>
        <v>-6.0180840334570922E-13</v>
      </c>
      <c r="BY490" s="223">
        <f t="shared" ref="BY490:BY553" ca="1" si="1184">2*IMREAL(K229)*COS(2*PI()*B229*71/Nt_load2)-2*IMAGINARY(K229)*SIN(2*PI()*B229*71/Nt_load2)</f>
        <v>5.9770183519966395E-13</v>
      </c>
      <c r="BZ490" s="223">
        <f t="shared" ref="BZ490:BZ553" ca="1" si="1185">2*IMREAL(K229)*COS(2*PI()*B229*72/Nt_load2)-2*IMAGINARY(K229)*SIN(2*PI()*B229*72/Nt_load2)</f>
        <v>-5.9323523381760091E-13</v>
      </c>
      <c r="CA490" s="223">
        <f t="shared" ref="CA490:CA553" ca="1" si="1186">2*IMREAL(K229)*COS(2*PI()*B229*73/Nt_load2)-2*IMAGINARY(K229)*SIN(2*PI()*B229*73/Nt_load2)</f>
        <v>5.8841128971318004E-13</v>
      </c>
      <c r="CB490" s="223">
        <f t="shared" ref="CB490:CB553" ca="1" si="1187">2*IMREAL(K229)*COS(2*PI()*B229*74/Nt_load2)-2*IMAGINARY(K229)*SIN(2*PI()*B229*74/Nt_load2)</f>
        <v>-5.8323290864995104E-13</v>
      </c>
      <c r="CC490" s="223">
        <f t="shared" ref="CC490:CC553" ca="1" si="1188">2*IMREAL(K229)*COS(2*PI()*B229*75/Nt_load2)-2*IMAGINARY(K229)*SIN(2*PI()*B229*75/Nt_load2)</f>
        <v>5.7770320989103447E-13</v>
      </c>
      <c r="CD490" s="223">
        <f t="shared" ref="CD490:CD553" ca="1" si="1189">2*IMREAL(K229)*COS(2*PI()*B229*76/Nt_load2)-2*IMAGINARY(K229)*SIN(2*PI()*B229*76/Nt_load2)</f>
        <v>-5.7182552432020045E-13</v>
      </c>
      <c r="CE490" s="223">
        <f t="shared" ref="CE490:CE553" ca="1" si="1190">2*IMREAL(K229)*COS(2*PI()*B229*77/Nt_load2)-2*IMAGINARY(K229)*SIN(2*PI()*B229*77/Nt_load2)</f>
        <v>5.6560339243544287E-13</v>
      </c>
      <c r="CF490" s="223">
        <f t="shared" ref="CF490:CF553" ca="1" si="1191">2*IMREAL(K229)*COS(2*PI()*B229*78/Nt_load2)-2*IMAGINARY(K229)*SIN(2*PI()*B229*78/Nt_load2)</f>
        <v>-5.5904056221635513E-13</v>
      </c>
      <c r="CG490" s="223">
        <f t="shared" ref="CG490:CG553" ca="1" si="1192">2*IMREAL(K229)*COS(2*PI()*B229*79/Nt_load2)-2*IMAGINARY(K229)*SIN(2*PI()*B229*79/Nt_load2)</f>
        <v>5.5214098686646111E-13</v>
      </c>
      <c r="CH490" s="223">
        <f t="shared" ref="CH490:CH553" ca="1" si="1193">2*IMREAL(K229)*COS(2*PI()*B229*80/Nt_load2)-2*IMAGINARY(K229)*SIN(2*PI()*B229*80/Nt_load2)</f>
        <v>-5.4490882243196849E-13</v>
      </c>
      <c r="CI490" s="223">
        <f t="shared" ref="CI490:CI553" ca="1" si="1194">2*IMREAL(K229)*COS(2*PI()*B229*81/Nt_load2)-2*IMAGINARY(K229)*SIN(2*PI()*B229*81/Nt_load2)</f>
        <v>5.373484252982876E-13</v>
      </c>
      <c r="CJ490" s="223">
        <f t="shared" ref="CJ490:CJ553" ca="1" si="1195">2*IMREAL(K229)*COS(2*PI()*B229*82/Nt_load2)-2*IMAGINARY(K229)*SIN(2*PI()*B229*82/Nt_load2)</f>
        <v>-5.2946434956595882E-13</v>
      </c>
      <c r="CK490" s="223">
        <f t="shared" ref="CK490:CK553" ca="1" si="1196">2*IMREAL(K229)*COS(2*PI()*B229*83/Nt_load2)-2*IMAGINARY(K229)*SIN(2*PI()*B229*83/Nt_load2)</f>
        <v>5.2126134430739837E-13</v>
      </c>
      <c r="CL490" s="223">
        <f t="shared" ref="CL490:CL553" ca="1" si="1197">2*IMREAL(K229)*COS(2*PI()*B229*84/Nt_load2)-2*IMAGINARY(K229)*SIN(2*PI()*B229*84/Nt_load2)</f>
        <v>-5.127443507062443E-13</v>
      </c>
      <c r="CM490" s="223">
        <f t="shared" ref="CM490:CM553" ca="1" si="1198">2*IMREAL(K229)*COS(2*PI()*B229*85/Nt_load2)-2*IMAGINARY(K229)*SIN(2*PI()*B229*85/Nt_load2)</f>
        <v>5.0391849908097071E-13</v>
      </c>
      <c r="CN490" s="223">
        <f t="shared" ref="CN490:CN553" ca="1" si="1199">2*IMREAL(K229)*COS(2*PI()*B229*86/Nt_load2)-2*IMAGINARY(K229)*SIN(2*PI()*B229*86/Nt_load2)</f>
        <v>-4.9478910579457684E-13</v>
      </c>
      <c r="CO490" s="223">
        <f t="shared" ref="CO490:CO553" ca="1" si="1200">2*IMREAL(K229)*COS(2*PI()*B229*87/Nt_load2)-2*IMAGINARY(K229)*SIN(2*PI()*B229*87/Nt_load2)</f>
        <v>4.853616700522308E-13</v>
      </c>
      <c r="CP490" s="223">
        <f t="shared" ref="CP490:CP553" ca="1" si="1201">2*IMREAL(K229)*COS(2*PI()*B229*88/Nt_load2)-2*IMAGINARY(K229)*SIN(2*PI()*B229*88/Nt_load2)</f>
        <v>-4.7564187058866554E-13</v>
      </c>
      <c r="CQ490" s="223">
        <f t="shared" ref="CQ490:CQ553" ca="1" si="1202">2*IMREAL(K229)*COS(2*PI()*B229*89/Nt_load2)-2*IMAGINARY(K229)*SIN(2*PI()*B229*89/Nt_load2)</f>
        <v>4.6563556224765244E-13</v>
      </c>
      <c r="CR490" s="223">
        <f t="shared" ref="CR490:CR553" ca="1" si="1203">2*IMREAL(K229)*COS(2*PI()*B229*90/Nt_load2)-2*IMAGINARY(K229)*SIN(2*PI()*B229*90/Nt_load2)</f>
        <v>-4.553487724551765E-13</v>
      </c>
      <c r="CS490" s="223">
        <f t="shared" ref="CS490:CS553" ca="1" si="1204">2*IMREAL(K229)*COS(2*PI()*B229*91/Nt_load2)-2*IMAGINARY(K229)*SIN(2*PI()*B229*91/Nt_load2)</f>
        <v>4.4478769758876064E-13</v>
      </c>
      <c r="CT490" s="223">
        <f t="shared" ref="CT490:CT553" ca="1" si="1205">2*IMREAL(K229)*COS(2*PI()*B229*92/Nt_load2)-2*IMAGINARY(K229)*SIN(2*PI()*B229*92/Nt_load2)</f>
        <v>-4.3395869924500045E-13</v>
      </c>
      <c r="CU490" s="223">
        <f t="shared" ref="CU490:CU553" ca="1" si="1206">2*IMREAL(K229)*COS(2*PI()*B229*93/Nt_load2)-2*IMAGINARY(K229)*SIN(2*PI()*B229*93/Nt_load2)</f>
        <v>4.2286830040757585E-13</v>
      </c>
      <c r="CV490" s="223">
        <f t="shared" ref="CV490:CV553" ca="1" si="1207">2*IMREAL(K229)*COS(2*PI()*B229*94/Nt_load2)-2*IMAGINARY(K229)*SIN(2*PI()*B229*94/Nt_load2)</f>
        <v>-4.115231815180499E-13</v>
      </c>
      <c r="CW490" s="223">
        <f t="shared" ref="CW490:CW553" ca="1" si="1208">2*IMREAL(K229)*COS(2*PI()*B229*95/Nt_load2)-2*IMAGINARY(K229)*SIN(2*PI()*B229*95/Nt_load2)</f>
        <v>3.9993017645182006E-13</v>
      </c>
      <c r="CX490" s="223">
        <f t="shared" ref="CX490:CX553" ca="1" si="1209">2*IMREAL(K229)*COS(2*PI()*B229*96/Nt_load2)-2*IMAGINARY(K229)*SIN(2*PI()*B229*96/Nt_load2)</f>
        <v>-3.8809626840164821E-13</v>
      </c>
      <c r="CY490" s="223">
        <f t="shared" ref="CY490:CY553" ca="1" si="1210">2*IMREAL(K229)*COS(2*PI()*B229*97/Nt_load2)-2*IMAGINARY(K229)*SIN(2*PI()*B229*97/Nt_load2)</f>
        <v>3.7602858567127346E-13</v>
      </c>
      <c r="CZ490" s="223">
        <f t="shared" ref="CZ490:CZ553" ca="1" si="1211">2*IMREAL(K229)*COS(2*PI()*B229*98/Nt_load2)-2*IMAGINARY(K229)*SIN(2*PI()*B229*98/Nt_load2)</f>
        <v>-3.6373439738147694E-13</v>
      </c>
      <c r="DA490" s="223">
        <f t="shared" ref="DA490:DA553" ca="1" si="1212">2*IMREAL(K229)*COS(2*PI()*B229*99/Nt_load2)-2*IMAGINARY(K229)*SIN(2*PI()*B229*99/Nt_load2)</f>
        <v>3.5122110909160282E-13</v>
      </c>
      <c r="DB490" s="223">
        <f t="shared" ref="DB490:DB553" ca="1" si="1213">2*IMREAL(K229)*COS(2*PI()*B229*100/Nt_load2)-2*IMAGINARY(K229)*SIN(2*PI()*B229*100/Nt_load2)</f>
        <v>-3.3849625833861507E-13</v>
      </c>
      <c r="DC490" s="223">
        <f t="shared" ref="DC490:DC553" ca="1" si="1214">2*IMREAL(K229)*COS(2*PI()*B229*101/Nt_load2)-2*IMAGINARY(K229)*SIN(2*PI()*B229*101/Nt_load2)</f>
        <v>3.2556751009679437E-13</v>
      </c>
      <c r="DD490" s="223">
        <f t="shared" ref="DD490:DD553" ca="1" si="1215">2*IMREAL(K229)*COS(2*PI()*B229*102/Nt_load2)-2*IMAGINARY(K229)*SIN(2*PI()*B229*102/Nt_load2)</f>
        <v>-3.1244265216064452E-13</v>
      </c>
      <c r="DE490" s="223">
        <f t="shared" ref="DE490:DE553" ca="1" si="1216">2*IMREAL(K229)*COS(2*PI()*B229*103/Nt_load2)-2*IMAGINARY(K229)*SIN(2*PI()*B229*103/Nt_load2)</f>
        <v>2.9912959045381635E-13</v>
      </c>
      <c r="DF490" s="223">
        <f t="shared" ref="DF490:DF553" ca="1" si="1217">2*IMREAL(K229)*COS(2*PI()*B229*104/Nt_load2)-2*IMAGINARY(K229)*SIN(2*PI()*B229*104/Nt_load2)</f>
        <v>-2.8563634426687448E-13</v>
      </c>
      <c r="DG490" s="223">
        <f t="shared" ref="DG490:DG553" ca="1" si="1218">2*IMREAL(K229)*COS(2*PI()*B229*105/Nt_load2)-2*IMAGINARY(K229)*SIN(2*PI()*B229*105/Nt_load2)</f>
        <v>2.7197104142677702E-13</v>
      </c>
      <c r="DH490" s="223">
        <f t="shared" ref="DH490:DH553" ca="1" si="1219">2*IMREAL(K229)*COS(2*PI()*B229*106/Nt_load2)-2*IMAGINARY(K229)*SIN(2*PI()*B229*106/Nt_load2)</f>
        <v>-2.5814191340100849E-13</v>
      </c>
      <c r="DI490" s="223">
        <f t="shared" ref="DI490:DI553" ca="1" si="1220">2*IMREAL(K229)*COS(2*PI()*B229*107/Nt_load2)-2*IMAGINARY(K229)*SIN(2*PI()*B229*107/Nt_load2)</f>
        <v>2.4415729033912316E-13</v>
      </c>
      <c r="DJ490" s="223">
        <f t="shared" ref="DJ490:DJ553" ca="1" si="1221">2*IMREAL(K229)*COS(2*PI()*B229*108/Nt_load2)-2*IMAGINARY(K229)*SIN(2*PI()*B229*108/Nt_load2)</f>
        <v>-2.3002559605516649E-13</v>
      </c>
      <c r="DK490" s="223">
        <f t="shared" ref="DK490:DK553" ca="1" si="1222">2*IMREAL(K229)*COS(2*PI()*B229*109/Nt_load2)-2*IMAGINARY(K229)*SIN(2*PI()*B229*109/Nt_load2)</f>
        <v>2.1575534295335724E-13</v>
      </c>
      <c r="DL490" s="223">
        <f t="shared" ref="DL490:DL553" ca="1" si="1223">2*IMREAL(K229)*COS(2*PI()*B229*110/Nt_load2)-2*IMAGINARY(K229)*SIN(2*PI()*B229*110/Nt_load2)</f>
        <v>-2.0135512690056476E-13</v>
      </c>
      <c r="DM490" s="223">
        <f t="shared" ref="DM490:DM553" ca="1" si="1224">2*IMREAL(K229)*COS(2*PI()*B229*111/Nt_load2)-2*IMAGINARY(K229)*SIN(2*PI()*B229*111/Nt_load2)</f>
        <v>1.8683362204848038E-13</v>
      </c>
      <c r="DN490" s="223">
        <f t="shared" ref="DN490:DN553" ca="1" si="1225">2*IMREAL(K229)*COS(2*PI()*B229*112/Nt_load2)-2*IMAGINARY(K229)*SIN(2*PI()*B229*112/Nt_load2)</f>
        <v>-1.7219957560863309E-13</v>
      </c>
      <c r="DO490" s="223">
        <f t="shared" ref="DO490:DO553" ca="1" si="1226">2*IMREAL(K229)*COS(2*PI()*B229*113/Nt_load2)-2*IMAGINARY(K229)*SIN(2*PI()*B229*113/Nt_load2)</f>
        <v>1.5746180258339597E-13</v>
      </c>
      <c r="DP490" s="223">
        <f t="shared" ref="DP490:DP553" ca="1" si="1227">2*IMREAL(K229)*COS(2*PI()*B229*114/Nt_load2)-2*IMAGINARY(K229)*SIN(2*PI()*B229*114/Nt_load2)</f>
        <v>-1.4262918045615864E-13</v>
      </c>
      <c r="DQ490" s="223">
        <f t="shared" ref="DQ490:DQ553" ca="1" si="1228">2*IMREAL(K229)*COS(2*PI()*B229*115/Nt_load2)-2*IMAGINARY(K229)*SIN(2*PI()*B229*115/Nt_load2)</f>
        <v>1.2771064384389763E-13</v>
      </c>
      <c r="DR490" s="223">
        <f t="shared" ref="DR490:DR553" ca="1" si="1229">2*IMREAL(K229)*COS(2*PI()*B229*116/Nt_load2)-2*IMAGINARY(K229)*SIN(2*PI()*B229*116/Nt_load2)</f>
        <v>-1.1271517911515914E-13</v>
      </c>
      <c r="DS490" s="223">
        <f t="shared" ref="DS490:DS553" ca="1" si="1230">2*IMREAL(K229)*COS(2*PI()*B229*117/Nt_load2)-2*IMAGINARY(K229)*SIN(2*PI()*B229*117/Nt_load2)</f>
        <v>9.7651818977213683E-14</v>
      </c>
      <c r="DT490" s="223">
        <f t="shared" ref="DT490:DT553" ca="1" si="1231">2*IMREAL(K229)*COS(2*PI()*B229*118/Nt_load2)-2*IMAGINARY(K229)*SIN(2*PI()*B229*118/Nt_load2)</f>
        <v>-8.2529637034953024E-14</v>
      </c>
      <c r="DU490" s="223">
        <f t="shared" ref="DU490:DU553" ca="1" si="1232">2*IMREAL(K229)*COS(2*PI()*B229*119/Nt_load2)-2*IMAGINARY(K229)*SIN(2*PI()*B229*119/Nt_load2)</f>
        <v>6.7357742325324349E-14</v>
      </c>
      <c r="DV490" s="223">
        <f t="shared" ref="DV490:DV553" ca="1" si="1233">2*IMREAL(K229)*COS(2*PI()*B229*120/Nt_load2)-2*IMAGINARY(K229)*SIN(2*PI()*B229*120/Nt_load2)</f>
        <v>-5.2145273830387108E-14</v>
      </c>
      <c r="DW490" s="223">
        <f t="shared" ref="DW490:DW553" ca="1" si="1234">2*IMREAL(K229)*COS(2*PI()*B229*121/Nt_load2)-2*IMAGINARY(K229)*SIN(2*PI()*B229*121/Nt_load2)</f>
        <v>3.6901394972331802E-14</v>
      </c>
      <c r="DX490" s="223">
        <f t="shared" ref="DX490:DX553" ca="1" si="1235">2*IMREAL(K229)*COS(2*PI()*B229*122/Nt_load2)-2*IMAGINARY(K229)*SIN(2*PI()*B229*122/Nt_load2)</f>
        <v>-2.1635288093777196E-14</v>
      </c>
      <c r="DY490" s="223">
        <f t="shared" ref="DY490:DY553" ca="1" si="1236">2*IMREAL(K229)*COS(2*PI()*B229*123/Nt_load2)-2*IMAGINARY(K229)*SIN(2*PI()*B229*123/Nt_load2)</f>
        <v>6.3561489266703963E-15</v>
      </c>
      <c r="DZ490" s="223">
        <f t="shared" ref="DZ490:DZ553" ca="1" si="1237">2*IMREAL(K229)*COS(2*PI()*B229*124/Nt_load2)-2*IMAGINARY(K229)*SIN(2*PI()*B229*124/Nt_load2)</f>
        <v>8.9268189468426942E-15</v>
      </c>
      <c r="EA490" s="223">
        <f t="shared" ref="EA490:EA553" ca="1" si="1238">2*IMREAL(K229)*COS(2*PI()*B229*125/Nt_load2)-2*IMAGINARY(K229)*SIN(2*PI()*B229*125/Nt_load2)</f>
        <v>-2.4204409638452881E-14</v>
      </c>
      <c r="EB490" s="223">
        <f t="shared" ref="EB490:EB553" ca="1" si="1239">2*IMREAL(K229)*COS(2*PI()*B229*126/Nt_load2)-2*IMAGINARY(K229)*SIN(2*PI()*B229*126/Nt_load2)</f>
        <v>3.9467420498758013E-14</v>
      </c>
      <c r="EC490" s="223">
        <f t="shared" ref="EC490:EC553" ca="1" si="1240">2*IMREAL(K229)*COS(2*PI()*B229*127/Nt_load2)-2*IMAGINARY(K229)*SIN(2*PI()*B229*127/Nt_load2)</f>
        <v>-5.4706657660736601E-14</v>
      </c>
      <c r="ED490" s="223">
        <f t="shared" ref="ED490:ED553" ca="1" si="1241">2*IMREAL(K229)*COS(2*PI()*B229*128/Nt_load2)-2*IMAGINARY(K229)*SIN(2*PI()*B229*128/Nt_load2)</f>
        <v>6.9912941577754024E-14</v>
      </c>
      <c r="EE490" s="223">
        <f t="shared" ref="EE490:EE553" ca="1" si="1242">2*IMREAL(K229)*COS(2*PI()*B229*129/Nt_load2)-2*IMAGINARY(K229)*SIN(2*PI()*B229*129/Nt_load2)</f>
        <v>-8.5077112552978259E-14</v>
      </c>
      <c r="EF490" s="223">
        <f t="shared" ref="EF490:EF553" ca="1" si="1243">2*IMREAL(K229)*COS(2*PI()*B229*130/Nt_load2)-2*IMAGINARY(K229)*SIN(2*PI()*B229*130/Nt_load2)</f>
        <v>1.0019003625683868E-13</v>
      </c>
      <c r="EG490" s="223">
        <f t="shared" ref="EG490:EG553" ca="1" si="1244">2*IMREAL(K229)*COS(2*PI()*B229*131/Nt_load2)-2*IMAGINARY(K229)*SIN(2*PI()*B229*131/Nt_load2)</f>
        <v>-1.1524260922920474E-13</v>
      </c>
      <c r="EH490" s="223">
        <f t="shared" ref="EH490:EH553" ca="1" si="1245">2*IMREAL(K229)*COS(2*PI()*B229*132/Nt_load2)-2*IMAGINARY(K229)*SIN(2*PI()*B229*132/Nt_load2)</f>
        <v>1.3022576436296979E-13</v>
      </c>
      <c r="EI490" s="223">
        <f t="shared" ref="EI490:EI553" ca="1" si="1246">2*IMREAL(K229)*COS(2*PI()*B229*133/Nt_load2)-2*IMAGINARY(K229)*SIN(2*PI()*B229*133/Nt_load2)</f>
        <v>-1.4513047636570309E-13</v>
      </c>
      <c r="EJ490" s="223">
        <f t="shared" ref="EJ490:EJ553" ca="1" si="1247">2*IMREAL(K229)*COS(2*PI()*B229*134/Nt_load2)-2*IMAGINARY(K229)*SIN(2*PI()*B229*134/Nt_load2)</f>
        <v>1.5994776719628628E-13</v>
      </c>
      <c r="EK490" s="223">
        <f t="shared" ref="EK490:EK553" ca="1" si="1248">2*IMREAL(K229)*COS(2*PI()*B229*135/Nt_load2)-2*IMAGINARY(K229)*SIN(2*PI()*B229*135/Nt_load2)</f>
        <v>-1.7466871147274272E-13</v>
      </c>
      <c r="EL490" s="223">
        <f t="shared" ref="EL490:EL553" ca="1" si="1249">2*IMREAL(K229)*COS(2*PI()*B229*136/Nt_load2)-2*IMAGINARY(K229)*SIN(2*PI()*B229*136/Nt_load2)</f>
        <v>1.8928444184869163E-13</v>
      </c>
      <c r="EM490" s="223">
        <f t="shared" ref="EM490:EM553" ca="1" si="1250">2*IMREAL(K229)*COS(2*PI()*B229*137/Nt_load2)-2*IMAGINARY(K229)*SIN(2*PI()*B229*137/Nt_load2)</f>
        <v>-2.0378615435467202E-13</v>
      </c>
      <c r="EN490" s="223">
        <f t="shared" ref="EN490:EN553" ca="1" si="1251">2*IMREAL(K229)*COS(2*PI()*B229*138/Nt_load2)-2*IMAGINARY(K229)*SIN(2*PI()*B229*138/Nt_load2)</f>
        <v>2.1816511370132424E-13</v>
      </c>
      <c r="EO490" s="223">
        <f t="shared" ref="EO490:EO553" ca="1" si="1252">2*IMREAL(K229)*COS(2*PI()*B229*139/Nt_load2)-2*IMAGINARY(K229)*SIN(2*PI()*B229*139/Nt_load2)</f>
        <v>-2.3241265854120178E-13</v>
      </c>
      <c r="EP490" s="223">
        <f t="shared" ref="EP490:EP553" ca="1" si="1253">2*IMREAL(K229)*COS(2*PI()*B229*140/Nt_load2)-2*IMAGINARY(K229)*SIN(2*PI()*B229*140/Nt_load2)</f>
        <v>2.4652020668604299E-13</v>
      </c>
      <c r="EQ490" s="223">
        <f t="shared" ref="EQ490:EQ553" ca="1" si="1254">2*IMREAL(K229)*COS(2*PI()*B229*141/Nt_load2)-2*IMAGINARY(K229)*SIN(2*PI()*B229*141/Nt_load2)</f>
        <v>-2.6047926027636079E-13</v>
      </c>
      <c r="ER490" s="223">
        <f t="shared" ref="ER490:ER553" ca="1" si="1255">2*IMREAL(K229)*COS(2*PI()*B229*142/Nt_load2)-2*IMAGINARY(K229)*SIN(2*PI()*B229*142/Nt_load2)</f>
        <v>2.7428141090020314E-13</v>
      </c>
      <c r="ES490" s="223">
        <f t="shared" ref="ES490:ES553" ca="1" si="1256">2*IMREAL(K229)*COS(2*PI()*B229*143/Nt_load2)-2*IMAGINARY(K229)*SIN(2*PI()*B229*143/Nt_load2)</f>
        <v>-2.8791834465819378E-13</v>
      </c>
      <c r="ET490" s="223">
        <f t="shared" ref="ET490:ET553" ca="1" si="1257">2*IMREAL(K229)*COS(2*PI()*B229*144/Nt_load2)-2*IMAGINARY(K229)*SIN(2*PI()*B229*144/Nt_load2)</f>
        <v>3.0138184717132264E-13</v>
      </c>
      <c r="EU490" s="223">
        <f t="shared" ref="EU490:EU553" ca="1" si="1258">2*IMREAL(K229)*COS(2*PI()*B229*145/Nt_load2)-2*IMAGINARY(K229)*SIN(2*PI()*B229*145/Nt_load2)</f>
        <v>-3.1466380852910849E-13</v>
      </c>
      <c r="EV490" s="223">
        <f t="shared" ref="EV490:EV553" ca="1" si="1259">2*IMREAL(K229)*COS(2*PI()*B229*146/Nt_load2)-2*IMAGINARY(K229)*SIN(2*PI()*B229*146/Nt_load2)</f>
        <v>3.2775622817467401E-13</v>
      </c>
      <c r="EW490" s="223">
        <f t="shared" ref="EW490:EW553" ca="1" si="1260">2*IMREAL(K229)*COS(2*PI()*B229*147/Nt_load2)-2*IMAGINARY(K229)*SIN(2*PI()*B229*147/Nt_load2)</f>
        <v>-3.4065121972398171E-13</v>
      </c>
      <c r="EX490" s="223">
        <f t="shared" ref="EX490:EX553" ca="1" si="1261">2*IMREAL(K229)*COS(2*PI()*B229*148/Nt_load2)-2*IMAGINARY(K229)*SIN(2*PI()*B229*148/Nt_load2)</f>
        <v>3.533410157162971E-13</v>
      </c>
      <c r="EY490" s="223">
        <f t="shared" ref="EY490:EY553" ca="1" si="1262">2*IMREAL(K229)*COS(2*PI()*B229*149/Nt_load2)-2*IMAGINARY(K229)*SIN(2*PI()*B229*149/Nt_load2)</f>
        <v>-3.658179722930165E-13</v>
      </c>
      <c r="EZ490" s="223">
        <f t="shared" ref="EZ490:EZ553" ca="1" si="1263">2*IMREAL(K229)*COS(2*PI()*B229*150/Nt_load2)-2*IMAGINARY(K229)*SIN(2*PI()*B229*150/Nt_load2)</f>
        <v>3.7807457380204147E-13</v>
      </c>
      <c r="FA490" s="223">
        <f t="shared" ref="FA490:FA553" ca="1" si="1264">2*IMREAL(K229)*COS(2*PI()*B229*151/Nt_load2)-2*IMAGINARY(K229)*SIN(2*PI()*B229*151/Nt_load2)</f>
        <v>-3.9010343732489937E-13</v>
      </c>
      <c r="FB490" s="223">
        <f t="shared" ref="FB490:FB553" ca="1" si="1265">2*IMREAL(K229)*COS(2*PI()*B229*152/Nt_load2)-2*IMAGINARY(K229)*SIN(2*PI()*B229*152/Nt_load2)</f>
        <v>4.0189731712404777E-13</v>
      </c>
      <c r="FC490" s="223">
        <f t="shared" ref="FC490:FC553" ca="1" si="1266">2*IMREAL(K229)*COS(2*PI()*B229*153/Nt_load2)-2*IMAGINARY(K229)*SIN(2*PI()*B229*153/Nt_load2)</f>
        <v>-4.1344910900726926E-13</v>
      </c>
      <c r="FD490" s="223">
        <f t="shared" ref="FD490:FD553" ca="1" si="1267">2*IMREAL(K229)*COS(2*PI()*B229*154/Nt_load2)-2*IMAGINARY(K229)*SIN(2*PI()*B229*154/Nt_load2)</f>
        <v>4.2475185460708243E-13</v>
      </c>
      <c r="FE490" s="223">
        <f t="shared" ref="FE490:FE553" ca="1" si="1268">2*IMREAL(K229)*COS(2*PI()*B229*155/Nt_load2)-2*IMAGINARY(K229)*SIN(2*PI()*B229*155/Nt_load2)</f>
        <v>-4.3579874557217509E-13</v>
      </c>
      <c r="FF490" s="223">
        <f t="shared" ref="FF490:FF553" ca="1" si="1269">2*IMREAL(K229)*COS(2*PI()*B229*156/Nt_load2)-2*IMAGINARY(K229)*SIN(2*PI()*B229*156/Nt_load2)</f>
        <v>4.4658312766849959E-13</v>
      </c>
      <c r="FG490" s="223">
        <f t="shared" ref="FG490:FG553" ca="1" si="1270">2*IMREAL(K229)*COS(2*PI()*B229*157/Nt_load2)-2*IMAGINARY(K229)*SIN(2*PI()*B229*157/Nt_load2)</f>
        <v>-4.5709850478753517E-13</v>
      </c>
      <c r="FH490" s="223">
        <f t="shared" ref="FH490:FH553" ca="1" si="1271">2*IMREAL(K229)*COS(2*PI()*B229*158/Nt_load2)-2*IMAGINARY(K229)*SIN(2*PI()*B229*158/Nt_load2)</f>
        <v>4.6733854285930063E-13</v>
      </c>
      <c r="FI490" s="223">
        <f t="shared" ref="FI490:FI553" ca="1" si="1272">2*IMREAL(K229)*COS(2*PI()*B229*159/Nt_load2)-2*IMAGINARY(K229)*SIN(2*PI()*B229*159/Nt_load2)</f>
        <v>-4.7729707366776123E-13</v>
      </c>
      <c r="FJ490" s="223">
        <f t="shared" ref="FJ490:FJ553" ca="1" si="1273">2*IMREAL(K229)*COS(2*PI()*B229*160/Nt_load2)-2*IMAGINARY(K229)*SIN(2*PI()*B229*160/Nt_load2)</f>
        <v>4.869680985663092E-13</v>
      </c>
      <c r="FK490" s="223">
        <f t="shared" ref="FK490:FK553" ca="1" si="1274">2*IMREAL(K229)*COS(2*PI()*B229*161/Nt_load2)-2*IMAGINARY(K229)*SIN(2*PI()*B229*161/Nt_load2)</f>
        <v>-4.9634579209121358E-13</v>
      </c>
      <c r="FL490" s="223">
        <f t="shared" ref="FL490:FL553" ca="1" si="1275">2*IMREAL(K229)*COS(2*PI()*B229*162/Nt_load2)-2*IMAGINARY(K229)*SIN(2*PI()*B229*162/Nt_load2)</f>
        <v>5.0542450547052652E-13</v>
      </c>
      <c r="FM490" s="223">
        <f t="shared" ref="FM490:FM553" ca="1" si="1276">2*IMREAL(K229)*COS(2*PI()*B229*163/Nt_load2)-2*IMAGINARY(K229)*SIN(2*PI()*B229*163/Nt_load2)</f>
        <v>-5.1419877002680343E-13</v>
      </c>
      <c r="FN490" s="223">
        <f t="shared" ref="FN490:FN553" ca="1" si="1277">2*IMREAL(K229)*COS(2*PI()*B229*164/Nt_load2)-2*IMAGINARY(K229)*SIN(2*PI()*B229*164/Nt_load2)</f>
        <v>5.2266330047110652E-13</v>
      </c>
      <c r="FO490" s="223">
        <f t="shared" ref="FO490:FO553" ca="1" si="1278">2*IMREAL(K229)*COS(2*PI()*B229*165/Nt_load2)-2*IMAGINARY(K229)*SIN(2*PI()*B229*165/Nt_load2)</f>
        <v>-5.3081299808684671E-13</v>
      </c>
      <c r="FP490" s="223">
        <f t="shared" ref="FP490:FP553" ca="1" si="1279">2*IMREAL(K229)*COS(2*PI()*B229*166/Nt_load2)-2*IMAGINARY(K229)*SIN(2*PI()*B229*166/Nt_load2)</f>
        <v>5.3864295380095277E-13</v>
      </c>
      <c r="FQ490" s="223">
        <f t="shared" ref="FQ490:FQ553" ca="1" si="1280">2*IMREAL(K229)*COS(2*PI()*B229*167/Nt_load2)-2*IMAGINARY(K229)*SIN(2*PI()*B229*167/Nt_load2)</f>
        <v>-5.4614845114081077E-13</v>
      </c>
      <c r="FR490" s="223">
        <f t="shared" ref="FR490:FR553" ca="1" si="1281">2*IMREAL(K229)*COS(2*PI()*B229*168/Nt_load2)-2*IMAGINARY(K229)*SIN(2*PI()*B229*168/Nt_load2)</f>
        <v>5.5332496907554136E-13</v>
      </c>
      <c r="FS490" s="223">
        <f t="shared" ref="FS490:FS553" ca="1" si="1282">2*IMREAL(K229)*COS(2*PI()*B229*169/Nt_load2)-2*IMAGINARY(K229)*SIN(2*PI()*B229*169/Nt_load2)</f>
        <v>-5.6016818473902125E-13</v>
      </c>
      <c r="FT490" s="223">
        <f t="shared" ref="FT490:FT553" ca="1" si="1283">2*IMREAL(K229)*COS(2*PI()*B229*170/Nt_load2)-2*IMAGINARY(K229)*SIN(2*PI()*B229*170/Nt_load2)</f>
        <v>5.6667397603408282E-13</v>
      </c>
      <c r="FU490" s="223">
        <f t="shared" ref="FU490:FU553" ca="1" si="1284">2*IMREAL(K229)*COS(2*PI()*B229*171/Nt_load2)-2*IMAGINARY(K229)*SIN(2*PI()*B229*171/Nt_load2)</f>
        <v>-5.7283842411525674E-13</v>
      </c>
      <c r="FV490" s="223">
        <f t="shared" ref="FV490:FV553" ca="1" si="1285">2*IMREAL(K229)*COS(2*PI()*B229*172/Nt_load2)-2*IMAGINARY(K229)*SIN(2*PI()*B229*172/Nt_load2)</f>
        <v>5.7865781574957947E-13</v>
      </c>
      <c r="FW490" s="223">
        <f t="shared" ref="FW490:FW553" ca="1" si="1286">2*IMREAL(K229)*COS(2*PI()*B229*173/Nt_load2)-2*IMAGINARY(K229)*SIN(2*PI()*B229*173/Nt_load2)</f>
        <v>-5.8412864555307782E-13</v>
      </c>
      <c r="FX490" s="223">
        <f t="shared" ref="FX490:FX553" ca="1" si="1287">2*IMREAL(K229)*COS(2*PI()*B229*174/Nt_load2)-2*IMAGINARY(K229)*SIN(2*PI()*B229*174/Nt_load2)</f>
        <v>5.8924761810247326E-13</v>
      </c>
      <c r="FY490" s="223">
        <f t="shared" ref="FY490:FY553" ca="1" si="1288">2*IMREAL(K229)*COS(2*PI()*B229*175/Nt_load2)-2*IMAGINARY(K229)*SIN(2*PI()*B229*175/Nt_load2)</f>
        <v>-5.9401164992013411E-13</v>
      </c>
      <c r="FZ490" s="223">
        <f t="shared" ref="FZ490:FZ553" ca="1" si="1289">2*IMREAL(K229)*COS(2*PI()*B229*176/Nt_load2)-2*IMAGINARY(K229)*SIN(2*PI()*B229*176/Nt_load2)</f>
        <v>5.9841787133138782E-13</v>
      </c>
      <c r="GA490" s="223">
        <f t="shared" ref="GA490:GA553" ca="1" si="1290">2*IMREAL(K229)*COS(2*PI()*B229*177/Nt_load2)-2*IMAGINARY(K229)*SIN(2*PI()*B229*177/Nt_load2)</f>
        <v>-6.0246362819325655E-13</v>
      </c>
      <c r="GB490" s="223">
        <f t="shared" ref="GB490:GB553" ca="1" si="1291">2*IMREAL(K229)*COS(2*PI()*B229*178/Nt_load2)-2*IMAGINARY(K229)*SIN(2*PI()*B229*178/Nt_load2)</f>
        <v>6.0614648349304956E-13</v>
      </c>
      <c r="GC490" s="223">
        <f t="shared" ref="GC490:GC553" ca="1" si="1292">2*IMREAL(K229)*COS(2*PI()*B229*179/Nt_load2)-2*IMAGINARY(K229)*SIN(2*PI()*B229*179/Nt_load2)</f>
        <v>-6.0946421881647921E-13</v>
      </c>
      <c r="GD490" s="223">
        <f t="shared" ref="GD490:GD553" ca="1" si="1293">2*IMREAL(K229)*COS(2*PI()*B229*180/Nt_load2)-2*IMAGINARY(K229)*SIN(2*PI()*B229*180/Nt_load2)</f>
        <v>6.1241483568381417E-13</v>
      </c>
      <c r="GE490" s="223">
        <f t="shared" ref="GE490:GE553" ca="1" si="1294">2*IMREAL(K229)*COS(2*PI()*B229*181/Nt_load2)-2*IMAGINARY(K229)*SIN(2*PI()*B229*181/Nt_load2)</f>
        <v>-6.1499655675381149E-13</v>
      </c>
      <c r="GF490" s="223">
        <f t="shared" ref="GF490:GF553" ca="1" si="1295">2*IMREAL(K229)*COS(2*PI()*B229*182/Nt_load2)-2*IMAGINARY(K229)*SIN(2*PI()*B229*182/Nt_load2)</f>
        <v>6.172078268942114E-13</v>
      </c>
      <c r="GG490" s="223">
        <f t="shared" ref="GG490:GG553" ca="1" si="1296">2*IMREAL(K229)*COS(2*PI()*B229*183/Nt_load2)-2*IMAGINARY(K229)*SIN(2*PI()*B229*183/Nt_load2)</f>
        <v>-6.1904731411857914E-13</v>
      </c>
      <c r="GH490" s="223">
        <f t="shared" ref="GH490:GH553" ca="1" si="1297">2*IMREAL(K229)*COS(2*PI()*B229*184/Nt_load2)-2*IMAGINARY(K229)*SIN(2*PI()*B229*184/Nt_load2)</f>
        <v>6.2051391038859906E-13</v>
      </c>
      <c r="GI490" s="223">
        <f t="shared" ref="GI490:GI553" ca="1" si="1298">2*IMREAL(K229)*COS(2*PI()*B229*185/Nt_load2)-2*IMAGINARY(K229)*SIN(2*PI()*B229*185/Nt_load2)</f>
        <v>-6.2160673228150457E-13</v>
      </c>
      <c r="GJ490" s="223">
        <f t="shared" ref="GJ490:GJ553" ca="1" si="1299">2*IMREAL(K229)*COS(2*PI()*B229*186/Nt_load2)-2*IMAGINARY(K229)*SIN(2*PI()*B229*186/Nt_load2)</f>
        <v>6.2232512152226053E-13</v>
      </c>
      <c r="GK490" s="223">
        <f t="shared" ref="GK490:GK553" ca="1" si="1300">2*IMREAL(K229)*COS(2*PI()*B229*187/Nt_load2)-2*IMAGINARY(K229)*SIN(2*PI()*B229*187/Nt_load2)</f>
        <v>-6.2266864538004385E-13</v>
      </c>
      <c r="GL490" s="223">
        <f t="shared" ref="GL490:GL553" ca="1" si="1301">2*IMREAL(K229)*COS(2*PI()*B229*188/Nt_load2)-2*IMAGINARY(K229)*SIN(2*PI()*B229*188/Nt_load2)</f>
        <v>6.2263709692893113E-13</v>
      </c>
      <c r="GM490" s="223">
        <f t="shared" ref="GM490:GM553" ca="1" si="1302">2*IMREAL(K229)*COS(2*PI()*B229*189/Nt_load2)-2*IMAGINARY(K229)*SIN(2*PI()*B229*189/Nt_load2)</f>
        <v>-6.2223049517252987E-13</v>
      </c>
      <c r="GN490" s="223">
        <f t="shared" ref="GN490:GN553" ca="1" si="1303">2*IMREAL(K229)*COS(2*PI()*B229*190/Nt_load2)-2*IMAGINARY(K229)*SIN(2*PI()*B229*190/Nt_load2)</f>
        <v>6.2144908503253055E-13</v>
      </c>
      <c r="GO490" s="223">
        <f t="shared" ref="GO490:GO553" ca="1" si="1304">2*IMREAL(K229)*COS(2*PI()*B229*191/Nt_load2)-2*IMAGINARY(K229)*SIN(2*PI()*B229*191/Nt_load2)</f>
        <v>-6.2029333720118997E-13</v>
      </c>
      <c r="GP490" s="223">
        <f t="shared" ref="GP490:GP553" ca="1" si="1305">2*IMREAL(K229)*COS(2*PI()*B229*192/Nt_load2)-2*IMAGINARY(K229)*SIN(2*PI()*B229*192/Nt_load2)</f>
        <v>6.1876394785777482E-13</v>
      </c>
      <c r="GQ490" s="223">
        <f t="shared" ref="GQ490:GQ553" ca="1" si="1306">2*IMREAL(K229)*COS(2*PI()*B229*193/Nt_load2)-2*IMAGINARY(K229)*SIN(2*PI()*B229*193/Nt_load2)</f>
        <v>-6.1686183824925217E-13</v>
      </c>
      <c r="GR490" s="223">
        <f t="shared" ref="GR490:GR553" ca="1" si="1307">2*IMREAL(K229)*COS(2*PI()*B229*194/Nt_load2)-2*IMAGINARY(K229)*SIN(2*PI()*B229*194/Nt_load2)</f>
        <v>6.1458815413531959E-13</v>
      </c>
      <c r="GS490" s="223">
        <f t="shared" ref="GS490:GS553" ca="1" si="1308">2*IMREAL(K229)*COS(2*PI()*B229*195/Nt_load2)-2*IMAGINARY(K229)*SIN(2*PI()*B229*195/Nt_load2)</f>
        <v>-6.1194426509825544E-13</v>
      </c>
      <c r="GT490" s="223">
        <f t="shared" ref="GT490:GT553" ca="1" si="1309">2*IMREAL(K229)*COS(2*PI()*B229*196/Nt_load2)-2*IMAGINARY(K229)*SIN(2*PI()*B229*196/Nt_load2)</f>
        <v>6.0893176371797914E-13</v>
      </c>
      <c r="GU490" s="223">
        <f t="shared" ref="GU490:GU553" ca="1" si="1310">2*IMREAL(K229)*COS(2*PI()*B229*197/Nt_load2)-2*IMAGINARY(K229)*SIN(2*PI()*B229*197/Nt_load2)</f>
        <v>-6.0555246461264916E-13</v>
      </c>
      <c r="GV490" s="223">
        <f t="shared" ref="GV490:GV553" ca="1" si="1311">2*IMREAL(K229)*COS(2*PI()*B229*198/Nt_load2)-2*IMAGINARY(K229)*SIN(2*PI()*B229*198/Nt_load2)</f>
        <v>6.0180840334571811E-13</v>
      </c>
      <c r="GW490" s="223">
        <f t="shared" ref="GW490:GW553" ca="1" si="1312">2*IMREAL(K229)*COS(2*PI()*B229*199/Nt_load2)-2*IMAGINARY(K229)*SIN(2*PI()*B229*199/Nt_load2)</f>
        <v>-5.977018351996588E-13</v>
      </c>
      <c r="GX490" s="223">
        <f t="shared" ref="GX490:GX553" ca="1" si="1313">2*IMREAL(K229)*COS(2*PI()*B229*200/Nt_load2)-2*IMAGINARY(K229)*SIN(2*PI()*B229*200/Nt_load2)</f>
        <v>5.9323523381760586E-13</v>
      </c>
      <c r="GY490" s="223">
        <f t="shared" ref="GY490:GY553" ca="1" si="1314">2*IMREAL(K229)*COS(2*PI()*B229*201/Nt_load2)-2*IMAGINARY(K229)*SIN(2*PI()*B229*201/Nt_load2)</f>
        <v>-5.8841128971317388E-13</v>
      </c>
      <c r="GZ490" s="223">
        <f t="shared" ref="GZ490:GZ553" ca="1" si="1315">2*IMREAL(K229)*COS(2*PI()*B229*202/Nt_load2)-2*IMAGINARY(K229)*SIN(2*PI()*B229*202/Nt_load2)</f>
        <v>5.832329086499569E-13</v>
      </c>
      <c r="HA490" s="223">
        <f t="shared" ref="HA490:HA553" ca="1" si="1316">2*IMREAL(K229)*COS(2*PI()*B229*203/Nt_load2)-2*IMAGINARY(K229)*SIN(2*PI()*B229*203/Nt_load2)</f>
        <v>-5.7770320989105376E-13</v>
      </c>
      <c r="HB490" s="223">
        <f t="shared" ref="HB490:HB553" ca="1" si="1317">2*IMREAL(K229)*COS(2*PI()*B229*204/Nt_load2)-2*IMAGINARY(K229)*SIN(2*PI()*B229*204/Nt_load2)</f>
        <v>5.7182552432020005E-13</v>
      </c>
      <c r="HC490" s="223">
        <f t="shared" ref="HC490:HC553" ca="1" si="1318">2*IMREAL(K229)*COS(2*PI()*B229*205/Nt_load2)-2*IMAGINARY(K229)*SIN(2*PI()*B229*205/Nt_load2)</f>
        <v>-5.6560339243545731E-13</v>
      </c>
      <c r="HD490" s="223">
        <f t="shared" ref="HD490:HD553" ca="1" si="1319">2*IMREAL(K229)*COS(2*PI()*B229*206/Nt_load2)-2*IMAGINARY(K229)*SIN(2*PI()*B229*206/Nt_load2)</f>
        <v>5.5904056221635463E-13</v>
      </c>
      <c r="HE490" s="223">
        <f t="shared" ref="HE490:HE553" ca="1" si="1320">2*IMREAL(K229)*COS(2*PI()*B229*207/Nt_load2)-2*IMAGINARY(K229)*SIN(2*PI()*B229*207/Nt_load2)</f>
        <v>-5.5214098686647696E-13</v>
      </c>
      <c r="HF490" s="223">
        <f t="shared" ref="HF490:HF553" ca="1" si="1321">2*IMREAL(K229)*COS(2*PI()*B229*208/Nt_load2)-2*IMAGINARY(K229)*SIN(2*PI()*B229*208/Nt_load2)</f>
        <v>5.449088224319592E-13</v>
      </c>
      <c r="HG490" s="223">
        <f t="shared" ref="HG490:HG553" ca="1" si="1322">2*IMREAL(K229)*COS(2*PI()*B229*209/Nt_load2)-2*IMAGINARY(K229)*SIN(2*PI()*B229*209/Nt_load2)</f>
        <v>-5.3734842529829598E-13</v>
      </c>
      <c r="HH490" s="223">
        <f t="shared" ref="HH490:HH553" ca="1" si="1323">2*IMREAL(K229)*COS(2*PI()*B229*210/Nt_load2)-2*IMAGINARY(K229)*SIN(2*PI()*B229*210/Nt_load2)</f>
        <v>5.2946434956594882E-13</v>
      </c>
      <c r="HI490" s="223">
        <f t="shared" ref="HI490:HI553" ca="1" si="1324">2*IMREAL(K229)*COS(2*PI()*B229*211/Nt_load2)-2*IMAGINARY(K229)*SIN(2*PI()*B229*211/Nt_load2)</f>
        <v>-5.2126134430740746E-13</v>
      </c>
      <c r="HJ490" s="223">
        <f t="shared" ref="HJ490:HJ553" ca="1" si="1325">2*IMREAL(K229)*COS(2*PI()*B229*212/Nt_load2)-2*IMAGINARY(K229)*SIN(2*PI()*B229*212/Nt_load2)</f>
        <v>5.1274435070627369E-13</v>
      </c>
      <c r="HK490" s="223">
        <f t="shared" ref="HK490:HK553" ca="1" si="1326">2*IMREAL(K229)*COS(2*PI()*B229*213/Nt_load2)-2*IMAGINARY(K229)*SIN(2*PI()*B229*213/Nt_load2)</f>
        <v>-5.0391849908098041E-13</v>
      </c>
      <c r="HL490" s="223">
        <f t="shared" ref="HL490:HL553" ca="1" si="1327">2*IMREAL(K229)*COS(2*PI()*B229*214/Nt_load2)-2*IMAGINARY(K229)*SIN(2*PI()*B229*214/Nt_load2)</f>
        <v>4.9478910579460844E-13</v>
      </c>
      <c r="HM490" s="223">
        <f t="shared" ref="HM490:HM553" ca="1" si="1328">2*IMREAL(K229)*COS(2*PI()*B229*215/Nt_load2)-2*IMAGINARY(K229)*SIN(2*PI()*B229*215/Nt_load2)</f>
        <v>-4.8536167005221899E-13</v>
      </c>
      <c r="HN490" s="223">
        <f t="shared" ref="HN490:HN553" ca="1" si="1329">2*IMREAL(K229)*COS(2*PI()*B229*216/Nt_load2)-2*IMAGINARY(K229)*SIN(2*PI()*B229*216/Nt_load2)</f>
        <v>4.7564187058867614E-13</v>
      </c>
      <c r="HO490" s="223">
        <f t="shared" ref="HO490:HO553" ca="1" si="1330">2*IMREAL(K229)*COS(2*PI()*B229*217/Nt_load2)-2*IMAGINARY(K229)*SIN(2*PI()*B229*217/Nt_load2)</f>
        <v>-4.6563556224763992E-13</v>
      </c>
      <c r="HP490" s="223">
        <f t="shared" ref="HP490:HP553" ca="1" si="1331">2*IMREAL(K229)*COS(2*PI()*B229*218/Nt_load2)-2*IMAGINARY(K229)*SIN(2*PI()*B229*218/Nt_load2)</f>
        <v>4.553487724551877E-13</v>
      </c>
      <c r="HQ490" s="223">
        <f t="shared" ref="HQ490:HQ553" ca="1" si="1332">2*IMREAL(K229)*COS(2*PI()*B229*219/Nt_load2)-2*IMAGINARY(K229)*SIN(2*PI()*B229*219/Nt_load2)</f>
        <v>-4.4478769758874746E-13</v>
      </c>
      <c r="HR490" s="223">
        <f t="shared" ref="HR490:HR553" ca="1" si="1333">2*IMREAL(K229)*COS(2*PI()*B229*220/Nt_load2)-2*IMAGINARY(K229)*SIN(2*PI()*B229*220/Nt_load2)</f>
        <v>4.3395869924501221E-13</v>
      </c>
      <c r="HS490" s="223">
        <f t="shared" ref="HS490:HS553" ca="1" si="1334">2*IMREAL(K229)*COS(2*PI()*B229*221/Nt_load2)-2*IMAGINARY(K229)*SIN(2*PI()*B229*221/Nt_load2)</f>
        <v>-4.2286830040761402E-13</v>
      </c>
      <c r="HT490" s="223">
        <f t="shared" ref="HT490:HT553" ca="1" si="1335">2*IMREAL(K229)*COS(2*PI()*B229*222/Nt_load2)-2*IMAGINARY(K229)*SIN(2*PI()*B229*222/Nt_load2)</f>
        <v>4.1152318151806227E-13</v>
      </c>
      <c r="HU490" s="223">
        <f t="shared" ref="HU490:HU553" ca="1" si="1336">2*IMREAL(K229)*COS(2*PI()*B229*223/Nt_load2)-2*IMAGINARY(K229)*SIN(2*PI()*B229*223/Nt_load2)</f>
        <v>-3.9993017645185989E-13</v>
      </c>
      <c r="HV490" s="223">
        <f t="shared" ref="HV490:HV553" ca="1" si="1337">2*IMREAL(K229)*COS(2*PI()*B229*224/Nt_load2)-2*IMAGINARY(K229)*SIN(2*PI()*B229*224/Nt_load2)</f>
        <v>3.8809626840166104E-13</v>
      </c>
      <c r="HW490" s="223">
        <f t="shared" ref="HW490:HW553" ca="1" si="1338">2*IMREAL(K229)*COS(2*PI()*B229*225/Nt_load2)-2*IMAGINARY(K229)*SIN(2*PI()*B229*225/Nt_load2)</f>
        <v>-3.7602858567128654E-13</v>
      </c>
      <c r="HX490" s="223">
        <f t="shared" ref="HX490:HX553" ca="1" si="1339">2*IMREAL(K229)*COS(2*PI()*B229*226/Nt_load2)-2*IMAGINARY(K229)*SIN(2*PI()*B229*226/Nt_load2)</f>
        <v>3.637343973814616E-13</v>
      </c>
      <c r="HY490" s="223">
        <f t="shared" ref="HY490:HY553" ca="1" si="1340">2*IMREAL(K229)*COS(2*PI()*B229*227/Nt_load2)-2*IMAGINARY(K229)*SIN(2*PI()*B229*227/Nt_load2)</f>
        <v>-3.5122110909161645E-13</v>
      </c>
      <c r="HZ490" s="223">
        <f t="shared" ref="HZ490:HZ553" ca="1" si="1341">2*IMREAL(K229)*COS(2*PI()*B229*228/Nt_load2)-2*IMAGINARY(K229)*SIN(2*PI()*B229*228/Nt_load2)</f>
        <v>3.3849625833859912E-13</v>
      </c>
      <c r="IA490" s="223">
        <f t="shared" ref="IA490:IA553" ca="1" si="1342">2*IMREAL(K229)*COS(2*PI()*B229*229/Nt_load2)-2*IMAGINARY(K229)*SIN(2*PI()*B229*229/Nt_load2)</f>
        <v>-3.2556751009680836E-13</v>
      </c>
      <c r="IB490" s="223">
        <f t="shared" ref="IB490:IB553" ca="1" si="1343">2*IMREAL(K229)*COS(2*PI()*B229*230/Nt_load2)-2*IMAGINARY(K229)*SIN(2*PI()*B229*230/Nt_load2)</f>
        <v>3.1244265216068946E-13</v>
      </c>
      <c r="IC490" s="223">
        <f t="shared" ref="IC490:IC553" ca="1" si="1344">2*IMREAL(K229)*COS(2*PI()*B229*231/Nt_load2)-2*IMAGINARY(K229)*SIN(2*PI()*B229*231/Nt_load2)</f>
        <v>-2.9912959045383079E-13</v>
      </c>
      <c r="ID490" s="223">
        <f t="shared" ref="ID490:ID553" ca="1" si="1345">2*IMREAL(K229)*COS(2*PI()*B229*232/Nt_load2)-2*IMAGINARY(K229)*SIN(2*PI()*B229*232/Nt_load2)</f>
        <v>2.8563634426692063E-13</v>
      </c>
      <c r="IE490" s="223">
        <f t="shared" ref="IE490:IE553" ca="1" si="1346">2*IMREAL(K229)*COS(2*PI()*B229*233/Nt_load2)-2*IMAGINARY(K229)*SIN(2*PI()*B229*223/Nt_load2)</f>
        <v>-3.8907178632248931E-13</v>
      </c>
      <c r="IF490" s="223">
        <f t="shared" ref="IF490:IF553" ca="1" si="1347">2*IMREAL(K229)*COS(2*PI()*B229*234/Nt_load2)-2*IMAGINARY(K229)*SIN(2*PI()*B229*234/Nt_load2)</f>
        <v>2.5814191340102349E-13</v>
      </c>
      <c r="IG490" s="223">
        <f t="shared" ref="IG490:IG553" ca="1" si="1348">2*IMREAL(K229)*COS(2*PI()*B229*235/Nt_load2)-2*IMAGINARY(K229)*SIN(2*PI()*B229*235/Nt_load2)</f>
        <v>-2.4415729033910574E-13</v>
      </c>
      <c r="IH490" s="223">
        <f t="shared" ref="IH490:IH553" ca="1" si="1349">2*IMREAL(K229)*COS(2*PI()*B229*236/Nt_load2)-2*IMAGINARY(K229)*SIN(2*PI()*B229*236/Nt_load2)</f>
        <v>2.3002559605518188E-13</v>
      </c>
      <c r="II490" s="223">
        <f t="shared" ref="II490:II553" ca="1" si="1350">2*IMREAL(K229)*COS(2*PI()*B229*237/Nt_load2)-2*IMAGINARY(K229)*SIN(2*PI()*B229*237/Nt_load2)</f>
        <v>-2.1575534295333949E-13</v>
      </c>
      <c r="IJ490" s="223">
        <f t="shared" ref="IJ490:IJ553" ca="1" si="1351">2*IMREAL(K229)*COS(2*PI()*B229*238/Nt_load2)-2*IMAGINARY(K229)*SIN(2*PI()*B229*238/Nt_load2)</f>
        <v>2.0135512690058031E-13</v>
      </c>
      <c r="IK490" s="223">
        <f t="shared" ref="IK490:IK553" ca="1" si="1352">2*IMREAL(K229)*COS(2*PI()*B229*239/Nt_load2)-2*IMAGINARY(K229)*SIN(2*PI()*B229*239/Nt_load2)</f>
        <v>-1.8683362204852988E-13</v>
      </c>
      <c r="IL490" s="223">
        <f t="shared" ref="IL490:IL553" ca="1" si="1353">2*IMREAL(K229)*COS(2*PI()*B229*240/Nt_load2)-2*IMAGINARY(K229)*SIN(2*PI()*B229*240/Nt_load2)</f>
        <v>1.7219957560864895E-13</v>
      </c>
      <c r="IM490" s="223">
        <f t="shared" ref="IM490:IM553" ca="1" si="1354">2*IMREAL(K229)*COS(2*PI()*B229*241/Nt_load2)-2*IMAGINARY(K229)*SIN(2*PI()*B229*241/Nt_load2)</f>
        <v>-1.5746180258344615E-13</v>
      </c>
      <c r="IN490" s="223">
        <f t="shared" ref="IN490:IN553" ca="1" si="1355">2*IMREAL(K229)*COS(2*PI()*B229*242/Nt_load2)-2*IMAGINARY(K229)*SIN(2*PI()*B229*242/Nt_load2)</f>
        <v>1.426291804561747E-13</v>
      </c>
      <c r="IO490" s="223">
        <f t="shared" ref="IO490:IO553" ca="1" si="1356">2*IMREAL(K229)*COS(2*PI()*B229*243/Nt_load2)-2*IMAGINARY(K229)*SIN(2*PI()*B229*243/Nt_load2)</f>
        <v>-1.2771064384391379E-13</v>
      </c>
      <c r="IP490" s="223">
        <f t="shared" ref="IP490:IP553" ca="1" si="1357">2*IMREAL(K229)*COS(2*PI()*B229*244/Nt_load2)-2*IMAGINARY(K229)*SIN(2*PI()*B229*244/Nt_load2)</f>
        <v>1.1271517911514057E-13</v>
      </c>
      <c r="IQ490" s="223">
        <f t="shared" ref="IQ490:IQ553" ca="1" si="1358">2*IMREAL(K229)*COS(2*PI()*B229*245/Nt_load2)-2*IMAGINARY(K229)*SIN(2*PI()*B229*245/Nt_load2)</f>
        <v>-9.7651818977229953E-14</v>
      </c>
      <c r="IR490" s="223">
        <f t="shared" ref="IR490:IR553" ca="1" si="1359">2*IMREAL(K229)*COS(2*PI()*B229*246/Nt_load2)-2*IMAGINARY(K229)*SIN(2*PI()*B229*246/Nt_load2)</f>
        <v>8.2529637034934256E-14</v>
      </c>
      <c r="IS490" s="223">
        <f t="shared" ref="IS490:IS553" ca="1" si="1360">2*IMREAL(K229)*COS(2*PI()*B229*247/Nt_load2)-2*IMAGINARY(K229)*SIN(2*PI()*B229*247/Nt_load2)</f>
        <v>-6.7357742325340733E-14</v>
      </c>
      <c r="IT490" s="223">
        <f t="shared" ref="IT490:IT553" ca="1" si="1361">2*IMREAL(K229)*COS(2*PI()*B229*248/Nt_load2)-2*IMAGINARY(K229)*SIN(2*PI()*B229*248/Nt_load2)</f>
        <v>5.2145273830438781E-14</v>
      </c>
      <c r="IU490" s="223">
        <f t="shared" ref="IU490:IU553" ca="1" si="1362">2*IMREAL(K229)*COS(2*PI()*B229*249/Nt_load2)-2*IMAGINARY(K229)*SIN(2*PI()*B229*249/Nt_load2)</f>
        <v>-3.6901394972348261E-14</v>
      </c>
      <c r="IV490" s="223">
        <f t="shared" ref="IV490:IV553" ca="1" si="1363">2*IMREAL(K229)*COS(2*PI()*B229*250/Nt_load2)-2*IMAGINARY(K229)*SIN(2*PI()*B229*250/Nt_load2)</f>
        <v>2.1635288093829034E-14</v>
      </c>
      <c r="IW490" s="223">
        <f t="shared" ref="IW490:IW553" ca="1" si="1364">2*IMREAL(K229)*COS(2*PI()*B229*251/Nt_load2)-2*IMAGINARY(K229)*SIN(2*PI()*B229*251/Nt_load2)</f>
        <v>-6.3561489266868804E-15</v>
      </c>
      <c r="IX490" s="223">
        <f t="shared" ref="IX490:IX553" ca="1" si="1365">2*IMREAL(K229)*COS(2*PI()*B229*252/Nt_load2)-2*IMAGINARY(K229)*SIN(2*PI()*B229*252/Nt_load2)</f>
        <v>-8.9268189468262354E-15</v>
      </c>
      <c r="IY490" s="223">
        <f t="shared" ref="IY490:IY553" ca="1" si="1366">2*IMREAL(K229)*COS(2*PI()*B229*253/Nt_load2)-2*IMAGINARY(K229)*SIN(2*PI()*B229*253/Nt_load2)</f>
        <v>2.4204409638471789E-14</v>
      </c>
      <c r="IZ490" s="223">
        <f t="shared" ref="IZ490:IZ553" ca="1" si="1367">2*IMREAL(K229)*COS(2*PI()*B229*254/Nt_load2)-2*IMAGINARY(K229)*SIN(2*PI()*B229*254/Nt_load2)</f>
        <v>-3.9467420498741573E-14</v>
      </c>
      <c r="JA490" s="223">
        <f t="shared" ref="JA490:JA553" ca="1" si="1368">2*IMREAL(K229)*COS(2*PI()*B229*255/Nt_load2)-2*IMAGINARY(K229)*SIN(2*PI()*B229*255/Nt_load2)</f>
        <v>5.4706657660755445E-14</v>
      </c>
      <c r="JB490" s="223">
        <f t="shared" ref="JB490:JB553" ca="1" si="1369">2*IMREAL(K229)*COS(2*PI()*B229*256/Nt_load2)-2*IMAGINARY(K229)*SIN(2*PI()*B229*256/Nt_load2)</f>
        <v>-6.9912941577737641E-14</v>
      </c>
    </row>
    <row r="491" spans="2:262">
      <c r="B491" s="230">
        <v>130</v>
      </c>
      <c r="C491" s="229">
        <f t="shared" ref="C491:C554" si="1370">C490+Div_Nt_load2</f>
        <v>2.5390625000000018E-3</v>
      </c>
      <c r="D491" s="226">
        <f t="shared" ca="1" si="1113"/>
        <v>17.999999999988088</v>
      </c>
      <c r="E491" s="225">
        <f ca="1">EF361</f>
        <v>-1.1910621867365178E-11</v>
      </c>
      <c r="F491" s="224">
        <v>130</v>
      </c>
      <c r="G491" s="223">
        <f t="shared" ca="1" si="1114"/>
        <v>6.0286476174716817E-14</v>
      </c>
      <c r="H491" s="223">
        <f t="shared" ca="1" si="1115"/>
        <v>-8.9374779654501895E-14</v>
      </c>
      <c r="I491" s="223">
        <f t="shared" ca="1" si="1116"/>
        <v>1.1824777146179312E-13</v>
      </c>
      <c r="J491" s="223">
        <f t="shared" ca="1" si="1117"/>
        <v>-1.4683589403035138E-13</v>
      </c>
      <c r="K491" s="223">
        <f t="shared" ca="1" si="1118"/>
        <v>1.7507027606888518E-13</v>
      </c>
      <c r="L491" s="223">
        <f t="shared" ca="1" si="1119"/>
        <v>-2.0288289847802395E-13</v>
      </c>
      <c r="M491" s="223">
        <f t="shared" ca="1" si="1120"/>
        <v>2.3020675821428499E-13</v>
      </c>
      <c r="N491" s="223">
        <f t="shared" ca="1" si="1121"/>
        <v>-2.5697602970627929E-13</v>
      </c>
      <c r="O491" s="223">
        <f t="shared" ca="1" si="1122"/>
        <v>2.8312622343426925E-13</v>
      </c>
      <c r="P491" s="223">
        <f t="shared" ca="1" si="1123"/>
        <v>-3.0859434129107591E-13</v>
      </c>
      <c r="Q491" s="223">
        <f t="shared" ca="1" si="1124"/>
        <v>3.3331902835004041E-13</v>
      </c>
      <c r="R491" s="223">
        <f t="shared" ca="1" si="1125"/>
        <v>-3.5724072067441273E-13</v>
      </c>
      <c r="S491" s="223">
        <f t="shared" ca="1" si="1126"/>
        <v>3.8030178881208877E-13</v>
      </c>
      <c r="T491" s="223">
        <f t="shared" ca="1" si="1127"/>
        <v>-4.0244667663001076E-13</v>
      </c>
      <c r="U491" s="223">
        <f t="shared" ca="1" si="1128"/>
        <v>4.2362203515376861E-13</v>
      </c>
      <c r="V491" s="223">
        <f t="shared" ca="1" si="1129"/>
        <v>-4.4377685108993294E-13</v>
      </c>
      <c r="W491" s="223">
        <f t="shared" ca="1" si="1130"/>
        <v>4.6286256972156026E-13</v>
      </c>
      <c r="X491" s="223">
        <f t="shared" ca="1" si="1131"/>
        <v>-4.8083321188075526E-13</v>
      </c>
      <c r="Y491" s="223">
        <f t="shared" ca="1" si="1132"/>
        <v>4.9764548471651192E-13</v>
      </c>
      <c r="Z491" s="223">
        <f t="shared" ca="1" si="1133"/>
        <v>-5.1325888599099248E-13</v>
      </c>
      <c r="AA491" s="223">
        <f t="shared" ca="1" si="1134"/>
        <v>5.2763580165295179E-13</v>
      </c>
      <c r="AB491" s="223">
        <f t="shared" ca="1" si="1135"/>
        <v>-5.4074159645328954E-13</v>
      </c>
      <c r="AC491" s="223">
        <f t="shared" ca="1" si="1136"/>
        <v>5.5254469738440459E-13</v>
      </c>
      <c r="AD491" s="223">
        <f t="shared" ca="1" si="1137"/>
        <v>-5.630166697423178E-13</v>
      </c>
      <c r="AE491" s="223">
        <f t="shared" ca="1" si="1138"/>
        <v>5.7213228562838624E-13</v>
      </c>
      <c r="AF491" s="223">
        <f t="shared" ca="1" si="1139"/>
        <v>-5.7986958472550849E-13</v>
      </c>
      <c r="AG491" s="223">
        <f t="shared" ca="1" si="1140"/>
        <v>5.8620992720244789E-13</v>
      </c>
      <c r="AH491" s="223">
        <f t="shared" ca="1" si="1141"/>
        <v>-5.9113803861883157E-13</v>
      </c>
      <c r="AI491" s="223">
        <f t="shared" ca="1" si="1142"/>
        <v>5.9464204672260656E-13</v>
      </c>
      <c r="AJ491" s="223">
        <f t="shared" ca="1" si="1143"/>
        <v>-5.9671351005133404E-13</v>
      </c>
      <c r="AK491" s="223">
        <f t="shared" ca="1" si="1144"/>
        <v>5.9734743826841758E-13</v>
      </c>
      <c r="AL491" s="223">
        <f t="shared" ca="1" si="1145"/>
        <v>-5.9654230418525634E-13</v>
      </c>
      <c r="AM491" s="223">
        <f t="shared" ca="1" si="1146"/>
        <v>5.9430004744037828E-13</v>
      </c>
      <c r="AN491" s="223">
        <f t="shared" ca="1" si="1147"/>
        <v>-5.906260698266792E-13</v>
      </c>
      <c r="AO491" s="223">
        <f t="shared" ca="1" si="1148"/>
        <v>5.8552922227803516E-13</v>
      </c>
      <c r="AP491" s="223">
        <f t="shared" ca="1" si="1149"/>
        <v>-5.7902178354661871E-13</v>
      </c>
      <c r="AQ491" s="223">
        <f t="shared" ca="1" si="1150"/>
        <v>5.7111943062232215E-13</v>
      </c>
      <c r="AR491" s="223">
        <f t="shared" ca="1" si="1151"/>
        <v>-5.6184120096550268E-13</v>
      </c>
      <c r="AS491" s="223">
        <f t="shared" ca="1" si="1152"/>
        <v>5.5120944664407728E-13</v>
      </c>
      <c r="AT491" s="223">
        <f t="shared" ca="1" si="1153"/>
        <v>-5.3924978048544401E-13</v>
      </c>
      <c r="AU491" s="223">
        <f t="shared" ca="1" si="1154"/>
        <v>5.2599101437291537E-13</v>
      </c>
      <c r="AV491" s="223">
        <f t="shared" ca="1" si="1155"/>
        <v>-5.1146508983539475E-13</v>
      </c>
      <c r="AW491" s="223">
        <f t="shared" ca="1" si="1156"/>
        <v>4.9570700109740998E-13</v>
      </c>
      <c r="AX491" s="223">
        <f t="shared" ca="1" si="1157"/>
        <v>-4.7875471077497648E-13</v>
      </c>
      <c r="AY491" s="223">
        <f t="shared" ca="1" si="1158"/>
        <v>4.6064905842032636E-13</v>
      </c>
      <c r="AZ491" s="223">
        <f t="shared" ca="1" si="1159"/>
        <v>-4.4143366213583824E-13</v>
      </c>
      <c r="BA491" s="223">
        <f t="shared" ca="1" si="1160"/>
        <v>4.2115481349425366E-13</v>
      </c>
      <c r="BB491" s="223">
        <f t="shared" ca="1" si="1161"/>
        <v>-3.9986136601815687E-13</v>
      </c>
      <c r="BC491" s="223">
        <f t="shared" ca="1" si="1162"/>
        <v>3.776046174876032E-13</v>
      </c>
      <c r="BD491" s="223">
        <f t="shared" ca="1" si="1163"/>
        <v>-3.5443818635926398E-13</v>
      </c>
      <c r="BE491" s="223">
        <f t="shared" ca="1" si="1164"/>
        <v>3.3041788259485271E-13</v>
      </c>
      <c r="BF491" s="223">
        <f t="shared" ca="1" si="1165"/>
        <v>-3.0560157321009594E-13</v>
      </c>
      <c r="BG491" s="223">
        <f t="shared" ca="1" si="1166"/>
        <v>2.8004904286793977E-13</v>
      </c>
      <c r="BH491" s="223">
        <f t="shared" ca="1" si="1167"/>
        <v>-2.5382184985211575E-13</v>
      </c>
      <c r="BI491" s="223">
        <f t="shared" ca="1" si="1168"/>
        <v>2.2698317776782986E-13</v>
      </c>
      <c r="BJ491" s="223">
        <f t="shared" ca="1" si="1169"/>
        <v>-1.9959768332692314E-13</v>
      </c>
      <c r="BK491" s="223">
        <f t="shared" ca="1" si="1170"/>
        <v>1.7173134058417336E-13</v>
      </c>
      <c r="BL491" s="223">
        <f t="shared" ca="1" si="1171"/>
        <v>-1.4345128200008352E-13</v>
      </c>
      <c r="BM491" s="223">
        <f t="shared" ca="1" si="1172"/>
        <v>1.1482563671280725E-13</v>
      </c>
      <c r="BN491" s="223">
        <f t="shared" ca="1" si="1173"/>
        <v>-8.5923366409151949E-14</v>
      </c>
      <c r="BO491" s="223">
        <f t="shared" ca="1" si="1174"/>
        <v>5.6814099189819012E-14</v>
      </c>
      <c r="BP491" s="223">
        <f t="shared" ca="1" si="1175"/>
        <v>-2.7567961829193512E-14</v>
      </c>
      <c r="BQ491" s="223">
        <f t="shared" ca="1" si="1176"/>
        <v>-1.7445891661298795E-15</v>
      </c>
      <c r="BR491" s="223">
        <f t="shared" ca="1" si="1177"/>
        <v>3.1052937293344092E-14</v>
      </c>
      <c r="BS491" s="223">
        <f t="shared" ca="1" si="1178"/>
        <v>-6.0286476174702592E-14</v>
      </c>
      <c r="BT491" s="223">
        <f t="shared" ca="1" si="1179"/>
        <v>8.9374779654484603E-14</v>
      </c>
      <c r="BU491" s="223">
        <f t="shared" ca="1" si="1180"/>
        <v>-1.1824777146178951E-13</v>
      </c>
      <c r="BV491" s="223">
        <f t="shared" ca="1" si="1181"/>
        <v>1.4683589403034472E-13</v>
      </c>
      <c r="BW491" s="223">
        <f t="shared" ca="1" si="1182"/>
        <v>-1.7507027606887557E-13</v>
      </c>
      <c r="BX491" s="223">
        <f t="shared" ca="1" si="1183"/>
        <v>2.0288289847801148E-13</v>
      </c>
      <c r="BY491" s="223">
        <f t="shared" ca="1" si="1184"/>
        <v>-2.3020675821427085E-13</v>
      </c>
      <c r="BZ491" s="223">
        <f t="shared" ca="1" si="1185"/>
        <v>2.5697602970627692E-13</v>
      </c>
      <c r="CA491" s="223">
        <f t="shared" ca="1" si="1186"/>
        <v>-2.8312622343426319E-13</v>
      </c>
      <c r="CB491" s="223">
        <f t="shared" ca="1" si="1187"/>
        <v>3.0859434129106819E-13</v>
      </c>
      <c r="CC491" s="223">
        <f t="shared" ca="1" si="1188"/>
        <v>-3.3331902835003123E-13</v>
      </c>
      <c r="CD491" s="223">
        <f t="shared" ca="1" si="1189"/>
        <v>3.5724072067440042E-13</v>
      </c>
      <c r="CE491" s="223">
        <f t="shared" ca="1" si="1190"/>
        <v>-3.8030178881207367E-13</v>
      </c>
      <c r="CF491" s="223">
        <f t="shared" ca="1" si="1191"/>
        <v>4.0244667663000879E-13</v>
      </c>
      <c r="CG491" s="223">
        <f t="shared" ca="1" si="1192"/>
        <v>-4.2362203515376377E-13</v>
      </c>
      <c r="CH491" s="223">
        <f t="shared" ca="1" si="1193"/>
        <v>4.4377685108992552E-13</v>
      </c>
      <c r="CI491" s="223">
        <f t="shared" ca="1" si="1194"/>
        <v>-4.6286256972155047E-13</v>
      </c>
      <c r="CJ491" s="223">
        <f t="shared" ca="1" si="1195"/>
        <v>4.8083321188075365E-13</v>
      </c>
      <c r="CK491" s="223">
        <f t="shared" ca="1" si="1196"/>
        <v>-4.9764548471650101E-13</v>
      </c>
      <c r="CL491" s="223">
        <f t="shared" ca="1" si="1197"/>
        <v>5.1325888599098895E-13</v>
      </c>
      <c r="CM491" s="223">
        <f t="shared" ca="1" si="1198"/>
        <v>-5.2763580165293876E-13</v>
      </c>
      <c r="CN491" s="223">
        <f t="shared" ca="1" si="1199"/>
        <v>5.4074159645328469E-13</v>
      </c>
      <c r="CO491" s="223">
        <f t="shared" ca="1" si="1200"/>
        <v>-5.5254469738440358E-13</v>
      </c>
      <c r="CP491" s="223">
        <f t="shared" ca="1" si="1201"/>
        <v>5.6301666974231124E-13</v>
      </c>
      <c r="CQ491" s="223">
        <f t="shared" ca="1" si="1202"/>
        <v>-5.7213228562838544E-13</v>
      </c>
      <c r="CR491" s="223">
        <f t="shared" ca="1" si="1203"/>
        <v>5.7986958472550182E-13</v>
      </c>
      <c r="CS491" s="223">
        <f t="shared" ca="1" si="1204"/>
        <v>-5.8620992720244577E-13</v>
      </c>
      <c r="CT491" s="223">
        <f t="shared" ca="1" si="1205"/>
        <v>5.9113803861883238E-13</v>
      </c>
      <c r="CU491" s="223">
        <f t="shared" ca="1" si="1206"/>
        <v>-5.9464204672260464E-13</v>
      </c>
      <c r="CV491" s="223">
        <f t="shared" ca="1" si="1207"/>
        <v>5.9671351005133394E-13</v>
      </c>
      <c r="CW491" s="223">
        <f t="shared" ca="1" si="1208"/>
        <v>-5.9734743826841758E-13</v>
      </c>
      <c r="CX491" s="223">
        <f t="shared" ca="1" si="1209"/>
        <v>5.9654230418525694E-13</v>
      </c>
      <c r="CY491" s="223">
        <f t="shared" ca="1" si="1210"/>
        <v>-5.9430004744037778E-13</v>
      </c>
      <c r="CZ491" s="223">
        <f t="shared" ca="1" si="1211"/>
        <v>5.9062606982668213E-13</v>
      </c>
      <c r="DA491" s="223">
        <f t="shared" ca="1" si="1212"/>
        <v>-5.8552922227803566E-13</v>
      </c>
      <c r="DB491" s="223">
        <f t="shared" ca="1" si="1213"/>
        <v>5.7902178354662568E-13</v>
      </c>
      <c r="DC491" s="223">
        <f t="shared" ca="1" si="1214"/>
        <v>-5.7111943062232538E-13</v>
      </c>
      <c r="DD491" s="223">
        <f t="shared" ca="1" si="1215"/>
        <v>5.6184120096550066E-13</v>
      </c>
      <c r="DE491" s="223">
        <f t="shared" ca="1" si="1216"/>
        <v>-5.5120944664408485E-13</v>
      </c>
      <c r="DF491" s="223">
        <f t="shared" ca="1" si="1217"/>
        <v>5.3924978048544522E-13</v>
      </c>
      <c r="DG491" s="223">
        <f t="shared" ca="1" si="1218"/>
        <v>-5.259910143729287E-13</v>
      </c>
      <c r="DH491" s="223">
        <f t="shared" ca="1" si="1219"/>
        <v>5.114650898354004E-13</v>
      </c>
      <c r="DI491" s="223">
        <f t="shared" ca="1" si="1220"/>
        <v>-4.9570700109740664E-13</v>
      </c>
      <c r="DJ491" s="223">
        <f t="shared" ca="1" si="1221"/>
        <v>4.7875471077498314E-13</v>
      </c>
      <c r="DK491" s="223">
        <f t="shared" ca="1" si="1222"/>
        <v>-4.6064905842032263E-13</v>
      </c>
      <c r="DL491" s="223">
        <f t="shared" ca="1" si="1223"/>
        <v>4.4143366213585722E-13</v>
      </c>
      <c r="DM491" s="223">
        <f t="shared" ca="1" si="1224"/>
        <v>-4.2115481349426158E-13</v>
      </c>
      <c r="DN491" s="223">
        <f t="shared" ca="1" si="1225"/>
        <v>3.9986136601817767E-13</v>
      </c>
      <c r="DO491" s="223">
        <f t="shared" ca="1" si="1226"/>
        <v>-3.7760461748761184E-13</v>
      </c>
      <c r="DP491" s="223">
        <f t="shared" ca="1" si="1227"/>
        <v>3.5443818635925924E-13</v>
      </c>
      <c r="DQ491" s="223">
        <f t="shared" ca="1" si="1228"/>
        <v>-3.3041788259487618E-13</v>
      </c>
      <c r="DR491" s="223">
        <f t="shared" ca="1" si="1229"/>
        <v>3.0560157321010554E-13</v>
      </c>
      <c r="DS491" s="223">
        <f t="shared" ca="1" si="1230"/>
        <v>-2.8004904286796461E-13</v>
      </c>
      <c r="DT491" s="223">
        <f t="shared" ca="1" si="1231"/>
        <v>2.538218498521259E-13</v>
      </c>
      <c r="DU491" s="223">
        <f t="shared" ca="1" si="1232"/>
        <v>-2.2698317776782448E-13</v>
      </c>
      <c r="DV491" s="223">
        <f t="shared" ca="1" si="1233"/>
        <v>1.9959768332693354E-13</v>
      </c>
      <c r="DW491" s="223">
        <f t="shared" ca="1" si="1234"/>
        <v>-1.7173134058418402E-13</v>
      </c>
      <c r="DX491" s="223">
        <f t="shared" ca="1" si="1235"/>
        <v>1.4345128200011081E-13</v>
      </c>
      <c r="DY491" s="223">
        <f t="shared" ca="1" si="1236"/>
        <v>-1.1482563671281818E-13</v>
      </c>
      <c r="DZ491" s="223">
        <f t="shared" ca="1" si="1237"/>
        <v>8.5923366409146168E-14</v>
      </c>
      <c r="EA491" s="223">
        <f t="shared" ca="1" si="1238"/>
        <v>-5.6814099189830081E-14</v>
      </c>
      <c r="EB491" s="223">
        <f t="shared" ca="1" si="1239"/>
        <v>2.7567961829204625E-14</v>
      </c>
      <c r="EC491" s="223">
        <f t="shared" ca="1" si="1240"/>
        <v>1.7445891661017708E-15</v>
      </c>
      <c r="ED491" s="223">
        <f t="shared" ca="1" si="1241"/>
        <v>-3.1052937293332985E-14</v>
      </c>
      <c r="EE491" s="223">
        <f t="shared" ca="1" si="1242"/>
        <v>6.0286476174708398E-14</v>
      </c>
      <c r="EF491" s="223">
        <f t="shared" ca="1" si="1243"/>
        <v>-8.9374779654473597E-14</v>
      </c>
      <c r="EG491" s="223">
        <f t="shared" ca="1" si="1244"/>
        <v>1.1824777146177861E-13</v>
      </c>
      <c r="EH491" s="223">
        <f t="shared" ca="1" si="1245"/>
        <v>-1.4683589403031745E-13</v>
      </c>
      <c r="EI491" s="223">
        <f t="shared" ca="1" si="1246"/>
        <v>1.7507027606886491E-13</v>
      </c>
      <c r="EJ491" s="223">
        <f t="shared" ca="1" si="1247"/>
        <v>-2.0288289847801695E-13</v>
      </c>
      <c r="EK491" s="223">
        <f t="shared" ca="1" si="1248"/>
        <v>2.3020675821426056E-13</v>
      </c>
      <c r="EL491" s="223">
        <f t="shared" ca="1" si="1249"/>
        <v>-2.5697602970626687E-13</v>
      </c>
      <c r="EM491" s="223">
        <f t="shared" ca="1" si="1250"/>
        <v>2.8312622343423845E-13</v>
      </c>
      <c r="EN491" s="223">
        <f t="shared" ca="1" si="1251"/>
        <v>-3.085943412910587E-13</v>
      </c>
      <c r="EO491" s="223">
        <f t="shared" ca="1" si="1252"/>
        <v>3.3331902835003607E-13</v>
      </c>
      <c r="EP491" s="223">
        <f t="shared" ca="1" si="1253"/>
        <v>-3.5724072067439153E-13</v>
      </c>
      <c r="EQ491" s="223">
        <f t="shared" ca="1" si="1254"/>
        <v>3.8030178881207822E-13</v>
      </c>
      <c r="ER491" s="223">
        <f t="shared" ca="1" si="1255"/>
        <v>-4.0244667662998804E-13</v>
      </c>
      <c r="ES491" s="223">
        <f t="shared" ca="1" si="1256"/>
        <v>4.2362203515375594E-13</v>
      </c>
      <c r="ET491" s="223">
        <f t="shared" ca="1" si="1257"/>
        <v>-4.4377685108992941E-13</v>
      </c>
      <c r="EU491" s="223">
        <f t="shared" ca="1" si="1258"/>
        <v>4.628625697215434E-13</v>
      </c>
      <c r="EV491" s="223">
        <f t="shared" ca="1" si="1259"/>
        <v>-4.8083321188074709E-13</v>
      </c>
      <c r="EW491" s="223">
        <f t="shared" ca="1" si="1260"/>
        <v>4.9764548471649486E-13</v>
      </c>
      <c r="EX491" s="223">
        <f t="shared" ca="1" si="1261"/>
        <v>-5.1325888599098329E-13</v>
      </c>
      <c r="EY491" s="223">
        <f t="shared" ca="1" si="1262"/>
        <v>5.2763580165293351E-13</v>
      </c>
      <c r="EZ491" s="223">
        <f t="shared" ca="1" si="1263"/>
        <v>-5.4074159645327995E-13</v>
      </c>
      <c r="FA491" s="223">
        <f t="shared" ca="1" si="1264"/>
        <v>5.5254469738439934E-13</v>
      </c>
      <c r="FB491" s="223">
        <f t="shared" ca="1" si="1265"/>
        <v>-5.6301666974230761E-13</v>
      </c>
      <c r="FC491" s="223">
        <f t="shared" ca="1" si="1266"/>
        <v>5.721322856283822E-13</v>
      </c>
      <c r="FD491" s="223">
        <f t="shared" ca="1" si="1267"/>
        <v>-5.79869584725499E-13</v>
      </c>
      <c r="FE491" s="223">
        <f t="shared" ca="1" si="1268"/>
        <v>5.8620992720244365E-13</v>
      </c>
      <c r="FF491" s="223">
        <f t="shared" ca="1" si="1269"/>
        <v>-5.9113803861883077E-13</v>
      </c>
      <c r="FG491" s="223">
        <f t="shared" ca="1" si="1270"/>
        <v>5.9464204672260363E-13</v>
      </c>
      <c r="FH491" s="223">
        <f t="shared" ca="1" si="1271"/>
        <v>-5.9671351005133334E-13</v>
      </c>
      <c r="FI491" s="223">
        <f t="shared" ca="1" si="1272"/>
        <v>5.9734743826841768E-13</v>
      </c>
      <c r="FJ491" s="223">
        <f t="shared" ca="1" si="1273"/>
        <v>-5.9654230418525745E-13</v>
      </c>
      <c r="FK491" s="223">
        <f t="shared" ca="1" si="1274"/>
        <v>5.9430004744038232E-13</v>
      </c>
      <c r="FL491" s="223">
        <f t="shared" ca="1" si="1275"/>
        <v>-5.9062606982668394E-13</v>
      </c>
      <c r="FM491" s="223">
        <f t="shared" ca="1" si="1276"/>
        <v>5.8552922227803788E-13</v>
      </c>
      <c r="FN491" s="223">
        <f t="shared" ca="1" si="1277"/>
        <v>-5.7902178354662013E-13</v>
      </c>
      <c r="FO491" s="223">
        <f t="shared" ca="1" si="1278"/>
        <v>5.7111943062233861E-13</v>
      </c>
      <c r="FP491" s="223">
        <f t="shared" ca="1" si="1279"/>
        <v>-5.6184120096551601E-13</v>
      </c>
      <c r="FQ491" s="223">
        <f t="shared" ca="1" si="1280"/>
        <v>5.5120944664408909E-13</v>
      </c>
      <c r="FR491" s="223">
        <f t="shared" ca="1" si="1281"/>
        <v>-5.3924978048545007E-13</v>
      </c>
      <c r="FS491" s="223">
        <f t="shared" ca="1" si="1282"/>
        <v>5.25991014372918E-13</v>
      </c>
      <c r="FT491" s="223">
        <f t="shared" ca="1" si="1283"/>
        <v>-5.1146508983542373E-13</v>
      </c>
      <c r="FU491" s="223">
        <f t="shared" ca="1" si="1284"/>
        <v>4.9570700109743189E-13</v>
      </c>
      <c r="FV491" s="223">
        <f t="shared" ca="1" si="1285"/>
        <v>-4.787547107749898E-13</v>
      </c>
      <c r="FW491" s="223">
        <f t="shared" ca="1" si="1286"/>
        <v>4.6064905842032969E-13</v>
      </c>
      <c r="FX491" s="223">
        <f t="shared" ca="1" si="1287"/>
        <v>-4.4143366213584188E-13</v>
      </c>
      <c r="FY491" s="223">
        <f t="shared" ca="1" si="1288"/>
        <v>4.2115481349429354E-13</v>
      </c>
      <c r="FZ491" s="223">
        <f t="shared" ca="1" si="1289"/>
        <v>-3.9986136601818595E-13</v>
      </c>
      <c r="GA491" s="223">
        <f t="shared" ca="1" si="1290"/>
        <v>3.7760461748762047E-13</v>
      </c>
      <c r="GB491" s="223">
        <f t="shared" ca="1" si="1291"/>
        <v>-3.5443818635926817E-13</v>
      </c>
      <c r="GC491" s="223">
        <f t="shared" ca="1" si="1292"/>
        <v>3.3041788259485715E-13</v>
      </c>
      <c r="GD491" s="223">
        <f t="shared" ca="1" si="1293"/>
        <v>-3.0560157321014421E-13</v>
      </c>
      <c r="GE491" s="223">
        <f t="shared" ca="1" si="1294"/>
        <v>2.800490428679744E-13</v>
      </c>
      <c r="GF491" s="223">
        <f t="shared" ca="1" si="1295"/>
        <v>-2.5382184985213594E-13</v>
      </c>
      <c r="GG491" s="223">
        <f t="shared" ca="1" si="1296"/>
        <v>2.2698317776783473E-13</v>
      </c>
      <c r="GH491" s="223">
        <f t="shared" ca="1" si="1297"/>
        <v>-1.9959768332691203E-13</v>
      </c>
      <c r="GI491" s="223">
        <f t="shared" ca="1" si="1298"/>
        <v>1.7173134058422718E-13</v>
      </c>
      <c r="GJ491" s="223">
        <f t="shared" ca="1" si="1299"/>
        <v>-1.4345128200012162E-13</v>
      </c>
      <c r="GK491" s="223">
        <f t="shared" ca="1" si="1300"/>
        <v>1.1482563671282908E-13</v>
      </c>
      <c r="GL491" s="223">
        <f t="shared" ca="1" si="1301"/>
        <v>-8.5923366409157149E-14</v>
      </c>
      <c r="GM491" s="223">
        <f t="shared" ca="1" si="1302"/>
        <v>5.6814099189807349E-14</v>
      </c>
      <c r="GN491" s="223">
        <f t="shared" ca="1" si="1303"/>
        <v>-2.7567961829249653E-14</v>
      </c>
      <c r="GO491" s="223">
        <f t="shared" ca="1" si="1304"/>
        <v>-1.7445891660906511E-15</v>
      </c>
      <c r="GP491" s="223">
        <f t="shared" ca="1" si="1305"/>
        <v>3.1052937293321872E-14</v>
      </c>
      <c r="GQ491" s="223">
        <f t="shared" ca="1" si="1306"/>
        <v>-6.0286476174697341E-14</v>
      </c>
      <c r="GR491" s="223">
        <f t="shared" ca="1" si="1307"/>
        <v>8.9374779654496177E-14</v>
      </c>
      <c r="GS491" s="223">
        <f t="shared" ca="1" si="1308"/>
        <v>-1.182477714617344E-13</v>
      </c>
      <c r="GT491" s="223">
        <f t="shared" ca="1" si="1309"/>
        <v>1.468358940303067E-13</v>
      </c>
      <c r="GU491" s="223">
        <f t="shared" ca="1" si="1310"/>
        <v>-1.7507027606885428E-13</v>
      </c>
      <c r="GV491" s="223">
        <f t="shared" ca="1" si="1311"/>
        <v>2.028828984780065E-13</v>
      </c>
      <c r="GW491" s="223">
        <f t="shared" ca="1" si="1312"/>
        <v>-2.3020675821428166E-13</v>
      </c>
      <c r="GX491" s="223">
        <f t="shared" ca="1" si="1313"/>
        <v>2.5697602970622618E-13</v>
      </c>
      <c r="GY491" s="223">
        <f t="shared" ca="1" si="1314"/>
        <v>-2.8312622343422866E-13</v>
      </c>
      <c r="GZ491" s="223">
        <f t="shared" ca="1" si="1315"/>
        <v>3.085943412910491E-13</v>
      </c>
      <c r="HA491" s="223">
        <f t="shared" ca="1" si="1316"/>
        <v>-3.3331902835002683E-13</v>
      </c>
      <c r="HB491" s="223">
        <f t="shared" ca="1" si="1317"/>
        <v>3.5724072067440981E-13</v>
      </c>
      <c r="HC491" s="223">
        <f t="shared" ca="1" si="1318"/>
        <v>-3.8030178881204343E-13</v>
      </c>
      <c r="HD491" s="223">
        <f t="shared" ca="1" si="1319"/>
        <v>4.0244667662997981E-13</v>
      </c>
      <c r="HE491" s="223">
        <f t="shared" ca="1" si="1320"/>
        <v>-4.2362203515374802E-13</v>
      </c>
      <c r="HF491" s="223">
        <f t="shared" ca="1" si="1321"/>
        <v>4.4377685108992194E-13</v>
      </c>
      <c r="HG491" s="223">
        <f t="shared" ca="1" si="1322"/>
        <v>-4.6286256972155794E-13</v>
      </c>
      <c r="HH491" s="223">
        <f t="shared" ca="1" si="1323"/>
        <v>4.8083321188072033E-13</v>
      </c>
      <c r="HI491" s="223">
        <f t="shared" ca="1" si="1324"/>
        <v>-4.976454847164888E-13</v>
      </c>
      <c r="HJ491" s="223">
        <f t="shared" ca="1" si="1325"/>
        <v>5.1325888599097764E-13</v>
      </c>
      <c r="HK491" s="223">
        <f t="shared" ca="1" si="1326"/>
        <v>-5.2763580165294411E-13</v>
      </c>
      <c r="HL491" s="223">
        <f t="shared" ca="1" si="1327"/>
        <v>5.4074159645328964E-13</v>
      </c>
      <c r="HM491" s="223">
        <f t="shared" ca="1" si="1328"/>
        <v>-5.5254469738438217E-13</v>
      </c>
      <c r="HN491" s="223">
        <f t="shared" ca="1" si="1329"/>
        <v>5.6301666974230387E-13</v>
      </c>
      <c r="HO491" s="223">
        <f t="shared" ca="1" si="1330"/>
        <v>-5.7213228562837907E-13</v>
      </c>
      <c r="HP491" s="223">
        <f t="shared" ca="1" si="1331"/>
        <v>5.7986958472550455E-13</v>
      </c>
      <c r="HQ491" s="223">
        <f t="shared" ca="1" si="1332"/>
        <v>-5.8620992720244799E-13</v>
      </c>
      <c r="HR491" s="223">
        <f t="shared" ca="1" si="1333"/>
        <v>5.911380386188242E-13</v>
      </c>
      <c r="HS491" s="223">
        <f t="shared" ca="1" si="1334"/>
        <v>-5.9464204672260252E-13</v>
      </c>
      <c r="HT491" s="223">
        <f t="shared" ca="1" si="1335"/>
        <v>5.9671351005133293E-13</v>
      </c>
      <c r="HU491" s="223">
        <f t="shared" ca="1" si="1336"/>
        <v>-5.9734743826841758E-13</v>
      </c>
      <c r="HV491" s="223">
        <f t="shared" ca="1" si="1337"/>
        <v>5.9654230418525987E-13</v>
      </c>
      <c r="HW491" s="223">
        <f t="shared" ca="1" si="1338"/>
        <v>-5.9430004744038343E-13</v>
      </c>
      <c r="HX491" s="223">
        <f t="shared" ca="1" si="1339"/>
        <v>5.9062606982668556E-13</v>
      </c>
      <c r="HY491" s="223">
        <f t="shared" ca="1" si="1340"/>
        <v>-5.8552922227804E-13</v>
      </c>
      <c r="HZ491" s="223">
        <f t="shared" ca="1" si="1341"/>
        <v>5.7902178354662275E-13</v>
      </c>
      <c r="IA491" s="223">
        <f t="shared" ca="1" si="1342"/>
        <v>-5.7111943062234194E-13</v>
      </c>
      <c r="IB491" s="223">
        <f t="shared" ca="1" si="1343"/>
        <v>5.6184120096551985E-13</v>
      </c>
      <c r="IC491" s="223">
        <f t="shared" ca="1" si="1344"/>
        <v>-5.5120944664409344E-13</v>
      </c>
      <c r="ID491" s="223">
        <f t="shared" ca="1" si="1345"/>
        <v>5.3924978048545482E-13</v>
      </c>
      <c r="IE491" s="223">
        <f t="shared" ca="1" si="1346"/>
        <v>-5.8254690134865226E-13</v>
      </c>
      <c r="IF491" s="223">
        <f t="shared" ca="1" si="1347"/>
        <v>5.1146508983542948E-13</v>
      </c>
      <c r="IG491" s="223">
        <f t="shared" ca="1" si="1348"/>
        <v>-4.9570700109743805E-13</v>
      </c>
      <c r="IH491" s="223">
        <f t="shared" ca="1" si="1349"/>
        <v>4.7875471077499637E-13</v>
      </c>
      <c r="II491" s="223">
        <f t="shared" ca="1" si="1350"/>
        <v>-4.6064905842033686E-13</v>
      </c>
      <c r="IJ491" s="223">
        <f t="shared" ca="1" si="1351"/>
        <v>4.414336621358493E-13</v>
      </c>
      <c r="IK491" s="223">
        <f t="shared" ca="1" si="1352"/>
        <v>-4.2115481349430142E-13</v>
      </c>
      <c r="IL491" s="223">
        <f t="shared" ca="1" si="1353"/>
        <v>3.9986136601819418E-13</v>
      </c>
      <c r="IM491" s="223">
        <f t="shared" ca="1" si="1354"/>
        <v>-3.776046174876291E-13</v>
      </c>
      <c r="IN491" s="223">
        <f t="shared" ca="1" si="1355"/>
        <v>3.5443818635927716E-13</v>
      </c>
      <c r="IO491" s="223">
        <f t="shared" ca="1" si="1356"/>
        <v>-3.3041788259486639E-13</v>
      </c>
      <c r="IP491" s="223">
        <f t="shared" ca="1" si="1357"/>
        <v>3.0560157321015385E-13</v>
      </c>
      <c r="IQ491" s="223">
        <f t="shared" ca="1" si="1358"/>
        <v>-2.8004904286798425E-13</v>
      </c>
      <c r="IR491" s="223">
        <f t="shared" ca="1" si="1359"/>
        <v>2.5382184985214599E-13</v>
      </c>
      <c r="IS491" s="223">
        <f t="shared" ca="1" si="1360"/>
        <v>-2.2698317776784503E-13</v>
      </c>
      <c r="IT491" s="223">
        <f t="shared" ca="1" si="1361"/>
        <v>1.9959768332692259E-13</v>
      </c>
      <c r="IU491" s="223">
        <f t="shared" ca="1" si="1362"/>
        <v>-1.7173134058423784E-13</v>
      </c>
      <c r="IV491" s="223">
        <f t="shared" ca="1" si="1363"/>
        <v>1.434512820001324E-13</v>
      </c>
      <c r="IW491" s="223">
        <f t="shared" ca="1" si="1364"/>
        <v>-1.1482563671283999E-13</v>
      </c>
      <c r="IX491" s="223">
        <f t="shared" ca="1" si="1365"/>
        <v>8.5923366409168168E-14</v>
      </c>
      <c r="IY491" s="223">
        <f t="shared" ca="1" si="1366"/>
        <v>-5.6814099189818425E-14</v>
      </c>
      <c r="IZ491" s="223">
        <f t="shared" ca="1" si="1367"/>
        <v>2.756796182926076E-14</v>
      </c>
      <c r="JA491" s="223">
        <f t="shared" ca="1" si="1368"/>
        <v>1.7445891660795313E-15</v>
      </c>
      <c r="JB491" s="223">
        <f t="shared" ca="1" si="1369"/>
        <v>-3.1052937293310765E-14</v>
      </c>
    </row>
    <row r="492" spans="2:262">
      <c r="B492" s="230">
        <v>131</v>
      </c>
      <c r="C492" s="229">
        <f t="shared" si="1370"/>
        <v>2.5585937500000018E-3</v>
      </c>
      <c r="D492" s="226">
        <f t="shared" ca="1" si="1113"/>
        <v>17.999999999983583</v>
      </c>
      <c r="E492" s="225">
        <f ca="1">EG361</f>
        <v>-1.6416714092473542E-11</v>
      </c>
      <c r="F492" s="224">
        <v>131</v>
      </c>
      <c r="G492" s="223">
        <f t="shared" ca="1" si="1114"/>
        <v>1.9219889664369289E-14</v>
      </c>
      <c r="H492" s="223">
        <f t="shared" ca="1" si="1115"/>
        <v>-5.2032344419998508E-14</v>
      </c>
      <c r="I492" s="223">
        <f t="shared" ca="1" si="1116"/>
        <v>8.4562831392996931E-14</v>
      </c>
      <c r="J492" s="223">
        <f t="shared" ca="1" si="1117"/>
        <v>-1.1663506505593187E-13</v>
      </c>
      <c r="K492" s="223">
        <f t="shared" ca="1" si="1118"/>
        <v>1.4807524319576038E-13</v>
      </c>
      <c r="L492" s="223">
        <f t="shared" ca="1" si="1119"/>
        <v>-1.7871298876308486E-13</v>
      </c>
      <c r="M492" s="223">
        <f t="shared" ca="1" si="1120"/>
        <v>2.0838227316014069E-13</v>
      </c>
      <c r="N492" s="223">
        <f t="shared" ca="1" si="1121"/>
        <v>-2.369223159641557E-13</v>
      </c>
      <c r="O492" s="223">
        <f t="shared" ca="1" si="1122"/>
        <v>2.6417845621039076E-13</v>
      </c>
      <c r="P492" s="223">
        <f t="shared" ca="1" si="1123"/>
        <v>-2.9000299051330703E-13</v>
      </c>
      <c r="Q492" s="223">
        <f t="shared" ca="1" si="1124"/>
        <v>3.1425597348401534E-13</v>
      </c>
      <c r="R492" s="223">
        <f t="shared" ca="1" si="1125"/>
        <v>-3.3680597610645071E-13</v>
      </c>
      <c r="S492" s="223">
        <f t="shared" ca="1" si="1126"/>
        <v>3.5753079796261528E-13</v>
      </c>
      <c r="T492" s="223">
        <f t="shared" ca="1" si="1127"/>
        <v>-3.7631812944721351E-13</v>
      </c>
      <c r="U492" s="223">
        <f t="shared" ca="1" si="1128"/>
        <v>3.9306616038315052E-13</v>
      </c>
      <c r="V492" s="223">
        <f t="shared" ca="1" si="1129"/>
        <v>-4.0768413173968784E-13</v>
      </c>
      <c r="W492" s="223">
        <f t="shared" ca="1" si="1130"/>
        <v>4.2009282746350688E-13</v>
      </c>
      <c r="X492" s="223">
        <f t="shared" ca="1" si="1131"/>
        <v>-4.302250037573592E-13</v>
      </c>
      <c r="Y492" s="223">
        <f t="shared" ca="1" si="1132"/>
        <v>4.3802575348002818E-13</v>
      </c>
      <c r="Z492" s="223">
        <f t="shared" ca="1" si="1133"/>
        <v>-4.4345280369289028E-13</v>
      </c>
      <c r="AA492" s="223">
        <f t="shared" ca="1" si="1134"/>
        <v>4.4647674474062862E-13</v>
      </c>
      <c r="AB492" s="223">
        <f t="shared" ca="1" si="1135"/>
        <v>-4.4708118962470219E-13</v>
      </c>
      <c r="AC492" s="223">
        <f t="shared" ca="1" si="1136"/>
        <v>4.4526286280591425E-13</v>
      </c>
      <c r="AD492" s="223">
        <f t="shared" ca="1" si="1137"/>
        <v>-4.4103161795484044E-13</v>
      </c>
      <c r="AE492" s="223">
        <f t="shared" ca="1" si="1138"/>
        <v>4.3441038455393484E-13</v>
      </c>
      <c r="AF492" s="223">
        <f t="shared" ca="1" si="1139"/>
        <v>-4.2543504364067601E-13</v>
      </c>
      <c r="AG492" s="223">
        <f t="shared" ca="1" si="1140"/>
        <v>4.1415423336512342E-13</v>
      </c>
      <c r="AH492" s="223">
        <f t="shared" ca="1" si="1141"/>
        <v>-4.0062908541555773E-13</v>
      </c>
      <c r="AI492" s="223">
        <f t="shared" ca="1" si="1142"/>
        <v>3.8493289374057195E-13</v>
      </c>
      <c r="AJ492" s="223">
        <f t="shared" ca="1" si="1143"/>
        <v>-3.6715071736280813E-13</v>
      </c>
      <c r="AK492" s="223">
        <f t="shared" ca="1" si="1144"/>
        <v>3.4737891943675884E-13</v>
      </c>
      <c r="AL492" s="223">
        <f t="shared" ca="1" si="1145"/>
        <v>-3.2572464504846233E-13</v>
      </c>
      <c r="AM492" s="223">
        <f t="shared" ca="1" si="1146"/>
        <v>3.0230524058701182E-13</v>
      </c>
      <c r="AN492" s="223">
        <f t="shared" ca="1" si="1147"/>
        <v>-2.7724761783430242E-13</v>
      </c>
      <c r="AO492" s="223">
        <f t="shared" ca="1" si="1148"/>
        <v>2.5068756621908398E-13</v>
      </c>
      <c r="AP492" s="223">
        <f t="shared" ca="1" si="1149"/>
        <v>-2.22769016962302E-13</v>
      </c>
      <c r="AQ492" s="223">
        <f t="shared" ca="1" si="1150"/>
        <v>1.9364326310131021E-13</v>
      </c>
      <c r="AR492" s="223">
        <f t="shared" ca="1" si="1151"/>
        <v>-1.6346813961981293E-13</v>
      </c>
      <c r="AS492" s="223">
        <f t="shared" ca="1" si="1152"/>
        <v>1.3240716812640204E-13</v>
      </c>
      <c r="AT492" s="223">
        <f t="shared" ca="1" si="1153"/>
        <v>-1.0062867071682246E-13</v>
      </c>
      <c r="AU492" s="223">
        <f t="shared" ca="1" si="1154"/>
        <v>6.830485782188449E-14</v>
      </c>
      <c r="AV492" s="223">
        <f t="shared" ca="1" si="1155"/>
        <v>-3.5610894984297783E-14</v>
      </c>
      <c r="AW492" s="223">
        <f t="shared" ca="1" si="1156"/>
        <v>2.7239536213826016E-15</v>
      </c>
      <c r="AX492" s="223">
        <f t="shared" ca="1" si="1157"/>
        <v>3.0177749082230001E-14</v>
      </c>
      <c r="AY492" s="223">
        <f t="shared" ca="1" si="1158"/>
        <v>-6.2915915948874141E-14</v>
      </c>
      <c r="AZ492" s="223">
        <f t="shared" ca="1" si="1159"/>
        <v>9.5313136015804131E-14</v>
      </c>
      <c r="BA492" s="223">
        <f t="shared" ca="1" si="1160"/>
        <v>-1.2719384594048453E-13</v>
      </c>
      <c r="BB492" s="223">
        <f t="shared" ca="1" si="1161"/>
        <v>1.5838528139359338E-13</v>
      </c>
      <c r="BC492" s="223">
        <f t="shared" ca="1" si="1162"/>
        <v>-1.8871841328392657E-13</v>
      </c>
      <c r="BD492" s="223">
        <f t="shared" ca="1" si="1163"/>
        <v>2.1802886374160505E-13</v>
      </c>
      <c r="BE492" s="223">
        <f t="shared" ca="1" si="1164"/>
        <v>-2.4615779689608702E-13</v>
      </c>
      <c r="BF492" s="223">
        <f t="shared" ca="1" si="1165"/>
        <v>2.7295277962143238E-13</v>
      </c>
      <c r="BG492" s="223">
        <f t="shared" ca="1" si="1166"/>
        <v>-2.9826860758465547E-13</v>
      </c>
      <c r="BH492" s="223">
        <f t="shared" ca="1" si="1167"/>
        <v>3.2196809212061333E-13</v>
      </c>
      <c r="BI492" s="223">
        <f t="shared" ca="1" si="1168"/>
        <v>-3.4392280366921019E-13</v>
      </c>
      <c r="BJ492" s="223">
        <f t="shared" ca="1" si="1169"/>
        <v>3.6401376774634298E-13</v>
      </c>
      <c r="BK492" s="223">
        <f t="shared" ca="1" si="1170"/>
        <v>-3.8213210967695951E-13</v>
      </c>
      <c r="BL492" s="223">
        <f t="shared" ca="1" si="1171"/>
        <v>3.9817964459630313E-13</v>
      </c>
      <c r="BM492" s="223">
        <f t="shared" ca="1" si="1172"/>
        <v>-4.1206940952225783E-13</v>
      </c>
      <c r="BN492" s="223">
        <f t="shared" ca="1" si="1173"/>
        <v>4.237261346152377E-13</v>
      </c>
      <c r="BO492" s="223">
        <f t="shared" ca="1" si="1174"/>
        <v>-4.3308665107199145E-13</v>
      </c>
      <c r="BP492" s="223">
        <f t="shared" ca="1" si="1175"/>
        <v>4.4010023344282748E-13</v>
      </c>
      <c r="BQ492" s="223">
        <f t="shared" ca="1" si="1176"/>
        <v>-4.4472887451719771E-13</v>
      </c>
      <c r="BR492" s="223">
        <f t="shared" ca="1" si="1177"/>
        <v>4.4694749128808603E-13</v>
      </c>
      <c r="BS492" s="223">
        <f t="shared" ca="1" si="1178"/>
        <v>-4.4674406087898207E-13</v>
      </c>
      <c r="BT492" s="223">
        <f t="shared" ca="1" si="1179"/>
        <v>4.441196856968999E-13</v>
      </c>
      <c r="BU492" s="223">
        <f t="shared" ca="1" si="1180"/>
        <v>-4.3908858745833203E-13</v>
      </c>
      <c r="BV492" s="223">
        <f t="shared" ca="1" si="1181"/>
        <v>4.3167803012054456E-13</v>
      </c>
      <c r="BW492" s="223">
        <f t="shared" ca="1" si="1182"/>
        <v>-4.2192817213581539E-13</v>
      </c>
      <c r="BX492" s="223">
        <f t="shared" ca="1" si="1183"/>
        <v>4.0989184882931955E-13</v>
      </c>
      <c r="BY492" s="223">
        <f t="shared" ca="1" si="1184"/>
        <v>-3.9563428607991926E-13</v>
      </c>
      <c r="BZ492" s="223">
        <f t="shared" ca="1" si="1185"/>
        <v>3.7923274685545519E-13</v>
      </c>
      <c r="CA492" s="223">
        <f t="shared" ca="1" si="1186"/>
        <v>-3.6077611251806977E-13</v>
      </c>
      <c r="CB492" s="223">
        <f t="shared" ca="1" si="1187"/>
        <v>3.4036440116835408E-13</v>
      </c>
      <c r="CC492" s="223">
        <f t="shared" ca="1" si="1188"/>
        <v>-3.1810822563864324E-13</v>
      </c>
      <c r="CD492" s="223">
        <f t="shared" ca="1" si="1189"/>
        <v>2.9412819407247558E-13</v>
      </c>
      <c r="CE492" s="223">
        <f t="shared" ca="1" si="1190"/>
        <v>-2.6855425633858263E-13</v>
      </c>
      <c r="CF492" s="223">
        <f t="shared" ca="1" si="1191"/>
        <v>2.4152499982134618E-13</v>
      </c>
      <c r="CG492" s="223">
        <f t="shared" ca="1" si="1192"/>
        <v>-2.1318689840372994E-13</v>
      </c>
      <c r="CH492" s="223">
        <f t="shared" ca="1" si="1193"/>
        <v>1.8369351871259308E-13</v>
      </c>
      <c r="CI492" s="223">
        <f t="shared" ca="1" si="1194"/>
        <v>-1.532046879278416E-13</v>
      </c>
      <c r="CJ492" s="223">
        <f t="shared" ca="1" si="1195"/>
        <v>1.2188562766517724E-13</v>
      </c>
      <c r="CK492" s="223">
        <f t="shared" ca="1" si="1196"/>
        <v>-8.9906058625705533E-14</v>
      </c>
      <c r="CL492" s="223">
        <f t="shared" ca="1" si="1197"/>
        <v>5.74392808648197E-14</v>
      </c>
      <c r="CM492" s="223">
        <f t="shared" ca="1" si="1198"/>
        <v>-2.4661234664262687E-14</v>
      </c>
      <c r="CN492" s="223">
        <f t="shared" ca="1" si="1199"/>
        <v>-8.2504529036538697E-15</v>
      </c>
      <c r="CO492" s="223">
        <f t="shared" ca="1" si="1200"/>
        <v>4.1117430552470008E-14</v>
      </c>
      <c r="CP492" s="223">
        <f t="shared" ca="1" si="1201"/>
        <v>-7.3761589282575117E-14</v>
      </c>
      <c r="CQ492" s="223">
        <f t="shared" ca="1" si="1202"/>
        <v>1.060060275694608E-13</v>
      </c>
      <c r="CR492" s="223">
        <f t="shared" ca="1" si="1203"/>
        <v>-1.3767601000830793E-13</v>
      </c>
      <c r="CS492" s="223">
        <f t="shared" ca="1" si="1204"/>
        <v>1.6859991422033376E-13</v>
      </c>
      <c r="CT492" s="223">
        <f t="shared" ca="1" si="1205"/>
        <v>-1.9861016088923766E-13</v>
      </c>
      <c r="CU492" s="223">
        <f t="shared" ca="1" si="1206"/>
        <v>2.2754412188817866E-13</v>
      </c>
      <c r="CV492" s="223">
        <f t="shared" ca="1" si="1207"/>
        <v>-2.5524500157561028E-13</v>
      </c>
      <c r="CW492" s="223">
        <f t="shared" ca="1" si="1208"/>
        <v>2.8156268648438685E-13</v>
      </c>
      <c r="CX492" s="223">
        <f t="shared" ca="1" si="1209"/>
        <v>-3.0635455879977647E-13</v>
      </c>
      <c r="CY492" s="223">
        <f t="shared" ca="1" si="1210"/>
        <v>3.2948626921768664E-13</v>
      </c>
      <c r="CZ492" s="223">
        <f t="shared" ca="1" si="1211"/>
        <v>-3.5083246499513502E-13</v>
      </c>
      <c r="DA492" s="223">
        <f t="shared" ca="1" si="1212"/>
        <v>3.7027746924773182E-13</v>
      </c>
      <c r="DB492" s="223">
        <f t="shared" ca="1" si="1213"/>
        <v>-3.877159078126662E-13</v>
      </c>
      <c r="DC492" s="223">
        <f t="shared" ca="1" si="1214"/>
        <v>4.0305328028045381E-13</v>
      </c>
      <c r="DD492" s="223">
        <f t="shared" ca="1" si="1215"/>
        <v>-4.1620647210079803E-13</v>
      </c>
      <c r="DE492" s="223">
        <f t="shared" ca="1" si="1216"/>
        <v>4.2710420498761002E-13</v>
      </c>
      <c r="DF492" s="223">
        <f t="shared" ca="1" si="1217"/>
        <v>-4.3568742318217383E-13</v>
      </c>
      <c r="DG492" s="223">
        <f t="shared" ca="1" si="1218"/>
        <v>4.4190961348140735E-13</v>
      </c>
      <c r="DH492" s="223">
        <f t="shared" ca="1" si="1219"/>
        <v>-4.4573705729697972E-13</v>
      </c>
      <c r="DI492" s="223">
        <f t="shared" ca="1" si="1220"/>
        <v>4.4714901337923473E-13</v>
      </c>
      <c r="DJ492" s="223">
        <f t="shared" ca="1" si="1221"/>
        <v>-4.4613783021582493E-13</v>
      </c>
      <c r="DK492" s="223">
        <f t="shared" ca="1" si="1222"/>
        <v>4.4270898749592651E-13</v>
      </c>
      <c r="DL492" s="223">
        <f t="shared" ca="1" si="1223"/>
        <v>-4.3688106641531686E-13</v>
      </c>
      <c r="DM492" s="223">
        <f t="shared" ca="1" si="1224"/>
        <v>4.2868564898328726E-13</v>
      </c>
      <c r="DN492" s="223">
        <f t="shared" ca="1" si="1225"/>
        <v>-4.1816714687697081E-13</v>
      </c>
      <c r="DO492" s="223">
        <f t="shared" ca="1" si="1226"/>
        <v>4.0538256077063206E-13</v>
      </c>
      <c r="DP492" s="223">
        <f t="shared" ca="1" si="1227"/>
        <v>-3.9040117144405885E-13</v>
      </c>
      <c r="DQ492" s="223">
        <f t="shared" ca="1" si="1228"/>
        <v>3.7330416434406187E-13</v>
      </c>
      <c r="DR492" s="223">
        <f t="shared" ca="1" si="1229"/>
        <v>-3.5418418963343467E-13</v>
      </c>
      <c r="DS492" s="223">
        <f t="shared" ca="1" si="1230"/>
        <v>3.3314486011172183E-13</v>
      </c>
      <c r="DT492" s="223">
        <f t="shared" ca="1" si="1231"/>
        <v>-3.1030018972853656E-13</v>
      </c>
      <c r="DU492" s="223">
        <f t="shared" ca="1" si="1232"/>
        <v>2.8577397573199181E-13</v>
      </c>
      <c r="DV492" s="223">
        <f t="shared" ca="1" si="1233"/>
        <v>-2.5969912780072959E-13</v>
      </c>
      <c r="DW492" s="223">
        <f t="shared" ca="1" si="1234"/>
        <v>2.3221694779492273E-13</v>
      </c>
      <c r="DX492" s="223">
        <f t="shared" ca="1" si="1235"/>
        <v>-2.0347636402913104E-13</v>
      </c>
      <c r="DY492" s="223">
        <f t="shared" ca="1" si="1236"/>
        <v>1.7363312421694087E-13</v>
      </c>
      <c r="DZ492" s="223">
        <f t="shared" ca="1" si="1237"/>
        <v>-1.4284895146056669E-13</v>
      </c>
      <c r="EA492" s="223">
        <f t="shared" ca="1" si="1238"/>
        <v>1.1129066785944415E-13</v>
      </c>
      <c r="EB492" s="223">
        <f t="shared" ca="1" si="1239"/>
        <v>-7.9129290486676541E-14</v>
      </c>
      <c r="EC492" s="223">
        <f t="shared" ca="1" si="1240"/>
        <v>4.6539104632767553E-14</v>
      </c>
      <c r="ED492" s="223">
        <f t="shared" ca="1" si="1241"/>
        <v>-1.36967193386088E-14</v>
      </c>
      <c r="EE492" s="223">
        <f t="shared" ca="1" si="1242"/>
        <v>-1.9219889664365487E-14</v>
      </c>
      <c r="EF492" s="223">
        <f t="shared" ca="1" si="1243"/>
        <v>5.2032344420012285E-14</v>
      </c>
      <c r="EG492" s="223">
        <f t="shared" ca="1" si="1244"/>
        <v>-8.4562831393003154E-14</v>
      </c>
      <c r="EH492" s="223">
        <f t="shared" ca="1" si="1245"/>
        <v>1.1663506505593031E-13</v>
      </c>
      <c r="EI492" s="223">
        <f t="shared" ca="1" si="1246"/>
        <v>-1.4807524319577611E-13</v>
      </c>
      <c r="EJ492" s="223">
        <f t="shared" ca="1" si="1247"/>
        <v>1.7871298876309287E-13</v>
      </c>
      <c r="EK492" s="223">
        <f t="shared" ca="1" si="1248"/>
        <v>-2.0838227316014137E-13</v>
      </c>
      <c r="EL492" s="223">
        <f t="shared" ca="1" si="1249"/>
        <v>2.3692231596414959E-13</v>
      </c>
      <c r="EM492" s="223">
        <f t="shared" ca="1" si="1250"/>
        <v>-2.6417845621039904E-13</v>
      </c>
      <c r="EN492" s="223">
        <f t="shared" ca="1" si="1251"/>
        <v>2.9000299051331005E-13</v>
      </c>
      <c r="EO492" s="223">
        <f t="shared" ca="1" si="1252"/>
        <v>-3.142559734840114E-13</v>
      </c>
      <c r="EP492" s="223">
        <f t="shared" ca="1" si="1253"/>
        <v>3.3680597610645954E-13</v>
      </c>
      <c r="EQ492" s="223">
        <f t="shared" ca="1" si="1254"/>
        <v>-3.5753079796261765E-13</v>
      </c>
      <c r="ER492" s="223">
        <f t="shared" ca="1" si="1255"/>
        <v>3.7631812944721225E-13</v>
      </c>
      <c r="ES492" s="223">
        <f t="shared" ca="1" si="1256"/>
        <v>-3.9306616038315698E-13</v>
      </c>
      <c r="ET492" s="223">
        <f t="shared" ca="1" si="1257"/>
        <v>4.0768413173969082E-13</v>
      </c>
      <c r="EU492" s="223">
        <f t="shared" ca="1" si="1258"/>
        <v>-4.2009282746350713E-13</v>
      </c>
      <c r="EV492" s="223">
        <f t="shared" ca="1" si="1259"/>
        <v>4.3022500375735683E-13</v>
      </c>
      <c r="EW492" s="223">
        <f t="shared" ca="1" si="1260"/>
        <v>-4.3802575348003019E-13</v>
      </c>
      <c r="EX492" s="223">
        <f t="shared" ca="1" si="1261"/>
        <v>4.4345280369289084E-13</v>
      </c>
      <c r="EY492" s="223">
        <f t="shared" ca="1" si="1262"/>
        <v>-4.4647674474062817E-13</v>
      </c>
      <c r="EZ492" s="223">
        <f t="shared" ca="1" si="1263"/>
        <v>4.4708118962470204E-13</v>
      </c>
      <c r="FA492" s="223">
        <f t="shared" ca="1" si="1264"/>
        <v>-4.452628628059139E-13</v>
      </c>
      <c r="FB492" s="223">
        <f t="shared" ca="1" si="1265"/>
        <v>4.4103161795484084E-13</v>
      </c>
      <c r="FC492" s="223">
        <f t="shared" ca="1" si="1266"/>
        <v>-4.344103845539309E-13</v>
      </c>
      <c r="FD492" s="223">
        <f t="shared" ca="1" si="1267"/>
        <v>4.2543504364067475E-13</v>
      </c>
      <c r="FE492" s="223">
        <f t="shared" ca="1" si="1268"/>
        <v>-4.1415423336512433E-13</v>
      </c>
      <c r="FF492" s="223">
        <f t="shared" ca="1" si="1269"/>
        <v>4.0062908541555035E-13</v>
      </c>
      <c r="FG492" s="223">
        <f t="shared" ca="1" si="1270"/>
        <v>-3.8493289374056665E-13</v>
      </c>
      <c r="FH492" s="223">
        <f t="shared" ca="1" si="1271"/>
        <v>3.671507173628095E-13</v>
      </c>
      <c r="FI492" s="223">
        <f t="shared" ca="1" si="1272"/>
        <v>-3.4737891943676434E-13</v>
      </c>
      <c r="FJ492" s="223">
        <f t="shared" ca="1" si="1273"/>
        <v>3.2572464504847263E-13</v>
      </c>
      <c r="FK492" s="223">
        <f t="shared" ca="1" si="1274"/>
        <v>-3.0230524058699011E-13</v>
      </c>
      <c r="FL492" s="223">
        <f t="shared" ca="1" si="1275"/>
        <v>2.772476178342844E-13</v>
      </c>
      <c r="FM492" s="223">
        <f t="shared" ca="1" si="1276"/>
        <v>-2.506875662190755E-13</v>
      </c>
      <c r="FN492" s="223">
        <f t="shared" ca="1" si="1277"/>
        <v>2.2276901696229857E-13</v>
      </c>
      <c r="FO492" s="223">
        <f t="shared" ca="1" si="1278"/>
        <v>-1.9364326310131238E-13</v>
      </c>
      <c r="FP492" s="223">
        <f t="shared" ca="1" si="1279"/>
        <v>1.6346813961982109E-13</v>
      </c>
      <c r="FQ492" s="223">
        <f t="shared" ca="1" si="1280"/>
        <v>-1.3240716812642256E-13</v>
      </c>
      <c r="FR492" s="223">
        <f t="shared" ca="1" si="1281"/>
        <v>1.0062867071679386E-13</v>
      </c>
      <c r="FS492" s="223">
        <f t="shared" ca="1" si="1282"/>
        <v>-6.8304857821868019E-14</v>
      </c>
      <c r="FT492" s="223">
        <f t="shared" ca="1" si="1283"/>
        <v>3.5610894984293851E-14</v>
      </c>
      <c r="FU492" s="223">
        <f t="shared" ca="1" si="1284"/>
        <v>-2.7239536213786573E-15</v>
      </c>
      <c r="FV492" s="223">
        <f t="shared" ca="1" si="1285"/>
        <v>-3.0177749082221261E-14</v>
      </c>
      <c r="FW492" s="223">
        <f t="shared" ca="1" si="1286"/>
        <v>6.2915915948865457E-14</v>
      </c>
      <c r="FX492" s="223">
        <f t="shared" ca="1" si="1287"/>
        <v>-9.531313601583282E-14</v>
      </c>
      <c r="FY492" s="223">
        <f t="shared" ca="1" si="1288"/>
        <v>1.2719384594050049E-13</v>
      </c>
      <c r="FZ492" s="223">
        <f t="shared" ca="1" si="1289"/>
        <v>-1.5838528139360893E-13</v>
      </c>
      <c r="GA492" s="223">
        <f t="shared" ca="1" si="1290"/>
        <v>1.8871841328393013E-13</v>
      </c>
      <c r="GB492" s="223">
        <f t="shared" ca="1" si="1291"/>
        <v>-2.1802886374160845E-13</v>
      </c>
      <c r="GC492" s="223">
        <f t="shared" ca="1" si="1292"/>
        <v>2.4615779689607975E-13</v>
      </c>
      <c r="GD492" s="223">
        <f t="shared" ca="1" si="1293"/>
        <v>-2.7295277962141542E-13</v>
      </c>
      <c r="GE492" s="223">
        <f t="shared" ca="1" si="1294"/>
        <v>2.9826860758467733E-13</v>
      </c>
      <c r="GF492" s="223">
        <f t="shared" ca="1" si="1295"/>
        <v>-3.2196809212062494E-13</v>
      </c>
      <c r="GG492" s="223">
        <f t="shared" ca="1" si="1296"/>
        <v>3.4392280366921266E-13</v>
      </c>
      <c r="GH492" s="223">
        <f t="shared" ca="1" si="1297"/>
        <v>-3.6401376774634526E-13</v>
      </c>
      <c r="GI492" s="223">
        <f t="shared" ca="1" si="1298"/>
        <v>3.8213210967695492E-13</v>
      </c>
      <c r="GJ492" s="223">
        <f t="shared" ca="1" si="1299"/>
        <v>-3.9817964459629909E-13</v>
      </c>
      <c r="GK492" s="223">
        <f t="shared" ca="1" si="1300"/>
        <v>4.120694095222495E-13</v>
      </c>
      <c r="GL492" s="223">
        <f t="shared" ca="1" si="1301"/>
        <v>-4.23726134615243E-13</v>
      </c>
      <c r="GM492" s="223">
        <f t="shared" ca="1" si="1302"/>
        <v>4.3308665107199559E-13</v>
      </c>
      <c r="GN492" s="223">
        <f t="shared" ca="1" si="1303"/>
        <v>-4.4010023344282818E-13</v>
      </c>
      <c r="GO492" s="223">
        <f t="shared" ca="1" si="1304"/>
        <v>4.4472887451719806E-13</v>
      </c>
      <c r="GP492" s="223">
        <f t="shared" ca="1" si="1305"/>
        <v>-4.4694749128808578E-13</v>
      </c>
      <c r="GQ492" s="223">
        <f t="shared" ca="1" si="1306"/>
        <v>4.4674406087898302E-13</v>
      </c>
      <c r="GR492" s="223">
        <f t="shared" ca="1" si="1307"/>
        <v>-4.4411968569689646E-13</v>
      </c>
      <c r="GS492" s="223">
        <f t="shared" ca="1" si="1308"/>
        <v>4.390885874583289E-13</v>
      </c>
      <c r="GT492" s="223">
        <f t="shared" ca="1" si="1309"/>
        <v>-4.3167803012054017E-13</v>
      </c>
      <c r="GU492" s="223">
        <f t="shared" ca="1" si="1310"/>
        <v>4.2192817213581413E-13</v>
      </c>
      <c r="GV492" s="223">
        <f t="shared" ca="1" si="1311"/>
        <v>-4.0989184882932299E-13</v>
      </c>
      <c r="GW492" s="223">
        <f t="shared" ca="1" si="1312"/>
        <v>3.956342860799233E-13</v>
      </c>
      <c r="GX492" s="223">
        <f t="shared" ca="1" si="1313"/>
        <v>-3.792327468554666E-13</v>
      </c>
      <c r="GY492" s="223">
        <f t="shared" ca="1" si="1314"/>
        <v>3.607761125180524E-13</v>
      </c>
      <c r="GZ492" s="223">
        <f t="shared" ca="1" si="1315"/>
        <v>-3.4036440116834328E-13</v>
      </c>
      <c r="HA492" s="223">
        <f t="shared" ca="1" si="1316"/>
        <v>3.1810822563864046E-13</v>
      </c>
      <c r="HB492" s="223">
        <f t="shared" ca="1" si="1317"/>
        <v>-2.9412819407247265E-13</v>
      </c>
      <c r="HC492" s="223">
        <f t="shared" ca="1" si="1318"/>
        <v>2.685542563385897E-13</v>
      </c>
      <c r="HD492" s="223">
        <f t="shared" ca="1" si="1319"/>
        <v>-2.415249998213642E-13</v>
      </c>
      <c r="HE492" s="223">
        <f t="shared" ca="1" si="1320"/>
        <v>2.1318689840370411E-13</v>
      </c>
      <c r="HF492" s="223">
        <f t="shared" ca="1" si="1321"/>
        <v>-1.8369351871256633E-13</v>
      </c>
      <c r="HG492" s="223">
        <f t="shared" ca="1" si="1322"/>
        <v>1.5320468792783792E-13</v>
      </c>
      <c r="HH492" s="223">
        <f t="shared" ca="1" si="1323"/>
        <v>-1.2188562766517346E-13</v>
      </c>
      <c r="HI492" s="223">
        <f t="shared" ca="1" si="1324"/>
        <v>8.9906058625701671E-14</v>
      </c>
      <c r="HJ492" s="223">
        <f t="shared" ca="1" si="1325"/>
        <v>-5.7439280864840993E-14</v>
      </c>
      <c r="HK492" s="223">
        <f t="shared" ca="1" si="1326"/>
        <v>2.4661234664284128E-14</v>
      </c>
      <c r="HL492" s="223">
        <f t="shared" ca="1" si="1327"/>
        <v>8.2504529036832248E-15</v>
      </c>
      <c r="HM492" s="223">
        <f t="shared" ca="1" si="1328"/>
        <v>-4.1117430552473927E-14</v>
      </c>
      <c r="HN492" s="223">
        <f t="shared" ca="1" si="1329"/>
        <v>7.3761589282578992E-14</v>
      </c>
      <c r="HO492" s="223">
        <f t="shared" ca="1" si="1330"/>
        <v>-1.0600602756946462E-13</v>
      </c>
      <c r="HP492" s="223">
        <f t="shared" ca="1" si="1331"/>
        <v>1.3767601000831166E-13</v>
      </c>
      <c r="HQ492" s="223">
        <f t="shared" ca="1" si="1332"/>
        <v>-1.6859991422031389E-13</v>
      </c>
      <c r="HR492" s="223">
        <f t="shared" ca="1" si="1333"/>
        <v>1.9861016088926396E-13</v>
      </c>
      <c r="HS492" s="223">
        <f t="shared" ca="1" si="1334"/>
        <v>-2.2754412188820391E-13</v>
      </c>
      <c r="HT492" s="223">
        <f t="shared" ca="1" si="1335"/>
        <v>2.5524500157561346E-13</v>
      </c>
      <c r="HU492" s="223">
        <f t="shared" ca="1" si="1336"/>
        <v>-2.8156268648438993E-13</v>
      </c>
      <c r="HV492" s="223">
        <f t="shared" ca="1" si="1337"/>
        <v>3.0635455879977935E-13</v>
      </c>
      <c r="HW492" s="223">
        <f t="shared" ca="1" si="1338"/>
        <v>-3.2948626921767215E-13</v>
      </c>
      <c r="HX492" s="223">
        <f t="shared" ca="1" si="1339"/>
        <v>3.5083246499512169E-13</v>
      </c>
      <c r="HY492" s="223">
        <f t="shared" ca="1" si="1340"/>
        <v>-3.7027746924774828E-13</v>
      </c>
      <c r="HZ492" s="223">
        <f t="shared" ca="1" si="1341"/>
        <v>3.8771590781268084E-13</v>
      </c>
      <c r="IA492" s="223">
        <f t="shared" ca="1" si="1342"/>
        <v>-4.0305328028045553E-13</v>
      </c>
      <c r="IB492" s="223">
        <f t="shared" ca="1" si="1343"/>
        <v>4.1620647210079944E-13</v>
      </c>
      <c r="IC492" s="223">
        <f t="shared" ca="1" si="1344"/>
        <v>-4.2710420498761118E-13</v>
      </c>
      <c r="ID492" s="223">
        <f t="shared" ca="1" si="1345"/>
        <v>4.3568742318216899E-13</v>
      </c>
      <c r="IE492" s="223">
        <f t="shared" ca="1" si="1346"/>
        <v>-2.9025733887344944E-13</v>
      </c>
      <c r="IF492" s="223">
        <f t="shared" ca="1" si="1347"/>
        <v>4.4573705729698204E-13</v>
      </c>
      <c r="IG492" s="223">
        <f t="shared" ca="1" si="1348"/>
        <v>-4.4714901337923473E-13</v>
      </c>
      <c r="IH492" s="223">
        <f t="shared" ca="1" si="1349"/>
        <v>4.4613783021582472E-13</v>
      </c>
      <c r="II492" s="223">
        <f t="shared" ca="1" si="1350"/>
        <v>-4.4270898749592595E-13</v>
      </c>
      <c r="IJ492" s="223">
        <f t="shared" ca="1" si="1351"/>
        <v>4.3688106641532141E-13</v>
      </c>
      <c r="IK492" s="223">
        <f t="shared" ca="1" si="1352"/>
        <v>-4.2868564898329342E-13</v>
      </c>
      <c r="IL492" s="223">
        <f t="shared" ca="1" si="1353"/>
        <v>4.1816714687696041E-13</v>
      </c>
      <c r="IM492" s="223">
        <f t="shared" ca="1" si="1354"/>
        <v>-4.0538256077061959E-13</v>
      </c>
      <c r="IN492" s="223">
        <f t="shared" ca="1" si="1355"/>
        <v>3.9040117144405693E-13</v>
      </c>
      <c r="IO492" s="223">
        <f t="shared" ca="1" si="1356"/>
        <v>-3.7330416434405974E-13</v>
      </c>
      <c r="IP492" s="223">
        <f t="shared" ca="1" si="1357"/>
        <v>3.5418418963343224E-13</v>
      </c>
      <c r="IQ492" s="223">
        <f t="shared" ca="1" si="1358"/>
        <v>-3.3314486011173617E-13</v>
      </c>
      <c r="IR492" s="223">
        <f t="shared" ca="1" si="1359"/>
        <v>3.1030018972855201E-13</v>
      </c>
      <c r="IS492" s="223">
        <f t="shared" ca="1" si="1360"/>
        <v>-2.8577397573196924E-13</v>
      </c>
      <c r="IT492" s="223">
        <f t="shared" ca="1" si="1361"/>
        <v>2.5969912780072636E-13</v>
      </c>
      <c r="IU492" s="223">
        <f t="shared" ca="1" si="1362"/>
        <v>-2.3221694779491935E-13</v>
      </c>
      <c r="IV492" s="223">
        <f t="shared" ca="1" si="1363"/>
        <v>2.0347636402912758E-13</v>
      </c>
      <c r="IW492" s="223">
        <f t="shared" ca="1" si="1364"/>
        <v>-1.7363312421693723E-13</v>
      </c>
      <c r="IX492" s="223">
        <f t="shared" ca="1" si="1365"/>
        <v>1.4284895146058704E-13</v>
      </c>
      <c r="IY492" s="223">
        <f t="shared" ca="1" si="1366"/>
        <v>-1.112906678594157E-13</v>
      </c>
      <c r="IZ492" s="223">
        <f t="shared" ca="1" si="1367"/>
        <v>7.912929048664765E-14</v>
      </c>
      <c r="JA492" s="223">
        <f t="shared" ca="1" si="1368"/>
        <v>-4.653910463276364E-14</v>
      </c>
      <c r="JB492" s="223">
        <f t="shared" ca="1" si="1369"/>
        <v>1.3696719338604857E-14</v>
      </c>
    </row>
    <row r="493" spans="2:262">
      <c r="B493" s="230">
        <v>132</v>
      </c>
      <c r="C493" s="229">
        <f t="shared" si="1370"/>
        <v>2.5781250000000019E-3</v>
      </c>
      <c r="D493" s="226">
        <f t="shared" ca="1" si="1113"/>
        <v>17.999999999978769</v>
      </c>
      <c r="E493" s="225">
        <f ca="1">EH361</f>
        <v>-2.123268522766386E-11</v>
      </c>
      <c r="F493" s="224">
        <v>132</v>
      </c>
      <c r="G493" s="223">
        <f t="shared" ca="1" si="1114"/>
        <v>6.6459558239293817E-14</v>
      </c>
      <c r="H493" s="223">
        <f t="shared" ca="1" si="1115"/>
        <v>-1.0882901216816335E-13</v>
      </c>
      <c r="I493" s="223">
        <f t="shared" ca="1" si="1116"/>
        <v>1.5015038321786405E-13</v>
      </c>
      <c r="J493" s="223">
        <f t="shared" ca="1" si="1117"/>
        <v>-1.9002572399662755E-13</v>
      </c>
      <c r="K493" s="223">
        <f t="shared" ca="1" si="1118"/>
        <v>2.2807101317467685E-13</v>
      </c>
      <c r="L493" s="223">
        <f t="shared" ca="1" si="1119"/>
        <v>-2.6391985381955542E-13</v>
      </c>
      <c r="M493" s="223">
        <f t="shared" ca="1" si="1120"/>
        <v>2.9722700199888394E-13</v>
      </c>
      <c r="N493" s="223">
        <f t="shared" ca="1" si="1121"/>
        <v>-3.2767169166815631E-13</v>
      </c>
      <c r="O493" s="223">
        <f t="shared" ca="1" si="1122"/>
        <v>3.5496072382309713E-13</v>
      </c>
      <c r="P493" s="223">
        <f t="shared" ca="1" si="1123"/>
        <v>-3.7883129016635269E-13</v>
      </c>
      <c r="Q493" s="223">
        <f t="shared" ca="1" si="1124"/>
        <v>3.9905350409505678E-13</v>
      </c>
      <c r="R493" s="223">
        <f t="shared" ca="1" si="1125"/>
        <v>-4.1543261463449032E-13</v>
      </c>
      <c r="S493" s="223">
        <f t="shared" ca="1" si="1126"/>
        <v>4.2781088199642587E-13</v>
      </c>
      <c r="T493" s="223">
        <f t="shared" ca="1" si="1127"/>
        <v>-4.3606909669951888E-13</v>
      </c>
      <c r="U493" s="223">
        <f t="shared" ca="1" si="1128"/>
        <v>4.4012772762177921E-13</v>
      </c>
      <c r="V493" s="223">
        <f t="shared" ca="1" si="1129"/>
        <v>-4.3994768792875202E-13</v>
      </c>
      <c r="W493" s="223">
        <f t="shared" ca="1" si="1130"/>
        <v>4.3553071150110092E-13</v>
      </c>
      <c r="X493" s="223">
        <f t="shared" ca="1" si="1131"/>
        <v>-4.2691933623638921E-13</v>
      </c>
      <c r="Y493" s="223">
        <f t="shared" ca="1" si="1132"/>
        <v>4.1419649438587252E-13</v>
      </c>
      <c r="Z493" s="223">
        <f t="shared" ca="1" si="1133"/>
        <v>-3.9748471387158277E-13</v>
      </c>
      <c r="AA493" s="223">
        <f t="shared" ca="1" si="1134"/>
        <v>3.7694493827546358E-13</v>
      </c>
      <c r="AB493" s="223">
        <f t="shared" ca="1" si="1135"/>
        <v>-3.5277497686468802E-13</v>
      </c>
      <c r="AC493" s="223">
        <f t="shared" ca="1" si="1136"/>
        <v>3.2520759958028668E-13</v>
      </c>
      <c r="AD493" s="223">
        <f t="shared" ca="1" si="1137"/>
        <v>-2.945082953353697E-13</v>
      </c>
      <c r="AE493" s="223">
        <f t="shared" ca="1" si="1138"/>
        <v>2.609727152117624E-13</v>
      </c>
      <c r="AF493" s="223">
        <f t="shared" ca="1" si="1139"/>
        <v>-2.2492382517846798E-13</v>
      </c>
      <c r="AG493" s="223">
        <f t="shared" ca="1" si="1140"/>
        <v>1.8670879575283499E-13</v>
      </c>
      <c r="AH493" s="223">
        <f t="shared" ca="1" si="1141"/>
        <v>-1.4669565855869225E-13</v>
      </c>
      <c r="AI493" s="223">
        <f t="shared" ca="1" si="1142"/>
        <v>1.0526976198062517E-13</v>
      </c>
      <c r="AJ493" s="223">
        <f t="shared" ca="1" si="1143"/>
        <v>-6.2830060048379146E-14</v>
      </c>
      <c r="AK493" s="223">
        <f t="shared" ca="1" si="1144"/>
        <v>1.9785270291462625E-14</v>
      </c>
      <c r="AL493" s="223">
        <f t="shared" ca="1" si="1145"/>
        <v>2.3450062434089585E-14</v>
      </c>
      <c r="AM493" s="223">
        <f t="shared" ca="1" si="1146"/>
        <v>-6.6459558239293413E-14</v>
      </c>
      <c r="AN493" s="223">
        <f t="shared" ca="1" si="1147"/>
        <v>1.0882901216816277E-13</v>
      </c>
      <c r="AO493" s="223">
        <f t="shared" ca="1" si="1148"/>
        <v>-1.5015038321786307E-13</v>
      </c>
      <c r="AP493" s="223">
        <f t="shared" ca="1" si="1149"/>
        <v>1.9002572399662664E-13</v>
      </c>
      <c r="AQ493" s="223">
        <f t="shared" ca="1" si="1150"/>
        <v>-2.2807101317467533E-13</v>
      </c>
      <c r="AR493" s="223">
        <f t="shared" ca="1" si="1151"/>
        <v>2.63919853819554E-13</v>
      </c>
      <c r="AS493" s="223">
        <f t="shared" ca="1" si="1152"/>
        <v>-2.9722700199888263E-13</v>
      </c>
      <c r="AT493" s="223">
        <f t="shared" ca="1" si="1153"/>
        <v>3.2767169166815934E-13</v>
      </c>
      <c r="AU493" s="223">
        <f t="shared" ca="1" si="1154"/>
        <v>-3.5496072382309975E-13</v>
      </c>
      <c r="AV493" s="223">
        <f t="shared" ca="1" si="1155"/>
        <v>3.7883129016635415E-13</v>
      </c>
      <c r="AW493" s="223">
        <f t="shared" ca="1" si="1156"/>
        <v>-3.9905350409505799E-13</v>
      </c>
      <c r="AX493" s="223">
        <f t="shared" ca="1" si="1157"/>
        <v>4.1543261463449123E-13</v>
      </c>
      <c r="AY493" s="223">
        <f t="shared" ca="1" si="1158"/>
        <v>-4.2781088199642658E-13</v>
      </c>
      <c r="AZ493" s="223">
        <f t="shared" ca="1" si="1159"/>
        <v>4.3606909669951933E-13</v>
      </c>
      <c r="BA493" s="223">
        <f t="shared" ca="1" si="1160"/>
        <v>-4.4012772762177936E-13</v>
      </c>
      <c r="BB493" s="223">
        <f t="shared" ca="1" si="1161"/>
        <v>4.3994768792875187E-13</v>
      </c>
      <c r="BC493" s="223">
        <f t="shared" ca="1" si="1162"/>
        <v>-4.3553071150110047E-13</v>
      </c>
      <c r="BD493" s="223">
        <f t="shared" ca="1" si="1163"/>
        <v>4.269193362363885E-13</v>
      </c>
      <c r="BE493" s="223">
        <f t="shared" ca="1" si="1164"/>
        <v>-4.1419649438587151E-13</v>
      </c>
      <c r="BF493" s="223">
        <f t="shared" ca="1" si="1165"/>
        <v>3.9748471387158292E-13</v>
      </c>
      <c r="BG493" s="223">
        <f t="shared" ca="1" si="1166"/>
        <v>-3.7694493827546373E-13</v>
      </c>
      <c r="BH493" s="223">
        <f t="shared" ca="1" si="1167"/>
        <v>3.5277497686468817E-13</v>
      </c>
      <c r="BI493" s="223">
        <f t="shared" ca="1" si="1168"/>
        <v>-3.2520759958028688E-13</v>
      </c>
      <c r="BJ493" s="223">
        <f t="shared" ca="1" si="1169"/>
        <v>2.9450829533536985E-13</v>
      </c>
      <c r="BK493" s="223">
        <f t="shared" ca="1" si="1170"/>
        <v>-2.609727152117626E-13</v>
      </c>
      <c r="BL493" s="223">
        <f t="shared" ca="1" si="1171"/>
        <v>2.2492382517846818E-13</v>
      </c>
      <c r="BM493" s="223">
        <f t="shared" ca="1" si="1172"/>
        <v>-1.867087957528352E-13</v>
      </c>
      <c r="BN493" s="223">
        <f t="shared" ca="1" si="1173"/>
        <v>1.4669565855869248E-13</v>
      </c>
      <c r="BO493" s="223">
        <f t="shared" ca="1" si="1174"/>
        <v>-1.0526976198062539E-13</v>
      </c>
      <c r="BP493" s="223">
        <f t="shared" ca="1" si="1175"/>
        <v>6.2830060048379348E-14</v>
      </c>
      <c r="BQ493" s="223">
        <f t="shared" ca="1" si="1176"/>
        <v>-1.978527029146284E-14</v>
      </c>
      <c r="BR493" s="223">
        <f t="shared" ca="1" si="1177"/>
        <v>-2.3450062434089367E-14</v>
      </c>
      <c r="BS493" s="223">
        <f t="shared" ca="1" si="1178"/>
        <v>6.6459558239293211E-14</v>
      </c>
      <c r="BT493" s="223">
        <f t="shared" ca="1" si="1179"/>
        <v>-1.0882901216816255E-13</v>
      </c>
      <c r="BU493" s="223">
        <f t="shared" ca="1" si="1180"/>
        <v>1.5015038321786289E-13</v>
      </c>
      <c r="BV493" s="223">
        <f t="shared" ca="1" si="1181"/>
        <v>-1.9002572399662644E-13</v>
      </c>
      <c r="BW493" s="223">
        <f t="shared" ca="1" si="1182"/>
        <v>2.2807101317467518E-13</v>
      </c>
      <c r="BX493" s="223">
        <f t="shared" ca="1" si="1183"/>
        <v>-2.639198538195538E-13</v>
      </c>
      <c r="BY493" s="223">
        <f t="shared" ca="1" si="1184"/>
        <v>2.9722700199888248E-13</v>
      </c>
      <c r="BZ493" s="223">
        <f t="shared" ca="1" si="1185"/>
        <v>-3.27671691668155E-13</v>
      </c>
      <c r="CA493" s="223">
        <f t="shared" ca="1" si="1186"/>
        <v>3.5496072382309591E-13</v>
      </c>
      <c r="CB493" s="223">
        <f t="shared" ca="1" si="1187"/>
        <v>-3.7883129016635082E-13</v>
      </c>
      <c r="CC493" s="223">
        <f t="shared" ca="1" si="1188"/>
        <v>3.9905350409505522E-13</v>
      </c>
      <c r="CD493" s="223">
        <f t="shared" ca="1" si="1189"/>
        <v>-4.1543261463448911E-13</v>
      </c>
      <c r="CE493" s="223">
        <f t="shared" ca="1" si="1190"/>
        <v>4.2781088199642501E-13</v>
      </c>
      <c r="CF493" s="223">
        <f t="shared" ca="1" si="1191"/>
        <v>-4.3606909669951837E-13</v>
      </c>
      <c r="CG493" s="223">
        <f t="shared" ca="1" si="1192"/>
        <v>4.4012772762177906E-13</v>
      </c>
      <c r="CH493" s="223">
        <f t="shared" ca="1" si="1193"/>
        <v>-4.3994768792875157E-13</v>
      </c>
      <c r="CI493" s="223">
        <f t="shared" ca="1" si="1194"/>
        <v>4.3553071150109961E-13</v>
      </c>
      <c r="CJ493" s="223">
        <f t="shared" ca="1" si="1195"/>
        <v>-4.2691933623638699E-13</v>
      </c>
      <c r="CK493" s="223">
        <f t="shared" ca="1" si="1196"/>
        <v>4.1419649438586944E-13</v>
      </c>
      <c r="CL493" s="223">
        <f t="shared" ca="1" si="1197"/>
        <v>-3.974847138715803E-13</v>
      </c>
      <c r="CM493" s="223">
        <f t="shared" ca="1" si="1198"/>
        <v>3.769449382754606E-13</v>
      </c>
      <c r="CN493" s="223">
        <f t="shared" ca="1" si="1199"/>
        <v>-3.5277497686468453E-13</v>
      </c>
      <c r="CO493" s="223">
        <f t="shared" ca="1" si="1200"/>
        <v>3.2520759958028274E-13</v>
      </c>
      <c r="CP493" s="223">
        <f t="shared" ca="1" si="1201"/>
        <v>-2.9450829533536535E-13</v>
      </c>
      <c r="CQ493" s="223">
        <f t="shared" ca="1" si="1202"/>
        <v>2.609727152117577E-13</v>
      </c>
      <c r="CR493" s="223">
        <f t="shared" ca="1" si="1203"/>
        <v>-2.2492382517846301E-13</v>
      </c>
      <c r="CS493" s="223">
        <f t="shared" ca="1" si="1204"/>
        <v>1.8670879575282972E-13</v>
      </c>
      <c r="CT493" s="223">
        <f t="shared" ca="1" si="1205"/>
        <v>-1.4669565855868675E-13</v>
      </c>
      <c r="CU493" s="223">
        <f t="shared" ca="1" si="1206"/>
        <v>1.0526976198061952E-13</v>
      </c>
      <c r="CV493" s="223">
        <f t="shared" ca="1" si="1207"/>
        <v>-6.2830060048373365E-14</v>
      </c>
      <c r="CW493" s="223">
        <f t="shared" ca="1" si="1208"/>
        <v>1.9785270291456803E-14</v>
      </c>
      <c r="CX493" s="223">
        <f t="shared" ca="1" si="1209"/>
        <v>2.3450062434095403E-14</v>
      </c>
      <c r="CY493" s="223">
        <f t="shared" ca="1" si="1210"/>
        <v>-6.6459558239299181E-14</v>
      </c>
      <c r="CZ493" s="223">
        <f t="shared" ca="1" si="1211"/>
        <v>1.088290121681684E-13</v>
      </c>
      <c r="DA493" s="223">
        <f t="shared" ca="1" si="1212"/>
        <v>-1.5015038321786857E-13</v>
      </c>
      <c r="DB493" s="223">
        <f t="shared" ca="1" si="1213"/>
        <v>1.9002572399663189E-13</v>
      </c>
      <c r="DC493" s="223">
        <f t="shared" ca="1" si="1214"/>
        <v>-2.2807101317468033E-13</v>
      </c>
      <c r="DD493" s="223">
        <f t="shared" ca="1" si="1215"/>
        <v>2.639198538195586E-13</v>
      </c>
      <c r="DE493" s="223">
        <f t="shared" ca="1" si="1216"/>
        <v>-2.9722700199888692E-13</v>
      </c>
      <c r="DF493" s="223">
        <f t="shared" ca="1" si="1217"/>
        <v>3.2767169166815899E-13</v>
      </c>
      <c r="DG493" s="223">
        <f t="shared" ca="1" si="1218"/>
        <v>-3.549607238230995E-13</v>
      </c>
      <c r="DH493" s="223">
        <f t="shared" ca="1" si="1219"/>
        <v>3.7883129016635395E-13</v>
      </c>
      <c r="DI493" s="223">
        <f t="shared" ca="1" si="1220"/>
        <v>-3.9905350409505779E-13</v>
      </c>
      <c r="DJ493" s="223">
        <f t="shared" ca="1" si="1221"/>
        <v>4.1543261463449107E-13</v>
      </c>
      <c r="DK493" s="223">
        <f t="shared" ca="1" si="1222"/>
        <v>-4.2781088199642647E-13</v>
      </c>
      <c r="DL493" s="223">
        <f t="shared" ca="1" si="1223"/>
        <v>4.3606909669951928E-13</v>
      </c>
      <c r="DM493" s="223">
        <f t="shared" ca="1" si="1224"/>
        <v>-4.4012772762177931E-13</v>
      </c>
      <c r="DN493" s="223">
        <f t="shared" ca="1" si="1225"/>
        <v>4.3994768792875187E-13</v>
      </c>
      <c r="DO493" s="223">
        <f t="shared" ca="1" si="1226"/>
        <v>-4.3553071150110057E-13</v>
      </c>
      <c r="DP493" s="223">
        <f t="shared" ca="1" si="1227"/>
        <v>4.2691933623638855E-13</v>
      </c>
      <c r="DQ493" s="223">
        <f t="shared" ca="1" si="1228"/>
        <v>-4.1419649438587166E-13</v>
      </c>
      <c r="DR493" s="223">
        <f t="shared" ca="1" si="1229"/>
        <v>3.9748471387158307E-13</v>
      </c>
      <c r="DS493" s="223">
        <f t="shared" ca="1" si="1230"/>
        <v>-3.7694493827546398E-13</v>
      </c>
      <c r="DT493" s="223">
        <f t="shared" ca="1" si="1231"/>
        <v>3.5277497686468842E-13</v>
      </c>
      <c r="DU493" s="223">
        <f t="shared" ca="1" si="1232"/>
        <v>-3.2520759958028709E-13</v>
      </c>
      <c r="DV493" s="223">
        <f t="shared" ca="1" si="1233"/>
        <v>2.945082953353702E-13</v>
      </c>
      <c r="DW493" s="223">
        <f t="shared" ca="1" si="1234"/>
        <v>-2.609727152117629E-13</v>
      </c>
      <c r="DX493" s="223">
        <f t="shared" ca="1" si="1235"/>
        <v>2.2492382517846856E-13</v>
      </c>
      <c r="DY493" s="223">
        <f t="shared" ca="1" si="1236"/>
        <v>-1.867087957528356E-13</v>
      </c>
      <c r="DZ493" s="223">
        <f t="shared" ca="1" si="1237"/>
        <v>1.4669565855869288E-13</v>
      </c>
      <c r="EA493" s="223">
        <f t="shared" ca="1" si="1238"/>
        <v>-1.052697619806258E-13</v>
      </c>
      <c r="EB493" s="223">
        <f t="shared" ca="1" si="1239"/>
        <v>6.2830060048379777E-14</v>
      </c>
      <c r="EC493" s="223">
        <f t="shared" ca="1" si="1240"/>
        <v>-1.9785270291463278E-14</v>
      </c>
      <c r="ED493" s="223">
        <f t="shared" ca="1" si="1241"/>
        <v>-2.3450062434088938E-14</v>
      </c>
      <c r="EE493" s="223">
        <f t="shared" ca="1" si="1242"/>
        <v>6.6459558239292782E-14</v>
      </c>
      <c r="EF493" s="223">
        <f t="shared" ca="1" si="1243"/>
        <v>-1.0882901216816213E-13</v>
      </c>
      <c r="EG493" s="223">
        <f t="shared" ca="1" si="1244"/>
        <v>1.5015038321786249E-13</v>
      </c>
      <c r="EH493" s="223">
        <f t="shared" ca="1" si="1245"/>
        <v>-1.9002572399662606E-13</v>
      </c>
      <c r="EI493" s="223">
        <f t="shared" ca="1" si="1246"/>
        <v>2.2807101317467478E-13</v>
      </c>
      <c r="EJ493" s="223">
        <f t="shared" ca="1" si="1247"/>
        <v>-2.6391985381955345E-13</v>
      </c>
      <c r="EK493" s="223">
        <f t="shared" ca="1" si="1248"/>
        <v>2.9722700199888217E-13</v>
      </c>
      <c r="EL493" s="223">
        <f t="shared" ca="1" si="1249"/>
        <v>-3.276716916681547E-13</v>
      </c>
      <c r="EM493" s="223">
        <f t="shared" ca="1" si="1250"/>
        <v>3.5496072382309571E-13</v>
      </c>
      <c r="EN493" s="223">
        <f t="shared" ca="1" si="1251"/>
        <v>-3.7883129016635062E-13</v>
      </c>
      <c r="EO493" s="223">
        <f t="shared" ca="1" si="1252"/>
        <v>3.9905350409505506E-13</v>
      </c>
      <c r="EP493" s="223">
        <f t="shared" ca="1" si="1253"/>
        <v>-4.1543261463448895E-13</v>
      </c>
      <c r="EQ493" s="223">
        <f t="shared" ca="1" si="1254"/>
        <v>4.2781088199642491E-13</v>
      </c>
      <c r="ER493" s="223">
        <f t="shared" ca="1" si="1255"/>
        <v>-4.3606909669951832E-13</v>
      </c>
      <c r="ES493" s="223">
        <f t="shared" ca="1" si="1256"/>
        <v>4.40127727621779E-13</v>
      </c>
      <c r="ET493" s="223">
        <f t="shared" ca="1" si="1257"/>
        <v>-4.3994768792875222E-13</v>
      </c>
      <c r="EU493" s="223">
        <f t="shared" ca="1" si="1258"/>
        <v>4.3553071150110158E-13</v>
      </c>
      <c r="EV493" s="223">
        <f t="shared" ca="1" si="1259"/>
        <v>-4.2691933623639017E-13</v>
      </c>
      <c r="EW493" s="223">
        <f t="shared" ca="1" si="1260"/>
        <v>4.1419649438587388E-13</v>
      </c>
      <c r="EX493" s="223">
        <f t="shared" ca="1" si="1261"/>
        <v>-3.974847138715859E-13</v>
      </c>
      <c r="EY493" s="223">
        <f t="shared" ca="1" si="1262"/>
        <v>3.7694493827546731E-13</v>
      </c>
      <c r="EZ493" s="223">
        <f t="shared" ca="1" si="1263"/>
        <v>-3.5277497686469231E-13</v>
      </c>
      <c r="FA493" s="223">
        <f t="shared" ca="1" si="1264"/>
        <v>3.2520759958029148E-13</v>
      </c>
      <c r="FB493" s="223">
        <f t="shared" ca="1" si="1265"/>
        <v>-2.94508295335375E-13</v>
      </c>
      <c r="FC493" s="223">
        <f t="shared" ca="1" si="1266"/>
        <v>2.6097271521176815E-13</v>
      </c>
      <c r="FD493" s="223">
        <f t="shared" ca="1" si="1267"/>
        <v>-2.2492382517847414E-13</v>
      </c>
      <c r="FE493" s="223">
        <f t="shared" ca="1" si="1268"/>
        <v>1.8670879575284143E-13</v>
      </c>
      <c r="FF493" s="223">
        <f t="shared" ca="1" si="1269"/>
        <v>-1.4669565855869899E-13</v>
      </c>
      <c r="FG493" s="223">
        <f t="shared" ca="1" si="1270"/>
        <v>1.0526976198063208E-13</v>
      </c>
      <c r="FH493" s="223">
        <f t="shared" ca="1" si="1271"/>
        <v>-6.2830060048386176E-14</v>
      </c>
      <c r="FI493" s="223">
        <f t="shared" ca="1" si="1272"/>
        <v>1.9785270291469744E-14</v>
      </c>
      <c r="FJ493" s="223">
        <f t="shared" ca="1" si="1273"/>
        <v>2.3450062434107476E-14</v>
      </c>
      <c r="FK493" s="223">
        <f t="shared" ca="1" si="1274"/>
        <v>-6.645955823928637E-14</v>
      </c>
      <c r="FL493" s="223">
        <f t="shared" ca="1" si="1275"/>
        <v>1.0882901216818012E-13</v>
      </c>
      <c r="FM493" s="223">
        <f t="shared" ca="1" si="1276"/>
        <v>-1.5015038321785641E-13</v>
      </c>
      <c r="FN493" s="223">
        <f t="shared" ca="1" si="1277"/>
        <v>1.9002572399664282E-13</v>
      </c>
      <c r="FO493" s="223">
        <f t="shared" ca="1" si="1278"/>
        <v>-2.2807101317466927E-13</v>
      </c>
      <c r="FP493" s="223">
        <f t="shared" ca="1" si="1279"/>
        <v>2.6391985381956834E-13</v>
      </c>
      <c r="FQ493" s="223">
        <f t="shared" ca="1" si="1280"/>
        <v>-2.9722700199887743E-13</v>
      </c>
      <c r="FR493" s="223">
        <f t="shared" ca="1" si="1281"/>
        <v>3.2767169166816712E-13</v>
      </c>
      <c r="FS493" s="223">
        <f t="shared" ca="1" si="1282"/>
        <v>-3.5496072382309188E-13</v>
      </c>
      <c r="FT493" s="223">
        <f t="shared" ca="1" si="1283"/>
        <v>3.7883129016636011E-13</v>
      </c>
      <c r="FU493" s="223">
        <f t="shared" ca="1" si="1284"/>
        <v>-3.9905350409505234E-13</v>
      </c>
      <c r="FV493" s="223">
        <f t="shared" ca="1" si="1285"/>
        <v>4.1543261463449511E-13</v>
      </c>
      <c r="FW493" s="223">
        <f t="shared" ca="1" si="1286"/>
        <v>-4.2781088199642339E-13</v>
      </c>
      <c r="FX493" s="223">
        <f t="shared" ca="1" si="1287"/>
        <v>4.3606909669952095E-13</v>
      </c>
      <c r="FY493" s="223">
        <f t="shared" ca="1" si="1288"/>
        <v>-4.4012772762177875E-13</v>
      </c>
      <c r="FZ493" s="223">
        <f t="shared" ca="1" si="1289"/>
        <v>4.3994768792875127E-13</v>
      </c>
      <c r="GA493" s="223">
        <f t="shared" ca="1" si="1290"/>
        <v>-4.3553071150110249E-13</v>
      </c>
      <c r="GB493" s="223">
        <f t="shared" ca="1" si="1291"/>
        <v>4.2691933623638562E-13</v>
      </c>
      <c r="GC493" s="223">
        <f t="shared" ca="1" si="1292"/>
        <v>-4.1419649438587605E-13</v>
      </c>
      <c r="GD493" s="223">
        <f t="shared" ca="1" si="1293"/>
        <v>3.9748471387157782E-13</v>
      </c>
      <c r="GE493" s="223">
        <f t="shared" ca="1" si="1294"/>
        <v>-3.769449382754707E-13</v>
      </c>
      <c r="GF493" s="223">
        <f t="shared" ca="1" si="1295"/>
        <v>3.527749768646812E-13</v>
      </c>
      <c r="GG493" s="223">
        <f t="shared" ca="1" si="1296"/>
        <v>-3.2520759958029582E-13</v>
      </c>
      <c r="GH493" s="223">
        <f t="shared" ca="1" si="1297"/>
        <v>2.9450829533536116E-13</v>
      </c>
      <c r="GI493" s="223">
        <f t="shared" ca="1" si="1298"/>
        <v>-2.6097271521177335E-13</v>
      </c>
      <c r="GJ493" s="223">
        <f t="shared" ca="1" si="1299"/>
        <v>2.2492382517845819E-13</v>
      </c>
      <c r="GK493" s="223">
        <f t="shared" ca="1" si="1300"/>
        <v>-1.8670879575284734E-13</v>
      </c>
      <c r="GL493" s="223">
        <f t="shared" ca="1" si="1301"/>
        <v>1.4669565855868147E-13</v>
      </c>
      <c r="GM493" s="223">
        <f t="shared" ca="1" si="1302"/>
        <v>-1.0526976198063839E-13</v>
      </c>
      <c r="GN493" s="223">
        <f t="shared" ca="1" si="1303"/>
        <v>6.2830060048367799E-14</v>
      </c>
      <c r="GO493" s="223">
        <f t="shared" ca="1" si="1304"/>
        <v>-1.9785270291476216E-14</v>
      </c>
      <c r="GP493" s="223">
        <f t="shared" ca="1" si="1305"/>
        <v>-2.345006243410101E-14</v>
      </c>
      <c r="GQ493" s="223">
        <f t="shared" ca="1" si="1306"/>
        <v>6.6459558239279971E-14</v>
      </c>
      <c r="GR493" s="223">
        <f t="shared" ca="1" si="1307"/>
        <v>-1.0882901216817386E-13</v>
      </c>
      <c r="GS493" s="223">
        <f t="shared" ca="1" si="1308"/>
        <v>1.501503832178503E-13</v>
      </c>
      <c r="GT493" s="223">
        <f t="shared" ca="1" si="1309"/>
        <v>-1.9002572399663697E-13</v>
      </c>
      <c r="GU493" s="223">
        <f t="shared" ca="1" si="1310"/>
        <v>2.2807101317466367E-13</v>
      </c>
      <c r="GV493" s="223">
        <f t="shared" ca="1" si="1311"/>
        <v>-2.6391985381956314E-13</v>
      </c>
      <c r="GW493" s="223">
        <f t="shared" ca="1" si="1312"/>
        <v>2.9722700199887258E-13</v>
      </c>
      <c r="GX493" s="223">
        <f t="shared" ca="1" si="1313"/>
        <v>-3.2767169166816277E-13</v>
      </c>
      <c r="GY493" s="223">
        <f t="shared" ca="1" si="1314"/>
        <v>3.5496072382308804E-13</v>
      </c>
      <c r="GZ493" s="223">
        <f t="shared" ca="1" si="1315"/>
        <v>-3.7883129016635683E-13</v>
      </c>
      <c r="HA493" s="223">
        <f t="shared" ca="1" si="1316"/>
        <v>3.9905350409504956E-13</v>
      </c>
      <c r="HB493" s="223">
        <f t="shared" ca="1" si="1317"/>
        <v>-4.1543261463449299E-13</v>
      </c>
      <c r="HC493" s="223">
        <f t="shared" ca="1" si="1318"/>
        <v>4.2781088199642188E-13</v>
      </c>
      <c r="HD493" s="223">
        <f t="shared" ca="1" si="1319"/>
        <v>-4.3606909669952009E-13</v>
      </c>
      <c r="HE493" s="223">
        <f t="shared" ca="1" si="1320"/>
        <v>4.4012772762177845E-13</v>
      </c>
      <c r="HF493" s="223">
        <f t="shared" ca="1" si="1321"/>
        <v>-4.3994768792875162E-13</v>
      </c>
      <c r="HG493" s="223">
        <f t="shared" ca="1" si="1322"/>
        <v>4.355307115011035E-13</v>
      </c>
      <c r="HH493" s="223">
        <f t="shared" ca="1" si="1323"/>
        <v>-4.2691933623638724E-13</v>
      </c>
      <c r="HI493" s="223">
        <f t="shared" ca="1" si="1324"/>
        <v>4.1419649438587827E-13</v>
      </c>
      <c r="HJ493" s="223">
        <f t="shared" ca="1" si="1325"/>
        <v>-3.974847138715807E-13</v>
      </c>
      <c r="HK493" s="223">
        <f t="shared" ca="1" si="1326"/>
        <v>3.7694493827547403E-13</v>
      </c>
      <c r="HL493" s="223">
        <f t="shared" ca="1" si="1327"/>
        <v>-3.5277497686468504E-13</v>
      </c>
      <c r="HM493" s="223">
        <f t="shared" ca="1" si="1328"/>
        <v>3.2520759958030021E-13</v>
      </c>
      <c r="HN493" s="223">
        <f t="shared" ca="1" si="1329"/>
        <v>-2.9450829533536601E-13</v>
      </c>
      <c r="HO493" s="223">
        <f t="shared" ca="1" si="1330"/>
        <v>2.6097271521177855E-13</v>
      </c>
      <c r="HP493" s="223">
        <f t="shared" ca="1" si="1331"/>
        <v>-2.2492382517846374E-13</v>
      </c>
      <c r="HQ493" s="223">
        <f t="shared" ca="1" si="1332"/>
        <v>1.8670879575285317E-13</v>
      </c>
      <c r="HR493" s="223">
        <f t="shared" ca="1" si="1333"/>
        <v>-1.4669565855868758E-13</v>
      </c>
      <c r="HS493" s="223">
        <f t="shared" ca="1" si="1334"/>
        <v>1.0526976198064468E-13</v>
      </c>
      <c r="HT493" s="223">
        <f t="shared" ca="1" si="1335"/>
        <v>-6.2830060048374198E-14</v>
      </c>
      <c r="HU493" s="223">
        <f t="shared" ca="1" si="1336"/>
        <v>1.9785270291482684E-14</v>
      </c>
      <c r="HV493" s="223">
        <f t="shared" ca="1" si="1337"/>
        <v>2.3450062434094542E-14</v>
      </c>
      <c r="HW493" s="223">
        <f t="shared" ca="1" si="1338"/>
        <v>-6.6459558239273572E-14</v>
      </c>
      <c r="HX493" s="223">
        <f t="shared" ca="1" si="1339"/>
        <v>1.0882901216816758E-13</v>
      </c>
      <c r="HY493" s="223">
        <f t="shared" ca="1" si="1340"/>
        <v>-1.5015038321784421E-13</v>
      </c>
      <c r="HZ493" s="223">
        <f t="shared" ca="1" si="1341"/>
        <v>1.9002572399663113E-13</v>
      </c>
      <c r="IA493" s="223">
        <f t="shared" ca="1" si="1342"/>
        <v>-2.2807101317465817E-13</v>
      </c>
      <c r="IB493" s="223">
        <f t="shared" ca="1" si="1343"/>
        <v>2.6391985381955799E-13</v>
      </c>
      <c r="IC493" s="223">
        <f t="shared" ca="1" si="1344"/>
        <v>-2.9722700199886784E-13</v>
      </c>
      <c r="ID493" s="223">
        <f t="shared" ca="1" si="1345"/>
        <v>3.2767169166815848E-13</v>
      </c>
      <c r="IE493" s="223">
        <f t="shared" ca="1" si="1346"/>
        <v>2.8245852143992518E-14</v>
      </c>
      <c r="IF493" s="223">
        <f t="shared" ca="1" si="1347"/>
        <v>3.7883129016635349E-13</v>
      </c>
      <c r="IG493" s="223">
        <f t="shared" ca="1" si="1348"/>
        <v>-3.9905350409504684E-13</v>
      </c>
      <c r="IH493" s="223">
        <f t="shared" ca="1" si="1349"/>
        <v>4.1543261463449077E-13</v>
      </c>
      <c r="II493" s="223">
        <f t="shared" ca="1" si="1350"/>
        <v>-4.2781088199642026E-13</v>
      </c>
      <c r="IJ493" s="223">
        <f t="shared" ca="1" si="1351"/>
        <v>4.3606909669951918E-13</v>
      </c>
      <c r="IK493" s="223">
        <f t="shared" ca="1" si="1352"/>
        <v>-4.4012772762177815E-13</v>
      </c>
      <c r="IL493" s="223">
        <f t="shared" ca="1" si="1353"/>
        <v>4.3994768792875192E-13</v>
      </c>
      <c r="IM493" s="223">
        <f t="shared" ca="1" si="1354"/>
        <v>-4.3553071150110451E-13</v>
      </c>
      <c r="IN493" s="223">
        <f t="shared" ca="1" si="1355"/>
        <v>4.269193362363888E-13</v>
      </c>
      <c r="IO493" s="223">
        <f t="shared" ca="1" si="1356"/>
        <v>-4.1419649438588049E-13</v>
      </c>
      <c r="IP493" s="223">
        <f t="shared" ca="1" si="1357"/>
        <v>3.9748471387158348E-13</v>
      </c>
      <c r="IQ493" s="223">
        <f t="shared" ca="1" si="1358"/>
        <v>-3.7694493827547736E-13</v>
      </c>
      <c r="IR493" s="223">
        <f t="shared" ca="1" si="1359"/>
        <v>3.5277497686468898E-13</v>
      </c>
      <c r="IS493" s="223">
        <f t="shared" ca="1" si="1360"/>
        <v>-3.2520759958030455E-13</v>
      </c>
      <c r="IT493" s="223">
        <f t="shared" ca="1" si="1361"/>
        <v>2.9450829533537081E-13</v>
      </c>
      <c r="IU493" s="223">
        <f t="shared" ca="1" si="1362"/>
        <v>-2.609727152117838E-13</v>
      </c>
      <c r="IV493" s="223">
        <f t="shared" ca="1" si="1363"/>
        <v>2.2492382517846934E-13</v>
      </c>
      <c r="IW493" s="223">
        <f t="shared" ca="1" si="1364"/>
        <v>-1.8670879575285905E-13</v>
      </c>
      <c r="IX493" s="223">
        <f t="shared" ca="1" si="1365"/>
        <v>1.4669565855869369E-13</v>
      </c>
      <c r="IY493" s="223">
        <f t="shared" ca="1" si="1366"/>
        <v>-1.0526976198065094E-13</v>
      </c>
      <c r="IZ493" s="223">
        <f t="shared" ca="1" si="1367"/>
        <v>6.2830060048380635E-14</v>
      </c>
      <c r="JA493" s="223">
        <f t="shared" ca="1" si="1368"/>
        <v>-1.9785270291489156E-14</v>
      </c>
      <c r="JB493" s="223">
        <f t="shared" ca="1" si="1369"/>
        <v>-2.3450062434088073E-14</v>
      </c>
    </row>
    <row r="494" spans="2:262">
      <c r="B494" s="230">
        <v>133</v>
      </c>
      <c r="C494" s="229">
        <f t="shared" si="1370"/>
        <v>2.5976562500000019E-3</v>
      </c>
      <c r="D494" s="226">
        <f t="shared" ca="1" si="1113"/>
        <v>17.999999999979071</v>
      </c>
      <c r="E494" s="225">
        <f ca="1">EI361</f>
        <v>-2.0928938483341155E-11</v>
      </c>
      <c r="F494" s="224">
        <v>133</v>
      </c>
      <c r="G494" s="223">
        <f t="shared" ca="1" si="1114"/>
        <v>1.3449866765770444E-13</v>
      </c>
      <c r="H494" s="223">
        <f t="shared" ca="1" si="1115"/>
        <v>-2.0039612802054519E-13</v>
      </c>
      <c r="I494" s="223">
        <f t="shared" ca="1" si="1116"/>
        <v>2.6327944408872369E-13</v>
      </c>
      <c r="J494" s="223">
        <f t="shared" ca="1" si="1117"/>
        <v>-3.2220279225662242E-13</v>
      </c>
      <c r="K494" s="223">
        <f t="shared" ca="1" si="1118"/>
        <v>3.7627991052179124E-13</v>
      </c>
      <c r="L494" s="223">
        <f t="shared" ca="1" si="1119"/>
        <v>-4.2469742869040014E-13</v>
      </c>
      <c r="M494" s="223">
        <f t="shared" ca="1" si="1120"/>
        <v>4.6672710222204423E-13</v>
      </c>
      <c r="N494" s="223">
        <f t="shared" ca="1" si="1121"/>
        <v>-5.0173676570547683E-13</v>
      </c>
      <c r="O494" s="223">
        <f t="shared" ca="1" si="1122"/>
        <v>5.2919984121482311E-13</v>
      </c>
      <c r="P494" s="223">
        <f t="shared" ca="1" si="1123"/>
        <v>-5.4870325853172172E-13</v>
      </c>
      <c r="Q494" s="223">
        <f t="shared" ca="1" si="1124"/>
        <v>5.5995366810589404E-13</v>
      </c>
      <c r="R494" s="223">
        <f t="shared" ca="1" si="1125"/>
        <v>-5.6278185330543474E-13</v>
      </c>
      <c r="S494" s="223">
        <f t="shared" ca="1" si="1126"/>
        <v>5.5714527559246075E-13</v>
      </c>
      <c r="T494" s="223">
        <f t="shared" ca="1" si="1127"/>
        <v>-5.431287143423158E-13</v>
      </c>
      <c r="U494" s="223">
        <f t="shared" ca="1" si="1128"/>
        <v>5.2094299168285506E-13</v>
      </c>
      <c r="V494" s="223">
        <f t="shared" ca="1" si="1129"/>
        <v>-4.9092180153340224E-13</v>
      </c>
      <c r="W494" s="223">
        <f t="shared" ca="1" si="1130"/>
        <v>4.5351669053760737E-13</v>
      </c>
      <c r="X494" s="223">
        <f t="shared" ca="1" si="1131"/>
        <v>-4.0929026638162375E-13</v>
      </c>
      <c r="Y494" s="223">
        <f t="shared" ca="1" si="1132"/>
        <v>3.5890773565082198E-13</v>
      </c>
      <c r="Z494" s="223">
        <f t="shared" ca="1" si="1133"/>
        <v>-3.0312689850358541E-13</v>
      </c>
      <c r="AA494" s="223">
        <f t="shared" ca="1" si="1134"/>
        <v>2.4278675065155545E-13</v>
      </c>
      <c r="AB494" s="223">
        <f t="shared" ca="1" si="1135"/>
        <v>-1.7879486408319213E-13</v>
      </c>
      <c r="AC494" s="223">
        <f t="shared" ca="1" si="1136"/>
        <v>1.1211373633630455E-13</v>
      </c>
      <c r="AD494" s="223">
        <f t="shared" ca="1" si="1137"/>
        <v>-4.3746313639156289E-14</v>
      </c>
      <c r="AE494" s="223">
        <f t="shared" ca="1" si="1138"/>
        <v>-2.527909433430651E-14</v>
      </c>
      <c r="AF494" s="223">
        <f t="shared" ca="1" si="1139"/>
        <v>9.3924281199135097E-14</v>
      </c>
      <c r="AG494" s="223">
        <f t="shared" ca="1" si="1140"/>
        <v>-1.6115675944976537E-13</v>
      </c>
      <c r="AH494" s="223">
        <f t="shared" ca="1" si="1141"/>
        <v>2.2596529003314364E-13</v>
      </c>
      <c r="AI494" s="223">
        <f t="shared" ca="1" si="1142"/>
        <v>-2.8737509232534147E-13</v>
      </c>
      <c r="AJ494" s="223">
        <f t="shared" ca="1" si="1143"/>
        <v>3.4446250573949593E-13</v>
      </c>
      <c r="AK494" s="223">
        <f t="shared" ca="1" si="1144"/>
        <v>-3.9636888244073923E-13</v>
      </c>
      <c r="AL494" s="223">
        <f t="shared" ca="1" si="1145"/>
        <v>4.4231350220889511E-13</v>
      </c>
      <c r="AM494" s="223">
        <f t="shared" ca="1" si="1146"/>
        <v>-4.8160531519728E-13</v>
      </c>
      <c r="AN494" s="223">
        <f t="shared" ca="1" si="1147"/>
        <v>5.1365333596562757E-13</v>
      </c>
      <c r="AO494" s="223">
        <f t="shared" ca="1" si="1148"/>
        <v>-5.379755324512015E-13</v>
      </c>
      <c r="AP494" s="223">
        <f t="shared" ca="1" si="1149"/>
        <v>5.5420607617969413E-13</v>
      </c>
      <c r="AQ494" s="223">
        <f t="shared" ca="1" si="1150"/>
        <v>-5.6210084466600063E-13</v>
      </c>
      <c r="AR494" s="223">
        <f t="shared" ca="1" si="1151"/>
        <v>5.6154109324361388E-13</v>
      </c>
      <c r="AS494" s="223">
        <f t="shared" ca="1" si="1152"/>
        <v>-5.5253524109494437E-13</v>
      </c>
      <c r="AT494" s="223">
        <f t="shared" ca="1" si="1153"/>
        <v>5.3521874461897868E-13</v>
      </c>
      <c r="AU494" s="223">
        <f t="shared" ca="1" si="1154"/>
        <v>-5.0985206004095821E-13</v>
      </c>
      <c r="AV494" s="223">
        <f t="shared" ca="1" si="1155"/>
        <v>4.7681672590830198E-13</v>
      </c>
      <c r="AW494" s="223">
        <f t="shared" ca="1" si="1156"/>
        <v>-4.3660962439575439E-13</v>
      </c>
      <c r="AX494" s="223">
        <f t="shared" ca="1" si="1157"/>
        <v>3.8983550773491957E-13</v>
      </c>
      <c r="AY494" s="223">
        <f t="shared" ca="1" si="1158"/>
        <v>-3.371979021778664E-13</v>
      </c>
      <c r="AZ494" s="223">
        <f t="shared" ca="1" si="1159"/>
        <v>2.7948852630738189E-13</v>
      </c>
      <c r="BA494" s="223">
        <f t="shared" ca="1" si="1160"/>
        <v>-2.1757538285257891E-13</v>
      </c>
      <c r="BB494" s="223">
        <f t="shared" ca="1" si="1161"/>
        <v>1.5238970311996005E-13</v>
      </c>
      <c r="BC494" s="223">
        <f t="shared" ca="1" si="1162"/>
        <v>-8.4911940407672769E-14</v>
      </c>
      <c r="BD494" s="223">
        <f t="shared" ca="1" si="1163"/>
        <v>1.6157023075416545E-14</v>
      </c>
      <c r="BE494" s="223">
        <f t="shared" ca="1" si="1164"/>
        <v>5.2840910922908573E-14</v>
      </c>
      <c r="BF494" s="223">
        <f t="shared" ca="1" si="1165"/>
        <v>-1.2104406843648111E-13</v>
      </c>
      <c r="BG494" s="223">
        <f t="shared" ca="1" si="1166"/>
        <v>1.8742661049263811E-13</v>
      </c>
      <c r="BH494" s="223">
        <f t="shared" ca="1" si="1167"/>
        <v>-2.509900818698281E-13</v>
      </c>
      <c r="BI494" s="223">
        <f t="shared" ca="1" si="1168"/>
        <v>3.107784287934658E-13</v>
      </c>
      <c r="BJ494" s="223">
        <f t="shared" ca="1" si="1169"/>
        <v>-3.6589237887469946E-13</v>
      </c>
      <c r="BK494" s="223">
        <f t="shared" ca="1" si="1170"/>
        <v>4.1550296700407522E-13</v>
      </c>
      <c r="BL494" s="223">
        <f t="shared" ca="1" si="1171"/>
        <v>-4.5886400375847718E-13</v>
      </c>
      <c r="BM494" s="223">
        <f t="shared" ca="1" si="1172"/>
        <v>4.9532329878456213E-13</v>
      </c>
      <c r="BN494" s="223">
        <f t="shared" ca="1" si="1173"/>
        <v>-5.2433247034871491E-13</v>
      </c>
      <c r="BO494" s="223">
        <f t="shared" ca="1" si="1174"/>
        <v>5.4545519350881226E-13</v>
      </c>
      <c r="BP494" s="223">
        <f t="shared" ca="1" si="1175"/>
        <v>-5.5837376284743163E-13</v>
      </c>
      <c r="BQ494" s="223">
        <f t="shared" ca="1" si="1176"/>
        <v>5.6289387105708826E-13</v>
      </c>
      <c r="BR494" s="223">
        <f t="shared" ca="1" si="1177"/>
        <v>-5.5894753150297837E-13</v>
      </c>
      <c r="BS494" s="223">
        <f t="shared" ca="1" si="1178"/>
        <v>5.4659410080526097E-13</v>
      </c>
      <c r="BT494" s="223">
        <f t="shared" ca="1" si="1179"/>
        <v>-5.260193860602292E-13</v>
      </c>
      <c r="BU494" s="223">
        <f t="shared" ca="1" si="1180"/>
        <v>4.9753285012865519E-13</v>
      </c>
      <c r="BV494" s="223">
        <f t="shared" ca="1" si="1181"/>
        <v>-4.615629570262781E-13</v>
      </c>
      <c r="BW494" s="223">
        <f t="shared" ca="1" si="1182"/>
        <v>4.1865072742624342E-13</v>
      </c>
      <c r="BX494" s="223">
        <f t="shared" ca="1" si="1183"/>
        <v>-3.6944160120452977E-13</v>
      </c>
      <c r="BY494" s="223">
        <f t="shared" ca="1" si="1184"/>
        <v>3.1467572942351638E-13</v>
      </c>
      <c r="BZ494" s="223">
        <f t="shared" ca="1" si="1185"/>
        <v>-2.5517684177099343E-13</v>
      </c>
      <c r="CA494" s="223">
        <f t="shared" ca="1" si="1186"/>
        <v>1.9183985689895776E-13</v>
      </c>
      <c r="CB494" s="223">
        <f t="shared" ca="1" si="1187"/>
        <v>-1.2561742201414285E-13</v>
      </c>
      <c r="CC494" s="223">
        <f t="shared" ca="1" si="1188"/>
        <v>5.7505584177199161E-14</v>
      </c>
      <c r="CD494" s="223">
        <f t="shared" ca="1" si="1189"/>
        <v>1.1471191172099934E-14</v>
      </c>
      <c r="CE494" s="223">
        <f t="shared" ca="1" si="1190"/>
        <v>-8.0275429128756346E-14</v>
      </c>
      <c r="CF494" s="223">
        <f t="shared" ca="1" si="1191"/>
        <v>1.4787224991075541E-13</v>
      </c>
      <c r="CG494" s="223">
        <f t="shared" ca="1" si="1192"/>
        <v>-2.132449344142096E-13</v>
      </c>
      <c r="CH494" s="223">
        <f t="shared" ca="1" si="1193"/>
        <v>2.7541021661515348E-13</v>
      </c>
      <c r="CI494" s="223">
        <f t="shared" ca="1" si="1194"/>
        <v>-3.3343307280566425E-13</v>
      </c>
      <c r="CJ494" s="223">
        <f t="shared" ca="1" si="1195"/>
        <v>3.8644078522078871E-13</v>
      </c>
      <c r="CK494" s="223">
        <f t="shared" ca="1" si="1196"/>
        <v>-4.3363606852613689E-13</v>
      </c>
      <c r="CL494" s="223">
        <f t="shared" ca="1" si="1197"/>
        <v>4.7430906173127879E-13</v>
      </c>
      <c r="CM494" s="223">
        <f t="shared" ca="1" si="1198"/>
        <v>-5.0784800515986841E-13</v>
      </c>
      <c r="CN494" s="223">
        <f t="shared" ca="1" si="1199"/>
        <v>5.3374844188463505E-13</v>
      </c>
      <c r="CO494" s="223">
        <f t="shared" ca="1" si="1200"/>
        <v>-5.5162080522902808E-13</v>
      </c>
      <c r="CP494" s="223">
        <f t="shared" ca="1" si="1201"/>
        <v>5.6119627821270552E-13</v>
      </c>
      <c r="CQ494" s="223">
        <f t="shared" ca="1" si="1202"/>
        <v>-5.6233083680911947E-13</v>
      </c>
      <c r="CR494" s="223">
        <f t="shared" ca="1" si="1203"/>
        <v>5.5500741620093086E-13</v>
      </c>
      <c r="CS494" s="223">
        <f t="shared" ca="1" si="1204"/>
        <v>-5.3933616745074302E-13</v>
      </c>
      <c r="CT494" s="223">
        <f t="shared" ca="1" si="1205"/>
        <v>5.1555280072661058E-13</v>
      </c>
      <c r="CU494" s="223">
        <f t="shared" ca="1" si="1206"/>
        <v>-4.8401504000166161E-13</v>
      </c>
      <c r="CV494" s="223">
        <f t="shared" ca="1" si="1207"/>
        <v>4.4519724255263767E-13</v>
      </c>
      <c r="CW494" s="223">
        <f t="shared" ca="1" si="1208"/>
        <v>-3.9968326418487839E-13</v>
      </c>
      <c r="CX494" s="223">
        <f t="shared" ca="1" si="1209"/>
        <v>3.4815767749758853E-13</v>
      </c>
      <c r="CY494" s="223">
        <f t="shared" ca="1" si="1210"/>
        <v>-2.913954752746466E-13</v>
      </c>
      <c r="CZ494" s="223">
        <f t="shared" ca="1" si="1211"/>
        <v>2.3025041387191266E-13</v>
      </c>
      <c r="DA494" s="223">
        <f t="shared" ca="1" si="1212"/>
        <v>-1.6564217192689544E-13</v>
      </c>
      <c r="DB494" s="223">
        <f t="shared" ca="1" si="1213"/>
        <v>9.8542517535906923E-14</v>
      </c>
      <c r="DC494" s="223">
        <f t="shared" ca="1" si="1214"/>
        <v>-2.9960691957548411E-14</v>
      </c>
      <c r="DD494" s="223">
        <f t="shared" ca="1" si="1215"/>
        <v>-3.9071770315341127E-14</v>
      </c>
      <c r="DE494" s="223">
        <f t="shared" ca="1" si="1216"/>
        <v>1.0751655679455173E-13</v>
      </c>
      <c r="DF494" s="223">
        <f t="shared" ca="1" si="1217"/>
        <v>-1.7434419418291534E-13</v>
      </c>
      <c r="DG494" s="223">
        <f t="shared" ca="1" si="1218"/>
        <v>2.3854953261074145E-13</v>
      </c>
      <c r="DH494" s="223">
        <f t="shared" ca="1" si="1219"/>
        <v>-2.9916686402555353E-13</v>
      </c>
      <c r="DI494" s="223">
        <f t="shared" ca="1" si="1220"/>
        <v>3.5528444734016017E-13</v>
      </c>
      <c r="DJ494" s="223">
        <f t="shared" ca="1" si="1221"/>
        <v>-4.060582218670892E-13</v>
      </c>
      <c r="DK494" s="223">
        <f t="shared" ca="1" si="1222"/>
        <v>4.5072450277707584E-13</v>
      </c>
      <c r="DL494" s="223">
        <f t="shared" ca="1" si="1223"/>
        <v>-4.8861146762978562E-13</v>
      </c>
      <c r="DM494" s="223">
        <f t="shared" ca="1" si="1224"/>
        <v>5.1914926120852665E-13</v>
      </c>
      <c r="DN494" s="223">
        <f t="shared" ca="1" si="1225"/>
        <v>-5.4187856667321766E-13</v>
      </c>
      <c r="DO494" s="223">
        <f t="shared" ca="1" si="1226"/>
        <v>5.5645751411316871E-13</v>
      </c>
      <c r="DP494" s="223">
        <f t="shared" ca="1" si="1227"/>
        <v>-5.6266682258877422E-13</v>
      </c>
      <c r="DQ494" s="223">
        <f t="shared" ca="1" si="1228"/>
        <v>5.6041309832091222E-13</v>
      </c>
      <c r="DR494" s="223">
        <f t="shared" ca="1" si="1229"/>
        <v>-5.4973023942035044E-13</v>
      </c>
      <c r="DS494" s="223">
        <f t="shared" ca="1" si="1230"/>
        <v>5.3077892602857634E-13</v>
      </c>
      <c r="DT494" s="223">
        <f t="shared" ca="1" si="1231"/>
        <v>-5.0384420353893665E-13</v>
      </c>
      <c r="DU494" s="223">
        <f t="shared" ca="1" si="1232"/>
        <v>4.6933119524858466E-13</v>
      </c>
      <c r="DV494" s="223">
        <f t="shared" ca="1" si="1233"/>
        <v>-4.2775900892702548E-13</v>
      </c>
      <c r="DW494" s="223">
        <f t="shared" ca="1" si="1234"/>
        <v>3.7975292895199532E-13</v>
      </c>
      <c r="DX494" s="223">
        <f t="shared" ca="1" si="1235"/>
        <v>-3.2603501145051954E-13</v>
      </c>
      <c r="DY494" s="223">
        <f t="shared" ca="1" si="1236"/>
        <v>2.6741322390262502E-13</v>
      </c>
      <c r="DZ494" s="223">
        <f t="shared" ca="1" si="1237"/>
        <v>-2.0476929255828915E-13</v>
      </c>
      <c r="EA494" s="223">
        <f t="shared" ca="1" si="1238"/>
        <v>1.3904544045408996E-13</v>
      </c>
      <c r="EB494" s="223">
        <f t="shared" ca="1" si="1239"/>
        <v>-7.1230215501606025E-14</v>
      </c>
      <c r="EC494" s="223">
        <f t="shared" ca="1" si="1240"/>
        <v>2.3436218067412429E-15</v>
      </c>
      <c r="ED494" s="223">
        <f t="shared" ca="1" si="1241"/>
        <v>6.6578222141577886E-14</v>
      </c>
      <c r="EE494" s="223">
        <f t="shared" ca="1" si="1242"/>
        <v>-1.3449866765770646E-13</v>
      </c>
      <c r="EF494" s="223">
        <f t="shared" ca="1" si="1243"/>
        <v>2.0039612802052586E-13</v>
      </c>
      <c r="EG494" s="223">
        <f t="shared" ca="1" si="1244"/>
        <v>-2.6327944408871385E-13</v>
      </c>
      <c r="EH494" s="223">
        <f t="shared" ca="1" si="1245"/>
        <v>3.2220279225662065E-13</v>
      </c>
      <c r="EI494" s="223">
        <f t="shared" ca="1" si="1246"/>
        <v>-3.7627991052179639E-13</v>
      </c>
      <c r="EJ494" s="223">
        <f t="shared" ca="1" si="1247"/>
        <v>4.2469742869039009E-13</v>
      </c>
      <c r="EK494" s="223">
        <f t="shared" ca="1" si="1248"/>
        <v>-4.6672710222204029E-13</v>
      </c>
      <c r="EL494" s="223">
        <f t="shared" ca="1" si="1249"/>
        <v>5.0173676570547804E-13</v>
      </c>
      <c r="EM494" s="223">
        <f t="shared" ca="1" si="1250"/>
        <v>-5.2919984121481655E-13</v>
      </c>
      <c r="EN494" s="223">
        <f t="shared" ca="1" si="1251"/>
        <v>5.4870325853171919E-13</v>
      </c>
      <c r="EO494" s="223">
        <f t="shared" ca="1" si="1252"/>
        <v>-5.5995366810589383E-13</v>
      </c>
      <c r="EP494" s="223">
        <f t="shared" ca="1" si="1253"/>
        <v>5.6278185330543454E-13</v>
      </c>
      <c r="EQ494" s="223">
        <f t="shared" ca="1" si="1254"/>
        <v>-5.5714527559246287E-13</v>
      </c>
      <c r="ER494" s="223">
        <f t="shared" ca="1" si="1255"/>
        <v>5.4312871434231762E-13</v>
      </c>
      <c r="ES494" s="223">
        <f t="shared" ca="1" si="1256"/>
        <v>-5.2094299168285335E-13</v>
      </c>
      <c r="ET494" s="223">
        <f t="shared" ca="1" si="1257"/>
        <v>4.9092180153341163E-13</v>
      </c>
      <c r="EU494" s="223">
        <f t="shared" ca="1" si="1258"/>
        <v>-4.5351669053761398E-13</v>
      </c>
      <c r="EV494" s="223">
        <f t="shared" ca="1" si="1259"/>
        <v>4.0929026638162319E-13</v>
      </c>
      <c r="EW494" s="223">
        <f t="shared" ca="1" si="1260"/>
        <v>-3.5890773565081516E-13</v>
      </c>
      <c r="EX494" s="223">
        <f t="shared" ca="1" si="1261"/>
        <v>3.0312689850359813E-13</v>
      </c>
      <c r="EY494" s="223">
        <f t="shared" ca="1" si="1262"/>
        <v>-2.4278675065156196E-13</v>
      </c>
      <c r="EZ494" s="223">
        <f t="shared" ca="1" si="1263"/>
        <v>1.7879486408319137E-13</v>
      </c>
      <c r="FA494" s="223">
        <f t="shared" ca="1" si="1264"/>
        <v>-1.1211373633631943E-13</v>
      </c>
      <c r="FB494" s="223">
        <f t="shared" ca="1" si="1265"/>
        <v>4.3746313639163445E-14</v>
      </c>
      <c r="FC494" s="223">
        <f t="shared" ca="1" si="1266"/>
        <v>2.5279094334307336E-14</v>
      </c>
      <c r="FD494" s="223">
        <f t="shared" ca="1" si="1267"/>
        <v>-9.3924281199112264E-14</v>
      </c>
      <c r="FE494" s="223">
        <f t="shared" ca="1" si="1268"/>
        <v>1.6115675944975083E-13</v>
      </c>
      <c r="FF494" s="223">
        <f t="shared" ca="1" si="1269"/>
        <v>-2.2596529003313708E-13</v>
      </c>
      <c r="FG494" s="223">
        <f t="shared" ca="1" si="1270"/>
        <v>2.8737509232532158E-13</v>
      </c>
      <c r="FH494" s="223">
        <f t="shared" ca="1" si="1271"/>
        <v>-3.4446250573948392E-13</v>
      </c>
      <c r="FI494" s="223">
        <f t="shared" ca="1" si="1272"/>
        <v>3.9636888244073408E-13</v>
      </c>
      <c r="FJ494" s="223">
        <f t="shared" ca="1" si="1273"/>
        <v>-4.4231350220889567E-13</v>
      </c>
      <c r="FK494" s="223">
        <f t="shared" ca="1" si="1274"/>
        <v>4.8160531519728454E-13</v>
      </c>
      <c r="FL494" s="223">
        <f t="shared" ca="1" si="1275"/>
        <v>-5.1365333596563443E-13</v>
      </c>
      <c r="FM494" s="223">
        <f t="shared" ca="1" si="1276"/>
        <v>5.3797553245118998E-13</v>
      </c>
      <c r="FN494" s="223">
        <f t="shared" ca="1" si="1277"/>
        <v>-5.5420607617969009E-13</v>
      </c>
      <c r="FO494" s="223">
        <f t="shared" ca="1" si="1278"/>
        <v>5.6210084466599992E-13</v>
      </c>
      <c r="FP494" s="223">
        <f t="shared" ca="1" si="1279"/>
        <v>-5.6154109324361428E-13</v>
      </c>
      <c r="FQ494" s="223">
        <f t="shared" ca="1" si="1280"/>
        <v>5.5253524109494427E-13</v>
      </c>
      <c r="FR494" s="223">
        <f t="shared" ca="1" si="1281"/>
        <v>-5.3521874461897595E-13</v>
      </c>
      <c r="FS494" s="223">
        <f t="shared" ca="1" si="1282"/>
        <v>5.0985206004094781E-13</v>
      </c>
      <c r="FT494" s="223">
        <f t="shared" ca="1" si="1283"/>
        <v>-4.7681672590832288E-13</v>
      </c>
      <c r="FU494" s="223">
        <f t="shared" ca="1" si="1284"/>
        <v>4.3660962439576913E-13</v>
      </c>
      <c r="FV494" s="223">
        <f t="shared" ca="1" si="1285"/>
        <v>-3.8983550773493628E-13</v>
      </c>
      <c r="FW494" s="223">
        <f t="shared" ca="1" si="1286"/>
        <v>3.3719790217787216E-13</v>
      </c>
      <c r="FX494" s="223">
        <f t="shared" ca="1" si="1287"/>
        <v>-2.7948852630737417E-13</v>
      </c>
      <c r="FY494" s="223">
        <f t="shared" ca="1" si="1288"/>
        <v>2.1757538285257078E-13</v>
      </c>
      <c r="FZ494" s="223">
        <f t="shared" ca="1" si="1289"/>
        <v>-1.5238970311993614E-13</v>
      </c>
      <c r="GA494" s="223">
        <f t="shared" ca="1" si="1290"/>
        <v>8.491194040771148E-14</v>
      </c>
      <c r="GB494" s="223">
        <f t="shared" ca="1" si="1291"/>
        <v>-1.6157023075439706E-14</v>
      </c>
      <c r="GC494" s="223">
        <f t="shared" ca="1" si="1292"/>
        <v>-5.2840910922885507E-14</v>
      </c>
      <c r="GD494" s="223">
        <f t="shared" ca="1" si="1293"/>
        <v>1.210440684364741E-13</v>
      </c>
      <c r="GE494" s="223">
        <f t="shared" ca="1" si="1294"/>
        <v>-1.8742661049264642E-13</v>
      </c>
      <c r="GF494" s="223">
        <f t="shared" ca="1" si="1295"/>
        <v>2.5099008186983603E-13</v>
      </c>
      <c r="GG494" s="223">
        <f t="shared" ca="1" si="1296"/>
        <v>-3.107784287934865E-13</v>
      </c>
      <c r="GH494" s="223">
        <f t="shared" ca="1" si="1297"/>
        <v>3.6589237887466972E-13</v>
      </c>
      <c r="GI494" s="223">
        <f t="shared" ca="1" si="1298"/>
        <v>-4.1550296700405962E-13</v>
      </c>
      <c r="GJ494" s="223">
        <f t="shared" ca="1" si="1299"/>
        <v>4.5886400375847304E-13</v>
      </c>
      <c r="GK494" s="223">
        <f t="shared" ca="1" si="1300"/>
        <v>-4.953232987845586E-13</v>
      </c>
      <c r="GL494" s="223">
        <f t="shared" ca="1" si="1301"/>
        <v>5.2433247034871804E-13</v>
      </c>
      <c r="GM494" s="223">
        <f t="shared" ca="1" si="1302"/>
        <v>-5.4545519350881448E-13</v>
      </c>
      <c r="GN494" s="223">
        <f t="shared" ca="1" si="1303"/>
        <v>5.5837376284743476E-13</v>
      </c>
      <c r="GO494" s="223">
        <f t="shared" ca="1" si="1304"/>
        <v>-5.6289387105708796E-13</v>
      </c>
      <c r="GP494" s="223">
        <f t="shared" ca="1" si="1305"/>
        <v>5.589475315029811E-13</v>
      </c>
      <c r="GQ494" s="223">
        <f t="shared" ca="1" si="1306"/>
        <v>-5.4659410080526279E-13</v>
      </c>
      <c r="GR494" s="223">
        <f t="shared" ca="1" si="1307"/>
        <v>5.2601938606023173E-13</v>
      </c>
      <c r="GS494" s="223">
        <f t="shared" ca="1" si="1308"/>
        <v>-4.9753285012865115E-13</v>
      </c>
      <c r="GT494" s="223">
        <f t="shared" ca="1" si="1309"/>
        <v>4.6156295702627305E-13</v>
      </c>
      <c r="GU494" s="223">
        <f t="shared" ca="1" si="1310"/>
        <v>-4.1865072742622676E-13</v>
      </c>
      <c r="GV494" s="223">
        <f t="shared" ca="1" si="1311"/>
        <v>3.6944160120455935E-13</v>
      </c>
      <c r="GW494" s="223">
        <f t="shared" ca="1" si="1312"/>
        <v>-3.1467572942353567E-13</v>
      </c>
      <c r="GX494" s="223">
        <f t="shared" ca="1" si="1313"/>
        <v>2.5517684177099979E-13</v>
      </c>
      <c r="GY494" s="223">
        <f t="shared" ca="1" si="1314"/>
        <v>-1.9183985689896453E-13</v>
      </c>
      <c r="GZ494" s="223">
        <f t="shared" ca="1" si="1315"/>
        <v>1.2561742201413421E-13</v>
      </c>
      <c r="HA494" s="223">
        <f t="shared" ca="1" si="1316"/>
        <v>-5.7505584177190402E-14</v>
      </c>
      <c r="HB494" s="223">
        <f t="shared" ca="1" si="1317"/>
        <v>-1.1471191172124761E-14</v>
      </c>
      <c r="HC494" s="223">
        <f t="shared" ca="1" si="1318"/>
        <v>8.0275429128733425E-14</v>
      </c>
      <c r="HD494" s="223">
        <f t="shared" ca="1" si="1319"/>
        <v>-1.4787224991073305E-13</v>
      </c>
      <c r="HE494" s="223">
        <f t="shared" ca="1" si="1320"/>
        <v>2.1324493441420296E-13</v>
      </c>
      <c r="HF494" s="223">
        <f t="shared" ca="1" si="1321"/>
        <v>-2.7541021661514722E-13</v>
      </c>
      <c r="HG494" s="223">
        <f t="shared" ca="1" si="1322"/>
        <v>3.3343307280565844E-13</v>
      </c>
      <c r="HH494" s="223">
        <f t="shared" ca="1" si="1323"/>
        <v>-3.8644078522080678E-13</v>
      </c>
      <c r="HI494" s="223">
        <f t="shared" ca="1" si="1324"/>
        <v>4.3363606852615274E-13</v>
      </c>
      <c r="HJ494" s="223">
        <f t="shared" ca="1" si="1325"/>
        <v>-4.7430906173125779E-13</v>
      </c>
      <c r="HK494" s="223">
        <f t="shared" ca="1" si="1326"/>
        <v>5.0784800515986528E-13</v>
      </c>
      <c r="HL494" s="223">
        <f t="shared" ca="1" si="1327"/>
        <v>-5.3374844188463283E-13</v>
      </c>
      <c r="HM494" s="223">
        <f t="shared" ca="1" si="1328"/>
        <v>5.5162080522902667E-13</v>
      </c>
      <c r="HN494" s="223">
        <f t="shared" ca="1" si="1329"/>
        <v>-5.6119627821270502E-13</v>
      </c>
      <c r="HO494" s="223">
        <f t="shared" ca="1" si="1330"/>
        <v>5.6233083680911836E-13</v>
      </c>
      <c r="HP494" s="223">
        <f t="shared" ca="1" si="1331"/>
        <v>-5.5500741620093732E-13</v>
      </c>
      <c r="HQ494" s="223">
        <f t="shared" ca="1" si="1332"/>
        <v>5.3933616745075423E-13</v>
      </c>
      <c r="HR494" s="223">
        <f t="shared" ca="1" si="1333"/>
        <v>-5.155528007266134E-13</v>
      </c>
      <c r="HS494" s="223">
        <f t="shared" ca="1" si="1334"/>
        <v>4.8401504000166514E-13</v>
      </c>
      <c r="HT494" s="223">
        <f t="shared" ca="1" si="1335"/>
        <v>-4.4519724255264206E-13</v>
      </c>
      <c r="HU494" s="223">
        <f t="shared" ca="1" si="1336"/>
        <v>3.9968326418488339E-13</v>
      </c>
      <c r="HV494" s="223">
        <f t="shared" ca="1" si="1337"/>
        <v>-3.4815767749756904E-13</v>
      </c>
      <c r="HW494" s="223">
        <f t="shared" ca="1" si="1338"/>
        <v>2.9139547527468012E-13</v>
      </c>
      <c r="HX494" s="223">
        <f t="shared" ca="1" si="1339"/>
        <v>-2.3025041387194835E-13</v>
      </c>
      <c r="HY494" s="223">
        <f t="shared" ca="1" si="1340"/>
        <v>1.6564217192690233E-13</v>
      </c>
      <c r="HZ494" s="223">
        <f t="shared" ca="1" si="1341"/>
        <v>-9.8542517535914004E-14</v>
      </c>
      <c r="IA494" s="223">
        <f t="shared" ca="1" si="1342"/>
        <v>2.9960691957555567E-14</v>
      </c>
      <c r="IB494" s="223">
        <f t="shared" ca="1" si="1343"/>
        <v>3.9071770315333971E-14</v>
      </c>
      <c r="IC494" s="223">
        <f t="shared" ca="1" si="1344"/>
        <v>-1.0751655679457611E-13</v>
      </c>
      <c r="ID494" s="223">
        <f t="shared" ca="1" si="1345"/>
        <v>1.7434419418287811E-13</v>
      </c>
      <c r="IE494" s="223">
        <f t="shared" ca="1" si="1346"/>
        <v>3.7742639155386175E-13</v>
      </c>
      <c r="IF494" s="223">
        <f t="shared" ca="1" si="1347"/>
        <v>2.9916686402554747E-13</v>
      </c>
      <c r="IG494" s="223">
        <f t="shared" ca="1" si="1348"/>
        <v>-3.5528444734015462E-13</v>
      </c>
      <c r="IH494" s="223">
        <f t="shared" ca="1" si="1349"/>
        <v>4.0605822186708425E-13</v>
      </c>
      <c r="II494" s="223">
        <f t="shared" ca="1" si="1350"/>
        <v>-4.5072450277709073E-13</v>
      </c>
      <c r="IJ494" s="223">
        <f t="shared" ca="1" si="1351"/>
        <v>4.8861146762979794E-13</v>
      </c>
      <c r="IK494" s="223">
        <f t="shared" ca="1" si="1352"/>
        <v>-5.191492612085116E-13</v>
      </c>
      <c r="IL494" s="223">
        <f t="shared" ca="1" si="1353"/>
        <v>5.4187856667320716E-13</v>
      </c>
      <c r="IM494" s="223">
        <f t="shared" ca="1" si="1354"/>
        <v>-5.564575141131677E-13</v>
      </c>
      <c r="IN494" s="223">
        <f t="shared" ca="1" si="1355"/>
        <v>5.6266682258877402E-13</v>
      </c>
      <c r="IO494" s="223">
        <f t="shared" ca="1" si="1356"/>
        <v>-5.6041309832091293E-13</v>
      </c>
      <c r="IP494" s="223">
        <f t="shared" ca="1" si="1357"/>
        <v>5.4973023942034509E-13</v>
      </c>
      <c r="IQ494" s="223">
        <f t="shared" ca="1" si="1358"/>
        <v>-5.3077892602856816E-13</v>
      </c>
      <c r="IR494" s="223">
        <f t="shared" ca="1" si="1359"/>
        <v>5.0384420353895402E-13</v>
      </c>
      <c r="IS494" s="223">
        <f t="shared" ca="1" si="1360"/>
        <v>-4.6933119524860627E-13</v>
      </c>
      <c r="IT494" s="223">
        <f t="shared" ca="1" si="1361"/>
        <v>4.2775900892703012E-13</v>
      </c>
      <c r="IU494" s="223">
        <f t="shared" ca="1" si="1362"/>
        <v>-3.7975292895200052E-13</v>
      </c>
      <c r="IV494" s="223">
        <f t="shared" ca="1" si="1363"/>
        <v>3.2603501145052539E-13</v>
      </c>
      <c r="IW494" s="223">
        <f t="shared" ca="1" si="1364"/>
        <v>-2.6741322390260316E-13</v>
      </c>
      <c r="IX494" s="223">
        <f t="shared" ca="1" si="1365"/>
        <v>2.0476929255826608E-13</v>
      </c>
      <c r="IY494" s="223">
        <f t="shared" ca="1" si="1366"/>
        <v>-1.3904544045412792E-13</v>
      </c>
      <c r="IZ494" s="223">
        <f t="shared" ca="1" si="1367"/>
        <v>7.1230215501644887E-14</v>
      </c>
      <c r="JA494" s="223">
        <f t="shared" ca="1" si="1368"/>
        <v>-2.3436218067484373E-15</v>
      </c>
      <c r="JB494" s="223">
        <f t="shared" ca="1" si="1369"/>
        <v>-6.6578222141570755E-14</v>
      </c>
    </row>
    <row r="495" spans="2:262">
      <c r="B495" s="230">
        <v>134</v>
      </c>
      <c r="C495" s="229">
        <f t="shared" si="1370"/>
        <v>2.6171875000000019E-3</v>
      </c>
      <c r="D495" s="226">
        <f t="shared" ca="1" si="1113"/>
        <v>17.999999999969294</v>
      </c>
      <c r="E495" s="225">
        <f ca="1">EJ361</f>
        <v>-3.0705020247434011E-11</v>
      </c>
      <c r="F495" s="224">
        <v>134</v>
      </c>
      <c r="G495" s="223">
        <f t="shared" ca="1" si="1114"/>
        <v>1.1570151332424713E-13</v>
      </c>
      <c r="H495" s="223">
        <f t="shared" ca="1" si="1115"/>
        <v>-1.9777772010849935E-13</v>
      </c>
      <c r="I495" s="223">
        <f t="shared" ca="1" si="1116"/>
        <v>2.7557263652718644E-13</v>
      </c>
      <c r="J495" s="223">
        <f t="shared" ca="1" si="1117"/>
        <v>-3.474022375750111E-13</v>
      </c>
      <c r="K495" s="223">
        <f t="shared" ca="1" si="1118"/>
        <v>4.1171162930962391E-13</v>
      </c>
      <c r="L495" s="223">
        <f t="shared" ca="1" si="1119"/>
        <v>-4.6710870760980433E-13</v>
      </c>
      <c r="M495" s="223">
        <f t="shared" ca="1" si="1120"/>
        <v>5.1239429302562622E-13</v>
      </c>
      <c r="N495" s="223">
        <f t="shared" ca="1" si="1121"/>
        <v>-5.4658808939211719E-13</v>
      </c>
      <c r="O495" s="223">
        <f t="shared" ca="1" si="1122"/>
        <v>5.6894990428079796E-13</v>
      </c>
      <c r="P495" s="223">
        <f t="shared" ca="1" si="1123"/>
        <v>-5.7899567193043451E-13</v>
      </c>
      <c r="Q495" s="223">
        <f t="shared" ca="1" si="1124"/>
        <v>5.7650793180892343E-13</v>
      </c>
      <c r="R495" s="223">
        <f t="shared" ca="1" si="1125"/>
        <v>-5.6154053597709441E-13</v>
      </c>
      <c r="S495" s="223">
        <f t="shared" ca="1" si="1126"/>
        <v>5.3441748335422693E-13</v>
      </c>
      <c r="T495" s="223">
        <f t="shared" ca="1" si="1127"/>
        <v>-4.9572590611989738E-13</v>
      </c>
      <c r="U495" s="223">
        <f t="shared" ca="1" si="1128"/>
        <v>4.4630336007538822E-13</v>
      </c>
      <c r="V495" s="223">
        <f t="shared" ca="1" si="1129"/>
        <v>-3.8721969408995994E-13</v>
      </c>
      <c r="W495" s="223">
        <f t="shared" ca="1" si="1130"/>
        <v>3.1975389110368554E-13</v>
      </c>
      <c r="X495" s="223">
        <f t="shared" ca="1" si="1131"/>
        <v>-2.4536638200924111E-13</v>
      </c>
      <c r="Y495" s="223">
        <f t="shared" ca="1" si="1132"/>
        <v>1.6566743173349078E-13</v>
      </c>
      <c r="Z495" s="223">
        <f t="shared" ca="1" si="1133"/>
        <v>-8.2382281864684989E-14</v>
      </c>
      <c r="AA495" s="223">
        <f t="shared" ca="1" si="1134"/>
        <v>-2.6861956178068651E-15</v>
      </c>
      <c r="AB495" s="223">
        <f t="shared" ca="1" si="1135"/>
        <v>8.7696525077286617E-14</v>
      </c>
      <c r="AC495" s="223">
        <f t="shared" ca="1" si="1136"/>
        <v>-1.708084896061798E-13</v>
      </c>
      <c r="AD495" s="223">
        <f t="shared" ca="1" si="1137"/>
        <v>2.5022296616470618E-13</v>
      </c>
      <c r="AE495" s="223">
        <f t="shared" ca="1" si="1138"/>
        <v>-3.24220871161492E-13</v>
      </c>
      <c r="AF495" s="223">
        <f t="shared" ca="1" si="1139"/>
        <v>3.9120037342183204E-13</v>
      </c>
      <c r="AG495" s="223">
        <f t="shared" ca="1" si="1140"/>
        <v>-4.4971156899516116E-13</v>
      </c>
      <c r="AH495" s="223">
        <f t="shared" ca="1" si="1141"/>
        <v>4.9848786719700183E-13</v>
      </c>
      <c r="AI495" s="223">
        <f t="shared" ca="1" si="1142"/>
        <v>-5.3647340847227825E-13</v>
      </c>
      <c r="AJ495" s="223">
        <f t="shared" ca="1" si="1143"/>
        <v>5.6284592056603458E-13</v>
      </c>
      <c r="AK495" s="223">
        <f t="shared" ca="1" si="1144"/>
        <v>-5.7703451823456904E-13</v>
      </c>
      <c r="AL495" s="223">
        <f t="shared" ca="1" si="1145"/>
        <v>5.7873206118692618E-13</v>
      </c>
      <c r="AM495" s="223">
        <f t="shared" ca="1" si="1146"/>
        <v>-5.6790180274464552E-13</v>
      </c>
      <c r="AN495" s="223">
        <f t="shared" ca="1" si="1147"/>
        <v>5.4477818529638771E-13</v>
      </c>
      <c r="AO495" s="223">
        <f t="shared" ca="1" si="1148"/>
        <v>-5.0986176532820727E-13</v>
      </c>
      <c r="AP495" s="223">
        <f t="shared" ca="1" si="1149"/>
        <v>4.6390837788728802E-13</v>
      </c>
      <c r="AQ495" s="223">
        <f t="shared" ca="1" si="1150"/>
        <v>-4.0791277503573862E-13</v>
      </c>
      <c r="AR495" s="223">
        <f t="shared" ca="1" si="1151"/>
        <v>3.4308709247250804E-13</v>
      </c>
      <c r="AS495" s="223">
        <f t="shared" ca="1" si="1152"/>
        <v>-2.7083461045610729E-13</v>
      </c>
      <c r="AT495" s="223">
        <f t="shared" ca="1" si="1153"/>
        <v>1.9271937702477133E-13</v>
      </c>
      <c r="AU495" s="223">
        <f t="shared" ca="1" si="1154"/>
        <v>-1.1043235107979263E-13</v>
      </c>
      <c r="AV495" s="223">
        <f t="shared" ca="1" si="1155"/>
        <v>2.5754798231857925E-14</v>
      </c>
      <c r="AW495" s="223">
        <f t="shared" ca="1" si="1156"/>
        <v>5.9480268220120016E-14</v>
      </c>
      <c r="AX495" s="223">
        <f t="shared" ca="1" si="1157"/>
        <v>-1.4342776649133669E-13</v>
      </c>
      <c r="AY495" s="223">
        <f t="shared" ca="1" si="1158"/>
        <v>2.2427048675978411E-13</v>
      </c>
      <c r="AZ495" s="223">
        <f t="shared" ca="1" si="1159"/>
        <v>-3.0025842827095474E-13</v>
      </c>
      <c r="BA495" s="223">
        <f t="shared" ca="1" si="1160"/>
        <v>3.6974668156936252E-13</v>
      </c>
      <c r="BB495" s="223">
        <f t="shared" ca="1" si="1161"/>
        <v>-4.3123103582072729E-13</v>
      </c>
      <c r="BC495" s="223">
        <f t="shared" ca="1" si="1162"/>
        <v>4.8338054043392574E-13</v>
      </c>
      <c r="BD495" s="223">
        <f t="shared" ca="1" si="1163"/>
        <v>-5.2506631612190583E-13</v>
      </c>
      <c r="BE495" s="223">
        <f t="shared" ca="1" si="1164"/>
        <v>5.5538599172914498E-13</v>
      </c>
      <c r="BF495" s="223">
        <f t="shared" ca="1" si="1165"/>
        <v>-5.736832378420221E-13</v>
      </c>
      <c r="BG495" s="223">
        <f t="shared" ca="1" si="1166"/>
        <v>5.7956197433858795E-13</v>
      </c>
      <c r="BH495" s="223">
        <f t="shared" ca="1" si="1167"/>
        <v>-5.7289494432706159E-13</v>
      </c>
      <c r="BI495" s="223">
        <f t="shared" ca="1" si="1168"/>
        <v>5.5382646887323209E-13</v>
      </c>
      <c r="BJ495" s="223">
        <f t="shared" ca="1" si="1169"/>
        <v>-5.2276932288522887E-13</v>
      </c>
      <c r="BK495" s="223">
        <f t="shared" ca="1" si="1170"/>
        <v>4.8039579978328721E-13</v>
      </c>
      <c r="BL495" s="223">
        <f t="shared" ca="1" si="1171"/>
        <v>-4.2762315837751384E-13</v>
      </c>
      <c r="BM495" s="223">
        <f t="shared" ca="1" si="1172"/>
        <v>3.6559376698468405E-13</v>
      </c>
      <c r="BN495" s="223">
        <f t="shared" ca="1" si="1173"/>
        <v>-2.9565037460405995E-13</v>
      </c>
      <c r="BO495" s="223">
        <f t="shared" ca="1" si="1174"/>
        <v>2.1930704445656387E-13</v>
      </c>
      <c r="BP495" s="223">
        <f t="shared" ca="1" si="1175"/>
        <v>-1.3821637908842549E-13</v>
      </c>
      <c r="BQ495" s="223">
        <f t="shared" ca="1" si="1176"/>
        <v>5.4133746516736457E-14</v>
      </c>
      <c r="BR495" s="223">
        <f t="shared" ca="1" si="1177"/>
        <v>3.1120718186938591E-14</v>
      </c>
      <c r="BS495" s="223">
        <f t="shared" ca="1" si="1178"/>
        <v>-1.1570151332424324E-13</v>
      </c>
      <c r="BT495" s="223">
        <f t="shared" ca="1" si="1179"/>
        <v>1.9777772010849829E-13</v>
      </c>
      <c r="BU495" s="223">
        <f t="shared" ca="1" si="1180"/>
        <v>-2.7557263652717321E-13</v>
      </c>
      <c r="BV495" s="223">
        <f t="shared" ca="1" si="1181"/>
        <v>3.4740223757500151E-13</v>
      </c>
      <c r="BW495" s="223">
        <f t="shared" ca="1" si="1182"/>
        <v>-4.117116293096176E-13</v>
      </c>
      <c r="BX495" s="223">
        <f t="shared" ca="1" si="1183"/>
        <v>4.6710870760980039E-13</v>
      </c>
      <c r="BY495" s="223">
        <f t="shared" ca="1" si="1184"/>
        <v>-5.1239429302562491E-13</v>
      </c>
      <c r="BZ495" s="223">
        <f t="shared" ca="1" si="1185"/>
        <v>5.4658808939211699E-13</v>
      </c>
      <c r="CA495" s="223">
        <f t="shared" ca="1" si="1186"/>
        <v>-5.6894990428079523E-13</v>
      </c>
      <c r="CB495" s="223">
        <f t="shared" ca="1" si="1187"/>
        <v>5.7899567193043411E-13</v>
      </c>
      <c r="CC495" s="223">
        <f t="shared" ca="1" si="1188"/>
        <v>-5.7650793180892403E-13</v>
      </c>
      <c r="CD495" s="223">
        <f t="shared" ca="1" si="1189"/>
        <v>5.6154053597709613E-13</v>
      </c>
      <c r="CE495" s="223">
        <f t="shared" ca="1" si="1190"/>
        <v>-5.3441748335422804E-13</v>
      </c>
      <c r="CF495" s="223">
        <f t="shared" ca="1" si="1191"/>
        <v>4.9572590611990516E-13</v>
      </c>
      <c r="CG495" s="223">
        <f t="shared" ca="1" si="1192"/>
        <v>-4.4630336007538726E-13</v>
      </c>
      <c r="CH495" s="223">
        <f t="shared" ca="1" si="1193"/>
        <v>3.8721969408996807E-13</v>
      </c>
      <c r="CI495" s="223">
        <f t="shared" ca="1" si="1194"/>
        <v>-3.1975389110367747E-13</v>
      </c>
      <c r="CJ495" s="223">
        <f t="shared" ca="1" si="1195"/>
        <v>2.4536638200924727E-13</v>
      </c>
      <c r="CK495" s="223">
        <f t="shared" ca="1" si="1196"/>
        <v>-1.6566743173350915E-13</v>
      </c>
      <c r="CL495" s="223">
        <f t="shared" ca="1" si="1197"/>
        <v>8.2382281864683601E-14</v>
      </c>
      <c r="CM495" s="223">
        <f t="shared" ca="1" si="1198"/>
        <v>2.6861956177918104E-15</v>
      </c>
      <c r="CN495" s="223">
        <f t="shared" ca="1" si="1199"/>
        <v>-8.7696525077296172E-14</v>
      </c>
      <c r="CO495" s="223">
        <f t="shared" ca="1" si="1200"/>
        <v>1.7080848960617329E-13</v>
      </c>
      <c r="CP495" s="223">
        <f t="shared" ca="1" si="1201"/>
        <v>-2.5022296616468513E-13</v>
      </c>
      <c r="CQ495" s="223">
        <f t="shared" ca="1" si="1202"/>
        <v>3.2422087116149316E-13</v>
      </c>
      <c r="CR495" s="223">
        <f t="shared" ca="1" si="1203"/>
        <v>-3.9120037342182093E-13</v>
      </c>
      <c r="CS495" s="223">
        <f t="shared" ca="1" si="1204"/>
        <v>4.4971156899516207E-13</v>
      </c>
      <c r="CT495" s="223">
        <f t="shared" ca="1" si="1205"/>
        <v>-4.984878671969983E-13</v>
      </c>
      <c r="CU495" s="223">
        <f t="shared" ca="1" si="1206"/>
        <v>5.3647340847228189E-13</v>
      </c>
      <c r="CV495" s="223">
        <f t="shared" ca="1" si="1207"/>
        <v>-5.6284592056603297E-13</v>
      </c>
      <c r="CW495" s="223">
        <f t="shared" ca="1" si="1208"/>
        <v>5.7703451823456762E-13</v>
      </c>
      <c r="CX495" s="223">
        <f t="shared" ca="1" si="1209"/>
        <v>-5.7873206118692608E-13</v>
      </c>
      <c r="CY495" s="223">
        <f t="shared" ca="1" si="1210"/>
        <v>5.6790180274464855E-13</v>
      </c>
      <c r="CZ495" s="223">
        <f t="shared" ca="1" si="1211"/>
        <v>-5.4477818529638448E-13</v>
      </c>
      <c r="DA495" s="223">
        <f t="shared" ca="1" si="1212"/>
        <v>5.098617653282105E-13</v>
      </c>
      <c r="DB495" s="223">
        <f t="shared" ca="1" si="1213"/>
        <v>-4.6390837788730206E-13</v>
      </c>
      <c r="DC495" s="223">
        <f t="shared" ca="1" si="1214"/>
        <v>4.0791277503573761E-13</v>
      </c>
      <c r="DD495" s="223">
        <f t="shared" ca="1" si="1215"/>
        <v>-3.4308709247252016E-13</v>
      </c>
      <c r="DE495" s="223">
        <f t="shared" ca="1" si="1216"/>
        <v>2.7083461045609871E-13</v>
      </c>
      <c r="DF495" s="223">
        <f t="shared" ca="1" si="1217"/>
        <v>-1.9271937702477775E-13</v>
      </c>
      <c r="DG495" s="223">
        <f t="shared" ca="1" si="1218"/>
        <v>1.1043235107981552E-13</v>
      </c>
      <c r="DH495" s="223">
        <f t="shared" ca="1" si="1219"/>
        <v>-2.5754798231864728E-14</v>
      </c>
      <c r="DI495" s="223">
        <f t="shared" ca="1" si="1220"/>
        <v>-5.9480268220096855E-14</v>
      </c>
      <c r="DJ495" s="223">
        <f t="shared" ca="1" si="1221"/>
        <v>1.4342776649134603E-13</v>
      </c>
      <c r="DK495" s="223">
        <f t="shared" ca="1" si="1222"/>
        <v>-2.242704867597778E-13</v>
      </c>
      <c r="DL495" s="223">
        <f t="shared" ca="1" si="1223"/>
        <v>3.0025842827096302E-13</v>
      </c>
      <c r="DM495" s="223">
        <f t="shared" ca="1" si="1224"/>
        <v>-3.6974668156935727E-13</v>
      </c>
      <c r="DN495" s="223">
        <f t="shared" ca="1" si="1225"/>
        <v>4.3123103582071169E-13</v>
      </c>
      <c r="DO495" s="223">
        <f t="shared" ca="1" si="1226"/>
        <v>-4.83380540433922E-13</v>
      </c>
      <c r="DP495" s="223">
        <f t="shared" ca="1" si="1227"/>
        <v>5.250663161219029E-13</v>
      </c>
      <c r="DQ495" s="223">
        <f t="shared" ca="1" si="1228"/>
        <v>-5.5538599172914771E-13</v>
      </c>
      <c r="DR495" s="223">
        <f t="shared" ca="1" si="1229"/>
        <v>5.736832378420212E-13</v>
      </c>
      <c r="DS495" s="223">
        <f t="shared" ca="1" si="1230"/>
        <v>-5.7956197433858795E-13</v>
      </c>
      <c r="DT495" s="223">
        <f t="shared" ca="1" si="1231"/>
        <v>5.728949443270627E-13</v>
      </c>
      <c r="DU495" s="223">
        <f t="shared" ca="1" si="1232"/>
        <v>-5.5382646887323896E-13</v>
      </c>
      <c r="DV495" s="223">
        <f t="shared" ca="1" si="1233"/>
        <v>5.2276932288522473E-13</v>
      </c>
      <c r="DW495" s="223">
        <f t="shared" ca="1" si="1234"/>
        <v>-4.8039579978329095E-13</v>
      </c>
      <c r="DX495" s="223">
        <f t="shared" ca="1" si="1235"/>
        <v>4.2762315837750728E-13</v>
      </c>
      <c r="DY495" s="223">
        <f t="shared" ca="1" si="1236"/>
        <v>-3.6559376698468935E-13</v>
      </c>
      <c r="DZ495" s="223">
        <f t="shared" ca="1" si="1237"/>
        <v>2.9565037460408E-13</v>
      </c>
      <c r="EA495" s="223">
        <f t="shared" ca="1" si="1238"/>
        <v>-2.1930704445657015E-13</v>
      </c>
      <c r="EB495" s="223">
        <f t="shared" ca="1" si="1239"/>
        <v>1.3821637908843211E-13</v>
      </c>
      <c r="EC495" s="223">
        <f t="shared" ca="1" si="1240"/>
        <v>-5.4133746516726839E-14</v>
      </c>
      <c r="ED495" s="223">
        <f t="shared" ca="1" si="1241"/>
        <v>-3.1120718186931788E-14</v>
      </c>
      <c r="EE495" s="223">
        <f t="shared" ca="1" si="1242"/>
        <v>1.1570151332422039E-13</v>
      </c>
      <c r="EF495" s="223">
        <f t="shared" ca="1" si="1243"/>
        <v>-1.9777772010849187E-13</v>
      </c>
      <c r="EG495" s="223">
        <f t="shared" ca="1" si="1244"/>
        <v>2.7557263652716725E-13</v>
      </c>
      <c r="EH495" s="223">
        <f t="shared" ca="1" si="1245"/>
        <v>-3.4740223757500923E-13</v>
      </c>
      <c r="EI495" s="223">
        <f t="shared" ca="1" si="1246"/>
        <v>4.1171162930961286E-13</v>
      </c>
      <c r="EJ495" s="223">
        <f t="shared" ca="1" si="1247"/>
        <v>-4.6710870760978655E-13</v>
      </c>
      <c r="EK495" s="223">
        <f t="shared" ca="1" si="1248"/>
        <v>5.1239429302562178E-13</v>
      </c>
      <c r="EL495" s="223">
        <f t="shared" ca="1" si="1249"/>
        <v>-5.4658808939210931E-13</v>
      </c>
      <c r="EM495" s="223">
        <f t="shared" ca="1" si="1250"/>
        <v>5.6894990428079695E-13</v>
      </c>
      <c r="EN495" s="223">
        <f t="shared" ca="1" si="1251"/>
        <v>-5.789956719304337E-13</v>
      </c>
      <c r="EO495" s="223">
        <f t="shared" ca="1" si="1252"/>
        <v>5.7650793180892302E-13</v>
      </c>
      <c r="EP495" s="223">
        <f t="shared" ca="1" si="1253"/>
        <v>-5.6154053597709774E-13</v>
      </c>
      <c r="EQ495" s="223">
        <f t="shared" ca="1" si="1254"/>
        <v>5.3441748335423703E-13</v>
      </c>
      <c r="ER495" s="223">
        <f t="shared" ca="1" si="1255"/>
        <v>-4.9572590611990021E-13</v>
      </c>
      <c r="ES495" s="223">
        <f t="shared" ca="1" si="1256"/>
        <v>4.463033600754021E-13</v>
      </c>
      <c r="ET495" s="223">
        <f t="shared" ca="1" si="1257"/>
        <v>-3.872196940899609E-13</v>
      </c>
      <c r="EU495" s="223">
        <f t="shared" ca="1" si="1258"/>
        <v>3.1975389110369695E-13</v>
      </c>
      <c r="EV495" s="223">
        <f t="shared" ca="1" si="1259"/>
        <v>-2.4536638200926842E-13</v>
      </c>
      <c r="EW495" s="223">
        <f t="shared" ca="1" si="1260"/>
        <v>1.6566743173349989E-13</v>
      </c>
      <c r="EX495" s="223">
        <f t="shared" ca="1" si="1261"/>
        <v>-8.2382281864706661E-14</v>
      </c>
      <c r="EY495" s="223">
        <f t="shared" ca="1" si="1262"/>
        <v>-2.6861956178014661E-15</v>
      </c>
      <c r="EZ495" s="223">
        <f t="shared" ca="1" si="1263"/>
        <v>8.7696525077273137E-14</v>
      </c>
      <c r="FA495" s="223">
        <f t="shared" ca="1" si="1264"/>
        <v>-1.7080848960618252E-13</v>
      </c>
      <c r="FB495" s="223">
        <f t="shared" ca="1" si="1265"/>
        <v>2.5022296616469386E-13</v>
      </c>
      <c r="FC495" s="223">
        <f t="shared" ca="1" si="1266"/>
        <v>-3.2422087116147388E-13</v>
      </c>
      <c r="FD495" s="223">
        <f t="shared" ca="1" si="1267"/>
        <v>3.9120037342182805E-13</v>
      </c>
      <c r="FE495" s="223">
        <f t="shared" ca="1" si="1268"/>
        <v>-4.4971156899514733E-13</v>
      </c>
      <c r="FF495" s="223">
        <f t="shared" ca="1" si="1269"/>
        <v>4.9848786719698638E-13</v>
      </c>
      <c r="FG495" s="223">
        <f t="shared" ca="1" si="1270"/>
        <v>-5.3647340847228552E-13</v>
      </c>
      <c r="FH495" s="223">
        <f t="shared" ca="1" si="1271"/>
        <v>5.6284592056603529E-13</v>
      </c>
      <c r="FI495" s="223">
        <f t="shared" ca="1" si="1272"/>
        <v>-5.7703451823456853E-13</v>
      </c>
      <c r="FJ495" s="223">
        <f t="shared" ca="1" si="1273"/>
        <v>5.7873206118692729E-13</v>
      </c>
      <c r="FK495" s="223">
        <f t="shared" ca="1" si="1274"/>
        <v>-5.6790180274465329E-13</v>
      </c>
      <c r="FL495" s="223">
        <f t="shared" ca="1" si="1275"/>
        <v>5.4477818529638125E-13</v>
      </c>
      <c r="FM495" s="223">
        <f t="shared" ca="1" si="1276"/>
        <v>-5.0986176532820596E-13</v>
      </c>
      <c r="FN495" s="223">
        <f t="shared" ca="1" si="1277"/>
        <v>4.639083778872962E-13</v>
      </c>
      <c r="FO495" s="223">
        <f t="shared" ca="1" si="1278"/>
        <v>-4.0791277503575417E-13</v>
      </c>
      <c r="FP495" s="223">
        <f t="shared" ca="1" si="1279"/>
        <v>3.4308709247253894E-13</v>
      </c>
      <c r="FQ495" s="223">
        <f t="shared" ca="1" si="1280"/>
        <v>-2.7083461045609023E-13</v>
      </c>
      <c r="FR495" s="223">
        <f t="shared" ca="1" si="1281"/>
        <v>1.9271937702476866E-13</v>
      </c>
      <c r="FS495" s="223">
        <f t="shared" ca="1" si="1282"/>
        <v>-1.1043235107980603E-13</v>
      </c>
      <c r="FT495" s="223">
        <f t="shared" ca="1" si="1283"/>
        <v>2.575479823188799E-14</v>
      </c>
      <c r="FU495" s="223">
        <f t="shared" ca="1" si="1284"/>
        <v>5.9480268220073694E-14</v>
      </c>
      <c r="FV495" s="223">
        <f t="shared" ca="1" si="1285"/>
        <v>-1.4342776649135537E-13</v>
      </c>
      <c r="FW495" s="223">
        <f t="shared" ca="1" si="1286"/>
        <v>2.2427048675978674E-13</v>
      </c>
      <c r="FX495" s="223">
        <f t="shared" ca="1" si="1287"/>
        <v>-3.0025842827094308E-13</v>
      </c>
      <c r="FY495" s="223">
        <f t="shared" ca="1" si="1288"/>
        <v>3.6974668156933939E-13</v>
      </c>
      <c r="FZ495" s="223">
        <f t="shared" ca="1" si="1289"/>
        <v>-4.3123103582069614E-13</v>
      </c>
      <c r="GA495" s="223">
        <f t="shared" ca="1" si="1290"/>
        <v>4.8338054043392735E-13</v>
      </c>
      <c r="GB495" s="223">
        <f t="shared" ca="1" si="1291"/>
        <v>-5.2506631612190704E-13</v>
      </c>
      <c r="GC495" s="223">
        <f t="shared" ca="1" si="1292"/>
        <v>5.5538599172914115E-13</v>
      </c>
      <c r="GD495" s="223">
        <f t="shared" ca="1" si="1293"/>
        <v>-5.7368323784201786E-13</v>
      </c>
      <c r="GE495" s="223">
        <f t="shared" ca="1" si="1294"/>
        <v>5.7956197433858815E-13</v>
      </c>
      <c r="GF495" s="223">
        <f t="shared" ca="1" si="1295"/>
        <v>-5.7289494432706129E-13</v>
      </c>
      <c r="GG495" s="223">
        <f t="shared" ca="1" si="1296"/>
        <v>5.5382646887323613E-13</v>
      </c>
      <c r="GH495" s="223">
        <f t="shared" ca="1" si="1297"/>
        <v>-5.2276932288523473E-13</v>
      </c>
      <c r="GI495" s="223">
        <f t="shared" ca="1" si="1298"/>
        <v>4.8039579978330398E-13</v>
      </c>
      <c r="GJ495" s="223">
        <f t="shared" ca="1" si="1299"/>
        <v>-4.2762315837750076E-13</v>
      </c>
      <c r="GK495" s="223">
        <f t="shared" ca="1" si="1300"/>
        <v>3.6559376698468188E-13</v>
      </c>
      <c r="GL495" s="223">
        <f t="shared" ca="1" si="1301"/>
        <v>-2.9565037460407172E-13</v>
      </c>
      <c r="GM495" s="223">
        <f t="shared" ca="1" si="1302"/>
        <v>2.1930704445659169E-13</v>
      </c>
      <c r="GN495" s="223">
        <f t="shared" ca="1" si="1303"/>
        <v>-1.3821637908845475E-13</v>
      </c>
      <c r="GO495" s="223">
        <f t="shared" ca="1" si="1304"/>
        <v>5.4133746516717234E-14</v>
      </c>
      <c r="GP495" s="223">
        <f t="shared" ca="1" si="1305"/>
        <v>3.1120718186941431E-14</v>
      </c>
      <c r="GQ495" s="223">
        <f t="shared" ca="1" si="1306"/>
        <v>-1.1570151332422986E-13</v>
      </c>
      <c r="GR495" s="223">
        <f t="shared" ca="1" si="1307"/>
        <v>1.9777772010846999E-13</v>
      </c>
      <c r="GS495" s="223">
        <f t="shared" ca="1" si="1308"/>
        <v>-2.7557263652714676E-13</v>
      </c>
      <c r="GT495" s="223">
        <f t="shared" ca="1" si="1309"/>
        <v>3.47402237575017E-13</v>
      </c>
      <c r="GU495" s="223">
        <f t="shared" ca="1" si="1310"/>
        <v>-4.1171162930961962E-13</v>
      </c>
      <c r="GV495" s="223">
        <f t="shared" ca="1" si="1311"/>
        <v>4.6710870760979231E-13</v>
      </c>
      <c r="GW495" s="223">
        <f t="shared" ca="1" si="1312"/>
        <v>-5.1239429302561087E-13</v>
      </c>
      <c r="GX495" s="223">
        <f t="shared" ca="1" si="1313"/>
        <v>5.4658808939210154E-13</v>
      </c>
      <c r="GY495" s="223">
        <f t="shared" ca="1" si="1314"/>
        <v>-5.6894990428079887E-13</v>
      </c>
      <c r="GZ495" s="223">
        <f t="shared" ca="1" si="1315"/>
        <v>5.7899567193043411E-13</v>
      </c>
      <c r="HA495" s="223">
        <f t="shared" ca="1" si="1316"/>
        <v>-5.7650793180892555E-13</v>
      </c>
      <c r="HB495" s="223">
        <f t="shared" ca="1" si="1317"/>
        <v>5.615405359771035E-13</v>
      </c>
      <c r="HC495" s="223">
        <f t="shared" ca="1" si="1318"/>
        <v>-5.3441748335424602E-13</v>
      </c>
      <c r="HD495" s="223">
        <f t="shared" ca="1" si="1319"/>
        <v>4.9572590611989516E-13</v>
      </c>
      <c r="HE495" s="223">
        <f t="shared" ca="1" si="1320"/>
        <v>-4.46303360075396E-13</v>
      </c>
      <c r="HF495" s="223">
        <f t="shared" ca="1" si="1321"/>
        <v>3.8721969408997821E-13</v>
      </c>
      <c r="HG495" s="223">
        <f t="shared" ca="1" si="1322"/>
        <v>-3.1975389110371634E-13</v>
      </c>
      <c r="HH495" s="223">
        <f t="shared" ca="1" si="1323"/>
        <v>2.4536638200928953E-13</v>
      </c>
      <c r="HI495" s="223">
        <f t="shared" ca="1" si="1324"/>
        <v>-1.6566743173349065E-13</v>
      </c>
      <c r="HJ495" s="223">
        <f t="shared" ca="1" si="1325"/>
        <v>8.2382281864697106E-14</v>
      </c>
      <c r="HK495" s="223">
        <f t="shared" ca="1" si="1326"/>
        <v>2.6861956177781821E-15</v>
      </c>
      <c r="HL495" s="223">
        <f t="shared" ca="1" si="1327"/>
        <v>-8.769652507725014E-14</v>
      </c>
      <c r="HM495" s="223">
        <f t="shared" ca="1" si="1328"/>
        <v>1.7080848960619176E-13</v>
      </c>
      <c r="HN495" s="223">
        <f t="shared" ca="1" si="1329"/>
        <v>-2.5022296616470255E-13</v>
      </c>
      <c r="HO495" s="223">
        <f t="shared" ca="1" si="1330"/>
        <v>3.2422087116148195E-13</v>
      </c>
      <c r="HP495" s="223">
        <f t="shared" ca="1" si="1331"/>
        <v>-3.9120037342181083E-13</v>
      </c>
      <c r="HQ495" s="223">
        <f t="shared" ca="1" si="1332"/>
        <v>4.4971156899513269E-13</v>
      </c>
      <c r="HR495" s="223">
        <f t="shared" ca="1" si="1333"/>
        <v>-4.9848786719700809E-13</v>
      </c>
      <c r="HS495" s="223">
        <f t="shared" ca="1" si="1334"/>
        <v>5.3647340847227674E-13</v>
      </c>
      <c r="HT495" s="223">
        <f t="shared" ca="1" si="1335"/>
        <v>-5.6284592056602963E-13</v>
      </c>
      <c r="HU495" s="223">
        <f t="shared" ca="1" si="1336"/>
        <v>5.7703451823456631E-13</v>
      </c>
      <c r="HV495" s="223">
        <f t="shared" ca="1" si="1337"/>
        <v>-5.7873206118692861E-13</v>
      </c>
      <c r="HW495" s="223">
        <f t="shared" ca="1" si="1338"/>
        <v>5.6790180274464461E-13</v>
      </c>
      <c r="HX495" s="223">
        <f t="shared" ca="1" si="1339"/>
        <v>-5.4477818529638912E-13</v>
      </c>
      <c r="HY495" s="223">
        <f t="shared" ca="1" si="1340"/>
        <v>5.0986176532821697E-13</v>
      </c>
      <c r="HZ495" s="223">
        <f t="shared" ca="1" si="1341"/>
        <v>-4.6390837788731024E-13</v>
      </c>
      <c r="IA495" s="223">
        <f t="shared" ca="1" si="1342"/>
        <v>4.0791277503577068E-13</v>
      </c>
      <c r="IB495" s="223">
        <f t="shared" ca="1" si="1343"/>
        <v>-3.4308709247250456E-13</v>
      </c>
      <c r="IC495" s="223">
        <f t="shared" ca="1" si="1344"/>
        <v>2.7083461045611078E-13</v>
      </c>
      <c r="ID495" s="223">
        <f t="shared" ca="1" si="1345"/>
        <v>-1.9271937702479062E-13</v>
      </c>
      <c r="IE495" s="223">
        <f t="shared" ca="1" si="1346"/>
        <v>5.4228009122640599E-13</v>
      </c>
      <c r="IF495" s="223">
        <f t="shared" ca="1" si="1347"/>
        <v>-2.5754798231911258E-14</v>
      </c>
      <c r="IG495" s="223">
        <f t="shared" ca="1" si="1348"/>
        <v>-5.9480268220116065E-14</v>
      </c>
      <c r="IH495" s="223">
        <f t="shared" ca="1" si="1349"/>
        <v>1.434277664913328E-13</v>
      </c>
      <c r="II495" s="223">
        <f t="shared" ca="1" si="1350"/>
        <v>-2.2427048675976523E-13</v>
      </c>
      <c r="IJ495" s="223">
        <f t="shared" ca="1" si="1351"/>
        <v>3.0025842827092314E-13</v>
      </c>
      <c r="IK495" s="223">
        <f t="shared" ca="1" si="1352"/>
        <v>-3.6974668156932142E-13</v>
      </c>
      <c r="IL495" s="223">
        <f t="shared" ca="1" si="1353"/>
        <v>4.3123103582072462E-13</v>
      </c>
      <c r="IM495" s="223">
        <f t="shared" ca="1" si="1354"/>
        <v>-4.8338054043391443E-13</v>
      </c>
      <c r="IN495" s="223">
        <f t="shared" ca="1" si="1355"/>
        <v>5.2506631612189714E-13</v>
      </c>
      <c r="IO495" s="223">
        <f t="shared" ca="1" si="1356"/>
        <v>-5.5538599172913448E-13</v>
      </c>
      <c r="IP495" s="223">
        <f t="shared" ca="1" si="1357"/>
        <v>5.7368323784202392E-13</v>
      </c>
      <c r="IQ495" s="223">
        <f t="shared" ca="1" si="1358"/>
        <v>-5.7956197433858795E-13</v>
      </c>
      <c r="IR495" s="223">
        <f t="shared" ca="1" si="1359"/>
        <v>5.7289494432706472E-13</v>
      </c>
      <c r="IS495" s="223">
        <f t="shared" ca="1" si="1360"/>
        <v>-5.53826468873243E-13</v>
      </c>
      <c r="IT495" s="223">
        <f t="shared" ca="1" si="1361"/>
        <v>5.2276932288524483E-13</v>
      </c>
      <c r="IU495" s="223">
        <f t="shared" ca="1" si="1362"/>
        <v>-4.8039579978328015E-13</v>
      </c>
      <c r="IV495" s="223">
        <f t="shared" ca="1" si="1363"/>
        <v>4.2762315837751647E-13</v>
      </c>
      <c r="IW495" s="223">
        <f t="shared" ca="1" si="1364"/>
        <v>-3.655937669846999E-13</v>
      </c>
      <c r="IX495" s="223">
        <f t="shared" ca="1" si="1365"/>
        <v>2.9565037460409176E-13</v>
      </c>
      <c r="IY495" s="223">
        <f t="shared" ca="1" si="1366"/>
        <v>-2.1930704445661327E-13</v>
      </c>
      <c r="IZ495" s="223">
        <f t="shared" ca="1" si="1367"/>
        <v>1.3821637908841335E-13</v>
      </c>
      <c r="JA495" s="223">
        <f t="shared" ca="1" si="1368"/>
        <v>-5.4133746516740414E-14</v>
      </c>
      <c r="JB495" s="223">
        <f t="shared" ca="1" si="1369"/>
        <v>-3.1120718186918175E-14</v>
      </c>
    </row>
    <row r="496" spans="2:262">
      <c r="B496" s="230">
        <v>135</v>
      </c>
      <c r="C496" s="229">
        <f t="shared" si="1370"/>
        <v>2.6367187500000019E-3</v>
      </c>
      <c r="D496" s="226">
        <f t="shared" ca="1" si="1113"/>
        <v>17.999999999978574</v>
      </c>
      <c r="E496" s="225">
        <f ca="1">EK361</f>
        <v>-2.1425170057743473E-11</v>
      </c>
      <c r="F496" s="224">
        <v>135</v>
      </c>
      <c r="G496" s="223">
        <f t="shared" ca="1" si="1114"/>
        <v>7.0804804031638578E-14</v>
      </c>
      <c r="H496" s="223">
        <f t="shared" ca="1" si="1115"/>
        <v>-1.4993021464306709E-13</v>
      </c>
      <c r="I496" s="223">
        <f t="shared" ca="1" si="1116"/>
        <v>2.2464097278113935E-13</v>
      </c>
      <c r="J496" s="223">
        <f t="shared" ca="1" si="1117"/>
        <v>-2.9273724144845188E-13</v>
      </c>
      <c r="K496" s="223">
        <f t="shared" ca="1" si="1118"/>
        <v>3.5221394540640593E-13</v>
      </c>
      <c r="L496" s="223">
        <f t="shared" ca="1" si="1119"/>
        <v>-4.0131981004461057E-13</v>
      </c>
      <c r="M496" s="223">
        <f t="shared" ca="1" si="1120"/>
        <v>4.3860892716305738E-13</v>
      </c>
      <c r="N496" s="223">
        <f t="shared" ca="1" si="1121"/>
        <v>-4.6298332932730936E-13</v>
      </c>
      <c r="O496" s="223">
        <f t="shared" ca="1" si="1122"/>
        <v>4.7372531920693092E-13</v>
      </c>
      <c r="P496" s="223">
        <f t="shared" ca="1" si="1123"/>
        <v>-4.7051860196899783E-13</v>
      </c>
      <c r="Q496" s="223">
        <f t="shared" ca="1" si="1124"/>
        <v>4.5345759848937872E-13</v>
      </c>
      <c r="R496" s="223">
        <f t="shared" ca="1" si="1125"/>
        <v>-4.2304466515693457E-13</v>
      </c>
      <c r="S496" s="223">
        <f t="shared" ca="1" si="1126"/>
        <v>3.8017530213270847E-13</v>
      </c>
      <c r="T496" s="223">
        <f t="shared" ca="1" si="1127"/>
        <v>-3.2611178560270226E-13</v>
      </c>
      <c r="U496" s="223">
        <f t="shared" ca="1" si="1128"/>
        <v>2.6244600041504809E-13</v>
      </c>
      <c r="V496" s="223">
        <f t="shared" ca="1" si="1129"/>
        <v>-1.9105256748398919E-13</v>
      </c>
      <c r="W496" s="223">
        <f t="shared" ca="1" si="1130"/>
        <v>1.1403364611090981E-13</v>
      </c>
      <c r="X496" s="223">
        <f t="shared" ca="1" si="1131"/>
        <v>-3.3657036502354944E-14</v>
      </c>
      <c r="Y496" s="223">
        <f t="shared" ca="1" si="1132"/>
        <v>-4.7710594961232175E-14</v>
      </c>
      <c r="Z496" s="223">
        <f t="shared" ca="1" si="1133"/>
        <v>1.2767340154310475E-13</v>
      </c>
      <c r="AA496" s="223">
        <f t="shared" ca="1" si="1134"/>
        <v>-2.0387690117510797E-13</v>
      </c>
      <c r="AB496" s="223">
        <f t="shared" ca="1" si="1135"/>
        <v>2.7407730351163634E-13</v>
      </c>
      <c r="AC496" s="223">
        <f t="shared" ca="1" si="1136"/>
        <v>-3.3620757769742406E-13</v>
      </c>
      <c r="AD496" s="223">
        <f t="shared" ca="1" si="1137"/>
        <v>3.8843831550238849E-13</v>
      </c>
      <c r="AE496" s="223">
        <f t="shared" ca="1" si="1138"/>
        <v>-4.292315977260299E-13</v>
      </c>
      <c r="AF496" s="223">
        <f t="shared" ca="1" si="1139"/>
        <v>4.5738627779029094E-13</v>
      </c>
      <c r="AG496" s="223">
        <f t="shared" ca="1" si="1140"/>
        <v>-4.7207334915851442E-13</v>
      </c>
      <c r="AH496" s="223">
        <f t="shared" ca="1" si="1141"/>
        <v>4.7286035519681336E-13</v>
      </c>
      <c r="AI496" s="223">
        <f t="shared" ca="1" si="1142"/>
        <v>-4.5972412273651218E-13</v>
      </c>
      <c r="AJ496" s="223">
        <f t="shared" ca="1" si="1143"/>
        <v>4.3305144440149837E-13</v>
      </c>
      <c r="AK496" s="223">
        <f t="shared" ca="1" si="1144"/>
        <v>-3.9362768960955304E-13</v>
      </c>
      <c r="AL496" s="223">
        <f t="shared" ca="1" si="1145"/>
        <v>3.4261367959351801E-13</v>
      </c>
      <c r="AM496" s="223">
        <f t="shared" ca="1" si="1146"/>
        <v>-2.8151150735065083E-13</v>
      </c>
      <c r="AN496" s="223">
        <f t="shared" ca="1" si="1147"/>
        <v>2.1212030894208935E-13</v>
      </c>
      <c r="AO496" s="223">
        <f t="shared" ca="1" si="1148"/>
        <v>-1.364832884439064E-13</v>
      </c>
      <c r="AP496" s="223">
        <f t="shared" ca="1" si="1149"/>
        <v>5.682755638490812E-14</v>
      </c>
      <c r="AQ496" s="223">
        <f t="shared" ca="1" si="1150"/>
        <v>2.4501446888606013E-14</v>
      </c>
      <c r="AR496" s="223">
        <f t="shared" ca="1" si="1151"/>
        <v>-1.0510901203596193E-13</v>
      </c>
      <c r="AS496" s="223">
        <f t="shared" ca="1" si="1152"/>
        <v>1.8262167225663436E-13</v>
      </c>
      <c r="AT496" s="223">
        <f t="shared" ca="1" si="1153"/>
        <v>-2.5475708934432373E-13</v>
      </c>
      <c r="AU496" s="223">
        <f t="shared" ca="1" si="1154"/>
        <v>3.1939125648546454E-13</v>
      </c>
      <c r="AV496" s="223">
        <f t="shared" ca="1" si="1155"/>
        <v>-3.7462103903494588E-13</v>
      </c>
      <c r="AW496" s="223">
        <f t="shared" ca="1" si="1156"/>
        <v>4.1882021177383044E-13</v>
      </c>
      <c r="AX496" s="223">
        <f t="shared" ca="1" si="1157"/>
        <v>-4.5068734264776851E-13</v>
      </c>
      <c r="AY496" s="223">
        <f t="shared" ca="1" si="1158"/>
        <v>4.692841130632333E-13</v>
      </c>
      <c r="AZ496" s="223">
        <f t="shared" ca="1" si="1159"/>
        <v>-4.7406294641128397E-13</v>
      </c>
      <c r="BA496" s="223">
        <f t="shared" ca="1" si="1160"/>
        <v>4.6488313130489768E-13</v>
      </c>
      <c r="BB496" s="223">
        <f t="shared" ca="1" si="1161"/>
        <v>-4.4201496478567334E-13</v>
      </c>
      <c r="BC496" s="223">
        <f t="shared" ca="1" si="1162"/>
        <v>4.0613179350442165E-13</v>
      </c>
      <c r="BD496" s="223">
        <f t="shared" ca="1" si="1163"/>
        <v>-3.5829018722077665E-13</v>
      </c>
      <c r="BE496" s="223">
        <f t="shared" ca="1" si="1164"/>
        <v>2.9989882840754447E-13</v>
      </c>
      <c r="BF496" s="223">
        <f t="shared" ca="1" si="1165"/>
        <v>-2.3267703399640617E-13</v>
      </c>
      <c r="BG496" s="223">
        <f t="shared" ca="1" si="1166"/>
        <v>1.5860413058051726E-13</v>
      </c>
      <c r="BH496" s="223">
        <f t="shared" ca="1" si="1167"/>
        <v>-7.9861173706620638E-14</v>
      </c>
      <c r="BI496" s="223">
        <f t="shared" ca="1" si="1168"/>
        <v>-1.2332726843586323E-15</v>
      </c>
      <c r="BJ496" s="223">
        <f t="shared" ca="1" si="1169"/>
        <v>8.229140571235575E-14</v>
      </c>
      <c r="BK496" s="223">
        <f t="shared" ca="1" si="1170"/>
        <v>-1.6092649173392499E-13</v>
      </c>
      <c r="BL496" s="223">
        <f t="shared" ca="1" si="1171"/>
        <v>2.3482314303470652E-13</v>
      </c>
      <c r="BM496" s="223">
        <f t="shared" ca="1" si="1172"/>
        <v>-3.0180549376125638E-13</v>
      </c>
      <c r="BN496" s="223">
        <f t="shared" ca="1" si="1173"/>
        <v>3.5990126767153615E-13</v>
      </c>
      <c r="BO496" s="223">
        <f t="shared" ca="1" si="1174"/>
        <v>-4.0739985124714938E-13</v>
      </c>
      <c r="BP496" s="223">
        <f t="shared" ca="1" si="1175"/>
        <v>4.4290266222126299E-13</v>
      </c>
      <c r="BQ496" s="223">
        <f t="shared" ca="1" si="1176"/>
        <v>-4.6536433043514796E-13</v>
      </c>
      <c r="BR496" s="223">
        <f t="shared" ca="1" si="1177"/>
        <v>4.7412347846483975E-13</v>
      </c>
      <c r="BS496" s="223">
        <f t="shared" ca="1" si="1178"/>
        <v>-4.689221956910157E-13</v>
      </c>
      <c r="BT496" s="223">
        <f t="shared" ca="1" si="1179"/>
        <v>4.4991363240374073E-13</v>
      </c>
      <c r="BU496" s="223">
        <f t="shared" ca="1" si="1180"/>
        <v>-4.1765749033578378E-13</v>
      </c>
      <c r="BV496" s="223">
        <f t="shared" ca="1" si="1181"/>
        <v>3.7310354240451073E-13</v>
      </c>
      <c r="BW496" s="223">
        <f t="shared" ca="1" si="1182"/>
        <v>-3.1756366691877445E-13</v>
      </c>
      <c r="BX496" s="223">
        <f t="shared" ca="1" si="1183"/>
        <v>2.5267321969572423E-13</v>
      </c>
      <c r="BY496" s="223">
        <f t="shared" ca="1" si="1184"/>
        <v>-1.8034288147446598E-13</v>
      </c>
      <c r="BZ496" s="223">
        <f t="shared" ca="1" si="1185"/>
        <v>1.0270239846586783E-13</v>
      </c>
      <c r="CA496" s="223">
        <f t="shared" ca="1" si="1186"/>
        <v>-2.2037872581814034E-14</v>
      </c>
      <c r="CB496" s="223">
        <f t="shared" ca="1" si="1187"/>
        <v>-5.927555218451254E-14</v>
      </c>
      <c r="CC496" s="223">
        <f t="shared" ca="1" si="1188"/>
        <v>1.3884362519714542E-13</v>
      </c>
      <c r="CD496" s="223">
        <f t="shared" ca="1" si="1189"/>
        <v>-2.1432348720542887E-13</v>
      </c>
      <c r="CE496" s="223">
        <f t="shared" ca="1" si="1190"/>
        <v>2.8349265516753779E-13</v>
      </c>
      <c r="CF496" s="223">
        <f t="shared" ca="1" si="1191"/>
        <v>-3.443144626306774E-13</v>
      </c>
      <c r="CG496" s="223">
        <f t="shared" ca="1" si="1192"/>
        <v>3.9499802879480103E-13</v>
      </c>
      <c r="CH496" s="223">
        <f t="shared" ca="1" si="1193"/>
        <v>-4.3405099048776488E-13</v>
      </c>
      <c r="CI496" s="223">
        <f t="shared" ca="1" si="1194"/>
        <v>4.6032344437393952E-13</v>
      </c>
      <c r="CJ496" s="223">
        <f t="shared" ca="1" si="1195"/>
        <v>-4.7304180553046223E-13</v>
      </c>
      <c r="CK496" s="223">
        <f t="shared" ca="1" si="1196"/>
        <v>4.7183158543497887E-13</v>
      </c>
      <c r="CL496" s="223">
        <f t="shared" ca="1" si="1197"/>
        <v>-4.5672841867356345E-13</v>
      </c>
      <c r="CM496" s="223">
        <f t="shared" ca="1" si="1198"/>
        <v>4.2817701369045794E-13</v>
      </c>
      <c r="CN496" s="223">
        <f t="shared" ca="1" si="1199"/>
        <v>-3.8701805847458128E-13</v>
      </c>
      <c r="CO496" s="223">
        <f t="shared" ca="1" si="1200"/>
        <v>3.3446346674110459E-13</v>
      </c>
      <c r="CP496" s="223">
        <f t="shared" ca="1" si="1201"/>
        <v>-2.7206069347723477E-13</v>
      </c>
      <c r="CQ496" s="223">
        <f t="shared" ca="1" si="1202"/>
        <v>2.0164717057079657E-13</v>
      </c>
      <c r="CR496" s="223">
        <f t="shared" ca="1" si="1203"/>
        <v>-1.2529620415152996E-13</v>
      </c>
      <c r="CS496" s="223">
        <f t="shared" ca="1" si="1204"/>
        <v>4.5255926682634003E-14</v>
      </c>
      <c r="CT496" s="223">
        <f t="shared" ca="1" si="1205"/>
        <v>3.6116898659545056E-14</v>
      </c>
      <c r="CU496" s="223">
        <f t="shared" ca="1" si="1206"/>
        <v>-1.1642627220598782E-13</v>
      </c>
      <c r="CV496" s="223">
        <f t="shared" ca="1" si="1207"/>
        <v>1.933075073229528E-13</v>
      </c>
      <c r="CW496" s="223">
        <f t="shared" ca="1" si="1208"/>
        <v>-2.6449685793649655E-13</v>
      </c>
      <c r="CX496" s="223">
        <f t="shared" ca="1" si="1209"/>
        <v>3.2789817389095583E-13</v>
      </c>
      <c r="CY496" s="223">
        <f t="shared" ca="1" si="1210"/>
        <v>-3.8164462149334437E-13</v>
      </c>
      <c r="CZ496" s="223">
        <f t="shared" ca="1" si="1211"/>
        <v>4.2415365189980945E-13</v>
      </c>
      <c r="DA496" s="223">
        <f t="shared" ca="1" si="1212"/>
        <v>-4.5417359881567227E-13</v>
      </c>
      <c r="DB496" s="223">
        <f t="shared" ca="1" si="1213"/>
        <v>4.7082053345299231E-13</v>
      </c>
      <c r="DC496" s="223">
        <f t="shared" ca="1" si="1214"/>
        <v>-4.7360429156206475E-13</v>
      </c>
      <c r="DD496" s="223">
        <f t="shared" ca="1" si="1215"/>
        <v>4.6244290617812057E-13</v>
      </c>
      <c r="DE496" s="223">
        <f t="shared" ca="1" si="1216"/>
        <v>-4.3766502111527439E-13</v>
      </c>
      <c r="DF496" s="223">
        <f t="shared" ca="1" si="1217"/>
        <v>4.0000021414300782E-13</v>
      </c>
      <c r="DG496" s="223">
        <f t="shared" ca="1" si="1218"/>
        <v>-3.5055751477651545E-13</v>
      </c>
      <c r="DH496" s="223">
        <f t="shared" ca="1" si="1219"/>
        <v>2.9079274921845603E-13</v>
      </c>
      <c r="DI496" s="223">
        <f t="shared" ca="1" si="1220"/>
        <v>-2.2246567397097948E-13</v>
      </c>
      <c r="DJ496" s="223">
        <f t="shared" ca="1" si="1221"/>
        <v>1.475881603067528E-13</v>
      </c>
      <c r="DK496" s="223">
        <f t="shared" ca="1" si="1222"/>
        <v>-6.8364955292137921E-14</v>
      </c>
      <c r="DL496" s="223">
        <f t="shared" ca="1" si="1223"/>
        <v>-1.2871236362226602E-14</v>
      </c>
      <c r="DM496" s="223">
        <f t="shared" ca="1" si="1224"/>
        <v>9.3728438127348832E-14</v>
      </c>
      <c r="DN496" s="223">
        <f t="shared" ca="1" si="1225"/>
        <v>-1.718258327235976E-13</v>
      </c>
      <c r="DO496" s="223">
        <f t="shared" ca="1" si="1226"/>
        <v>2.448638646074973E-13</v>
      </c>
      <c r="DP496" s="223">
        <f t="shared" ca="1" si="1227"/>
        <v>-3.1069194972984266E-13</v>
      </c>
      <c r="DQ496" s="223">
        <f t="shared" ca="1" si="1228"/>
        <v>3.6737179887058904E-13</v>
      </c>
      <c r="DR496" s="223">
        <f t="shared" ca="1" si="1229"/>
        <v>-4.1323449001296805E-13</v>
      </c>
      <c r="DS496" s="223">
        <f t="shared" ca="1" si="1230"/>
        <v>4.4692960927694221E-13</v>
      </c>
      <c r="DT496" s="223">
        <f t="shared" ca="1" si="1231"/>
        <v>-4.6746501347142556E-13</v>
      </c>
      <c r="DU496" s="223">
        <f t="shared" ca="1" si="1232"/>
        <v>4.7423604346794054E-13</v>
      </c>
      <c r="DV496" s="223">
        <f t="shared" ca="1" si="1233"/>
        <v>-4.6704332821647949E-13</v>
      </c>
      <c r="DW496" s="223">
        <f t="shared" ca="1" si="1234"/>
        <v>4.4609865516929531E-13</v>
      </c>
      <c r="DX496" s="223">
        <f t="shared" ca="1" si="1235"/>
        <v>-4.1201873425968264E-13</v>
      </c>
      <c r="DY496" s="223">
        <f t="shared" ca="1" si="1236"/>
        <v>3.6580703905361729E-13</v>
      </c>
      <c r="DZ496" s="223">
        <f t="shared" ca="1" si="1237"/>
        <v>-3.0882425975635265E-13</v>
      </c>
      <c r="EA496" s="223">
        <f t="shared" ca="1" si="1238"/>
        <v>2.4274823807689879E-13</v>
      </c>
      <c r="EB496" s="223">
        <f t="shared" ca="1" si="1239"/>
        <v>-1.6952456365660042E-13</v>
      </c>
      <c r="EC496" s="223">
        <f t="shared" ca="1" si="1240"/>
        <v>9.1309286736280127E-14</v>
      </c>
      <c r="ED496" s="223">
        <f t="shared" ca="1" si="1241"/>
        <v>-1.0405433870875623E-14</v>
      </c>
      <c r="EE496" s="223">
        <f t="shared" ca="1" si="1242"/>
        <v>-7.0804804031619367E-14</v>
      </c>
      <c r="EF496" s="223">
        <f t="shared" ca="1" si="1243"/>
        <v>1.4993021464304566E-13</v>
      </c>
      <c r="EG496" s="223">
        <f t="shared" ca="1" si="1244"/>
        <v>-2.2464097278111686E-13</v>
      </c>
      <c r="EH496" s="223">
        <f t="shared" ca="1" si="1245"/>
        <v>2.9273724144842911E-13</v>
      </c>
      <c r="EI496" s="223">
        <f t="shared" ca="1" si="1246"/>
        <v>-3.52213945406403E-13</v>
      </c>
      <c r="EJ496" s="223">
        <f t="shared" ca="1" si="1247"/>
        <v>4.0131981004460638E-13</v>
      </c>
      <c r="EK496" s="223">
        <f t="shared" ca="1" si="1248"/>
        <v>-4.3860892716305304E-13</v>
      </c>
      <c r="EL496" s="223">
        <f t="shared" ca="1" si="1249"/>
        <v>4.6298332932730623E-13</v>
      </c>
      <c r="EM496" s="223">
        <f t="shared" ca="1" si="1250"/>
        <v>-4.7372531920693001E-13</v>
      </c>
      <c r="EN496" s="223">
        <f t="shared" ca="1" si="1251"/>
        <v>4.7051860196900025E-13</v>
      </c>
      <c r="EO496" s="223">
        <f t="shared" ca="1" si="1252"/>
        <v>-4.5345759848938549E-13</v>
      </c>
      <c r="EP496" s="223">
        <f t="shared" ca="1" si="1253"/>
        <v>4.2304466515694654E-13</v>
      </c>
      <c r="EQ496" s="223">
        <f t="shared" ca="1" si="1254"/>
        <v>-3.8017530213271014E-13</v>
      </c>
      <c r="ER496" s="223">
        <f t="shared" ca="1" si="1255"/>
        <v>3.2611178560270666E-13</v>
      </c>
      <c r="ES496" s="223">
        <f t="shared" ca="1" si="1256"/>
        <v>-2.6244600041505607E-13</v>
      </c>
      <c r="ET496" s="223">
        <f t="shared" ca="1" si="1257"/>
        <v>1.91052567484001E-13</v>
      </c>
      <c r="EU496" s="223">
        <f t="shared" ca="1" si="1258"/>
        <v>-1.1403364611092559E-13</v>
      </c>
      <c r="EV496" s="223">
        <f t="shared" ca="1" si="1259"/>
        <v>3.3657036502374533E-14</v>
      </c>
      <c r="EW496" s="223">
        <f t="shared" ca="1" si="1260"/>
        <v>4.7710594961209285E-14</v>
      </c>
      <c r="EX496" s="223">
        <f t="shared" ca="1" si="1261"/>
        <v>-1.2767340154308263E-13</v>
      </c>
      <c r="EY496" s="223">
        <f t="shared" ca="1" si="1262"/>
        <v>2.0387690117508113E-13</v>
      </c>
      <c r="EZ496" s="223">
        <f t="shared" ca="1" si="1263"/>
        <v>-2.7407730351163407E-13</v>
      </c>
      <c r="FA496" s="223">
        <f t="shared" ca="1" si="1264"/>
        <v>3.362075776974173E-13</v>
      </c>
      <c r="FB496" s="223">
        <f t="shared" ca="1" si="1265"/>
        <v>-3.8843831550238309E-13</v>
      </c>
      <c r="FC496" s="223">
        <f t="shared" ca="1" si="1266"/>
        <v>4.2923159772602299E-13</v>
      </c>
      <c r="FD496" s="223">
        <f t="shared" ca="1" si="1267"/>
        <v>-4.573862777902867E-13</v>
      </c>
      <c r="FE496" s="223">
        <f t="shared" ca="1" si="1268"/>
        <v>4.7207334915851472E-13</v>
      </c>
      <c r="FF496" s="223">
        <f t="shared" ca="1" si="1269"/>
        <v>-4.7286035519681508E-13</v>
      </c>
      <c r="FG496" s="223">
        <f t="shared" ca="1" si="1270"/>
        <v>4.5972412273651299E-13</v>
      </c>
      <c r="FH496" s="223">
        <f t="shared" ca="1" si="1271"/>
        <v>-4.3305144440151054E-13</v>
      </c>
      <c r="FI496" s="223">
        <f t="shared" ca="1" si="1272"/>
        <v>3.9362768960955839E-13</v>
      </c>
      <c r="FJ496" s="223">
        <f t="shared" ca="1" si="1273"/>
        <v>-3.4261367959354325E-13</v>
      </c>
      <c r="FK496" s="223">
        <f t="shared" ca="1" si="1274"/>
        <v>2.8151150735065851E-13</v>
      </c>
      <c r="FL496" s="223">
        <f t="shared" ca="1" si="1275"/>
        <v>-2.12120308942128E-13</v>
      </c>
      <c r="FM496" s="223">
        <f t="shared" ca="1" si="1276"/>
        <v>1.3648328844392197E-13</v>
      </c>
      <c r="FN496" s="223">
        <f t="shared" ca="1" si="1277"/>
        <v>-5.6827556384904201E-14</v>
      </c>
      <c r="FO496" s="223">
        <f t="shared" ca="1" si="1278"/>
        <v>-2.4501446888583038E-14</v>
      </c>
      <c r="FP496" s="223">
        <f t="shared" ca="1" si="1279"/>
        <v>1.0510901203595922E-13</v>
      </c>
      <c r="FQ496" s="223">
        <f t="shared" ca="1" si="1280"/>
        <v>-1.8262167225660692E-13</v>
      </c>
      <c r="FR496" s="223">
        <f t="shared" ca="1" si="1281"/>
        <v>2.5475708934432136E-13</v>
      </c>
      <c r="FS496" s="223">
        <f t="shared" ca="1" si="1282"/>
        <v>-3.1939125648543253E-13</v>
      </c>
      <c r="FT496" s="223">
        <f t="shared" ca="1" si="1283"/>
        <v>3.7462103903493593E-13</v>
      </c>
      <c r="FU496" s="223">
        <f t="shared" ca="1" si="1284"/>
        <v>-4.1882021177383544E-13</v>
      </c>
      <c r="FV496" s="223">
        <f t="shared" ca="1" si="1285"/>
        <v>4.5068734264776346E-13</v>
      </c>
      <c r="FW496" s="223">
        <f t="shared" ca="1" si="1286"/>
        <v>-4.692841130632329E-13</v>
      </c>
      <c r="FX496" s="223">
        <f t="shared" ca="1" si="1287"/>
        <v>4.7406294641128478E-13</v>
      </c>
      <c r="FY496" s="223">
        <f t="shared" ca="1" si="1288"/>
        <v>-4.6488313130489808E-13</v>
      </c>
      <c r="FZ496" s="223">
        <f t="shared" ca="1" si="1289"/>
        <v>4.420149647856841E-13</v>
      </c>
      <c r="GA496" s="223">
        <f t="shared" ca="1" si="1290"/>
        <v>-4.0613179350442317E-13</v>
      </c>
      <c r="GB496" s="223">
        <f t="shared" ca="1" si="1291"/>
        <v>3.5829018722080492E-13</v>
      </c>
      <c r="GC496" s="223">
        <f t="shared" ca="1" si="1292"/>
        <v>-2.9989882840755705E-13</v>
      </c>
      <c r="GD496" s="223">
        <f t="shared" ca="1" si="1293"/>
        <v>2.3267703399639683E-13</v>
      </c>
      <c r="GE496" s="223">
        <f t="shared" ca="1" si="1294"/>
        <v>-1.5860413058053261E-13</v>
      </c>
      <c r="GF496" s="223">
        <f t="shared" ca="1" si="1295"/>
        <v>7.986117370662339E-14</v>
      </c>
      <c r="GG496" s="223">
        <f t="shared" ca="1" si="1296"/>
        <v>1.2332726843288844E-15</v>
      </c>
      <c r="GH496" s="223">
        <f t="shared" ca="1" si="1297"/>
        <v>-8.2291405712352998E-14</v>
      </c>
      <c r="GI496" s="223">
        <f t="shared" ca="1" si="1298"/>
        <v>1.6092649173389702E-13</v>
      </c>
      <c r="GJ496" s="223">
        <f t="shared" ca="1" si="1299"/>
        <v>-2.3482314303469238E-13</v>
      </c>
      <c r="GK496" s="223">
        <f t="shared" ca="1" si="1300"/>
        <v>3.0180549376122301E-13</v>
      </c>
      <c r="GL496" s="223">
        <f t="shared" ca="1" si="1301"/>
        <v>-3.599012676715256E-13</v>
      </c>
      <c r="GM496" s="223">
        <f t="shared" ca="1" si="1302"/>
        <v>4.0739985124715484E-13</v>
      </c>
      <c r="GN496" s="223">
        <f t="shared" ca="1" si="1303"/>
        <v>-4.4290266222125233E-13</v>
      </c>
      <c r="GO496" s="223">
        <f t="shared" ca="1" si="1304"/>
        <v>4.6536433043514745E-13</v>
      </c>
      <c r="GP496" s="223">
        <f t="shared" ca="1" si="1305"/>
        <v>-4.7412347846483915E-13</v>
      </c>
      <c r="GQ496" s="223">
        <f t="shared" ca="1" si="1306"/>
        <v>4.689221956910161E-13</v>
      </c>
      <c r="GR496" s="223">
        <f t="shared" ca="1" si="1307"/>
        <v>-4.4991363240375012E-13</v>
      </c>
      <c r="GS496" s="223">
        <f t="shared" ca="1" si="1308"/>
        <v>4.176574903357915E-13</v>
      </c>
      <c r="GT496" s="223">
        <f t="shared" ca="1" si="1309"/>
        <v>-3.7310354240453744E-13</v>
      </c>
      <c r="GU496" s="223">
        <f t="shared" ca="1" si="1310"/>
        <v>3.1756366691878647E-13</v>
      </c>
      <c r="GV496" s="223">
        <f t="shared" ca="1" si="1311"/>
        <v>-2.5267321969571519E-13</v>
      </c>
      <c r="GW496" s="223">
        <f t="shared" ca="1" si="1312"/>
        <v>1.8034288147449347E-13</v>
      </c>
      <c r="GX496" s="223">
        <f t="shared" ca="1" si="1313"/>
        <v>-1.0270239846587056E-13</v>
      </c>
      <c r="GY496" s="223">
        <f t="shared" ca="1" si="1314"/>
        <v>2.2037872581843749E-14</v>
      </c>
      <c r="GZ496" s="223">
        <f t="shared" ca="1" si="1315"/>
        <v>5.9275552184509789E-14</v>
      </c>
      <c r="HA496" s="223">
        <f t="shared" ca="1" si="1316"/>
        <v>-1.3884362519710407E-13</v>
      </c>
      <c r="HB496" s="223">
        <f t="shared" ca="1" si="1317"/>
        <v>2.1432348720541436E-13</v>
      </c>
      <c r="HC496" s="223">
        <f t="shared" ca="1" si="1318"/>
        <v>-2.8349265516754638E-13</v>
      </c>
      <c r="HD496" s="223">
        <f t="shared" ca="1" si="1319"/>
        <v>3.4431446263066619E-13</v>
      </c>
      <c r="HE496" s="223">
        <f t="shared" ca="1" si="1320"/>
        <v>-3.9499802879480693E-13</v>
      </c>
      <c r="HF496" s="223">
        <f t="shared" ca="1" si="1321"/>
        <v>4.3405099048775837E-13</v>
      </c>
      <c r="HG496" s="223">
        <f t="shared" ca="1" si="1322"/>
        <v>-4.6032344437394204E-13</v>
      </c>
      <c r="HH496" s="223">
        <f t="shared" ca="1" si="1323"/>
        <v>4.730418055304592E-13</v>
      </c>
      <c r="HI496" s="223">
        <f t="shared" ca="1" si="1324"/>
        <v>-4.7183158543498048E-13</v>
      </c>
      <c r="HJ496" s="223">
        <f t="shared" ca="1" si="1325"/>
        <v>4.5672841867357506E-13</v>
      </c>
      <c r="HK496" s="223">
        <f t="shared" ca="1" si="1326"/>
        <v>-4.2817701369046496E-13</v>
      </c>
      <c r="HL496" s="223">
        <f t="shared" ca="1" si="1327"/>
        <v>3.8701805847457512E-13</v>
      </c>
      <c r="HM496" s="223">
        <f t="shared" ca="1" si="1328"/>
        <v>-3.3446346674111616E-13</v>
      </c>
      <c r="HN496" s="223">
        <f t="shared" ca="1" si="1329"/>
        <v>2.7206069347722599E-13</v>
      </c>
      <c r="HO496" s="223">
        <f t="shared" ca="1" si="1330"/>
        <v>-2.0164717057081129E-13</v>
      </c>
      <c r="HP496" s="223">
        <f t="shared" ca="1" si="1331"/>
        <v>1.2529620415154567E-13</v>
      </c>
      <c r="HQ496" s="223">
        <f t="shared" ca="1" si="1332"/>
        <v>-4.525592668267703E-14</v>
      </c>
      <c r="HR496" s="223">
        <f t="shared" ca="1" si="1333"/>
        <v>-3.6116898659528831E-14</v>
      </c>
      <c r="HS496" s="223">
        <f t="shared" ca="1" si="1334"/>
        <v>1.1642627220594591E-13</v>
      </c>
      <c r="HT496" s="223">
        <f t="shared" ca="1" si="1335"/>
        <v>-1.9330750732293796E-13</v>
      </c>
      <c r="HU496" s="223">
        <f t="shared" ca="1" si="1336"/>
        <v>2.6449685793650544E-13</v>
      </c>
      <c r="HV496" s="223">
        <f t="shared" ca="1" si="1337"/>
        <v>-3.2789817389094412E-13</v>
      </c>
      <c r="HW496" s="223">
        <f t="shared" ca="1" si="1338"/>
        <v>3.8164462149335073E-13</v>
      </c>
      <c r="HX496" s="223">
        <f t="shared" ca="1" si="1339"/>
        <v>-4.2415365189980223E-13</v>
      </c>
      <c r="HY496" s="223">
        <f t="shared" ca="1" si="1340"/>
        <v>4.5417359881566758E-13</v>
      </c>
      <c r="HZ496" s="223">
        <f t="shared" ca="1" si="1341"/>
        <v>-4.7082053345298726E-13</v>
      </c>
      <c r="IA496" s="223">
        <f t="shared" ca="1" si="1342"/>
        <v>4.7360429156206565E-13</v>
      </c>
      <c r="IB496" s="223">
        <f t="shared" ca="1" si="1343"/>
        <v>-4.6244290617813016E-13</v>
      </c>
      <c r="IC496" s="223">
        <f t="shared" ca="1" si="1344"/>
        <v>4.376650211152806E-13</v>
      </c>
      <c r="ID496" s="223">
        <f t="shared" ca="1" si="1345"/>
        <v>-4.0000021414300212E-13</v>
      </c>
      <c r="IE496" s="223">
        <f t="shared" ca="1" si="1346"/>
        <v>2.801791511831105E-13</v>
      </c>
      <c r="IF496" s="223">
        <f t="shared" ca="1" si="1347"/>
        <v>-2.907927492184476E-13</v>
      </c>
      <c r="IG496" s="223">
        <f t="shared" ca="1" si="1348"/>
        <v>2.2246567397101765E-13</v>
      </c>
      <c r="IH496" s="223">
        <f t="shared" ca="1" si="1349"/>
        <v>-1.4758816030676825E-13</v>
      </c>
      <c r="II496" s="223">
        <f t="shared" ca="1" si="1350"/>
        <v>6.8364955292180696E-14</v>
      </c>
      <c r="IJ496" s="223">
        <f t="shared" ca="1" si="1351"/>
        <v>1.287123636221034E-14</v>
      </c>
      <c r="IK496" s="223">
        <f t="shared" ca="1" si="1352"/>
        <v>-9.3728438127359295E-14</v>
      </c>
      <c r="IL496" s="223">
        <f t="shared" ca="1" si="1353"/>
        <v>1.7182583272358245E-13</v>
      </c>
      <c r="IM496" s="223">
        <f t="shared" ca="1" si="1354"/>
        <v>-2.4486386460750644E-13</v>
      </c>
      <c r="IN496" s="223">
        <f t="shared" ca="1" si="1355"/>
        <v>3.1069194972983034E-13</v>
      </c>
      <c r="IO496" s="223">
        <f t="shared" ca="1" si="1356"/>
        <v>-3.673717988705958E-13</v>
      </c>
      <c r="IP496" s="223">
        <f t="shared" ca="1" si="1357"/>
        <v>4.132344900129469E-13</v>
      </c>
      <c r="IQ496" s="223">
        <f t="shared" ca="1" si="1358"/>
        <v>-4.4692960927693676E-13</v>
      </c>
      <c r="IR496" s="223">
        <f t="shared" ca="1" si="1359"/>
        <v>4.6746501347141829E-13</v>
      </c>
      <c r="IS496" s="223">
        <f t="shared" ca="1" si="1360"/>
        <v>-4.7423604346794054E-13</v>
      </c>
      <c r="IT496" s="223">
        <f t="shared" ca="1" si="1361"/>
        <v>4.6704332821647757E-13</v>
      </c>
      <c r="IU496" s="223">
        <f t="shared" ca="1" si="1362"/>
        <v>-4.4609865516930082E-13</v>
      </c>
      <c r="IV496" s="223">
        <f t="shared" ca="1" si="1363"/>
        <v>4.1201873425967739E-13</v>
      </c>
      <c r="IW496" s="223">
        <f t="shared" ca="1" si="1364"/>
        <v>-3.6580703905362764E-13</v>
      </c>
      <c r="IX496" s="223">
        <f t="shared" ca="1" si="1365"/>
        <v>3.0882425975636497E-13</v>
      </c>
      <c r="IY496" s="223">
        <f t="shared" ca="1" si="1366"/>
        <v>-2.4274823807693585E-13</v>
      </c>
      <c r="IZ496" s="223">
        <f t="shared" ca="1" si="1367"/>
        <v>1.6952456365661562E-13</v>
      </c>
      <c r="JA496" s="223">
        <f t="shared" ca="1" si="1368"/>
        <v>-9.1309286736322548E-14</v>
      </c>
      <c r="JB496" s="223">
        <f t="shared" ca="1" si="1369"/>
        <v>1.0405433870891888E-14</v>
      </c>
    </row>
    <row r="497" spans="2:262">
      <c r="B497" s="230">
        <v>136</v>
      </c>
      <c r="C497" s="229">
        <f t="shared" si="1370"/>
        <v>2.6562500000000019E-3</v>
      </c>
      <c r="D497" s="226">
        <f t="shared" ca="1" si="1113"/>
        <v>17.999999999967837</v>
      </c>
      <c r="E497" s="225">
        <f ca="1">EL361</f>
        <v>-3.2163286158126132E-11</v>
      </c>
      <c r="F497" s="224">
        <v>136</v>
      </c>
      <c r="G497" s="223">
        <f t="shared" ca="1" si="1114"/>
        <v>1.6120309157083774E-13</v>
      </c>
      <c r="H497" s="223">
        <f t="shared" ca="1" si="1115"/>
        <v>-2.5262448361145782E-13</v>
      </c>
      <c r="I497" s="223">
        <f t="shared" ca="1" si="1116"/>
        <v>3.3433765842033253E-13</v>
      </c>
      <c r="J497" s="223">
        <f t="shared" ca="1" si="1117"/>
        <v>-4.0320242451483214E-13</v>
      </c>
      <c r="K497" s="223">
        <f t="shared" ca="1" si="1118"/>
        <v>4.5657234755375166E-13</v>
      </c>
      <c r="L497" s="223">
        <f t="shared" ca="1" si="1119"/>
        <v>-4.923964513249033E-13</v>
      </c>
      <c r="M497" s="223">
        <f t="shared" ca="1" si="1120"/>
        <v>5.0929803561074971E-13</v>
      </c>
      <c r="N497" s="223">
        <f t="shared" ca="1" si="1121"/>
        <v>-5.0662758200570396E-13</v>
      </c>
      <c r="O497" s="223">
        <f t="shared" ca="1" si="1122"/>
        <v>4.8448771454420036E-13</v>
      </c>
      <c r="P497" s="223">
        <f t="shared" ca="1" si="1123"/>
        <v>-4.4372925591660395E-13</v>
      </c>
      <c r="Q497" s="223">
        <f t="shared" ca="1" si="1124"/>
        <v>3.8591853083036492E-13</v>
      </c>
      <c r="R497" s="223">
        <f t="shared" ca="1" si="1125"/>
        <v>-3.1327717302992002E-13</v>
      </c>
      <c r="S497" s="223">
        <f t="shared" ca="1" si="1126"/>
        <v>2.2859674915780094E-13</v>
      </c>
      <c r="T497" s="223">
        <f t="shared" ca="1" si="1127"/>
        <v>-1.351314804140783E-13</v>
      </c>
      <c r="U497" s="223">
        <f t="shared" ca="1" si="1128"/>
        <v>3.6473184660653403E-14</v>
      </c>
      <c r="V497" s="223">
        <f t="shared" ca="1" si="1129"/>
        <v>6.3586755124886344E-14</v>
      </c>
      <c r="W497" s="223">
        <f t="shared" ca="1" si="1130"/>
        <v>-1.6120309157083976E-13</v>
      </c>
      <c r="X497" s="223">
        <f t="shared" ca="1" si="1131"/>
        <v>2.5262448361145772E-13</v>
      </c>
      <c r="Y497" s="223">
        <f t="shared" ca="1" si="1132"/>
        <v>-3.3433765842033308E-13</v>
      </c>
      <c r="Z497" s="223">
        <f t="shared" ca="1" si="1133"/>
        <v>4.0320242451483148E-13</v>
      </c>
      <c r="AA497" s="223">
        <f t="shared" ca="1" si="1134"/>
        <v>-4.5657234755375358E-13</v>
      </c>
      <c r="AB497" s="223">
        <f t="shared" ca="1" si="1135"/>
        <v>4.923964513249035E-13</v>
      </c>
      <c r="AC497" s="223">
        <f t="shared" ca="1" si="1136"/>
        <v>-5.0929803561074961E-13</v>
      </c>
      <c r="AD497" s="223">
        <f t="shared" ca="1" si="1137"/>
        <v>5.0662758200570335E-13</v>
      </c>
      <c r="AE497" s="223">
        <f t="shared" ca="1" si="1138"/>
        <v>-4.8448771454419945E-13</v>
      </c>
      <c r="AF497" s="223">
        <f t="shared" ca="1" si="1139"/>
        <v>4.4372925591660354E-13</v>
      </c>
      <c r="AG497" s="223">
        <f t="shared" ca="1" si="1140"/>
        <v>-3.8591853083036679E-13</v>
      </c>
      <c r="AH497" s="223">
        <f t="shared" ca="1" si="1141"/>
        <v>3.1327717302991946E-13</v>
      </c>
      <c r="AI497" s="223">
        <f t="shared" ca="1" si="1142"/>
        <v>-2.2859674915780028E-13</v>
      </c>
      <c r="AJ497" s="223">
        <f t="shared" ca="1" si="1143"/>
        <v>1.3513148041408108E-13</v>
      </c>
      <c r="AK497" s="223">
        <f t="shared" ca="1" si="1144"/>
        <v>-3.6473184660649023E-14</v>
      </c>
      <c r="AL497" s="223">
        <f t="shared" ca="1" si="1145"/>
        <v>-6.3586755124887089E-14</v>
      </c>
      <c r="AM497" s="223">
        <f t="shared" ca="1" si="1146"/>
        <v>1.6120309157083701E-13</v>
      </c>
      <c r="AN497" s="223">
        <f t="shared" ca="1" si="1147"/>
        <v>-2.5262448361146151E-13</v>
      </c>
      <c r="AO497" s="223">
        <f t="shared" ca="1" si="1148"/>
        <v>3.3433765842033369E-13</v>
      </c>
      <c r="AP497" s="223">
        <f t="shared" ca="1" si="1149"/>
        <v>-4.0320242451483194E-13</v>
      </c>
      <c r="AQ497" s="223">
        <f t="shared" ca="1" si="1150"/>
        <v>4.5657234755375388E-13</v>
      </c>
      <c r="AR497" s="223">
        <f t="shared" ca="1" si="1151"/>
        <v>-4.923964513249038E-13</v>
      </c>
      <c r="AS497" s="223">
        <f t="shared" ca="1" si="1152"/>
        <v>5.0929803561075012E-13</v>
      </c>
      <c r="AT497" s="223">
        <f t="shared" ca="1" si="1153"/>
        <v>-5.0662758200570416E-13</v>
      </c>
      <c r="AU497" s="223">
        <f t="shared" ca="1" si="1154"/>
        <v>4.8448771454419935E-13</v>
      </c>
      <c r="AV497" s="223">
        <f t="shared" ca="1" si="1155"/>
        <v>-4.4372925591659961E-13</v>
      </c>
      <c r="AW497" s="223">
        <f t="shared" ca="1" si="1156"/>
        <v>3.8591853083036628E-13</v>
      </c>
      <c r="AX497" s="223">
        <f t="shared" ca="1" si="1157"/>
        <v>-3.1327717302991886E-13</v>
      </c>
      <c r="AY497" s="223">
        <f t="shared" ca="1" si="1158"/>
        <v>2.2859674915779311E-13</v>
      </c>
      <c r="AZ497" s="223">
        <f t="shared" ca="1" si="1159"/>
        <v>-1.3513148041408037E-13</v>
      </c>
      <c r="BA497" s="223">
        <f t="shared" ca="1" si="1160"/>
        <v>3.6473184660648266E-14</v>
      </c>
      <c r="BB497" s="223">
        <f t="shared" ca="1" si="1161"/>
        <v>6.3586755124895028E-14</v>
      </c>
      <c r="BC497" s="223">
        <f t="shared" ca="1" si="1162"/>
        <v>-1.6120309157083774E-13</v>
      </c>
      <c r="BD497" s="223">
        <f t="shared" ca="1" si="1163"/>
        <v>2.5262448361146216E-13</v>
      </c>
      <c r="BE497" s="223">
        <f t="shared" ca="1" si="1164"/>
        <v>-3.3433765842032879E-13</v>
      </c>
      <c r="BF497" s="223">
        <f t="shared" ca="1" si="1165"/>
        <v>4.0320242451483239E-13</v>
      </c>
      <c r="BG497" s="223">
        <f t="shared" ca="1" si="1166"/>
        <v>-4.5657234755375418E-13</v>
      </c>
      <c r="BH497" s="223">
        <f t="shared" ca="1" si="1167"/>
        <v>4.9239645132490199E-13</v>
      </c>
      <c r="BI497" s="223">
        <f t="shared" ca="1" si="1168"/>
        <v>-5.0929803561074971E-13</v>
      </c>
      <c r="BJ497" s="223">
        <f t="shared" ca="1" si="1169"/>
        <v>5.0662758200570315E-13</v>
      </c>
      <c r="BK497" s="223">
        <f t="shared" ca="1" si="1170"/>
        <v>-4.8448771454420137E-13</v>
      </c>
      <c r="BL497" s="223">
        <f t="shared" ca="1" si="1171"/>
        <v>4.4372925591660279E-13</v>
      </c>
      <c r="BM497" s="223">
        <f t="shared" ca="1" si="1172"/>
        <v>-3.8591853083036103E-13</v>
      </c>
      <c r="BN497" s="223">
        <f t="shared" ca="1" si="1173"/>
        <v>3.1327717302992396E-13</v>
      </c>
      <c r="BO497" s="223">
        <f t="shared" ca="1" si="1174"/>
        <v>-2.2859674915779892E-13</v>
      </c>
      <c r="BP497" s="223">
        <f t="shared" ca="1" si="1175"/>
        <v>1.3513148041407262E-13</v>
      </c>
      <c r="BQ497" s="223">
        <f t="shared" ca="1" si="1176"/>
        <v>-3.6473184660654766E-14</v>
      </c>
      <c r="BR497" s="223">
        <f t="shared" ca="1" si="1177"/>
        <v>-6.3586755124888578E-14</v>
      </c>
      <c r="BS497" s="223">
        <f t="shared" ca="1" si="1178"/>
        <v>1.6120309157084531E-13</v>
      </c>
      <c r="BT497" s="223">
        <f t="shared" ca="1" si="1179"/>
        <v>-2.5262448361145651E-13</v>
      </c>
      <c r="BU497" s="223">
        <f t="shared" ca="1" si="1180"/>
        <v>3.343376584203348E-13</v>
      </c>
      <c r="BV497" s="223">
        <f t="shared" ca="1" si="1181"/>
        <v>-4.0320242451483734E-13</v>
      </c>
      <c r="BW497" s="223">
        <f t="shared" ca="1" si="1182"/>
        <v>4.5657234755375136E-13</v>
      </c>
      <c r="BX497" s="223">
        <f t="shared" ca="1" si="1183"/>
        <v>-4.9239645132490411E-13</v>
      </c>
      <c r="BY497" s="223">
        <f t="shared" ca="1" si="1184"/>
        <v>5.0929803561075022E-13</v>
      </c>
      <c r="BZ497" s="223">
        <f t="shared" ca="1" si="1185"/>
        <v>-5.0662758200570396E-13</v>
      </c>
      <c r="CA497" s="223">
        <f t="shared" ca="1" si="1186"/>
        <v>4.8448771454419885E-13</v>
      </c>
      <c r="CB497" s="223">
        <f t="shared" ca="1" si="1187"/>
        <v>-4.437292559165988E-13</v>
      </c>
      <c r="CC497" s="223">
        <f t="shared" ca="1" si="1188"/>
        <v>3.8591853083036537E-13</v>
      </c>
      <c r="CD497" s="223">
        <f t="shared" ca="1" si="1189"/>
        <v>-3.1327717302991765E-13</v>
      </c>
      <c r="CE497" s="223">
        <f t="shared" ca="1" si="1190"/>
        <v>2.285967491577918E-13</v>
      </c>
      <c r="CF497" s="223">
        <f t="shared" ca="1" si="1191"/>
        <v>-1.351314804140649E-13</v>
      </c>
      <c r="CG497" s="223">
        <f t="shared" ca="1" si="1192"/>
        <v>3.6473184660661267E-14</v>
      </c>
      <c r="CH497" s="223">
        <f t="shared" ca="1" si="1193"/>
        <v>6.3586755124882128E-14</v>
      </c>
      <c r="CI497" s="223">
        <f t="shared" ca="1" si="1194"/>
        <v>-1.6120309157083915E-13</v>
      </c>
      <c r="CJ497" s="223">
        <f t="shared" ca="1" si="1195"/>
        <v>2.5262448361146348E-13</v>
      </c>
      <c r="CK497" s="223">
        <f t="shared" ca="1" si="1196"/>
        <v>-3.3433765842034091E-13</v>
      </c>
      <c r="CL497" s="223">
        <f t="shared" ca="1" si="1197"/>
        <v>4.0320242451484224E-13</v>
      </c>
      <c r="CM497" s="223">
        <f t="shared" ca="1" si="1198"/>
        <v>-4.5657234755374843E-13</v>
      </c>
      <c r="CN497" s="223">
        <f t="shared" ca="1" si="1199"/>
        <v>4.9239645132490249E-13</v>
      </c>
      <c r="CO497" s="223">
        <f t="shared" ca="1" si="1200"/>
        <v>-5.0929803561074981E-13</v>
      </c>
      <c r="CP497" s="223">
        <f t="shared" ca="1" si="1201"/>
        <v>5.0662758200570295E-13</v>
      </c>
      <c r="CQ497" s="223">
        <f t="shared" ca="1" si="1202"/>
        <v>-4.8448771454419632E-13</v>
      </c>
      <c r="CR497" s="223">
        <f t="shared" ca="1" si="1203"/>
        <v>4.4372925591659486E-13</v>
      </c>
      <c r="CS497" s="223">
        <f t="shared" ca="1" si="1204"/>
        <v>-3.8591853083036956E-13</v>
      </c>
      <c r="CT497" s="223">
        <f t="shared" ca="1" si="1205"/>
        <v>3.132771730299228E-13</v>
      </c>
      <c r="CU497" s="223">
        <f t="shared" ca="1" si="1206"/>
        <v>-2.2859674915779761E-13</v>
      </c>
      <c r="CV497" s="223">
        <f t="shared" ca="1" si="1207"/>
        <v>1.3513148041407116E-13</v>
      </c>
      <c r="CW497" s="223">
        <f t="shared" ca="1" si="1208"/>
        <v>-3.64731846606388E-14</v>
      </c>
      <c r="CX497" s="223">
        <f t="shared" ca="1" si="1209"/>
        <v>-6.3586755124904469E-14</v>
      </c>
      <c r="CY497" s="223">
        <f t="shared" ca="1" si="1210"/>
        <v>1.6120309157083297E-13</v>
      </c>
      <c r="CZ497" s="223">
        <f t="shared" ca="1" si="1211"/>
        <v>-2.5262448361145782E-13</v>
      </c>
      <c r="DA497" s="223">
        <f t="shared" ca="1" si="1212"/>
        <v>3.3433765842033596E-13</v>
      </c>
      <c r="DB497" s="223">
        <f t="shared" ca="1" si="1213"/>
        <v>-4.0320242451483825E-13</v>
      </c>
      <c r="DC497" s="223">
        <f t="shared" ca="1" si="1214"/>
        <v>4.5657234755375852E-13</v>
      </c>
      <c r="DD497" s="223">
        <f t="shared" ca="1" si="1215"/>
        <v>-4.9239645132490077E-13</v>
      </c>
      <c r="DE497" s="223">
        <f t="shared" ca="1" si="1216"/>
        <v>5.0929803561074931E-13</v>
      </c>
      <c r="DF497" s="223">
        <f t="shared" ca="1" si="1217"/>
        <v>-5.0662758200570376E-13</v>
      </c>
      <c r="DG497" s="223">
        <f t="shared" ca="1" si="1218"/>
        <v>4.8448771454419844E-13</v>
      </c>
      <c r="DH497" s="223">
        <f t="shared" ca="1" si="1219"/>
        <v>-4.4372925591659814E-13</v>
      </c>
      <c r="DI497" s="223">
        <f t="shared" ca="1" si="1220"/>
        <v>3.8591853083035487E-13</v>
      </c>
      <c r="DJ497" s="223">
        <f t="shared" ca="1" si="1221"/>
        <v>-3.1327717302992795E-13</v>
      </c>
      <c r="DK497" s="223">
        <f t="shared" ca="1" si="1222"/>
        <v>2.2859674915780346E-13</v>
      </c>
      <c r="DL497" s="223">
        <f t="shared" ca="1" si="1223"/>
        <v>-1.3513148041407744E-13</v>
      </c>
      <c r="DM497" s="223">
        <f t="shared" ca="1" si="1224"/>
        <v>3.6473184660645287E-14</v>
      </c>
      <c r="DN497" s="223">
        <f t="shared" ca="1" si="1225"/>
        <v>6.3586755124898007E-14</v>
      </c>
      <c r="DO497" s="223">
        <f t="shared" ca="1" si="1226"/>
        <v>-1.6120309157085435E-13</v>
      </c>
      <c r="DP497" s="223">
        <f t="shared" ca="1" si="1227"/>
        <v>2.5262448361145217E-13</v>
      </c>
      <c r="DQ497" s="223">
        <f t="shared" ca="1" si="1228"/>
        <v>-3.3433765842033106E-13</v>
      </c>
      <c r="DR497" s="223">
        <f t="shared" ca="1" si="1229"/>
        <v>4.0320242451483426E-13</v>
      </c>
      <c r="DS497" s="223">
        <f t="shared" ca="1" si="1230"/>
        <v>-4.565723475537556E-13</v>
      </c>
      <c r="DT497" s="223">
        <f t="shared" ca="1" si="1231"/>
        <v>4.9239645132490673E-13</v>
      </c>
      <c r="DU497" s="223">
        <f t="shared" ca="1" si="1232"/>
        <v>-5.0929803561075102E-13</v>
      </c>
      <c r="DV497" s="223">
        <f t="shared" ca="1" si="1233"/>
        <v>5.0662758200570456E-13</v>
      </c>
      <c r="DW497" s="223">
        <f t="shared" ca="1" si="1234"/>
        <v>-4.8448771454420046E-13</v>
      </c>
      <c r="DX497" s="223">
        <f t="shared" ca="1" si="1235"/>
        <v>4.4372925591660132E-13</v>
      </c>
      <c r="DY497" s="223">
        <f t="shared" ca="1" si="1236"/>
        <v>-3.8591853083035906E-13</v>
      </c>
      <c r="DZ497" s="223">
        <f t="shared" ca="1" si="1237"/>
        <v>3.1327717302991012E-13</v>
      </c>
      <c r="EA497" s="223">
        <f t="shared" ca="1" si="1238"/>
        <v>-2.2859674915778327E-13</v>
      </c>
      <c r="EB497" s="223">
        <f t="shared" ca="1" si="1239"/>
        <v>1.351314804140837E-13</v>
      </c>
      <c r="EC497" s="223">
        <f t="shared" ca="1" si="1240"/>
        <v>-3.6473184660651775E-14</v>
      </c>
      <c r="ED497" s="223">
        <f t="shared" ca="1" si="1241"/>
        <v>-6.3586755124891557E-14</v>
      </c>
      <c r="EE497" s="223">
        <f t="shared" ca="1" si="1242"/>
        <v>1.6120309157084817E-13</v>
      </c>
      <c r="EF497" s="223">
        <f t="shared" ca="1" si="1243"/>
        <v>-2.5262448361147176E-13</v>
      </c>
      <c r="EG497" s="223">
        <f t="shared" ca="1" si="1244"/>
        <v>3.3433765842032612E-13</v>
      </c>
      <c r="EH497" s="223">
        <f t="shared" ca="1" si="1245"/>
        <v>-4.0320242451483032E-13</v>
      </c>
      <c r="EI497" s="223">
        <f t="shared" ca="1" si="1246"/>
        <v>4.5657234755375267E-13</v>
      </c>
      <c r="EJ497" s="223">
        <f t="shared" ca="1" si="1247"/>
        <v>-4.9239645132490491E-13</v>
      </c>
      <c r="EK497" s="223">
        <f t="shared" ca="1" si="1248"/>
        <v>5.0929803561075052E-13</v>
      </c>
      <c r="EL497" s="223">
        <f t="shared" ca="1" si="1249"/>
        <v>-5.0662758200570184E-13</v>
      </c>
      <c r="EM497" s="223">
        <f t="shared" ca="1" si="1250"/>
        <v>4.8448771454420248E-13</v>
      </c>
      <c r="EN497" s="223">
        <f t="shared" ca="1" si="1251"/>
        <v>-4.4372925591660461E-13</v>
      </c>
      <c r="EO497" s="223">
        <f t="shared" ca="1" si="1252"/>
        <v>3.859185308303633E-13</v>
      </c>
      <c r="EP497" s="223">
        <f t="shared" ca="1" si="1253"/>
        <v>-3.1327717302991532E-13</v>
      </c>
      <c r="EQ497" s="223">
        <f t="shared" ca="1" si="1254"/>
        <v>2.2859674915778912E-13</v>
      </c>
      <c r="ER497" s="223">
        <f t="shared" ca="1" si="1255"/>
        <v>-1.3513148041406199E-13</v>
      </c>
      <c r="ES497" s="223">
        <f t="shared" ca="1" si="1256"/>
        <v>3.6473184660658263E-14</v>
      </c>
      <c r="ET497" s="223">
        <f t="shared" ca="1" si="1257"/>
        <v>6.3586755124885107E-14</v>
      </c>
      <c r="EU497" s="223">
        <f t="shared" ca="1" si="1258"/>
        <v>-1.6120309157084201E-13</v>
      </c>
      <c r="EV497" s="223">
        <f t="shared" ca="1" si="1259"/>
        <v>2.526244836114661E-13</v>
      </c>
      <c r="EW497" s="223">
        <f t="shared" ca="1" si="1260"/>
        <v>-3.3433765842034318E-13</v>
      </c>
      <c r="EX497" s="223">
        <f t="shared" ca="1" si="1261"/>
        <v>4.0320242451484416E-13</v>
      </c>
      <c r="EY497" s="223">
        <f t="shared" ca="1" si="1262"/>
        <v>-4.5657234755374974E-13</v>
      </c>
      <c r="EZ497" s="223">
        <f t="shared" ca="1" si="1263"/>
        <v>4.923964513249033E-13</v>
      </c>
      <c r="FA497" s="223">
        <f t="shared" ca="1" si="1264"/>
        <v>-5.0929803561075012E-13</v>
      </c>
      <c r="FB497" s="223">
        <f t="shared" ca="1" si="1265"/>
        <v>5.0662758200570265E-13</v>
      </c>
      <c r="FC497" s="223">
        <f t="shared" ca="1" si="1266"/>
        <v>-4.8448771454419531E-13</v>
      </c>
      <c r="FD497" s="223">
        <f t="shared" ca="1" si="1267"/>
        <v>4.437292559165934E-13</v>
      </c>
      <c r="FE497" s="223">
        <f t="shared" ca="1" si="1268"/>
        <v>-3.8591853083034861E-13</v>
      </c>
      <c r="FF497" s="223">
        <f t="shared" ca="1" si="1269"/>
        <v>3.132771730298975E-13</v>
      </c>
      <c r="FG497" s="223">
        <f t="shared" ca="1" si="1270"/>
        <v>-2.2859674915776893E-13</v>
      </c>
      <c r="FH497" s="223">
        <f t="shared" ca="1" si="1271"/>
        <v>1.3513148041409627E-13</v>
      </c>
      <c r="FI497" s="223">
        <f t="shared" ca="1" si="1272"/>
        <v>-3.647318466066475E-14</v>
      </c>
      <c r="FJ497" s="223">
        <f t="shared" ca="1" si="1273"/>
        <v>-6.3586755124878645E-14</v>
      </c>
      <c r="FK497" s="223">
        <f t="shared" ca="1" si="1274"/>
        <v>1.6120309157083582E-13</v>
      </c>
      <c r="FL497" s="223">
        <f t="shared" ca="1" si="1275"/>
        <v>-2.5262448361146045E-13</v>
      </c>
      <c r="FM497" s="223">
        <f t="shared" ca="1" si="1276"/>
        <v>3.3433765842033823E-13</v>
      </c>
      <c r="FN497" s="223">
        <f t="shared" ca="1" si="1277"/>
        <v>-4.0320242451484007E-13</v>
      </c>
      <c r="FO497" s="223">
        <f t="shared" ca="1" si="1278"/>
        <v>4.5657234755375984E-13</v>
      </c>
      <c r="FP497" s="223">
        <f t="shared" ca="1" si="1279"/>
        <v>-4.9239645132490915E-13</v>
      </c>
      <c r="FQ497" s="223">
        <f t="shared" ca="1" si="1280"/>
        <v>5.0929803561075153E-13</v>
      </c>
      <c r="FR497" s="223">
        <f t="shared" ca="1" si="1281"/>
        <v>-5.0662758200569982E-13</v>
      </c>
      <c r="FS497" s="223">
        <f t="shared" ca="1" si="1282"/>
        <v>4.8448771454420652E-13</v>
      </c>
      <c r="FT497" s="223">
        <f t="shared" ca="1" si="1283"/>
        <v>-4.4372925591661092E-13</v>
      </c>
      <c r="FU497" s="223">
        <f t="shared" ca="1" si="1284"/>
        <v>3.8591853083037189E-13</v>
      </c>
      <c r="FV497" s="223">
        <f t="shared" ca="1" si="1285"/>
        <v>-3.1327717302992552E-13</v>
      </c>
      <c r="FW497" s="223">
        <f t="shared" ca="1" si="1286"/>
        <v>2.2859674915780068E-13</v>
      </c>
      <c r="FX497" s="223">
        <f t="shared" ca="1" si="1287"/>
        <v>-1.3513148041407454E-13</v>
      </c>
      <c r="FY497" s="223">
        <f t="shared" ca="1" si="1288"/>
        <v>3.6473184660642296E-14</v>
      </c>
      <c r="FZ497" s="223">
        <f t="shared" ca="1" si="1289"/>
        <v>6.3586755124900985E-14</v>
      </c>
      <c r="GA497" s="223">
        <f t="shared" ca="1" si="1290"/>
        <v>-1.6120309157085718E-13</v>
      </c>
      <c r="GB497" s="223">
        <f t="shared" ca="1" si="1291"/>
        <v>2.5262448361147998E-13</v>
      </c>
      <c r="GC497" s="223">
        <f t="shared" ca="1" si="1292"/>
        <v>-3.3433765842035525E-13</v>
      </c>
      <c r="GD497" s="223">
        <f t="shared" ca="1" si="1293"/>
        <v>4.0320242451485385E-13</v>
      </c>
      <c r="GE497" s="223">
        <f t="shared" ca="1" si="1294"/>
        <v>-4.5657234755374398E-13</v>
      </c>
      <c r="GF497" s="223">
        <f t="shared" ca="1" si="1295"/>
        <v>4.9239645132489986E-13</v>
      </c>
      <c r="GG497" s="223">
        <f t="shared" ca="1" si="1296"/>
        <v>-5.09298035610749E-13</v>
      </c>
      <c r="GH497" s="223">
        <f t="shared" ca="1" si="1297"/>
        <v>5.0662758200570426E-13</v>
      </c>
      <c r="GI497" s="223">
        <f t="shared" ca="1" si="1298"/>
        <v>-4.8448771454419945E-13</v>
      </c>
      <c r="GJ497" s="223">
        <f t="shared" ca="1" si="1299"/>
        <v>4.4372925591659976E-13</v>
      </c>
      <c r="GK497" s="223">
        <f t="shared" ca="1" si="1300"/>
        <v>-3.8591853083035714E-13</v>
      </c>
      <c r="GL497" s="223">
        <f t="shared" ca="1" si="1301"/>
        <v>3.1327717302990775E-13</v>
      </c>
      <c r="GM497" s="223">
        <f t="shared" ca="1" si="1302"/>
        <v>-2.2859674915778059E-13</v>
      </c>
      <c r="GN497" s="223">
        <f t="shared" ca="1" si="1303"/>
        <v>1.3513148041405286E-13</v>
      </c>
      <c r="GO497" s="223">
        <f t="shared" ca="1" si="1304"/>
        <v>-3.6473184660619829E-14</v>
      </c>
      <c r="GP497" s="223">
        <f t="shared" ca="1" si="1305"/>
        <v>-6.3586755124923338E-14</v>
      </c>
      <c r="GQ497" s="223">
        <f t="shared" ca="1" si="1306"/>
        <v>1.6120309157082348E-13</v>
      </c>
      <c r="GR497" s="223">
        <f t="shared" ca="1" si="1307"/>
        <v>-2.5262448361144914E-13</v>
      </c>
      <c r="GS497" s="223">
        <f t="shared" ca="1" si="1308"/>
        <v>3.3433765842032839E-13</v>
      </c>
      <c r="GT497" s="223">
        <f t="shared" ca="1" si="1309"/>
        <v>-4.0320242451483214E-13</v>
      </c>
      <c r="GU497" s="223">
        <f t="shared" ca="1" si="1310"/>
        <v>4.5657234755375408E-13</v>
      </c>
      <c r="GV497" s="223">
        <f t="shared" ca="1" si="1311"/>
        <v>-4.9239645132490572E-13</v>
      </c>
      <c r="GW497" s="223">
        <f t="shared" ca="1" si="1312"/>
        <v>5.0929803561075072E-13</v>
      </c>
      <c r="GX497" s="223">
        <f t="shared" ca="1" si="1313"/>
        <v>-5.0662758200570143E-13</v>
      </c>
      <c r="GY497" s="223">
        <f t="shared" ca="1" si="1314"/>
        <v>4.8448771454419238E-13</v>
      </c>
      <c r="GZ497" s="223">
        <f t="shared" ca="1" si="1315"/>
        <v>-4.437292559165887E-13</v>
      </c>
      <c r="HA497" s="223">
        <f t="shared" ca="1" si="1316"/>
        <v>3.8591853083034235E-13</v>
      </c>
      <c r="HB497" s="223">
        <f t="shared" ca="1" si="1317"/>
        <v>-3.1327717302993587E-13</v>
      </c>
      <c r="HC497" s="223">
        <f t="shared" ca="1" si="1318"/>
        <v>2.285967491578123E-13</v>
      </c>
      <c r="HD497" s="223">
        <f t="shared" ca="1" si="1319"/>
        <v>-1.3513148041408714E-13</v>
      </c>
      <c r="HE497" s="223">
        <f t="shared" ca="1" si="1320"/>
        <v>3.6473184660655271E-14</v>
      </c>
      <c r="HF497" s="223">
        <f t="shared" ca="1" si="1321"/>
        <v>6.3586755124888086E-14</v>
      </c>
      <c r="HG497" s="223">
        <f t="shared" ca="1" si="1322"/>
        <v>-1.6120309157084483E-13</v>
      </c>
      <c r="HH497" s="223">
        <f t="shared" ca="1" si="1323"/>
        <v>2.5262448361146873E-13</v>
      </c>
      <c r="HI497" s="223">
        <f t="shared" ca="1" si="1324"/>
        <v>-3.3433765842034545E-13</v>
      </c>
      <c r="HJ497" s="223">
        <f t="shared" ca="1" si="1325"/>
        <v>4.0320242451484592E-13</v>
      </c>
      <c r="HK497" s="223">
        <f t="shared" ca="1" si="1326"/>
        <v>-4.5657234755376408E-13</v>
      </c>
      <c r="HL497" s="223">
        <f t="shared" ca="1" si="1327"/>
        <v>4.9239645132491168E-13</v>
      </c>
      <c r="HM497" s="223">
        <f t="shared" ca="1" si="1328"/>
        <v>-5.0929803561075234E-13</v>
      </c>
      <c r="HN497" s="223">
        <f t="shared" ca="1" si="1329"/>
        <v>5.0662758200570588E-13</v>
      </c>
      <c r="HO497" s="223">
        <f t="shared" ca="1" si="1330"/>
        <v>-4.8448771454420359E-13</v>
      </c>
      <c r="HP497" s="223">
        <f t="shared" ca="1" si="1331"/>
        <v>4.4372925591660622E-13</v>
      </c>
      <c r="HQ497" s="223">
        <f t="shared" ca="1" si="1332"/>
        <v>-3.8591853083036568E-13</v>
      </c>
      <c r="HR497" s="223">
        <f t="shared" ca="1" si="1333"/>
        <v>3.132771730299181E-13</v>
      </c>
      <c r="HS497" s="223">
        <f t="shared" ca="1" si="1334"/>
        <v>-2.2859674915779225E-13</v>
      </c>
      <c r="HT497" s="223">
        <f t="shared" ca="1" si="1335"/>
        <v>1.351314804140654E-13</v>
      </c>
      <c r="HU497" s="223">
        <f t="shared" ca="1" si="1336"/>
        <v>-3.6473184660632817E-14</v>
      </c>
      <c r="HV497" s="223">
        <f t="shared" ca="1" si="1337"/>
        <v>-6.3586755124910426E-14</v>
      </c>
      <c r="HW497" s="223">
        <f t="shared" ca="1" si="1338"/>
        <v>1.6120309157086621E-13</v>
      </c>
      <c r="HX497" s="223">
        <f t="shared" ca="1" si="1339"/>
        <v>-2.5262448361148826E-13</v>
      </c>
      <c r="HY497" s="223">
        <f t="shared" ca="1" si="1340"/>
        <v>3.3433765842031859E-13</v>
      </c>
      <c r="HZ497" s="223">
        <f t="shared" ca="1" si="1341"/>
        <v>-4.0320242451482411E-13</v>
      </c>
      <c r="IA497" s="223">
        <f t="shared" ca="1" si="1342"/>
        <v>4.5657234755374812E-13</v>
      </c>
      <c r="IB497" s="223">
        <f t="shared" ca="1" si="1343"/>
        <v>-4.9239645132490229E-13</v>
      </c>
      <c r="IC497" s="223">
        <f t="shared" ca="1" si="1344"/>
        <v>5.0929803561074981E-13</v>
      </c>
      <c r="ID497" s="223">
        <f t="shared" ca="1" si="1345"/>
        <v>-5.0662758200570305E-13</v>
      </c>
      <c r="IE497" s="223">
        <f t="shared" ca="1" si="1346"/>
        <v>-1.112432986490019E-13</v>
      </c>
      <c r="IF497" s="223">
        <f t="shared" ca="1" si="1347"/>
        <v>-4.4372925591659511E-13</v>
      </c>
      <c r="IG497" s="223">
        <f t="shared" ca="1" si="1348"/>
        <v>3.8591853083035093E-13</v>
      </c>
      <c r="IH497" s="223">
        <f t="shared" ca="1" si="1349"/>
        <v>-3.1327717302990028E-13</v>
      </c>
      <c r="II497" s="223">
        <f t="shared" ca="1" si="1350"/>
        <v>2.2859674915777211E-13</v>
      </c>
      <c r="IJ497" s="223">
        <f t="shared" ca="1" si="1351"/>
        <v>-1.3513148041404367E-13</v>
      </c>
      <c r="IK497" s="223">
        <f t="shared" ca="1" si="1352"/>
        <v>3.6473184660668246E-14</v>
      </c>
      <c r="IL497" s="223">
        <f t="shared" ca="1" si="1353"/>
        <v>6.3586755124875174E-14</v>
      </c>
      <c r="IM497" s="223">
        <f t="shared" ca="1" si="1354"/>
        <v>-1.6120309157083249E-13</v>
      </c>
      <c r="IN497" s="223">
        <f t="shared" ca="1" si="1355"/>
        <v>2.5262448361145737E-13</v>
      </c>
      <c r="IO497" s="223">
        <f t="shared" ca="1" si="1356"/>
        <v>-3.3433765842033561E-13</v>
      </c>
      <c r="IP497" s="223">
        <f t="shared" ca="1" si="1357"/>
        <v>4.0320242451483795E-13</v>
      </c>
      <c r="IQ497" s="223">
        <f t="shared" ca="1" si="1358"/>
        <v>-4.5657234755375822E-13</v>
      </c>
      <c r="IR497" s="223">
        <f t="shared" ca="1" si="1359"/>
        <v>4.9239645132490825E-13</v>
      </c>
      <c r="IS497" s="223">
        <f t="shared" ca="1" si="1360"/>
        <v>-5.0929803561075143E-13</v>
      </c>
      <c r="IT497" s="223">
        <f t="shared" ca="1" si="1361"/>
        <v>5.0662758200570022E-13</v>
      </c>
      <c r="IU497" s="223">
        <f t="shared" ca="1" si="1362"/>
        <v>-4.8448771454418936E-13</v>
      </c>
      <c r="IV497" s="223">
        <f t="shared" ca="1" si="1363"/>
        <v>4.4372925591658396E-13</v>
      </c>
      <c r="IW497" s="223">
        <f t="shared" ca="1" si="1364"/>
        <v>-3.8591853083037416E-13</v>
      </c>
      <c r="IX497" s="223">
        <f t="shared" ca="1" si="1365"/>
        <v>3.1327717302992835E-13</v>
      </c>
      <c r="IY497" s="223">
        <f t="shared" ca="1" si="1366"/>
        <v>-2.2859674915780381E-13</v>
      </c>
      <c r="IZ497" s="223">
        <f t="shared" ca="1" si="1367"/>
        <v>1.3513148041407795E-13</v>
      </c>
      <c r="JA497" s="223">
        <f t="shared" ca="1" si="1368"/>
        <v>-3.6473184660645792E-14</v>
      </c>
      <c r="JB497" s="223">
        <f t="shared" ca="1" si="1369"/>
        <v>-6.3586755124897514E-14</v>
      </c>
    </row>
    <row r="498" spans="2:262">
      <c r="B498" s="230">
        <v>137</v>
      </c>
      <c r="C498" s="229">
        <f t="shared" si="1370"/>
        <v>2.6757812500000019E-3</v>
      </c>
      <c r="D498" s="226">
        <f t="shared" ca="1" si="1113"/>
        <v>17.999999999969784</v>
      </c>
      <c r="E498" s="225">
        <f ca="1">EM361</f>
        <v>-3.0215329934087282E-11</v>
      </c>
      <c r="F498" s="224">
        <v>137</v>
      </c>
      <c r="G498" s="223">
        <f t="shared" ca="1" si="1114"/>
        <v>1.5445037307426984E-13</v>
      </c>
      <c r="H498" s="223">
        <f t="shared" ca="1" si="1115"/>
        <v>-2.7021055331178074E-13</v>
      </c>
      <c r="I498" s="223">
        <f t="shared" ca="1" si="1116"/>
        <v>3.7283965177611783E-13</v>
      </c>
      <c r="J498" s="223">
        <f t="shared" ca="1" si="1117"/>
        <v>-4.5735033148978217E-13</v>
      </c>
      <c r="K498" s="223">
        <f t="shared" ca="1" si="1118"/>
        <v>5.1963573344069693E-13</v>
      </c>
      <c r="L498" s="223">
        <f t="shared" ca="1" si="1119"/>
        <v>-5.5666905243466058E-13</v>
      </c>
      <c r="M498" s="223">
        <f t="shared" ca="1" si="1120"/>
        <v>5.6665062693335795E-13</v>
      </c>
      <c r="N498" s="223">
        <f t="shared" ca="1" si="1121"/>
        <v>-5.4909539493842945E-13</v>
      </c>
      <c r="O498" s="223">
        <f t="shared" ca="1" si="1122"/>
        <v>5.0485646593818784E-13</v>
      </c>
      <c r="P498" s="223">
        <f t="shared" ca="1" si="1123"/>
        <v>-4.3608366342079827E-13</v>
      </c>
      <c r="Q498" s="223">
        <f t="shared" ca="1" si="1124"/>
        <v>3.4611905261116463E-13</v>
      </c>
      <c r="R498" s="223">
        <f t="shared" ca="1" si="1125"/>
        <v>-2.3933453033846629E-13</v>
      </c>
      <c r="S498" s="223">
        <f t="shared" ca="1" si="1126"/>
        <v>1.2091936947486027E-13</v>
      </c>
      <c r="T498" s="223">
        <f t="shared" ca="1" si="1127"/>
        <v>3.3719576193961649E-15</v>
      </c>
      <c r="U498" s="223">
        <f t="shared" ca="1" si="1128"/>
        <v>-1.2749942193814533E-13</v>
      </c>
      <c r="V498" s="223">
        <f t="shared" ca="1" si="1129"/>
        <v>2.4543095750806294E-13</v>
      </c>
      <c r="W498" s="223">
        <f t="shared" ca="1" si="1130"/>
        <v>-3.5143559409788008E-13</v>
      </c>
      <c r="X498" s="223">
        <f t="shared" ca="1" si="1131"/>
        <v>4.4036195795725188E-13</v>
      </c>
      <c r="Y498" s="223">
        <f t="shared" ca="1" si="1132"/>
        <v>-5.0788860663577734E-13</v>
      </c>
      <c r="Z498" s="223">
        <f t="shared" ca="1" si="1133"/>
        <v>5.507340326764017E-13</v>
      </c>
      <c r="AA498" s="223">
        <f t="shared" ca="1" si="1134"/>
        <v>-5.668161308983723E-13</v>
      </c>
      <c r="AB498" s="223">
        <f t="shared" ca="1" si="1135"/>
        <v>5.5535337983907543E-13</v>
      </c>
      <c r="AC498" s="223">
        <f t="shared" ca="1" si="1136"/>
        <v>-5.1690282036779197E-13</v>
      </c>
      <c r="AD498" s="223">
        <f t="shared" ca="1" si="1137"/>
        <v>4.533329858724801E-13</v>
      </c>
      <c r="AE498" s="223">
        <f t="shared" ca="1" si="1138"/>
        <v>-3.6773309949721824E-13</v>
      </c>
      <c r="AF498" s="223">
        <f t="shared" ca="1" si="1139"/>
        <v>2.6426295105773218E-13</v>
      </c>
      <c r="AG498" s="223">
        <f t="shared" ca="1" si="1140"/>
        <v>-1.4795074897737547E-13</v>
      </c>
      <c r="AH498" s="223">
        <f t="shared" ca="1" si="1141"/>
        <v>2.4448770778301604E-14</v>
      </c>
      <c r="AI498" s="223">
        <f t="shared" ca="1" si="1142"/>
        <v>1.0024131352694244E-13</v>
      </c>
      <c r="AJ498" s="223">
        <f t="shared" ca="1" si="1143"/>
        <v>-2.2006009703049711E-13</v>
      </c>
      <c r="AK498" s="223">
        <f t="shared" ca="1" si="1144"/>
        <v>3.291848972913403E-13</v>
      </c>
      <c r="AL498" s="223">
        <f t="shared" ca="1" si="1145"/>
        <v>-4.2231271389685309E-13</v>
      </c>
      <c r="AM498" s="223">
        <f t="shared" ca="1" si="1146"/>
        <v>4.9491793169168263E-13</v>
      </c>
      <c r="AN498" s="223">
        <f t="shared" ca="1" si="1147"/>
        <v>-5.4347224639482255E-13</v>
      </c>
      <c r="AO498" s="223">
        <f t="shared" ca="1" si="1148"/>
        <v>5.6561612515682267E-13</v>
      </c>
      <c r="AP498" s="223">
        <f t="shared" ca="1" si="1149"/>
        <v>-5.6027346980447956E-13</v>
      </c>
      <c r="AQ498" s="223">
        <f t="shared" ca="1" si="1150"/>
        <v>5.2770391062779058E-13</v>
      </c>
      <c r="AR498" s="223">
        <f t="shared" ca="1" si="1151"/>
        <v>-4.6949018945391527E-13</v>
      </c>
      <c r="AS498" s="223">
        <f t="shared" ca="1" si="1152"/>
        <v>3.884612451369705E-13</v>
      </c>
      <c r="AT498" s="223">
        <f t="shared" ca="1" si="1153"/>
        <v>-2.8855473918120272E-13</v>
      </c>
      <c r="AU498" s="223">
        <f t="shared" ca="1" si="1154"/>
        <v>1.7462570216663745E-13</v>
      </c>
      <c r="AV498" s="223">
        <f t="shared" ca="1" si="1155"/>
        <v>-5.2210599945735052E-14</v>
      </c>
      <c r="AW498" s="223">
        <f t="shared" ca="1" si="1156"/>
        <v>-7.2741715011351091E-14</v>
      </c>
      <c r="AX498" s="223">
        <f t="shared" ca="1" si="1157"/>
        <v>1.9415909250419684E-13</v>
      </c>
      <c r="AY498" s="223">
        <f t="shared" ca="1" si="1158"/>
        <v>-3.0614116523403419E-13</v>
      </c>
      <c r="AZ498" s="223">
        <f t="shared" ca="1" si="1159"/>
        <v>4.0324608151845195E-13</v>
      </c>
      <c r="BA498" s="223">
        <f t="shared" ca="1" si="1160"/>
        <v>-4.8075495610045356E-13</v>
      </c>
      <c r="BB498" s="223">
        <f t="shared" ca="1" si="1161"/>
        <v>5.3490118786913182E-13</v>
      </c>
      <c r="BC498" s="223">
        <f t="shared" ca="1" si="1162"/>
        <v>-5.6305350062764925E-13</v>
      </c>
      <c r="BD498" s="223">
        <f t="shared" ca="1" si="1163"/>
        <v>5.6384381190696313E-13</v>
      </c>
      <c r="BE498" s="223">
        <f t="shared" ca="1" si="1164"/>
        <v>-5.3723371594568602E-13</v>
      </c>
      <c r="BF498" s="223">
        <f t="shared" ca="1" si="1165"/>
        <v>4.8451635004647646E-13</v>
      </c>
      <c r="BG498" s="223">
        <f t="shared" ca="1" si="1166"/>
        <v>-4.082535536119952E-13</v>
      </c>
      <c r="BH498" s="223">
        <f t="shared" ca="1" si="1167"/>
        <v>3.1215137366356852E-13</v>
      </c>
      <c r="BI498" s="223">
        <f t="shared" ca="1" si="1168"/>
        <v>-2.0087996674399794E-13</v>
      </c>
      <c r="BJ498" s="223">
        <f t="shared" ca="1" si="1169"/>
        <v>7.9846649204790789E-14</v>
      </c>
      <c r="BK498" s="223">
        <f t="shared" ca="1" si="1170"/>
        <v>4.5066875332875691E-14</v>
      </c>
      <c r="BL498" s="223">
        <f t="shared" ca="1" si="1171"/>
        <v>-1.6779034171772612E-13</v>
      </c>
      <c r="BM498" s="223">
        <f t="shared" ca="1" si="1172"/>
        <v>2.8235991229488028E-13</v>
      </c>
      <c r="BN498" s="223">
        <f t="shared" ca="1" si="1173"/>
        <v>-3.8320799400948772E-13</v>
      </c>
      <c r="BO498" s="223">
        <f t="shared" ca="1" si="1174"/>
        <v>4.6543379971081772E-13</v>
      </c>
      <c r="BP498" s="223">
        <f t="shared" ca="1" si="1175"/>
        <v>-5.250415055300541E-13</v>
      </c>
      <c r="BQ498" s="223">
        <f t="shared" ca="1" si="1176"/>
        <v>5.591344308978019E-13</v>
      </c>
      <c r="BR498" s="223">
        <f t="shared" ca="1" si="1177"/>
        <v>-5.6605580487967799E-13</v>
      </c>
      <c r="BS498" s="223">
        <f t="shared" ca="1" si="1178"/>
        <v>5.4546927818574949E-13</v>
      </c>
      <c r="BT498" s="223">
        <f t="shared" ca="1" si="1179"/>
        <v>-4.9837526831315144E-13</v>
      </c>
      <c r="BU498" s="223">
        <f t="shared" ca="1" si="1180"/>
        <v>4.2706234351758077E-13</v>
      </c>
      <c r="BV498" s="223">
        <f t="shared" ca="1" si="1181"/>
        <v>-3.3499600814554769E-13</v>
      </c>
      <c r="BW498" s="223">
        <f t="shared" ca="1" si="1182"/>
        <v>2.2665029388644983E-13</v>
      </c>
      <c r="BX498" s="223">
        <f t="shared" ca="1" si="1183"/>
        <v>-1.0729034089218755E-13</v>
      </c>
      <c r="BY498" s="223">
        <f t="shared" ca="1" si="1184"/>
        <v>-1.7283465604315231E-14</v>
      </c>
      <c r="BZ498" s="223">
        <f t="shared" ca="1" si="1185"/>
        <v>1.4101736930134358E-13</v>
      </c>
      <c r="CA498" s="223">
        <f t="shared" ca="1" si="1186"/>
        <v>-2.5789842959520074E-13</v>
      </c>
      <c r="CB498" s="223">
        <f t="shared" ca="1" si="1187"/>
        <v>3.6224672487789869E-13</v>
      </c>
      <c r="CC498" s="223">
        <f t="shared" ca="1" si="1188"/>
        <v>-4.489913725304927E-13</v>
      </c>
      <c r="CD498" s="223">
        <f t="shared" ca="1" si="1189"/>
        <v>5.1391695221595007E-13</v>
      </c>
      <c r="CE498" s="223">
        <f t="shared" ca="1" si="1190"/>
        <v>-5.5386835734953003E-13</v>
      </c>
      <c r="CF498" s="223">
        <f t="shared" ca="1" si="1191"/>
        <v>5.669041198378052E-13</v>
      </c>
      <c r="CG498" s="223">
        <f t="shared" ca="1" si="1192"/>
        <v>-5.5239075715719778E-13</v>
      </c>
      <c r="CH498" s="223">
        <f t="shared" ca="1" si="1193"/>
        <v>5.11033556905949E-13</v>
      </c>
      <c r="CI498" s="223">
        <f t="shared" ca="1" si="1194"/>
        <v>-4.4484230283138922E-13</v>
      </c>
      <c r="CJ498" s="223">
        <f t="shared" ca="1" si="1195"/>
        <v>3.5703360790170702E-13</v>
      </c>
      <c r="CK498" s="223">
        <f t="shared" ca="1" si="1196"/>
        <v>-2.5187460061870817E-13</v>
      </c>
      <c r="CL498" s="223">
        <f t="shared" ca="1" si="1197"/>
        <v>1.3447556075081952E-13</v>
      </c>
      <c r="CM498" s="223">
        <f t="shared" ca="1" si="1198"/>
        <v>-1.0541581506722756E-14</v>
      </c>
      <c r="CN498" s="223">
        <f t="shared" ca="1" si="1199"/>
        <v>-1.1390467369068264E-13</v>
      </c>
      <c r="CO498" s="223">
        <f t="shared" ca="1" si="1200"/>
        <v>2.3281564698937723E-13</v>
      </c>
      <c r="CP498" s="223">
        <f t="shared" ca="1" si="1201"/>
        <v>-3.4041277165701322E-13</v>
      </c>
      <c r="CQ498" s="223">
        <f t="shared" ca="1" si="1202"/>
        <v>4.3146728580673193E-13</v>
      </c>
      <c r="CR498" s="223">
        <f t="shared" ca="1" si="1203"/>
        <v>-5.0155432795014934E-13</v>
      </c>
      <c r="CS498" s="223">
        <f t="shared" ca="1" si="1204"/>
        <v>5.472679664152607E-13</v>
      </c>
      <c r="CT498" s="223">
        <f t="shared" ca="1" si="1205"/>
        <v>-5.663867131163067E-13</v>
      </c>
      <c r="CU498" s="223">
        <f t="shared" ca="1" si="1206"/>
        <v>5.5798147841094141E-13</v>
      </c>
      <c r="CV498" s="223">
        <f t="shared" ca="1" si="1207"/>
        <v>-5.2246072089889355E-13</v>
      </c>
      <c r="CW498" s="223">
        <f t="shared" ca="1" si="1208"/>
        <v>4.6155059807410253E-13</v>
      </c>
      <c r="CX498" s="223">
        <f t="shared" ca="1" si="1209"/>
        <v>-3.782110824240057E-13</v>
      </c>
      <c r="CY498" s="223">
        <f t="shared" ca="1" si="1210"/>
        <v>2.7649211937645277E-13</v>
      </c>
      <c r="CZ498" s="223">
        <f t="shared" ca="1" si="1211"/>
        <v>-1.6133681720496609E-13</v>
      </c>
      <c r="DA498" s="223">
        <f t="shared" ca="1" si="1212"/>
        <v>3.8341233024561496E-14</v>
      </c>
      <c r="DB498" s="223">
        <f t="shared" ca="1" si="1213"/>
        <v>8.6517571744198234E-14</v>
      </c>
      <c r="DC498" s="223">
        <f t="shared" ca="1" si="1214"/>
        <v>-2.0717199109774352E-13</v>
      </c>
      <c r="DD498" s="223">
        <f t="shared" ca="1" si="1215"/>
        <v>3.1775873425255544E-13</v>
      </c>
      <c r="DE498" s="223">
        <f t="shared" ca="1" si="1216"/>
        <v>-4.1290375659941296E-13</v>
      </c>
      <c r="DF498" s="223">
        <f t="shared" ca="1" si="1217"/>
        <v>4.8798341537733813E-13</v>
      </c>
      <c r="DG498" s="223">
        <f t="shared" ca="1" si="1218"/>
        <v>-5.3934915901489304E-13</v>
      </c>
      <c r="DH498" s="223">
        <f t="shared" ca="1" si="1219"/>
        <v>5.6450483119329302E-13</v>
      </c>
      <c r="DI498" s="223">
        <f t="shared" ca="1" si="1220"/>
        <v>-5.6222797340978229E-13</v>
      </c>
      <c r="DJ498" s="223">
        <f t="shared" ca="1" si="1221"/>
        <v>5.3262923125305092E-13</v>
      </c>
      <c r="DK498" s="223">
        <f t="shared" ca="1" si="1222"/>
        <v>-4.7714697749897898E-13</v>
      </c>
      <c r="DL498" s="223">
        <f t="shared" ca="1" si="1223"/>
        <v>3.9847741332136567E-13</v>
      </c>
      <c r="DM498" s="223">
        <f t="shared" ca="1" si="1224"/>
        <v>-3.0044354440079819E-13</v>
      </c>
      <c r="DN498" s="223">
        <f t="shared" ca="1" si="1225"/>
        <v>1.8780939913499889E-13</v>
      </c>
      <c r="DO498" s="223">
        <f t="shared" ca="1" si="1226"/>
        <v>-6.6048517153780787E-14</v>
      </c>
      <c r="DP498" s="223">
        <f t="shared" ca="1" si="1227"/>
        <v>-5.8922041389369634E-14</v>
      </c>
      <c r="DQ498" s="223">
        <f t="shared" ca="1" si="1228"/>
        <v>1.8102923973340214E-13</v>
      </c>
      <c r="DR498" s="223">
        <f t="shared" ca="1" si="1229"/>
        <v>-2.9433918822493214E-13</v>
      </c>
      <c r="DS498" s="223">
        <f t="shared" ca="1" si="1230"/>
        <v>3.9334550607632652E-13</v>
      </c>
      <c r="DT498" s="223">
        <f t="shared" ca="1" si="1231"/>
        <v>-4.7323690801460035E-13</v>
      </c>
      <c r="DU498" s="223">
        <f t="shared" ca="1" si="1232"/>
        <v>5.3013101224904203E-13</v>
      </c>
      <c r="DV498" s="223">
        <f t="shared" ca="1" si="1233"/>
        <v>-5.6126300768715431E-13</v>
      </c>
      <c r="DW498" s="223">
        <f t="shared" ca="1" si="1234"/>
        <v>5.6512001197532892E-13</v>
      </c>
      <c r="DX498" s="223">
        <f t="shared" ca="1" si="1235"/>
        <v>-5.415145911362982E-13</v>
      </c>
      <c r="DY498" s="223">
        <f t="shared" ca="1" si="1236"/>
        <v>4.9159386806193865E-13</v>
      </c>
      <c r="DZ498" s="223">
        <f t="shared" ca="1" si="1237"/>
        <v>-4.1778377722751249E-13</v>
      </c>
      <c r="EA498" s="223">
        <f t="shared" ca="1" si="1238"/>
        <v>3.2367117461093491E-13</v>
      </c>
      <c r="EB498" s="223">
        <f t="shared" ca="1" si="1239"/>
        <v>-2.1382953177238537E-13</v>
      </c>
      <c r="EC498" s="223">
        <f t="shared" ca="1" si="1240"/>
        <v>9.359668462000965E-14</v>
      </c>
      <c r="ED498" s="223">
        <f t="shared" ca="1" si="1241"/>
        <v>3.1184562675840758E-14</v>
      </c>
      <c r="EE498" s="223">
        <f t="shared" ca="1" si="1242"/>
        <v>-1.5445037307428489E-13</v>
      </c>
      <c r="EF498" s="223">
        <f t="shared" ca="1" si="1243"/>
        <v>2.7021055331177948E-13</v>
      </c>
      <c r="EG498" s="223">
        <f t="shared" ca="1" si="1244"/>
        <v>-3.7283965177612813E-13</v>
      </c>
      <c r="EH498" s="223">
        <f t="shared" ca="1" si="1245"/>
        <v>4.5735033148978015E-13</v>
      </c>
      <c r="EI498" s="223">
        <f t="shared" ca="1" si="1246"/>
        <v>-5.1963573344070188E-13</v>
      </c>
      <c r="EJ498" s="223">
        <f t="shared" ca="1" si="1247"/>
        <v>5.5666905243465957E-13</v>
      </c>
      <c r="EK498" s="223">
        <f t="shared" ca="1" si="1248"/>
        <v>-5.6665062693335764E-13</v>
      </c>
      <c r="EL498" s="223">
        <f t="shared" ca="1" si="1249"/>
        <v>5.4909539493843127E-13</v>
      </c>
      <c r="EM498" s="223">
        <f t="shared" ca="1" si="1250"/>
        <v>-5.048564659381839E-13</v>
      </c>
      <c r="EN498" s="223">
        <f t="shared" ca="1" si="1251"/>
        <v>4.3608366342080307E-13</v>
      </c>
      <c r="EO498" s="223">
        <f t="shared" ca="1" si="1252"/>
        <v>-3.46119052611161E-13</v>
      </c>
      <c r="EP498" s="223">
        <f t="shared" ca="1" si="1253"/>
        <v>2.3933453033847674E-13</v>
      </c>
      <c r="EQ498" s="223">
        <f t="shared" ca="1" si="1254"/>
        <v>-1.2091936947485583E-13</v>
      </c>
      <c r="ER498" s="223">
        <f t="shared" ca="1" si="1255"/>
        <v>-3.3719576193806055E-15</v>
      </c>
      <c r="ES498" s="223">
        <f t="shared" ca="1" si="1256"/>
        <v>1.2749942193814586E-13</v>
      </c>
      <c r="ET498" s="223">
        <f t="shared" ca="1" si="1257"/>
        <v>-2.4543095750804891E-13</v>
      </c>
      <c r="EU498" s="223">
        <f t="shared" ca="1" si="1258"/>
        <v>3.5143559409788054E-13</v>
      </c>
      <c r="EV498" s="223">
        <f t="shared" ca="1" si="1259"/>
        <v>-4.4036195795726244E-13</v>
      </c>
      <c r="EW498" s="223">
        <f t="shared" ca="1" si="1260"/>
        <v>5.0788860663577583E-13</v>
      </c>
      <c r="EX498" s="223">
        <f t="shared" ca="1" si="1261"/>
        <v>-5.5073403267640564E-13</v>
      </c>
      <c r="EY498" s="223">
        <f t="shared" ca="1" si="1262"/>
        <v>5.668161308983722E-13</v>
      </c>
      <c r="EZ498" s="223">
        <f t="shared" ca="1" si="1263"/>
        <v>-5.5535337983907381E-13</v>
      </c>
      <c r="FA498" s="223">
        <f t="shared" ca="1" si="1264"/>
        <v>5.169028203677951E-13</v>
      </c>
      <c r="FB498" s="223">
        <f t="shared" ca="1" si="1265"/>
        <v>-4.5333298587247484E-13</v>
      </c>
      <c r="FC498" s="223">
        <f t="shared" ca="1" si="1266"/>
        <v>3.6773309949719946E-13</v>
      </c>
      <c r="FD498" s="223">
        <f t="shared" ca="1" si="1267"/>
        <v>-2.6426295105772461E-13</v>
      </c>
      <c r="FE498" s="223">
        <f t="shared" ca="1" si="1268"/>
        <v>1.4795074897738269E-13</v>
      </c>
      <c r="FF498" s="223">
        <f t="shared" ca="1" si="1269"/>
        <v>-2.4448770778333241E-14</v>
      </c>
      <c r="FG498" s="223">
        <f t="shared" ca="1" si="1270"/>
        <v>-1.0024131352695885E-13</v>
      </c>
      <c r="FH498" s="223">
        <f t="shared" ca="1" si="1271"/>
        <v>2.2006009703049761E-13</v>
      </c>
      <c r="FI498" s="223">
        <f t="shared" ca="1" si="1272"/>
        <v>-3.2918489729132763E-13</v>
      </c>
      <c r="FJ498" s="223">
        <f t="shared" ca="1" si="1273"/>
        <v>4.2231271389683194E-13</v>
      </c>
      <c r="FK498" s="223">
        <f t="shared" ca="1" si="1274"/>
        <v>-4.9491793169169071E-13</v>
      </c>
      <c r="FL498" s="223">
        <f t="shared" ca="1" si="1275"/>
        <v>5.4347224639482276E-13</v>
      </c>
      <c r="FM498" s="223">
        <f t="shared" ca="1" si="1276"/>
        <v>-5.6561612515682156E-13</v>
      </c>
      <c r="FN498" s="223">
        <f t="shared" ca="1" si="1277"/>
        <v>5.6027346980447451E-13</v>
      </c>
      <c r="FO498" s="223">
        <f t="shared" ca="1" si="1278"/>
        <v>-5.2770391062778735E-13</v>
      </c>
      <c r="FP498" s="223">
        <f t="shared" ca="1" si="1279"/>
        <v>4.6949018945391941E-13</v>
      </c>
      <c r="FQ498" s="223">
        <f t="shared" ca="1" si="1280"/>
        <v>-3.8846124513698181E-13</v>
      </c>
      <c r="FR498" s="223">
        <f t="shared" ca="1" si="1281"/>
        <v>2.8855473918117449E-13</v>
      </c>
      <c r="FS498" s="223">
        <f t="shared" ca="1" si="1282"/>
        <v>-1.7462570216663697E-13</v>
      </c>
      <c r="FT498" s="223">
        <f t="shared" ca="1" si="1283"/>
        <v>5.2210599945750539E-14</v>
      </c>
      <c r="FU498" s="223">
        <f t="shared" ca="1" si="1284"/>
        <v>7.2741715011319689E-14</v>
      </c>
      <c r="FV498" s="223">
        <f t="shared" ca="1" si="1285"/>
        <v>-1.9415909250421252E-13</v>
      </c>
      <c r="FW498" s="223">
        <f t="shared" ca="1" si="1286"/>
        <v>3.0614116523403464E-13</v>
      </c>
      <c r="FX498" s="223">
        <f t="shared" ca="1" si="1287"/>
        <v>-4.0324608151844099E-13</v>
      </c>
      <c r="FY498" s="223">
        <f t="shared" ca="1" si="1288"/>
        <v>4.807549561004367E-13</v>
      </c>
      <c r="FZ498" s="223">
        <f t="shared" ca="1" si="1289"/>
        <v>-5.3490118786913748E-13</v>
      </c>
      <c r="GA498" s="223">
        <f t="shared" ca="1" si="1290"/>
        <v>5.6305350062764935E-13</v>
      </c>
      <c r="GB498" s="223">
        <f t="shared" ca="1" si="1291"/>
        <v>-5.6384381190696474E-13</v>
      </c>
      <c r="GC498" s="223">
        <f t="shared" ca="1" si="1292"/>
        <v>5.3723371594567541E-13</v>
      </c>
      <c r="GD498" s="223">
        <f t="shared" ca="1" si="1293"/>
        <v>-4.8451635004646777E-13</v>
      </c>
      <c r="GE498" s="223">
        <f t="shared" ca="1" si="1294"/>
        <v>4.0825355361199484E-13</v>
      </c>
      <c r="GF498" s="223">
        <f t="shared" ca="1" si="1295"/>
        <v>-3.1215137366358155E-13</v>
      </c>
      <c r="GG498" s="223">
        <f t="shared" ca="1" si="1296"/>
        <v>2.0087996674396726E-13</v>
      </c>
      <c r="GH498" s="223">
        <f t="shared" ca="1" si="1297"/>
        <v>-7.9846649204790234E-14</v>
      </c>
      <c r="GI498" s="223">
        <f t="shared" ca="1" si="1298"/>
        <v>-4.5066875332860179E-14</v>
      </c>
      <c r="GJ498" s="223">
        <f t="shared" ca="1" si="1299"/>
        <v>1.6779034171769582E-13</v>
      </c>
      <c r="GK498" s="223">
        <f t="shared" ca="1" si="1300"/>
        <v>-2.8235991229489472E-13</v>
      </c>
      <c r="GL498" s="223">
        <f t="shared" ca="1" si="1301"/>
        <v>3.8320799400948818E-13</v>
      </c>
      <c r="GM498" s="223">
        <f t="shared" ca="1" si="1302"/>
        <v>-4.6543379971080883E-13</v>
      </c>
      <c r="GN498" s="223">
        <f t="shared" ca="1" si="1303"/>
        <v>5.2504150553004218E-13</v>
      </c>
      <c r="GO498" s="223">
        <f t="shared" ca="1" si="1304"/>
        <v>-5.5913443089780462E-13</v>
      </c>
      <c r="GP498" s="223">
        <f t="shared" ca="1" si="1305"/>
        <v>5.6605580487967799E-13</v>
      </c>
      <c r="GQ498" s="223">
        <f t="shared" ca="1" si="1306"/>
        <v>-5.4546927818575373E-13</v>
      </c>
      <c r="GR498" s="223">
        <f t="shared" ca="1" si="1307"/>
        <v>4.9837526831313579E-13</v>
      </c>
      <c r="GS498" s="223">
        <f t="shared" ca="1" si="1308"/>
        <v>-4.2706234351756981E-13</v>
      </c>
      <c r="GT498" s="223">
        <f t="shared" ca="1" si="1309"/>
        <v>3.3499600814554728E-13</v>
      </c>
      <c r="GU498" s="223">
        <f t="shared" ca="1" si="1310"/>
        <v>-2.2665029388646404E-13</v>
      </c>
      <c r="GV498" s="223">
        <f t="shared" ca="1" si="1311"/>
        <v>1.0729034089215539E-13</v>
      </c>
      <c r="GW498" s="223">
        <f t="shared" ca="1" si="1312"/>
        <v>1.7283465604331892E-14</v>
      </c>
      <c r="GX498" s="223">
        <f t="shared" ca="1" si="1313"/>
        <v>-1.4101736930134414E-13</v>
      </c>
      <c r="GY498" s="223">
        <f t="shared" ca="1" si="1314"/>
        <v>2.5789842959517252E-13</v>
      </c>
      <c r="GZ498" s="223">
        <f t="shared" ca="1" si="1315"/>
        <v>-3.6224672487791152E-13</v>
      </c>
      <c r="HA498" s="223">
        <f t="shared" ca="1" si="1316"/>
        <v>4.4899137253049305E-13</v>
      </c>
      <c r="HB498" s="223">
        <f t="shared" ca="1" si="1317"/>
        <v>-5.139169522159435E-13</v>
      </c>
      <c r="HC498" s="223">
        <f t="shared" ca="1" si="1318"/>
        <v>5.5386835734952337E-13</v>
      </c>
      <c r="HD498" s="223">
        <f t="shared" ca="1" si="1319"/>
        <v>-5.66904119837805E-13</v>
      </c>
      <c r="HE498" s="223">
        <f t="shared" ca="1" si="1320"/>
        <v>5.5239075715719758E-13</v>
      </c>
      <c r="HF498" s="223">
        <f t="shared" ca="1" si="1321"/>
        <v>-5.110335569059489E-13</v>
      </c>
      <c r="HG498" s="223">
        <f t="shared" ca="1" si="1322"/>
        <v>4.4484230283136897E-13</v>
      </c>
      <c r="HH498" s="223">
        <f t="shared" ca="1" si="1323"/>
        <v>-3.5703360790170662E-13</v>
      </c>
      <c r="HI498" s="223">
        <f t="shared" ca="1" si="1324"/>
        <v>2.5187460061870767E-13</v>
      </c>
      <c r="HJ498" s="223">
        <f t="shared" ca="1" si="1325"/>
        <v>-1.3447556075085027E-13</v>
      </c>
      <c r="HK498" s="223">
        <f t="shared" ca="1" si="1326"/>
        <v>1.0541581506689983E-14</v>
      </c>
      <c r="HL498" s="223">
        <f t="shared" ca="1" si="1327"/>
        <v>1.139046736906832E-13</v>
      </c>
      <c r="HM498" s="223">
        <f t="shared" ca="1" si="1328"/>
        <v>-2.3281564698937774E-13</v>
      </c>
      <c r="HN498" s="223">
        <f t="shared" ca="1" si="1329"/>
        <v>3.4041277165698792E-13</v>
      </c>
      <c r="HO498" s="223">
        <f t="shared" ca="1" si="1330"/>
        <v>-4.3146728580675319E-13</v>
      </c>
      <c r="HP498" s="223">
        <f t="shared" ca="1" si="1331"/>
        <v>5.0155432795014974E-13</v>
      </c>
      <c r="HQ498" s="223">
        <f t="shared" ca="1" si="1332"/>
        <v>-5.472679664152608E-13</v>
      </c>
      <c r="HR498" s="223">
        <f t="shared" ca="1" si="1333"/>
        <v>5.6638671311630539E-13</v>
      </c>
      <c r="HS498" s="223">
        <f t="shared" ca="1" si="1334"/>
        <v>-5.5798147841093555E-13</v>
      </c>
      <c r="HT498" s="223">
        <f t="shared" ca="1" si="1335"/>
        <v>5.2246072089889334E-13</v>
      </c>
      <c r="HU498" s="223">
        <f t="shared" ca="1" si="1336"/>
        <v>-4.6155059807410213E-13</v>
      </c>
      <c r="HV498" s="223">
        <f t="shared" ca="1" si="1337"/>
        <v>3.7821108242398131E-13</v>
      </c>
      <c r="HW498" s="223">
        <f t="shared" ca="1" si="1338"/>
        <v>-2.7649211937645227E-13</v>
      </c>
      <c r="HX498" s="223">
        <f t="shared" ca="1" si="1339"/>
        <v>1.6133681720496556E-13</v>
      </c>
      <c r="HY498" s="223">
        <f t="shared" ca="1" si="1340"/>
        <v>-3.8341233024593088E-14</v>
      </c>
      <c r="HZ498" s="223">
        <f t="shared" ca="1" si="1341"/>
        <v>-8.6517571744230647E-14</v>
      </c>
      <c r="IA498" s="223">
        <f t="shared" ca="1" si="1342"/>
        <v>2.07171991097744E-13</v>
      </c>
      <c r="IB498" s="223">
        <f t="shared" ca="1" si="1343"/>
        <v>-3.1775873425255594E-13</v>
      </c>
      <c r="IC498" s="223">
        <f t="shared" ca="1" si="1344"/>
        <v>4.129037565993913E-13</v>
      </c>
      <c r="ID498" s="223">
        <f t="shared" ca="1" si="1345"/>
        <v>-4.8798341537735479E-13</v>
      </c>
      <c r="IE498" s="223">
        <f t="shared" ca="1" si="1346"/>
        <v>-4.670110955593473E-13</v>
      </c>
      <c r="IF498" s="223">
        <f t="shared" ca="1" si="1347"/>
        <v>-5.6450483119329302E-13</v>
      </c>
      <c r="IG498" s="223">
        <f t="shared" ca="1" si="1348"/>
        <v>5.6222797340978633E-13</v>
      </c>
      <c r="IH498" s="223">
        <f t="shared" ca="1" si="1349"/>
        <v>-5.3262923125303971E-13</v>
      </c>
      <c r="II498" s="223">
        <f t="shared" ca="1" si="1350"/>
        <v>4.7714697749897858E-13</v>
      </c>
      <c r="IJ498" s="223">
        <f t="shared" ca="1" si="1351"/>
        <v>-3.9847741332136526E-13</v>
      </c>
      <c r="IK498" s="223">
        <f t="shared" ca="1" si="1352"/>
        <v>3.004435444008251E-13</v>
      </c>
      <c r="IL498" s="223">
        <f t="shared" ca="1" si="1353"/>
        <v>-1.8780939913499833E-13</v>
      </c>
      <c r="IM498" s="223">
        <f t="shared" ca="1" si="1354"/>
        <v>6.6048517153780244E-14</v>
      </c>
      <c r="IN498" s="223">
        <f t="shared" ca="1" si="1355"/>
        <v>5.8922041389338142E-14</v>
      </c>
      <c r="IO498" s="223">
        <f t="shared" ca="1" si="1356"/>
        <v>-1.8102923973343322E-13</v>
      </c>
      <c r="IP498" s="223">
        <f t="shared" ca="1" si="1357"/>
        <v>2.943391882249326E-13</v>
      </c>
      <c r="IQ498" s="223">
        <f t="shared" ca="1" si="1358"/>
        <v>-3.9334550607632687E-13</v>
      </c>
      <c r="IR498" s="223">
        <f t="shared" ca="1" si="1359"/>
        <v>4.7323690801458278E-13</v>
      </c>
      <c r="IS498" s="223">
        <f t="shared" ca="1" si="1360"/>
        <v>-5.3013101224905354E-13</v>
      </c>
      <c r="IT498" s="223">
        <f t="shared" ca="1" si="1361"/>
        <v>5.6126300768715431E-13</v>
      </c>
      <c r="IU498" s="223">
        <f t="shared" ca="1" si="1362"/>
        <v>-5.6512001197532892E-13</v>
      </c>
      <c r="IV498" s="223">
        <f t="shared" ca="1" si="1363"/>
        <v>5.4151459113630738E-13</v>
      </c>
      <c r="IW498" s="223">
        <f t="shared" ca="1" si="1364"/>
        <v>-4.9159386806192229E-13</v>
      </c>
      <c r="IX498" s="223">
        <f t="shared" ca="1" si="1365"/>
        <v>4.1778377722751209E-13</v>
      </c>
      <c r="IY498" s="223">
        <f t="shared" ca="1" si="1366"/>
        <v>-3.2367117461093445E-13</v>
      </c>
      <c r="IZ498" s="223">
        <f t="shared" ca="1" si="1367"/>
        <v>2.1382953177241468E-13</v>
      </c>
      <c r="JA498" s="223">
        <f t="shared" ca="1" si="1368"/>
        <v>-9.3596684619977288E-14</v>
      </c>
      <c r="JB498" s="223">
        <f t="shared" ca="1" si="1369"/>
        <v>-3.1184562675841313E-14</v>
      </c>
    </row>
    <row r="499" spans="2:262">
      <c r="B499" s="230">
        <v>138</v>
      </c>
      <c r="C499" s="229">
        <f t="shared" si="1370"/>
        <v>2.695312500000002E-3</v>
      </c>
      <c r="D499" s="226">
        <f t="shared" ca="1" si="1113"/>
        <v>17.999999999977334</v>
      </c>
      <c r="E499" s="225">
        <f ca="1">EN361</f>
        <v>-2.2666254403349151E-11</v>
      </c>
      <c r="F499" s="224">
        <v>138</v>
      </c>
      <c r="G499" s="222">
        <f t="shared" si="1114"/>
        <v>0</v>
      </c>
      <c r="H499" s="222">
        <f t="shared" si="1115"/>
        <v>0</v>
      </c>
      <c r="I499" s="222">
        <f t="shared" si="1116"/>
        <v>0</v>
      </c>
      <c r="J499" s="222">
        <f t="shared" si="1117"/>
        <v>0</v>
      </c>
      <c r="K499" s="222">
        <f t="shared" si="1118"/>
        <v>0</v>
      </c>
      <c r="L499" s="222">
        <f t="shared" si="1119"/>
        <v>0</v>
      </c>
      <c r="M499" s="222">
        <f t="shared" si="1120"/>
        <v>0</v>
      </c>
      <c r="N499" s="222">
        <f t="shared" si="1121"/>
        <v>0</v>
      </c>
      <c r="O499" s="222">
        <f t="shared" si="1122"/>
        <v>0</v>
      </c>
      <c r="P499" s="222">
        <f t="shared" si="1123"/>
        <v>0</v>
      </c>
      <c r="Q499" s="222">
        <f t="shared" si="1124"/>
        <v>0</v>
      </c>
      <c r="R499" s="222">
        <f t="shared" si="1125"/>
        <v>0</v>
      </c>
      <c r="S499" s="222">
        <f t="shared" si="1126"/>
        <v>0</v>
      </c>
      <c r="T499" s="222">
        <f t="shared" si="1127"/>
        <v>0</v>
      </c>
      <c r="U499" s="222">
        <f t="shared" si="1128"/>
        <v>0</v>
      </c>
      <c r="V499" s="222">
        <f t="shared" si="1129"/>
        <v>0</v>
      </c>
      <c r="W499" s="222">
        <f t="shared" si="1130"/>
        <v>0</v>
      </c>
      <c r="X499" s="222">
        <f t="shared" si="1131"/>
        <v>0</v>
      </c>
      <c r="Y499" s="222">
        <f t="shared" si="1132"/>
        <v>0</v>
      </c>
      <c r="Z499" s="222">
        <f t="shared" si="1133"/>
        <v>0</v>
      </c>
      <c r="AA499" s="222">
        <f t="shared" si="1134"/>
        <v>0</v>
      </c>
      <c r="AB499" s="222">
        <f t="shared" si="1135"/>
        <v>0</v>
      </c>
      <c r="AC499" s="222">
        <f t="shared" si="1136"/>
        <v>0</v>
      </c>
      <c r="AD499" s="222">
        <f t="shared" si="1137"/>
        <v>0</v>
      </c>
      <c r="AE499" s="222">
        <f t="shared" si="1138"/>
        <v>0</v>
      </c>
      <c r="AF499" s="222">
        <f t="shared" si="1139"/>
        <v>0</v>
      </c>
      <c r="AG499" s="222">
        <f t="shared" si="1140"/>
        <v>0</v>
      </c>
      <c r="AH499" s="222">
        <f t="shared" si="1141"/>
        <v>0</v>
      </c>
      <c r="AI499" s="222">
        <f t="shared" si="1142"/>
        <v>0</v>
      </c>
      <c r="AJ499" s="222">
        <f t="shared" si="1143"/>
        <v>0</v>
      </c>
      <c r="AK499" s="222">
        <f t="shared" si="1144"/>
        <v>0</v>
      </c>
      <c r="AL499" s="222">
        <f t="shared" si="1145"/>
        <v>0</v>
      </c>
      <c r="AM499" s="222">
        <f t="shared" si="1146"/>
        <v>0</v>
      </c>
      <c r="AN499" s="222">
        <f t="shared" si="1147"/>
        <v>0</v>
      </c>
      <c r="AO499" s="222">
        <f t="shared" si="1148"/>
        <v>0</v>
      </c>
      <c r="AP499" s="222">
        <f t="shared" si="1149"/>
        <v>0</v>
      </c>
      <c r="AQ499" s="222">
        <f t="shared" si="1150"/>
        <v>0</v>
      </c>
      <c r="AR499" s="222">
        <f t="shared" si="1151"/>
        <v>0</v>
      </c>
      <c r="AS499" s="222">
        <f t="shared" si="1152"/>
        <v>0</v>
      </c>
      <c r="AT499" s="222">
        <f t="shared" si="1153"/>
        <v>0</v>
      </c>
      <c r="AU499" s="222">
        <f t="shared" si="1154"/>
        <v>0</v>
      </c>
      <c r="AV499" s="222">
        <f t="shared" si="1155"/>
        <v>0</v>
      </c>
      <c r="AW499" s="222">
        <f t="shared" si="1156"/>
        <v>0</v>
      </c>
      <c r="AX499" s="222">
        <f t="shared" si="1157"/>
        <v>0</v>
      </c>
      <c r="AY499" s="222">
        <f t="shared" si="1158"/>
        <v>0</v>
      </c>
      <c r="AZ499" s="222">
        <f t="shared" si="1159"/>
        <v>0</v>
      </c>
      <c r="BA499" s="222">
        <f t="shared" si="1160"/>
        <v>0</v>
      </c>
      <c r="BB499" s="222">
        <f t="shared" si="1161"/>
        <v>0</v>
      </c>
      <c r="BC499" s="222">
        <f t="shared" si="1162"/>
        <v>0</v>
      </c>
      <c r="BD499" s="222">
        <f t="shared" si="1163"/>
        <v>0</v>
      </c>
      <c r="BE499" s="222">
        <f t="shared" si="1164"/>
        <v>0</v>
      </c>
      <c r="BF499" s="222">
        <f t="shared" si="1165"/>
        <v>0</v>
      </c>
      <c r="BG499" s="222">
        <f t="shared" si="1166"/>
        <v>0</v>
      </c>
      <c r="BH499" s="222">
        <f t="shared" si="1167"/>
        <v>0</v>
      </c>
      <c r="BI499" s="222">
        <f t="shared" si="1168"/>
        <v>0</v>
      </c>
      <c r="BJ499" s="222">
        <f t="shared" si="1169"/>
        <v>0</v>
      </c>
      <c r="BK499" s="222">
        <f t="shared" si="1170"/>
        <v>0</v>
      </c>
      <c r="BL499" s="222">
        <f t="shared" si="1171"/>
        <v>0</v>
      </c>
      <c r="BM499" s="222">
        <f t="shared" si="1172"/>
        <v>0</v>
      </c>
      <c r="BN499" s="222">
        <f t="shared" si="1173"/>
        <v>0</v>
      </c>
      <c r="BO499" s="222">
        <f t="shared" si="1174"/>
        <v>0</v>
      </c>
      <c r="BP499" s="222">
        <f t="shared" si="1175"/>
        <v>0</v>
      </c>
      <c r="BQ499" s="222">
        <f t="shared" si="1176"/>
        <v>0</v>
      </c>
      <c r="BR499" s="222">
        <f t="shared" si="1177"/>
        <v>0</v>
      </c>
      <c r="BS499" s="222">
        <f t="shared" si="1178"/>
        <v>0</v>
      </c>
      <c r="BT499" s="222">
        <f t="shared" si="1179"/>
        <v>0</v>
      </c>
      <c r="BU499" s="222">
        <f t="shared" si="1180"/>
        <v>0</v>
      </c>
      <c r="BV499" s="222">
        <f t="shared" si="1181"/>
        <v>0</v>
      </c>
      <c r="BW499" s="222">
        <f t="shared" si="1182"/>
        <v>0</v>
      </c>
      <c r="BX499" s="222">
        <f t="shared" si="1183"/>
        <v>0</v>
      </c>
      <c r="BY499" s="222">
        <f t="shared" si="1184"/>
        <v>0</v>
      </c>
      <c r="BZ499" s="222">
        <f t="shared" si="1185"/>
        <v>0</v>
      </c>
      <c r="CA499" s="222">
        <f t="shared" si="1186"/>
        <v>0</v>
      </c>
      <c r="CB499" s="222">
        <f t="shared" si="1187"/>
        <v>0</v>
      </c>
      <c r="CC499" s="222">
        <f t="shared" si="1188"/>
        <v>0</v>
      </c>
      <c r="CD499" s="222">
        <f t="shared" si="1189"/>
        <v>0</v>
      </c>
      <c r="CE499" s="222">
        <f t="shared" si="1190"/>
        <v>0</v>
      </c>
      <c r="CF499" s="222">
        <f t="shared" si="1191"/>
        <v>0</v>
      </c>
      <c r="CG499" s="222">
        <f t="shared" si="1192"/>
        <v>0</v>
      </c>
      <c r="CH499" s="222">
        <f t="shared" si="1193"/>
        <v>0</v>
      </c>
      <c r="CI499" s="222">
        <f t="shared" si="1194"/>
        <v>0</v>
      </c>
      <c r="CJ499" s="222">
        <f t="shared" si="1195"/>
        <v>0</v>
      </c>
      <c r="CK499" s="222">
        <f t="shared" si="1196"/>
        <v>0</v>
      </c>
      <c r="CL499" s="222">
        <f t="shared" si="1197"/>
        <v>0</v>
      </c>
      <c r="CM499" s="222">
        <f t="shared" si="1198"/>
        <v>0</v>
      </c>
      <c r="CN499" s="222">
        <f t="shared" si="1199"/>
        <v>0</v>
      </c>
      <c r="CO499" s="222">
        <f t="shared" si="1200"/>
        <v>0</v>
      </c>
      <c r="CP499" s="222">
        <f t="shared" si="1201"/>
        <v>0</v>
      </c>
      <c r="CQ499" s="222">
        <f t="shared" si="1202"/>
        <v>0</v>
      </c>
      <c r="CR499" s="222">
        <f t="shared" si="1203"/>
        <v>0</v>
      </c>
      <c r="CS499" s="222">
        <f t="shared" si="1204"/>
        <v>0</v>
      </c>
      <c r="CT499" s="222">
        <f t="shared" si="1205"/>
        <v>0</v>
      </c>
      <c r="CU499" s="222">
        <f t="shared" si="1206"/>
        <v>0</v>
      </c>
      <c r="CV499" s="222">
        <f t="shared" si="1207"/>
        <v>0</v>
      </c>
      <c r="CW499" s="222">
        <f t="shared" si="1208"/>
        <v>0</v>
      </c>
      <c r="CX499" s="222">
        <f t="shared" si="1209"/>
        <v>0</v>
      </c>
      <c r="CY499" s="222">
        <f t="shared" si="1210"/>
        <v>0</v>
      </c>
      <c r="CZ499" s="222">
        <f t="shared" si="1211"/>
        <v>0</v>
      </c>
      <c r="DA499" s="222">
        <f t="shared" si="1212"/>
        <v>0</v>
      </c>
      <c r="DB499" s="222">
        <f t="shared" si="1213"/>
        <v>0</v>
      </c>
      <c r="DC499" s="222">
        <f t="shared" si="1214"/>
        <v>0</v>
      </c>
      <c r="DD499" s="222">
        <f t="shared" si="1215"/>
        <v>0</v>
      </c>
      <c r="DE499" s="222">
        <f t="shared" si="1216"/>
        <v>0</v>
      </c>
      <c r="DF499" s="222">
        <f t="shared" si="1217"/>
        <v>0</v>
      </c>
      <c r="DG499" s="222">
        <f t="shared" si="1218"/>
        <v>0</v>
      </c>
      <c r="DH499" s="222">
        <f t="shared" si="1219"/>
        <v>0</v>
      </c>
      <c r="DI499" s="222">
        <f t="shared" si="1220"/>
        <v>0</v>
      </c>
      <c r="DJ499" s="222">
        <f t="shared" si="1221"/>
        <v>0</v>
      </c>
      <c r="DK499" s="222">
        <f t="shared" si="1222"/>
        <v>0</v>
      </c>
      <c r="DL499" s="222">
        <f t="shared" si="1223"/>
        <v>0</v>
      </c>
      <c r="DM499" s="222">
        <f t="shared" si="1224"/>
        <v>0</v>
      </c>
      <c r="DN499" s="222">
        <f t="shared" si="1225"/>
        <v>0</v>
      </c>
      <c r="DO499" s="222">
        <f t="shared" si="1226"/>
        <v>0</v>
      </c>
      <c r="DP499" s="222">
        <f t="shared" si="1227"/>
        <v>0</v>
      </c>
      <c r="DQ499" s="222">
        <f t="shared" si="1228"/>
        <v>0</v>
      </c>
      <c r="DR499" s="222">
        <f t="shared" si="1229"/>
        <v>0</v>
      </c>
      <c r="DS499" s="222">
        <f t="shared" si="1230"/>
        <v>0</v>
      </c>
      <c r="DT499" s="222">
        <f t="shared" si="1231"/>
        <v>0</v>
      </c>
      <c r="DU499" s="222">
        <f t="shared" si="1232"/>
        <v>0</v>
      </c>
      <c r="DV499" s="222">
        <f t="shared" si="1233"/>
        <v>0</v>
      </c>
      <c r="DW499" s="222">
        <f t="shared" si="1234"/>
        <v>0</v>
      </c>
      <c r="DX499" s="222">
        <f t="shared" si="1235"/>
        <v>0</v>
      </c>
      <c r="DY499" s="222">
        <f t="shared" si="1236"/>
        <v>0</v>
      </c>
      <c r="DZ499" s="222">
        <f t="shared" si="1237"/>
        <v>0</v>
      </c>
      <c r="EA499" s="222">
        <f t="shared" si="1238"/>
        <v>0</v>
      </c>
      <c r="EB499" s="222">
        <f t="shared" si="1239"/>
        <v>0</v>
      </c>
      <c r="EC499" s="222">
        <f t="shared" si="1240"/>
        <v>0</v>
      </c>
      <c r="ED499" s="222">
        <f t="shared" si="1241"/>
        <v>0</v>
      </c>
      <c r="EE499" s="222">
        <f t="shared" si="1242"/>
        <v>0</v>
      </c>
      <c r="EF499" s="222">
        <f t="shared" si="1243"/>
        <v>0</v>
      </c>
      <c r="EG499" s="222">
        <f t="shared" si="1244"/>
        <v>0</v>
      </c>
      <c r="EH499" s="222">
        <f t="shared" si="1245"/>
        <v>0</v>
      </c>
      <c r="EI499" s="222">
        <f t="shared" si="1246"/>
        <v>0</v>
      </c>
      <c r="EJ499" s="222">
        <f t="shared" si="1247"/>
        <v>0</v>
      </c>
      <c r="EK499" s="222">
        <f t="shared" si="1248"/>
        <v>0</v>
      </c>
      <c r="EL499" s="222">
        <f t="shared" si="1249"/>
        <v>0</v>
      </c>
      <c r="EM499" s="222">
        <f t="shared" si="1250"/>
        <v>0</v>
      </c>
      <c r="EN499" s="222">
        <f t="shared" si="1251"/>
        <v>0</v>
      </c>
      <c r="EO499" s="222">
        <f t="shared" si="1252"/>
        <v>0</v>
      </c>
      <c r="EP499" s="222">
        <f t="shared" si="1253"/>
        <v>0</v>
      </c>
      <c r="EQ499" s="222">
        <f t="shared" si="1254"/>
        <v>0</v>
      </c>
      <c r="ER499" s="222">
        <f t="shared" si="1255"/>
        <v>0</v>
      </c>
      <c r="ES499" s="222">
        <f t="shared" si="1256"/>
        <v>0</v>
      </c>
      <c r="ET499" s="222">
        <f t="shared" si="1257"/>
        <v>0</v>
      </c>
      <c r="EU499" s="222">
        <f t="shared" si="1258"/>
        <v>0</v>
      </c>
      <c r="EV499" s="222">
        <f t="shared" si="1259"/>
        <v>0</v>
      </c>
      <c r="EW499" s="222">
        <f t="shared" si="1260"/>
        <v>0</v>
      </c>
      <c r="EX499" s="222">
        <f t="shared" si="1261"/>
        <v>0</v>
      </c>
      <c r="EY499" s="222">
        <f t="shared" si="1262"/>
        <v>0</v>
      </c>
      <c r="EZ499" s="222">
        <f t="shared" si="1263"/>
        <v>0</v>
      </c>
      <c r="FA499" s="222">
        <f t="shared" si="1264"/>
        <v>0</v>
      </c>
      <c r="FB499" s="222">
        <f t="shared" si="1265"/>
        <v>0</v>
      </c>
      <c r="FC499" s="222">
        <f t="shared" si="1266"/>
        <v>0</v>
      </c>
      <c r="FD499" s="222">
        <f t="shared" si="1267"/>
        <v>0</v>
      </c>
      <c r="FE499" s="222">
        <f t="shared" si="1268"/>
        <v>0</v>
      </c>
      <c r="FF499" s="222">
        <f t="shared" si="1269"/>
        <v>0</v>
      </c>
      <c r="FG499" s="222">
        <f t="shared" si="1270"/>
        <v>0</v>
      </c>
      <c r="FH499" s="222">
        <f t="shared" si="1271"/>
        <v>0</v>
      </c>
      <c r="FI499" s="222">
        <f t="shared" si="1272"/>
        <v>0</v>
      </c>
      <c r="FJ499" s="222">
        <f t="shared" si="1273"/>
        <v>0</v>
      </c>
      <c r="FK499" s="222">
        <f t="shared" si="1274"/>
        <v>0</v>
      </c>
      <c r="FL499" s="222">
        <f t="shared" si="1275"/>
        <v>0</v>
      </c>
      <c r="FM499" s="222">
        <f t="shared" si="1276"/>
        <v>0</v>
      </c>
      <c r="FN499" s="222">
        <f t="shared" si="1277"/>
        <v>0</v>
      </c>
      <c r="FO499" s="222">
        <f t="shared" si="1278"/>
        <v>0</v>
      </c>
      <c r="FP499" s="222">
        <f t="shared" si="1279"/>
        <v>0</v>
      </c>
      <c r="FQ499" s="222">
        <f t="shared" si="1280"/>
        <v>0</v>
      </c>
      <c r="FR499" s="222">
        <f t="shared" si="1281"/>
        <v>0</v>
      </c>
      <c r="FS499" s="222">
        <f t="shared" si="1282"/>
        <v>0</v>
      </c>
      <c r="FT499" s="222">
        <f t="shared" si="1283"/>
        <v>0</v>
      </c>
      <c r="FU499" s="222">
        <f t="shared" si="1284"/>
        <v>0</v>
      </c>
      <c r="FV499" s="222">
        <f t="shared" si="1285"/>
        <v>0</v>
      </c>
      <c r="FW499" s="222">
        <f t="shared" si="1286"/>
        <v>0</v>
      </c>
      <c r="FX499" s="222">
        <f t="shared" si="1287"/>
        <v>0</v>
      </c>
      <c r="FY499" s="222">
        <f t="shared" si="1288"/>
        <v>0</v>
      </c>
      <c r="FZ499" s="222">
        <f t="shared" si="1289"/>
        <v>0</v>
      </c>
      <c r="GA499" s="222">
        <f t="shared" si="1290"/>
        <v>0</v>
      </c>
      <c r="GB499" s="222">
        <f t="shared" si="1291"/>
        <v>0</v>
      </c>
      <c r="GC499" s="222">
        <f t="shared" si="1292"/>
        <v>0</v>
      </c>
      <c r="GD499" s="222">
        <f t="shared" si="1293"/>
        <v>0</v>
      </c>
      <c r="GE499" s="222">
        <f t="shared" si="1294"/>
        <v>0</v>
      </c>
      <c r="GF499" s="222">
        <f t="shared" si="1295"/>
        <v>0</v>
      </c>
      <c r="GG499" s="222">
        <f t="shared" si="1296"/>
        <v>0</v>
      </c>
      <c r="GH499" s="222">
        <f t="shared" si="1297"/>
        <v>0</v>
      </c>
      <c r="GI499" s="222">
        <f t="shared" si="1298"/>
        <v>0</v>
      </c>
      <c r="GJ499" s="222">
        <f t="shared" si="1299"/>
        <v>0</v>
      </c>
      <c r="GK499" s="222">
        <f t="shared" si="1300"/>
        <v>0</v>
      </c>
      <c r="GL499" s="222">
        <f t="shared" si="1301"/>
        <v>0</v>
      </c>
      <c r="GM499" s="222">
        <f t="shared" si="1302"/>
        <v>0</v>
      </c>
      <c r="GN499" s="222">
        <f t="shared" si="1303"/>
        <v>0</v>
      </c>
      <c r="GO499" s="222">
        <f t="shared" si="1304"/>
        <v>0</v>
      </c>
      <c r="GP499" s="222">
        <f t="shared" si="1305"/>
        <v>0</v>
      </c>
      <c r="GQ499" s="222">
        <f t="shared" si="1306"/>
        <v>0</v>
      </c>
      <c r="GR499" s="222">
        <f t="shared" si="1307"/>
        <v>0</v>
      </c>
      <c r="GS499" s="222">
        <f t="shared" si="1308"/>
        <v>0</v>
      </c>
      <c r="GT499" s="222">
        <f t="shared" si="1309"/>
        <v>0</v>
      </c>
      <c r="GU499" s="222">
        <f t="shared" si="1310"/>
        <v>0</v>
      </c>
      <c r="GV499" s="222">
        <f t="shared" si="1311"/>
        <v>0</v>
      </c>
      <c r="GW499" s="222">
        <f t="shared" si="1312"/>
        <v>0</v>
      </c>
      <c r="GX499" s="222">
        <f t="shared" si="1313"/>
        <v>0</v>
      </c>
      <c r="GY499" s="222">
        <f t="shared" si="1314"/>
        <v>0</v>
      </c>
      <c r="GZ499" s="222">
        <f t="shared" si="1315"/>
        <v>0</v>
      </c>
      <c r="HA499" s="222">
        <f t="shared" si="1316"/>
        <v>0</v>
      </c>
      <c r="HB499" s="222">
        <f t="shared" si="1317"/>
        <v>0</v>
      </c>
      <c r="HC499" s="222">
        <f t="shared" si="1318"/>
        <v>0</v>
      </c>
      <c r="HD499" s="222">
        <f t="shared" si="1319"/>
        <v>0</v>
      </c>
      <c r="HE499" s="222">
        <f t="shared" si="1320"/>
        <v>0</v>
      </c>
      <c r="HF499" s="222">
        <f t="shared" si="1321"/>
        <v>0</v>
      </c>
      <c r="HG499" s="222">
        <f t="shared" si="1322"/>
        <v>0</v>
      </c>
      <c r="HH499" s="222">
        <f t="shared" si="1323"/>
        <v>0</v>
      </c>
      <c r="HI499" s="222">
        <f t="shared" si="1324"/>
        <v>0</v>
      </c>
      <c r="HJ499" s="222">
        <f t="shared" si="1325"/>
        <v>0</v>
      </c>
      <c r="HK499" s="222">
        <f t="shared" si="1326"/>
        <v>0</v>
      </c>
      <c r="HL499" s="222">
        <f t="shared" si="1327"/>
        <v>0</v>
      </c>
      <c r="HM499" s="222">
        <f t="shared" si="1328"/>
        <v>0</v>
      </c>
      <c r="HN499" s="222">
        <f t="shared" si="1329"/>
        <v>0</v>
      </c>
      <c r="HO499" s="222">
        <f t="shared" si="1330"/>
        <v>0</v>
      </c>
      <c r="HP499" s="222">
        <f t="shared" si="1331"/>
        <v>0</v>
      </c>
      <c r="HQ499" s="222">
        <f t="shared" si="1332"/>
        <v>0</v>
      </c>
      <c r="HR499" s="222">
        <f t="shared" si="1333"/>
        <v>0</v>
      </c>
      <c r="HS499" s="222">
        <f t="shared" si="1334"/>
        <v>0</v>
      </c>
      <c r="HT499" s="222">
        <f t="shared" si="1335"/>
        <v>0</v>
      </c>
      <c r="HU499" s="222">
        <f t="shared" si="1336"/>
        <v>0</v>
      </c>
      <c r="HV499" s="222">
        <f t="shared" si="1337"/>
        <v>0</v>
      </c>
      <c r="HW499" s="222">
        <f t="shared" si="1338"/>
        <v>0</v>
      </c>
      <c r="HX499" s="222">
        <f t="shared" si="1339"/>
        <v>0</v>
      </c>
      <c r="HY499" s="222">
        <f t="shared" si="1340"/>
        <v>0</v>
      </c>
      <c r="HZ499" s="222">
        <f t="shared" si="1341"/>
        <v>0</v>
      </c>
      <c r="IA499" s="222">
        <f t="shared" si="1342"/>
        <v>0</v>
      </c>
      <c r="IB499" s="222">
        <f t="shared" si="1343"/>
        <v>0</v>
      </c>
      <c r="IC499" s="222">
        <f t="shared" si="1344"/>
        <v>0</v>
      </c>
      <c r="ID499" s="222">
        <f t="shared" si="1345"/>
        <v>0</v>
      </c>
      <c r="IE499" s="222">
        <f t="shared" si="1346"/>
        <v>0</v>
      </c>
      <c r="IF499" s="222">
        <f t="shared" si="1347"/>
        <v>0</v>
      </c>
      <c r="IG499" s="222">
        <f t="shared" si="1348"/>
        <v>0</v>
      </c>
      <c r="IH499" s="222">
        <f t="shared" si="1349"/>
        <v>0</v>
      </c>
      <c r="II499" s="222">
        <f t="shared" si="1350"/>
        <v>0</v>
      </c>
      <c r="IJ499" s="222">
        <f t="shared" si="1351"/>
        <v>0</v>
      </c>
      <c r="IK499" s="222">
        <f t="shared" si="1352"/>
        <v>0</v>
      </c>
      <c r="IL499" s="222">
        <f t="shared" si="1353"/>
        <v>0</v>
      </c>
      <c r="IM499" s="222">
        <f t="shared" si="1354"/>
        <v>0</v>
      </c>
      <c r="IN499" s="222">
        <f t="shared" si="1355"/>
        <v>0</v>
      </c>
      <c r="IO499" s="222">
        <f t="shared" si="1356"/>
        <v>0</v>
      </c>
      <c r="IP499" s="222">
        <f t="shared" si="1357"/>
        <v>0</v>
      </c>
      <c r="IQ499" s="222">
        <f t="shared" si="1358"/>
        <v>0</v>
      </c>
      <c r="IR499" s="222">
        <f t="shared" si="1359"/>
        <v>0</v>
      </c>
      <c r="IS499" s="222">
        <f t="shared" si="1360"/>
        <v>0</v>
      </c>
      <c r="IT499" s="222">
        <f t="shared" si="1361"/>
        <v>0</v>
      </c>
      <c r="IU499" s="222">
        <f t="shared" si="1362"/>
        <v>0</v>
      </c>
      <c r="IV499" s="222">
        <f t="shared" si="1363"/>
        <v>0</v>
      </c>
      <c r="IW499" s="222">
        <f t="shared" si="1364"/>
        <v>0</v>
      </c>
      <c r="IX499" s="222">
        <f t="shared" si="1365"/>
        <v>0</v>
      </c>
      <c r="IY499" s="222">
        <f t="shared" si="1366"/>
        <v>0</v>
      </c>
      <c r="IZ499" s="222">
        <f t="shared" si="1367"/>
        <v>0</v>
      </c>
      <c r="JA499" s="222">
        <f t="shared" si="1368"/>
        <v>0</v>
      </c>
      <c r="JB499" s="222">
        <f t="shared" si="1369"/>
        <v>0</v>
      </c>
    </row>
    <row r="500" spans="2:262">
      <c r="B500" s="230">
        <v>139</v>
      </c>
      <c r="C500" s="229">
        <f t="shared" si="1370"/>
        <v>2.714843750000002E-3</v>
      </c>
      <c r="D500" s="226">
        <f t="shared" ca="1" si="1113"/>
        <v>17.999999999960611</v>
      </c>
      <c r="E500" s="225">
        <f ca="1">EO361</f>
        <v>-3.9389555771831076E-11</v>
      </c>
      <c r="F500" s="224">
        <v>139</v>
      </c>
      <c r="G500" s="222">
        <f t="shared" si="1114"/>
        <v>0</v>
      </c>
      <c r="H500" s="222">
        <f t="shared" si="1115"/>
        <v>0</v>
      </c>
      <c r="I500" s="222">
        <f t="shared" si="1116"/>
        <v>0</v>
      </c>
      <c r="J500" s="222">
        <f t="shared" si="1117"/>
        <v>0</v>
      </c>
      <c r="K500" s="222">
        <f t="shared" si="1118"/>
        <v>0</v>
      </c>
      <c r="L500" s="222">
        <f t="shared" si="1119"/>
        <v>0</v>
      </c>
      <c r="M500" s="222">
        <f t="shared" si="1120"/>
        <v>0</v>
      </c>
      <c r="N500" s="222">
        <f t="shared" si="1121"/>
        <v>0</v>
      </c>
      <c r="O500" s="222">
        <f t="shared" si="1122"/>
        <v>0</v>
      </c>
      <c r="P500" s="222">
        <f t="shared" si="1123"/>
        <v>0</v>
      </c>
      <c r="Q500" s="222">
        <f t="shared" si="1124"/>
        <v>0</v>
      </c>
      <c r="R500" s="222">
        <f t="shared" si="1125"/>
        <v>0</v>
      </c>
      <c r="S500" s="222">
        <f t="shared" si="1126"/>
        <v>0</v>
      </c>
      <c r="T500" s="222">
        <f t="shared" si="1127"/>
        <v>0</v>
      </c>
      <c r="U500" s="222">
        <f t="shared" si="1128"/>
        <v>0</v>
      </c>
      <c r="V500" s="222">
        <f t="shared" si="1129"/>
        <v>0</v>
      </c>
      <c r="W500" s="222">
        <f t="shared" si="1130"/>
        <v>0</v>
      </c>
      <c r="X500" s="222">
        <f t="shared" si="1131"/>
        <v>0</v>
      </c>
      <c r="Y500" s="222">
        <f t="shared" si="1132"/>
        <v>0</v>
      </c>
      <c r="Z500" s="222">
        <f t="shared" si="1133"/>
        <v>0</v>
      </c>
      <c r="AA500" s="222">
        <f t="shared" si="1134"/>
        <v>0</v>
      </c>
      <c r="AB500" s="222">
        <f t="shared" si="1135"/>
        <v>0</v>
      </c>
      <c r="AC500" s="222">
        <f t="shared" si="1136"/>
        <v>0</v>
      </c>
      <c r="AD500" s="222">
        <f t="shared" si="1137"/>
        <v>0</v>
      </c>
      <c r="AE500" s="222">
        <f t="shared" si="1138"/>
        <v>0</v>
      </c>
      <c r="AF500" s="222">
        <f t="shared" si="1139"/>
        <v>0</v>
      </c>
      <c r="AG500" s="222">
        <f t="shared" si="1140"/>
        <v>0</v>
      </c>
      <c r="AH500" s="222">
        <f t="shared" si="1141"/>
        <v>0</v>
      </c>
      <c r="AI500" s="222">
        <f t="shared" si="1142"/>
        <v>0</v>
      </c>
      <c r="AJ500" s="222">
        <f t="shared" si="1143"/>
        <v>0</v>
      </c>
      <c r="AK500" s="222">
        <f t="shared" si="1144"/>
        <v>0</v>
      </c>
      <c r="AL500" s="222">
        <f t="shared" si="1145"/>
        <v>0</v>
      </c>
      <c r="AM500" s="222">
        <f t="shared" si="1146"/>
        <v>0</v>
      </c>
      <c r="AN500" s="222">
        <f t="shared" si="1147"/>
        <v>0</v>
      </c>
      <c r="AO500" s="222">
        <f t="shared" si="1148"/>
        <v>0</v>
      </c>
      <c r="AP500" s="222">
        <f t="shared" si="1149"/>
        <v>0</v>
      </c>
      <c r="AQ500" s="222">
        <f t="shared" si="1150"/>
        <v>0</v>
      </c>
      <c r="AR500" s="222">
        <f t="shared" si="1151"/>
        <v>0</v>
      </c>
      <c r="AS500" s="222">
        <f t="shared" si="1152"/>
        <v>0</v>
      </c>
      <c r="AT500" s="222">
        <f t="shared" si="1153"/>
        <v>0</v>
      </c>
      <c r="AU500" s="222">
        <f t="shared" si="1154"/>
        <v>0</v>
      </c>
      <c r="AV500" s="222">
        <f t="shared" si="1155"/>
        <v>0</v>
      </c>
      <c r="AW500" s="222">
        <f t="shared" si="1156"/>
        <v>0</v>
      </c>
      <c r="AX500" s="222">
        <f t="shared" si="1157"/>
        <v>0</v>
      </c>
      <c r="AY500" s="222">
        <f t="shared" si="1158"/>
        <v>0</v>
      </c>
      <c r="AZ500" s="222">
        <f t="shared" si="1159"/>
        <v>0</v>
      </c>
      <c r="BA500" s="222">
        <f t="shared" si="1160"/>
        <v>0</v>
      </c>
      <c r="BB500" s="222">
        <f t="shared" si="1161"/>
        <v>0</v>
      </c>
      <c r="BC500" s="222">
        <f t="shared" si="1162"/>
        <v>0</v>
      </c>
      <c r="BD500" s="222">
        <f t="shared" si="1163"/>
        <v>0</v>
      </c>
      <c r="BE500" s="222">
        <f t="shared" si="1164"/>
        <v>0</v>
      </c>
      <c r="BF500" s="222">
        <f t="shared" si="1165"/>
        <v>0</v>
      </c>
      <c r="BG500" s="222">
        <f t="shared" si="1166"/>
        <v>0</v>
      </c>
      <c r="BH500" s="222">
        <f t="shared" si="1167"/>
        <v>0</v>
      </c>
      <c r="BI500" s="222">
        <f t="shared" si="1168"/>
        <v>0</v>
      </c>
      <c r="BJ500" s="222">
        <f t="shared" si="1169"/>
        <v>0</v>
      </c>
      <c r="BK500" s="222">
        <f t="shared" si="1170"/>
        <v>0</v>
      </c>
      <c r="BL500" s="222">
        <f t="shared" si="1171"/>
        <v>0</v>
      </c>
      <c r="BM500" s="222">
        <f t="shared" si="1172"/>
        <v>0</v>
      </c>
      <c r="BN500" s="222">
        <f t="shared" si="1173"/>
        <v>0</v>
      </c>
      <c r="BO500" s="222">
        <f t="shared" si="1174"/>
        <v>0</v>
      </c>
      <c r="BP500" s="222">
        <f t="shared" si="1175"/>
        <v>0</v>
      </c>
      <c r="BQ500" s="222">
        <f t="shared" si="1176"/>
        <v>0</v>
      </c>
      <c r="BR500" s="222">
        <f t="shared" si="1177"/>
        <v>0</v>
      </c>
      <c r="BS500" s="222">
        <f t="shared" si="1178"/>
        <v>0</v>
      </c>
      <c r="BT500" s="222">
        <f t="shared" si="1179"/>
        <v>0</v>
      </c>
      <c r="BU500" s="222">
        <f t="shared" si="1180"/>
        <v>0</v>
      </c>
      <c r="BV500" s="222">
        <f t="shared" si="1181"/>
        <v>0</v>
      </c>
      <c r="BW500" s="222">
        <f t="shared" si="1182"/>
        <v>0</v>
      </c>
      <c r="BX500" s="222">
        <f t="shared" si="1183"/>
        <v>0</v>
      </c>
      <c r="BY500" s="222">
        <f t="shared" si="1184"/>
        <v>0</v>
      </c>
      <c r="BZ500" s="222">
        <f t="shared" si="1185"/>
        <v>0</v>
      </c>
      <c r="CA500" s="222">
        <f t="shared" si="1186"/>
        <v>0</v>
      </c>
      <c r="CB500" s="222">
        <f t="shared" si="1187"/>
        <v>0</v>
      </c>
      <c r="CC500" s="222">
        <f t="shared" si="1188"/>
        <v>0</v>
      </c>
      <c r="CD500" s="222">
        <f t="shared" si="1189"/>
        <v>0</v>
      </c>
      <c r="CE500" s="222">
        <f t="shared" si="1190"/>
        <v>0</v>
      </c>
      <c r="CF500" s="222">
        <f t="shared" si="1191"/>
        <v>0</v>
      </c>
      <c r="CG500" s="222">
        <f t="shared" si="1192"/>
        <v>0</v>
      </c>
      <c r="CH500" s="222">
        <f t="shared" si="1193"/>
        <v>0</v>
      </c>
      <c r="CI500" s="222">
        <f t="shared" si="1194"/>
        <v>0</v>
      </c>
      <c r="CJ500" s="222">
        <f t="shared" si="1195"/>
        <v>0</v>
      </c>
      <c r="CK500" s="222">
        <f t="shared" si="1196"/>
        <v>0</v>
      </c>
      <c r="CL500" s="222">
        <f t="shared" si="1197"/>
        <v>0</v>
      </c>
      <c r="CM500" s="222">
        <f t="shared" si="1198"/>
        <v>0</v>
      </c>
      <c r="CN500" s="222">
        <f t="shared" si="1199"/>
        <v>0</v>
      </c>
      <c r="CO500" s="222">
        <f t="shared" si="1200"/>
        <v>0</v>
      </c>
      <c r="CP500" s="222">
        <f t="shared" si="1201"/>
        <v>0</v>
      </c>
      <c r="CQ500" s="222">
        <f t="shared" si="1202"/>
        <v>0</v>
      </c>
      <c r="CR500" s="222">
        <f t="shared" si="1203"/>
        <v>0</v>
      </c>
      <c r="CS500" s="222">
        <f t="shared" si="1204"/>
        <v>0</v>
      </c>
      <c r="CT500" s="222">
        <f t="shared" si="1205"/>
        <v>0</v>
      </c>
      <c r="CU500" s="222">
        <f t="shared" si="1206"/>
        <v>0</v>
      </c>
      <c r="CV500" s="222">
        <f t="shared" si="1207"/>
        <v>0</v>
      </c>
      <c r="CW500" s="222">
        <f t="shared" si="1208"/>
        <v>0</v>
      </c>
      <c r="CX500" s="222">
        <f t="shared" si="1209"/>
        <v>0</v>
      </c>
      <c r="CY500" s="222">
        <f t="shared" si="1210"/>
        <v>0</v>
      </c>
      <c r="CZ500" s="222">
        <f t="shared" si="1211"/>
        <v>0</v>
      </c>
      <c r="DA500" s="222">
        <f t="shared" si="1212"/>
        <v>0</v>
      </c>
      <c r="DB500" s="222">
        <f t="shared" si="1213"/>
        <v>0</v>
      </c>
      <c r="DC500" s="222">
        <f t="shared" si="1214"/>
        <v>0</v>
      </c>
      <c r="DD500" s="222">
        <f t="shared" si="1215"/>
        <v>0</v>
      </c>
      <c r="DE500" s="222">
        <f t="shared" si="1216"/>
        <v>0</v>
      </c>
      <c r="DF500" s="222">
        <f t="shared" si="1217"/>
        <v>0</v>
      </c>
      <c r="DG500" s="222">
        <f t="shared" si="1218"/>
        <v>0</v>
      </c>
      <c r="DH500" s="222">
        <f t="shared" si="1219"/>
        <v>0</v>
      </c>
      <c r="DI500" s="222">
        <f t="shared" si="1220"/>
        <v>0</v>
      </c>
      <c r="DJ500" s="222">
        <f t="shared" si="1221"/>
        <v>0</v>
      </c>
      <c r="DK500" s="222">
        <f t="shared" si="1222"/>
        <v>0</v>
      </c>
      <c r="DL500" s="222">
        <f t="shared" si="1223"/>
        <v>0</v>
      </c>
      <c r="DM500" s="222">
        <f t="shared" si="1224"/>
        <v>0</v>
      </c>
      <c r="DN500" s="222">
        <f t="shared" si="1225"/>
        <v>0</v>
      </c>
      <c r="DO500" s="222">
        <f t="shared" si="1226"/>
        <v>0</v>
      </c>
      <c r="DP500" s="222">
        <f t="shared" si="1227"/>
        <v>0</v>
      </c>
      <c r="DQ500" s="222">
        <f t="shared" si="1228"/>
        <v>0</v>
      </c>
      <c r="DR500" s="222">
        <f t="shared" si="1229"/>
        <v>0</v>
      </c>
      <c r="DS500" s="222">
        <f t="shared" si="1230"/>
        <v>0</v>
      </c>
      <c r="DT500" s="222">
        <f t="shared" si="1231"/>
        <v>0</v>
      </c>
      <c r="DU500" s="222">
        <f t="shared" si="1232"/>
        <v>0</v>
      </c>
      <c r="DV500" s="222">
        <f t="shared" si="1233"/>
        <v>0</v>
      </c>
      <c r="DW500" s="222">
        <f t="shared" si="1234"/>
        <v>0</v>
      </c>
      <c r="DX500" s="222">
        <f t="shared" si="1235"/>
        <v>0</v>
      </c>
      <c r="DY500" s="222">
        <f t="shared" si="1236"/>
        <v>0</v>
      </c>
      <c r="DZ500" s="222">
        <f t="shared" si="1237"/>
        <v>0</v>
      </c>
      <c r="EA500" s="222">
        <f t="shared" si="1238"/>
        <v>0</v>
      </c>
      <c r="EB500" s="222">
        <f t="shared" si="1239"/>
        <v>0</v>
      </c>
      <c r="EC500" s="222">
        <f t="shared" si="1240"/>
        <v>0</v>
      </c>
      <c r="ED500" s="222">
        <f t="shared" si="1241"/>
        <v>0</v>
      </c>
      <c r="EE500" s="222">
        <f t="shared" si="1242"/>
        <v>0</v>
      </c>
      <c r="EF500" s="222">
        <f t="shared" si="1243"/>
        <v>0</v>
      </c>
      <c r="EG500" s="222">
        <f t="shared" si="1244"/>
        <v>0</v>
      </c>
      <c r="EH500" s="222">
        <f t="shared" si="1245"/>
        <v>0</v>
      </c>
      <c r="EI500" s="222">
        <f t="shared" si="1246"/>
        <v>0</v>
      </c>
      <c r="EJ500" s="222">
        <f t="shared" si="1247"/>
        <v>0</v>
      </c>
      <c r="EK500" s="222">
        <f t="shared" si="1248"/>
        <v>0</v>
      </c>
      <c r="EL500" s="222">
        <f t="shared" si="1249"/>
        <v>0</v>
      </c>
      <c r="EM500" s="222">
        <f t="shared" si="1250"/>
        <v>0</v>
      </c>
      <c r="EN500" s="222">
        <f t="shared" si="1251"/>
        <v>0</v>
      </c>
      <c r="EO500" s="222">
        <f t="shared" si="1252"/>
        <v>0</v>
      </c>
      <c r="EP500" s="222">
        <f t="shared" si="1253"/>
        <v>0</v>
      </c>
      <c r="EQ500" s="222">
        <f t="shared" si="1254"/>
        <v>0</v>
      </c>
      <c r="ER500" s="222">
        <f t="shared" si="1255"/>
        <v>0</v>
      </c>
      <c r="ES500" s="222">
        <f t="shared" si="1256"/>
        <v>0</v>
      </c>
      <c r="ET500" s="222">
        <f t="shared" si="1257"/>
        <v>0</v>
      </c>
      <c r="EU500" s="222">
        <f t="shared" si="1258"/>
        <v>0</v>
      </c>
      <c r="EV500" s="222">
        <f t="shared" si="1259"/>
        <v>0</v>
      </c>
      <c r="EW500" s="222">
        <f t="shared" si="1260"/>
        <v>0</v>
      </c>
      <c r="EX500" s="222">
        <f t="shared" si="1261"/>
        <v>0</v>
      </c>
      <c r="EY500" s="222">
        <f t="shared" si="1262"/>
        <v>0</v>
      </c>
      <c r="EZ500" s="222">
        <f t="shared" si="1263"/>
        <v>0</v>
      </c>
      <c r="FA500" s="222">
        <f t="shared" si="1264"/>
        <v>0</v>
      </c>
      <c r="FB500" s="222">
        <f t="shared" si="1265"/>
        <v>0</v>
      </c>
      <c r="FC500" s="222">
        <f t="shared" si="1266"/>
        <v>0</v>
      </c>
      <c r="FD500" s="222">
        <f t="shared" si="1267"/>
        <v>0</v>
      </c>
      <c r="FE500" s="222">
        <f t="shared" si="1268"/>
        <v>0</v>
      </c>
      <c r="FF500" s="222">
        <f t="shared" si="1269"/>
        <v>0</v>
      </c>
      <c r="FG500" s="222">
        <f t="shared" si="1270"/>
        <v>0</v>
      </c>
      <c r="FH500" s="222">
        <f t="shared" si="1271"/>
        <v>0</v>
      </c>
      <c r="FI500" s="222">
        <f t="shared" si="1272"/>
        <v>0</v>
      </c>
      <c r="FJ500" s="222">
        <f t="shared" si="1273"/>
        <v>0</v>
      </c>
      <c r="FK500" s="222">
        <f t="shared" si="1274"/>
        <v>0</v>
      </c>
      <c r="FL500" s="222">
        <f t="shared" si="1275"/>
        <v>0</v>
      </c>
      <c r="FM500" s="222">
        <f t="shared" si="1276"/>
        <v>0</v>
      </c>
      <c r="FN500" s="222">
        <f t="shared" si="1277"/>
        <v>0</v>
      </c>
      <c r="FO500" s="222">
        <f t="shared" si="1278"/>
        <v>0</v>
      </c>
      <c r="FP500" s="222">
        <f t="shared" si="1279"/>
        <v>0</v>
      </c>
      <c r="FQ500" s="222">
        <f t="shared" si="1280"/>
        <v>0</v>
      </c>
      <c r="FR500" s="222">
        <f t="shared" si="1281"/>
        <v>0</v>
      </c>
      <c r="FS500" s="222">
        <f t="shared" si="1282"/>
        <v>0</v>
      </c>
      <c r="FT500" s="222">
        <f t="shared" si="1283"/>
        <v>0</v>
      </c>
      <c r="FU500" s="222">
        <f t="shared" si="1284"/>
        <v>0</v>
      </c>
      <c r="FV500" s="222">
        <f t="shared" si="1285"/>
        <v>0</v>
      </c>
      <c r="FW500" s="222">
        <f t="shared" si="1286"/>
        <v>0</v>
      </c>
      <c r="FX500" s="222">
        <f t="shared" si="1287"/>
        <v>0</v>
      </c>
      <c r="FY500" s="222">
        <f t="shared" si="1288"/>
        <v>0</v>
      </c>
      <c r="FZ500" s="222">
        <f t="shared" si="1289"/>
        <v>0</v>
      </c>
      <c r="GA500" s="222">
        <f t="shared" si="1290"/>
        <v>0</v>
      </c>
      <c r="GB500" s="222">
        <f t="shared" si="1291"/>
        <v>0</v>
      </c>
      <c r="GC500" s="222">
        <f t="shared" si="1292"/>
        <v>0</v>
      </c>
      <c r="GD500" s="222">
        <f t="shared" si="1293"/>
        <v>0</v>
      </c>
      <c r="GE500" s="222">
        <f t="shared" si="1294"/>
        <v>0</v>
      </c>
      <c r="GF500" s="222">
        <f t="shared" si="1295"/>
        <v>0</v>
      </c>
      <c r="GG500" s="222">
        <f t="shared" si="1296"/>
        <v>0</v>
      </c>
      <c r="GH500" s="222">
        <f t="shared" si="1297"/>
        <v>0</v>
      </c>
      <c r="GI500" s="222">
        <f t="shared" si="1298"/>
        <v>0</v>
      </c>
      <c r="GJ500" s="222">
        <f t="shared" si="1299"/>
        <v>0</v>
      </c>
      <c r="GK500" s="222">
        <f t="shared" si="1300"/>
        <v>0</v>
      </c>
      <c r="GL500" s="222">
        <f t="shared" si="1301"/>
        <v>0</v>
      </c>
      <c r="GM500" s="222">
        <f t="shared" si="1302"/>
        <v>0</v>
      </c>
      <c r="GN500" s="222">
        <f t="shared" si="1303"/>
        <v>0</v>
      </c>
      <c r="GO500" s="222">
        <f t="shared" si="1304"/>
        <v>0</v>
      </c>
      <c r="GP500" s="222">
        <f t="shared" si="1305"/>
        <v>0</v>
      </c>
      <c r="GQ500" s="222">
        <f t="shared" si="1306"/>
        <v>0</v>
      </c>
      <c r="GR500" s="222">
        <f t="shared" si="1307"/>
        <v>0</v>
      </c>
      <c r="GS500" s="222">
        <f t="shared" si="1308"/>
        <v>0</v>
      </c>
      <c r="GT500" s="222">
        <f t="shared" si="1309"/>
        <v>0</v>
      </c>
      <c r="GU500" s="222">
        <f t="shared" si="1310"/>
        <v>0</v>
      </c>
      <c r="GV500" s="222">
        <f t="shared" si="1311"/>
        <v>0</v>
      </c>
      <c r="GW500" s="222">
        <f t="shared" si="1312"/>
        <v>0</v>
      </c>
      <c r="GX500" s="222">
        <f t="shared" si="1313"/>
        <v>0</v>
      </c>
      <c r="GY500" s="222">
        <f t="shared" si="1314"/>
        <v>0</v>
      </c>
      <c r="GZ500" s="222">
        <f t="shared" si="1315"/>
        <v>0</v>
      </c>
      <c r="HA500" s="222">
        <f t="shared" si="1316"/>
        <v>0</v>
      </c>
      <c r="HB500" s="222">
        <f t="shared" si="1317"/>
        <v>0</v>
      </c>
      <c r="HC500" s="222">
        <f t="shared" si="1318"/>
        <v>0</v>
      </c>
      <c r="HD500" s="222">
        <f t="shared" si="1319"/>
        <v>0</v>
      </c>
      <c r="HE500" s="222">
        <f t="shared" si="1320"/>
        <v>0</v>
      </c>
      <c r="HF500" s="222">
        <f t="shared" si="1321"/>
        <v>0</v>
      </c>
      <c r="HG500" s="222">
        <f t="shared" si="1322"/>
        <v>0</v>
      </c>
      <c r="HH500" s="222">
        <f t="shared" si="1323"/>
        <v>0</v>
      </c>
      <c r="HI500" s="222">
        <f t="shared" si="1324"/>
        <v>0</v>
      </c>
      <c r="HJ500" s="222">
        <f t="shared" si="1325"/>
        <v>0</v>
      </c>
      <c r="HK500" s="222">
        <f t="shared" si="1326"/>
        <v>0</v>
      </c>
      <c r="HL500" s="222">
        <f t="shared" si="1327"/>
        <v>0</v>
      </c>
      <c r="HM500" s="222">
        <f t="shared" si="1328"/>
        <v>0</v>
      </c>
      <c r="HN500" s="222">
        <f t="shared" si="1329"/>
        <v>0</v>
      </c>
      <c r="HO500" s="222">
        <f t="shared" si="1330"/>
        <v>0</v>
      </c>
      <c r="HP500" s="222">
        <f t="shared" si="1331"/>
        <v>0</v>
      </c>
      <c r="HQ500" s="222">
        <f t="shared" si="1332"/>
        <v>0</v>
      </c>
      <c r="HR500" s="222">
        <f t="shared" si="1333"/>
        <v>0</v>
      </c>
      <c r="HS500" s="222">
        <f t="shared" si="1334"/>
        <v>0</v>
      </c>
      <c r="HT500" s="222">
        <f t="shared" si="1335"/>
        <v>0</v>
      </c>
      <c r="HU500" s="222">
        <f t="shared" si="1336"/>
        <v>0</v>
      </c>
      <c r="HV500" s="222">
        <f t="shared" si="1337"/>
        <v>0</v>
      </c>
      <c r="HW500" s="222">
        <f t="shared" si="1338"/>
        <v>0</v>
      </c>
      <c r="HX500" s="222">
        <f t="shared" si="1339"/>
        <v>0</v>
      </c>
      <c r="HY500" s="222">
        <f t="shared" si="1340"/>
        <v>0</v>
      </c>
      <c r="HZ500" s="222">
        <f t="shared" si="1341"/>
        <v>0</v>
      </c>
      <c r="IA500" s="222">
        <f t="shared" si="1342"/>
        <v>0</v>
      </c>
      <c r="IB500" s="222">
        <f t="shared" si="1343"/>
        <v>0</v>
      </c>
      <c r="IC500" s="222">
        <f t="shared" si="1344"/>
        <v>0</v>
      </c>
      <c r="ID500" s="222">
        <f t="shared" si="1345"/>
        <v>0</v>
      </c>
      <c r="IE500" s="222">
        <f t="shared" si="1346"/>
        <v>0</v>
      </c>
      <c r="IF500" s="222">
        <f t="shared" si="1347"/>
        <v>0</v>
      </c>
      <c r="IG500" s="222">
        <f t="shared" si="1348"/>
        <v>0</v>
      </c>
      <c r="IH500" s="222">
        <f t="shared" si="1349"/>
        <v>0</v>
      </c>
      <c r="II500" s="222">
        <f t="shared" si="1350"/>
        <v>0</v>
      </c>
      <c r="IJ500" s="222">
        <f t="shared" si="1351"/>
        <v>0</v>
      </c>
      <c r="IK500" s="222">
        <f t="shared" si="1352"/>
        <v>0</v>
      </c>
      <c r="IL500" s="222">
        <f t="shared" si="1353"/>
        <v>0</v>
      </c>
      <c r="IM500" s="222">
        <f t="shared" si="1354"/>
        <v>0</v>
      </c>
      <c r="IN500" s="222">
        <f t="shared" si="1355"/>
        <v>0</v>
      </c>
      <c r="IO500" s="222">
        <f t="shared" si="1356"/>
        <v>0</v>
      </c>
      <c r="IP500" s="222">
        <f t="shared" si="1357"/>
        <v>0</v>
      </c>
      <c r="IQ500" s="222">
        <f t="shared" si="1358"/>
        <v>0</v>
      </c>
      <c r="IR500" s="222">
        <f t="shared" si="1359"/>
        <v>0</v>
      </c>
      <c r="IS500" s="222">
        <f t="shared" si="1360"/>
        <v>0</v>
      </c>
      <c r="IT500" s="222">
        <f t="shared" si="1361"/>
        <v>0</v>
      </c>
      <c r="IU500" s="222">
        <f t="shared" si="1362"/>
        <v>0</v>
      </c>
      <c r="IV500" s="222">
        <f t="shared" si="1363"/>
        <v>0</v>
      </c>
      <c r="IW500" s="222">
        <f t="shared" si="1364"/>
        <v>0</v>
      </c>
      <c r="IX500" s="222">
        <f t="shared" si="1365"/>
        <v>0</v>
      </c>
      <c r="IY500" s="222">
        <f t="shared" si="1366"/>
        <v>0</v>
      </c>
      <c r="IZ500" s="222">
        <f t="shared" si="1367"/>
        <v>0</v>
      </c>
      <c r="JA500" s="222">
        <f t="shared" si="1368"/>
        <v>0</v>
      </c>
      <c r="JB500" s="222">
        <f t="shared" si="1369"/>
        <v>0</v>
      </c>
    </row>
    <row r="501" spans="2:262">
      <c r="B501" s="230">
        <v>140</v>
      </c>
      <c r="C501" s="229">
        <f t="shared" si="1370"/>
        <v>2.734375000000002E-3</v>
      </c>
      <c r="D501" s="226">
        <f t="shared" ca="1" si="1113"/>
        <v>17.999999999981409</v>
      </c>
      <c r="E501" s="225">
        <f ca="1">EP361</f>
        <v>-1.8589594911120842E-11</v>
      </c>
      <c r="F501" s="224">
        <v>140</v>
      </c>
      <c r="G501" s="222">
        <f t="shared" si="1114"/>
        <v>0</v>
      </c>
      <c r="H501" s="222">
        <f t="shared" si="1115"/>
        <v>0</v>
      </c>
      <c r="I501" s="222">
        <f t="shared" si="1116"/>
        <v>0</v>
      </c>
      <c r="J501" s="222">
        <f t="shared" si="1117"/>
        <v>0</v>
      </c>
      <c r="K501" s="222">
        <f t="shared" si="1118"/>
        <v>0</v>
      </c>
      <c r="L501" s="222">
        <f t="shared" si="1119"/>
        <v>0</v>
      </c>
      <c r="M501" s="222">
        <f t="shared" si="1120"/>
        <v>0</v>
      </c>
      <c r="N501" s="222">
        <f t="shared" si="1121"/>
        <v>0</v>
      </c>
      <c r="O501" s="222">
        <f t="shared" si="1122"/>
        <v>0</v>
      </c>
      <c r="P501" s="222">
        <f t="shared" si="1123"/>
        <v>0</v>
      </c>
      <c r="Q501" s="222">
        <f t="shared" si="1124"/>
        <v>0</v>
      </c>
      <c r="R501" s="222">
        <f t="shared" si="1125"/>
        <v>0</v>
      </c>
      <c r="S501" s="222">
        <f t="shared" si="1126"/>
        <v>0</v>
      </c>
      <c r="T501" s="222">
        <f t="shared" si="1127"/>
        <v>0</v>
      </c>
      <c r="U501" s="222">
        <f t="shared" si="1128"/>
        <v>0</v>
      </c>
      <c r="V501" s="222">
        <f t="shared" si="1129"/>
        <v>0</v>
      </c>
      <c r="W501" s="222">
        <f t="shared" si="1130"/>
        <v>0</v>
      </c>
      <c r="X501" s="222">
        <f t="shared" si="1131"/>
        <v>0</v>
      </c>
      <c r="Y501" s="222">
        <f t="shared" si="1132"/>
        <v>0</v>
      </c>
      <c r="Z501" s="222">
        <f t="shared" si="1133"/>
        <v>0</v>
      </c>
      <c r="AA501" s="222">
        <f t="shared" si="1134"/>
        <v>0</v>
      </c>
      <c r="AB501" s="222">
        <f t="shared" si="1135"/>
        <v>0</v>
      </c>
      <c r="AC501" s="222">
        <f t="shared" si="1136"/>
        <v>0</v>
      </c>
      <c r="AD501" s="222">
        <f t="shared" si="1137"/>
        <v>0</v>
      </c>
      <c r="AE501" s="222">
        <f t="shared" si="1138"/>
        <v>0</v>
      </c>
      <c r="AF501" s="222">
        <f t="shared" si="1139"/>
        <v>0</v>
      </c>
      <c r="AG501" s="222">
        <f t="shared" si="1140"/>
        <v>0</v>
      </c>
      <c r="AH501" s="222">
        <f t="shared" si="1141"/>
        <v>0</v>
      </c>
      <c r="AI501" s="222">
        <f t="shared" si="1142"/>
        <v>0</v>
      </c>
      <c r="AJ501" s="222">
        <f t="shared" si="1143"/>
        <v>0</v>
      </c>
      <c r="AK501" s="222">
        <f t="shared" si="1144"/>
        <v>0</v>
      </c>
      <c r="AL501" s="222">
        <f t="shared" si="1145"/>
        <v>0</v>
      </c>
      <c r="AM501" s="222">
        <f t="shared" si="1146"/>
        <v>0</v>
      </c>
      <c r="AN501" s="222">
        <f t="shared" si="1147"/>
        <v>0</v>
      </c>
      <c r="AO501" s="222">
        <f t="shared" si="1148"/>
        <v>0</v>
      </c>
      <c r="AP501" s="222">
        <f t="shared" si="1149"/>
        <v>0</v>
      </c>
      <c r="AQ501" s="222">
        <f t="shared" si="1150"/>
        <v>0</v>
      </c>
      <c r="AR501" s="222">
        <f t="shared" si="1151"/>
        <v>0</v>
      </c>
      <c r="AS501" s="222">
        <f t="shared" si="1152"/>
        <v>0</v>
      </c>
      <c r="AT501" s="222">
        <f t="shared" si="1153"/>
        <v>0</v>
      </c>
      <c r="AU501" s="222">
        <f t="shared" si="1154"/>
        <v>0</v>
      </c>
      <c r="AV501" s="222">
        <f t="shared" si="1155"/>
        <v>0</v>
      </c>
      <c r="AW501" s="222">
        <f t="shared" si="1156"/>
        <v>0</v>
      </c>
      <c r="AX501" s="222">
        <f t="shared" si="1157"/>
        <v>0</v>
      </c>
      <c r="AY501" s="222">
        <f t="shared" si="1158"/>
        <v>0</v>
      </c>
      <c r="AZ501" s="222">
        <f t="shared" si="1159"/>
        <v>0</v>
      </c>
      <c r="BA501" s="222">
        <f t="shared" si="1160"/>
        <v>0</v>
      </c>
      <c r="BB501" s="222">
        <f t="shared" si="1161"/>
        <v>0</v>
      </c>
      <c r="BC501" s="222">
        <f t="shared" si="1162"/>
        <v>0</v>
      </c>
      <c r="BD501" s="222">
        <f t="shared" si="1163"/>
        <v>0</v>
      </c>
      <c r="BE501" s="222">
        <f t="shared" si="1164"/>
        <v>0</v>
      </c>
      <c r="BF501" s="222">
        <f t="shared" si="1165"/>
        <v>0</v>
      </c>
      <c r="BG501" s="222">
        <f t="shared" si="1166"/>
        <v>0</v>
      </c>
      <c r="BH501" s="222">
        <f t="shared" si="1167"/>
        <v>0</v>
      </c>
      <c r="BI501" s="222">
        <f t="shared" si="1168"/>
        <v>0</v>
      </c>
      <c r="BJ501" s="222">
        <f t="shared" si="1169"/>
        <v>0</v>
      </c>
      <c r="BK501" s="222">
        <f t="shared" si="1170"/>
        <v>0</v>
      </c>
      <c r="BL501" s="222">
        <f t="shared" si="1171"/>
        <v>0</v>
      </c>
      <c r="BM501" s="222">
        <f t="shared" si="1172"/>
        <v>0</v>
      </c>
      <c r="BN501" s="222">
        <f t="shared" si="1173"/>
        <v>0</v>
      </c>
      <c r="BO501" s="222">
        <f t="shared" si="1174"/>
        <v>0</v>
      </c>
      <c r="BP501" s="222">
        <f t="shared" si="1175"/>
        <v>0</v>
      </c>
      <c r="BQ501" s="222">
        <f t="shared" si="1176"/>
        <v>0</v>
      </c>
      <c r="BR501" s="222">
        <f t="shared" si="1177"/>
        <v>0</v>
      </c>
      <c r="BS501" s="222">
        <f t="shared" si="1178"/>
        <v>0</v>
      </c>
      <c r="BT501" s="222">
        <f t="shared" si="1179"/>
        <v>0</v>
      </c>
      <c r="BU501" s="222">
        <f t="shared" si="1180"/>
        <v>0</v>
      </c>
      <c r="BV501" s="222">
        <f t="shared" si="1181"/>
        <v>0</v>
      </c>
      <c r="BW501" s="222">
        <f t="shared" si="1182"/>
        <v>0</v>
      </c>
      <c r="BX501" s="222">
        <f t="shared" si="1183"/>
        <v>0</v>
      </c>
      <c r="BY501" s="222">
        <f t="shared" si="1184"/>
        <v>0</v>
      </c>
      <c r="BZ501" s="222">
        <f t="shared" si="1185"/>
        <v>0</v>
      </c>
      <c r="CA501" s="222">
        <f t="shared" si="1186"/>
        <v>0</v>
      </c>
      <c r="CB501" s="222">
        <f t="shared" si="1187"/>
        <v>0</v>
      </c>
      <c r="CC501" s="222">
        <f t="shared" si="1188"/>
        <v>0</v>
      </c>
      <c r="CD501" s="222">
        <f t="shared" si="1189"/>
        <v>0</v>
      </c>
      <c r="CE501" s="222">
        <f t="shared" si="1190"/>
        <v>0</v>
      </c>
      <c r="CF501" s="222">
        <f t="shared" si="1191"/>
        <v>0</v>
      </c>
      <c r="CG501" s="222">
        <f t="shared" si="1192"/>
        <v>0</v>
      </c>
      <c r="CH501" s="222">
        <f t="shared" si="1193"/>
        <v>0</v>
      </c>
      <c r="CI501" s="222">
        <f t="shared" si="1194"/>
        <v>0</v>
      </c>
      <c r="CJ501" s="222">
        <f t="shared" si="1195"/>
        <v>0</v>
      </c>
      <c r="CK501" s="222">
        <f t="shared" si="1196"/>
        <v>0</v>
      </c>
      <c r="CL501" s="222">
        <f t="shared" si="1197"/>
        <v>0</v>
      </c>
      <c r="CM501" s="222">
        <f t="shared" si="1198"/>
        <v>0</v>
      </c>
      <c r="CN501" s="222">
        <f t="shared" si="1199"/>
        <v>0</v>
      </c>
      <c r="CO501" s="222">
        <f t="shared" si="1200"/>
        <v>0</v>
      </c>
      <c r="CP501" s="222">
        <f t="shared" si="1201"/>
        <v>0</v>
      </c>
      <c r="CQ501" s="222">
        <f t="shared" si="1202"/>
        <v>0</v>
      </c>
      <c r="CR501" s="222">
        <f t="shared" si="1203"/>
        <v>0</v>
      </c>
      <c r="CS501" s="222">
        <f t="shared" si="1204"/>
        <v>0</v>
      </c>
      <c r="CT501" s="222">
        <f t="shared" si="1205"/>
        <v>0</v>
      </c>
      <c r="CU501" s="222">
        <f t="shared" si="1206"/>
        <v>0</v>
      </c>
      <c r="CV501" s="222">
        <f t="shared" si="1207"/>
        <v>0</v>
      </c>
      <c r="CW501" s="222">
        <f t="shared" si="1208"/>
        <v>0</v>
      </c>
      <c r="CX501" s="222">
        <f t="shared" si="1209"/>
        <v>0</v>
      </c>
      <c r="CY501" s="222">
        <f t="shared" si="1210"/>
        <v>0</v>
      </c>
      <c r="CZ501" s="222">
        <f t="shared" si="1211"/>
        <v>0</v>
      </c>
      <c r="DA501" s="222">
        <f t="shared" si="1212"/>
        <v>0</v>
      </c>
      <c r="DB501" s="222">
        <f t="shared" si="1213"/>
        <v>0</v>
      </c>
      <c r="DC501" s="222">
        <f t="shared" si="1214"/>
        <v>0</v>
      </c>
      <c r="DD501" s="222">
        <f t="shared" si="1215"/>
        <v>0</v>
      </c>
      <c r="DE501" s="222">
        <f t="shared" si="1216"/>
        <v>0</v>
      </c>
      <c r="DF501" s="222">
        <f t="shared" si="1217"/>
        <v>0</v>
      </c>
      <c r="DG501" s="222">
        <f t="shared" si="1218"/>
        <v>0</v>
      </c>
      <c r="DH501" s="222">
        <f t="shared" si="1219"/>
        <v>0</v>
      </c>
      <c r="DI501" s="222">
        <f t="shared" si="1220"/>
        <v>0</v>
      </c>
      <c r="DJ501" s="222">
        <f t="shared" si="1221"/>
        <v>0</v>
      </c>
      <c r="DK501" s="222">
        <f t="shared" si="1222"/>
        <v>0</v>
      </c>
      <c r="DL501" s="222">
        <f t="shared" si="1223"/>
        <v>0</v>
      </c>
      <c r="DM501" s="222">
        <f t="shared" si="1224"/>
        <v>0</v>
      </c>
      <c r="DN501" s="222">
        <f t="shared" si="1225"/>
        <v>0</v>
      </c>
      <c r="DO501" s="222">
        <f t="shared" si="1226"/>
        <v>0</v>
      </c>
      <c r="DP501" s="222">
        <f t="shared" si="1227"/>
        <v>0</v>
      </c>
      <c r="DQ501" s="222">
        <f t="shared" si="1228"/>
        <v>0</v>
      </c>
      <c r="DR501" s="222">
        <f t="shared" si="1229"/>
        <v>0</v>
      </c>
      <c r="DS501" s="222">
        <f t="shared" si="1230"/>
        <v>0</v>
      </c>
      <c r="DT501" s="222">
        <f t="shared" si="1231"/>
        <v>0</v>
      </c>
      <c r="DU501" s="222">
        <f t="shared" si="1232"/>
        <v>0</v>
      </c>
      <c r="DV501" s="222">
        <f t="shared" si="1233"/>
        <v>0</v>
      </c>
      <c r="DW501" s="222">
        <f t="shared" si="1234"/>
        <v>0</v>
      </c>
      <c r="DX501" s="222">
        <f t="shared" si="1235"/>
        <v>0</v>
      </c>
      <c r="DY501" s="222">
        <f t="shared" si="1236"/>
        <v>0</v>
      </c>
      <c r="DZ501" s="222">
        <f t="shared" si="1237"/>
        <v>0</v>
      </c>
      <c r="EA501" s="222">
        <f t="shared" si="1238"/>
        <v>0</v>
      </c>
      <c r="EB501" s="222">
        <f t="shared" si="1239"/>
        <v>0</v>
      </c>
      <c r="EC501" s="222">
        <f t="shared" si="1240"/>
        <v>0</v>
      </c>
      <c r="ED501" s="222">
        <f t="shared" si="1241"/>
        <v>0</v>
      </c>
      <c r="EE501" s="222">
        <f t="shared" si="1242"/>
        <v>0</v>
      </c>
      <c r="EF501" s="222">
        <f t="shared" si="1243"/>
        <v>0</v>
      </c>
      <c r="EG501" s="222">
        <f t="shared" si="1244"/>
        <v>0</v>
      </c>
      <c r="EH501" s="222">
        <f t="shared" si="1245"/>
        <v>0</v>
      </c>
      <c r="EI501" s="222">
        <f t="shared" si="1246"/>
        <v>0</v>
      </c>
      <c r="EJ501" s="222">
        <f t="shared" si="1247"/>
        <v>0</v>
      </c>
      <c r="EK501" s="222">
        <f t="shared" si="1248"/>
        <v>0</v>
      </c>
      <c r="EL501" s="222">
        <f t="shared" si="1249"/>
        <v>0</v>
      </c>
      <c r="EM501" s="222">
        <f t="shared" si="1250"/>
        <v>0</v>
      </c>
      <c r="EN501" s="222">
        <f t="shared" si="1251"/>
        <v>0</v>
      </c>
      <c r="EO501" s="222">
        <f t="shared" si="1252"/>
        <v>0</v>
      </c>
      <c r="EP501" s="222">
        <f t="shared" si="1253"/>
        <v>0</v>
      </c>
      <c r="EQ501" s="222">
        <f t="shared" si="1254"/>
        <v>0</v>
      </c>
      <c r="ER501" s="222">
        <f t="shared" si="1255"/>
        <v>0</v>
      </c>
      <c r="ES501" s="222">
        <f t="shared" si="1256"/>
        <v>0</v>
      </c>
      <c r="ET501" s="222">
        <f t="shared" si="1257"/>
        <v>0</v>
      </c>
      <c r="EU501" s="222">
        <f t="shared" si="1258"/>
        <v>0</v>
      </c>
      <c r="EV501" s="222">
        <f t="shared" si="1259"/>
        <v>0</v>
      </c>
      <c r="EW501" s="222">
        <f t="shared" si="1260"/>
        <v>0</v>
      </c>
      <c r="EX501" s="222">
        <f t="shared" si="1261"/>
        <v>0</v>
      </c>
      <c r="EY501" s="222">
        <f t="shared" si="1262"/>
        <v>0</v>
      </c>
      <c r="EZ501" s="222">
        <f t="shared" si="1263"/>
        <v>0</v>
      </c>
      <c r="FA501" s="222">
        <f t="shared" si="1264"/>
        <v>0</v>
      </c>
      <c r="FB501" s="222">
        <f t="shared" si="1265"/>
        <v>0</v>
      </c>
      <c r="FC501" s="222">
        <f t="shared" si="1266"/>
        <v>0</v>
      </c>
      <c r="FD501" s="222">
        <f t="shared" si="1267"/>
        <v>0</v>
      </c>
      <c r="FE501" s="222">
        <f t="shared" si="1268"/>
        <v>0</v>
      </c>
      <c r="FF501" s="222">
        <f t="shared" si="1269"/>
        <v>0</v>
      </c>
      <c r="FG501" s="222">
        <f t="shared" si="1270"/>
        <v>0</v>
      </c>
      <c r="FH501" s="222">
        <f t="shared" si="1271"/>
        <v>0</v>
      </c>
      <c r="FI501" s="222">
        <f t="shared" si="1272"/>
        <v>0</v>
      </c>
      <c r="FJ501" s="222">
        <f t="shared" si="1273"/>
        <v>0</v>
      </c>
      <c r="FK501" s="222">
        <f t="shared" si="1274"/>
        <v>0</v>
      </c>
      <c r="FL501" s="222">
        <f t="shared" si="1275"/>
        <v>0</v>
      </c>
      <c r="FM501" s="222">
        <f t="shared" si="1276"/>
        <v>0</v>
      </c>
      <c r="FN501" s="222">
        <f t="shared" si="1277"/>
        <v>0</v>
      </c>
      <c r="FO501" s="222">
        <f t="shared" si="1278"/>
        <v>0</v>
      </c>
      <c r="FP501" s="222">
        <f t="shared" si="1279"/>
        <v>0</v>
      </c>
      <c r="FQ501" s="222">
        <f t="shared" si="1280"/>
        <v>0</v>
      </c>
      <c r="FR501" s="222">
        <f t="shared" si="1281"/>
        <v>0</v>
      </c>
      <c r="FS501" s="222">
        <f t="shared" si="1282"/>
        <v>0</v>
      </c>
      <c r="FT501" s="222">
        <f t="shared" si="1283"/>
        <v>0</v>
      </c>
      <c r="FU501" s="222">
        <f t="shared" si="1284"/>
        <v>0</v>
      </c>
      <c r="FV501" s="222">
        <f t="shared" si="1285"/>
        <v>0</v>
      </c>
      <c r="FW501" s="222">
        <f t="shared" si="1286"/>
        <v>0</v>
      </c>
      <c r="FX501" s="222">
        <f t="shared" si="1287"/>
        <v>0</v>
      </c>
      <c r="FY501" s="222">
        <f t="shared" si="1288"/>
        <v>0</v>
      </c>
      <c r="FZ501" s="222">
        <f t="shared" si="1289"/>
        <v>0</v>
      </c>
      <c r="GA501" s="222">
        <f t="shared" si="1290"/>
        <v>0</v>
      </c>
      <c r="GB501" s="222">
        <f t="shared" si="1291"/>
        <v>0</v>
      </c>
      <c r="GC501" s="222">
        <f t="shared" si="1292"/>
        <v>0</v>
      </c>
      <c r="GD501" s="222">
        <f t="shared" si="1293"/>
        <v>0</v>
      </c>
      <c r="GE501" s="222">
        <f t="shared" si="1294"/>
        <v>0</v>
      </c>
      <c r="GF501" s="222">
        <f t="shared" si="1295"/>
        <v>0</v>
      </c>
      <c r="GG501" s="222">
        <f t="shared" si="1296"/>
        <v>0</v>
      </c>
      <c r="GH501" s="222">
        <f t="shared" si="1297"/>
        <v>0</v>
      </c>
      <c r="GI501" s="222">
        <f t="shared" si="1298"/>
        <v>0</v>
      </c>
      <c r="GJ501" s="222">
        <f t="shared" si="1299"/>
        <v>0</v>
      </c>
      <c r="GK501" s="222">
        <f t="shared" si="1300"/>
        <v>0</v>
      </c>
      <c r="GL501" s="222">
        <f t="shared" si="1301"/>
        <v>0</v>
      </c>
      <c r="GM501" s="222">
        <f t="shared" si="1302"/>
        <v>0</v>
      </c>
      <c r="GN501" s="222">
        <f t="shared" si="1303"/>
        <v>0</v>
      </c>
      <c r="GO501" s="222">
        <f t="shared" si="1304"/>
        <v>0</v>
      </c>
      <c r="GP501" s="222">
        <f t="shared" si="1305"/>
        <v>0</v>
      </c>
      <c r="GQ501" s="222">
        <f t="shared" si="1306"/>
        <v>0</v>
      </c>
      <c r="GR501" s="222">
        <f t="shared" si="1307"/>
        <v>0</v>
      </c>
      <c r="GS501" s="222">
        <f t="shared" si="1308"/>
        <v>0</v>
      </c>
      <c r="GT501" s="222">
        <f t="shared" si="1309"/>
        <v>0</v>
      </c>
      <c r="GU501" s="222">
        <f t="shared" si="1310"/>
        <v>0</v>
      </c>
      <c r="GV501" s="222">
        <f t="shared" si="1311"/>
        <v>0</v>
      </c>
      <c r="GW501" s="222">
        <f t="shared" si="1312"/>
        <v>0</v>
      </c>
      <c r="GX501" s="222">
        <f t="shared" si="1313"/>
        <v>0</v>
      </c>
      <c r="GY501" s="222">
        <f t="shared" si="1314"/>
        <v>0</v>
      </c>
      <c r="GZ501" s="222">
        <f t="shared" si="1315"/>
        <v>0</v>
      </c>
      <c r="HA501" s="222">
        <f t="shared" si="1316"/>
        <v>0</v>
      </c>
      <c r="HB501" s="222">
        <f t="shared" si="1317"/>
        <v>0</v>
      </c>
      <c r="HC501" s="222">
        <f t="shared" si="1318"/>
        <v>0</v>
      </c>
      <c r="HD501" s="222">
        <f t="shared" si="1319"/>
        <v>0</v>
      </c>
      <c r="HE501" s="222">
        <f t="shared" si="1320"/>
        <v>0</v>
      </c>
      <c r="HF501" s="222">
        <f t="shared" si="1321"/>
        <v>0</v>
      </c>
      <c r="HG501" s="222">
        <f t="shared" si="1322"/>
        <v>0</v>
      </c>
      <c r="HH501" s="222">
        <f t="shared" si="1323"/>
        <v>0</v>
      </c>
      <c r="HI501" s="222">
        <f t="shared" si="1324"/>
        <v>0</v>
      </c>
      <c r="HJ501" s="222">
        <f t="shared" si="1325"/>
        <v>0</v>
      </c>
      <c r="HK501" s="222">
        <f t="shared" si="1326"/>
        <v>0</v>
      </c>
      <c r="HL501" s="222">
        <f t="shared" si="1327"/>
        <v>0</v>
      </c>
      <c r="HM501" s="222">
        <f t="shared" si="1328"/>
        <v>0</v>
      </c>
      <c r="HN501" s="222">
        <f t="shared" si="1329"/>
        <v>0</v>
      </c>
      <c r="HO501" s="222">
        <f t="shared" si="1330"/>
        <v>0</v>
      </c>
      <c r="HP501" s="222">
        <f t="shared" si="1331"/>
        <v>0</v>
      </c>
      <c r="HQ501" s="222">
        <f t="shared" si="1332"/>
        <v>0</v>
      </c>
      <c r="HR501" s="222">
        <f t="shared" si="1333"/>
        <v>0</v>
      </c>
      <c r="HS501" s="222">
        <f t="shared" si="1334"/>
        <v>0</v>
      </c>
      <c r="HT501" s="222">
        <f t="shared" si="1335"/>
        <v>0</v>
      </c>
      <c r="HU501" s="222">
        <f t="shared" si="1336"/>
        <v>0</v>
      </c>
      <c r="HV501" s="222">
        <f t="shared" si="1337"/>
        <v>0</v>
      </c>
      <c r="HW501" s="222">
        <f t="shared" si="1338"/>
        <v>0</v>
      </c>
      <c r="HX501" s="222">
        <f t="shared" si="1339"/>
        <v>0</v>
      </c>
      <c r="HY501" s="222">
        <f t="shared" si="1340"/>
        <v>0</v>
      </c>
      <c r="HZ501" s="222">
        <f t="shared" si="1341"/>
        <v>0</v>
      </c>
      <c r="IA501" s="222">
        <f t="shared" si="1342"/>
        <v>0</v>
      </c>
      <c r="IB501" s="222">
        <f t="shared" si="1343"/>
        <v>0</v>
      </c>
      <c r="IC501" s="222">
        <f t="shared" si="1344"/>
        <v>0</v>
      </c>
      <c r="ID501" s="222">
        <f t="shared" si="1345"/>
        <v>0</v>
      </c>
      <c r="IE501" s="222">
        <f t="shared" si="1346"/>
        <v>0</v>
      </c>
      <c r="IF501" s="222">
        <f t="shared" si="1347"/>
        <v>0</v>
      </c>
      <c r="IG501" s="222">
        <f t="shared" si="1348"/>
        <v>0</v>
      </c>
      <c r="IH501" s="222">
        <f t="shared" si="1349"/>
        <v>0</v>
      </c>
      <c r="II501" s="222">
        <f t="shared" si="1350"/>
        <v>0</v>
      </c>
      <c r="IJ501" s="222">
        <f t="shared" si="1351"/>
        <v>0</v>
      </c>
      <c r="IK501" s="222">
        <f t="shared" si="1352"/>
        <v>0</v>
      </c>
      <c r="IL501" s="222">
        <f t="shared" si="1353"/>
        <v>0</v>
      </c>
      <c r="IM501" s="222">
        <f t="shared" si="1354"/>
        <v>0</v>
      </c>
      <c r="IN501" s="222">
        <f t="shared" si="1355"/>
        <v>0</v>
      </c>
      <c r="IO501" s="222">
        <f t="shared" si="1356"/>
        <v>0</v>
      </c>
      <c r="IP501" s="222">
        <f t="shared" si="1357"/>
        <v>0</v>
      </c>
      <c r="IQ501" s="222">
        <f t="shared" si="1358"/>
        <v>0</v>
      </c>
      <c r="IR501" s="222">
        <f t="shared" si="1359"/>
        <v>0</v>
      </c>
      <c r="IS501" s="222">
        <f t="shared" si="1360"/>
        <v>0</v>
      </c>
      <c r="IT501" s="222">
        <f t="shared" si="1361"/>
        <v>0</v>
      </c>
      <c r="IU501" s="222">
        <f t="shared" si="1362"/>
        <v>0</v>
      </c>
      <c r="IV501" s="222">
        <f t="shared" si="1363"/>
        <v>0</v>
      </c>
      <c r="IW501" s="222">
        <f t="shared" si="1364"/>
        <v>0</v>
      </c>
      <c r="IX501" s="222">
        <f t="shared" si="1365"/>
        <v>0</v>
      </c>
      <c r="IY501" s="222">
        <f t="shared" si="1366"/>
        <v>0</v>
      </c>
      <c r="IZ501" s="222">
        <f t="shared" si="1367"/>
        <v>0</v>
      </c>
      <c r="JA501" s="222">
        <f t="shared" si="1368"/>
        <v>0</v>
      </c>
      <c r="JB501" s="222">
        <f t="shared" si="1369"/>
        <v>0</v>
      </c>
    </row>
    <row r="502" spans="2:262">
      <c r="B502" s="230">
        <v>141</v>
      </c>
      <c r="C502" s="229">
        <f t="shared" si="1370"/>
        <v>2.753906250000002E-3</v>
      </c>
      <c r="D502" s="226">
        <f t="shared" ca="1" si="1113"/>
        <v>17.999999999963126</v>
      </c>
      <c r="E502" s="225">
        <f ca="1">EQ361</f>
        <v>-3.6873131523112809E-11</v>
      </c>
      <c r="F502" s="224">
        <v>141</v>
      </c>
      <c r="G502" s="222">
        <f t="shared" si="1114"/>
        <v>0</v>
      </c>
      <c r="H502" s="222">
        <f t="shared" si="1115"/>
        <v>0</v>
      </c>
      <c r="I502" s="222">
        <f t="shared" si="1116"/>
        <v>0</v>
      </c>
      <c r="J502" s="222">
        <f t="shared" si="1117"/>
        <v>0</v>
      </c>
      <c r="K502" s="222">
        <f t="shared" si="1118"/>
        <v>0</v>
      </c>
      <c r="L502" s="222">
        <f t="shared" si="1119"/>
        <v>0</v>
      </c>
      <c r="M502" s="222">
        <f t="shared" si="1120"/>
        <v>0</v>
      </c>
      <c r="N502" s="222">
        <f t="shared" si="1121"/>
        <v>0</v>
      </c>
      <c r="O502" s="222">
        <f t="shared" si="1122"/>
        <v>0</v>
      </c>
      <c r="P502" s="222">
        <f t="shared" si="1123"/>
        <v>0</v>
      </c>
      <c r="Q502" s="222">
        <f t="shared" si="1124"/>
        <v>0</v>
      </c>
      <c r="R502" s="222">
        <f t="shared" si="1125"/>
        <v>0</v>
      </c>
      <c r="S502" s="222">
        <f t="shared" si="1126"/>
        <v>0</v>
      </c>
      <c r="T502" s="222">
        <f t="shared" si="1127"/>
        <v>0</v>
      </c>
      <c r="U502" s="222">
        <f t="shared" si="1128"/>
        <v>0</v>
      </c>
      <c r="V502" s="222">
        <f t="shared" si="1129"/>
        <v>0</v>
      </c>
      <c r="W502" s="222">
        <f t="shared" si="1130"/>
        <v>0</v>
      </c>
      <c r="X502" s="222">
        <f t="shared" si="1131"/>
        <v>0</v>
      </c>
      <c r="Y502" s="222">
        <f t="shared" si="1132"/>
        <v>0</v>
      </c>
      <c r="Z502" s="222">
        <f t="shared" si="1133"/>
        <v>0</v>
      </c>
      <c r="AA502" s="222">
        <f t="shared" si="1134"/>
        <v>0</v>
      </c>
      <c r="AB502" s="222">
        <f t="shared" si="1135"/>
        <v>0</v>
      </c>
      <c r="AC502" s="222">
        <f t="shared" si="1136"/>
        <v>0</v>
      </c>
      <c r="AD502" s="222">
        <f t="shared" si="1137"/>
        <v>0</v>
      </c>
      <c r="AE502" s="222">
        <f t="shared" si="1138"/>
        <v>0</v>
      </c>
      <c r="AF502" s="222">
        <f t="shared" si="1139"/>
        <v>0</v>
      </c>
      <c r="AG502" s="222">
        <f t="shared" si="1140"/>
        <v>0</v>
      </c>
      <c r="AH502" s="222">
        <f t="shared" si="1141"/>
        <v>0</v>
      </c>
      <c r="AI502" s="222">
        <f t="shared" si="1142"/>
        <v>0</v>
      </c>
      <c r="AJ502" s="222">
        <f t="shared" si="1143"/>
        <v>0</v>
      </c>
      <c r="AK502" s="222">
        <f t="shared" si="1144"/>
        <v>0</v>
      </c>
      <c r="AL502" s="222">
        <f t="shared" si="1145"/>
        <v>0</v>
      </c>
      <c r="AM502" s="222">
        <f t="shared" si="1146"/>
        <v>0</v>
      </c>
      <c r="AN502" s="222">
        <f t="shared" si="1147"/>
        <v>0</v>
      </c>
      <c r="AO502" s="222">
        <f t="shared" si="1148"/>
        <v>0</v>
      </c>
      <c r="AP502" s="222">
        <f t="shared" si="1149"/>
        <v>0</v>
      </c>
      <c r="AQ502" s="222">
        <f t="shared" si="1150"/>
        <v>0</v>
      </c>
      <c r="AR502" s="222">
        <f t="shared" si="1151"/>
        <v>0</v>
      </c>
      <c r="AS502" s="222">
        <f t="shared" si="1152"/>
        <v>0</v>
      </c>
      <c r="AT502" s="222">
        <f t="shared" si="1153"/>
        <v>0</v>
      </c>
      <c r="AU502" s="222">
        <f t="shared" si="1154"/>
        <v>0</v>
      </c>
      <c r="AV502" s="222">
        <f t="shared" si="1155"/>
        <v>0</v>
      </c>
      <c r="AW502" s="222">
        <f t="shared" si="1156"/>
        <v>0</v>
      </c>
      <c r="AX502" s="222">
        <f t="shared" si="1157"/>
        <v>0</v>
      </c>
      <c r="AY502" s="222">
        <f t="shared" si="1158"/>
        <v>0</v>
      </c>
      <c r="AZ502" s="222">
        <f t="shared" si="1159"/>
        <v>0</v>
      </c>
      <c r="BA502" s="222">
        <f t="shared" si="1160"/>
        <v>0</v>
      </c>
      <c r="BB502" s="222">
        <f t="shared" si="1161"/>
        <v>0</v>
      </c>
      <c r="BC502" s="222">
        <f t="shared" si="1162"/>
        <v>0</v>
      </c>
      <c r="BD502" s="222">
        <f t="shared" si="1163"/>
        <v>0</v>
      </c>
      <c r="BE502" s="222">
        <f t="shared" si="1164"/>
        <v>0</v>
      </c>
      <c r="BF502" s="222">
        <f t="shared" si="1165"/>
        <v>0</v>
      </c>
      <c r="BG502" s="222">
        <f t="shared" si="1166"/>
        <v>0</v>
      </c>
      <c r="BH502" s="222">
        <f t="shared" si="1167"/>
        <v>0</v>
      </c>
      <c r="BI502" s="222">
        <f t="shared" si="1168"/>
        <v>0</v>
      </c>
      <c r="BJ502" s="222">
        <f t="shared" si="1169"/>
        <v>0</v>
      </c>
      <c r="BK502" s="222">
        <f t="shared" si="1170"/>
        <v>0</v>
      </c>
      <c r="BL502" s="222">
        <f t="shared" si="1171"/>
        <v>0</v>
      </c>
      <c r="BM502" s="222">
        <f t="shared" si="1172"/>
        <v>0</v>
      </c>
      <c r="BN502" s="222">
        <f t="shared" si="1173"/>
        <v>0</v>
      </c>
      <c r="BO502" s="222">
        <f t="shared" si="1174"/>
        <v>0</v>
      </c>
      <c r="BP502" s="222">
        <f t="shared" si="1175"/>
        <v>0</v>
      </c>
      <c r="BQ502" s="222">
        <f t="shared" si="1176"/>
        <v>0</v>
      </c>
      <c r="BR502" s="222">
        <f t="shared" si="1177"/>
        <v>0</v>
      </c>
      <c r="BS502" s="222">
        <f t="shared" si="1178"/>
        <v>0</v>
      </c>
      <c r="BT502" s="222">
        <f t="shared" si="1179"/>
        <v>0</v>
      </c>
      <c r="BU502" s="222">
        <f t="shared" si="1180"/>
        <v>0</v>
      </c>
      <c r="BV502" s="222">
        <f t="shared" si="1181"/>
        <v>0</v>
      </c>
      <c r="BW502" s="222">
        <f t="shared" si="1182"/>
        <v>0</v>
      </c>
      <c r="BX502" s="222">
        <f t="shared" si="1183"/>
        <v>0</v>
      </c>
      <c r="BY502" s="222">
        <f t="shared" si="1184"/>
        <v>0</v>
      </c>
      <c r="BZ502" s="222">
        <f t="shared" si="1185"/>
        <v>0</v>
      </c>
      <c r="CA502" s="222">
        <f t="shared" si="1186"/>
        <v>0</v>
      </c>
      <c r="CB502" s="222">
        <f t="shared" si="1187"/>
        <v>0</v>
      </c>
      <c r="CC502" s="222">
        <f t="shared" si="1188"/>
        <v>0</v>
      </c>
      <c r="CD502" s="222">
        <f t="shared" si="1189"/>
        <v>0</v>
      </c>
      <c r="CE502" s="222">
        <f t="shared" si="1190"/>
        <v>0</v>
      </c>
      <c r="CF502" s="222">
        <f t="shared" si="1191"/>
        <v>0</v>
      </c>
      <c r="CG502" s="222">
        <f t="shared" si="1192"/>
        <v>0</v>
      </c>
      <c r="CH502" s="222">
        <f t="shared" si="1193"/>
        <v>0</v>
      </c>
      <c r="CI502" s="222">
        <f t="shared" si="1194"/>
        <v>0</v>
      </c>
      <c r="CJ502" s="222">
        <f t="shared" si="1195"/>
        <v>0</v>
      </c>
      <c r="CK502" s="222">
        <f t="shared" si="1196"/>
        <v>0</v>
      </c>
      <c r="CL502" s="222">
        <f t="shared" si="1197"/>
        <v>0</v>
      </c>
      <c r="CM502" s="222">
        <f t="shared" si="1198"/>
        <v>0</v>
      </c>
      <c r="CN502" s="222">
        <f t="shared" si="1199"/>
        <v>0</v>
      </c>
      <c r="CO502" s="222">
        <f t="shared" si="1200"/>
        <v>0</v>
      </c>
      <c r="CP502" s="222">
        <f t="shared" si="1201"/>
        <v>0</v>
      </c>
      <c r="CQ502" s="222">
        <f t="shared" si="1202"/>
        <v>0</v>
      </c>
      <c r="CR502" s="222">
        <f t="shared" si="1203"/>
        <v>0</v>
      </c>
      <c r="CS502" s="222">
        <f t="shared" si="1204"/>
        <v>0</v>
      </c>
      <c r="CT502" s="222">
        <f t="shared" si="1205"/>
        <v>0</v>
      </c>
      <c r="CU502" s="222">
        <f t="shared" si="1206"/>
        <v>0</v>
      </c>
      <c r="CV502" s="222">
        <f t="shared" si="1207"/>
        <v>0</v>
      </c>
      <c r="CW502" s="222">
        <f t="shared" si="1208"/>
        <v>0</v>
      </c>
      <c r="CX502" s="222">
        <f t="shared" si="1209"/>
        <v>0</v>
      </c>
      <c r="CY502" s="222">
        <f t="shared" si="1210"/>
        <v>0</v>
      </c>
      <c r="CZ502" s="222">
        <f t="shared" si="1211"/>
        <v>0</v>
      </c>
      <c r="DA502" s="222">
        <f t="shared" si="1212"/>
        <v>0</v>
      </c>
      <c r="DB502" s="222">
        <f t="shared" si="1213"/>
        <v>0</v>
      </c>
      <c r="DC502" s="222">
        <f t="shared" si="1214"/>
        <v>0</v>
      </c>
      <c r="DD502" s="222">
        <f t="shared" si="1215"/>
        <v>0</v>
      </c>
      <c r="DE502" s="222">
        <f t="shared" si="1216"/>
        <v>0</v>
      </c>
      <c r="DF502" s="222">
        <f t="shared" si="1217"/>
        <v>0</v>
      </c>
      <c r="DG502" s="222">
        <f t="shared" si="1218"/>
        <v>0</v>
      </c>
      <c r="DH502" s="222">
        <f t="shared" si="1219"/>
        <v>0</v>
      </c>
      <c r="DI502" s="222">
        <f t="shared" si="1220"/>
        <v>0</v>
      </c>
      <c r="DJ502" s="222">
        <f t="shared" si="1221"/>
        <v>0</v>
      </c>
      <c r="DK502" s="222">
        <f t="shared" si="1222"/>
        <v>0</v>
      </c>
      <c r="DL502" s="222">
        <f t="shared" si="1223"/>
        <v>0</v>
      </c>
      <c r="DM502" s="222">
        <f t="shared" si="1224"/>
        <v>0</v>
      </c>
      <c r="DN502" s="222">
        <f t="shared" si="1225"/>
        <v>0</v>
      </c>
      <c r="DO502" s="222">
        <f t="shared" si="1226"/>
        <v>0</v>
      </c>
      <c r="DP502" s="222">
        <f t="shared" si="1227"/>
        <v>0</v>
      </c>
      <c r="DQ502" s="222">
        <f t="shared" si="1228"/>
        <v>0</v>
      </c>
      <c r="DR502" s="222">
        <f t="shared" si="1229"/>
        <v>0</v>
      </c>
      <c r="DS502" s="222">
        <f t="shared" si="1230"/>
        <v>0</v>
      </c>
      <c r="DT502" s="222">
        <f t="shared" si="1231"/>
        <v>0</v>
      </c>
      <c r="DU502" s="222">
        <f t="shared" si="1232"/>
        <v>0</v>
      </c>
      <c r="DV502" s="222">
        <f t="shared" si="1233"/>
        <v>0</v>
      </c>
      <c r="DW502" s="222">
        <f t="shared" si="1234"/>
        <v>0</v>
      </c>
      <c r="DX502" s="222">
        <f t="shared" si="1235"/>
        <v>0</v>
      </c>
      <c r="DY502" s="222">
        <f t="shared" si="1236"/>
        <v>0</v>
      </c>
      <c r="DZ502" s="222">
        <f t="shared" si="1237"/>
        <v>0</v>
      </c>
      <c r="EA502" s="222">
        <f t="shared" si="1238"/>
        <v>0</v>
      </c>
      <c r="EB502" s="222">
        <f t="shared" si="1239"/>
        <v>0</v>
      </c>
      <c r="EC502" s="222">
        <f t="shared" si="1240"/>
        <v>0</v>
      </c>
      <c r="ED502" s="222">
        <f t="shared" si="1241"/>
        <v>0</v>
      </c>
      <c r="EE502" s="222">
        <f t="shared" si="1242"/>
        <v>0</v>
      </c>
      <c r="EF502" s="222">
        <f t="shared" si="1243"/>
        <v>0</v>
      </c>
      <c r="EG502" s="222">
        <f t="shared" si="1244"/>
        <v>0</v>
      </c>
      <c r="EH502" s="222">
        <f t="shared" si="1245"/>
        <v>0</v>
      </c>
      <c r="EI502" s="222">
        <f t="shared" si="1246"/>
        <v>0</v>
      </c>
      <c r="EJ502" s="222">
        <f t="shared" si="1247"/>
        <v>0</v>
      </c>
      <c r="EK502" s="222">
        <f t="shared" si="1248"/>
        <v>0</v>
      </c>
      <c r="EL502" s="222">
        <f t="shared" si="1249"/>
        <v>0</v>
      </c>
      <c r="EM502" s="222">
        <f t="shared" si="1250"/>
        <v>0</v>
      </c>
      <c r="EN502" s="222">
        <f t="shared" si="1251"/>
        <v>0</v>
      </c>
      <c r="EO502" s="222">
        <f t="shared" si="1252"/>
        <v>0</v>
      </c>
      <c r="EP502" s="222">
        <f t="shared" si="1253"/>
        <v>0</v>
      </c>
      <c r="EQ502" s="222">
        <f t="shared" si="1254"/>
        <v>0</v>
      </c>
      <c r="ER502" s="222">
        <f t="shared" si="1255"/>
        <v>0</v>
      </c>
      <c r="ES502" s="222">
        <f t="shared" si="1256"/>
        <v>0</v>
      </c>
      <c r="ET502" s="222">
        <f t="shared" si="1257"/>
        <v>0</v>
      </c>
      <c r="EU502" s="222">
        <f t="shared" si="1258"/>
        <v>0</v>
      </c>
      <c r="EV502" s="222">
        <f t="shared" si="1259"/>
        <v>0</v>
      </c>
      <c r="EW502" s="222">
        <f t="shared" si="1260"/>
        <v>0</v>
      </c>
      <c r="EX502" s="222">
        <f t="shared" si="1261"/>
        <v>0</v>
      </c>
      <c r="EY502" s="222">
        <f t="shared" si="1262"/>
        <v>0</v>
      </c>
      <c r="EZ502" s="222">
        <f t="shared" si="1263"/>
        <v>0</v>
      </c>
      <c r="FA502" s="222">
        <f t="shared" si="1264"/>
        <v>0</v>
      </c>
      <c r="FB502" s="222">
        <f t="shared" si="1265"/>
        <v>0</v>
      </c>
      <c r="FC502" s="222">
        <f t="shared" si="1266"/>
        <v>0</v>
      </c>
      <c r="FD502" s="222">
        <f t="shared" si="1267"/>
        <v>0</v>
      </c>
      <c r="FE502" s="222">
        <f t="shared" si="1268"/>
        <v>0</v>
      </c>
      <c r="FF502" s="222">
        <f t="shared" si="1269"/>
        <v>0</v>
      </c>
      <c r="FG502" s="222">
        <f t="shared" si="1270"/>
        <v>0</v>
      </c>
      <c r="FH502" s="222">
        <f t="shared" si="1271"/>
        <v>0</v>
      </c>
      <c r="FI502" s="222">
        <f t="shared" si="1272"/>
        <v>0</v>
      </c>
      <c r="FJ502" s="222">
        <f t="shared" si="1273"/>
        <v>0</v>
      </c>
      <c r="FK502" s="222">
        <f t="shared" si="1274"/>
        <v>0</v>
      </c>
      <c r="FL502" s="222">
        <f t="shared" si="1275"/>
        <v>0</v>
      </c>
      <c r="FM502" s="222">
        <f t="shared" si="1276"/>
        <v>0</v>
      </c>
      <c r="FN502" s="222">
        <f t="shared" si="1277"/>
        <v>0</v>
      </c>
      <c r="FO502" s="222">
        <f t="shared" si="1278"/>
        <v>0</v>
      </c>
      <c r="FP502" s="222">
        <f t="shared" si="1279"/>
        <v>0</v>
      </c>
      <c r="FQ502" s="222">
        <f t="shared" si="1280"/>
        <v>0</v>
      </c>
      <c r="FR502" s="222">
        <f t="shared" si="1281"/>
        <v>0</v>
      </c>
      <c r="FS502" s="222">
        <f t="shared" si="1282"/>
        <v>0</v>
      </c>
      <c r="FT502" s="222">
        <f t="shared" si="1283"/>
        <v>0</v>
      </c>
      <c r="FU502" s="222">
        <f t="shared" si="1284"/>
        <v>0</v>
      </c>
      <c r="FV502" s="222">
        <f t="shared" si="1285"/>
        <v>0</v>
      </c>
      <c r="FW502" s="222">
        <f t="shared" si="1286"/>
        <v>0</v>
      </c>
      <c r="FX502" s="222">
        <f t="shared" si="1287"/>
        <v>0</v>
      </c>
      <c r="FY502" s="222">
        <f t="shared" si="1288"/>
        <v>0</v>
      </c>
      <c r="FZ502" s="222">
        <f t="shared" si="1289"/>
        <v>0</v>
      </c>
      <c r="GA502" s="222">
        <f t="shared" si="1290"/>
        <v>0</v>
      </c>
      <c r="GB502" s="222">
        <f t="shared" si="1291"/>
        <v>0</v>
      </c>
      <c r="GC502" s="222">
        <f t="shared" si="1292"/>
        <v>0</v>
      </c>
      <c r="GD502" s="222">
        <f t="shared" si="1293"/>
        <v>0</v>
      </c>
      <c r="GE502" s="222">
        <f t="shared" si="1294"/>
        <v>0</v>
      </c>
      <c r="GF502" s="222">
        <f t="shared" si="1295"/>
        <v>0</v>
      </c>
      <c r="GG502" s="222">
        <f t="shared" si="1296"/>
        <v>0</v>
      </c>
      <c r="GH502" s="222">
        <f t="shared" si="1297"/>
        <v>0</v>
      </c>
      <c r="GI502" s="222">
        <f t="shared" si="1298"/>
        <v>0</v>
      </c>
      <c r="GJ502" s="222">
        <f t="shared" si="1299"/>
        <v>0</v>
      </c>
      <c r="GK502" s="222">
        <f t="shared" si="1300"/>
        <v>0</v>
      </c>
      <c r="GL502" s="222">
        <f t="shared" si="1301"/>
        <v>0</v>
      </c>
      <c r="GM502" s="222">
        <f t="shared" si="1302"/>
        <v>0</v>
      </c>
      <c r="GN502" s="222">
        <f t="shared" si="1303"/>
        <v>0</v>
      </c>
      <c r="GO502" s="222">
        <f t="shared" si="1304"/>
        <v>0</v>
      </c>
      <c r="GP502" s="222">
        <f t="shared" si="1305"/>
        <v>0</v>
      </c>
      <c r="GQ502" s="222">
        <f t="shared" si="1306"/>
        <v>0</v>
      </c>
      <c r="GR502" s="222">
        <f t="shared" si="1307"/>
        <v>0</v>
      </c>
      <c r="GS502" s="222">
        <f t="shared" si="1308"/>
        <v>0</v>
      </c>
      <c r="GT502" s="222">
        <f t="shared" si="1309"/>
        <v>0</v>
      </c>
      <c r="GU502" s="222">
        <f t="shared" si="1310"/>
        <v>0</v>
      </c>
      <c r="GV502" s="222">
        <f t="shared" si="1311"/>
        <v>0</v>
      </c>
      <c r="GW502" s="222">
        <f t="shared" si="1312"/>
        <v>0</v>
      </c>
      <c r="GX502" s="222">
        <f t="shared" si="1313"/>
        <v>0</v>
      </c>
      <c r="GY502" s="222">
        <f t="shared" si="1314"/>
        <v>0</v>
      </c>
      <c r="GZ502" s="222">
        <f t="shared" si="1315"/>
        <v>0</v>
      </c>
      <c r="HA502" s="222">
        <f t="shared" si="1316"/>
        <v>0</v>
      </c>
      <c r="HB502" s="222">
        <f t="shared" si="1317"/>
        <v>0</v>
      </c>
      <c r="HC502" s="222">
        <f t="shared" si="1318"/>
        <v>0</v>
      </c>
      <c r="HD502" s="222">
        <f t="shared" si="1319"/>
        <v>0</v>
      </c>
      <c r="HE502" s="222">
        <f t="shared" si="1320"/>
        <v>0</v>
      </c>
      <c r="HF502" s="222">
        <f t="shared" si="1321"/>
        <v>0</v>
      </c>
      <c r="HG502" s="222">
        <f t="shared" si="1322"/>
        <v>0</v>
      </c>
      <c r="HH502" s="222">
        <f t="shared" si="1323"/>
        <v>0</v>
      </c>
      <c r="HI502" s="222">
        <f t="shared" si="1324"/>
        <v>0</v>
      </c>
      <c r="HJ502" s="222">
        <f t="shared" si="1325"/>
        <v>0</v>
      </c>
      <c r="HK502" s="222">
        <f t="shared" si="1326"/>
        <v>0</v>
      </c>
      <c r="HL502" s="222">
        <f t="shared" si="1327"/>
        <v>0</v>
      </c>
      <c r="HM502" s="222">
        <f t="shared" si="1328"/>
        <v>0</v>
      </c>
      <c r="HN502" s="222">
        <f t="shared" si="1329"/>
        <v>0</v>
      </c>
      <c r="HO502" s="222">
        <f t="shared" si="1330"/>
        <v>0</v>
      </c>
      <c r="HP502" s="222">
        <f t="shared" si="1331"/>
        <v>0</v>
      </c>
      <c r="HQ502" s="222">
        <f t="shared" si="1332"/>
        <v>0</v>
      </c>
      <c r="HR502" s="222">
        <f t="shared" si="1333"/>
        <v>0</v>
      </c>
      <c r="HS502" s="222">
        <f t="shared" si="1334"/>
        <v>0</v>
      </c>
      <c r="HT502" s="222">
        <f t="shared" si="1335"/>
        <v>0</v>
      </c>
      <c r="HU502" s="222">
        <f t="shared" si="1336"/>
        <v>0</v>
      </c>
      <c r="HV502" s="222">
        <f t="shared" si="1337"/>
        <v>0</v>
      </c>
      <c r="HW502" s="222">
        <f t="shared" si="1338"/>
        <v>0</v>
      </c>
      <c r="HX502" s="222">
        <f t="shared" si="1339"/>
        <v>0</v>
      </c>
      <c r="HY502" s="222">
        <f t="shared" si="1340"/>
        <v>0</v>
      </c>
      <c r="HZ502" s="222">
        <f t="shared" si="1341"/>
        <v>0</v>
      </c>
      <c r="IA502" s="222">
        <f t="shared" si="1342"/>
        <v>0</v>
      </c>
      <c r="IB502" s="222">
        <f t="shared" si="1343"/>
        <v>0</v>
      </c>
      <c r="IC502" s="222">
        <f t="shared" si="1344"/>
        <v>0</v>
      </c>
      <c r="ID502" s="222">
        <f t="shared" si="1345"/>
        <v>0</v>
      </c>
      <c r="IE502" s="222">
        <f t="shared" si="1346"/>
        <v>0</v>
      </c>
      <c r="IF502" s="222">
        <f t="shared" si="1347"/>
        <v>0</v>
      </c>
      <c r="IG502" s="222">
        <f t="shared" si="1348"/>
        <v>0</v>
      </c>
      <c r="IH502" s="222">
        <f t="shared" si="1349"/>
        <v>0</v>
      </c>
      <c r="II502" s="222">
        <f t="shared" si="1350"/>
        <v>0</v>
      </c>
      <c r="IJ502" s="222">
        <f t="shared" si="1351"/>
        <v>0</v>
      </c>
      <c r="IK502" s="222">
        <f t="shared" si="1352"/>
        <v>0</v>
      </c>
      <c r="IL502" s="222">
        <f t="shared" si="1353"/>
        <v>0</v>
      </c>
      <c r="IM502" s="222">
        <f t="shared" si="1354"/>
        <v>0</v>
      </c>
      <c r="IN502" s="222">
        <f t="shared" si="1355"/>
        <v>0</v>
      </c>
      <c r="IO502" s="222">
        <f t="shared" si="1356"/>
        <v>0</v>
      </c>
      <c r="IP502" s="222">
        <f t="shared" si="1357"/>
        <v>0</v>
      </c>
      <c r="IQ502" s="222">
        <f t="shared" si="1358"/>
        <v>0</v>
      </c>
      <c r="IR502" s="222">
        <f t="shared" si="1359"/>
        <v>0</v>
      </c>
      <c r="IS502" s="222">
        <f t="shared" si="1360"/>
        <v>0</v>
      </c>
      <c r="IT502" s="222">
        <f t="shared" si="1361"/>
        <v>0</v>
      </c>
      <c r="IU502" s="222">
        <f t="shared" si="1362"/>
        <v>0</v>
      </c>
      <c r="IV502" s="222">
        <f t="shared" si="1363"/>
        <v>0</v>
      </c>
      <c r="IW502" s="222">
        <f t="shared" si="1364"/>
        <v>0</v>
      </c>
      <c r="IX502" s="222">
        <f t="shared" si="1365"/>
        <v>0</v>
      </c>
      <c r="IY502" s="222">
        <f t="shared" si="1366"/>
        <v>0</v>
      </c>
      <c r="IZ502" s="222">
        <f t="shared" si="1367"/>
        <v>0</v>
      </c>
      <c r="JA502" s="222">
        <f t="shared" si="1368"/>
        <v>0</v>
      </c>
      <c r="JB502" s="222">
        <f t="shared" si="1369"/>
        <v>0</v>
      </c>
    </row>
    <row r="503" spans="2:262">
      <c r="B503" s="230">
        <v>142</v>
      </c>
      <c r="C503" s="229">
        <f t="shared" si="1370"/>
        <v>2.773437500000002E-3</v>
      </c>
      <c r="D503" s="226">
        <f t="shared" ca="1" si="1113"/>
        <v>17.999999999969319</v>
      </c>
      <c r="E503" s="225">
        <f ca="1">ER361</f>
        <v>-3.0680128026881335E-11</v>
      </c>
      <c r="F503" s="224">
        <v>142</v>
      </c>
      <c r="G503" s="222">
        <f t="shared" si="1114"/>
        <v>0</v>
      </c>
      <c r="H503" s="222">
        <f t="shared" si="1115"/>
        <v>0</v>
      </c>
      <c r="I503" s="222">
        <f t="shared" si="1116"/>
        <v>0</v>
      </c>
      <c r="J503" s="222">
        <f t="shared" si="1117"/>
        <v>0</v>
      </c>
      <c r="K503" s="222">
        <f t="shared" si="1118"/>
        <v>0</v>
      </c>
      <c r="L503" s="222">
        <f t="shared" si="1119"/>
        <v>0</v>
      </c>
      <c r="M503" s="222">
        <f t="shared" si="1120"/>
        <v>0</v>
      </c>
      <c r="N503" s="222">
        <f t="shared" si="1121"/>
        <v>0</v>
      </c>
      <c r="O503" s="222">
        <f t="shared" si="1122"/>
        <v>0</v>
      </c>
      <c r="P503" s="222">
        <f t="shared" si="1123"/>
        <v>0</v>
      </c>
      <c r="Q503" s="222">
        <f t="shared" si="1124"/>
        <v>0</v>
      </c>
      <c r="R503" s="222">
        <f t="shared" si="1125"/>
        <v>0</v>
      </c>
      <c r="S503" s="222">
        <f t="shared" si="1126"/>
        <v>0</v>
      </c>
      <c r="T503" s="222">
        <f t="shared" si="1127"/>
        <v>0</v>
      </c>
      <c r="U503" s="222">
        <f t="shared" si="1128"/>
        <v>0</v>
      </c>
      <c r="V503" s="222">
        <f t="shared" si="1129"/>
        <v>0</v>
      </c>
      <c r="W503" s="222">
        <f t="shared" si="1130"/>
        <v>0</v>
      </c>
      <c r="X503" s="222">
        <f t="shared" si="1131"/>
        <v>0</v>
      </c>
      <c r="Y503" s="222">
        <f t="shared" si="1132"/>
        <v>0</v>
      </c>
      <c r="Z503" s="222">
        <f t="shared" si="1133"/>
        <v>0</v>
      </c>
      <c r="AA503" s="222">
        <f t="shared" si="1134"/>
        <v>0</v>
      </c>
      <c r="AB503" s="222">
        <f t="shared" si="1135"/>
        <v>0</v>
      </c>
      <c r="AC503" s="222">
        <f t="shared" si="1136"/>
        <v>0</v>
      </c>
      <c r="AD503" s="222">
        <f t="shared" si="1137"/>
        <v>0</v>
      </c>
      <c r="AE503" s="222">
        <f t="shared" si="1138"/>
        <v>0</v>
      </c>
      <c r="AF503" s="222">
        <f t="shared" si="1139"/>
        <v>0</v>
      </c>
      <c r="AG503" s="222">
        <f t="shared" si="1140"/>
        <v>0</v>
      </c>
      <c r="AH503" s="222">
        <f t="shared" si="1141"/>
        <v>0</v>
      </c>
      <c r="AI503" s="222">
        <f t="shared" si="1142"/>
        <v>0</v>
      </c>
      <c r="AJ503" s="222">
        <f t="shared" si="1143"/>
        <v>0</v>
      </c>
      <c r="AK503" s="222">
        <f t="shared" si="1144"/>
        <v>0</v>
      </c>
      <c r="AL503" s="222">
        <f t="shared" si="1145"/>
        <v>0</v>
      </c>
      <c r="AM503" s="222">
        <f t="shared" si="1146"/>
        <v>0</v>
      </c>
      <c r="AN503" s="222">
        <f t="shared" si="1147"/>
        <v>0</v>
      </c>
      <c r="AO503" s="222">
        <f t="shared" si="1148"/>
        <v>0</v>
      </c>
      <c r="AP503" s="222">
        <f t="shared" si="1149"/>
        <v>0</v>
      </c>
      <c r="AQ503" s="222">
        <f t="shared" si="1150"/>
        <v>0</v>
      </c>
      <c r="AR503" s="222">
        <f t="shared" si="1151"/>
        <v>0</v>
      </c>
      <c r="AS503" s="222">
        <f t="shared" si="1152"/>
        <v>0</v>
      </c>
      <c r="AT503" s="222">
        <f t="shared" si="1153"/>
        <v>0</v>
      </c>
      <c r="AU503" s="222">
        <f t="shared" si="1154"/>
        <v>0</v>
      </c>
      <c r="AV503" s="222">
        <f t="shared" si="1155"/>
        <v>0</v>
      </c>
      <c r="AW503" s="222">
        <f t="shared" si="1156"/>
        <v>0</v>
      </c>
      <c r="AX503" s="222">
        <f t="shared" si="1157"/>
        <v>0</v>
      </c>
      <c r="AY503" s="222">
        <f t="shared" si="1158"/>
        <v>0</v>
      </c>
      <c r="AZ503" s="222">
        <f t="shared" si="1159"/>
        <v>0</v>
      </c>
      <c r="BA503" s="222">
        <f t="shared" si="1160"/>
        <v>0</v>
      </c>
      <c r="BB503" s="222">
        <f t="shared" si="1161"/>
        <v>0</v>
      </c>
      <c r="BC503" s="222">
        <f t="shared" si="1162"/>
        <v>0</v>
      </c>
      <c r="BD503" s="222">
        <f t="shared" si="1163"/>
        <v>0</v>
      </c>
      <c r="BE503" s="222">
        <f t="shared" si="1164"/>
        <v>0</v>
      </c>
      <c r="BF503" s="222">
        <f t="shared" si="1165"/>
        <v>0</v>
      </c>
      <c r="BG503" s="222">
        <f t="shared" si="1166"/>
        <v>0</v>
      </c>
      <c r="BH503" s="222">
        <f t="shared" si="1167"/>
        <v>0</v>
      </c>
      <c r="BI503" s="222">
        <f t="shared" si="1168"/>
        <v>0</v>
      </c>
      <c r="BJ503" s="222">
        <f t="shared" si="1169"/>
        <v>0</v>
      </c>
      <c r="BK503" s="222">
        <f t="shared" si="1170"/>
        <v>0</v>
      </c>
      <c r="BL503" s="222">
        <f t="shared" si="1171"/>
        <v>0</v>
      </c>
      <c r="BM503" s="222">
        <f t="shared" si="1172"/>
        <v>0</v>
      </c>
      <c r="BN503" s="222">
        <f t="shared" si="1173"/>
        <v>0</v>
      </c>
      <c r="BO503" s="222">
        <f t="shared" si="1174"/>
        <v>0</v>
      </c>
      <c r="BP503" s="222">
        <f t="shared" si="1175"/>
        <v>0</v>
      </c>
      <c r="BQ503" s="222">
        <f t="shared" si="1176"/>
        <v>0</v>
      </c>
      <c r="BR503" s="222">
        <f t="shared" si="1177"/>
        <v>0</v>
      </c>
      <c r="BS503" s="222">
        <f t="shared" si="1178"/>
        <v>0</v>
      </c>
      <c r="BT503" s="222">
        <f t="shared" si="1179"/>
        <v>0</v>
      </c>
      <c r="BU503" s="222">
        <f t="shared" si="1180"/>
        <v>0</v>
      </c>
      <c r="BV503" s="222">
        <f t="shared" si="1181"/>
        <v>0</v>
      </c>
      <c r="BW503" s="222">
        <f t="shared" si="1182"/>
        <v>0</v>
      </c>
      <c r="BX503" s="222">
        <f t="shared" si="1183"/>
        <v>0</v>
      </c>
      <c r="BY503" s="222">
        <f t="shared" si="1184"/>
        <v>0</v>
      </c>
      <c r="BZ503" s="222">
        <f t="shared" si="1185"/>
        <v>0</v>
      </c>
      <c r="CA503" s="222">
        <f t="shared" si="1186"/>
        <v>0</v>
      </c>
      <c r="CB503" s="222">
        <f t="shared" si="1187"/>
        <v>0</v>
      </c>
      <c r="CC503" s="222">
        <f t="shared" si="1188"/>
        <v>0</v>
      </c>
      <c r="CD503" s="222">
        <f t="shared" si="1189"/>
        <v>0</v>
      </c>
      <c r="CE503" s="222">
        <f t="shared" si="1190"/>
        <v>0</v>
      </c>
      <c r="CF503" s="222">
        <f t="shared" si="1191"/>
        <v>0</v>
      </c>
      <c r="CG503" s="222">
        <f t="shared" si="1192"/>
        <v>0</v>
      </c>
      <c r="CH503" s="222">
        <f t="shared" si="1193"/>
        <v>0</v>
      </c>
      <c r="CI503" s="222">
        <f t="shared" si="1194"/>
        <v>0</v>
      </c>
      <c r="CJ503" s="222">
        <f t="shared" si="1195"/>
        <v>0</v>
      </c>
      <c r="CK503" s="222">
        <f t="shared" si="1196"/>
        <v>0</v>
      </c>
      <c r="CL503" s="222">
        <f t="shared" si="1197"/>
        <v>0</v>
      </c>
      <c r="CM503" s="222">
        <f t="shared" si="1198"/>
        <v>0</v>
      </c>
      <c r="CN503" s="222">
        <f t="shared" si="1199"/>
        <v>0</v>
      </c>
      <c r="CO503" s="222">
        <f t="shared" si="1200"/>
        <v>0</v>
      </c>
      <c r="CP503" s="222">
        <f t="shared" si="1201"/>
        <v>0</v>
      </c>
      <c r="CQ503" s="222">
        <f t="shared" si="1202"/>
        <v>0</v>
      </c>
      <c r="CR503" s="222">
        <f t="shared" si="1203"/>
        <v>0</v>
      </c>
      <c r="CS503" s="222">
        <f t="shared" si="1204"/>
        <v>0</v>
      </c>
      <c r="CT503" s="222">
        <f t="shared" si="1205"/>
        <v>0</v>
      </c>
      <c r="CU503" s="222">
        <f t="shared" si="1206"/>
        <v>0</v>
      </c>
      <c r="CV503" s="222">
        <f t="shared" si="1207"/>
        <v>0</v>
      </c>
      <c r="CW503" s="222">
        <f t="shared" si="1208"/>
        <v>0</v>
      </c>
      <c r="CX503" s="222">
        <f t="shared" si="1209"/>
        <v>0</v>
      </c>
      <c r="CY503" s="222">
        <f t="shared" si="1210"/>
        <v>0</v>
      </c>
      <c r="CZ503" s="222">
        <f t="shared" si="1211"/>
        <v>0</v>
      </c>
      <c r="DA503" s="222">
        <f t="shared" si="1212"/>
        <v>0</v>
      </c>
      <c r="DB503" s="222">
        <f t="shared" si="1213"/>
        <v>0</v>
      </c>
      <c r="DC503" s="222">
        <f t="shared" si="1214"/>
        <v>0</v>
      </c>
      <c r="DD503" s="222">
        <f t="shared" si="1215"/>
        <v>0</v>
      </c>
      <c r="DE503" s="222">
        <f t="shared" si="1216"/>
        <v>0</v>
      </c>
      <c r="DF503" s="222">
        <f t="shared" si="1217"/>
        <v>0</v>
      </c>
      <c r="DG503" s="222">
        <f t="shared" si="1218"/>
        <v>0</v>
      </c>
      <c r="DH503" s="222">
        <f t="shared" si="1219"/>
        <v>0</v>
      </c>
      <c r="DI503" s="222">
        <f t="shared" si="1220"/>
        <v>0</v>
      </c>
      <c r="DJ503" s="222">
        <f t="shared" si="1221"/>
        <v>0</v>
      </c>
      <c r="DK503" s="222">
        <f t="shared" si="1222"/>
        <v>0</v>
      </c>
      <c r="DL503" s="222">
        <f t="shared" si="1223"/>
        <v>0</v>
      </c>
      <c r="DM503" s="222">
        <f t="shared" si="1224"/>
        <v>0</v>
      </c>
      <c r="DN503" s="222">
        <f t="shared" si="1225"/>
        <v>0</v>
      </c>
      <c r="DO503" s="222">
        <f t="shared" si="1226"/>
        <v>0</v>
      </c>
      <c r="DP503" s="222">
        <f t="shared" si="1227"/>
        <v>0</v>
      </c>
      <c r="DQ503" s="222">
        <f t="shared" si="1228"/>
        <v>0</v>
      </c>
      <c r="DR503" s="222">
        <f t="shared" si="1229"/>
        <v>0</v>
      </c>
      <c r="DS503" s="222">
        <f t="shared" si="1230"/>
        <v>0</v>
      </c>
      <c r="DT503" s="222">
        <f t="shared" si="1231"/>
        <v>0</v>
      </c>
      <c r="DU503" s="222">
        <f t="shared" si="1232"/>
        <v>0</v>
      </c>
      <c r="DV503" s="222">
        <f t="shared" si="1233"/>
        <v>0</v>
      </c>
      <c r="DW503" s="222">
        <f t="shared" si="1234"/>
        <v>0</v>
      </c>
      <c r="DX503" s="222">
        <f t="shared" si="1235"/>
        <v>0</v>
      </c>
      <c r="DY503" s="222">
        <f t="shared" si="1236"/>
        <v>0</v>
      </c>
      <c r="DZ503" s="222">
        <f t="shared" si="1237"/>
        <v>0</v>
      </c>
      <c r="EA503" s="222">
        <f t="shared" si="1238"/>
        <v>0</v>
      </c>
      <c r="EB503" s="222">
        <f t="shared" si="1239"/>
        <v>0</v>
      </c>
      <c r="EC503" s="222">
        <f t="shared" si="1240"/>
        <v>0</v>
      </c>
      <c r="ED503" s="222">
        <f t="shared" si="1241"/>
        <v>0</v>
      </c>
      <c r="EE503" s="222">
        <f t="shared" si="1242"/>
        <v>0</v>
      </c>
      <c r="EF503" s="222">
        <f t="shared" si="1243"/>
        <v>0</v>
      </c>
      <c r="EG503" s="222">
        <f t="shared" si="1244"/>
        <v>0</v>
      </c>
      <c r="EH503" s="222">
        <f t="shared" si="1245"/>
        <v>0</v>
      </c>
      <c r="EI503" s="222">
        <f t="shared" si="1246"/>
        <v>0</v>
      </c>
      <c r="EJ503" s="222">
        <f t="shared" si="1247"/>
        <v>0</v>
      </c>
      <c r="EK503" s="222">
        <f t="shared" si="1248"/>
        <v>0</v>
      </c>
      <c r="EL503" s="222">
        <f t="shared" si="1249"/>
        <v>0</v>
      </c>
      <c r="EM503" s="222">
        <f t="shared" si="1250"/>
        <v>0</v>
      </c>
      <c r="EN503" s="222">
        <f t="shared" si="1251"/>
        <v>0</v>
      </c>
      <c r="EO503" s="222">
        <f t="shared" si="1252"/>
        <v>0</v>
      </c>
      <c r="EP503" s="222">
        <f t="shared" si="1253"/>
        <v>0</v>
      </c>
      <c r="EQ503" s="222">
        <f t="shared" si="1254"/>
        <v>0</v>
      </c>
      <c r="ER503" s="222">
        <f t="shared" si="1255"/>
        <v>0</v>
      </c>
      <c r="ES503" s="222">
        <f t="shared" si="1256"/>
        <v>0</v>
      </c>
      <c r="ET503" s="222">
        <f t="shared" si="1257"/>
        <v>0</v>
      </c>
      <c r="EU503" s="222">
        <f t="shared" si="1258"/>
        <v>0</v>
      </c>
      <c r="EV503" s="222">
        <f t="shared" si="1259"/>
        <v>0</v>
      </c>
      <c r="EW503" s="222">
        <f t="shared" si="1260"/>
        <v>0</v>
      </c>
      <c r="EX503" s="222">
        <f t="shared" si="1261"/>
        <v>0</v>
      </c>
      <c r="EY503" s="222">
        <f t="shared" si="1262"/>
        <v>0</v>
      </c>
      <c r="EZ503" s="222">
        <f t="shared" si="1263"/>
        <v>0</v>
      </c>
      <c r="FA503" s="222">
        <f t="shared" si="1264"/>
        <v>0</v>
      </c>
      <c r="FB503" s="222">
        <f t="shared" si="1265"/>
        <v>0</v>
      </c>
      <c r="FC503" s="222">
        <f t="shared" si="1266"/>
        <v>0</v>
      </c>
      <c r="FD503" s="222">
        <f t="shared" si="1267"/>
        <v>0</v>
      </c>
      <c r="FE503" s="222">
        <f t="shared" si="1268"/>
        <v>0</v>
      </c>
      <c r="FF503" s="222">
        <f t="shared" si="1269"/>
        <v>0</v>
      </c>
      <c r="FG503" s="222">
        <f t="shared" si="1270"/>
        <v>0</v>
      </c>
      <c r="FH503" s="222">
        <f t="shared" si="1271"/>
        <v>0</v>
      </c>
      <c r="FI503" s="222">
        <f t="shared" si="1272"/>
        <v>0</v>
      </c>
      <c r="FJ503" s="222">
        <f t="shared" si="1273"/>
        <v>0</v>
      </c>
      <c r="FK503" s="222">
        <f t="shared" si="1274"/>
        <v>0</v>
      </c>
      <c r="FL503" s="222">
        <f t="shared" si="1275"/>
        <v>0</v>
      </c>
      <c r="FM503" s="222">
        <f t="shared" si="1276"/>
        <v>0</v>
      </c>
      <c r="FN503" s="222">
        <f t="shared" si="1277"/>
        <v>0</v>
      </c>
      <c r="FO503" s="222">
        <f t="shared" si="1278"/>
        <v>0</v>
      </c>
      <c r="FP503" s="222">
        <f t="shared" si="1279"/>
        <v>0</v>
      </c>
      <c r="FQ503" s="222">
        <f t="shared" si="1280"/>
        <v>0</v>
      </c>
      <c r="FR503" s="222">
        <f t="shared" si="1281"/>
        <v>0</v>
      </c>
      <c r="FS503" s="222">
        <f t="shared" si="1282"/>
        <v>0</v>
      </c>
      <c r="FT503" s="222">
        <f t="shared" si="1283"/>
        <v>0</v>
      </c>
      <c r="FU503" s="222">
        <f t="shared" si="1284"/>
        <v>0</v>
      </c>
      <c r="FV503" s="222">
        <f t="shared" si="1285"/>
        <v>0</v>
      </c>
      <c r="FW503" s="222">
        <f t="shared" si="1286"/>
        <v>0</v>
      </c>
      <c r="FX503" s="222">
        <f t="shared" si="1287"/>
        <v>0</v>
      </c>
      <c r="FY503" s="222">
        <f t="shared" si="1288"/>
        <v>0</v>
      </c>
      <c r="FZ503" s="222">
        <f t="shared" si="1289"/>
        <v>0</v>
      </c>
      <c r="GA503" s="222">
        <f t="shared" si="1290"/>
        <v>0</v>
      </c>
      <c r="GB503" s="222">
        <f t="shared" si="1291"/>
        <v>0</v>
      </c>
      <c r="GC503" s="222">
        <f t="shared" si="1292"/>
        <v>0</v>
      </c>
      <c r="GD503" s="222">
        <f t="shared" si="1293"/>
        <v>0</v>
      </c>
      <c r="GE503" s="222">
        <f t="shared" si="1294"/>
        <v>0</v>
      </c>
      <c r="GF503" s="222">
        <f t="shared" si="1295"/>
        <v>0</v>
      </c>
      <c r="GG503" s="222">
        <f t="shared" si="1296"/>
        <v>0</v>
      </c>
      <c r="GH503" s="222">
        <f t="shared" si="1297"/>
        <v>0</v>
      </c>
      <c r="GI503" s="222">
        <f t="shared" si="1298"/>
        <v>0</v>
      </c>
      <c r="GJ503" s="222">
        <f t="shared" si="1299"/>
        <v>0</v>
      </c>
      <c r="GK503" s="222">
        <f t="shared" si="1300"/>
        <v>0</v>
      </c>
      <c r="GL503" s="222">
        <f t="shared" si="1301"/>
        <v>0</v>
      </c>
      <c r="GM503" s="222">
        <f t="shared" si="1302"/>
        <v>0</v>
      </c>
      <c r="GN503" s="222">
        <f t="shared" si="1303"/>
        <v>0</v>
      </c>
      <c r="GO503" s="222">
        <f t="shared" si="1304"/>
        <v>0</v>
      </c>
      <c r="GP503" s="222">
        <f t="shared" si="1305"/>
        <v>0</v>
      </c>
      <c r="GQ503" s="222">
        <f t="shared" si="1306"/>
        <v>0</v>
      </c>
      <c r="GR503" s="222">
        <f t="shared" si="1307"/>
        <v>0</v>
      </c>
      <c r="GS503" s="222">
        <f t="shared" si="1308"/>
        <v>0</v>
      </c>
      <c r="GT503" s="222">
        <f t="shared" si="1309"/>
        <v>0</v>
      </c>
      <c r="GU503" s="222">
        <f t="shared" si="1310"/>
        <v>0</v>
      </c>
      <c r="GV503" s="222">
        <f t="shared" si="1311"/>
        <v>0</v>
      </c>
      <c r="GW503" s="222">
        <f t="shared" si="1312"/>
        <v>0</v>
      </c>
      <c r="GX503" s="222">
        <f t="shared" si="1313"/>
        <v>0</v>
      </c>
      <c r="GY503" s="222">
        <f t="shared" si="1314"/>
        <v>0</v>
      </c>
      <c r="GZ503" s="222">
        <f t="shared" si="1315"/>
        <v>0</v>
      </c>
      <c r="HA503" s="222">
        <f t="shared" si="1316"/>
        <v>0</v>
      </c>
      <c r="HB503" s="222">
        <f t="shared" si="1317"/>
        <v>0</v>
      </c>
      <c r="HC503" s="222">
        <f t="shared" si="1318"/>
        <v>0</v>
      </c>
      <c r="HD503" s="222">
        <f t="shared" si="1319"/>
        <v>0</v>
      </c>
      <c r="HE503" s="222">
        <f t="shared" si="1320"/>
        <v>0</v>
      </c>
      <c r="HF503" s="222">
        <f t="shared" si="1321"/>
        <v>0</v>
      </c>
      <c r="HG503" s="222">
        <f t="shared" si="1322"/>
        <v>0</v>
      </c>
      <c r="HH503" s="222">
        <f t="shared" si="1323"/>
        <v>0</v>
      </c>
      <c r="HI503" s="222">
        <f t="shared" si="1324"/>
        <v>0</v>
      </c>
      <c r="HJ503" s="222">
        <f t="shared" si="1325"/>
        <v>0</v>
      </c>
      <c r="HK503" s="222">
        <f t="shared" si="1326"/>
        <v>0</v>
      </c>
      <c r="HL503" s="222">
        <f t="shared" si="1327"/>
        <v>0</v>
      </c>
      <c r="HM503" s="222">
        <f t="shared" si="1328"/>
        <v>0</v>
      </c>
      <c r="HN503" s="222">
        <f t="shared" si="1329"/>
        <v>0</v>
      </c>
      <c r="HO503" s="222">
        <f t="shared" si="1330"/>
        <v>0</v>
      </c>
      <c r="HP503" s="222">
        <f t="shared" si="1331"/>
        <v>0</v>
      </c>
      <c r="HQ503" s="222">
        <f t="shared" si="1332"/>
        <v>0</v>
      </c>
      <c r="HR503" s="222">
        <f t="shared" si="1333"/>
        <v>0</v>
      </c>
      <c r="HS503" s="222">
        <f t="shared" si="1334"/>
        <v>0</v>
      </c>
      <c r="HT503" s="222">
        <f t="shared" si="1335"/>
        <v>0</v>
      </c>
      <c r="HU503" s="222">
        <f t="shared" si="1336"/>
        <v>0</v>
      </c>
      <c r="HV503" s="222">
        <f t="shared" si="1337"/>
        <v>0</v>
      </c>
      <c r="HW503" s="222">
        <f t="shared" si="1338"/>
        <v>0</v>
      </c>
      <c r="HX503" s="222">
        <f t="shared" si="1339"/>
        <v>0</v>
      </c>
      <c r="HY503" s="222">
        <f t="shared" si="1340"/>
        <v>0</v>
      </c>
      <c r="HZ503" s="222">
        <f t="shared" si="1341"/>
        <v>0</v>
      </c>
      <c r="IA503" s="222">
        <f t="shared" si="1342"/>
        <v>0</v>
      </c>
      <c r="IB503" s="222">
        <f t="shared" si="1343"/>
        <v>0</v>
      </c>
      <c r="IC503" s="222">
        <f t="shared" si="1344"/>
        <v>0</v>
      </c>
      <c r="ID503" s="222">
        <f t="shared" si="1345"/>
        <v>0</v>
      </c>
      <c r="IE503" s="222">
        <f t="shared" si="1346"/>
        <v>0</v>
      </c>
      <c r="IF503" s="222">
        <f t="shared" si="1347"/>
        <v>0</v>
      </c>
      <c r="IG503" s="222">
        <f t="shared" si="1348"/>
        <v>0</v>
      </c>
      <c r="IH503" s="222">
        <f t="shared" si="1349"/>
        <v>0</v>
      </c>
      <c r="II503" s="222">
        <f t="shared" si="1350"/>
        <v>0</v>
      </c>
      <c r="IJ503" s="222">
        <f t="shared" si="1351"/>
        <v>0</v>
      </c>
      <c r="IK503" s="222">
        <f t="shared" si="1352"/>
        <v>0</v>
      </c>
      <c r="IL503" s="222">
        <f t="shared" si="1353"/>
        <v>0</v>
      </c>
      <c r="IM503" s="222">
        <f t="shared" si="1354"/>
        <v>0</v>
      </c>
      <c r="IN503" s="222">
        <f t="shared" si="1355"/>
        <v>0</v>
      </c>
      <c r="IO503" s="222">
        <f t="shared" si="1356"/>
        <v>0</v>
      </c>
      <c r="IP503" s="222">
        <f t="shared" si="1357"/>
        <v>0</v>
      </c>
      <c r="IQ503" s="222">
        <f t="shared" si="1358"/>
        <v>0</v>
      </c>
      <c r="IR503" s="222">
        <f t="shared" si="1359"/>
        <v>0</v>
      </c>
      <c r="IS503" s="222">
        <f t="shared" si="1360"/>
        <v>0</v>
      </c>
      <c r="IT503" s="222">
        <f t="shared" si="1361"/>
        <v>0</v>
      </c>
      <c r="IU503" s="222">
        <f t="shared" si="1362"/>
        <v>0</v>
      </c>
      <c r="IV503" s="222">
        <f t="shared" si="1363"/>
        <v>0</v>
      </c>
      <c r="IW503" s="222">
        <f t="shared" si="1364"/>
        <v>0</v>
      </c>
      <c r="IX503" s="222">
        <f t="shared" si="1365"/>
        <v>0</v>
      </c>
      <c r="IY503" s="222">
        <f t="shared" si="1366"/>
        <v>0</v>
      </c>
      <c r="IZ503" s="222">
        <f t="shared" si="1367"/>
        <v>0</v>
      </c>
      <c r="JA503" s="222">
        <f t="shared" si="1368"/>
        <v>0</v>
      </c>
      <c r="JB503" s="222">
        <f t="shared" si="1369"/>
        <v>0</v>
      </c>
    </row>
    <row r="504" spans="2:262">
      <c r="B504" s="230">
        <v>143</v>
      </c>
      <c r="C504" s="229">
        <f t="shared" si="1370"/>
        <v>2.792968750000002E-3</v>
      </c>
      <c r="D504" s="226">
        <f t="shared" ca="1" si="1113"/>
        <v>17.999999999971774</v>
      </c>
      <c r="E504" s="225">
        <f ca="1">ES361</f>
        <v>-2.8225556655035935E-11</v>
      </c>
      <c r="F504" s="224">
        <v>143</v>
      </c>
      <c r="G504" s="222">
        <f t="shared" si="1114"/>
        <v>0</v>
      </c>
      <c r="H504" s="222">
        <f t="shared" si="1115"/>
        <v>0</v>
      </c>
      <c r="I504" s="222">
        <f t="shared" si="1116"/>
        <v>0</v>
      </c>
      <c r="J504" s="222">
        <f t="shared" si="1117"/>
        <v>0</v>
      </c>
      <c r="K504" s="222">
        <f t="shared" si="1118"/>
        <v>0</v>
      </c>
      <c r="L504" s="222">
        <f t="shared" si="1119"/>
        <v>0</v>
      </c>
      <c r="M504" s="222">
        <f t="shared" si="1120"/>
        <v>0</v>
      </c>
      <c r="N504" s="222">
        <f t="shared" si="1121"/>
        <v>0</v>
      </c>
      <c r="O504" s="222">
        <f t="shared" si="1122"/>
        <v>0</v>
      </c>
      <c r="P504" s="222">
        <f t="shared" si="1123"/>
        <v>0</v>
      </c>
      <c r="Q504" s="222">
        <f t="shared" si="1124"/>
        <v>0</v>
      </c>
      <c r="R504" s="222">
        <f t="shared" si="1125"/>
        <v>0</v>
      </c>
      <c r="S504" s="222">
        <f t="shared" si="1126"/>
        <v>0</v>
      </c>
      <c r="T504" s="222">
        <f t="shared" si="1127"/>
        <v>0</v>
      </c>
      <c r="U504" s="222">
        <f t="shared" si="1128"/>
        <v>0</v>
      </c>
      <c r="V504" s="222">
        <f t="shared" si="1129"/>
        <v>0</v>
      </c>
      <c r="W504" s="222">
        <f t="shared" si="1130"/>
        <v>0</v>
      </c>
      <c r="X504" s="222">
        <f t="shared" si="1131"/>
        <v>0</v>
      </c>
      <c r="Y504" s="222">
        <f t="shared" si="1132"/>
        <v>0</v>
      </c>
      <c r="Z504" s="222">
        <f t="shared" si="1133"/>
        <v>0</v>
      </c>
      <c r="AA504" s="222">
        <f t="shared" si="1134"/>
        <v>0</v>
      </c>
      <c r="AB504" s="222">
        <f t="shared" si="1135"/>
        <v>0</v>
      </c>
      <c r="AC504" s="222">
        <f t="shared" si="1136"/>
        <v>0</v>
      </c>
      <c r="AD504" s="222">
        <f t="shared" si="1137"/>
        <v>0</v>
      </c>
      <c r="AE504" s="222">
        <f t="shared" si="1138"/>
        <v>0</v>
      </c>
      <c r="AF504" s="222">
        <f t="shared" si="1139"/>
        <v>0</v>
      </c>
      <c r="AG504" s="222">
        <f t="shared" si="1140"/>
        <v>0</v>
      </c>
      <c r="AH504" s="222">
        <f t="shared" si="1141"/>
        <v>0</v>
      </c>
      <c r="AI504" s="222">
        <f t="shared" si="1142"/>
        <v>0</v>
      </c>
      <c r="AJ504" s="222">
        <f t="shared" si="1143"/>
        <v>0</v>
      </c>
      <c r="AK504" s="222">
        <f t="shared" si="1144"/>
        <v>0</v>
      </c>
      <c r="AL504" s="222">
        <f t="shared" si="1145"/>
        <v>0</v>
      </c>
      <c r="AM504" s="222">
        <f t="shared" si="1146"/>
        <v>0</v>
      </c>
      <c r="AN504" s="222">
        <f t="shared" si="1147"/>
        <v>0</v>
      </c>
      <c r="AO504" s="222">
        <f t="shared" si="1148"/>
        <v>0</v>
      </c>
      <c r="AP504" s="222">
        <f t="shared" si="1149"/>
        <v>0</v>
      </c>
      <c r="AQ504" s="222">
        <f t="shared" si="1150"/>
        <v>0</v>
      </c>
      <c r="AR504" s="222">
        <f t="shared" si="1151"/>
        <v>0</v>
      </c>
      <c r="AS504" s="222">
        <f t="shared" si="1152"/>
        <v>0</v>
      </c>
      <c r="AT504" s="222">
        <f t="shared" si="1153"/>
        <v>0</v>
      </c>
      <c r="AU504" s="222">
        <f t="shared" si="1154"/>
        <v>0</v>
      </c>
      <c r="AV504" s="222">
        <f t="shared" si="1155"/>
        <v>0</v>
      </c>
      <c r="AW504" s="222">
        <f t="shared" si="1156"/>
        <v>0</v>
      </c>
      <c r="AX504" s="222">
        <f t="shared" si="1157"/>
        <v>0</v>
      </c>
      <c r="AY504" s="222">
        <f t="shared" si="1158"/>
        <v>0</v>
      </c>
      <c r="AZ504" s="222">
        <f t="shared" si="1159"/>
        <v>0</v>
      </c>
      <c r="BA504" s="222">
        <f t="shared" si="1160"/>
        <v>0</v>
      </c>
      <c r="BB504" s="222">
        <f t="shared" si="1161"/>
        <v>0</v>
      </c>
      <c r="BC504" s="222">
        <f t="shared" si="1162"/>
        <v>0</v>
      </c>
      <c r="BD504" s="222">
        <f t="shared" si="1163"/>
        <v>0</v>
      </c>
      <c r="BE504" s="222">
        <f t="shared" si="1164"/>
        <v>0</v>
      </c>
      <c r="BF504" s="222">
        <f t="shared" si="1165"/>
        <v>0</v>
      </c>
      <c r="BG504" s="222">
        <f t="shared" si="1166"/>
        <v>0</v>
      </c>
      <c r="BH504" s="222">
        <f t="shared" si="1167"/>
        <v>0</v>
      </c>
      <c r="BI504" s="222">
        <f t="shared" si="1168"/>
        <v>0</v>
      </c>
      <c r="BJ504" s="222">
        <f t="shared" si="1169"/>
        <v>0</v>
      </c>
      <c r="BK504" s="222">
        <f t="shared" si="1170"/>
        <v>0</v>
      </c>
      <c r="BL504" s="222">
        <f t="shared" si="1171"/>
        <v>0</v>
      </c>
      <c r="BM504" s="222">
        <f t="shared" si="1172"/>
        <v>0</v>
      </c>
      <c r="BN504" s="222">
        <f t="shared" si="1173"/>
        <v>0</v>
      </c>
      <c r="BO504" s="222">
        <f t="shared" si="1174"/>
        <v>0</v>
      </c>
      <c r="BP504" s="222">
        <f t="shared" si="1175"/>
        <v>0</v>
      </c>
      <c r="BQ504" s="222">
        <f t="shared" si="1176"/>
        <v>0</v>
      </c>
      <c r="BR504" s="222">
        <f t="shared" si="1177"/>
        <v>0</v>
      </c>
      <c r="BS504" s="222">
        <f t="shared" si="1178"/>
        <v>0</v>
      </c>
      <c r="BT504" s="222">
        <f t="shared" si="1179"/>
        <v>0</v>
      </c>
      <c r="BU504" s="222">
        <f t="shared" si="1180"/>
        <v>0</v>
      </c>
      <c r="BV504" s="222">
        <f t="shared" si="1181"/>
        <v>0</v>
      </c>
      <c r="BW504" s="222">
        <f t="shared" si="1182"/>
        <v>0</v>
      </c>
      <c r="BX504" s="222">
        <f t="shared" si="1183"/>
        <v>0</v>
      </c>
      <c r="BY504" s="222">
        <f t="shared" si="1184"/>
        <v>0</v>
      </c>
      <c r="BZ504" s="222">
        <f t="shared" si="1185"/>
        <v>0</v>
      </c>
      <c r="CA504" s="222">
        <f t="shared" si="1186"/>
        <v>0</v>
      </c>
      <c r="CB504" s="222">
        <f t="shared" si="1187"/>
        <v>0</v>
      </c>
      <c r="CC504" s="222">
        <f t="shared" si="1188"/>
        <v>0</v>
      </c>
      <c r="CD504" s="222">
        <f t="shared" si="1189"/>
        <v>0</v>
      </c>
      <c r="CE504" s="222">
        <f t="shared" si="1190"/>
        <v>0</v>
      </c>
      <c r="CF504" s="222">
        <f t="shared" si="1191"/>
        <v>0</v>
      </c>
      <c r="CG504" s="222">
        <f t="shared" si="1192"/>
        <v>0</v>
      </c>
      <c r="CH504" s="222">
        <f t="shared" si="1193"/>
        <v>0</v>
      </c>
      <c r="CI504" s="222">
        <f t="shared" si="1194"/>
        <v>0</v>
      </c>
      <c r="CJ504" s="222">
        <f t="shared" si="1195"/>
        <v>0</v>
      </c>
      <c r="CK504" s="222">
        <f t="shared" si="1196"/>
        <v>0</v>
      </c>
      <c r="CL504" s="222">
        <f t="shared" si="1197"/>
        <v>0</v>
      </c>
      <c r="CM504" s="222">
        <f t="shared" si="1198"/>
        <v>0</v>
      </c>
      <c r="CN504" s="222">
        <f t="shared" si="1199"/>
        <v>0</v>
      </c>
      <c r="CO504" s="222">
        <f t="shared" si="1200"/>
        <v>0</v>
      </c>
      <c r="CP504" s="222">
        <f t="shared" si="1201"/>
        <v>0</v>
      </c>
      <c r="CQ504" s="222">
        <f t="shared" si="1202"/>
        <v>0</v>
      </c>
      <c r="CR504" s="222">
        <f t="shared" si="1203"/>
        <v>0</v>
      </c>
      <c r="CS504" s="222">
        <f t="shared" si="1204"/>
        <v>0</v>
      </c>
      <c r="CT504" s="222">
        <f t="shared" si="1205"/>
        <v>0</v>
      </c>
      <c r="CU504" s="222">
        <f t="shared" si="1206"/>
        <v>0</v>
      </c>
      <c r="CV504" s="222">
        <f t="shared" si="1207"/>
        <v>0</v>
      </c>
      <c r="CW504" s="222">
        <f t="shared" si="1208"/>
        <v>0</v>
      </c>
      <c r="CX504" s="222">
        <f t="shared" si="1209"/>
        <v>0</v>
      </c>
      <c r="CY504" s="222">
        <f t="shared" si="1210"/>
        <v>0</v>
      </c>
      <c r="CZ504" s="222">
        <f t="shared" si="1211"/>
        <v>0</v>
      </c>
      <c r="DA504" s="222">
        <f t="shared" si="1212"/>
        <v>0</v>
      </c>
      <c r="DB504" s="222">
        <f t="shared" si="1213"/>
        <v>0</v>
      </c>
      <c r="DC504" s="222">
        <f t="shared" si="1214"/>
        <v>0</v>
      </c>
      <c r="DD504" s="222">
        <f t="shared" si="1215"/>
        <v>0</v>
      </c>
      <c r="DE504" s="222">
        <f t="shared" si="1216"/>
        <v>0</v>
      </c>
      <c r="DF504" s="222">
        <f t="shared" si="1217"/>
        <v>0</v>
      </c>
      <c r="DG504" s="222">
        <f t="shared" si="1218"/>
        <v>0</v>
      </c>
      <c r="DH504" s="222">
        <f t="shared" si="1219"/>
        <v>0</v>
      </c>
      <c r="DI504" s="222">
        <f t="shared" si="1220"/>
        <v>0</v>
      </c>
      <c r="DJ504" s="222">
        <f t="shared" si="1221"/>
        <v>0</v>
      </c>
      <c r="DK504" s="222">
        <f t="shared" si="1222"/>
        <v>0</v>
      </c>
      <c r="DL504" s="222">
        <f t="shared" si="1223"/>
        <v>0</v>
      </c>
      <c r="DM504" s="222">
        <f t="shared" si="1224"/>
        <v>0</v>
      </c>
      <c r="DN504" s="222">
        <f t="shared" si="1225"/>
        <v>0</v>
      </c>
      <c r="DO504" s="222">
        <f t="shared" si="1226"/>
        <v>0</v>
      </c>
      <c r="DP504" s="222">
        <f t="shared" si="1227"/>
        <v>0</v>
      </c>
      <c r="DQ504" s="222">
        <f t="shared" si="1228"/>
        <v>0</v>
      </c>
      <c r="DR504" s="222">
        <f t="shared" si="1229"/>
        <v>0</v>
      </c>
      <c r="DS504" s="222">
        <f t="shared" si="1230"/>
        <v>0</v>
      </c>
      <c r="DT504" s="222">
        <f t="shared" si="1231"/>
        <v>0</v>
      </c>
      <c r="DU504" s="222">
        <f t="shared" si="1232"/>
        <v>0</v>
      </c>
      <c r="DV504" s="222">
        <f t="shared" si="1233"/>
        <v>0</v>
      </c>
      <c r="DW504" s="222">
        <f t="shared" si="1234"/>
        <v>0</v>
      </c>
      <c r="DX504" s="222">
        <f t="shared" si="1235"/>
        <v>0</v>
      </c>
      <c r="DY504" s="222">
        <f t="shared" si="1236"/>
        <v>0</v>
      </c>
      <c r="DZ504" s="222">
        <f t="shared" si="1237"/>
        <v>0</v>
      </c>
      <c r="EA504" s="222">
        <f t="shared" si="1238"/>
        <v>0</v>
      </c>
      <c r="EB504" s="222">
        <f t="shared" si="1239"/>
        <v>0</v>
      </c>
      <c r="EC504" s="222">
        <f t="shared" si="1240"/>
        <v>0</v>
      </c>
      <c r="ED504" s="222">
        <f t="shared" si="1241"/>
        <v>0</v>
      </c>
      <c r="EE504" s="222">
        <f t="shared" si="1242"/>
        <v>0</v>
      </c>
      <c r="EF504" s="222">
        <f t="shared" si="1243"/>
        <v>0</v>
      </c>
      <c r="EG504" s="222">
        <f t="shared" si="1244"/>
        <v>0</v>
      </c>
      <c r="EH504" s="222">
        <f t="shared" si="1245"/>
        <v>0</v>
      </c>
      <c r="EI504" s="222">
        <f t="shared" si="1246"/>
        <v>0</v>
      </c>
      <c r="EJ504" s="222">
        <f t="shared" si="1247"/>
        <v>0</v>
      </c>
      <c r="EK504" s="222">
        <f t="shared" si="1248"/>
        <v>0</v>
      </c>
      <c r="EL504" s="222">
        <f t="shared" si="1249"/>
        <v>0</v>
      </c>
      <c r="EM504" s="222">
        <f t="shared" si="1250"/>
        <v>0</v>
      </c>
      <c r="EN504" s="222">
        <f t="shared" si="1251"/>
        <v>0</v>
      </c>
      <c r="EO504" s="222">
        <f t="shared" si="1252"/>
        <v>0</v>
      </c>
      <c r="EP504" s="222">
        <f t="shared" si="1253"/>
        <v>0</v>
      </c>
      <c r="EQ504" s="222">
        <f t="shared" si="1254"/>
        <v>0</v>
      </c>
      <c r="ER504" s="222">
        <f t="shared" si="1255"/>
        <v>0</v>
      </c>
      <c r="ES504" s="222">
        <f t="shared" si="1256"/>
        <v>0</v>
      </c>
      <c r="ET504" s="222">
        <f t="shared" si="1257"/>
        <v>0</v>
      </c>
      <c r="EU504" s="222">
        <f t="shared" si="1258"/>
        <v>0</v>
      </c>
      <c r="EV504" s="222">
        <f t="shared" si="1259"/>
        <v>0</v>
      </c>
      <c r="EW504" s="222">
        <f t="shared" si="1260"/>
        <v>0</v>
      </c>
      <c r="EX504" s="222">
        <f t="shared" si="1261"/>
        <v>0</v>
      </c>
      <c r="EY504" s="222">
        <f t="shared" si="1262"/>
        <v>0</v>
      </c>
      <c r="EZ504" s="222">
        <f t="shared" si="1263"/>
        <v>0</v>
      </c>
      <c r="FA504" s="222">
        <f t="shared" si="1264"/>
        <v>0</v>
      </c>
      <c r="FB504" s="222">
        <f t="shared" si="1265"/>
        <v>0</v>
      </c>
      <c r="FC504" s="222">
        <f t="shared" si="1266"/>
        <v>0</v>
      </c>
      <c r="FD504" s="222">
        <f t="shared" si="1267"/>
        <v>0</v>
      </c>
      <c r="FE504" s="222">
        <f t="shared" si="1268"/>
        <v>0</v>
      </c>
      <c r="FF504" s="222">
        <f t="shared" si="1269"/>
        <v>0</v>
      </c>
      <c r="FG504" s="222">
        <f t="shared" si="1270"/>
        <v>0</v>
      </c>
      <c r="FH504" s="222">
        <f t="shared" si="1271"/>
        <v>0</v>
      </c>
      <c r="FI504" s="222">
        <f t="shared" si="1272"/>
        <v>0</v>
      </c>
      <c r="FJ504" s="222">
        <f t="shared" si="1273"/>
        <v>0</v>
      </c>
      <c r="FK504" s="222">
        <f t="shared" si="1274"/>
        <v>0</v>
      </c>
      <c r="FL504" s="222">
        <f t="shared" si="1275"/>
        <v>0</v>
      </c>
      <c r="FM504" s="222">
        <f t="shared" si="1276"/>
        <v>0</v>
      </c>
      <c r="FN504" s="222">
        <f t="shared" si="1277"/>
        <v>0</v>
      </c>
      <c r="FO504" s="222">
        <f t="shared" si="1278"/>
        <v>0</v>
      </c>
      <c r="FP504" s="222">
        <f t="shared" si="1279"/>
        <v>0</v>
      </c>
      <c r="FQ504" s="222">
        <f t="shared" si="1280"/>
        <v>0</v>
      </c>
      <c r="FR504" s="222">
        <f t="shared" si="1281"/>
        <v>0</v>
      </c>
      <c r="FS504" s="222">
        <f t="shared" si="1282"/>
        <v>0</v>
      </c>
      <c r="FT504" s="222">
        <f t="shared" si="1283"/>
        <v>0</v>
      </c>
      <c r="FU504" s="222">
        <f t="shared" si="1284"/>
        <v>0</v>
      </c>
      <c r="FV504" s="222">
        <f t="shared" si="1285"/>
        <v>0</v>
      </c>
      <c r="FW504" s="222">
        <f t="shared" si="1286"/>
        <v>0</v>
      </c>
      <c r="FX504" s="222">
        <f t="shared" si="1287"/>
        <v>0</v>
      </c>
      <c r="FY504" s="222">
        <f t="shared" si="1288"/>
        <v>0</v>
      </c>
      <c r="FZ504" s="222">
        <f t="shared" si="1289"/>
        <v>0</v>
      </c>
      <c r="GA504" s="222">
        <f t="shared" si="1290"/>
        <v>0</v>
      </c>
      <c r="GB504" s="222">
        <f t="shared" si="1291"/>
        <v>0</v>
      </c>
      <c r="GC504" s="222">
        <f t="shared" si="1292"/>
        <v>0</v>
      </c>
      <c r="GD504" s="222">
        <f t="shared" si="1293"/>
        <v>0</v>
      </c>
      <c r="GE504" s="222">
        <f t="shared" si="1294"/>
        <v>0</v>
      </c>
      <c r="GF504" s="222">
        <f t="shared" si="1295"/>
        <v>0</v>
      </c>
      <c r="GG504" s="222">
        <f t="shared" si="1296"/>
        <v>0</v>
      </c>
      <c r="GH504" s="222">
        <f t="shared" si="1297"/>
        <v>0</v>
      </c>
      <c r="GI504" s="222">
        <f t="shared" si="1298"/>
        <v>0</v>
      </c>
      <c r="GJ504" s="222">
        <f t="shared" si="1299"/>
        <v>0</v>
      </c>
      <c r="GK504" s="222">
        <f t="shared" si="1300"/>
        <v>0</v>
      </c>
      <c r="GL504" s="222">
        <f t="shared" si="1301"/>
        <v>0</v>
      </c>
      <c r="GM504" s="222">
        <f t="shared" si="1302"/>
        <v>0</v>
      </c>
      <c r="GN504" s="222">
        <f t="shared" si="1303"/>
        <v>0</v>
      </c>
      <c r="GO504" s="222">
        <f t="shared" si="1304"/>
        <v>0</v>
      </c>
      <c r="GP504" s="222">
        <f t="shared" si="1305"/>
        <v>0</v>
      </c>
      <c r="GQ504" s="222">
        <f t="shared" si="1306"/>
        <v>0</v>
      </c>
      <c r="GR504" s="222">
        <f t="shared" si="1307"/>
        <v>0</v>
      </c>
      <c r="GS504" s="222">
        <f t="shared" si="1308"/>
        <v>0</v>
      </c>
      <c r="GT504" s="222">
        <f t="shared" si="1309"/>
        <v>0</v>
      </c>
      <c r="GU504" s="222">
        <f t="shared" si="1310"/>
        <v>0</v>
      </c>
      <c r="GV504" s="222">
        <f t="shared" si="1311"/>
        <v>0</v>
      </c>
      <c r="GW504" s="222">
        <f t="shared" si="1312"/>
        <v>0</v>
      </c>
      <c r="GX504" s="222">
        <f t="shared" si="1313"/>
        <v>0</v>
      </c>
      <c r="GY504" s="222">
        <f t="shared" si="1314"/>
        <v>0</v>
      </c>
      <c r="GZ504" s="222">
        <f t="shared" si="1315"/>
        <v>0</v>
      </c>
      <c r="HA504" s="222">
        <f t="shared" si="1316"/>
        <v>0</v>
      </c>
      <c r="HB504" s="222">
        <f t="shared" si="1317"/>
        <v>0</v>
      </c>
      <c r="HC504" s="222">
        <f t="shared" si="1318"/>
        <v>0</v>
      </c>
      <c r="HD504" s="222">
        <f t="shared" si="1319"/>
        <v>0</v>
      </c>
      <c r="HE504" s="222">
        <f t="shared" si="1320"/>
        <v>0</v>
      </c>
      <c r="HF504" s="222">
        <f t="shared" si="1321"/>
        <v>0</v>
      </c>
      <c r="HG504" s="222">
        <f t="shared" si="1322"/>
        <v>0</v>
      </c>
      <c r="HH504" s="222">
        <f t="shared" si="1323"/>
        <v>0</v>
      </c>
      <c r="HI504" s="222">
        <f t="shared" si="1324"/>
        <v>0</v>
      </c>
      <c r="HJ504" s="222">
        <f t="shared" si="1325"/>
        <v>0</v>
      </c>
      <c r="HK504" s="222">
        <f t="shared" si="1326"/>
        <v>0</v>
      </c>
      <c r="HL504" s="222">
        <f t="shared" si="1327"/>
        <v>0</v>
      </c>
      <c r="HM504" s="222">
        <f t="shared" si="1328"/>
        <v>0</v>
      </c>
      <c r="HN504" s="222">
        <f t="shared" si="1329"/>
        <v>0</v>
      </c>
      <c r="HO504" s="222">
        <f t="shared" si="1330"/>
        <v>0</v>
      </c>
      <c r="HP504" s="222">
        <f t="shared" si="1331"/>
        <v>0</v>
      </c>
      <c r="HQ504" s="222">
        <f t="shared" si="1332"/>
        <v>0</v>
      </c>
      <c r="HR504" s="222">
        <f t="shared" si="1333"/>
        <v>0</v>
      </c>
      <c r="HS504" s="222">
        <f t="shared" si="1334"/>
        <v>0</v>
      </c>
      <c r="HT504" s="222">
        <f t="shared" si="1335"/>
        <v>0</v>
      </c>
      <c r="HU504" s="222">
        <f t="shared" si="1336"/>
        <v>0</v>
      </c>
      <c r="HV504" s="222">
        <f t="shared" si="1337"/>
        <v>0</v>
      </c>
      <c r="HW504" s="222">
        <f t="shared" si="1338"/>
        <v>0</v>
      </c>
      <c r="HX504" s="222">
        <f t="shared" si="1339"/>
        <v>0</v>
      </c>
      <c r="HY504" s="222">
        <f t="shared" si="1340"/>
        <v>0</v>
      </c>
      <c r="HZ504" s="222">
        <f t="shared" si="1341"/>
        <v>0</v>
      </c>
      <c r="IA504" s="222">
        <f t="shared" si="1342"/>
        <v>0</v>
      </c>
      <c r="IB504" s="222">
        <f t="shared" si="1343"/>
        <v>0</v>
      </c>
      <c r="IC504" s="222">
        <f t="shared" si="1344"/>
        <v>0</v>
      </c>
      <c r="ID504" s="222">
        <f t="shared" si="1345"/>
        <v>0</v>
      </c>
      <c r="IE504" s="222">
        <f t="shared" si="1346"/>
        <v>0</v>
      </c>
      <c r="IF504" s="222">
        <f t="shared" si="1347"/>
        <v>0</v>
      </c>
      <c r="IG504" s="222">
        <f t="shared" si="1348"/>
        <v>0</v>
      </c>
      <c r="IH504" s="222">
        <f t="shared" si="1349"/>
        <v>0</v>
      </c>
      <c r="II504" s="222">
        <f t="shared" si="1350"/>
        <v>0</v>
      </c>
      <c r="IJ504" s="222">
        <f t="shared" si="1351"/>
        <v>0</v>
      </c>
      <c r="IK504" s="222">
        <f t="shared" si="1352"/>
        <v>0</v>
      </c>
      <c r="IL504" s="222">
        <f t="shared" si="1353"/>
        <v>0</v>
      </c>
      <c r="IM504" s="222">
        <f t="shared" si="1354"/>
        <v>0</v>
      </c>
      <c r="IN504" s="222">
        <f t="shared" si="1355"/>
        <v>0</v>
      </c>
      <c r="IO504" s="222">
        <f t="shared" si="1356"/>
        <v>0</v>
      </c>
      <c r="IP504" s="222">
        <f t="shared" si="1357"/>
        <v>0</v>
      </c>
      <c r="IQ504" s="222">
        <f t="shared" si="1358"/>
        <v>0</v>
      </c>
      <c r="IR504" s="222">
        <f t="shared" si="1359"/>
        <v>0</v>
      </c>
      <c r="IS504" s="222">
        <f t="shared" si="1360"/>
        <v>0</v>
      </c>
      <c r="IT504" s="222">
        <f t="shared" si="1361"/>
        <v>0</v>
      </c>
      <c r="IU504" s="222">
        <f t="shared" si="1362"/>
        <v>0</v>
      </c>
      <c r="IV504" s="222">
        <f t="shared" si="1363"/>
        <v>0</v>
      </c>
      <c r="IW504" s="222">
        <f t="shared" si="1364"/>
        <v>0</v>
      </c>
      <c r="IX504" s="222">
        <f t="shared" si="1365"/>
        <v>0</v>
      </c>
      <c r="IY504" s="222">
        <f t="shared" si="1366"/>
        <v>0</v>
      </c>
      <c r="IZ504" s="222">
        <f t="shared" si="1367"/>
        <v>0</v>
      </c>
      <c r="JA504" s="222">
        <f t="shared" si="1368"/>
        <v>0</v>
      </c>
      <c r="JB504" s="222">
        <f t="shared" si="1369"/>
        <v>0</v>
      </c>
    </row>
    <row r="505" spans="2:262">
      <c r="B505" s="230">
        <v>144</v>
      </c>
      <c r="C505" s="229">
        <f t="shared" si="1370"/>
        <v>2.8125000000000021E-3</v>
      </c>
      <c r="D505" s="226">
        <f t="shared" ca="1" si="1113"/>
        <v>17.999999999967621</v>
      </c>
      <c r="E505" s="225">
        <f ca="1">ET361</f>
        <v>-3.2380037181699958E-11</v>
      </c>
      <c r="F505" s="224">
        <v>144</v>
      </c>
      <c r="G505" s="222">
        <f t="shared" si="1114"/>
        <v>0</v>
      </c>
      <c r="H505" s="222">
        <f t="shared" si="1115"/>
        <v>0</v>
      </c>
      <c r="I505" s="222">
        <f t="shared" si="1116"/>
        <v>0</v>
      </c>
      <c r="J505" s="222">
        <f t="shared" si="1117"/>
        <v>0</v>
      </c>
      <c r="K505" s="222">
        <f t="shared" si="1118"/>
        <v>0</v>
      </c>
      <c r="L505" s="222">
        <f t="shared" si="1119"/>
        <v>0</v>
      </c>
      <c r="M505" s="222">
        <f t="shared" si="1120"/>
        <v>0</v>
      </c>
      <c r="N505" s="222">
        <f t="shared" si="1121"/>
        <v>0</v>
      </c>
      <c r="O505" s="222">
        <f t="shared" si="1122"/>
        <v>0</v>
      </c>
      <c r="P505" s="222">
        <f t="shared" si="1123"/>
        <v>0</v>
      </c>
      <c r="Q505" s="222">
        <f t="shared" si="1124"/>
        <v>0</v>
      </c>
      <c r="R505" s="222">
        <f t="shared" si="1125"/>
        <v>0</v>
      </c>
      <c r="S505" s="222">
        <f t="shared" si="1126"/>
        <v>0</v>
      </c>
      <c r="T505" s="222">
        <f t="shared" si="1127"/>
        <v>0</v>
      </c>
      <c r="U505" s="222">
        <f t="shared" si="1128"/>
        <v>0</v>
      </c>
      <c r="V505" s="222">
        <f t="shared" si="1129"/>
        <v>0</v>
      </c>
      <c r="W505" s="222">
        <f t="shared" si="1130"/>
        <v>0</v>
      </c>
      <c r="X505" s="222">
        <f t="shared" si="1131"/>
        <v>0</v>
      </c>
      <c r="Y505" s="222">
        <f t="shared" si="1132"/>
        <v>0</v>
      </c>
      <c r="Z505" s="222">
        <f t="shared" si="1133"/>
        <v>0</v>
      </c>
      <c r="AA505" s="222">
        <f t="shared" si="1134"/>
        <v>0</v>
      </c>
      <c r="AB505" s="222">
        <f t="shared" si="1135"/>
        <v>0</v>
      </c>
      <c r="AC505" s="222">
        <f t="shared" si="1136"/>
        <v>0</v>
      </c>
      <c r="AD505" s="222">
        <f t="shared" si="1137"/>
        <v>0</v>
      </c>
      <c r="AE505" s="222">
        <f t="shared" si="1138"/>
        <v>0</v>
      </c>
      <c r="AF505" s="222">
        <f t="shared" si="1139"/>
        <v>0</v>
      </c>
      <c r="AG505" s="222">
        <f t="shared" si="1140"/>
        <v>0</v>
      </c>
      <c r="AH505" s="222">
        <f t="shared" si="1141"/>
        <v>0</v>
      </c>
      <c r="AI505" s="222">
        <f t="shared" si="1142"/>
        <v>0</v>
      </c>
      <c r="AJ505" s="222">
        <f t="shared" si="1143"/>
        <v>0</v>
      </c>
      <c r="AK505" s="222">
        <f t="shared" si="1144"/>
        <v>0</v>
      </c>
      <c r="AL505" s="222">
        <f t="shared" si="1145"/>
        <v>0</v>
      </c>
      <c r="AM505" s="222">
        <f t="shared" si="1146"/>
        <v>0</v>
      </c>
      <c r="AN505" s="222">
        <f t="shared" si="1147"/>
        <v>0</v>
      </c>
      <c r="AO505" s="222">
        <f t="shared" si="1148"/>
        <v>0</v>
      </c>
      <c r="AP505" s="222">
        <f t="shared" si="1149"/>
        <v>0</v>
      </c>
      <c r="AQ505" s="222">
        <f t="shared" si="1150"/>
        <v>0</v>
      </c>
      <c r="AR505" s="222">
        <f t="shared" si="1151"/>
        <v>0</v>
      </c>
      <c r="AS505" s="222">
        <f t="shared" si="1152"/>
        <v>0</v>
      </c>
      <c r="AT505" s="222">
        <f t="shared" si="1153"/>
        <v>0</v>
      </c>
      <c r="AU505" s="222">
        <f t="shared" si="1154"/>
        <v>0</v>
      </c>
      <c r="AV505" s="222">
        <f t="shared" si="1155"/>
        <v>0</v>
      </c>
      <c r="AW505" s="222">
        <f t="shared" si="1156"/>
        <v>0</v>
      </c>
      <c r="AX505" s="222">
        <f t="shared" si="1157"/>
        <v>0</v>
      </c>
      <c r="AY505" s="222">
        <f t="shared" si="1158"/>
        <v>0</v>
      </c>
      <c r="AZ505" s="222">
        <f t="shared" si="1159"/>
        <v>0</v>
      </c>
      <c r="BA505" s="222">
        <f t="shared" si="1160"/>
        <v>0</v>
      </c>
      <c r="BB505" s="222">
        <f t="shared" si="1161"/>
        <v>0</v>
      </c>
      <c r="BC505" s="222">
        <f t="shared" si="1162"/>
        <v>0</v>
      </c>
      <c r="BD505" s="222">
        <f t="shared" si="1163"/>
        <v>0</v>
      </c>
      <c r="BE505" s="222">
        <f t="shared" si="1164"/>
        <v>0</v>
      </c>
      <c r="BF505" s="222">
        <f t="shared" si="1165"/>
        <v>0</v>
      </c>
      <c r="BG505" s="222">
        <f t="shared" si="1166"/>
        <v>0</v>
      </c>
      <c r="BH505" s="222">
        <f t="shared" si="1167"/>
        <v>0</v>
      </c>
      <c r="BI505" s="222">
        <f t="shared" si="1168"/>
        <v>0</v>
      </c>
      <c r="BJ505" s="222">
        <f t="shared" si="1169"/>
        <v>0</v>
      </c>
      <c r="BK505" s="222">
        <f t="shared" si="1170"/>
        <v>0</v>
      </c>
      <c r="BL505" s="222">
        <f t="shared" si="1171"/>
        <v>0</v>
      </c>
      <c r="BM505" s="222">
        <f t="shared" si="1172"/>
        <v>0</v>
      </c>
      <c r="BN505" s="222">
        <f t="shared" si="1173"/>
        <v>0</v>
      </c>
      <c r="BO505" s="222">
        <f t="shared" si="1174"/>
        <v>0</v>
      </c>
      <c r="BP505" s="222">
        <f t="shared" si="1175"/>
        <v>0</v>
      </c>
      <c r="BQ505" s="222">
        <f t="shared" si="1176"/>
        <v>0</v>
      </c>
      <c r="BR505" s="222">
        <f t="shared" si="1177"/>
        <v>0</v>
      </c>
      <c r="BS505" s="222">
        <f t="shared" si="1178"/>
        <v>0</v>
      </c>
      <c r="BT505" s="222">
        <f t="shared" si="1179"/>
        <v>0</v>
      </c>
      <c r="BU505" s="222">
        <f t="shared" si="1180"/>
        <v>0</v>
      </c>
      <c r="BV505" s="222">
        <f t="shared" si="1181"/>
        <v>0</v>
      </c>
      <c r="BW505" s="222">
        <f t="shared" si="1182"/>
        <v>0</v>
      </c>
      <c r="BX505" s="222">
        <f t="shared" si="1183"/>
        <v>0</v>
      </c>
      <c r="BY505" s="222">
        <f t="shared" si="1184"/>
        <v>0</v>
      </c>
      <c r="BZ505" s="222">
        <f t="shared" si="1185"/>
        <v>0</v>
      </c>
      <c r="CA505" s="222">
        <f t="shared" si="1186"/>
        <v>0</v>
      </c>
      <c r="CB505" s="222">
        <f t="shared" si="1187"/>
        <v>0</v>
      </c>
      <c r="CC505" s="222">
        <f t="shared" si="1188"/>
        <v>0</v>
      </c>
      <c r="CD505" s="222">
        <f t="shared" si="1189"/>
        <v>0</v>
      </c>
      <c r="CE505" s="222">
        <f t="shared" si="1190"/>
        <v>0</v>
      </c>
      <c r="CF505" s="222">
        <f t="shared" si="1191"/>
        <v>0</v>
      </c>
      <c r="CG505" s="222">
        <f t="shared" si="1192"/>
        <v>0</v>
      </c>
      <c r="CH505" s="222">
        <f t="shared" si="1193"/>
        <v>0</v>
      </c>
      <c r="CI505" s="222">
        <f t="shared" si="1194"/>
        <v>0</v>
      </c>
      <c r="CJ505" s="222">
        <f t="shared" si="1195"/>
        <v>0</v>
      </c>
      <c r="CK505" s="222">
        <f t="shared" si="1196"/>
        <v>0</v>
      </c>
      <c r="CL505" s="222">
        <f t="shared" si="1197"/>
        <v>0</v>
      </c>
      <c r="CM505" s="222">
        <f t="shared" si="1198"/>
        <v>0</v>
      </c>
      <c r="CN505" s="222">
        <f t="shared" si="1199"/>
        <v>0</v>
      </c>
      <c r="CO505" s="222">
        <f t="shared" si="1200"/>
        <v>0</v>
      </c>
      <c r="CP505" s="222">
        <f t="shared" si="1201"/>
        <v>0</v>
      </c>
      <c r="CQ505" s="222">
        <f t="shared" si="1202"/>
        <v>0</v>
      </c>
      <c r="CR505" s="222">
        <f t="shared" si="1203"/>
        <v>0</v>
      </c>
      <c r="CS505" s="222">
        <f t="shared" si="1204"/>
        <v>0</v>
      </c>
      <c r="CT505" s="222">
        <f t="shared" si="1205"/>
        <v>0</v>
      </c>
      <c r="CU505" s="222">
        <f t="shared" si="1206"/>
        <v>0</v>
      </c>
      <c r="CV505" s="222">
        <f t="shared" si="1207"/>
        <v>0</v>
      </c>
      <c r="CW505" s="222">
        <f t="shared" si="1208"/>
        <v>0</v>
      </c>
      <c r="CX505" s="222">
        <f t="shared" si="1209"/>
        <v>0</v>
      </c>
      <c r="CY505" s="222">
        <f t="shared" si="1210"/>
        <v>0</v>
      </c>
      <c r="CZ505" s="222">
        <f t="shared" si="1211"/>
        <v>0</v>
      </c>
      <c r="DA505" s="222">
        <f t="shared" si="1212"/>
        <v>0</v>
      </c>
      <c r="DB505" s="222">
        <f t="shared" si="1213"/>
        <v>0</v>
      </c>
      <c r="DC505" s="222">
        <f t="shared" si="1214"/>
        <v>0</v>
      </c>
      <c r="DD505" s="222">
        <f t="shared" si="1215"/>
        <v>0</v>
      </c>
      <c r="DE505" s="222">
        <f t="shared" si="1216"/>
        <v>0</v>
      </c>
      <c r="DF505" s="222">
        <f t="shared" si="1217"/>
        <v>0</v>
      </c>
      <c r="DG505" s="222">
        <f t="shared" si="1218"/>
        <v>0</v>
      </c>
      <c r="DH505" s="222">
        <f t="shared" si="1219"/>
        <v>0</v>
      </c>
      <c r="DI505" s="222">
        <f t="shared" si="1220"/>
        <v>0</v>
      </c>
      <c r="DJ505" s="222">
        <f t="shared" si="1221"/>
        <v>0</v>
      </c>
      <c r="DK505" s="222">
        <f t="shared" si="1222"/>
        <v>0</v>
      </c>
      <c r="DL505" s="222">
        <f t="shared" si="1223"/>
        <v>0</v>
      </c>
      <c r="DM505" s="222">
        <f t="shared" si="1224"/>
        <v>0</v>
      </c>
      <c r="DN505" s="222">
        <f t="shared" si="1225"/>
        <v>0</v>
      </c>
      <c r="DO505" s="222">
        <f t="shared" si="1226"/>
        <v>0</v>
      </c>
      <c r="DP505" s="222">
        <f t="shared" si="1227"/>
        <v>0</v>
      </c>
      <c r="DQ505" s="222">
        <f t="shared" si="1228"/>
        <v>0</v>
      </c>
      <c r="DR505" s="222">
        <f t="shared" si="1229"/>
        <v>0</v>
      </c>
      <c r="DS505" s="222">
        <f t="shared" si="1230"/>
        <v>0</v>
      </c>
      <c r="DT505" s="222">
        <f t="shared" si="1231"/>
        <v>0</v>
      </c>
      <c r="DU505" s="222">
        <f t="shared" si="1232"/>
        <v>0</v>
      </c>
      <c r="DV505" s="222">
        <f t="shared" si="1233"/>
        <v>0</v>
      </c>
      <c r="DW505" s="222">
        <f t="shared" si="1234"/>
        <v>0</v>
      </c>
      <c r="DX505" s="222">
        <f t="shared" si="1235"/>
        <v>0</v>
      </c>
      <c r="DY505" s="222">
        <f t="shared" si="1236"/>
        <v>0</v>
      </c>
      <c r="DZ505" s="222">
        <f t="shared" si="1237"/>
        <v>0</v>
      </c>
      <c r="EA505" s="222">
        <f t="shared" si="1238"/>
        <v>0</v>
      </c>
      <c r="EB505" s="222">
        <f t="shared" si="1239"/>
        <v>0</v>
      </c>
      <c r="EC505" s="222">
        <f t="shared" si="1240"/>
        <v>0</v>
      </c>
      <c r="ED505" s="222">
        <f t="shared" si="1241"/>
        <v>0</v>
      </c>
      <c r="EE505" s="222">
        <f t="shared" si="1242"/>
        <v>0</v>
      </c>
      <c r="EF505" s="222">
        <f t="shared" si="1243"/>
        <v>0</v>
      </c>
      <c r="EG505" s="222">
        <f t="shared" si="1244"/>
        <v>0</v>
      </c>
      <c r="EH505" s="222">
        <f t="shared" si="1245"/>
        <v>0</v>
      </c>
      <c r="EI505" s="222">
        <f t="shared" si="1246"/>
        <v>0</v>
      </c>
      <c r="EJ505" s="222">
        <f t="shared" si="1247"/>
        <v>0</v>
      </c>
      <c r="EK505" s="222">
        <f t="shared" si="1248"/>
        <v>0</v>
      </c>
      <c r="EL505" s="222">
        <f t="shared" si="1249"/>
        <v>0</v>
      </c>
      <c r="EM505" s="222">
        <f t="shared" si="1250"/>
        <v>0</v>
      </c>
      <c r="EN505" s="222">
        <f t="shared" si="1251"/>
        <v>0</v>
      </c>
      <c r="EO505" s="222">
        <f t="shared" si="1252"/>
        <v>0</v>
      </c>
      <c r="EP505" s="222">
        <f t="shared" si="1253"/>
        <v>0</v>
      </c>
      <c r="EQ505" s="222">
        <f t="shared" si="1254"/>
        <v>0</v>
      </c>
      <c r="ER505" s="222">
        <f t="shared" si="1255"/>
        <v>0</v>
      </c>
      <c r="ES505" s="222">
        <f t="shared" si="1256"/>
        <v>0</v>
      </c>
      <c r="ET505" s="222">
        <f t="shared" si="1257"/>
        <v>0</v>
      </c>
      <c r="EU505" s="222">
        <f t="shared" si="1258"/>
        <v>0</v>
      </c>
      <c r="EV505" s="222">
        <f t="shared" si="1259"/>
        <v>0</v>
      </c>
      <c r="EW505" s="222">
        <f t="shared" si="1260"/>
        <v>0</v>
      </c>
      <c r="EX505" s="222">
        <f t="shared" si="1261"/>
        <v>0</v>
      </c>
      <c r="EY505" s="222">
        <f t="shared" si="1262"/>
        <v>0</v>
      </c>
      <c r="EZ505" s="222">
        <f t="shared" si="1263"/>
        <v>0</v>
      </c>
      <c r="FA505" s="222">
        <f t="shared" si="1264"/>
        <v>0</v>
      </c>
      <c r="FB505" s="222">
        <f t="shared" si="1265"/>
        <v>0</v>
      </c>
      <c r="FC505" s="222">
        <f t="shared" si="1266"/>
        <v>0</v>
      </c>
      <c r="FD505" s="222">
        <f t="shared" si="1267"/>
        <v>0</v>
      </c>
      <c r="FE505" s="222">
        <f t="shared" si="1268"/>
        <v>0</v>
      </c>
      <c r="FF505" s="222">
        <f t="shared" si="1269"/>
        <v>0</v>
      </c>
      <c r="FG505" s="222">
        <f t="shared" si="1270"/>
        <v>0</v>
      </c>
      <c r="FH505" s="222">
        <f t="shared" si="1271"/>
        <v>0</v>
      </c>
      <c r="FI505" s="222">
        <f t="shared" si="1272"/>
        <v>0</v>
      </c>
      <c r="FJ505" s="222">
        <f t="shared" si="1273"/>
        <v>0</v>
      </c>
      <c r="FK505" s="222">
        <f t="shared" si="1274"/>
        <v>0</v>
      </c>
      <c r="FL505" s="222">
        <f t="shared" si="1275"/>
        <v>0</v>
      </c>
      <c r="FM505" s="222">
        <f t="shared" si="1276"/>
        <v>0</v>
      </c>
      <c r="FN505" s="222">
        <f t="shared" si="1277"/>
        <v>0</v>
      </c>
      <c r="FO505" s="222">
        <f t="shared" si="1278"/>
        <v>0</v>
      </c>
      <c r="FP505" s="222">
        <f t="shared" si="1279"/>
        <v>0</v>
      </c>
      <c r="FQ505" s="222">
        <f t="shared" si="1280"/>
        <v>0</v>
      </c>
      <c r="FR505" s="222">
        <f t="shared" si="1281"/>
        <v>0</v>
      </c>
      <c r="FS505" s="222">
        <f t="shared" si="1282"/>
        <v>0</v>
      </c>
      <c r="FT505" s="222">
        <f t="shared" si="1283"/>
        <v>0</v>
      </c>
      <c r="FU505" s="222">
        <f t="shared" si="1284"/>
        <v>0</v>
      </c>
      <c r="FV505" s="222">
        <f t="shared" si="1285"/>
        <v>0</v>
      </c>
      <c r="FW505" s="222">
        <f t="shared" si="1286"/>
        <v>0</v>
      </c>
      <c r="FX505" s="222">
        <f t="shared" si="1287"/>
        <v>0</v>
      </c>
      <c r="FY505" s="222">
        <f t="shared" si="1288"/>
        <v>0</v>
      </c>
      <c r="FZ505" s="222">
        <f t="shared" si="1289"/>
        <v>0</v>
      </c>
      <c r="GA505" s="222">
        <f t="shared" si="1290"/>
        <v>0</v>
      </c>
      <c r="GB505" s="222">
        <f t="shared" si="1291"/>
        <v>0</v>
      </c>
      <c r="GC505" s="222">
        <f t="shared" si="1292"/>
        <v>0</v>
      </c>
      <c r="GD505" s="222">
        <f t="shared" si="1293"/>
        <v>0</v>
      </c>
      <c r="GE505" s="222">
        <f t="shared" si="1294"/>
        <v>0</v>
      </c>
      <c r="GF505" s="222">
        <f t="shared" si="1295"/>
        <v>0</v>
      </c>
      <c r="GG505" s="222">
        <f t="shared" si="1296"/>
        <v>0</v>
      </c>
      <c r="GH505" s="222">
        <f t="shared" si="1297"/>
        <v>0</v>
      </c>
      <c r="GI505" s="222">
        <f t="shared" si="1298"/>
        <v>0</v>
      </c>
      <c r="GJ505" s="222">
        <f t="shared" si="1299"/>
        <v>0</v>
      </c>
      <c r="GK505" s="222">
        <f t="shared" si="1300"/>
        <v>0</v>
      </c>
      <c r="GL505" s="222">
        <f t="shared" si="1301"/>
        <v>0</v>
      </c>
      <c r="GM505" s="222">
        <f t="shared" si="1302"/>
        <v>0</v>
      </c>
      <c r="GN505" s="222">
        <f t="shared" si="1303"/>
        <v>0</v>
      </c>
      <c r="GO505" s="222">
        <f t="shared" si="1304"/>
        <v>0</v>
      </c>
      <c r="GP505" s="222">
        <f t="shared" si="1305"/>
        <v>0</v>
      </c>
      <c r="GQ505" s="222">
        <f t="shared" si="1306"/>
        <v>0</v>
      </c>
      <c r="GR505" s="222">
        <f t="shared" si="1307"/>
        <v>0</v>
      </c>
      <c r="GS505" s="222">
        <f t="shared" si="1308"/>
        <v>0</v>
      </c>
      <c r="GT505" s="222">
        <f t="shared" si="1309"/>
        <v>0</v>
      </c>
      <c r="GU505" s="222">
        <f t="shared" si="1310"/>
        <v>0</v>
      </c>
      <c r="GV505" s="222">
        <f t="shared" si="1311"/>
        <v>0</v>
      </c>
      <c r="GW505" s="222">
        <f t="shared" si="1312"/>
        <v>0</v>
      </c>
      <c r="GX505" s="222">
        <f t="shared" si="1313"/>
        <v>0</v>
      </c>
      <c r="GY505" s="222">
        <f t="shared" si="1314"/>
        <v>0</v>
      </c>
      <c r="GZ505" s="222">
        <f t="shared" si="1315"/>
        <v>0</v>
      </c>
      <c r="HA505" s="222">
        <f t="shared" si="1316"/>
        <v>0</v>
      </c>
      <c r="HB505" s="222">
        <f t="shared" si="1317"/>
        <v>0</v>
      </c>
      <c r="HC505" s="222">
        <f t="shared" si="1318"/>
        <v>0</v>
      </c>
      <c r="HD505" s="222">
        <f t="shared" si="1319"/>
        <v>0</v>
      </c>
      <c r="HE505" s="222">
        <f t="shared" si="1320"/>
        <v>0</v>
      </c>
      <c r="HF505" s="222">
        <f t="shared" si="1321"/>
        <v>0</v>
      </c>
      <c r="HG505" s="222">
        <f t="shared" si="1322"/>
        <v>0</v>
      </c>
      <c r="HH505" s="222">
        <f t="shared" si="1323"/>
        <v>0</v>
      </c>
      <c r="HI505" s="222">
        <f t="shared" si="1324"/>
        <v>0</v>
      </c>
      <c r="HJ505" s="222">
        <f t="shared" si="1325"/>
        <v>0</v>
      </c>
      <c r="HK505" s="222">
        <f t="shared" si="1326"/>
        <v>0</v>
      </c>
      <c r="HL505" s="222">
        <f t="shared" si="1327"/>
        <v>0</v>
      </c>
      <c r="HM505" s="222">
        <f t="shared" si="1328"/>
        <v>0</v>
      </c>
      <c r="HN505" s="222">
        <f t="shared" si="1329"/>
        <v>0</v>
      </c>
      <c r="HO505" s="222">
        <f t="shared" si="1330"/>
        <v>0</v>
      </c>
      <c r="HP505" s="222">
        <f t="shared" si="1331"/>
        <v>0</v>
      </c>
      <c r="HQ505" s="222">
        <f t="shared" si="1332"/>
        <v>0</v>
      </c>
      <c r="HR505" s="222">
        <f t="shared" si="1333"/>
        <v>0</v>
      </c>
      <c r="HS505" s="222">
        <f t="shared" si="1334"/>
        <v>0</v>
      </c>
      <c r="HT505" s="222">
        <f t="shared" si="1335"/>
        <v>0</v>
      </c>
      <c r="HU505" s="222">
        <f t="shared" si="1336"/>
        <v>0</v>
      </c>
      <c r="HV505" s="222">
        <f t="shared" si="1337"/>
        <v>0</v>
      </c>
      <c r="HW505" s="222">
        <f t="shared" si="1338"/>
        <v>0</v>
      </c>
      <c r="HX505" s="222">
        <f t="shared" si="1339"/>
        <v>0</v>
      </c>
      <c r="HY505" s="222">
        <f t="shared" si="1340"/>
        <v>0</v>
      </c>
      <c r="HZ505" s="222">
        <f t="shared" si="1341"/>
        <v>0</v>
      </c>
      <c r="IA505" s="222">
        <f t="shared" si="1342"/>
        <v>0</v>
      </c>
      <c r="IB505" s="222">
        <f t="shared" si="1343"/>
        <v>0</v>
      </c>
      <c r="IC505" s="222">
        <f t="shared" si="1344"/>
        <v>0</v>
      </c>
      <c r="ID505" s="222">
        <f t="shared" si="1345"/>
        <v>0</v>
      </c>
      <c r="IE505" s="222">
        <f t="shared" si="1346"/>
        <v>0</v>
      </c>
      <c r="IF505" s="222">
        <f t="shared" si="1347"/>
        <v>0</v>
      </c>
      <c r="IG505" s="222">
        <f t="shared" si="1348"/>
        <v>0</v>
      </c>
      <c r="IH505" s="222">
        <f t="shared" si="1349"/>
        <v>0</v>
      </c>
      <c r="II505" s="222">
        <f t="shared" si="1350"/>
        <v>0</v>
      </c>
      <c r="IJ505" s="222">
        <f t="shared" si="1351"/>
        <v>0</v>
      </c>
      <c r="IK505" s="222">
        <f t="shared" si="1352"/>
        <v>0</v>
      </c>
      <c r="IL505" s="222">
        <f t="shared" si="1353"/>
        <v>0</v>
      </c>
      <c r="IM505" s="222">
        <f t="shared" si="1354"/>
        <v>0</v>
      </c>
      <c r="IN505" s="222">
        <f t="shared" si="1355"/>
        <v>0</v>
      </c>
      <c r="IO505" s="222">
        <f t="shared" si="1356"/>
        <v>0</v>
      </c>
      <c r="IP505" s="222">
        <f t="shared" si="1357"/>
        <v>0</v>
      </c>
      <c r="IQ505" s="222">
        <f t="shared" si="1358"/>
        <v>0</v>
      </c>
      <c r="IR505" s="222">
        <f t="shared" si="1359"/>
        <v>0</v>
      </c>
      <c r="IS505" s="222">
        <f t="shared" si="1360"/>
        <v>0</v>
      </c>
      <c r="IT505" s="222">
        <f t="shared" si="1361"/>
        <v>0</v>
      </c>
      <c r="IU505" s="222">
        <f t="shared" si="1362"/>
        <v>0</v>
      </c>
      <c r="IV505" s="222">
        <f t="shared" si="1363"/>
        <v>0</v>
      </c>
      <c r="IW505" s="222">
        <f t="shared" si="1364"/>
        <v>0</v>
      </c>
      <c r="IX505" s="222">
        <f t="shared" si="1365"/>
        <v>0</v>
      </c>
      <c r="IY505" s="222">
        <f t="shared" si="1366"/>
        <v>0</v>
      </c>
      <c r="IZ505" s="222">
        <f t="shared" si="1367"/>
        <v>0</v>
      </c>
      <c r="JA505" s="222">
        <f t="shared" si="1368"/>
        <v>0</v>
      </c>
      <c r="JB505" s="222">
        <f t="shared" si="1369"/>
        <v>0</v>
      </c>
    </row>
    <row r="506" spans="2:262">
      <c r="B506" s="230">
        <v>145</v>
      </c>
      <c r="C506" s="229">
        <f t="shared" si="1370"/>
        <v>2.8320312500000021E-3</v>
      </c>
      <c r="D506" s="226">
        <f t="shared" ca="1" si="1113"/>
        <v>17.999999999971855</v>
      </c>
      <c r="E506" s="225">
        <f ca="1">EU361</f>
        <v>-2.8146083915878687E-11</v>
      </c>
      <c r="F506" s="224">
        <v>145</v>
      </c>
      <c r="G506" s="222">
        <f t="shared" si="1114"/>
        <v>0</v>
      </c>
      <c r="H506" s="222">
        <f t="shared" si="1115"/>
        <v>0</v>
      </c>
      <c r="I506" s="222">
        <f t="shared" si="1116"/>
        <v>0</v>
      </c>
      <c r="J506" s="222">
        <f t="shared" si="1117"/>
        <v>0</v>
      </c>
      <c r="K506" s="222">
        <f t="shared" si="1118"/>
        <v>0</v>
      </c>
      <c r="L506" s="222">
        <f t="shared" si="1119"/>
        <v>0</v>
      </c>
      <c r="M506" s="222">
        <f t="shared" si="1120"/>
        <v>0</v>
      </c>
      <c r="N506" s="222">
        <f t="shared" si="1121"/>
        <v>0</v>
      </c>
      <c r="O506" s="222">
        <f t="shared" si="1122"/>
        <v>0</v>
      </c>
      <c r="P506" s="222">
        <f t="shared" si="1123"/>
        <v>0</v>
      </c>
      <c r="Q506" s="222">
        <f t="shared" si="1124"/>
        <v>0</v>
      </c>
      <c r="R506" s="222">
        <f t="shared" si="1125"/>
        <v>0</v>
      </c>
      <c r="S506" s="222">
        <f t="shared" si="1126"/>
        <v>0</v>
      </c>
      <c r="T506" s="222">
        <f t="shared" si="1127"/>
        <v>0</v>
      </c>
      <c r="U506" s="222">
        <f t="shared" si="1128"/>
        <v>0</v>
      </c>
      <c r="V506" s="222">
        <f t="shared" si="1129"/>
        <v>0</v>
      </c>
      <c r="W506" s="222">
        <f t="shared" si="1130"/>
        <v>0</v>
      </c>
      <c r="X506" s="222">
        <f t="shared" si="1131"/>
        <v>0</v>
      </c>
      <c r="Y506" s="222">
        <f t="shared" si="1132"/>
        <v>0</v>
      </c>
      <c r="Z506" s="222">
        <f t="shared" si="1133"/>
        <v>0</v>
      </c>
      <c r="AA506" s="222">
        <f t="shared" si="1134"/>
        <v>0</v>
      </c>
      <c r="AB506" s="222">
        <f t="shared" si="1135"/>
        <v>0</v>
      </c>
      <c r="AC506" s="222">
        <f t="shared" si="1136"/>
        <v>0</v>
      </c>
      <c r="AD506" s="222">
        <f t="shared" si="1137"/>
        <v>0</v>
      </c>
      <c r="AE506" s="222">
        <f t="shared" si="1138"/>
        <v>0</v>
      </c>
      <c r="AF506" s="222">
        <f t="shared" si="1139"/>
        <v>0</v>
      </c>
      <c r="AG506" s="222">
        <f t="shared" si="1140"/>
        <v>0</v>
      </c>
      <c r="AH506" s="222">
        <f t="shared" si="1141"/>
        <v>0</v>
      </c>
      <c r="AI506" s="222">
        <f t="shared" si="1142"/>
        <v>0</v>
      </c>
      <c r="AJ506" s="222">
        <f t="shared" si="1143"/>
        <v>0</v>
      </c>
      <c r="AK506" s="222">
        <f t="shared" si="1144"/>
        <v>0</v>
      </c>
      <c r="AL506" s="222">
        <f t="shared" si="1145"/>
        <v>0</v>
      </c>
      <c r="AM506" s="222">
        <f t="shared" si="1146"/>
        <v>0</v>
      </c>
      <c r="AN506" s="222">
        <f t="shared" si="1147"/>
        <v>0</v>
      </c>
      <c r="AO506" s="222">
        <f t="shared" si="1148"/>
        <v>0</v>
      </c>
      <c r="AP506" s="222">
        <f t="shared" si="1149"/>
        <v>0</v>
      </c>
      <c r="AQ506" s="222">
        <f t="shared" si="1150"/>
        <v>0</v>
      </c>
      <c r="AR506" s="222">
        <f t="shared" si="1151"/>
        <v>0</v>
      </c>
      <c r="AS506" s="222">
        <f t="shared" si="1152"/>
        <v>0</v>
      </c>
      <c r="AT506" s="222">
        <f t="shared" si="1153"/>
        <v>0</v>
      </c>
      <c r="AU506" s="222">
        <f t="shared" si="1154"/>
        <v>0</v>
      </c>
      <c r="AV506" s="222">
        <f t="shared" si="1155"/>
        <v>0</v>
      </c>
      <c r="AW506" s="222">
        <f t="shared" si="1156"/>
        <v>0</v>
      </c>
      <c r="AX506" s="222">
        <f t="shared" si="1157"/>
        <v>0</v>
      </c>
      <c r="AY506" s="222">
        <f t="shared" si="1158"/>
        <v>0</v>
      </c>
      <c r="AZ506" s="222">
        <f t="shared" si="1159"/>
        <v>0</v>
      </c>
      <c r="BA506" s="222">
        <f t="shared" si="1160"/>
        <v>0</v>
      </c>
      <c r="BB506" s="222">
        <f t="shared" si="1161"/>
        <v>0</v>
      </c>
      <c r="BC506" s="222">
        <f t="shared" si="1162"/>
        <v>0</v>
      </c>
      <c r="BD506" s="222">
        <f t="shared" si="1163"/>
        <v>0</v>
      </c>
      <c r="BE506" s="222">
        <f t="shared" si="1164"/>
        <v>0</v>
      </c>
      <c r="BF506" s="222">
        <f t="shared" si="1165"/>
        <v>0</v>
      </c>
      <c r="BG506" s="222">
        <f t="shared" si="1166"/>
        <v>0</v>
      </c>
      <c r="BH506" s="222">
        <f t="shared" si="1167"/>
        <v>0</v>
      </c>
      <c r="BI506" s="222">
        <f t="shared" si="1168"/>
        <v>0</v>
      </c>
      <c r="BJ506" s="222">
        <f t="shared" si="1169"/>
        <v>0</v>
      </c>
      <c r="BK506" s="222">
        <f t="shared" si="1170"/>
        <v>0</v>
      </c>
      <c r="BL506" s="222">
        <f t="shared" si="1171"/>
        <v>0</v>
      </c>
      <c r="BM506" s="222">
        <f t="shared" si="1172"/>
        <v>0</v>
      </c>
      <c r="BN506" s="222">
        <f t="shared" si="1173"/>
        <v>0</v>
      </c>
      <c r="BO506" s="222">
        <f t="shared" si="1174"/>
        <v>0</v>
      </c>
      <c r="BP506" s="222">
        <f t="shared" si="1175"/>
        <v>0</v>
      </c>
      <c r="BQ506" s="222">
        <f t="shared" si="1176"/>
        <v>0</v>
      </c>
      <c r="BR506" s="222">
        <f t="shared" si="1177"/>
        <v>0</v>
      </c>
      <c r="BS506" s="222">
        <f t="shared" si="1178"/>
        <v>0</v>
      </c>
      <c r="BT506" s="222">
        <f t="shared" si="1179"/>
        <v>0</v>
      </c>
      <c r="BU506" s="222">
        <f t="shared" si="1180"/>
        <v>0</v>
      </c>
      <c r="BV506" s="222">
        <f t="shared" si="1181"/>
        <v>0</v>
      </c>
      <c r="BW506" s="222">
        <f t="shared" si="1182"/>
        <v>0</v>
      </c>
      <c r="BX506" s="222">
        <f t="shared" si="1183"/>
        <v>0</v>
      </c>
      <c r="BY506" s="222">
        <f t="shared" si="1184"/>
        <v>0</v>
      </c>
      <c r="BZ506" s="222">
        <f t="shared" si="1185"/>
        <v>0</v>
      </c>
      <c r="CA506" s="222">
        <f t="shared" si="1186"/>
        <v>0</v>
      </c>
      <c r="CB506" s="222">
        <f t="shared" si="1187"/>
        <v>0</v>
      </c>
      <c r="CC506" s="222">
        <f t="shared" si="1188"/>
        <v>0</v>
      </c>
      <c r="CD506" s="222">
        <f t="shared" si="1189"/>
        <v>0</v>
      </c>
      <c r="CE506" s="222">
        <f t="shared" si="1190"/>
        <v>0</v>
      </c>
      <c r="CF506" s="222">
        <f t="shared" si="1191"/>
        <v>0</v>
      </c>
      <c r="CG506" s="222">
        <f t="shared" si="1192"/>
        <v>0</v>
      </c>
      <c r="CH506" s="222">
        <f t="shared" si="1193"/>
        <v>0</v>
      </c>
      <c r="CI506" s="222">
        <f t="shared" si="1194"/>
        <v>0</v>
      </c>
      <c r="CJ506" s="222">
        <f t="shared" si="1195"/>
        <v>0</v>
      </c>
      <c r="CK506" s="222">
        <f t="shared" si="1196"/>
        <v>0</v>
      </c>
      <c r="CL506" s="222">
        <f t="shared" si="1197"/>
        <v>0</v>
      </c>
      <c r="CM506" s="222">
        <f t="shared" si="1198"/>
        <v>0</v>
      </c>
      <c r="CN506" s="222">
        <f t="shared" si="1199"/>
        <v>0</v>
      </c>
      <c r="CO506" s="222">
        <f t="shared" si="1200"/>
        <v>0</v>
      </c>
      <c r="CP506" s="222">
        <f t="shared" si="1201"/>
        <v>0</v>
      </c>
      <c r="CQ506" s="222">
        <f t="shared" si="1202"/>
        <v>0</v>
      </c>
      <c r="CR506" s="222">
        <f t="shared" si="1203"/>
        <v>0</v>
      </c>
      <c r="CS506" s="222">
        <f t="shared" si="1204"/>
        <v>0</v>
      </c>
      <c r="CT506" s="222">
        <f t="shared" si="1205"/>
        <v>0</v>
      </c>
      <c r="CU506" s="222">
        <f t="shared" si="1206"/>
        <v>0</v>
      </c>
      <c r="CV506" s="222">
        <f t="shared" si="1207"/>
        <v>0</v>
      </c>
      <c r="CW506" s="222">
        <f t="shared" si="1208"/>
        <v>0</v>
      </c>
      <c r="CX506" s="222">
        <f t="shared" si="1209"/>
        <v>0</v>
      </c>
      <c r="CY506" s="222">
        <f t="shared" si="1210"/>
        <v>0</v>
      </c>
      <c r="CZ506" s="222">
        <f t="shared" si="1211"/>
        <v>0</v>
      </c>
      <c r="DA506" s="222">
        <f t="shared" si="1212"/>
        <v>0</v>
      </c>
      <c r="DB506" s="222">
        <f t="shared" si="1213"/>
        <v>0</v>
      </c>
      <c r="DC506" s="222">
        <f t="shared" si="1214"/>
        <v>0</v>
      </c>
      <c r="DD506" s="222">
        <f t="shared" si="1215"/>
        <v>0</v>
      </c>
      <c r="DE506" s="222">
        <f t="shared" si="1216"/>
        <v>0</v>
      </c>
      <c r="DF506" s="222">
        <f t="shared" si="1217"/>
        <v>0</v>
      </c>
      <c r="DG506" s="222">
        <f t="shared" si="1218"/>
        <v>0</v>
      </c>
      <c r="DH506" s="222">
        <f t="shared" si="1219"/>
        <v>0</v>
      </c>
      <c r="DI506" s="222">
        <f t="shared" si="1220"/>
        <v>0</v>
      </c>
      <c r="DJ506" s="222">
        <f t="shared" si="1221"/>
        <v>0</v>
      </c>
      <c r="DK506" s="222">
        <f t="shared" si="1222"/>
        <v>0</v>
      </c>
      <c r="DL506" s="222">
        <f t="shared" si="1223"/>
        <v>0</v>
      </c>
      <c r="DM506" s="222">
        <f t="shared" si="1224"/>
        <v>0</v>
      </c>
      <c r="DN506" s="222">
        <f t="shared" si="1225"/>
        <v>0</v>
      </c>
      <c r="DO506" s="222">
        <f t="shared" si="1226"/>
        <v>0</v>
      </c>
      <c r="DP506" s="222">
        <f t="shared" si="1227"/>
        <v>0</v>
      </c>
      <c r="DQ506" s="222">
        <f t="shared" si="1228"/>
        <v>0</v>
      </c>
      <c r="DR506" s="222">
        <f t="shared" si="1229"/>
        <v>0</v>
      </c>
      <c r="DS506" s="222">
        <f t="shared" si="1230"/>
        <v>0</v>
      </c>
      <c r="DT506" s="222">
        <f t="shared" si="1231"/>
        <v>0</v>
      </c>
      <c r="DU506" s="222">
        <f t="shared" si="1232"/>
        <v>0</v>
      </c>
      <c r="DV506" s="222">
        <f t="shared" si="1233"/>
        <v>0</v>
      </c>
      <c r="DW506" s="222">
        <f t="shared" si="1234"/>
        <v>0</v>
      </c>
      <c r="DX506" s="222">
        <f t="shared" si="1235"/>
        <v>0</v>
      </c>
      <c r="DY506" s="222">
        <f t="shared" si="1236"/>
        <v>0</v>
      </c>
      <c r="DZ506" s="222">
        <f t="shared" si="1237"/>
        <v>0</v>
      </c>
      <c r="EA506" s="222">
        <f t="shared" si="1238"/>
        <v>0</v>
      </c>
      <c r="EB506" s="222">
        <f t="shared" si="1239"/>
        <v>0</v>
      </c>
      <c r="EC506" s="222">
        <f t="shared" si="1240"/>
        <v>0</v>
      </c>
      <c r="ED506" s="222">
        <f t="shared" si="1241"/>
        <v>0</v>
      </c>
      <c r="EE506" s="222">
        <f t="shared" si="1242"/>
        <v>0</v>
      </c>
      <c r="EF506" s="222">
        <f t="shared" si="1243"/>
        <v>0</v>
      </c>
      <c r="EG506" s="222">
        <f t="shared" si="1244"/>
        <v>0</v>
      </c>
      <c r="EH506" s="222">
        <f t="shared" si="1245"/>
        <v>0</v>
      </c>
      <c r="EI506" s="222">
        <f t="shared" si="1246"/>
        <v>0</v>
      </c>
      <c r="EJ506" s="222">
        <f t="shared" si="1247"/>
        <v>0</v>
      </c>
      <c r="EK506" s="222">
        <f t="shared" si="1248"/>
        <v>0</v>
      </c>
      <c r="EL506" s="222">
        <f t="shared" si="1249"/>
        <v>0</v>
      </c>
      <c r="EM506" s="222">
        <f t="shared" si="1250"/>
        <v>0</v>
      </c>
      <c r="EN506" s="222">
        <f t="shared" si="1251"/>
        <v>0</v>
      </c>
      <c r="EO506" s="222">
        <f t="shared" si="1252"/>
        <v>0</v>
      </c>
      <c r="EP506" s="222">
        <f t="shared" si="1253"/>
        <v>0</v>
      </c>
      <c r="EQ506" s="222">
        <f t="shared" si="1254"/>
        <v>0</v>
      </c>
      <c r="ER506" s="222">
        <f t="shared" si="1255"/>
        <v>0</v>
      </c>
      <c r="ES506" s="222">
        <f t="shared" si="1256"/>
        <v>0</v>
      </c>
      <c r="ET506" s="222">
        <f t="shared" si="1257"/>
        <v>0</v>
      </c>
      <c r="EU506" s="222">
        <f t="shared" si="1258"/>
        <v>0</v>
      </c>
      <c r="EV506" s="222">
        <f t="shared" si="1259"/>
        <v>0</v>
      </c>
      <c r="EW506" s="222">
        <f t="shared" si="1260"/>
        <v>0</v>
      </c>
      <c r="EX506" s="222">
        <f t="shared" si="1261"/>
        <v>0</v>
      </c>
      <c r="EY506" s="222">
        <f t="shared" si="1262"/>
        <v>0</v>
      </c>
      <c r="EZ506" s="222">
        <f t="shared" si="1263"/>
        <v>0</v>
      </c>
      <c r="FA506" s="222">
        <f t="shared" si="1264"/>
        <v>0</v>
      </c>
      <c r="FB506" s="222">
        <f t="shared" si="1265"/>
        <v>0</v>
      </c>
      <c r="FC506" s="222">
        <f t="shared" si="1266"/>
        <v>0</v>
      </c>
      <c r="FD506" s="222">
        <f t="shared" si="1267"/>
        <v>0</v>
      </c>
      <c r="FE506" s="222">
        <f t="shared" si="1268"/>
        <v>0</v>
      </c>
      <c r="FF506" s="222">
        <f t="shared" si="1269"/>
        <v>0</v>
      </c>
      <c r="FG506" s="222">
        <f t="shared" si="1270"/>
        <v>0</v>
      </c>
      <c r="FH506" s="222">
        <f t="shared" si="1271"/>
        <v>0</v>
      </c>
      <c r="FI506" s="222">
        <f t="shared" si="1272"/>
        <v>0</v>
      </c>
      <c r="FJ506" s="222">
        <f t="shared" si="1273"/>
        <v>0</v>
      </c>
      <c r="FK506" s="222">
        <f t="shared" si="1274"/>
        <v>0</v>
      </c>
      <c r="FL506" s="222">
        <f t="shared" si="1275"/>
        <v>0</v>
      </c>
      <c r="FM506" s="222">
        <f t="shared" si="1276"/>
        <v>0</v>
      </c>
      <c r="FN506" s="222">
        <f t="shared" si="1277"/>
        <v>0</v>
      </c>
      <c r="FO506" s="222">
        <f t="shared" si="1278"/>
        <v>0</v>
      </c>
      <c r="FP506" s="222">
        <f t="shared" si="1279"/>
        <v>0</v>
      </c>
      <c r="FQ506" s="222">
        <f t="shared" si="1280"/>
        <v>0</v>
      </c>
      <c r="FR506" s="222">
        <f t="shared" si="1281"/>
        <v>0</v>
      </c>
      <c r="FS506" s="222">
        <f t="shared" si="1282"/>
        <v>0</v>
      </c>
      <c r="FT506" s="222">
        <f t="shared" si="1283"/>
        <v>0</v>
      </c>
      <c r="FU506" s="222">
        <f t="shared" si="1284"/>
        <v>0</v>
      </c>
      <c r="FV506" s="222">
        <f t="shared" si="1285"/>
        <v>0</v>
      </c>
      <c r="FW506" s="222">
        <f t="shared" si="1286"/>
        <v>0</v>
      </c>
      <c r="FX506" s="222">
        <f t="shared" si="1287"/>
        <v>0</v>
      </c>
      <c r="FY506" s="222">
        <f t="shared" si="1288"/>
        <v>0</v>
      </c>
      <c r="FZ506" s="222">
        <f t="shared" si="1289"/>
        <v>0</v>
      </c>
      <c r="GA506" s="222">
        <f t="shared" si="1290"/>
        <v>0</v>
      </c>
      <c r="GB506" s="222">
        <f t="shared" si="1291"/>
        <v>0</v>
      </c>
      <c r="GC506" s="222">
        <f t="shared" si="1292"/>
        <v>0</v>
      </c>
      <c r="GD506" s="222">
        <f t="shared" si="1293"/>
        <v>0</v>
      </c>
      <c r="GE506" s="222">
        <f t="shared" si="1294"/>
        <v>0</v>
      </c>
      <c r="GF506" s="222">
        <f t="shared" si="1295"/>
        <v>0</v>
      </c>
      <c r="GG506" s="222">
        <f t="shared" si="1296"/>
        <v>0</v>
      </c>
      <c r="GH506" s="222">
        <f t="shared" si="1297"/>
        <v>0</v>
      </c>
      <c r="GI506" s="222">
        <f t="shared" si="1298"/>
        <v>0</v>
      </c>
      <c r="GJ506" s="222">
        <f t="shared" si="1299"/>
        <v>0</v>
      </c>
      <c r="GK506" s="222">
        <f t="shared" si="1300"/>
        <v>0</v>
      </c>
      <c r="GL506" s="222">
        <f t="shared" si="1301"/>
        <v>0</v>
      </c>
      <c r="GM506" s="222">
        <f t="shared" si="1302"/>
        <v>0</v>
      </c>
      <c r="GN506" s="222">
        <f t="shared" si="1303"/>
        <v>0</v>
      </c>
      <c r="GO506" s="222">
        <f t="shared" si="1304"/>
        <v>0</v>
      </c>
      <c r="GP506" s="222">
        <f t="shared" si="1305"/>
        <v>0</v>
      </c>
      <c r="GQ506" s="222">
        <f t="shared" si="1306"/>
        <v>0</v>
      </c>
      <c r="GR506" s="222">
        <f t="shared" si="1307"/>
        <v>0</v>
      </c>
      <c r="GS506" s="222">
        <f t="shared" si="1308"/>
        <v>0</v>
      </c>
      <c r="GT506" s="222">
        <f t="shared" si="1309"/>
        <v>0</v>
      </c>
      <c r="GU506" s="222">
        <f t="shared" si="1310"/>
        <v>0</v>
      </c>
      <c r="GV506" s="222">
        <f t="shared" si="1311"/>
        <v>0</v>
      </c>
      <c r="GW506" s="222">
        <f t="shared" si="1312"/>
        <v>0</v>
      </c>
      <c r="GX506" s="222">
        <f t="shared" si="1313"/>
        <v>0</v>
      </c>
      <c r="GY506" s="222">
        <f t="shared" si="1314"/>
        <v>0</v>
      </c>
      <c r="GZ506" s="222">
        <f t="shared" si="1315"/>
        <v>0</v>
      </c>
      <c r="HA506" s="222">
        <f t="shared" si="1316"/>
        <v>0</v>
      </c>
      <c r="HB506" s="222">
        <f t="shared" si="1317"/>
        <v>0</v>
      </c>
      <c r="HC506" s="222">
        <f t="shared" si="1318"/>
        <v>0</v>
      </c>
      <c r="HD506" s="222">
        <f t="shared" si="1319"/>
        <v>0</v>
      </c>
      <c r="HE506" s="222">
        <f t="shared" si="1320"/>
        <v>0</v>
      </c>
      <c r="HF506" s="222">
        <f t="shared" si="1321"/>
        <v>0</v>
      </c>
      <c r="HG506" s="222">
        <f t="shared" si="1322"/>
        <v>0</v>
      </c>
      <c r="HH506" s="222">
        <f t="shared" si="1323"/>
        <v>0</v>
      </c>
      <c r="HI506" s="222">
        <f t="shared" si="1324"/>
        <v>0</v>
      </c>
      <c r="HJ506" s="222">
        <f t="shared" si="1325"/>
        <v>0</v>
      </c>
      <c r="HK506" s="222">
        <f t="shared" si="1326"/>
        <v>0</v>
      </c>
      <c r="HL506" s="222">
        <f t="shared" si="1327"/>
        <v>0</v>
      </c>
      <c r="HM506" s="222">
        <f t="shared" si="1328"/>
        <v>0</v>
      </c>
      <c r="HN506" s="222">
        <f t="shared" si="1329"/>
        <v>0</v>
      </c>
      <c r="HO506" s="222">
        <f t="shared" si="1330"/>
        <v>0</v>
      </c>
      <c r="HP506" s="222">
        <f t="shared" si="1331"/>
        <v>0</v>
      </c>
      <c r="HQ506" s="222">
        <f t="shared" si="1332"/>
        <v>0</v>
      </c>
      <c r="HR506" s="222">
        <f t="shared" si="1333"/>
        <v>0</v>
      </c>
      <c r="HS506" s="222">
        <f t="shared" si="1334"/>
        <v>0</v>
      </c>
      <c r="HT506" s="222">
        <f t="shared" si="1335"/>
        <v>0</v>
      </c>
      <c r="HU506" s="222">
        <f t="shared" si="1336"/>
        <v>0</v>
      </c>
      <c r="HV506" s="222">
        <f t="shared" si="1337"/>
        <v>0</v>
      </c>
      <c r="HW506" s="222">
        <f t="shared" si="1338"/>
        <v>0</v>
      </c>
      <c r="HX506" s="222">
        <f t="shared" si="1339"/>
        <v>0</v>
      </c>
      <c r="HY506" s="222">
        <f t="shared" si="1340"/>
        <v>0</v>
      </c>
      <c r="HZ506" s="222">
        <f t="shared" si="1341"/>
        <v>0</v>
      </c>
      <c r="IA506" s="222">
        <f t="shared" si="1342"/>
        <v>0</v>
      </c>
      <c r="IB506" s="222">
        <f t="shared" si="1343"/>
        <v>0</v>
      </c>
      <c r="IC506" s="222">
        <f t="shared" si="1344"/>
        <v>0</v>
      </c>
      <c r="ID506" s="222">
        <f t="shared" si="1345"/>
        <v>0</v>
      </c>
      <c r="IE506" s="222">
        <f t="shared" si="1346"/>
        <v>0</v>
      </c>
      <c r="IF506" s="222">
        <f t="shared" si="1347"/>
        <v>0</v>
      </c>
      <c r="IG506" s="222">
        <f t="shared" si="1348"/>
        <v>0</v>
      </c>
      <c r="IH506" s="222">
        <f t="shared" si="1349"/>
        <v>0</v>
      </c>
      <c r="II506" s="222">
        <f t="shared" si="1350"/>
        <v>0</v>
      </c>
      <c r="IJ506" s="222">
        <f t="shared" si="1351"/>
        <v>0</v>
      </c>
      <c r="IK506" s="222">
        <f t="shared" si="1352"/>
        <v>0</v>
      </c>
      <c r="IL506" s="222">
        <f t="shared" si="1353"/>
        <v>0</v>
      </c>
      <c r="IM506" s="222">
        <f t="shared" si="1354"/>
        <v>0</v>
      </c>
      <c r="IN506" s="222">
        <f t="shared" si="1355"/>
        <v>0</v>
      </c>
      <c r="IO506" s="222">
        <f t="shared" si="1356"/>
        <v>0</v>
      </c>
      <c r="IP506" s="222">
        <f t="shared" si="1357"/>
        <v>0</v>
      </c>
      <c r="IQ506" s="222">
        <f t="shared" si="1358"/>
        <v>0</v>
      </c>
      <c r="IR506" s="222">
        <f t="shared" si="1359"/>
        <v>0</v>
      </c>
      <c r="IS506" s="222">
        <f t="shared" si="1360"/>
        <v>0</v>
      </c>
      <c r="IT506" s="222">
        <f t="shared" si="1361"/>
        <v>0</v>
      </c>
      <c r="IU506" s="222">
        <f t="shared" si="1362"/>
        <v>0</v>
      </c>
      <c r="IV506" s="222">
        <f t="shared" si="1363"/>
        <v>0</v>
      </c>
      <c r="IW506" s="222">
        <f t="shared" si="1364"/>
        <v>0</v>
      </c>
      <c r="IX506" s="222">
        <f t="shared" si="1365"/>
        <v>0</v>
      </c>
      <c r="IY506" s="222">
        <f t="shared" si="1366"/>
        <v>0</v>
      </c>
      <c r="IZ506" s="222">
        <f t="shared" si="1367"/>
        <v>0</v>
      </c>
      <c r="JA506" s="222">
        <f t="shared" si="1368"/>
        <v>0</v>
      </c>
      <c r="JB506" s="222">
        <f t="shared" si="1369"/>
        <v>0</v>
      </c>
    </row>
    <row r="507" spans="2:262">
      <c r="B507" s="230">
        <v>146</v>
      </c>
      <c r="C507" s="229">
        <f t="shared" si="1370"/>
        <v>2.8515625000000021E-3</v>
      </c>
      <c r="D507" s="226">
        <f t="shared" ca="1" si="1113"/>
        <v>17.999999999970484</v>
      </c>
      <c r="E507" s="225">
        <f ca="1">EV361</f>
        <v>-2.9517221397222687E-11</v>
      </c>
      <c r="F507" s="224">
        <v>146</v>
      </c>
      <c r="G507" s="222">
        <f t="shared" si="1114"/>
        <v>0</v>
      </c>
      <c r="H507" s="222">
        <f t="shared" si="1115"/>
        <v>0</v>
      </c>
      <c r="I507" s="222">
        <f t="shared" si="1116"/>
        <v>0</v>
      </c>
      <c r="J507" s="222">
        <f t="shared" si="1117"/>
        <v>0</v>
      </c>
      <c r="K507" s="222">
        <f t="shared" si="1118"/>
        <v>0</v>
      </c>
      <c r="L507" s="222">
        <f t="shared" si="1119"/>
        <v>0</v>
      </c>
      <c r="M507" s="222">
        <f t="shared" si="1120"/>
        <v>0</v>
      </c>
      <c r="N507" s="222">
        <f t="shared" si="1121"/>
        <v>0</v>
      </c>
      <c r="O507" s="222">
        <f t="shared" si="1122"/>
        <v>0</v>
      </c>
      <c r="P507" s="222">
        <f t="shared" si="1123"/>
        <v>0</v>
      </c>
      <c r="Q507" s="222">
        <f t="shared" si="1124"/>
        <v>0</v>
      </c>
      <c r="R507" s="222">
        <f t="shared" si="1125"/>
        <v>0</v>
      </c>
      <c r="S507" s="222">
        <f t="shared" si="1126"/>
        <v>0</v>
      </c>
      <c r="T507" s="222">
        <f t="shared" si="1127"/>
        <v>0</v>
      </c>
      <c r="U507" s="222">
        <f t="shared" si="1128"/>
        <v>0</v>
      </c>
      <c r="V507" s="222">
        <f t="shared" si="1129"/>
        <v>0</v>
      </c>
      <c r="W507" s="222">
        <f t="shared" si="1130"/>
        <v>0</v>
      </c>
      <c r="X507" s="222">
        <f t="shared" si="1131"/>
        <v>0</v>
      </c>
      <c r="Y507" s="222">
        <f t="shared" si="1132"/>
        <v>0</v>
      </c>
      <c r="Z507" s="222">
        <f t="shared" si="1133"/>
        <v>0</v>
      </c>
      <c r="AA507" s="222">
        <f t="shared" si="1134"/>
        <v>0</v>
      </c>
      <c r="AB507" s="222">
        <f t="shared" si="1135"/>
        <v>0</v>
      </c>
      <c r="AC507" s="222">
        <f t="shared" si="1136"/>
        <v>0</v>
      </c>
      <c r="AD507" s="222">
        <f t="shared" si="1137"/>
        <v>0</v>
      </c>
      <c r="AE507" s="222">
        <f t="shared" si="1138"/>
        <v>0</v>
      </c>
      <c r="AF507" s="222">
        <f t="shared" si="1139"/>
        <v>0</v>
      </c>
      <c r="AG507" s="222">
        <f t="shared" si="1140"/>
        <v>0</v>
      </c>
      <c r="AH507" s="222">
        <f t="shared" si="1141"/>
        <v>0</v>
      </c>
      <c r="AI507" s="222">
        <f t="shared" si="1142"/>
        <v>0</v>
      </c>
      <c r="AJ507" s="222">
        <f t="shared" si="1143"/>
        <v>0</v>
      </c>
      <c r="AK507" s="222">
        <f t="shared" si="1144"/>
        <v>0</v>
      </c>
      <c r="AL507" s="222">
        <f t="shared" si="1145"/>
        <v>0</v>
      </c>
      <c r="AM507" s="222">
        <f t="shared" si="1146"/>
        <v>0</v>
      </c>
      <c r="AN507" s="222">
        <f t="shared" si="1147"/>
        <v>0</v>
      </c>
      <c r="AO507" s="222">
        <f t="shared" si="1148"/>
        <v>0</v>
      </c>
      <c r="AP507" s="222">
        <f t="shared" si="1149"/>
        <v>0</v>
      </c>
      <c r="AQ507" s="222">
        <f t="shared" si="1150"/>
        <v>0</v>
      </c>
      <c r="AR507" s="222">
        <f t="shared" si="1151"/>
        <v>0</v>
      </c>
      <c r="AS507" s="222">
        <f t="shared" si="1152"/>
        <v>0</v>
      </c>
      <c r="AT507" s="222">
        <f t="shared" si="1153"/>
        <v>0</v>
      </c>
      <c r="AU507" s="222">
        <f t="shared" si="1154"/>
        <v>0</v>
      </c>
      <c r="AV507" s="222">
        <f t="shared" si="1155"/>
        <v>0</v>
      </c>
      <c r="AW507" s="222">
        <f t="shared" si="1156"/>
        <v>0</v>
      </c>
      <c r="AX507" s="222">
        <f t="shared" si="1157"/>
        <v>0</v>
      </c>
      <c r="AY507" s="222">
        <f t="shared" si="1158"/>
        <v>0</v>
      </c>
      <c r="AZ507" s="222">
        <f t="shared" si="1159"/>
        <v>0</v>
      </c>
      <c r="BA507" s="222">
        <f t="shared" si="1160"/>
        <v>0</v>
      </c>
      <c r="BB507" s="222">
        <f t="shared" si="1161"/>
        <v>0</v>
      </c>
      <c r="BC507" s="222">
        <f t="shared" si="1162"/>
        <v>0</v>
      </c>
      <c r="BD507" s="222">
        <f t="shared" si="1163"/>
        <v>0</v>
      </c>
      <c r="BE507" s="222">
        <f t="shared" si="1164"/>
        <v>0</v>
      </c>
      <c r="BF507" s="222">
        <f t="shared" si="1165"/>
        <v>0</v>
      </c>
      <c r="BG507" s="222">
        <f t="shared" si="1166"/>
        <v>0</v>
      </c>
      <c r="BH507" s="222">
        <f t="shared" si="1167"/>
        <v>0</v>
      </c>
      <c r="BI507" s="222">
        <f t="shared" si="1168"/>
        <v>0</v>
      </c>
      <c r="BJ507" s="222">
        <f t="shared" si="1169"/>
        <v>0</v>
      </c>
      <c r="BK507" s="222">
        <f t="shared" si="1170"/>
        <v>0</v>
      </c>
      <c r="BL507" s="222">
        <f t="shared" si="1171"/>
        <v>0</v>
      </c>
      <c r="BM507" s="222">
        <f t="shared" si="1172"/>
        <v>0</v>
      </c>
      <c r="BN507" s="222">
        <f t="shared" si="1173"/>
        <v>0</v>
      </c>
      <c r="BO507" s="222">
        <f t="shared" si="1174"/>
        <v>0</v>
      </c>
      <c r="BP507" s="222">
        <f t="shared" si="1175"/>
        <v>0</v>
      </c>
      <c r="BQ507" s="222">
        <f t="shared" si="1176"/>
        <v>0</v>
      </c>
      <c r="BR507" s="222">
        <f t="shared" si="1177"/>
        <v>0</v>
      </c>
      <c r="BS507" s="222">
        <f t="shared" si="1178"/>
        <v>0</v>
      </c>
      <c r="BT507" s="222">
        <f t="shared" si="1179"/>
        <v>0</v>
      </c>
      <c r="BU507" s="222">
        <f t="shared" si="1180"/>
        <v>0</v>
      </c>
      <c r="BV507" s="222">
        <f t="shared" si="1181"/>
        <v>0</v>
      </c>
      <c r="BW507" s="222">
        <f t="shared" si="1182"/>
        <v>0</v>
      </c>
      <c r="BX507" s="222">
        <f t="shared" si="1183"/>
        <v>0</v>
      </c>
      <c r="BY507" s="222">
        <f t="shared" si="1184"/>
        <v>0</v>
      </c>
      <c r="BZ507" s="222">
        <f t="shared" si="1185"/>
        <v>0</v>
      </c>
      <c r="CA507" s="222">
        <f t="shared" si="1186"/>
        <v>0</v>
      </c>
      <c r="CB507" s="222">
        <f t="shared" si="1187"/>
        <v>0</v>
      </c>
      <c r="CC507" s="222">
        <f t="shared" si="1188"/>
        <v>0</v>
      </c>
      <c r="CD507" s="222">
        <f t="shared" si="1189"/>
        <v>0</v>
      </c>
      <c r="CE507" s="222">
        <f t="shared" si="1190"/>
        <v>0</v>
      </c>
      <c r="CF507" s="222">
        <f t="shared" si="1191"/>
        <v>0</v>
      </c>
      <c r="CG507" s="222">
        <f t="shared" si="1192"/>
        <v>0</v>
      </c>
      <c r="CH507" s="222">
        <f t="shared" si="1193"/>
        <v>0</v>
      </c>
      <c r="CI507" s="222">
        <f t="shared" si="1194"/>
        <v>0</v>
      </c>
      <c r="CJ507" s="222">
        <f t="shared" si="1195"/>
        <v>0</v>
      </c>
      <c r="CK507" s="222">
        <f t="shared" si="1196"/>
        <v>0</v>
      </c>
      <c r="CL507" s="222">
        <f t="shared" si="1197"/>
        <v>0</v>
      </c>
      <c r="CM507" s="222">
        <f t="shared" si="1198"/>
        <v>0</v>
      </c>
      <c r="CN507" s="222">
        <f t="shared" si="1199"/>
        <v>0</v>
      </c>
      <c r="CO507" s="222">
        <f t="shared" si="1200"/>
        <v>0</v>
      </c>
      <c r="CP507" s="222">
        <f t="shared" si="1201"/>
        <v>0</v>
      </c>
      <c r="CQ507" s="222">
        <f t="shared" si="1202"/>
        <v>0</v>
      </c>
      <c r="CR507" s="222">
        <f t="shared" si="1203"/>
        <v>0</v>
      </c>
      <c r="CS507" s="222">
        <f t="shared" si="1204"/>
        <v>0</v>
      </c>
      <c r="CT507" s="222">
        <f t="shared" si="1205"/>
        <v>0</v>
      </c>
      <c r="CU507" s="222">
        <f t="shared" si="1206"/>
        <v>0</v>
      </c>
      <c r="CV507" s="222">
        <f t="shared" si="1207"/>
        <v>0</v>
      </c>
      <c r="CW507" s="222">
        <f t="shared" si="1208"/>
        <v>0</v>
      </c>
      <c r="CX507" s="222">
        <f t="shared" si="1209"/>
        <v>0</v>
      </c>
      <c r="CY507" s="222">
        <f t="shared" si="1210"/>
        <v>0</v>
      </c>
      <c r="CZ507" s="222">
        <f t="shared" si="1211"/>
        <v>0</v>
      </c>
      <c r="DA507" s="222">
        <f t="shared" si="1212"/>
        <v>0</v>
      </c>
      <c r="DB507" s="222">
        <f t="shared" si="1213"/>
        <v>0</v>
      </c>
      <c r="DC507" s="222">
        <f t="shared" si="1214"/>
        <v>0</v>
      </c>
      <c r="DD507" s="222">
        <f t="shared" si="1215"/>
        <v>0</v>
      </c>
      <c r="DE507" s="222">
        <f t="shared" si="1216"/>
        <v>0</v>
      </c>
      <c r="DF507" s="222">
        <f t="shared" si="1217"/>
        <v>0</v>
      </c>
      <c r="DG507" s="222">
        <f t="shared" si="1218"/>
        <v>0</v>
      </c>
      <c r="DH507" s="222">
        <f t="shared" si="1219"/>
        <v>0</v>
      </c>
      <c r="DI507" s="222">
        <f t="shared" si="1220"/>
        <v>0</v>
      </c>
      <c r="DJ507" s="222">
        <f t="shared" si="1221"/>
        <v>0</v>
      </c>
      <c r="DK507" s="222">
        <f t="shared" si="1222"/>
        <v>0</v>
      </c>
      <c r="DL507" s="222">
        <f t="shared" si="1223"/>
        <v>0</v>
      </c>
      <c r="DM507" s="222">
        <f t="shared" si="1224"/>
        <v>0</v>
      </c>
      <c r="DN507" s="222">
        <f t="shared" si="1225"/>
        <v>0</v>
      </c>
      <c r="DO507" s="222">
        <f t="shared" si="1226"/>
        <v>0</v>
      </c>
      <c r="DP507" s="222">
        <f t="shared" si="1227"/>
        <v>0</v>
      </c>
      <c r="DQ507" s="222">
        <f t="shared" si="1228"/>
        <v>0</v>
      </c>
      <c r="DR507" s="222">
        <f t="shared" si="1229"/>
        <v>0</v>
      </c>
      <c r="DS507" s="222">
        <f t="shared" si="1230"/>
        <v>0</v>
      </c>
      <c r="DT507" s="222">
        <f t="shared" si="1231"/>
        <v>0</v>
      </c>
      <c r="DU507" s="222">
        <f t="shared" si="1232"/>
        <v>0</v>
      </c>
      <c r="DV507" s="222">
        <f t="shared" si="1233"/>
        <v>0</v>
      </c>
      <c r="DW507" s="222">
        <f t="shared" si="1234"/>
        <v>0</v>
      </c>
      <c r="DX507" s="222">
        <f t="shared" si="1235"/>
        <v>0</v>
      </c>
      <c r="DY507" s="222">
        <f t="shared" si="1236"/>
        <v>0</v>
      </c>
      <c r="DZ507" s="222">
        <f t="shared" si="1237"/>
        <v>0</v>
      </c>
      <c r="EA507" s="222">
        <f t="shared" si="1238"/>
        <v>0</v>
      </c>
      <c r="EB507" s="222">
        <f t="shared" si="1239"/>
        <v>0</v>
      </c>
      <c r="EC507" s="222">
        <f t="shared" si="1240"/>
        <v>0</v>
      </c>
      <c r="ED507" s="222">
        <f t="shared" si="1241"/>
        <v>0</v>
      </c>
      <c r="EE507" s="222">
        <f t="shared" si="1242"/>
        <v>0</v>
      </c>
      <c r="EF507" s="222">
        <f t="shared" si="1243"/>
        <v>0</v>
      </c>
      <c r="EG507" s="222">
        <f t="shared" si="1244"/>
        <v>0</v>
      </c>
      <c r="EH507" s="222">
        <f t="shared" si="1245"/>
        <v>0</v>
      </c>
      <c r="EI507" s="222">
        <f t="shared" si="1246"/>
        <v>0</v>
      </c>
      <c r="EJ507" s="222">
        <f t="shared" si="1247"/>
        <v>0</v>
      </c>
      <c r="EK507" s="222">
        <f t="shared" si="1248"/>
        <v>0</v>
      </c>
      <c r="EL507" s="222">
        <f t="shared" si="1249"/>
        <v>0</v>
      </c>
      <c r="EM507" s="222">
        <f t="shared" si="1250"/>
        <v>0</v>
      </c>
      <c r="EN507" s="222">
        <f t="shared" si="1251"/>
        <v>0</v>
      </c>
      <c r="EO507" s="222">
        <f t="shared" si="1252"/>
        <v>0</v>
      </c>
      <c r="EP507" s="222">
        <f t="shared" si="1253"/>
        <v>0</v>
      </c>
      <c r="EQ507" s="222">
        <f t="shared" si="1254"/>
        <v>0</v>
      </c>
      <c r="ER507" s="222">
        <f t="shared" si="1255"/>
        <v>0</v>
      </c>
      <c r="ES507" s="222">
        <f t="shared" si="1256"/>
        <v>0</v>
      </c>
      <c r="ET507" s="222">
        <f t="shared" si="1257"/>
        <v>0</v>
      </c>
      <c r="EU507" s="222">
        <f t="shared" si="1258"/>
        <v>0</v>
      </c>
      <c r="EV507" s="222">
        <f t="shared" si="1259"/>
        <v>0</v>
      </c>
      <c r="EW507" s="222">
        <f t="shared" si="1260"/>
        <v>0</v>
      </c>
      <c r="EX507" s="222">
        <f t="shared" si="1261"/>
        <v>0</v>
      </c>
      <c r="EY507" s="222">
        <f t="shared" si="1262"/>
        <v>0</v>
      </c>
      <c r="EZ507" s="222">
        <f t="shared" si="1263"/>
        <v>0</v>
      </c>
      <c r="FA507" s="222">
        <f t="shared" si="1264"/>
        <v>0</v>
      </c>
      <c r="FB507" s="222">
        <f t="shared" si="1265"/>
        <v>0</v>
      </c>
      <c r="FC507" s="222">
        <f t="shared" si="1266"/>
        <v>0</v>
      </c>
      <c r="FD507" s="222">
        <f t="shared" si="1267"/>
        <v>0</v>
      </c>
      <c r="FE507" s="222">
        <f t="shared" si="1268"/>
        <v>0</v>
      </c>
      <c r="FF507" s="222">
        <f t="shared" si="1269"/>
        <v>0</v>
      </c>
      <c r="FG507" s="222">
        <f t="shared" si="1270"/>
        <v>0</v>
      </c>
      <c r="FH507" s="222">
        <f t="shared" si="1271"/>
        <v>0</v>
      </c>
      <c r="FI507" s="222">
        <f t="shared" si="1272"/>
        <v>0</v>
      </c>
      <c r="FJ507" s="222">
        <f t="shared" si="1273"/>
        <v>0</v>
      </c>
      <c r="FK507" s="222">
        <f t="shared" si="1274"/>
        <v>0</v>
      </c>
      <c r="FL507" s="222">
        <f t="shared" si="1275"/>
        <v>0</v>
      </c>
      <c r="FM507" s="222">
        <f t="shared" si="1276"/>
        <v>0</v>
      </c>
      <c r="FN507" s="222">
        <f t="shared" si="1277"/>
        <v>0</v>
      </c>
      <c r="FO507" s="222">
        <f t="shared" si="1278"/>
        <v>0</v>
      </c>
      <c r="FP507" s="222">
        <f t="shared" si="1279"/>
        <v>0</v>
      </c>
      <c r="FQ507" s="222">
        <f t="shared" si="1280"/>
        <v>0</v>
      </c>
      <c r="FR507" s="222">
        <f t="shared" si="1281"/>
        <v>0</v>
      </c>
      <c r="FS507" s="222">
        <f t="shared" si="1282"/>
        <v>0</v>
      </c>
      <c r="FT507" s="222">
        <f t="shared" si="1283"/>
        <v>0</v>
      </c>
      <c r="FU507" s="222">
        <f t="shared" si="1284"/>
        <v>0</v>
      </c>
      <c r="FV507" s="222">
        <f t="shared" si="1285"/>
        <v>0</v>
      </c>
      <c r="FW507" s="222">
        <f t="shared" si="1286"/>
        <v>0</v>
      </c>
      <c r="FX507" s="222">
        <f t="shared" si="1287"/>
        <v>0</v>
      </c>
      <c r="FY507" s="222">
        <f t="shared" si="1288"/>
        <v>0</v>
      </c>
      <c r="FZ507" s="222">
        <f t="shared" si="1289"/>
        <v>0</v>
      </c>
      <c r="GA507" s="222">
        <f t="shared" si="1290"/>
        <v>0</v>
      </c>
      <c r="GB507" s="222">
        <f t="shared" si="1291"/>
        <v>0</v>
      </c>
      <c r="GC507" s="222">
        <f t="shared" si="1292"/>
        <v>0</v>
      </c>
      <c r="GD507" s="222">
        <f t="shared" si="1293"/>
        <v>0</v>
      </c>
      <c r="GE507" s="222">
        <f t="shared" si="1294"/>
        <v>0</v>
      </c>
      <c r="GF507" s="222">
        <f t="shared" si="1295"/>
        <v>0</v>
      </c>
      <c r="GG507" s="222">
        <f t="shared" si="1296"/>
        <v>0</v>
      </c>
      <c r="GH507" s="222">
        <f t="shared" si="1297"/>
        <v>0</v>
      </c>
      <c r="GI507" s="222">
        <f t="shared" si="1298"/>
        <v>0</v>
      </c>
      <c r="GJ507" s="222">
        <f t="shared" si="1299"/>
        <v>0</v>
      </c>
      <c r="GK507" s="222">
        <f t="shared" si="1300"/>
        <v>0</v>
      </c>
      <c r="GL507" s="222">
        <f t="shared" si="1301"/>
        <v>0</v>
      </c>
      <c r="GM507" s="222">
        <f t="shared" si="1302"/>
        <v>0</v>
      </c>
      <c r="GN507" s="222">
        <f t="shared" si="1303"/>
        <v>0</v>
      </c>
      <c r="GO507" s="222">
        <f t="shared" si="1304"/>
        <v>0</v>
      </c>
      <c r="GP507" s="222">
        <f t="shared" si="1305"/>
        <v>0</v>
      </c>
      <c r="GQ507" s="222">
        <f t="shared" si="1306"/>
        <v>0</v>
      </c>
      <c r="GR507" s="222">
        <f t="shared" si="1307"/>
        <v>0</v>
      </c>
      <c r="GS507" s="222">
        <f t="shared" si="1308"/>
        <v>0</v>
      </c>
      <c r="GT507" s="222">
        <f t="shared" si="1309"/>
        <v>0</v>
      </c>
      <c r="GU507" s="222">
        <f t="shared" si="1310"/>
        <v>0</v>
      </c>
      <c r="GV507" s="222">
        <f t="shared" si="1311"/>
        <v>0</v>
      </c>
      <c r="GW507" s="222">
        <f t="shared" si="1312"/>
        <v>0</v>
      </c>
      <c r="GX507" s="222">
        <f t="shared" si="1313"/>
        <v>0</v>
      </c>
      <c r="GY507" s="222">
        <f t="shared" si="1314"/>
        <v>0</v>
      </c>
      <c r="GZ507" s="222">
        <f t="shared" si="1315"/>
        <v>0</v>
      </c>
      <c r="HA507" s="222">
        <f t="shared" si="1316"/>
        <v>0</v>
      </c>
      <c r="HB507" s="222">
        <f t="shared" si="1317"/>
        <v>0</v>
      </c>
      <c r="HC507" s="222">
        <f t="shared" si="1318"/>
        <v>0</v>
      </c>
      <c r="HD507" s="222">
        <f t="shared" si="1319"/>
        <v>0</v>
      </c>
      <c r="HE507" s="222">
        <f t="shared" si="1320"/>
        <v>0</v>
      </c>
      <c r="HF507" s="222">
        <f t="shared" si="1321"/>
        <v>0</v>
      </c>
      <c r="HG507" s="222">
        <f t="shared" si="1322"/>
        <v>0</v>
      </c>
      <c r="HH507" s="222">
        <f t="shared" si="1323"/>
        <v>0</v>
      </c>
      <c r="HI507" s="222">
        <f t="shared" si="1324"/>
        <v>0</v>
      </c>
      <c r="HJ507" s="222">
        <f t="shared" si="1325"/>
        <v>0</v>
      </c>
      <c r="HK507" s="222">
        <f t="shared" si="1326"/>
        <v>0</v>
      </c>
      <c r="HL507" s="222">
        <f t="shared" si="1327"/>
        <v>0</v>
      </c>
      <c r="HM507" s="222">
        <f t="shared" si="1328"/>
        <v>0</v>
      </c>
      <c r="HN507" s="222">
        <f t="shared" si="1329"/>
        <v>0</v>
      </c>
      <c r="HO507" s="222">
        <f t="shared" si="1330"/>
        <v>0</v>
      </c>
      <c r="HP507" s="222">
        <f t="shared" si="1331"/>
        <v>0</v>
      </c>
      <c r="HQ507" s="222">
        <f t="shared" si="1332"/>
        <v>0</v>
      </c>
      <c r="HR507" s="222">
        <f t="shared" si="1333"/>
        <v>0</v>
      </c>
      <c r="HS507" s="222">
        <f t="shared" si="1334"/>
        <v>0</v>
      </c>
      <c r="HT507" s="222">
        <f t="shared" si="1335"/>
        <v>0</v>
      </c>
      <c r="HU507" s="222">
        <f t="shared" si="1336"/>
        <v>0</v>
      </c>
      <c r="HV507" s="222">
        <f t="shared" si="1337"/>
        <v>0</v>
      </c>
      <c r="HW507" s="222">
        <f t="shared" si="1338"/>
        <v>0</v>
      </c>
      <c r="HX507" s="222">
        <f t="shared" si="1339"/>
        <v>0</v>
      </c>
      <c r="HY507" s="222">
        <f t="shared" si="1340"/>
        <v>0</v>
      </c>
      <c r="HZ507" s="222">
        <f t="shared" si="1341"/>
        <v>0</v>
      </c>
      <c r="IA507" s="222">
        <f t="shared" si="1342"/>
        <v>0</v>
      </c>
      <c r="IB507" s="222">
        <f t="shared" si="1343"/>
        <v>0</v>
      </c>
      <c r="IC507" s="222">
        <f t="shared" si="1344"/>
        <v>0</v>
      </c>
      <c r="ID507" s="222">
        <f t="shared" si="1345"/>
        <v>0</v>
      </c>
      <c r="IE507" s="222">
        <f t="shared" si="1346"/>
        <v>0</v>
      </c>
      <c r="IF507" s="222">
        <f t="shared" si="1347"/>
        <v>0</v>
      </c>
      <c r="IG507" s="222">
        <f t="shared" si="1348"/>
        <v>0</v>
      </c>
      <c r="IH507" s="222">
        <f t="shared" si="1349"/>
        <v>0</v>
      </c>
      <c r="II507" s="222">
        <f t="shared" si="1350"/>
        <v>0</v>
      </c>
      <c r="IJ507" s="222">
        <f t="shared" si="1351"/>
        <v>0</v>
      </c>
      <c r="IK507" s="222">
        <f t="shared" si="1352"/>
        <v>0</v>
      </c>
      <c r="IL507" s="222">
        <f t="shared" si="1353"/>
        <v>0</v>
      </c>
      <c r="IM507" s="222">
        <f t="shared" si="1354"/>
        <v>0</v>
      </c>
      <c r="IN507" s="222">
        <f t="shared" si="1355"/>
        <v>0</v>
      </c>
      <c r="IO507" s="222">
        <f t="shared" si="1356"/>
        <v>0</v>
      </c>
      <c r="IP507" s="222">
        <f t="shared" si="1357"/>
        <v>0</v>
      </c>
      <c r="IQ507" s="222">
        <f t="shared" si="1358"/>
        <v>0</v>
      </c>
      <c r="IR507" s="222">
        <f t="shared" si="1359"/>
        <v>0</v>
      </c>
      <c r="IS507" s="222">
        <f t="shared" si="1360"/>
        <v>0</v>
      </c>
      <c r="IT507" s="222">
        <f t="shared" si="1361"/>
        <v>0</v>
      </c>
      <c r="IU507" s="222">
        <f t="shared" si="1362"/>
        <v>0</v>
      </c>
      <c r="IV507" s="222">
        <f t="shared" si="1363"/>
        <v>0</v>
      </c>
      <c r="IW507" s="222">
        <f t="shared" si="1364"/>
        <v>0</v>
      </c>
      <c r="IX507" s="222">
        <f t="shared" si="1365"/>
        <v>0</v>
      </c>
      <c r="IY507" s="222">
        <f t="shared" si="1366"/>
        <v>0</v>
      </c>
      <c r="IZ507" s="222">
        <f t="shared" si="1367"/>
        <v>0</v>
      </c>
      <c r="JA507" s="222">
        <f t="shared" si="1368"/>
        <v>0</v>
      </c>
      <c r="JB507" s="222">
        <f t="shared" si="1369"/>
        <v>0</v>
      </c>
    </row>
    <row r="508" spans="2:262">
      <c r="B508" s="230">
        <v>147</v>
      </c>
      <c r="C508" s="229">
        <f t="shared" si="1370"/>
        <v>2.8710937500000021E-3</v>
      </c>
      <c r="D508" s="226">
        <f t="shared" ca="1" si="1113"/>
        <v>17.999999999973983</v>
      </c>
      <c r="E508" s="225">
        <f ca="1">EW361</f>
        <v>-2.6016057097988325E-11</v>
      </c>
      <c r="F508" s="224">
        <v>147</v>
      </c>
      <c r="G508" s="222">
        <f t="shared" si="1114"/>
        <v>0</v>
      </c>
      <c r="H508" s="222">
        <f t="shared" si="1115"/>
        <v>0</v>
      </c>
      <c r="I508" s="222">
        <f t="shared" si="1116"/>
        <v>0</v>
      </c>
      <c r="J508" s="222">
        <f t="shared" si="1117"/>
        <v>0</v>
      </c>
      <c r="K508" s="222">
        <f t="shared" si="1118"/>
        <v>0</v>
      </c>
      <c r="L508" s="222">
        <f t="shared" si="1119"/>
        <v>0</v>
      </c>
      <c r="M508" s="222">
        <f t="shared" si="1120"/>
        <v>0</v>
      </c>
      <c r="N508" s="222">
        <f t="shared" si="1121"/>
        <v>0</v>
      </c>
      <c r="O508" s="222">
        <f t="shared" si="1122"/>
        <v>0</v>
      </c>
      <c r="P508" s="222">
        <f t="shared" si="1123"/>
        <v>0</v>
      </c>
      <c r="Q508" s="222">
        <f t="shared" si="1124"/>
        <v>0</v>
      </c>
      <c r="R508" s="222">
        <f t="shared" si="1125"/>
        <v>0</v>
      </c>
      <c r="S508" s="222">
        <f t="shared" si="1126"/>
        <v>0</v>
      </c>
      <c r="T508" s="222">
        <f t="shared" si="1127"/>
        <v>0</v>
      </c>
      <c r="U508" s="222">
        <f t="shared" si="1128"/>
        <v>0</v>
      </c>
      <c r="V508" s="222">
        <f t="shared" si="1129"/>
        <v>0</v>
      </c>
      <c r="W508" s="222">
        <f t="shared" si="1130"/>
        <v>0</v>
      </c>
      <c r="X508" s="222">
        <f t="shared" si="1131"/>
        <v>0</v>
      </c>
      <c r="Y508" s="222">
        <f t="shared" si="1132"/>
        <v>0</v>
      </c>
      <c r="Z508" s="222">
        <f t="shared" si="1133"/>
        <v>0</v>
      </c>
      <c r="AA508" s="222">
        <f t="shared" si="1134"/>
        <v>0</v>
      </c>
      <c r="AB508" s="222">
        <f t="shared" si="1135"/>
        <v>0</v>
      </c>
      <c r="AC508" s="222">
        <f t="shared" si="1136"/>
        <v>0</v>
      </c>
      <c r="AD508" s="222">
        <f t="shared" si="1137"/>
        <v>0</v>
      </c>
      <c r="AE508" s="222">
        <f t="shared" si="1138"/>
        <v>0</v>
      </c>
      <c r="AF508" s="222">
        <f t="shared" si="1139"/>
        <v>0</v>
      </c>
      <c r="AG508" s="222">
        <f t="shared" si="1140"/>
        <v>0</v>
      </c>
      <c r="AH508" s="222">
        <f t="shared" si="1141"/>
        <v>0</v>
      </c>
      <c r="AI508" s="222">
        <f t="shared" si="1142"/>
        <v>0</v>
      </c>
      <c r="AJ508" s="222">
        <f t="shared" si="1143"/>
        <v>0</v>
      </c>
      <c r="AK508" s="222">
        <f t="shared" si="1144"/>
        <v>0</v>
      </c>
      <c r="AL508" s="222">
        <f t="shared" si="1145"/>
        <v>0</v>
      </c>
      <c r="AM508" s="222">
        <f t="shared" si="1146"/>
        <v>0</v>
      </c>
      <c r="AN508" s="222">
        <f t="shared" si="1147"/>
        <v>0</v>
      </c>
      <c r="AO508" s="222">
        <f t="shared" si="1148"/>
        <v>0</v>
      </c>
      <c r="AP508" s="222">
        <f t="shared" si="1149"/>
        <v>0</v>
      </c>
      <c r="AQ508" s="222">
        <f t="shared" si="1150"/>
        <v>0</v>
      </c>
      <c r="AR508" s="222">
        <f t="shared" si="1151"/>
        <v>0</v>
      </c>
      <c r="AS508" s="222">
        <f t="shared" si="1152"/>
        <v>0</v>
      </c>
      <c r="AT508" s="222">
        <f t="shared" si="1153"/>
        <v>0</v>
      </c>
      <c r="AU508" s="222">
        <f t="shared" si="1154"/>
        <v>0</v>
      </c>
      <c r="AV508" s="222">
        <f t="shared" si="1155"/>
        <v>0</v>
      </c>
      <c r="AW508" s="222">
        <f t="shared" si="1156"/>
        <v>0</v>
      </c>
      <c r="AX508" s="222">
        <f t="shared" si="1157"/>
        <v>0</v>
      </c>
      <c r="AY508" s="222">
        <f t="shared" si="1158"/>
        <v>0</v>
      </c>
      <c r="AZ508" s="222">
        <f t="shared" si="1159"/>
        <v>0</v>
      </c>
      <c r="BA508" s="222">
        <f t="shared" si="1160"/>
        <v>0</v>
      </c>
      <c r="BB508" s="222">
        <f t="shared" si="1161"/>
        <v>0</v>
      </c>
      <c r="BC508" s="222">
        <f t="shared" si="1162"/>
        <v>0</v>
      </c>
      <c r="BD508" s="222">
        <f t="shared" si="1163"/>
        <v>0</v>
      </c>
      <c r="BE508" s="222">
        <f t="shared" si="1164"/>
        <v>0</v>
      </c>
      <c r="BF508" s="222">
        <f t="shared" si="1165"/>
        <v>0</v>
      </c>
      <c r="BG508" s="222">
        <f t="shared" si="1166"/>
        <v>0</v>
      </c>
      <c r="BH508" s="222">
        <f t="shared" si="1167"/>
        <v>0</v>
      </c>
      <c r="BI508" s="222">
        <f t="shared" si="1168"/>
        <v>0</v>
      </c>
      <c r="BJ508" s="222">
        <f t="shared" si="1169"/>
        <v>0</v>
      </c>
      <c r="BK508" s="222">
        <f t="shared" si="1170"/>
        <v>0</v>
      </c>
      <c r="BL508" s="222">
        <f t="shared" si="1171"/>
        <v>0</v>
      </c>
      <c r="BM508" s="222">
        <f t="shared" si="1172"/>
        <v>0</v>
      </c>
      <c r="BN508" s="222">
        <f t="shared" si="1173"/>
        <v>0</v>
      </c>
      <c r="BO508" s="222">
        <f t="shared" si="1174"/>
        <v>0</v>
      </c>
      <c r="BP508" s="222">
        <f t="shared" si="1175"/>
        <v>0</v>
      </c>
      <c r="BQ508" s="222">
        <f t="shared" si="1176"/>
        <v>0</v>
      </c>
      <c r="BR508" s="222">
        <f t="shared" si="1177"/>
        <v>0</v>
      </c>
      <c r="BS508" s="222">
        <f t="shared" si="1178"/>
        <v>0</v>
      </c>
      <c r="BT508" s="222">
        <f t="shared" si="1179"/>
        <v>0</v>
      </c>
      <c r="BU508" s="222">
        <f t="shared" si="1180"/>
        <v>0</v>
      </c>
      <c r="BV508" s="222">
        <f t="shared" si="1181"/>
        <v>0</v>
      </c>
      <c r="BW508" s="222">
        <f t="shared" si="1182"/>
        <v>0</v>
      </c>
      <c r="BX508" s="222">
        <f t="shared" si="1183"/>
        <v>0</v>
      </c>
      <c r="BY508" s="222">
        <f t="shared" si="1184"/>
        <v>0</v>
      </c>
      <c r="BZ508" s="222">
        <f t="shared" si="1185"/>
        <v>0</v>
      </c>
      <c r="CA508" s="222">
        <f t="shared" si="1186"/>
        <v>0</v>
      </c>
      <c r="CB508" s="222">
        <f t="shared" si="1187"/>
        <v>0</v>
      </c>
      <c r="CC508" s="222">
        <f t="shared" si="1188"/>
        <v>0</v>
      </c>
      <c r="CD508" s="222">
        <f t="shared" si="1189"/>
        <v>0</v>
      </c>
      <c r="CE508" s="222">
        <f t="shared" si="1190"/>
        <v>0</v>
      </c>
      <c r="CF508" s="222">
        <f t="shared" si="1191"/>
        <v>0</v>
      </c>
      <c r="CG508" s="222">
        <f t="shared" si="1192"/>
        <v>0</v>
      </c>
      <c r="CH508" s="222">
        <f t="shared" si="1193"/>
        <v>0</v>
      </c>
      <c r="CI508" s="222">
        <f t="shared" si="1194"/>
        <v>0</v>
      </c>
      <c r="CJ508" s="222">
        <f t="shared" si="1195"/>
        <v>0</v>
      </c>
      <c r="CK508" s="222">
        <f t="shared" si="1196"/>
        <v>0</v>
      </c>
      <c r="CL508" s="222">
        <f t="shared" si="1197"/>
        <v>0</v>
      </c>
      <c r="CM508" s="222">
        <f t="shared" si="1198"/>
        <v>0</v>
      </c>
      <c r="CN508" s="222">
        <f t="shared" si="1199"/>
        <v>0</v>
      </c>
      <c r="CO508" s="222">
        <f t="shared" si="1200"/>
        <v>0</v>
      </c>
      <c r="CP508" s="222">
        <f t="shared" si="1201"/>
        <v>0</v>
      </c>
      <c r="CQ508" s="222">
        <f t="shared" si="1202"/>
        <v>0</v>
      </c>
      <c r="CR508" s="222">
        <f t="shared" si="1203"/>
        <v>0</v>
      </c>
      <c r="CS508" s="222">
        <f t="shared" si="1204"/>
        <v>0</v>
      </c>
      <c r="CT508" s="222">
        <f t="shared" si="1205"/>
        <v>0</v>
      </c>
      <c r="CU508" s="222">
        <f t="shared" si="1206"/>
        <v>0</v>
      </c>
      <c r="CV508" s="222">
        <f t="shared" si="1207"/>
        <v>0</v>
      </c>
      <c r="CW508" s="222">
        <f t="shared" si="1208"/>
        <v>0</v>
      </c>
      <c r="CX508" s="222">
        <f t="shared" si="1209"/>
        <v>0</v>
      </c>
      <c r="CY508" s="222">
        <f t="shared" si="1210"/>
        <v>0</v>
      </c>
      <c r="CZ508" s="222">
        <f t="shared" si="1211"/>
        <v>0</v>
      </c>
      <c r="DA508" s="222">
        <f t="shared" si="1212"/>
        <v>0</v>
      </c>
      <c r="DB508" s="222">
        <f t="shared" si="1213"/>
        <v>0</v>
      </c>
      <c r="DC508" s="222">
        <f t="shared" si="1214"/>
        <v>0</v>
      </c>
      <c r="DD508" s="222">
        <f t="shared" si="1215"/>
        <v>0</v>
      </c>
      <c r="DE508" s="222">
        <f t="shared" si="1216"/>
        <v>0</v>
      </c>
      <c r="DF508" s="222">
        <f t="shared" si="1217"/>
        <v>0</v>
      </c>
      <c r="DG508" s="222">
        <f t="shared" si="1218"/>
        <v>0</v>
      </c>
      <c r="DH508" s="222">
        <f t="shared" si="1219"/>
        <v>0</v>
      </c>
      <c r="DI508" s="222">
        <f t="shared" si="1220"/>
        <v>0</v>
      </c>
      <c r="DJ508" s="222">
        <f t="shared" si="1221"/>
        <v>0</v>
      </c>
      <c r="DK508" s="222">
        <f t="shared" si="1222"/>
        <v>0</v>
      </c>
      <c r="DL508" s="222">
        <f t="shared" si="1223"/>
        <v>0</v>
      </c>
      <c r="DM508" s="222">
        <f t="shared" si="1224"/>
        <v>0</v>
      </c>
      <c r="DN508" s="222">
        <f t="shared" si="1225"/>
        <v>0</v>
      </c>
      <c r="DO508" s="222">
        <f t="shared" si="1226"/>
        <v>0</v>
      </c>
      <c r="DP508" s="222">
        <f t="shared" si="1227"/>
        <v>0</v>
      </c>
      <c r="DQ508" s="222">
        <f t="shared" si="1228"/>
        <v>0</v>
      </c>
      <c r="DR508" s="222">
        <f t="shared" si="1229"/>
        <v>0</v>
      </c>
      <c r="DS508" s="222">
        <f t="shared" si="1230"/>
        <v>0</v>
      </c>
      <c r="DT508" s="222">
        <f t="shared" si="1231"/>
        <v>0</v>
      </c>
      <c r="DU508" s="222">
        <f t="shared" si="1232"/>
        <v>0</v>
      </c>
      <c r="DV508" s="222">
        <f t="shared" si="1233"/>
        <v>0</v>
      </c>
      <c r="DW508" s="222">
        <f t="shared" si="1234"/>
        <v>0</v>
      </c>
      <c r="DX508" s="222">
        <f t="shared" si="1235"/>
        <v>0</v>
      </c>
      <c r="DY508" s="222">
        <f t="shared" si="1236"/>
        <v>0</v>
      </c>
      <c r="DZ508" s="222">
        <f t="shared" si="1237"/>
        <v>0</v>
      </c>
      <c r="EA508" s="222">
        <f t="shared" si="1238"/>
        <v>0</v>
      </c>
      <c r="EB508" s="222">
        <f t="shared" si="1239"/>
        <v>0</v>
      </c>
      <c r="EC508" s="222">
        <f t="shared" si="1240"/>
        <v>0</v>
      </c>
      <c r="ED508" s="222">
        <f t="shared" si="1241"/>
        <v>0</v>
      </c>
      <c r="EE508" s="222">
        <f t="shared" si="1242"/>
        <v>0</v>
      </c>
      <c r="EF508" s="222">
        <f t="shared" si="1243"/>
        <v>0</v>
      </c>
      <c r="EG508" s="222">
        <f t="shared" si="1244"/>
        <v>0</v>
      </c>
      <c r="EH508" s="222">
        <f t="shared" si="1245"/>
        <v>0</v>
      </c>
      <c r="EI508" s="222">
        <f t="shared" si="1246"/>
        <v>0</v>
      </c>
      <c r="EJ508" s="222">
        <f t="shared" si="1247"/>
        <v>0</v>
      </c>
      <c r="EK508" s="222">
        <f t="shared" si="1248"/>
        <v>0</v>
      </c>
      <c r="EL508" s="222">
        <f t="shared" si="1249"/>
        <v>0</v>
      </c>
      <c r="EM508" s="222">
        <f t="shared" si="1250"/>
        <v>0</v>
      </c>
      <c r="EN508" s="222">
        <f t="shared" si="1251"/>
        <v>0</v>
      </c>
      <c r="EO508" s="222">
        <f t="shared" si="1252"/>
        <v>0</v>
      </c>
      <c r="EP508" s="222">
        <f t="shared" si="1253"/>
        <v>0</v>
      </c>
      <c r="EQ508" s="222">
        <f t="shared" si="1254"/>
        <v>0</v>
      </c>
      <c r="ER508" s="222">
        <f t="shared" si="1255"/>
        <v>0</v>
      </c>
      <c r="ES508" s="222">
        <f t="shared" si="1256"/>
        <v>0</v>
      </c>
      <c r="ET508" s="222">
        <f t="shared" si="1257"/>
        <v>0</v>
      </c>
      <c r="EU508" s="222">
        <f t="shared" si="1258"/>
        <v>0</v>
      </c>
      <c r="EV508" s="222">
        <f t="shared" si="1259"/>
        <v>0</v>
      </c>
      <c r="EW508" s="222">
        <f t="shared" si="1260"/>
        <v>0</v>
      </c>
      <c r="EX508" s="222">
        <f t="shared" si="1261"/>
        <v>0</v>
      </c>
      <c r="EY508" s="222">
        <f t="shared" si="1262"/>
        <v>0</v>
      </c>
      <c r="EZ508" s="222">
        <f t="shared" si="1263"/>
        <v>0</v>
      </c>
      <c r="FA508" s="222">
        <f t="shared" si="1264"/>
        <v>0</v>
      </c>
      <c r="FB508" s="222">
        <f t="shared" si="1265"/>
        <v>0</v>
      </c>
      <c r="FC508" s="222">
        <f t="shared" si="1266"/>
        <v>0</v>
      </c>
      <c r="FD508" s="222">
        <f t="shared" si="1267"/>
        <v>0</v>
      </c>
      <c r="FE508" s="222">
        <f t="shared" si="1268"/>
        <v>0</v>
      </c>
      <c r="FF508" s="222">
        <f t="shared" si="1269"/>
        <v>0</v>
      </c>
      <c r="FG508" s="222">
        <f t="shared" si="1270"/>
        <v>0</v>
      </c>
      <c r="FH508" s="222">
        <f t="shared" si="1271"/>
        <v>0</v>
      </c>
      <c r="FI508" s="222">
        <f t="shared" si="1272"/>
        <v>0</v>
      </c>
      <c r="FJ508" s="222">
        <f t="shared" si="1273"/>
        <v>0</v>
      </c>
      <c r="FK508" s="222">
        <f t="shared" si="1274"/>
        <v>0</v>
      </c>
      <c r="FL508" s="222">
        <f t="shared" si="1275"/>
        <v>0</v>
      </c>
      <c r="FM508" s="222">
        <f t="shared" si="1276"/>
        <v>0</v>
      </c>
      <c r="FN508" s="222">
        <f t="shared" si="1277"/>
        <v>0</v>
      </c>
      <c r="FO508" s="222">
        <f t="shared" si="1278"/>
        <v>0</v>
      </c>
      <c r="FP508" s="222">
        <f t="shared" si="1279"/>
        <v>0</v>
      </c>
      <c r="FQ508" s="222">
        <f t="shared" si="1280"/>
        <v>0</v>
      </c>
      <c r="FR508" s="222">
        <f t="shared" si="1281"/>
        <v>0</v>
      </c>
      <c r="FS508" s="222">
        <f t="shared" si="1282"/>
        <v>0</v>
      </c>
      <c r="FT508" s="222">
        <f t="shared" si="1283"/>
        <v>0</v>
      </c>
      <c r="FU508" s="222">
        <f t="shared" si="1284"/>
        <v>0</v>
      </c>
      <c r="FV508" s="222">
        <f t="shared" si="1285"/>
        <v>0</v>
      </c>
      <c r="FW508" s="222">
        <f t="shared" si="1286"/>
        <v>0</v>
      </c>
      <c r="FX508" s="222">
        <f t="shared" si="1287"/>
        <v>0</v>
      </c>
      <c r="FY508" s="222">
        <f t="shared" si="1288"/>
        <v>0</v>
      </c>
      <c r="FZ508" s="222">
        <f t="shared" si="1289"/>
        <v>0</v>
      </c>
      <c r="GA508" s="222">
        <f t="shared" si="1290"/>
        <v>0</v>
      </c>
      <c r="GB508" s="222">
        <f t="shared" si="1291"/>
        <v>0</v>
      </c>
      <c r="GC508" s="222">
        <f t="shared" si="1292"/>
        <v>0</v>
      </c>
      <c r="GD508" s="222">
        <f t="shared" si="1293"/>
        <v>0</v>
      </c>
      <c r="GE508" s="222">
        <f t="shared" si="1294"/>
        <v>0</v>
      </c>
      <c r="GF508" s="222">
        <f t="shared" si="1295"/>
        <v>0</v>
      </c>
      <c r="GG508" s="222">
        <f t="shared" si="1296"/>
        <v>0</v>
      </c>
      <c r="GH508" s="222">
        <f t="shared" si="1297"/>
        <v>0</v>
      </c>
      <c r="GI508" s="222">
        <f t="shared" si="1298"/>
        <v>0</v>
      </c>
      <c r="GJ508" s="222">
        <f t="shared" si="1299"/>
        <v>0</v>
      </c>
      <c r="GK508" s="222">
        <f t="shared" si="1300"/>
        <v>0</v>
      </c>
      <c r="GL508" s="222">
        <f t="shared" si="1301"/>
        <v>0</v>
      </c>
      <c r="GM508" s="222">
        <f t="shared" si="1302"/>
        <v>0</v>
      </c>
      <c r="GN508" s="222">
        <f t="shared" si="1303"/>
        <v>0</v>
      </c>
      <c r="GO508" s="222">
        <f t="shared" si="1304"/>
        <v>0</v>
      </c>
      <c r="GP508" s="222">
        <f t="shared" si="1305"/>
        <v>0</v>
      </c>
      <c r="GQ508" s="222">
        <f t="shared" si="1306"/>
        <v>0</v>
      </c>
      <c r="GR508" s="222">
        <f t="shared" si="1307"/>
        <v>0</v>
      </c>
      <c r="GS508" s="222">
        <f t="shared" si="1308"/>
        <v>0</v>
      </c>
      <c r="GT508" s="222">
        <f t="shared" si="1309"/>
        <v>0</v>
      </c>
      <c r="GU508" s="222">
        <f t="shared" si="1310"/>
        <v>0</v>
      </c>
      <c r="GV508" s="222">
        <f t="shared" si="1311"/>
        <v>0</v>
      </c>
      <c r="GW508" s="222">
        <f t="shared" si="1312"/>
        <v>0</v>
      </c>
      <c r="GX508" s="222">
        <f t="shared" si="1313"/>
        <v>0</v>
      </c>
      <c r="GY508" s="222">
        <f t="shared" si="1314"/>
        <v>0</v>
      </c>
      <c r="GZ508" s="222">
        <f t="shared" si="1315"/>
        <v>0</v>
      </c>
      <c r="HA508" s="222">
        <f t="shared" si="1316"/>
        <v>0</v>
      </c>
      <c r="HB508" s="222">
        <f t="shared" si="1317"/>
        <v>0</v>
      </c>
      <c r="HC508" s="222">
        <f t="shared" si="1318"/>
        <v>0</v>
      </c>
      <c r="HD508" s="222">
        <f t="shared" si="1319"/>
        <v>0</v>
      </c>
      <c r="HE508" s="222">
        <f t="shared" si="1320"/>
        <v>0</v>
      </c>
      <c r="HF508" s="222">
        <f t="shared" si="1321"/>
        <v>0</v>
      </c>
      <c r="HG508" s="222">
        <f t="shared" si="1322"/>
        <v>0</v>
      </c>
      <c r="HH508" s="222">
        <f t="shared" si="1323"/>
        <v>0</v>
      </c>
      <c r="HI508" s="222">
        <f t="shared" si="1324"/>
        <v>0</v>
      </c>
      <c r="HJ508" s="222">
        <f t="shared" si="1325"/>
        <v>0</v>
      </c>
      <c r="HK508" s="222">
        <f t="shared" si="1326"/>
        <v>0</v>
      </c>
      <c r="HL508" s="222">
        <f t="shared" si="1327"/>
        <v>0</v>
      </c>
      <c r="HM508" s="222">
        <f t="shared" si="1328"/>
        <v>0</v>
      </c>
      <c r="HN508" s="222">
        <f t="shared" si="1329"/>
        <v>0</v>
      </c>
      <c r="HO508" s="222">
        <f t="shared" si="1330"/>
        <v>0</v>
      </c>
      <c r="HP508" s="222">
        <f t="shared" si="1331"/>
        <v>0</v>
      </c>
      <c r="HQ508" s="222">
        <f t="shared" si="1332"/>
        <v>0</v>
      </c>
      <c r="HR508" s="222">
        <f t="shared" si="1333"/>
        <v>0</v>
      </c>
      <c r="HS508" s="222">
        <f t="shared" si="1334"/>
        <v>0</v>
      </c>
      <c r="HT508" s="222">
        <f t="shared" si="1335"/>
        <v>0</v>
      </c>
      <c r="HU508" s="222">
        <f t="shared" si="1336"/>
        <v>0</v>
      </c>
      <c r="HV508" s="222">
        <f t="shared" si="1337"/>
        <v>0</v>
      </c>
      <c r="HW508" s="222">
        <f t="shared" si="1338"/>
        <v>0</v>
      </c>
      <c r="HX508" s="222">
        <f t="shared" si="1339"/>
        <v>0</v>
      </c>
      <c r="HY508" s="222">
        <f t="shared" si="1340"/>
        <v>0</v>
      </c>
      <c r="HZ508" s="222">
        <f t="shared" si="1341"/>
        <v>0</v>
      </c>
      <c r="IA508" s="222">
        <f t="shared" si="1342"/>
        <v>0</v>
      </c>
      <c r="IB508" s="222">
        <f t="shared" si="1343"/>
        <v>0</v>
      </c>
      <c r="IC508" s="222">
        <f t="shared" si="1344"/>
        <v>0</v>
      </c>
      <c r="ID508" s="222">
        <f t="shared" si="1345"/>
        <v>0</v>
      </c>
      <c r="IE508" s="222">
        <f t="shared" si="1346"/>
        <v>0</v>
      </c>
      <c r="IF508" s="222">
        <f t="shared" si="1347"/>
        <v>0</v>
      </c>
      <c r="IG508" s="222">
        <f t="shared" si="1348"/>
        <v>0</v>
      </c>
      <c r="IH508" s="222">
        <f t="shared" si="1349"/>
        <v>0</v>
      </c>
      <c r="II508" s="222">
        <f t="shared" si="1350"/>
        <v>0</v>
      </c>
      <c r="IJ508" s="222">
        <f t="shared" si="1351"/>
        <v>0</v>
      </c>
      <c r="IK508" s="222">
        <f t="shared" si="1352"/>
        <v>0</v>
      </c>
      <c r="IL508" s="222">
        <f t="shared" si="1353"/>
        <v>0</v>
      </c>
      <c r="IM508" s="222">
        <f t="shared" si="1354"/>
        <v>0</v>
      </c>
      <c r="IN508" s="222">
        <f t="shared" si="1355"/>
        <v>0</v>
      </c>
      <c r="IO508" s="222">
        <f t="shared" si="1356"/>
        <v>0</v>
      </c>
      <c r="IP508" s="222">
        <f t="shared" si="1357"/>
        <v>0</v>
      </c>
      <c r="IQ508" s="222">
        <f t="shared" si="1358"/>
        <v>0</v>
      </c>
      <c r="IR508" s="222">
        <f t="shared" si="1359"/>
        <v>0</v>
      </c>
      <c r="IS508" s="222">
        <f t="shared" si="1360"/>
        <v>0</v>
      </c>
      <c r="IT508" s="222">
        <f t="shared" si="1361"/>
        <v>0</v>
      </c>
      <c r="IU508" s="222">
        <f t="shared" si="1362"/>
        <v>0</v>
      </c>
      <c r="IV508" s="222">
        <f t="shared" si="1363"/>
        <v>0</v>
      </c>
      <c r="IW508" s="222">
        <f t="shared" si="1364"/>
        <v>0</v>
      </c>
      <c r="IX508" s="222">
        <f t="shared" si="1365"/>
        <v>0</v>
      </c>
      <c r="IY508" s="222">
        <f t="shared" si="1366"/>
        <v>0</v>
      </c>
      <c r="IZ508" s="222">
        <f t="shared" si="1367"/>
        <v>0</v>
      </c>
      <c r="JA508" s="222">
        <f t="shared" si="1368"/>
        <v>0</v>
      </c>
      <c r="JB508" s="222">
        <f t="shared" si="1369"/>
        <v>0</v>
      </c>
    </row>
    <row r="509" spans="2:262">
      <c r="B509" s="230">
        <v>148</v>
      </c>
      <c r="C509" s="229">
        <f t="shared" si="1370"/>
        <v>2.8906250000000021E-3</v>
      </c>
      <c r="D509" s="226">
        <f t="shared" ca="1" si="1113"/>
        <v>17.999999999970996</v>
      </c>
      <c r="E509" s="225">
        <f ca="1">EX361</f>
        <v>-2.900410559569694E-11</v>
      </c>
      <c r="F509" s="224">
        <v>148</v>
      </c>
      <c r="G509" s="222">
        <f t="shared" si="1114"/>
        <v>0</v>
      </c>
      <c r="H509" s="222">
        <f t="shared" si="1115"/>
        <v>0</v>
      </c>
      <c r="I509" s="222">
        <f t="shared" si="1116"/>
        <v>0</v>
      </c>
      <c r="J509" s="222">
        <f t="shared" si="1117"/>
        <v>0</v>
      </c>
      <c r="K509" s="222">
        <f t="shared" si="1118"/>
        <v>0</v>
      </c>
      <c r="L509" s="222">
        <f t="shared" si="1119"/>
        <v>0</v>
      </c>
      <c r="M509" s="222">
        <f t="shared" si="1120"/>
        <v>0</v>
      </c>
      <c r="N509" s="222">
        <f t="shared" si="1121"/>
        <v>0</v>
      </c>
      <c r="O509" s="222">
        <f t="shared" si="1122"/>
        <v>0</v>
      </c>
      <c r="P509" s="222">
        <f t="shared" si="1123"/>
        <v>0</v>
      </c>
      <c r="Q509" s="222">
        <f t="shared" si="1124"/>
        <v>0</v>
      </c>
      <c r="R509" s="222">
        <f t="shared" si="1125"/>
        <v>0</v>
      </c>
      <c r="S509" s="222">
        <f t="shared" si="1126"/>
        <v>0</v>
      </c>
      <c r="T509" s="222">
        <f t="shared" si="1127"/>
        <v>0</v>
      </c>
      <c r="U509" s="222">
        <f t="shared" si="1128"/>
        <v>0</v>
      </c>
      <c r="V509" s="222">
        <f t="shared" si="1129"/>
        <v>0</v>
      </c>
      <c r="W509" s="222">
        <f t="shared" si="1130"/>
        <v>0</v>
      </c>
      <c r="X509" s="222">
        <f t="shared" si="1131"/>
        <v>0</v>
      </c>
      <c r="Y509" s="222">
        <f t="shared" si="1132"/>
        <v>0</v>
      </c>
      <c r="Z509" s="222">
        <f t="shared" si="1133"/>
        <v>0</v>
      </c>
      <c r="AA509" s="222">
        <f t="shared" si="1134"/>
        <v>0</v>
      </c>
      <c r="AB509" s="222">
        <f t="shared" si="1135"/>
        <v>0</v>
      </c>
      <c r="AC509" s="222">
        <f t="shared" si="1136"/>
        <v>0</v>
      </c>
      <c r="AD509" s="222">
        <f t="shared" si="1137"/>
        <v>0</v>
      </c>
      <c r="AE509" s="222">
        <f t="shared" si="1138"/>
        <v>0</v>
      </c>
      <c r="AF509" s="222">
        <f t="shared" si="1139"/>
        <v>0</v>
      </c>
      <c r="AG509" s="222">
        <f t="shared" si="1140"/>
        <v>0</v>
      </c>
      <c r="AH509" s="222">
        <f t="shared" si="1141"/>
        <v>0</v>
      </c>
      <c r="AI509" s="222">
        <f t="shared" si="1142"/>
        <v>0</v>
      </c>
      <c r="AJ509" s="222">
        <f t="shared" si="1143"/>
        <v>0</v>
      </c>
      <c r="AK509" s="222">
        <f t="shared" si="1144"/>
        <v>0</v>
      </c>
      <c r="AL509" s="222">
        <f t="shared" si="1145"/>
        <v>0</v>
      </c>
      <c r="AM509" s="222">
        <f t="shared" si="1146"/>
        <v>0</v>
      </c>
      <c r="AN509" s="222">
        <f t="shared" si="1147"/>
        <v>0</v>
      </c>
      <c r="AO509" s="222">
        <f t="shared" si="1148"/>
        <v>0</v>
      </c>
      <c r="AP509" s="222">
        <f t="shared" si="1149"/>
        <v>0</v>
      </c>
      <c r="AQ509" s="222">
        <f t="shared" si="1150"/>
        <v>0</v>
      </c>
      <c r="AR509" s="222">
        <f t="shared" si="1151"/>
        <v>0</v>
      </c>
      <c r="AS509" s="222">
        <f t="shared" si="1152"/>
        <v>0</v>
      </c>
      <c r="AT509" s="222">
        <f t="shared" si="1153"/>
        <v>0</v>
      </c>
      <c r="AU509" s="222">
        <f t="shared" si="1154"/>
        <v>0</v>
      </c>
      <c r="AV509" s="222">
        <f t="shared" si="1155"/>
        <v>0</v>
      </c>
      <c r="AW509" s="222">
        <f t="shared" si="1156"/>
        <v>0</v>
      </c>
      <c r="AX509" s="222">
        <f t="shared" si="1157"/>
        <v>0</v>
      </c>
      <c r="AY509" s="222">
        <f t="shared" si="1158"/>
        <v>0</v>
      </c>
      <c r="AZ509" s="222">
        <f t="shared" si="1159"/>
        <v>0</v>
      </c>
      <c r="BA509" s="222">
        <f t="shared" si="1160"/>
        <v>0</v>
      </c>
      <c r="BB509" s="222">
        <f t="shared" si="1161"/>
        <v>0</v>
      </c>
      <c r="BC509" s="222">
        <f t="shared" si="1162"/>
        <v>0</v>
      </c>
      <c r="BD509" s="222">
        <f t="shared" si="1163"/>
        <v>0</v>
      </c>
      <c r="BE509" s="222">
        <f t="shared" si="1164"/>
        <v>0</v>
      </c>
      <c r="BF509" s="222">
        <f t="shared" si="1165"/>
        <v>0</v>
      </c>
      <c r="BG509" s="222">
        <f t="shared" si="1166"/>
        <v>0</v>
      </c>
      <c r="BH509" s="222">
        <f t="shared" si="1167"/>
        <v>0</v>
      </c>
      <c r="BI509" s="222">
        <f t="shared" si="1168"/>
        <v>0</v>
      </c>
      <c r="BJ509" s="222">
        <f t="shared" si="1169"/>
        <v>0</v>
      </c>
      <c r="BK509" s="222">
        <f t="shared" si="1170"/>
        <v>0</v>
      </c>
      <c r="BL509" s="222">
        <f t="shared" si="1171"/>
        <v>0</v>
      </c>
      <c r="BM509" s="222">
        <f t="shared" si="1172"/>
        <v>0</v>
      </c>
      <c r="BN509" s="222">
        <f t="shared" si="1173"/>
        <v>0</v>
      </c>
      <c r="BO509" s="222">
        <f t="shared" si="1174"/>
        <v>0</v>
      </c>
      <c r="BP509" s="222">
        <f t="shared" si="1175"/>
        <v>0</v>
      </c>
      <c r="BQ509" s="222">
        <f t="shared" si="1176"/>
        <v>0</v>
      </c>
      <c r="BR509" s="222">
        <f t="shared" si="1177"/>
        <v>0</v>
      </c>
      <c r="BS509" s="222">
        <f t="shared" si="1178"/>
        <v>0</v>
      </c>
      <c r="BT509" s="222">
        <f t="shared" si="1179"/>
        <v>0</v>
      </c>
      <c r="BU509" s="222">
        <f t="shared" si="1180"/>
        <v>0</v>
      </c>
      <c r="BV509" s="222">
        <f t="shared" si="1181"/>
        <v>0</v>
      </c>
      <c r="BW509" s="222">
        <f t="shared" si="1182"/>
        <v>0</v>
      </c>
      <c r="BX509" s="222">
        <f t="shared" si="1183"/>
        <v>0</v>
      </c>
      <c r="BY509" s="222">
        <f t="shared" si="1184"/>
        <v>0</v>
      </c>
      <c r="BZ509" s="222">
        <f t="shared" si="1185"/>
        <v>0</v>
      </c>
      <c r="CA509" s="222">
        <f t="shared" si="1186"/>
        <v>0</v>
      </c>
      <c r="CB509" s="222">
        <f t="shared" si="1187"/>
        <v>0</v>
      </c>
      <c r="CC509" s="222">
        <f t="shared" si="1188"/>
        <v>0</v>
      </c>
      <c r="CD509" s="222">
        <f t="shared" si="1189"/>
        <v>0</v>
      </c>
      <c r="CE509" s="222">
        <f t="shared" si="1190"/>
        <v>0</v>
      </c>
      <c r="CF509" s="222">
        <f t="shared" si="1191"/>
        <v>0</v>
      </c>
      <c r="CG509" s="222">
        <f t="shared" si="1192"/>
        <v>0</v>
      </c>
      <c r="CH509" s="222">
        <f t="shared" si="1193"/>
        <v>0</v>
      </c>
      <c r="CI509" s="222">
        <f t="shared" si="1194"/>
        <v>0</v>
      </c>
      <c r="CJ509" s="222">
        <f t="shared" si="1195"/>
        <v>0</v>
      </c>
      <c r="CK509" s="222">
        <f t="shared" si="1196"/>
        <v>0</v>
      </c>
      <c r="CL509" s="222">
        <f t="shared" si="1197"/>
        <v>0</v>
      </c>
      <c r="CM509" s="222">
        <f t="shared" si="1198"/>
        <v>0</v>
      </c>
      <c r="CN509" s="222">
        <f t="shared" si="1199"/>
        <v>0</v>
      </c>
      <c r="CO509" s="222">
        <f t="shared" si="1200"/>
        <v>0</v>
      </c>
      <c r="CP509" s="222">
        <f t="shared" si="1201"/>
        <v>0</v>
      </c>
      <c r="CQ509" s="222">
        <f t="shared" si="1202"/>
        <v>0</v>
      </c>
      <c r="CR509" s="222">
        <f t="shared" si="1203"/>
        <v>0</v>
      </c>
      <c r="CS509" s="222">
        <f t="shared" si="1204"/>
        <v>0</v>
      </c>
      <c r="CT509" s="222">
        <f t="shared" si="1205"/>
        <v>0</v>
      </c>
      <c r="CU509" s="222">
        <f t="shared" si="1206"/>
        <v>0</v>
      </c>
      <c r="CV509" s="222">
        <f t="shared" si="1207"/>
        <v>0</v>
      </c>
      <c r="CW509" s="222">
        <f t="shared" si="1208"/>
        <v>0</v>
      </c>
      <c r="CX509" s="222">
        <f t="shared" si="1209"/>
        <v>0</v>
      </c>
      <c r="CY509" s="222">
        <f t="shared" si="1210"/>
        <v>0</v>
      </c>
      <c r="CZ509" s="222">
        <f t="shared" si="1211"/>
        <v>0</v>
      </c>
      <c r="DA509" s="222">
        <f t="shared" si="1212"/>
        <v>0</v>
      </c>
      <c r="DB509" s="222">
        <f t="shared" si="1213"/>
        <v>0</v>
      </c>
      <c r="DC509" s="222">
        <f t="shared" si="1214"/>
        <v>0</v>
      </c>
      <c r="DD509" s="222">
        <f t="shared" si="1215"/>
        <v>0</v>
      </c>
      <c r="DE509" s="222">
        <f t="shared" si="1216"/>
        <v>0</v>
      </c>
      <c r="DF509" s="222">
        <f t="shared" si="1217"/>
        <v>0</v>
      </c>
      <c r="DG509" s="222">
        <f t="shared" si="1218"/>
        <v>0</v>
      </c>
      <c r="DH509" s="222">
        <f t="shared" si="1219"/>
        <v>0</v>
      </c>
      <c r="DI509" s="222">
        <f t="shared" si="1220"/>
        <v>0</v>
      </c>
      <c r="DJ509" s="222">
        <f t="shared" si="1221"/>
        <v>0</v>
      </c>
      <c r="DK509" s="222">
        <f t="shared" si="1222"/>
        <v>0</v>
      </c>
      <c r="DL509" s="222">
        <f t="shared" si="1223"/>
        <v>0</v>
      </c>
      <c r="DM509" s="222">
        <f t="shared" si="1224"/>
        <v>0</v>
      </c>
      <c r="DN509" s="222">
        <f t="shared" si="1225"/>
        <v>0</v>
      </c>
      <c r="DO509" s="222">
        <f t="shared" si="1226"/>
        <v>0</v>
      </c>
      <c r="DP509" s="222">
        <f t="shared" si="1227"/>
        <v>0</v>
      </c>
      <c r="DQ509" s="222">
        <f t="shared" si="1228"/>
        <v>0</v>
      </c>
      <c r="DR509" s="222">
        <f t="shared" si="1229"/>
        <v>0</v>
      </c>
      <c r="DS509" s="222">
        <f t="shared" si="1230"/>
        <v>0</v>
      </c>
      <c r="DT509" s="222">
        <f t="shared" si="1231"/>
        <v>0</v>
      </c>
      <c r="DU509" s="222">
        <f t="shared" si="1232"/>
        <v>0</v>
      </c>
      <c r="DV509" s="222">
        <f t="shared" si="1233"/>
        <v>0</v>
      </c>
      <c r="DW509" s="222">
        <f t="shared" si="1234"/>
        <v>0</v>
      </c>
      <c r="DX509" s="222">
        <f t="shared" si="1235"/>
        <v>0</v>
      </c>
      <c r="DY509" s="222">
        <f t="shared" si="1236"/>
        <v>0</v>
      </c>
      <c r="DZ509" s="222">
        <f t="shared" si="1237"/>
        <v>0</v>
      </c>
      <c r="EA509" s="222">
        <f t="shared" si="1238"/>
        <v>0</v>
      </c>
      <c r="EB509" s="222">
        <f t="shared" si="1239"/>
        <v>0</v>
      </c>
      <c r="EC509" s="222">
        <f t="shared" si="1240"/>
        <v>0</v>
      </c>
      <c r="ED509" s="222">
        <f t="shared" si="1241"/>
        <v>0</v>
      </c>
      <c r="EE509" s="222">
        <f t="shared" si="1242"/>
        <v>0</v>
      </c>
      <c r="EF509" s="222">
        <f t="shared" si="1243"/>
        <v>0</v>
      </c>
      <c r="EG509" s="222">
        <f t="shared" si="1244"/>
        <v>0</v>
      </c>
      <c r="EH509" s="222">
        <f t="shared" si="1245"/>
        <v>0</v>
      </c>
      <c r="EI509" s="222">
        <f t="shared" si="1246"/>
        <v>0</v>
      </c>
      <c r="EJ509" s="222">
        <f t="shared" si="1247"/>
        <v>0</v>
      </c>
      <c r="EK509" s="222">
        <f t="shared" si="1248"/>
        <v>0</v>
      </c>
      <c r="EL509" s="222">
        <f t="shared" si="1249"/>
        <v>0</v>
      </c>
      <c r="EM509" s="222">
        <f t="shared" si="1250"/>
        <v>0</v>
      </c>
      <c r="EN509" s="222">
        <f t="shared" si="1251"/>
        <v>0</v>
      </c>
      <c r="EO509" s="222">
        <f t="shared" si="1252"/>
        <v>0</v>
      </c>
      <c r="EP509" s="222">
        <f t="shared" si="1253"/>
        <v>0</v>
      </c>
      <c r="EQ509" s="222">
        <f t="shared" si="1254"/>
        <v>0</v>
      </c>
      <c r="ER509" s="222">
        <f t="shared" si="1255"/>
        <v>0</v>
      </c>
      <c r="ES509" s="222">
        <f t="shared" si="1256"/>
        <v>0</v>
      </c>
      <c r="ET509" s="222">
        <f t="shared" si="1257"/>
        <v>0</v>
      </c>
      <c r="EU509" s="222">
        <f t="shared" si="1258"/>
        <v>0</v>
      </c>
      <c r="EV509" s="222">
        <f t="shared" si="1259"/>
        <v>0</v>
      </c>
      <c r="EW509" s="222">
        <f t="shared" si="1260"/>
        <v>0</v>
      </c>
      <c r="EX509" s="222">
        <f t="shared" si="1261"/>
        <v>0</v>
      </c>
      <c r="EY509" s="222">
        <f t="shared" si="1262"/>
        <v>0</v>
      </c>
      <c r="EZ509" s="222">
        <f t="shared" si="1263"/>
        <v>0</v>
      </c>
      <c r="FA509" s="222">
        <f t="shared" si="1264"/>
        <v>0</v>
      </c>
      <c r="FB509" s="222">
        <f t="shared" si="1265"/>
        <v>0</v>
      </c>
      <c r="FC509" s="222">
        <f t="shared" si="1266"/>
        <v>0</v>
      </c>
      <c r="FD509" s="222">
        <f t="shared" si="1267"/>
        <v>0</v>
      </c>
      <c r="FE509" s="222">
        <f t="shared" si="1268"/>
        <v>0</v>
      </c>
      <c r="FF509" s="222">
        <f t="shared" si="1269"/>
        <v>0</v>
      </c>
      <c r="FG509" s="222">
        <f t="shared" si="1270"/>
        <v>0</v>
      </c>
      <c r="FH509" s="222">
        <f t="shared" si="1271"/>
        <v>0</v>
      </c>
      <c r="FI509" s="222">
        <f t="shared" si="1272"/>
        <v>0</v>
      </c>
      <c r="FJ509" s="222">
        <f t="shared" si="1273"/>
        <v>0</v>
      </c>
      <c r="FK509" s="222">
        <f t="shared" si="1274"/>
        <v>0</v>
      </c>
      <c r="FL509" s="222">
        <f t="shared" si="1275"/>
        <v>0</v>
      </c>
      <c r="FM509" s="222">
        <f t="shared" si="1276"/>
        <v>0</v>
      </c>
      <c r="FN509" s="222">
        <f t="shared" si="1277"/>
        <v>0</v>
      </c>
      <c r="FO509" s="222">
        <f t="shared" si="1278"/>
        <v>0</v>
      </c>
      <c r="FP509" s="222">
        <f t="shared" si="1279"/>
        <v>0</v>
      </c>
      <c r="FQ509" s="222">
        <f t="shared" si="1280"/>
        <v>0</v>
      </c>
      <c r="FR509" s="222">
        <f t="shared" si="1281"/>
        <v>0</v>
      </c>
      <c r="FS509" s="222">
        <f t="shared" si="1282"/>
        <v>0</v>
      </c>
      <c r="FT509" s="222">
        <f t="shared" si="1283"/>
        <v>0</v>
      </c>
      <c r="FU509" s="222">
        <f t="shared" si="1284"/>
        <v>0</v>
      </c>
      <c r="FV509" s="222">
        <f t="shared" si="1285"/>
        <v>0</v>
      </c>
      <c r="FW509" s="222">
        <f t="shared" si="1286"/>
        <v>0</v>
      </c>
      <c r="FX509" s="222">
        <f t="shared" si="1287"/>
        <v>0</v>
      </c>
      <c r="FY509" s="222">
        <f t="shared" si="1288"/>
        <v>0</v>
      </c>
      <c r="FZ509" s="222">
        <f t="shared" si="1289"/>
        <v>0</v>
      </c>
      <c r="GA509" s="222">
        <f t="shared" si="1290"/>
        <v>0</v>
      </c>
      <c r="GB509" s="222">
        <f t="shared" si="1291"/>
        <v>0</v>
      </c>
      <c r="GC509" s="222">
        <f t="shared" si="1292"/>
        <v>0</v>
      </c>
      <c r="GD509" s="222">
        <f t="shared" si="1293"/>
        <v>0</v>
      </c>
      <c r="GE509" s="222">
        <f t="shared" si="1294"/>
        <v>0</v>
      </c>
      <c r="GF509" s="222">
        <f t="shared" si="1295"/>
        <v>0</v>
      </c>
      <c r="GG509" s="222">
        <f t="shared" si="1296"/>
        <v>0</v>
      </c>
      <c r="GH509" s="222">
        <f t="shared" si="1297"/>
        <v>0</v>
      </c>
      <c r="GI509" s="222">
        <f t="shared" si="1298"/>
        <v>0</v>
      </c>
      <c r="GJ509" s="222">
        <f t="shared" si="1299"/>
        <v>0</v>
      </c>
      <c r="GK509" s="222">
        <f t="shared" si="1300"/>
        <v>0</v>
      </c>
      <c r="GL509" s="222">
        <f t="shared" si="1301"/>
        <v>0</v>
      </c>
      <c r="GM509" s="222">
        <f t="shared" si="1302"/>
        <v>0</v>
      </c>
      <c r="GN509" s="222">
        <f t="shared" si="1303"/>
        <v>0</v>
      </c>
      <c r="GO509" s="222">
        <f t="shared" si="1304"/>
        <v>0</v>
      </c>
      <c r="GP509" s="222">
        <f t="shared" si="1305"/>
        <v>0</v>
      </c>
      <c r="GQ509" s="222">
        <f t="shared" si="1306"/>
        <v>0</v>
      </c>
      <c r="GR509" s="222">
        <f t="shared" si="1307"/>
        <v>0</v>
      </c>
      <c r="GS509" s="222">
        <f t="shared" si="1308"/>
        <v>0</v>
      </c>
      <c r="GT509" s="222">
        <f t="shared" si="1309"/>
        <v>0</v>
      </c>
      <c r="GU509" s="222">
        <f t="shared" si="1310"/>
        <v>0</v>
      </c>
      <c r="GV509" s="222">
        <f t="shared" si="1311"/>
        <v>0</v>
      </c>
      <c r="GW509" s="222">
        <f t="shared" si="1312"/>
        <v>0</v>
      </c>
      <c r="GX509" s="222">
        <f t="shared" si="1313"/>
        <v>0</v>
      </c>
      <c r="GY509" s="222">
        <f t="shared" si="1314"/>
        <v>0</v>
      </c>
      <c r="GZ509" s="222">
        <f t="shared" si="1315"/>
        <v>0</v>
      </c>
      <c r="HA509" s="222">
        <f t="shared" si="1316"/>
        <v>0</v>
      </c>
      <c r="HB509" s="222">
        <f t="shared" si="1317"/>
        <v>0</v>
      </c>
      <c r="HC509" s="222">
        <f t="shared" si="1318"/>
        <v>0</v>
      </c>
      <c r="HD509" s="222">
        <f t="shared" si="1319"/>
        <v>0</v>
      </c>
      <c r="HE509" s="222">
        <f t="shared" si="1320"/>
        <v>0</v>
      </c>
      <c r="HF509" s="222">
        <f t="shared" si="1321"/>
        <v>0</v>
      </c>
      <c r="HG509" s="222">
        <f t="shared" si="1322"/>
        <v>0</v>
      </c>
      <c r="HH509" s="222">
        <f t="shared" si="1323"/>
        <v>0</v>
      </c>
      <c r="HI509" s="222">
        <f t="shared" si="1324"/>
        <v>0</v>
      </c>
      <c r="HJ509" s="222">
        <f t="shared" si="1325"/>
        <v>0</v>
      </c>
      <c r="HK509" s="222">
        <f t="shared" si="1326"/>
        <v>0</v>
      </c>
      <c r="HL509" s="222">
        <f t="shared" si="1327"/>
        <v>0</v>
      </c>
      <c r="HM509" s="222">
        <f t="shared" si="1328"/>
        <v>0</v>
      </c>
      <c r="HN509" s="222">
        <f t="shared" si="1329"/>
        <v>0</v>
      </c>
      <c r="HO509" s="222">
        <f t="shared" si="1330"/>
        <v>0</v>
      </c>
      <c r="HP509" s="222">
        <f t="shared" si="1331"/>
        <v>0</v>
      </c>
      <c r="HQ509" s="222">
        <f t="shared" si="1332"/>
        <v>0</v>
      </c>
      <c r="HR509" s="222">
        <f t="shared" si="1333"/>
        <v>0</v>
      </c>
      <c r="HS509" s="222">
        <f t="shared" si="1334"/>
        <v>0</v>
      </c>
      <c r="HT509" s="222">
        <f t="shared" si="1335"/>
        <v>0</v>
      </c>
      <c r="HU509" s="222">
        <f t="shared" si="1336"/>
        <v>0</v>
      </c>
      <c r="HV509" s="222">
        <f t="shared" si="1337"/>
        <v>0</v>
      </c>
      <c r="HW509" s="222">
        <f t="shared" si="1338"/>
        <v>0</v>
      </c>
      <c r="HX509" s="222">
        <f t="shared" si="1339"/>
        <v>0</v>
      </c>
      <c r="HY509" s="222">
        <f t="shared" si="1340"/>
        <v>0</v>
      </c>
      <c r="HZ509" s="222">
        <f t="shared" si="1341"/>
        <v>0</v>
      </c>
      <c r="IA509" s="222">
        <f t="shared" si="1342"/>
        <v>0</v>
      </c>
      <c r="IB509" s="222">
        <f t="shared" si="1343"/>
        <v>0</v>
      </c>
      <c r="IC509" s="222">
        <f t="shared" si="1344"/>
        <v>0</v>
      </c>
      <c r="ID509" s="222">
        <f t="shared" si="1345"/>
        <v>0</v>
      </c>
      <c r="IE509" s="222">
        <f t="shared" si="1346"/>
        <v>0</v>
      </c>
      <c r="IF509" s="222">
        <f t="shared" si="1347"/>
        <v>0</v>
      </c>
      <c r="IG509" s="222">
        <f t="shared" si="1348"/>
        <v>0</v>
      </c>
      <c r="IH509" s="222">
        <f t="shared" si="1349"/>
        <v>0</v>
      </c>
      <c r="II509" s="222">
        <f t="shared" si="1350"/>
        <v>0</v>
      </c>
      <c r="IJ509" s="222">
        <f t="shared" si="1351"/>
        <v>0</v>
      </c>
      <c r="IK509" s="222">
        <f t="shared" si="1352"/>
        <v>0</v>
      </c>
      <c r="IL509" s="222">
        <f t="shared" si="1353"/>
        <v>0</v>
      </c>
      <c r="IM509" s="222">
        <f t="shared" si="1354"/>
        <v>0</v>
      </c>
      <c r="IN509" s="222">
        <f t="shared" si="1355"/>
        <v>0</v>
      </c>
      <c r="IO509" s="222">
        <f t="shared" si="1356"/>
        <v>0</v>
      </c>
      <c r="IP509" s="222">
        <f t="shared" si="1357"/>
        <v>0</v>
      </c>
      <c r="IQ509" s="222">
        <f t="shared" si="1358"/>
        <v>0</v>
      </c>
      <c r="IR509" s="222">
        <f t="shared" si="1359"/>
        <v>0</v>
      </c>
      <c r="IS509" s="222">
        <f t="shared" si="1360"/>
        <v>0</v>
      </c>
      <c r="IT509" s="222">
        <f t="shared" si="1361"/>
        <v>0</v>
      </c>
      <c r="IU509" s="222">
        <f t="shared" si="1362"/>
        <v>0</v>
      </c>
      <c r="IV509" s="222">
        <f t="shared" si="1363"/>
        <v>0</v>
      </c>
      <c r="IW509" s="222">
        <f t="shared" si="1364"/>
        <v>0</v>
      </c>
      <c r="IX509" s="222">
        <f t="shared" si="1365"/>
        <v>0</v>
      </c>
      <c r="IY509" s="222">
        <f t="shared" si="1366"/>
        <v>0</v>
      </c>
      <c r="IZ509" s="222">
        <f t="shared" si="1367"/>
        <v>0</v>
      </c>
      <c r="JA509" s="222">
        <f t="shared" si="1368"/>
        <v>0</v>
      </c>
      <c r="JB509" s="222">
        <f t="shared" si="1369"/>
        <v>0</v>
      </c>
    </row>
    <row r="510" spans="2:262">
      <c r="B510" s="230">
        <v>149</v>
      </c>
      <c r="C510" s="229">
        <f t="shared" si="1370"/>
        <v>2.9101562500000022E-3</v>
      </c>
      <c r="D510" s="226">
        <f t="shared" ca="1" si="1113"/>
        <v>17.999999999977778</v>
      </c>
      <c r="E510" s="225">
        <f ca="1">EY361</f>
        <v>-2.2222923148059351E-11</v>
      </c>
      <c r="F510" s="224">
        <v>149</v>
      </c>
      <c r="G510" s="222">
        <f t="shared" si="1114"/>
        <v>0</v>
      </c>
      <c r="H510" s="222">
        <f t="shared" si="1115"/>
        <v>0</v>
      </c>
      <c r="I510" s="222">
        <f t="shared" si="1116"/>
        <v>0</v>
      </c>
      <c r="J510" s="222">
        <f t="shared" si="1117"/>
        <v>0</v>
      </c>
      <c r="K510" s="222">
        <f t="shared" si="1118"/>
        <v>0</v>
      </c>
      <c r="L510" s="222">
        <f t="shared" si="1119"/>
        <v>0</v>
      </c>
      <c r="M510" s="222">
        <f t="shared" si="1120"/>
        <v>0</v>
      </c>
      <c r="N510" s="222">
        <f t="shared" si="1121"/>
        <v>0</v>
      </c>
      <c r="O510" s="222">
        <f t="shared" si="1122"/>
        <v>0</v>
      </c>
      <c r="P510" s="222">
        <f t="shared" si="1123"/>
        <v>0</v>
      </c>
      <c r="Q510" s="222">
        <f t="shared" si="1124"/>
        <v>0</v>
      </c>
      <c r="R510" s="222">
        <f t="shared" si="1125"/>
        <v>0</v>
      </c>
      <c r="S510" s="222">
        <f t="shared" si="1126"/>
        <v>0</v>
      </c>
      <c r="T510" s="222">
        <f t="shared" si="1127"/>
        <v>0</v>
      </c>
      <c r="U510" s="222">
        <f t="shared" si="1128"/>
        <v>0</v>
      </c>
      <c r="V510" s="222">
        <f t="shared" si="1129"/>
        <v>0</v>
      </c>
      <c r="W510" s="222">
        <f t="shared" si="1130"/>
        <v>0</v>
      </c>
      <c r="X510" s="222">
        <f t="shared" si="1131"/>
        <v>0</v>
      </c>
      <c r="Y510" s="222">
        <f t="shared" si="1132"/>
        <v>0</v>
      </c>
      <c r="Z510" s="222">
        <f t="shared" si="1133"/>
        <v>0</v>
      </c>
      <c r="AA510" s="222">
        <f t="shared" si="1134"/>
        <v>0</v>
      </c>
      <c r="AB510" s="222">
        <f t="shared" si="1135"/>
        <v>0</v>
      </c>
      <c r="AC510" s="222">
        <f t="shared" si="1136"/>
        <v>0</v>
      </c>
      <c r="AD510" s="222">
        <f t="shared" si="1137"/>
        <v>0</v>
      </c>
      <c r="AE510" s="222">
        <f t="shared" si="1138"/>
        <v>0</v>
      </c>
      <c r="AF510" s="222">
        <f t="shared" si="1139"/>
        <v>0</v>
      </c>
      <c r="AG510" s="222">
        <f t="shared" si="1140"/>
        <v>0</v>
      </c>
      <c r="AH510" s="222">
        <f t="shared" si="1141"/>
        <v>0</v>
      </c>
      <c r="AI510" s="222">
        <f t="shared" si="1142"/>
        <v>0</v>
      </c>
      <c r="AJ510" s="222">
        <f t="shared" si="1143"/>
        <v>0</v>
      </c>
      <c r="AK510" s="222">
        <f t="shared" si="1144"/>
        <v>0</v>
      </c>
      <c r="AL510" s="222">
        <f t="shared" si="1145"/>
        <v>0</v>
      </c>
      <c r="AM510" s="222">
        <f t="shared" si="1146"/>
        <v>0</v>
      </c>
      <c r="AN510" s="222">
        <f t="shared" si="1147"/>
        <v>0</v>
      </c>
      <c r="AO510" s="222">
        <f t="shared" si="1148"/>
        <v>0</v>
      </c>
      <c r="AP510" s="222">
        <f t="shared" si="1149"/>
        <v>0</v>
      </c>
      <c r="AQ510" s="222">
        <f t="shared" si="1150"/>
        <v>0</v>
      </c>
      <c r="AR510" s="222">
        <f t="shared" si="1151"/>
        <v>0</v>
      </c>
      <c r="AS510" s="222">
        <f t="shared" si="1152"/>
        <v>0</v>
      </c>
      <c r="AT510" s="222">
        <f t="shared" si="1153"/>
        <v>0</v>
      </c>
      <c r="AU510" s="222">
        <f t="shared" si="1154"/>
        <v>0</v>
      </c>
      <c r="AV510" s="222">
        <f t="shared" si="1155"/>
        <v>0</v>
      </c>
      <c r="AW510" s="222">
        <f t="shared" si="1156"/>
        <v>0</v>
      </c>
      <c r="AX510" s="222">
        <f t="shared" si="1157"/>
        <v>0</v>
      </c>
      <c r="AY510" s="222">
        <f t="shared" si="1158"/>
        <v>0</v>
      </c>
      <c r="AZ510" s="222">
        <f t="shared" si="1159"/>
        <v>0</v>
      </c>
      <c r="BA510" s="222">
        <f t="shared" si="1160"/>
        <v>0</v>
      </c>
      <c r="BB510" s="222">
        <f t="shared" si="1161"/>
        <v>0</v>
      </c>
      <c r="BC510" s="222">
        <f t="shared" si="1162"/>
        <v>0</v>
      </c>
      <c r="BD510" s="222">
        <f t="shared" si="1163"/>
        <v>0</v>
      </c>
      <c r="BE510" s="222">
        <f t="shared" si="1164"/>
        <v>0</v>
      </c>
      <c r="BF510" s="222">
        <f t="shared" si="1165"/>
        <v>0</v>
      </c>
      <c r="BG510" s="222">
        <f t="shared" si="1166"/>
        <v>0</v>
      </c>
      <c r="BH510" s="222">
        <f t="shared" si="1167"/>
        <v>0</v>
      </c>
      <c r="BI510" s="222">
        <f t="shared" si="1168"/>
        <v>0</v>
      </c>
      <c r="BJ510" s="222">
        <f t="shared" si="1169"/>
        <v>0</v>
      </c>
      <c r="BK510" s="222">
        <f t="shared" si="1170"/>
        <v>0</v>
      </c>
      <c r="BL510" s="222">
        <f t="shared" si="1171"/>
        <v>0</v>
      </c>
      <c r="BM510" s="222">
        <f t="shared" si="1172"/>
        <v>0</v>
      </c>
      <c r="BN510" s="222">
        <f t="shared" si="1173"/>
        <v>0</v>
      </c>
      <c r="BO510" s="222">
        <f t="shared" si="1174"/>
        <v>0</v>
      </c>
      <c r="BP510" s="222">
        <f t="shared" si="1175"/>
        <v>0</v>
      </c>
      <c r="BQ510" s="222">
        <f t="shared" si="1176"/>
        <v>0</v>
      </c>
      <c r="BR510" s="222">
        <f t="shared" si="1177"/>
        <v>0</v>
      </c>
      <c r="BS510" s="222">
        <f t="shared" si="1178"/>
        <v>0</v>
      </c>
      <c r="BT510" s="222">
        <f t="shared" si="1179"/>
        <v>0</v>
      </c>
      <c r="BU510" s="222">
        <f t="shared" si="1180"/>
        <v>0</v>
      </c>
      <c r="BV510" s="222">
        <f t="shared" si="1181"/>
        <v>0</v>
      </c>
      <c r="BW510" s="222">
        <f t="shared" si="1182"/>
        <v>0</v>
      </c>
      <c r="BX510" s="222">
        <f t="shared" si="1183"/>
        <v>0</v>
      </c>
      <c r="BY510" s="222">
        <f t="shared" si="1184"/>
        <v>0</v>
      </c>
      <c r="BZ510" s="222">
        <f t="shared" si="1185"/>
        <v>0</v>
      </c>
      <c r="CA510" s="222">
        <f t="shared" si="1186"/>
        <v>0</v>
      </c>
      <c r="CB510" s="222">
        <f t="shared" si="1187"/>
        <v>0</v>
      </c>
      <c r="CC510" s="222">
        <f t="shared" si="1188"/>
        <v>0</v>
      </c>
      <c r="CD510" s="222">
        <f t="shared" si="1189"/>
        <v>0</v>
      </c>
      <c r="CE510" s="222">
        <f t="shared" si="1190"/>
        <v>0</v>
      </c>
      <c r="CF510" s="222">
        <f t="shared" si="1191"/>
        <v>0</v>
      </c>
      <c r="CG510" s="222">
        <f t="shared" si="1192"/>
        <v>0</v>
      </c>
      <c r="CH510" s="222">
        <f t="shared" si="1193"/>
        <v>0</v>
      </c>
      <c r="CI510" s="222">
        <f t="shared" si="1194"/>
        <v>0</v>
      </c>
      <c r="CJ510" s="222">
        <f t="shared" si="1195"/>
        <v>0</v>
      </c>
      <c r="CK510" s="222">
        <f t="shared" si="1196"/>
        <v>0</v>
      </c>
      <c r="CL510" s="222">
        <f t="shared" si="1197"/>
        <v>0</v>
      </c>
      <c r="CM510" s="222">
        <f t="shared" si="1198"/>
        <v>0</v>
      </c>
      <c r="CN510" s="222">
        <f t="shared" si="1199"/>
        <v>0</v>
      </c>
      <c r="CO510" s="222">
        <f t="shared" si="1200"/>
        <v>0</v>
      </c>
      <c r="CP510" s="222">
        <f t="shared" si="1201"/>
        <v>0</v>
      </c>
      <c r="CQ510" s="222">
        <f t="shared" si="1202"/>
        <v>0</v>
      </c>
      <c r="CR510" s="222">
        <f t="shared" si="1203"/>
        <v>0</v>
      </c>
      <c r="CS510" s="222">
        <f t="shared" si="1204"/>
        <v>0</v>
      </c>
      <c r="CT510" s="222">
        <f t="shared" si="1205"/>
        <v>0</v>
      </c>
      <c r="CU510" s="222">
        <f t="shared" si="1206"/>
        <v>0</v>
      </c>
      <c r="CV510" s="222">
        <f t="shared" si="1207"/>
        <v>0</v>
      </c>
      <c r="CW510" s="222">
        <f t="shared" si="1208"/>
        <v>0</v>
      </c>
      <c r="CX510" s="222">
        <f t="shared" si="1209"/>
        <v>0</v>
      </c>
      <c r="CY510" s="222">
        <f t="shared" si="1210"/>
        <v>0</v>
      </c>
      <c r="CZ510" s="222">
        <f t="shared" si="1211"/>
        <v>0</v>
      </c>
      <c r="DA510" s="222">
        <f t="shared" si="1212"/>
        <v>0</v>
      </c>
      <c r="DB510" s="222">
        <f t="shared" si="1213"/>
        <v>0</v>
      </c>
      <c r="DC510" s="222">
        <f t="shared" si="1214"/>
        <v>0</v>
      </c>
      <c r="DD510" s="222">
        <f t="shared" si="1215"/>
        <v>0</v>
      </c>
      <c r="DE510" s="222">
        <f t="shared" si="1216"/>
        <v>0</v>
      </c>
      <c r="DF510" s="222">
        <f t="shared" si="1217"/>
        <v>0</v>
      </c>
      <c r="DG510" s="222">
        <f t="shared" si="1218"/>
        <v>0</v>
      </c>
      <c r="DH510" s="222">
        <f t="shared" si="1219"/>
        <v>0</v>
      </c>
      <c r="DI510" s="222">
        <f t="shared" si="1220"/>
        <v>0</v>
      </c>
      <c r="DJ510" s="222">
        <f t="shared" si="1221"/>
        <v>0</v>
      </c>
      <c r="DK510" s="222">
        <f t="shared" si="1222"/>
        <v>0</v>
      </c>
      <c r="DL510" s="222">
        <f t="shared" si="1223"/>
        <v>0</v>
      </c>
      <c r="DM510" s="222">
        <f t="shared" si="1224"/>
        <v>0</v>
      </c>
      <c r="DN510" s="222">
        <f t="shared" si="1225"/>
        <v>0</v>
      </c>
      <c r="DO510" s="222">
        <f t="shared" si="1226"/>
        <v>0</v>
      </c>
      <c r="DP510" s="222">
        <f t="shared" si="1227"/>
        <v>0</v>
      </c>
      <c r="DQ510" s="222">
        <f t="shared" si="1228"/>
        <v>0</v>
      </c>
      <c r="DR510" s="222">
        <f t="shared" si="1229"/>
        <v>0</v>
      </c>
      <c r="DS510" s="222">
        <f t="shared" si="1230"/>
        <v>0</v>
      </c>
      <c r="DT510" s="222">
        <f t="shared" si="1231"/>
        <v>0</v>
      </c>
      <c r="DU510" s="222">
        <f t="shared" si="1232"/>
        <v>0</v>
      </c>
      <c r="DV510" s="222">
        <f t="shared" si="1233"/>
        <v>0</v>
      </c>
      <c r="DW510" s="222">
        <f t="shared" si="1234"/>
        <v>0</v>
      </c>
      <c r="DX510" s="222">
        <f t="shared" si="1235"/>
        <v>0</v>
      </c>
      <c r="DY510" s="222">
        <f t="shared" si="1236"/>
        <v>0</v>
      </c>
      <c r="DZ510" s="222">
        <f t="shared" si="1237"/>
        <v>0</v>
      </c>
      <c r="EA510" s="222">
        <f t="shared" si="1238"/>
        <v>0</v>
      </c>
      <c r="EB510" s="222">
        <f t="shared" si="1239"/>
        <v>0</v>
      </c>
      <c r="EC510" s="222">
        <f t="shared" si="1240"/>
        <v>0</v>
      </c>
      <c r="ED510" s="222">
        <f t="shared" si="1241"/>
        <v>0</v>
      </c>
      <c r="EE510" s="222">
        <f t="shared" si="1242"/>
        <v>0</v>
      </c>
      <c r="EF510" s="222">
        <f t="shared" si="1243"/>
        <v>0</v>
      </c>
      <c r="EG510" s="222">
        <f t="shared" si="1244"/>
        <v>0</v>
      </c>
      <c r="EH510" s="222">
        <f t="shared" si="1245"/>
        <v>0</v>
      </c>
      <c r="EI510" s="222">
        <f t="shared" si="1246"/>
        <v>0</v>
      </c>
      <c r="EJ510" s="222">
        <f t="shared" si="1247"/>
        <v>0</v>
      </c>
      <c r="EK510" s="222">
        <f t="shared" si="1248"/>
        <v>0</v>
      </c>
      <c r="EL510" s="222">
        <f t="shared" si="1249"/>
        <v>0</v>
      </c>
      <c r="EM510" s="222">
        <f t="shared" si="1250"/>
        <v>0</v>
      </c>
      <c r="EN510" s="222">
        <f t="shared" si="1251"/>
        <v>0</v>
      </c>
      <c r="EO510" s="222">
        <f t="shared" si="1252"/>
        <v>0</v>
      </c>
      <c r="EP510" s="222">
        <f t="shared" si="1253"/>
        <v>0</v>
      </c>
      <c r="EQ510" s="222">
        <f t="shared" si="1254"/>
        <v>0</v>
      </c>
      <c r="ER510" s="222">
        <f t="shared" si="1255"/>
        <v>0</v>
      </c>
      <c r="ES510" s="222">
        <f t="shared" si="1256"/>
        <v>0</v>
      </c>
      <c r="ET510" s="222">
        <f t="shared" si="1257"/>
        <v>0</v>
      </c>
      <c r="EU510" s="222">
        <f t="shared" si="1258"/>
        <v>0</v>
      </c>
      <c r="EV510" s="222">
        <f t="shared" si="1259"/>
        <v>0</v>
      </c>
      <c r="EW510" s="222">
        <f t="shared" si="1260"/>
        <v>0</v>
      </c>
      <c r="EX510" s="222">
        <f t="shared" si="1261"/>
        <v>0</v>
      </c>
      <c r="EY510" s="222">
        <f t="shared" si="1262"/>
        <v>0</v>
      </c>
      <c r="EZ510" s="222">
        <f t="shared" si="1263"/>
        <v>0</v>
      </c>
      <c r="FA510" s="222">
        <f t="shared" si="1264"/>
        <v>0</v>
      </c>
      <c r="FB510" s="222">
        <f t="shared" si="1265"/>
        <v>0</v>
      </c>
      <c r="FC510" s="222">
        <f t="shared" si="1266"/>
        <v>0</v>
      </c>
      <c r="FD510" s="222">
        <f t="shared" si="1267"/>
        <v>0</v>
      </c>
      <c r="FE510" s="222">
        <f t="shared" si="1268"/>
        <v>0</v>
      </c>
      <c r="FF510" s="222">
        <f t="shared" si="1269"/>
        <v>0</v>
      </c>
      <c r="FG510" s="222">
        <f t="shared" si="1270"/>
        <v>0</v>
      </c>
      <c r="FH510" s="222">
        <f t="shared" si="1271"/>
        <v>0</v>
      </c>
      <c r="FI510" s="222">
        <f t="shared" si="1272"/>
        <v>0</v>
      </c>
      <c r="FJ510" s="222">
        <f t="shared" si="1273"/>
        <v>0</v>
      </c>
      <c r="FK510" s="222">
        <f t="shared" si="1274"/>
        <v>0</v>
      </c>
      <c r="FL510" s="222">
        <f t="shared" si="1275"/>
        <v>0</v>
      </c>
      <c r="FM510" s="222">
        <f t="shared" si="1276"/>
        <v>0</v>
      </c>
      <c r="FN510" s="222">
        <f t="shared" si="1277"/>
        <v>0</v>
      </c>
      <c r="FO510" s="222">
        <f t="shared" si="1278"/>
        <v>0</v>
      </c>
      <c r="FP510" s="222">
        <f t="shared" si="1279"/>
        <v>0</v>
      </c>
      <c r="FQ510" s="222">
        <f t="shared" si="1280"/>
        <v>0</v>
      </c>
      <c r="FR510" s="222">
        <f t="shared" si="1281"/>
        <v>0</v>
      </c>
      <c r="FS510" s="222">
        <f t="shared" si="1282"/>
        <v>0</v>
      </c>
      <c r="FT510" s="222">
        <f t="shared" si="1283"/>
        <v>0</v>
      </c>
      <c r="FU510" s="222">
        <f t="shared" si="1284"/>
        <v>0</v>
      </c>
      <c r="FV510" s="222">
        <f t="shared" si="1285"/>
        <v>0</v>
      </c>
      <c r="FW510" s="222">
        <f t="shared" si="1286"/>
        <v>0</v>
      </c>
      <c r="FX510" s="222">
        <f t="shared" si="1287"/>
        <v>0</v>
      </c>
      <c r="FY510" s="222">
        <f t="shared" si="1288"/>
        <v>0</v>
      </c>
      <c r="FZ510" s="222">
        <f t="shared" si="1289"/>
        <v>0</v>
      </c>
      <c r="GA510" s="222">
        <f t="shared" si="1290"/>
        <v>0</v>
      </c>
      <c r="GB510" s="222">
        <f t="shared" si="1291"/>
        <v>0</v>
      </c>
      <c r="GC510" s="222">
        <f t="shared" si="1292"/>
        <v>0</v>
      </c>
      <c r="GD510" s="222">
        <f t="shared" si="1293"/>
        <v>0</v>
      </c>
      <c r="GE510" s="222">
        <f t="shared" si="1294"/>
        <v>0</v>
      </c>
      <c r="GF510" s="222">
        <f t="shared" si="1295"/>
        <v>0</v>
      </c>
      <c r="GG510" s="222">
        <f t="shared" si="1296"/>
        <v>0</v>
      </c>
      <c r="GH510" s="222">
        <f t="shared" si="1297"/>
        <v>0</v>
      </c>
      <c r="GI510" s="222">
        <f t="shared" si="1298"/>
        <v>0</v>
      </c>
      <c r="GJ510" s="222">
        <f t="shared" si="1299"/>
        <v>0</v>
      </c>
      <c r="GK510" s="222">
        <f t="shared" si="1300"/>
        <v>0</v>
      </c>
      <c r="GL510" s="222">
        <f t="shared" si="1301"/>
        <v>0</v>
      </c>
      <c r="GM510" s="222">
        <f t="shared" si="1302"/>
        <v>0</v>
      </c>
      <c r="GN510" s="222">
        <f t="shared" si="1303"/>
        <v>0</v>
      </c>
      <c r="GO510" s="222">
        <f t="shared" si="1304"/>
        <v>0</v>
      </c>
      <c r="GP510" s="222">
        <f t="shared" si="1305"/>
        <v>0</v>
      </c>
      <c r="GQ510" s="222">
        <f t="shared" si="1306"/>
        <v>0</v>
      </c>
      <c r="GR510" s="222">
        <f t="shared" si="1307"/>
        <v>0</v>
      </c>
      <c r="GS510" s="222">
        <f t="shared" si="1308"/>
        <v>0</v>
      </c>
      <c r="GT510" s="222">
        <f t="shared" si="1309"/>
        <v>0</v>
      </c>
      <c r="GU510" s="222">
        <f t="shared" si="1310"/>
        <v>0</v>
      </c>
      <c r="GV510" s="222">
        <f t="shared" si="1311"/>
        <v>0</v>
      </c>
      <c r="GW510" s="222">
        <f t="shared" si="1312"/>
        <v>0</v>
      </c>
      <c r="GX510" s="222">
        <f t="shared" si="1313"/>
        <v>0</v>
      </c>
      <c r="GY510" s="222">
        <f t="shared" si="1314"/>
        <v>0</v>
      </c>
      <c r="GZ510" s="222">
        <f t="shared" si="1315"/>
        <v>0</v>
      </c>
      <c r="HA510" s="222">
        <f t="shared" si="1316"/>
        <v>0</v>
      </c>
      <c r="HB510" s="222">
        <f t="shared" si="1317"/>
        <v>0</v>
      </c>
      <c r="HC510" s="222">
        <f t="shared" si="1318"/>
        <v>0</v>
      </c>
      <c r="HD510" s="222">
        <f t="shared" si="1319"/>
        <v>0</v>
      </c>
      <c r="HE510" s="222">
        <f t="shared" si="1320"/>
        <v>0</v>
      </c>
      <c r="HF510" s="222">
        <f t="shared" si="1321"/>
        <v>0</v>
      </c>
      <c r="HG510" s="222">
        <f t="shared" si="1322"/>
        <v>0</v>
      </c>
      <c r="HH510" s="222">
        <f t="shared" si="1323"/>
        <v>0</v>
      </c>
      <c r="HI510" s="222">
        <f t="shared" si="1324"/>
        <v>0</v>
      </c>
      <c r="HJ510" s="222">
        <f t="shared" si="1325"/>
        <v>0</v>
      </c>
      <c r="HK510" s="222">
        <f t="shared" si="1326"/>
        <v>0</v>
      </c>
      <c r="HL510" s="222">
        <f t="shared" si="1327"/>
        <v>0</v>
      </c>
      <c r="HM510" s="222">
        <f t="shared" si="1328"/>
        <v>0</v>
      </c>
      <c r="HN510" s="222">
        <f t="shared" si="1329"/>
        <v>0</v>
      </c>
      <c r="HO510" s="222">
        <f t="shared" si="1330"/>
        <v>0</v>
      </c>
      <c r="HP510" s="222">
        <f t="shared" si="1331"/>
        <v>0</v>
      </c>
      <c r="HQ510" s="222">
        <f t="shared" si="1332"/>
        <v>0</v>
      </c>
      <c r="HR510" s="222">
        <f t="shared" si="1333"/>
        <v>0</v>
      </c>
      <c r="HS510" s="222">
        <f t="shared" si="1334"/>
        <v>0</v>
      </c>
      <c r="HT510" s="222">
        <f t="shared" si="1335"/>
        <v>0</v>
      </c>
      <c r="HU510" s="222">
        <f t="shared" si="1336"/>
        <v>0</v>
      </c>
      <c r="HV510" s="222">
        <f t="shared" si="1337"/>
        <v>0</v>
      </c>
      <c r="HW510" s="222">
        <f t="shared" si="1338"/>
        <v>0</v>
      </c>
      <c r="HX510" s="222">
        <f t="shared" si="1339"/>
        <v>0</v>
      </c>
      <c r="HY510" s="222">
        <f t="shared" si="1340"/>
        <v>0</v>
      </c>
      <c r="HZ510" s="222">
        <f t="shared" si="1341"/>
        <v>0</v>
      </c>
      <c r="IA510" s="222">
        <f t="shared" si="1342"/>
        <v>0</v>
      </c>
      <c r="IB510" s="222">
        <f t="shared" si="1343"/>
        <v>0</v>
      </c>
      <c r="IC510" s="222">
        <f t="shared" si="1344"/>
        <v>0</v>
      </c>
      <c r="ID510" s="222">
        <f t="shared" si="1345"/>
        <v>0</v>
      </c>
      <c r="IE510" s="222">
        <f t="shared" si="1346"/>
        <v>0</v>
      </c>
      <c r="IF510" s="222">
        <f t="shared" si="1347"/>
        <v>0</v>
      </c>
      <c r="IG510" s="222">
        <f t="shared" si="1348"/>
        <v>0</v>
      </c>
      <c r="IH510" s="222">
        <f t="shared" si="1349"/>
        <v>0</v>
      </c>
      <c r="II510" s="222">
        <f t="shared" si="1350"/>
        <v>0</v>
      </c>
      <c r="IJ510" s="222">
        <f t="shared" si="1351"/>
        <v>0</v>
      </c>
      <c r="IK510" s="222">
        <f t="shared" si="1352"/>
        <v>0</v>
      </c>
      <c r="IL510" s="222">
        <f t="shared" si="1353"/>
        <v>0</v>
      </c>
      <c r="IM510" s="222">
        <f t="shared" si="1354"/>
        <v>0</v>
      </c>
      <c r="IN510" s="222">
        <f t="shared" si="1355"/>
        <v>0</v>
      </c>
      <c r="IO510" s="222">
        <f t="shared" si="1356"/>
        <v>0</v>
      </c>
      <c r="IP510" s="222">
        <f t="shared" si="1357"/>
        <v>0</v>
      </c>
      <c r="IQ510" s="222">
        <f t="shared" si="1358"/>
        <v>0</v>
      </c>
      <c r="IR510" s="222">
        <f t="shared" si="1359"/>
        <v>0</v>
      </c>
      <c r="IS510" s="222">
        <f t="shared" si="1360"/>
        <v>0</v>
      </c>
      <c r="IT510" s="222">
        <f t="shared" si="1361"/>
        <v>0</v>
      </c>
      <c r="IU510" s="222">
        <f t="shared" si="1362"/>
        <v>0</v>
      </c>
      <c r="IV510" s="222">
        <f t="shared" si="1363"/>
        <v>0</v>
      </c>
      <c r="IW510" s="222">
        <f t="shared" si="1364"/>
        <v>0</v>
      </c>
      <c r="IX510" s="222">
        <f t="shared" si="1365"/>
        <v>0</v>
      </c>
      <c r="IY510" s="222">
        <f t="shared" si="1366"/>
        <v>0</v>
      </c>
      <c r="IZ510" s="222">
        <f t="shared" si="1367"/>
        <v>0</v>
      </c>
      <c r="JA510" s="222">
        <f t="shared" si="1368"/>
        <v>0</v>
      </c>
      <c r="JB510" s="222">
        <f t="shared" si="1369"/>
        <v>0</v>
      </c>
    </row>
    <row r="511" spans="2:262">
      <c r="B511" s="230">
        <v>150</v>
      </c>
      <c r="C511" s="229">
        <f t="shared" si="1370"/>
        <v>2.9296875000000022E-3</v>
      </c>
      <c r="D511" s="226">
        <f t="shared" ca="1" si="1113"/>
        <v>17.999999999936566</v>
      </c>
      <c r="E511" s="225">
        <f ca="1">EZ361</f>
        <v>-6.3432181238883085E-11</v>
      </c>
      <c r="F511" s="224">
        <v>150</v>
      </c>
      <c r="G511" s="222">
        <f t="shared" si="1114"/>
        <v>0</v>
      </c>
      <c r="H511" s="222">
        <f t="shared" si="1115"/>
        <v>0</v>
      </c>
      <c r="I511" s="222">
        <f t="shared" si="1116"/>
        <v>0</v>
      </c>
      <c r="J511" s="222">
        <f t="shared" si="1117"/>
        <v>0</v>
      </c>
      <c r="K511" s="222">
        <f t="shared" si="1118"/>
        <v>0</v>
      </c>
      <c r="L511" s="222">
        <f t="shared" si="1119"/>
        <v>0</v>
      </c>
      <c r="M511" s="222">
        <f t="shared" si="1120"/>
        <v>0</v>
      </c>
      <c r="N511" s="222">
        <f t="shared" si="1121"/>
        <v>0</v>
      </c>
      <c r="O511" s="222">
        <f t="shared" si="1122"/>
        <v>0</v>
      </c>
      <c r="P511" s="222">
        <f t="shared" si="1123"/>
        <v>0</v>
      </c>
      <c r="Q511" s="222">
        <f t="shared" si="1124"/>
        <v>0</v>
      </c>
      <c r="R511" s="222">
        <f t="shared" si="1125"/>
        <v>0</v>
      </c>
      <c r="S511" s="222">
        <f t="shared" si="1126"/>
        <v>0</v>
      </c>
      <c r="T511" s="222">
        <f t="shared" si="1127"/>
        <v>0</v>
      </c>
      <c r="U511" s="222">
        <f t="shared" si="1128"/>
        <v>0</v>
      </c>
      <c r="V511" s="222">
        <f t="shared" si="1129"/>
        <v>0</v>
      </c>
      <c r="W511" s="222">
        <f t="shared" si="1130"/>
        <v>0</v>
      </c>
      <c r="X511" s="222">
        <f t="shared" si="1131"/>
        <v>0</v>
      </c>
      <c r="Y511" s="222">
        <f t="shared" si="1132"/>
        <v>0</v>
      </c>
      <c r="Z511" s="222">
        <f t="shared" si="1133"/>
        <v>0</v>
      </c>
      <c r="AA511" s="222">
        <f t="shared" si="1134"/>
        <v>0</v>
      </c>
      <c r="AB511" s="222">
        <f t="shared" si="1135"/>
        <v>0</v>
      </c>
      <c r="AC511" s="222">
        <f t="shared" si="1136"/>
        <v>0</v>
      </c>
      <c r="AD511" s="222">
        <f t="shared" si="1137"/>
        <v>0</v>
      </c>
      <c r="AE511" s="222">
        <f t="shared" si="1138"/>
        <v>0</v>
      </c>
      <c r="AF511" s="222">
        <f t="shared" si="1139"/>
        <v>0</v>
      </c>
      <c r="AG511" s="222">
        <f t="shared" si="1140"/>
        <v>0</v>
      </c>
      <c r="AH511" s="222">
        <f t="shared" si="1141"/>
        <v>0</v>
      </c>
      <c r="AI511" s="222">
        <f t="shared" si="1142"/>
        <v>0</v>
      </c>
      <c r="AJ511" s="222">
        <f t="shared" si="1143"/>
        <v>0</v>
      </c>
      <c r="AK511" s="222">
        <f t="shared" si="1144"/>
        <v>0</v>
      </c>
      <c r="AL511" s="222">
        <f t="shared" si="1145"/>
        <v>0</v>
      </c>
      <c r="AM511" s="222">
        <f t="shared" si="1146"/>
        <v>0</v>
      </c>
      <c r="AN511" s="222">
        <f t="shared" si="1147"/>
        <v>0</v>
      </c>
      <c r="AO511" s="222">
        <f t="shared" si="1148"/>
        <v>0</v>
      </c>
      <c r="AP511" s="222">
        <f t="shared" si="1149"/>
        <v>0</v>
      </c>
      <c r="AQ511" s="222">
        <f t="shared" si="1150"/>
        <v>0</v>
      </c>
      <c r="AR511" s="222">
        <f t="shared" si="1151"/>
        <v>0</v>
      </c>
      <c r="AS511" s="222">
        <f t="shared" si="1152"/>
        <v>0</v>
      </c>
      <c r="AT511" s="222">
        <f t="shared" si="1153"/>
        <v>0</v>
      </c>
      <c r="AU511" s="222">
        <f t="shared" si="1154"/>
        <v>0</v>
      </c>
      <c r="AV511" s="222">
        <f t="shared" si="1155"/>
        <v>0</v>
      </c>
      <c r="AW511" s="222">
        <f t="shared" si="1156"/>
        <v>0</v>
      </c>
      <c r="AX511" s="222">
        <f t="shared" si="1157"/>
        <v>0</v>
      </c>
      <c r="AY511" s="222">
        <f t="shared" si="1158"/>
        <v>0</v>
      </c>
      <c r="AZ511" s="222">
        <f t="shared" si="1159"/>
        <v>0</v>
      </c>
      <c r="BA511" s="222">
        <f t="shared" si="1160"/>
        <v>0</v>
      </c>
      <c r="BB511" s="222">
        <f t="shared" si="1161"/>
        <v>0</v>
      </c>
      <c r="BC511" s="222">
        <f t="shared" si="1162"/>
        <v>0</v>
      </c>
      <c r="BD511" s="222">
        <f t="shared" si="1163"/>
        <v>0</v>
      </c>
      <c r="BE511" s="222">
        <f t="shared" si="1164"/>
        <v>0</v>
      </c>
      <c r="BF511" s="222">
        <f t="shared" si="1165"/>
        <v>0</v>
      </c>
      <c r="BG511" s="222">
        <f t="shared" si="1166"/>
        <v>0</v>
      </c>
      <c r="BH511" s="222">
        <f t="shared" si="1167"/>
        <v>0</v>
      </c>
      <c r="BI511" s="222">
        <f t="shared" si="1168"/>
        <v>0</v>
      </c>
      <c r="BJ511" s="222">
        <f t="shared" si="1169"/>
        <v>0</v>
      </c>
      <c r="BK511" s="222">
        <f t="shared" si="1170"/>
        <v>0</v>
      </c>
      <c r="BL511" s="222">
        <f t="shared" si="1171"/>
        <v>0</v>
      </c>
      <c r="BM511" s="222">
        <f t="shared" si="1172"/>
        <v>0</v>
      </c>
      <c r="BN511" s="222">
        <f t="shared" si="1173"/>
        <v>0</v>
      </c>
      <c r="BO511" s="222">
        <f t="shared" si="1174"/>
        <v>0</v>
      </c>
      <c r="BP511" s="222">
        <f t="shared" si="1175"/>
        <v>0</v>
      </c>
      <c r="BQ511" s="222">
        <f t="shared" si="1176"/>
        <v>0</v>
      </c>
      <c r="BR511" s="222">
        <f t="shared" si="1177"/>
        <v>0</v>
      </c>
      <c r="BS511" s="222">
        <f t="shared" si="1178"/>
        <v>0</v>
      </c>
      <c r="BT511" s="222">
        <f t="shared" si="1179"/>
        <v>0</v>
      </c>
      <c r="BU511" s="222">
        <f t="shared" si="1180"/>
        <v>0</v>
      </c>
      <c r="BV511" s="222">
        <f t="shared" si="1181"/>
        <v>0</v>
      </c>
      <c r="BW511" s="222">
        <f t="shared" si="1182"/>
        <v>0</v>
      </c>
      <c r="BX511" s="222">
        <f t="shared" si="1183"/>
        <v>0</v>
      </c>
      <c r="BY511" s="222">
        <f t="shared" si="1184"/>
        <v>0</v>
      </c>
      <c r="BZ511" s="222">
        <f t="shared" si="1185"/>
        <v>0</v>
      </c>
      <c r="CA511" s="222">
        <f t="shared" si="1186"/>
        <v>0</v>
      </c>
      <c r="CB511" s="222">
        <f t="shared" si="1187"/>
        <v>0</v>
      </c>
      <c r="CC511" s="222">
        <f t="shared" si="1188"/>
        <v>0</v>
      </c>
      <c r="CD511" s="222">
        <f t="shared" si="1189"/>
        <v>0</v>
      </c>
      <c r="CE511" s="222">
        <f t="shared" si="1190"/>
        <v>0</v>
      </c>
      <c r="CF511" s="222">
        <f t="shared" si="1191"/>
        <v>0</v>
      </c>
      <c r="CG511" s="222">
        <f t="shared" si="1192"/>
        <v>0</v>
      </c>
      <c r="CH511" s="222">
        <f t="shared" si="1193"/>
        <v>0</v>
      </c>
      <c r="CI511" s="222">
        <f t="shared" si="1194"/>
        <v>0</v>
      </c>
      <c r="CJ511" s="222">
        <f t="shared" si="1195"/>
        <v>0</v>
      </c>
      <c r="CK511" s="222">
        <f t="shared" si="1196"/>
        <v>0</v>
      </c>
      <c r="CL511" s="222">
        <f t="shared" si="1197"/>
        <v>0</v>
      </c>
      <c r="CM511" s="222">
        <f t="shared" si="1198"/>
        <v>0</v>
      </c>
      <c r="CN511" s="222">
        <f t="shared" si="1199"/>
        <v>0</v>
      </c>
      <c r="CO511" s="222">
        <f t="shared" si="1200"/>
        <v>0</v>
      </c>
      <c r="CP511" s="222">
        <f t="shared" si="1201"/>
        <v>0</v>
      </c>
      <c r="CQ511" s="222">
        <f t="shared" si="1202"/>
        <v>0</v>
      </c>
      <c r="CR511" s="222">
        <f t="shared" si="1203"/>
        <v>0</v>
      </c>
      <c r="CS511" s="222">
        <f t="shared" si="1204"/>
        <v>0</v>
      </c>
      <c r="CT511" s="222">
        <f t="shared" si="1205"/>
        <v>0</v>
      </c>
      <c r="CU511" s="222">
        <f t="shared" si="1206"/>
        <v>0</v>
      </c>
      <c r="CV511" s="222">
        <f t="shared" si="1207"/>
        <v>0</v>
      </c>
      <c r="CW511" s="222">
        <f t="shared" si="1208"/>
        <v>0</v>
      </c>
      <c r="CX511" s="222">
        <f t="shared" si="1209"/>
        <v>0</v>
      </c>
      <c r="CY511" s="222">
        <f t="shared" si="1210"/>
        <v>0</v>
      </c>
      <c r="CZ511" s="222">
        <f t="shared" si="1211"/>
        <v>0</v>
      </c>
      <c r="DA511" s="222">
        <f t="shared" si="1212"/>
        <v>0</v>
      </c>
      <c r="DB511" s="222">
        <f t="shared" si="1213"/>
        <v>0</v>
      </c>
      <c r="DC511" s="222">
        <f t="shared" si="1214"/>
        <v>0</v>
      </c>
      <c r="DD511" s="222">
        <f t="shared" si="1215"/>
        <v>0</v>
      </c>
      <c r="DE511" s="222">
        <f t="shared" si="1216"/>
        <v>0</v>
      </c>
      <c r="DF511" s="222">
        <f t="shared" si="1217"/>
        <v>0</v>
      </c>
      <c r="DG511" s="222">
        <f t="shared" si="1218"/>
        <v>0</v>
      </c>
      <c r="DH511" s="222">
        <f t="shared" si="1219"/>
        <v>0</v>
      </c>
      <c r="DI511" s="222">
        <f t="shared" si="1220"/>
        <v>0</v>
      </c>
      <c r="DJ511" s="222">
        <f t="shared" si="1221"/>
        <v>0</v>
      </c>
      <c r="DK511" s="222">
        <f t="shared" si="1222"/>
        <v>0</v>
      </c>
      <c r="DL511" s="222">
        <f t="shared" si="1223"/>
        <v>0</v>
      </c>
      <c r="DM511" s="222">
        <f t="shared" si="1224"/>
        <v>0</v>
      </c>
      <c r="DN511" s="222">
        <f t="shared" si="1225"/>
        <v>0</v>
      </c>
      <c r="DO511" s="222">
        <f t="shared" si="1226"/>
        <v>0</v>
      </c>
      <c r="DP511" s="222">
        <f t="shared" si="1227"/>
        <v>0</v>
      </c>
      <c r="DQ511" s="222">
        <f t="shared" si="1228"/>
        <v>0</v>
      </c>
      <c r="DR511" s="222">
        <f t="shared" si="1229"/>
        <v>0</v>
      </c>
      <c r="DS511" s="222">
        <f t="shared" si="1230"/>
        <v>0</v>
      </c>
      <c r="DT511" s="222">
        <f t="shared" si="1231"/>
        <v>0</v>
      </c>
      <c r="DU511" s="222">
        <f t="shared" si="1232"/>
        <v>0</v>
      </c>
      <c r="DV511" s="222">
        <f t="shared" si="1233"/>
        <v>0</v>
      </c>
      <c r="DW511" s="222">
        <f t="shared" si="1234"/>
        <v>0</v>
      </c>
      <c r="DX511" s="222">
        <f t="shared" si="1235"/>
        <v>0</v>
      </c>
      <c r="DY511" s="222">
        <f t="shared" si="1236"/>
        <v>0</v>
      </c>
      <c r="DZ511" s="222">
        <f t="shared" si="1237"/>
        <v>0</v>
      </c>
      <c r="EA511" s="222">
        <f t="shared" si="1238"/>
        <v>0</v>
      </c>
      <c r="EB511" s="222">
        <f t="shared" si="1239"/>
        <v>0</v>
      </c>
      <c r="EC511" s="222">
        <f t="shared" si="1240"/>
        <v>0</v>
      </c>
      <c r="ED511" s="222">
        <f t="shared" si="1241"/>
        <v>0</v>
      </c>
      <c r="EE511" s="222">
        <f t="shared" si="1242"/>
        <v>0</v>
      </c>
      <c r="EF511" s="222">
        <f t="shared" si="1243"/>
        <v>0</v>
      </c>
      <c r="EG511" s="222">
        <f t="shared" si="1244"/>
        <v>0</v>
      </c>
      <c r="EH511" s="222">
        <f t="shared" si="1245"/>
        <v>0</v>
      </c>
      <c r="EI511" s="222">
        <f t="shared" si="1246"/>
        <v>0</v>
      </c>
      <c r="EJ511" s="222">
        <f t="shared" si="1247"/>
        <v>0</v>
      </c>
      <c r="EK511" s="222">
        <f t="shared" si="1248"/>
        <v>0</v>
      </c>
      <c r="EL511" s="222">
        <f t="shared" si="1249"/>
        <v>0</v>
      </c>
      <c r="EM511" s="222">
        <f t="shared" si="1250"/>
        <v>0</v>
      </c>
      <c r="EN511" s="222">
        <f t="shared" si="1251"/>
        <v>0</v>
      </c>
      <c r="EO511" s="222">
        <f t="shared" si="1252"/>
        <v>0</v>
      </c>
      <c r="EP511" s="222">
        <f t="shared" si="1253"/>
        <v>0</v>
      </c>
      <c r="EQ511" s="222">
        <f t="shared" si="1254"/>
        <v>0</v>
      </c>
      <c r="ER511" s="222">
        <f t="shared" si="1255"/>
        <v>0</v>
      </c>
      <c r="ES511" s="222">
        <f t="shared" si="1256"/>
        <v>0</v>
      </c>
      <c r="ET511" s="222">
        <f t="shared" si="1257"/>
        <v>0</v>
      </c>
      <c r="EU511" s="222">
        <f t="shared" si="1258"/>
        <v>0</v>
      </c>
      <c r="EV511" s="222">
        <f t="shared" si="1259"/>
        <v>0</v>
      </c>
      <c r="EW511" s="222">
        <f t="shared" si="1260"/>
        <v>0</v>
      </c>
      <c r="EX511" s="222">
        <f t="shared" si="1261"/>
        <v>0</v>
      </c>
      <c r="EY511" s="222">
        <f t="shared" si="1262"/>
        <v>0</v>
      </c>
      <c r="EZ511" s="222">
        <f t="shared" si="1263"/>
        <v>0</v>
      </c>
      <c r="FA511" s="222">
        <f t="shared" si="1264"/>
        <v>0</v>
      </c>
      <c r="FB511" s="222">
        <f t="shared" si="1265"/>
        <v>0</v>
      </c>
      <c r="FC511" s="222">
        <f t="shared" si="1266"/>
        <v>0</v>
      </c>
      <c r="FD511" s="222">
        <f t="shared" si="1267"/>
        <v>0</v>
      </c>
      <c r="FE511" s="222">
        <f t="shared" si="1268"/>
        <v>0</v>
      </c>
      <c r="FF511" s="222">
        <f t="shared" si="1269"/>
        <v>0</v>
      </c>
      <c r="FG511" s="222">
        <f t="shared" si="1270"/>
        <v>0</v>
      </c>
      <c r="FH511" s="222">
        <f t="shared" si="1271"/>
        <v>0</v>
      </c>
      <c r="FI511" s="222">
        <f t="shared" si="1272"/>
        <v>0</v>
      </c>
      <c r="FJ511" s="222">
        <f t="shared" si="1273"/>
        <v>0</v>
      </c>
      <c r="FK511" s="222">
        <f t="shared" si="1274"/>
        <v>0</v>
      </c>
      <c r="FL511" s="222">
        <f t="shared" si="1275"/>
        <v>0</v>
      </c>
      <c r="FM511" s="222">
        <f t="shared" si="1276"/>
        <v>0</v>
      </c>
      <c r="FN511" s="222">
        <f t="shared" si="1277"/>
        <v>0</v>
      </c>
      <c r="FO511" s="222">
        <f t="shared" si="1278"/>
        <v>0</v>
      </c>
      <c r="FP511" s="222">
        <f t="shared" si="1279"/>
        <v>0</v>
      </c>
      <c r="FQ511" s="222">
        <f t="shared" si="1280"/>
        <v>0</v>
      </c>
      <c r="FR511" s="222">
        <f t="shared" si="1281"/>
        <v>0</v>
      </c>
      <c r="FS511" s="222">
        <f t="shared" si="1282"/>
        <v>0</v>
      </c>
      <c r="FT511" s="222">
        <f t="shared" si="1283"/>
        <v>0</v>
      </c>
      <c r="FU511" s="222">
        <f t="shared" si="1284"/>
        <v>0</v>
      </c>
      <c r="FV511" s="222">
        <f t="shared" si="1285"/>
        <v>0</v>
      </c>
      <c r="FW511" s="222">
        <f t="shared" si="1286"/>
        <v>0</v>
      </c>
      <c r="FX511" s="222">
        <f t="shared" si="1287"/>
        <v>0</v>
      </c>
      <c r="FY511" s="222">
        <f t="shared" si="1288"/>
        <v>0</v>
      </c>
      <c r="FZ511" s="222">
        <f t="shared" si="1289"/>
        <v>0</v>
      </c>
      <c r="GA511" s="222">
        <f t="shared" si="1290"/>
        <v>0</v>
      </c>
      <c r="GB511" s="222">
        <f t="shared" si="1291"/>
        <v>0</v>
      </c>
      <c r="GC511" s="222">
        <f t="shared" si="1292"/>
        <v>0</v>
      </c>
      <c r="GD511" s="222">
        <f t="shared" si="1293"/>
        <v>0</v>
      </c>
      <c r="GE511" s="222">
        <f t="shared" si="1294"/>
        <v>0</v>
      </c>
      <c r="GF511" s="222">
        <f t="shared" si="1295"/>
        <v>0</v>
      </c>
      <c r="GG511" s="222">
        <f t="shared" si="1296"/>
        <v>0</v>
      </c>
      <c r="GH511" s="222">
        <f t="shared" si="1297"/>
        <v>0</v>
      </c>
      <c r="GI511" s="222">
        <f t="shared" si="1298"/>
        <v>0</v>
      </c>
      <c r="GJ511" s="222">
        <f t="shared" si="1299"/>
        <v>0</v>
      </c>
      <c r="GK511" s="222">
        <f t="shared" si="1300"/>
        <v>0</v>
      </c>
      <c r="GL511" s="222">
        <f t="shared" si="1301"/>
        <v>0</v>
      </c>
      <c r="GM511" s="222">
        <f t="shared" si="1302"/>
        <v>0</v>
      </c>
      <c r="GN511" s="222">
        <f t="shared" si="1303"/>
        <v>0</v>
      </c>
      <c r="GO511" s="222">
        <f t="shared" si="1304"/>
        <v>0</v>
      </c>
      <c r="GP511" s="222">
        <f t="shared" si="1305"/>
        <v>0</v>
      </c>
      <c r="GQ511" s="222">
        <f t="shared" si="1306"/>
        <v>0</v>
      </c>
      <c r="GR511" s="222">
        <f t="shared" si="1307"/>
        <v>0</v>
      </c>
      <c r="GS511" s="222">
        <f t="shared" si="1308"/>
        <v>0</v>
      </c>
      <c r="GT511" s="222">
        <f t="shared" si="1309"/>
        <v>0</v>
      </c>
      <c r="GU511" s="222">
        <f t="shared" si="1310"/>
        <v>0</v>
      </c>
      <c r="GV511" s="222">
        <f t="shared" si="1311"/>
        <v>0</v>
      </c>
      <c r="GW511" s="222">
        <f t="shared" si="1312"/>
        <v>0</v>
      </c>
      <c r="GX511" s="222">
        <f t="shared" si="1313"/>
        <v>0</v>
      </c>
      <c r="GY511" s="222">
        <f t="shared" si="1314"/>
        <v>0</v>
      </c>
      <c r="GZ511" s="222">
        <f t="shared" si="1315"/>
        <v>0</v>
      </c>
      <c r="HA511" s="222">
        <f t="shared" si="1316"/>
        <v>0</v>
      </c>
      <c r="HB511" s="222">
        <f t="shared" si="1317"/>
        <v>0</v>
      </c>
      <c r="HC511" s="222">
        <f t="shared" si="1318"/>
        <v>0</v>
      </c>
      <c r="HD511" s="222">
        <f t="shared" si="1319"/>
        <v>0</v>
      </c>
      <c r="HE511" s="222">
        <f t="shared" si="1320"/>
        <v>0</v>
      </c>
      <c r="HF511" s="222">
        <f t="shared" si="1321"/>
        <v>0</v>
      </c>
      <c r="HG511" s="222">
        <f t="shared" si="1322"/>
        <v>0</v>
      </c>
      <c r="HH511" s="222">
        <f t="shared" si="1323"/>
        <v>0</v>
      </c>
      <c r="HI511" s="222">
        <f t="shared" si="1324"/>
        <v>0</v>
      </c>
      <c r="HJ511" s="222">
        <f t="shared" si="1325"/>
        <v>0</v>
      </c>
      <c r="HK511" s="222">
        <f t="shared" si="1326"/>
        <v>0</v>
      </c>
      <c r="HL511" s="222">
        <f t="shared" si="1327"/>
        <v>0</v>
      </c>
      <c r="HM511" s="222">
        <f t="shared" si="1328"/>
        <v>0</v>
      </c>
      <c r="HN511" s="222">
        <f t="shared" si="1329"/>
        <v>0</v>
      </c>
      <c r="HO511" s="222">
        <f t="shared" si="1330"/>
        <v>0</v>
      </c>
      <c r="HP511" s="222">
        <f t="shared" si="1331"/>
        <v>0</v>
      </c>
      <c r="HQ511" s="222">
        <f t="shared" si="1332"/>
        <v>0</v>
      </c>
      <c r="HR511" s="222">
        <f t="shared" si="1333"/>
        <v>0</v>
      </c>
      <c r="HS511" s="222">
        <f t="shared" si="1334"/>
        <v>0</v>
      </c>
      <c r="HT511" s="222">
        <f t="shared" si="1335"/>
        <v>0</v>
      </c>
      <c r="HU511" s="222">
        <f t="shared" si="1336"/>
        <v>0</v>
      </c>
      <c r="HV511" s="222">
        <f t="shared" si="1337"/>
        <v>0</v>
      </c>
      <c r="HW511" s="222">
        <f t="shared" si="1338"/>
        <v>0</v>
      </c>
      <c r="HX511" s="222">
        <f t="shared" si="1339"/>
        <v>0</v>
      </c>
      <c r="HY511" s="222">
        <f t="shared" si="1340"/>
        <v>0</v>
      </c>
      <c r="HZ511" s="222">
        <f t="shared" si="1341"/>
        <v>0</v>
      </c>
      <c r="IA511" s="222">
        <f t="shared" si="1342"/>
        <v>0</v>
      </c>
      <c r="IB511" s="222">
        <f t="shared" si="1343"/>
        <v>0</v>
      </c>
      <c r="IC511" s="222">
        <f t="shared" si="1344"/>
        <v>0</v>
      </c>
      <c r="ID511" s="222">
        <f t="shared" si="1345"/>
        <v>0</v>
      </c>
      <c r="IE511" s="222">
        <f t="shared" si="1346"/>
        <v>0</v>
      </c>
      <c r="IF511" s="222">
        <f t="shared" si="1347"/>
        <v>0</v>
      </c>
      <c r="IG511" s="222">
        <f t="shared" si="1348"/>
        <v>0</v>
      </c>
      <c r="IH511" s="222">
        <f t="shared" si="1349"/>
        <v>0</v>
      </c>
      <c r="II511" s="222">
        <f t="shared" si="1350"/>
        <v>0</v>
      </c>
      <c r="IJ511" s="222">
        <f t="shared" si="1351"/>
        <v>0</v>
      </c>
      <c r="IK511" s="222">
        <f t="shared" si="1352"/>
        <v>0</v>
      </c>
      <c r="IL511" s="222">
        <f t="shared" si="1353"/>
        <v>0</v>
      </c>
      <c r="IM511" s="222">
        <f t="shared" si="1354"/>
        <v>0</v>
      </c>
      <c r="IN511" s="222">
        <f t="shared" si="1355"/>
        <v>0</v>
      </c>
      <c r="IO511" s="222">
        <f t="shared" si="1356"/>
        <v>0</v>
      </c>
      <c r="IP511" s="222">
        <f t="shared" si="1357"/>
        <v>0</v>
      </c>
      <c r="IQ511" s="222">
        <f t="shared" si="1358"/>
        <v>0</v>
      </c>
      <c r="IR511" s="222">
        <f t="shared" si="1359"/>
        <v>0</v>
      </c>
      <c r="IS511" s="222">
        <f t="shared" si="1360"/>
        <v>0</v>
      </c>
      <c r="IT511" s="222">
        <f t="shared" si="1361"/>
        <v>0</v>
      </c>
      <c r="IU511" s="222">
        <f t="shared" si="1362"/>
        <v>0</v>
      </c>
      <c r="IV511" s="222">
        <f t="shared" si="1363"/>
        <v>0</v>
      </c>
      <c r="IW511" s="222">
        <f t="shared" si="1364"/>
        <v>0</v>
      </c>
      <c r="IX511" s="222">
        <f t="shared" si="1365"/>
        <v>0</v>
      </c>
      <c r="IY511" s="222">
        <f t="shared" si="1366"/>
        <v>0</v>
      </c>
      <c r="IZ511" s="222">
        <f t="shared" si="1367"/>
        <v>0</v>
      </c>
      <c r="JA511" s="222">
        <f t="shared" si="1368"/>
        <v>0</v>
      </c>
      <c r="JB511" s="222">
        <f t="shared" si="1369"/>
        <v>0</v>
      </c>
    </row>
    <row r="512" spans="2:262">
      <c r="B512" s="230">
        <v>151</v>
      </c>
      <c r="C512" s="229">
        <f t="shared" si="1370"/>
        <v>2.9492187500000022E-3</v>
      </c>
      <c r="D512" s="226">
        <f t="shared" ca="1" si="1113"/>
        <v>17.999999999973614</v>
      </c>
      <c r="E512" s="225">
        <f ca="1">FA361</f>
        <v>-2.6384707989276279E-11</v>
      </c>
      <c r="F512" s="224">
        <v>151</v>
      </c>
      <c r="G512" s="222">
        <f t="shared" si="1114"/>
        <v>0</v>
      </c>
      <c r="H512" s="222">
        <f t="shared" si="1115"/>
        <v>0</v>
      </c>
      <c r="I512" s="222">
        <f t="shared" si="1116"/>
        <v>0</v>
      </c>
      <c r="J512" s="222">
        <f t="shared" si="1117"/>
        <v>0</v>
      </c>
      <c r="K512" s="222">
        <f t="shared" si="1118"/>
        <v>0</v>
      </c>
      <c r="L512" s="222">
        <f t="shared" si="1119"/>
        <v>0</v>
      </c>
      <c r="M512" s="222">
        <f t="shared" si="1120"/>
        <v>0</v>
      </c>
      <c r="N512" s="222">
        <f t="shared" si="1121"/>
        <v>0</v>
      </c>
      <c r="O512" s="222">
        <f t="shared" si="1122"/>
        <v>0</v>
      </c>
      <c r="P512" s="222">
        <f t="shared" si="1123"/>
        <v>0</v>
      </c>
      <c r="Q512" s="222">
        <f t="shared" si="1124"/>
        <v>0</v>
      </c>
      <c r="R512" s="222">
        <f t="shared" si="1125"/>
        <v>0</v>
      </c>
      <c r="S512" s="222">
        <f t="shared" si="1126"/>
        <v>0</v>
      </c>
      <c r="T512" s="222">
        <f t="shared" si="1127"/>
        <v>0</v>
      </c>
      <c r="U512" s="222">
        <f t="shared" si="1128"/>
        <v>0</v>
      </c>
      <c r="V512" s="222">
        <f t="shared" si="1129"/>
        <v>0</v>
      </c>
      <c r="W512" s="222">
        <f t="shared" si="1130"/>
        <v>0</v>
      </c>
      <c r="X512" s="222">
        <f t="shared" si="1131"/>
        <v>0</v>
      </c>
      <c r="Y512" s="222">
        <f t="shared" si="1132"/>
        <v>0</v>
      </c>
      <c r="Z512" s="222">
        <f t="shared" si="1133"/>
        <v>0</v>
      </c>
      <c r="AA512" s="222">
        <f t="shared" si="1134"/>
        <v>0</v>
      </c>
      <c r="AB512" s="222">
        <f t="shared" si="1135"/>
        <v>0</v>
      </c>
      <c r="AC512" s="222">
        <f t="shared" si="1136"/>
        <v>0</v>
      </c>
      <c r="AD512" s="222">
        <f t="shared" si="1137"/>
        <v>0</v>
      </c>
      <c r="AE512" s="222">
        <f t="shared" si="1138"/>
        <v>0</v>
      </c>
      <c r="AF512" s="222">
        <f t="shared" si="1139"/>
        <v>0</v>
      </c>
      <c r="AG512" s="222">
        <f t="shared" si="1140"/>
        <v>0</v>
      </c>
      <c r="AH512" s="222">
        <f t="shared" si="1141"/>
        <v>0</v>
      </c>
      <c r="AI512" s="222">
        <f t="shared" si="1142"/>
        <v>0</v>
      </c>
      <c r="AJ512" s="222">
        <f t="shared" si="1143"/>
        <v>0</v>
      </c>
      <c r="AK512" s="222">
        <f t="shared" si="1144"/>
        <v>0</v>
      </c>
      <c r="AL512" s="222">
        <f t="shared" si="1145"/>
        <v>0</v>
      </c>
      <c r="AM512" s="222">
        <f t="shared" si="1146"/>
        <v>0</v>
      </c>
      <c r="AN512" s="222">
        <f t="shared" si="1147"/>
        <v>0</v>
      </c>
      <c r="AO512" s="222">
        <f t="shared" si="1148"/>
        <v>0</v>
      </c>
      <c r="AP512" s="222">
        <f t="shared" si="1149"/>
        <v>0</v>
      </c>
      <c r="AQ512" s="222">
        <f t="shared" si="1150"/>
        <v>0</v>
      </c>
      <c r="AR512" s="222">
        <f t="shared" si="1151"/>
        <v>0</v>
      </c>
      <c r="AS512" s="222">
        <f t="shared" si="1152"/>
        <v>0</v>
      </c>
      <c r="AT512" s="222">
        <f t="shared" si="1153"/>
        <v>0</v>
      </c>
      <c r="AU512" s="222">
        <f t="shared" si="1154"/>
        <v>0</v>
      </c>
      <c r="AV512" s="222">
        <f t="shared" si="1155"/>
        <v>0</v>
      </c>
      <c r="AW512" s="222">
        <f t="shared" si="1156"/>
        <v>0</v>
      </c>
      <c r="AX512" s="222">
        <f t="shared" si="1157"/>
        <v>0</v>
      </c>
      <c r="AY512" s="222">
        <f t="shared" si="1158"/>
        <v>0</v>
      </c>
      <c r="AZ512" s="222">
        <f t="shared" si="1159"/>
        <v>0</v>
      </c>
      <c r="BA512" s="222">
        <f t="shared" si="1160"/>
        <v>0</v>
      </c>
      <c r="BB512" s="222">
        <f t="shared" si="1161"/>
        <v>0</v>
      </c>
      <c r="BC512" s="222">
        <f t="shared" si="1162"/>
        <v>0</v>
      </c>
      <c r="BD512" s="222">
        <f t="shared" si="1163"/>
        <v>0</v>
      </c>
      <c r="BE512" s="222">
        <f t="shared" si="1164"/>
        <v>0</v>
      </c>
      <c r="BF512" s="222">
        <f t="shared" si="1165"/>
        <v>0</v>
      </c>
      <c r="BG512" s="222">
        <f t="shared" si="1166"/>
        <v>0</v>
      </c>
      <c r="BH512" s="222">
        <f t="shared" si="1167"/>
        <v>0</v>
      </c>
      <c r="BI512" s="222">
        <f t="shared" si="1168"/>
        <v>0</v>
      </c>
      <c r="BJ512" s="222">
        <f t="shared" si="1169"/>
        <v>0</v>
      </c>
      <c r="BK512" s="222">
        <f t="shared" si="1170"/>
        <v>0</v>
      </c>
      <c r="BL512" s="222">
        <f t="shared" si="1171"/>
        <v>0</v>
      </c>
      <c r="BM512" s="222">
        <f t="shared" si="1172"/>
        <v>0</v>
      </c>
      <c r="BN512" s="222">
        <f t="shared" si="1173"/>
        <v>0</v>
      </c>
      <c r="BO512" s="222">
        <f t="shared" si="1174"/>
        <v>0</v>
      </c>
      <c r="BP512" s="222">
        <f t="shared" si="1175"/>
        <v>0</v>
      </c>
      <c r="BQ512" s="222">
        <f t="shared" si="1176"/>
        <v>0</v>
      </c>
      <c r="BR512" s="222">
        <f t="shared" si="1177"/>
        <v>0</v>
      </c>
      <c r="BS512" s="222">
        <f t="shared" si="1178"/>
        <v>0</v>
      </c>
      <c r="BT512" s="222">
        <f t="shared" si="1179"/>
        <v>0</v>
      </c>
      <c r="BU512" s="222">
        <f t="shared" si="1180"/>
        <v>0</v>
      </c>
      <c r="BV512" s="222">
        <f t="shared" si="1181"/>
        <v>0</v>
      </c>
      <c r="BW512" s="222">
        <f t="shared" si="1182"/>
        <v>0</v>
      </c>
      <c r="BX512" s="222">
        <f t="shared" si="1183"/>
        <v>0</v>
      </c>
      <c r="BY512" s="222">
        <f t="shared" si="1184"/>
        <v>0</v>
      </c>
      <c r="BZ512" s="222">
        <f t="shared" si="1185"/>
        <v>0</v>
      </c>
      <c r="CA512" s="222">
        <f t="shared" si="1186"/>
        <v>0</v>
      </c>
      <c r="CB512" s="222">
        <f t="shared" si="1187"/>
        <v>0</v>
      </c>
      <c r="CC512" s="222">
        <f t="shared" si="1188"/>
        <v>0</v>
      </c>
      <c r="CD512" s="222">
        <f t="shared" si="1189"/>
        <v>0</v>
      </c>
      <c r="CE512" s="222">
        <f t="shared" si="1190"/>
        <v>0</v>
      </c>
      <c r="CF512" s="222">
        <f t="shared" si="1191"/>
        <v>0</v>
      </c>
      <c r="CG512" s="222">
        <f t="shared" si="1192"/>
        <v>0</v>
      </c>
      <c r="CH512" s="222">
        <f t="shared" si="1193"/>
        <v>0</v>
      </c>
      <c r="CI512" s="222">
        <f t="shared" si="1194"/>
        <v>0</v>
      </c>
      <c r="CJ512" s="222">
        <f t="shared" si="1195"/>
        <v>0</v>
      </c>
      <c r="CK512" s="222">
        <f t="shared" si="1196"/>
        <v>0</v>
      </c>
      <c r="CL512" s="222">
        <f t="shared" si="1197"/>
        <v>0</v>
      </c>
      <c r="CM512" s="222">
        <f t="shared" si="1198"/>
        <v>0</v>
      </c>
      <c r="CN512" s="222">
        <f t="shared" si="1199"/>
        <v>0</v>
      </c>
      <c r="CO512" s="222">
        <f t="shared" si="1200"/>
        <v>0</v>
      </c>
      <c r="CP512" s="222">
        <f t="shared" si="1201"/>
        <v>0</v>
      </c>
      <c r="CQ512" s="222">
        <f t="shared" si="1202"/>
        <v>0</v>
      </c>
      <c r="CR512" s="222">
        <f t="shared" si="1203"/>
        <v>0</v>
      </c>
      <c r="CS512" s="222">
        <f t="shared" si="1204"/>
        <v>0</v>
      </c>
      <c r="CT512" s="222">
        <f t="shared" si="1205"/>
        <v>0</v>
      </c>
      <c r="CU512" s="222">
        <f t="shared" si="1206"/>
        <v>0</v>
      </c>
      <c r="CV512" s="222">
        <f t="shared" si="1207"/>
        <v>0</v>
      </c>
      <c r="CW512" s="222">
        <f t="shared" si="1208"/>
        <v>0</v>
      </c>
      <c r="CX512" s="222">
        <f t="shared" si="1209"/>
        <v>0</v>
      </c>
      <c r="CY512" s="222">
        <f t="shared" si="1210"/>
        <v>0</v>
      </c>
      <c r="CZ512" s="222">
        <f t="shared" si="1211"/>
        <v>0</v>
      </c>
      <c r="DA512" s="222">
        <f t="shared" si="1212"/>
        <v>0</v>
      </c>
      <c r="DB512" s="222">
        <f t="shared" si="1213"/>
        <v>0</v>
      </c>
      <c r="DC512" s="222">
        <f t="shared" si="1214"/>
        <v>0</v>
      </c>
      <c r="DD512" s="222">
        <f t="shared" si="1215"/>
        <v>0</v>
      </c>
      <c r="DE512" s="222">
        <f t="shared" si="1216"/>
        <v>0</v>
      </c>
      <c r="DF512" s="222">
        <f t="shared" si="1217"/>
        <v>0</v>
      </c>
      <c r="DG512" s="222">
        <f t="shared" si="1218"/>
        <v>0</v>
      </c>
      <c r="DH512" s="222">
        <f t="shared" si="1219"/>
        <v>0</v>
      </c>
      <c r="DI512" s="222">
        <f t="shared" si="1220"/>
        <v>0</v>
      </c>
      <c r="DJ512" s="222">
        <f t="shared" si="1221"/>
        <v>0</v>
      </c>
      <c r="DK512" s="222">
        <f t="shared" si="1222"/>
        <v>0</v>
      </c>
      <c r="DL512" s="222">
        <f t="shared" si="1223"/>
        <v>0</v>
      </c>
      <c r="DM512" s="222">
        <f t="shared" si="1224"/>
        <v>0</v>
      </c>
      <c r="DN512" s="222">
        <f t="shared" si="1225"/>
        <v>0</v>
      </c>
      <c r="DO512" s="222">
        <f t="shared" si="1226"/>
        <v>0</v>
      </c>
      <c r="DP512" s="222">
        <f t="shared" si="1227"/>
        <v>0</v>
      </c>
      <c r="DQ512" s="222">
        <f t="shared" si="1228"/>
        <v>0</v>
      </c>
      <c r="DR512" s="222">
        <f t="shared" si="1229"/>
        <v>0</v>
      </c>
      <c r="DS512" s="222">
        <f t="shared" si="1230"/>
        <v>0</v>
      </c>
      <c r="DT512" s="222">
        <f t="shared" si="1231"/>
        <v>0</v>
      </c>
      <c r="DU512" s="222">
        <f t="shared" si="1232"/>
        <v>0</v>
      </c>
      <c r="DV512" s="222">
        <f t="shared" si="1233"/>
        <v>0</v>
      </c>
      <c r="DW512" s="222">
        <f t="shared" si="1234"/>
        <v>0</v>
      </c>
      <c r="DX512" s="222">
        <f t="shared" si="1235"/>
        <v>0</v>
      </c>
      <c r="DY512" s="222">
        <f t="shared" si="1236"/>
        <v>0</v>
      </c>
      <c r="DZ512" s="222">
        <f t="shared" si="1237"/>
        <v>0</v>
      </c>
      <c r="EA512" s="222">
        <f t="shared" si="1238"/>
        <v>0</v>
      </c>
      <c r="EB512" s="222">
        <f t="shared" si="1239"/>
        <v>0</v>
      </c>
      <c r="EC512" s="222">
        <f t="shared" si="1240"/>
        <v>0</v>
      </c>
      <c r="ED512" s="222">
        <f t="shared" si="1241"/>
        <v>0</v>
      </c>
      <c r="EE512" s="222">
        <f t="shared" si="1242"/>
        <v>0</v>
      </c>
      <c r="EF512" s="222">
        <f t="shared" si="1243"/>
        <v>0</v>
      </c>
      <c r="EG512" s="222">
        <f t="shared" si="1244"/>
        <v>0</v>
      </c>
      <c r="EH512" s="222">
        <f t="shared" si="1245"/>
        <v>0</v>
      </c>
      <c r="EI512" s="222">
        <f t="shared" si="1246"/>
        <v>0</v>
      </c>
      <c r="EJ512" s="222">
        <f t="shared" si="1247"/>
        <v>0</v>
      </c>
      <c r="EK512" s="222">
        <f t="shared" si="1248"/>
        <v>0</v>
      </c>
      <c r="EL512" s="222">
        <f t="shared" si="1249"/>
        <v>0</v>
      </c>
      <c r="EM512" s="222">
        <f t="shared" si="1250"/>
        <v>0</v>
      </c>
      <c r="EN512" s="222">
        <f t="shared" si="1251"/>
        <v>0</v>
      </c>
      <c r="EO512" s="222">
        <f t="shared" si="1252"/>
        <v>0</v>
      </c>
      <c r="EP512" s="222">
        <f t="shared" si="1253"/>
        <v>0</v>
      </c>
      <c r="EQ512" s="222">
        <f t="shared" si="1254"/>
        <v>0</v>
      </c>
      <c r="ER512" s="222">
        <f t="shared" si="1255"/>
        <v>0</v>
      </c>
      <c r="ES512" s="222">
        <f t="shared" si="1256"/>
        <v>0</v>
      </c>
      <c r="ET512" s="222">
        <f t="shared" si="1257"/>
        <v>0</v>
      </c>
      <c r="EU512" s="222">
        <f t="shared" si="1258"/>
        <v>0</v>
      </c>
      <c r="EV512" s="222">
        <f t="shared" si="1259"/>
        <v>0</v>
      </c>
      <c r="EW512" s="222">
        <f t="shared" si="1260"/>
        <v>0</v>
      </c>
      <c r="EX512" s="222">
        <f t="shared" si="1261"/>
        <v>0</v>
      </c>
      <c r="EY512" s="222">
        <f t="shared" si="1262"/>
        <v>0</v>
      </c>
      <c r="EZ512" s="222">
        <f t="shared" si="1263"/>
        <v>0</v>
      </c>
      <c r="FA512" s="222">
        <f t="shared" si="1264"/>
        <v>0</v>
      </c>
      <c r="FB512" s="222">
        <f t="shared" si="1265"/>
        <v>0</v>
      </c>
      <c r="FC512" s="222">
        <f t="shared" si="1266"/>
        <v>0</v>
      </c>
      <c r="FD512" s="222">
        <f t="shared" si="1267"/>
        <v>0</v>
      </c>
      <c r="FE512" s="222">
        <f t="shared" si="1268"/>
        <v>0</v>
      </c>
      <c r="FF512" s="222">
        <f t="shared" si="1269"/>
        <v>0</v>
      </c>
      <c r="FG512" s="222">
        <f t="shared" si="1270"/>
        <v>0</v>
      </c>
      <c r="FH512" s="222">
        <f t="shared" si="1271"/>
        <v>0</v>
      </c>
      <c r="FI512" s="222">
        <f t="shared" si="1272"/>
        <v>0</v>
      </c>
      <c r="FJ512" s="222">
        <f t="shared" si="1273"/>
        <v>0</v>
      </c>
      <c r="FK512" s="222">
        <f t="shared" si="1274"/>
        <v>0</v>
      </c>
      <c r="FL512" s="222">
        <f t="shared" si="1275"/>
        <v>0</v>
      </c>
      <c r="FM512" s="222">
        <f t="shared" si="1276"/>
        <v>0</v>
      </c>
      <c r="FN512" s="222">
        <f t="shared" si="1277"/>
        <v>0</v>
      </c>
      <c r="FO512" s="222">
        <f t="shared" si="1278"/>
        <v>0</v>
      </c>
      <c r="FP512" s="222">
        <f t="shared" si="1279"/>
        <v>0</v>
      </c>
      <c r="FQ512" s="222">
        <f t="shared" si="1280"/>
        <v>0</v>
      </c>
      <c r="FR512" s="222">
        <f t="shared" si="1281"/>
        <v>0</v>
      </c>
      <c r="FS512" s="222">
        <f t="shared" si="1282"/>
        <v>0</v>
      </c>
      <c r="FT512" s="222">
        <f t="shared" si="1283"/>
        <v>0</v>
      </c>
      <c r="FU512" s="222">
        <f t="shared" si="1284"/>
        <v>0</v>
      </c>
      <c r="FV512" s="222">
        <f t="shared" si="1285"/>
        <v>0</v>
      </c>
      <c r="FW512" s="222">
        <f t="shared" si="1286"/>
        <v>0</v>
      </c>
      <c r="FX512" s="222">
        <f t="shared" si="1287"/>
        <v>0</v>
      </c>
      <c r="FY512" s="222">
        <f t="shared" si="1288"/>
        <v>0</v>
      </c>
      <c r="FZ512" s="222">
        <f t="shared" si="1289"/>
        <v>0</v>
      </c>
      <c r="GA512" s="222">
        <f t="shared" si="1290"/>
        <v>0</v>
      </c>
      <c r="GB512" s="222">
        <f t="shared" si="1291"/>
        <v>0</v>
      </c>
      <c r="GC512" s="222">
        <f t="shared" si="1292"/>
        <v>0</v>
      </c>
      <c r="GD512" s="222">
        <f t="shared" si="1293"/>
        <v>0</v>
      </c>
      <c r="GE512" s="222">
        <f t="shared" si="1294"/>
        <v>0</v>
      </c>
      <c r="GF512" s="222">
        <f t="shared" si="1295"/>
        <v>0</v>
      </c>
      <c r="GG512" s="222">
        <f t="shared" si="1296"/>
        <v>0</v>
      </c>
      <c r="GH512" s="222">
        <f t="shared" si="1297"/>
        <v>0</v>
      </c>
      <c r="GI512" s="222">
        <f t="shared" si="1298"/>
        <v>0</v>
      </c>
      <c r="GJ512" s="222">
        <f t="shared" si="1299"/>
        <v>0</v>
      </c>
      <c r="GK512" s="222">
        <f t="shared" si="1300"/>
        <v>0</v>
      </c>
      <c r="GL512" s="222">
        <f t="shared" si="1301"/>
        <v>0</v>
      </c>
      <c r="GM512" s="222">
        <f t="shared" si="1302"/>
        <v>0</v>
      </c>
      <c r="GN512" s="222">
        <f t="shared" si="1303"/>
        <v>0</v>
      </c>
      <c r="GO512" s="222">
        <f t="shared" si="1304"/>
        <v>0</v>
      </c>
      <c r="GP512" s="222">
        <f t="shared" si="1305"/>
        <v>0</v>
      </c>
      <c r="GQ512" s="222">
        <f t="shared" si="1306"/>
        <v>0</v>
      </c>
      <c r="GR512" s="222">
        <f t="shared" si="1307"/>
        <v>0</v>
      </c>
      <c r="GS512" s="222">
        <f t="shared" si="1308"/>
        <v>0</v>
      </c>
      <c r="GT512" s="222">
        <f t="shared" si="1309"/>
        <v>0</v>
      </c>
      <c r="GU512" s="222">
        <f t="shared" si="1310"/>
        <v>0</v>
      </c>
      <c r="GV512" s="222">
        <f t="shared" si="1311"/>
        <v>0</v>
      </c>
      <c r="GW512" s="222">
        <f t="shared" si="1312"/>
        <v>0</v>
      </c>
      <c r="GX512" s="222">
        <f t="shared" si="1313"/>
        <v>0</v>
      </c>
      <c r="GY512" s="222">
        <f t="shared" si="1314"/>
        <v>0</v>
      </c>
      <c r="GZ512" s="222">
        <f t="shared" si="1315"/>
        <v>0</v>
      </c>
      <c r="HA512" s="222">
        <f t="shared" si="1316"/>
        <v>0</v>
      </c>
      <c r="HB512" s="222">
        <f t="shared" si="1317"/>
        <v>0</v>
      </c>
      <c r="HC512" s="222">
        <f t="shared" si="1318"/>
        <v>0</v>
      </c>
      <c r="HD512" s="222">
        <f t="shared" si="1319"/>
        <v>0</v>
      </c>
      <c r="HE512" s="222">
        <f t="shared" si="1320"/>
        <v>0</v>
      </c>
      <c r="HF512" s="222">
        <f t="shared" si="1321"/>
        <v>0</v>
      </c>
      <c r="HG512" s="222">
        <f t="shared" si="1322"/>
        <v>0</v>
      </c>
      <c r="HH512" s="222">
        <f t="shared" si="1323"/>
        <v>0</v>
      </c>
      <c r="HI512" s="222">
        <f t="shared" si="1324"/>
        <v>0</v>
      </c>
      <c r="HJ512" s="222">
        <f t="shared" si="1325"/>
        <v>0</v>
      </c>
      <c r="HK512" s="222">
        <f t="shared" si="1326"/>
        <v>0</v>
      </c>
      <c r="HL512" s="222">
        <f t="shared" si="1327"/>
        <v>0</v>
      </c>
      <c r="HM512" s="222">
        <f t="shared" si="1328"/>
        <v>0</v>
      </c>
      <c r="HN512" s="222">
        <f t="shared" si="1329"/>
        <v>0</v>
      </c>
      <c r="HO512" s="222">
        <f t="shared" si="1330"/>
        <v>0</v>
      </c>
      <c r="HP512" s="222">
        <f t="shared" si="1331"/>
        <v>0</v>
      </c>
      <c r="HQ512" s="222">
        <f t="shared" si="1332"/>
        <v>0</v>
      </c>
      <c r="HR512" s="222">
        <f t="shared" si="1333"/>
        <v>0</v>
      </c>
      <c r="HS512" s="222">
        <f t="shared" si="1334"/>
        <v>0</v>
      </c>
      <c r="HT512" s="222">
        <f t="shared" si="1335"/>
        <v>0</v>
      </c>
      <c r="HU512" s="222">
        <f t="shared" si="1336"/>
        <v>0</v>
      </c>
      <c r="HV512" s="222">
        <f t="shared" si="1337"/>
        <v>0</v>
      </c>
      <c r="HW512" s="222">
        <f t="shared" si="1338"/>
        <v>0</v>
      </c>
      <c r="HX512" s="222">
        <f t="shared" si="1339"/>
        <v>0</v>
      </c>
      <c r="HY512" s="222">
        <f t="shared" si="1340"/>
        <v>0</v>
      </c>
      <c r="HZ512" s="222">
        <f t="shared" si="1341"/>
        <v>0</v>
      </c>
      <c r="IA512" s="222">
        <f t="shared" si="1342"/>
        <v>0</v>
      </c>
      <c r="IB512" s="222">
        <f t="shared" si="1343"/>
        <v>0</v>
      </c>
      <c r="IC512" s="222">
        <f t="shared" si="1344"/>
        <v>0</v>
      </c>
      <c r="ID512" s="222">
        <f t="shared" si="1345"/>
        <v>0</v>
      </c>
      <c r="IE512" s="222">
        <f t="shared" si="1346"/>
        <v>0</v>
      </c>
      <c r="IF512" s="222">
        <f t="shared" si="1347"/>
        <v>0</v>
      </c>
      <c r="IG512" s="222">
        <f t="shared" si="1348"/>
        <v>0</v>
      </c>
      <c r="IH512" s="222">
        <f t="shared" si="1349"/>
        <v>0</v>
      </c>
      <c r="II512" s="222">
        <f t="shared" si="1350"/>
        <v>0</v>
      </c>
      <c r="IJ512" s="222">
        <f t="shared" si="1351"/>
        <v>0</v>
      </c>
      <c r="IK512" s="222">
        <f t="shared" si="1352"/>
        <v>0</v>
      </c>
      <c r="IL512" s="222">
        <f t="shared" si="1353"/>
        <v>0</v>
      </c>
      <c r="IM512" s="222">
        <f t="shared" si="1354"/>
        <v>0</v>
      </c>
      <c r="IN512" s="222">
        <f t="shared" si="1355"/>
        <v>0</v>
      </c>
      <c r="IO512" s="222">
        <f t="shared" si="1356"/>
        <v>0</v>
      </c>
      <c r="IP512" s="222">
        <f t="shared" si="1357"/>
        <v>0</v>
      </c>
      <c r="IQ512" s="222">
        <f t="shared" si="1358"/>
        <v>0</v>
      </c>
      <c r="IR512" s="222">
        <f t="shared" si="1359"/>
        <v>0</v>
      </c>
      <c r="IS512" s="222">
        <f t="shared" si="1360"/>
        <v>0</v>
      </c>
      <c r="IT512" s="222">
        <f t="shared" si="1361"/>
        <v>0</v>
      </c>
      <c r="IU512" s="222">
        <f t="shared" si="1362"/>
        <v>0</v>
      </c>
      <c r="IV512" s="222">
        <f t="shared" si="1363"/>
        <v>0</v>
      </c>
      <c r="IW512" s="222">
        <f t="shared" si="1364"/>
        <v>0</v>
      </c>
      <c r="IX512" s="222">
        <f t="shared" si="1365"/>
        <v>0</v>
      </c>
      <c r="IY512" s="222">
        <f t="shared" si="1366"/>
        <v>0</v>
      </c>
      <c r="IZ512" s="222">
        <f t="shared" si="1367"/>
        <v>0</v>
      </c>
      <c r="JA512" s="222">
        <f t="shared" si="1368"/>
        <v>0</v>
      </c>
      <c r="JB512" s="222">
        <f t="shared" si="1369"/>
        <v>0</v>
      </c>
    </row>
    <row r="513" spans="2:262">
      <c r="B513" s="230">
        <v>152</v>
      </c>
      <c r="C513" s="229">
        <f t="shared" si="1370"/>
        <v>2.9687500000000022E-3</v>
      </c>
      <c r="D513" s="226">
        <f t="shared" ca="1" si="1113"/>
        <v>17.999999999926043</v>
      </c>
      <c r="E513" s="225">
        <f ca="1">FB361</f>
        <v>-7.3955143283651751E-11</v>
      </c>
      <c r="F513" s="224">
        <v>152</v>
      </c>
      <c r="G513" s="222">
        <f t="shared" si="1114"/>
        <v>0</v>
      </c>
      <c r="H513" s="222">
        <f t="shared" si="1115"/>
        <v>0</v>
      </c>
      <c r="I513" s="222">
        <f t="shared" si="1116"/>
        <v>0</v>
      </c>
      <c r="J513" s="222">
        <f t="shared" si="1117"/>
        <v>0</v>
      </c>
      <c r="K513" s="222">
        <f t="shared" si="1118"/>
        <v>0</v>
      </c>
      <c r="L513" s="222">
        <f t="shared" si="1119"/>
        <v>0</v>
      </c>
      <c r="M513" s="222">
        <f t="shared" si="1120"/>
        <v>0</v>
      </c>
      <c r="N513" s="222">
        <f t="shared" si="1121"/>
        <v>0</v>
      </c>
      <c r="O513" s="222">
        <f t="shared" si="1122"/>
        <v>0</v>
      </c>
      <c r="P513" s="222">
        <f t="shared" si="1123"/>
        <v>0</v>
      </c>
      <c r="Q513" s="222">
        <f t="shared" si="1124"/>
        <v>0</v>
      </c>
      <c r="R513" s="222">
        <f t="shared" si="1125"/>
        <v>0</v>
      </c>
      <c r="S513" s="222">
        <f t="shared" si="1126"/>
        <v>0</v>
      </c>
      <c r="T513" s="222">
        <f t="shared" si="1127"/>
        <v>0</v>
      </c>
      <c r="U513" s="222">
        <f t="shared" si="1128"/>
        <v>0</v>
      </c>
      <c r="V513" s="222">
        <f t="shared" si="1129"/>
        <v>0</v>
      </c>
      <c r="W513" s="222">
        <f t="shared" si="1130"/>
        <v>0</v>
      </c>
      <c r="X513" s="222">
        <f t="shared" si="1131"/>
        <v>0</v>
      </c>
      <c r="Y513" s="222">
        <f t="shared" si="1132"/>
        <v>0</v>
      </c>
      <c r="Z513" s="222">
        <f t="shared" si="1133"/>
        <v>0</v>
      </c>
      <c r="AA513" s="222">
        <f t="shared" si="1134"/>
        <v>0</v>
      </c>
      <c r="AB513" s="222">
        <f t="shared" si="1135"/>
        <v>0</v>
      </c>
      <c r="AC513" s="222">
        <f t="shared" si="1136"/>
        <v>0</v>
      </c>
      <c r="AD513" s="222">
        <f t="shared" si="1137"/>
        <v>0</v>
      </c>
      <c r="AE513" s="222">
        <f t="shared" si="1138"/>
        <v>0</v>
      </c>
      <c r="AF513" s="222">
        <f t="shared" si="1139"/>
        <v>0</v>
      </c>
      <c r="AG513" s="222">
        <f t="shared" si="1140"/>
        <v>0</v>
      </c>
      <c r="AH513" s="222">
        <f t="shared" si="1141"/>
        <v>0</v>
      </c>
      <c r="AI513" s="222">
        <f t="shared" si="1142"/>
        <v>0</v>
      </c>
      <c r="AJ513" s="222">
        <f t="shared" si="1143"/>
        <v>0</v>
      </c>
      <c r="AK513" s="222">
        <f t="shared" si="1144"/>
        <v>0</v>
      </c>
      <c r="AL513" s="222">
        <f t="shared" si="1145"/>
        <v>0</v>
      </c>
      <c r="AM513" s="222">
        <f t="shared" si="1146"/>
        <v>0</v>
      </c>
      <c r="AN513" s="222">
        <f t="shared" si="1147"/>
        <v>0</v>
      </c>
      <c r="AO513" s="222">
        <f t="shared" si="1148"/>
        <v>0</v>
      </c>
      <c r="AP513" s="222">
        <f t="shared" si="1149"/>
        <v>0</v>
      </c>
      <c r="AQ513" s="222">
        <f t="shared" si="1150"/>
        <v>0</v>
      </c>
      <c r="AR513" s="222">
        <f t="shared" si="1151"/>
        <v>0</v>
      </c>
      <c r="AS513" s="222">
        <f t="shared" si="1152"/>
        <v>0</v>
      </c>
      <c r="AT513" s="222">
        <f t="shared" si="1153"/>
        <v>0</v>
      </c>
      <c r="AU513" s="222">
        <f t="shared" si="1154"/>
        <v>0</v>
      </c>
      <c r="AV513" s="222">
        <f t="shared" si="1155"/>
        <v>0</v>
      </c>
      <c r="AW513" s="222">
        <f t="shared" si="1156"/>
        <v>0</v>
      </c>
      <c r="AX513" s="222">
        <f t="shared" si="1157"/>
        <v>0</v>
      </c>
      <c r="AY513" s="222">
        <f t="shared" si="1158"/>
        <v>0</v>
      </c>
      <c r="AZ513" s="222">
        <f t="shared" si="1159"/>
        <v>0</v>
      </c>
      <c r="BA513" s="222">
        <f t="shared" si="1160"/>
        <v>0</v>
      </c>
      <c r="BB513" s="222">
        <f t="shared" si="1161"/>
        <v>0</v>
      </c>
      <c r="BC513" s="222">
        <f t="shared" si="1162"/>
        <v>0</v>
      </c>
      <c r="BD513" s="222">
        <f t="shared" si="1163"/>
        <v>0</v>
      </c>
      <c r="BE513" s="222">
        <f t="shared" si="1164"/>
        <v>0</v>
      </c>
      <c r="BF513" s="222">
        <f t="shared" si="1165"/>
        <v>0</v>
      </c>
      <c r="BG513" s="222">
        <f t="shared" si="1166"/>
        <v>0</v>
      </c>
      <c r="BH513" s="222">
        <f t="shared" si="1167"/>
        <v>0</v>
      </c>
      <c r="BI513" s="222">
        <f t="shared" si="1168"/>
        <v>0</v>
      </c>
      <c r="BJ513" s="222">
        <f t="shared" si="1169"/>
        <v>0</v>
      </c>
      <c r="BK513" s="222">
        <f t="shared" si="1170"/>
        <v>0</v>
      </c>
      <c r="BL513" s="222">
        <f t="shared" si="1171"/>
        <v>0</v>
      </c>
      <c r="BM513" s="222">
        <f t="shared" si="1172"/>
        <v>0</v>
      </c>
      <c r="BN513" s="222">
        <f t="shared" si="1173"/>
        <v>0</v>
      </c>
      <c r="BO513" s="222">
        <f t="shared" si="1174"/>
        <v>0</v>
      </c>
      <c r="BP513" s="222">
        <f t="shared" si="1175"/>
        <v>0</v>
      </c>
      <c r="BQ513" s="222">
        <f t="shared" si="1176"/>
        <v>0</v>
      </c>
      <c r="BR513" s="222">
        <f t="shared" si="1177"/>
        <v>0</v>
      </c>
      <c r="BS513" s="222">
        <f t="shared" si="1178"/>
        <v>0</v>
      </c>
      <c r="BT513" s="222">
        <f t="shared" si="1179"/>
        <v>0</v>
      </c>
      <c r="BU513" s="222">
        <f t="shared" si="1180"/>
        <v>0</v>
      </c>
      <c r="BV513" s="222">
        <f t="shared" si="1181"/>
        <v>0</v>
      </c>
      <c r="BW513" s="222">
        <f t="shared" si="1182"/>
        <v>0</v>
      </c>
      <c r="BX513" s="222">
        <f t="shared" si="1183"/>
        <v>0</v>
      </c>
      <c r="BY513" s="222">
        <f t="shared" si="1184"/>
        <v>0</v>
      </c>
      <c r="BZ513" s="222">
        <f t="shared" si="1185"/>
        <v>0</v>
      </c>
      <c r="CA513" s="222">
        <f t="shared" si="1186"/>
        <v>0</v>
      </c>
      <c r="CB513" s="222">
        <f t="shared" si="1187"/>
        <v>0</v>
      </c>
      <c r="CC513" s="222">
        <f t="shared" si="1188"/>
        <v>0</v>
      </c>
      <c r="CD513" s="222">
        <f t="shared" si="1189"/>
        <v>0</v>
      </c>
      <c r="CE513" s="222">
        <f t="shared" si="1190"/>
        <v>0</v>
      </c>
      <c r="CF513" s="222">
        <f t="shared" si="1191"/>
        <v>0</v>
      </c>
      <c r="CG513" s="222">
        <f t="shared" si="1192"/>
        <v>0</v>
      </c>
      <c r="CH513" s="222">
        <f t="shared" si="1193"/>
        <v>0</v>
      </c>
      <c r="CI513" s="222">
        <f t="shared" si="1194"/>
        <v>0</v>
      </c>
      <c r="CJ513" s="222">
        <f t="shared" si="1195"/>
        <v>0</v>
      </c>
      <c r="CK513" s="222">
        <f t="shared" si="1196"/>
        <v>0</v>
      </c>
      <c r="CL513" s="222">
        <f t="shared" si="1197"/>
        <v>0</v>
      </c>
      <c r="CM513" s="222">
        <f t="shared" si="1198"/>
        <v>0</v>
      </c>
      <c r="CN513" s="222">
        <f t="shared" si="1199"/>
        <v>0</v>
      </c>
      <c r="CO513" s="222">
        <f t="shared" si="1200"/>
        <v>0</v>
      </c>
      <c r="CP513" s="222">
        <f t="shared" si="1201"/>
        <v>0</v>
      </c>
      <c r="CQ513" s="222">
        <f t="shared" si="1202"/>
        <v>0</v>
      </c>
      <c r="CR513" s="222">
        <f t="shared" si="1203"/>
        <v>0</v>
      </c>
      <c r="CS513" s="222">
        <f t="shared" si="1204"/>
        <v>0</v>
      </c>
      <c r="CT513" s="222">
        <f t="shared" si="1205"/>
        <v>0</v>
      </c>
      <c r="CU513" s="222">
        <f t="shared" si="1206"/>
        <v>0</v>
      </c>
      <c r="CV513" s="222">
        <f t="shared" si="1207"/>
        <v>0</v>
      </c>
      <c r="CW513" s="222">
        <f t="shared" si="1208"/>
        <v>0</v>
      </c>
      <c r="CX513" s="222">
        <f t="shared" si="1209"/>
        <v>0</v>
      </c>
      <c r="CY513" s="222">
        <f t="shared" si="1210"/>
        <v>0</v>
      </c>
      <c r="CZ513" s="222">
        <f t="shared" si="1211"/>
        <v>0</v>
      </c>
      <c r="DA513" s="222">
        <f t="shared" si="1212"/>
        <v>0</v>
      </c>
      <c r="DB513" s="222">
        <f t="shared" si="1213"/>
        <v>0</v>
      </c>
      <c r="DC513" s="222">
        <f t="shared" si="1214"/>
        <v>0</v>
      </c>
      <c r="DD513" s="222">
        <f t="shared" si="1215"/>
        <v>0</v>
      </c>
      <c r="DE513" s="222">
        <f t="shared" si="1216"/>
        <v>0</v>
      </c>
      <c r="DF513" s="222">
        <f t="shared" si="1217"/>
        <v>0</v>
      </c>
      <c r="DG513" s="222">
        <f t="shared" si="1218"/>
        <v>0</v>
      </c>
      <c r="DH513" s="222">
        <f t="shared" si="1219"/>
        <v>0</v>
      </c>
      <c r="DI513" s="222">
        <f t="shared" si="1220"/>
        <v>0</v>
      </c>
      <c r="DJ513" s="222">
        <f t="shared" si="1221"/>
        <v>0</v>
      </c>
      <c r="DK513" s="222">
        <f t="shared" si="1222"/>
        <v>0</v>
      </c>
      <c r="DL513" s="222">
        <f t="shared" si="1223"/>
        <v>0</v>
      </c>
      <c r="DM513" s="222">
        <f t="shared" si="1224"/>
        <v>0</v>
      </c>
      <c r="DN513" s="222">
        <f t="shared" si="1225"/>
        <v>0</v>
      </c>
      <c r="DO513" s="222">
        <f t="shared" si="1226"/>
        <v>0</v>
      </c>
      <c r="DP513" s="222">
        <f t="shared" si="1227"/>
        <v>0</v>
      </c>
      <c r="DQ513" s="222">
        <f t="shared" si="1228"/>
        <v>0</v>
      </c>
      <c r="DR513" s="222">
        <f t="shared" si="1229"/>
        <v>0</v>
      </c>
      <c r="DS513" s="222">
        <f t="shared" si="1230"/>
        <v>0</v>
      </c>
      <c r="DT513" s="222">
        <f t="shared" si="1231"/>
        <v>0</v>
      </c>
      <c r="DU513" s="222">
        <f t="shared" si="1232"/>
        <v>0</v>
      </c>
      <c r="DV513" s="222">
        <f t="shared" si="1233"/>
        <v>0</v>
      </c>
      <c r="DW513" s="222">
        <f t="shared" si="1234"/>
        <v>0</v>
      </c>
      <c r="DX513" s="222">
        <f t="shared" si="1235"/>
        <v>0</v>
      </c>
      <c r="DY513" s="222">
        <f t="shared" si="1236"/>
        <v>0</v>
      </c>
      <c r="DZ513" s="222">
        <f t="shared" si="1237"/>
        <v>0</v>
      </c>
      <c r="EA513" s="222">
        <f t="shared" si="1238"/>
        <v>0</v>
      </c>
      <c r="EB513" s="222">
        <f t="shared" si="1239"/>
        <v>0</v>
      </c>
      <c r="EC513" s="222">
        <f t="shared" si="1240"/>
        <v>0</v>
      </c>
      <c r="ED513" s="222">
        <f t="shared" si="1241"/>
        <v>0</v>
      </c>
      <c r="EE513" s="222">
        <f t="shared" si="1242"/>
        <v>0</v>
      </c>
      <c r="EF513" s="222">
        <f t="shared" si="1243"/>
        <v>0</v>
      </c>
      <c r="EG513" s="222">
        <f t="shared" si="1244"/>
        <v>0</v>
      </c>
      <c r="EH513" s="222">
        <f t="shared" si="1245"/>
        <v>0</v>
      </c>
      <c r="EI513" s="222">
        <f t="shared" si="1246"/>
        <v>0</v>
      </c>
      <c r="EJ513" s="222">
        <f t="shared" si="1247"/>
        <v>0</v>
      </c>
      <c r="EK513" s="222">
        <f t="shared" si="1248"/>
        <v>0</v>
      </c>
      <c r="EL513" s="222">
        <f t="shared" si="1249"/>
        <v>0</v>
      </c>
      <c r="EM513" s="222">
        <f t="shared" si="1250"/>
        <v>0</v>
      </c>
      <c r="EN513" s="222">
        <f t="shared" si="1251"/>
        <v>0</v>
      </c>
      <c r="EO513" s="222">
        <f t="shared" si="1252"/>
        <v>0</v>
      </c>
      <c r="EP513" s="222">
        <f t="shared" si="1253"/>
        <v>0</v>
      </c>
      <c r="EQ513" s="222">
        <f t="shared" si="1254"/>
        <v>0</v>
      </c>
      <c r="ER513" s="222">
        <f t="shared" si="1255"/>
        <v>0</v>
      </c>
      <c r="ES513" s="222">
        <f t="shared" si="1256"/>
        <v>0</v>
      </c>
      <c r="ET513" s="222">
        <f t="shared" si="1257"/>
        <v>0</v>
      </c>
      <c r="EU513" s="222">
        <f t="shared" si="1258"/>
        <v>0</v>
      </c>
      <c r="EV513" s="222">
        <f t="shared" si="1259"/>
        <v>0</v>
      </c>
      <c r="EW513" s="222">
        <f t="shared" si="1260"/>
        <v>0</v>
      </c>
      <c r="EX513" s="222">
        <f t="shared" si="1261"/>
        <v>0</v>
      </c>
      <c r="EY513" s="222">
        <f t="shared" si="1262"/>
        <v>0</v>
      </c>
      <c r="EZ513" s="222">
        <f t="shared" si="1263"/>
        <v>0</v>
      </c>
      <c r="FA513" s="222">
        <f t="shared" si="1264"/>
        <v>0</v>
      </c>
      <c r="FB513" s="222">
        <f t="shared" si="1265"/>
        <v>0</v>
      </c>
      <c r="FC513" s="222">
        <f t="shared" si="1266"/>
        <v>0</v>
      </c>
      <c r="FD513" s="222">
        <f t="shared" si="1267"/>
        <v>0</v>
      </c>
      <c r="FE513" s="222">
        <f t="shared" si="1268"/>
        <v>0</v>
      </c>
      <c r="FF513" s="222">
        <f t="shared" si="1269"/>
        <v>0</v>
      </c>
      <c r="FG513" s="222">
        <f t="shared" si="1270"/>
        <v>0</v>
      </c>
      <c r="FH513" s="222">
        <f t="shared" si="1271"/>
        <v>0</v>
      </c>
      <c r="FI513" s="222">
        <f t="shared" si="1272"/>
        <v>0</v>
      </c>
      <c r="FJ513" s="222">
        <f t="shared" si="1273"/>
        <v>0</v>
      </c>
      <c r="FK513" s="222">
        <f t="shared" si="1274"/>
        <v>0</v>
      </c>
      <c r="FL513" s="222">
        <f t="shared" si="1275"/>
        <v>0</v>
      </c>
      <c r="FM513" s="222">
        <f t="shared" si="1276"/>
        <v>0</v>
      </c>
      <c r="FN513" s="222">
        <f t="shared" si="1277"/>
        <v>0</v>
      </c>
      <c r="FO513" s="222">
        <f t="shared" si="1278"/>
        <v>0</v>
      </c>
      <c r="FP513" s="222">
        <f t="shared" si="1279"/>
        <v>0</v>
      </c>
      <c r="FQ513" s="222">
        <f t="shared" si="1280"/>
        <v>0</v>
      </c>
      <c r="FR513" s="222">
        <f t="shared" si="1281"/>
        <v>0</v>
      </c>
      <c r="FS513" s="222">
        <f t="shared" si="1282"/>
        <v>0</v>
      </c>
      <c r="FT513" s="222">
        <f t="shared" si="1283"/>
        <v>0</v>
      </c>
      <c r="FU513" s="222">
        <f t="shared" si="1284"/>
        <v>0</v>
      </c>
      <c r="FV513" s="222">
        <f t="shared" si="1285"/>
        <v>0</v>
      </c>
      <c r="FW513" s="222">
        <f t="shared" si="1286"/>
        <v>0</v>
      </c>
      <c r="FX513" s="222">
        <f t="shared" si="1287"/>
        <v>0</v>
      </c>
      <c r="FY513" s="222">
        <f t="shared" si="1288"/>
        <v>0</v>
      </c>
      <c r="FZ513" s="222">
        <f t="shared" si="1289"/>
        <v>0</v>
      </c>
      <c r="GA513" s="222">
        <f t="shared" si="1290"/>
        <v>0</v>
      </c>
      <c r="GB513" s="222">
        <f t="shared" si="1291"/>
        <v>0</v>
      </c>
      <c r="GC513" s="222">
        <f t="shared" si="1292"/>
        <v>0</v>
      </c>
      <c r="GD513" s="222">
        <f t="shared" si="1293"/>
        <v>0</v>
      </c>
      <c r="GE513" s="222">
        <f t="shared" si="1294"/>
        <v>0</v>
      </c>
      <c r="GF513" s="222">
        <f t="shared" si="1295"/>
        <v>0</v>
      </c>
      <c r="GG513" s="222">
        <f t="shared" si="1296"/>
        <v>0</v>
      </c>
      <c r="GH513" s="222">
        <f t="shared" si="1297"/>
        <v>0</v>
      </c>
      <c r="GI513" s="222">
        <f t="shared" si="1298"/>
        <v>0</v>
      </c>
      <c r="GJ513" s="222">
        <f t="shared" si="1299"/>
        <v>0</v>
      </c>
      <c r="GK513" s="222">
        <f t="shared" si="1300"/>
        <v>0</v>
      </c>
      <c r="GL513" s="222">
        <f t="shared" si="1301"/>
        <v>0</v>
      </c>
      <c r="GM513" s="222">
        <f t="shared" si="1302"/>
        <v>0</v>
      </c>
      <c r="GN513" s="222">
        <f t="shared" si="1303"/>
        <v>0</v>
      </c>
      <c r="GO513" s="222">
        <f t="shared" si="1304"/>
        <v>0</v>
      </c>
      <c r="GP513" s="222">
        <f t="shared" si="1305"/>
        <v>0</v>
      </c>
      <c r="GQ513" s="222">
        <f t="shared" si="1306"/>
        <v>0</v>
      </c>
      <c r="GR513" s="222">
        <f t="shared" si="1307"/>
        <v>0</v>
      </c>
      <c r="GS513" s="222">
        <f t="shared" si="1308"/>
        <v>0</v>
      </c>
      <c r="GT513" s="222">
        <f t="shared" si="1309"/>
        <v>0</v>
      </c>
      <c r="GU513" s="222">
        <f t="shared" si="1310"/>
        <v>0</v>
      </c>
      <c r="GV513" s="222">
        <f t="shared" si="1311"/>
        <v>0</v>
      </c>
      <c r="GW513" s="222">
        <f t="shared" si="1312"/>
        <v>0</v>
      </c>
      <c r="GX513" s="222">
        <f t="shared" si="1313"/>
        <v>0</v>
      </c>
      <c r="GY513" s="222">
        <f t="shared" si="1314"/>
        <v>0</v>
      </c>
      <c r="GZ513" s="222">
        <f t="shared" si="1315"/>
        <v>0</v>
      </c>
      <c r="HA513" s="222">
        <f t="shared" si="1316"/>
        <v>0</v>
      </c>
      <c r="HB513" s="222">
        <f t="shared" si="1317"/>
        <v>0</v>
      </c>
      <c r="HC513" s="222">
        <f t="shared" si="1318"/>
        <v>0</v>
      </c>
      <c r="HD513" s="222">
        <f t="shared" si="1319"/>
        <v>0</v>
      </c>
      <c r="HE513" s="222">
        <f t="shared" si="1320"/>
        <v>0</v>
      </c>
      <c r="HF513" s="222">
        <f t="shared" si="1321"/>
        <v>0</v>
      </c>
      <c r="HG513" s="222">
        <f t="shared" si="1322"/>
        <v>0</v>
      </c>
      <c r="HH513" s="222">
        <f t="shared" si="1323"/>
        <v>0</v>
      </c>
      <c r="HI513" s="222">
        <f t="shared" si="1324"/>
        <v>0</v>
      </c>
      <c r="HJ513" s="222">
        <f t="shared" si="1325"/>
        <v>0</v>
      </c>
      <c r="HK513" s="222">
        <f t="shared" si="1326"/>
        <v>0</v>
      </c>
      <c r="HL513" s="222">
        <f t="shared" si="1327"/>
        <v>0</v>
      </c>
      <c r="HM513" s="222">
        <f t="shared" si="1328"/>
        <v>0</v>
      </c>
      <c r="HN513" s="222">
        <f t="shared" si="1329"/>
        <v>0</v>
      </c>
      <c r="HO513" s="222">
        <f t="shared" si="1330"/>
        <v>0</v>
      </c>
      <c r="HP513" s="222">
        <f t="shared" si="1331"/>
        <v>0</v>
      </c>
      <c r="HQ513" s="222">
        <f t="shared" si="1332"/>
        <v>0</v>
      </c>
      <c r="HR513" s="222">
        <f t="shared" si="1333"/>
        <v>0</v>
      </c>
      <c r="HS513" s="222">
        <f t="shared" si="1334"/>
        <v>0</v>
      </c>
      <c r="HT513" s="222">
        <f t="shared" si="1335"/>
        <v>0</v>
      </c>
      <c r="HU513" s="222">
        <f t="shared" si="1336"/>
        <v>0</v>
      </c>
      <c r="HV513" s="222">
        <f t="shared" si="1337"/>
        <v>0</v>
      </c>
      <c r="HW513" s="222">
        <f t="shared" si="1338"/>
        <v>0</v>
      </c>
      <c r="HX513" s="222">
        <f t="shared" si="1339"/>
        <v>0</v>
      </c>
      <c r="HY513" s="222">
        <f t="shared" si="1340"/>
        <v>0</v>
      </c>
      <c r="HZ513" s="222">
        <f t="shared" si="1341"/>
        <v>0</v>
      </c>
      <c r="IA513" s="222">
        <f t="shared" si="1342"/>
        <v>0</v>
      </c>
      <c r="IB513" s="222">
        <f t="shared" si="1343"/>
        <v>0</v>
      </c>
      <c r="IC513" s="222">
        <f t="shared" si="1344"/>
        <v>0</v>
      </c>
      <c r="ID513" s="222">
        <f t="shared" si="1345"/>
        <v>0</v>
      </c>
      <c r="IE513" s="222">
        <f t="shared" si="1346"/>
        <v>0</v>
      </c>
      <c r="IF513" s="222">
        <f t="shared" si="1347"/>
        <v>0</v>
      </c>
      <c r="IG513" s="222">
        <f t="shared" si="1348"/>
        <v>0</v>
      </c>
      <c r="IH513" s="222">
        <f t="shared" si="1349"/>
        <v>0</v>
      </c>
      <c r="II513" s="222">
        <f t="shared" si="1350"/>
        <v>0</v>
      </c>
      <c r="IJ513" s="222">
        <f t="shared" si="1351"/>
        <v>0</v>
      </c>
      <c r="IK513" s="222">
        <f t="shared" si="1352"/>
        <v>0</v>
      </c>
      <c r="IL513" s="222">
        <f t="shared" si="1353"/>
        <v>0</v>
      </c>
      <c r="IM513" s="222">
        <f t="shared" si="1354"/>
        <v>0</v>
      </c>
      <c r="IN513" s="222">
        <f t="shared" si="1355"/>
        <v>0</v>
      </c>
      <c r="IO513" s="222">
        <f t="shared" si="1356"/>
        <v>0</v>
      </c>
      <c r="IP513" s="222">
        <f t="shared" si="1357"/>
        <v>0</v>
      </c>
      <c r="IQ513" s="222">
        <f t="shared" si="1358"/>
        <v>0</v>
      </c>
      <c r="IR513" s="222">
        <f t="shared" si="1359"/>
        <v>0</v>
      </c>
      <c r="IS513" s="222">
        <f t="shared" si="1360"/>
        <v>0</v>
      </c>
      <c r="IT513" s="222">
        <f t="shared" si="1361"/>
        <v>0</v>
      </c>
      <c r="IU513" s="222">
        <f t="shared" si="1362"/>
        <v>0</v>
      </c>
      <c r="IV513" s="222">
        <f t="shared" si="1363"/>
        <v>0</v>
      </c>
      <c r="IW513" s="222">
        <f t="shared" si="1364"/>
        <v>0</v>
      </c>
      <c r="IX513" s="222">
        <f t="shared" si="1365"/>
        <v>0</v>
      </c>
      <c r="IY513" s="222">
        <f t="shared" si="1366"/>
        <v>0</v>
      </c>
      <c r="IZ513" s="222">
        <f t="shared" si="1367"/>
        <v>0</v>
      </c>
      <c r="JA513" s="222">
        <f t="shared" si="1368"/>
        <v>0</v>
      </c>
      <c r="JB513" s="222">
        <f t="shared" si="1369"/>
        <v>0</v>
      </c>
    </row>
    <row r="514" spans="2:262">
      <c r="B514" s="230">
        <v>153</v>
      </c>
      <c r="C514" s="229">
        <f t="shared" si="1370"/>
        <v>2.9882812500000022E-3</v>
      </c>
      <c r="D514" s="226">
        <f t="shared" ca="1" si="1113"/>
        <v>17.999999999972527</v>
      </c>
      <c r="E514" s="225">
        <f ca="1">FC361</f>
        <v>-2.7473254979205686E-11</v>
      </c>
      <c r="F514" s="224">
        <v>153</v>
      </c>
      <c r="G514" s="222">
        <f t="shared" si="1114"/>
        <v>0</v>
      </c>
      <c r="H514" s="222">
        <f t="shared" si="1115"/>
        <v>0</v>
      </c>
      <c r="I514" s="222">
        <f t="shared" si="1116"/>
        <v>0</v>
      </c>
      <c r="J514" s="222">
        <f t="shared" si="1117"/>
        <v>0</v>
      </c>
      <c r="K514" s="222">
        <f t="shared" si="1118"/>
        <v>0</v>
      </c>
      <c r="L514" s="222">
        <f t="shared" si="1119"/>
        <v>0</v>
      </c>
      <c r="M514" s="222">
        <f t="shared" si="1120"/>
        <v>0</v>
      </c>
      <c r="N514" s="222">
        <f t="shared" si="1121"/>
        <v>0</v>
      </c>
      <c r="O514" s="222">
        <f t="shared" si="1122"/>
        <v>0</v>
      </c>
      <c r="P514" s="222">
        <f t="shared" si="1123"/>
        <v>0</v>
      </c>
      <c r="Q514" s="222">
        <f t="shared" si="1124"/>
        <v>0</v>
      </c>
      <c r="R514" s="222">
        <f t="shared" si="1125"/>
        <v>0</v>
      </c>
      <c r="S514" s="222">
        <f t="shared" si="1126"/>
        <v>0</v>
      </c>
      <c r="T514" s="222">
        <f t="shared" si="1127"/>
        <v>0</v>
      </c>
      <c r="U514" s="222">
        <f t="shared" si="1128"/>
        <v>0</v>
      </c>
      <c r="V514" s="222">
        <f t="shared" si="1129"/>
        <v>0</v>
      </c>
      <c r="W514" s="222">
        <f t="shared" si="1130"/>
        <v>0</v>
      </c>
      <c r="X514" s="222">
        <f t="shared" si="1131"/>
        <v>0</v>
      </c>
      <c r="Y514" s="222">
        <f t="shared" si="1132"/>
        <v>0</v>
      </c>
      <c r="Z514" s="222">
        <f t="shared" si="1133"/>
        <v>0</v>
      </c>
      <c r="AA514" s="222">
        <f t="shared" si="1134"/>
        <v>0</v>
      </c>
      <c r="AB514" s="222">
        <f t="shared" si="1135"/>
        <v>0</v>
      </c>
      <c r="AC514" s="222">
        <f t="shared" si="1136"/>
        <v>0</v>
      </c>
      <c r="AD514" s="222">
        <f t="shared" si="1137"/>
        <v>0</v>
      </c>
      <c r="AE514" s="222">
        <f t="shared" si="1138"/>
        <v>0</v>
      </c>
      <c r="AF514" s="222">
        <f t="shared" si="1139"/>
        <v>0</v>
      </c>
      <c r="AG514" s="222">
        <f t="shared" si="1140"/>
        <v>0</v>
      </c>
      <c r="AH514" s="222">
        <f t="shared" si="1141"/>
        <v>0</v>
      </c>
      <c r="AI514" s="222">
        <f t="shared" si="1142"/>
        <v>0</v>
      </c>
      <c r="AJ514" s="222">
        <f t="shared" si="1143"/>
        <v>0</v>
      </c>
      <c r="AK514" s="222">
        <f t="shared" si="1144"/>
        <v>0</v>
      </c>
      <c r="AL514" s="222">
        <f t="shared" si="1145"/>
        <v>0</v>
      </c>
      <c r="AM514" s="222">
        <f t="shared" si="1146"/>
        <v>0</v>
      </c>
      <c r="AN514" s="222">
        <f t="shared" si="1147"/>
        <v>0</v>
      </c>
      <c r="AO514" s="222">
        <f t="shared" si="1148"/>
        <v>0</v>
      </c>
      <c r="AP514" s="222">
        <f t="shared" si="1149"/>
        <v>0</v>
      </c>
      <c r="AQ514" s="222">
        <f t="shared" si="1150"/>
        <v>0</v>
      </c>
      <c r="AR514" s="222">
        <f t="shared" si="1151"/>
        <v>0</v>
      </c>
      <c r="AS514" s="222">
        <f t="shared" si="1152"/>
        <v>0</v>
      </c>
      <c r="AT514" s="222">
        <f t="shared" si="1153"/>
        <v>0</v>
      </c>
      <c r="AU514" s="222">
        <f t="shared" si="1154"/>
        <v>0</v>
      </c>
      <c r="AV514" s="222">
        <f t="shared" si="1155"/>
        <v>0</v>
      </c>
      <c r="AW514" s="222">
        <f t="shared" si="1156"/>
        <v>0</v>
      </c>
      <c r="AX514" s="222">
        <f t="shared" si="1157"/>
        <v>0</v>
      </c>
      <c r="AY514" s="222">
        <f t="shared" si="1158"/>
        <v>0</v>
      </c>
      <c r="AZ514" s="222">
        <f t="shared" si="1159"/>
        <v>0</v>
      </c>
      <c r="BA514" s="222">
        <f t="shared" si="1160"/>
        <v>0</v>
      </c>
      <c r="BB514" s="222">
        <f t="shared" si="1161"/>
        <v>0</v>
      </c>
      <c r="BC514" s="222">
        <f t="shared" si="1162"/>
        <v>0</v>
      </c>
      <c r="BD514" s="222">
        <f t="shared" si="1163"/>
        <v>0</v>
      </c>
      <c r="BE514" s="222">
        <f t="shared" si="1164"/>
        <v>0</v>
      </c>
      <c r="BF514" s="222">
        <f t="shared" si="1165"/>
        <v>0</v>
      </c>
      <c r="BG514" s="222">
        <f t="shared" si="1166"/>
        <v>0</v>
      </c>
      <c r="BH514" s="222">
        <f t="shared" si="1167"/>
        <v>0</v>
      </c>
      <c r="BI514" s="222">
        <f t="shared" si="1168"/>
        <v>0</v>
      </c>
      <c r="BJ514" s="222">
        <f t="shared" si="1169"/>
        <v>0</v>
      </c>
      <c r="BK514" s="222">
        <f t="shared" si="1170"/>
        <v>0</v>
      </c>
      <c r="BL514" s="222">
        <f t="shared" si="1171"/>
        <v>0</v>
      </c>
      <c r="BM514" s="222">
        <f t="shared" si="1172"/>
        <v>0</v>
      </c>
      <c r="BN514" s="222">
        <f t="shared" si="1173"/>
        <v>0</v>
      </c>
      <c r="BO514" s="222">
        <f t="shared" si="1174"/>
        <v>0</v>
      </c>
      <c r="BP514" s="222">
        <f t="shared" si="1175"/>
        <v>0</v>
      </c>
      <c r="BQ514" s="222">
        <f t="shared" si="1176"/>
        <v>0</v>
      </c>
      <c r="BR514" s="222">
        <f t="shared" si="1177"/>
        <v>0</v>
      </c>
      <c r="BS514" s="222">
        <f t="shared" si="1178"/>
        <v>0</v>
      </c>
      <c r="BT514" s="222">
        <f t="shared" si="1179"/>
        <v>0</v>
      </c>
      <c r="BU514" s="222">
        <f t="shared" si="1180"/>
        <v>0</v>
      </c>
      <c r="BV514" s="222">
        <f t="shared" si="1181"/>
        <v>0</v>
      </c>
      <c r="BW514" s="222">
        <f t="shared" si="1182"/>
        <v>0</v>
      </c>
      <c r="BX514" s="222">
        <f t="shared" si="1183"/>
        <v>0</v>
      </c>
      <c r="BY514" s="222">
        <f t="shared" si="1184"/>
        <v>0</v>
      </c>
      <c r="BZ514" s="222">
        <f t="shared" si="1185"/>
        <v>0</v>
      </c>
      <c r="CA514" s="222">
        <f t="shared" si="1186"/>
        <v>0</v>
      </c>
      <c r="CB514" s="222">
        <f t="shared" si="1187"/>
        <v>0</v>
      </c>
      <c r="CC514" s="222">
        <f t="shared" si="1188"/>
        <v>0</v>
      </c>
      <c r="CD514" s="222">
        <f t="shared" si="1189"/>
        <v>0</v>
      </c>
      <c r="CE514" s="222">
        <f t="shared" si="1190"/>
        <v>0</v>
      </c>
      <c r="CF514" s="222">
        <f t="shared" si="1191"/>
        <v>0</v>
      </c>
      <c r="CG514" s="222">
        <f t="shared" si="1192"/>
        <v>0</v>
      </c>
      <c r="CH514" s="222">
        <f t="shared" si="1193"/>
        <v>0</v>
      </c>
      <c r="CI514" s="222">
        <f t="shared" si="1194"/>
        <v>0</v>
      </c>
      <c r="CJ514" s="222">
        <f t="shared" si="1195"/>
        <v>0</v>
      </c>
      <c r="CK514" s="222">
        <f t="shared" si="1196"/>
        <v>0</v>
      </c>
      <c r="CL514" s="222">
        <f t="shared" si="1197"/>
        <v>0</v>
      </c>
      <c r="CM514" s="222">
        <f t="shared" si="1198"/>
        <v>0</v>
      </c>
      <c r="CN514" s="222">
        <f t="shared" si="1199"/>
        <v>0</v>
      </c>
      <c r="CO514" s="222">
        <f t="shared" si="1200"/>
        <v>0</v>
      </c>
      <c r="CP514" s="222">
        <f t="shared" si="1201"/>
        <v>0</v>
      </c>
      <c r="CQ514" s="222">
        <f t="shared" si="1202"/>
        <v>0</v>
      </c>
      <c r="CR514" s="222">
        <f t="shared" si="1203"/>
        <v>0</v>
      </c>
      <c r="CS514" s="222">
        <f t="shared" si="1204"/>
        <v>0</v>
      </c>
      <c r="CT514" s="222">
        <f t="shared" si="1205"/>
        <v>0</v>
      </c>
      <c r="CU514" s="222">
        <f t="shared" si="1206"/>
        <v>0</v>
      </c>
      <c r="CV514" s="222">
        <f t="shared" si="1207"/>
        <v>0</v>
      </c>
      <c r="CW514" s="222">
        <f t="shared" si="1208"/>
        <v>0</v>
      </c>
      <c r="CX514" s="222">
        <f t="shared" si="1209"/>
        <v>0</v>
      </c>
      <c r="CY514" s="222">
        <f t="shared" si="1210"/>
        <v>0</v>
      </c>
      <c r="CZ514" s="222">
        <f t="shared" si="1211"/>
        <v>0</v>
      </c>
      <c r="DA514" s="222">
        <f t="shared" si="1212"/>
        <v>0</v>
      </c>
      <c r="DB514" s="222">
        <f t="shared" si="1213"/>
        <v>0</v>
      </c>
      <c r="DC514" s="222">
        <f t="shared" si="1214"/>
        <v>0</v>
      </c>
      <c r="DD514" s="222">
        <f t="shared" si="1215"/>
        <v>0</v>
      </c>
      <c r="DE514" s="222">
        <f t="shared" si="1216"/>
        <v>0</v>
      </c>
      <c r="DF514" s="222">
        <f t="shared" si="1217"/>
        <v>0</v>
      </c>
      <c r="DG514" s="222">
        <f t="shared" si="1218"/>
        <v>0</v>
      </c>
      <c r="DH514" s="222">
        <f t="shared" si="1219"/>
        <v>0</v>
      </c>
      <c r="DI514" s="222">
        <f t="shared" si="1220"/>
        <v>0</v>
      </c>
      <c r="DJ514" s="222">
        <f t="shared" si="1221"/>
        <v>0</v>
      </c>
      <c r="DK514" s="222">
        <f t="shared" si="1222"/>
        <v>0</v>
      </c>
      <c r="DL514" s="222">
        <f t="shared" si="1223"/>
        <v>0</v>
      </c>
      <c r="DM514" s="222">
        <f t="shared" si="1224"/>
        <v>0</v>
      </c>
      <c r="DN514" s="222">
        <f t="shared" si="1225"/>
        <v>0</v>
      </c>
      <c r="DO514" s="222">
        <f t="shared" si="1226"/>
        <v>0</v>
      </c>
      <c r="DP514" s="222">
        <f t="shared" si="1227"/>
        <v>0</v>
      </c>
      <c r="DQ514" s="222">
        <f t="shared" si="1228"/>
        <v>0</v>
      </c>
      <c r="DR514" s="222">
        <f t="shared" si="1229"/>
        <v>0</v>
      </c>
      <c r="DS514" s="222">
        <f t="shared" si="1230"/>
        <v>0</v>
      </c>
      <c r="DT514" s="222">
        <f t="shared" si="1231"/>
        <v>0</v>
      </c>
      <c r="DU514" s="222">
        <f t="shared" si="1232"/>
        <v>0</v>
      </c>
      <c r="DV514" s="222">
        <f t="shared" si="1233"/>
        <v>0</v>
      </c>
      <c r="DW514" s="222">
        <f t="shared" si="1234"/>
        <v>0</v>
      </c>
      <c r="DX514" s="222">
        <f t="shared" si="1235"/>
        <v>0</v>
      </c>
      <c r="DY514" s="222">
        <f t="shared" si="1236"/>
        <v>0</v>
      </c>
      <c r="DZ514" s="222">
        <f t="shared" si="1237"/>
        <v>0</v>
      </c>
      <c r="EA514" s="222">
        <f t="shared" si="1238"/>
        <v>0</v>
      </c>
      <c r="EB514" s="222">
        <f t="shared" si="1239"/>
        <v>0</v>
      </c>
      <c r="EC514" s="222">
        <f t="shared" si="1240"/>
        <v>0</v>
      </c>
      <c r="ED514" s="222">
        <f t="shared" si="1241"/>
        <v>0</v>
      </c>
      <c r="EE514" s="222">
        <f t="shared" si="1242"/>
        <v>0</v>
      </c>
      <c r="EF514" s="222">
        <f t="shared" si="1243"/>
        <v>0</v>
      </c>
      <c r="EG514" s="222">
        <f t="shared" si="1244"/>
        <v>0</v>
      </c>
      <c r="EH514" s="222">
        <f t="shared" si="1245"/>
        <v>0</v>
      </c>
      <c r="EI514" s="222">
        <f t="shared" si="1246"/>
        <v>0</v>
      </c>
      <c r="EJ514" s="222">
        <f t="shared" si="1247"/>
        <v>0</v>
      </c>
      <c r="EK514" s="222">
        <f t="shared" si="1248"/>
        <v>0</v>
      </c>
      <c r="EL514" s="222">
        <f t="shared" si="1249"/>
        <v>0</v>
      </c>
      <c r="EM514" s="222">
        <f t="shared" si="1250"/>
        <v>0</v>
      </c>
      <c r="EN514" s="222">
        <f t="shared" si="1251"/>
        <v>0</v>
      </c>
      <c r="EO514" s="222">
        <f t="shared" si="1252"/>
        <v>0</v>
      </c>
      <c r="EP514" s="222">
        <f t="shared" si="1253"/>
        <v>0</v>
      </c>
      <c r="EQ514" s="222">
        <f t="shared" si="1254"/>
        <v>0</v>
      </c>
      <c r="ER514" s="222">
        <f t="shared" si="1255"/>
        <v>0</v>
      </c>
      <c r="ES514" s="222">
        <f t="shared" si="1256"/>
        <v>0</v>
      </c>
      <c r="ET514" s="222">
        <f t="shared" si="1257"/>
        <v>0</v>
      </c>
      <c r="EU514" s="222">
        <f t="shared" si="1258"/>
        <v>0</v>
      </c>
      <c r="EV514" s="222">
        <f t="shared" si="1259"/>
        <v>0</v>
      </c>
      <c r="EW514" s="222">
        <f t="shared" si="1260"/>
        <v>0</v>
      </c>
      <c r="EX514" s="222">
        <f t="shared" si="1261"/>
        <v>0</v>
      </c>
      <c r="EY514" s="222">
        <f t="shared" si="1262"/>
        <v>0</v>
      </c>
      <c r="EZ514" s="222">
        <f t="shared" si="1263"/>
        <v>0</v>
      </c>
      <c r="FA514" s="222">
        <f t="shared" si="1264"/>
        <v>0</v>
      </c>
      <c r="FB514" s="222">
        <f t="shared" si="1265"/>
        <v>0</v>
      </c>
      <c r="FC514" s="222">
        <f t="shared" si="1266"/>
        <v>0</v>
      </c>
      <c r="FD514" s="222">
        <f t="shared" si="1267"/>
        <v>0</v>
      </c>
      <c r="FE514" s="222">
        <f t="shared" si="1268"/>
        <v>0</v>
      </c>
      <c r="FF514" s="222">
        <f t="shared" si="1269"/>
        <v>0</v>
      </c>
      <c r="FG514" s="222">
        <f t="shared" si="1270"/>
        <v>0</v>
      </c>
      <c r="FH514" s="222">
        <f t="shared" si="1271"/>
        <v>0</v>
      </c>
      <c r="FI514" s="222">
        <f t="shared" si="1272"/>
        <v>0</v>
      </c>
      <c r="FJ514" s="222">
        <f t="shared" si="1273"/>
        <v>0</v>
      </c>
      <c r="FK514" s="222">
        <f t="shared" si="1274"/>
        <v>0</v>
      </c>
      <c r="FL514" s="222">
        <f t="shared" si="1275"/>
        <v>0</v>
      </c>
      <c r="FM514" s="222">
        <f t="shared" si="1276"/>
        <v>0</v>
      </c>
      <c r="FN514" s="222">
        <f t="shared" si="1277"/>
        <v>0</v>
      </c>
      <c r="FO514" s="222">
        <f t="shared" si="1278"/>
        <v>0</v>
      </c>
      <c r="FP514" s="222">
        <f t="shared" si="1279"/>
        <v>0</v>
      </c>
      <c r="FQ514" s="222">
        <f t="shared" si="1280"/>
        <v>0</v>
      </c>
      <c r="FR514" s="222">
        <f t="shared" si="1281"/>
        <v>0</v>
      </c>
      <c r="FS514" s="222">
        <f t="shared" si="1282"/>
        <v>0</v>
      </c>
      <c r="FT514" s="222">
        <f t="shared" si="1283"/>
        <v>0</v>
      </c>
      <c r="FU514" s="222">
        <f t="shared" si="1284"/>
        <v>0</v>
      </c>
      <c r="FV514" s="222">
        <f t="shared" si="1285"/>
        <v>0</v>
      </c>
      <c r="FW514" s="222">
        <f t="shared" si="1286"/>
        <v>0</v>
      </c>
      <c r="FX514" s="222">
        <f t="shared" si="1287"/>
        <v>0</v>
      </c>
      <c r="FY514" s="222">
        <f t="shared" si="1288"/>
        <v>0</v>
      </c>
      <c r="FZ514" s="222">
        <f t="shared" si="1289"/>
        <v>0</v>
      </c>
      <c r="GA514" s="222">
        <f t="shared" si="1290"/>
        <v>0</v>
      </c>
      <c r="GB514" s="222">
        <f t="shared" si="1291"/>
        <v>0</v>
      </c>
      <c r="GC514" s="222">
        <f t="shared" si="1292"/>
        <v>0</v>
      </c>
      <c r="GD514" s="222">
        <f t="shared" si="1293"/>
        <v>0</v>
      </c>
      <c r="GE514" s="222">
        <f t="shared" si="1294"/>
        <v>0</v>
      </c>
      <c r="GF514" s="222">
        <f t="shared" si="1295"/>
        <v>0</v>
      </c>
      <c r="GG514" s="222">
        <f t="shared" si="1296"/>
        <v>0</v>
      </c>
      <c r="GH514" s="222">
        <f t="shared" si="1297"/>
        <v>0</v>
      </c>
      <c r="GI514" s="222">
        <f t="shared" si="1298"/>
        <v>0</v>
      </c>
      <c r="GJ514" s="222">
        <f t="shared" si="1299"/>
        <v>0</v>
      </c>
      <c r="GK514" s="222">
        <f t="shared" si="1300"/>
        <v>0</v>
      </c>
      <c r="GL514" s="222">
        <f t="shared" si="1301"/>
        <v>0</v>
      </c>
      <c r="GM514" s="222">
        <f t="shared" si="1302"/>
        <v>0</v>
      </c>
      <c r="GN514" s="222">
        <f t="shared" si="1303"/>
        <v>0</v>
      </c>
      <c r="GO514" s="222">
        <f t="shared" si="1304"/>
        <v>0</v>
      </c>
      <c r="GP514" s="222">
        <f t="shared" si="1305"/>
        <v>0</v>
      </c>
      <c r="GQ514" s="222">
        <f t="shared" si="1306"/>
        <v>0</v>
      </c>
      <c r="GR514" s="222">
        <f t="shared" si="1307"/>
        <v>0</v>
      </c>
      <c r="GS514" s="222">
        <f t="shared" si="1308"/>
        <v>0</v>
      </c>
      <c r="GT514" s="222">
        <f t="shared" si="1309"/>
        <v>0</v>
      </c>
      <c r="GU514" s="222">
        <f t="shared" si="1310"/>
        <v>0</v>
      </c>
      <c r="GV514" s="222">
        <f t="shared" si="1311"/>
        <v>0</v>
      </c>
      <c r="GW514" s="222">
        <f t="shared" si="1312"/>
        <v>0</v>
      </c>
      <c r="GX514" s="222">
        <f t="shared" si="1313"/>
        <v>0</v>
      </c>
      <c r="GY514" s="222">
        <f t="shared" si="1314"/>
        <v>0</v>
      </c>
      <c r="GZ514" s="222">
        <f t="shared" si="1315"/>
        <v>0</v>
      </c>
      <c r="HA514" s="222">
        <f t="shared" si="1316"/>
        <v>0</v>
      </c>
      <c r="HB514" s="222">
        <f t="shared" si="1317"/>
        <v>0</v>
      </c>
      <c r="HC514" s="222">
        <f t="shared" si="1318"/>
        <v>0</v>
      </c>
      <c r="HD514" s="222">
        <f t="shared" si="1319"/>
        <v>0</v>
      </c>
      <c r="HE514" s="222">
        <f t="shared" si="1320"/>
        <v>0</v>
      </c>
      <c r="HF514" s="222">
        <f t="shared" si="1321"/>
        <v>0</v>
      </c>
      <c r="HG514" s="222">
        <f t="shared" si="1322"/>
        <v>0</v>
      </c>
      <c r="HH514" s="222">
        <f t="shared" si="1323"/>
        <v>0</v>
      </c>
      <c r="HI514" s="222">
        <f t="shared" si="1324"/>
        <v>0</v>
      </c>
      <c r="HJ514" s="222">
        <f t="shared" si="1325"/>
        <v>0</v>
      </c>
      <c r="HK514" s="222">
        <f t="shared" si="1326"/>
        <v>0</v>
      </c>
      <c r="HL514" s="222">
        <f t="shared" si="1327"/>
        <v>0</v>
      </c>
      <c r="HM514" s="222">
        <f t="shared" si="1328"/>
        <v>0</v>
      </c>
      <c r="HN514" s="222">
        <f t="shared" si="1329"/>
        <v>0</v>
      </c>
      <c r="HO514" s="222">
        <f t="shared" si="1330"/>
        <v>0</v>
      </c>
      <c r="HP514" s="222">
        <f t="shared" si="1331"/>
        <v>0</v>
      </c>
      <c r="HQ514" s="222">
        <f t="shared" si="1332"/>
        <v>0</v>
      </c>
      <c r="HR514" s="222">
        <f t="shared" si="1333"/>
        <v>0</v>
      </c>
      <c r="HS514" s="222">
        <f t="shared" si="1334"/>
        <v>0</v>
      </c>
      <c r="HT514" s="222">
        <f t="shared" si="1335"/>
        <v>0</v>
      </c>
      <c r="HU514" s="222">
        <f t="shared" si="1336"/>
        <v>0</v>
      </c>
      <c r="HV514" s="222">
        <f t="shared" si="1337"/>
        <v>0</v>
      </c>
      <c r="HW514" s="222">
        <f t="shared" si="1338"/>
        <v>0</v>
      </c>
      <c r="HX514" s="222">
        <f t="shared" si="1339"/>
        <v>0</v>
      </c>
      <c r="HY514" s="222">
        <f t="shared" si="1340"/>
        <v>0</v>
      </c>
      <c r="HZ514" s="222">
        <f t="shared" si="1341"/>
        <v>0</v>
      </c>
      <c r="IA514" s="222">
        <f t="shared" si="1342"/>
        <v>0</v>
      </c>
      <c r="IB514" s="222">
        <f t="shared" si="1343"/>
        <v>0</v>
      </c>
      <c r="IC514" s="222">
        <f t="shared" si="1344"/>
        <v>0</v>
      </c>
      <c r="ID514" s="222">
        <f t="shared" si="1345"/>
        <v>0</v>
      </c>
      <c r="IE514" s="222">
        <f t="shared" si="1346"/>
        <v>0</v>
      </c>
      <c r="IF514" s="222">
        <f t="shared" si="1347"/>
        <v>0</v>
      </c>
      <c r="IG514" s="222">
        <f t="shared" si="1348"/>
        <v>0</v>
      </c>
      <c r="IH514" s="222">
        <f t="shared" si="1349"/>
        <v>0</v>
      </c>
      <c r="II514" s="222">
        <f t="shared" si="1350"/>
        <v>0</v>
      </c>
      <c r="IJ514" s="222">
        <f t="shared" si="1351"/>
        <v>0</v>
      </c>
      <c r="IK514" s="222">
        <f t="shared" si="1352"/>
        <v>0</v>
      </c>
      <c r="IL514" s="222">
        <f t="shared" si="1353"/>
        <v>0</v>
      </c>
      <c r="IM514" s="222">
        <f t="shared" si="1354"/>
        <v>0</v>
      </c>
      <c r="IN514" s="222">
        <f t="shared" si="1355"/>
        <v>0</v>
      </c>
      <c r="IO514" s="222">
        <f t="shared" si="1356"/>
        <v>0</v>
      </c>
      <c r="IP514" s="222">
        <f t="shared" si="1357"/>
        <v>0</v>
      </c>
      <c r="IQ514" s="222">
        <f t="shared" si="1358"/>
        <v>0</v>
      </c>
      <c r="IR514" s="222">
        <f t="shared" si="1359"/>
        <v>0</v>
      </c>
      <c r="IS514" s="222">
        <f t="shared" si="1360"/>
        <v>0</v>
      </c>
      <c r="IT514" s="222">
        <f t="shared" si="1361"/>
        <v>0</v>
      </c>
      <c r="IU514" s="222">
        <f t="shared" si="1362"/>
        <v>0</v>
      </c>
      <c r="IV514" s="222">
        <f t="shared" si="1363"/>
        <v>0</v>
      </c>
      <c r="IW514" s="222">
        <f t="shared" si="1364"/>
        <v>0</v>
      </c>
      <c r="IX514" s="222">
        <f t="shared" si="1365"/>
        <v>0</v>
      </c>
      <c r="IY514" s="222">
        <f t="shared" si="1366"/>
        <v>0</v>
      </c>
      <c r="IZ514" s="222">
        <f t="shared" si="1367"/>
        <v>0</v>
      </c>
      <c r="JA514" s="222">
        <f t="shared" si="1368"/>
        <v>0</v>
      </c>
      <c r="JB514" s="222">
        <f t="shared" si="1369"/>
        <v>0</v>
      </c>
    </row>
    <row r="515" spans="2:262">
      <c r="B515" s="230">
        <v>154</v>
      </c>
      <c r="C515" s="229">
        <f t="shared" si="1370"/>
        <v>3.0078125000000022E-3</v>
      </c>
      <c r="D515" s="226">
        <f t="shared" ca="1" si="1113"/>
        <v>17.999999999929368</v>
      </c>
      <c r="E515" s="225">
        <f ca="1">FD361</f>
        <v>-7.0630147051777687E-11</v>
      </c>
      <c r="F515" s="224">
        <v>154</v>
      </c>
      <c r="G515" s="222">
        <f t="shared" si="1114"/>
        <v>0</v>
      </c>
      <c r="H515" s="222">
        <f t="shared" si="1115"/>
        <v>0</v>
      </c>
      <c r="I515" s="222">
        <f t="shared" si="1116"/>
        <v>0</v>
      </c>
      <c r="J515" s="222">
        <f t="shared" si="1117"/>
        <v>0</v>
      </c>
      <c r="K515" s="222">
        <f t="shared" si="1118"/>
        <v>0</v>
      </c>
      <c r="L515" s="222">
        <f t="shared" si="1119"/>
        <v>0</v>
      </c>
      <c r="M515" s="222">
        <f t="shared" si="1120"/>
        <v>0</v>
      </c>
      <c r="N515" s="222">
        <f t="shared" si="1121"/>
        <v>0</v>
      </c>
      <c r="O515" s="222">
        <f t="shared" si="1122"/>
        <v>0</v>
      </c>
      <c r="P515" s="222">
        <f t="shared" si="1123"/>
        <v>0</v>
      </c>
      <c r="Q515" s="222">
        <f t="shared" si="1124"/>
        <v>0</v>
      </c>
      <c r="R515" s="222">
        <f t="shared" si="1125"/>
        <v>0</v>
      </c>
      <c r="S515" s="222">
        <f t="shared" si="1126"/>
        <v>0</v>
      </c>
      <c r="T515" s="222">
        <f t="shared" si="1127"/>
        <v>0</v>
      </c>
      <c r="U515" s="222">
        <f t="shared" si="1128"/>
        <v>0</v>
      </c>
      <c r="V515" s="222">
        <f t="shared" si="1129"/>
        <v>0</v>
      </c>
      <c r="W515" s="222">
        <f t="shared" si="1130"/>
        <v>0</v>
      </c>
      <c r="X515" s="222">
        <f t="shared" si="1131"/>
        <v>0</v>
      </c>
      <c r="Y515" s="222">
        <f t="shared" si="1132"/>
        <v>0</v>
      </c>
      <c r="Z515" s="222">
        <f t="shared" si="1133"/>
        <v>0</v>
      </c>
      <c r="AA515" s="222">
        <f t="shared" si="1134"/>
        <v>0</v>
      </c>
      <c r="AB515" s="222">
        <f t="shared" si="1135"/>
        <v>0</v>
      </c>
      <c r="AC515" s="222">
        <f t="shared" si="1136"/>
        <v>0</v>
      </c>
      <c r="AD515" s="222">
        <f t="shared" si="1137"/>
        <v>0</v>
      </c>
      <c r="AE515" s="222">
        <f t="shared" si="1138"/>
        <v>0</v>
      </c>
      <c r="AF515" s="222">
        <f t="shared" si="1139"/>
        <v>0</v>
      </c>
      <c r="AG515" s="222">
        <f t="shared" si="1140"/>
        <v>0</v>
      </c>
      <c r="AH515" s="222">
        <f t="shared" si="1141"/>
        <v>0</v>
      </c>
      <c r="AI515" s="222">
        <f t="shared" si="1142"/>
        <v>0</v>
      </c>
      <c r="AJ515" s="222">
        <f t="shared" si="1143"/>
        <v>0</v>
      </c>
      <c r="AK515" s="222">
        <f t="shared" si="1144"/>
        <v>0</v>
      </c>
      <c r="AL515" s="222">
        <f t="shared" si="1145"/>
        <v>0</v>
      </c>
      <c r="AM515" s="222">
        <f t="shared" si="1146"/>
        <v>0</v>
      </c>
      <c r="AN515" s="222">
        <f t="shared" si="1147"/>
        <v>0</v>
      </c>
      <c r="AO515" s="222">
        <f t="shared" si="1148"/>
        <v>0</v>
      </c>
      <c r="AP515" s="222">
        <f t="shared" si="1149"/>
        <v>0</v>
      </c>
      <c r="AQ515" s="222">
        <f t="shared" si="1150"/>
        <v>0</v>
      </c>
      <c r="AR515" s="222">
        <f t="shared" si="1151"/>
        <v>0</v>
      </c>
      <c r="AS515" s="222">
        <f t="shared" si="1152"/>
        <v>0</v>
      </c>
      <c r="AT515" s="222">
        <f t="shared" si="1153"/>
        <v>0</v>
      </c>
      <c r="AU515" s="222">
        <f t="shared" si="1154"/>
        <v>0</v>
      </c>
      <c r="AV515" s="222">
        <f t="shared" si="1155"/>
        <v>0</v>
      </c>
      <c r="AW515" s="222">
        <f t="shared" si="1156"/>
        <v>0</v>
      </c>
      <c r="AX515" s="222">
        <f t="shared" si="1157"/>
        <v>0</v>
      </c>
      <c r="AY515" s="222">
        <f t="shared" si="1158"/>
        <v>0</v>
      </c>
      <c r="AZ515" s="222">
        <f t="shared" si="1159"/>
        <v>0</v>
      </c>
      <c r="BA515" s="222">
        <f t="shared" si="1160"/>
        <v>0</v>
      </c>
      <c r="BB515" s="222">
        <f t="shared" si="1161"/>
        <v>0</v>
      </c>
      <c r="BC515" s="222">
        <f t="shared" si="1162"/>
        <v>0</v>
      </c>
      <c r="BD515" s="222">
        <f t="shared" si="1163"/>
        <v>0</v>
      </c>
      <c r="BE515" s="222">
        <f t="shared" si="1164"/>
        <v>0</v>
      </c>
      <c r="BF515" s="222">
        <f t="shared" si="1165"/>
        <v>0</v>
      </c>
      <c r="BG515" s="222">
        <f t="shared" si="1166"/>
        <v>0</v>
      </c>
      <c r="BH515" s="222">
        <f t="shared" si="1167"/>
        <v>0</v>
      </c>
      <c r="BI515" s="222">
        <f t="shared" si="1168"/>
        <v>0</v>
      </c>
      <c r="BJ515" s="222">
        <f t="shared" si="1169"/>
        <v>0</v>
      </c>
      <c r="BK515" s="222">
        <f t="shared" si="1170"/>
        <v>0</v>
      </c>
      <c r="BL515" s="222">
        <f t="shared" si="1171"/>
        <v>0</v>
      </c>
      <c r="BM515" s="222">
        <f t="shared" si="1172"/>
        <v>0</v>
      </c>
      <c r="BN515" s="222">
        <f t="shared" si="1173"/>
        <v>0</v>
      </c>
      <c r="BO515" s="222">
        <f t="shared" si="1174"/>
        <v>0</v>
      </c>
      <c r="BP515" s="222">
        <f t="shared" si="1175"/>
        <v>0</v>
      </c>
      <c r="BQ515" s="222">
        <f t="shared" si="1176"/>
        <v>0</v>
      </c>
      <c r="BR515" s="222">
        <f t="shared" si="1177"/>
        <v>0</v>
      </c>
      <c r="BS515" s="222">
        <f t="shared" si="1178"/>
        <v>0</v>
      </c>
      <c r="BT515" s="222">
        <f t="shared" si="1179"/>
        <v>0</v>
      </c>
      <c r="BU515" s="222">
        <f t="shared" si="1180"/>
        <v>0</v>
      </c>
      <c r="BV515" s="222">
        <f t="shared" si="1181"/>
        <v>0</v>
      </c>
      <c r="BW515" s="222">
        <f t="shared" si="1182"/>
        <v>0</v>
      </c>
      <c r="BX515" s="222">
        <f t="shared" si="1183"/>
        <v>0</v>
      </c>
      <c r="BY515" s="222">
        <f t="shared" si="1184"/>
        <v>0</v>
      </c>
      <c r="BZ515" s="222">
        <f t="shared" si="1185"/>
        <v>0</v>
      </c>
      <c r="CA515" s="222">
        <f t="shared" si="1186"/>
        <v>0</v>
      </c>
      <c r="CB515" s="222">
        <f t="shared" si="1187"/>
        <v>0</v>
      </c>
      <c r="CC515" s="222">
        <f t="shared" si="1188"/>
        <v>0</v>
      </c>
      <c r="CD515" s="222">
        <f t="shared" si="1189"/>
        <v>0</v>
      </c>
      <c r="CE515" s="222">
        <f t="shared" si="1190"/>
        <v>0</v>
      </c>
      <c r="CF515" s="222">
        <f t="shared" si="1191"/>
        <v>0</v>
      </c>
      <c r="CG515" s="222">
        <f t="shared" si="1192"/>
        <v>0</v>
      </c>
      <c r="CH515" s="222">
        <f t="shared" si="1193"/>
        <v>0</v>
      </c>
      <c r="CI515" s="222">
        <f t="shared" si="1194"/>
        <v>0</v>
      </c>
      <c r="CJ515" s="222">
        <f t="shared" si="1195"/>
        <v>0</v>
      </c>
      <c r="CK515" s="222">
        <f t="shared" si="1196"/>
        <v>0</v>
      </c>
      <c r="CL515" s="222">
        <f t="shared" si="1197"/>
        <v>0</v>
      </c>
      <c r="CM515" s="222">
        <f t="shared" si="1198"/>
        <v>0</v>
      </c>
      <c r="CN515" s="222">
        <f t="shared" si="1199"/>
        <v>0</v>
      </c>
      <c r="CO515" s="222">
        <f t="shared" si="1200"/>
        <v>0</v>
      </c>
      <c r="CP515" s="222">
        <f t="shared" si="1201"/>
        <v>0</v>
      </c>
      <c r="CQ515" s="222">
        <f t="shared" si="1202"/>
        <v>0</v>
      </c>
      <c r="CR515" s="222">
        <f t="shared" si="1203"/>
        <v>0</v>
      </c>
      <c r="CS515" s="222">
        <f t="shared" si="1204"/>
        <v>0</v>
      </c>
      <c r="CT515" s="222">
        <f t="shared" si="1205"/>
        <v>0</v>
      </c>
      <c r="CU515" s="222">
        <f t="shared" si="1206"/>
        <v>0</v>
      </c>
      <c r="CV515" s="222">
        <f t="shared" si="1207"/>
        <v>0</v>
      </c>
      <c r="CW515" s="222">
        <f t="shared" si="1208"/>
        <v>0</v>
      </c>
      <c r="CX515" s="222">
        <f t="shared" si="1209"/>
        <v>0</v>
      </c>
      <c r="CY515" s="222">
        <f t="shared" si="1210"/>
        <v>0</v>
      </c>
      <c r="CZ515" s="222">
        <f t="shared" si="1211"/>
        <v>0</v>
      </c>
      <c r="DA515" s="222">
        <f t="shared" si="1212"/>
        <v>0</v>
      </c>
      <c r="DB515" s="222">
        <f t="shared" si="1213"/>
        <v>0</v>
      </c>
      <c r="DC515" s="222">
        <f t="shared" si="1214"/>
        <v>0</v>
      </c>
      <c r="DD515" s="222">
        <f t="shared" si="1215"/>
        <v>0</v>
      </c>
      <c r="DE515" s="222">
        <f t="shared" si="1216"/>
        <v>0</v>
      </c>
      <c r="DF515" s="222">
        <f t="shared" si="1217"/>
        <v>0</v>
      </c>
      <c r="DG515" s="222">
        <f t="shared" si="1218"/>
        <v>0</v>
      </c>
      <c r="DH515" s="222">
        <f t="shared" si="1219"/>
        <v>0</v>
      </c>
      <c r="DI515" s="222">
        <f t="shared" si="1220"/>
        <v>0</v>
      </c>
      <c r="DJ515" s="222">
        <f t="shared" si="1221"/>
        <v>0</v>
      </c>
      <c r="DK515" s="222">
        <f t="shared" si="1222"/>
        <v>0</v>
      </c>
      <c r="DL515" s="222">
        <f t="shared" si="1223"/>
        <v>0</v>
      </c>
      <c r="DM515" s="222">
        <f t="shared" si="1224"/>
        <v>0</v>
      </c>
      <c r="DN515" s="222">
        <f t="shared" si="1225"/>
        <v>0</v>
      </c>
      <c r="DO515" s="222">
        <f t="shared" si="1226"/>
        <v>0</v>
      </c>
      <c r="DP515" s="222">
        <f t="shared" si="1227"/>
        <v>0</v>
      </c>
      <c r="DQ515" s="222">
        <f t="shared" si="1228"/>
        <v>0</v>
      </c>
      <c r="DR515" s="222">
        <f t="shared" si="1229"/>
        <v>0</v>
      </c>
      <c r="DS515" s="222">
        <f t="shared" si="1230"/>
        <v>0</v>
      </c>
      <c r="DT515" s="222">
        <f t="shared" si="1231"/>
        <v>0</v>
      </c>
      <c r="DU515" s="222">
        <f t="shared" si="1232"/>
        <v>0</v>
      </c>
      <c r="DV515" s="222">
        <f t="shared" si="1233"/>
        <v>0</v>
      </c>
      <c r="DW515" s="222">
        <f t="shared" si="1234"/>
        <v>0</v>
      </c>
      <c r="DX515" s="222">
        <f t="shared" si="1235"/>
        <v>0</v>
      </c>
      <c r="DY515" s="222">
        <f t="shared" si="1236"/>
        <v>0</v>
      </c>
      <c r="DZ515" s="222">
        <f t="shared" si="1237"/>
        <v>0</v>
      </c>
      <c r="EA515" s="222">
        <f t="shared" si="1238"/>
        <v>0</v>
      </c>
      <c r="EB515" s="222">
        <f t="shared" si="1239"/>
        <v>0</v>
      </c>
      <c r="EC515" s="222">
        <f t="shared" si="1240"/>
        <v>0</v>
      </c>
      <c r="ED515" s="222">
        <f t="shared" si="1241"/>
        <v>0</v>
      </c>
      <c r="EE515" s="222">
        <f t="shared" si="1242"/>
        <v>0</v>
      </c>
      <c r="EF515" s="222">
        <f t="shared" si="1243"/>
        <v>0</v>
      </c>
      <c r="EG515" s="222">
        <f t="shared" si="1244"/>
        <v>0</v>
      </c>
      <c r="EH515" s="222">
        <f t="shared" si="1245"/>
        <v>0</v>
      </c>
      <c r="EI515" s="222">
        <f t="shared" si="1246"/>
        <v>0</v>
      </c>
      <c r="EJ515" s="222">
        <f t="shared" si="1247"/>
        <v>0</v>
      </c>
      <c r="EK515" s="222">
        <f t="shared" si="1248"/>
        <v>0</v>
      </c>
      <c r="EL515" s="222">
        <f t="shared" si="1249"/>
        <v>0</v>
      </c>
      <c r="EM515" s="222">
        <f t="shared" si="1250"/>
        <v>0</v>
      </c>
      <c r="EN515" s="222">
        <f t="shared" si="1251"/>
        <v>0</v>
      </c>
      <c r="EO515" s="222">
        <f t="shared" si="1252"/>
        <v>0</v>
      </c>
      <c r="EP515" s="222">
        <f t="shared" si="1253"/>
        <v>0</v>
      </c>
      <c r="EQ515" s="222">
        <f t="shared" si="1254"/>
        <v>0</v>
      </c>
      <c r="ER515" s="222">
        <f t="shared" si="1255"/>
        <v>0</v>
      </c>
      <c r="ES515" s="222">
        <f t="shared" si="1256"/>
        <v>0</v>
      </c>
      <c r="ET515" s="222">
        <f t="shared" si="1257"/>
        <v>0</v>
      </c>
      <c r="EU515" s="222">
        <f t="shared" si="1258"/>
        <v>0</v>
      </c>
      <c r="EV515" s="222">
        <f t="shared" si="1259"/>
        <v>0</v>
      </c>
      <c r="EW515" s="222">
        <f t="shared" si="1260"/>
        <v>0</v>
      </c>
      <c r="EX515" s="222">
        <f t="shared" si="1261"/>
        <v>0</v>
      </c>
      <c r="EY515" s="222">
        <f t="shared" si="1262"/>
        <v>0</v>
      </c>
      <c r="EZ515" s="222">
        <f t="shared" si="1263"/>
        <v>0</v>
      </c>
      <c r="FA515" s="222">
        <f t="shared" si="1264"/>
        <v>0</v>
      </c>
      <c r="FB515" s="222">
        <f t="shared" si="1265"/>
        <v>0</v>
      </c>
      <c r="FC515" s="222">
        <f t="shared" si="1266"/>
        <v>0</v>
      </c>
      <c r="FD515" s="222">
        <f t="shared" si="1267"/>
        <v>0</v>
      </c>
      <c r="FE515" s="222">
        <f t="shared" si="1268"/>
        <v>0</v>
      </c>
      <c r="FF515" s="222">
        <f t="shared" si="1269"/>
        <v>0</v>
      </c>
      <c r="FG515" s="222">
        <f t="shared" si="1270"/>
        <v>0</v>
      </c>
      <c r="FH515" s="222">
        <f t="shared" si="1271"/>
        <v>0</v>
      </c>
      <c r="FI515" s="222">
        <f t="shared" si="1272"/>
        <v>0</v>
      </c>
      <c r="FJ515" s="222">
        <f t="shared" si="1273"/>
        <v>0</v>
      </c>
      <c r="FK515" s="222">
        <f t="shared" si="1274"/>
        <v>0</v>
      </c>
      <c r="FL515" s="222">
        <f t="shared" si="1275"/>
        <v>0</v>
      </c>
      <c r="FM515" s="222">
        <f t="shared" si="1276"/>
        <v>0</v>
      </c>
      <c r="FN515" s="222">
        <f t="shared" si="1277"/>
        <v>0</v>
      </c>
      <c r="FO515" s="222">
        <f t="shared" si="1278"/>
        <v>0</v>
      </c>
      <c r="FP515" s="222">
        <f t="shared" si="1279"/>
        <v>0</v>
      </c>
      <c r="FQ515" s="222">
        <f t="shared" si="1280"/>
        <v>0</v>
      </c>
      <c r="FR515" s="222">
        <f t="shared" si="1281"/>
        <v>0</v>
      </c>
      <c r="FS515" s="222">
        <f t="shared" si="1282"/>
        <v>0</v>
      </c>
      <c r="FT515" s="222">
        <f t="shared" si="1283"/>
        <v>0</v>
      </c>
      <c r="FU515" s="222">
        <f t="shared" si="1284"/>
        <v>0</v>
      </c>
      <c r="FV515" s="222">
        <f t="shared" si="1285"/>
        <v>0</v>
      </c>
      <c r="FW515" s="222">
        <f t="shared" si="1286"/>
        <v>0</v>
      </c>
      <c r="FX515" s="222">
        <f t="shared" si="1287"/>
        <v>0</v>
      </c>
      <c r="FY515" s="222">
        <f t="shared" si="1288"/>
        <v>0</v>
      </c>
      <c r="FZ515" s="222">
        <f t="shared" si="1289"/>
        <v>0</v>
      </c>
      <c r="GA515" s="222">
        <f t="shared" si="1290"/>
        <v>0</v>
      </c>
      <c r="GB515" s="222">
        <f t="shared" si="1291"/>
        <v>0</v>
      </c>
      <c r="GC515" s="222">
        <f t="shared" si="1292"/>
        <v>0</v>
      </c>
      <c r="GD515" s="222">
        <f t="shared" si="1293"/>
        <v>0</v>
      </c>
      <c r="GE515" s="222">
        <f t="shared" si="1294"/>
        <v>0</v>
      </c>
      <c r="GF515" s="222">
        <f t="shared" si="1295"/>
        <v>0</v>
      </c>
      <c r="GG515" s="222">
        <f t="shared" si="1296"/>
        <v>0</v>
      </c>
      <c r="GH515" s="222">
        <f t="shared" si="1297"/>
        <v>0</v>
      </c>
      <c r="GI515" s="222">
        <f t="shared" si="1298"/>
        <v>0</v>
      </c>
      <c r="GJ515" s="222">
        <f t="shared" si="1299"/>
        <v>0</v>
      </c>
      <c r="GK515" s="222">
        <f t="shared" si="1300"/>
        <v>0</v>
      </c>
      <c r="GL515" s="222">
        <f t="shared" si="1301"/>
        <v>0</v>
      </c>
      <c r="GM515" s="222">
        <f t="shared" si="1302"/>
        <v>0</v>
      </c>
      <c r="GN515" s="222">
        <f t="shared" si="1303"/>
        <v>0</v>
      </c>
      <c r="GO515" s="222">
        <f t="shared" si="1304"/>
        <v>0</v>
      </c>
      <c r="GP515" s="222">
        <f t="shared" si="1305"/>
        <v>0</v>
      </c>
      <c r="GQ515" s="222">
        <f t="shared" si="1306"/>
        <v>0</v>
      </c>
      <c r="GR515" s="222">
        <f t="shared" si="1307"/>
        <v>0</v>
      </c>
      <c r="GS515" s="222">
        <f t="shared" si="1308"/>
        <v>0</v>
      </c>
      <c r="GT515" s="222">
        <f t="shared" si="1309"/>
        <v>0</v>
      </c>
      <c r="GU515" s="222">
        <f t="shared" si="1310"/>
        <v>0</v>
      </c>
      <c r="GV515" s="222">
        <f t="shared" si="1311"/>
        <v>0</v>
      </c>
      <c r="GW515" s="222">
        <f t="shared" si="1312"/>
        <v>0</v>
      </c>
      <c r="GX515" s="222">
        <f t="shared" si="1313"/>
        <v>0</v>
      </c>
      <c r="GY515" s="222">
        <f t="shared" si="1314"/>
        <v>0</v>
      </c>
      <c r="GZ515" s="222">
        <f t="shared" si="1315"/>
        <v>0</v>
      </c>
      <c r="HA515" s="222">
        <f t="shared" si="1316"/>
        <v>0</v>
      </c>
      <c r="HB515" s="222">
        <f t="shared" si="1317"/>
        <v>0</v>
      </c>
      <c r="HC515" s="222">
        <f t="shared" si="1318"/>
        <v>0</v>
      </c>
      <c r="HD515" s="222">
        <f t="shared" si="1319"/>
        <v>0</v>
      </c>
      <c r="HE515" s="222">
        <f t="shared" si="1320"/>
        <v>0</v>
      </c>
      <c r="HF515" s="222">
        <f t="shared" si="1321"/>
        <v>0</v>
      </c>
      <c r="HG515" s="222">
        <f t="shared" si="1322"/>
        <v>0</v>
      </c>
      <c r="HH515" s="222">
        <f t="shared" si="1323"/>
        <v>0</v>
      </c>
      <c r="HI515" s="222">
        <f t="shared" si="1324"/>
        <v>0</v>
      </c>
      <c r="HJ515" s="222">
        <f t="shared" si="1325"/>
        <v>0</v>
      </c>
      <c r="HK515" s="222">
        <f t="shared" si="1326"/>
        <v>0</v>
      </c>
      <c r="HL515" s="222">
        <f t="shared" si="1327"/>
        <v>0</v>
      </c>
      <c r="HM515" s="222">
        <f t="shared" si="1328"/>
        <v>0</v>
      </c>
      <c r="HN515" s="222">
        <f t="shared" si="1329"/>
        <v>0</v>
      </c>
      <c r="HO515" s="222">
        <f t="shared" si="1330"/>
        <v>0</v>
      </c>
      <c r="HP515" s="222">
        <f t="shared" si="1331"/>
        <v>0</v>
      </c>
      <c r="HQ515" s="222">
        <f t="shared" si="1332"/>
        <v>0</v>
      </c>
      <c r="HR515" s="222">
        <f t="shared" si="1333"/>
        <v>0</v>
      </c>
      <c r="HS515" s="222">
        <f t="shared" si="1334"/>
        <v>0</v>
      </c>
      <c r="HT515" s="222">
        <f t="shared" si="1335"/>
        <v>0</v>
      </c>
      <c r="HU515" s="222">
        <f t="shared" si="1336"/>
        <v>0</v>
      </c>
      <c r="HV515" s="222">
        <f t="shared" si="1337"/>
        <v>0</v>
      </c>
      <c r="HW515" s="222">
        <f t="shared" si="1338"/>
        <v>0</v>
      </c>
      <c r="HX515" s="222">
        <f t="shared" si="1339"/>
        <v>0</v>
      </c>
      <c r="HY515" s="222">
        <f t="shared" si="1340"/>
        <v>0</v>
      </c>
      <c r="HZ515" s="222">
        <f t="shared" si="1341"/>
        <v>0</v>
      </c>
      <c r="IA515" s="222">
        <f t="shared" si="1342"/>
        <v>0</v>
      </c>
      <c r="IB515" s="222">
        <f t="shared" si="1343"/>
        <v>0</v>
      </c>
      <c r="IC515" s="222">
        <f t="shared" si="1344"/>
        <v>0</v>
      </c>
      <c r="ID515" s="222">
        <f t="shared" si="1345"/>
        <v>0</v>
      </c>
      <c r="IE515" s="222">
        <f t="shared" si="1346"/>
        <v>0</v>
      </c>
      <c r="IF515" s="222">
        <f t="shared" si="1347"/>
        <v>0</v>
      </c>
      <c r="IG515" s="222">
        <f t="shared" si="1348"/>
        <v>0</v>
      </c>
      <c r="IH515" s="222">
        <f t="shared" si="1349"/>
        <v>0</v>
      </c>
      <c r="II515" s="222">
        <f t="shared" si="1350"/>
        <v>0</v>
      </c>
      <c r="IJ515" s="222">
        <f t="shared" si="1351"/>
        <v>0</v>
      </c>
      <c r="IK515" s="222">
        <f t="shared" si="1352"/>
        <v>0</v>
      </c>
      <c r="IL515" s="222">
        <f t="shared" si="1353"/>
        <v>0</v>
      </c>
      <c r="IM515" s="222">
        <f t="shared" si="1354"/>
        <v>0</v>
      </c>
      <c r="IN515" s="222">
        <f t="shared" si="1355"/>
        <v>0</v>
      </c>
      <c r="IO515" s="222">
        <f t="shared" si="1356"/>
        <v>0</v>
      </c>
      <c r="IP515" s="222">
        <f t="shared" si="1357"/>
        <v>0</v>
      </c>
      <c r="IQ515" s="222">
        <f t="shared" si="1358"/>
        <v>0</v>
      </c>
      <c r="IR515" s="222">
        <f t="shared" si="1359"/>
        <v>0</v>
      </c>
      <c r="IS515" s="222">
        <f t="shared" si="1360"/>
        <v>0</v>
      </c>
      <c r="IT515" s="222">
        <f t="shared" si="1361"/>
        <v>0</v>
      </c>
      <c r="IU515" s="222">
        <f t="shared" si="1362"/>
        <v>0</v>
      </c>
      <c r="IV515" s="222">
        <f t="shared" si="1363"/>
        <v>0</v>
      </c>
      <c r="IW515" s="222">
        <f t="shared" si="1364"/>
        <v>0</v>
      </c>
      <c r="IX515" s="222">
        <f t="shared" si="1365"/>
        <v>0</v>
      </c>
      <c r="IY515" s="222">
        <f t="shared" si="1366"/>
        <v>0</v>
      </c>
      <c r="IZ515" s="222">
        <f t="shared" si="1367"/>
        <v>0</v>
      </c>
      <c r="JA515" s="222">
        <f t="shared" si="1368"/>
        <v>0</v>
      </c>
      <c r="JB515" s="222">
        <f t="shared" si="1369"/>
        <v>0</v>
      </c>
    </row>
    <row r="516" spans="2:262">
      <c r="B516" s="230">
        <v>155</v>
      </c>
      <c r="C516" s="229">
        <f t="shared" si="1370"/>
        <v>3.0273437500000023E-3</v>
      </c>
      <c r="D516" s="226">
        <f t="shared" ca="1" si="1113"/>
        <v>17.999999999956639</v>
      </c>
      <c r="E516" s="225">
        <f ca="1">FE361</f>
        <v>-4.336064100716597E-11</v>
      </c>
      <c r="F516" s="224">
        <v>155</v>
      </c>
      <c r="G516" s="222">
        <f t="shared" si="1114"/>
        <v>0</v>
      </c>
      <c r="H516" s="222">
        <f t="shared" si="1115"/>
        <v>0</v>
      </c>
      <c r="I516" s="222">
        <f t="shared" si="1116"/>
        <v>0</v>
      </c>
      <c r="J516" s="222">
        <f t="shared" si="1117"/>
        <v>0</v>
      </c>
      <c r="K516" s="222">
        <f t="shared" si="1118"/>
        <v>0</v>
      </c>
      <c r="L516" s="222">
        <f t="shared" si="1119"/>
        <v>0</v>
      </c>
      <c r="M516" s="222">
        <f t="shared" si="1120"/>
        <v>0</v>
      </c>
      <c r="N516" s="222">
        <f t="shared" si="1121"/>
        <v>0</v>
      </c>
      <c r="O516" s="222">
        <f t="shared" si="1122"/>
        <v>0</v>
      </c>
      <c r="P516" s="222">
        <f t="shared" si="1123"/>
        <v>0</v>
      </c>
      <c r="Q516" s="222">
        <f t="shared" si="1124"/>
        <v>0</v>
      </c>
      <c r="R516" s="222">
        <f t="shared" si="1125"/>
        <v>0</v>
      </c>
      <c r="S516" s="222">
        <f t="shared" si="1126"/>
        <v>0</v>
      </c>
      <c r="T516" s="222">
        <f t="shared" si="1127"/>
        <v>0</v>
      </c>
      <c r="U516" s="222">
        <f t="shared" si="1128"/>
        <v>0</v>
      </c>
      <c r="V516" s="222">
        <f t="shared" si="1129"/>
        <v>0</v>
      </c>
      <c r="W516" s="222">
        <f t="shared" si="1130"/>
        <v>0</v>
      </c>
      <c r="X516" s="222">
        <f t="shared" si="1131"/>
        <v>0</v>
      </c>
      <c r="Y516" s="222">
        <f t="shared" si="1132"/>
        <v>0</v>
      </c>
      <c r="Z516" s="222">
        <f t="shared" si="1133"/>
        <v>0</v>
      </c>
      <c r="AA516" s="222">
        <f t="shared" si="1134"/>
        <v>0</v>
      </c>
      <c r="AB516" s="222">
        <f t="shared" si="1135"/>
        <v>0</v>
      </c>
      <c r="AC516" s="222">
        <f t="shared" si="1136"/>
        <v>0</v>
      </c>
      <c r="AD516" s="222">
        <f t="shared" si="1137"/>
        <v>0</v>
      </c>
      <c r="AE516" s="222">
        <f t="shared" si="1138"/>
        <v>0</v>
      </c>
      <c r="AF516" s="222">
        <f t="shared" si="1139"/>
        <v>0</v>
      </c>
      <c r="AG516" s="222">
        <f t="shared" si="1140"/>
        <v>0</v>
      </c>
      <c r="AH516" s="222">
        <f t="shared" si="1141"/>
        <v>0</v>
      </c>
      <c r="AI516" s="222">
        <f t="shared" si="1142"/>
        <v>0</v>
      </c>
      <c r="AJ516" s="222">
        <f t="shared" si="1143"/>
        <v>0</v>
      </c>
      <c r="AK516" s="222">
        <f t="shared" si="1144"/>
        <v>0</v>
      </c>
      <c r="AL516" s="222">
        <f t="shared" si="1145"/>
        <v>0</v>
      </c>
      <c r="AM516" s="222">
        <f t="shared" si="1146"/>
        <v>0</v>
      </c>
      <c r="AN516" s="222">
        <f t="shared" si="1147"/>
        <v>0</v>
      </c>
      <c r="AO516" s="222">
        <f t="shared" si="1148"/>
        <v>0</v>
      </c>
      <c r="AP516" s="222">
        <f t="shared" si="1149"/>
        <v>0</v>
      </c>
      <c r="AQ516" s="222">
        <f t="shared" si="1150"/>
        <v>0</v>
      </c>
      <c r="AR516" s="222">
        <f t="shared" si="1151"/>
        <v>0</v>
      </c>
      <c r="AS516" s="222">
        <f t="shared" si="1152"/>
        <v>0</v>
      </c>
      <c r="AT516" s="222">
        <f t="shared" si="1153"/>
        <v>0</v>
      </c>
      <c r="AU516" s="222">
        <f t="shared" si="1154"/>
        <v>0</v>
      </c>
      <c r="AV516" s="222">
        <f t="shared" si="1155"/>
        <v>0</v>
      </c>
      <c r="AW516" s="222">
        <f t="shared" si="1156"/>
        <v>0</v>
      </c>
      <c r="AX516" s="222">
        <f t="shared" si="1157"/>
        <v>0</v>
      </c>
      <c r="AY516" s="222">
        <f t="shared" si="1158"/>
        <v>0</v>
      </c>
      <c r="AZ516" s="222">
        <f t="shared" si="1159"/>
        <v>0</v>
      </c>
      <c r="BA516" s="222">
        <f t="shared" si="1160"/>
        <v>0</v>
      </c>
      <c r="BB516" s="222">
        <f t="shared" si="1161"/>
        <v>0</v>
      </c>
      <c r="BC516" s="222">
        <f t="shared" si="1162"/>
        <v>0</v>
      </c>
      <c r="BD516" s="222">
        <f t="shared" si="1163"/>
        <v>0</v>
      </c>
      <c r="BE516" s="222">
        <f t="shared" si="1164"/>
        <v>0</v>
      </c>
      <c r="BF516" s="222">
        <f t="shared" si="1165"/>
        <v>0</v>
      </c>
      <c r="BG516" s="222">
        <f t="shared" si="1166"/>
        <v>0</v>
      </c>
      <c r="BH516" s="222">
        <f t="shared" si="1167"/>
        <v>0</v>
      </c>
      <c r="BI516" s="222">
        <f t="shared" si="1168"/>
        <v>0</v>
      </c>
      <c r="BJ516" s="222">
        <f t="shared" si="1169"/>
        <v>0</v>
      </c>
      <c r="BK516" s="222">
        <f t="shared" si="1170"/>
        <v>0</v>
      </c>
      <c r="BL516" s="222">
        <f t="shared" si="1171"/>
        <v>0</v>
      </c>
      <c r="BM516" s="222">
        <f t="shared" si="1172"/>
        <v>0</v>
      </c>
      <c r="BN516" s="222">
        <f t="shared" si="1173"/>
        <v>0</v>
      </c>
      <c r="BO516" s="222">
        <f t="shared" si="1174"/>
        <v>0</v>
      </c>
      <c r="BP516" s="222">
        <f t="shared" si="1175"/>
        <v>0</v>
      </c>
      <c r="BQ516" s="222">
        <f t="shared" si="1176"/>
        <v>0</v>
      </c>
      <c r="BR516" s="222">
        <f t="shared" si="1177"/>
        <v>0</v>
      </c>
      <c r="BS516" s="222">
        <f t="shared" si="1178"/>
        <v>0</v>
      </c>
      <c r="BT516" s="222">
        <f t="shared" si="1179"/>
        <v>0</v>
      </c>
      <c r="BU516" s="222">
        <f t="shared" si="1180"/>
        <v>0</v>
      </c>
      <c r="BV516" s="222">
        <f t="shared" si="1181"/>
        <v>0</v>
      </c>
      <c r="BW516" s="222">
        <f t="shared" si="1182"/>
        <v>0</v>
      </c>
      <c r="BX516" s="222">
        <f t="shared" si="1183"/>
        <v>0</v>
      </c>
      <c r="BY516" s="222">
        <f t="shared" si="1184"/>
        <v>0</v>
      </c>
      <c r="BZ516" s="222">
        <f t="shared" si="1185"/>
        <v>0</v>
      </c>
      <c r="CA516" s="222">
        <f t="shared" si="1186"/>
        <v>0</v>
      </c>
      <c r="CB516" s="222">
        <f t="shared" si="1187"/>
        <v>0</v>
      </c>
      <c r="CC516" s="222">
        <f t="shared" si="1188"/>
        <v>0</v>
      </c>
      <c r="CD516" s="222">
        <f t="shared" si="1189"/>
        <v>0</v>
      </c>
      <c r="CE516" s="222">
        <f t="shared" si="1190"/>
        <v>0</v>
      </c>
      <c r="CF516" s="222">
        <f t="shared" si="1191"/>
        <v>0</v>
      </c>
      <c r="CG516" s="222">
        <f t="shared" si="1192"/>
        <v>0</v>
      </c>
      <c r="CH516" s="222">
        <f t="shared" si="1193"/>
        <v>0</v>
      </c>
      <c r="CI516" s="222">
        <f t="shared" si="1194"/>
        <v>0</v>
      </c>
      <c r="CJ516" s="222">
        <f t="shared" si="1195"/>
        <v>0</v>
      </c>
      <c r="CK516" s="222">
        <f t="shared" si="1196"/>
        <v>0</v>
      </c>
      <c r="CL516" s="222">
        <f t="shared" si="1197"/>
        <v>0</v>
      </c>
      <c r="CM516" s="222">
        <f t="shared" si="1198"/>
        <v>0</v>
      </c>
      <c r="CN516" s="222">
        <f t="shared" si="1199"/>
        <v>0</v>
      </c>
      <c r="CO516" s="222">
        <f t="shared" si="1200"/>
        <v>0</v>
      </c>
      <c r="CP516" s="222">
        <f t="shared" si="1201"/>
        <v>0</v>
      </c>
      <c r="CQ516" s="222">
        <f t="shared" si="1202"/>
        <v>0</v>
      </c>
      <c r="CR516" s="222">
        <f t="shared" si="1203"/>
        <v>0</v>
      </c>
      <c r="CS516" s="222">
        <f t="shared" si="1204"/>
        <v>0</v>
      </c>
      <c r="CT516" s="222">
        <f t="shared" si="1205"/>
        <v>0</v>
      </c>
      <c r="CU516" s="222">
        <f t="shared" si="1206"/>
        <v>0</v>
      </c>
      <c r="CV516" s="222">
        <f t="shared" si="1207"/>
        <v>0</v>
      </c>
      <c r="CW516" s="222">
        <f t="shared" si="1208"/>
        <v>0</v>
      </c>
      <c r="CX516" s="222">
        <f t="shared" si="1209"/>
        <v>0</v>
      </c>
      <c r="CY516" s="222">
        <f t="shared" si="1210"/>
        <v>0</v>
      </c>
      <c r="CZ516" s="222">
        <f t="shared" si="1211"/>
        <v>0</v>
      </c>
      <c r="DA516" s="222">
        <f t="shared" si="1212"/>
        <v>0</v>
      </c>
      <c r="DB516" s="222">
        <f t="shared" si="1213"/>
        <v>0</v>
      </c>
      <c r="DC516" s="222">
        <f t="shared" si="1214"/>
        <v>0</v>
      </c>
      <c r="DD516" s="222">
        <f t="shared" si="1215"/>
        <v>0</v>
      </c>
      <c r="DE516" s="222">
        <f t="shared" si="1216"/>
        <v>0</v>
      </c>
      <c r="DF516" s="222">
        <f t="shared" si="1217"/>
        <v>0</v>
      </c>
      <c r="DG516" s="222">
        <f t="shared" si="1218"/>
        <v>0</v>
      </c>
      <c r="DH516" s="222">
        <f t="shared" si="1219"/>
        <v>0</v>
      </c>
      <c r="DI516" s="222">
        <f t="shared" si="1220"/>
        <v>0</v>
      </c>
      <c r="DJ516" s="222">
        <f t="shared" si="1221"/>
        <v>0</v>
      </c>
      <c r="DK516" s="222">
        <f t="shared" si="1222"/>
        <v>0</v>
      </c>
      <c r="DL516" s="222">
        <f t="shared" si="1223"/>
        <v>0</v>
      </c>
      <c r="DM516" s="222">
        <f t="shared" si="1224"/>
        <v>0</v>
      </c>
      <c r="DN516" s="222">
        <f t="shared" si="1225"/>
        <v>0</v>
      </c>
      <c r="DO516" s="222">
        <f t="shared" si="1226"/>
        <v>0</v>
      </c>
      <c r="DP516" s="222">
        <f t="shared" si="1227"/>
        <v>0</v>
      </c>
      <c r="DQ516" s="222">
        <f t="shared" si="1228"/>
        <v>0</v>
      </c>
      <c r="DR516" s="222">
        <f t="shared" si="1229"/>
        <v>0</v>
      </c>
      <c r="DS516" s="222">
        <f t="shared" si="1230"/>
        <v>0</v>
      </c>
      <c r="DT516" s="222">
        <f t="shared" si="1231"/>
        <v>0</v>
      </c>
      <c r="DU516" s="222">
        <f t="shared" si="1232"/>
        <v>0</v>
      </c>
      <c r="DV516" s="222">
        <f t="shared" si="1233"/>
        <v>0</v>
      </c>
      <c r="DW516" s="222">
        <f t="shared" si="1234"/>
        <v>0</v>
      </c>
      <c r="DX516" s="222">
        <f t="shared" si="1235"/>
        <v>0</v>
      </c>
      <c r="DY516" s="222">
        <f t="shared" si="1236"/>
        <v>0</v>
      </c>
      <c r="DZ516" s="222">
        <f t="shared" si="1237"/>
        <v>0</v>
      </c>
      <c r="EA516" s="222">
        <f t="shared" si="1238"/>
        <v>0</v>
      </c>
      <c r="EB516" s="222">
        <f t="shared" si="1239"/>
        <v>0</v>
      </c>
      <c r="EC516" s="222">
        <f t="shared" si="1240"/>
        <v>0</v>
      </c>
      <c r="ED516" s="222">
        <f t="shared" si="1241"/>
        <v>0</v>
      </c>
      <c r="EE516" s="222">
        <f t="shared" si="1242"/>
        <v>0</v>
      </c>
      <c r="EF516" s="222">
        <f t="shared" si="1243"/>
        <v>0</v>
      </c>
      <c r="EG516" s="222">
        <f t="shared" si="1244"/>
        <v>0</v>
      </c>
      <c r="EH516" s="222">
        <f t="shared" si="1245"/>
        <v>0</v>
      </c>
      <c r="EI516" s="222">
        <f t="shared" si="1246"/>
        <v>0</v>
      </c>
      <c r="EJ516" s="222">
        <f t="shared" si="1247"/>
        <v>0</v>
      </c>
      <c r="EK516" s="222">
        <f t="shared" si="1248"/>
        <v>0</v>
      </c>
      <c r="EL516" s="222">
        <f t="shared" si="1249"/>
        <v>0</v>
      </c>
      <c r="EM516" s="222">
        <f t="shared" si="1250"/>
        <v>0</v>
      </c>
      <c r="EN516" s="222">
        <f t="shared" si="1251"/>
        <v>0</v>
      </c>
      <c r="EO516" s="222">
        <f t="shared" si="1252"/>
        <v>0</v>
      </c>
      <c r="EP516" s="222">
        <f t="shared" si="1253"/>
        <v>0</v>
      </c>
      <c r="EQ516" s="222">
        <f t="shared" si="1254"/>
        <v>0</v>
      </c>
      <c r="ER516" s="222">
        <f t="shared" si="1255"/>
        <v>0</v>
      </c>
      <c r="ES516" s="222">
        <f t="shared" si="1256"/>
        <v>0</v>
      </c>
      <c r="ET516" s="222">
        <f t="shared" si="1257"/>
        <v>0</v>
      </c>
      <c r="EU516" s="222">
        <f t="shared" si="1258"/>
        <v>0</v>
      </c>
      <c r="EV516" s="222">
        <f t="shared" si="1259"/>
        <v>0</v>
      </c>
      <c r="EW516" s="222">
        <f t="shared" si="1260"/>
        <v>0</v>
      </c>
      <c r="EX516" s="222">
        <f t="shared" si="1261"/>
        <v>0</v>
      </c>
      <c r="EY516" s="222">
        <f t="shared" si="1262"/>
        <v>0</v>
      </c>
      <c r="EZ516" s="222">
        <f t="shared" si="1263"/>
        <v>0</v>
      </c>
      <c r="FA516" s="222">
        <f t="shared" si="1264"/>
        <v>0</v>
      </c>
      <c r="FB516" s="222">
        <f t="shared" si="1265"/>
        <v>0</v>
      </c>
      <c r="FC516" s="222">
        <f t="shared" si="1266"/>
        <v>0</v>
      </c>
      <c r="FD516" s="222">
        <f t="shared" si="1267"/>
        <v>0</v>
      </c>
      <c r="FE516" s="222">
        <f t="shared" si="1268"/>
        <v>0</v>
      </c>
      <c r="FF516" s="222">
        <f t="shared" si="1269"/>
        <v>0</v>
      </c>
      <c r="FG516" s="222">
        <f t="shared" si="1270"/>
        <v>0</v>
      </c>
      <c r="FH516" s="222">
        <f t="shared" si="1271"/>
        <v>0</v>
      </c>
      <c r="FI516" s="222">
        <f t="shared" si="1272"/>
        <v>0</v>
      </c>
      <c r="FJ516" s="222">
        <f t="shared" si="1273"/>
        <v>0</v>
      </c>
      <c r="FK516" s="222">
        <f t="shared" si="1274"/>
        <v>0</v>
      </c>
      <c r="FL516" s="222">
        <f t="shared" si="1275"/>
        <v>0</v>
      </c>
      <c r="FM516" s="222">
        <f t="shared" si="1276"/>
        <v>0</v>
      </c>
      <c r="FN516" s="222">
        <f t="shared" si="1277"/>
        <v>0</v>
      </c>
      <c r="FO516" s="222">
        <f t="shared" si="1278"/>
        <v>0</v>
      </c>
      <c r="FP516" s="222">
        <f t="shared" si="1279"/>
        <v>0</v>
      </c>
      <c r="FQ516" s="222">
        <f t="shared" si="1280"/>
        <v>0</v>
      </c>
      <c r="FR516" s="222">
        <f t="shared" si="1281"/>
        <v>0</v>
      </c>
      <c r="FS516" s="222">
        <f t="shared" si="1282"/>
        <v>0</v>
      </c>
      <c r="FT516" s="222">
        <f t="shared" si="1283"/>
        <v>0</v>
      </c>
      <c r="FU516" s="222">
        <f t="shared" si="1284"/>
        <v>0</v>
      </c>
      <c r="FV516" s="222">
        <f t="shared" si="1285"/>
        <v>0</v>
      </c>
      <c r="FW516" s="222">
        <f t="shared" si="1286"/>
        <v>0</v>
      </c>
      <c r="FX516" s="222">
        <f t="shared" si="1287"/>
        <v>0</v>
      </c>
      <c r="FY516" s="222">
        <f t="shared" si="1288"/>
        <v>0</v>
      </c>
      <c r="FZ516" s="222">
        <f t="shared" si="1289"/>
        <v>0</v>
      </c>
      <c r="GA516" s="222">
        <f t="shared" si="1290"/>
        <v>0</v>
      </c>
      <c r="GB516" s="222">
        <f t="shared" si="1291"/>
        <v>0</v>
      </c>
      <c r="GC516" s="222">
        <f t="shared" si="1292"/>
        <v>0</v>
      </c>
      <c r="GD516" s="222">
        <f t="shared" si="1293"/>
        <v>0</v>
      </c>
      <c r="GE516" s="222">
        <f t="shared" si="1294"/>
        <v>0</v>
      </c>
      <c r="GF516" s="222">
        <f t="shared" si="1295"/>
        <v>0</v>
      </c>
      <c r="GG516" s="222">
        <f t="shared" si="1296"/>
        <v>0</v>
      </c>
      <c r="GH516" s="222">
        <f t="shared" si="1297"/>
        <v>0</v>
      </c>
      <c r="GI516" s="222">
        <f t="shared" si="1298"/>
        <v>0</v>
      </c>
      <c r="GJ516" s="222">
        <f t="shared" si="1299"/>
        <v>0</v>
      </c>
      <c r="GK516" s="222">
        <f t="shared" si="1300"/>
        <v>0</v>
      </c>
      <c r="GL516" s="222">
        <f t="shared" si="1301"/>
        <v>0</v>
      </c>
      <c r="GM516" s="222">
        <f t="shared" si="1302"/>
        <v>0</v>
      </c>
      <c r="GN516" s="222">
        <f t="shared" si="1303"/>
        <v>0</v>
      </c>
      <c r="GO516" s="222">
        <f t="shared" si="1304"/>
        <v>0</v>
      </c>
      <c r="GP516" s="222">
        <f t="shared" si="1305"/>
        <v>0</v>
      </c>
      <c r="GQ516" s="222">
        <f t="shared" si="1306"/>
        <v>0</v>
      </c>
      <c r="GR516" s="222">
        <f t="shared" si="1307"/>
        <v>0</v>
      </c>
      <c r="GS516" s="222">
        <f t="shared" si="1308"/>
        <v>0</v>
      </c>
      <c r="GT516" s="222">
        <f t="shared" si="1309"/>
        <v>0</v>
      </c>
      <c r="GU516" s="222">
        <f t="shared" si="1310"/>
        <v>0</v>
      </c>
      <c r="GV516" s="222">
        <f t="shared" si="1311"/>
        <v>0</v>
      </c>
      <c r="GW516" s="222">
        <f t="shared" si="1312"/>
        <v>0</v>
      </c>
      <c r="GX516" s="222">
        <f t="shared" si="1313"/>
        <v>0</v>
      </c>
      <c r="GY516" s="222">
        <f t="shared" si="1314"/>
        <v>0</v>
      </c>
      <c r="GZ516" s="222">
        <f t="shared" si="1315"/>
        <v>0</v>
      </c>
      <c r="HA516" s="222">
        <f t="shared" si="1316"/>
        <v>0</v>
      </c>
      <c r="HB516" s="222">
        <f t="shared" si="1317"/>
        <v>0</v>
      </c>
      <c r="HC516" s="222">
        <f t="shared" si="1318"/>
        <v>0</v>
      </c>
      <c r="HD516" s="222">
        <f t="shared" si="1319"/>
        <v>0</v>
      </c>
      <c r="HE516" s="222">
        <f t="shared" si="1320"/>
        <v>0</v>
      </c>
      <c r="HF516" s="222">
        <f t="shared" si="1321"/>
        <v>0</v>
      </c>
      <c r="HG516" s="222">
        <f t="shared" si="1322"/>
        <v>0</v>
      </c>
      <c r="HH516" s="222">
        <f t="shared" si="1323"/>
        <v>0</v>
      </c>
      <c r="HI516" s="222">
        <f t="shared" si="1324"/>
        <v>0</v>
      </c>
      <c r="HJ516" s="222">
        <f t="shared" si="1325"/>
        <v>0</v>
      </c>
      <c r="HK516" s="222">
        <f t="shared" si="1326"/>
        <v>0</v>
      </c>
      <c r="HL516" s="222">
        <f t="shared" si="1327"/>
        <v>0</v>
      </c>
      <c r="HM516" s="222">
        <f t="shared" si="1328"/>
        <v>0</v>
      </c>
      <c r="HN516" s="222">
        <f t="shared" si="1329"/>
        <v>0</v>
      </c>
      <c r="HO516" s="222">
        <f t="shared" si="1330"/>
        <v>0</v>
      </c>
      <c r="HP516" s="222">
        <f t="shared" si="1331"/>
        <v>0</v>
      </c>
      <c r="HQ516" s="222">
        <f t="shared" si="1332"/>
        <v>0</v>
      </c>
      <c r="HR516" s="222">
        <f t="shared" si="1333"/>
        <v>0</v>
      </c>
      <c r="HS516" s="222">
        <f t="shared" si="1334"/>
        <v>0</v>
      </c>
      <c r="HT516" s="222">
        <f t="shared" si="1335"/>
        <v>0</v>
      </c>
      <c r="HU516" s="222">
        <f t="shared" si="1336"/>
        <v>0</v>
      </c>
      <c r="HV516" s="222">
        <f t="shared" si="1337"/>
        <v>0</v>
      </c>
      <c r="HW516" s="222">
        <f t="shared" si="1338"/>
        <v>0</v>
      </c>
      <c r="HX516" s="222">
        <f t="shared" si="1339"/>
        <v>0</v>
      </c>
      <c r="HY516" s="222">
        <f t="shared" si="1340"/>
        <v>0</v>
      </c>
      <c r="HZ516" s="222">
        <f t="shared" si="1341"/>
        <v>0</v>
      </c>
      <c r="IA516" s="222">
        <f t="shared" si="1342"/>
        <v>0</v>
      </c>
      <c r="IB516" s="222">
        <f t="shared" si="1343"/>
        <v>0</v>
      </c>
      <c r="IC516" s="222">
        <f t="shared" si="1344"/>
        <v>0</v>
      </c>
      <c r="ID516" s="222">
        <f t="shared" si="1345"/>
        <v>0</v>
      </c>
      <c r="IE516" s="222">
        <f t="shared" si="1346"/>
        <v>0</v>
      </c>
      <c r="IF516" s="222">
        <f t="shared" si="1347"/>
        <v>0</v>
      </c>
      <c r="IG516" s="222">
        <f t="shared" si="1348"/>
        <v>0</v>
      </c>
      <c r="IH516" s="222">
        <f t="shared" si="1349"/>
        <v>0</v>
      </c>
      <c r="II516" s="222">
        <f t="shared" si="1350"/>
        <v>0</v>
      </c>
      <c r="IJ516" s="222">
        <f t="shared" si="1351"/>
        <v>0</v>
      </c>
      <c r="IK516" s="222">
        <f t="shared" si="1352"/>
        <v>0</v>
      </c>
      <c r="IL516" s="222">
        <f t="shared" si="1353"/>
        <v>0</v>
      </c>
      <c r="IM516" s="222">
        <f t="shared" si="1354"/>
        <v>0</v>
      </c>
      <c r="IN516" s="222">
        <f t="shared" si="1355"/>
        <v>0</v>
      </c>
      <c r="IO516" s="222">
        <f t="shared" si="1356"/>
        <v>0</v>
      </c>
      <c r="IP516" s="222">
        <f t="shared" si="1357"/>
        <v>0</v>
      </c>
      <c r="IQ516" s="222">
        <f t="shared" si="1358"/>
        <v>0</v>
      </c>
      <c r="IR516" s="222">
        <f t="shared" si="1359"/>
        <v>0</v>
      </c>
      <c r="IS516" s="222">
        <f t="shared" si="1360"/>
        <v>0</v>
      </c>
      <c r="IT516" s="222">
        <f t="shared" si="1361"/>
        <v>0</v>
      </c>
      <c r="IU516" s="222">
        <f t="shared" si="1362"/>
        <v>0</v>
      </c>
      <c r="IV516" s="222">
        <f t="shared" si="1363"/>
        <v>0</v>
      </c>
      <c r="IW516" s="222">
        <f t="shared" si="1364"/>
        <v>0</v>
      </c>
      <c r="IX516" s="222">
        <f t="shared" si="1365"/>
        <v>0</v>
      </c>
      <c r="IY516" s="222">
        <f t="shared" si="1366"/>
        <v>0</v>
      </c>
      <c r="IZ516" s="222">
        <f t="shared" si="1367"/>
        <v>0</v>
      </c>
      <c r="JA516" s="222">
        <f t="shared" si="1368"/>
        <v>0</v>
      </c>
      <c r="JB516" s="222">
        <f t="shared" si="1369"/>
        <v>0</v>
      </c>
    </row>
    <row r="517" spans="2:262">
      <c r="B517" s="230">
        <v>156</v>
      </c>
      <c r="C517" s="229">
        <f t="shared" si="1370"/>
        <v>3.0468750000000023E-3</v>
      </c>
      <c r="D517" s="226">
        <f t="shared" ca="1" si="1113"/>
        <v>17.999999999938705</v>
      </c>
      <c r="E517" s="225">
        <f ca="1">FF361</f>
        <v>-6.1296170642887225E-11</v>
      </c>
      <c r="F517" s="224">
        <v>156</v>
      </c>
      <c r="G517" s="222">
        <f t="shared" si="1114"/>
        <v>0</v>
      </c>
      <c r="H517" s="222">
        <f t="shared" si="1115"/>
        <v>0</v>
      </c>
      <c r="I517" s="222">
        <f t="shared" si="1116"/>
        <v>0</v>
      </c>
      <c r="J517" s="222">
        <f t="shared" si="1117"/>
        <v>0</v>
      </c>
      <c r="K517" s="222">
        <f t="shared" si="1118"/>
        <v>0</v>
      </c>
      <c r="L517" s="222">
        <f t="shared" si="1119"/>
        <v>0</v>
      </c>
      <c r="M517" s="222">
        <f t="shared" si="1120"/>
        <v>0</v>
      </c>
      <c r="N517" s="222">
        <f t="shared" si="1121"/>
        <v>0</v>
      </c>
      <c r="O517" s="222">
        <f t="shared" si="1122"/>
        <v>0</v>
      </c>
      <c r="P517" s="222">
        <f t="shared" si="1123"/>
        <v>0</v>
      </c>
      <c r="Q517" s="222">
        <f t="shared" si="1124"/>
        <v>0</v>
      </c>
      <c r="R517" s="222">
        <f t="shared" si="1125"/>
        <v>0</v>
      </c>
      <c r="S517" s="222">
        <f t="shared" si="1126"/>
        <v>0</v>
      </c>
      <c r="T517" s="222">
        <f t="shared" si="1127"/>
        <v>0</v>
      </c>
      <c r="U517" s="222">
        <f t="shared" si="1128"/>
        <v>0</v>
      </c>
      <c r="V517" s="222">
        <f t="shared" si="1129"/>
        <v>0</v>
      </c>
      <c r="W517" s="222">
        <f t="shared" si="1130"/>
        <v>0</v>
      </c>
      <c r="X517" s="222">
        <f t="shared" si="1131"/>
        <v>0</v>
      </c>
      <c r="Y517" s="222">
        <f t="shared" si="1132"/>
        <v>0</v>
      </c>
      <c r="Z517" s="222">
        <f t="shared" si="1133"/>
        <v>0</v>
      </c>
      <c r="AA517" s="222">
        <f t="shared" si="1134"/>
        <v>0</v>
      </c>
      <c r="AB517" s="222">
        <f t="shared" si="1135"/>
        <v>0</v>
      </c>
      <c r="AC517" s="222">
        <f t="shared" si="1136"/>
        <v>0</v>
      </c>
      <c r="AD517" s="222">
        <f t="shared" si="1137"/>
        <v>0</v>
      </c>
      <c r="AE517" s="222">
        <f t="shared" si="1138"/>
        <v>0</v>
      </c>
      <c r="AF517" s="222">
        <f t="shared" si="1139"/>
        <v>0</v>
      </c>
      <c r="AG517" s="222">
        <f t="shared" si="1140"/>
        <v>0</v>
      </c>
      <c r="AH517" s="222">
        <f t="shared" si="1141"/>
        <v>0</v>
      </c>
      <c r="AI517" s="222">
        <f t="shared" si="1142"/>
        <v>0</v>
      </c>
      <c r="AJ517" s="222">
        <f t="shared" si="1143"/>
        <v>0</v>
      </c>
      <c r="AK517" s="222">
        <f t="shared" si="1144"/>
        <v>0</v>
      </c>
      <c r="AL517" s="222">
        <f t="shared" si="1145"/>
        <v>0</v>
      </c>
      <c r="AM517" s="222">
        <f t="shared" si="1146"/>
        <v>0</v>
      </c>
      <c r="AN517" s="222">
        <f t="shared" si="1147"/>
        <v>0</v>
      </c>
      <c r="AO517" s="222">
        <f t="shared" si="1148"/>
        <v>0</v>
      </c>
      <c r="AP517" s="222">
        <f t="shared" si="1149"/>
        <v>0</v>
      </c>
      <c r="AQ517" s="222">
        <f t="shared" si="1150"/>
        <v>0</v>
      </c>
      <c r="AR517" s="222">
        <f t="shared" si="1151"/>
        <v>0</v>
      </c>
      <c r="AS517" s="222">
        <f t="shared" si="1152"/>
        <v>0</v>
      </c>
      <c r="AT517" s="222">
        <f t="shared" si="1153"/>
        <v>0</v>
      </c>
      <c r="AU517" s="222">
        <f t="shared" si="1154"/>
        <v>0</v>
      </c>
      <c r="AV517" s="222">
        <f t="shared" si="1155"/>
        <v>0</v>
      </c>
      <c r="AW517" s="222">
        <f t="shared" si="1156"/>
        <v>0</v>
      </c>
      <c r="AX517" s="222">
        <f t="shared" si="1157"/>
        <v>0</v>
      </c>
      <c r="AY517" s="222">
        <f t="shared" si="1158"/>
        <v>0</v>
      </c>
      <c r="AZ517" s="222">
        <f t="shared" si="1159"/>
        <v>0</v>
      </c>
      <c r="BA517" s="222">
        <f t="shared" si="1160"/>
        <v>0</v>
      </c>
      <c r="BB517" s="222">
        <f t="shared" si="1161"/>
        <v>0</v>
      </c>
      <c r="BC517" s="222">
        <f t="shared" si="1162"/>
        <v>0</v>
      </c>
      <c r="BD517" s="222">
        <f t="shared" si="1163"/>
        <v>0</v>
      </c>
      <c r="BE517" s="222">
        <f t="shared" si="1164"/>
        <v>0</v>
      </c>
      <c r="BF517" s="222">
        <f t="shared" si="1165"/>
        <v>0</v>
      </c>
      <c r="BG517" s="222">
        <f t="shared" si="1166"/>
        <v>0</v>
      </c>
      <c r="BH517" s="222">
        <f t="shared" si="1167"/>
        <v>0</v>
      </c>
      <c r="BI517" s="222">
        <f t="shared" si="1168"/>
        <v>0</v>
      </c>
      <c r="BJ517" s="222">
        <f t="shared" si="1169"/>
        <v>0</v>
      </c>
      <c r="BK517" s="222">
        <f t="shared" si="1170"/>
        <v>0</v>
      </c>
      <c r="BL517" s="222">
        <f t="shared" si="1171"/>
        <v>0</v>
      </c>
      <c r="BM517" s="222">
        <f t="shared" si="1172"/>
        <v>0</v>
      </c>
      <c r="BN517" s="222">
        <f t="shared" si="1173"/>
        <v>0</v>
      </c>
      <c r="BO517" s="222">
        <f t="shared" si="1174"/>
        <v>0</v>
      </c>
      <c r="BP517" s="222">
        <f t="shared" si="1175"/>
        <v>0</v>
      </c>
      <c r="BQ517" s="222">
        <f t="shared" si="1176"/>
        <v>0</v>
      </c>
      <c r="BR517" s="222">
        <f t="shared" si="1177"/>
        <v>0</v>
      </c>
      <c r="BS517" s="222">
        <f t="shared" si="1178"/>
        <v>0</v>
      </c>
      <c r="BT517" s="222">
        <f t="shared" si="1179"/>
        <v>0</v>
      </c>
      <c r="BU517" s="222">
        <f t="shared" si="1180"/>
        <v>0</v>
      </c>
      <c r="BV517" s="222">
        <f t="shared" si="1181"/>
        <v>0</v>
      </c>
      <c r="BW517" s="222">
        <f t="shared" si="1182"/>
        <v>0</v>
      </c>
      <c r="BX517" s="222">
        <f t="shared" si="1183"/>
        <v>0</v>
      </c>
      <c r="BY517" s="222">
        <f t="shared" si="1184"/>
        <v>0</v>
      </c>
      <c r="BZ517" s="222">
        <f t="shared" si="1185"/>
        <v>0</v>
      </c>
      <c r="CA517" s="222">
        <f t="shared" si="1186"/>
        <v>0</v>
      </c>
      <c r="CB517" s="222">
        <f t="shared" si="1187"/>
        <v>0</v>
      </c>
      <c r="CC517" s="222">
        <f t="shared" si="1188"/>
        <v>0</v>
      </c>
      <c r="CD517" s="222">
        <f t="shared" si="1189"/>
        <v>0</v>
      </c>
      <c r="CE517" s="222">
        <f t="shared" si="1190"/>
        <v>0</v>
      </c>
      <c r="CF517" s="222">
        <f t="shared" si="1191"/>
        <v>0</v>
      </c>
      <c r="CG517" s="222">
        <f t="shared" si="1192"/>
        <v>0</v>
      </c>
      <c r="CH517" s="222">
        <f t="shared" si="1193"/>
        <v>0</v>
      </c>
      <c r="CI517" s="222">
        <f t="shared" si="1194"/>
        <v>0</v>
      </c>
      <c r="CJ517" s="222">
        <f t="shared" si="1195"/>
        <v>0</v>
      </c>
      <c r="CK517" s="222">
        <f t="shared" si="1196"/>
        <v>0</v>
      </c>
      <c r="CL517" s="222">
        <f t="shared" si="1197"/>
        <v>0</v>
      </c>
      <c r="CM517" s="222">
        <f t="shared" si="1198"/>
        <v>0</v>
      </c>
      <c r="CN517" s="222">
        <f t="shared" si="1199"/>
        <v>0</v>
      </c>
      <c r="CO517" s="222">
        <f t="shared" si="1200"/>
        <v>0</v>
      </c>
      <c r="CP517" s="222">
        <f t="shared" si="1201"/>
        <v>0</v>
      </c>
      <c r="CQ517" s="222">
        <f t="shared" si="1202"/>
        <v>0</v>
      </c>
      <c r="CR517" s="222">
        <f t="shared" si="1203"/>
        <v>0</v>
      </c>
      <c r="CS517" s="222">
        <f t="shared" si="1204"/>
        <v>0</v>
      </c>
      <c r="CT517" s="222">
        <f t="shared" si="1205"/>
        <v>0</v>
      </c>
      <c r="CU517" s="222">
        <f t="shared" si="1206"/>
        <v>0</v>
      </c>
      <c r="CV517" s="222">
        <f t="shared" si="1207"/>
        <v>0</v>
      </c>
      <c r="CW517" s="222">
        <f t="shared" si="1208"/>
        <v>0</v>
      </c>
      <c r="CX517" s="222">
        <f t="shared" si="1209"/>
        <v>0</v>
      </c>
      <c r="CY517" s="222">
        <f t="shared" si="1210"/>
        <v>0</v>
      </c>
      <c r="CZ517" s="222">
        <f t="shared" si="1211"/>
        <v>0</v>
      </c>
      <c r="DA517" s="222">
        <f t="shared" si="1212"/>
        <v>0</v>
      </c>
      <c r="DB517" s="222">
        <f t="shared" si="1213"/>
        <v>0</v>
      </c>
      <c r="DC517" s="222">
        <f t="shared" si="1214"/>
        <v>0</v>
      </c>
      <c r="DD517" s="222">
        <f t="shared" si="1215"/>
        <v>0</v>
      </c>
      <c r="DE517" s="222">
        <f t="shared" si="1216"/>
        <v>0</v>
      </c>
      <c r="DF517" s="222">
        <f t="shared" si="1217"/>
        <v>0</v>
      </c>
      <c r="DG517" s="222">
        <f t="shared" si="1218"/>
        <v>0</v>
      </c>
      <c r="DH517" s="222">
        <f t="shared" si="1219"/>
        <v>0</v>
      </c>
      <c r="DI517" s="222">
        <f t="shared" si="1220"/>
        <v>0</v>
      </c>
      <c r="DJ517" s="222">
        <f t="shared" si="1221"/>
        <v>0</v>
      </c>
      <c r="DK517" s="222">
        <f t="shared" si="1222"/>
        <v>0</v>
      </c>
      <c r="DL517" s="222">
        <f t="shared" si="1223"/>
        <v>0</v>
      </c>
      <c r="DM517" s="222">
        <f t="shared" si="1224"/>
        <v>0</v>
      </c>
      <c r="DN517" s="222">
        <f t="shared" si="1225"/>
        <v>0</v>
      </c>
      <c r="DO517" s="222">
        <f t="shared" si="1226"/>
        <v>0</v>
      </c>
      <c r="DP517" s="222">
        <f t="shared" si="1227"/>
        <v>0</v>
      </c>
      <c r="DQ517" s="222">
        <f t="shared" si="1228"/>
        <v>0</v>
      </c>
      <c r="DR517" s="222">
        <f t="shared" si="1229"/>
        <v>0</v>
      </c>
      <c r="DS517" s="222">
        <f t="shared" si="1230"/>
        <v>0</v>
      </c>
      <c r="DT517" s="222">
        <f t="shared" si="1231"/>
        <v>0</v>
      </c>
      <c r="DU517" s="222">
        <f t="shared" si="1232"/>
        <v>0</v>
      </c>
      <c r="DV517" s="222">
        <f t="shared" si="1233"/>
        <v>0</v>
      </c>
      <c r="DW517" s="222">
        <f t="shared" si="1234"/>
        <v>0</v>
      </c>
      <c r="DX517" s="222">
        <f t="shared" si="1235"/>
        <v>0</v>
      </c>
      <c r="DY517" s="222">
        <f t="shared" si="1236"/>
        <v>0</v>
      </c>
      <c r="DZ517" s="222">
        <f t="shared" si="1237"/>
        <v>0</v>
      </c>
      <c r="EA517" s="222">
        <f t="shared" si="1238"/>
        <v>0</v>
      </c>
      <c r="EB517" s="222">
        <f t="shared" si="1239"/>
        <v>0</v>
      </c>
      <c r="EC517" s="222">
        <f t="shared" si="1240"/>
        <v>0</v>
      </c>
      <c r="ED517" s="222">
        <f t="shared" si="1241"/>
        <v>0</v>
      </c>
      <c r="EE517" s="222">
        <f t="shared" si="1242"/>
        <v>0</v>
      </c>
      <c r="EF517" s="222">
        <f t="shared" si="1243"/>
        <v>0</v>
      </c>
      <c r="EG517" s="222">
        <f t="shared" si="1244"/>
        <v>0</v>
      </c>
      <c r="EH517" s="222">
        <f t="shared" si="1245"/>
        <v>0</v>
      </c>
      <c r="EI517" s="222">
        <f t="shared" si="1246"/>
        <v>0</v>
      </c>
      <c r="EJ517" s="222">
        <f t="shared" si="1247"/>
        <v>0</v>
      </c>
      <c r="EK517" s="222">
        <f t="shared" si="1248"/>
        <v>0</v>
      </c>
      <c r="EL517" s="222">
        <f t="shared" si="1249"/>
        <v>0</v>
      </c>
      <c r="EM517" s="222">
        <f t="shared" si="1250"/>
        <v>0</v>
      </c>
      <c r="EN517" s="222">
        <f t="shared" si="1251"/>
        <v>0</v>
      </c>
      <c r="EO517" s="222">
        <f t="shared" si="1252"/>
        <v>0</v>
      </c>
      <c r="EP517" s="222">
        <f t="shared" si="1253"/>
        <v>0</v>
      </c>
      <c r="EQ517" s="222">
        <f t="shared" si="1254"/>
        <v>0</v>
      </c>
      <c r="ER517" s="222">
        <f t="shared" si="1255"/>
        <v>0</v>
      </c>
      <c r="ES517" s="222">
        <f t="shared" si="1256"/>
        <v>0</v>
      </c>
      <c r="ET517" s="222">
        <f t="shared" si="1257"/>
        <v>0</v>
      </c>
      <c r="EU517" s="222">
        <f t="shared" si="1258"/>
        <v>0</v>
      </c>
      <c r="EV517" s="222">
        <f t="shared" si="1259"/>
        <v>0</v>
      </c>
      <c r="EW517" s="222">
        <f t="shared" si="1260"/>
        <v>0</v>
      </c>
      <c r="EX517" s="222">
        <f t="shared" si="1261"/>
        <v>0</v>
      </c>
      <c r="EY517" s="222">
        <f t="shared" si="1262"/>
        <v>0</v>
      </c>
      <c r="EZ517" s="222">
        <f t="shared" si="1263"/>
        <v>0</v>
      </c>
      <c r="FA517" s="222">
        <f t="shared" si="1264"/>
        <v>0</v>
      </c>
      <c r="FB517" s="222">
        <f t="shared" si="1265"/>
        <v>0</v>
      </c>
      <c r="FC517" s="222">
        <f t="shared" si="1266"/>
        <v>0</v>
      </c>
      <c r="FD517" s="222">
        <f t="shared" si="1267"/>
        <v>0</v>
      </c>
      <c r="FE517" s="222">
        <f t="shared" si="1268"/>
        <v>0</v>
      </c>
      <c r="FF517" s="222">
        <f t="shared" si="1269"/>
        <v>0</v>
      </c>
      <c r="FG517" s="222">
        <f t="shared" si="1270"/>
        <v>0</v>
      </c>
      <c r="FH517" s="222">
        <f t="shared" si="1271"/>
        <v>0</v>
      </c>
      <c r="FI517" s="222">
        <f t="shared" si="1272"/>
        <v>0</v>
      </c>
      <c r="FJ517" s="222">
        <f t="shared" si="1273"/>
        <v>0</v>
      </c>
      <c r="FK517" s="222">
        <f t="shared" si="1274"/>
        <v>0</v>
      </c>
      <c r="FL517" s="222">
        <f t="shared" si="1275"/>
        <v>0</v>
      </c>
      <c r="FM517" s="222">
        <f t="shared" si="1276"/>
        <v>0</v>
      </c>
      <c r="FN517" s="222">
        <f t="shared" si="1277"/>
        <v>0</v>
      </c>
      <c r="FO517" s="222">
        <f t="shared" si="1278"/>
        <v>0</v>
      </c>
      <c r="FP517" s="222">
        <f t="shared" si="1279"/>
        <v>0</v>
      </c>
      <c r="FQ517" s="222">
        <f t="shared" si="1280"/>
        <v>0</v>
      </c>
      <c r="FR517" s="222">
        <f t="shared" si="1281"/>
        <v>0</v>
      </c>
      <c r="FS517" s="222">
        <f t="shared" si="1282"/>
        <v>0</v>
      </c>
      <c r="FT517" s="222">
        <f t="shared" si="1283"/>
        <v>0</v>
      </c>
      <c r="FU517" s="222">
        <f t="shared" si="1284"/>
        <v>0</v>
      </c>
      <c r="FV517" s="222">
        <f t="shared" si="1285"/>
        <v>0</v>
      </c>
      <c r="FW517" s="222">
        <f t="shared" si="1286"/>
        <v>0</v>
      </c>
      <c r="FX517" s="222">
        <f t="shared" si="1287"/>
        <v>0</v>
      </c>
      <c r="FY517" s="222">
        <f t="shared" si="1288"/>
        <v>0</v>
      </c>
      <c r="FZ517" s="222">
        <f t="shared" si="1289"/>
        <v>0</v>
      </c>
      <c r="GA517" s="222">
        <f t="shared" si="1290"/>
        <v>0</v>
      </c>
      <c r="GB517" s="222">
        <f t="shared" si="1291"/>
        <v>0</v>
      </c>
      <c r="GC517" s="222">
        <f t="shared" si="1292"/>
        <v>0</v>
      </c>
      <c r="GD517" s="222">
        <f t="shared" si="1293"/>
        <v>0</v>
      </c>
      <c r="GE517" s="222">
        <f t="shared" si="1294"/>
        <v>0</v>
      </c>
      <c r="GF517" s="222">
        <f t="shared" si="1295"/>
        <v>0</v>
      </c>
      <c r="GG517" s="222">
        <f t="shared" si="1296"/>
        <v>0</v>
      </c>
      <c r="GH517" s="222">
        <f t="shared" si="1297"/>
        <v>0</v>
      </c>
      <c r="GI517" s="222">
        <f t="shared" si="1298"/>
        <v>0</v>
      </c>
      <c r="GJ517" s="222">
        <f t="shared" si="1299"/>
        <v>0</v>
      </c>
      <c r="GK517" s="222">
        <f t="shared" si="1300"/>
        <v>0</v>
      </c>
      <c r="GL517" s="222">
        <f t="shared" si="1301"/>
        <v>0</v>
      </c>
      <c r="GM517" s="222">
        <f t="shared" si="1302"/>
        <v>0</v>
      </c>
      <c r="GN517" s="222">
        <f t="shared" si="1303"/>
        <v>0</v>
      </c>
      <c r="GO517" s="222">
        <f t="shared" si="1304"/>
        <v>0</v>
      </c>
      <c r="GP517" s="222">
        <f t="shared" si="1305"/>
        <v>0</v>
      </c>
      <c r="GQ517" s="222">
        <f t="shared" si="1306"/>
        <v>0</v>
      </c>
      <c r="GR517" s="222">
        <f t="shared" si="1307"/>
        <v>0</v>
      </c>
      <c r="GS517" s="222">
        <f t="shared" si="1308"/>
        <v>0</v>
      </c>
      <c r="GT517" s="222">
        <f t="shared" si="1309"/>
        <v>0</v>
      </c>
      <c r="GU517" s="222">
        <f t="shared" si="1310"/>
        <v>0</v>
      </c>
      <c r="GV517" s="222">
        <f t="shared" si="1311"/>
        <v>0</v>
      </c>
      <c r="GW517" s="222">
        <f t="shared" si="1312"/>
        <v>0</v>
      </c>
      <c r="GX517" s="222">
        <f t="shared" si="1313"/>
        <v>0</v>
      </c>
      <c r="GY517" s="222">
        <f t="shared" si="1314"/>
        <v>0</v>
      </c>
      <c r="GZ517" s="222">
        <f t="shared" si="1315"/>
        <v>0</v>
      </c>
      <c r="HA517" s="222">
        <f t="shared" si="1316"/>
        <v>0</v>
      </c>
      <c r="HB517" s="222">
        <f t="shared" si="1317"/>
        <v>0</v>
      </c>
      <c r="HC517" s="222">
        <f t="shared" si="1318"/>
        <v>0</v>
      </c>
      <c r="HD517" s="222">
        <f t="shared" si="1319"/>
        <v>0</v>
      </c>
      <c r="HE517" s="222">
        <f t="shared" si="1320"/>
        <v>0</v>
      </c>
      <c r="HF517" s="222">
        <f t="shared" si="1321"/>
        <v>0</v>
      </c>
      <c r="HG517" s="222">
        <f t="shared" si="1322"/>
        <v>0</v>
      </c>
      <c r="HH517" s="222">
        <f t="shared" si="1323"/>
        <v>0</v>
      </c>
      <c r="HI517" s="222">
        <f t="shared" si="1324"/>
        <v>0</v>
      </c>
      <c r="HJ517" s="222">
        <f t="shared" si="1325"/>
        <v>0</v>
      </c>
      <c r="HK517" s="222">
        <f t="shared" si="1326"/>
        <v>0</v>
      </c>
      <c r="HL517" s="222">
        <f t="shared" si="1327"/>
        <v>0</v>
      </c>
      <c r="HM517" s="222">
        <f t="shared" si="1328"/>
        <v>0</v>
      </c>
      <c r="HN517" s="222">
        <f t="shared" si="1329"/>
        <v>0</v>
      </c>
      <c r="HO517" s="222">
        <f t="shared" si="1330"/>
        <v>0</v>
      </c>
      <c r="HP517" s="222">
        <f t="shared" si="1331"/>
        <v>0</v>
      </c>
      <c r="HQ517" s="222">
        <f t="shared" si="1332"/>
        <v>0</v>
      </c>
      <c r="HR517" s="222">
        <f t="shared" si="1333"/>
        <v>0</v>
      </c>
      <c r="HS517" s="222">
        <f t="shared" si="1334"/>
        <v>0</v>
      </c>
      <c r="HT517" s="222">
        <f t="shared" si="1335"/>
        <v>0</v>
      </c>
      <c r="HU517" s="222">
        <f t="shared" si="1336"/>
        <v>0</v>
      </c>
      <c r="HV517" s="222">
        <f t="shared" si="1337"/>
        <v>0</v>
      </c>
      <c r="HW517" s="222">
        <f t="shared" si="1338"/>
        <v>0</v>
      </c>
      <c r="HX517" s="222">
        <f t="shared" si="1339"/>
        <v>0</v>
      </c>
      <c r="HY517" s="222">
        <f t="shared" si="1340"/>
        <v>0</v>
      </c>
      <c r="HZ517" s="222">
        <f t="shared" si="1341"/>
        <v>0</v>
      </c>
      <c r="IA517" s="222">
        <f t="shared" si="1342"/>
        <v>0</v>
      </c>
      <c r="IB517" s="222">
        <f t="shared" si="1343"/>
        <v>0</v>
      </c>
      <c r="IC517" s="222">
        <f t="shared" si="1344"/>
        <v>0</v>
      </c>
      <c r="ID517" s="222">
        <f t="shared" si="1345"/>
        <v>0</v>
      </c>
      <c r="IE517" s="222">
        <f t="shared" si="1346"/>
        <v>0</v>
      </c>
      <c r="IF517" s="222">
        <f t="shared" si="1347"/>
        <v>0</v>
      </c>
      <c r="IG517" s="222">
        <f t="shared" si="1348"/>
        <v>0</v>
      </c>
      <c r="IH517" s="222">
        <f t="shared" si="1349"/>
        <v>0</v>
      </c>
      <c r="II517" s="222">
        <f t="shared" si="1350"/>
        <v>0</v>
      </c>
      <c r="IJ517" s="222">
        <f t="shared" si="1351"/>
        <v>0</v>
      </c>
      <c r="IK517" s="222">
        <f t="shared" si="1352"/>
        <v>0</v>
      </c>
      <c r="IL517" s="222">
        <f t="shared" si="1353"/>
        <v>0</v>
      </c>
      <c r="IM517" s="222">
        <f t="shared" si="1354"/>
        <v>0</v>
      </c>
      <c r="IN517" s="222">
        <f t="shared" si="1355"/>
        <v>0</v>
      </c>
      <c r="IO517" s="222">
        <f t="shared" si="1356"/>
        <v>0</v>
      </c>
      <c r="IP517" s="222">
        <f t="shared" si="1357"/>
        <v>0</v>
      </c>
      <c r="IQ517" s="222">
        <f t="shared" si="1358"/>
        <v>0</v>
      </c>
      <c r="IR517" s="222">
        <f t="shared" si="1359"/>
        <v>0</v>
      </c>
      <c r="IS517" s="222">
        <f t="shared" si="1360"/>
        <v>0</v>
      </c>
      <c r="IT517" s="222">
        <f t="shared" si="1361"/>
        <v>0</v>
      </c>
      <c r="IU517" s="222">
        <f t="shared" si="1362"/>
        <v>0</v>
      </c>
      <c r="IV517" s="222">
        <f t="shared" si="1363"/>
        <v>0</v>
      </c>
      <c r="IW517" s="222">
        <f t="shared" si="1364"/>
        <v>0</v>
      </c>
      <c r="IX517" s="222">
        <f t="shared" si="1365"/>
        <v>0</v>
      </c>
      <c r="IY517" s="222">
        <f t="shared" si="1366"/>
        <v>0</v>
      </c>
      <c r="IZ517" s="222">
        <f t="shared" si="1367"/>
        <v>0</v>
      </c>
      <c r="JA517" s="222">
        <f t="shared" si="1368"/>
        <v>0</v>
      </c>
      <c r="JB517" s="222">
        <f t="shared" si="1369"/>
        <v>0</v>
      </c>
    </row>
    <row r="518" spans="2:262">
      <c r="B518" s="230">
        <v>157</v>
      </c>
      <c r="C518" s="229">
        <f t="shared" si="1370"/>
        <v>3.0664062500000023E-3</v>
      </c>
      <c r="D518" s="226">
        <f t="shared" ca="1" si="1113"/>
        <v>17.999999999949505</v>
      </c>
      <c r="E518" s="225">
        <f ca="1">FG361</f>
        <v>-5.0494741788273353E-11</v>
      </c>
      <c r="F518" s="224">
        <v>157</v>
      </c>
      <c r="G518" s="222">
        <f t="shared" si="1114"/>
        <v>0</v>
      </c>
      <c r="H518" s="222">
        <f t="shared" si="1115"/>
        <v>0</v>
      </c>
      <c r="I518" s="222">
        <f t="shared" si="1116"/>
        <v>0</v>
      </c>
      <c r="J518" s="222">
        <f t="shared" si="1117"/>
        <v>0</v>
      </c>
      <c r="K518" s="222">
        <f t="shared" si="1118"/>
        <v>0</v>
      </c>
      <c r="L518" s="222">
        <f t="shared" si="1119"/>
        <v>0</v>
      </c>
      <c r="M518" s="222">
        <f t="shared" si="1120"/>
        <v>0</v>
      </c>
      <c r="N518" s="222">
        <f t="shared" si="1121"/>
        <v>0</v>
      </c>
      <c r="O518" s="222">
        <f t="shared" si="1122"/>
        <v>0</v>
      </c>
      <c r="P518" s="222">
        <f t="shared" si="1123"/>
        <v>0</v>
      </c>
      <c r="Q518" s="222">
        <f t="shared" si="1124"/>
        <v>0</v>
      </c>
      <c r="R518" s="222">
        <f t="shared" si="1125"/>
        <v>0</v>
      </c>
      <c r="S518" s="222">
        <f t="shared" si="1126"/>
        <v>0</v>
      </c>
      <c r="T518" s="222">
        <f t="shared" si="1127"/>
        <v>0</v>
      </c>
      <c r="U518" s="222">
        <f t="shared" si="1128"/>
        <v>0</v>
      </c>
      <c r="V518" s="222">
        <f t="shared" si="1129"/>
        <v>0</v>
      </c>
      <c r="W518" s="222">
        <f t="shared" si="1130"/>
        <v>0</v>
      </c>
      <c r="X518" s="222">
        <f t="shared" si="1131"/>
        <v>0</v>
      </c>
      <c r="Y518" s="222">
        <f t="shared" si="1132"/>
        <v>0</v>
      </c>
      <c r="Z518" s="222">
        <f t="shared" si="1133"/>
        <v>0</v>
      </c>
      <c r="AA518" s="222">
        <f t="shared" si="1134"/>
        <v>0</v>
      </c>
      <c r="AB518" s="222">
        <f t="shared" si="1135"/>
        <v>0</v>
      </c>
      <c r="AC518" s="222">
        <f t="shared" si="1136"/>
        <v>0</v>
      </c>
      <c r="AD518" s="222">
        <f t="shared" si="1137"/>
        <v>0</v>
      </c>
      <c r="AE518" s="222">
        <f t="shared" si="1138"/>
        <v>0</v>
      </c>
      <c r="AF518" s="222">
        <f t="shared" si="1139"/>
        <v>0</v>
      </c>
      <c r="AG518" s="222">
        <f t="shared" si="1140"/>
        <v>0</v>
      </c>
      <c r="AH518" s="222">
        <f t="shared" si="1141"/>
        <v>0</v>
      </c>
      <c r="AI518" s="222">
        <f t="shared" si="1142"/>
        <v>0</v>
      </c>
      <c r="AJ518" s="222">
        <f t="shared" si="1143"/>
        <v>0</v>
      </c>
      <c r="AK518" s="222">
        <f t="shared" si="1144"/>
        <v>0</v>
      </c>
      <c r="AL518" s="222">
        <f t="shared" si="1145"/>
        <v>0</v>
      </c>
      <c r="AM518" s="222">
        <f t="shared" si="1146"/>
        <v>0</v>
      </c>
      <c r="AN518" s="222">
        <f t="shared" si="1147"/>
        <v>0</v>
      </c>
      <c r="AO518" s="222">
        <f t="shared" si="1148"/>
        <v>0</v>
      </c>
      <c r="AP518" s="222">
        <f t="shared" si="1149"/>
        <v>0</v>
      </c>
      <c r="AQ518" s="222">
        <f t="shared" si="1150"/>
        <v>0</v>
      </c>
      <c r="AR518" s="222">
        <f t="shared" si="1151"/>
        <v>0</v>
      </c>
      <c r="AS518" s="222">
        <f t="shared" si="1152"/>
        <v>0</v>
      </c>
      <c r="AT518" s="222">
        <f t="shared" si="1153"/>
        <v>0</v>
      </c>
      <c r="AU518" s="222">
        <f t="shared" si="1154"/>
        <v>0</v>
      </c>
      <c r="AV518" s="222">
        <f t="shared" si="1155"/>
        <v>0</v>
      </c>
      <c r="AW518" s="222">
        <f t="shared" si="1156"/>
        <v>0</v>
      </c>
      <c r="AX518" s="222">
        <f t="shared" si="1157"/>
        <v>0</v>
      </c>
      <c r="AY518" s="222">
        <f t="shared" si="1158"/>
        <v>0</v>
      </c>
      <c r="AZ518" s="222">
        <f t="shared" si="1159"/>
        <v>0</v>
      </c>
      <c r="BA518" s="222">
        <f t="shared" si="1160"/>
        <v>0</v>
      </c>
      <c r="BB518" s="222">
        <f t="shared" si="1161"/>
        <v>0</v>
      </c>
      <c r="BC518" s="222">
        <f t="shared" si="1162"/>
        <v>0</v>
      </c>
      <c r="BD518" s="222">
        <f t="shared" si="1163"/>
        <v>0</v>
      </c>
      <c r="BE518" s="222">
        <f t="shared" si="1164"/>
        <v>0</v>
      </c>
      <c r="BF518" s="222">
        <f t="shared" si="1165"/>
        <v>0</v>
      </c>
      <c r="BG518" s="222">
        <f t="shared" si="1166"/>
        <v>0</v>
      </c>
      <c r="BH518" s="222">
        <f t="shared" si="1167"/>
        <v>0</v>
      </c>
      <c r="BI518" s="222">
        <f t="shared" si="1168"/>
        <v>0</v>
      </c>
      <c r="BJ518" s="222">
        <f t="shared" si="1169"/>
        <v>0</v>
      </c>
      <c r="BK518" s="222">
        <f t="shared" si="1170"/>
        <v>0</v>
      </c>
      <c r="BL518" s="222">
        <f t="shared" si="1171"/>
        <v>0</v>
      </c>
      <c r="BM518" s="222">
        <f t="shared" si="1172"/>
        <v>0</v>
      </c>
      <c r="BN518" s="222">
        <f t="shared" si="1173"/>
        <v>0</v>
      </c>
      <c r="BO518" s="222">
        <f t="shared" si="1174"/>
        <v>0</v>
      </c>
      <c r="BP518" s="222">
        <f t="shared" si="1175"/>
        <v>0</v>
      </c>
      <c r="BQ518" s="222">
        <f t="shared" si="1176"/>
        <v>0</v>
      </c>
      <c r="BR518" s="222">
        <f t="shared" si="1177"/>
        <v>0</v>
      </c>
      <c r="BS518" s="222">
        <f t="shared" si="1178"/>
        <v>0</v>
      </c>
      <c r="BT518" s="222">
        <f t="shared" si="1179"/>
        <v>0</v>
      </c>
      <c r="BU518" s="222">
        <f t="shared" si="1180"/>
        <v>0</v>
      </c>
      <c r="BV518" s="222">
        <f t="shared" si="1181"/>
        <v>0</v>
      </c>
      <c r="BW518" s="222">
        <f t="shared" si="1182"/>
        <v>0</v>
      </c>
      <c r="BX518" s="222">
        <f t="shared" si="1183"/>
        <v>0</v>
      </c>
      <c r="BY518" s="222">
        <f t="shared" si="1184"/>
        <v>0</v>
      </c>
      <c r="BZ518" s="222">
        <f t="shared" si="1185"/>
        <v>0</v>
      </c>
      <c r="CA518" s="222">
        <f t="shared" si="1186"/>
        <v>0</v>
      </c>
      <c r="CB518" s="222">
        <f t="shared" si="1187"/>
        <v>0</v>
      </c>
      <c r="CC518" s="222">
        <f t="shared" si="1188"/>
        <v>0</v>
      </c>
      <c r="CD518" s="222">
        <f t="shared" si="1189"/>
        <v>0</v>
      </c>
      <c r="CE518" s="222">
        <f t="shared" si="1190"/>
        <v>0</v>
      </c>
      <c r="CF518" s="222">
        <f t="shared" si="1191"/>
        <v>0</v>
      </c>
      <c r="CG518" s="222">
        <f t="shared" si="1192"/>
        <v>0</v>
      </c>
      <c r="CH518" s="222">
        <f t="shared" si="1193"/>
        <v>0</v>
      </c>
      <c r="CI518" s="222">
        <f t="shared" si="1194"/>
        <v>0</v>
      </c>
      <c r="CJ518" s="222">
        <f t="shared" si="1195"/>
        <v>0</v>
      </c>
      <c r="CK518" s="222">
        <f t="shared" si="1196"/>
        <v>0</v>
      </c>
      <c r="CL518" s="222">
        <f t="shared" si="1197"/>
        <v>0</v>
      </c>
      <c r="CM518" s="222">
        <f t="shared" si="1198"/>
        <v>0</v>
      </c>
      <c r="CN518" s="222">
        <f t="shared" si="1199"/>
        <v>0</v>
      </c>
      <c r="CO518" s="222">
        <f t="shared" si="1200"/>
        <v>0</v>
      </c>
      <c r="CP518" s="222">
        <f t="shared" si="1201"/>
        <v>0</v>
      </c>
      <c r="CQ518" s="222">
        <f t="shared" si="1202"/>
        <v>0</v>
      </c>
      <c r="CR518" s="222">
        <f t="shared" si="1203"/>
        <v>0</v>
      </c>
      <c r="CS518" s="222">
        <f t="shared" si="1204"/>
        <v>0</v>
      </c>
      <c r="CT518" s="222">
        <f t="shared" si="1205"/>
        <v>0</v>
      </c>
      <c r="CU518" s="222">
        <f t="shared" si="1206"/>
        <v>0</v>
      </c>
      <c r="CV518" s="222">
        <f t="shared" si="1207"/>
        <v>0</v>
      </c>
      <c r="CW518" s="222">
        <f t="shared" si="1208"/>
        <v>0</v>
      </c>
      <c r="CX518" s="222">
        <f t="shared" si="1209"/>
        <v>0</v>
      </c>
      <c r="CY518" s="222">
        <f t="shared" si="1210"/>
        <v>0</v>
      </c>
      <c r="CZ518" s="222">
        <f t="shared" si="1211"/>
        <v>0</v>
      </c>
      <c r="DA518" s="222">
        <f t="shared" si="1212"/>
        <v>0</v>
      </c>
      <c r="DB518" s="222">
        <f t="shared" si="1213"/>
        <v>0</v>
      </c>
      <c r="DC518" s="222">
        <f t="shared" si="1214"/>
        <v>0</v>
      </c>
      <c r="DD518" s="222">
        <f t="shared" si="1215"/>
        <v>0</v>
      </c>
      <c r="DE518" s="222">
        <f t="shared" si="1216"/>
        <v>0</v>
      </c>
      <c r="DF518" s="222">
        <f t="shared" si="1217"/>
        <v>0</v>
      </c>
      <c r="DG518" s="222">
        <f t="shared" si="1218"/>
        <v>0</v>
      </c>
      <c r="DH518" s="222">
        <f t="shared" si="1219"/>
        <v>0</v>
      </c>
      <c r="DI518" s="222">
        <f t="shared" si="1220"/>
        <v>0</v>
      </c>
      <c r="DJ518" s="222">
        <f t="shared" si="1221"/>
        <v>0</v>
      </c>
      <c r="DK518" s="222">
        <f t="shared" si="1222"/>
        <v>0</v>
      </c>
      <c r="DL518" s="222">
        <f t="shared" si="1223"/>
        <v>0</v>
      </c>
      <c r="DM518" s="222">
        <f t="shared" si="1224"/>
        <v>0</v>
      </c>
      <c r="DN518" s="222">
        <f t="shared" si="1225"/>
        <v>0</v>
      </c>
      <c r="DO518" s="222">
        <f t="shared" si="1226"/>
        <v>0</v>
      </c>
      <c r="DP518" s="222">
        <f t="shared" si="1227"/>
        <v>0</v>
      </c>
      <c r="DQ518" s="222">
        <f t="shared" si="1228"/>
        <v>0</v>
      </c>
      <c r="DR518" s="222">
        <f t="shared" si="1229"/>
        <v>0</v>
      </c>
      <c r="DS518" s="222">
        <f t="shared" si="1230"/>
        <v>0</v>
      </c>
      <c r="DT518" s="222">
        <f t="shared" si="1231"/>
        <v>0</v>
      </c>
      <c r="DU518" s="222">
        <f t="shared" si="1232"/>
        <v>0</v>
      </c>
      <c r="DV518" s="222">
        <f t="shared" si="1233"/>
        <v>0</v>
      </c>
      <c r="DW518" s="222">
        <f t="shared" si="1234"/>
        <v>0</v>
      </c>
      <c r="DX518" s="222">
        <f t="shared" si="1235"/>
        <v>0</v>
      </c>
      <c r="DY518" s="222">
        <f t="shared" si="1236"/>
        <v>0</v>
      </c>
      <c r="DZ518" s="222">
        <f t="shared" si="1237"/>
        <v>0</v>
      </c>
      <c r="EA518" s="222">
        <f t="shared" si="1238"/>
        <v>0</v>
      </c>
      <c r="EB518" s="222">
        <f t="shared" si="1239"/>
        <v>0</v>
      </c>
      <c r="EC518" s="222">
        <f t="shared" si="1240"/>
        <v>0</v>
      </c>
      <c r="ED518" s="222">
        <f t="shared" si="1241"/>
        <v>0</v>
      </c>
      <c r="EE518" s="222">
        <f t="shared" si="1242"/>
        <v>0</v>
      </c>
      <c r="EF518" s="222">
        <f t="shared" si="1243"/>
        <v>0</v>
      </c>
      <c r="EG518" s="222">
        <f t="shared" si="1244"/>
        <v>0</v>
      </c>
      <c r="EH518" s="222">
        <f t="shared" si="1245"/>
        <v>0</v>
      </c>
      <c r="EI518" s="222">
        <f t="shared" si="1246"/>
        <v>0</v>
      </c>
      <c r="EJ518" s="222">
        <f t="shared" si="1247"/>
        <v>0</v>
      </c>
      <c r="EK518" s="222">
        <f t="shared" si="1248"/>
        <v>0</v>
      </c>
      <c r="EL518" s="222">
        <f t="shared" si="1249"/>
        <v>0</v>
      </c>
      <c r="EM518" s="222">
        <f t="shared" si="1250"/>
        <v>0</v>
      </c>
      <c r="EN518" s="222">
        <f t="shared" si="1251"/>
        <v>0</v>
      </c>
      <c r="EO518" s="222">
        <f t="shared" si="1252"/>
        <v>0</v>
      </c>
      <c r="EP518" s="222">
        <f t="shared" si="1253"/>
        <v>0</v>
      </c>
      <c r="EQ518" s="222">
        <f t="shared" si="1254"/>
        <v>0</v>
      </c>
      <c r="ER518" s="222">
        <f t="shared" si="1255"/>
        <v>0</v>
      </c>
      <c r="ES518" s="222">
        <f t="shared" si="1256"/>
        <v>0</v>
      </c>
      <c r="ET518" s="222">
        <f t="shared" si="1257"/>
        <v>0</v>
      </c>
      <c r="EU518" s="222">
        <f t="shared" si="1258"/>
        <v>0</v>
      </c>
      <c r="EV518" s="222">
        <f t="shared" si="1259"/>
        <v>0</v>
      </c>
      <c r="EW518" s="222">
        <f t="shared" si="1260"/>
        <v>0</v>
      </c>
      <c r="EX518" s="222">
        <f t="shared" si="1261"/>
        <v>0</v>
      </c>
      <c r="EY518" s="222">
        <f t="shared" si="1262"/>
        <v>0</v>
      </c>
      <c r="EZ518" s="222">
        <f t="shared" si="1263"/>
        <v>0</v>
      </c>
      <c r="FA518" s="222">
        <f t="shared" si="1264"/>
        <v>0</v>
      </c>
      <c r="FB518" s="222">
        <f t="shared" si="1265"/>
        <v>0</v>
      </c>
      <c r="FC518" s="222">
        <f t="shared" si="1266"/>
        <v>0</v>
      </c>
      <c r="FD518" s="222">
        <f t="shared" si="1267"/>
        <v>0</v>
      </c>
      <c r="FE518" s="222">
        <f t="shared" si="1268"/>
        <v>0</v>
      </c>
      <c r="FF518" s="222">
        <f t="shared" si="1269"/>
        <v>0</v>
      </c>
      <c r="FG518" s="222">
        <f t="shared" si="1270"/>
        <v>0</v>
      </c>
      <c r="FH518" s="222">
        <f t="shared" si="1271"/>
        <v>0</v>
      </c>
      <c r="FI518" s="222">
        <f t="shared" si="1272"/>
        <v>0</v>
      </c>
      <c r="FJ518" s="222">
        <f t="shared" si="1273"/>
        <v>0</v>
      </c>
      <c r="FK518" s="222">
        <f t="shared" si="1274"/>
        <v>0</v>
      </c>
      <c r="FL518" s="222">
        <f t="shared" si="1275"/>
        <v>0</v>
      </c>
      <c r="FM518" s="222">
        <f t="shared" si="1276"/>
        <v>0</v>
      </c>
      <c r="FN518" s="222">
        <f t="shared" si="1277"/>
        <v>0</v>
      </c>
      <c r="FO518" s="222">
        <f t="shared" si="1278"/>
        <v>0</v>
      </c>
      <c r="FP518" s="222">
        <f t="shared" si="1279"/>
        <v>0</v>
      </c>
      <c r="FQ518" s="222">
        <f t="shared" si="1280"/>
        <v>0</v>
      </c>
      <c r="FR518" s="222">
        <f t="shared" si="1281"/>
        <v>0</v>
      </c>
      <c r="FS518" s="222">
        <f t="shared" si="1282"/>
        <v>0</v>
      </c>
      <c r="FT518" s="222">
        <f t="shared" si="1283"/>
        <v>0</v>
      </c>
      <c r="FU518" s="222">
        <f t="shared" si="1284"/>
        <v>0</v>
      </c>
      <c r="FV518" s="222">
        <f t="shared" si="1285"/>
        <v>0</v>
      </c>
      <c r="FW518" s="222">
        <f t="shared" si="1286"/>
        <v>0</v>
      </c>
      <c r="FX518" s="222">
        <f t="shared" si="1287"/>
        <v>0</v>
      </c>
      <c r="FY518" s="222">
        <f t="shared" si="1288"/>
        <v>0</v>
      </c>
      <c r="FZ518" s="222">
        <f t="shared" si="1289"/>
        <v>0</v>
      </c>
      <c r="GA518" s="222">
        <f t="shared" si="1290"/>
        <v>0</v>
      </c>
      <c r="GB518" s="222">
        <f t="shared" si="1291"/>
        <v>0</v>
      </c>
      <c r="GC518" s="222">
        <f t="shared" si="1292"/>
        <v>0</v>
      </c>
      <c r="GD518" s="222">
        <f t="shared" si="1293"/>
        <v>0</v>
      </c>
      <c r="GE518" s="222">
        <f t="shared" si="1294"/>
        <v>0</v>
      </c>
      <c r="GF518" s="222">
        <f t="shared" si="1295"/>
        <v>0</v>
      </c>
      <c r="GG518" s="222">
        <f t="shared" si="1296"/>
        <v>0</v>
      </c>
      <c r="GH518" s="222">
        <f t="shared" si="1297"/>
        <v>0</v>
      </c>
      <c r="GI518" s="222">
        <f t="shared" si="1298"/>
        <v>0</v>
      </c>
      <c r="GJ518" s="222">
        <f t="shared" si="1299"/>
        <v>0</v>
      </c>
      <c r="GK518" s="222">
        <f t="shared" si="1300"/>
        <v>0</v>
      </c>
      <c r="GL518" s="222">
        <f t="shared" si="1301"/>
        <v>0</v>
      </c>
      <c r="GM518" s="222">
        <f t="shared" si="1302"/>
        <v>0</v>
      </c>
      <c r="GN518" s="222">
        <f t="shared" si="1303"/>
        <v>0</v>
      </c>
      <c r="GO518" s="222">
        <f t="shared" si="1304"/>
        <v>0</v>
      </c>
      <c r="GP518" s="222">
        <f t="shared" si="1305"/>
        <v>0</v>
      </c>
      <c r="GQ518" s="222">
        <f t="shared" si="1306"/>
        <v>0</v>
      </c>
      <c r="GR518" s="222">
        <f t="shared" si="1307"/>
        <v>0</v>
      </c>
      <c r="GS518" s="222">
        <f t="shared" si="1308"/>
        <v>0</v>
      </c>
      <c r="GT518" s="222">
        <f t="shared" si="1309"/>
        <v>0</v>
      </c>
      <c r="GU518" s="222">
        <f t="shared" si="1310"/>
        <v>0</v>
      </c>
      <c r="GV518" s="222">
        <f t="shared" si="1311"/>
        <v>0</v>
      </c>
      <c r="GW518" s="222">
        <f t="shared" si="1312"/>
        <v>0</v>
      </c>
      <c r="GX518" s="222">
        <f t="shared" si="1313"/>
        <v>0</v>
      </c>
      <c r="GY518" s="222">
        <f t="shared" si="1314"/>
        <v>0</v>
      </c>
      <c r="GZ518" s="222">
        <f t="shared" si="1315"/>
        <v>0</v>
      </c>
      <c r="HA518" s="222">
        <f t="shared" si="1316"/>
        <v>0</v>
      </c>
      <c r="HB518" s="222">
        <f t="shared" si="1317"/>
        <v>0</v>
      </c>
      <c r="HC518" s="222">
        <f t="shared" si="1318"/>
        <v>0</v>
      </c>
      <c r="HD518" s="222">
        <f t="shared" si="1319"/>
        <v>0</v>
      </c>
      <c r="HE518" s="222">
        <f t="shared" si="1320"/>
        <v>0</v>
      </c>
      <c r="HF518" s="222">
        <f t="shared" si="1321"/>
        <v>0</v>
      </c>
      <c r="HG518" s="222">
        <f t="shared" si="1322"/>
        <v>0</v>
      </c>
      <c r="HH518" s="222">
        <f t="shared" si="1323"/>
        <v>0</v>
      </c>
      <c r="HI518" s="222">
        <f t="shared" si="1324"/>
        <v>0</v>
      </c>
      <c r="HJ518" s="222">
        <f t="shared" si="1325"/>
        <v>0</v>
      </c>
      <c r="HK518" s="222">
        <f t="shared" si="1326"/>
        <v>0</v>
      </c>
      <c r="HL518" s="222">
        <f t="shared" si="1327"/>
        <v>0</v>
      </c>
      <c r="HM518" s="222">
        <f t="shared" si="1328"/>
        <v>0</v>
      </c>
      <c r="HN518" s="222">
        <f t="shared" si="1329"/>
        <v>0</v>
      </c>
      <c r="HO518" s="222">
        <f t="shared" si="1330"/>
        <v>0</v>
      </c>
      <c r="HP518" s="222">
        <f t="shared" si="1331"/>
        <v>0</v>
      </c>
      <c r="HQ518" s="222">
        <f t="shared" si="1332"/>
        <v>0</v>
      </c>
      <c r="HR518" s="222">
        <f t="shared" si="1333"/>
        <v>0</v>
      </c>
      <c r="HS518" s="222">
        <f t="shared" si="1334"/>
        <v>0</v>
      </c>
      <c r="HT518" s="222">
        <f t="shared" si="1335"/>
        <v>0</v>
      </c>
      <c r="HU518" s="222">
        <f t="shared" si="1336"/>
        <v>0</v>
      </c>
      <c r="HV518" s="222">
        <f t="shared" si="1337"/>
        <v>0</v>
      </c>
      <c r="HW518" s="222">
        <f t="shared" si="1338"/>
        <v>0</v>
      </c>
      <c r="HX518" s="222">
        <f t="shared" si="1339"/>
        <v>0</v>
      </c>
      <c r="HY518" s="222">
        <f t="shared" si="1340"/>
        <v>0</v>
      </c>
      <c r="HZ518" s="222">
        <f t="shared" si="1341"/>
        <v>0</v>
      </c>
      <c r="IA518" s="222">
        <f t="shared" si="1342"/>
        <v>0</v>
      </c>
      <c r="IB518" s="222">
        <f t="shared" si="1343"/>
        <v>0</v>
      </c>
      <c r="IC518" s="222">
        <f t="shared" si="1344"/>
        <v>0</v>
      </c>
      <c r="ID518" s="222">
        <f t="shared" si="1345"/>
        <v>0</v>
      </c>
      <c r="IE518" s="222">
        <f t="shared" si="1346"/>
        <v>0</v>
      </c>
      <c r="IF518" s="222">
        <f t="shared" si="1347"/>
        <v>0</v>
      </c>
      <c r="IG518" s="222">
        <f t="shared" si="1348"/>
        <v>0</v>
      </c>
      <c r="IH518" s="222">
        <f t="shared" si="1349"/>
        <v>0</v>
      </c>
      <c r="II518" s="222">
        <f t="shared" si="1350"/>
        <v>0</v>
      </c>
      <c r="IJ518" s="222">
        <f t="shared" si="1351"/>
        <v>0</v>
      </c>
      <c r="IK518" s="222">
        <f t="shared" si="1352"/>
        <v>0</v>
      </c>
      <c r="IL518" s="222">
        <f t="shared" si="1353"/>
        <v>0</v>
      </c>
      <c r="IM518" s="222">
        <f t="shared" si="1354"/>
        <v>0</v>
      </c>
      <c r="IN518" s="222">
        <f t="shared" si="1355"/>
        <v>0</v>
      </c>
      <c r="IO518" s="222">
        <f t="shared" si="1356"/>
        <v>0</v>
      </c>
      <c r="IP518" s="222">
        <f t="shared" si="1357"/>
        <v>0</v>
      </c>
      <c r="IQ518" s="222">
        <f t="shared" si="1358"/>
        <v>0</v>
      </c>
      <c r="IR518" s="222">
        <f t="shared" si="1359"/>
        <v>0</v>
      </c>
      <c r="IS518" s="222">
        <f t="shared" si="1360"/>
        <v>0</v>
      </c>
      <c r="IT518" s="222">
        <f t="shared" si="1361"/>
        <v>0</v>
      </c>
      <c r="IU518" s="222">
        <f t="shared" si="1362"/>
        <v>0</v>
      </c>
      <c r="IV518" s="222">
        <f t="shared" si="1363"/>
        <v>0</v>
      </c>
      <c r="IW518" s="222">
        <f t="shared" si="1364"/>
        <v>0</v>
      </c>
      <c r="IX518" s="222">
        <f t="shared" si="1365"/>
        <v>0</v>
      </c>
      <c r="IY518" s="222">
        <f t="shared" si="1366"/>
        <v>0</v>
      </c>
      <c r="IZ518" s="222">
        <f t="shared" si="1367"/>
        <v>0</v>
      </c>
      <c r="JA518" s="222">
        <f t="shared" si="1368"/>
        <v>0</v>
      </c>
      <c r="JB518" s="222">
        <f t="shared" si="1369"/>
        <v>0</v>
      </c>
    </row>
    <row r="519" spans="2:262">
      <c r="B519" s="230">
        <v>158</v>
      </c>
      <c r="C519" s="229">
        <f t="shared" si="1370"/>
        <v>3.0859375000000023E-3</v>
      </c>
      <c r="D519" s="226">
        <f t="shared" ca="1" si="1113"/>
        <v>17.999999999926782</v>
      </c>
      <c r="E519" s="225">
        <f ca="1">FH361</f>
        <v>-7.3218546270749638E-11</v>
      </c>
      <c r="F519" s="224">
        <v>158</v>
      </c>
      <c r="G519" s="222">
        <f t="shared" si="1114"/>
        <v>0</v>
      </c>
      <c r="H519" s="222">
        <f t="shared" si="1115"/>
        <v>0</v>
      </c>
      <c r="I519" s="222">
        <f t="shared" si="1116"/>
        <v>0</v>
      </c>
      <c r="J519" s="222">
        <f t="shared" si="1117"/>
        <v>0</v>
      </c>
      <c r="K519" s="222">
        <f t="shared" si="1118"/>
        <v>0</v>
      </c>
      <c r="L519" s="222">
        <f t="shared" si="1119"/>
        <v>0</v>
      </c>
      <c r="M519" s="222">
        <f t="shared" si="1120"/>
        <v>0</v>
      </c>
      <c r="N519" s="222">
        <f t="shared" si="1121"/>
        <v>0</v>
      </c>
      <c r="O519" s="222">
        <f t="shared" si="1122"/>
        <v>0</v>
      </c>
      <c r="P519" s="222">
        <f t="shared" si="1123"/>
        <v>0</v>
      </c>
      <c r="Q519" s="222">
        <f t="shared" si="1124"/>
        <v>0</v>
      </c>
      <c r="R519" s="222">
        <f t="shared" si="1125"/>
        <v>0</v>
      </c>
      <c r="S519" s="222">
        <f t="shared" si="1126"/>
        <v>0</v>
      </c>
      <c r="T519" s="222">
        <f t="shared" si="1127"/>
        <v>0</v>
      </c>
      <c r="U519" s="222">
        <f t="shared" si="1128"/>
        <v>0</v>
      </c>
      <c r="V519" s="222">
        <f t="shared" si="1129"/>
        <v>0</v>
      </c>
      <c r="W519" s="222">
        <f t="shared" si="1130"/>
        <v>0</v>
      </c>
      <c r="X519" s="222">
        <f t="shared" si="1131"/>
        <v>0</v>
      </c>
      <c r="Y519" s="222">
        <f t="shared" si="1132"/>
        <v>0</v>
      </c>
      <c r="Z519" s="222">
        <f t="shared" si="1133"/>
        <v>0</v>
      </c>
      <c r="AA519" s="222">
        <f t="shared" si="1134"/>
        <v>0</v>
      </c>
      <c r="AB519" s="222">
        <f t="shared" si="1135"/>
        <v>0</v>
      </c>
      <c r="AC519" s="222">
        <f t="shared" si="1136"/>
        <v>0</v>
      </c>
      <c r="AD519" s="222">
        <f t="shared" si="1137"/>
        <v>0</v>
      </c>
      <c r="AE519" s="222">
        <f t="shared" si="1138"/>
        <v>0</v>
      </c>
      <c r="AF519" s="222">
        <f t="shared" si="1139"/>
        <v>0</v>
      </c>
      <c r="AG519" s="222">
        <f t="shared" si="1140"/>
        <v>0</v>
      </c>
      <c r="AH519" s="222">
        <f t="shared" si="1141"/>
        <v>0</v>
      </c>
      <c r="AI519" s="222">
        <f t="shared" si="1142"/>
        <v>0</v>
      </c>
      <c r="AJ519" s="222">
        <f t="shared" si="1143"/>
        <v>0</v>
      </c>
      <c r="AK519" s="222">
        <f t="shared" si="1144"/>
        <v>0</v>
      </c>
      <c r="AL519" s="222">
        <f t="shared" si="1145"/>
        <v>0</v>
      </c>
      <c r="AM519" s="222">
        <f t="shared" si="1146"/>
        <v>0</v>
      </c>
      <c r="AN519" s="222">
        <f t="shared" si="1147"/>
        <v>0</v>
      </c>
      <c r="AO519" s="222">
        <f t="shared" si="1148"/>
        <v>0</v>
      </c>
      <c r="AP519" s="222">
        <f t="shared" si="1149"/>
        <v>0</v>
      </c>
      <c r="AQ519" s="222">
        <f t="shared" si="1150"/>
        <v>0</v>
      </c>
      <c r="AR519" s="222">
        <f t="shared" si="1151"/>
        <v>0</v>
      </c>
      <c r="AS519" s="222">
        <f t="shared" si="1152"/>
        <v>0</v>
      </c>
      <c r="AT519" s="222">
        <f t="shared" si="1153"/>
        <v>0</v>
      </c>
      <c r="AU519" s="222">
        <f t="shared" si="1154"/>
        <v>0</v>
      </c>
      <c r="AV519" s="222">
        <f t="shared" si="1155"/>
        <v>0</v>
      </c>
      <c r="AW519" s="222">
        <f t="shared" si="1156"/>
        <v>0</v>
      </c>
      <c r="AX519" s="222">
        <f t="shared" si="1157"/>
        <v>0</v>
      </c>
      <c r="AY519" s="222">
        <f t="shared" si="1158"/>
        <v>0</v>
      </c>
      <c r="AZ519" s="222">
        <f t="shared" si="1159"/>
        <v>0</v>
      </c>
      <c r="BA519" s="222">
        <f t="shared" si="1160"/>
        <v>0</v>
      </c>
      <c r="BB519" s="222">
        <f t="shared" si="1161"/>
        <v>0</v>
      </c>
      <c r="BC519" s="222">
        <f t="shared" si="1162"/>
        <v>0</v>
      </c>
      <c r="BD519" s="222">
        <f t="shared" si="1163"/>
        <v>0</v>
      </c>
      <c r="BE519" s="222">
        <f t="shared" si="1164"/>
        <v>0</v>
      </c>
      <c r="BF519" s="222">
        <f t="shared" si="1165"/>
        <v>0</v>
      </c>
      <c r="BG519" s="222">
        <f t="shared" si="1166"/>
        <v>0</v>
      </c>
      <c r="BH519" s="222">
        <f t="shared" si="1167"/>
        <v>0</v>
      </c>
      <c r="BI519" s="222">
        <f t="shared" si="1168"/>
        <v>0</v>
      </c>
      <c r="BJ519" s="222">
        <f t="shared" si="1169"/>
        <v>0</v>
      </c>
      <c r="BK519" s="222">
        <f t="shared" si="1170"/>
        <v>0</v>
      </c>
      <c r="BL519" s="222">
        <f t="shared" si="1171"/>
        <v>0</v>
      </c>
      <c r="BM519" s="222">
        <f t="shared" si="1172"/>
        <v>0</v>
      </c>
      <c r="BN519" s="222">
        <f t="shared" si="1173"/>
        <v>0</v>
      </c>
      <c r="BO519" s="222">
        <f t="shared" si="1174"/>
        <v>0</v>
      </c>
      <c r="BP519" s="222">
        <f t="shared" si="1175"/>
        <v>0</v>
      </c>
      <c r="BQ519" s="222">
        <f t="shared" si="1176"/>
        <v>0</v>
      </c>
      <c r="BR519" s="222">
        <f t="shared" si="1177"/>
        <v>0</v>
      </c>
      <c r="BS519" s="222">
        <f t="shared" si="1178"/>
        <v>0</v>
      </c>
      <c r="BT519" s="222">
        <f t="shared" si="1179"/>
        <v>0</v>
      </c>
      <c r="BU519" s="222">
        <f t="shared" si="1180"/>
        <v>0</v>
      </c>
      <c r="BV519" s="222">
        <f t="shared" si="1181"/>
        <v>0</v>
      </c>
      <c r="BW519" s="222">
        <f t="shared" si="1182"/>
        <v>0</v>
      </c>
      <c r="BX519" s="222">
        <f t="shared" si="1183"/>
        <v>0</v>
      </c>
      <c r="BY519" s="222">
        <f t="shared" si="1184"/>
        <v>0</v>
      </c>
      <c r="BZ519" s="222">
        <f t="shared" si="1185"/>
        <v>0</v>
      </c>
      <c r="CA519" s="222">
        <f t="shared" si="1186"/>
        <v>0</v>
      </c>
      <c r="CB519" s="222">
        <f t="shared" si="1187"/>
        <v>0</v>
      </c>
      <c r="CC519" s="222">
        <f t="shared" si="1188"/>
        <v>0</v>
      </c>
      <c r="CD519" s="222">
        <f t="shared" si="1189"/>
        <v>0</v>
      </c>
      <c r="CE519" s="222">
        <f t="shared" si="1190"/>
        <v>0</v>
      </c>
      <c r="CF519" s="222">
        <f t="shared" si="1191"/>
        <v>0</v>
      </c>
      <c r="CG519" s="222">
        <f t="shared" si="1192"/>
        <v>0</v>
      </c>
      <c r="CH519" s="222">
        <f t="shared" si="1193"/>
        <v>0</v>
      </c>
      <c r="CI519" s="222">
        <f t="shared" si="1194"/>
        <v>0</v>
      </c>
      <c r="CJ519" s="222">
        <f t="shared" si="1195"/>
        <v>0</v>
      </c>
      <c r="CK519" s="222">
        <f t="shared" si="1196"/>
        <v>0</v>
      </c>
      <c r="CL519" s="222">
        <f t="shared" si="1197"/>
        <v>0</v>
      </c>
      <c r="CM519" s="222">
        <f t="shared" si="1198"/>
        <v>0</v>
      </c>
      <c r="CN519" s="222">
        <f t="shared" si="1199"/>
        <v>0</v>
      </c>
      <c r="CO519" s="222">
        <f t="shared" si="1200"/>
        <v>0</v>
      </c>
      <c r="CP519" s="222">
        <f t="shared" si="1201"/>
        <v>0</v>
      </c>
      <c r="CQ519" s="222">
        <f t="shared" si="1202"/>
        <v>0</v>
      </c>
      <c r="CR519" s="222">
        <f t="shared" si="1203"/>
        <v>0</v>
      </c>
      <c r="CS519" s="222">
        <f t="shared" si="1204"/>
        <v>0</v>
      </c>
      <c r="CT519" s="222">
        <f t="shared" si="1205"/>
        <v>0</v>
      </c>
      <c r="CU519" s="222">
        <f t="shared" si="1206"/>
        <v>0</v>
      </c>
      <c r="CV519" s="222">
        <f t="shared" si="1207"/>
        <v>0</v>
      </c>
      <c r="CW519" s="222">
        <f t="shared" si="1208"/>
        <v>0</v>
      </c>
      <c r="CX519" s="222">
        <f t="shared" si="1209"/>
        <v>0</v>
      </c>
      <c r="CY519" s="222">
        <f t="shared" si="1210"/>
        <v>0</v>
      </c>
      <c r="CZ519" s="222">
        <f t="shared" si="1211"/>
        <v>0</v>
      </c>
      <c r="DA519" s="222">
        <f t="shared" si="1212"/>
        <v>0</v>
      </c>
      <c r="DB519" s="222">
        <f t="shared" si="1213"/>
        <v>0</v>
      </c>
      <c r="DC519" s="222">
        <f t="shared" si="1214"/>
        <v>0</v>
      </c>
      <c r="DD519" s="222">
        <f t="shared" si="1215"/>
        <v>0</v>
      </c>
      <c r="DE519" s="222">
        <f t="shared" si="1216"/>
        <v>0</v>
      </c>
      <c r="DF519" s="222">
        <f t="shared" si="1217"/>
        <v>0</v>
      </c>
      <c r="DG519" s="222">
        <f t="shared" si="1218"/>
        <v>0</v>
      </c>
      <c r="DH519" s="222">
        <f t="shared" si="1219"/>
        <v>0</v>
      </c>
      <c r="DI519" s="222">
        <f t="shared" si="1220"/>
        <v>0</v>
      </c>
      <c r="DJ519" s="222">
        <f t="shared" si="1221"/>
        <v>0</v>
      </c>
      <c r="DK519" s="222">
        <f t="shared" si="1222"/>
        <v>0</v>
      </c>
      <c r="DL519" s="222">
        <f t="shared" si="1223"/>
        <v>0</v>
      </c>
      <c r="DM519" s="222">
        <f t="shared" si="1224"/>
        <v>0</v>
      </c>
      <c r="DN519" s="222">
        <f t="shared" si="1225"/>
        <v>0</v>
      </c>
      <c r="DO519" s="222">
        <f t="shared" si="1226"/>
        <v>0</v>
      </c>
      <c r="DP519" s="222">
        <f t="shared" si="1227"/>
        <v>0</v>
      </c>
      <c r="DQ519" s="222">
        <f t="shared" si="1228"/>
        <v>0</v>
      </c>
      <c r="DR519" s="222">
        <f t="shared" si="1229"/>
        <v>0</v>
      </c>
      <c r="DS519" s="222">
        <f t="shared" si="1230"/>
        <v>0</v>
      </c>
      <c r="DT519" s="222">
        <f t="shared" si="1231"/>
        <v>0</v>
      </c>
      <c r="DU519" s="222">
        <f t="shared" si="1232"/>
        <v>0</v>
      </c>
      <c r="DV519" s="222">
        <f t="shared" si="1233"/>
        <v>0</v>
      </c>
      <c r="DW519" s="222">
        <f t="shared" si="1234"/>
        <v>0</v>
      </c>
      <c r="DX519" s="222">
        <f t="shared" si="1235"/>
        <v>0</v>
      </c>
      <c r="DY519" s="222">
        <f t="shared" si="1236"/>
        <v>0</v>
      </c>
      <c r="DZ519" s="222">
        <f t="shared" si="1237"/>
        <v>0</v>
      </c>
      <c r="EA519" s="222">
        <f t="shared" si="1238"/>
        <v>0</v>
      </c>
      <c r="EB519" s="222">
        <f t="shared" si="1239"/>
        <v>0</v>
      </c>
      <c r="EC519" s="222">
        <f t="shared" si="1240"/>
        <v>0</v>
      </c>
      <c r="ED519" s="222">
        <f t="shared" si="1241"/>
        <v>0</v>
      </c>
      <c r="EE519" s="222">
        <f t="shared" si="1242"/>
        <v>0</v>
      </c>
      <c r="EF519" s="222">
        <f t="shared" si="1243"/>
        <v>0</v>
      </c>
      <c r="EG519" s="222">
        <f t="shared" si="1244"/>
        <v>0</v>
      </c>
      <c r="EH519" s="222">
        <f t="shared" si="1245"/>
        <v>0</v>
      </c>
      <c r="EI519" s="222">
        <f t="shared" si="1246"/>
        <v>0</v>
      </c>
      <c r="EJ519" s="222">
        <f t="shared" si="1247"/>
        <v>0</v>
      </c>
      <c r="EK519" s="222">
        <f t="shared" si="1248"/>
        <v>0</v>
      </c>
      <c r="EL519" s="222">
        <f t="shared" si="1249"/>
        <v>0</v>
      </c>
      <c r="EM519" s="222">
        <f t="shared" si="1250"/>
        <v>0</v>
      </c>
      <c r="EN519" s="222">
        <f t="shared" si="1251"/>
        <v>0</v>
      </c>
      <c r="EO519" s="222">
        <f t="shared" si="1252"/>
        <v>0</v>
      </c>
      <c r="EP519" s="222">
        <f t="shared" si="1253"/>
        <v>0</v>
      </c>
      <c r="EQ519" s="222">
        <f t="shared" si="1254"/>
        <v>0</v>
      </c>
      <c r="ER519" s="222">
        <f t="shared" si="1255"/>
        <v>0</v>
      </c>
      <c r="ES519" s="222">
        <f t="shared" si="1256"/>
        <v>0</v>
      </c>
      <c r="ET519" s="222">
        <f t="shared" si="1257"/>
        <v>0</v>
      </c>
      <c r="EU519" s="222">
        <f t="shared" si="1258"/>
        <v>0</v>
      </c>
      <c r="EV519" s="222">
        <f t="shared" si="1259"/>
        <v>0</v>
      </c>
      <c r="EW519" s="222">
        <f t="shared" si="1260"/>
        <v>0</v>
      </c>
      <c r="EX519" s="222">
        <f t="shared" si="1261"/>
        <v>0</v>
      </c>
      <c r="EY519" s="222">
        <f t="shared" si="1262"/>
        <v>0</v>
      </c>
      <c r="EZ519" s="222">
        <f t="shared" si="1263"/>
        <v>0</v>
      </c>
      <c r="FA519" s="222">
        <f t="shared" si="1264"/>
        <v>0</v>
      </c>
      <c r="FB519" s="222">
        <f t="shared" si="1265"/>
        <v>0</v>
      </c>
      <c r="FC519" s="222">
        <f t="shared" si="1266"/>
        <v>0</v>
      </c>
      <c r="FD519" s="222">
        <f t="shared" si="1267"/>
        <v>0</v>
      </c>
      <c r="FE519" s="222">
        <f t="shared" si="1268"/>
        <v>0</v>
      </c>
      <c r="FF519" s="222">
        <f t="shared" si="1269"/>
        <v>0</v>
      </c>
      <c r="FG519" s="222">
        <f t="shared" si="1270"/>
        <v>0</v>
      </c>
      <c r="FH519" s="222">
        <f t="shared" si="1271"/>
        <v>0</v>
      </c>
      <c r="FI519" s="222">
        <f t="shared" si="1272"/>
        <v>0</v>
      </c>
      <c r="FJ519" s="222">
        <f t="shared" si="1273"/>
        <v>0</v>
      </c>
      <c r="FK519" s="222">
        <f t="shared" si="1274"/>
        <v>0</v>
      </c>
      <c r="FL519" s="222">
        <f t="shared" si="1275"/>
        <v>0</v>
      </c>
      <c r="FM519" s="222">
        <f t="shared" si="1276"/>
        <v>0</v>
      </c>
      <c r="FN519" s="222">
        <f t="shared" si="1277"/>
        <v>0</v>
      </c>
      <c r="FO519" s="222">
        <f t="shared" si="1278"/>
        <v>0</v>
      </c>
      <c r="FP519" s="222">
        <f t="shared" si="1279"/>
        <v>0</v>
      </c>
      <c r="FQ519" s="222">
        <f t="shared" si="1280"/>
        <v>0</v>
      </c>
      <c r="FR519" s="222">
        <f t="shared" si="1281"/>
        <v>0</v>
      </c>
      <c r="FS519" s="222">
        <f t="shared" si="1282"/>
        <v>0</v>
      </c>
      <c r="FT519" s="222">
        <f t="shared" si="1283"/>
        <v>0</v>
      </c>
      <c r="FU519" s="222">
        <f t="shared" si="1284"/>
        <v>0</v>
      </c>
      <c r="FV519" s="222">
        <f t="shared" si="1285"/>
        <v>0</v>
      </c>
      <c r="FW519" s="222">
        <f t="shared" si="1286"/>
        <v>0</v>
      </c>
      <c r="FX519" s="222">
        <f t="shared" si="1287"/>
        <v>0</v>
      </c>
      <c r="FY519" s="222">
        <f t="shared" si="1288"/>
        <v>0</v>
      </c>
      <c r="FZ519" s="222">
        <f t="shared" si="1289"/>
        <v>0</v>
      </c>
      <c r="GA519" s="222">
        <f t="shared" si="1290"/>
        <v>0</v>
      </c>
      <c r="GB519" s="222">
        <f t="shared" si="1291"/>
        <v>0</v>
      </c>
      <c r="GC519" s="222">
        <f t="shared" si="1292"/>
        <v>0</v>
      </c>
      <c r="GD519" s="222">
        <f t="shared" si="1293"/>
        <v>0</v>
      </c>
      <c r="GE519" s="222">
        <f t="shared" si="1294"/>
        <v>0</v>
      </c>
      <c r="GF519" s="222">
        <f t="shared" si="1295"/>
        <v>0</v>
      </c>
      <c r="GG519" s="222">
        <f t="shared" si="1296"/>
        <v>0</v>
      </c>
      <c r="GH519" s="222">
        <f t="shared" si="1297"/>
        <v>0</v>
      </c>
      <c r="GI519" s="222">
        <f t="shared" si="1298"/>
        <v>0</v>
      </c>
      <c r="GJ519" s="222">
        <f t="shared" si="1299"/>
        <v>0</v>
      </c>
      <c r="GK519" s="222">
        <f t="shared" si="1300"/>
        <v>0</v>
      </c>
      <c r="GL519" s="222">
        <f t="shared" si="1301"/>
        <v>0</v>
      </c>
      <c r="GM519" s="222">
        <f t="shared" si="1302"/>
        <v>0</v>
      </c>
      <c r="GN519" s="222">
        <f t="shared" si="1303"/>
        <v>0</v>
      </c>
      <c r="GO519" s="222">
        <f t="shared" si="1304"/>
        <v>0</v>
      </c>
      <c r="GP519" s="222">
        <f t="shared" si="1305"/>
        <v>0</v>
      </c>
      <c r="GQ519" s="222">
        <f t="shared" si="1306"/>
        <v>0</v>
      </c>
      <c r="GR519" s="222">
        <f t="shared" si="1307"/>
        <v>0</v>
      </c>
      <c r="GS519" s="222">
        <f t="shared" si="1308"/>
        <v>0</v>
      </c>
      <c r="GT519" s="222">
        <f t="shared" si="1309"/>
        <v>0</v>
      </c>
      <c r="GU519" s="222">
        <f t="shared" si="1310"/>
        <v>0</v>
      </c>
      <c r="GV519" s="222">
        <f t="shared" si="1311"/>
        <v>0</v>
      </c>
      <c r="GW519" s="222">
        <f t="shared" si="1312"/>
        <v>0</v>
      </c>
      <c r="GX519" s="222">
        <f t="shared" si="1313"/>
        <v>0</v>
      </c>
      <c r="GY519" s="222">
        <f t="shared" si="1314"/>
        <v>0</v>
      </c>
      <c r="GZ519" s="222">
        <f t="shared" si="1315"/>
        <v>0</v>
      </c>
      <c r="HA519" s="222">
        <f t="shared" si="1316"/>
        <v>0</v>
      </c>
      <c r="HB519" s="222">
        <f t="shared" si="1317"/>
        <v>0</v>
      </c>
      <c r="HC519" s="222">
        <f t="shared" si="1318"/>
        <v>0</v>
      </c>
      <c r="HD519" s="222">
        <f t="shared" si="1319"/>
        <v>0</v>
      </c>
      <c r="HE519" s="222">
        <f t="shared" si="1320"/>
        <v>0</v>
      </c>
      <c r="HF519" s="222">
        <f t="shared" si="1321"/>
        <v>0</v>
      </c>
      <c r="HG519" s="222">
        <f t="shared" si="1322"/>
        <v>0</v>
      </c>
      <c r="HH519" s="222">
        <f t="shared" si="1323"/>
        <v>0</v>
      </c>
      <c r="HI519" s="222">
        <f t="shared" si="1324"/>
        <v>0</v>
      </c>
      <c r="HJ519" s="222">
        <f t="shared" si="1325"/>
        <v>0</v>
      </c>
      <c r="HK519" s="222">
        <f t="shared" si="1326"/>
        <v>0</v>
      </c>
      <c r="HL519" s="222">
        <f t="shared" si="1327"/>
        <v>0</v>
      </c>
      <c r="HM519" s="222">
        <f t="shared" si="1328"/>
        <v>0</v>
      </c>
      <c r="HN519" s="222">
        <f t="shared" si="1329"/>
        <v>0</v>
      </c>
      <c r="HO519" s="222">
        <f t="shared" si="1330"/>
        <v>0</v>
      </c>
      <c r="HP519" s="222">
        <f t="shared" si="1331"/>
        <v>0</v>
      </c>
      <c r="HQ519" s="222">
        <f t="shared" si="1332"/>
        <v>0</v>
      </c>
      <c r="HR519" s="222">
        <f t="shared" si="1333"/>
        <v>0</v>
      </c>
      <c r="HS519" s="222">
        <f t="shared" si="1334"/>
        <v>0</v>
      </c>
      <c r="HT519" s="222">
        <f t="shared" si="1335"/>
        <v>0</v>
      </c>
      <c r="HU519" s="222">
        <f t="shared" si="1336"/>
        <v>0</v>
      </c>
      <c r="HV519" s="222">
        <f t="shared" si="1337"/>
        <v>0</v>
      </c>
      <c r="HW519" s="222">
        <f t="shared" si="1338"/>
        <v>0</v>
      </c>
      <c r="HX519" s="222">
        <f t="shared" si="1339"/>
        <v>0</v>
      </c>
      <c r="HY519" s="222">
        <f t="shared" si="1340"/>
        <v>0</v>
      </c>
      <c r="HZ519" s="222">
        <f t="shared" si="1341"/>
        <v>0</v>
      </c>
      <c r="IA519" s="222">
        <f t="shared" si="1342"/>
        <v>0</v>
      </c>
      <c r="IB519" s="222">
        <f t="shared" si="1343"/>
        <v>0</v>
      </c>
      <c r="IC519" s="222">
        <f t="shared" si="1344"/>
        <v>0</v>
      </c>
      <c r="ID519" s="222">
        <f t="shared" si="1345"/>
        <v>0</v>
      </c>
      <c r="IE519" s="222">
        <f t="shared" si="1346"/>
        <v>0</v>
      </c>
      <c r="IF519" s="222">
        <f t="shared" si="1347"/>
        <v>0</v>
      </c>
      <c r="IG519" s="222">
        <f t="shared" si="1348"/>
        <v>0</v>
      </c>
      <c r="IH519" s="222">
        <f t="shared" si="1349"/>
        <v>0</v>
      </c>
      <c r="II519" s="222">
        <f t="shared" si="1350"/>
        <v>0</v>
      </c>
      <c r="IJ519" s="222">
        <f t="shared" si="1351"/>
        <v>0</v>
      </c>
      <c r="IK519" s="222">
        <f t="shared" si="1352"/>
        <v>0</v>
      </c>
      <c r="IL519" s="222">
        <f t="shared" si="1353"/>
        <v>0</v>
      </c>
      <c r="IM519" s="222">
        <f t="shared" si="1354"/>
        <v>0</v>
      </c>
      <c r="IN519" s="222">
        <f t="shared" si="1355"/>
        <v>0</v>
      </c>
      <c r="IO519" s="222">
        <f t="shared" si="1356"/>
        <v>0</v>
      </c>
      <c r="IP519" s="222">
        <f t="shared" si="1357"/>
        <v>0</v>
      </c>
      <c r="IQ519" s="222">
        <f t="shared" si="1358"/>
        <v>0</v>
      </c>
      <c r="IR519" s="222">
        <f t="shared" si="1359"/>
        <v>0</v>
      </c>
      <c r="IS519" s="222">
        <f t="shared" si="1360"/>
        <v>0</v>
      </c>
      <c r="IT519" s="222">
        <f t="shared" si="1361"/>
        <v>0</v>
      </c>
      <c r="IU519" s="222">
        <f t="shared" si="1362"/>
        <v>0</v>
      </c>
      <c r="IV519" s="222">
        <f t="shared" si="1363"/>
        <v>0</v>
      </c>
      <c r="IW519" s="222">
        <f t="shared" si="1364"/>
        <v>0</v>
      </c>
      <c r="IX519" s="222">
        <f t="shared" si="1365"/>
        <v>0</v>
      </c>
      <c r="IY519" s="222">
        <f t="shared" si="1366"/>
        <v>0</v>
      </c>
      <c r="IZ519" s="222">
        <f t="shared" si="1367"/>
        <v>0</v>
      </c>
      <c r="JA519" s="222">
        <f t="shared" si="1368"/>
        <v>0</v>
      </c>
      <c r="JB519" s="222">
        <f t="shared" si="1369"/>
        <v>0</v>
      </c>
    </row>
    <row r="520" spans="2:262">
      <c r="B520" s="230">
        <v>159</v>
      </c>
      <c r="C520" s="229">
        <f t="shared" si="1370"/>
        <v>3.1054687500000023E-3</v>
      </c>
      <c r="D520" s="226">
        <f t="shared" ca="1" si="1113"/>
        <v>17.999999999945366</v>
      </c>
      <c r="E520" s="225">
        <f ca="1">FI361</f>
        <v>-5.4634161641816069E-11</v>
      </c>
      <c r="F520" s="224">
        <v>159</v>
      </c>
      <c r="G520" s="222">
        <f t="shared" si="1114"/>
        <v>0</v>
      </c>
      <c r="H520" s="222">
        <f t="shared" si="1115"/>
        <v>0</v>
      </c>
      <c r="I520" s="222">
        <f t="shared" si="1116"/>
        <v>0</v>
      </c>
      <c r="J520" s="222">
        <f t="shared" si="1117"/>
        <v>0</v>
      </c>
      <c r="K520" s="222">
        <f t="shared" si="1118"/>
        <v>0</v>
      </c>
      <c r="L520" s="222">
        <f t="shared" si="1119"/>
        <v>0</v>
      </c>
      <c r="M520" s="222">
        <f t="shared" si="1120"/>
        <v>0</v>
      </c>
      <c r="N520" s="222">
        <f t="shared" si="1121"/>
        <v>0</v>
      </c>
      <c r="O520" s="222">
        <f t="shared" si="1122"/>
        <v>0</v>
      </c>
      <c r="P520" s="222">
        <f t="shared" si="1123"/>
        <v>0</v>
      </c>
      <c r="Q520" s="222">
        <f t="shared" si="1124"/>
        <v>0</v>
      </c>
      <c r="R520" s="222">
        <f t="shared" si="1125"/>
        <v>0</v>
      </c>
      <c r="S520" s="222">
        <f t="shared" si="1126"/>
        <v>0</v>
      </c>
      <c r="T520" s="222">
        <f t="shared" si="1127"/>
        <v>0</v>
      </c>
      <c r="U520" s="222">
        <f t="shared" si="1128"/>
        <v>0</v>
      </c>
      <c r="V520" s="222">
        <f t="shared" si="1129"/>
        <v>0</v>
      </c>
      <c r="W520" s="222">
        <f t="shared" si="1130"/>
        <v>0</v>
      </c>
      <c r="X520" s="222">
        <f t="shared" si="1131"/>
        <v>0</v>
      </c>
      <c r="Y520" s="222">
        <f t="shared" si="1132"/>
        <v>0</v>
      </c>
      <c r="Z520" s="222">
        <f t="shared" si="1133"/>
        <v>0</v>
      </c>
      <c r="AA520" s="222">
        <f t="shared" si="1134"/>
        <v>0</v>
      </c>
      <c r="AB520" s="222">
        <f t="shared" si="1135"/>
        <v>0</v>
      </c>
      <c r="AC520" s="222">
        <f t="shared" si="1136"/>
        <v>0</v>
      </c>
      <c r="AD520" s="222">
        <f t="shared" si="1137"/>
        <v>0</v>
      </c>
      <c r="AE520" s="222">
        <f t="shared" si="1138"/>
        <v>0</v>
      </c>
      <c r="AF520" s="222">
        <f t="shared" si="1139"/>
        <v>0</v>
      </c>
      <c r="AG520" s="222">
        <f t="shared" si="1140"/>
        <v>0</v>
      </c>
      <c r="AH520" s="222">
        <f t="shared" si="1141"/>
        <v>0</v>
      </c>
      <c r="AI520" s="222">
        <f t="shared" si="1142"/>
        <v>0</v>
      </c>
      <c r="AJ520" s="222">
        <f t="shared" si="1143"/>
        <v>0</v>
      </c>
      <c r="AK520" s="222">
        <f t="shared" si="1144"/>
        <v>0</v>
      </c>
      <c r="AL520" s="222">
        <f t="shared" si="1145"/>
        <v>0</v>
      </c>
      <c r="AM520" s="222">
        <f t="shared" si="1146"/>
        <v>0</v>
      </c>
      <c r="AN520" s="222">
        <f t="shared" si="1147"/>
        <v>0</v>
      </c>
      <c r="AO520" s="222">
        <f t="shared" si="1148"/>
        <v>0</v>
      </c>
      <c r="AP520" s="222">
        <f t="shared" si="1149"/>
        <v>0</v>
      </c>
      <c r="AQ520" s="222">
        <f t="shared" si="1150"/>
        <v>0</v>
      </c>
      <c r="AR520" s="222">
        <f t="shared" si="1151"/>
        <v>0</v>
      </c>
      <c r="AS520" s="222">
        <f t="shared" si="1152"/>
        <v>0</v>
      </c>
      <c r="AT520" s="222">
        <f t="shared" si="1153"/>
        <v>0</v>
      </c>
      <c r="AU520" s="222">
        <f t="shared" si="1154"/>
        <v>0</v>
      </c>
      <c r="AV520" s="222">
        <f t="shared" si="1155"/>
        <v>0</v>
      </c>
      <c r="AW520" s="222">
        <f t="shared" si="1156"/>
        <v>0</v>
      </c>
      <c r="AX520" s="222">
        <f t="shared" si="1157"/>
        <v>0</v>
      </c>
      <c r="AY520" s="222">
        <f t="shared" si="1158"/>
        <v>0</v>
      </c>
      <c r="AZ520" s="222">
        <f t="shared" si="1159"/>
        <v>0</v>
      </c>
      <c r="BA520" s="222">
        <f t="shared" si="1160"/>
        <v>0</v>
      </c>
      <c r="BB520" s="222">
        <f t="shared" si="1161"/>
        <v>0</v>
      </c>
      <c r="BC520" s="222">
        <f t="shared" si="1162"/>
        <v>0</v>
      </c>
      <c r="BD520" s="222">
        <f t="shared" si="1163"/>
        <v>0</v>
      </c>
      <c r="BE520" s="222">
        <f t="shared" si="1164"/>
        <v>0</v>
      </c>
      <c r="BF520" s="222">
        <f t="shared" si="1165"/>
        <v>0</v>
      </c>
      <c r="BG520" s="222">
        <f t="shared" si="1166"/>
        <v>0</v>
      </c>
      <c r="BH520" s="222">
        <f t="shared" si="1167"/>
        <v>0</v>
      </c>
      <c r="BI520" s="222">
        <f t="shared" si="1168"/>
        <v>0</v>
      </c>
      <c r="BJ520" s="222">
        <f t="shared" si="1169"/>
        <v>0</v>
      </c>
      <c r="BK520" s="222">
        <f t="shared" si="1170"/>
        <v>0</v>
      </c>
      <c r="BL520" s="222">
        <f t="shared" si="1171"/>
        <v>0</v>
      </c>
      <c r="BM520" s="222">
        <f t="shared" si="1172"/>
        <v>0</v>
      </c>
      <c r="BN520" s="222">
        <f t="shared" si="1173"/>
        <v>0</v>
      </c>
      <c r="BO520" s="222">
        <f t="shared" si="1174"/>
        <v>0</v>
      </c>
      <c r="BP520" s="222">
        <f t="shared" si="1175"/>
        <v>0</v>
      </c>
      <c r="BQ520" s="222">
        <f t="shared" si="1176"/>
        <v>0</v>
      </c>
      <c r="BR520" s="222">
        <f t="shared" si="1177"/>
        <v>0</v>
      </c>
      <c r="BS520" s="222">
        <f t="shared" si="1178"/>
        <v>0</v>
      </c>
      <c r="BT520" s="222">
        <f t="shared" si="1179"/>
        <v>0</v>
      </c>
      <c r="BU520" s="222">
        <f t="shared" si="1180"/>
        <v>0</v>
      </c>
      <c r="BV520" s="222">
        <f t="shared" si="1181"/>
        <v>0</v>
      </c>
      <c r="BW520" s="222">
        <f t="shared" si="1182"/>
        <v>0</v>
      </c>
      <c r="BX520" s="222">
        <f t="shared" si="1183"/>
        <v>0</v>
      </c>
      <c r="BY520" s="222">
        <f t="shared" si="1184"/>
        <v>0</v>
      </c>
      <c r="BZ520" s="222">
        <f t="shared" si="1185"/>
        <v>0</v>
      </c>
      <c r="CA520" s="222">
        <f t="shared" si="1186"/>
        <v>0</v>
      </c>
      <c r="CB520" s="222">
        <f t="shared" si="1187"/>
        <v>0</v>
      </c>
      <c r="CC520" s="222">
        <f t="shared" si="1188"/>
        <v>0</v>
      </c>
      <c r="CD520" s="222">
        <f t="shared" si="1189"/>
        <v>0</v>
      </c>
      <c r="CE520" s="222">
        <f t="shared" si="1190"/>
        <v>0</v>
      </c>
      <c r="CF520" s="222">
        <f t="shared" si="1191"/>
        <v>0</v>
      </c>
      <c r="CG520" s="222">
        <f t="shared" si="1192"/>
        <v>0</v>
      </c>
      <c r="CH520" s="222">
        <f t="shared" si="1193"/>
        <v>0</v>
      </c>
      <c r="CI520" s="222">
        <f t="shared" si="1194"/>
        <v>0</v>
      </c>
      <c r="CJ520" s="222">
        <f t="shared" si="1195"/>
        <v>0</v>
      </c>
      <c r="CK520" s="222">
        <f t="shared" si="1196"/>
        <v>0</v>
      </c>
      <c r="CL520" s="222">
        <f t="shared" si="1197"/>
        <v>0</v>
      </c>
      <c r="CM520" s="222">
        <f t="shared" si="1198"/>
        <v>0</v>
      </c>
      <c r="CN520" s="222">
        <f t="shared" si="1199"/>
        <v>0</v>
      </c>
      <c r="CO520" s="222">
        <f t="shared" si="1200"/>
        <v>0</v>
      </c>
      <c r="CP520" s="222">
        <f t="shared" si="1201"/>
        <v>0</v>
      </c>
      <c r="CQ520" s="222">
        <f t="shared" si="1202"/>
        <v>0</v>
      </c>
      <c r="CR520" s="222">
        <f t="shared" si="1203"/>
        <v>0</v>
      </c>
      <c r="CS520" s="222">
        <f t="shared" si="1204"/>
        <v>0</v>
      </c>
      <c r="CT520" s="222">
        <f t="shared" si="1205"/>
        <v>0</v>
      </c>
      <c r="CU520" s="222">
        <f t="shared" si="1206"/>
        <v>0</v>
      </c>
      <c r="CV520" s="222">
        <f t="shared" si="1207"/>
        <v>0</v>
      </c>
      <c r="CW520" s="222">
        <f t="shared" si="1208"/>
        <v>0</v>
      </c>
      <c r="CX520" s="222">
        <f t="shared" si="1209"/>
        <v>0</v>
      </c>
      <c r="CY520" s="222">
        <f t="shared" si="1210"/>
        <v>0</v>
      </c>
      <c r="CZ520" s="222">
        <f t="shared" si="1211"/>
        <v>0</v>
      </c>
      <c r="DA520" s="222">
        <f t="shared" si="1212"/>
        <v>0</v>
      </c>
      <c r="DB520" s="222">
        <f t="shared" si="1213"/>
        <v>0</v>
      </c>
      <c r="DC520" s="222">
        <f t="shared" si="1214"/>
        <v>0</v>
      </c>
      <c r="DD520" s="222">
        <f t="shared" si="1215"/>
        <v>0</v>
      </c>
      <c r="DE520" s="222">
        <f t="shared" si="1216"/>
        <v>0</v>
      </c>
      <c r="DF520" s="222">
        <f t="shared" si="1217"/>
        <v>0</v>
      </c>
      <c r="DG520" s="222">
        <f t="shared" si="1218"/>
        <v>0</v>
      </c>
      <c r="DH520" s="222">
        <f t="shared" si="1219"/>
        <v>0</v>
      </c>
      <c r="DI520" s="222">
        <f t="shared" si="1220"/>
        <v>0</v>
      </c>
      <c r="DJ520" s="222">
        <f t="shared" si="1221"/>
        <v>0</v>
      </c>
      <c r="DK520" s="222">
        <f t="shared" si="1222"/>
        <v>0</v>
      </c>
      <c r="DL520" s="222">
        <f t="shared" si="1223"/>
        <v>0</v>
      </c>
      <c r="DM520" s="222">
        <f t="shared" si="1224"/>
        <v>0</v>
      </c>
      <c r="DN520" s="222">
        <f t="shared" si="1225"/>
        <v>0</v>
      </c>
      <c r="DO520" s="222">
        <f t="shared" si="1226"/>
        <v>0</v>
      </c>
      <c r="DP520" s="222">
        <f t="shared" si="1227"/>
        <v>0</v>
      </c>
      <c r="DQ520" s="222">
        <f t="shared" si="1228"/>
        <v>0</v>
      </c>
      <c r="DR520" s="222">
        <f t="shared" si="1229"/>
        <v>0</v>
      </c>
      <c r="DS520" s="222">
        <f t="shared" si="1230"/>
        <v>0</v>
      </c>
      <c r="DT520" s="222">
        <f t="shared" si="1231"/>
        <v>0</v>
      </c>
      <c r="DU520" s="222">
        <f t="shared" si="1232"/>
        <v>0</v>
      </c>
      <c r="DV520" s="222">
        <f t="shared" si="1233"/>
        <v>0</v>
      </c>
      <c r="DW520" s="222">
        <f t="shared" si="1234"/>
        <v>0</v>
      </c>
      <c r="DX520" s="222">
        <f t="shared" si="1235"/>
        <v>0</v>
      </c>
      <c r="DY520" s="222">
        <f t="shared" si="1236"/>
        <v>0</v>
      </c>
      <c r="DZ520" s="222">
        <f t="shared" si="1237"/>
        <v>0</v>
      </c>
      <c r="EA520" s="222">
        <f t="shared" si="1238"/>
        <v>0</v>
      </c>
      <c r="EB520" s="222">
        <f t="shared" si="1239"/>
        <v>0</v>
      </c>
      <c r="EC520" s="222">
        <f t="shared" si="1240"/>
        <v>0</v>
      </c>
      <c r="ED520" s="222">
        <f t="shared" si="1241"/>
        <v>0</v>
      </c>
      <c r="EE520" s="222">
        <f t="shared" si="1242"/>
        <v>0</v>
      </c>
      <c r="EF520" s="222">
        <f t="shared" si="1243"/>
        <v>0</v>
      </c>
      <c r="EG520" s="222">
        <f t="shared" si="1244"/>
        <v>0</v>
      </c>
      <c r="EH520" s="222">
        <f t="shared" si="1245"/>
        <v>0</v>
      </c>
      <c r="EI520" s="222">
        <f t="shared" si="1246"/>
        <v>0</v>
      </c>
      <c r="EJ520" s="222">
        <f t="shared" si="1247"/>
        <v>0</v>
      </c>
      <c r="EK520" s="222">
        <f t="shared" si="1248"/>
        <v>0</v>
      </c>
      <c r="EL520" s="222">
        <f t="shared" si="1249"/>
        <v>0</v>
      </c>
      <c r="EM520" s="222">
        <f t="shared" si="1250"/>
        <v>0</v>
      </c>
      <c r="EN520" s="222">
        <f t="shared" si="1251"/>
        <v>0</v>
      </c>
      <c r="EO520" s="222">
        <f t="shared" si="1252"/>
        <v>0</v>
      </c>
      <c r="EP520" s="222">
        <f t="shared" si="1253"/>
        <v>0</v>
      </c>
      <c r="EQ520" s="222">
        <f t="shared" si="1254"/>
        <v>0</v>
      </c>
      <c r="ER520" s="222">
        <f t="shared" si="1255"/>
        <v>0</v>
      </c>
      <c r="ES520" s="222">
        <f t="shared" si="1256"/>
        <v>0</v>
      </c>
      <c r="ET520" s="222">
        <f t="shared" si="1257"/>
        <v>0</v>
      </c>
      <c r="EU520" s="222">
        <f t="shared" si="1258"/>
        <v>0</v>
      </c>
      <c r="EV520" s="222">
        <f t="shared" si="1259"/>
        <v>0</v>
      </c>
      <c r="EW520" s="222">
        <f t="shared" si="1260"/>
        <v>0</v>
      </c>
      <c r="EX520" s="222">
        <f t="shared" si="1261"/>
        <v>0</v>
      </c>
      <c r="EY520" s="222">
        <f t="shared" si="1262"/>
        <v>0</v>
      </c>
      <c r="EZ520" s="222">
        <f t="shared" si="1263"/>
        <v>0</v>
      </c>
      <c r="FA520" s="222">
        <f t="shared" si="1264"/>
        <v>0</v>
      </c>
      <c r="FB520" s="222">
        <f t="shared" si="1265"/>
        <v>0</v>
      </c>
      <c r="FC520" s="222">
        <f t="shared" si="1266"/>
        <v>0</v>
      </c>
      <c r="FD520" s="222">
        <f t="shared" si="1267"/>
        <v>0</v>
      </c>
      <c r="FE520" s="222">
        <f t="shared" si="1268"/>
        <v>0</v>
      </c>
      <c r="FF520" s="222">
        <f t="shared" si="1269"/>
        <v>0</v>
      </c>
      <c r="FG520" s="222">
        <f t="shared" si="1270"/>
        <v>0</v>
      </c>
      <c r="FH520" s="222">
        <f t="shared" si="1271"/>
        <v>0</v>
      </c>
      <c r="FI520" s="222">
        <f t="shared" si="1272"/>
        <v>0</v>
      </c>
      <c r="FJ520" s="222">
        <f t="shared" si="1273"/>
        <v>0</v>
      </c>
      <c r="FK520" s="222">
        <f t="shared" si="1274"/>
        <v>0</v>
      </c>
      <c r="FL520" s="222">
        <f t="shared" si="1275"/>
        <v>0</v>
      </c>
      <c r="FM520" s="222">
        <f t="shared" si="1276"/>
        <v>0</v>
      </c>
      <c r="FN520" s="222">
        <f t="shared" si="1277"/>
        <v>0</v>
      </c>
      <c r="FO520" s="222">
        <f t="shared" si="1278"/>
        <v>0</v>
      </c>
      <c r="FP520" s="222">
        <f t="shared" si="1279"/>
        <v>0</v>
      </c>
      <c r="FQ520" s="222">
        <f t="shared" si="1280"/>
        <v>0</v>
      </c>
      <c r="FR520" s="222">
        <f t="shared" si="1281"/>
        <v>0</v>
      </c>
      <c r="FS520" s="222">
        <f t="shared" si="1282"/>
        <v>0</v>
      </c>
      <c r="FT520" s="222">
        <f t="shared" si="1283"/>
        <v>0</v>
      </c>
      <c r="FU520" s="222">
        <f t="shared" si="1284"/>
        <v>0</v>
      </c>
      <c r="FV520" s="222">
        <f t="shared" si="1285"/>
        <v>0</v>
      </c>
      <c r="FW520" s="222">
        <f t="shared" si="1286"/>
        <v>0</v>
      </c>
      <c r="FX520" s="222">
        <f t="shared" si="1287"/>
        <v>0</v>
      </c>
      <c r="FY520" s="222">
        <f t="shared" si="1288"/>
        <v>0</v>
      </c>
      <c r="FZ520" s="222">
        <f t="shared" si="1289"/>
        <v>0</v>
      </c>
      <c r="GA520" s="222">
        <f t="shared" si="1290"/>
        <v>0</v>
      </c>
      <c r="GB520" s="222">
        <f t="shared" si="1291"/>
        <v>0</v>
      </c>
      <c r="GC520" s="222">
        <f t="shared" si="1292"/>
        <v>0</v>
      </c>
      <c r="GD520" s="222">
        <f t="shared" si="1293"/>
        <v>0</v>
      </c>
      <c r="GE520" s="222">
        <f t="shared" si="1294"/>
        <v>0</v>
      </c>
      <c r="GF520" s="222">
        <f t="shared" si="1295"/>
        <v>0</v>
      </c>
      <c r="GG520" s="222">
        <f t="shared" si="1296"/>
        <v>0</v>
      </c>
      <c r="GH520" s="222">
        <f t="shared" si="1297"/>
        <v>0</v>
      </c>
      <c r="GI520" s="222">
        <f t="shared" si="1298"/>
        <v>0</v>
      </c>
      <c r="GJ520" s="222">
        <f t="shared" si="1299"/>
        <v>0</v>
      </c>
      <c r="GK520" s="222">
        <f t="shared" si="1300"/>
        <v>0</v>
      </c>
      <c r="GL520" s="222">
        <f t="shared" si="1301"/>
        <v>0</v>
      </c>
      <c r="GM520" s="222">
        <f t="shared" si="1302"/>
        <v>0</v>
      </c>
      <c r="GN520" s="222">
        <f t="shared" si="1303"/>
        <v>0</v>
      </c>
      <c r="GO520" s="222">
        <f t="shared" si="1304"/>
        <v>0</v>
      </c>
      <c r="GP520" s="222">
        <f t="shared" si="1305"/>
        <v>0</v>
      </c>
      <c r="GQ520" s="222">
        <f t="shared" si="1306"/>
        <v>0</v>
      </c>
      <c r="GR520" s="222">
        <f t="shared" si="1307"/>
        <v>0</v>
      </c>
      <c r="GS520" s="222">
        <f t="shared" si="1308"/>
        <v>0</v>
      </c>
      <c r="GT520" s="222">
        <f t="shared" si="1309"/>
        <v>0</v>
      </c>
      <c r="GU520" s="222">
        <f t="shared" si="1310"/>
        <v>0</v>
      </c>
      <c r="GV520" s="222">
        <f t="shared" si="1311"/>
        <v>0</v>
      </c>
      <c r="GW520" s="222">
        <f t="shared" si="1312"/>
        <v>0</v>
      </c>
      <c r="GX520" s="222">
        <f t="shared" si="1313"/>
        <v>0</v>
      </c>
      <c r="GY520" s="222">
        <f t="shared" si="1314"/>
        <v>0</v>
      </c>
      <c r="GZ520" s="222">
        <f t="shared" si="1315"/>
        <v>0</v>
      </c>
      <c r="HA520" s="222">
        <f t="shared" si="1316"/>
        <v>0</v>
      </c>
      <c r="HB520" s="222">
        <f t="shared" si="1317"/>
        <v>0</v>
      </c>
      <c r="HC520" s="222">
        <f t="shared" si="1318"/>
        <v>0</v>
      </c>
      <c r="HD520" s="222">
        <f t="shared" si="1319"/>
        <v>0</v>
      </c>
      <c r="HE520" s="222">
        <f t="shared" si="1320"/>
        <v>0</v>
      </c>
      <c r="HF520" s="222">
        <f t="shared" si="1321"/>
        <v>0</v>
      </c>
      <c r="HG520" s="222">
        <f t="shared" si="1322"/>
        <v>0</v>
      </c>
      <c r="HH520" s="222">
        <f t="shared" si="1323"/>
        <v>0</v>
      </c>
      <c r="HI520" s="222">
        <f t="shared" si="1324"/>
        <v>0</v>
      </c>
      <c r="HJ520" s="222">
        <f t="shared" si="1325"/>
        <v>0</v>
      </c>
      <c r="HK520" s="222">
        <f t="shared" si="1326"/>
        <v>0</v>
      </c>
      <c r="HL520" s="222">
        <f t="shared" si="1327"/>
        <v>0</v>
      </c>
      <c r="HM520" s="222">
        <f t="shared" si="1328"/>
        <v>0</v>
      </c>
      <c r="HN520" s="222">
        <f t="shared" si="1329"/>
        <v>0</v>
      </c>
      <c r="HO520" s="222">
        <f t="shared" si="1330"/>
        <v>0</v>
      </c>
      <c r="HP520" s="222">
        <f t="shared" si="1331"/>
        <v>0</v>
      </c>
      <c r="HQ520" s="222">
        <f t="shared" si="1332"/>
        <v>0</v>
      </c>
      <c r="HR520" s="222">
        <f t="shared" si="1333"/>
        <v>0</v>
      </c>
      <c r="HS520" s="222">
        <f t="shared" si="1334"/>
        <v>0</v>
      </c>
      <c r="HT520" s="222">
        <f t="shared" si="1335"/>
        <v>0</v>
      </c>
      <c r="HU520" s="222">
        <f t="shared" si="1336"/>
        <v>0</v>
      </c>
      <c r="HV520" s="222">
        <f t="shared" si="1337"/>
        <v>0</v>
      </c>
      <c r="HW520" s="222">
        <f t="shared" si="1338"/>
        <v>0</v>
      </c>
      <c r="HX520" s="222">
        <f t="shared" si="1339"/>
        <v>0</v>
      </c>
      <c r="HY520" s="222">
        <f t="shared" si="1340"/>
        <v>0</v>
      </c>
      <c r="HZ520" s="222">
        <f t="shared" si="1341"/>
        <v>0</v>
      </c>
      <c r="IA520" s="222">
        <f t="shared" si="1342"/>
        <v>0</v>
      </c>
      <c r="IB520" s="222">
        <f t="shared" si="1343"/>
        <v>0</v>
      </c>
      <c r="IC520" s="222">
        <f t="shared" si="1344"/>
        <v>0</v>
      </c>
      <c r="ID520" s="222">
        <f t="shared" si="1345"/>
        <v>0</v>
      </c>
      <c r="IE520" s="222">
        <f t="shared" si="1346"/>
        <v>0</v>
      </c>
      <c r="IF520" s="222">
        <f t="shared" si="1347"/>
        <v>0</v>
      </c>
      <c r="IG520" s="222">
        <f t="shared" si="1348"/>
        <v>0</v>
      </c>
      <c r="IH520" s="222">
        <f t="shared" si="1349"/>
        <v>0</v>
      </c>
      <c r="II520" s="222">
        <f t="shared" si="1350"/>
        <v>0</v>
      </c>
      <c r="IJ520" s="222">
        <f t="shared" si="1351"/>
        <v>0</v>
      </c>
      <c r="IK520" s="222">
        <f t="shared" si="1352"/>
        <v>0</v>
      </c>
      <c r="IL520" s="222">
        <f t="shared" si="1353"/>
        <v>0</v>
      </c>
      <c r="IM520" s="222">
        <f t="shared" si="1354"/>
        <v>0</v>
      </c>
      <c r="IN520" s="222">
        <f t="shared" si="1355"/>
        <v>0</v>
      </c>
      <c r="IO520" s="222">
        <f t="shared" si="1356"/>
        <v>0</v>
      </c>
      <c r="IP520" s="222">
        <f t="shared" si="1357"/>
        <v>0</v>
      </c>
      <c r="IQ520" s="222">
        <f t="shared" si="1358"/>
        <v>0</v>
      </c>
      <c r="IR520" s="222">
        <f t="shared" si="1359"/>
        <v>0</v>
      </c>
      <c r="IS520" s="222">
        <f t="shared" si="1360"/>
        <v>0</v>
      </c>
      <c r="IT520" s="222">
        <f t="shared" si="1361"/>
        <v>0</v>
      </c>
      <c r="IU520" s="222">
        <f t="shared" si="1362"/>
        <v>0</v>
      </c>
      <c r="IV520" s="222">
        <f t="shared" si="1363"/>
        <v>0</v>
      </c>
      <c r="IW520" s="222">
        <f t="shared" si="1364"/>
        <v>0</v>
      </c>
      <c r="IX520" s="222">
        <f t="shared" si="1365"/>
        <v>0</v>
      </c>
      <c r="IY520" s="222">
        <f t="shared" si="1366"/>
        <v>0</v>
      </c>
      <c r="IZ520" s="222">
        <f t="shared" si="1367"/>
        <v>0</v>
      </c>
      <c r="JA520" s="222">
        <f t="shared" si="1368"/>
        <v>0</v>
      </c>
      <c r="JB520" s="222">
        <f t="shared" si="1369"/>
        <v>0</v>
      </c>
    </row>
    <row r="521" spans="2:262">
      <c r="B521" s="230">
        <v>160</v>
      </c>
      <c r="C521" s="229">
        <f t="shared" si="1370"/>
        <v>3.1250000000000023E-3</v>
      </c>
      <c r="D521" s="226">
        <f t="shared" ca="1" si="1113"/>
        <v>17.999999999923073</v>
      </c>
      <c r="E521" s="225">
        <f ca="1">FJ361</f>
        <v>-7.6927311966496677E-11</v>
      </c>
      <c r="F521" s="224">
        <v>160</v>
      </c>
      <c r="G521" s="222">
        <f t="shared" si="1114"/>
        <v>0</v>
      </c>
      <c r="H521" s="222">
        <f t="shared" si="1115"/>
        <v>0</v>
      </c>
      <c r="I521" s="222">
        <f t="shared" si="1116"/>
        <v>0</v>
      </c>
      <c r="J521" s="222">
        <f t="shared" si="1117"/>
        <v>0</v>
      </c>
      <c r="K521" s="222">
        <f t="shared" si="1118"/>
        <v>0</v>
      </c>
      <c r="L521" s="222">
        <f t="shared" si="1119"/>
        <v>0</v>
      </c>
      <c r="M521" s="222">
        <f t="shared" si="1120"/>
        <v>0</v>
      </c>
      <c r="N521" s="222">
        <f t="shared" si="1121"/>
        <v>0</v>
      </c>
      <c r="O521" s="222">
        <f t="shared" si="1122"/>
        <v>0</v>
      </c>
      <c r="P521" s="222">
        <f t="shared" si="1123"/>
        <v>0</v>
      </c>
      <c r="Q521" s="222">
        <f t="shared" si="1124"/>
        <v>0</v>
      </c>
      <c r="R521" s="222">
        <f t="shared" si="1125"/>
        <v>0</v>
      </c>
      <c r="S521" s="222">
        <f t="shared" si="1126"/>
        <v>0</v>
      </c>
      <c r="T521" s="222">
        <f t="shared" si="1127"/>
        <v>0</v>
      </c>
      <c r="U521" s="222">
        <f t="shared" si="1128"/>
        <v>0</v>
      </c>
      <c r="V521" s="222">
        <f t="shared" si="1129"/>
        <v>0</v>
      </c>
      <c r="W521" s="222">
        <f t="shared" si="1130"/>
        <v>0</v>
      </c>
      <c r="X521" s="222">
        <f t="shared" si="1131"/>
        <v>0</v>
      </c>
      <c r="Y521" s="222">
        <f t="shared" si="1132"/>
        <v>0</v>
      </c>
      <c r="Z521" s="222">
        <f t="shared" si="1133"/>
        <v>0</v>
      </c>
      <c r="AA521" s="222">
        <f t="shared" si="1134"/>
        <v>0</v>
      </c>
      <c r="AB521" s="222">
        <f t="shared" si="1135"/>
        <v>0</v>
      </c>
      <c r="AC521" s="222">
        <f t="shared" si="1136"/>
        <v>0</v>
      </c>
      <c r="AD521" s="222">
        <f t="shared" si="1137"/>
        <v>0</v>
      </c>
      <c r="AE521" s="222">
        <f t="shared" si="1138"/>
        <v>0</v>
      </c>
      <c r="AF521" s="222">
        <f t="shared" si="1139"/>
        <v>0</v>
      </c>
      <c r="AG521" s="222">
        <f t="shared" si="1140"/>
        <v>0</v>
      </c>
      <c r="AH521" s="222">
        <f t="shared" si="1141"/>
        <v>0</v>
      </c>
      <c r="AI521" s="222">
        <f t="shared" si="1142"/>
        <v>0</v>
      </c>
      <c r="AJ521" s="222">
        <f t="shared" si="1143"/>
        <v>0</v>
      </c>
      <c r="AK521" s="222">
        <f t="shared" si="1144"/>
        <v>0</v>
      </c>
      <c r="AL521" s="222">
        <f t="shared" si="1145"/>
        <v>0</v>
      </c>
      <c r="AM521" s="222">
        <f t="shared" si="1146"/>
        <v>0</v>
      </c>
      <c r="AN521" s="222">
        <f t="shared" si="1147"/>
        <v>0</v>
      </c>
      <c r="AO521" s="222">
        <f t="shared" si="1148"/>
        <v>0</v>
      </c>
      <c r="AP521" s="222">
        <f t="shared" si="1149"/>
        <v>0</v>
      </c>
      <c r="AQ521" s="222">
        <f t="shared" si="1150"/>
        <v>0</v>
      </c>
      <c r="AR521" s="222">
        <f t="shared" si="1151"/>
        <v>0</v>
      </c>
      <c r="AS521" s="222">
        <f t="shared" si="1152"/>
        <v>0</v>
      </c>
      <c r="AT521" s="222">
        <f t="shared" si="1153"/>
        <v>0</v>
      </c>
      <c r="AU521" s="222">
        <f t="shared" si="1154"/>
        <v>0</v>
      </c>
      <c r="AV521" s="222">
        <f t="shared" si="1155"/>
        <v>0</v>
      </c>
      <c r="AW521" s="222">
        <f t="shared" si="1156"/>
        <v>0</v>
      </c>
      <c r="AX521" s="222">
        <f t="shared" si="1157"/>
        <v>0</v>
      </c>
      <c r="AY521" s="222">
        <f t="shared" si="1158"/>
        <v>0</v>
      </c>
      <c r="AZ521" s="222">
        <f t="shared" si="1159"/>
        <v>0</v>
      </c>
      <c r="BA521" s="222">
        <f t="shared" si="1160"/>
        <v>0</v>
      </c>
      <c r="BB521" s="222">
        <f t="shared" si="1161"/>
        <v>0</v>
      </c>
      <c r="BC521" s="222">
        <f t="shared" si="1162"/>
        <v>0</v>
      </c>
      <c r="BD521" s="222">
        <f t="shared" si="1163"/>
        <v>0</v>
      </c>
      <c r="BE521" s="222">
        <f t="shared" si="1164"/>
        <v>0</v>
      </c>
      <c r="BF521" s="222">
        <f t="shared" si="1165"/>
        <v>0</v>
      </c>
      <c r="BG521" s="222">
        <f t="shared" si="1166"/>
        <v>0</v>
      </c>
      <c r="BH521" s="222">
        <f t="shared" si="1167"/>
        <v>0</v>
      </c>
      <c r="BI521" s="222">
        <f t="shared" si="1168"/>
        <v>0</v>
      </c>
      <c r="BJ521" s="222">
        <f t="shared" si="1169"/>
        <v>0</v>
      </c>
      <c r="BK521" s="222">
        <f t="shared" si="1170"/>
        <v>0</v>
      </c>
      <c r="BL521" s="222">
        <f t="shared" si="1171"/>
        <v>0</v>
      </c>
      <c r="BM521" s="222">
        <f t="shared" si="1172"/>
        <v>0</v>
      </c>
      <c r="BN521" s="222">
        <f t="shared" si="1173"/>
        <v>0</v>
      </c>
      <c r="BO521" s="222">
        <f t="shared" si="1174"/>
        <v>0</v>
      </c>
      <c r="BP521" s="222">
        <f t="shared" si="1175"/>
        <v>0</v>
      </c>
      <c r="BQ521" s="222">
        <f t="shared" si="1176"/>
        <v>0</v>
      </c>
      <c r="BR521" s="222">
        <f t="shared" si="1177"/>
        <v>0</v>
      </c>
      <c r="BS521" s="222">
        <f t="shared" si="1178"/>
        <v>0</v>
      </c>
      <c r="BT521" s="222">
        <f t="shared" si="1179"/>
        <v>0</v>
      </c>
      <c r="BU521" s="222">
        <f t="shared" si="1180"/>
        <v>0</v>
      </c>
      <c r="BV521" s="222">
        <f t="shared" si="1181"/>
        <v>0</v>
      </c>
      <c r="BW521" s="222">
        <f t="shared" si="1182"/>
        <v>0</v>
      </c>
      <c r="BX521" s="222">
        <f t="shared" si="1183"/>
        <v>0</v>
      </c>
      <c r="BY521" s="222">
        <f t="shared" si="1184"/>
        <v>0</v>
      </c>
      <c r="BZ521" s="222">
        <f t="shared" si="1185"/>
        <v>0</v>
      </c>
      <c r="CA521" s="222">
        <f t="shared" si="1186"/>
        <v>0</v>
      </c>
      <c r="CB521" s="222">
        <f t="shared" si="1187"/>
        <v>0</v>
      </c>
      <c r="CC521" s="222">
        <f t="shared" si="1188"/>
        <v>0</v>
      </c>
      <c r="CD521" s="222">
        <f t="shared" si="1189"/>
        <v>0</v>
      </c>
      <c r="CE521" s="222">
        <f t="shared" si="1190"/>
        <v>0</v>
      </c>
      <c r="CF521" s="222">
        <f t="shared" si="1191"/>
        <v>0</v>
      </c>
      <c r="CG521" s="222">
        <f t="shared" si="1192"/>
        <v>0</v>
      </c>
      <c r="CH521" s="222">
        <f t="shared" si="1193"/>
        <v>0</v>
      </c>
      <c r="CI521" s="222">
        <f t="shared" si="1194"/>
        <v>0</v>
      </c>
      <c r="CJ521" s="222">
        <f t="shared" si="1195"/>
        <v>0</v>
      </c>
      <c r="CK521" s="222">
        <f t="shared" si="1196"/>
        <v>0</v>
      </c>
      <c r="CL521" s="222">
        <f t="shared" si="1197"/>
        <v>0</v>
      </c>
      <c r="CM521" s="222">
        <f t="shared" si="1198"/>
        <v>0</v>
      </c>
      <c r="CN521" s="222">
        <f t="shared" si="1199"/>
        <v>0</v>
      </c>
      <c r="CO521" s="222">
        <f t="shared" si="1200"/>
        <v>0</v>
      </c>
      <c r="CP521" s="222">
        <f t="shared" si="1201"/>
        <v>0</v>
      </c>
      <c r="CQ521" s="222">
        <f t="shared" si="1202"/>
        <v>0</v>
      </c>
      <c r="CR521" s="222">
        <f t="shared" si="1203"/>
        <v>0</v>
      </c>
      <c r="CS521" s="222">
        <f t="shared" si="1204"/>
        <v>0</v>
      </c>
      <c r="CT521" s="222">
        <f t="shared" si="1205"/>
        <v>0</v>
      </c>
      <c r="CU521" s="222">
        <f t="shared" si="1206"/>
        <v>0</v>
      </c>
      <c r="CV521" s="222">
        <f t="shared" si="1207"/>
        <v>0</v>
      </c>
      <c r="CW521" s="222">
        <f t="shared" si="1208"/>
        <v>0</v>
      </c>
      <c r="CX521" s="222">
        <f t="shared" si="1209"/>
        <v>0</v>
      </c>
      <c r="CY521" s="222">
        <f t="shared" si="1210"/>
        <v>0</v>
      </c>
      <c r="CZ521" s="222">
        <f t="shared" si="1211"/>
        <v>0</v>
      </c>
      <c r="DA521" s="222">
        <f t="shared" si="1212"/>
        <v>0</v>
      </c>
      <c r="DB521" s="222">
        <f t="shared" si="1213"/>
        <v>0</v>
      </c>
      <c r="DC521" s="222">
        <f t="shared" si="1214"/>
        <v>0</v>
      </c>
      <c r="DD521" s="222">
        <f t="shared" si="1215"/>
        <v>0</v>
      </c>
      <c r="DE521" s="222">
        <f t="shared" si="1216"/>
        <v>0</v>
      </c>
      <c r="DF521" s="222">
        <f t="shared" si="1217"/>
        <v>0</v>
      </c>
      <c r="DG521" s="222">
        <f t="shared" si="1218"/>
        <v>0</v>
      </c>
      <c r="DH521" s="222">
        <f t="shared" si="1219"/>
        <v>0</v>
      </c>
      <c r="DI521" s="222">
        <f t="shared" si="1220"/>
        <v>0</v>
      </c>
      <c r="DJ521" s="222">
        <f t="shared" si="1221"/>
        <v>0</v>
      </c>
      <c r="DK521" s="222">
        <f t="shared" si="1222"/>
        <v>0</v>
      </c>
      <c r="DL521" s="222">
        <f t="shared" si="1223"/>
        <v>0</v>
      </c>
      <c r="DM521" s="222">
        <f t="shared" si="1224"/>
        <v>0</v>
      </c>
      <c r="DN521" s="222">
        <f t="shared" si="1225"/>
        <v>0</v>
      </c>
      <c r="DO521" s="222">
        <f t="shared" si="1226"/>
        <v>0</v>
      </c>
      <c r="DP521" s="222">
        <f t="shared" si="1227"/>
        <v>0</v>
      </c>
      <c r="DQ521" s="222">
        <f t="shared" si="1228"/>
        <v>0</v>
      </c>
      <c r="DR521" s="222">
        <f t="shared" si="1229"/>
        <v>0</v>
      </c>
      <c r="DS521" s="222">
        <f t="shared" si="1230"/>
        <v>0</v>
      </c>
      <c r="DT521" s="222">
        <f t="shared" si="1231"/>
        <v>0</v>
      </c>
      <c r="DU521" s="222">
        <f t="shared" si="1232"/>
        <v>0</v>
      </c>
      <c r="DV521" s="222">
        <f t="shared" si="1233"/>
        <v>0</v>
      </c>
      <c r="DW521" s="222">
        <f t="shared" si="1234"/>
        <v>0</v>
      </c>
      <c r="DX521" s="222">
        <f t="shared" si="1235"/>
        <v>0</v>
      </c>
      <c r="DY521" s="222">
        <f t="shared" si="1236"/>
        <v>0</v>
      </c>
      <c r="DZ521" s="222">
        <f t="shared" si="1237"/>
        <v>0</v>
      </c>
      <c r="EA521" s="222">
        <f t="shared" si="1238"/>
        <v>0</v>
      </c>
      <c r="EB521" s="222">
        <f t="shared" si="1239"/>
        <v>0</v>
      </c>
      <c r="EC521" s="222">
        <f t="shared" si="1240"/>
        <v>0</v>
      </c>
      <c r="ED521" s="222">
        <f t="shared" si="1241"/>
        <v>0</v>
      </c>
      <c r="EE521" s="222">
        <f t="shared" si="1242"/>
        <v>0</v>
      </c>
      <c r="EF521" s="222">
        <f t="shared" si="1243"/>
        <v>0</v>
      </c>
      <c r="EG521" s="222">
        <f t="shared" si="1244"/>
        <v>0</v>
      </c>
      <c r="EH521" s="222">
        <f t="shared" si="1245"/>
        <v>0</v>
      </c>
      <c r="EI521" s="222">
        <f t="shared" si="1246"/>
        <v>0</v>
      </c>
      <c r="EJ521" s="222">
        <f t="shared" si="1247"/>
        <v>0</v>
      </c>
      <c r="EK521" s="222">
        <f t="shared" si="1248"/>
        <v>0</v>
      </c>
      <c r="EL521" s="222">
        <f t="shared" si="1249"/>
        <v>0</v>
      </c>
      <c r="EM521" s="222">
        <f t="shared" si="1250"/>
        <v>0</v>
      </c>
      <c r="EN521" s="222">
        <f t="shared" si="1251"/>
        <v>0</v>
      </c>
      <c r="EO521" s="222">
        <f t="shared" si="1252"/>
        <v>0</v>
      </c>
      <c r="EP521" s="222">
        <f t="shared" si="1253"/>
        <v>0</v>
      </c>
      <c r="EQ521" s="222">
        <f t="shared" si="1254"/>
        <v>0</v>
      </c>
      <c r="ER521" s="222">
        <f t="shared" si="1255"/>
        <v>0</v>
      </c>
      <c r="ES521" s="222">
        <f t="shared" si="1256"/>
        <v>0</v>
      </c>
      <c r="ET521" s="222">
        <f t="shared" si="1257"/>
        <v>0</v>
      </c>
      <c r="EU521" s="222">
        <f t="shared" si="1258"/>
        <v>0</v>
      </c>
      <c r="EV521" s="222">
        <f t="shared" si="1259"/>
        <v>0</v>
      </c>
      <c r="EW521" s="222">
        <f t="shared" si="1260"/>
        <v>0</v>
      </c>
      <c r="EX521" s="222">
        <f t="shared" si="1261"/>
        <v>0</v>
      </c>
      <c r="EY521" s="222">
        <f t="shared" si="1262"/>
        <v>0</v>
      </c>
      <c r="EZ521" s="222">
        <f t="shared" si="1263"/>
        <v>0</v>
      </c>
      <c r="FA521" s="222">
        <f t="shared" si="1264"/>
        <v>0</v>
      </c>
      <c r="FB521" s="222">
        <f t="shared" si="1265"/>
        <v>0</v>
      </c>
      <c r="FC521" s="222">
        <f t="shared" si="1266"/>
        <v>0</v>
      </c>
      <c r="FD521" s="222">
        <f t="shared" si="1267"/>
        <v>0</v>
      </c>
      <c r="FE521" s="222">
        <f t="shared" si="1268"/>
        <v>0</v>
      </c>
      <c r="FF521" s="222">
        <f t="shared" si="1269"/>
        <v>0</v>
      </c>
      <c r="FG521" s="222">
        <f t="shared" si="1270"/>
        <v>0</v>
      </c>
      <c r="FH521" s="222">
        <f t="shared" si="1271"/>
        <v>0</v>
      </c>
      <c r="FI521" s="222">
        <f t="shared" si="1272"/>
        <v>0</v>
      </c>
      <c r="FJ521" s="222">
        <f t="shared" si="1273"/>
        <v>0</v>
      </c>
      <c r="FK521" s="222">
        <f t="shared" si="1274"/>
        <v>0</v>
      </c>
      <c r="FL521" s="222">
        <f t="shared" si="1275"/>
        <v>0</v>
      </c>
      <c r="FM521" s="222">
        <f t="shared" si="1276"/>
        <v>0</v>
      </c>
      <c r="FN521" s="222">
        <f t="shared" si="1277"/>
        <v>0</v>
      </c>
      <c r="FO521" s="222">
        <f t="shared" si="1278"/>
        <v>0</v>
      </c>
      <c r="FP521" s="222">
        <f t="shared" si="1279"/>
        <v>0</v>
      </c>
      <c r="FQ521" s="222">
        <f t="shared" si="1280"/>
        <v>0</v>
      </c>
      <c r="FR521" s="222">
        <f t="shared" si="1281"/>
        <v>0</v>
      </c>
      <c r="FS521" s="222">
        <f t="shared" si="1282"/>
        <v>0</v>
      </c>
      <c r="FT521" s="222">
        <f t="shared" si="1283"/>
        <v>0</v>
      </c>
      <c r="FU521" s="222">
        <f t="shared" si="1284"/>
        <v>0</v>
      </c>
      <c r="FV521" s="222">
        <f t="shared" si="1285"/>
        <v>0</v>
      </c>
      <c r="FW521" s="222">
        <f t="shared" si="1286"/>
        <v>0</v>
      </c>
      <c r="FX521" s="222">
        <f t="shared" si="1287"/>
        <v>0</v>
      </c>
      <c r="FY521" s="222">
        <f t="shared" si="1288"/>
        <v>0</v>
      </c>
      <c r="FZ521" s="222">
        <f t="shared" si="1289"/>
        <v>0</v>
      </c>
      <c r="GA521" s="222">
        <f t="shared" si="1290"/>
        <v>0</v>
      </c>
      <c r="GB521" s="222">
        <f t="shared" si="1291"/>
        <v>0</v>
      </c>
      <c r="GC521" s="222">
        <f t="shared" si="1292"/>
        <v>0</v>
      </c>
      <c r="GD521" s="222">
        <f t="shared" si="1293"/>
        <v>0</v>
      </c>
      <c r="GE521" s="222">
        <f t="shared" si="1294"/>
        <v>0</v>
      </c>
      <c r="GF521" s="222">
        <f t="shared" si="1295"/>
        <v>0</v>
      </c>
      <c r="GG521" s="222">
        <f t="shared" si="1296"/>
        <v>0</v>
      </c>
      <c r="GH521" s="222">
        <f t="shared" si="1297"/>
        <v>0</v>
      </c>
      <c r="GI521" s="222">
        <f t="shared" si="1298"/>
        <v>0</v>
      </c>
      <c r="GJ521" s="222">
        <f t="shared" si="1299"/>
        <v>0</v>
      </c>
      <c r="GK521" s="222">
        <f t="shared" si="1300"/>
        <v>0</v>
      </c>
      <c r="GL521" s="222">
        <f t="shared" si="1301"/>
        <v>0</v>
      </c>
      <c r="GM521" s="222">
        <f t="shared" si="1302"/>
        <v>0</v>
      </c>
      <c r="GN521" s="222">
        <f t="shared" si="1303"/>
        <v>0</v>
      </c>
      <c r="GO521" s="222">
        <f t="shared" si="1304"/>
        <v>0</v>
      </c>
      <c r="GP521" s="222">
        <f t="shared" si="1305"/>
        <v>0</v>
      </c>
      <c r="GQ521" s="222">
        <f t="shared" si="1306"/>
        <v>0</v>
      </c>
      <c r="GR521" s="222">
        <f t="shared" si="1307"/>
        <v>0</v>
      </c>
      <c r="GS521" s="222">
        <f t="shared" si="1308"/>
        <v>0</v>
      </c>
      <c r="GT521" s="222">
        <f t="shared" si="1309"/>
        <v>0</v>
      </c>
      <c r="GU521" s="222">
        <f t="shared" si="1310"/>
        <v>0</v>
      </c>
      <c r="GV521" s="222">
        <f t="shared" si="1311"/>
        <v>0</v>
      </c>
      <c r="GW521" s="222">
        <f t="shared" si="1312"/>
        <v>0</v>
      </c>
      <c r="GX521" s="222">
        <f t="shared" si="1313"/>
        <v>0</v>
      </c>
      <c r="GY521" s="222">
        <f t="shared" si="1314"/>
        <v>0</v>
      </c>
      <c r="GZ521" s="222">
        <f t="shared" si="1315"/>
        <v>0</v>
      </c>
      <c r="HA521" s="222">
        <f t="shared" si="1316"/>
        <v>0</v>
      </c>
      <c r="HB521" s="222">
        <f t="shared" si="1317"/>
        <v>0</v>
      </c>
      <c r="HC521" s="222">
        <f t="shared" si="1318"/>
        <v>0</v>
      </c>
      <c r="HD521" s="222">
        <f t="shared" si="1319"/>
        <v>0</v>
      </c>
      <c r="HE521" s="222">
        <f t="shared" si="1320"/>
        <v>0</v>
      </c>
      <c r="HF521" s="222">
        <f t="shared" si="1321"/>
        <v>0</v>
      </c>
      <c r="HG521" s="222">
        <f t="shared" si="1322"/>
        <v>0</v>
      </c>
      <c r="HH521" s="222">
        <f t="shared" si="1323"/>
        <v>0</v>
      </c>
      <c r="HI521" s="222">
        <f t="shared" si="1324"/>
        <v>0</v>
      </c>
      <c r="HJ521" s="222">
        <f t="shared" si="1325"/>
        <v>0</v>
      </c>
      <c r="HK521" s="222">
        <f t="shared" si="1326"/>
        <v>0</v>
      </c>
      <c r="HL521" s="222">
        <f t="shared" si="1327"/>
        <v>0</v>
      </c>
      <c r="HM521" s="222">
        <f t="shared" si="1328"/>
        <v>0</v>
      </c>
      <c r="HN521" s="222">
        <f t="shared" si="1329"/>
        <v>0</v>
      </c>
      <c r="HO521" s="222">
        <f t="shared" si="1330"/>
        <v>0</v>
      </c>
      <c r="HP521" s="222">
        <f t="shared" si="1331"/>
        <v>0</v>
      </c>
      <c r="HQ521" s="222">
        <f t="shared" si="1332"/>
        <v>0</v>
      </c>
      <c r="HR521" s="222">
        <f t="shared" si="1333"/>
        <v>0</v>
      </c>
      <c r="HS521" s="222">
        <f t="shared" si="1334"/>
        <v>0</v>
      </c>
      <c r="HT521" s="222">
        <f t="shared" si="1335"/>
        <v>0</v>
      </c>
      <c r="HU521" s="222">
        <f t="shared" si="1336"/>
        <v>0</v>
      </c>
      <c r="HV521" s="222">
        <f t="shared" si="1337"/>
        <v>0</v>
      </c>
      <c r="HW521" s="222">
        <f t="shared" si="1338"/>
        <v>0</v>
      </c>
      <c r="HX521" s="222">
        <f t="shared" si="1339"/>
        <v>0</v>
      </c>
      <c r="HY521" s="222">
        <f t="shared" si="1340"/>
        <v>0</v>
      </c>
      <c r="HZ521" s="222">
        <f t="shared" si="1341"/>
        <v>0</v>
      </c>
      <c r="IA521" s="222">
        <f t="shared" si="1342"/>
        <v>0</v>
      </c>
      <c r="IB521" s="222">
        <f t="shared" si="1343"/>
        <v>0</v>
      </c>
      <c r="IC521" s="222">
        <f t="shared" si="1344"/>
        <v>0</v>
      </c>
      <c r="ID521" s="222">
        <f t="shared" si="1345"/>
        <v>0</v>
      </c>
      <c r="IE521" s="222">
        <f t="shared" si="1346"/>
        <v>0</v>
      </c>
      <c r="IF521" s="222">
        <f t="shared" si="1347"/>
        <v>0</v>
      </c>
      <c r="IG521" s="222">
        <f t="shared" si="1348"/>
        <v>0</v>
      </c>
      <c r="IH521" s="222">
        <f t="shared" si="1349"/>
        <v>0</v>
      </c>
      <c r="II521" s="222">
        <f t="shared" si="1350"/>
        <v>0</v>
      </c>
      <c r="IJ521" s="222">
        <f t="shared" si="1351"/>
        <v>0</v>
      </c>
      <c r="IK521" s="222">
        <f t="shared" si="1352"/>
        <v>0</v>
      </c>
      <c r="IL521" s="222">
        <f t="shared" si="1353"/>
        <v>0</v>
      </c>
      <c r="IM521" s="222">
        <f t="shared" si="1354"/>
        <v>0</v>
      </c>
      <c r="IN521" s="222">
        <f t="shared" si="1355"/>
        <v>0</v>
      </c>
      <c r="IO521" s="222">
        <f t="shared" si="1356"/>
        <v>0</v>
      </c>
      <c r="IP521" s="222">
        <f t="shared" si="1357"/>
        <v>0</v>
      </c>
      <c r="IQ521" s="222">
        <f t="shared" si="1358"/>
        <v>0</v>
      </c>
      <c r="IR521" s="222">
        <f t="shared" si="1359"/>
        <v>0</v>
      </c>
      <c r="IS521" s="222">
        <f t="shared" si="1360"/>
        <v>0</v>
      </c>
      <c r="IT521" s="222">
        <f t="shared" si="1361"/>
        <v>0</v>
      </c>
      <c r="IU521" s="222">
        <f t="shared" si="1362"/>
        <v>0</v>
      </c>
      <c r="IV521" s="222">
        <f t="shared" si="1363"/>
        <v>0</v>
      </c>
      <c r="IW521" s="222">
        <f t="shared" si="1364"/>
        <v>0</v>
      </c>
      <c r="IX521" s="222">
        <f t="shared" si="1365"/>
        <v>0</v>
      </c>
      <c r="IY521" s="222">
        <f t="shared" si="1366"/>
        <v>0</v>
      </c>
      <c r="IZ521" s="222">
        <f t="shared" si="1367"/>
        <v>0</v>
      </c>
      <c r="JA521" s="222">
        <f t="shared" si="1368"/>
        <v>0</v>
      </c>
      <c r="JB521" s="222">
        <f t="shared" si="1369"/>
        <v>0</v>
      </c>
    </row>
    <row r="522" spans="2:262">
      <c r="B522" s="230">
        <v>161</v>
      </c>
      <c r="C522" s="229">
        <f t="shared" si="1370"/>
        <v>3.1445312500000024E-3</v>
      </c>
      <c r="D522" s="226">
        <f t="shared" ca="1" si="1113"/>
        <v>17.9999999999274</v>
      </c>
      <c r="E522" s="225">
        <f ca="1">FK361</f>
        <v>-7.2599763592931566E-11</v>
      </c>
      <c r="F522" s="224">
        <v>161</v>
      </c>
      <c r="G522" s="222">
        <f t="shared" si="1114"/>
        <v>0</v>
      </c>
      <c r="H522" s="222">
        <f t="shared" si="1115"/>
        <v>0</v>
      </c>
      <c r="I522" s="222">
        <f t="shared" si="1116"/>
        <v>0</v>
      </c>
      <c r="J522" s="222">
        <f t="shared" si="1117"/>
        <v>0</v>
      </c>
      <c r="K522" s="222">
        <f t="shared" si="1118"/>
        <v>0</v>
      </c>
      <c r="L522" s="222">
        <f t="shared" si="1119"/>
        <v>0</v>
      </c>
      <c r="M522" s="222">
        <f t="shared" si="1120"/>
        <v>0</v>
      </c>
      <c r="N522" s="222">
        <f t="shared" si="1121"/>
        <v>0</v>
      </c>
      <c r="O522" s="222">
        <f t="shared" si="1122"/>
        <v>0</v>
      </c>
      <c r="P522" s="222">
        <f t="shared" si="1123"/>
        <v>0</v>
      </c>
      <c r="Q522" s="222">
        <f t="shared" si="1124"/>
        <v>0</v>
      </c>
      <c r="R522" s="222">
        <f t="shared" si="1125"/>
        <v>0</v>
      </c>
      <c r="S522" s="222">
        <f t="shared" si="1126"/>
        <v>0</v>
      </c>
      <c r="T522" s="222">
        <f t="shared" si="1127"/>
        <v>0</v>
      </c>
      <c r="U522" s="222">
        <f t="shared" si="1128"/>
        <v>0</v>
      </c>
      <c r="V522" s="222">
        <f t="shared" si="1129"/>
        <v>0</v>
      </c>
      <c r="W522" s="222">
        <f t="shared" si="1130"/>
        <v>0</v>
      </c>
      <c r="X522" s="222">
        <f t="shared" si="1131"/>
        <v>0</v>
      </c>
      <c r="Y522" s="222">
        <f t="shared" si="1132"/>
        <v>0</v>
      </c>
      <c r="Z522" s="222">
        <f t="shared" si="1133"/>
        <v>0</v>
      </c>
      <c r="AA522" s="222">
        <f t="shared" si="1134"/>
        <v>0</v>
      </c>
      <c r="AB522" s="222">
        <f t="shared" si="1135"/>
        <v>0</v>
      </c>
      <c r="AC522" s="222">
        <f t="shared" si="1136"/>
        <v>0</v>
      </c>
      <c r="AD522" s="222">
        <f t="shared" si="1137"/>
        <v>0</v>
      </c>
      <c r="AE522" s="222">
        <f t="shared" si="1138"/>
        <v>0</v>
      </c>
      <c r="AF522" s="222">
        <f t="shared" si="1139"/>
        <v>0</v>
      </c>
      <c r="AG522" s="222">
        <f t="shared" si="1140"/>
        <v>0</v>
      </c>
      <c r="AH522" s="222">
        <f t="shared" si="1141"/>
        <v>0</v>
      </c>
      <c r="AI522" s="222">
        <f t="shared" si="1142"/>
        <v>0</v>
      </c>
      <c r="AJ522" s="222">
        <f t="shared" si="1143"/>
        <v>0</v>
      </c>
      <c r="AK522" s="222">
        <f t="shared" si="1144"/>
        <v>0</v>
      </c>
      <c r="AL522" s="222">
        <f t="shared" si="1145"/>
        <v>0</v>
      </c>
      <c r="AM522" s="222">
        <f t="shared" si="1146"/>
        <v>0</v>
      </c>
      <c r="AN522" s="222">
        <f t="shared" si="1147"/>
        <v>0</v>
      </c>
      <c r="AO522" s="222">
        <f t="shared" si="1148"/>
        <v>0</v>
      </c>
      <c r="AP522" s="222">
        <f t="shared" si="1149"/>
        <v>0</v>
      </c>
      <c r="AQ522" s="222">
        <f t="shared" si="1150"/>
        <v>0</v>
      </c>
      <c r="AR522" s="222">
        <f t="shared" si="1151"/>
        <v>0</v>
      </c>
      <c r="AS522" s="222">
        <f t="shared" si="1152"/>
        <v>0</v>
      </c>
      <c r="AT522" s="222">
        <f t="shared" si="1153"/>
        <v>0</v>
      </c>
      <c r="AU522" s="222">
        <f t="shared" si="1154"/>
        <v>0</v>
      </c>
      <c r="AV522" s="222">
        <f t="shared" si="1155"/>
        <v>0</v>
      </c>
      <c r="AW522" s="222">
        <f t="shared" si="1156"/>
        <v>0</v>
      </c>
      <c r="AX522" s="222">
        <f t="shared" si="1157"/>
        <v>0</v>
      </c>
      <c r="AY522" s="222">
        <f t="shared" si="1158"/>
        <v>0</v>
      </c>
      <c r="AZ522" s="222">
        <f t="shared" si="1159"/>
        <v>0</v>
      </c>
      <c r="BA522" s="222">
        <f t="shared" si="1160"/>
        <v>0</v>
      </c>
      <c r="BB522" s="222">
        <f t="shared" si="1161"/>
        <v>0</v>
      </c>
      <c r="BC522" s="222">
        <f t="shared" si="1162"/>
        <v>0</v>
      </c>
      <c r="BD522" s="222">
        <f t="shared" si="1163"/>
        <v>0</v>
      </c>
      <c r="BE522" s="222">
        <f t="shared" si="1164"/>
        <v>0</v>
      </c>
      <c r="BF522" s="222">
        <f t="shared" si="1165"/>
        <v>0</v>
      </c>
      <c r="BG522" s="222">
        <f t="shared" si="1166"/>
        <v>0</v>
      </c>
      <c r="BH522" s="222">
        <f t="shared" si="1167"/>
        <v>0</v>
      </c>
      <c r="BI522" s="222">
        <f t="shared" si="1168"/>
        <v>0</v>
      </c>
      <c r="BJ522" s="222">
        <f t="shared" si="1169"/>
        <v>0</v>
      </c>
      <c r="BK522" s="222">
        <f t="shared" si="1170"/>
        <v>0</v>
      </c>
      <c r="BL522" s="222">
        <f t="shared" si="1171"/>
        <v>0</v>
      </c>
      <c r="BM522" s="222">
        <f t="shared" si="1172"/>
        <v>0</v>
      </c>
      <c r="BN522" s="222">
        <f t="shared" si="1173"/>
        <v>0</v>
      </c>
      <c r="BO522" s="222">
        <f t="shared" si="1174"/>
        <v>0</v>
      </c>
      <c r="BP522" s="222">
        <f t="shared" si="1175"/>
        <v>0</v>
      </c>
      <c r="BQ522" s="222">
        <f t="shared" si="1176"/>
        <v>0</v>
      </c>
      <c r="BR522" s="222">
        <f t="shared" si="1177"/>
        <v>0</v>
      </c>
      <c r="BS522" s="222">
        <f t="shared" si="1178"/>
        <v>0</v>
      </c>
      <c r="BT522" s="222">
        <f t="shared" si="1179"/>
        <v>0</v>
      </c>
      <c r="BU522" s="222">
        <f t="shared" si="1180"/>
        <v>0</v>
      </c>
      <c r="BV522" s="222">
        <f t="shared" si="1181"/>
        <v>0</v>
      </c>
      <c r="BW522" s="222">
        <f t="shared" si="1182"/>
        <v>0</v>
      </c>
      <c r="BX522" s="222">
        <f t="shared" si="1183"/>
        <v>0</v>
      </c>
      <c r="BY522" s="222">
        <f t="shared" si="1184"/>
        <v>0</v>
      </c>
      <c r="BZ522" s="222">
        <f t="shared" si="1185"/>
        <v>0</v>
      </c>
      <c r="CA522" s="222">
        <f t="shared" si="1186"/>
        <v>0</v>
      </c>
      <c r="CB522" s="222">
        <f t="shared" si="1187"/>
        <v>0</v>
      </c>
      <c r="CC522" s="222">
        <f t="shared" si="1188"/>
        <v>0</v>
      </c>
      <c r="CD522" s="222">
        <f t="shared" si="1189"/>
        <v>0</v>
      </c>
      <c r="CE522" s="222">
        <f t="shared" si="1190"/>
        <v>0</v>
      </c>
      <c r="CF522" s="222">
        <f t="shared" si="1191"/>
        <v>0</v>
      </c>
      <c r="CG522" s="222">
        <f t="shared" si="1192"/>
        <v>0</v>
      </c>
      <c r="CH522" s="222">
        <f t="shared" si="1193"/>
        <v>0</v>
      </c>
      <c r="CI522" s="222">
        <f t="shared" si="1194"/>
        <v>0</v>
      </c>
      <c r="CJ522" s="222">
        <f t="shared" si="1195"/>
        <v>0</v>
      </c>
      <c r="CK522" s="222">
        <f t="shared" si="1196"/>
        <v>0</v>
      </c>
      <c r="CL522" s="222">
        <f t="shared" si="1197"/>
        <v>0</v>
      </c>
      <c r="CM522" s="222">
        <f t="shared" si="1198"/>
        <v>0</v>
      </c>
      <c r="CN522" s="222">
        <f t="shared" si="1199"/>
        <v>0</v>
      </c>
      <c r="CO522" s="222">
        <f t="shared" si="1200"/>
        <v>0</v>
      </c>
      <c r="CP522" s="222">
        <f t="shared" si="1201"/>
        <v>0</v>
      </c>
      <c r="CQ522" s="222">
        <f t="shared" si="1202"/>
        <v>0</v>
      </c>
      <c r="CR522" s="222">
        <f t="shared" si="1203"/>
        <v>0</v>
      </c>
      <c r="CS522" s="222">
        <f t="shared" si="1204"/>
        <v>0</v>
      </c>
      <c r="CT522" s="222">
        <f t="shared" si="1205"/>
        <v>0</v>
      </c>
      <c r="CU522" s="222">
        <f t="shared" si="1206"/>
        <v>0</v>
      </c>
      <c r="CV522" s="222">
        <f t="shared" si="1207"/>
        <v>0</v>
      </c>
      <c r="CW522" s="222">
        <f t="shared" si="1208"/>
        <v>0</v>
      </c>
      <c r="CX522" s="222">
        <f t="shared" si="1209"/>
        <v>0</v>
      </c>
      <c r="CY522" s="222">
        <f t="shared" si="1210"/>
        <v>0</v>
      </c>
      <c r="CZ522" s="222">
        <f t="shared" si="1211"/>
        <v>0</v>
      </c>
      <c r="DA522" s="222">
        <f t="shared" si="1212"/>
        <v>0</v>
      </c>
      <c r="DB522" s="222">
        <f t="shared" si="1213"/>
        <v>0</v>
      </c>
      <c r="DC522" s="222">
        <f t="shared" si="1214"/>
        <v>0</v>
      </c>
      <c r="DD522" s="222">
        <f t="shared" si="1215"/>
        <v>0</v>
      </c>
      <c r="DE522" s="222">
        <f t="shared" si="1216"/>
        <v>0</v>
      </c>
      <c r="DF522" s="222">
        <f t="shared" si="1217"/>
        <v>0</v>
      </c>
      <c r="DG522" s="222">
        <f t="shared" si="1218"/>
        <v>0</v>
      </c>
      <c r="DH522" s="222">
        <f t="shared" si="1219"/>
        <v>0</v>
      </c>
      <c r="DI522" s="222">
        <f t="shared" si="1220"/>
        <v>0</v>
      </c>
      <c r="DJ522" s="222">
        <f t="shared" si="1221"/>
        <v>0</v>
      </c>
      <c r="DK522" s="222">
        <f t="shared" si="1222"/>
        <v>0</v>
      </c>
      <c r="DL522" s="222">
        <f t="shared" si="1223"/>
        <v>0</v>
      </c>
      <c r="DM522" s="222">
        <f t="shared" si="1224"/>
        <v>0</v>
      </c>
      <c r="DN522" s="222">
        <f t="shared" si="1225"/>
        <v>0</v>
      </c>
      <c r="DO522" s="222">
        <f t="shared" si="1226"/>
        <v>0</v>
      </c>
      <c r="DP522" s="222">
        <f t="shared" si="1227"/>
        <v>0</v>
      </c>
      <c r="DQ522" s="222">
        <f t="shared" si="1228"/>
        <v>0</v>
      </c>
      <c r="DR522" s="222">
        <f t="shared" si="1229"/>
        <v>0</v>
      </c>
      <c r="DS522" s="222">
        <f t="shared" si="1230"/>
        <v>0</v>
      </c>
      <c r="DT522" s="222">
        <f t="shared" si="1231"/>
        <v>0</v>
      </c>
      <c r="DU522" s="222">
        <f t="shared" si="1232"/>
        <v>0</v>
      </c>
      <c r="DV522" s="222">
        <f t="shared" si="1233"/>
        <v>0</v>
      </c>
      <c r="DW522" s="222">
        <f t="shared" si="1234"/>
        <v>0</v>
      </c>
      <c r="DX522" s="222">
        <f t="shared" si="1235"/>
        <v>0</v>
      </c>
      <c r="DY522" s="222">
        <f t="shared" si="1236"/>
        <v>0</v>
      </c>
      <c r="DZ522" s="222">
        <f t="shared" si="1237"/>
        <v>0</v>
      </c>
      <c r="EA522" s="222">
        <f t="shared" si="1238"/>
        <v>0</v>
      </c>
      <c r="EB522" s="222">
        <f t="shared" si="1239"/>
        <v>0</v>
      </c>
      <c r="EC522" s="222">
        <f t="shared" si="1240"/>
        <v>0</v>
      </c>
      <c r="ED522" s="222">
        <f t="shared" si="1241"/>
        <v>0</v>
      </c>
      <c r="EE522" s="222">
        <f t="shared" si="1242"/>
        <v>0</v>
      </c>
      <c r="EF522" s="222">
        <f t="shared" si="1243"/>
        <v>0</v>
      </c>
      <c r="EG522" s="222">
        <f t="shared" si="1244"/>
        <v>0</v>
      </c>
      <c r="EH522" s="222">
        <f t="shared" si="1245"/>
        <v>0</v>
      </c>
      <c r="EI522" s="222">
        <f t="shared" si="1246"/>
        <v>0</v>
      </c>
      <c r="EJ522" s="222">
        <f t="shared" si="1247"/>
        <v>0</v>
      </c>
      <c r="EK522" s="222">
        <f t="shared" si="1248"/>
        <v>0</v>
      </c>
      <c r="EL522" s="222">
        <f t="shared" si="1249"/>
        <v>0</v>
      </c>
      <c r="EM522" s="222">
        <f t="shared" si="1250"/>
        <v>0</v>
      </c>
      <c r="EN522" s="222">
        <f t="shared" si="1251"/>
        <v>0</v>
      </c>
      <c r="EO522" s="222">
        <f t="shared" si="1252"/>
        <v>0</v>
      </c>
      <c r="EP522" s="222">
        <f t="shared" si="1253"/>
        <v>0</v>
      </c>
      <c r="EQ522" s="222">
        <f t="shared" si="1254"/>
        <v>0</v>
      </c>
      <c r="ER522" s="222">
        <f t="shared" si="1255"/>
        <v>0</v>
      </c>
      <c r="ES522" s="222">
        <f t="shared" si="1256"/>
        <v>0</v>
      </c>
      <c r="ET522" s="222">
        <f t="shared" si="1257"/>
        <v>0</v>
      </c>
      <c r="EU522" s="222">
        <f t="shared" si="1258"/>
        <v>0</v>
      </c>
      <c r="EV522" s="222">
        <f t="shared" si="1259"/>
        <v>0</v>
      </c>
      <c r="EW522" s="222">
        <f t="shared" si="1260"/>
        <v>0</v>
      </c>
      <c r="EX522" s="222">
        <f t="shared" si="1261"/>
        <v>0</v>
      </c>
      <c r="EY522" s="222">
        <f t="shared" si="1262"/>
        <v>0</v>
      </c>
      <c r="EZ522" s="222">
        <f t="shared" si="1263"/>
        <v>0</v>
      </c>
      <c r="FA522" s="222">
        <f t="shared" si="1264"/>
        <v>0</v>
      </c>
      <c r="FB522" s="222">
        <f t="shared" si="1265"/>
        <v>0</v>
      </c>
      <c r="FC522" s="222">
        <f t="shared" si="1266"/>
        <v>0</v>
      </c>
      <c r="FD522" s="222">
        <f t="shared" si="1267"/>
        <v>0</v>
      </c>
      <c r="FE522" s="222">
        <f t="shared" si="1268"/>
        <v>0</v>
      </c>
      <c r="FF522" s="222">
        <f t="shared" si="1269"/>
        <v>0</v>
      </c>
      <c r="FG522" s="222">
        <f t="shared" si="1270"/>
        <v>0</v>
      </c>
      <c r="FH522" s="222">
        <f t="shared" si="1271"/>
        <v>0</v>
      </c>
      <c r="FI522" s="222">
        <f t="shared" si="1272"/>
        <v>0</v>
      </c>
      <c r="FJ522" s="222">
        <f t="shared" si="1273"/>
        <v>0</v>
      </c>
      <c r="FK522" s="222">
        <f t="shared" si="1274"/>
        <v>0</v>
      </c>
      <c r="FL522" s="222">
        <f t="shared" si="1275"/>
        <v>0</v>
      </c>
      <c r="FM522" s="222">
        <f t="shared" si="1276"/>
        <v>0</v>
      </c>
      <c r="FN522" s="222">
        <f t="shared" si="1277"/>
        <v>0</v>
      </c>
      <c r="FO522" s="222">
        <f t="shared" si="1278"/>
        <v>0</v>
      </c>
      <c r="FP522" s="222">
        <f t="shared" si="1279"/>
        <v>0</v>
      </c>
      <c r="FQ522" s="222">
        <f t="shared" si="1280"/>
        <v>0</v>
      </c>
      <c r="FR522" s="222">
        <f t="shared" si="1281"/>
        <v>0</v>
      </c>
      <c r="FS522" s="222">
        <f t="shared" si="1282"/>
        <v>0</v>
      </c>
      <c r="FT522" s="222">
        <f t="shared" si="1283"/>
        <v>0</v>
      </c>
      <c r="FU522" s="222">
        <f t="shared" si="1284"/>
        <v>0</v>
      </c>
      <c r="FV522" s="222">
        <f t="shared" si="1285"/>
        <v>0</v>
      </c>
      <c r="FW522" s="222">
        <f t="shared" si="1286"/>
        <v>0</v>
      </c>
      <c r="FX522" s="222">
        <f t="shared" si="1287"/>
        <v>0</v>
      </c>
      <c r="FY522" s="222">
        <f t="shared" si="1288"/>
        <v>0</v>
      </c>
      <c r="FZ522" s="222">
        <f t="shared" si="1289"/>
        <v>0</v>
      </c>
      <c r="GA522" s="222">
        <f t="shared" si="1290"/>
        <v>0</v>
      </c>
      <c r="GB522" s="222">
        <f t="shared" si="1291"/>
        <v>0</v>
      </c>
      <c r="GC522" s="222">
        <f t="shared" si="1292"/>
        <v>0</v>
      </c>
      <c r="GD522" s="222">
        <f t="shared" si="1293"/>
        <v>0</v>
      </c>
      <c r="GE522" s="222">
        <f t="shared" si="1294"/>
        <v>0</v>
      </c>
      <c r="GF522" s="222">
        <f t="shared" si="1295"/>
        <v>0</v>
      </c>
      <c r="GG522" s="222">
        <f t="shared" si="1296"/>
        <v>0</v>
      </c>
      <c r="GH522" s="222">
        <f t="shared" si="1297"/>
        <v>0</v>
      </c>
      <c r="GI522" s="222">
        <f t="shared" si="1298"/>
        <v>0</v>
      </c>
      <c r="GJ522" s="222">
        <f t="shared" si="1299"/>
        <v>0</v>
      </c>
      <c r="GK522" s="222">
        <f t="shared" si="1300"/>
        <v>0</v>
      </c>
      <c r="GL522" s="222">
        <f t="shared" si="1301"/>
        <v>0</v>
      </c>
      <c r="GM522" s="222">
        <f t="shared" si="1302"/>
        <v>0</v>
      </c>
      <c r="GN522" s="222">
        <f t="shared" si="1303"/>
        <v>0</v>
      </c>
      <c r="GO522" s="222">
        <f t="shared" si="1304"/>
        <v>0</v>
      </c>
      <c r="GP522" s="222">
        <f t="shared" si="1305"/>
        <v>0</v>
      </c>
      <c r="GQ522" s="222">
        <f t="shared" si="1306"/>
        <v>0</v>
      </c>
      <c r="GR522" s="222">
        <f t="shared" si="1307"/>
        <v>0</v>
      </c>
      <c r="GS522" s="222">
        <f t="shared" si="1308"/>
        <v>0</v>
      </c>
      <c r="GT522" s="222">
        <f t="shared" si="1309"/>
        <v>0</v>
      </c>
      <c r="GU522" s="222">
        <f t="shared" si="1310"/>
        <v>0</v>
      </c>
      <c r="GV522" s="222">
        <f t="shared" si="1311"/>
        <v>0</v>
      </c>
      <c r="GW522" s="222">
        <f t="shared" si="1312"/>
        <v>0</v>
      </c>
      <c r="GX522" s="222">
        <f t="shared" si="1313"/>
        <v>0</v>
      </c>
      <c r="GY522" s="222">
        <f t="shared" si="1314"/>
        <v>0</v>
      </c>
      <c r="GZ522" s="222">
        <f t="shared" si="1315"/>
        <v>0</v>
      </c>
      <c r="HA522" s="222">
        <f t="shared" si="1316"/>
        <v>0</v>
      </c>
      <c r="HB522" s="222">
        <f t="shared" si="1317"/>
        <v>0</v>
      </c>
      <c r="HC522" s="222">
        <f t="shared" si="1318"/>
        <v>0</v>
      </c>
      <c r="HD522" s="222">
        <f t="shared" si="1319"/>
        <v>0</v>
      </c>
      <c r="HE522" s="222">
        <f t="shared" si="1320"/>
        <v>0</v>
      </c>
      <c r="HF522" s="222">
        <f t="shared" si="1321"/>
        <v>0</v>
      </c>
      <c r="HG522" s="222">
        <f t="shared" si="1322"/>
        <v>0</v>
      </c>
      <c r="HH522" s="222">
        <f t="shared" si="1323"/>
        <v>0</v>
      </c>
      <c r="HI522" s="222">
        <f t="shared" si="1324"/>
        <v>0</v>
      </c>
      <c r="HJ522" s="222">
        <f t="shared" si="1325"/>
        <v>0</v>
      </c>
      <c r="HK522" s="222">
        <f t="shared" si="1326"/>
        <v>0</v>
      </c>
      <c r="HL522" s="222">
        <f t="shared" si="1327"/>
        <v>0</v>
      </c>
      <c r="HM522" s="222">
        <f t="shared" si="1328"/>
        <v>0</v>
      </c>
      <c r="HN522" s="222">
        <f t="shared" si="1329"/>
        <v>0</v>
      </c>
      <c r="HO522" s="222">
        <f t="shared" si="1330"/>
        <v>0</v>
      </c>
      <c r="HP522" s="222">
        <f t="shared" si="1331"/>
        <v>0</v>
      </c>
      <c r="HQ522" s="222">
        <f t="shared" si="1332"/>
        <v>0</v>
      </c>
      <c r="HR522" s="222">
        <f t="shared" si="1333"/>
        <v>0</v>
      </c>
      <c r="HS522" s="222">
        <f t="shared" si="1334"/>
        <v>0</v>
      </c>
      <c r="HT522" s="222">
        <f t="shared" si="1335"/>
        <v>0</v>
      </c>
      <c r="HU522" s="222">
        <f t="shared" si="1336"/>
        <v>0</v>
      </c>
      <c r="HV522" s="222">
        <f t="shared" si="1337"/>
        <v>0</v>
      </c>
      <c r="HW522" s="222">
        <f t="shared" si="1338"/>
        <v>0</v>
      </c>
      <c r="HX522" s="222">
        <f t="shared" si="1339"/>
        <v>0</v>
      </c>
      <c r="HY522" s="222">
        <f t="shared" si="1340"/>
        <v>0</v>
      </c>
      <c r="HZ522" s="222">
        <f t="shared" si="1341"/>
        <v>0</v>
      </c>
      <c r="IA522" s="222">
        <f t="shared" si="1342"/>
        <v>0</v>
      </c>
      <c r="IB522" s="222">
        <f t="shared" si="1343"/>
        <v>0</v>
      </c>
      <c r="IC522" s="222">
        <f t="shared" si="1344"/>
        <v>0</v>
      </c>
      <c r="ID522" s="222">
        <f t="shared" si="1345"/>
        <v>0</v>
      </c>
      <c r="IE522" s="222">
        <f t="shared" si="1346"/>
        <v>0</v>
      </c>
      <c r="IF522" s="222">
        <f t="shared" si="1347"/>
        <v>0</v>
      </c>
      <c r="IG522" s="222">
        <f t="shared" si="1348"/>
        <v>0</v>
      </c>
      <c r="IH522" s="222">
        <f t="shared" si="1349"/>
        <v>0</v>
      </c>
      <c r="II522" s="222">
        <f t="shared" si="1350"/>
        <v>0</v>
      </c>
      <c r="IJ522" s="222">
        <f t="shared" si="1351"/>
        <v>0</v>
      </c>
      <c r="IK522" s="222">
        <f t="shared" si="1352"/>
        <v>0</v>
      </c>
      <c r="IL522" s="222">
        <f t="shared" si="1353"/>
        <v>0</v>
      </c>
      <c r="IM522" s="222">
        <f t="shared" si="1354"/>
        <v>0</v>
      </c>
      <c r="IN522" s="222">
        <f t="shared" si="1355"/>
        <v>0</v>
      </c>
      <c r="IO522" s="222">
        <f t="shared" si="1356"/>
        <v>0</v>
      </c>
      <c r="IP522" s="222">
        <f t="shared" si="1357"/>
        <v>0</v>
      </c>
      <c r="IQ522" s="222">
        <f t="shared" si="1358"/>
        <v>0</v>
      </c>
      <c r="IR522" s="222">
        <f t="shared" si="1359"/>
        <v>0</v>
      </c>
      <c r="IS522" s="222">
        <f t="shared" si="1360"/>
        <v>0</v>
      </c>
      <c r="IT522" s="222">
        <f t="shared" si="1361"/>
        <v>0</v>
      </c>
      <c r="IU522" s="222">
        <f t="shared" si="1362"/>
        <v>0</v>
      </c>
      <c r="IV522" s="222">
        <f t="shared" si="1363"/>
        <v>0</v>
      </c>
      <c r="IW522" s="222">
        <f t="shared" si="1364"/>
        <v>0</v>
      </c>
      <c r="IX522" s="222">
        <f t="shared" si="1365"/>
        <v>0</v>
      </c>
      <c r="IY522" s="222">
        <f t="shared" si="1366"/>
        <v>0</v>
      </c>
      <c r="IZ522" s="222">
        <f t="shared" si="1367"/>
        <v>0</v>
      </c>
      <c r="JA522" s="222">
        <f t="shared" si="1368"/>
        <v>0</v>
      </c>
      <c r="JB522" s="222">
        <f t="shared" si="1369"/>
        <v>0</v>
      </c>
    </row>
    <row r="523" spans="2:262">
      <c r="B523" s="230">
        <v>162</v>
      </c>
      <c r="C523" s="229">
        <f t="shared" si="1370"/>
        <v>3.1640625000000024E-3</v>
      </c>
      <c r="D523" s="226">
        <f t="shared" ca="1" si="1113"/>
        <v>17.999999999928878</v>
      </c>
      <c r="E523" s="225">
        <f ca="1">FL361</f>
        <v>-7.1121296712345436E-11</v>
      </c>
      <c r="F523" s="224">
        <v>162</v>
      </c>
      <c r="G523" s="222">
        <f t="shared" si="1114"/>
        <v>0</v>
      </c>
      <c r="H523" s="222">
        <f t="shared" si="1115"/>
        <v>0</v>
      </c>
      <c r="I523" s="222">
        <f t="shared" si="1116"/>
        <v>0</v>
      </c>
      <c r="J523" s="222">
        <f t="shared" si="1117"/>
        <v>0</v>
      </c>
      <c r="K523" s="222">
        <f t="shared" si="1118"/>
        <v>0</v>
      </c>
      <c r="L523" s="222">
        <f t="shared" si="1119"/>
        <v>0</v>
      </c>
      <c r="M523" s="222">
        <f t="shared" si="1120"/>
        <v>0</v>
      </c>
      <c r="N523" s="222">
        <f t="shared" si="1121"/>
        <v>0</v>
      </c>
      <c r="O523" s="222">
        <f t="shared" si="1122"/>
        <v>0</v>
      </c>
      <c r="P523" s="222">
        <f t="shared" si="1123"/>
        <v>0</v>
      </c>
      <c r="Q523" s="222">
        <f t="shared" si="1124"/>
        <v>0</v>
      </c>
      <c r="R523" s="222">
        <f t="shared" si="1125"/>
        <v>0</v>
      </c>
      <c r="S523" s="222">
        <f t="shared" si="1126"/>
        <v>0</v>
      </c>
      <c r="T523" s="222">
        <f t="shared" si="1127"/>
        <v>0</v>
      </c>
      <c r="U523" s="222">
        <f t="shared" si="1128"/>
        <v>0</v>
      </c>
      <c r="V523" s="222">
        <f t="shared" si="1129"/>
        <v>0</v>
      </c>
      <c r="W523" s="222">
        <f t="shared" si="1130"/>
        <v>0</v>
      </c>
      <c r="X523" s="222">
        <f t="shared" si="1131"/>
        <v>0</v>
      </c>
      <c r="Y523" s="222">
        <f t="shared" si="1132"/>
        <v>0</v>
      </c>
      <c r="Z523" s="222">
        <f t="shared" si="1133"/>
        <v>0</v>
      </c>
      <c r="AA523" s="222">
        <f t="shared" si="1134"/>
        <v>0</v>
      </c>
      <c r="AB523" s="222">
        <f t="shared" si="1135"/>
        <v>0</v>
      </c>
      <c r="AC523" s="222">
        <f t="shared" si="1136"/>
        <v>0</v>
      </c>
      <c r="AD523" s="222">
        <f t="shared" si="1137"/>
        <v>0</v>
      </c>
      <c r="AE523" s="222">
        <f t="shared" si="1138"/>
        <v>0</v>
      </c>
      <c r="AF523" s="222">
        <f t="shared" si="1139"/>
        <v>0</v>
      </c>
      <c r="AG523" s="222">
        <f t="shared" si="1140"/>
        <v>0</v>
      </c>
      <c r="AH523" s="222">
        <f t="shared" si="1141"/>
        <v>0</v>
      </c>
      <c r="AI523" s="222">
        <f t="shared" si="1142"/>
        <v>0</v>
      </c>
      <c r="AJ523" s="222">
        <f t="shared" si="1143"/>
        <v>0</v>
      </c>
      <c r="AK523" s="222">
        <f t="shared" si="1144"/>
        <v>0</v>
      </c>
      <c r="AL523" s="222">
        <f t="shared" si="1145"/>
        <v>0</v>
      </c>
      <c r="AM523" s="222">
        <f t="shared" si="1146"/>
        <v>0</v>
      </c>
      <c r="AN523" s="222">
        <f t="shared" si="1147"/>
        <v>0</v>
      </c>
      <c r="AO523" s="222">
        <f t="shared" si="1148"/>
        <v>0</v>
      </c>
      <c r="AP523" s="222">
        <f t="shared" si="1149"/>
        <v>0</v>
      </c>
      <c r="AQ523" s="222">
        <f t="shared" si="1150"/>
        <v>0</v>
      </c>
      <c r="AR523" s="222">
        <f t="shared" si="1151"/>
        <v>0</v>
      </c>
      <c r="AS523" s="222">
        <f t="shared" si="1152"/>
        <v>0</v>
      </c>
      <c r="AT523" s="222">
        <f t="shared" si="1153"/>
        <v>0</v>
      </c>
      <c r="AU523" s="222">
        <f t="shared" si="1154"/>
        <v>0</v>
      </c>
      <c r="AV523" s="222">
        <f t="shared" si="1155"/>
        <v>0</v>
      </c>
      <c r="AW523" s="222">
        <f t="shared" si="1156"/>
        <v>0</v>
      </c>
      <c r="AX523" s="222">
        <f t="shared" si="1157"/>
        <v>0</v>
      </c>
      <c r="AY523" s="222">
        <f t="shared" si="1158"/>
        <v>0</v>
      </c>
      <c r="AZ523" s="222">
        <f t="shared" si="1159"/>
        <v>0</v>
      </c>
      <c r="BA523" s="222">
        <f t="shared" si="1160"/>
        <v>0</v>
      </c>
      <c r="BB523" s="222">
        <f t="shared" si="1161"/>
        <v>0</v>
      </c>
      <c r="BC523" s="222">
        <f t="shared" si="1162"/>
        <v>0</v>
      </c>
      <c r="BD523" s="222">
        <f t="shared" si="1163"/>
        <v>0</v>
      </c>
      <c r="BE523" s="222">
        <f t="shared" si="1164"/>
        <v>0</v>
      </c>
      <c r="BF523" s="222">
        <f t="shared" si="1165"/>
        <v>0</v>
      </c>
      <c r="BG523" s="222">
        <f t="shared" si="1166"/>
        <v>0</v>
      </c>
      <c r="BH523" s="222">
        <f t="shared" si="1167"/>
        <v>0</v>
      </c>
      <c r="BI523" s="222">
        <f t="shared" si="1168"/>
        <v>0</v>
      </c>
      <c r="BJ523" s="222">
        <f t="shared" si="1169"/>
        <v>0</v>
      </c>
      <c r="BK523" s="222">
        <f t="shared" si="1170"/>
        <v>0</v>
      </c>
      <c r="BL523" s="222">
        <f t="shared" si="1171"/>
        <v>0</v>
      </c>
      <c r="BM523" s="222">
        <f t="shared" si="1172"/>
        <v>0</v>
      </c>
      <c r="BN523" s="222">
        <f t="shared" si="1173"/>
        <v>0</v>
      </c>
      <c r="BO523" s="222">
        <f t="shared" si="1174"/>
        <v>0</v>
      </c>
      <c r="BP523" s="222">
        <f t="shared" si="1175"/>
        <v>0</v>
      </c>
      <c r="BQ523" s="222">
        <f t="shared" si="1176"/>
        <v>0</v>
      </c>
      <c r="BR523" s="222">
        <f t="shared" si="1177"/>
        <v>0</v>
      </c>
      <c r="BS523" s="222">
        <f t="shared" si="1178"/>
        <v>0</v>
      </c>
      <c r="BT523" s="222">
        <f t="shared" si="1179"/>
        <v>0</v>
      </c>
      <c r="BU523" s="222">
        <f t="shared" si="1180"/>
        <v>0</v>
      </c>
      <c r="BV523" s="222">
        <f t="shared" si="1181"/>
        <v>0</v>
      </c>
      <c r="BW523" s="222">
        <f t="shared" si="1182"/>
        <v>0</v>
      </c>
      <c r="BX523" s="222">
        <f t="shared" si="1183"/>
        <v>0</v>
      </c>
      <c r="BY523" s="222">
        <f t="shared" si="1184"/>
        <v>0</v>
      </c>
      <c r="BZ523" s="222">
        <f t="shared" si="1185"/>
        <v>0</v>
      </c>
      <c r="CA523" s="222">
        <f t="shared" si="1186"/>
        <v>0</v>
      </c>
      <c r="CB523" s="222">
        <f t="shared" si="1187"/>
        <v>0</v>
      </c>
      <c r="CC523" s="222">
        <f t="shared" si="1188"/>
        <v>0</v>
      </c>
      <c r="CD523" s="222">
        <f t="shared" si="1189"/>
        <v>0</v>
      </c>
      <c r="CE523" s="222">
        <f t="shared" si="1190"/>
        <v>0</v>
      </c>
      <c r="CF523" s="222">
        <f t="shared" si="1191"/>
        <v>0</v>
      </c>
      <c r="CG523" s="222">
        <f t="shared" si="1192"/>
        <v>0</v>
      </c>
      <c r="CH523" s="222">
        <f t="shared" si="1193"/>
        <v>0</v>
      </c>
      <c r="CI523" s="222">
        <f t="shared" si="1194"/>
        <v>0</v>
      </c>
      <c r="CJ523" s="222">
        <f t="shared" si="1195"/>
        <v>0</v>
      </c>
      <c r="CK523" s="222">
        <f t="shared" si="1196"/>
        <v>0</v>
      </c>
      <c r="CL523" s="222">
        <f t="shared" si="1197"/>
        <v>0</v>
      </c>
      <c r="CM523" s="222">
        <f t="shared" si="1198"/>
        <v>0</v>
      </c>
      <c r="CN523" s="222">
        <f t="shared" si="1199"/>
        <v>0</v>
      </c>
      <c r="CO523" s="222">
        <f t="shared" si="1200"/>
        <v>0</v>
      </c>
      <c r="CP523" s="222">
        <f t="shared" si="1201"/>
        <v>0</v>
      </c>
      <c r="CQ523" s="222">
        <f t="shared" si="1202"/>
        <v>0</v>
      </c>
      <c r="CR523" s="222">
        <f t="shared" si="1203"/>
        <v>0</v>
      </c>
      <c r="CS523" s="222">
        <f t="shared" si="1204"/>
        <v>0</v>
      </c>
      <c r="CT523" s="222">
        <f t="shared" si="1205"/>
        <v>0</v>
      </c>
      <c r="CU523" s="222">
        <f t="shared" si="1206"/>
        <v>0</v>
      </c>
      <c r="CV523" s="222">
        <f t="shared" si="1207"/>
        <v>0</v>
      </c>
      <c r="CW523" s="222">
        <f t="shared" si="1208"/>
        <v>0</v>
      </c>
      <c r="CX523" s="222">
        <f t="shared" si="1209"/>
        <v>0</v>
      </c>
      <c r="CY523" s="222">
        <f t="shared" si="1210"/>
        <v>0</v>
      </c>
      <c r="CZ523" s="222">
        <f t="shared" si="1211"/>
        <v>0</v>
      </c>
      <c r="DA523" s="222">
        <f t="shared" si="1212"/>
        <v>0</v>
      </c>
      <c r="DB523" s="222">
        <f t="shared" si="1213"/>
        <v>0</v>
      </c>
      <c r="DC523" s="222">
        <f t="shared" si="1214"/>
        <v>0</v>
      </c>
      <c r="DD523" s="222">
        <f t="shared" si="1215"/>
        <v>0</v>
      </c>
      <c r="DE523" s="222">
        <f t="shared" si="1216"/>
        <v>0</v>
      </c>
      <c r="DF523" s="222">
        <f t="shared" si="1217"/>
        <v>0</v>
      </c>
      <c r="DG523" s="222">
        <f t="shared" si="1218"/>
        <v>0</v>
      </c>
      <c r="DH523" s="222">
        <f t="shared" si="1219"/>
        <v>0</v>
      </c>
      <c r="DI523" s="222">
        <f t="shared" si="1220"/>
        <v>0</v>
      </c>
      <c r="DJ523" s="222">
        <f t="shared" si="1221"/>
        <v>0</v>
      </c>
      <c r="DK523" s="222">
        <f t="shared" si="1222"/>
        <v>0</v>
      </c>
      <c r="DL523" s="222">
        <f t="shared" si="1223"/>
        <v>0</v>
      </c>
      <c r="DM523" s="222">
        <f t="shared" si="1224"/>
        <v>0</v>
      </c>
      <c r="DN523" s="222">
        <f t="shared" si="1225"/>
        <v>0</v>
      </c>
      <c r="DO523" s="222">
        <f t="shared" si="1226"/>
        <v>0</v>
      </c>
      <c r="DP523" s="222">
        <f t="shared" si="1227"/>
        <v>0</v>
      </c>
      <c r="DQ523" s="222">
        <f t="shared" si="1228"/>
        <v>0</v>
      </c>
      <c r="DR523" s="222">
        <f t="shared" si="1229"/>
        <v>0</v>
      </c>
      <c r="DS523" s="222">
        <f t="shared" si="1230"/>
        <v>0</v>
      </c>
      <c r="DT523" s="222">
        <f t="shared" si="1231"/>
        <v>0</v>
      </c>
      <c r="DU523" s="222">
        <f t="shared" si="1232"/>
        <v>0</v>
      </c>
      <c r="DV523" s="222">
        <f t="shared" si="1233"/>
        <v>0</v>
      </c>
      <c r="DW523" s="222">
        <f t="shared" si="1234"/>
        <v>0</v>
      </c>
      <c r="DX523" s="222">
        <f t="shared" si="1235"/>
        <v>0</v>
      </c>
      <c r="DY523" s="222">
        <f t="shared" si="1236"/>
        <v>0</v>
      </c>
      <c r="DZ523" s="222">
        <f t="shared" si="1237"/>
        <v>0</v>
      </c>
      <c r="EA523" s="222">
        <f t="shared" si="1238"/>
        <v>0</v>
      </c>
      <c r="EB523" s="222">
        <f t="shared" si="1239"/>
        <v>0</v>
      </c>
      <c r="EC523" s="222">
        <f t="shared" si="1240"/>
        <v>0</v>
      </c>
      <c r="ED523" s="222">
        <f t="shared" si="1241"/>
        <v>0</v>
      </c>
      <c r="EE523" s="222">
        <f t="shared" si="1242"/>
        <v>0</v>
      </c>
      <c r="EF523" s="222">
        <f t="shared" si="1243"/>
        <v>0</v>
      </c>
      <c r="EG523" s="222">
        <f t="shared" si="1244"/>
        <v>0</v>
      </c>
      <c r="EH523" s="222">
        <f t="shared" si="1245"/>
        <v>0</v>
      </c>
      <c r="EI523" s="222">
        <f t="shared" si="1246"/>
        <v>0</v>
      </c>
      <c r="EJ523" s="222">
        <f t="shared" si="1247"/>
        <v>0</v>
      </c>
      <c r="EK523" s="222">
        <f t="shared" si="1248"/>
        <v>0</v>
      </c>
      <c r="EL523" s="222">
        <f t="shared" si="1249"/>
        <v>0</v>
      </c>
      <c r="EM523" s="222">
        <f t="shared" si="1250"/>
        <v>0</v>
      </c>
      <c r="EN523" s="222">
        <f t="shared" si="1251"/>
        <v>0</v>
      </c>
      <c r="EO523" s="222">
        <f t="shared" si="1252"/>
        <v>0</v>
      </c>
      <c r="EP523" s="222">
        <f t="shared" si="1253"/>
        <v>0</v>
      </c>
      <c r="EQ523" s="222">
        <f t="shared" si="1254"/>
        <v>0</v>
      </c>
      <c r="ER523" s="222">
        <f t="shared" si="1255"/>
        <v>0</v>
      </c>
      <c r="ES523" s="222">
        <f t="shared" si="1256"/>
        <v>0</v>
      </c>
      <c r="ET523" s="222">
        <f t="shared" si="1257"/>
        <v>0</v>
      </c>
      <c r="EU523" s="222">
        <f t="shared" si="1258"/>
        <v>0</v>
      </c>
      <c r="EV523" s="222">
        <f t="shared" si="1259"/>
        <v>0</v>
      </c>
      <c r="EW523" s="222">
        <f t="shared" si="1260"/>
        <v>0</v>
      </c>
      <c r="EX523" s="222">
        <f t="shared" si="1261"/>
        <v>0</v>
      </c>
      <c r="EY523" s="222">
        <f t="shared" si="1262"/>
        <v>0</v>
      </c>
      <c r="EZ523" s="222">
        <f t="shared" si="1263"/>
        <v>0</v>
      </c>
      <c r="FA523" s="222">
        <f t="shared" si="1264"/>
        <v>0</v>
      </c>
      <c r="FB523" s="222">
        <f t="shared" si="1265"/>
        <v>0</v>
      </c>
      <c r="FC523" s="222">
        <f t="shared" si="1266"/>
        <v>0</v>
      </c>
      <c r="FD523" s="222">
        <f t="shared" si="1267"/>
        <v>0</v>
      </c>
      <c r="FE523" s="222">
        <f t="shared" si="1268"/>
        <v>0</v>
      </c>
      <c r="FF523" s="222">
        <f t="shared" si="1269"/>
        <v>0</v>
      </c>
      <c r="FG523" s="222">
        <f t="shared" si="1270"/>
        <v>0</v>
      </c>
      <c r="FH523" s="222">
        <f t="shared" si="1271"/>
        <v>0</v>
      </c>
      <c r="FI523" s="222">
        <f t="shared" si="1272"/>
        <v>0</v>
      </c>
      <c r="FJ523" s="222">
        <f t="shared" si="1273"/>
        <v>0</v>
      </c>
      <c r="FK523" s="222">
        <f t="shared" si="1274"/>
        <v>0</v>
      </c>
      <c r="FL523" s="222">
        <f t="shared" si="1275"/>
        <v>0</v>
      </c>
      <c r="FM523" s="222">
        <f t="shared" si="1276"/>
        <v>0</v>
      </c>
      <c r="FN523" s="222">
        <f t="shared" si="1277"/>
        <v>0</v>
      </c>
      <c r="FO523" s="222">
        <f t="shared" si="1278"/>
        <v>0</v>
      </c>
      <c r="FP523" s="222">
        <f t="shared" si="1279"/>
        <v>0</v>
      </c>
      <c r="FQ523" s="222">
        <f t="shared" si="1280"/>
        <v>0</v>
      </c>
      <c r="FR523" s="222">
        <f t="shared" si="1281"/>
        <v>0</v>
      </c>
      <c r="FS523" s="222">
        <f t="shared" si="1282"/>
        <v>0</v>
      </c>
      <c r="FT523" s="222">
        <f t="shared" si="1283"/>
        <v>0</v>
      </c>
      <c r="FU523" s="222">
        <f t="shared" si="1284"/>
        <v>0</v>
      </c>
      <c r="FV523" s="222">
        <f t="shared" si="1285"/>
        <v>0</v>
      </c>
      <c r="FW523" s="222">
        <f t="shared" si="1286"/>
        <v>0</v>
      </c>
      <c r="FX523" s="222">
        <f t="shared" si="1287"/>
        <v>0</v>
      </c>
      <c r="FY523" s="222">
        <f t="shared" si="1288"/>
        <v>0</v>
      </c>
      <c r="FZ523" s="222">
        <f t="shared" si="1289"/>
        <v>0</v>
      </c>
      <c r="GA523" s="222">
        <f t="shared" si="1290"/>
        <v>0</v>
      </c>
      <c r="GB523" s="222">
        <f t="shared" si="1291"/>
        <v>0</v>
      </c>
      <c r="GC523" s="222">
        <f t="shared" si="1292"/>
        <v>0</v>
      </c>
      <c r="GD523" s="222">
        <f t="shared" si="1293"/>
        <v>0</v>
      </c>
      <c r="GE523" s="222">
        <f t="shared" si="1294"/>
        <v>0</v>
      </c>
      <c r="GF523" s="222">
        <f t="shared" si="1295"/>
        <v>0</v>
      </c>
      <c r="GG523" s="222">
        <f t="shared" si="1296"/>
        <v>0</v>
      </c>
      <c r="GH523" s="222">
        <f t="shared" si="1297"/>
        <v>0</v>
      </c>
      <c r="GI523" s="222">
        <f t="shared" si="1298"/>
        <v>0</v>
      </c>
      <c r="GJ523" s="222">
        <f t="shared" si="1299"/>
        <v>0</v>
      </c>
      <c r="GK523" s="222">
        <f t="shared" si="1300"/>
        <v>0</v>
      </c>
      <c r="GL523" s="222">
        <f t="shared" si="1301"/>
        <v>0</v>
      </c>
      <c r="GM523" s="222">
        <f t="shared" si="1302"/>
        <v>0</v>
      </c>
      <c r="GN523" s="222">
        <f t="shared" si="1303"/>
        <v>0</v>
      </c>
      <c r="GO523" s="222">
        <f t="shared" si="1304"/>
        <v>0</v>
      </c>
      <c r="GP523" s="222">
        <f t="shared" si="1305"/>
        <v>0</v>
      </c>
      <c r="GQ523" s="222">
        <f t="shared" si="1306"/>
        <v>0</v>
      </c>
      <c r="GR523" s="222">
        <f t="shared" si="1307"/>
        <v>0</v>
      </c>
      <c r="GS523" s="222">
        <f t="shared" si="1308"/>
        <v>0</v>
      </c>
      <c r="GT523" s="222">
        <f t="shared" si="1309"/>
        <v>0</v>
      </c>
      <c r="GU523" s="222">
        <f t="shared" si="1310"/>
        <v>0</v>
      </c>
      <c r="GV523" s="222">
        <f t="shared" si="1311"/>
        <v>0</v>
      </c>
      <c r="GW523" s="222">
        <f t="shared" si="1312"/>
        <v>0</v>
      </c>
      <c r="GX523" s="222">
        <f t="shared" si="1313"/>
        <v>0</v>
      </c>
      <c r="GY523" s="222">
        <f t="shared" si="1314"/>
        <v>0</v>
      </c>
      <c r="GZ523" s="222">
        <f t="shared" si="1315"/>
        <v>0</v>
      </c>
      <c r="HA523" s="222">
        <f t="shared" si="1316"/>
        <v>0</v>
      </c>
      <c r="HB523" s="222">
        <f t="shared" si="1317"/>
        <v>0</v>
      </c>
      <c r="HC523" s="222">
        <f t="shared" si="1318"/>
        <v>0</v>
      </c>
      <c r="HD523" s="222">
        <f t="shared" si="1319"/>
        <v>0</v>
      </c>
      <c r="HE523" s="222">
        <f t="shared" si="1320"/>
        <v>0</v>
      </c>
      <c r="HF523" s="222">
        <f t="shared" si="1321"/>
        <v>0</v>
      </c>
      <c r="HG523" s="222">
        <f t="shared" si="1322"/>
        <v>0</v>
      </c>
      <c r="HH523" s="222">
        <f t="shared" si="1323"/>
        <v>0</v>
      </c>
      <c r="HI523" s="222">
        <f t="shared" si="1324"/>
        <v>0</v>
      </c>
      <c r="HJ523" s="222">
        <f t="shared" si="1325"/>
        <v>0</v>
      </c>
      <c r="HK523" s="222">
        <f t="shared" si="1326"/>
        <v>0</v>
      </c>
      <c r="HL523" s="222">
        <f t="shared" si="1327"/>
        <v>0</v>
      </c>
      <c r="HM523" s="222">
        <f t="shared" si="1328"/>
        <v>0</v>
      </c>
      <c r="HN523" s="222">
        <f t="shared" si="1329"/>
        <v>0</v>
      </c>
      <c r="HO523" s="222">
        <f t="shared" si="1330"/>
        <v>0</v>
      </c>
      <c r="HP523" s="222">
        <f t="shared" si="1331"/>
        <v>0</v>
      </c>
      <c r="HQ523" s="222">
        <f t="shared" si="1332"/>
        <v>0</v>
      </c>
      <c r="HR523" s="222">
        <f t="shared" si="1333"/>
        <v>0</v>
      </c>
      <c r="HS523" s="222">
        <f t="shared" si="1334"/>
        <v>0</v>
      </c>
      <c r="HT523" s="222">
        <f t="shared" si="1335"/>
        <v>0</v>
      </c>
      <c r="HU523" s="222">
        <f t="shared" si="1336"/>
        <v>0</v>
      </c>
      <c r="HV523" s="222">
        <f t="shared" si="1337"/>
        <v>0</v>
      </c>
      <c r="HW523" s="222">
        <f t="shared" si="1338"/>
        <v>0</v>
      </c>
      <c r="HX523" s="222">
        <f t="shared" si="1339"/>
        <v>0</v>
      </c>
      <c r="HY523" s="222">
        <f t="shared" si="1340"/>
        <v>0</v>
      </c>
      <c r="HZ523" s="222">
        <f t="shared" si="1341"/>
        <v>0</v>
      </c>
      <c r="IA523" s="222">
        <f t="shared" si="1342"/>
        <v>0</v>
      </c>
      <c r="IB523" s="222">
        <f t="shared" si="1343"/>
        <v>0</v>
      </c>
      <c r="IC523" s="222">
        <f t="shared" si="1344"/>
        <v>0</v>
      </c>
      <c r="ID523" s="222">
        <f t="shared" si="1345"/>
        <v>0</v>
      </c>
      <c r="IE523" s="222">
        <f t="shared" si="1346"/>
        <v>0</v>
      </c>
      <c r="IF523" s="222">
        <f t="shared" si="1347"/>
        <v>0</v>
      </c>
      <c r="IG523" s="222">
        <f t="shared" si="1348"/>
        <v>0</v>
      </c>
      <c r="IH523" s="222">
        <f t="shared" si="1349"/>
        <v>0</v>
      </c>
      <c r="II523" s="222">
        <f t="shared" si="1350"/>
        <v>0</v>
      </c>
      <c r="IJ523" s="222">
        <f t="shared" si="1351"/>
        <v>0</v>
      </c>
      <c r="IK523" s="222">
        <f t="shared" si="1352"/>
        <v>0</v>
      </c>
      <c r="IL523" s="222">
        <f t="shared" si="1353"/>
        <v>0</v>
      </c>
      <c r="IM523" s="222">
        <f t="shared" si="1354"/>
        <v>0</v>
      </c>
      <c r="IN523" s="222">
        <f t="shared" si="1355"/>
        <v>0</v>
      </c>
      <c r="IO523" s="222">
        <f t="shared" si="1356"/>
        <v>0</v>
      </c>
      <c r="IP523" s="222">
        <f t="shared" si="1357"/>
        <v>0</v>
      </c>
      <c r="IQ523" s="222">
        <f t="shared" si="1358"/>
        <v>0</v>
      </c>
      <c r="IR523" s="222">
        <f t="shared" si="1359"/>
        <v>0</v>
      </c>
      <c r="IS523" s="222">
        <f t="shared" si="1360"/>
        <v>0</v>
      </c>
      <c r="IT523" s="222">
        <f t="shared" si="1361"/>
        <v>0</v>
      </c>
      <c r="IU523" s="222">
        <f t="shared" si="1362"/>
        <v>0</v>
      </c>
      <c r="IV523" s="222">
        <f t="shared" si="1363"/>
        <v>0</v>
      </c>
      <c r="IW523" s="222">
        <f t="shared" si="1364"/>
        <v>0</v>
      </c>
      <c r="IX523" s="222">
        <f t="shared" si="1365"/>
        <v>0</v>
      </c>
      <c r="IY523" s="222">
        <f t="shared" si="1366"/>
        <v>0</v>
      </c>
      <c r="IZ523" s="222">
        <f t="shared" si="1367"/>
        <v>0</v>
      </c>
      <c r="JA523" s="222">
        <f t="shared" si="1368"/>
        <v>0</v>
      </c>
      <c r="JB523" s="222">
        <f t="shared" si="1369"/>
        <v>0</v>
      </c>
    </row>
    <row r="524" spans="2:262">
      <c r="B524" s="230">
        <v>163</v>
      </c>
      <c r="C524" s="229">
        <f t="shared" si="1370"/>
        <v>3.1835937500000024E-3</v>
      </c>
      <c r="D524" s="226">
        <f t="shared" ca="1" si="1113"/>
        <v>17.999999999910816</v>
      </c>
      <c r="E524" s="225">
        <f ca="1">FM361</f>
        <v>-8.9182499489660289E-11</v>
      </c>
      <c r="F524" s="224">
        <v>163</v>
      </c>
      <c r="G524" s="222">
        <f t="shared" si="1114"/>
        <v>0</v>
      </c>
      <c r="H524" s="222">
        <f t="shared" si="1115"/>
        <v>0</v>
      </c>
      <c r="I524" s="222">
        <f t="shared" si="1116"/>
        <v>0</v>
      </c>
      <c r="J524" s="222">
        <f t="shared" si="1117"/>
        <v>0</v>
      </c>
      <c r="K524" s="222">
        <f t="shared" si="1118"/>
        <v>0</v>
      </c>
      <c r="L524" s="222">
        <f t="shared" si="1119"/>
        <v>0</v>
      </c>
      <c r="M524" s="222">
        <f t="shared" si="1120"/>
        <v>0</v>
      </c>
      <c r="N524" s="222">
        <f t="shared" si="1121"/>
        <v>0</v>
      </c>
      <c r="O524" s="222">
        <f t="shared" si="1122"/>
        <v>0</v>
      </c>
      <c r="P524" s="222">
        <f t="shared" si="1123"/>
        <v>0</v>
      </c>
      <c r="Q524" s="222">
        <f t="shared" si="1124"/>
        <v>0</v>
      </c>
      <c r="R524" s="222">
        <f t="shared" si="1125"/>
        <v>0</v>
      </c>
      <c r="S524" s="222">
        <f t="shared" si="1126"/>
        <v>0</v>
      </c>
      <c r="T524" s="222">
        <f t="shared" si="1127"/>
        <v>0</v>
      </c>
      <c r="U524" s="222">
        <f t="shared" si="1128"/>
        <v>0</v>
      </c>
      <c r="V524" s="222">
        <f t="shared" si="1129"/>
        <v>0</v>
      </c>
      <c r="W524" s="222">
        <f t="shared" si="1130"/>
        <v>0</v>
      </c>
      <c r="X524" s="222">
        <f t="shared" si="1131"/>
        <v>0</v>
      </c>
      <c r="Y524" s="222">
        <f t="shared" si="1132"/>
        <v>0</v>
      </c>
      <c r="Z524" s="222">
        <f t="shared" si="1133"/>
        <v>0</v>
      </c>
      <c r="AA524" s="222">
        <f t="shared" si="1134"/>
        <v>0</v>
      </c>
      <c r="AB524" s="222">
        <f t="shared" si="1135"/>
        <v>0</v>
      </c>
      <c r="AC524" s="222">
        <f t="shared" si="1136"/>
        <v>0</v>
      </c>
      <c r="AD524" s="222">
        <f t="shared" si="1137"/>
        <v>0</v>
      </c>
      <c r="AE524" s="222">
        <f t="shared" si="1138"/>
        <v>0</v>
      </c>
      <c r="AF524" s="222">
        <f t="shared" si="1139"/>
        <v>0</v>
      </c>
      <c r="AG524" s="222">
        <f t="shared" si="1140"/>
        <v>0</v>
      </c>
      <c r="AH524" s="222">
        <f t="shared" si="1141"/>
        <v>0</v>
      </c>
      <c r="AI524" s="222">
        <f t="shared" si="1142"/>
        <v>0</v>
      </c>
      <c r="AJ524" s="222">
        <f t="shared" si="1143"/>
        <v>0</v>
      </c>
      <c r="AK524" s="222">
        <f t="shared" si="1144"/>
        <v>0</v>
      </c>
      <c r="AL524" s="222">
        <f t="shared" si="1145"/>
        <v>0</v>
      </c>
      <c r="AM524" s="222">
        <f t="shared" si="1146"/>
        <v>0</v>
      </c>
      <c r="AN524" s="222">
        <f t="shared" si="1147"/>
        <v>0</v>
      </c>
      <c r="AO524" s="222">
        <f t="shared" si="1148"/>
        <v>0</v>
      </c>
      <c r="AP524" s="222">
        <f t="shared" si="1149"/>
        <v>0</v>
      </c>
      <c r="AQ524" s="222">
        <f t="shared" si="1150"/>
        <v>0</v>
      </c>
      <c r="AR524" s="222">
        <f t="shared" si="1151"/>
        <v>0</v>
      </c>
      <c r="AS524" s="222">
        <f t="shared" si="1152"/>
        <v>0</v>
      </c>
      <c r="AT524" s="222">
        <f t="shared" si="1153"/>
        <v>0</v>
      </c>
      <c r="AU524" s="222">
        <f t="shared" si="1154"/>
        <v>0</v>
      </c>
      <c r="AV524" s="222">
        <f t="shared" si="1155"/>
        <v>0</v>
      </c>
      <c r="AW524" s="222">
        <f t="shared" si="1156"/>
        <v>0</v>
      </c>
      <c r="AX524" s="222">
        <f t="shared" si="1157"/>
        <v>0</v>
      </c>
      <c r="AY524" s="222">
        <f t="shared" si="1158"/>
        <v>0</v>
      </c>
      <c r="AZ524" s="222">
        <f t="shared" si="1159"/>
        <v>0</v>
      </c>
      <c r="BA524" s="222">
        <f t="shared" si="1160"/>
        <v>0</v>
      </c>
      <c r="BB524" s="222">
        <f t="shared" si="1161"/>
        <v>0</v>
      </c>
      <c r="BC524" s="222">
        <f t="shared" si="1162"/>
        <v>0</v>
      </c>
      <c r="BD524" s="222">
        <f t="shared" si="1163"/>
        <v>0</v>
      </c>
      <c r="BE524" s="222">
        <f t="shared" si="1164"/>
        <v>0</v>
      </c>
      <c r="BF524" s="222">
        <f t="shared" si="1165"/>
        <v>0</v>
      </c>
      <c r="BG524" s="222">
        <f t="shared" si="1166"/>
        <v>0</v>
      </c>
      <c r="BH524" s="222">
        <f t="shared" si="1167"/>
        <v>0</v>
      </c>
      <c r="BI524" s="222">
        <f t="shared" si="1168"/>
        <v>0</v>
      </c>
      <c r="BJ524" s="222">
        <f t="shared" si="1169"/>
        <v>0</v>
      </c>
      <c r="BK524" s="222">
        <f t="shared" si="1170"/>
        <v>0</v>
      </c>
      <c r="BL524" s="222">
        <f t="shared" si="1171"/>
        <v>0</v>
      </c>
      <c r="BM524" s="222">
        <f t="shared" si="1172"/>
        <v>0</v>
      </c>
      <c r="BN524" s="222">
        <f t="shared" si="1173"/>
        <v>0</v>
      </c>
      <c r="BO524" s="222">
        <f t="shared" si="1174"/>
        <v>0</v>
      </c>
      <c r="BP524" s="222">
        <f t="shared" si="1175"/>
        <v>0</v>
      </c>
      <c r="BQ524" s="222">
        <f t="shared" si="1176"/>
        <v>0</v>
      </c>
      <c r="BR524" s="222">
        <f t="shared" si="1177"/>
        <v>0</v>
      </c>
      <c r="BS524" s="222">
        <f t="shared" si="1178"/>
        <v>0</v>
      </c>
      <c r="BT524" s="222">
        <f t="shared" si="1179"/>
        <v>0</v>
      </c>
      <c r="BU524" s="222">
        <f t="shared" si="1180"/>
        <v>0</v>
      </c>
      <c r="BV524" s="222">
        <f t="shared" si="1181"/>
        <v>0</v>
      </c>
      <c r="BW524" s="222">
        <f t="shared" si="1182"/>
        <v>0</v>
      </c>
      <c r="BX524" s="222">
        <f t="shared" si="1183"/>
        <v>0</v>
      </c>
      <c r="BY524" s="222">
        <f t="shared" si="1184"/>
        <v>0</v>
      </c>
      <c r="BZ524" s="222">
        <f t="shared" si="1185"/>
        <v>0</v>
      </c>
      <c r="CA524" s="222">
        <f t="shared" si="1186"/>
        <v>0</v>
      </c>
      <c r="CB524" s="222">
        <f t="shared" si="1187"/>
        <v>0</v>
      </c>
      <c r="CC524" s="222">
        <f t="shared" si="1188"/>
        <v>0</v>
      </c>
      <c r="CD524" s="222">
        <f t="shared" si="1189"/>
        <v>0</v>
      </c>
      <c r="CE524" s="222">
        <f t="shared" si="1190"/>
        <v>0</v>
      </c>
      <c r="CF524" s="222">
        <f t="shared" si="1191"/>
        <v>0</v>
      </c>
      <c r="CG524" s="222">
        <f t="shared" si="1192"/>
        <v>0</v>
      </c>
      <c r="CH524" s="222">
        <f t="shared" si="1193"/>
        <v>0</v>
      </c>
      <c r="CI524" s="222">
        <f t="shared" si="1194"/>
        <v>0</v>
      </c>
      <c r="CJ524" s="222">
        <f t="shared" si="1195"/>
        <v>0</v>
      </c>
      <c r="CK524" s="222">
        <f t="shared" si="1196"/>
        <v>0</v>
      </c>
      <c r="CL524" s="222">
        <f t="shared" si="1197"/>
        <v>0</v>
      </c>
      <c r="CM524" s="222">
        <f t="shared" si="1198"/>
        <v>0</v>
      </c>
      <c r="CN524" s="222">
        <f t="shared" si="1199"/>
        <v>0</v>
      </c>
      <c r="CO524" s="222">
        <f t="shared" si="1200"/>
        <v>0</v>
      </c>
      <c r="CP524" s="222">
        <f t="shared" si="1201"/>
        <v>0</v>
      </c>
      <c r="CQ524" s="222">
        <f t="shared" si="1202"/>
        <v>0</v>
      </c>
      <c r="CR524" s="222">
        <f t="shared" si="1203"/>
        <v>0</v>
      </c>
      <c r="CS524" s="222">
        <f t="shared" si="1204"/>
        <v>0</v>
      </c>
      <c r="CT524" s="222">
        <f t="shared" si="1205"/>
        <v>0</v>
      </c>
      <c r="CU524" s="222">
        <f t="shared" si="1206"/>
        <v>0</v>
      </c>
      <c r="CV524" s="222">
        <f t="shared" si="1207"/>
        <v>0</v>
      </c>
      <c r="CW524" s="222">
        <f t="shared" si="1208"/>
        <v>0</v>
      </c>
      <c r="CX524" s="222">
        <f t="shared" si="1209"/>
        <v>0</v>
      </c>
      <c r="CY524" s="222">
        <f t="shared" si="1210"/>
        <v>0</v>
      </c>
      <c r="CZ524" s="222">
        <f t="shared" si="1211"/>
        <v>0</v>
      </c>
      <c r="DA524" s="222">
        <f t="shared" si="1212"/>
        <v>0</v>
      </c>
      <c r="DB524" s="222">
        <f t="shared" si="1213"/>
        <v>0</v>
      </c>
      <c r="DC524" s="222">
        <f t="shared" si="1214"/>
        <v>0</v>
      </c>
      <c r="DD524" s="222">
        <f t="shared" si="1215"/>
        <v>0</v>
      </c>
      <c r="DE524" s="222">
        <f t="shared" si="1216"/>
        <v>0</v>
      </c>
      <c r="DF524" s="222">
        <f t="shared" si="1217"/>
        <v>0</v>
      </c>
      <c r="DG524" s="222">
        <f t="shared" si="1218"/>
        <v>0</v>
      </c>
      <c r="DH524" s="222">
        <f t="shared" si="1219"/>
        <v>0</v>
      </c>
      <c r="DI524" s="222">
        <f t="shared" si="1220"/>
        <v>0</v>
      </c>
      <c r="DJ524" s="222">
        <f t="shared" si="1221"/>
        <v>0</v>
      </c>
      <c r="DK524" s="222">
        <f t="shared" si="1222"/>
        <v>0</v>
      </c>
      <c r="DL524" s="222">
        <f t="shared" si="1223"/>
        <v>0</v>
      </c>
      <c r="DM524" s="222">
        <f t="shared" si="1224"/>
        <v>0</v>
      </c>
      <c r="DN524" s="222">
        <f t="shared" si="1225"/>
        <v>0</v>
      </c>
      <c r="DO524" s="222">
        <f t="shared" si="1226"/>
        <v>0</v>
      </c>
      <c r="DP524" s="222">
        <f t="shared" si="1227"/>
        <v>0</v>
      </c>
      <c r="DQ524" s="222">
        <f t="shared" si="1228"/>
        <v>0</v>
      </c>
      <c r="DR524" s="222">
        <f t="shared" si="1229"/>
        <v>0</v>
      </c>
      <c r="DS524" s="222">
        <f t="shared" si="1230"/>
        <v>0</v>
      </c>
      <c r="DT524" s="222">
        <f t="shared" si="1231"/>
        <v>0</v>
      </c>
      <c r="DU524" s="222">
        <f t="shared" si="1232"/>
        <v>0</v>
      </c>
      <c r="DV524" s="222">
        <f t="shared" si="1233"/>
        <v>0</v>
      </c>
      <c r="DW524" s="222">
        <f t="shared" si="1234"/>
        <v>0</v>
      </c>
      <c r="DX524" s="222">
        <f t="shared" si="1235"/>
        <v>0</v>
      </c>
      <c r="DY524" s="222">
        <f t="shared" si="1236"/>
        <v>0</v>
      </c>
      <c r="DZ524" s="222">
        <f t="shared" si="1237"/>
        <v>0</v>
      </c>
      <c r="EA524" s="222">
        <f t="shared" si="1238"/>
        <v>0</v>
      </c>
      <c r="EB524" s="222">
        <f t="shared" si="1239"/>
        <v>0</v>
      </c>
      <c r="EC524" s="222">
        <f t="shared" si="1240"/>
        <v>0</v>
      </c>
      <c r="ED524" s="222">
        <f t="shared" si="1241"/>
        <v>0</v>
      </c>
      <c r="EE524" s="222">
        <f t="shared" si="1242"/>
        <v>0</v>
      </c>
      <c r="EF524" s="222">
        <f t="shared" si="1243"/>
        <v>0</v>
      </c>
      <c r="EG524" s="222">
        <f t="shared" si="1244"/>
        <v>0</v>
      </c>
      <c r="EH524" s="222">
        <f t="shared" si="1245"/>
        <v>0</v>
      </c>
      <c r="EI524" s="222">
        <f t="shared" si="1246"/>
        <v>0</v>
      </c>
      <c r="EJ524" s="222">
        <f t="shared" si="1247"/>
        <v>0</v>
      </c>
      <c r="EK524" s="222">
        <f t="shared" si="1248"/>
        <v>0</v>
      </c>
      <c r="EL524" s="222">
        <f t="shared" si="1249"/>
        <v>0</v>
      </c>
      <c r="EM524" s="222">
        <f t="shared" si="1250"/>
        <v>0</v>
      </c>
      <c r="EN524" s="222">
        <f t="shared" si="1251"/>
        <v>0</v>
      </c>
      <c r="EO524" s="222">
        <f t="shared" si="1252"/>
        <v>0</v>
      </c>
      <c r="EP524" s="222">
        <f t="shared" si="1253"/>
        <v>0</v>
      </c>
      <c r="EQ524" s="222">
        <f t="shared" si="1254"/>
        <v>0</v>
      </c>
      <c r="ER524" s="222">
        <f t="shared" si="1255"/>
        <v>0</v>
      </c>
      <c r="ES524" s="222">
        <f t="shared" si="1256"/>
        <v>0</v>
      </c>
      <c r="ET524" s="222">
        <f t="shared" si="1257"/>
        <v>0</v>
      </c>
      <c r="EU524" s="222">
        <f t="shared" si="1258"/>
        <v>0</v>
      </c>
      <c r="EV524" s="222">
        <f t="shared" si="1259"/>
        <v>0</v>
      </c>
      <c r="EW524" s="222">
        <f t="shared" si="1260"/>
        <v>0</v>
      </c>
      <c r="EX524" s="222">
        <f t="shared" si="1261"/>
        <v>0</v>
      </c>
      <c r="EY524" s="222">
        <f t="shared" si="1262"/>
        <v>0</v>
      </c>
      <c r="EZ524" s="222">
        <f t="shared" si="1263"/>
        <v>0</v>
      </c>
      <c r="FA524" s="222">
        <f t="shared" si="1264"/>
        <v>0</v>
      </c>
      <c r="FB524" s="222">
        <f t="shared" si="1265"/>
        <v>0</v>
      </c>
      <c r="FC524" s="222">
        <f t="shared" si="1266"/>
        <v>0</v>
      </c>
      <c r="FD524" s="222">
        <f t="shared" si="1267"/>
        <v>0</v>
      </c>
      <c r="FE524" s="222">
        <f t="shared" si="1268"/>
        <v>0</v>
      </c>
      <c r="FF524" s="222">
        <f t="shared" si="1269"/>
        <v>0</v>
      </c>
      <c r="FG524" s="222">
        <f t="shared" si="1270"/>
        <v>0</v>
      </c>
      <c r="FH524" s="222">
        <f t="shared" si="1271"/>
        <v>0</v>
      </c>
      <c r="FI524" s="222">
        <f t="shared" si="1272"/>
        <v>0</v>
      </c>
      <c r="FJ524" s="222">
        <f t="shared" si="1273"/>
        <v>0</v>
      </c>
      <c r="FK524" s="222">
        <f t="shared" si="1274"/>
        <v>0</v>
      </c>
      <c r="FL524" s="222">
        <f t="shared" si="1275"/>
        <v>0</v>
      </c>
      <c r="FM524" s="222">
        <f t="shared" si="1276"/>
        <v>0</v>
      </c>
      <c r="FN524" s="222">
        <f t="shared" si="1277"/>
        <v>0</v>
      </c>
      <c r="FO524" s="222">
        <f t="shared" si="1278"/>
        <v>0</v>
      </c>
      <c r="FP524" s="222">
        <f t="shared" si="1279"/>
        <v>0</v>
      </c>
      <c r="FQ524" s="222">
        <f t="shared" si="1280"/>
        <v>0</v>
      </c>
      <c r="FR524" s="222">
        <f t="shared" si="1281"/>
        <v>0</v>
      </c>
      <c r="FS524" s="222">
        <f t="shared" si="1282"/>
        <v>0</v>
      </c>
      <c r="FT524" s="222">
        <f t="shared" si="1283"/>
        <v>0</v>
      </c>
      <c r="FU524" s="222">
        <f t="shared" si="1284"/>
        <v>0</v>
      </c>
      <c r="FV524" s="222">
        <f t="shared" si="1285"/>
        <v>0</v>
      </c>
      <c r="FW524" s="222">
        <f t="shared" si="1286"/>
        <v>0</v>
      </c>
      <c r="FX524" s="222">
        <f t="shared" si="1287"/>
        <v>0</v>
      </c>
      <c r="FY524" s="222">
        <f t="shared" si="1288"/>
        <v>0</v>
      </c>
      <c r="FZ524" s="222">
        <f t="shared" si="1289"/>
        <v>0</v>
      </c>
      <c r="GA524" s="222">
        <f t="shared" si="1290"/>
        <v>0</v>
      </c>
      <c r="GB524" s="222">
        <f t="shared" si="1291"/>
        <v>0</v>
      </c>
      <c r="GC524" s="222">
        <f t="shared" si="1292"/>
        <v>0</v>
      </c>
      <c r="GD524" s="222">
        <f t="shared" si="1293"/>
        <v>0</v>
      </c>
      <c r="GE524" s="222">
        <f t="shared" si="1294"/>
        <v>0</v>
      </c>
      <c r="GF524" s="222">
        <f t="shared" si="1295"/>
        <v>0</v>
      </c>
      <c r="GG524" s="222">
        <f t="shared" si="1296"/>
        <v>0</v>
      </c>
      <c r="GH524" s="222">
        <f t="shared" si="1297"/>
        <v>0</v>
      </c>
      <c r="GI524" s="222">
        <f t="shared" si="1298"/>
        <v>0</v>
      </c>
      <c r="GJ524" s="222">
        <f t="shared" si="1299"/>
        <v>0</v>
      </c>
      <c r="GK524" s="222">
        <f t="shared" si="1300"/>
        <v>0</v>
      </c>
      <c r="GL524" s="222">
        <f t="shared" si="1301"/>
        <v>0</v>
      </c>
      <c r="GM524" s="222">
        <f t="shared" si="1302"/>
        <v>0</v>
      </c>
      <c r="GN524" s="222">
        <f t="shared" si="1303"/>
        <v>0</v>
      </c>
      <c r="GO524" s="222">
        <f t="shared" si="1304"/>
        <v>0</v>
      </c>
      <c r="GP524" s="222">
        <f t="shared" si="1305"/>
        <v>0</v>
      </c>
      <c r="GQ524" s="222">
        <f t="shared" si="1306"/>
        <v>0</v>
      </c>
      <c r="GR524" s="222">
        <f t="shared" si="1307"/>
        <v>0</v>
      </c>
      <c r="GS524" s="222">
        <f t="shared" si="1308"/>
        <v>0</v>
      </c>
      <c r="GT524" s="222">
        <f t="shared" si="1309"/>
        <v>0</v>
      </c>
      <c r="GU524" s="222">
        <f t="shared" si="1310"/>
        <v>0</v>
      </c>
      <c r="GV524" s="222">
        <f t="shared" si="1311"/>
        <v>0</v>
      </c>
      <c r="GW524" s="222">
        <f t="shared" si="1312"/>
        <v>0</v>
      </c>
      <c r="GX524" s="222">
        <f t="shared" si="1313"/>
        <v>0</v>
      </c>
      <c r="GY524" s="222">
        <f t="shared" si="1314"/>
        <v>0</v>
      </c>
      <c r="GZ524" s="222">
        <f t="shared" si="1315"/>
        <v>0</v>
      </c>
      <c r="HA524" s="222">
        <f t="shared" si="1316"/>
        <v>0</v>
      </c>
      <c r="HB524" s="222">
        <f t="shared" si="1317"/>
        <v>0</v>
      </c>
      <c r="HC524" s="222">
        <f t="shared" si="1318"/>
        <v>0</v>
      </c>
      <c r="HD524" s="222">
        <f t="shared" si="1319"/>
        <v>0</v>
      </c>
      <c r="HE524" s="222">
        <f t="shared" si="1320"/>
        <v>0</v>
      </c>
      <c r="HF524" s="222">
        <f t="shared" si="1321"/>
        <v>0</v>
      </c>
      <c r="HG524" s="222">
        <f t="shared" si="1322"/>
        <v>0</v>
      </c>
      <c r="HH524" s="222">
        <f t="shared" si="1323"/>
        <v>0</v>
      </c>
      <c r="HI524" s="222">
        <f t="shared" si="1324"/>
        <v>0</v>
      </c>
      <c r="HJ524" s="222">
        <f t="shared" si="1325"/>
        <v>0</v>
      </c>
      <c r="HK524" s="222">
        <f t="shared" si="1326"/>
        <v>0</v>
      </c>
      <c r="HL524" s="222">
        <f t="shared" si="1327"/>
        <v>0</v>
      </c>
      <c r="HM524" s="222">
        <f t="shared" si="1328"/>
        <v>0</v>
      </c>
      <c r="HN524" s="222">
        <f t="shared" si="1329"/>
        <v>0</v>
      </c>
      <c r="HO524" s="222">
        <f t="shared" si="1330"/>
        <v>0</v>
      </c>
      <c r="HP524" s="222">
        <f t="shared" si="1331"/>
        <v>0</v>
      </c>
      <c r="HQ524" s="222">
        <f t="shared" si="1332"/>
        <v>0</v>
      </c>
      <c r="HR524" s="222">
        <f t="shared" si="1333"/>
        <v>0</v>
      </c>
      <c r="HS524" s="222">
        <f t="shared" si="1334"/>
        <v>0</v>
      </c>
      <c r="HT524" s="222">
        <f t="shared" si="1335"/>
        <v>0</v>
      </c>
      <c r="HU524" s="222">
        <f t="shared" si="1336"/>
        <v>0</v>
      </c>
      <c r="HV524" s="222">
        <f t="shared" si="1337"/>
        <v>0</v>
      </c>
      <c r="HW524" s="222">
        <f t="shared" si="1338"/>
        <v>0</v>
      </c>
      <c r="HX524" s="222">
        <f t="shared" si="1339"/>
        <v>0</v>
      </c>
      <c r="HY524" s="222">
        <f t="shared" si="1340"/>
        <v>0</v>
      </c>
      <c r="HZ524" s="222">
        <f t="shared" si="1341"/>
        <v>0</v>
      </c>
      <c r="IA524" s="222">
        <f t="shared" si="1342"/>
        <v>0</v>
      </c>
      <c r="IB524" s="222">
        <f t="shared" si="1343"/>
        <v>0</v>
      </c>
      <c r="IC524" s="222">
        <f t="shared" si="1344"/>
        <v>0</v>
      </c>
      <c r="ID524" s="222">
        <f t="shared" si="1345"/>
        <v>0</v>
      </c>
      <c r="IE524" s="222">
        <f t="shared" si="1346"/>
        <v>0</v>
      </c>
      <c r="IF524" s="222">
        <f t="shared" si="1347"/>
        <v>0</v>
      </c>
      <c r="IG524" s="222">
        <f t="shared" si="1348"/>
        <v>0</v>
      </c>
      <c r="IH524" s="222">
        <f t="shared" si="1349"/>
        <v>0</v>
      </c>
      <c r="II524" s="222">
        <f t="shared" si="1350"/>
        <v>0</v>
      </c>
      <c r="IJ524" s="222">
        <f t="shared" si="1351"/>
        <v>0</v>
      </c>
      <c r="IK524" s="222">
        <f t="shared" si="1352"/>
        <v>0</v>
      </c>
      <c r="IL524" s="222">
        <f t="shared" si="1353"/>
        <v>0</v>
      </c>
      <c r="IM524" s="222">
        <f t="shared" si="1354"/>
        <v>0</v>
      </c>
      <c r="IN524" s="222">
        <f t="shared" si="1355"/>
        <v>0</v>
      </c>
      <c r="IO524" s="222">
        <f t="shared" si="1356"/>
        <v>0</v>
      </c>
      <c r="IP524" s="222">
        <f t="shared" si="1357"/>
        <v>0</v>
      </c>
      <c r="IQ524" s="222">
        <f t="shared" si="1358"/>
        <v>0</v>
      </c>
      <c r="IR524" s="222">
        <f t="shared" si="1359"/>
        <v>0</v>
      </c>
      <c r="IS524" s="222">
        <f t="shared" si="1360"/>
        <v>0</v>
      </c>
      <c r="IT524" s="222">
        <f t="shared" si="1361"/>
        <v>0</v>
      </c>
      <c r="IU524" s="222">
        <f t="shared" si="1362"/>
        <v>0</v>
      </c>
      <c r="IV524" s="222">
        <f t="shared" si="1363"/>
        <v>0</v>
      </c>
      <c r="IW524" s="222">
        <f t="shared" si="1364"/>
        <v>0</v>
      </c>
      <c r="IX524" s="222">
        <f t="shared" si="1365"/>
        <v>0</v>
      </c>
      <c r="IY524" s="222">
        <f t="shared" si="1366"/>
        <v>0</v>
      </c>
      <c r="IZ524" s="222">
        <f t="shared" si="1367"/>
        <v>0</v>
      </c>
      <c r="JA524" s="222">
        <f t="shared" si="1368"/>
        <v>0</v>
      </c>
      <c r="JB524" s="222">
        <f t="shared" si="1369"/>
        <v>0</v>
      </c>
    </row>
    <row r="525" spans="2:262">
      <c r="B525" s="230">
        <v>164</v>
      </c>
      <c r="C525" s="229">
        <f t="shared" si="1370"/>
        <v>3.2031250000000024E-3</v>
      </c>
      <c r="D525" s="226">
        <f t="shared" ca="1" si="1113"/>
        <v>17.999999999929571</v>
      </c>
      <c r="E525" s="225">
        <f ca="1">FN361</f>
        <v>-7.0429571054428886E-11</v>
      </c>
      <c r="F525" s="224">
        <v>164</v>
      </c>
      <c r="G525" s="222">
        <f t="shared" si="1114"/>
        <v>0</v>
      </c>
      <c r="H525" s="222">
        <f t="shared" si="1115"/>
        <v>0</v>
      </c>
      <c r="I525" s="222">
        <f t="shared" si="1116"/>
        <v>0</v>
      </c>
      <c r="J525" s="222">
        <f t="shared" si="1117"/>
        <v>0</v>
      </c>
      <c r="K525" s="222">
        <f t="shared" si="1118"/>
        <v>0</v>
      </c>
      <c r="L525" s="222">
        <f t="shared" si="1119"/>
        <v>0</v>
      </c>
      <c r="M525" s="222">
        <f t="shared" si="1120"/>
        <v>0</v>
      </c>
      <c r="N525" s="222">
        <f t="shared" si="1121"/>
        <v>0</v>
      </c>
      <c r="O525" s="222">
        <f t="shared" si="1122"/>
        <v>0</v>
      </c>
      <c r="P525" s="222">
        <f t="shared" si="1123"/>
        <v>0</v>
      </c>
      <c r="Q525" s="222">
        <f t="shared" si="1124"/>
        <v>0</v>
      </c>
      <c r="R525" s="222">
        <f t="shared" si="1125"/>
        <v>0</v>
      </c>
      <c r="S525" s="222">
        <f t="shared" si="1126"/>
        <v>0</v>
      </c>
      <c r="T525" s="222">
        <f t="shared" si="1127"/>
        <v>0</v>
      </c>
      <c r="U525" s="222">
        <f t="shared" si="1128"/>
        <v>0</v>
      </c>
      <c r="V525" s="222">
        <f t="shared" si="1129"/>
        <v>0</v>
      </c>
      <c r="W525" s="222">
        <f t="shared" si="1130"/>
        <v>0</v>
      </c>
      <c r="X525" s="222">
        <f t="shared" si="1131"/>
        <v>0</v>
      </c>
      <c r="Y525" s="222">
        <f t="shared" si="1132"/>
        <v>0</v>
      </c>
      <c r="Z525" s="222">
        <f t="shared" si="1133"/>
        <v>0</v>
      </c>
      <c r="AA525" s="222">
        <f t="shared" si="1134"/>
        <v>0</v>
      </c>
      <c r="AB525" s="222">
        <f t="shared" si="1135"/>
        <v>0</v>
      </c>
      <c r="AC525" s="222">
        <f t="shared" si="1136"/>
        <v>0</v>
      </c>
      <c r="AD525" s="222">
        <f t="shared" si="1137"/>
        <v>0</v>
      </c>
      <c r="AE525" s="222">
        <f t="shared" si="1138"/>
        <v>0</v>
      </c>
      <c r="AF525" s="222">
        <f t="shared" si="1139"/>
        <v>0</v>
      </c>
      <c r="AG525" s="222">
        <f t="shared" si="1140"/>
        <v>0</v>
      </c>
      <c r="AH525" s="222">
        <f t="shared" si="1141"/>
        <v>0</v>
      </c>
      <c r="AI525" s="222">
        <f t="shared" si="1142"/>
        <v>0</v>
      </c>
      <c r="AJ525" s="222">
        <f t="shared" si="1143"/>
        <v>0</v>
      </c>
      <c r="AK525" s="222">
        <f t="shared" si="1144"/>
        <v>0</v>
      </c>
      <c r="AL525" s="222">
        <f t="shared" si="1145"/>
        <v>0</v>
      </c>
      <c r="AM525" s="222">
        <f t="shared" si="1146"/>
        <v>0</v>
      </c>
      <c r="AN525" s="222">
        <f t="shared" si="1147"/>
        <v>0</v>
      </c>
      <c r="AO525" s="222">
        <f t="shared" si="1148"/>
        <v>0</v>
      </c>
      <c r="AP525" s="222">
        <f t="shared" si="1149"/>
        <v>0</v>
      </c>
      <c r="AQ525" s="222">
        <f t="shared" si="1150"/>
        <v>0</v>
      </c>
      <c r="AR525" s="222">
        <f t="shared" si="1151"/>
        <v>0</v>
      </c>
      <c r="AS525" s="222">
        <f t="shared" si="1152"/>
        <v>0</v>
      </c>
      <c r="AT525" s="222">
        <f t="shared" si="1153"/>
        <v>0</v>
      </c>
      <c r="AU525" s="222">
        <f t="shared" si="1154"/>
        <v>0</v>
      </c>
      <c r="AV525" s="222">
        <f t="shared" si="1155"/>
        <v>0</v>
      </c>
      <c r="AW525" s="222">
        <f t="shared" si="1156"/>
        <v>0</v>
      </c>
      <c r="AX525" s="222">
        <f t="shared" si="1157"/>
        <v>0</v>
      </c>
      <c r="AY525" s="222">
        <f t="shared" si="1158"/>
        <v>0</v>
      </c>
      <c r="AZ525" s="222">
        <f t="shared" si="1159"/>
        <v>0</v>
      </c>
      <c r="BA525" s="222">
        <f t="shared" si="1160"/>
        <v>0</v>
      </c>
      <c r="BB525" s="222">
        <f t="shared" si="1161"/>
        <v>0</v>
      </c>
      <c r="BC525" s="222">
        <f t="shared" si="1162"/>
        <v>0</v>
      </c>
      <c r="BD525" s="222">
        <f t="shared" si="1163"/>
        <v>0</v>
      </c>
      <c r="BE525" s="222">
        <f t="shared" si="1164"/>
        <v>0</v>
      </c>
      <c r="BF525" s="222">
        <f t="shared" si="1165"/>
        <v>0</v>
      </c>
      <c r="BG525" s="222">
        <f t="shared" si="1166"/>
        <v>0</v>
      </c>
      <c r="BH525" s="222">
        <f t="shared" si="1167"/>
        <v>0</v>
      </c>
      <c r="BI525" s="222">
        <f t="shared" si="1168"/>
        <v>0</v>
      </c>
      <c r="BJ525" s="222">
        <f t="shared" si="1169"/>
        <v>0</v>
      </c>
      <c r="BK525" s="222">
        <f t="shared" si="1170"/>
        <v>0</v>
      </c>
      <c r="BL525" s="222">
        <f t="shared" si="1171"/>
        <v>0</v>
      </c>
      <c r="BM525" s="222">
        <f t="shared" si="1172"/>
        <v>0</v>
      </c>
      <c r="BN525" s="222">
        <f t="shared" si="1173"/>
        <v>0</v>
      </c>
      <c r="BO525" s="222">
        <f t="shared" si="1174"/>
        <v>0</v>
      </c>
      <c r="BP525" s="222">
        <f t="shared" si="1175"/>
        <v>0</v>
      </c>
      <c r="BQ525" s="222">
        <f t="shared" si="1176"/>
        <v>0</v>
      </c>
      <c r="BR525" s="222">
        <f t="shared" si="1177"/>
        <v>0</v>
      </c>
      <c r="BS525" s="222">
        <f t="shared" si="1178"/>
        <v>0</v>
      </c>
      <c r="BT525" s="222">
        <f t="shared" si="1179"/>
        <v>0</v>
      </c>
      <c r="BU525" s="222">
        <f t="shared" si="1180"/>
        <v>0</v>
      </c>
      <c r="BV525" s="222">
        <f t="shared" si="1181"/>
        <v>0</v>
      </c>
      <c r="BW525" s="222">
        <f t="shared" si="1182"/>
        <v>0</v>
      </c>
      <c r="BX525" s="222">
        <f t="shared" si="1183"/>
        <v>0</v>
      </c>
      <c r="BY525" s="222">
        <f t="shared" si="1184"/>
        <v>0</v>
      </c>
      <c r="BZ525" s="222">
        <f t="shared" si="1185"/>
        <v>0</v>
      </c>
      <c r="CA525" s="222">
        <f t="shared" si="1186"/>
        <v>0</v>
      </c>
      <c r="CB525" s="222">
        <f t="shared" si="1187"/>
        <v>0</v>
      </c>
      <c r="CC525" s="222">
        <f t="shared" si="1188"/>
        <v>0</v>
      </c>
      <c r="CD525" s="222">
        <f t="shared" si="1189"/>
        <v>0</v>
      </c>
      <c r="CE525" s="222">
        <f t="shared" si="1190"/>
        <v>0</v>
      </c>
      <c r="CF525" s="222">
        <f t="shared" si="1191"/>
        <v>0</v>
      </c>
      <c r="CG525" s="222">
        <f t="shared" si="1192"/>
        <v>0</v>
      </c>
      <c r="CH525" s="222">
        <f t="shared" si="1193"/>
        <v>0</v>
      </c>
      <c r="CI525" s="222">
        <f t="shared" si="1194"/>
        <v>0</v>
      </c>
      <c r="CJ525" s="222">
        <f t="shared" si="1195"/>
        <v>0</v>
      </c>
      <c r="CK525" s="222">
        <f t="shared" si="1196"/>
        <v>0</v>
      </c>
      <c r="CL525" s="222">
        <f t="shared" si="1197"/>
        <v>0</v>
      </c>
      <c r="CM525" s="222">
        <f t="shared" si="1198"/>
        <v>0</v>
      </c>
      <c r="CN525" s="222">
        <f t="shared" si="1199"/>
        <v>0</v>
      </c>
      <c r="CO525" s="222">
        <f t="shared" si="1200"/>
        <v>0</v>
      </c>
      <c r="CP525" s="222">
        <f t="shared" si="1201"/>
        <v>0</v>
      </c>
      <c r="CQ525" s="222">
        <f t="shared" si="1202"/>
        <v>0</v>
      </c>
      <c r="CR525" s="222">
        <f t="shared" si="1203"/>
        <v>0</v>
      </c>
      <c r="CS525" s="222">
        <f t="shared" si="1204"/>
        <v>0</v>
      </c>
      <c r="CT525" s="222">
        <f t="shared" si="1205"/>
        <v>0</v>
      </c>
      <c r="CU525" s="222">
        <f t="shared" si="1206"/>
        <v>0</v>
      </c>
      <c r="CV525" s="222">
        <f t="shared" si="1207"/>
        <v>0</v>
      </c>
      <c r="CW525" s="222">
        <f t="shared" si="1208"/>
        <v>0</v>
      </c>
      <c r="CX525" s="222">
        <f t="shared" si="1209"/>
        <v>0</v>
      </c>
      <c r="CY525" s="222">
        <f t="shared" si="1210"/>
        <v>0</v>
      </c>
      <c r="CZ525" s="222">
        <f t="shared" si="1211"/>
        <v>0</v>
      </c>
      <c r="DA525" s="222">
        <f t="shared" si="1212"/>
        <v>0</v>
      </c>
      <c r="DB525" s="222">
        <f t="shared" si="1213"/>
        <v>0</v>
      </c>
      <c r="DC525" s="222">
        <f t="shared" si="1214"/>
        <v>0</v>
      </c>
      <c r="DD525" s="222">
        <f t="shared" si="1215"/>
        <v>0</v>
      </c>
      <c r="DE525" s="222">
        <f t="shared" si="1216"/>
        <v>0</v>
      </c>
      <c r="DF525" s="222">
        <f t="shared" si="1217"/>
        <v>0</v>
      </c>
      <c r="DG525" s="222">
        <f t="shared" si="1218"/>
        <v>0</v>
      </c>
      <c r="DH525" s="222">
        <f t="shared" si="1219"/>
        <v>0</v>
      </c>
      <c r="DI525" s="222">
        <f t="shared" si="1220"/>
        <v>0</v>
      </c>
      <c r="DJ525" s="222">
        <f t="shared" si="1221"/>
        <v>0</v>
      </c>
      <c r="DK525" s="222">
        <f t="shared" si="1222"/>
        <v>0</v>
      </c>
      <c r="DL525" s="222">
        <f t="shared" si="1223"/>
        <v>0</v>
      </c>
      <c r="DM525" s="222">
        <f t="shared" si="1224"/>
        <v>0</v>
      </c>
      <c r="DN525" s="222">
        <f t="shared" si="1225"/>
        <v>0</v>
      </c>
      <c r="DO525" s="222">
        <f t="shared" si="1226"/>
        <v>0</v>
      </c>
      <c r="DP525" s="222">
        <f t="shared" si="1227"/>
        <v>0</v>
      </c>
      <c r="DQ525" s="222">
        <f t="shared" si="1228"/>
        <v>0</v>
      </c>
      <c r="DR525" s="222">
        <f t="shared" si="1229"/>
        <v>0</v>
      </c>
      <c r="DS525" s="222">
        <f t="shared" si="1230"/>
        <v>0</v>
      </c>
      <c r="DT525" s="222">
        <f t="shared" si="1231"/>
        <v>0</v>
      </c>
      <c r="DU525" s="222">
        <f t="shared" si="1232"/>
        <v>0</v>
      </c>
      <c r="DV525" s="222">
        <f t="shared" si="1233"/>
        <v>0</v>
      </c>
      <c r="DW525" s="222">
        <f t="shared" si="1234"/>
        <v>0</v>
      </c>
      <c r="DX525" s="222">
        <f t="shared" si="1235"/>
        <v>0</v>
      </c>
      <c r="DY525" s="222">
        <f t="shared" si="1236"/>
        <v>0</v>
      </c>
      <c r="DZ525" s="222">
        <f t="shared" si="1237"/>
        <v>0</v>
      </c>
      <c r="EA525" s="222">
        <f t="shared" si="1238"/>
        <v>0</v>
      </c>
      <c r="EB525" s="222">
        <f t="shared" si="1239"/>
        <v>0</v>
      </c>
      <c r="EC525" s="222">
        <f t="shared" si="1240"/>
        <v>0</v>
      </c>
      <c r="ED525" s="222">
        <f t="shared" si="1241"/>
        <v>0</v>
      </c>
      <c r="EE525" s="222">
        <f t="shared" si="1242"/>
        <v>0</v>
      </c>
      <c r="EF525" s="222">
        <f t="shared" si="1243"/>
        <v>0</v>
      </c>
      <c r="EG525" s="222">
        <f t="shared" si="1244"/>
        <v>0</v>
      </c>
      <c r="EH525" s="222">
        <f t="shared" si="1245"/>
        <v>0</v>
      </c>
      <c r="EI525" s="222">
        <f t="shared" si="1246"/>
        <v>0</v>
      </c>
      <c r="EJ525" s="222">
        <f t="shared" si="1247"/>
        <v>0</v>
      </c>
      <c r="EK525" s="222">
        <f t="shared" si="1248"/>
        <v>0</v>
      </c>
      <c r="EL525" s="222">
        <f t="shared" si="1249"/>
        <v>0</v>
      </c>
      <c r="EM525" s="222">
        <f t="shared" si="1250"/>
        <v>0</v>
      </c>
      <c r="EN525" s="222">
        <f t="shared" si="1251"/>
        <v>0</v>
      </c>
      <c r="EO525" s="222">
        <f t="shared" si="1252"/>
        <v>0</v>
      </c>
      <c r="EP525" s="222">
        <f t="shared" si="1253"/>
        <v>0</v>
      </c>
      <c r="EQ525" s="222">
        <f t="shared" si="1254"/>
        <v>0</v>
      </c>
      <c r="ER525" s="222">
        <f t="shared" si="1255"/>
        <v>0</v>
      </c>
      <c r="ES525" s="222">
        <f t="shared" si="1256"/>
        <v>0</v>
      </c>
      <c r="ET525" s="222">
        <f t="shared" si="1257"/>
        <v>0</v>
      </c>
      <c r="EU525" s="222">
        <f t="shared" si="1258"/>
        <v>0</v>
      </c>
      <c r="EV525" s="222">
        <f t="shared" si="1259"/>
        <v>0</v>
      </c>
      <c r="EW525" s="222">
        <f t="shared" si="1260"/>
        <v>0</v>
      </c>
      <c r="EX525" s="222">
        <f t="shared" si="1261"/>
        <v>0</v>
      </c>
      <c r="EY525" s="222">
        <f t="shared" si="1262"/>
        <v>0</v>
      </c>
      <c r="EZ525" s="222">
        <f t="shared" si="1263"/>
        <v>0</v>
      </c>
      <c r="FA525" s="222">
        <f t="shared" si="1264"/>
        <v>0</v>
      </c>
      <c r="FB525" s="222">
        <f t="shared" si="1265"/>
        <v>0</v>
      </c>
      <c r="FC525" s="222">
        <f t="shared" si="1266"/>
        <v>0</v>
      </c>
      <c r="FD525" s="222">
        <f t="shared" si="1267"/>
        <v>0</v>
      </c>
      <c r="FE525" s="222">
        <f t="shared" si="1268"/>
        <v>0</v>
      </c>
      <c r="FF525" s="222">
        <f t="shared" si="1269"/>
        <v>0</v>
      </c>
      <c r="FG525" s="222">
        <f t="shared" si="1270"/>
        <v>0</v>
      </c>
      <c r="FH525" s="222">
        <f t="shared" si="1271"/>
        <v>0</v>
      </c>
      <c r="FI525" s="222">
        <f t="shared" si="1272"/>
        <v>0</v>
      </c>
      <c r="FJ525" s="222">
        <f t="shared" si="1273"/>
        <v>0</v>
      </c>
      <c r="FK525" s="222">
        <f t="shared" si="1274"/>
        <v>0</v>
      </c>
      <c r="FL525" s="222">
        <f t="shared" si="1275"/>
        <v>0</v>
      </c>
      <c r="FM525" s="222">
        <f t="shared" si="1276"/>
        <v>0</v>
      </c>
      <c r="FN525" s="222">
        <f t="shared" si="1277"/>
        <v>0</v>
      </c>
      <c r="FO525" s="222">
        <f t="shared" si="1278"/>
        <v>0</v>
      </c>
      <c r="FP525" s="222">
        <f t="shared" si="1279"/>
        <v>0</v>
      </c>
      <c r="FQ525" s="222">
        <f t="shared" si="1280"/>
        <v>0</v>
      </c>
      <c r="FR525" s="222">
        <f t="shared" si="1281"/>
        <v>0</v>
      </c>
      <c r="FS525" s="222">
        <f t="shared" si="1282"/>
        <v>0</v>
      </c>
      <c r="FT525" s="222">
        <f t="shared" si="1283"/>
        <v>0</v>
      </c>
      <c r="FU525" s="222">
        <f t="shared" si="1284"/>
        <v>0</v>
      </c>
      <c r="FV525" s="222">
        <f t="shared" si="1285"/>
        <v>0</v>
      </c>
      <c r="FW525" s="222">
        <f t="shared" si="1286"/>
        <v>0</v>
      </c>
      <c r="FX525" s="222">
        <f t="shared" si="1287"/>
        <v>0</v>
      </c>
      <c r="FY525" s="222">
        <f t="shared" si="1288"/>
        <v>0</v>
      </c>
      <c r="FZ525" s="222">
        <f t="shared" si="1289"/>
        <v>0</v>
      </c>
      <c r="GA525" s="222">
        <f t="shared" si="1290"/>
        <v>0</v>
      </c>
      <c r="GB525" s="222">
        <f t="shared" si="1291"/>
        <v>0</v>
      </c>
      <c r="GC525" s="222">
        <f t="shared" si="1292"/>
        <v>0</v>
      </c>
      <c r="GD525" s="222">
        <f t="shared" si="1293"/>
        <v>0</v>
      </c>
      <c r="GE525" s="222">
        <f t="shared" si="1294"/>
        <v>0</v>
      </c>
      <c r="GF525" s="222">
        <f t="shared" si="1295"/>
        <v>0</v>
      </c>
      <c r="GG525" s="222">
        <f t="shared" si="1296"/>
        <v>0</v>
      </c>
      <c r="GH525" s="222">
        <f t="shared" si="1297"/>
        <v>0</v>
      </c>
      <c r="GI525" s="222">
        <f t="shared" si="1298"/>
        <v>0</v>
      </c>
      <c r="GJ525" s="222">
        <f t="shared" si="1299"/>
        <v>0</v>
      </c>
      <c r="GK525" s="222">
        <f t="shared" si="1300"/>
        <v>0</v>
      </c>
      <c r="GL525" s="222">
        <f t="shared" si="1301"/>
        <v>0</v>
      </c>
      <c r="GM525" s="222">
        <f t="shared" si="1302"/>
        <v>0</v>
      </c>
      <c r="GN525" s="222">
        <f t="shared" si="1303"/>
        <v>0</v>
      </c>
      <c r="GO525" s="222">
        <f t="shared" si="1304"/>
        <v>0</v>
      </c>
      <c r="GP525" s="222">
        <f t="shared" si="1305"/>
        <v>0</v>
      </c>
      <c r="GQ525" s="222">
        <f t="shared" si="1306"/>
        <v>0</v>
      </c>
      <c r="GR525" s="222">
        <f t="shared" si="1307"/>
        <v>0</v>
      </c>
      <c r="GS525" s="222">
        <f t="shared" si="1308"/>
        <v>0</v>
      </c>
      <c r="GT525" s="222">
        <f t="shared" si="1309"/>
        <v>0</v>
      </c>
      <c r="GU525" s="222">
        <f t="shared" si="1310"/>
        <v>0</v>
      </c>
      <c r="GV525" s="222">
        <f t="shared" si="1311"/>
        <v>0</v>
      </c>
      <c r="GW525" s="222">
        <f t="shared" si="1312"/>
        <v>0</v>
      </c>
      <c r="GX525" s="222">
        <f t="shared" si="1313"/>
        <v>0</v>
      </c>
      <c r="GY525" s="222">
        <f t="shared" si="1314"/>
        <v>0</v>
      </c>
      <c r="GZ525" s="222">
        <f t="shared" si="1315"/>
        <v>0</v>
      </c>
      <c r="HA525" s="222">
        <f t="shared" si="1316"/>
        <v>0</v>
      </c>
      <c r="HB525" s="222">
        <f t="shared" si="1317"/>
        <v>0</v>
      </c>
      <c r="HC525" s="222">
        <f t="shared" si="1318"/>
        <v>0</v>
      </c>
      <c r="HD525" s="222">
        <f t="shared" si="1319"/>
        <v>0</v>
      </c>
      <c r="HE525" s="222">
        <f t="shared" si="1320"/>
        <v>0</v>
      </c>
      <c r="HF525" s="222">
        <f t="shared" si="1321"/>
        <v>0</v>
      </c>
      <c r="HG525" s="222">
        <f t="shared" si="1322"/>
        <v>0</v>
      </c>
      <c r="HH525" s="222">
        <f t="shared" si="1323"/>
        <v>0</v>
      </c>
      <c r="HI525" s="222">
        <f t="shared" si="1324"/>
        <v>0</v>
      </c>
      <c r="HJ525" s="222">
        <f t="shared" si="1325"/>
        <v>0</v>
      </c>
      <c r="HK525" s="222">
        <f t="shared" si="1326"/>
        <v>0</v>
      </c>
      <c r="HL525" s="222">
        <f t="shared" si="1327"/>
        <v>0</v>
      </c>
      <c r="HM525" s="222">
        <f t="shared" si="1328"/>
        <v>0</v>
      </c>
      <c r="HN525" s="222">
        <f t="shared" si="1329"/>
        <v>0</v>
      </c>
      <c r="HO525" s="222">
        <f t="shared" si="1330"/>
        <v>0</v>
      </c>
      <c r="HP525" s="222">
        <f t="shared" si="1331"/>
        <v>0</v>
      </c>
      <c r="HQ525" s="222">
        <f t="shared" si="1332"/>
        <v>0</v>
      </c>
      <c r="HR525" s="222">
        <f t="shared" si="1333"/>
        <v>0</v>
      </c>
      <c r="HS525" s="222">
        <f t="shared" si="1334"/>
        <v>0</v>
      </c>
      <c r="HT525" s="222">
        <f t="shared" si="1335"/>
        <v>0</v>
      </c>
      <c r="HU525" s="222">
        <f t="shared" si="1336"/>
        <v>0</v>
      </c>
      <c r="HV525" s="222">
        <f t="shared" si="1337"/>
        <v>0</v>
      </c>
      <c r="HW525" s="222">
        <f t="shared" si="1338"/>
        <v>0</v>
      </c>
      <c r="HX525" s="222">
        <f t="shared" si="1339"/>
        <v>0</v>
      </c>
      <c r="HY525" s="222">
        <f t="shared" si="1340"/>
        <v>0</v>
      </c>
      <c r="HZ525" s="222">
        <f t="shared" si="1341"/>
        <v>0</v>
      </c>
      <c r="IA525" s="222">
        <f t="shared" si="1342"/>
        <v>0</v>
      </c>
      <c r="IB525" s="222">
        <f t="shared" si="1343"/>
        <v>0</v>
      </c>
      <c r="IC525" s="222">
        <f t="shared" si="1344"/>
        <v>0</v>
      </c>
      <c r="ID525" s="222">
        <f t="shared" si="1345"/>
        <v>0</v>
      </c>
      <c r="IE525" s="222">
        <f t="shared" si="1346"/>
        <v>0</v>
      </c>
      <c r="IF525" s="222">
        <f t="shared" si="1347"/>
        <v>0</v>
      </c>
      <c r="IG525" s="222">
        <f t="shared" si="1348"/>
        <v>0</v>
      </c>
      <c r="IH525" s="222">
        <f t="shared" si="1349"/>
        <v>0</v>
      </c>
      <c r="II525" s="222">
        <f t="shared" si="1350"/>
        <v>0</v>
      </c>
      <c r="IJ525" s="222">
        <f t="shared" si="1351"/>
        <v>0</v>
      </c>
      <c r="IK525" s="222">
        <f t="shared" si="1352"/>
        <v>0</v>
      </c>
      <c r="IL525" s="222">
        <f t="shared" si="1353"/>
        <v>0</v>
      </c>
      <c r="IM525" s="222">
        <f t="shared" si="1354"/>
        <v>0</v>
      </c>
      <c r="IN525" s="222">
        <f t="shared" si="1355"/>
        <v>0</v>
      </c>
      <c r="IO525" s="222">
        <f t="shared" si="1356"/>
        <v>0</v>
      </c>
      <c r="IP525" s="222">
        <f t="shared" si="1357"/>
        <v>0</v>
      </c>
      <c r="IQ525" s="222">
        <f t="shared" si="1358"/>
        <v>0</v>
      </c>
      <c r="IR525" s="222">
        <f t="shared" si="1359"/>
        <v>0</v>
      </c>
      <c r="IS525" s="222">
        <f t="shared" si="1360"/>
        <v>0</v>
      </c>
      <c r="IT525" s="222">
        <f t="shared" si="1361"/>
        <v>0</v>
      </c>
      <c r="IU525" s="222">
        <f t="shared" si="1362"/>
        <v>0</v>
      </c>
      <c r="IV525" s="222">
        <f t="shared" si="1363"/>
        <v>0</v>
      </c>
      <c r="IW525" s="222">
        <f t="shared" si="1364"/>
        <v>0</v>
      </c>
      <c r="IX525" s="222">
        <f t="shared" si="1365"/>
        <v>0</v>
      </c>
      <c r="IY525" s="222">
        <f t="shared" si="1366"/>
        <v>0</v>
      </c>
      <c r="IZ525" s="222">
        <f t="shared" si="1367"/>
        <v>0</v>
      </c>
      <c r="JA525" s="222">
        <f t="shared" si="1368"/>
        <v>0</v>
      </c>
      <c r="JB525" s="222">
        <f t="shared" si="1369"/>
        <v>0</v>
      </c>
    </row>
    <row r="526" spans="2:262">
      <c r="B526" s="230">
        <v>165</v>
      </c>
      <c r="C526" s="229">
        <f t="shared" si="1370"/>
        <v>3.2226562500000024E-3</v>
      </c>
      <c r="D526" s="226">
        <f t="shared" ca="1" si="1113"/>
        <v>17.99999999990764</v>
      </c>
      <c r="E526" s="225">
        <f ca="1">FO361</f>
        <v>-9.2360552937128749E-11</v>
      </c>
      <c r="F526" s="224">
        <v>165</v>
      </c>
      <c r="G526" s="222">
        <f t="shared" si="1114"/>
        <v>0</v>
      </c>
      <c r="H526" s="222">
        <f t="shared" si="1115"/>
        <v>0</v>
      </c>
      <c r="I526" s="222">
        <f t="shared" si="1116"/>
        <v>0</v>
      </c>
      <c r="J526" s="222">
        <f t="shared" si="1117"/>
        <v>0</v>
      </c>
      <c r="K526" s="222">
        <f t="shared" si="1118"/>
        <v>0</v>
      </c>
      <c r="L526" s="222">
        <f t="shared" si="1119"/>
        <v>0</v>
      </c>
      <c r="M526" s="222">
        <f t="shared" si="1120"/>
        <v>0</v>
      </c>
      <c r="N526" s="222">
        <f t="shared" si="1121"/>
        <v>0</v>
      </c>
      <c r="O526" s="222">
        <f t="shared" si="1122"/>
        <v>0</v>
      </c>
      <c r="P526" s="222">
        <f t="shared" si="1123"/>
        <v>0</v>
      </c>
      <c r="Q526" s="222">
        <f t="shared" si="1124"/>
        <v>0</v>
      </c>
      <c r="R526" s="222">
        <f t="shared" si="1125"/>
        <v>0</v>
      </c>
      <c r="S526" s="222">
        <f t="shared" si="1126"/>
        <v>0</v>
      </c>
      <c r="T526" s="222">
        <f t="shared" si="1127"/>
        <v>0</v>
      </c>
      <c r="U526" s="222">
        <f t="shared" si="1128"/>
        <v>0</v>
      </c>
      <c r="V526" s="222">
        <f t="shared" si="1129"/>
        <v>0</v>
      </c>
      <c r="W526" s="222">
        <f t="shared" si="1130"/>
        <v>0</v>
      </c>
      <c r="X526" s="222">
        <f t="shared" si="1131"/>
        <v>0</v>
      </c>
      <c r="Y526" s="222">
        <f t="shared" si="1132"/>
        <v>0</v>
      </c>
      <c r="Z526" s="222">
        <f t="shared" si="1133"/>
        <v>0</v>
      </c>
      <c r="AA526" s="222">
        <f t="shared" si="1134"/>
        <v>0</v>
      </c>
      <c r="AB526" s="222">
        <f t="shared" si="1135"/>
        <v>0</v>
      </c>
      <c r="AC526" s="222">
        <f t="shared" si="1136"/>
        <v>0</v>
      </c>
      <c r="AD526" s="222">
        <f t="shared" si="1137"/>
        <v>0</v>
      </c>
      <c r="AE526" s="222">
        <f t="shared" si="1138"/>
        <v>0</v>
      </c>
      <c r="AF526" s="222">
        <f t="shared" si="1139"/>
        <v>0</v>
      </c>
      <c r="AG526" s="222">
        <f t="shared" si="1140"/>
        <v>0</v>
      </c>
      <c r="AH526" s="222">
        <f t="shared" si="1141"/>
        <v>0</v>
      </c>
      <c r="AI526" s="222">
        <f t="shared" si="1142"/>
        <v>0</v>
      </c>
      <c r="AJ526" s="222">
        <f t="shared" si="1143"/>
        <v>0</v>
      </c>
      <c r="AK526" s="222">
        <f t="shared" si="1144"/>
        <v>0</v>
      </c>
      <c r="AL526" s="222">
        <f t="shared" si="1145"/>
        <v>0</v>
      </c>
      <c r="AM526" s="222">
        <f t="shared" si="1146"/>
        <v>0</v>
      </c>
      <c r="AN526" s="222">
        <f t="shared" si="1147"/>
        <v>0</v>
      </c>
      <c r="AO526" s="222">
        <f t="shared" si="1148"/>
        <v>0</v>
      </c>
      <c r="AP526" s="222">
        <f t="shared" si="1149"/>
        <v>0</v>
      </c>
      <c r="AQ526" s="222">
        <f t="shared" si="1150"/>
        <v>0</v>
      </c>
      <c r="AR526" s="222">
        <f t="shared" si="1151"/>
        <v>0</v>
      </c>
      <c r="AS526" s="222">
        <f t="shared" si="1152"/>
        <v>0</v>
      </c>
      <c r="AT526" s="222">
        <f t="shared" si="1153"/>
        <v>0</v>
      </c>
      <c r="AU526" s="222">
        <f t="shared" si="1154"/>
        <v>0</v>
      </c>
      <c r="AV526" s="222">
        <f t="shared" si="1155"/>
        <v>0</v>
      </c>
      <c r="AW526" s="222">
        <f t="shared" si="1156"/>
        <v>0</v>
      </c>
      <c r="AX526" s="222">
        <f t="shared" si="1157"/>
        <v>0</v>
      </c>
      <c r="AY526" s="222">
        <f t="shared" si="1158"/>
        <v>0</v>
      </c>
      <c r="AZ526" s="222">
        <f t="shared" si="1159"/>
        <v>0</v>
      </c>
      <c r="BA526" s="222">
        <f t="shared" si="1160"/>
        <v>0</v>
      </c>
      <c r="BB526" s="222">
        <f t="shared" si="1161"/>
        <v>0</v>
      </c>
      <c r="BC526" s="222">
        <f t="shared" si="1162"/>
        <v>0</v>
      </c>
      <c r="BD526" s="222">
        <f t="shared" si="1163"/>
        <v>0</v>
      </c>
      <c r="BE526" s="222">
        <f t="shared" si="1164"/>
        <v>0</v>
      </c>
      <c r="BF526" s="222">
        <f t="shared" si="1165"/>
        <v>0</v>
      </c>
      <c r="BG526" s="222">
        <f t="shared" si="1166"/>
        <v>0</v>
      </c>
      <c r="BH526" s="222">
        <f t="shared" si="1167"/>
        <v>0</v>
      </c>
      <c r="BI526" s="222">
        <f t="shared" si="1168"/>
        <v>0</v>
      </c>
      <c r="BJ526" s="222">
        <f t="shared" si="1169"/>
        <v>0</v>
      </c>
      <c r="BK526" s="222">
        <f t="shared" si="1170"/>
        <v>0</v>
      </c>
      <c r="BL526" s="222">
        <f t="shared" si="1171"/>
        <v>0</v>
      </c>
      <c r="BM526" s="222">
        <f t="shared" si="1172"/>
        <v>0</v>
      </c>
      <c r="BN526" s="222">
        <f t="shared" si="1173"/>
        <v>0</v>
      </c>
      <c r="BO526" s="222">
        <f t="shared" si="1174"/>
        <v>0</v>
      </c>
      <c r="BP526" s="222">
        <f t="shared" si="1175"/>
        <v>0</v>
      </c>
      <c r="BQ526" s="222">
        <f t="shared" si="1176"/>
        <v>0</v>
      </c>
      <c r="BR526" s="222">
        <f t="shared" si="1177"/>
        <v>0</v>
      </c>
      <c r="BS526" s="222">
        <f t="shared" si="1178"/>
        <v>0</v>
      </c>
      <c r="BT526" s="222">
        <f t="shared" si="1179"/>
        <v>0</v>
      </c>
      <c r="BU526" s="222">
        <f t="shared" si="1180"/>
        <v>0</v>
      </c>
      <c r="BV526" s="222">
        <f t="shared" si="1181"/>
        <v>0</v>
      </c>
      <c r="BW526" s="222">
        <f t="shared" si="1182"/>
        <v>0</v>
      </c>
      <c r="BX526" s="222">
        <f t="shared" si="1183"/>
        <v>0</v>
      </c>
      <c r="BY526" s="222">
        <f t="shared" si="1184"/>
        <v>0</v>
      </c>
      <c r="BZ526" s="222">
        <f t="shared" si="1185"/>
        <v>0</v>
      </c>
      <c r="CA526" s="222">
        <f t="shared" si="1186"/>
        <v>0</v>
      </c>
      <c r="CB526" s="222">
        <f t="shared" si="1187"/>
        <v>0</v>
      </c>
      <c r="CC526" s="222">
        <f t="shared" si="1188"/>
        <v>0</v>
      </c>
      <c r="CD526" s="222">
        <f t="shared" si="1189"/>
        <v>0</v>
      </c>
      <c r="CE526" s="222">
        <f t="shared" si="1190"/>
        <v>0</v>
      </c>
      <c r="CF526" s="222">
        <f t="shared" si="1191"/>
        <v>0</v>
      </c>
      <c r="CG526" s="222">
        <f t="shared" si="1192"/>
        <v>0</v>
      </c>
      <c r="CH526" s="222">
        <f t="shared" si="1193"/>
        <v>0</v>
      </c>
      <c r="CI526" s="222">
        <f t="shared" si="1194"/>
        <v>0</v>
      </c>
      <c r="CJ526" s="222">
        <f t="shared" si="1195"/>
        <v>0</v>
      </c>
      <c r="CK526" s="222">
        <f t="shared" si="1196"/>
        <v>0</v>
      </c>
      <c r="CL526" s="222">
        <f t="shared" si="1197"/>
        <v>0</v>
      </c>
      <c r="CM526" s="222">
        <f t="shared" si="1198"/>
        <v>0</v>
      </c>
      <c r="CN526" s="222">
        <f t="shared" si="1199"/>
        <v>0</v>
      </c>
      <c r="CO526" s="222">
        <f t="shared" si="1200"/>
        <v>0</v>
      </c>
      <c r="CP526" s="222">
        <f t="shared" si="1201"/>
        <v>0</v>
      </c>
      <c r="CQ526" s="222">
        <f t="shared" si="1202"/>
        <v>0</v>
      </c>
      <c r="CR526" s="222">
        <f t="shared" si="1203"/>
        <v>0</v>
      </c>
      <c r="CS526" s="222">
        <f t="shared" si="1204"/>
        <v>0</v>
      </c>
      <c r="CT526" s="222">
        <f t="shared" si="1205"/>
        <v>0</v>
      </c>
      <c r="CU526" s="222">
        <f t="shared" si="1206"/>
        <v>0</v>
      </c>
      <c r="CV526" s="222">
        <f t="shared" si="1207"/>
        <v>0</v>
      </c>
      <c r="CW526" s="222">
        <f t="shared" si="1208"/>
        <v>0</v>
      </c>
      <c r="CX526" s="222">
        <f t="shared" si="1209"/>
        <v>0</v>
      </c>
      <c r="CY526" s="222">
        <f t="shared" si="1210"/>
        <v>0</v>
      </c>
      <c r="CZ526" s="222">
        <f t="shared" si="1211"/>
        <v>0</v>
      </c>
      <c r="DA526" s="222">
        <f t="shared" si="1212"/>
        <v>0</v>
      </c>
      <c r="DB526" s="222">
        <f t="shared" si="1213"/>
        <v>0</v>
      </c>
      <c r="DC526" s="222">
        <f t="shared" si="1214"/>
        <v>0</v>
      </c>
      <c r="DD526" s="222">
        <f t="shared" si="1215"/>
        <v>0</v>
      </c>
      <c r="DE526" s="222">
        <f t="shared" si="1216"/>
        <v>0</v>
      </c>
      <c r="DF526" s="222">
        <f t="shared" si="1217"/>
        <v>0</v>
      </c>
      <c r="DG526" s="222">
        <f t="shared" si="1218"/>
        <v>0</v>
      </c>
      <c r="DH526" s="222">
        <f t="shared" si="1219"/>
        <v>0</v>
      </c>
      <c r="DI526" s="222">
        <f t="shared" si="1220"/>
        <v>0</v>
      </c>
      <c r="DJ526" s="222">
        <f t="shared" si="1221"/>
        <v>0</v>
      </c>
      <c r="DK526" s="222">
        <f t="shared" si="1222"/>
        <v>0</v>
      </c>
      <c r="DL526" s="222">
        <f t="shared" si="1223"/>
        <v>0</v>
      </c>
      <c r="DM526" s="222">
        <f t="shared" si="1224"/>
        <v>0</v>
      </c>
      <c r="DN526" s="222">
        <f t="shared" si="1225"/>
        <v>0</v>
      </c>
      <c r="DO526" s="222">
        <f t="shared" si="1226"/>
        <v>0</v>
      </c>
      <c r="DP526" s="222">
        <f t="shared" si="1227"/>
        <v>0</v>
      </c>
      <c r="DQ526" s="222">
        <f t="shared" si="1228"/>
        <v>0</v>
      </c>
      <c r="DR526" s="222">
        <f t="shared" si="1229"/>
        <v>0</v>
      </c>
      <c r="DS526" s="222">
        <f t="shared" si="1230"/>
        <v>0</v>
      </c>
      <c r="DT526" s="222">
        <f t="shared" si="1231"/>
        <v>0</v>
      </c>
      <c r="DU526" s="222">
        <f t="shared" si="1232"/>
        <v>0</v>
      </c>
      <c r="DV526" s="222">
        <f t="shared" si="1233"/>
        <v>0</v>
      </c>
      <c r="DW526" s="222">
        <f t="shared" si="1234"/>
        <v>0</v>
      </c>
      <c r="DX526" s="222">
        <f t="shared" si="1235"/>
        <v>0</v>
      </c>
      <c r="DY526" s="222">
        <f t="shared" si="1236"/>
        <v>0</v>
      </c>
      <c r="DZ526" s="222">
        <f t="shared" si="1237"/>
        <v>0</v>
      </c>
      <c r="EA526" s="222">
        <f t="shared" si="1238"/>
        <v>0</v>
      </c>
      <c r="EB526" s="222">
        <f t="shared" si="1239"/>
        <v>0</v>
      </c>
      <c r="EC526" s="222">
        <f t="shared" si="1240"/>
        <v>0</v>
      </c>
      <c r="ED526" s="222">
        <f t="shared" si="1241"/>
        <v>0</v>
      </c>
      <c r="EE526" s="222">
        <f t="shared" si="1242"/>
        <v>0</v>
      </c>
      <c r="EF526" s="222">
        <f t="shared" si="1243"/>
        <v>0</v>
      </c>
      <c r="EG526" s="222">
        <f t="shared" si="1244"/>
        <v>0</v>
      </c>
      <c r="EH526" s="222">
        <f t="shared" si="1245"/>
        <v>0</v>
      </c>
      <c r="EI526" s="222">
        <f t="shared" si="1246"/>
        <v>0</v>
      </c>
      <c r="EJ526" s="222">
        <f t="shared" si="1247"/>
        <v>0</v>
      </c>
      <c r="EK526" s="222">
        <f t="shared" si="1248"/>
        <v>0</v>
      </c>
      <c r="EL526" s="222">
        <f t="shared" si="1249"/>
        <v>0</v>
      </c>
      <c r="EM526" s="222">
        <f t="shared" si="1250"/>
        <v>0</v>
      </c>
      <c r="EN526" s="222">
        <f t="shared" si="1251"/>
        <v>0</v>
      </c>
      <c r="EO526" s="222">
        <f t="shared" si="1252"/>
        <v>0</v>
      </c>
      <c r="EP526" s="222">
        <f t="shared" si="1253"/>
        <v>0</v>
      </c>
      <c r="EQ526" s="222">
        <f t="shared" si="1254"/>
        <v>0</v>
      </c>
      <c r="ER526" s="222">
        <f t="shared" si="1255"/>
        <v>0</v>
      </c>
      <c r="ES526" s="222">
        <f t="shared" si="1256"/>
        <v>0</v>
      </c>
      <c r="ET526" s="222">
        <f t="shared" si="1257"/>
        <v>0</v>
      </c>
      <c r="EU526" s="222">
        <f t="shared" si="1258"/>
        <v>0</v>
      </c>
      <c r="EV526" s="222">
        <f t="shared" si="1259"/>
        <v>0</v>
      </c>
      <c r="EW526" s="222">
        <f t="shared" si="1260"/>
        <v>0</v>
      </c>
      <c r="EX526" s="222">
        <f t="shared" si="1261"/>
        <v>0</v>
      </c>
      <c r="EY526" s="222">
        <f t="shared" si="1262"/>
        <v>0</v>
      </c>
      <c r="EZ526" s="222">
        <f t="shared" si="1263"/>
        <v>0</v>
      </c>
      <c r="FA526" s="222">
        <f t="shared" si="1264"/>
        <v>0</v>
      </c>
      <c r="FB526" s="222">
        <f t="shared" si="1265"/>
        <v>0</v>
      </c>
      <c r="FC526" s="222">
        <f t="shared" si="1266"/>
        <v>0</v>
      </c>
      <c r="FD526" s="222">
        <f t="shared" si="1267"/>
        <v>0</v>
      </c>
      <c r="FE526" s="222">
        <f t="shared" si="1268"/>
        <v>0</v>
      </c>
      <c r="FF526" s="222">
        <f t="shared" si="1269"/>
        <v>0</v>
      </c>
      <c r="FG526" s="222">
        <f t="shared" si="1270"/>
        <v>0</v>
      </c>
      <c r="FH526" s="222">
        <f t="shared" si="1271"/>
        <v>0</v>
      </c>
      <c r="FI526" s="222">
        <f t="shared" si="1272"/>
        <v>0</v>
      </c>
      <c r="FJ526" s="222">
        <f t="shared" si="1273"/>
        <v>0</v>
      </c>
      <c r="FK526" s="222">
        <f t="shared" si="1274"/>
        <v>0</v>
      </c>
      <c r="FL526" s="222">
        <f t="shared" si="1275"/>
        <v>0</v>
      </c>
      <c r="FM526" s="222">
        <f t="shared" si="1276"/>
        <v>0</v>
      </c>
      <c r="FN526" s="222">
        <f t="shared" si="1277"/>
        <v>0</v>
      </c>
      <c r="FO526" s="222">
        <f t="shared" si="1278"/>
        <v>0</v>
      </c>
      <c r="FP526" s="222">
        <f t="shared" si="1279"/>
        <v>0</v>
      </c>
      <c r="FQ526" s="222">
        <f t="shared" si="1280"/>
        <v>0</v>
      </c>
      <c r="FR526" s="222">
        <f t="shared" si="1281"/>
        <v>0</v>
      </c>
      <c r="FS526" s="222">
        <f t="shared" si="1282"/>
        <v>0</v>
      </c>
      <c r="FT526" s="222">
        <f t="shared" si="1283"/>
        <v>0</v>
      </c>
      <c r="FU526" s="222">
        <f t="shared" si="1284"/>
        <v>0</v>
      </c>
      <c r="FV526" s="222">
        <f t="shared" si="1285"/>
        <v>0</v>
      </c>
      <c r="FW526" s="222">
        <f t="shared" si="1286"/>
        <v>0</v>
      </c>
      <c r="FX526" s="222">
        <f t="shared" si="1287"/>
        <v>0</v>
      </c>
      <c r="FY526" s="222">
        <f t="shared" si="1288"/>
        <v>0</v>
      </c>
      <c r="FZ526" s="222">
        <f t="shared" si="1289"/>
        <v>0</v>
      </c>
      <c r="GA526" s="222">
        <f t="shared" si="1290"/>
        <v>0</v>
      </c>
      <c r="GB526" s="222">
        <f t="shared" si="1291"/>
        <v>0</v>
      </c>
      <c r="GC526" s="222">
        <f t="shared" si="1292"/>
        <v>0</v>
      </c>
      <c r="GD526" s="222">
        <f t="shared" si="1293"/>
        <v>0</v>
      </c>
      <c r="GE526" s="222">
        <f t="shared" si="1294"/>
        <v>0</v>
      </c>
      <c r="GF526" s="222">
        <f t="shared" si="1295"/>
        <v>0</v>
      </c>
      <c r="GG526" s="222">
        <f t="shared" si="1296"/>
        <v>0</v>
      </c>
      <c r="GH526" s="222">
        <f t="shared" si="1297"/>
        <v>0</v>
      </c>
      <c r="GI526" s="222">
        <f t="shared" si="1298"/>
        <v>0</v>
      </c>
      <c r="GJ526" s="222">
        <f t="shared" si="1299"/>
        <v>0</v>
      </c>
      <c r="GK526" s="222">
        <f t="shared" si="1300"/>
        <v>0</v>
      </c>
      <c r="GL526" s="222">
        <f t="shared" si="1301"/>
        <v>0</v>
      </c>
      <c r="GM526" s="222">
        <f t="shared" si="1302"/>
        <v>0</v>
      </c>
      <c r="GN526" s="222">
        <f t="shared" si="1303"/>
        <v>0</v>
      </c>
      <c r="GO526" s="222">
        <f t="shared" si="1304"/>
        <v>0</v>
      </c>
      <c r="GP526" s="222">
        <f t="shared" si="1305"/>
        <v>0</v>
      </c>
      <c r="GQ526" s="222">
        <f t="shared" si="1306"/>
        <v>0</v>
      </c>
      <c r="GR526" s="222">
        <f t="shared" si="1307"/>
        <v>0</v>
      </c>
      <c r="GS526" s="222">
        <f t="shared" si="1308"/>
        <v>0</v>
      </c>
      <c r="GT526" s="222">
        <f t="shared" si="1309"/>
        <v>0</v>
      </c>
      <c r="GU526" s="222">
        <f t="shared" si="1310"/>
        <v>0</v>
      </c>
      <c r="GV526" s="222">
        <f t="shared" si="1311"/>
        <v>0</v>
      </c>
      <c r="GW526" s="222">
        <f t="shared" si="1312"/>
        <v>0</v>
      </c>
      <c r="GX526" s="222">
        <f t="shared" si="1313"/>
        <v>0</v>
      </c>
      <c r="GY526" s="222">
        <f t="shared" si="1314"/>
        <v>0</v>
      </c>
      <c r="GZ526" s="222">
        <f t="shared" si="1315"/>
        <v>0</v>
      </c>
      <c r="HA526" s="222">
        <f t="shared" si="1316"/>
        <v>0</v>
      </c>
      <c r="HB526" s="222">
        <f t="shared" si="1317"/>
        <v>0</v>
      </c>
      <c r="HC526" s="222">
        <f t="shared" si="1318"/>
        <v>0</v>
      </c>
      <c r="HD526" s="222">
        <f t="shared" si="1319"/>
        <v>0</v>
      </c>
      <c r="HE526" s="222">
        <f t="shared" si="1320"/>
        <v>0</v>
      </c>
      <c r="HF526" s="222">
        <f t="shared" si="1321"/>
        <v>0</v>
      </c>
      <c r="HG526" s="222">
        <f t="shared" si="1322"/>
        <v>0</v>
      </c>
      <c r="HH526" s="222">
        <f t="shared" si="1323"/>
        <v>0</v>
      </c>
      <c r="HI526" s="222">
        <f t="shared" si="1324"/>
        <v>0</v>
      </c>
      <c r="HJ526" s="222">
        <f t="shared" si="1325"/>
        <v>0</v>
      </c>
      <c r="HK526" s="222">
        <f t="shared" si="1326"/>
        <v>0</v>
      </c>
      <c r="HL526" s="222">
        <f t="shared" si="1327"/>
        <v>0</v>
      </c>
      <c r="HM526" s="222">
        <f t="shared" si="1328"/>
        <v>0</v>
      </c>
      <c r="HN526" s="222">
        <f t="shared" si="1329"/>
        <v>0</v>
      </c>
      <c r="HO526" s="222">
        <f t="shared" si="1330"/>
        <v>0</v>
      </c>
      <c r="HP526" s="222">
        <f t="shared" si="1331"/>
        <v>0</v>
      </c>
      <c r="HQ526" s="222">
        <f t="shared" si="1332"/>
        <v>0</v>
      </c>
      <c r="HR526" s="222">
        <f t="shared" si="1333"/>
        <v>0</v>
      </c>
      <c r="HS526" s="222">
        <f t="shared" si="1334"/>
        <v>0</v>
      </c>
      <c r="HT526" s="222">
        <f t="shared" si="1335"/>
        <v>0</v>
      </c>
      <c r="HU526" s="222">
        <f t="shared" si="1336"/>
        <v>0</v>
      </c>
      <c r="HV526" s="222">
        <f t="shared" si="1337"/>
        <v>0</v>
      </c>
      <c r="HW526" s="222">
        <f t="shared" si="1338"/>
        <v>0</v>
      </c>
      <c r="HX526" s="222">
        <f t="shared" si="1339"/>
        <v>0</v>
      </c>
      <c r="HY526" s="222">
        <f t="shared" si="1340"/>
        <v>0</v>
      </c>
      <c r="HZ526" s="222">
        <f t="shared" si="1341"/>
        <v>0</v>
      </c>
      <c r="IA526" s="222">
        <f t="shared" si="1342"/>
        <v>0</v>
      </c>
      <c r="IB526" s="222">
        <f t="shared" si="1343"/>
        <v>0</v>
      </c>
      <c r="IC526" s="222">
        <f t="shared" si="1344"/>
        <v>0</v>
      </c>
      <c r="ID526" s="222">
        <f t="shared" si="1345"/>
        <v>0</v>
      </c>
      <c r="IE526" s="222">
        <f t="shared" si="1346"/>
        <v>0</v>
      </c>
      <c r="IF526" s="222">
        <f t="shared" si="1347"/>
        <v>0</v>
      </c>
      <c r="IG526" s="222">
        <f t="shared" si="1348"/>
        <v>0</v>
      </c>
      <c r="IH526" s="222">
        <f t="shared" si="1349"/>
        <v>0</v>
      </c>
      <c r="II526" s="222">
        <f t="shared" si="1350"/>
        <v>0</v>
      </c>
      <c r="IJ526" s="222">
        <f t="shared" si="1351"/>
        <v>0</v>
      </c>
      <c r="IK526" s="222">
        <f t="shared" si="1352"/>
        <v>0</v>
      </c>
      <c r="IL526" s="222">
        <f t="shared" si="1353"/>
        <v>0</v>
      </c>
      <c r="IM526" s="222">
        <f t="shared" si="1354"/>
        <v>0</v>
      </c>
      <c r="IN526" s="222">
        <f t="shared" si="1355"/>
        <v>0</v>
      </c>
      <c r="IO526" s="222">
        <f t="shared" si="1356"/>
        <v>0</v>
      </c>
      <c r="IP526" s="222">
        <f t="shared" si="1357"/>
        <v>0</v>
      </c>
      <c r="IQ526" s="222">
        <f t="shared" si="1358"/>
        <v>0</v>
      </c>
      <c r="IR526" s="222">
        <f t="shared" si="1359"/>
        <v>0</v>
      </c>
      <c r="IS526" s="222">
        <f t="shared" si="1360"/>
        <v>0</v>
      </c>
      <c r="IT526" s="222">
        <f t="shared" si="1361"/>
        <v>0</v>
      </c>
      <c r="IU526" s="222">
        <f t="shared" si="1362"/>
        <v>0</v>
      </c>
      <c r="IV526" s="222">
        <f t="shared" si="1363"/>
        <v>0</v>
      </c>
      <c r="IW526" s="222">
        <f t="shared" si="1364"/>
        <v>0</v>
      </c>
      <c r="IX526" s="222">
        <f t="shared" si="1365"/>
        <v>0</v>
      </c>
      <c r="IY526" s="222">
        <f t="shared" si="1366"/>
        <v>0</v>
      </c>
      <c r="IZ526" s="222">
        <f t="shared" si="1367"/>
        <v>0</v>
      </c>
      <c r="JA526" s="222">
        <f t="shared" si="1368"/>
        <v>0</v>
      </c>
      <c r="JB526" s="222">
        <f t="shared" si="1369"/>
        <v>0</v>
      </c>
    </row>
    <row r="527" spans="2:262">
      <c r="B527" s="230">
        <v>166</v>
      </c>
      <c r="C527" s="229">
        <f t="shared" si="1370"/>
        <v>3.2421875000000024E-3</v>
      </c>
      <c r="D527" s="226">
        <f t="shared" ca="1" si="1113"/>
        <v>17.999999999922203</v>
      </c>
      <c r="E527" s="225">
        <f ca="1">FP361</f>
        <v>-7.7796534449728853E-11</v>
      </c>
      <c r="F527" s="224">
        <v>166</v>
      </c>
      <c r="G527" s="222">
        <f t="shared" si="1114"/>
        <v>0</v>
      </c>
      <c r="H527" s="222">
        <f t="shared" si="1115"/>
        <v>0</v>
      </c>
      <c r="I527" s="222">
        <f t="shared" si="1116"/>
        <v>0</v>
      </c>
      <c r="J527" s="222">
        <f t="shared" si="1117"/>
        <v>0</v>
      </c>
      <c r="K527" s="222">
        <f t="shared" si="1118"/>
        <v>0</v>
      </c>
      <c r="L527" s="222">
        <f t="shared" si="1119"/>
        <v>0</v>
      </c>
      <c r="M527" s="222">
        <f t="shared" si="1120"/>
        <v>0</v>
      </c>
      <c r="N527" s="222">
        <f t="shared" si="1121"/>
        <v>0</v>
      </c>
      <c r="O527" s="222">
        <f t="shared" si="1122"/>
        <v>0</v>
      </c>
      <c r="P527" s="222">
        <f t="shared" si="1123"/>
        <v>0</v>
      </c>
      <c r="Q527" s="222">
        <f t="shared" si="1124"/>
        <v>0</v>
      </c>
      <c r="R527" s="222">
        <f t="shared" si="1125"/>
        <v>0</v>
      </c>
      <c r="S527" s="222">
        <f t="shared" si="1126"/>
        <v>0</v>
      </c>
      <c r="T527" s="222">
        <f t="shared" si="1127"/>
        <v>0</v>
      </c>
      <c r="U527" s="222">
        <f t="shared" si="1128"/>
        <v>0</v>
      </c>
      <c r="V527" s="222">
        <f t="shared" si="1129"/>
        <v>0</v>
      </c>
      <c r="W527" s="222">
        <f t="shared" si="1130"/>
        <v>0</v>
      </c>
      <c r="X527" s="222">
        <f t="shared" si="1131"/>
        <v>0</v>
      </c>
      <c r="Y527" s="222">
        <f t="shared" si="1132"/>
        <v>0</v>
      </c>
      <c r="Z527" s="222">
        <f t="shared" si="1133"/>
        <v>0</v>
      </c>
      <c r="AA527" s="222">
        <f t="shared" si="1134"/>
        <v>0</v>
      </c>
      <c r="AB527" s="222">
        <f t="shared" si="1135"/>
        <v>0</v>
      </c>
      <c r="AC527" s="222">
        <f t="shared" si="1136"/>
        <v>0</v>
      </c>
      <c r="AD527" s="222">
        <f t="shared" si="1137"/>
        <v>0</v>
      </c>
      <c r="AE527" s="222">
        <f t="shared" si="1138"/>
        <v>0</v>
      </c>
      <c r="AF527" s="222">
        <f t="shared" si="1139"/>
        <v>0</v>
      </c>
      <c r="AG527" s="222">
        <f t="shared" si="1140"/>
        <v>0</v>
      </c>
      <c r="AH527" s="222">
        <f t="shared" si="1141"/>
        <v>0</v>
      </c>
      <c r="AI527" s="222">
        <f t="shared" si="1142"/>
        <v>0</v>
      </c>
      <c r="AJ527" s="222">
        <f t="shared" si="1143"/>
        <v>0</v>
      </c>
      <c r="AK527" s="222">
        <f t="shared" si="1144"/>
        <v>0</v>
      </c>
      <c r="AL527" s="222">
        <f t="shared" si="1145"/>
        <v>0</v>
      </c>
      <c r="AM527" s="222">
        <f t="shared" si="1146"/>
        <v>0</v>
      </c>
      <c r="AN527" s="222">
        <f t="shared" si="1147"/>
        <v>0</v>
      </c>
      <c r="AO527" s="222">
        <f t="shared" si="1148"/>
        <v>0</v>
      </c>
      <c r="AP527" s="222">
        <f t="shared" si="1149"/>
        <v>0</v>
      </c>
      <c r="AQ527" s="222">
        <f t="shared" si="1150"/>
        <v>0</v>
      </c>
      <c r="AR527" s="222">
        <f t="shared" si="1151"/>
        <v>0</v>
      </c>
      <c r="AS527" s="222">
        <f t="shared" si="1152"/>
        <v>0</v>
      </c>
      <c r="AT527" s="222">
        <f t="shared" si="1153"/>
        <v>0</v>
      </c>
      <c r="AU527" s="222">
        <f t="shared" si="1154"/>
        <v>0</v>
      </c>
      <c r="AV527" s="222">
        <f t="shared" si="1155"/>
        <v>0</v>
      </c>
      <c r="AW527" s="222">
        <f t="shared" si="1156"/>
        <v>0</v>
      </c>
      <c r="AX527" s="222">
        <f t="shared" si="1157"/>
        <v>0</v>
      </c>
      <c r="AY527" s="222">
        <f t="shared" si="1158"/>
        <v>0</v>
      </c>
      <c r="AZ527" s="222">
        <f t="shared" si="1159"/>
        <v>0</v>
      </c>
      <c r="BA527" s="222">
        <f t="shared" si="1160"/>
        <v>0</v>
      </c>
      <c r="BB527" s="222">
        <f t="shared" si="1161"/>
        <v>0</v>
      </c>
      <c r="BC527" s="222">
        <f t="shared" si="1162"/>
        <v>0</v>
      </c>
      <c r="BD527" s="222">
        <f t="shared" si="1163"/>
        <v>0</v>
      </c>
      <c r="BE527" s="222">
        <f t="shared" si="1164"/>
        <v>0</v>
      </c>
      <c r="BF527" s="222">
        <f t="shared" si="1165"/>
        <v>0</v>
      </c>
      <c r="BG527" s="222">
        <f t="shared" si="1166"/>
        <v>0</v>
      </c>
      <c r="BH527" s="222">
        <f t="shared" si="1167"/>
        <v>0</v>
      </c>
      <c r="BI527" s="222">
        <f t="shared" si="1168"/>
        <v>0</v>
      </c>
      <c r="BJ527" s="222">
        <f t="shared" si="1169"/>
        <v>0</v>
      </c>
      <c r="BK527" s="222">
        <f t="shared" si="1170"/>
        <v>0</v>
      </c>
      <c r="BL527" s="222">
        <f t="shared" si="1171"/>
        <v>0</v>
      </c>
      <c r="BM527" s="222">
        <f t="shared" si="1172"/>
        <v>0</v>
      </c>
      <c r="BN527" s="222">
        <f t="shared" si="1173"/>
        <v>0</v>
      </c>
      <c r="BO527" s="222">
        <f t="shared" si="1174"/>
        <v>0</v>
      </c>
      <c r="BP527" s="222">
        <f t="shared" si="1175"/>
        <v>0</v>
      </c>
      <c r="BQ527" s="222">
        <f t="shared" si="1176"/>
        <v>0</v>
      </c>
      <c r="BR527" s="222">
        <f t="shared" si="1177"/>
        <v>0</v>
      </c>
      <c r="BS527" s="222">
        <f t="shared" si="1178"/>
        <v>0</v>
      </c>
      <c r="BT527" s="222">
        <f t="shared" si="1179"/>
        <v>0</v>
      </c>
      <c r="BU527" s="222">
        <f t="shared" si="1180"/>
        <v>0</v>
      </c>
      <c r="BV527" s="222">
        <f t="shared" si="1181"/>
        <v>0</v>
      </c>
      <c r="BW527" s="222">
        <f t="shared" si="1182"/>
        <v>0</v>
      </c>
      <c r="BX527" s="222">
        <f t="shared" si="1183"/>
        <v>0</v>
      </c>
      <c r="BY527" s="222">
        <f t="shared" si="1184"/>
        <v>0</v>
      </c>
      <c r="BZ527" s="222">
        <f t="shared" si="1185"/>
        <v>0</v>
      </c>
      <c r="CA527" s="222">
        <f t="shared" si="1186"/>
        <v>0</v>
      </c>
      <c r="CB527" s="222">
        <f t="shared" si="1187"/>
        <v>0</v>
      </c>
      <c r="CC527" s="222">
        <f t="shared" si="1188"/>
        <v>0</v>
      </c>
      <c r="CD527" s="222">
        <f t="shared" si="1189"/>
        <v>0</v>
      </c>
      <c r="CE527" s="222">
        <f t="shared" si="1190"/>
        <v>0</v>
      </c>
      <c r="CF527" s="222">
        <f t="shared" si="1191"/>
        <v>0</v>
      </c>
      <c r="CG527" s="222">
        <f t="shared" si="1192"/>
        <v>0</v>
      </c>
      <c r="CH527" s="222">
        <f t="shared" si="1193"/>
        <v>0</v>
      </c>
      <c r="CI527" s="222">
        <f t="shared" si="1194"/>
        <v>0</v>
      </c>
      <c r="CJ527" s="222">
        <f t="shared" si="1195"/>
        <v>0</v>
      </c>
      <c r="CK527" s="222">
        <f t="shared" si="1196"/>
        <v>0</v>
      </c>
      <c r="CL527" s="222">
        <f t="shared" si="1197"/>
        <v>0</v>
      </c>
      <c r="CM527" s="222">
        <f t="shared" si="1198"/>
        <v>0</v>
      </c>
      <c r="CN527" s="222">
        <f t="shared" si="1199"/>
        <v>0</v>
      </c>
      <c r="CO527" s="222">
        <f t="shared" si="1200"/>
        <v>0</v>
      </c>
      <c r="CP527" s="222">
        <f t="shared" si="1201"/>
        <v>0</v>
      </c>
      <c r="CQ527" s="222">
        <f t="shared" si="1202"/>
        <v>0</v>
      </c>
      <c r="CR527" s="222">
        <f t="shared" si="1203"/>
        <v>0</v>
      </c>
      <c r="CS527" s="222">
        <f t="shared" si="1204"/>
        <v>0</v>
      </c>
      <c r="CT527" s="222">
        <f t="shared" si="1205"/>
        <v>0</v>
      </c>
      <c r="CU527" s="222">
        <f t="shared" si="1206"/>
        <v>0</v>
      </c>
      <c r="CV527" s="222">
        <f t="shared" si="1207"/>
        <v>0</v>
      </c>
      <c r="CW527" s="222">
        <f t="shared" si="1208"/>
        <v>0</v>
      </c>
      <c r="CX527" s="222">
        <f t="shared" si="1209"/>
        <v>0</v>
      </c>
      <c r="CY527" s="222">
        <f t="shared" si="1210"/>
        <v>0</v>
      </c>
      <c r="CZ527" s="222">
        <f t="shared" si="1211"/>
        <v>0</v>
      </c>
      <c r="DA527" s="222">
        <f t="shared" si="1212"/>
        <v>0</v>
      </c>
      <c r="DB527" s="222">
        <f t="shared" si="1213"/>
        <v>0</v>
      </c>
      <c r="DC527" s="222">
        <f t="shared" si="1214"/>
        <v>0</v>
      </c>
      <c r="DD527" s="222">
        <f t="shared" si="1215"/>
        <v>0</v>
      </c>
      <c r="DE527" s="222">
        <f t="shared" si="1216"/>
        <v>0</v>
      </c>
      <c r="DF527" s="222">
        <f t="shared" si="1217"/>
        <v>0</v>
      </c>
      <c r="DG527" s="222">
        <f t="shared" si="1218"/>
        <v>0</v>
      </c>
      <c r="DH527" s="222">
        <f t="shared" si="1219"/>
        <v>0</v>
      </c>
      <c r="DI527" s="222">
        <f t="shared" si="1220"/>
        <v>0</v>
      </c>
      <c r="DJ527" s="222">
        <f t="shared" si="1221"/>
        <v>0</v>
      </c>
      <c r="DK527" s="222">
        <f t="shared" si="1222"/>
        <v>0</v>
      </c>
      <c r="DL527" s="222">
        <f t="shared" si="1223"/>
        <v>0</v>
      </c>
      <c r="DM527" s="222">
        <f t="shared" si="1224"/>
        <v>0</v>
      </c>
      <c r="DN527" s="222">
        <f t="shared" si="1225"/>
        <v>0</v>
      </c>
      <c r="DO527" s="222">
        <f t="shared" si="1226"/>
        <v>0</v>
      </c>
      <c r="DP527" s="222">
        <f t="shared" si="1227"/>
        <v>0</v>
      </c>
      <c r="DQ527" s="222">
        <f t="shared" si="1228"/>
        <v>0</v>
      </c>
      <c r="DR527" s="222">
        <f t="shared" si="1229"/>
        <v>0</v>
      </c>
      <c r="DS527" s="222">
        <f t="shared" si="1230"/>
        <v>0</v>
      </c>
      <c r="DT527" s="222">
        <f t="shared" si="1231"/>
        <v>0</v>
      </c>
      <c r="DU527" s="222">
        <f t="shared" si="1232"/>
        <v>0</v>
      </c>
      <c r="DV527" s="222">
        <f t="shared" si="1233"/>
        <v>0</v>
      </c>
      <c r="DW527" s="222">
        <f t="shared" si="1234"/>
        <v>0</v>
      </c>
      <c r="DX527" s="222">
        <f t="shared" si="1235"/>
        <v>0</v>
      </c>
      <c r="DY527" s="222">
        <f t="shared" si="1236"/>
        <v>0</v>
      </c>
      <c r="DZ527" s="222">
        <f t="shared" si="1237"/>
        <v>0</v>
      </c>
      <c r="EA527" s="222">
        <f t="shared" si="1238"/>
        <v>0</v>
      </c>
      <c r="EB527" s="222">
        <f t="shared" si="1239"/>
        <v>0</v>
      </c>
      <c r="EC527" s="222">
        <f t="shared" si="1240"/>
        <v>0</v>
      </c>
      <c r="ED527" s="222">
        <f t="shared" si="1241"/>
        <v>0</v>
      </c>
      <c r="EE527" s="222">
        <f t="shared" si="1242"/>
        <v>0</v>
      </c>
      <c r="EF527" s="222">
        <f t="shared" si="1243"/>
        <v>0</v>
      </c>
      <c r="EG527" s="222">
        <f t="shared" si="1244"/>
        <v>0</v>
      </c>
      <c r="EH527" s="222">
        <f t="shared" si="1245"/>
        <v>0</v>
      </c>
      <c r="EI527" s="222">
        <f t="shared" si="1246"/>
        <v>0</v>
      </c>
      <c r="EJ527" s="222">
        <f t="shared" si="1247"/>
        <v>0</v>
      </c>
      <c r="EK527" s="222">
        <f t="shared" si="1248"/>
        <v>0</v>
      </c>
      <c r="EL527" s="222">
        <f t="shared" si="1249"/>
        <v>0</v>
      </c>
      <c r="EM527" s="222">
        <f t="shared" si="1250"/>
        <v>0</v>
      </c>
      <c r="EN527" s="222">
        <f t="shared" si="1251"/>
        <v>0</v>
      </c>
      <c r="EO527" s="222">
        <f t="shared" si="1252"/>
        <v>0</v>
      </c>
      <c r="EP527" s="222">
        <f t="shared" si="1253"/>
        <v>0</v>
      </c>
      <c r="EQ527" s="222">
        <f t="shared" si="1254"/>
        <v>0</v>
      </c>
      <c r="ER527" s="222">
        <f t="shared" si="1255"/>
        <v>0</v>
      </c>
      <c r="ES527" s="222">
        <f t="shared" si="1256"/>
        <v>0</v>
      </c>
      <c r="ET527" s="222">
        <f t="shared" si="1257"/>
        <v>0</v>
      </c>
      <c r="EU527" s="222">
        <f t="shared" si="1258"/>
        <v>0</v>
      </c>
      <c r="EV527" s="222">
        <f t="shared" si="1259"/>
        <v>0</v>
      </c>
      <c r="EW527" s="222">
        <f t="shared" si="1260"/>
        <v>0</v>
      </c>
      <c r="EX527" s="222">
        <f t="shared" si="1261"/>
        <v>0</v>
      </c>
      <c r="EY527" s="222">
        <f t="shared" si="1262"/>
        <v>0</v>
      </c>
      <c r="EZ527" s="222">
        <f t="shared" si="1263"/>
        <v>0</v>
      </c>
      <c r="FA527" s="222">
        <f t="shared" si="1264"/>
        <v>0</v>
      </c>
      <c r="FB527" s="222">
        <f t="shared" si="1265"/>
        <v>0</v>
      </c>
      <c r="FC527" s="222">
        <f t="shared" si="1266"/>
        <v>0</v>
      </c>
      <c r="FD527" s="222">
        <f t="shared" si="1267"/>
        <v>0</v>
      </c>
      <c r="FE527" s="222">
        <f t="shared" si="1268"/>
        <v>0</v>
      </c>
      <c r="FF527" s="222">
        <f t="shared" si="1269"/>
        <v>0</v>
      </c>
      <c r="FG527" s="222">
        <f t="shared" si="1270"/>
        <v>0</v>
      </c>
      <c r="FH527" s="222">
        <f t="shared" si="1271"/>
        <v>0</v>
      </c>
      <c r="FI527" s="222">
        <f t="shared" si="1272"/>
        <v>0</v>
      </c>
      <c r="FJ527" s="222">
        <f t="shared" si="1273"/>
        <v>0</v>
      </c>
      <c r="FK527" s="222">
        <f t="shared" si="1274"/>
        <v>0</v>
      </c>
      <c r="FL527" s="222">
        <f t="shared" si="1275"/>
        <v>0</v>
      </c>
      <c r="FM527" s="222">
        <f t="shared" si="1276"/>
        <v>0</v>
      </c>
      <c r="FN527" s="222">
        <f t="shared" si="1277"/>
        <v>0</v>
      </c>
      <c r="FO527" s="222">
        <f t="shared" si="1278"/>
        <v>0</v>
      </c>
      <c r="FP527" s="222">
        <f t="shared" si="1279"/>
        <v>0</v>
      </c>
      <c r="FQ527" s="222">
        <f t="shared" si="1280"/>
        <v>0</v>
      </c>
      <c r="FR527" s="222">
        <f t="shared" si="1281"/>
        <v>0</v>
      </c>
      <c r="FS527" s="222">
        <f t="shared" si="1282"/>
        <v>0</v>
      </c>
      <c r="FT527" s="222">
        <f t="shared" si="1283"/>
        <v>0</v>
      </c>
      <c r="FU527" s="222">
        <f t="shared" si="1284"/>
        <v>0</v>
      </c>
      <c r="FV527" s="222">
        <f t="shared" si="1285"/>
        <v>0</v>
      </c>
      <c r="FW527" s="222">
        <f t="shared" si="1286"/>
        <v>0</v>
      </c>
      <c r="FX527" s="222">
        <f t="shared" si="1287"/>
        <v>0</v>
      </c>
      <c r="FY527" s="222">
        <f t="shared" si="1288"/>
        <v>0</v>
      </c>
      <c r="FZ527" s="222">
        <f t="shared" si="1289"/>
        <v>0</v>
      </c>
      <c r="GA527" s="222">
        <f t="shared" si="1290"/>
        <v>0</v>
      </c>
      <c r="GB527" s="222">
        <f t="shared" si="1291"/>
        <v>0</v>
      </c>
      <c r="GC527" s="222">
        <f t="shared" si="1292"/>
        <v>0</v>
      </c>
      <c r="GD527" s="222">
        <f t="shared" si="1293"/>
        <v>0</v>
      </c>
      <c r="GE527" s="222">
        <f t="shared" si="1294"/>
        <v>0</v>
      </c>
      <c r="GF527" s="222">
        <f t="shared" si="1295"/>
        <v>0</v>
      </c>
      <c r="GG527" s="222">
        <f t="shared" si="1296"/>
        <v>0</v>
      </c>
      <c r="GH527" s="222">
        <f t="shared" si="1297"/>
        <v>0</v>
      </c>
      <c r="GI527" s="222">
        <f t="shared" si="1298"/>
        <v>0</v>
      </c>
      <c r="GJ527" s="222">
        <f t="shared" si="1299"/>
        <v>0</v>
      </c>
      <c r="GK527" s="222">
        <f t="shared" si="1300"/>
        <v>0</v>
      </c>
      <c r="GL527" s="222">
        <f t="shared" si="1301"/>
        <v>0</v>
      </c>
      <c r="GM527" s="222">
        <f t="shared" si="1302"/>
        <v>0</v>
      </c>
      <c r="GN527" s="222">
        <f t="shared" si="1303"/>
        <v>0</v>
      </c>
      <c r="GO527" s="222">
        <f t="shared" si="1304"/>
        <v>0</v>
      </c>
      <c r="GP527" s="222">
        <f t="shared" si="1305"/>
        <v>0</v>
      </c>
      <c r="GQ527" s="222">
        <f t="shared" si="1306"/>
        <v>0</v>
      </c>
      <c r="GR527" s="222">
        <f t="shared" si="1307"/>
        <v>0</v>
      </c>
      <c r="GS527" s="222">
        <f t="shared" si="1308"/>
        <v>0</v>
      </c>
      <c r="GT527" s="222">
        <f t="shared" si="1309"/>
        <v>0</v>
      </c>
      <c r="GU527" s="222">
        <f t="shared" si="1310"/>
        <v>0</v>
      </c>
      <c r="GV527" s="222">
        <f t="shared" si="1311"/>
        <v>0</v>
      </c>
      <c r="GW527" s="222">
        <f t="shared" si="1312"/>
        <v>0</v>
      </c>
      <c r="GX527" s="222">
        <f t="shared" si="1313"/>
        <v>0</v>
      </c>
      <c r="GY527" s="222">
        <f t="shared" si="1314"/>
        <v>0</v>
      </c>
      <c r="GZ527" s="222">
        <f t="shared" si="1315"/>
        <v>0</v>
      </c>
      <c r="HA527" s="222">
        <f t="shared" si="1316"/>
        <v>0</v>
      </c>
      <c r="HB527" s="222">
        <f t="shared" si="1317"/>
        <v>0</v>
      </c>
      <c r="HC527" s="222">
        <f t="shared" si="1318"/>
        <v>0</v>
      </c>
      <c r="HD527" s="222">
        <f t="shared" si="1319"/>
        <v>0</v>
      </c>
      <c r="HE527" s="222">
        <f t="shared" si="1320"/>
        <v>0</v>
      </c>
      <c r="HF527" s="222">
        <f t="shared" si="1321"/>
        <v>0</v>
      </c>
      <c r="HG527" s="222">
        <f t="shared" si="1322"/>
        <v>0</v>
      </c>
      <c r="HH527" s="222">
        <f t="shared" si="1323"/>
        <v>0</v>
      </c>
      <c r="HI527" s="222">
        <f t="shared" si="1324"/>
        <v>0</v>
      </c>
      <c r="HJ527" s="222">
        <f t="shared" si="1325"/>
        <v>0</v>
      </c>
      <c r="HK527" s="222">
        <f t="shared" si="1326"/>
        <v>0</v>
      </c>
      <c r="HL527" s="222">
        <f t="shared" si="1327"/>
        <v>0</v>
      </c>
      <c r="HM527" s="222">
        <f t="shared" si="1328"/>
        <v>0</v>
      </c>
      <c r="HN527" s="222">
        <f t="shared" si="1329"/>
        <v>0</v>
      </c>
      <c r="HO527" s="222">
        <f t="shared" si="1330"/>
        <v>0</v>
      </c>
      <c r="HP527" s="222">
        <f t="shared" si="1331"/>
        <v>0</v>
      </c>
      <c r="HQ527" s="222">
        <f t="shared" si="1332"/>
        <v>0</v>
      </c>
      <c r="HR527" s="222">
        <f t="shared" si="1333"/>
        <v>0</v>
      </c>
      <c r="HS527" s="222">
        <f t="shared" si="1334"/>
        <v>0</v>
      </c>
      <c r="HT527" s="222">
        <f t="shared" si="1335"/>
        <v>0</v>
      </c>
      <c r="HU527" s="222">
        <f t="shared" si="1336"/>
        <v>0</v>
      </c>
      <c r="HV527" s="222">
        <f t="shared" si="1337"/>
        <v>0</v>
      </c>
      <c r="HW527" s="222">
        <f t="shared" si="1338"/>
        <v>0</v>
      </c>
      <c r="HX527" s="222">
        <f t="shared" si="1339"/>
        <v>0</v>
      </c>
      <c r="HY527" s="222">
        <f t="shared" si="1340"/>
        <v>0</v>
      </c>
      <c r="HZ527" s="222">
        <f t="shared" si="1341"/>
        <v>0</v>
      </c>
      <c r="IA527" s="222">
        <f t="shared" si="1342"/>
        <v>0</v>
      </c>
      <c r="IB527" s="222">
        <f t="shared" si="1343"/>
        <v>0</v>
      </c>
      <c r="IC527" s="222">
        <f t="shared" si="1344"/>
        <v>0</v>
      </c>
      <c r="ID527" s="222">
        <f t="shared" si="1345"/>
        <v>0</v>
      </c>
      <c r="IE527" s="222">
        <f t="shared" si="1346"/>
        <v>0</v>
      </c>
      <c r="IF527" s="222">
        <f t="shared" si="1347"/>
        <v>0</v>
      </c>
      <c r="IG527" s="222">
        <f t="shared" si="1348"/>
        <v>0</v>
      </c>
      <c r="IH527" s="222">
        <f t="shared" si="1349"/>
        <v>0</v>
      </c>
      <c r="II527" s="222">
        <f t="shared" si="1350"/>
        <v>0</v>
      </c>
      <c r="IJ527" s="222">
        <f t="shared" si="1351"/>
        <v>0</v>
      </c>
      <c r="IK527" s="222">
        <f t="shared" si="1352"/>
        <v>0</v>
      </c>
      <c r="IL527" s="222">
        <f t="shared" si="1353"/>
        <v>0</v>
      </c>
      <c r="IM527" s="222">
        <f t="shared" si="1354"/>
        <v>0</v>
      </c>
      <c r="IN527" s="222">
        <f t="shared" si="1355"/>
        <v>0</v>
      </c>
      <c r="IO527" s="222">
        <f t="shared" si="1356"/>
        <v>0</v>
      </c>
      <c r="IP527" s="222">
        <f t="shared" si="1357"/>
        <v>0</v>
      </c>
      <c r="IQ527" s="222">
        <f t="shared" si="1358"/>
        <v>0</v>
      </c>
      <c r="IR527" s="222">
        <f t="shared" si="1359"/>
        <v>0</v>
      </c>
      <c r="IS527" s="222">
        <f t="shared" si="1360"/>
        <v>0</v>
      </c>
      <c r="IT527" s="222">
        <f t="shared" si="1361"/>
        <v>0</v>
      </c>
      <c r="IU527" s="222">
        <f t="shared" si="1362"/>
        <v>0</v>
      </c>
      <c r="IV527" s="222">
        <f t="shared" si="1363"/>
        <v>0</v>
      </c>
      <c r="IW527" s="222">
        <f t="shared" si="1364"/>
        <v>0</v>
      </c>
      <c r="IX527" s="222">
        <f t="shared" si="1365"/>
        <v>0</v>
      </c>
      <c r="IY527" s="222">
        <f t="shared" si="1366"/>
        <v>0</v>
      </c>
      <c r="IZ527" s="222">
        <f t="shared" si="1367"/>
        <v>0</v>
      </c>
      <c r="JA527" s="222">
        <f t="shared" si="1368"/>
        <v>0</v>
      </c>
      <c r="JB527" s="222">
        <f t="shared" si="1369"/>
        <v>0</v>
      </c>
    </row>
    <row r="528" spans="2:262">
      <c r="B528" s="230">
        <v>167</v>
      </c>
      <c r="C528" s="229">
        <f t="shared" si="1370"/>
        <v>3.2617187500000025E-3</v>
      </c>
      <c r="D528" s="226">
        <f t="shared" ca="1" si="1113"/>
        <v>17.999999999907633</v>
      </c>
      <c r="E528" s="225">
        <f ca="1">FQ361</f>
        <v>-9.2366384902336686E-11</v>
      </c>
      <c r="F528" s="224">
        <v>167</v>
      </c>
      <c r="G528" s="222">
        <f t="shared" si="1114"/>
        <v>0</v>
      </c>
      <c r="H528" s="222">
        <f t="shared" si="1115"/>
        <v>0</v>
      </c>
      <c r="I528" s="222">
        <f t="shared" si="1116"/>
        <v>0</v>
      </c>
      <c r="J528" s="222">
        <f t="shared" si="1117"/>
        <v>0</v>
      </c>
      <c r="K528" s="222">
        <f t="shared" si="1118"/>
        <v>0</v>
      </c>
      <c r="L528" s="222">
        <f t="shared" si="1119"/>
        <v>0</v>
      </c>
      <c r="M528" s="222">
        <f t="shared" si="1120"/>
        <v>0</v>
      </c>
      <c r="N528" s="222">
        <f t="shared" si="1121"/>
        <v>0</v>
      </c>
      <c r="O528" s="222">
        <f t="shared" si="1122"/>
        <v>0</v>
      </c>
      <c r="P528" s="222">
        <f t="shared" si="1123"/>
        <v>0</v>
      </c>
      <c r="Q528" s="222">
        <f t="shared" si="1124"/>
        <v>0</v>
      </c>
      <c r="R528" s="222">
        <f t="shared" si="1125"/>
        <v>0</v>
      </c>
      <c r="S528" s="222">
        <f t="shared" si="1126"/>
        <v>0</v>
      </c>
      <c r="T528" s="222">
        <f t="shared" si="1127"/>
        <v>0</v>
      </c>
      <c r="U528" s="222">
        <f t="shared" si="1128"/>
        <v>0</v>
      </c>
      <c r="V528" s="222">
        <f t="shared" si="1129"/>
        <v>0</v>
      </c>
      <c r="W528" s="222">
        <f t="shared" si="1130"/>
        <v>0</v>
      </c>
      <c r="X528" s="222">
        <f t="shared" si="1131"/>
        <v>0</v>
      </c>
      <c r="Y528" s="222">
        <f t="shared" si="1132"/>
        <v>0</v>
      </c>
      <c r="Z528" s="222">
        <f t="shared" si="1133"/>
        <v>0</v>
      </c>
      <c r="AA528" s="222">
        <f t="shared" si="1134"/>
        <v>0</v>
      </c>
      <c r="AB528" s="222">
        <f t="shared" si="1135"/>
        <v>0</v>
      </c>
      <c r="AC528" s="222">
        <f t="shared" si="1136"/>
        <v>0</v>
      </c>
      <c r="AD528" s="222">
        <f t="shared" si="1137"/>
        <v>0</v>
      </c>
      <c r="AE528" s="222">
        <f t="shared" si="1138"/>
        <v>0</v>
      </c>
      <c r="AF528" s="222">
        <f t="shared" si="1139"/>
        <v>0</v>
      </c>
      <c r="AG528" s="222">
        <f t="shared" si="1140"/>
        <v>0</v>
      </c>
      <c r="AH528" s="222">
        <f t="shared" si="1141"/>
        <v>0</v>
      </c>
      <c r="AI528" s="222">
        <f t="shared" si="1142"/>
        <v>0</v>
      </c>
      <c r="AJ528" s="222">
        <f t="shared" si="1143"/>
        <v>0</v>
      </c>
      <c r="AK528" s="222">
        <f t="shared" si="1144"/>
        <v>0</v>
      </c>
      <c r="AL528" s="222">
        <f t="shared" si="1145"/>
        <v>0</v>
      </c>
      <c r="AM528" s="222">
        <f t="shared" si="1146"/>
        <v>0</v>
      </c>
      <c r="AN528" s="222">
        <f t="shared" si="1147"/>
        <v>0</v>
      </c>
      <c r="AO528" s="222">
        <f t="shared" si="1148"/>
        <v>0</v>
      </c>
      <c r="AP528" s="222">
        <f t="shared" si="1149"/>
        <v>0</v>
      </c>
      <c r="AQ528" s="222">
        <f t="shared" si="1150"/>
        <v>0</v>
      </c>
      <c r="AR528" s="222">
        <f t="shared" si="1151"/>
        <v>0</v>
      </c>
      <c r="AS528" s="222">
        <f t="shared" si="1152"/>
        <v>0</v>
      </c>
      <c r="AT528" s="222">
        <f t="shared" si="1153"/>
        <v>0</v>
      </c>
      <c r="AU528" s="222">
        <f t="shared" si="1154"/>
        <v>0</v>
      </c>
      <c r="AV528" s="222">
        <f t="shared" si="1155"/>
        <v>0</v>
      </c>
      <c r="AW528" s="222">
        <f t="shared" si="1156"/>
        <v>0</v>
      </c>
      <c r="AX528" s="222">
        <f t="shared" si="1157"/>
        <v>0</v>
      </c>
      <c r="AY528" s="222">
        <f t="shared" si="1158"/>
        <v>0</v>
      </c>
      <c r="AZ528" s="222">
        <f t="shared" si="1159"/>
        <v>0</v>
      </c>
      <c r="BA528" s="222">
        <f t="shared" si="1160"/>
        <v>0</v>
      </c>
      <c r="BB528" s="222">
        <f t="shared" si="1161"/>
        <v>0</v>
      </c>
      <c r="BC528" s="222">
        <f t="shared" si="1162"/>
        <v>0</v>
      </c>
      <c r="BD528" s="222">
        <f t="shared" si="1163"/>
        <v>0</v>
      </c>
      <c r="BE528" s="222">
        <f t="shared" si="1164"/>
        <v>0</v>
      </c>
      <c r="BF528" s="222">
        <f t="shared" si="1165"/>
        <v>0</v>
      </c>
      <c r="BG528" s="222">
        <f t="shared" si="1166"/>
        <v>0</v>
      </c>
      <c r="BH528" s="222">
        <f t="shared" si="1167"/>
        <v>0</v>
      </c>
      <c r="BI528" s="222">
        <f t="shared" si="1168"/>
        <v>0</v>
      </c>
      <c r="BJ528" s="222">
        <f t="shared" si="1169"/>
        <v>0</v>
      </c>
      <c r="BK528" s="222">
        <f t="shared" si="1170"/>
        <v>0</v>
      </c>
      <c r="BL528" s="222">
        <f t="shared" si="1171"/>
        <v>0</v>
      </c>
      <c r="BM528" s="222">
        <f t="shared" si="1172"/>
        <v>0</v>
      </c>
      <c r="BN528" s="222">
        <f t="shared" si="1173"/>
        <v>0</v>
      </c>
      <c r="BO528" s="222">
        <f t="shared" si="1174"/>
        <v>0</v>
      </c>
      <c r="BP528" s="222">
        <f t="shared" si="1175"/>
        <v>0</v>
      </c>
      <c r="BQ528" s="222">
        <f t="shared" si="1176"/>
        <v>0</v>
      </c>
      <c r="BR528" s="222">
        <f t="shared" si="1177"/>
        <v>0</v>
      </c>
      <c r="BS528" s="222">
        <f t="shared" si="1178"/>
        <v>0</v>
      </c>
      <c r="BT528" s="222">
        <f t="shared" si="1179"/>
        <v>0</v>
      </c>
      <c r="BU528" s="222">
        <f t="shared" si="1180"/>
        <v>0</v>
      </c>
      <c r="BV528" s="222">
        <f t="shared" si="1181"/>
        <v>0</v>
      </c>
      <c r="BW528" s="222">
        <f t="shared" si="1182"/>
        <v>0</v>
      </c>
      <c r="BX528" s="222">
        <f t="shared" si="1183"/>
        <v>0</v>
      </c>
      <c r="BY528" s="222">
        <f t="shared" si="1184"/>
        <v>0</v>
      </c>
      <c r="BZ528" s="222">
        <f t="shared" si="1185"/>
        <v>0</v>
      </c>
      <c r="CA528" s="222">
        <f t="shared" si="1186"/>
        <v>0</v>
      </c>
      <c r="CB528" s="222">
        <f t="shared" si="1187"/>
        <v>0</v>
      </c>
      <c r="CC528" s="222">
        <f t="shared" si="1188"/>
        <v>0</v>
      </c>
      <c r="CD528" s="222">
        <f t="shared" si="1189"/>
        <v>0</v>
      </c>
      <c r="CE528" s="222">
        <f t="shared" si="1190"/>
        <v>0</v>
      </c>
      <c r="CF528" s="222">
        <f t="shared" si="1191"/>
        <v>0</v>
      </c>
      <c r="CG528" s="222">
        <f t="shared" si="1192"/>
        <v>0</v>
      </c>
      <c r="CH528" s="222">
        <f t="shared" si="1193"/>
        <v>0</v>
      </c>
      <c r="CI528" s="222">
        <f t="shared" si="1194"/>
        <v>0</v>
      </c>
      <c r="CJ528" s="222">
        <f t="shared" si="1195"/>
        <v>0</v>
      </c>
      <c r="CK528" s="222">
        <f t="shared" si="1196"/>
        <v>0</v>
      </c>
      <c r="CL528" s="222">
        <f t="shared" si="1197"/>
        <v>0</v>
      </c>
      <c r="CM528" s="222">
        <f t="shared" si="1198"/>
        <v>0</v>
      </c>
      <c r="CN528" s="222">
        <f t="shared" si="1199"/>
        <v>0</v>
      </c>
      <c r="CO528" s="222">
        <f t="shared" si="1200"/>
        <v>0</v>
      </c>
      <c r="CP528" s="222">
        <f t="shared" si="1201"/>
        <v>0</v>
      </c>
      <c r="CQ528" s="222">
        <f t="shared" si="1202"/>
        <v>0</v>
      </c>
      <c r="CR528" s="222">
        <f t="shared" si="1203"/>
        <v>0</v>
      </c>
      <c r="CS528" s="222">
        <f t="shared" si="1204"/>
        <v>0</v>
      </c>
      <c r="CT528" s="222">
        <f t="shared" si="1205"/>
        <v>0</v>
      </c>
      <c r="CU528" s="222">
        <f t="shared" si="1206"/>
        <v>0</v>
      </c>
      <c r="CV528" s="222">
        <f t="shared" si="1207"/>
        <v>0</v>
      </c>
      <c r="CW528" s="222">
        <f t="shared" si="1208"/>
        <v>0</v>
      </c>
      <c r="CX528" s="222">
        <f t="shared" si="1209"/>
        <v>0</v>
      </c>
      <c r="CY528" s="222">
        <f t="shared" si="1210"/>
        <v>0</v>
      </c>
      <c r="CZ528" s="222">
        <f t="shared" si="1211"/>
        <v>0</v>
      </c>
      <c r="DA528" s="222">
        <f t="shared" si="1212"/>
        <v>0</v>
      </c>
      <c r="DB528" s="222">
        <f t="shared" si="1213"/>
        <v>0</v>
      </c>
      <c r="DC528" s="222">
        <f t="shared" si="1214"/>
        <v>0</v>
      </c>
      <c r="DD528" s="222">
        <f t="shared" si="1215"/>
        <v>0</v>
      </c>
      <c r="DE528" s="222">
        <f t="shared" si="1216"/>
        <v>0</v>
      </c>
      <c r="DF528" s="222">
        <f t="shared" si="1217"/>
        <v>0</v>
      </c>
      <c r="DG528" s="222">
        <f t="shared" si="1218"/>
        <v>0</v>
      </c>
      <c r="DH528" s="222">
        <f t="shared" si="1219"/>
        <v>0</v>
      </c>
      <c r="DI528" s="222">
        <f t="shared" si="1220"/>
        <v>0</v>
      </c>
      <c r="DJ528" s="222">
        <f t="shared" si="1221"/>
        <v>0</v>
      </c>
      <c r="DK528" s="222">
        <f t="shared" si="1222"/>
        <v>0</v>
      </c>
      <c r="DL528" s="222">
        <f t="shared" si="1223"/>
        <v>0</v>
      </c>
      <c r="DM528" s="222">
        <f t="shared" si="1224"/>
        <v>0</v>
      </c>
      <c r="DN528" s="222">
        <f t="shared" si="1225"/>
        <v>0</v>
      </c>
      <c r="DO528" s="222">
        <f t="shared" si="1226"/>
        <v>0</v>
      </c>
      <c r="DP528" s="222">
        <f t="shared" si="1227"/>
        <v>0</v>
      </c>
      <c r="DQ528" s="222">
        <f t="shared" si="1228"/>
        <v>0</v>
      </c>
      <c r="DR528" s="222">
        <f t="shared" si="1229"/>
        <v>0</v>
      </c>
      <c r="DS528" s="222">
        <f t="shared" si="1230"/>
        <v>0</v>
      </c>
      <c r="DT528" s="222">
        <f t="shared" si="1231"/>
        <v>0</v>
      </c>
      <c r="DU528" s="222">
        <f t="shared" si="1232"/>
        <v>0</v>
      </c>
      <c r="DV528" s="222">
        <f t="shared" si="1233"/>
        <v>0</v>
      </c>
      <c r="DW528" s="222">
        <f t="shared" si="1234"/>
        <v>0</v>
      </c>
      <c r="DX528" s="222">
        <f t="shared" si="1235"/>
        <v>0</v>
      </c>
      <c r="DY528" s="222">
        <f t="shared" si="1236"/>
        <v>0</v>
      </c>
      <c r="DZ528" s="222">
        <f t="shared" si="1237"/>
        <v>0</v>
      </c>
      <c r="EA528" s="222">
        <f t="shared" si="1238"/>
        <v>0</v>
      </c>
      <c r="EB528" s="222">
        <f t="shared" si="1239"/>
        <v>0</v>
      </c>
      <c r="EC528" s="222">
        <f t="shared" si="1240"/>
        <v>0</v>
      </c>
      <c r="ED528" s="222">
        <f t="shared" si="1241"/>
        <v>0</v>
      </c>
      <c r="EE528" s="222">
        <f t="shared" si="1242"/>
        <v>0</v>
      </c>
      <c r="EF528" s="222">
        <f t="shared" si="1243"/>
        <v>0</v>
      </c>
      <c r="EG528" s="222">
        <f t="shared" si="1244"/>
        <v>0</v>
      </c>
      <c r="EH528" s="222">
        <f t="shared" si="1245"/>
        <v>0</v>
      </c>
      <c r="EI528" s="222">
        <f t="shared" si="1246"/>
        <v>0</v>
      </c>
      <c r="EJ528" s="222">
        <f t="shared" si="1247"/>
        <v>0</v>
      </c>
      <c r="EK528" s="222">
        <f t="shared" si="1248"/>
        <v>0</v>
      </c>
      <c r="EL528" s="222">
        <f t="shared" si="1249"/>
        <v>0</v>
      </c>
      <c r="EM528" s="222">
        <f t="shared" si="1250"/>
        <v>0</v>
      </c>
      <c r="EN528" s="222">
        <f t="shared" si="1251"/>
        <v>0</v>
      </c>
      <c r="EO528" s="222">
        <f t="shared" si="1252"/>
        <v>0</v>
      </c>
      <c r="EP528" s="222">
        <f t="shared" si="1253"/>
        <v>0</v>
      </c>
      <c r="EQ528" s="222">
        <f t="shared" si="1254"/>
        <v>0</v>
      </c>
      <c r="ER528" s="222">
        <f t="shared" si="1255"/>
        <v>0</v>
      </c>
      <c r="ES528" s="222">
        <f t="shared" si="1256"/>
        <v>0</v>
      </c>
      <c r="ET528" s="222">
        <f t="shared" si="1257"/>
        <v>0</v>
      </c>
      <c r="EU528" s="222">
        <f t="shared" si="1258"/>
        <v>0</v>
      </c>
      <c r="EV528" s="222">
        <f t="shared" si="1259"/>
        <v>0</v>
      </c>
      <c r="EW528" s="222">
        <f t="shared" si="1260"/>
        <v>0</v>
      </c>
      <c r="EX528" s="222">
        <f t="shared" si="1261"/>
        <v>0</v>
      </c>
      <c r="EY528" s="222">
        <f t="shared" si="1262"/>
        <v>0</v>
      </c>
      <c r="EZ528" s="222">
        <f t="shared" si="1263"/>
        <v>0</v>
      </c>
      <c r="FA528" s="222">
        <f t="shared" si="1264"/>
        <v>0</v>
      </c>
      <c r="FB528" s="222">
        <f t="shared" si="1265"/>
        <v>0</v>
      </c>
      <c r="FC528" s="222">
        <f t="shared" si="1266"/>
        <v>0</v>
      </c>
      <c r="FD528" s="222">
        <f t="shared" si="1267"/>
        <v>0</v>
      </c>
      <c r="FE528" s="222">
        <f t="shared" si="1268"/>
        <v>0</v>
      </c>
      <c r="FF528" s="222">
        <f t="shared" si="1269"/>
        <v>0</v>
      </c>
      <c r="FG528" s="222">
        <f t="shared" si="1270"/>
        <v>0</v>
      </c>
      <c r="FH528" s="222">
        <f t="shared" si="1271"/>
        <v>0</v>
      </c>
      <c r="FI528" s="222">
        <f t="shared" si="1272"/>
        <v>0</v>
      </c>
      <c r="FJ528" s="222">
        <f t="shared" si="1273"/>
        <v>0</v>
      </c>
      <c r="FK528" s="222">
        <f t="shared" si="1274"/>
        <v>0</v>
      </c>
      <c r="FL528" s="222">
        <f t="shared" si="1275"/>
        <v>0</v>
      </c>
      <c r="FM528" s="222">
        <f t="shared" si="1276"/>
        <v>0</v>
      </c>
      <c r="FN528" s="222">
        <f t="shared" si="1277"/>
        <v>0</v>
      </c>
      <c r="FO528" s="222">
        <f t="shared" si="1278"/>
        <v>0</v>
      </c>
      <c r="FP528" s="222">
        <f t="shared" si="1279"/>
        <v>0</v>
      </c>
      <c r="FQ528" s="222">
        <f t="shared" si="1280"/>
        <v>0</v>
      </c>
      <c r="FR528" s="222">
        <f t="shared" si="1281"/>
        <v>0</v>
      </c>
      <c r="FS528" s="222">
        <f t="shared" si="1282"/>
        <v>0</v>
      </c>
      <c r="FT528" s="222">
        <f t="shared" si="1283"/>
        <v>0</v>
      </c>
      <c r="FU528" s="222">
        <f t="shared" si="1284"/>
        <v>0</v>
      </c>
      <c r="FV528" s="222">
        <f t="shared" si="1285"/>
        <v>0</v>
      </c>
      <c r="FW528" s="222">
        <f t="shared" si="1286"/>
        <v>0</v>
      </c>
      <c r="FX528" s="222">
        <f t="shared" si="1287"/>
        <v>0</v>
      </c>
      <c r="FY528" s="222">
        <f t="shared" si="1288"/>
        <v>0</v>
      </c>
      <c r="FZ528" s="222">
        <f t="shared" si="1289"/>
        <v>0</v>
      </c>
      <c r="GA528" s="222">
        <f t="shared" si="1290"/>
        <v>0</v>
      </c>
      <c r="GB528" s="222">
        <f t="shared" si="1291"/>
        <v>0</v>
      </c>
      <c r="GC528" s="222">
        <f t="shared" si="1292"/>
        <v>0</v>
      </c>
      <c r="GD528" s="222">
        <f t="shared" si="1293"/>
        <v>0</v>
      </c>
      <c r="GE528" s="222">
        <f t="shared" si="1294"/>
        <v>0</v>
      </c>
      <c r="GF528" s="222">
        <f t="shared" si="1295"/>
        <v>0</v>
      </c>
      <c r="GG528" s="222">
        <f t="shared" si="1296"/>
        <v>0</v>
      </c>
      <c r="GH528" s="222">
        <f t="shared" si="1297"/>
        <v>0</v>
      </c>
      <c r="GI528" s="222">
        <f t="shared" si="1298"/>
        <v>0</v>
      </c>
      <c r="GJ528" s="222">
        <f t="shared" si="1299"/>
        <v>0</v>
      </c>
      <c r="GK528" s="222">
        <f t="shared" si="1300"/>
        <v>0</v>
      </c>
      <c r="GL528" s="222">
        <f t="shared" si="1301"/>
        <v>0</v>
      </c>
      <c r="GM528" s="222">
        <f t="shared" si="1302"/>
        <v>0</v>
      </c>
      <c r="GN528" s="222">
        <f t="shared" si="1303"/>
        <v>0</v>
      </c>
      <c r="GO528" s="222">
        <f t="shared" si="1304"/>
        <v>0</v>
      </c>
      <c r="GP528" s="222">
        <f t="shared" si="1305"/>
        <v>0</v>
      </c>
      <c r="GQ528" s="222">
        <f t="shared" si="1306"/>
        <v>0</v>
      </c>
      <c r="GR528" s="222">
        <f t="shared" si="1307"/>
        <v>0</v>
      </c>
      <c r="GS528" s="222">
        <f t="shared" si="1308"/>
        <v>0</v>
      </c>
      <c r="GT528" s="222">
        <f t="shared" si="1309"/>
        <v>0</v>
      </c>
      <c r="GU528" s="222">
        <f t="shared" si="1310"/>
        <v>0</v>
      </c>
      <c r="GV528" s="222">
        <f t="shared" si="1311"/>
        <v>0</v>
      </c>
      <c r="GW528" s="222">
        <f t="shared" si="1312"/>
        <v>0</v>
      </c>
      <c r="GX528" s="222">
        <f t="shared" si="1313"/>
        <v>0</v>
      </c>
      <c r="GY528" s="222">
        <f t="shared" si="1314"/>
        <v>0</v>
      </c>
      <c r="GZ528" s="222">
        <f t="shared" si="1315"/>
        <v>0</v>
      </c>
      <c r="HA528" s="222">
        <f t="shared" si="1316"/>
        <v>0</v>
      </c>
      <c r="HB528" s="222">
        <f t="shared" si="1317"/>
        <v>0</v>
      </c>
      <c r="HC528" s="222">
        <f t="shared" si="1318"/>
        <v>0</v>
      </c>
      <c r="HD528" s="222">
        <f t="shared" si="1319"/>
        <v>0</v>
      </c>
      <c r="HE528" s="222">
        <f t="shared" si="1320"/>
        <v>0</v>
      </c>
      <c r="HF528" s="222">
        <f t="shared" si="1321"/>
        <v>0</v>
      </c>
      <c r="HG528" s="222">
        <f t="shared" si="1322"/>
        <v>0</v>
      </c>
      <c r="HH528" s="222">
        <f t="shared" si="1323"/>
        <v>0</v>
      </c>
      <c r="HI528" s="222">
        <f t="shared" si="1324"/>
        <v>0</v>
      </c>
      <c r="HJ528" s="222">
        <f t="shared" si="1325"/>
        <v>0</v>
      </c>
      <c r="HK528" s="222">
        <f t="shared" si="1326"/>
        <v>0</v>
      </c>
      <c r="HL528" s="222">
        <f t="shared" si="1327"/>
        <v>0</v>
      </c>
      <c r="HM528" s="222">
        <f t="shared" si="1328"/>
        <v>0</v>
      </c>
      <c r="HN528" s="222">
        <f t="shared" si="1329"/>
        <v>0</v>
      </c>
      <c r="HO528" s="222">
        <f t="shared" si="1330"/>
        <v>0</v>
      </c>
      <c r="HP528" s="222">
        <f t="shared" si="1331"/>
        <v>0</v>
      </c>
      <c r="HQ528" s="222">
        <f t="shared" si="1332"/>
        <v>0</v>
      </c>
      <c r="HR528" s="222">
        <f t="shared" si="1333"/>
        <v>0</v>
      </c>
      <c r="HS528" s="222">
        <f t="shared" si="1334"/>
        <v>0</v>
      </c>
      <c r="HT528" s="222">
        <f t="shared" si="1335"/>
        <v>0</v>
      </c>
      <c r="HU528" s="222">
        <f t="shared" si="1336"/>
        <v>0</v>
      </c>
      <c r="HV528" s="222">
        <f t="shared" si="1337"/>
        <v>0</v>
      </c>
      <c r="HW528" s="222">
        <f t="shared" si="1338"/>
        <v>0</v>
      </c>
      <c r="HX528" s="222">
        <f t="shared" si="1339"/>
        <v>0</v>
      </c>
      <c r="HY528" s="222">
        <f t="shared" si="1340"/>
        <v>0</v>
      </c>
      <c r="HZ528" s="222">
        <f t="shared" si="1341"/>
        <v>0</v>
      </c>
      <c r="IA528" s="222">
        <f t="shared" si="1342"/>
        <v>0</v>
      </c>
      <c r="IB528" s="222">
        <f t="shared" si="1343"/>
        <v>0</v>
      </c>
      <c r="IC528" s="222">
        <f t="shared" si="1344"/>
        <v>0</v>
      </c>
      <c r="ID528" s="222">
        <f t="shared" si="1345"/>
        <v>0</v>
      </c>
      <c r="IE528" s="222">
        <f t="shared" si="1346"/>
        <v>0</v>
      </c>
      <c r="IF528" s="222">
        <f t="shared" si="1347"/>
        <v>0</v>
      </c>
      <c r="IG528" s="222">
        <f t="shared" si="1348"/>
        <v>0</v>
      </c>
      <c r="IH528" s="222">
        <f t="shared" si="1349"/>
        <v>0</v>
      </c>
      <c r="II528" s="222">
        <f t="shared" si="1350"/>
        <v>0</v>
      </c>
      <c r="IJ528" s="222">
        <f t="shared" si="1351"/>
        <v>0</v>
      </c>
      <c r="IK528" s="222">
        <f t="shared" si="1352"/>
        <v>0</v>
      </c>
      <c r="IL528" s="222">
        <f t="shared" si="1353"/>
        <v>0</v>
      </c>
      <c r="IM528" s="222">
        <f t="shared" si="1354"/>
        <v>0</v>
      </c>
      <c r="IN528" s="222">
        <f t="shared" si="1355"/>
        <v>0</v>
      </c>
      <c r="IO528" s="222">
        <f t="shared" si="1356"/>
        <v>0</v>
      </c>
      <c r="IP528" s="222">
        <f t="shared" si="1357"/>
        <v>0</v>
      </c>
      <c r="IQ528" s="222">
        <f t="shared" si="1358"/>
        <v>0</v>
      </c>
      <c r="IR528" s="222">
        <f t="shared" si="1359"/>
        <v>0</v>
      </c>
      <c r="IS528" s="222">
        <f t="shared" si="1360"/>
        <v>0</v>
      </c>
      <c r="IT528" s="222">
        <f t="shared" si="1361"/>
        <v>0</v>
      </c>
      <c r="IU528" s="222">
        <f t="shared" si="1362"/>
        <v>0</v>
      </c>
      <c r="IV528" s="222">
        <f t="shared" si="1363"/>
        <v>0</v>
      </c>
      <c r="IW528" s="222">
        <f t="shared" si="1364"/>
        <v>0</v>
      </c>
      <c r="IX528" s="222">
        <f t="shared" si="1365"/>
        <v>0</v>
      </c>
      <c r="IY528" s="222">
        <f t="shared" si="1366"/>
        <v>0</v>
      </c>
      <c r="IZ528" s="222">
        <f t="shared" si="1367"/>
        <v>0</v>
      </c>
      <c r="JA528" s="222">
        <f t="shared" si="1368"/>
        <v>0</v>
      </c>
      <c r="JB528" s="222">
        <f t="shared" si="1369"/>
        <v>0</v>
      </c>
    </row>
    <row r="529" spans="2:262">
      <c r="B529" s="230">
        <v>168</v>
      </c>
      <c r="C529" s="229">
        <f t="shared" si="1370"/>
        <v>3.2812500000000025E-3</v>
      </c>
      <c r="D529" s="226">
        <f t="shared" ca="1" si="1113"/>
        <v>17.999999999908916</v>
      </c>
      <c r="E529" s="225">
        <f ca="1">FR361</f>
        <v>-9.1085573811192765E-11</v>
      </c>
      <c r="F529" s="224">
        <v>168</v>
      </c>
      <c r="G529" s="222">
        <f t="shared" si="1114"/>
        <v>0</v>
      </c>
      <c r="H529" s="222">
        <f t="shared" si="1115"/>
        <v>0</v>
      </c>
      <c r="I529" s="222">
        <f t="shared" si="1116"/>
        <v>0</v>
      </c>
      <c r="J529" s="222">
        <f t="shared" si="1117"/>
        <v>0</v>
      </c>
      <c r="K529" s="222">
        <f t="shared" si="1118"/>
        <v>0</v>
      </c>
      <c r="L529" s="222">
        <f t="shared" si="1119"/>
        <v>0</v>
      </c>
      <c r="M529" s="222">
        <f t="shared" si="1120"/>
        <v>0</v>
      </c>
      <c r="N529" s="222">
        <f t="shared" si="1121"/>
        <v>0</v>
      </c>
      <c r="O529" s="222">
        <f t="shared" si="1122"/>
        <v>0</v>
      </c>
      <c r="P529" s="222">
        <f t="shared" si="1123"/>
        <v>0</v>
      </c>
      <c r="Q529" s="222">
        <f t="shared" si="1124"/>
        <v>0</v>
      </c>
      <c r="R529" s="222">
        <f t="shared" si="1125"/>
        <v>0</v>
      </c>
      <c r="S529" s="222">
        <f t="shared" si="1126"/>
        <v>0</v>
      </c>
      <c r="T529" s="222">
        <f t="shared" si="1127"/>
        <v>0</v>
      </c>
      <c r="U529" s="222">
        <f t="shared" si="1128"/>
        <v>0</v>
      </c>
      <c r="V529" s="222">
        <f t="shared" si="1129"/>
        <v>0</v>
      </c>
      <c r="W529" s="222">
        <f t="shared" si="1130"/>
        <v>0</v>
      </c>
      <c r="X529" s="222">
        <f t="shared" si="1131"/>
        <v>0</v>
      </c>
      <c r="Y529" s="222">
        <f t="shared" si="1132"/>
        <v>0</v>
      </c>
      <c r="Z529" s="222">
        <f t="shared" si="1133"/>
        <v>0</v>
      </c>
      <c r="AA529" s="222">
        <f t="shared" si="1134"/>
        <v>0</v>
      </c>
      <c r="AB529" s="222">
        <f t="shared" si="1135"/>
        <v>0</v>
      </c>
      <c r="AC529" s="222">
        <f t="shared" si="1136"/>
        <v>0</v>
      </c>
      <c r="AD529" s="222">
        <f t="shared" si="1137"/>
        <v>0</v>
      </c>
      <c r="AE529" s="222">
        <f t="shared" si="1138"/>
        <v>0</v>
      </c>
      <c r="AF529" s="222">
        <f t="shared" si="1139"/>
        <v>0</v>
      </c>
      <c r="AG529" s="222">
        <f t="shared" si="1140"/>
        <v>0</v>
      </c>
      <c r="AH529" s="222">
        <f t="shared" si="1141"/>
        <v>0</v>
      </c>
      <c r="AI529" s="222">
        <f t="shared" si="1142"/>
        <v>0</v>
      </c>
      <c r="AJ529" s="222">
        <f t="shared" si="1143"/>
        <v>0</v>
      </c>
      <c r="AK529" s="222">
        <f t="shared" si="1144"/>
        <v>0</v>
      </c>
      <c r="AL529" s="222">
        <f t="shared" si="1145"/>
        <v>0</v>
      </c>
      <c r="AM529" s="222">
        <f t="shared" si="1146"/>
        <v>0</v>
      </c>
      <c r="AN529" s="222">
        <f t="shared" si="1147"/>
        <v>0</v>
      </c>
      <c r="AO529" s="222">
        <f t="shared" si="1148"/>
        <v>0</v>
      </c>
      <c r="AP529" s="222">
        <f t="shared" si="1149"/>
        <v>0</v>
      </c>
      <c r="AQ529" s="222">
        <f t="shared" si="1150"/>
        <v>0</v>
      </c>
      <c r="AR529" s="222">
        <f t="shared" si="1151"/>
        <v>0</v>
      </c>
      <c r="AS529" s="222">
        <f t="shared" si="1152"/>
        <v>0</v>
      </c>
      <c r="AT529" s="222">
        <f t="shared" si="1153"/>
        <v>0</v>
      </c>
      <c r="AU529" s="222">
        <f t="shared" si="1154"/>
        <v>0</v>
      </c>
      <c r="AV529" s="222">
        <f t="shared" si="1155"/>
        <v>0</v>
      </c>
      <c r="AW529" s="222">
        <f t="shared" si="1156"/>
        <v>0</v>
      </c>
      <c r="AX529" s="222">
        <f t="shared" si="1157"/>
        <v>0</v>
      </c>
      <c r="AY529" s="222">
        <f t="shared" si="1158"/>
        <v>0</v>
      </c>
      <c r="AZ529" s="222">
        <f t="shared" si="1159"/>
        <v>0</v>
      </c>
      <c r="BA529" s="222">
        <f t="shared" si="1160"/>
        <v>0</v>
      </c>
      <c r="BB529" s="222">
        <f t="shared" si="1161"/>
        <v>0</v>
      </c>
      <c r="BC529" s="222">
        <f t="shared" si="1162"/>
        <v>0</v>
      </c>
      <c r="BD529" s="222">
        <f t="shared" si="1163"/>
        <v>0</v>
      </c>
      <c r="BE529" s="222">
        <f t="shared" si="1164"/>
        <v>0</v>
      </c>
      <c r="BF529" s="222">
        <f t="shared" si="1165"/>
        <v>0</v>
      </c>
      <c r="BG529" s="222">
        <f t="shared" si="1166"/>
        <v>0</v>
      </c>
      <c r="BH529" s="222">
        <f t="shared" si="1167"/>
        <v>0</v>
      </c>
      <c r="BI529" s="222">
        <f t="shared" si="1168"/>
        <v>0</v>
      </c>
      <c r="BJ529" s="222">
        <f t="shared" si="1169"/>
        <v>0</v>
      </c>
      <c r="BK529" s="222">
        <f t="shared" si="1170"/>
        <v>0</v>
      </c>
      <c r="BL529" s="222">
        <f t="shared" si="1171"/>
        <v>0</v>
      </c>
      <c r="BM529" s="222">
        <f t="shared" si="1172"/>
        <v>0</v>
      </c>
      <c r="BN529" s="222">
        <f t="shared" si="1173"/>
        <v>0</v>
      </c>
      <c r="BO529" s="222">
        <f t="shared" si="1174"/>
        <v>0</v>
      </c>
      <c r="BP529" s="222">
        <f t="shared" si="1175"/>
        <v>0</v>
      </c>
      <c r="BQ529" s="222">
        <f t="shared" si="1176"/>
        <v>0</v>
      </c>
      <c r="BR529" s="222">
        <f t="shared" si="1177"/>
        <v>0</v>
      </c>
      <c r="BS529" s="222">
        <f t="shared" si="1178"/>
        <v>0</v>
      </c>
      <c r="BT529" s="222">
        <f t="shared" si="1179"/>
        <v>0</v>
      </c>
      <c r="BU529" s="222">
        <f t="shared" si="1180"/>
        <v>0</v>
      </c>
      <c r="BV529" s="222">
        <f t="shared" si="1181"/>
        <v>0</v>
      </c>
      <c r="BW529" s="222">
        <f t="shared" si="1182"/>
        <v>0</v>
      </c>
      <c r="BX529" s="222">
        <f t="shared" si="1183"/>
        <v>0</v>
      </c>
      <c r="BY529" s="222">
        <f t="shared" si="1184"/>
        <v>0</v>
      </c>
      <c r="BZ529" s="222">
        <f t="shared" si="1185"/>
        <v>0</v>
      </c>
      <c r="CA529" s="222">
        <f t="shared" si="1186"/>
        <v>0</v>
      </c>
      <c r="CB529" s="222">
        <f t="shared" si="1187"/>
        <v>0</v>
      </c>
      <c r="CC529" s="222">
        <f t="shared" si="1188"/>
        <v>0</v>
      </c>
      <c r="CD529" s="222">
        <f t="shared" si="1189"/>
        <v>0</v>
      </c>
      <c r="CE529" s="222">
        <f t="shared" si="1190"/>
        <v>0</v>
      </c>
      <c r="CF529" s="222">
        <f t="shared" si="1191"/>
        <v>0</v>
      </c>
      <c r="CG529" s="222">
        <f t="shared" si="1192"/>
        <v>0</v>
      </c>
      <c r="CH529" s="222">
        <f t="shared" si="1193"/>
        <v>0</v>
      </c>
      <c r="CI529" s="222">
        <f t="shared" si="1194"/>
        <v>0</v>
      </c>
      <c r="CJ529" s="222">
        <f t="shared" si="1195"/>
        <v>0</v>
      </c>
      <c r="CK529" s="222">
        <f t="shared" si="1196"/>
        <v>0</v>
      </c>
      <c r="CL529" s="222">
        <f t="shared" si="1197"/>
        <v>0</v>
      </c>
      <c r="CM529" s="222">
        <f t="shared" si="1198"/>
        <v>0</v>
      </c>
      <c r="CN529" s="222">
        <f t="shared" si="1199"/>
        <v>0</v>
      </c>
      <c r="CO529" s="222">
        <f t="shared" si="1200"/>
        <v>0</v>
      </c>
      <c r="CP529" s="222">
        <f t="shared" si="1201"/>
        <v>0</v>
      </c>
      <c r="CQ529" s="222">
        <f t="shared" si="1202"/>
        <v>0</v>
      </c>
      <c r="CR529" s="222">
        <f t="shared" si="1203"/>
        <v>0</v>
      </c>
      <c r="CS529" s="222">
        <f t="shared" si="1204"/>
        <v>0</v>
      </c>
      <c r="CT529" s="222">
        <f t="shared" si="1205"/>
        <v>0</v>
      </c>
      <c r="CU529" s="222">
        <f t="shared" si="1206"/>
        <v>0</v>
      </c>
      <c r="CV529" s="222">
        <f t="shared" si="1207"/>
        <v>0</v>
      </c>
      <c r="CW529" s="222">
        <f t="shared" si="1208"/>
        <v>0</v>
      </c>
      <c r="CX529" s="222">
        <f t="shared" si="1209"/>
        <v>0</v>
      </c>
      <c r="CY529" s="222">
        <f t="shared" si="1210"/>
        <v>0</v>
      </c>
      <c r="CZ529" s="222">
        <f t="shared" si="1211"/>
        <v>0</v>
      </c>
      <c r="DA529" s="222">
        <f t="shared" si="1212"/>
        <v>0</v>
      </c>
      <c r="DB529" s="222">
        <f t="shared" si="1213"/>
        <v>0</v>
      </c>
      <c r="DC529" s="222">
        <f t="shared" si="1214"/>
        <v>0</v>
      </c>
      <c r="DD529" s="222">
        <f t="shared" si="1215"/>
        <v>0</v>
      </c>
      <c r="DE529" s="222">
        <f t="shared" si="1216"/>
        <v>0</v>
      </c>
      <c r="DF529" s="222">
        <f t="shared" si="1217"/>
        <v>0</v>
      </c>
      <c r="DG529" s="222">
        <f t="shared" si="1218"/>
        <v>0</v>
      </c>
      <c r="DH529" s="222">
        <f t="shared" si="1219"/>
        <v>0</v>
      </c>
      <c r="DI529" s="222">
        <f t="shared" si="1220"/>
        <v>0</v>
      </c>
      <c r="DJ529" s="222">
        <f t="shared" si="1221"/>
        <v>0</v>
      </c>
      <c r="DK529" s="222">
        <f t="shared" si="1222"/>
        <v>0</v>
      </c>
      <c r="DL529" s="222">
        <f t="shared" si="1223"/>
        <v>0</v>
      </c>
      <c r="DM529" s="222">
        <f t="shared" si="1224"/>
        <v>0</v>
      </c>
      <c r="DN529" s="222">
        <f t="shared" si="1225"/>
        <v>0</v>
      </c>
      <c r="DO529" s="222">
        <f t="shared" si="1226"/>
        <v>0</v>
      </c>
      <c r="DP529" s="222">
        <f t="shared" si="1227"/>
        <v>0</v>
      </c>
      <c r="DQ529" s="222">
        <f t="shared" si="1228"/>
        <v>0</v>
      </c>
      <c r="DR529" s="222">
        <f t="shared" si="1229"/>
        <v>0</v>
      </c>
      <c r="DS529" s="222">
        <f t="shared" si="1230"/>
        <v>0</v>
      </c>
      <c r="DT529" s="222">
        <f t="shared" si="1231"/>
        <v>0</v>
      </c>
      <c r="DU529" s="222">
        <f t="shared" si="1232"/>
        <v>0</v>
      </c>
      <c r="DV529" s="222">
        <f t="shared" si="1233"/>
        <v>0</v>
      </c>
      <c r="DW529" s="222">
        <f t="shared" si="1234"/>
        <v>0</v>
      </c>
      <c r="DX529" s="222">
        <f t="shared" si="1235"/>
        <v>0</v>
      </c>
      <c r="DY529" s="222">
        <f t="shared" si="1236"/>
        <v>0</v>
      </c>
      <c r="DZ529" s="222">
        <f t="shared" si="1237"/>
        <v>0</v>
      </c>
      <c r="EA529" s="222">
        <f t="shared" si="1238"/>
        <v>0</v>
      </c>
      <c r="EB529" s="222">
        <f t="shared" si="1239"/>
        <v>0</v>
      </c>
      <c r="EC529" s="222">
        <f t="shared" si="1240"/>
        <v>0</v>
      </c>
      <c r="ED529" s="222">
        <f t="shared" si="1241"/>
        <v>0</v>
      </c>
      <c r="EE529" s="222">
        <f t="shared" si="1242"/>
        <v>0</v>
      </c>
      <c r="EF529" s="222">
        <f t="shared" si="1243"/>
        <v>0</v>
      </c>
      <c r="EG529" s="222">
        <f t="shared" si="1244"/>
        <v>0</v>
      </c>
      <c r="EH529" s="222">
        <f t="shared" si="1245"/>
        <v>0</v>
      </c>
      <c r="EI529" s="222">
        <f t="shared" si="1246"/>
        <v>0</v>
      </c>
      <c r="EJ529" s="222">
        <f t="shared" si="1247"/>
        <v>0</v>
      </c>
      <c r="EK529" s="222">
        <f t="shared" si="1248"/>
        <v>0</v>
      </c>
      <c r="EL529" s="222">
        <f t="shared" si="1249"/>
        <v>0</v>
      </c>
      <c r="EM529" s="222">
        <f t="shared" si="1250"/>
        <v>0</v>
      </c>
      <c r="EN529" s="222">
        <f t="shared" si="1251"/>
        <v>0</v>
      </c>
      <c r="EO529" s="222">
        <f t="shared" si="1252"/>
        <v>0</v>
      </c>
      <c r="EP529" s="222">
        <f t="shared" si="1253"/>
        <v>0</v>
      </c>
      <c r="EQ529" s="222">
        <f t="shared" si="1254"/>
        <v>0</v>
      </c>
      <c r="ER529" s="222">
        <f t="shared" si="1255"/>
        <v>0</v>
      </c>
      <c r="ES529" s="222">
        <f t="shared" si="1256"/>
        <v>0</v>
      </c>
      <c r="ET529" s="222">
        <f t="shared" si="1257"/>
        <v>0</v>
      </c>
      <c r="EU529" s="222">
        <f t="shared" si="1258"/>
        <v>0</v>
      </c>
      <c r="EV529" s="222">
        <f t="shared" si="1259"/>
        <v>0</v>
      </c>
      <c r="EW529" s="222">
        <f t="shared" si="1260"/>
        <v>0</v>
      </c>
      <c r="EX529" s="222">
        <f t="shared" si="1261"/>
        <v>0</v>
      </c>
      <c r="EY529" s="222">
        <f t="shared" si="1262"/>
        <v>0</v>
      </c>
      <c r="EZ529" s="222">
        <f t="shared" si="1263"/>
        <v>0</v>
      </c>
      <c r="FA529" s="222">
        <f t="shared" si="1264"/>
        <v>0</v>
      </c>
      <c r="FB529" s="222">
        <f t="shared" si="1265"/>
        <v>0</v>
      </c>
      <c r="FC529" s="222">
        <f t="shared" si="1266"/>
        <v>0</v>
      </c>
      <c r="FD529" s="222">
        <f t="shared" si="1267"/>
        <v>0</v>
      </c>
      <c r="FE529" s="222">
        <f t="shared" si="1268"/>
        <v>0</v>
      </c>
      <c r="FF529" s="222">
        <f t="shared" si="1269"/>
        <v>0</v>
      </c>
      <c r="FG529" s="222">
        <f t="shared" si="1270"/>
        <v>0</v>
      </c>
      <c r="FH529" s="222">
        <f t="shared" si="1271"/>
        <v>0</v>
      </c>
      <c r="FI529" s="222">
        <f t="shared" si="1272"/>
        <v>0</v>
      </c>
      <c r="FJ529" s="222">
        <f t="shared" si="1273"/>
        <v>0</v>
      </c>
      <c r="FK529" s="222">
        <f t="shared" si="1274"/>
        <v>0</v>
      </c>
      <c r="FL529" s="222">
        <f t="shared" si="1275"/>
        <v>0</v>
      </c>
      <c r="FM529" s="222">
        <f t="shared" si="1276"/>
        <v>0</v>
      </c>
      <c r="FN529" s="222">
        <f t="shared" si="1277"/>
        <v>0</v>
      </c>
      <c r="FO529" s="222">
        <f t="shared" si="1278"/>
        <v>0</v>
      </c>
      <c r="FP529" s="222">
        <f t="shared" si="1279"/>
        <v>0</v>
      </c>
      <c r="FQ529" s="222">
        <f t="shared" si="1280"/>
        <v>0</v>
      </c>
      <c r="FR529" s="222">
        <f t="shared" si="1281"/>
        <v>0</v>
      </c>
      <c r="FS529" s="222">
        <f t="shared" si="1282"/>
        <v>0</v>
      </c>
      <c r="FT529" s="222">
        <f t="shared" si="1283"/>
        <v>0</v>
      </c>
      <c r="FU529" s="222">
        <f t="shared" si="1284"/>
        <v>0</v>
      </c>
      <c r="FV529" s="222">
        <f t="shared" si="1285"/>
        <v>0</v>
      </c>
      <c r="FW529" s="222">
        <f t="shared" si="1286"/>
        <v>0</v>
      </c>
      <c r="FX529" s="222">
        <f t="shared" si="1287"/>
        <v>0</v>
      </c>
      <c r="FY529" s="222">
        <f t="shared" si="1288"/>
        <v>0</v>
      </c>
      <c r="FZ529" s="222">
        <f t="shared" si="1289"/>
        <v>0</v>
      </c>
      <c r="GA529" s="222">
        <f t="shared" si="1290"/>
        <v>0</v>
      </c>
      <c r="GB529" s="222">
        <f t="shared" si="1291"/>
        <v>0</v>
      </c>
      <c r="GC529" s="222">
        <f t="shared" si="1292"/>
        <v>0</v>
      </c>
      <c r="GD529" s="222">
        <f t="shared" si="1293"/>
        <v>0</v>
      </c>
      <c r="GE529" s="222">
        <f t="shared" si="1294"/>
        <v>0</v>
      </c>
      <c r="GF529" s="222">
        <f t="shared" si="1295"/>
        <v>0</v>
      </c>
      <c r="GG529" s="222">
        <f t="shared" si="1296"/>
        <v>0</v>
      </c>
      <c r="GH529" s="222">
        <f t="shared" si="1297"/>
        <v>0</v>
      </c>
      <c r="GI529" s="222">
        <f t="shared" si="1298"/>
        <v>0</v>
      </c>
      <c r="GJ529" s="222">
        <f t="shared" si="1299"/>
        <v>0</v>
      </c>
      <c r="GK529" s="222">
        <f t="shared" si="1300"/>
        <v>0</v>
      </c>
      <c r="GL529" s="222">
        <f t="shared" si="1301"/>
        <v>0</v>
      </c>
      <c r="GM529" s="222">
        <f t="shared" si="1302"/>
        <v>0</v>
      </c>
      <c r="GN529" s="222">
        <f t="shared" si="1303"/>
        <v>0</v>
      </c>
      <c r="GO529" s="222">
        <f t="shared" si="1304"/>
        <v>0</v>
      </c>
      <c r="GP529" s="222">
        <f t="shared" si="1305"/>
        <v>0</v>
      </c>
      <c r="GQ529" s="222">
        <f t="shared" si="1306"/>
        <v>0</v>
      </c>
      <c r="GR529" s="222">
        <f t="shared" si="1307"/>
        <v>0</v>
      </c>
      <c r="GS529" s="222">
        <f t="shared" si="1308"/>
        <v>0</v>
      </c>
      <c r="GT529" s="222">
        <f t="shared" si="1309"/>
        <v>0</v>
      </c>
      <c r="GU529" s="222">
        <f t="shared" si="1310"/>
        <v>0</v>
      </c>
      <c r="GV529" s="222">
        <f t="shared" si="1311"/>
        <v>0</v>
      </c>
      <c r="GW529" s="222">
        <f t="shared" si="1312"/>
        <v>0</v>
      </c>
      <c r="GX529" s="222">
        <f t="shared" si="1313"/>
        <v>0</v>
      </c>
      <c r="GY529" s="222">
        <f t="shared" si="1314"/>
        <v>0</v>
      </c>
      <c r="GZ529" s="222">
        <f t="shared" si="1315"/>
        <v>0</v>
      </c>
      <c r="HA529" s="222">
        <f t="shared" si="1316"/>
        <v>0</v>
      </c>
      <c r="HB529" s="222">
        <f t="shared" si="1317"/>
        <v>0</v>
      </c>
      <c r="HC529" s="222">
        <f t="shared" si="1318"/>
        <v>0</v>
      </c>
      <c r="HD529" s="222">
        <f t="shared" si="1319"/>
        <v>0</v>
      </c>
      <c r="HE529" s="222">
        <f t="shared" si="1320"/>
        <v>0</v>
      </c>
      <c r="HF529" s="222">
        <f t="shared" si="1321"/>
        <v>0</v>
      </c>
      <c r="HG529" s="222">
        <f t="shared" si="1322"/>
        <v>0</v>
      </c>
      <c r="HH529" s="222">
        <f t="shared" si="1323"/>
        <v>0</v>
      </c>
      <c r="HI529" s="222">
        <f t="shared" si="1324"/>
        <v>0</v>
      </c>
      <c r="HJ529" s="222">
        <f t="shared" si="1325"/>
        <v>0</v>
      </c>
      <c r="HK529" s="222">
        <f t="shared" si="1326"/>
        <v>0</v>
      </c>
      <c r="HL529" s="222">
        <f t="shared" si="1327"/>
        <v>0</v>
      </c>
      <c r="HM529" s="222">
        <f t="shared" si="1328"/>
        <v>0</v>
      </c>
      <c r="HN529" s="222">
        <f t="shared" si="1329"/>
        <v>0</v>
      </c>
      <c r="HO529" s="222">
        <f t="shared" si="1330"/>
        <v>0</v>
      </c>
      <c r="HP529" s="222">
        <f t="shared" si="1331"/>
        <v>0</v>
      </c>
      <c r="HQ529" s="222">
        <f t="shared" si="1332"/>
        <v>0</v>
      </c>
      <c r="HR529" s="222">
        <f t="shared" si="1333"/>
        <v>0</v>
      </c>
      <c r="HS529" s="222">
        <f t="shared" si="1334"/>
        <v>0</v>
      </c>
      <c r="HT529" s="222">
        <f t="shared" si="1335"/>
        <v>0</v>
      </c>
      <c r="HU529" s="222">
        <f t="shared" si="1336"/>
        <v>0</v>
      </c>
      <c r="HV529" s="222">
        <f t="shared" si="1337"/>
        <v>0</v>
      </c>
      <c r="HW529" s="222">
        <f t="shared" si="1338"/>
        <v>0</v>
      </c>
      <c r="HX529" s="222">
        <f t="shared" si="1339"/>
        <v>0</v>
      </c>
      <c r="HY529" s="222">
        <f t="shared" si="1340"/>
        <v>0</v>
      </c>
      <c r="HZ529" s="222">
        <f t="shared" si="1341"/>
        <v>0</v>
      </c>
      <c r="IA529" s="222">
        <f t="shared" si="1342"/>
        <v>0</v>
      </c>
      <c r="IB529" s="222">
        <f t="shared" si="1343"/>
        <v>0</v>
      </c>
      <c r="IC529" s="222">
        <f t="shared" si="1344"/>
        <v>0</v>
      </c>
      <c r="ID529" s="222">
        <f t="shared" si="1345"/>
        <v>0</v>
      </c>
      <c r="IE529" s="222">
        <f t="shared" si="1346"/>
        <v>0</v>
      </c>
      <c r="IF529" s="222">
        <f t="shared" si="1347"/>
        <v>0</v>
      </c>
      <c r="IG529" s="222">
        <f t="shared" si="1348"/>
        <v>0</v>
      </c>
      <c r="IH529" s="222">
        <f t="shared" si="1349"/>
        <v>0</v>
      </c>
      <c r="II529" s="222">
        <f t="shared" si="1350"/>
        <v>0</v>
      </c>
      <c r="IJ529" s="222">
        <f t="shared" si="1351"/>
        <v>0</v>
      </c>
      <c r="IK529" s="222">
        <f t="shared" si="1352"/>
        <v>0</v>
      </c>
      <c r="IL529" s="222">
        <f t="shared" si="1353"/>
        <v>0</v>
      </c>
      <c r="IM529" s="222">
        <f t="shared" si="1354"/>
        <v>0</v>
      </c>
      <c r="IN529" s="222">
        <f t="shared" si="1355"/>
        <v>0</v>
      </c>
      <c r="IO529" s="222">
        <f t="shared" si="1356"/>
        <v>0</v>
      </c>
      <c r="IP529" s="222">
        <f t="shared" si="1357"/>
        <v>0</v>
      </c>
      <c r="IQ529" s="222">
        <f t="shared" si="1358"/>
        <v>0</v>
      </c>
      <c r="IR529" s="222">
        <f t="shared" si="1359"/>
        <v>0</v>
      </c>
      <c r="IS529" s="222">
        <f t="shared" si="1360"/>
        <v>0</v>
      </c>
      <c r="IT529" s="222">
        <f t="shared" si="1361"/>
        <v>0</v>
      </c>
      <c r="IU529" s="222">
        <f t="shared" si="1362"/>
        <v>0</v>
      </c>
      <c r="IV529" s="222">
        <f t="shared" si="1363"/>
        <v>0</v>
      </c>
      <c r="IW529" s="222">
        <f t="shared" si="1364"/>
        <v>0</v>
      </c>
      <c r="IX529" s="222">
        <f t="shared" si="1365"/>
        <v>0</v>
      </c>
      <c r="IY529" s="222">
        <f t="shared" si="1366"/>
        <v>0</v>
      </c>
      <c r="IZ529" s="222">
        <f t="shared" si="1367"/>
        <v>0</v>
      </c>
      <c r="JA529" s="222">
        <f t="shared" si="1368"/>
        <v>0</v>
      </c>
      <c r="JB529" s="222">
        <f t="shared" si="1369"/>
        <v>0</v>
      </c>
    </row>
    <row r="530" spans="2:262">
      <c r="B530" s="230">
        <v>169</v>
      </c>
      <c r="C530" s="229">
        <f t="shared" si="1370"/>
        <v>3.3007812500000025E-3</v>
      </c>
      <c r="D530" s="226">
        <f t="shared" ca="1" si="1113"/>
        <v>17.999999999914454</v>
      </c>
      <c r="E530" s="225">
        <f ca="1">FS361</f>
        <v>-8.5544026574004402E-11</v>
      </c>
      <c r="F530" s="224">
        <v>169</v>
      </c>
      <c r="G530" s="222">
        <f t="shared" si="1114"/>
        <v>0</v>
      </c>
      <c r="H530" s="222">
        <f t="shared" si="1115"/>
        <v>0</v>
      </c>
      <c r="I530" s="222">
        <f t="shared" si="1116"/>
        <v>0</v>
      </c>
      <c r="J530" s="222">
        <f t="shared" si="1117"/>
        <v>0</v>
      </c>
      <c r="K530" s="222">
        <f t="shared" si="1118"/>
        <v>0</v>
      </c>
      <c r="L530" s="222">
        <f t="shared" si="1119"/>
        <v>0</v>
      </c>
      <c r="M530" s="222">
        <f t="shared" si="1120"/>
        <v>0</v>
      </c>
      <c r="N530" s="222">
        <f t="shared" si="1121"/>
        <v>0</v>
      </c>
      <c r="O530" s="222">
        <f t="shared" si="1122"/>
        <v>0</v>
      </c>
      <c r="P530" s="222">
        <f t="shared" si="1123"/>
        <v>0</v>
      </c>
      <c r="Q530" s="222">
        <f t="shared" si="1124"/>
        <v>0</v>
      </c>
      <c r="R530" s="222">
        <f t="shared" si="1125"/>
        <v>0</v>
      </c>
      <c r="S530" s="222">
        <f t="shared" si="1126"/>
        <v>0</v>
      </c>
      <c r="T530" s="222">
        <f t="shared" si="1127"/>
        <v>0</v>
      </c>
      <c r="U530" s="222">
        <f t="shared" si="1128"/>
        <v>0</v>
      </c>
      <c r="V530" s="222">
        <f t="shared" si="1129"/>
        <v>0</v>
      </c>
      <c r="W530" s="222">
        <f t="shared" si="1130"/>
        <v>0</v>
      </c>
      <c r="X530" s="222">
        <f t="shared" si="1131"/>
        <v>0</v>
      </c>
      <c r="Y530" s="222">
        <f t="shared" si="1132"/>
        <v>0</v>
      </c>
      <c r="Z530" s="222">
        <f t="shared" si="1133"/>
        <v>0</v>
      </c>
      <c r="AA530" s="222">
        <f t="shared" si="1134"/>
        <v>0</v>
      </c>
      <c r="AB530" s="222">
        <f t="shared" si="1135"/>
        <v>0</v>
      </c>
      <c r="AC530" s="222">
        <f t="shared" si="1136"/>
        <v>0</v>
      </c>
      <c r="AD530" s="222">
        <f t="shared" si="1137"/>
        <v>0</v>
      </c>
      <c r="AE530" s="222">
        <f t="shared" si="1138"/>
        <v>0</v>
      </c>
      <c r="AF530" s="222">
        <f t="shared" si="1139"/>
        <v>0</v>
      </c>
      <c r="AG530" s="222">
        <f t="shared" si="1140"/>
        <v>0</v>
      </c>
      <c r="AH530" s="222">
        <f t="shared" si="1141"/>
        <v>0</v>
      </c>
      <c r="AI530" s="222">
        <f t="shared" si="1142"/>
        <v>0</v>
      </c>
      <c r="AJ530" s="222">
        <f t="shared" si="1143"/>
        <v>0</v>
      </c>
      <c r="AK530" s="222">
        <f t="shared" si="1144"/>
        <v>0</v>
      </c>
      <c r="AL530" s="222">
        <f t="shared" si="1145"/>
        <v>0</v>
      </c>
      <c r="AM530" s="222">
        <f t="shared" si="1146"/>
        <v>0</v>
      </c>
      <c r="AN530" s="222">
        <f t="shared" si="1147"/>
        <v>0</v>
      </c>
      <c r="AO530" s="222">
        <f t="shared" si="1148"/>
        <v>0</v>
      </c>
      <c r="AP530" s="222">
        <f t="shared" si="1149"/>
        <v>0</v>
      </c>
      <c r="AQ530" s="222">
        <f t="shared" si="1150"/>
        <v>0</v>
      </c>
      <c r="AR530" s="222">
        <f t="shared" si="1151"/>
        <v>0</v>
      </c>
      <c r="AS530" s="222">
        <f t="shared" si="1152"/>
        <v>0</v>
      </c>
      <c r="AT530" s="222">
        <f t="shared" si="1153"/>
        <v>0</v>
      </c>
      <c r="AU530" s="222">
        <f t="shared" si="1154"/>
        <v>0</v>
      </c>
      <c r="AV530" s="222">
        <f t="shared" si="1155"/>
        <v>0</v>
      </c>
      <c r="AW530" s="222">
        <f t="shared" si="1156"/>
        <v>0</v>
      </c>
      <c r="AX530" s="222">
        <f t="shared" si="1157"/>
        <v>0</v>
      </c>
      <c r="AY530" s="222">
        <f t="shared" si="1158"/>
        <v>0</v>
      </c>
      <c r="AZ530" s="222">
        <f t="shared" si="1159"/>
        <v>0</v>
      </c>
      <c r="BA530" s="222">
        <f t="shared" si="1160"/>
        <v>0</v>
      </c>
      <c r="BB530" s="222">
        <f t="shared" si="1161"/>
        <v>0</v>
      </c>
      <c r="BC530" s="222">
        <f t="shared" si="1162"/>
        <v>0</v>
      </c>
      <c r="BD530" s="222">
        <f t="shared" si="1163"/>
        <v>0</v>
      </c>
      <c r="BE530" s="222">
        <f t="shared" si="1164"/>
        <v>0</v>
      </c>
      <c r="BF530" s="222">
        <f t="shared" si="1165"/>
        <v>0</v>
      </c>
      <c r="BG530" s="222">
        <f t="shared" si="1166"/>
        <v>0</v>
      </c>
      <c r="BH530" s="222">
        <f t="shared" si="1167"/>
        <v>0</v>
      </c>
      <c r="BI530" s="222">
        <f t="shared" si="1168"/>
        <v>0</v>
      </c>
      <c r="BJ530" s="222">
        <f t="shared" si="1169"/>
        <v>0</v>
      </c>
      <c r="BK530" s="222">
        <f t="shared" si="1170"/>
        <v>0</v>
      </c>
      <c r="BL530" s="222">
        <f t="shared" si="1171"/>
        <v>0</v>
      </c>
      <c r="BM530" s="222">
        <f t="shared" si="1172"/>
        <v>0</v>
      </c>
      <c r="BN530" s="222">
        <f t="shared" si="1173"/>
        <v>0</v>
      </c>
      <c r="BO530" s="222">
        <f t="shared" si="1174"/>
        <v>0</v>
      </c>
      <c r="BP530" s="222">
        <f t="shared" si="1175"/>
        <v>0</v>
      </c>
      <c r="BQ530" s="222">
        <f t="shared" si="1176"/>
        <v>0</v>
      </c>
      <c r="BR530" s="222">
        <f t="shared" si="1177"/>
        <v>0</v>
      </c>
      <c r="BS530" s="222">
        <f t="shared" si="1178"/>
        <v>0</v>
      </c>
      <c r="BT530" s="222">
        <f t="shared" si="1179"/>
        <v>0</v>
      </c>
      <c r="BU530" s="222">
        <f t="shared" si="1180"/>
        <v>0</v>
      </c>
      <c r="BV530" s="222">
        <f t="shared" si="1181"/>
        <v>0</v>
      </c>
      <c r="BW530" s="222">
        <f t="shared" si="1182"/>
        <v>0</v>
      </c>
      <c r="BX530" s="222">
        <f t="shared" si="1183"/>
        <v>0</v>
      </c>
      <c r="BY530" s="222">
        <f t="shared" si="1184"/>
        <v>0</v>
      </c>
      <c r="BZ530" s="222">
        <f t="shared" si="1185"/>
        <v>0</v>
      </c>
      <c r="CA530" s="222">
        <f t="shared" si="1186"/>
        <v>0</v>
      </c>
      <c r="CB530" s="222">
        <f t="shared" si="1187"/>
        <v>0</v>
      </c>
      <c r="CC530" s="222">
        <f t="shared" si="1188"/>
        <v>0</v>
      </c>
      <c r="CD530" s="222">
        <f t="shared" si="1189"/>
        <v>0</v>
      </c>
      <c r="CE530" s="222">
        <f t="shared" si="1190"/>
        <v>0</v>
      </c>
      <c r="CF530" s="222">
        <f t="shared" si="1191"/>
        <v>0</v>
      </c>
      <c r="CG530" s="222">
        <f t="shared" si="1192"/>
        <v>0</v>
      </c>
      <c r="CH530" s="222">
        <f t="shared" si="1193"/>
        <v>0</v>
      </c>
      <c r="CI530" s="222">
        <f t="shared" si="1194"/>
        <v>0</v>
      </c>
      <c r="CJ530" s="222">
        <f t="shared" si="1195"/>
        <v>0</v>
      </c>
      <c r="CK530" s="222">
        <f t="shared" si="1196"/>
        <v>0</v>
      </c>
      <c r="CL530" s="222">
        <f t="shared" si="1197"/>
        <v>0</v>
      </c>
      <c r="CM530" s="222">
        <f t="shared" si="1198"/>
        <v>0</v>
      </c>
      <c r="CN530" s="222">
        <f t="shared" si="1199"/>
        <v>0</v>
      </c>
      <c r="CO530" s="222">
        <f t="shared" si="1200"/>
        <v>0</v>
      </c>
      <c r="CP530" s="222">
        <f t="shared" si="1201"/>
        <v>0</v>
      </c>
      <c r="CQ530" s="222">
        <f t="shared" si="1202"/>
        <v>0</v>
      </c>
      <c r="CR530" s="222">
        <f t="shared" si="1203"/>
        <v>0</v>
      </c>
      <c r="CS530" s="222">
        <f t="shared" si="1204"/>
        <v>0</v>
      </c>
      <c r="CT530" s="222">
        <f t="shared" si="1205"/>
        <v>0</v>
      </c>
      <c r="CU530" s="222">
        <f t="shared" si="1206"/>
        <v>0</v>
      </c>
      <c r="CV530" s="222">
        <f t="shared" si="1207"/>
        <v>0</v>
      </c>
      <c r="CW530" s="222">
        <f t="shared" si="1208"/>
        <v>0</v>
      </c>
      <c r="CX530" s="222">
        <f t="shared" si="1209"/>
        <v>0</v>
      </c>
      <c r="CY530" s="222">
        <f t="shared" si="1210"/>
        <v>0</v>
      </c>
      <c r="CZ530" s="222">
        <f t="shared" si="1211"/>
        <v>0</v>
      </c>
      <c r="DA530" s="222">
        <f t="shared" si="1212"/>
        <v>0</v>
      </c>
      <c r="DB530" s="222">
        <f t="shared" si="1213"/>
        <v>0</v>
      </c>
      <c r="DC530" s="222">
        <f t="shared" si="1214"/>
        <v>0</v>
      </c>
      <c r="DD530" s="222">
        <f t="shared" si="1215"/>
        <v>0</v>
      </c>
      <c r="DE530" s="222">
        <f t="shared" si="1216"/>
        <v>0</v>
      </c>
      <c r="DF530" s="222">
        <f t="shared" si="1217"/>
        <v>0</v>
      </c>
      <c r="DG530" s="222">
        <f t="shared" si="1218"/>
        <v>0</v>
      </c>
      <c r="DH530" s="222">
        <f t="shared" si="1219"/>
        <v>0</v>
      </c>
      <c r="DI530" s="222">
        <f t="shared" si="1220"/>
        <v>0</v>
      </c>
      <c r="DJ530" s="222">
        <f t="shared" si="1221"/>
        <v>0</v>
      </c>
      <c r="DK530" s="222">
        <f t="shared" si="1222"/>
        <v>0</v>
      </c>
      <c r="DL530" s="222">
        <f t="shared" si="1223"/>
        <v>0</v>
      </c>
      <c r="DM530" s="222">
        <f t="shared" si="1224"/>
        <v>0</v>
      </c>
      <c r="DN530" s="222">
        <f t="shared" si="1225"/>
        <v>0</v>
      </c>
      <c r="DO530" s="222">
        <f t="shared" si="1226"/>
        <v>0</v>
      </c>
      <c r="DP530" s="222">
        <f t="shared" si="1227"/>
        <v>0</v>
      </c>
      <c r="DQ530" s="222">
        <f t="shared" si="1228"/>
        <v>0</v>
      </c>
      <c r="DR530" s="222">
        <f t="shared" si="1229"/>
        <v>0</v>
      </c>
      <c r="DS530" s="222">
        <f t="shared" si="1230"/>
        <v>0</v>
      </c>
      <c r="DT530" s="222">
        <f t="shared" si="1231"/>
        <v>0</v>
      </c>
      <c r="DU530" s="222">
        <f t="shared" si="1232"/>
        <v>0</v>
      </c>
      <c r="DV530" s="222">
        <f t="shared" si="1233"/>
        <v>0</v>
      </c>
      <c r="DW530" s="222">
        <f t="shared" si="1234"/>
        <v>0</v>
      </c>
      <c r="DX530" s="222">
        <f t="shared" si="1235"/>
        <v>0</v>
      </c>
      <c r="DY530" s="222">
        <f t="shared" si="1236"/>
        <v>0</v>
      </c>
      <c r="DZ530" s="222">
        <f t="shared" si="1237"/>
        <v>0</v>
      </c>
      <c r="EA530" s="222">
        <f t="shared" si="1238"/>
        <v>0</v>
      </c>
      <c r="EB530" s="222">
        <f t="shared" si="1239"/>
        <v>0</v>
      </c>
      <c r="EC530" s="222">
        <f t="shared" si="1240"/>
        <v>0</v>
      </c>
      <c r="ED530" s="222">
        <f t="shared" si="1241"/>
        <v>0</v>
      </c>
      <c r="EE530" s="222">
        <f t="shared" si="1242"/>
        <v>0</v>
      </c>
      <c r="EF530" s="222">
        <f t="shared" si="1243"/>
        <v>0</v>
      </c>
      <c r="EG530" s="222">
        <f t="shared" si="1244"/>
        <v>0</v>
      </c>
      <c r="EH530" s="222">
        <f t="shared" si="1245"/>
        <v>0</v>
      </c>
      <c r="EI530" s="222">
        <f t="shared" si="1246"/>
        <v>0</v>
      </c>
      <c r="EJ530" s="222">
        <f t="shared" si="1247"/>
        <v>0</v>
      </c>
      <c r="EK530" s="222">
        <f t="shared" si="1248"/>
        <v>0</v>
      </c>
      <c r="EL530" s="222">
        <f t="shared" si="1249"/>
        <v>0</v>
      </c>
      <c r="EM530" s="222">
        <f t="shared" si="1250"/>
        <v>0</v>
      </c>
      <c r="EN530" s="222">
        <f t="shared" si="1251"/>
        <v>0</v>
      </c>
      <c r="EO530" s="222">
        <f t="shared" si="1252"/>
        <v>0</v>
      </c>
      <c r="EP530" s="222">
        <f t="shared" si="1253"/>
        <v>0</v>
      </c>
      <c r="EQ530" s="222">
        <f t="shared" si="1254"/>
        <v>0</v>
      </c>
      <c r="ER530" s="222">
        <f t="shared" si="1255"/>
        <v>0</v>
      </c>
      <c r="ES530" s="222">
        <f t="shared" si="1256"/>
        <v>0</v>
      </c>
      <c r="ET530" s="222">
        <f t="shared" si="1257"/>
        <v>0</v>
      </c>
      <c r="EU530" s="222">
        <f t="shared" si="1258"/>
        <v>0</v>
      </c>
      <c r="EV530" s="222">
        <f t="shared" si="1259"/>
        <v>0</v>
      </c>
      <c r="EW530" s="222">
        <f t="shared" si="1260"/>
        <v>0</v>
      </c>
      <c r="EX530" s="222">
        <f t="shared" si="1261"/>
        <v>0</v>
      </c>
      <c r="EY530" s="222">
        <f t="shared" si="1262"/>
        <v>0</v>
      </c>
      <c r="EZ530" s="222">
        <f t="shared" si="1263"/>
        <v>0</v>
      </c>
      <c r="FA530" s="222">
        <f t="shared" si="1264"/>
        <v>0</v>
      </c>
      <c r="FB530" s="222">
        <f t="shared" si="1265"/>
        <v>0</v>
      </c>
      <c r="FC530" s="222">
        <f t="shared" si="1266"/>
        <v>0</v>
      </c>
      <c r="FD530" s="222">
        <f t="shared" si="1267"/>
        <v>0</v>
      </c>
      <c r="FE530" s="222">
        <f t="shared" si="1268"/>
        <v>0</v>
      </c>
      <c r="FF530" s="222">
        <f t="shared" si="1269"/>
        <v>0</v>
      </c>
      <c r="FG530" s="222">
        <f t="shared" si="1270"/>
        <v>0</v>
      </c>
      <c r="FH530" s="222">
        <f t="shared" si="1271"/>
        <v>0</v>
      </c>
      <c r="FI530" s="222">
        <f t="shared" si="1272"/>
        <v>0</v>
      </c>
      <c r="FJ530" s="222">
        <f t="shared" si="1273"/>
        <v>0</v>
      </c>
      <c r="FK530" s="222">
        <f t="shared" si="1274"/>
        <v>0</v>
      </c>
      <c r="FL530" s="222">
        <f t="shared" si="1275"/>
        <v>0</v>
      </c>
      <c r="FM530" s="222">
        <f t="shared" si="1276"/>
        <v>0</v>
      </c>
      <c r="FN530" s="222">
        <f t="shared" si="1277"/>
        <v>0</v>
      </c>
      <c r="FO530" s="222">
        <f t="shared" si="1278"/>
        <v>0</v>
      </c>
      <c r="FP530" s="222">
        <f t="shared" si="1279"/>
        <v>0</v>
      </c>
      <c r="FQ530" s="222">
        <f t="shared" si="1280"/>
        <v>0</v>
      </c>
      <c r="FR530" s="222">
        <f t="shared" si="1281"/>
        <v>0</v>
      </c>
      <c r="FS530" s="222">
        <f t="shared" si="1282"/>
        <v>0</v>
      </c>
      <c r="FT530" s="222">
        <f t="shared" si="1283"/>
        <v>0</v>
      </c>
      <c r="FU530" s="222">
        <f t="shared" si="1284"/>
        <v>0</v>
      </c>
      <c r="FV530" s="222">
        <f t="shared" si="1285"/>
        <v>0</v>
      </c>
      <c r="FW530" s="222">
        <f t="shared" si="1286"/>
        <v>0</v>
      </c>
      <c r="FX530" s="222">
        <f t="shared" si="1287"/>
        <v>0</v>
      </c>
      <c r="FY530" s="222">
        <f t="shared" si="1288"/>
        <v>0</v>
      </c>
      <c r="FZ530" s="222">
        <f t="shared" si="1289"/>
        <v>0</v>
      </c>
      <c r="GA530" s="222">
        <f t="shared" si="1290"/>
        <v>0</v>
      </c>
      <c r="GB530" s="222">
        <f t="shared" si="1291"/>
        <v>0</v>
      </c>
      <c r="GC530" s="222">
        <f t="shared" si="1292"/>
        <v>0</v>
      </c>
      <c r="GD530" s="222">
        <f t="shared" si="1293"/>
        <v>0</v>
      </c>
      <c r="GE530" s="222">
        <f t="shared" si="1294"/>
        <v>0</v>
      </c>
      <c r="GF530" s="222">
        <f t="shared" si="1295"/>
        <v>0</v>
      </c>
      <c r="GG530" s="222">
        <f t="shared" si="1296"/>
        <v>0</v>
      </c>
      <c r="GH530" s="222">
        <f t="shared" si="1297"/>
        <v>0</v>
      </c>
      <c r="GI530" s="222">
        <f t="shared" si="1298"/>
        <v>0</v>
      </c>
      <c r="GJ530" s="222">
        <f t="shared" si="1299"/>
        <v>0</v>
      </c>
      <c r="GK530" s="222">
        <f t="shared" si="1300"/>
        <v>0</v>
      </c>
      <c r="GL530" s="222">
        <f t="shared" si="1301"/>
        <v>0</v>
      </c>
      <c r="GM530" s="222">
        <f t="shared" si="1302"/>
        <v>0</v>
      </c>
      <c r="GN530" s="222">
        <f t="shared" si="1303"/>
        <v>0</v>
      </c>
      <c r="GO530" s="222">
        <f t="shared" si="1304"/>
        <v>0</v>
      </c>
      <c r="GP530" s="222">
        <f t="shared" si="1305"/>
        <v>0</v>
      </c>
      <c r="GQ530" s="222">
        <f t="shared" si="1306"/>
        <v>0</v>
      </c>
      <c r="GR530" s="222">
        <f t="shared" si="1307"/>
        <v>0</v>
      </c>
      <c r="GS530" s="222">
        <f t="shared" si="1308"/>
        <v>0</v>
      </c>
      <c r="GT530" s="222">
        <f t="shared" si="1309"/>
        <v>0</v>
      </c>
      <c r="GU530" s="222">
        <f t="shared" si="1310"/>
        <v>0</v>
      </c>
      <c r="GV530" s="222">
        <f t="shared" si="1311"/>
        <v>0</v>
      </c>
      <c r="GW530" s="222">
        <f t="shared" si="1312"/>
        <v>0</v>
      </c>
      <c r="GX530" s="222">
        <f t="shared" si="1313"/>
        <v>0</v>
      </c>
      <c r="GY530" s="222">
        <f t="shared" si="1314"/>
        <v>0</v>
      </c>
      <c r="GZ530" s="222">
        <f t="shared" si="1315"/>
        <v>0</v>
      </c>
      <c r="HA530" s="222">
        <f t="shared" si="1316"/>
        <v>0</v>
      </c>
      <c r="HB530" s="222">
        <f t="shared" si="1317"/>
        <v>0</v>
      </c>
      <c r="HC530" s="222">
        <f t="shared" si="1318"/>
        <v>0</v>
      </c>
      <c r="HD530" s="222">
        <f t="shared" si="1319"/>
        <v>0</v>
      </c>
      <c r="HE530" s="222">
        <f t="shared" si="1320"/>
        <v>0</v>
      </c>
      <c r="HF530" s="222">
        <f t="shared" si="1321"/>
        <v>0</v>
      </c>
      <c r="HG530" s="222">
        <f t="shared" si="1322"/>
        <v>0</v>
      </c>
      <c r="HH530" s="222">
        <f t="shared" si="1323"/>
        <v>0</v>
      </c>
      <c r="HI530" s="222">
        <f t="shared" si="1324"/>
        <v>0</v>
      </c>
      <c r="HJ530" s="222">
        <f t="shared" si="1325"/>
        <v>0</v>
      </c>
      <c r="HK530" s="222">
        <f t="shared" si="1326"/>
        <v>0</v>
      </c>
      <c r="HL530" s="222">
        <f t="shared" si="1327"/>
        <v>0</v>
      </c>
      <c r="HM530" s="222">
        <f t="shared" si="1328"/>
        <v>0</v>
      </c>
      <c r="HN530" s="222">
        <f t="shared" si="1329"/>
        <v>0</v>
      </c>
      <c r="HO530" s="222">
        <f t="shared" si="1330"/>
        <v>0</v>
      </c>
      <c r="HP530" s="222">
        <f t="shared" si="1331"/>
        <v>0</v>
      </c>
      <c r="HQ530" s="222">
        <f t="shared" si="1332"/>
        <v>0</v>
      </c>
      <c r="HR530" s="222">
        <f t="shared" si="1333"/>
        <v>0</v>
      </c>
      <c r="HS530" s="222">
        <f t="shared" si="1334"/>
        <v>0</v>
      </c>
      <c r="HT530" s="222">
        <f t="shared" si="1335"/>
        <v>0</v>
      </c>
      <c r="HU530" s="222">
        <f t="shared" si="1336"/>
        <v>0</v>
      </c>
      <c r="HV530" s="222">
        <f t="shared" si="1337"/>
        <v>0</v>
      </c>
      <c r="HW530" s="222">
        <f t="shared" si="1338"/>
        <v>0</v>
      </c>
      <c r="HX530" s="222">
        <f t="shared" si="1339"/>
        <v>0</v>
      </c>
      <c r="HY530" s="222">
        <f t="shared" si="1340"/>
        <v>0</v>
      </c>
      <c r="HZ530" s="222">
        <f t="shared" si="1341"/>
        <v>0</v>
      </c>
      <c r="IA530" s="222">
        <f t="shared" si="1342"/>
        <v>0</v>
      </c>
      <c r="IB530" s="222">
        <f t="shared" si="1343"/>
        <v>0</v>
      </c>
      <c r="IC530" s="222">
        <f t="shared" si="1344"/>
        <v>0</v>
      </c>
      <c r="ID530" s="222">
        <f t="shared" si="1345"/>
        <v>0</v>
      </c>
      <c r="IE530" s="222">
        <f t="shared" si="1346"/>
        <v>0</v>
      </c>
      <c r="IF530" s="222">
        <f t="shared" si="1347"/>
        <v>0</v>
      </c>
      <c r="IG530" s="222">
        <f t="shared" si="1348"/>
        <v>0</v>
      </c>
      <c r="IH530" s="222">
        <f t="shared" si="1349"/>
        <v>0</v>
      </c>
      <c r="II530" s="222">
        <f t="shared" si="1350"/>
        <v>0</v>
      </c>
      <c r="IJ530" s="222">
        <f t="shared" si="1351"/>
        <v>0</v>
      </c>
      <c r="IK530" s="222">
        <f t="shared" si="1352"/>
        <v>0</v>
      </c>
      <c r="IL530" s="222">
        <f t="shared" si="1353"/>
        <v>0</v>
      </c>
      <c r="IM530" s="222">
        <f t="shared" si="1354"/>
        <v>0</v>
      </c>
      <c r="IN530" s="222">
        <f t="shared" si="1355"/>
        <v>0</v>
      </c>
      <c r="IO530" s="222">
        <f t="shared" si="1356"/>
        <v>0</v>
      </c>
      <c r="IP530" s="222">
        <f t="shared" si="1357"/>
        <v>0</v>
      </c>
      <c r="IQ530" s="222">
        <f t="shared" si="1358"/>
        <v>0</v>
      </c>
      <c r="IR530" s="222">
        <f t="shared" si="1359"/>
        <v>0</v>
      </c>
      <c r="IS530" s="222">
        <f t="shared" si="1360"/>
        <v>0</v>
      </c>
      <c r="IT530" s="222">
        <f t="shared" si="1361"/>
        <v>0</v>
      </c>
      <c r="IU530" s="222">
        <f t="shared" si="1362"/>
        <v>0</v>
      </c>
      <c r="IV530" s="222">
        <f t="shared" si="1363"/>
        <v>0</v>
      </c>
      <c r="IW530" s="222">
        <f t="shared" si="1364"/>
        <v>0</v>
      </c>
      <c r="IX530" s="222">
        <f t="shared" si="1365"/>
        <v>0</v>
      </c>
      <c r="IY530" s="222">
        <f t="shared" si="1366"/>
        <v>0</v>
      </c>
      <c r="IZ530" s="222">
        <f t="shared" si="1367"/>
        <v>0</v>
      </c>
      <c r="JA530" s="222">
        <f t="shared" si="1368"/>
        <v>0</v>
      </c>
      <c r="JB530" s="222">
        <f t="shared" si="1369"/>
        <v>0</v>
      </c>
    </row>
    <row r="531" spans="2:262">
      <c r="B531" s="230">
        <v>170</v>
      </c>
      <c r="C531" s="229">
        <f t="shared" si="1370"/>
        <v>3.3203125000000025E-3</v>
      </c>
      <c r="D531" s="226">
        <f t="shared" ca="1" si="1113"/>
        <v>17.999999999904436</v>
      </c>
      <c r="E531" s="225">
        <f ca="1">FT361</f>
        <v>-9.5565711517510983E-11</v>
      </c>
      <c r="F531" s="224">
        <v>170</v>
      </c>
      <c r="G531" s="222">
        <f t="shared" si="1114"/>
        <v>0</v>
      </c>
      <c r="H531" s="222">
        <f t="shared" si="1115"/>
        <v>0</v>
      </c>
      <c r="I531" s="222">
        <f t="shared" si="1116"/>
        <v>0</v>
      </c>
      <c r="J531" s="222">
        <f t="shared" si="1117"/>
        <v>0</v>
      </c>
      <c r="K531" s="222">
        <f t="shared" si="1118"/>
        <v>0</v>
      </c>
      <c r="L531" s="222">
        <f t="shared" si="1119"/>
        <v>0</v>
      </c>
      <c r="M531" s="222">
        <f t="shared" si="1120"/>
        <v>0</v>
      </c>
      <c r="N531" s="222">
        <f t="shared" si="1121"/>
        <v>0</v>
      </c>
      <c r="O531" s="222">
        <f t="shared" si="1122"/>
        <v>0</v>
      </c>
      <c r="P531" s="222">
        <f t="shared" si="1123"/>
        <v>0</v>
      </c>
      <c r="Q531" s="222">
        <f t="shared" si="1124"/>
        <v>0</v>
      </c>
      <c r="R531" s="222">
        <f t="shared" si="1125"/>
        <v>0</v>
      </c>
      <c r="S531" s="222">
        <f t="shared" si="1126"/>
        <v>0</v>
      </c>
      <c r="T531" s="222">
        <f t="shared" si="1127"/>
        <v>0</v>
      </c>
      <c r="U531" s="222">
        <f t="shared" si="1128"/>
        <v>0</v>
      </c>
      <c r="V531" s="222">
        <f t="shared" si="1129"/>
        <v>0</v>
      </c>
      <c r="W531" s="222">
        <f t="shared" si="1130"/>
        <v>0</v>
      </c>
      <c r="X531" s="222">
        <f t="shared" si="1131"/>
        <v>0</v>
      </c>
      <c r="Y531" s="222">
        <f t="shared" si="1132"/>
        <v>0</v>
      </c>
      <c r="Z531" s="222">
        <f t="shared" si="1133"/>
        <v>0</v>
      </c>
      <c r="AA531" s="222">
        <f t="shared" si="1134"/>
        <v>0</v>
      </c>
      <c r="AB531" s="222">
        <f t="shared" si="1135"/>
        <v>0</v>
      </c>
      <c r="AC531" s="222">
        <f t="shared" si="1136"/>
        <v>0</v>
      </c>
      <c r="AD531" s="222">
        <f t="shared" si="1137"/>
        <v>0</v>
      </c>
      <c r="AE531" s="222">
        <f t="shared" si="1138"/>
        <v>0</v>
      </c>
      <c r="AF531" s="222">
        <f t="shared" si="1139"/>
        <v>0</v>
      </c>
      <c r="AG531" s="222">
        <f t="shared" si="1140"/>
        <v>0</v>
      </c>
      <c r="AH531" s="222">
        <f t="shared" si="1141"/>
        <v>0</v>
      </c>
      <c r="AI531" s="222">
        <f t="shared" si="1142"/>
        <v>0</v>
      </c>
      <c r="AJ531" s="222">
        <f t="shared" si="1143"/>
        <v>0</v>
      </c>
      <c r="AK531" s="222">
        <f t="shared" si="1144"/>
        <v>0</v>
      </c>
      <c r="AL531" s="222">
        <f t="shared" si="1145"/>
        <v>0</v>
      </c>
      <c r="AM531" s="222">
        <f t="shared" si="1146"/>
        <v>0</v>
      </c>
      <c r="AN531" s="222">
        <f t="shared" si="1147"/>
        <v>0</v>
      </c>
      <c r="AO531" s="222">
        <f t="shared" si="1148"/>
        <v>0</v>
      </c>
      <c r="AP531" s="222">
        <f t="shared" si="1149"/>
        <v>0</v>
      </c>
      <c r="AQ531" s="222">
        <f t="shared" si="1150"/>
        <v>0</v>
      </c>
      <c r="AR531" s="222">
        <f t="shared" si="1151"/>
        <v>0</v>
      </c>
      <c r="AS531" s="222">
        <f t="shared" si="1152"/>
        <v>0</v>
      </c>
      <c r="AT531" s="222">
        <f t="shared" si="1153"/>
        <v>0</v>
      </c>
      <c r="AU531" s="222">
        <f t="shared" si="1154"/>
        <v>0</v>
      </c>
      <c r="AV531" s="222">
        <f t="shared" si="1155"/>
        <v>0</v>
      </c>
      <c r="AW531" s="222">
        <f t="shared" si="1156"/>
        <v>0</v>
      </c>
      <c r="AX531" s="222">
        <f t="shared" si="1157"/>
        <v>0</v>
      </c>
      <c r="AY531" s="222">
        <f t="shared" si="1158"/>
        <v>0</v>
      </c>
      <c r="AZ531" s="222">
        <f t="shared" si="1159"/>
        <v>0</v>
      </c>
      <c r="BA531" s="222">
        <f t="shared" si="1160"/>
        <v>0</v>
      </c>
      <c r="BB531" s="222">
        <f t="shared" si="1161"/>
        <v>0</v>
      </c>
      <c r="BC531" s="222">
        <f t="shared" si="1162"/>
        <v>0</v>
      </c>
      <c r="BD531" s="222">
        <f t="shared" si="1163"/>
        <v>0</v>
      </c>
      <c r="BE531" s="222">
        <f t="shared" si="1164"/>
        <v>0</v>
      </c>
      <c r="BF531" s="222">
        <f t="shared" si="1165"/>
        <v>0</v>
      </c>
      <c r="BG531" s="222">
        <f t="shared" si="1166"/>
        <v>0</v>
      </c>
      <c r="BH531" s="222">
        <f t="shared" si="1167"/>
        <v>0</v>
      </c>
      <c r="BI531" s="222">
        <f t="shared" si="1168"/>
        <v>0</v>
      </c>
      <c r="BJ531" s="222">
        <f t="shared" si="1169"/>
        <v>0</v>
      </c>
      <c r="BK531" s="222">
        <f t="shared" si="1170"/>
        <v>0</v>
      </c>
      <c r="BL531" s="222">
        <f t="shared" si="1171"/>
        <v>0</v>
      </c>
      <c r="BM531" s="222">
        <f t="shared" si="1172"/>
        <v>0</v>
      </c>
      <c r="BN531" s="222">
        <f t="shared" si="1173"/>
        <v>0</v>
      </c>
      <c r="BO531" s="222">
        <f t="shared" si="1174"/>
        <v>0</v>
      </c>
      <c r="BP531" s="222">
        <f t="shared" si="1175"/>
        <v>0</v>
      </c>
      <c r="BQ531" s="222">
        <f t="shared" si="1176"/>
        <v>0</v>
      </c>
      <c r="BR531" s="222">
        <f t="shared" si="1177"/>
        <v>0</v>
      </c>
      <c r="BS531" s="222">
        <f t="shared" si="1178"/>
        <v>0</v>
      </c>
      <c r="BT531" s="222">
        <f t="shared" si="1179"/>
        <v>0</v>
      </c>
      <c r="BU531" s="222">
        <f t="shared" si="1180"/>
        <v>0</v>
      </c>
      <c r="BV531" s="222">
        <f t="shared" si="1181"/>
        <v>0</v>
      </c>
      <c r="BW531" s="222">
        <f t="shared" si="1182"/>
        <v>0</v>
      </c>
      <c r="BX531" s="222">
        <f t="shared" si="1183"/>
        <v>0</v>
      </c>
      <c r="BY531" s="222">
        <f t="shared" si="1184"/>
        <v>0</v>
      </c>
      <c r="BZ531" s="222">
        <f t="shared" si="1185"/>
        <v>0</v>
      </c>
      <c r="CA531" s="222">
        <f t="shared" si="1186"/>
        <v>0</v>
      </c>
      <c r="CB531" s="222">
        <f t="shared" si="1187"/>
        <v>0</v>
      </c>
      <c r="CC531" s="222">
        <f t="shared" si="1188"/>
        <v>0</v>
      </c>
      <c r="CD531" s="222">
        <f t="shared" si="1189"/>
        <v>0</v>
      </c>
      <c r="CE531" s="222">
        <f t="shared" si="1190"/>
        <v>0</v>
      </c>
      <c r="CF531" s="222">
        <f t="shared" si="1191"/>
        <v>0</v>
      </c>
      <c r="CG531" s="222">
        <f t="shared" si="1192"/>
        <v>0</v>
      </c>
      <c r="CH531" s="222">
        <f t="shared" si="1193"/>
        <v>0</v>
      </c>
      <c r="CI531" s="222">
        <f t="shared" si="1194"/>
        <v>0</v>
      </c>
      <c r="CJ531" s="222">
        <f t="shared" si="1195"/>
        <v>0</v>
      </c>
      <c r="CK531" s="222">
        <f t="shared" si="1196"/>
        <v>0</v>
      </c>
      <c r="CL531" s="222">
        <f t="shared" si="1197"/>
        <v>0</v>
      </c>
      <c r="CM531" s="222">
        <f t="shared" si="1198"/>
        <v>0</v>
      </c>
      <c r="CN531" s="222">
        <f t="shared" si="1199"/>
        <v>0</v>
      </c>
      <c r="CO531" s="222">
        <f t="shared" si="1200"/>
        <v>0</v>
      </c>
      <c r="CP531" s="222">
        <f t="shared" si="1201"/>
        <v>0</v>
      </c>
      <c r="CQ531" s="222">
        <f t="shared" si="1202"/>
        <v>0</v>
      </c>
      <c r="CR531" s="222">
        <f t="shared" si="1203"/>
        <v>0</v>
      </c>
      <c r="CS531" s="222">
        <f t="shared" si="1204"/>
        <v>0</v>
      </c>
      <c r="CT531" s="222">
        <f t="shared" si="1205"/>
        <v>0</v>
      </c>
      <c r="CU531" s="222">
        <f t="shared" si="1206"/>
        <v>0</v>
      </c>
      <c r="CV531" s="222">
        <f t="shared" si="1207"/>
        <v>0</v>
      </c>
      <c r="CW531" s="222">
        <f t="shared" si="1208"/>
        <v>0</v>
      </c>
      <c r="CX531" s="222">
        <f t="shared" si="1209"/>
        <v>0</v>
      </c>
      <c r="CY531" s="222">
        <f t="shared" si="1210"/>
        <v>0</v>
      </c>
      <c r="CZ531" s="222">
        <f t="shared" si="1211"/>
        <v>0</v>
      </c>
      <c r="DA531" s="222">
        <f t="shared" si="1212"/>
        <v>0</v>
      </c>
      <c r="DB531" s="222">
        <f t="shared" si="1213"/>
        <v>0</v>
      </c>
      <c r="DC531" s="222">
        <f t="shared" si="1214"/>
        <v>0</v>
      </c>
      <c r="DD531" s="222">
        <f t="shared" si="1215"/>
        <v>0</v>
      </c>
      <c r="DE531" s="222">
        <f t="shared" si="1216"/>
        <v>0</v>
      </c>
      <c r="DF531" s="222">
        <f t="shared" si="1217"/>
        <v>0</v>
      </c>
      <c r="DG531" s="222">
        <f t="shared" si="1218"/>
        <v>0</v>
      </c>
      <c r="DH531" s="222">
        <f t="shared" si="1219"/>
        <v>0</v>
      </c>
      <c r="DI531" s="222">
        <f t="shared" si="1220"/>
        <v>0</v>
      </c>
      <c r="DJ531" s="222">
        <f t="shared" si="1221"/>
        <v>0</v>
      </c>
      <c r="DK531" s="222">
        <f t="shared" si="1222"/>
        <v>0</v>
      </c>
      <c r="DL531" s="222">
        <f t="shared" si="1223"/>
        <v>0</v>
      </c>
      <c r="DM531" s="222">
        <f t="shared" si="1224"/>
        <v>0</v>
      </c>
      <c r="DN531" s="222">
        <f t="shared" si="1225"/>
        <v>0</v>
      </c>
      <c r="DO531" s="222">
        <f t="shared" si="1226"/>
        <v>0</v>
      </c>
      <c r="DP531" s="222">
        <f t="shared" si="1227"/>
        <v>0</v>
      </c>
      <c r="DQ531" s="222">
        <f t="shared" si="1228"/>
        <v>0</v>
      </c>
      <c r="DR531" s="222">
        <f t="shared" si="1229"/>
        <v>0</v>
      </c>
      <c r="DS531" s="222">
        <f t="shared" si="1230"/>
        <v>0</v>
      </c>
      <c r="DT531" s="222">
        <f t="shared" si="1231"/>
        <v>0</v>
      </c>
      <c r="DU531" s="222">
        <f t="shared" si="1232"/>
        <v>0</v>
      </c>
      <c r="DV531" s="222">
        <f t="shared" si="1233"/>
        <v>0</v>
      </c>
      <c r="DW531" s="222">
        <f t="shared" si="1234"/>
        <v>0</v>
      </c>
      <c r="DX531" s="222">
        <f t="shared" si="1235"/>
        <v>0</v>
      </c>
      <c r="DY531" s="222">
        <f t="shared" si="1236"/>
        <v>0</v>
      </c>
      <c r="DZ531" s="222">
        <f t="shared" si="1237"/>
        <v>0</v>
      </c>
      <c r="EA531" s="222">
        <f t="shared" si="1238"/>
        <v>0</v>
      </c>
      <c r="EB531" s="222">
        <f t="shared" si="1239"/>
        <v>0</v>
      </c>
      <c r="EC531" s="222">
        <f t="shared" si="1240"/>
        <v>0</v>
      </c>
      <c r="ED531" s="222">
        <f t="shared" si="1241"/>
        <v>0</v>
      </c>
      <c r="EE531" s="222">
        <f t="shared" si="1242"/>
        <v>0</v>
      </c>
      <c r="EF531" s="222">
        <f t="shared" si="1243"/>
        <v>0</v>
      </c>
      <c r="EG531" s="222">
        <f t="shared" si="1244"/>
        <v>0</v>
      </c>
      <c r="EH531" s="222">
        <f t="shared" si="1245"/>
        <v>0</v>
      </c>
      <c r="EI531" s="222">
        <f t="shared" si="1246"/>
        <v>0</v>
      </c>
      <c r="EJ531" s="222">
        <f t="shared" si="1247"/>
        <v>0</v>
      </c>
      <c r="EK531" s="222">
        <f t="shared" si="1248"/>
        <v>0</v>
      </c>
      <c r="EL531" s="222">
        <f t="shared" si="1249"/>
        <v>0</v>
      </c>
      <c r="EM531" s="222">
        <f t="shared" si="1250"/>
        <v>0</v>
      </c>
      <c r="EN531" s="222">
        <f t="shared" si="1251"/>
        <v>0</v>
      </c>
      <c r="EO531" s="222">
        <f t="shared" si="1252"/>
        <v>0</v>
      </c>
      <c r="EP531" s="222">
        <f t="shared" si="1253"/>
        <v>0</v>
      </c>
      <c r="EQ531" s="222">
        <f t="shared" si="1254"/>
        <v>0</v>
      </c>
      <c r="ER531" s="222">
        <f t="shared" si="1255"/>
        <v>0</v>
      </c>
      <c r="ES531" s="222">
        <f t="shared" si="1256"/>
        <v>0</v>
      </c>
      <c r="ET531" s="222">
        <f t="shared" si="1257"/>
        <v>0</v>
      </c>
      <c r="EU531" s="222">
        <f t="shared" si="1258"/>
        <v>0</v>
      </c>
      <c r="EV531" s="222">
        <f t="shared" si="1259"/>
        <v>0</v>
      </c>
      <c r="EW531" s="222">
        <f t="shared" si="1260"/>
        <v>0</v>
      </c>
      <c r="EX531" s="222">
        <f t="shared" si="1261"/>
        <v>0</v>
      </c>
      <c r="EY531" s="222">
        <f t="shared" si="1262"/>
        <v>0</v>
      </c>
      <c r="EZ531" s="222">
        <f t="shared" si="1263"/>
        <v>0</v>
      </c>
      <c r="FA531" s="222">
        <f t="shared" si="1264"/>
        <v>0</v>
      </c>
      <c r="FB531" s="222">
        <f t="shared" si="1265"/>
        <v>0</v>
      </c>
      <c r="FC531" s="222">
        <f t="shared" si="1266"/>
        <v>0</v>
      </c>
      <c r="FD531" s="222">
        <f t="shared" si="1267"/>
        <v>0</v>
      </c>
      <c r="FE531" s="222">
        <f t="shared" si="1268"/>
        <v>0</v>
      </c>
      <c r="FF531" s="222">
        <f t="shared" si="1269"/>
        <v>0</v>
      </c>
      <c r="FG531" s="222">
        <f t="shared" si="1270"/>
        <v>0</v>
      </c>
      <c r="FH531" s="222">
        <f t="shared" si="1271"/>
        <v>0</v>
      </c>
      <c r="FI531" s="222">
        <f t="shared" si="1272"/>
        <v>0</v>
      </c>
      <c r="FJ531" s="222">
        <f t="shared" si="1273"/>
        <v>0</v>
      </c>
      <c r="FK531" s="222">
        <f t="shared" si="1274"/>
        <v>0</v>
      </c>
      <c r="FL531" s="222">
        <f t="shared" si="1275"/>
        <v>0</v>
      </c>
      <c r="FM531" s="222">
        <f t="shared" si="1276"/>
        <v>0</v>
      </c>
      <c r="FN531" s="222">
        <f t="shared" si="1277"/>
        <v>0</v>
      </c>
      <c r="FO531" s="222">
        <f t="shared" si="1278"/>
        <v>0</v>
      </c>
      <c r="FP531" s="222">
        <f t="shared" si="1279"/>
        <v>0</v>
      </c>
      <c r="FQ531" s="222">
        <f t="shared" si="1280"/>
        <v>0</v>
      </c>
      <c r="FR531" s="222">
        <f t="shared" si="1281"/>
        <v>0</v>
      </c>
      <c r="FS531" s="222">
        <f t="shared" si="1282"/>
        <v>0</v>
      </c>
      <c r="FT531" s="222">
        <f t="shared" si="1283"/>
        <v>0</v>
      </c>
      <c r="FU531" s="222">
        <f t="shared" si="1284"/>
        <v>0</v>
      </c>
      <c r="FV531" s="222">
        <f t="shared" si="1285"/>
        <v>0</v>
      </c>
      <c r="FW531" s="222">
        <f t="shared" si="1286"/>
        <v>0</v>
      </c>
      <c r="FX531" s="222">
        <f t="shared" si="1287"/>
        <v>0</v>
      </c>
      <c r="FY531" s="222">
        <f t="shared" si="1288"/>
        <v>0</v>
      </c>
      <c r="FZ531" s="222">
        <f t="shared" si="1289"/>
        <v>0</v>
      </c>
      <c r="GA531" s="222">
        <f t="shared" si="1290"/>
        <v>0</v>
      </c>
      <c r="GB531" s="222">
        <f t="shared" si="1291"/>
        <v>0</v>
      </c>
      <c r="GC531" s="222">
        <f t="shared" si="1292"/>
        <v>0</v>
      </c>
      <c r="GD531" s="222">
        <f t="shared" si="1293"/>
        <v>0</v>
      </c>
      <c r="GE531" s="222">
        <f t="shared" si="1294"/>
        <v>0</v>
      </c>
      <c r="GF531" s="222">
        <f t="shared" si="1295"/>
        <v>0</v>
      </c>
      <c r="GG531" s="222">
        <f t="shared" si="1296"/>
        <v>0</v>
      </c>
      <c r="GH531" s="222">
        <f t="shared" si="1297"/>
        <v>0</v>
      </c>
      <c r="GI531" s="222">
        <f t="shared" si="1298"/>
        <v>0</v>
      </c>
      <c r="GJ531" s="222">
        <f t="shared" si="1299"/>
        <v>0</v>
      </c>
      <c r="GK531" s="222">
        <f t="shared" si="1300"/>
        <v>0</v>
      </c>
      <c r="GL531" s="222">
        <f t="shared" si="1301"/>
        <v>0</v>
      </c>
      <c r="GM531" s="222">
        <f t="shared" si="1302"/>
        <v>0</v>
      </c>
      <c r="GN531" s="222">
        <f t="shared" si="1303"/>
        <v>0</v>
      </c>
      <c r="GO531" s="222">
        <f t="shared" si="1304"/>
        <v>0</v>
      </c>
      <c r="GP531" s="222">
        <f t="shared" si="1305"/>
        <v>0</v>
      </c>
      <c r="GQ531" s="222">
        <f t="shared" si="1306"/>
        <v>0</v>
      </c>
      <c r="GR531" s="222">
        <f t="shared" si="1307"/>
        <v>0</v>
      </c>
      <c r="GS531" s="222">
        <f t="shared" si="1308"/>
        <v>0</v>
      </c>
      <c r="GT531" s="222">
        <f t="shared" si="1309"/>
        <v>0</v>
      </c>
      <c r="GU531" s="222">
        <f t="shared" si="1310"/>
        <v>0</v>
      </c>
      <c r="GV531" s="222">
        <f t="shared" si="1311"/>
        <v>0</v>
      </c>
      <c r="GW531" s="222">
        <f t="shared" si="1312"/>
        <v>0</v>
      </c>
      <c r="GX531" s="222">
        <f t="shared" si="1313"/>
        <v>0</v>
      </c>
      <c r="GY531" s="222">
        <f t="shared" si="1314"/>
        <v>0</v>
      </c>
      <c r="GZ531" s="222">
        <f t="shared" si="1315"/>
        <v>0</v>
      </c>
      <c r="HA531" s="222">
        <f t="shared" si="1316"/>
        <v>0</v>
      </c>
      <c r="HB531" s="222">
        <f t="shared" si="1317"/>
        <v>0</v>
      </c>
      <c r="HC531" s="222">
        <f t="shared" si="1318"/>
        <v>0</v>
      </c>
      <c r="HD531" s="222">
        <f t="shared" si="1319"/>
        <v>0</v>
      </c>
      <c r="HE531" s="222">
        <f t="shared" si="1320"/>
        <v>0</v>
      </c>
      <c r="HF531" s="222">
        <f t="shared" si="1321"/>
        <v>0</v>
      </c>
      <c r="HG531" s="222">
        <f t="shared" si="1322"/>
        <v>0</v>
      </c>
      <c r="HH531" s="222">
        <f t="shared" si="1323"/>
        <v>0</v>
      </c>
      <c r="HI531" s="222">
        <f t="shared" si="1324"/>
        <v>0</v>
      </c>
      <c r="HJ531" s="222">
        <f t="shared" si="1325"/>
        <v>0</v>
      </c>
      <c r="HK531" s="222">
        <f t="shared" si="1326"/>
        <v>0</v>
      </c>
      <c r="HL531" s="222">
        <f t="shared" si="1327"/>
        <v>0</v>
      </c>
      <c r="HM531" s="222">
        <f t="shared" si="1328"/>
        <v>0</v>
      </c>
      <c r="HN531" s="222">
        <f t="shared" si="1329"/>
        <v>0</v>
      </c>
      <c r="HO531" s="222">
        <f t="shared" si="1330"/>
        <v>0</v>
      </c>
      <c r="HP531" s="222">
        <f t="shared" si="1331"/>
        <v>0</v>
      </c>
      <c r="HQ531" s="222">
        <f t="shared" si="1332"/>
        <v>0</v>
      </c>
      <c r="HR531" s="222">
        <f t="shared" si="1333"/>
        <v>0</v>
      </c>
      <c r="HS531" s="222">
        <f t="shared" si="1334"/>
        <v>0</v>
      </c>
      <c r="HT531" s="222">
        <f t="shared" si="1335"/>
        <v>0</v>
      </c>
      <c r="HU531" s="222">
        <f t="shared" si="1336"/>
        <v>0</v>
      </c>
      <c r="HV531" s="222">
        <f t="shared" si="1337"/>
        <v>0</v>
      </c>
      <c r="HW531" s="222">
        <f t="shared" si="1338"/>
        <v>0</v>
      </c>
      <c r="HX531" s="222">
        <f t="shared" si="1339"/>
        <v>0</v>
      </c>
      <c r="HY531" s="222">
        <f t="shared" si="1340"/>
        <v>0</v>
      </c>
      <c r="HZ531" s="222">
        <f t="shared" si="1341"/>
        <v>0</v>
      </c>
      <c r="IA531" s="222">
        <f t="shared" si="1342"/>
        <v>0</v>
      </c>
      <c r="IB531" s="222">
        <f t="shared" si="1343"/>
        <v>0</v>
      </c>
      <c r="IC531" s="222">
        <f t="shared" si="1344"/>
        <v>0</v>
      </c>
      <c r="ID531" s="222">
        <f t="shared" si="1345"/>
        <v>0</v>
      </c>
      <c r="IE531" s="222">
        <f t="shared" si="1346"/>
        <v>0</v>
      </c>
      <c r="IF531" s="222">
        <f t="shared" si="1347"/>
        <v>0</v>
      </c>
      <c r="IG531" s="222">
        <f t="shared" si="1348"/>
        <v>0</v>
      </c>
      <c r="IH531" s="222">
        <f t="shared" si="1349"/>
        <v>0</v>
      </c>
      <c r="II531" s="222">
        <f t="shared" si="1350"/>
        <v>0</v>
      </c>
      <c r="IJ531" s="222">
        <f t="shared" si="1351"/>
        <v>0</v>
      </c>
      <c r="IK531" s="222">
        <f t="shared" si="1352"/>
        <v>0</v>
      </c>
      <c r="IL531" s="222">
        <f t="shared" si="1353"/>
        <v>0</v>
      </c>
      <c r="IM531" s="222">
        <f t="shared" si="1354"/>
        <v>0</v>
      </c>
      <c r="IN531" s="222">
        <f t="shared" si="1355"/>
        <v>0</v>
      </c>
      <c r="IO531" s="222">
        <f t="shared" si="1356"/>
        <v>0</v>
      </c>
      <c r="IP531" s="222">
        <f t="shared" si="1357"/>
        <v>0</v>
      </c>
      <c r="IQ531" s="222">
        <f t="shared" si="1358"/>
        <v>0</v>
      </c>
      <c r="IR531" s="222">
        <f t="shared" si="1359"/>
        <v>0</v>
      </c>
      <c r="IS531" s="222">
        <f t="shared" si="1360"/>
        <v>0</v>
      </c>
      <c r="IT531" s="222">
        <f t="shared" si="1361"/>
        <v>0</v>
      </c>
      <c r="IU531" s="222">
        <f t="shared" si="1362"/>
        <v>0</v>
      </c>
      <c r="IV531" s="222">
        <f t="shared" si="1363"/>
        <v>0</v>
      </c>
      <c r="IW531" s="222">
        <f t="shared" si="1364"/>
        <v>0</v>
      </c>
      <c r="IX531" s="222">
        <f t="shared" si="1365"/>
        <v>0</v>
      </c>
      <c r="IY531" s="222">
        <f t="shared" si="1366"/>
        <v>0</v>
      </c>
      <c r="IZ531" s="222">
        <f t="shared" si="1367"/>
        <v>0</v>
      </c>
      <c r="JA531" s="222">
        <f t="shared" si="1368"/>
        <v>0</v>
      </c>
      <c r="JB531" s="222">
        <f t="shared" si="1369"/>
        <v>0</v>
      </c>
    </row>
    <row r="532" spans="2:262">
      <c r="B532" s="230">
        <v>171</v>
      </c>
      <c r="C532" s="229">
        <f t="shared" si="1370"/>
        <v>3.3398437500000025E-3</v>
      </c>
      <c r="D532" s="226">
        <f t="shared" ca="1" si="1113"/>
        <v>17.999999999893276</v>
      </c>
      <c r="E532" s="225">
        <f ca="1">FU361</f>
        <v>-1.0672332901531027E-10</v>
      </c>
      <c r="F532" s="224">
        <v>171</v>
      </c>
      <c r="G532" s="222">
        <f t="shared" si="1114"/>
        <v>0</v>
      </c>
      <c r="H532" s="222">
        <f t="shared" si="1115"/>
        <v>0</v>
      </c>
      <c r="I532" s="222">
        <f t="shared" si="1116"/>
        <v>0</v>
      </c>
      <c r="J532" s="222">
        <f t="shared" si="1117"/>
        <v>0</v>
      </c>
      <c r="K532" s="222">
        <f t="shared" si="1118"/>
        <v>0</v>
      </c>
      <c r="L532" s="222">
        <f t="shared" si="1119"/>
        <v>0</v>
      </c>
      <c r="M532" s="222">
        <f t="shared" si="1120"/>
        <v>0</v>
      </c>
      <c r="N532" s="222">
        <f t="shared" si="1121"/>
        <v>0</v>
      </c>
      <c r="O532" s="222">
        <f t="shared" si="1122"/>
        <v>0</v>
      </c>
      <c r="P532" s="222">
        <f t="shared" si="1123"/>
        <v>0</v>
      </c>
      <c r="Q532" s="222">
        <f t="shared" si="1124"/>
        <v>0</v>
      </c>
      <c r="R532" s="222">
        <f t="shared" si="1125"/>
        <v>0</v>
      </c>
      <c r="S532" s="222">
        <f t="shared" si="1126"/>
        <v>0</v>
      </c>
      <c r="T532" s="222">
        <f t="shared" si="1127"/>
        <v>0</v>
      </c>
      <c r="U532" s="222">
        <f t="shared" si="1128"/>
        <v>0</v>
      </c>
      <c r="V532" s="222">
        <f t="shared" si="1129"/>
        <v>0</v>
      </c>
      <c r="W532" s="222">
        <f t="shared" si="1130"/>
        <v>0</v>
      </c>
      <c r="X532" s="222">
        <f t="shared" si="1131"/>
        <v>0</v>
      </c>
      <c r="Y532" s="222">
        <f t="shared" si="1132"/>
        <v>0</v>
      </c>
      <c r="Z532" s="222">
        <f t="shared" si="1133"/>
        <v>0</v>
      </c>
      <c r="AA532" s="222">
        <f t="shared" si="1134"/>
        <v>0</v>
      </c>
      <c r="AB532" s="222">
        <f t="shared" si="1135"/>
        <v>0</v>
      </c>
      <c r="AC532" s="222">
        <f t="shared" si="1136"/>
        <v>0</v>
      </c>
      <c r="AD532" s="222">
        <f t="shared" si="1137"/>
        <v>0</v>
      </c>
      <c r="AE532" s="222">
        <f t="shared" si="1138"/>
        <v>0</v>
      </c>
      <c r="AF532" s="222">
        <f t="shared" si="1139"/>
        <v>0</v>
      </c>
      <c r="AG532" s="222">
        <f t="shared" si="1140"/>
        <v>0</v>
      </c>
      <c r="AH532" s="222">
        <f t="shared" si="1141"/>
        <v>0</v>
      </c>
      <c r="AI532" s="222">
        <f t="shared" si="1142"/>
        <v>0</v>
      </c>
      <c r="AJ532" s="222">
        <f t="shared" si="1143"/>
        <v>0</v>
      </c>
      <c r="AK532" s="222">
        <f t="shared" si="1144"/>
        <v>0</v>
      </c>
      <c r="AL532" s="222">
        <f t="shared" si="1145"/>
        <v>0</v>
      </c>
      <c r="AM532" s="222">
        <f t="shared" si="1146"/>
        <v>0</v>
      </c>
      <c r="AN532" s="222">
        <f t="shared" si="1147"/>
        <v>0</v>
      </c>
      <c r="AO532" s="222">
        <f t="shared" si="1148"/>
        <v>0</v>
      </c>
      <c r="AP532" s="222">
        <f t="shared" si="1149"/>
        <v>0</v>
      </c>
      <c r="AQ532" s="222">
        <f t="shared" si="1150"/>
        <v>0</v>
      </c>
      <c r="AR532" s="222">
        <f t="shared" si="1151"/>
        <v>0</v>
      </c>
      <c r="AS532" s="222">
        <f t="shared" si="1152"/>
        <v>0</v>
      </c>
      <c r="AT532" s="222">
        <f t="shared" si="1153"/>
        <v>0</v>
      </c>
      <c r="AU532" s="222">
        <f t="shared" si="1154"/>
        <v>0</v>
      </c>
      <c r="AV532" s="222">
        <f t="shared" si="1155"/>
        <v>0</v>
      </c>
      <c r="AW532" s="222">
        <f t="shared" si="1156"/>
        <v>0</v>
      </c>
      <c r="AX532" s="222">
        <f t="shared" si="1157"/>
        <v>0</v>
      </c>
      <c r="AY532" s="222">
        <f t="shared" si="1158"/>
        <v>0</v>
      </c>
      <c r="AZ532" s="222">
        <f t="shared" si="1159"/>
        <v>0</v>
      </c>
      <c r="BA532" s="222">
        <f t="shared" si="1160"/>
        <v>0</v>
      </c>
      <c r="BB532" s="222">
        <f t="shared" si="1161"/>
        <v>0</v>
      </c>
      <c r="BC532" s="222">
        <f t="shared" si="1162"/>
        <v>0</v>
      </c>
      <c r="BD532" s="222">
        <f t="shared" si="1163"/>
        <v>0</v>
      </c>
      <c r="BE532" s="222">
        <f t="shared" si="1164"/>
        <v>0</v>
      </c>
      <c r="BF532" s="222">
        <f t="shared" si="1165"/>
        <v>0</v>
      </c>
      <c r="BG532" s="222">
        <f t="shared" si="1166"/>
        <v>0</v>
      </c>
      <c r="BH532" s="222">
        <f t="shared" si="1167"/>
        <v>0</v>
      </c>
      <c r="BI532" s="222">
        <f t="shared" si="1168"/>
        <v>0</v>
      </c>
      <c r="BJ532" s="222">
        <f t="shared" si="1169"/>
        <v>0</v>
      </c>
      <c r="BK532" s="222">
        <f t="shared" si="1170"/>
        <v>0</v>
      </c>
      <c r="BL532" s="222">
        <f t="shared" si="1171"/>
        <v>0</v>
      </c>
      <c r="BM532" s="222">
        <f t="shared" si="1172"/>
        <v>0</v>
      </c>
      <c r="BN532" s="222">
        <f t="shared" si="1173"/>
        <v>0</v>
      </c>
      <c r="BO532" s="222">
        <f t="shared" si="1174"/>
        <v>0</v>
      </c>
      <c r="BP532" s="222">
        <f t="shared" si="1175"/>
        <v>0</v>
      </c>
      <c r="BQ532" s="222">
        <f t="shared" si="1176"/>
        <v>0</v>
      </c>
      <c r="BR532" s="222">
        <f t="shared" si="1177"/>
        <v>0</v>
      </c>
      <c r="BS532" s="222">
        <f t="shared" si="1178"/>
        <v>0</v>
      </c>
      <c r="BT532" s="222">
        <f t="shared" si="1179"/>
        <v>0</v>
      </c>
      <c r="BU532" s="222">
        <f t="shared" si="1180"/>
        <v>0</v>
      </c>
      <c r="BV532" s="222">
        <f t="shared" si="1181"/>
        <v>0</v>
      </c>
      <c r="BW532" s="222">
        <f t="shared" si="1182"/>
        <v>0</v>
      </c>
      <c r="BX532" s="222">
        <f t="shared" si="1183"/>
        <v>0</v>
      </c>
      <c r="BY532" s="222">
        <f t="shared" si="1184"/>
        <v>0</v>
      </c>
      <c r="BZ532" s="222">
        <f t="shared" si="1185"/>
        <v>0</v>
      </c>
      <c r="CA532" s="222">
        <f t="shared" si="1186"/>
        <v>0</v>
      </c>
      <c r="CB532" s="222">
        <f t="shared" si="1187"/>
        <v>0</v>
      </c>
      <c r="CC532" s="222">
        <f t="shared" si="1188"/>
        <v>0</v>
      </c>
      <c r="CD532" s="222">
        <f t="shared" si="1189"/>
        <v>0</v>
      </c>
      <c r="CE532" s="222">
        <f t="shared" si="1190"/>
        <v>0</v>
      </c>
      <c r="CF532" s="222">
        <f t="shared" si="1191"/>
        <v>0</v>
      </c>
      <c r="CG532" s="222">
        <f t="shared" si="1192"/>
        <v>0</v>
      </c>
      <c r="CH532" s="222">
        <f t="shared" si="1193"/>
        <v>0</v>
      </c>
      <c r="CI532" s="222">
        <f t="shared" si="1194"/>
        <v>0</v>
      </c>
      <c r="CJ532" s="222">
        <f t="shared" si="1195"/>
        <v>0</v>
      </c>
      <c r="CK532" s="222">
        <f t="shared" si="1196"/>
        <v>0</v>
      </c>
      <c r="CL532" s="222">
        <f t="shared" si="1197"/>
        <v>0</v>
      </c>
      <c r="CM532" s="222">
        <f t="shared" si="1198"/>
        <v>0</v>
      </c>
      <c r="CN532" s="222">
        <f t="shared" si="1199"/>
        <v>0</v>
      </c>
      <c r="CO532" s="222">
        <f t="shared" si="1200"/>
        <v>0</v>
      </c>
      <c r="CP532" s="222">
        <f t="shared" si="1201"/>
        <v>0</v>
      </c>
      <c r="CQ532" s="222">
        <f t="shared" si="1202"/>
        <v>0</v>
      </c>
      <c r="CR532" s="222">
        <f t="shared" si="1203"/>
        <v>0</v>
      </c>
      <c r="CS532" s="222">
        <f t="shared" si="1204"/>
        <v>0</v>
      </c>
      <c r="CT532" s="222">
        <f t="shared" si="1205"/>
        <v>0</v>
      </c>
      <c r="CU532" s="222">
        <f t="shared" si="1206"/>
        <v>0</v>
      </c>
      <c r="CV532" s="222">
        <f t="shared" si="1207"/>
        <v>0</v>
      </c>
      <c r="CW532" s="222">
        <f t="shared" si="1208"/>
        <v>0</v>
      </c>
      <c r="CX532" s="222">
        <f t="shared" si="1209"/>
        <v>0</v>
      </c>
      <c r="CY532" s="222">
        <f t="shared" si="1210"/>
        <v>0</v>
      </c>
      <c r="CZ532" s="222">
        <f t="shared" si="1211"/>
        <v>0</v>
      </c>
      <c r="DA532" s="222">
        <f t="shared" si="1212"/>
        <v>0</v>
      </c>
      <c r="DB532" s="222">
        <f t="shared" si="1213"/>
        <v>0</v>
      </c>
      <c r="DC532" s="222">
        <f t="shared" si="1214"/>
        <v>0</v>
      </c>
      <c r="DD532" s="222">
        <f t="shared" si="1215"/>
        <v>0</v>
      </c>
      <c r="DE532" s="222">
        <f t="shared" si="1216"/>
        <v>0</v>
      </c>
      <c r="DF532" s="222">
        <f t="shared" si="1217"/>
        <v>0</v>
      </c>
      <c r="DG532" s="222">
        <f t="shared" si="1218"/>
        <v>0</v>
      </c>
      <c r="DH532" s="222">
        <f t="shared" si="1219"/>
        <v>0</v>
      </c>
      <c r="DI532" s="222">
        <f t="shared" si="1220"/>
        <v>0</v>
      </c>
      <c r="DJ532" s="222">
        <f t="shared" si="1221"/>
        <v>0</v>
      </c>
      <c r="DK532" s="222">
        <f t="shared" si="1222"/>
        <v>0</v>
      </c>
      <c r="DL532" s="222">
        <f t="shared" si="1223"/>
        <v>0</v>
      </c>
      <c r="DM532" s="222">
        <f t="shared" si="1224"/>
        <v>0</v>
      </c>
      <c r="DN532" s="222">
        <f t="shared" si="1225"/>
        <v>0</v>
      </c>
      <c r="DO532" s="222">
        <f t="shared" si="1226"/>
        <v>0</v>
      </c>
      <c r="DP532" s="222">
        <f t="shared" si="1227"/>
        <v>0</v>
      </c>
      <c r="DQ532" s="222">
        <f t="shared" si="1228"/>
        <v>0</v>
      </c>
      <c r="DR532" s="222">
        <f t="shared" si="1229"/>
        <v>0</v>
      </c>
      <c r="DS532" s="222">
        <f t="shared" si="1230"/>
        <v>0</v>
      </c>
      <c r="DT532" s="222">
        <f t="shared" si="1231"/>
        <v>0</v>
      </c>
      <c r="DU532" s="222">
        <f t="shared" si="1232"/>
        <v>0</v>
      </c>
      <c r="DV532" s="222">
        <f t="shared" si="1233"/>
        <v>0</v>
      </c>
      <c r="DW532" s="222">
        <f t="shared" si="1234"/>
        <v>0</v>
      </c>
      <c r="DX532" s="222">
        <f t="shared" si="1235"/>
        <v>0</v>
      </c>
      <c r="DY532" s="222">
        <f t="shared" si="1236"/>
        <v>0</v>
      </c>
      <c r="DZ532" s="222">
        <f t="shared" si="1237"/>
        <v>0</v>
      </c>
      <c r="EA532" s="222">
        <f t="shared" si="1238"/>
        <v>0</v>
      </c>
      <c r="EB532" s="222">
        <f t="shared" si="1239"/>
        <v>0</v>
      </c>
      <c r="EC532" s="222">
        <f t="shared" si="1240"/>
        <v>0</v>
      </c>
      <c r="ED532" s="222">
        <f t="shared" si="1241"/>
        <v>0</v>
      </c>
      <c r="EE532" s="222">
        <f t="shared" si="1242"/>
        <v>0</v>
      </c>
      <c r="EF532" s="222">
        <f t="shared" si="1243"/>
        <v>0</v>
      </c>
      <c r="EG532" s="222">
        <f t="shared" si="1244"/>
        <v>0</v>
      </c>
      <c r="EH532" s="222">
        <f t="shared" si="1245"/>
        <v>0</v>
      </c>
      <c r="EI532" s="222">
        <f t="shared" si="1246"/>
        <v>0</v>
      </c>
      <c r="EJ532" s="222">
        <f t="shared" si="1247"/>
        <v>0</v>
      </c>
      <c r="EK532" s="222">
        <f t="shared" si="1248"/>
        <v>0</v>
      </c>
      <c r="EL532" s="222">
        <f t="shared" si="1249"/>
        <v>0</v>
      </c>
      <c r="EM532" s="222">
        <f t="shared" si="1250"/>
        <v>0</v>
      </c>
      <c r="EN532" s="222">
        <f t="shared" si="1251"/>
        <v>0</v>
      </c>
      <c r="EO532" s="222">
        <f t="shared" si="1252"/>
        <v>0</v>
      </c>
      <c r="EP532" s="222">
        <f t="shared" si="1253"/>
        <v>0</v>
      </c>
      <c r="EQ532" s="222">
        <f t="shared" si="1254"/>
        <v>0</v>
      </c>
      <c r="ER532" s="222">
        <f t="shared" si="1255"/>
        <v>0</v>
      </c>
      <c r="ES532" s="222">
        <f t="shared" si="1256"/>
        <v>0</v>
      </c>
      <c r="ET532" s="222">
        <f t="shared" si="1257"/>
        <v>0</v>
      </c>
      <c r="EU532" s="222">
        <f t="shared" si="1258"/>
        <v>0</v>
      </c>
      <c r="EV532" s="222">
        <f t="shared" si="1259"/>
        <v>0</v>
      </c>
      <c r="EW532" s="222">
        <f t="shared" si="1260"/>
        <v>0</v>
      </c>
      <c r="EX532" s="222">
        <f t="shared" si="1261"/>
        <v>0</v>
      </c>
      <c r="EY532" s="222">
        <f t="shared" si="1262"/>
        <v>0</v>
      </c>
      <c r="EZ532" s="222">
        <f t="shared" si="1263"/>
        <v>0</v>
      </c>
      <c r="FA532" s="222">
        <f t="shared" si="1264"/>
        <v>0</v>
      </c>
      <c r="FB532" s="222">
        <f t="shared" si="1265"/>
        <v>0</v>
      </c>
      <c r="FC532" s="222">
        <f t="shared" si="1266"/>
        <v>0</v>
      </c>
      <c r="FD532" s="222">
        <f t="shared" si="1267"/>
        <v>0</v>
      </c>
      <c r="FE532" s="222">
        <f t="shared" si="1268"/>
        <v>0</v>
      </c>
      <c r="FF532" s="222">
        <f t="shared" si="1269"/>
        <v>0</v>
      </c>
      <c r="FG532" s="222">
        <f t="shared" si="1270"/>
        <v>0</v>
      </c>
      <c r="FH532" s="222">
        <f t="shared" si="1271"/>
        <v>0</v>
      </c>
      <c r="FI532" s="222">
        <f t="shared" si="1272"/>
        <v>0</v>
      </c>
      <c r="FJ532" s="222">
        <f t="shared" si="1273"/>
        <v>0</v>
      </c>
      <c r="FK532" s="222">
        <f t="shared" si="1274"/>
        <v>0</v>
      </c>
      <c r="FL532" s="222">
        <f t="shared" si="1275"/>
        <v>0</v>
      </c>
      <c r="FM532" s="222">
        <f t="shared" si="1276"/>
        <v>0</v>
      </c>
      <c r="FN532" s="222">
        <f t="shared" si="1277"/>
        <v>0</v>
      </c>
      <c r="FO532" s="222">
        <f t="shared" si="1278"/>
        <v>0</v>
      </c>
      <c r="FP532" s="222">
        <f t="shared" si="1279"/>
        <v>0</v>
      </c>
      <c r="FQ532" s="222">
        <f t="shared" si="1280"/>
        <v>0</v>
      </c>
      <c r="FR532" s="222">
        <f t="shared" si="1281"/>
        <v>0</v>
      </c>
      <c r="FS532" s="222">
        <f t="shared" si="1282"/>
        <v>0</v>
      </c>
      <c r="FT532" s="222">
        <f t="shared" si="1283"/>
        <v>0</v>
      </c>
      <c r="FU532" s="222">
        <f t="shared" si="1284"/>
        <v>0</v>
      </c>
      <c r="FV532" s="222">
        <f t="shared" si="1285"/>
        <v>0</v>
      </c>
      <c r="FW532" s="222">
        <f t="shared" si="1286"/>
        <v>0</v>
      </c>
      <c r="FX532" s="222">
        <f t="shared" si="1287"/>
        <v>0</v>
      </c>
      <c r="FY532" s="222">
        <f t="shared" si="1288"/>
        <v>0</v>
      </c>
      <c r="FZ532" s="222">
        <f t="shared" si="1289"/>
        <v>0</v>
      </c>
      <c r="GA532" s="222">
        <f t="shared" si="1290"/>
        <v>0</v>
      </c>
      <c r="GB532" s="222">
        <f t="shared" si="1291"/>
        <v>0</v>
      </c>
      <c r="GC532" s="222">
        <f t="shared" si="1292"/>
        <v>0</v>
      </c>
      <c r="GD532" s="222">
        <f t="shared" si="1293"/>
        <v>0</v>
      </c>
      <c r="GE532" s="222">
        <f t="shared" si="1294"/>
        <v>0</v>
      </c>
      <c r="GF532" s="222">
        <f t="shared" si="1295"/>
        <v>0</v>
      </c>
      <c r="GG532" s="222">
        <f t="shared" si="1296"/>
        <v>0</v>
      </c>
      <c r="GH532" s="222">
        <f t="shared" si="1297"/>
        <v>0</v>
      </c>
      <c r="GI532" s="222">
        <f t="shared" si="1298"/>
        <v>0</v>
      </c>
      <c r="GJ532" s="222">
        <f t="shared" si="1299"/>
        <v>0</v>
      </c>
      <c r="GK532" s="222">
        <f t="shared" si="1300"/>
        <v>0</v>
      </c>
      <c r="GL532" s="222">
        <f t="shared" si="1301"/>
        <v>0</v>
      </c>
      <c r="GM532" s="222">
        <f t="shared" si="1302"/>
        <v>0</v>
      </c>
      <c r="GN532" s="222">
        <f t="shared" si="1303"/>
        <v>0</v>
      </c>
      <c r="GO532" s="222">
        <f t="shared" si="1304"/>
        <v>0</v>
      </c>
      <c r="GP532" s="222">
        <f t="shared" si="1305"/>
        <v>0</v>
      </c>
      <c r="GQ532" s="222">
        <f t="shared" si="1306"/>
        <v>0</v>
      </c>
      <c r="GR532" s="222">
        <f t="shared" si="1307"/>
        <v>0</v>
      </c>
      <c r="GS532" s="222">
        <f t="shared" si="1308"/>
        <v>0</v>
      </c>
      <c r="GT532" s="222">
        <f t="shared" si="1309"/>
        <v>0</v>
      </c>
      <c r="GU532" s="222">
        <f t="shared" si="1310"/>
        <v>0</v>
      </c>
      <c r="GV532" s="222">
        <f t="shared" si="1311"/>
        <v>0</v>
      </c>
      <c r="GW532" s="222">
        <f t="shared" si="1312"/>
        <v>0</v>
      </c>
      <c r="GX532" s="222">
        <f t="shared" si="1313"/>
        <v>0</v>
      </c>
      <c r="GY532" s="222">
        <f t="shared" si="1314"/>
        <v>0</v>
      </c>
      <c r="GZ532" s="222">
        <f t="shared" si="1315"/>
        <v>0</v>
      </c>
      <c r="HA532" s="222">
        <f t="shared" si="1316"/>
        <v>0</v>
      </c>
      <c r="HB532" s="222">
        <f t="shared" si="1317"/>
        <v>0</v>
      </c>
      <c r="HC532" s="222">
        <f t="shared" si="1318"/>
        <v>0</v>
      </c>
      <c r="HD532" s="222">
        <f t="shared" si="1319"/>
        <v>0</v>
      </c>
      <c r="HE532" s="222">
        <f t="shared" si="1320"/>
        <v>0</v>
      </c>
      <c r="HF532" s="222">
        <f t="shared" si="1321"/>
        <v>0</v>
      </c>
      <c r="HG532" s="222">
        <f t="shared" si="1322"/>
        <v>0</v>
      </c>
      <c r="HH532" s="222">
        <f t="shared" si="1323"/>
        <v>0</v>
      </c>
      <c r="HI532" s="222">
        <f t="shared" si="1324"/>
        <v>0</v>
      </c>
      <c r="HJ532" s="222">
        <f t="shared" si="1325"/>
        <v>0</v>
      </c>
      <c r="HK532" s="222">
        <f t="shared" si="1326"/>
        <v>0</v>
      </c>
      <c r="HL532" s="222">
        <f t="shared" si="1327"/>
        <v>0</v>
      </c>
      <c r="HM532" s="222">
        <f t="shared" si="1328"/>
        <v>0</v>
      </c>
      <c r="HN532" s="222">
        <f t="shared" si="1329"/>
        <v>0</v>
      </c>
      <c r="HO532" s="222">
        <f t="shared" si="1330"/>
        <v>0</v>
      </c>
      <c r="HP532" s="222">
        <f t="shared" si="1331"/>
        <v>0</v>
      </c>
      <c r="HQ532" s="222">
        <f t="shared" si="1332"/>
        <v>0</v>
      </c>
      <c r="HR532" s="222">
        <f t="shared" si="1333"/>
        <v>0</v>
      </c>
      <c r="HS532" s="222">
        <f t="shared" si="1334"/>
        <v>0</v>
      </c>
      <c r="HT532" s="222">
        <f t="shared" si="1335"/>
        <v>0</v>
      </c>
      <c r="HU532" s="222">
        <f t="shared" si="1336"/>
        <v>0</v>
      </c>
      <c r="HV532" s="222">
        <f t="shared" si="1337"/>
        <v>0</v>
      </c>
      <c r="HW532" s="222">
        <f t="shared" si="1338"/>
        <v>0</v>
      </c>
      <c r="HX532" s="222">
        <f t="shared" si="1339"/>
        <v>0</v>
      </c>
      <c r="HY532" s="222">
        <f t="shared" si="1340"/>
        <v>0</v>
      </c>
      <c r="HZ532" s="222">
        <f t="shared" si="1341"/>
        <v>0</v>
      </c>
      <c r="IA532" s="222">
        <f t="shared" si="1342"/>
        <v>0</v>
      </c>
      <c r="IB532" s="222">
        <f t="shared" si="1343"/>
        <v>0</v>
      </c>
      <c r="IC532" s="222">
        <f t="shared" si="1344"/>
        <v>0</v>
      </c>
      <c r="ID532" s="222">
        <f t="shared" si="1345"/>
        <v>0</v>
      </c>
      <c r="IE532" s="222">
        <f t="shared" si="1346"/>
        <v>0</v>
      </c>
      <c r="IF532" s="222">
        <f t="shared" si="1347"/>
        <v>0</v>
      </c>
      <c r="IG532" s="222">
        <f t="shared" si="1348"/>
        <v>0</v>
      </c>
      <c r="IH532" s="222">
        <f t="shared" si="1349"/>
        <v>0</v>
      </c>
      <c r="II532" s="222">
        <f t="shared" si="1350"/>
        <v>0</v>
      </c>
      <c r="IJ532" s="222">
        <f t="shared" si="1351"/>
        <v>0</v>
      </c>
      <c r="IK532" s="222">
        <f t="shared" si="1352"/>
        <v>0</v>
      </c>
      <c r="IL532" s="222">
        <f t="shared" si="1353"/>
        <v>0</v>
      </c>
      <c r="IM532" s="222">
        <f t="shared" si="1354"/>
        <v>0</v>
      </c>
      <c r="IN532" s="222">
        <f t="shared" si="1355"/>
        <v>0</v>
      </c>
      <c r="IO532" s="222">
        <f t="shared" si="1356"/>
        <v>0</v>
      </c>
      <c r="IP532" s="222">
        <f t="shared" si="1357"/>
        <v>0</v>
      </c>
      <c r="IQ532" s="222">
        <f t="shared" si="1358"/>
        <v>0</v>
      </c>
      <c r="IR532" s="222">
        <f t="shared" si="1359"/>
        <v>0</v>
      </c>
      <c r="IS532" s="222">
        <f t="shared" si="1360"/>
        <v>0</v>
      </c>
      <c r="IT532" s="222">
        <f t="shared" si="1361"/>
        <v>0</v>
      </c>
      <c r="IU532" s="222">
        <f t="shared" si="1362"/>
        <v>0</v>
      </c>
      <c r="IV532" s="222">
        <f t="shared" si="1363"/>
        <v>0</v>
      </c>
      <c r="IW532" s="222">
        <f t="shared" si="1364"/>
        <v>0</v>
      </c>
      <c r="IX532" s="222">
        <f t="shared" si="1365"/>
        <v>0</v>
      </c>
      <c r="IY532" s="222">
        <f t="shared" si="1366"/>
        <v>0</v>
      </c>
      <c r="IZ532" s="222">
        <f t="shared" si="1367"/>
        <v>0</v>
      </c>
      <c r="JA532" s="222">
        <f t="shared" si="1368"/>
        <v>0</v>
      </c>
      <c r="JB532" s="222">
        <f t="shared" si="1369"/>
        <v>0</v>
      </c>
    </row>
    <row r="533" spans="2:262">
      <c r="B533" s="230">
        <v>172</v>
      </c>
      <c r="C533" s="229">
        <f t="shared" si="1370"/>
        <v>3.3593750000000026E-3</v>
      </c>
      <c r="D533" s="226">
        <f t="shared" ca="1" si="1113"/>
        <v>17.999999999894623</v>
      </c>
      <c r="E533" s="225">
        <f ca="1">FV361</f>
        <v>-1.0537795028689022E-10</v>
      </c>
      <c r="F533" s="224">
        <v>172</v>
      </c>
      <c r="G533" s="222">
        <f t="shared" si="1114"/>
        <v>0</v>
      </c>
      <c r="H533" s="222">
        <f t="shared" si="1115"/>
        <v>0</v>
      </c>
      <c r="I533" s="222">
        <f t="shared" si="1116"/>
        <v>0</v>
      </c>
      <c r="J533" s="222">
        <f t="shared" si="1117"/>
        <v>0</v>
      </c>
      <c r="K533" s="222">
        <f t="shared" si="1118"/>
        <v>0</v>
      </c>
      <c r="L533" s="222">
        <f t="shared" si="1119"/>
        <v>0</v>
      </c>
      <c r="M533" s="222">
        <f t="shared" si="1120"/>
        <v>0</v>
      </c>
      <c r="N533" s="222">
        <f t="shared" si="1121"/>
        <v>0</v>
      </c>
      <c r="O533" s="222">
        <f t="shared" si="1122"/>
        <v>0</v>
      </c>
      <c r="P533" s="222">
        <f t="shared" si="1123"/>
        <v>0</v>
      </c>
      <c r="Q533" s="222">
        <f t="shared" si="1124"/>
        <v>0</v>
      </c>
      <c r="R533" s="222">
        <f t="shared" si="1125"/>
        <v>0</v>
      </c>
      <c r="S533" s="222">
        <f t="shared" si="1126"/>
        <v>0</v>
      </c>
      <c r="T533" s="222">
        <f t="shared" si="1127"/>
        <v>0</v>
      </c>
      <c r="U533" s="222">
        <f t="shared" si="1128"/>
        <v>0</v>
      </c>
      <c r="V533" s="222">
        <f t="shared" si="1129"/>
        <v>0</v>
      </c>
      <c r="W533" s="222">
        <f t="shared" si="1130"/>
        <v>0</v>
      </c>
      <c r="X533" s="222">
        <f t="shared" si="1131"/>
        <v>0</v>
      </c>
      <c r="Y533" s="222">
        <f t="shared" si="1132"/>
        <v>0</v>
      </c>
      <c r="Z533" s="222">
        <f t="shared" si="1133"/>
        <v>0</v>
      </c>
      <c r="AA533" s="222">
        <f t="shared" si="1134"/>
        <v>0</v>
      </c>
      <c r="AB533" s="222">
        <f t="shared" si="1135"/>
        <v>0</v>
      </c>
      <c r="AC533" s="222">
        <f t="shared" si="1136"/>
        <v>0</v>
      </c>
      <c r="AD533" s="222">
        <f t="shared" si="1137"/>
        <v>0</v>
      </c>
      <c r="AE533" s="222">
        <f t="shared" si="1138"/>
        <v>0</v>
      </c>
      <c r="AF533" s="222">
        <f t="shared" si="1139"/>
        <v>0</v>
      </c>
      <c r="AG533" s="222">
        <f t="shared" si="1140"/>
        <v>0</v>
      </c>
      <c r="AH533" s="222">
        <f t="shared" si="1141"/>
        <v>0</v>
      </c>
      <c r="AI533" s="222">
        <f t="shared" si="1142"/>
        <v>0</v>
      </c>
      <c r="AJ533" s="222">
        <f t="shared" si="1143"/>
        <v>0</v>
      </c>
      <c r="AK533" s="222">
        <f t="shared" si="1144"/>
        <v>0</v>
      </c>
      <c r="AL533" s="222">
        <f t="shared" si="1145"/>
        <v>0</v>
      </c>
      <c r="AM533" s="222">
        <f t="shared" si="1146"/>
        <v>0</v>
      </c>
      <c r="AN533" s="222">
        <f t="shared" si="1147"/>
        <v>0</v>
      </c>
      <c r="AO533" s="222">
        <f t="shared" si="1148"/>
        <v>0</v>
      </c>
      <c r="AP533" s="222">
        <f t="shared" si="1149"/>
        <v>0</v>
      </c>
      <c r="AQ533" s="222">
        <f t="shared" si="1150"/>
        <v>0</v>
      </c>
      <c r="AR533" s="222">
        <f t="shared" si="1151"/>
        <v>0</v>
      </c>
      <c r="AS533" s="222">
        <f t="shared" si="1152"/>
        <v>0</v>
      </c>
      <c r="AT533" s="222">
        <f t="shared" si="1153"/>
        <v>0</v>
      </c>
      <c r="AU533" s="222">
        <f t="shared" si="1154"/>
        <v>0</v>
      </c>
      <c r="AV533" s="222">
        <f t="shared" si="1155"/>
        <v>0</v>
      </c>
      <c r="AW533" s="222">
        <f t="shared" si="1156"/>
        <v>0</v>
      </c>
      <c r="AX533" s="222">
        <f t="shared" si="1157"/>
        <v>0</v>
      </c>
      <c r="AY533" s="222">
        <f t="shared" si="1158"/>
        <v>0</v>
      </c>
      <c r="AZ533" s="222">
        <f t="shared" si="1159"/>
        <v>0</v>
      </c>
      <c r="BA533" s="222">
        <f t="shared" si="1160"/>
        <v>0</v>
      </c>
      <c r="BB533" s="222">
        <f t="shared" si="1161"/>
        <v>0</v>
      </c>
      <c r="BC533" s="222">
        <f t="shared" si="1162"/>
        <v>0</v>
      </c>
      <c r="BD533" s="222">
        <f t="shared" si="1163"/>
        <v>0</v>
      </c>
      <c r="BE533" s="222">
        <f t="shared" si="1164"/>
        <v>0</v>
      </c>
      <c r="BF533" s="222">
        <f t="shared" si="1165"/>
        <v>0</v>
      </c>
      <c r="BG533" s="222">
        <f t="shared" si="1166"/>
        <v>0</v>
      </c>
      <c r="BH533" s="222">
        <f t="shared" si="1167"/>
        <v>0</v>
      </c>
      <c r="BI533" s="222">
        <f t="shared" si="1168"/>
        <v>0</v>
      </c>
      <c r="BJ533" s="222">
        <f t="shared" si="1169"/>
        <v>0</v>
      </c>
      <c r="BK533" s="222">
        <f t="shared" si="1170"/>
        <v>0</v>
      </c>
      <c r="BL533" s="222">
        <f t="shared" si="1171"/>
        <v>0</v>
      </c>
      <c r="BM533" s="222">
        <f t="shared" si="1172"/>
        <v>0</v>
      </c>
      <c r="BN533" s="222">
        <f t="shared" si="1173"/>
        <v>0</v>
      </c>
      <c r="BO533" s="222">
        <f t="shared" si="1174"/>
        <v>0</v>
      </c>
      <c r="BP533" s="222">
        <f t="shared" si="1175"/>
        <v>0</v>
      </c>
      <c r="BQ533" s="222">
        <f t="shared" si="1176"/>
        <v>0</v>
      </c>
      <c r="BR533" s="222">
        <f t="shared" si="1177"/>
        <v>0</v>
      </c>
      <c r="BS533" s="222">
        <f t="shared" si="1178"/>
        <v>0</v>
      </c>
      <c r="BT533" s="222">
        <f t="shared" si="1179"/>
        <v>0</v>
      </c>
      <c r="BU533" s="222">
        <f t="shared" si="1180"/>
        <v>0</v>
      </c>
      <c r="BV533" s="222">
        <f t="shared" si="1181"/>
        <v>0</v>
      </c>
      <c r="BW533" s="222">
        <f t="shared" si="1182"/>
        <v>0</v>
      </c>
      <c r="BX533" s="222">
        <f t="shared" si="1183"/>
        <v>0</v>
      </c>
      <c r="BY533" s="222">
        <f t="shared" si="1184"/>
        <v>0</v>
      </c>
      <c r="BZ533" s="222">
        <f t="shared" si="1185"/>
        <v>0</v>
      </c>
      <c r="CA533" s="222">
        <f t="shared" si="1186"/>
        <v>0</v>
      </c>
      <c r="CB533" s="222">
        <f t="shared" si="1187"/>
        <v>0</v>
      </c>
      <c r="CC533" s="222">
        <f t="shared" si="1188"/>
        <v>0</v>
      </c>
      <c r="CD533" s="222">
        <f t="shared" si="1189"/>
        <v>0</v>
      </c>
      <c r="CE533" s="222">
        <f t="shared" si="1190"/>
        <v>0</v>
      </c>
      <c r="CF533" s="222">
        <f t="shared" si="1191"/>
        <v>0</v>
      </c>
      <c r="CG533" s="222">
        <f t="shared" si="1192"/>
        <v>0</v>
      </c>
      <c r="CH533" s="222">
        <f t="shared" si="1193"/>
        <v>0</v>
      </c>
      <c r="CI533" s="222">
        <f t="shared" si="1194"/>
        <v>0</v>
      </c>
      <c r="CJ533" s="222">
        <f t="shared" si="1195"/>
        <v>0</v>
      </c>
      <c r="CK533" s="222">
        <f t="shared" si="1196"/>
        <v>0</v>
      </c>
      <c r="CL533" s="222">
        <f t="shared" si="1197"/>
        <v>0</v>
      </c>
      <c r="CM533" s="222">
        <f t="shared" si="1198"/>
        <v>0</v>
      </c>
      <c r="CN533" s="222">
        <f t="shared" si="1199"/>
        <v>0</v>
      </c>
      <c r="CO533" s="222">
        <f t="shared" si="1200"/>
        <v>0</v>
      </c>
      <c r="CP533" s="222">
        <f t="shared" si="1201"/>
        <v>0</v>
      </c>
      <c r="CQ533" s="222">
        <f t="shared" si="1202"/>
        <v>0</v>
      </c>
      <c r="CR533" s="222">
        <f t="shared" si="1203"/>
        <v>0</v>
      </c>
      <c r="CS533" s="222">
        <f t="shared" si="1204"/>
        <v>0</v>
      </c>
      <c r="CT533" s="222">
        <f t="shared" si="1205"/>
        <v>0</v>
      </c>
      <c r="CU533" s="222">
        <f t="shared" si="1206"/>
        <v>0</v>
      </c>
      <c r="CV533" s="222">
        <f t="shared" si="1207"/>
        <v>0</v>
      </c>
      <c r="CW533" s="222">
        <f t="shared" si="1208"/>
        <v>0</v>
      </c>
      <c r="CX533" s="222">
        <f t="shared" si="1209"/>
        <v>0</v>
      </c>
      <c r="CY533" s="222">
        <f t="shared" si="1210"/>
        <v>0</v>
      </c>
      <c r="CZ533" s="222">
        <f t="shared" si="1211"/>
        <v>0</v>
      </c>
      <c r="DA533" s="222">
        <f t="shared" si="1212"/>
        <v>0</v>
      </c>
      <c r="DB533" s="222">
        <f t="shared" si="1213"/>
        <v>0</v>
      </c>
      <c r="DC533" s="222">
        <f t="shared" si="1214"/>
        <v>0</v>
      </c>
      <c r="DD533" s="222">
        <f t="shared" si="1215"/>
        <v>0</v>
      </c>
      <c r="DE533" s="222">
        <f t="shared" si="1216"/>
        <v>0</v>
      </c>
      <c r="DF533" s="222">
        <f t="shared" si="1217"/>
        <v>0</v>
      </c>
      <c r="DG533" s="222">
        <f t="shared" si="1218"/>
        <v>0</v>
      </c>
      <c r="DH533" s="222">
        <f t="shared" si="1219"/>
        <v>0</v>
      </c>
      <c r="DI533" s="222">
        <f t="shared" si="1220"/>
        <v>0</v>
      </c>
      <c r="DJ533" s="222">
        <f t="shared" si="1221"/>
        <v>0</v>
      </c>
      <c r="DK533" s="222">
        <f t="shared" si="1222"/>
        <v>0</v>
      </c>
      <c r="DL533" s="222">
        <f t="shared" si="1223"/>
        <v>0</v>
      </c>
      <c r="DM533" s="222">
        <f t="shared" si="1224"/>
        <v>0</v>
      </c>
      <c r="DN533" s="222">
        <f t="shared" si="1225"/>
        <v>0</v>
      </c>
      <c r="DO533" s="222">
        <f t="shared" si="1226"/>
        <v>0</v>
      </c>
      <c r="DP533" s="222">
        <f t="shared" si="1227"/>
        <v>0</v>
      </c>
      <c r="DQ533" s="222">
        <f t="shared" si="1228"/>
        <v>0</v>
      </c>
      <c r="DR533" s="222">
        <f t="shared" si="1229"/>
        <v>0</v>
      </c>
      <c r="DS533" s="222">
        <f t="shared" si="1230"/>
        <v>0</v>
      </c>
      <c r="DT533" s="222">
        <f t="shared" si="1231"/>
        <v>0</v>
      </c>
      <c r="DU533" s="222">
        <f t="shared" si="1232"/>
        <v>0</v>
      </c>
      <c r="DV533" s="222">
        <f t="shared" si="1233"/>
        <v>0</v>
      </c>
      <c r="DW533" s="222">
        <f t="shared" si="1234"/>
        <v>0</v>
      </c>
      <c r="DX533" s="222">
        <f t="shared" si="1235"/>
        <v>0</v>
      </c>
      <c r="DY533" s="222">
        <f t="shared" si="1236"/>
        <v>0</v>
      </c>
      <c r="DZ533" s="222">
        <f t="shared" si="1237"/>
        <v>0</v>
      </c>
      <c r="EA533" s="222">
        <f t="shared" si="1238"/>
        <v>0</v>
      </c>
      <c r="EB533" s="222">
        <f t="shared" si="1239"/>
        <v>0</v>
      </c>
      <c r="EC533" s="222">
        <f t="shared" si="1240"/>
        <v>0</v>
      </c>
      <c r="ED533" s="222">
        <f t="shared" si="1241"/>
        <v>0</v>
      </c>
      <c r="EE533" s="222">
        <f t="shared" si="1242"/>
        <v>0</v>
      </c>
      <c r="EF533" s="222">
        <f t="shared" si="1243"/>
        <v>0</v>
      </c>
      <c r="EG533" s="222">
        <f t="shared" si="1244"/>
        <v>0</v>
      </c>
      <c r="EH533" s="222">
        <f t="shared" si="1245"/>
        <v>0</v>
      </c>
      <c r="EI533" s="222">
        <f t="shared" si="1246"/>
        <v>0</v>
      </c>
      <c r="EJ533" s="222">
        <f t="shared" si="1247"/>
        <v>0</v>
      </c>
      <c r="EK533" s="222">
        <f t="shared" si="1248"/>
        <v>0</v>
      </c>
      <c r="EL533" s="222">
        <f t="shared" si="1249"/>
        <v>0</v>
      </c>
      <c r="EM533" s="222">
        <f t="shared" si="1250"/>
        <v>0</v>
      </c>
      <c r="EN533" s="222">
        <f t="shared" si="1251"/>
        <v>0</v>
      </c>
      <c r="EO533" s="222">
        <f t="shared" si="1252"/>
        <v>0</v>
      </c>
      <c r="EP533" s="222">
        <f t="shared" si="1253"/>
        <v>0</v>
      </c>
      <c r="EQ533" s="222">
        <f t="shared" si="1254"/>
        <v>0</v>
      </c>
      <c r="ER533" s="222">
        <f t="shared" si="1255"/>
        <v>0</v>
      </c>
      <c r="ES533" s="222">
        <f t="shared" si="1256"/>
        <v>0</v>
      </c>
      <c r="ET533" s="222">
        <f t="shared" si="1257"/>
        <v>0</v>
      </c>
      <c r="EU533" s="222">
        <f t="shared" si="1258"/>
        <v>0</v>
      </c>
      <c r="EV533" s="222">
        <f t="shared" si="1259"/>
        <v>0</v>
      </c>
      <c r="EW533" s="222">
        <f t="shared" si="1260"/>
        <v>0</v>
      </c>
      <c r="EX533" s="222">
        <f t="shared" si="1261"/>
        <v>0</v>
      </c>
      <c r="EY533" s="222">
        <f t="shared" si="1262"/>
        <v>0</v>
      </c>
      <c r="EZ533" s="222">
        <f t="shared" si="1263"/>
        <v>0</v>
      </c>
      <c r="FA533" s="222">
        <f t="shared" si="1264"/>
        <v>0</v>
      </c>
      <c r="FB533" s="222">
        <f t="shared" si="1265"/>
        <v>0</v>
      </c>
      <c r="FC533" s="222">
        <f t="shared" si="1266"/>
        <v>0</v>
      </c>
      <c r="FD533" s="222">
        <f t="shared" si="1267"/>
        <v>0</v>
      </c>
      <c r="FE533" s="222">
        <f t="shared" si="1268"/>
        <v>0</v>
      </c>
      <c r="FF533" s="222">
        <f t="shared" si="1269"/>
        <v>0</v>
      </c>
      <c r="FG533" s="222">
        <f t="shared" si="1270"/>
        <v>0</v>
      </c>
      <c r="FH533" s="222">
        <f t="shared" si="1271"/>
        <v>0</v>
      </c>
      <c r="FI533" s="222">
        <f t="shared" si="1272"/>
        <v>0</v>
      </c>
      <c r="FJ533" s="222">
        <f t="shared" si="1273"/>
        <v>0</v>
      </c>
      <c r="FK533" s="222">
        <f t="shared" si="1274"/>
        <v>0</v>
      </c>
      <c r="FL533" s="222">
        <f t="shared" si="1275"/>
        <v>0</v>
      </c>
      <c r="FM533" s="222">
        <f t="shared" si="1276"/>
        <v>0</v>
      </c>
      <c r="FN533" s="222">
        <f t="shared" si="1277"/>
        <v>0</v>
      </c>
      <c r="FO533" s="222">
        <f t="shared" si="1278"/>
        <v>0</v>
      </c>
      <c r="FP533" s="222">
        <f t="shared" si="1279"/>
        <v>0</v>
      </c>
      <c r="FQ533" s="222">
        <f t="shared" si="1280"/>
        <v>0</v>
      </c>
      <c r="FR533" s="222">
        <f t="shared" si="1281"/>
        <v>0</v>
      </c>
      <c r="FS533" s="222">
        <f t="shared" si="1282"/>
        <v>0</v>
      </c>
      <c r="FT533" s="222">
        <f t="shared" si="1283"/>
        <v>0</v>
      </c>
      <c r="FU533" s="222">
        <f t="shared" si="1284"/>
        <v>0</v>
      </c>
      <c r="FV533" s="222">
        <f t="shared" si="1285"/>
        <v>0</v>
      </c>
      <c r="FW533" s="222">
        <f t="shared" si="1286"/>
        <v>0</v>
      </c>
      <c r="FX533" s="222">
        <f t="shared" si="1287"/>
        <v>0</v>
      </c>
      <c r="FY533" s="222">
        <f t="shared" si="1288"/>
        <v>0</v>
      </c>
      <c r="FZ533" s="222">
        <f t="shared" si="1289"/>
        <v>0</v>
      </c>
      <c r="GA533" s="222">
        <f t="shared" si="1290"/>
        <v>0</v>
      </c>
      <c r="GB533" s="222">
        <f t="shared" si="1291"/>
        <v>0</v>
      </c>
      <c r="GC533" s="222">
        <f t="shared" si="1292"/>
        <v>0</v>
      </c>
      <c r="GD533" s="222">
        <f t="shared" si="1293"/>
        <v>0</v>
      </c>
      <c r="GE533" s="222">
        <f t="shared" si="1294"/>
        <v>0</v>
      </c>
      <c r="GF533" s="222">
        <f t="shared" si="1295"/>
        <v>0</v>
      </c>
      <c r="GG533" s="222">
        <f t="shared" si="1296"/>
        <v>0</v>
      </c>
      <c r="GH533" s="222">
        <f t="shared" si="1297"/>
        <v>0</v>
      </c>
      <c r="GI533" s="222">
        <f t="shared" si="1298"/>
        <v>0</v>
      </c>
      <c r="GJ533" s="222">
        <f t="shared" si="1299"/>
        <v>0</v>
      </c>
      <c r="GK533" s="222">
        <f t="shared" si="1300"/>
        <v>0</v>
      </c>
      <c r="GL533" s="222">
        <f t="shared" si="1301"/>
        <v>0</v>
      </c>
      <c r="GM533" s="222">
        <f t="shared" si="1302"/>
        <v>0</v>
      </c>
      <c r="GN533" s="222">
        <f t="shared" si="1303"/>
        <v>0</v>
      </c>
      <c r="GO533" s="222">
        <f t="shared" si="1304"/>
        <v>0</v>
      </c>
      <c r="GP533" s="222">
        <f t="shared" si="1305"/>
        <v>0</v>
      </c>
      <c r="GQ533" s="222">
        <f t="shared" si="1306"/>
        <v>0</v>
      </c>
      <c r="GR533" s="222">
        <f t="shared" si="1307"/>
        <v>0</v>
      </c>
      <c r="GS533" s="222">
        <f t="shared" si="1308"/>
        <v>0</v>
      </c>
      <c r="GT533" s="222">
        <f t="shared" si="1309"/>
        <v>0</v>
      </c>
      <c r="GU533" s="222">
        <f t="shared" si="1310"/>
        <v>0</v>
      </c>
      <c r="GV533" s="222">
        <f t="shared" si="1311"/>
        <v>0</v>
      </c>
      <c r="GW533" s="222">
        <f t="shared" si="1312"/>
        <v>0</v>
      </c>
      <c r="GX533" s="222">
        <f t="shared" si="1313"/>
        <v>0</v>
      </c>
      <c r="GY533" s="222">
        <f t="shared" si="1314"/>
        <v>0</v>
      </c>
      <c r="GZ533" s="222">
        <f t="shared" si="1315"/>
        <v>0</v>
      </c>
      <c r="HA533" s="222">
        <f t="shared" si="1316"/>
        <v>0</v>
      </c>
      <c r="HB533" s="222">
        <f t="shared" si="1317"/>
        <v>0</v>
      </c>
      <c r="HC533" s="222">
        <f t="shared" si="1318"/>
        <v>0</v>
      </c>
      <c r="HD533" s="222">
        <f t="shared" si="1319"/>
        <v>0</v>
      </c>
      <c r="HE533" s="222">
        <f t="shared" si="1320"/>
        <v>0</v>
      </c>
      <c r="HF533" s="222">
        <f t="shared" si="1321"/>
        <v>0</v>
      </c>
      <c r="HG533" s="222">
        <f t="shared" si="1322"/>
        <v>0</v>
      </c>
      <c r="HH533" s="222">
        <f t="shared" si="1323"/>
        <v>0</v>
      </c>
      <c r="HI533" s="222">
        <f t="shared" si="1324"/>
        <v>0</v>
      </c>
      <c r="HJ533" s="222">
        <f t="shared" si="1325"/>
        <v>0</v>
      </c>
      <c r="HK533" s="222">
        <f t="shared" si="1326"/>
        <v>0</v>
      </c>
      <c r="HL533" s="222">
        <f t="shared" si="1327"/>
        <v>0</v>
      </c>
      <c r="HM533" s="222">
        <f t="shared" si="1328"/>
        <v>0</v>
      </c>
      <c r="HN533" s="222">
        <f t="shared" si="1329"/>
        <v>0</v>
      </c>
      <c r="HO533" s="222">
        <f t="shared" si="1330"/>
        <v>0</v>
      </c>
      <c r="HP533" s="222">
        <f t="shared" si="1331"/>
        <v>0</v>
      </c>
      <c r="HQ533" s="222">
        <f t="shared" si="1332"/>
        <v>0</v>
      </c>
      <c r="HR533" s="222">
        <f t="shared" si="1333"/>
        <v>0</v>
      </c>
      <c r="HS533" s="222">
        <f t="shared" si="1334"/>
        <v>0</v>
      </c>
      <c r="HT533" s="222">
        <f t="shared" si="1335"/>
        <v>0</v>
      </c>
      <c r="HU533" s="222">
        <f t="shared" si="1336"/>
        <v>0</v>
      </c>
      <c r="HV533" s="222">
        <f t="shared" si="1337"/>
        <v>0</v>
      </c>
      <c r="HW533" s="222">
        <f t="shared" si="1338"/>
        <v>0</v>
      </c>
      <c r="HX533" s="222">
        <f t="shared" si="1339"/>
        <v>0</v>
      </c>
      <c r="HY533" s="222">
        <f t="shared" si="1340"/>
        <v>0</v>
      </c>
      <c r="HZ533" s="222">
        <f t="shared" si="1341"/>
        <v>0</v>
      </c>
      <c r="IA533" s="222">
        <f t="shared" si="1342"/>
        <v>0</v>
      </c>
      <c r="IB533" s="222">
        <f t="shared" si="1343"/>
        <v>0</v>
      </c>
      <c r="IC533" s="222">
        <f t="shared" si="1344"/>
        <v>0</v>
      </c>
      <c r="ID533" s="222">
        <f t="shared" si="1345"/>
        <v>0</v>
      </c>
      <c r="IE533" s="222">
        <f t="shared" si="1346"/>
        <v>0</v>
      </c>
      <c r="IF533" s="222">
        <f t="shared" si="1347"/>
        <v>0</v>
      </c>
      <c r="IG533" s="222">
        <f t="shared" si="1348"/>
        <v>0</v>
      </c>
      <c r="IH533" s="222">
        <f t="shared" si="1349"/>
        <v>0</v>
      </c>
      <c r="II533" s="222">
        <f t="shared" si="1350"/>
        <v>0</v>
      </c>
      <c r="IJ533" s="222">
        <f t="shared" si="1351"/>
        <v>0</v>
      </c>
      <c r="IK533" s="222">
        <f t="shared" si="1352"/>
        <v>0</v>
      </c>
      <c r="IL533" s="222">
        <f t="shared" si="1353"/>
        <v>0</v>
      </c>
      <c r="IM533" s="222">
        <f t="shared" si="1354"/>
        <v>0</v>
      </c>
      <c r="IN533" s="222">
        <f t="shared" si="1355"/>
        <v>0</v>
      </c>
      <c r="IO533" s="222">
        <f t="shared" si="1356"/>
        <v>0</v>
      </c>
      <c r="IP533" s="222">
        <f t="shared" si="1357"/>
        <v>0</v>
      </c>
      <c r="IQ533" s="222">
        <f t="shared" si="1358"/>
        <v>0</v>
      </c>
      <c r="IR533" s="222">
        <f t="shared" si="1359"/>
        <v>0</v>
      </c>
      <c r="IS533" s="222">
        <f t="shared" si="1360"/>
        <v>0</v>
      </c>
      <c r="IT533" s="222">
        <f t="shared" si="1361"/>
        <v>0</v>
      </c>
      <c r="IU533" s="222">
        <f t="shared" si="1362"/>
        <v>0</v>
      </c>
      <c r="IV533" s="222">
        <f t="shared" si="1363"/>
        <v>0</v>
      </c>
      <c r="IW533" s="222">
        <f t="shared" si="1364"/>
        <v>0</v>
      </c>
      <c r="IX533" s="222">
        <f t="shared" si="1365"/>
        <v>0</v>
      </c>
      <c r="IY533" s="222">
        <f t="shared" si="1366"/>
        <v>0</v>
      </c>
      <c r="IZ533" s="222">
        <f t="shared" si="1367"/>
        <v>0</v>
      </c>
      <c r="JA533" s="222">
        <f t="shared" si="1368"/>
        <v>0</v>
      </c>
      <c r="JB533" s="222">
        <f t="shared" si="1369"/>
        <v>0</v>
      </c>
    </row>
    <row r="534" spans="2:262">
      <c r="B534" s="230">
        <v>173</v>
      </c>
      <c r="C534" s="229">
        <f t="shared" si="1370"/>
        <v>3.3789062500000026E-3</v>
      </c>
      <c r="D534" s="226">
        <f t="shared" ca="1" si="1113"/>
        <v>17.999999999893138</v>
      </c>
      <c r="E534" s="225">
        <f ca="1">FW361</f>
        <v>-1.0686153742544047E-10</v>
      </c>
      <c r="F534" s="224">
        <v>173</v>
      </c>
      <c r="G534" s="222">
        <f t="shared" si="1114"/>
        <v>0</v>
      </c>
      <c r="H534" s="222">
        <f t="shared" si="1115"/>
        <v>0</v>
      </c>
      <c r="I534" s="222">
        <f t="shared" si="1116"/>
        <v>0</v>
      </c>
      <c r="J534" s="222">
        <f t="shared" si="1117"/>
        <v>0</v>
      </c>
      <c r="K534" s="222">
        <f t="shared" si="1118"/>
        <v>0</v>
      </c>
      <c r="L534" s="222">
        <f t="shared" si="1119"/>
        <v>0</v>
      </c>
      <c r="M534" s="222">
        <f t="shared" si="1120"/>
        <v>0</v>
      </c>
      <c r="N534" s="222">
        <f t="shared" si="1121"/>
        <v>0</v>
      </c>
      <c r="O534" s="222">
        <f t="shared" si="1122"/>
        <v>0</v>
      </c>
      <c r="P534" s="222">
        <f t="shared" si="1123"/>
        <v>0</v>
      </c>
      <c r="Q534" s="222">
        <f t="shared" si="1124"/>
        <v>0</v>
      </c>
      <c r="R534" s="222">
        <f t="shared" si="1125"/>
        <v>0</v>
      </c>
      <c r="S534" s="222">
        <f t="shared" si="1126"/>
        <v>0</v>
      </c>
      <c r="T534" s="222">
        <f t="shared" si="1127"/>
        <v>0</v>
      </c>
      <c r="U534" s="222">
        <f t="shared" si="1128"/>
        <v>0</v>
      </c>
      <c r="V534" s="222">
        <f t="shared" si="1129"/>
        <v>0</v>
      </c>
      <c r="W534" s="222">
        <f t="shared" si="1130"/>
        <v>0</v>
      </c>
      <c r="X534" s="222">
        <f t="shared" si="1131"/>
        <v>0</v>
      </c>
      <c r="Y534" s="222">
        <f t="shared" si="1132"/>
        <v>0</v>
      </c>
      <c r="Z534" s="222">
        <f t="shared" si="1133"/>
        <v>0</v>
      </c>
      <c r="AA534" s="222">
        <f t="shared" si="1134"/>
        <v>0</v>
      </c>
      <c r="AB534" s="222">
        <f t="shared" si="1135"/>
        <v>0</v>
      </c>
      <c r="AC534" s="222">
        <f t="shared" si="1136"/>
        <v>0</v>
      </c>
      <c r="AD534" s="222">
        <f t="shared" si="1137"/>
        <v>0</v>
      </c>
      <c r="AE534" s="222">
        <f t="shared" si="1138"/>
        <v>0</v>
      </c>
      <c r="AF534" s="222">
        <f t="shared" si="1139"/>
        <v>0</v>
      </c>
      <c r="AG534" s="222">
        <f t="shared" si="1140"/>
        <v>0</v>
      </c>
      <c r="AH534" s="222">
        <f t="shared" si="1141"/>
        <v>0</v>
      </c>
      <c r="AI534" s="222">
        <f t="shared" si="1142"/>
        <v>0</v>
      </c>
      <c r="AJ534" s="222">
        <f t="shared" si="1143"/>
        <v>0</v>
      </c>
      <c r="AK534" s="222">
        <f t="shared" si="1144"/>
        <v>0</v>
      </c>
      <c r="AL534" s="222">
        <f t="shared" si="1145"/>
        <v>0</v>
      </c>
      <c r="AM534" s="222">
        <f t="shared" si="1146"/>
        <v>0</v>
      </c>
      <c r="AN534" s="222">
        <f t="shared" si="1147"/>
        <v>0</v>
      </c>
      <c r="AO534" s="222">
        <f t="shared" si="1148"/>
        <v>0</v>
      </c>
      <c r="AP534" s="222">
        <f t="shared" si="1149"/>
        <v>0</v>
      </c>
      <c r="AQ534" s="222">
        <f t="shared" si="1150"/>
        <v>0</v>
      </c>
      <c r="AR534" s="222">
        <f t="shared" si="1151"/>
        <v>0</v>
      </c>
      <c r="AS534" s="222">
        <f t="shared" si="1152"/>
        <v>0</v>
      </c>
      <c r="AT534" s="222">
        <f t="shared" si="1153"/>
        <v>0</v>
      </c>
      <c r="AU534" s="222">
        <f t="shared" si="1154"/>
        <v>0</v>
      </c>
      <c r="AV534" s="222">
        <f t="shared" si="1155"/>
        <v>0</v>
      </c>
      <c r="AW534" s="222">
        <f t="shared" si="1156"/>
        <v>0</v>
      </c>
      <c r="AX534" s="222">
        <f t="shared" si="1157"/>
        <v>0</v>
      </c>
      <c r="AY534" s="222">
        <f t="shared" si="1158"/>
        <v>0</v>
      </c>
      <c r="AZ534" s="222">
        <f t="shared" si="1159"/>
        <v>0</v>
      </c>
      <c r="BA534" s="222">
        <f t="shared" si="1160"/>
        <v>0</v>
      </c>
      <c r="BB534" s="222">
        <f t="shared" si="1161"/>
        <v>0</v>
      </c>
      <c r="BC534" s="222">
        <f t="shared" si="1162"/>
        <v>0</v>
      </c>
      <c r="BD534" s="222">
        <f t="shared" si="1163"/>
        <v>0</v>
      </c>
      <c r="BE534" s="222">
        <f t="shared" si="1164"/>
        <v>0</v>
      </c>
      <c r="BF534" s="222">
        <f t="shared" si="1165"/>
        <v>0</v>
      </c>
      <c r="BG534" s="222">
        <f t="shared" si="1166"/>
        <v>0</v>
      </c>
      <c r="BH534" s="222">
        <f t="shared" si="1167"/>
        <v>0</v>
      </c>
      <c r="BI534" s="222">
        <f t="shared" si="1168"/>
        <v>0</v>
      </c>
      <c r="BJ534" s="222">
        <f t="shared" si="1169"/>
        <v>0</v>
      </c>
      <c r="BK534" s="222">
        <f t="shared" si="1170"/>
        <v>0</v>
      </c>
      <c r="BL534" s="222">
        <f t="shared" si="1171"/>
        <v>0</v>
      </c>
      <c r="BM534" s="222">
        <f t="shared" si="1172"/>
        <v>0</v>
      </c>
      <c r="BN534" s="222">
        <f t="shared" si="1173"/>
        <v>0</v>
      </c>
      <c r="BO534" s="222">
        <f t="shared" si="1174"/>
        <v>0</v>
      </c>
      <c r="BP534" s="222">
        <f t="shared" si="1175"/>
        <v>0</v>
      </c>
      <c r="BQ534" s="222">
        <f t="shared" si="1176"/>
        <v>0</v>
      </c>
      <c r="BR534" s="222">
        <f t="shared" si="1177"/>
        <v>0</v>
      </c>
      <c r="BS534" s="222">
        <f t="shared" si="1178"/>
        <v>0</v>
      </c>
      <c r="BT534" s="222">
        <f t="shared" si="1179"/>
        <v>0</v>
      </c>
      <c r="BU534" s="222">
        <f t="shared" si="1180"/>
        <v>0</v>
      </c>
      <c r="BV534" s="222">
        <f t="shared" si="1181"/>
        <v>0</v>
      </c>
      <c r="BW534" s="222">
        <f t="shared" si="1182"/>
        <v>0</v>
      </c>
      <c r="BX534" s="222">
        <f t="shared" si="1183"/>
        <v>0</v>
      </c>
      <c r="BY534" s="222">
        <f t="shared" si="1184"/>
        <v>0</v>
      </c>
      <c r="BZ534" s="222">
        <f t="shared" si="1185"/>
        <v>0</v>
      </c>
      <c r="CA534" s="222">
        <f t="shared" si="1186"/>
        <v>0</v>
      </c>
      <c r="CB534" s="222">
        <f t="shared" si="1187"/>
        <v>0</v>
      </c>
      <c r="CC534" s="222">
        <f t="shared" si="1188"/>
        <v>0</v>
      </c>
      <c r="CD534" s="222">
        <f t="shared" si="1189"/>
        <v>0</v>
      </c>
      <c r="CE534" s="222">
        <f t="shared" si="1190"/>
        <v>0</v>
      </c>
      <c r="CF534" s="222">
        <f t="shared" si="1191"/>
        <v>0</v>
      </c>
      <c r="CG534" s="222">
        <f t="shared" si="1192"/>
        <v>0</v>
      </c>
      <c r="CH534" s="222">
        <f t="shared" si="1193"/>
        <v>0</v>
      </c>
      <c r="CI534" s="222">
        <f t="shared" si="1194"/>
        <v>0</v>
      </c>
      <c r="CJ534" s="222">
        <f t="shared" si="1195"/>
        <v>0</v>
      </c>
      <c r="CK534" s="222">
        <f t="shared" si="1196"/>
        <v>0</v>
      </c>
      <c r="CL534" s="222">
        <f t="shared" si="1197"/>
        <v>0</v>
      </c>
      <c r="CM534" s="222">
        <f t="shared" si="1198"/>
        <v>0</v>
      </c>
      <c r="CN534" s="222">
        <f t="shared" si="1199"/>
        <v>0</v>
      </c>
      <c r="CO534" s="222">
        <f t="shared" si="1200"/>
        <v>0</v>
      </c>
      <c r="CP534" s="222">
        <f t="shared" si="1201"/>
        <v>0</v>
      </c>
      <c r="CQ534" s="222">
        <f t="shared" si="1202"/>
        <v>0</v>
      </c>
      <c r="CR534" s="222">
        <f t="shared" si="1203"/>
        <v>0</v>
      </c>
      <c r="CS534" s="222">
        <f t="shared" si="1204"/>
        <v>0</v>
      </c>
      <c r="CT534" s="222">
        <f t="shared" si="1205"/>
        <v>0</v>
      </c>
      <c r="CU534" s="222">
        <f t="shared" si="1206"/>
        <v>0</v>
      </c>
      <c r="CV534" s="222">
        <f t="shared" si="1207"/>
        <v>0</v>
      </c>
      <c r="CW534" s="222">
        <f t="shared" si="1208"/>
        <v>0</v>
      </c>
      <c r="CX534" s="222">
        <f t="shared" si="1209"/>
        <v>0</v>
      </c>
      <c r="CY534" s="222">
        <f t="shared" si="1210"/>
        <v>0</v>
      </c>
      <c r="CZ534" s="222">
        <f t="shared" si="1211"/>
        <v>0</v>
      </c>
      <c r="DA534" s="222">
        <f t="shared" si="1212"/>
        <v>0</v>
      </c>
      <c r="DB534" s="222">
        <f t="shared" si="1213"/>
        <v>0</v>
      </c>
      <c r="DC534" s="222">
        <f t="shared" si="1214"/>
        <v>0</v>
      </c>
      <c r="DD534" s="222">
        <f t="shared" si="1215"/>
        <v>0</v>
      </c>
      <c r="DE534" s="222">
        <f t="shared" si="1216"/>
        <v>0</v>
      </c>
      <c r="DF534" s="222">
        <f t="shared" si="1217"/>
        <v>0</v>
      </c>
      <c r="DG534" s="222">
        <f t="shared" si="1218"/>
        <v>0</v>
      </c>
      <c r="DH534" s="222">
        <f t="shared" si="1219"/>
        <v>0</v>
      </c>
      <c r="DI534" s="222">
        <f t="shared" si="1220"/>
        <v>0</v>
      </c>
      <c r="DJ534" s="222">
        <f t="shared" si="1221"/>
        <v>0</v>
      </c>
      <c r="DK534" s="222">
        <f t="shared" si="1222"/>
        <v>0</v>
      </c>
      <c r="DL534" s="222">
        <f t="shared" si="1223"/>
        <v>0</v>
      </c>
      <c r="DM534" s="222">
        <f t="shared" si="1224"/>
        <v>0</v>
      </c>
      <c r="DN534" s="222">
        <f t="shared" si="1225"/>
        <v>0</v>
      </c>
      <c r="DO534" s="222">
        <f t="shared" si="1226"/>
        <v>0</v>
      </c>
      <c r="DP534" s="222">
        <f t="shared" si="1227"/>
        <v>0</v>
      </c>
      <c r="DQ534" s="222">
        <f t="shared" si="1228"/>
        <v>0</v>
      </c>
      <c r="DR534" s="222">
        <f t="shared" si="1229"/>
        <v>0</v>
      </c>
      <c r="DS534" s="222">
        <f t="shared" si="1230"/>
        <v>0</v>
      </c>
      <c r="DT534" s="222">
        <f t="shared" si="1231"/>
        <v>0</v>
      </c>
      <c r="DU534" s="222">
        <f t="shared" si="1232"/>
        <v>0</v>
      </c>
      <c r="DV534" s="222">
        <f t="shared" si="1233"/>
        <v>0</v>
      </c>
      <c r="DW534" s="222">
        <f t="shared" si="1234"/>
        <v>0</v>
      </c>
      <c r="DX534" s="222">
        <f t="shared" si="1235"/>
        <v>0</v>
      </c>
      <c r="DY534" s="222">
        <f t="shared" si="1236"/>
        <v>0</v>
      </c>
      <c r="DZ534" s="222">
        <f t="shared" si="1237"/>
        <v>0</v>
      </c>
      <c r="EA534" s="222">
        <f t="shared" si="1238"/>
        <v>0</v>
      </c>
      <c r="EB534" s="222">
        <f t="shared" si="1239"/>
        <v>0</v>
      </c>
      <c r="EC534" s="222">
        <f t="shared" si="1240"/>
        <v>0</v>
      </c>
      <c r="ED534" s="222">
        <f t="shared" si="1241"/>
        <v>0</v>
      </c>
      <c r="EE534" s="222">
        <f t="shared" si="1242"/>
        <v>0</v>
      </c>
      <c r="EF534" s="222">
        <f t="shared" si="1243"/>
        <v>0</v>
      </c>
      <c r="EG534" s="222">
        <f t="shared" si="1244"/>
        <v>0</v>
      </c>
      <c r="EH534" s="222">
        <f t="shared" si="1245"/>
        <v>0</v>
      </c>
      <c r="EI534" s="222">
        <f t="shared" si="1246"/>
        <v>0</v>
      </c>
      <c r="EJ534" s="222">
        <f t="shared" si="1247"/>
        <v>0</v>
      </c>
      <c r="EK534" s="222">
        <f t="shared" si="1248"/>
        <v>0</v>
      </c>
      <c r="EL534" s="222">
        <f t="shared" si="1249"/>
        <v>0</v>
      </c>
      <c r="EM534" s="222">
        <f t="shared" si="1250"/>
        <v>0</v>
      </c>
      <c r="EN534" s="222">
        <f t="shared" si="1251"/>
        <v>0</v>
      </c>
      <c r="EO534" s="222">
        <f t="shared" si="1252"/>
        <v>0</v>
      </c>
      <c r="EP534" s="222">
        <f t="shared" si="1253"/>
        <v>0</v>
      </c>
      <c r="EQ534" s="222">
        <f t="shared" si="1254"/>
        <v>0</v>
      </c>
      <c r="ER534" s="222">
        <f t="shared" si="1255"/>
        <v>0</v>
      </c>
      <c r="ES534" s="222">
        <f t="shared" si="1256"/>
        <v>0</v>
      </c>
      <c r="ET534" s="222">
        <f t="shared" si="1257"/>
        <v>0</v>
      </c>
      <c r="EU534" s="222">
        <f t="shared" si="1258"/>
        <v>0</v>
      </c>
      <c r="EV534" s="222">
        <f t="shared" si="1259"/>
        <v>0</v>
      </c>
      <c r="EW534" s="222">
        <f t="shared" si="1260"/>
        <v>0</v>
      </c>
      <c r="EX534" s="222">
        <f t="shared" si="1261"/>
        <v>0</v>
      </c>
      <c r="EY534" s="222">
        <f t="shared" si="1262"/>
        <v>0</v>
      </c>
      <c r="EZ534" s="222">
        <f t="shared" si="1263"/>
        <v>0</v>
      </c>
      <c r="FA534" s="222">
        <f t="shared" si="1264"/>
        <v>0</v>
      </c>
      <c r="FB534" s="222">
        <f t="shared" si="1265"/>
        <v>0</v>
      </c>
      <c r="FC534" s="222">
        <f t="shared" si="1266"/>
        <v>0</v>
      </c>
      <c r="FD534" s="222">
        <f t="shared" si="1267"/>
        <v>0</v>
      </c>
      <c r="FE534" s="222">
        <f t="shared" si="1268"/>
        <v>0</v>
      </c>
      <c r="FF534" s="222">
        <f t="shared" si="1269"/>
        <v>0</v>
      </c>
      <c r="FG534" s="222">
        <f t="shared" si="1270"/>
        <v>0</v>
      </c>
      <c r="FH534" s="222">
        <f t="shared" si="1271"/>
        <v>0</v>
      </c>
      <c r="FI534" s="222">
        <f t="shared" si="1272"/>
        <v>0</v>
      </c>
      <c r="FJ534" s="222">
        <f t="shared" si="1273"/>
        <v>0</v>
      </c>
      <c r="FK534" s="222">
        <f t="shared" si="1274"/>
        <v>0</v>
      </c>
      <c r="FL534" s="222">
        <f t="shared" si="1275"/>
        <v>0</v>
      </c>
      <c r="FM534" s="222">
        <f t="shared" si="1276"/>
        <v>0</v>
      </c>
      <c r="FN534" s="222">
        <f t="shared" si="1277"/>
        <v>0</v>
      </c>
      <c r="FO534" s="222">
        <f t="shared" si="1278"/>
        <v>0</v>
      </c>
      <c r="FP534" s="222">
        <f t="shared" si="1279"/>
        <v>0</v>
      </c>
      <c r="FQ534" s="222">
        <f t="shared" si="1280"/>
        <v>0</v>
      </c>
      <c r="FR534" s="222">
        <f t="shared" si="1281"/>
        <v>0</v>
      </c>
      <c r="FS534" s="222">
        <f t="shared" si="1282"/>
        <v>0</v>
      </c>
      <c r="FT534" s="222">
        <f t="shared" si="1283"/>
        <v>0</v>
      </c>
      <c r="FU534" s="222">
        <f t="shared" si="1284"/>
        <v>0</v>
      </c>
      <c r="FV534" s="222">
        <f t="shared" si="1285"/>
        <v>0</v>
      </c>
      <c r="FW534" s="222">
        <f t="shared" si="1286"/>
        <v>0</v>
      </c>
      <c r="FX534" s="222">
        <f t="shared" si="1287"/>
        <v>0</v>
      </c>
      <c r="FY534" s="222">
        <f t="shared" si="1288"/>
        <v>0</v>
      </c>
      <c r="FZ534" s="222">
        <f t="shared" si="1289"/>
        <v>0</v>
      </c>
      <c r="GA534" s="222">
        <f t="shared" si="1290"/>
        <v>0</v>
      </c>
      <c r="GB534" s="222">
        <f t="shared" si="1291"/>
        <v>0</v>
      </c>
      <c r="GC534" s="222">
        <f t="shared" si="1292"/>
        <v>0</v>
      </c>
      <c r="GD534" s="222">
        <f t="shared" si="1293"/>
        <v>0</v>
      </c>
      <c r="GE534" s="222">
        <f t="shared" si="1294"/>
        <v>0</v>
      </c>
      <c r="GF534" s="222">
        <f t="shared" si="1295"/>
        <v>0</v>
      </c>
      <c r="GG534" s="222">
        <f t="shared" si="1296"/>
        <v>0</v>
      </c>
      <c r="GH534" s="222">
        <f t="shared" si="1297"/>
        <v>0</v>
      </c>
      <c r="GI534" s="222">
        <f t="shared" si="1298"/>
        <v>0</v>
      </c>
      <c r="GJ534" s="222">
        <f t="shared" si="1299"/>
        <v>0</v>
      </c>
      <c r="GK534" s="222">
        <f t="shared" si="1300"/>
        <v>0</v>
      </c>
      <c r="GL534" s="222">
        <f t="shared" si="1301"/>
        <v>0</v>
      </c>
      <c r="GM534" s="222">
        <f t="shared" si="1302"/>
        <v>0</v>
      </c>
      <c r="GN534" s="222">
        <f t="shared" si="1303"/>
        <v>0</v>
      </c>
      <c r="GO534" s="222">
        <f t="shared" si="1304"/>
        <v>0</v>
      </c>
      <c r="GP534" s="222">
        <f t="shared" si="1305"/>
        <v>0</v>
      </c>
      <c r="GQ534" s="222">
        <f t="shared" si="1306"/>
        <v>0</v>
      </c>
      <c r="GR534" s="222">
        <f t="shared" si="1307"/>
        <v>0</v>
      </c>
      <c r="GS534" s="222">
        <f t="shared" si="1308"/>
        <v>0</v>
      </c>
      <c r="GT534" s="222">
        <f t="shared" si="1309"/>
        <v>0</v>
      </c>
      <c r="GU534" s="222">
        <f t="shared" si="1310"/>
        <v>0</v>
      </c>
      <c r="GV534" s="222">
        <f t="shared" si="1311"/>
        <v>0</v>
      </c>
      <c r="GW534" s="222">
        <f t="shared" si="1312"/>
        <v>0</v>
      </c>
      <c r="GX534" s="222">
        <f t="shared" si="1313"/>
        <v>0</v>
      </c>
      <c r="GY534" s="222">
        <f t="shared" si="1314"/>
        <v>0</v>
      </c>
      <c r="GZ534" s="222">
        <f t="shared" si="1315"/>
        <v>0</v>
      </c>
      <c r="HA534" s="222">
        <f t="shared" si="1316"/>
        <v>0</v>
      </c>
      <c r="HB534" s="222">
        <f t="shared" si="1317"/>
        <v>0</v>
      </c>
      <c r="HC534" s="222">
        <f t="shared" si="1318"/>
        <v>0</v>
      </c>
      <c r="HD534" s="222">
        <f t="shared" si="1319"/>
        <v>0</v>
      </c>
      <c r="HE534" s="222">
        <f t="shared" si="1320"/>
        <v>0</v>
      </c>
      <c r="HF534" s="222">
        <f t="shared" si="1321"/>
        <v>0</v>
      </c>
      <c r="HG534" s="222">
        <f t="shared" si="1322"/>
        <v>0</v>
      </c>
      <c r="HH534" s="222">
        <f t="shared" si="1323"/>
        <v>0</v>
      </c>
      <c r="HI534" s="222">
        <f t="shared" si="1324"/>
        <v>0</v>
      </c>
      <c r="HJ534" s="222">
        <f t="shared" si="1325"/>
        <v>0</v>
      </c>
      <c r="HK534" s="222">
        <f t="shared" si="1326"/>
        <v>0</v>
      </c>
      <c r="HL534" s="222">
        <f t="shared" si="1327"/>
        <v>0</v>
      </c>
      <c r="HM534" s="222">
        <f t="shared" si="1328"/>
        <v>0</v>
      </c>
      <c r="HN534" s="222">
        <f t="shared" si="1329"/>
        <v>0</v>
      </c>
      <c r="HO534" s="222">
        <f t="shared" si="1330"/>
        <v>0</v>
      </c>
      <c r="HP534" s="222">
        <f t="shared" si="1331"/>
        <v>0</v>
      </c>
      <c r="HQ534" s="222">
        <f t="shared" si="1332"/>
        <v>0</v>
      </c>
      <c r="HR534" s="222">
        <f t="shared" si="1333"/>
        <v>0</v>
      </c>
      <c r="HS534" s="222">
        <f t="shared" si="1334"/>
        <v>0</v>
      </c>
      <c r="HT534" s="222">
        <f t="shared" si="1335"/>
        <v>0</v>
      </c>
      <c r="HU534" s="222">
        <f t="shared" si="1336"/>
        <v>0</v>
      </c>
      <c r="HV534" s="222">
        <f t="shared" si="1337"/>
        <v>0</v>
      </c>
      <c r="HW534" s="222">
        <f t="shared" si="1338"/>
        <v>0</v>
      </c>
      <c r="HX534" s="222">
        <f t="shared" si="1339"/>
        <v>0</v>
      </c>
      <c r="HY534" s="222">
        <f t="shared" si="1340"/>
        <v>0</v>
      </c>
      <c r="HZ534" s="222">
        <f t="shared" si="1341"/>
        <v>0</v>
      </c>
      <c r="IA534" s="222">
        <f t="shared" si="1342"/>
        <v>0</v>
      </c>
      <c r="IB534" s="222">
        <f t="shared" si="1343"/>
        <v>0</v>
      </c>
      <c r="IC534" s="222">
        <f t="shared" si="1344"/>
        <v>0</v>
      </c>
      <c r="ID534" s="222">
        <f t="shared" si="1345"/>
        <v>0</v>
      </c>
      <c r="IE534" s="222">
        <f t="shared" si="1346"/>
        <v>0</v>
      </c>
      <c r="IF534" s="222">
        <f t="shared" si="1347"/>
        <v>0</v>
      </c>
      <c r="IG534" s="222">
        <f t="shared" si="1348"/>
        <v>0</v>
      </c>
      <c r="IH534" s="222">
        <f t="shared" si="1349"/>
        <v>0</v>
      </c>
      <c r="II534" s="222">
        <f t="shared" si="1350"/>
        <v>0</v>
      </c>
      <c r="IJ534" s="222">
        <f t="shared" si="1351"/>
        <v>0</v>
      </c>
      <c r="IK534" s="222">
        <f t="shared" si="1352"/>
        <v>0</v>
      </c>
      <c r="IL534" s="222">
        <f t="shared" si="1353"/>
        <v>0</v>
      </c>
      <c r="IM534" s="222">
        <f t="shared" si="1354"/>
        <v>0</v>
      </c>
      <c r="IN534" s="222">
        <f t="shared" si="1355"/>
        <v>0</v>
      </c>
      <c r="IO534" s="222">
        <f t="shared" si="1356"/>
        <v>0</v>
      </c>
      <c r="IP534" s="222">
        <f t="shared" si="1357"/>
        <v>0</v>
      </c>
      <c r="IQ534" s="222">
        <f t="shared" si="1358"/>
        <v>0</v>
      </c>
      <c r="IR534" s="222">
        <f t="shared" si="1359"/>
        <v>0</v>
      </c>
      <c r="IS534" s="222">
        <f t="shared" si="1360"/>
        <v>0</v>
      </c>
      <c r="IT534" s="222">
        <f t="shared" si="1361"/>
        <v>0</v>
      </c>
      <c r="IU534" s="222">
        <f t="shared" si="1362"/>
        <v>0</v>
      </c>
      <c r="IV534" s="222">
        <f t="shared" si="1363"/>
        <v>0</v>
      </c>
      <c r="IW534" s="222">
        <f t="shared" si="1364"/>
        <v>0</v>
      </c>
      <c r="IX534" s="222">
        <f t="shared" si="1365"/>
        <v>0</v>
      </c>
      <c r="IY534" s="222">
        <f t="shared" si="1366"/>
        <v>0</v>
      </c>
      <c r="IZ534" s="222">
        <f t="shared" si="1367"/>
        <v>0</v>
      </c>
      <c r="JA534" s="222">
        <f t="shared" si="1368"/>
        <v>0</v>
      </c>
      <c r="JB534" s="222">
        <f t="shared" si="1369"/>
        <v>0</v>
      </c>
    </row>
    <row r="535" spans="2:262">
      <c r="B535" s="230">
        <v>174</v>
      </c>
      <c r="C535" s="229">
        <f t="shared" si="1370"/>
        <v>3.3984375000000026E-3</v>
      </c>
      <c r="D535" s="226">
        <f t="shared" ca="1" si="1113"/>
        <v>17.999999999896293</v>
      </c>
      <c r="E535" s="225">
        <f ca="1">FX361</f>
        <v>-1.0370768616823051E-10</v>
      </c>
      <c r="F535" s="224">
        <v>174</v>
      </c>
      <c r="G535" s="222">
        <f t="shared" si="1114"/>
        <v>0</v>
      </c>
      <c r="H535" s="222">
        <f t="shared" si="1115"/>
        <v>0</v>
      </c>
      <c r="I535" s="222">
        <f t="shared" si="1116"/>
        <v>0</v>
      </c>
      <c r="J535" s="222">
        <f t="shared" si="1117"/>
        <v>0</v>
      </c>
      <c r="K535" s="222">
        <f t="shared" si="1118"/>
        <v>0</v>
      </c>
      <c r="L535" s="222">
        <f t="shared" si="1119"/>
        <v>0</v>
      </c>
      <c r="M535" s="222">
        <f t="shared" si="1120"/>
        <v>0</v>
      </c>
      <c r="N535" s="222">
        <f t="shared" si="1121"/>
        <v>0</v>
      </c>
      <c r="O535" s="222">
        <f t="shared" si="1122"/>
        <v>0</v>
      </c>
      <c r="P535" s="222">
        <f t="shared" si="1123"/>
        <v>0</v>
      </c>
      <c r="Q535" s="222">
        <f t="shared" si="1124"/>
        <v>0</v>
      </c>
      <c r="R535" s="222">
        <f t="shared" si="1125"/>
        <v>0</v>
      </c>
      <c r="S535" s="222">
        <f t="shared" si="1126"/>
        <v>0</v>
      </c>
      <c r="T535" s="222">
        <f t="shared" si="1127"/>
        <v>0</v>
      </c>
      <c r="U535" s="222">
        <f t="shared" si="1128"/>
        <v>0</v>
      </c>
      <c r="V535" s="222">
        <f t="shared" si="1129"/>
        <v>0</v>
      </c>
      <c r="W535" s="222">
        <f t="shared" si="1130"/>
        <v>0</v>
      </c>
      <c r="X535" s="222">
        <f t="shared" si="1131"/>
        <v>0</v>
      </c>
      <c r="Y535" s="222">
        <f t="shared" si="1132"/>
        <v>0</v>
      </c>
      <c r="Z535" s="222">
        <f t="shared" si="1133"/>
        <v>0</v>
      </c>
      <c r="AA535" s="222">
        <f t="shared" si="1134"/>
        <v>0</v>
      </c>
      <c r="AB535" s="222">
        <f t="shared" si="1135"/>
        <v>0</v>
      </c>
      <c r="AC535" s="222">
        <f t="shared" si="1136"/>
        <v>0</v>
      </c>
      <c r="AD535" s="222">
        <f t="shared" si="1137"/>
        <v>0</v>
      </c>
      <c r="AE535" s="222">
        <f t="shared" si="1138"/>
        <v>0</v>
      </c>
      <c r="AF535" s="222">
        <f t="shared" si="1139"/>
        <v>0</v>
      </c>
      <c r="AG535" s="222">
        <f t="shared" si="1140"/>
        <v>0</v>
      </c>
      <c r="AH535" s="222">
        <f t="shared" si="1141"/>
        <v>0</v>
      </c>
      <c r="AI535" s="222">
        <f t="shared" si="1142"/>
        <v>0</v>
      </c>
      <c r="AJ535" s="222">
        <f t="shared" si="1143"/>
        <v>0</v>
      </c>
      <c r="AK535" s="222">
        <f t="shared" si="1144"/>
        <v>0</v>
      </c>
      <c r="AL535" s="222">
        <f t="shared" si="1145"/>
        <v>0</v>
      </c>
      <c r="AM535" s="222">
        <f t="shared" si="1146"/>
        <v>0</v>
      </c>
      <c r="AN535" s="222">
        <f t="shared" si="1147"/>
        <v>0</v>
      </c>
      <c r="AO535" s="222">
        <f t="shared" si="1148"/>
        <v>0</v>
      </c>
      <c r="AP535" s="222">
        <f t="shared" si="1149"/>
        <v>0</v>
      </c>
      <c r="AQ535" s="222">
        <f t="shared" si="1150"/>
        <v>0</v>
      </c>
      <c r="AR535" s="222">
        <f t="shared" si="1151"/>
        <v>0</v>
      </c>
      <c r="AS535" s="222">
        <f t="shared" si="1152"/>
        <v>0</v>
      </c>
      <c r="AT535" s="222">
        <f t="shared" si="1153"/>
        <v>0</v>
      </c>
      <c r="AU535" s="222">
        <f t="shared" si="1154"/>
        <v>0</v>
      </c>
      <c r="AV535" s="222">
        <f t="shared" si="1155"/>
        <v>0</v>
      </c>
      <c r="AW535" s="222">
        <f t="shared" si="1156"/>
        <v>0</v>
      </c>
      <c r="AX535" s="222">
        <f t="shared" si="1157"/>
        <v>0</v>
      </c>
      <c r="AY535" s="222">
        <f t="shared" si="1158"/>
        <v>0</v>
      </c>
      <c r="AZ535" s="222">
        <f t="shared" si="1159"/>
        <v>0</v>
      </c>
      <c r="BA535" s="222">
        <f t="shared" si="1160"/>
        <v>0</v>
      </c>
      <c r="BB535" s="222">
        <f t="shared" si="1161"/>
        <v>0</v>
      </c>
      <c r="BC535" s="222">
        <f t="shared" si="1162"/>
        <v>0</v>
      </c>
      <c r="BD535" s="222">
        <f t="shared" si="1163"/>
        <v>0</v>
      </c>
      <c r="BE535" s="222">
        <f t="shared" si="1164"/>
        <v>0</v>
      </c>
      <c r="BF535" s="222">
        <f t="shared" si="1165"/>
        <v>0</v>
      </c>
      <c r="BG535" s="222">
        <f t="shared" si="1166"/>
        <v>0</v>
      </c>
      <c r="BH535" s="222">
        <f t="shared" si="1167"/>
        <v>0</v>
      </c>
      <c r="BI535" s="222">
        <f t="shared" si="1168"/>
        <v>0</v>
      </c>
      <c r="BJ535" s="222">
        <f t="shared" si="1169"/>
        <v>0</v>
      </c>
      <c r="BK535" s="222">
        <f t="shared" si="1170"/>
        <v>0</v>
      </c>
      <c r="BL535" s="222">
        <f t="shared" si="1171"/>
        <v>0</v>
      </c>
      <c r="BM535" s="222">
        <f t="shared" si="1172"/>
        <v>0</v>
      </c>
      <c r="BN535" s="222">
        <f t="shared" si="1173"/>
        <v>0</v>
      </c>
      <c r="BO535" s="222">
        <f t="shared" si="1174"/>
        <v>0</v>
      </c>
      <c r="BP535" s="222">
        <f t="shared" si="1175"/>
        <v>0</v>
      </c>
      <c r="BQ535" s="222">
        <f t="shared" si="1176"/>
        <v>0</v>
      </c>
      <c r="BR535" s="222">
        <f t="shared" si="1177"/>
        <v>0</v>
      </c>
      <c r="BS535" s="222">
        <f t="shared" si="1178"/>
        <v>0</v>
      </c>
      <c r="BT535" s="222">
        <f t="shared" si="1179"/>
        <v>0</v>
      </c>
      <c r="BU535" s="222">
        <f t="shared" si="1180"/>
        <v>0</v>
      </c>
      <c r="BV535" s="222">
        <f t="shared" si="1181"/>
        <v>0</v>
      </c>
      <c r="BW535" s="222">
        <f t="shared" si="1182"/>
        <v>0</v>
      </c>
      <c r="BX535" s="222">
        <f t="shared" si="1183"/>
        <v>0</v>
      </c>
      <c r="BY535" s="222">
        <f t="shared" si="1184"/>
        <v>0</v>
      </c>
      <c r="BZ535" s="222">
        <f t="shared" si="1185"/>
        <v>0</v>
      </c>
      <c r="CA535" s="222">
        <f t="shared" si="1186"/>
        <v>0</v>
      </c>
      <c r="CB535" s="222">
        <f t="shared" si="1187"/>
        <v>0</v>
      </c>
      <c r="CC535" s="222">
        <f t="shared" si="1188"/>
        <v>0</v>
      </c>
      <c r="CD535" s="222">
        <f t="shared" si="1189"/>
        <v>0</v>
      </c>
      <c r="CE535" s="222">
        <f t="shared" si="1190"/>
        <v>0</v>
      </c>
      <c r="CF535" s="222">
        <f t="shared" si="1191"/>
        <v>0</v>
      </c>
      <c r="CG535" s="222">
        <f t="shared" si="1192"/>
        <v>0</v>
      </c>
      <c r="CH535" s="222">
        <f t="shared" si="1193"/>
        <v>0</v>
      </c>
      <c r="CI535" s="222">
        <f t="shared" si="1194"/>
        <v>0</v>
      </c>
      <c r="CJ535" s="222">
        <f t="shared" si="1195"/>
        <v>0</v>
      </c>
      <c r="CK535" s="222">
        <f t="shared" si="1196"/>
        <v>0</v>
      </c>
      <c r="CL535" s="222">
        <f t="shared" si="1197"/>
        <v>0</v>
      </c>
      <c r="CM535" s="222">
        <f t="shared" si="1198"/>
        <v>0</v>
      </c>
      <c r="CN535" s="222">
        <f t="shared" si="1199"/>
        <v>0</v>
      </c>
      <c r="CO535" s="222">
        <f t="shared" si="1200"/>
        <v>0</v>
      </c>
      <c r="CP535" s="222">
        <f t="shared" si="1201"/>
        <v>0</v>
      </c>
      <c r="CQ535" s="222">
        <f t="shared" si="1202"/>
        <v>0</v>
      </c>
      <c r="CR535" s="222">
        <f t="shared" si="1203"/>
        <v>0</v>
      </c>
      <c r="CS535" s="222">
        <f t="shared" si="1204"/>
        <v>0</v>
      </c>
      <c r="CT535" s="222">
        <f t="shared" si="1205"/>
        <v>0</v>
      </c>
      <c r="CU535" s="222">
        <f t="shared" si="1206"/>
        <v>0</v>
      </c>
      <c r="CV535" s="222">
        <f t="shared" si="1207"/>
        <v>0</v>
      </c>
      <c r="CW535" s="222">
        <f t="shared" si="1208"/>
        <v>0</v>
      </c>
      <c r="CX535" s="222">
        <f t="shared" si="1209"/>
        <v>0</v>
      </c>
      <c r="CY535" s="222">
        <f t="shared" si="1210"/>
        <v>0</v>
      </c>
      <c r="CZ535" s="222">
        <f t="shared" si="1211"/>
        <v>0</v>
      </c>
      <c r="DA535" s="222">
        <f t="shared" si="1212"/>
        <v>0</v>
      </c>
      <c r="DB535" s="222">
        <f t="shared" si="1213"/>
        <v>0</v>
      </c>
      <c r="DC535" s="222">
        <f t="shared" si="1214"/>
        <v>0</v>
      </c>
      <c r="DD535" s="222">
        <f t="shared" si="1215"/>
        <v>0</v>
      </c>
      <c r="DE535" s="222">
        <f t="shared" si="1216"/>
        <v>0</v>
      </c>
      <c r="DF535" s="222">
        <f t="shared" si="1217"/>
        <v>0</v>
      </c>
      <c r="DG535" s="222">
        <f t="shared" si="1218"/>
        <v>0</v>
      </c>
      <c r="DH535" s="222">
        <f t="shared" si="1219"/>
        <v>0</v>
      </c>
      <c r="DI535" s="222">
        <f t="shared" si="1220"/>
        <v>0</v>
      </c>
      <c r="DJ535" s="222">
        <f t="shared" si="1221"/>
        <v>0</v>
      </c>
      <c r="DK535" s="222">
        <f t="shared" si="1222"/>
        <v>0</v>
      </c>
      <c r="DL535" s="222">
        <f t="shared" si="1223"/>
        <v>0</v>
      </c>
      <c r="DM535" s="222">
        <f t="shared" si="1224"/>
        <v>0</v>
      </c>
      <c r="DN535" s="222">
        <f t="shared" si="1225"/>
        <v>0</v>
      </c>
      <c r="DO535" s="222">
        <f t="shared" si="1226"/>
        <v>0</v>
      </c>
      <c r="DP535" s="222">
        <f t="shared" si="1227"/>
        <v>0</v>
      </c>
      <c r="DQ535" s="222">
        <f t="shared" si="1228"/>
        <v>0</v>
      </c>
      <c r="DR535" s="222">
        <f t="shared" si="1229"/>
        <v>0</v>
      </c>
      <c r="DS535" s="222">
        <f t="shared" si="1230"/>
        <v>0</v>
      </c>
      <c r="DT535" s="222">
        <f t="shared" si="1231"/>
        <v>0</v>
      </c>
      <c r="DU535" s="222">
        <f t="shared" si="1232"/>
        <v>0</v>
      </c>
      <c r="DV535" s="222">
        <f t="shared" si="1233"/>
        <v>0</v>
      </c>
      <c r="DW535" s="222">
        <f t="shared" si="1234"/>
        <v>0</v>
      </c>
      <c r="DX535" s="222">
        <f t="shared" si="1235"/>
        <v>0</v>
      </c>
      <c r="DY535" s="222">
        <f t="shared" si="1236"/>
        <v>0</v>
      </c>
      <c r="DZ535" s="222">
        <f t="shared" si="1237"/>
        <v>0</v>
      </c>
      <c r="EA535" s="222">
        <f t="shared" si="1238"/>
        <v>0</v>
      </c>
      <c r="EB535" s="222">
        <f t="shared" si="1239"/>
        <v>0</v>
      </c>
      <c r="EC535" s="222">
        <f t="shared" si="1240"/>
        <v>0</v>
      </c>
      <c r="ED535" s="222">
        <f t="shared" si="1241"/>
        <v>0</v>
      </c>
      <c r="EE535" s="222">
        <f t="shared" si="1242"/>
        <v>0</v>
      </c>
      <c r="EF535" s="222">
        <f t="shared" si="1243"/>
        <v>0</v>
      </c>
      <c r="EG535" s="222">
        <f t="shared" si="1244"/>
        <v>0</v>
      </c>
      <c r="EH535" s="222">
        <f t="shared" si="1245"/>
        <v>0</v>
      </c>
      <c r="EI535" s="222">
        <f t="shared" si="1246"/>
        <v>0</v>
      </c>
      <c r="EJ535" s="222">
        <f t="shared" si="1247"/>
        <v>0</v>
      </c>
      <c r="EK535" s="222">
        <f t="shared" si="1248"/>
        <v>0</v>
      </c>
      <c r="EL535" s="222">
        <f t="shared" si="1249"/>
        <v>0</v>
      </c>
      <c r="EM535" s="222">
        <f t="shared" si="1250"/>
        <v>0</v>
      </c>
      <c r="EN535" s="222">
        <f t="shared" si="1251"/>
        <v>0</v>
      </c>
      <c r="EO535" s="222">
        <f t="shared" si="1252"/>
        <v>0</v>
      </c>
      <c r="EP535" s="222">
        <f t="shared" si="1253"/>
        <v>0</v>
      </c>
      <c r="EQ535" s="222">
        <f t="shared" si="1254"/>
        <v>0</v>
      </c>
      <c r="ER535" s="222">
        <f t="shared" si="1255"/>
        <v>0</v>
      </c>
      <c r="ES535" s="222">
        <f t="shared" si="1256"/>
        <v>0</v>
      </c>
      <c r="ET535" s="222">
        <f t="shared" si="1257"/>
        <v>0</v>
      </c>
      <c r="EU535" s="222">
        <f t="shared" si="1258"/>
        <v>0</v>
      </c>
      <c r="EV535" s="222">
        <f t="shared" si="1259"/>
        <v>0</v>
      </c>
      <c r="EW535" s="222">
        <f t="shared" si="1260"/>
        <v>0</v>
      </c>
      <c r="EX535" s="222">
        <f t="shared" si="1261"/>
        <v>0</v>
      </c>
      <c r="EY535" s="222">
        <f t="shared" si="1262"/>
        <v>0</v>
      </c>
      <c r="EZ535" s="222">
        <f t="shared" si="1263"/>
        <v>0</v>
      </c>
      <c r="FA535" s="222">
        <f t="shared" si="1264"/>
        <v>0</v>
      </c>
      <c r="FB535" s="222">
        <f t="shared" si="1265"/>
        <v>0</v>
      </c>
      <c r="FC535" s="222">
        <f t="shared" si="1266"/>
        <v>0</v>
      </c>
      <c r="FD535" s="222">
        <f t="shared" si="1267"/>
        <v>0</v>
      </c>
      <c r="FE535" s="222">
        <f t="shared" si="1268"/>
        <v>0</v>
      </c>
      <c r="FF535" s="222">
        <f t="shared" si="1269"/>
        <v>0</v>
      </c>
      <c r="FG535" s="222">
        <f t="shared" si="1270"/>
        <v>0</v>
      </c>
      <c r="FH535" s="222">
        <f t="shared" si="1271"/>
        <v>0</v>
      </c>
      <c r="FI535" s="222">
        <f t="shared" si="1272"/>
        <v>0</v>
      </c>
      <c r="FJ535" s="222">
        <f t="shared" si="1273"/>
        <v>0</v>
      </c>
      <c r="FK535" s="222">
        <f t="shared" si="1274"/>
        <v>0</v>
      </c>
      <c r="FL535" s="222">
        <f t="shared" si="1275"/>
        <v>0</v>
      </c>
      <c r="FM535" s="222">
        <f t="shared" si="1276"/>
        <v>0</v>
      </c>
      <c r="FN535" s="222">
        <f t="shared" si="1277"/>
        <v>0</v>
      </c>
      <c r="FO535" s="222">
        <f t="shared" si="1278"/>
        <v>0</v>
      </c>
      <c r="FP535" s="222">
        <f t="shared" si="1279"/>
        <v>0</v>
      </c>
      <c r="FQ535" s="222">
        <f t="shared" si="1280"/>
        <v>0</v>
      </c>
      <c r="FR535" s="222">
        <f t="shared" si="1281"/>
        <v>0</v>
      </c>
      <c r="FS535" s="222">
        <f t="shared" si="1282"/>
        <v>0</v>
      </c>
      <c r="FT535" s="222">
        <f t="shared" si="1283"/>
        <v>0</v>
      </c>
      <c r="FU535" s="222">
        <f t="shared" si="1284"/>
        <v>0</v>
      </c>
      <c r="FV535" s="222">
        <f t="shared" si="1285"/>
        <v>0</v>
      </c>
      <c r="FW535" s="222">
        <f t="shared" si="1286"/>
        <v>0</v>
      </c>
      <c r="FX535" s="222">
        <f t="shared" si="1287"/>
        <v>0</v>
      </c>
      <c r="FY535" s="222">
        <f t="shared" si="1288"/>
        <v>0</v>
      </c>
      <c r="FZ535" s="222">
        <f t="shared" si="1289"/>
        <v>0</v>
      </c>
      <c r="GA535" s="222">
        <f t="shared" si="1290"/>
        <v>0</v>
      </c>
      <c r="GB535" s="222">
        <f t="shared" si="1291"/>
        <v>0</v>
      </c>
      <c r="GC535" s="222">
        <f t="shared" si="1292"/>
        <v>0</v>
      </c>
      <c r="GD535" s="222">
        <f t="shared" si="1293"/>
        <v>0</v>
      </c>
      <c r="GE535" s="222">
        <f t="shared" si="1294"/>
        <v>0</v>
      </c>
      <c r="GF535" s="222">
        <f t="shared" si="1295"/>
        <v>0</v>
      </c>
      <c r="GG535" s="222">
        <f t="shared" si="1296"/>
        <v>0</v>
      </c>
      <c r="GH535" s="222">
        <f t="shared" si="1297"/>
        <v>0</v>
      </c>
      <c r="GI535" s="222">
        <f t="shared" si="1298"/>
        <v>0</v>
      </c>
      <c r="GJ535" s="222">
        <f t="shared" si="1299"/>
        <v>0</v>
      </c>
      <c r="GK535" s="222">
        <f t="shared" si="1300"/>
        <v>0</v>
      </c>
      <c r="GL535" s="222">
        <f t="shared" si="1301"/>
        <v>0</v>
      </c>
      <c r="GM535" s="222">
        <f t="shared" si="1302"/>
        <v>0</v>
      </c>
      <c r="GN535" s="222">
        <f t="shared" si="1303"/>
        <v>0</v>
      </c>
      <c r="GO535" s="222">
        <f t="shared" si="1304"/>
        <v>0</v>
      </c>
      <c r="GP535" s="222">
        <f t="shared" si="1305"/>
        <v>0</v>
      </c>
      <c r="GQ535" s="222">
        <f t="shared" si="1306"/>
        <v>0</v>
      </c>
      <c r="GR535" s="222">
        <f t="shared" si="1307"/>
        <v>0</v>
      </c>
      <c r="GS535" s="222">
        <f t="shared" si="1308"/>
        <v>0</v>
      </c>
      <c r="GT535" s="222">
        <f t="shared" si="1309"/>
        <v>0</v>
      </c>
      <c r="GU535" s="222">
        <f t="shared" si="1310"/>
        <v>0</v>
      </c>
      <c r="GV535" s="222">
        <f t="shared" si="1311"/>
        <v>0</v>
      </c>
      <c r="GW535" s="222">
        <f t="shared" si="1312"/>
        <v>0</v>
      </c>
      <c r="GX535" s="222">
        <f t="shared" si="1313"/>
        <v>0</v>
      </c>
      <c r="GY535" s="222">
        <f t="shared" si="1314"/>
        <v>0</v>
      </c>
      <c r="GZ535" s="222">
        <f t="shared" si="1315"/>
        <v>0</v>
      </c>
      <c r="HA535" s="222">
        <f t="shared" si="1316"/>
        <v>0</v>
      </c>
      <c r="HB535" s="222">
        <f t="shared" si="1317"/>
        <v>0</v>
      </c>
      <c r="HC535" s="222">
        <f t="shared" si="1318"/>
        <v>0</v>
      </c>
      <c r="HD535" s="222">
        <f t="shared" si="1319"/>
        <v>0</v>
      </c>
      <c r="HE535" s="222">
        <f t="shared" si="1320"/>
        <v>0</v>
      </c>
      <c r="HF535" s="222">
        <f t="shared" si="1321"/>
        <v>0</v>
      </c>
      <c r="HG535" s="222">
        <f t="shared" si="1322"/>
        <v>0</v>
      </c>
      <c r="HH535" s="222">
        <f t="shared" si="1323"/>
        <v>0</v>
      </c>
      <c r="HI535" s="222">
        <f t="shared" si="1324"/>
        <v>0</v>
      </c>
      <c r="HJ535" s="222">
        <f t="shared" si="1325"/>
        <v>0</v>
      </c>
      <c r="HK535" s="222">
        <f t="shared" si="1326"/>
        <v>0</v>
      </c>
      <c r="HL535" s="222">
        <f t="shared" si="1327"/>
        <v>0</v>
      </c>
      <c r="HM535" s="222">
        <f t="shared" si="1328"/>
        <v>0</v>
      </c>
      <c r="HN535" s="222">
        <f t="shared" si="1329"/>
        <v>0</v>
      </c>
      <c r="HO535" s="222">
        <f t="shared" si="1330"/>
        <v>0</v>
      </c>
      <c r="HP535" s="222">
        <f t="shared" si="1331"/>
        <v>0</v>
      </c>
      <c r="HQ535" s="222">
        <f t="shared" si="1332"/>
        <v>0</v>
      </c>
      <c r="HR535" s="222">
        <f t="shared" si="1333"/>
        <v>0</v>
      </c>
      <c r="HS535" s="222">
        <f t="shared" si="1334"/>
        <v>0</v>
      </c>
      <c r="HT535" s="222">
        <f t="shared" si="1335"/>
        <v>0</v>
      </c>
      <c r="HU535" s="222">
        <f t="shared" si="1336"/>
        <v>0</v>
      </c>
      <c r="HV535" s="222">
        <f t="shared" si="1337"/>
        <v>0</v>
      </c>
      <c r="HW535" s="222">
        <f t="shared" si="1338"/>
        <v>0</v>
      </c>
      <c r="HX535" s="222">
        <f t="shared" si="1339"/>
        <v>0</v>
      </c>
      <c r="HY535" s="222">
        <f t="shared" si="1340"/>
        <v>0</v>
      </c>
      <c r="HZ535" s="222">
        <f t="shared" si="1341"/>
        <v>0</v>
      </c>
      <c r="IA535" s="222">
        <f t="shared" si="1342"/>
        <v>0</v>
      </c>
      <c r="IB535" s="222">
        <f t="shared" si="1343"/>
        <v>0</v>
      </c>
      <c r="IC535" s="222">
        <f t="shared" si="1344"/>
        <v>0</v>
      </c>
      <c r="ID535" s="222">
        <f t="shared" si="1345"/>
        <v>0</v>
      </c>
      <c r="IE535" s="222">
        <f t="shared" si="1346"/>
        <v>0</v>
      </c>
      <c r="IF535" s="222">
        <f t="shared" si="1347"/>
        <v>0</v>
      </c>
      <c r="IG535" s="222">
        <f t="shared" si="1348"/>
        <v>0</v>
      </c>
      <c r="IH535" s="222">
        <f t="shared" si="1349"/>
        <v>0</v>
      </c>
      <c r="II535" s="222">
        <f t="shared" si="1350"/>
        <v>0</v>
      </c>
      <c r="IJ535" s="222">
        <f t="shared" si="1351"/>
        <v>0</v>
      </c>
      <c r="IK535" s="222">
        <f t="shared" si="1352"/>
        <v>0</v>
      </c>
      <c r="IL535" s="222">
        <f t="shared" si="1353"/>
        <v>0</v>
      </c>
      <c r="IM535" s="222">
        <f t="shared" si="1354"/>
        <v>0</v>
      </c>
      <c r="IN535" s="222">
        <f t="shared" si="1355"/>
        <v>0</v>
      </c>
      <c r="IO535" s="222">
        <f t="shared" si="1356"/>
        <v>0</v>
      </c>
      <c r="IP535" s="222">
        <f t="shared" si="1357"/>
        <v>0</v>
      </c>
      <c r="IQ535" s="222">
        <f t="shared" si="1358"/>
        <v>0</v>
      </c>
      <c r="IR535" s="222">
        <f t="shared" si="1359"/>
        <v>0</v>
      </c>
      <c r="IS535" s="222">
        <f t="shared" si="1360"/>
        <v>0</v>
      </c>
      <c r="IT535" s="222">
        <f t="shared" si="1361"/>
        <v>0</v>
      </c>
      <c r="IU535" s="222">
        <f t="shared" si="1362"/>
        <v>0</v>
      </c>
      <c r="IV535" s="222">
        <f t="shared" si="1363"/>
        <v>0</v>
      </c>
      <c r="IW535" s="222">
        <f t="shared" si="1364"/>
        <v>0</v>
      </c>
      <c r="IX535" s="222">
        <f t="shared" si="1365"/>
        <v>0</v>
      </c>
      <c r="IY535" s="222">
        <f t="shared" si="1366"/>
        <v>0</v>
      </c>
      <c r="IZ535" s="222">
        <f t="shared" si="1367"/>
        <v>0</v>
      </c>
      <c r="JA535" s="222">
        <f t="shared" si="1368"/>
        <v>0</v>
      </c>
      <c r="JB535" s="222">
        <f t="shared" si="1369"/>
        <v>0</v>
      </c>
    </row>
    <row r="536" spans="2:262">
      <c r="B536" s="230">
        <v>175</v>
      </c>
      <c r="C536" s="229">
        <f t="shared" si="1370"/>
        <v>3.4179687500000026E-3</v>
      </c>
      <c r="D536" s="226">
        <f t="shared" ca="1" si="1113"/>
        <v>17.99999999990052</v>
      </c>
      <c r="E536" s="225">
        <f ca="1">FY361</f>
        <v>-9.9479683607184555E-11</v>
      </c>
      <c r="F536" s="224">
        <v>175</v>
      </c>
      <c r="G536" s="222">
        <f t="shared" si="1114"/>
        <v>0</v>
      </c>
      <c r="H536" s="222">
        <f t="shared" si="1115"/>
        <v>0</v>
      </c>
      <c r="I536" s="222">
        <f t="shared" si="1116"/>
        <v>0</v>
      </c>
      <c r="J536" s="222">
        <f t="shared" si="1117"/>
        <v>0</v>
      </c>
      <c r="K536" s="222">
        <f t="shared" si="1118"/>
        <v>0</v>
      </c>
      <c r="L536" s="222">
        <f t="shared" si="1119"/>
        <v>0</v>
      </c>
      <c r="M536" s="222">
        <f t="shared" si="1120"/>
        <v>0</v>
      </c>
      <c r="N536" s="222">
        <f t="shared" si="1121"/>
        <v>0</v>
      </c>
      <c r="O536" s="222">
        <f t="shared" si="1122"/>
        <v>0</v>
      </c>
      <c r="P536" s="222">
        <f t="shared" si="1123"/>
        <v>0</v>
      </c>
      <c r="Q536" s="222">
        <f t="shared" si="1124"/>
        <v>0</v>
      </c>
      <c r="R536" s="222">
        <f t="shared" si="1125"/>
        <v>0</v>
      </c>
      <c r="S536" s="222">
        <f t="shared" si="1126"/>
        <v>0</v>
      </c>
      <c r="T536" s="222">
        <f t="shared" si="1127"/>
        <v>0</v>
      </c>
      <c r="U536" s="222">
        <f t="shared" si="1128"/>
        <v>0</v>
      </c>
      <c r="V536" s="222">
        <f t="shared" si="1129"/>
        <v>0</v>
      </c>
      <c r="W536" s="222">
        <f t="shared" si="1130"/>
        <v>0</v>
      </c>
      <c r="X536" s="222">
        <f t="shared" si="1131"/>
        <v>0</v>
      </c>
      <c r="Y536" s="222">
        <f t="shared" si="1132"/>
        <v>0</v>
      </c>
      <c r="Z536" s="222">
        <f t="shared" si="1133"/>
        <v>0</v>
      </c>
      <c r="AA536" s="222">
        <f t="shared" si="1134"/>
        <v>0</v>
      </c>
      <c r="AB536" s="222">
        <f t="shared" si="1135"/>
        <v>0</v>
      </c>
      <c r="AC536" s="222">
        <f t="shared" si="1136"/>
        <v>0</v>
      </c>
      <c r="AD536" s="222">
        <f t="shared" si="1137"/>
        <v>0</v>
      </c>
      <c r="AE536" s="222">
        <f t="shared" si="1138"/>
        <v>0</v>
      </c>
      <c r="AF536" s="222">
        <f t="shared" si="1139"/>
        <v>0</v>
      </c>
      <c r="AG536" s="222">
        <f t="shared" si="1140"/>
        <v>0</v>
      </c>
      <c r="AH536" s="222">
        <f t="shared" si="1141"/>
        <v>0</v>
      </c>
      <c r="AI536" s="222">
        <f t="shared" si="1142"/>
        <v>0</v>
      </c>
      <c r="AJ536" s="222">
        <f t="shared" si="1143"/>
        <v>0</v>
      </c>
      <c r="AK536" s="222">
        <f t="shared" si="1144"/>
        <v>0</v>
      </c>
      <c r="AL536" s="222">
        <f t="shared" si="1145"/>
        <v>0</v>
      </c>
      <c r="AM536" s="222">
        <f t="shared" si="1146"/>
        <v>0</v>
      </c>
      <c r="AN536" s="222">
        <f t="shared" si="1147"/>
        <v>0</v>
      </c>
      <c r="AO536" s="222">
        <f t="shared" si="1148"/>
        <v>0</v>
      </c>
      <c r="AP536" s="222">
        <f t="shared" si="1149"/>
        <v>0</v>
      </c>
      <c r="AQ536" s="222">
        <f t="shared" si="1150"/>
        <v>0</v>
      </c>
      <c r="AR536" s="222">
        <f t="shared" si="1151"/>
        <v>0</v>
      </c>
      <c r="AS536" s="222">
        <f t="shared" si="1152"/>
        <v>0</v>
      </c>
      <c r="AT536" s="222">
        <f t="shared" si="1153"/>
        <v>0</v>
      </c>
      <c r="AU536" s="222">
        <f t="shared" si="1154"/>
        <v>0</v>
      </c>
      <c r="AV536" s="222">
        <f t="shared" si="1155"/>
        <v>0</v>
      </c>
      <c r="AW536" s="222">
        <f t="shared" si="1156"/>
        <v>0</v>
      </c>
      <c r="AX536" s="222">
        <f t="shared" si="1157"/>
        <v>0</v>
      </c>
      <c r="AY536" s="222">
        <f t="shared" si="1158"/>
        <v>0</v>
      </c>
      <c r="AZ536" s="222">
        <f t="shared" si="1159"/>
        <v>0</v>
      </c>
      <c r="BA536" s="222">
        <f t="shared" si="1160"/>
        <v>0</v>
      </c>
      <c r="BB536" s="222">
        <f t="shared" si="1161"/>
        <v>0</v>
      </c>
      <c r="BC536" s="222">
        <f t="shared" si="1162"/>
        <v>0</v>
      </c>
      <c r="BD536" s="222">
        <f t="shared" si="1163"/>
        <v>0</v>
      </c>
      <c r="BE536" s="222">
        <f t="shared" si="1164"/>
        <v>0</v>
      </c>
      <c r="BF536" s="222">
        <f t="shared" si="1165"/>
        <v>0</v>
      </c>
      <c r="BG536" s="222">
        <f t="shared" si="1166"/>
        <v>0</v>
      </c>
      <c r="BH536" s="222">
        <f t="shared" si="1167"/>
        <v>0</v>
      </c>
      <c r="BI536" s="222">
        <f t="shared" si="1168"/>
        <v>0</v>
      </c>
      <c r="BJ536" s="222">
        <f t="shared" si="1169"/>
        <v>0</v>
      </c>
      <c r="BK536" s="222">
        <f t="shared" si="1170"/>
        <v>0</v>
      </c>
      <c r="BL536" s="222">
        <f t="shared" si="1171"/>
        <v>0</v>
      </c>
      <c r="BM536" s="222">
        <f t="shared" si="1172"/>
        <v>0</v>
      </c>
      <c r="BN536" s="222">
        <f t="shared" si="1173"/>
        <v>0</v>
      </c>
      <c r="BO536" s="222">
        <f t="shared" si="1174"/>
        <v>0</v>
      </c>
      <c r="BP536" s="222">
        <f t="shared" si="1175"/>
        <v>0</v>
      </c>
      <c r="BQ536" s="222">
        <f t="shared" si="1176"/>
        <v>0</v>
      </c>
      <c r="BR536" s="222">
        <f t="shared" si="1177"/>
        <v>0</v>
      </c>
      <c r="BS536" s="222">
        <f t="shared" si="1178"/>
        <v>0</v>
      </c>
      <c r="BT536" s="222">
        <f t="shared" si="1179"/>
        <v>0</v>
      </c>
      <c r="BU536" s="222">
        <f t="shared" si="1180"/>
        <v>0</v>
      </c>
      <c r="BV536" s="222">
        <f t="shared" si="1181"/>
        <v>0</v>
      </c>
      <c r="BW536" s="222">
        <f t="shared" si="1182"/>
        <v>0</v>
      </c>
      <c r="BX536" s="222">
        <f t="shared" si="1183"/>
        <v>0</v>
      </c>
      <c r="BY536" s="222">
        <f t="shared" si="1184"/>
        <v>0</v>
      </c>
      <c r="BZ536" s="222">
        <f t="shared" si="1185"/>
        <v>0</v>
      </c>
      <c r="CA536" s="222">
        <f t="shared" si="1186"/>
        <v>0</v>
      </c>
      <c r="CB536" s="222">
        <f t="shared" si="1187"/>
        <v>0</v>
      </c>
      <c r="CC536" s="222">
        <f t="shared" si="1188"/>
        <v>0</v>
      </c>
      <c r="CD536" s="222">
        <f t="shared" si="1189"/>
        <v>0</v>
      </c>
      <c r="CE536" s="222">
        <f t="shared" si="1190"/>
        <v>0</v>
      </c>
      <c r="CF536" s="222">
        <f t="shared" si="1191"/>
        <v>0</v>
      </c>
      <c r="CG536" s="222">
        <f t="shared" si="1192"/>
        <v>0</v>
      </c>
      <c r="CH536" s="222">
        <f t="shared" si="1193"/>
        <v>0</v>
      </c>
      <c r="CI536" s="222">
        <f t="shared" si="1194"/>
        <v>0</v>
      </c>
      <c r="CJ536" s="222">
        <f t="shared" si="1195"/>
        <v>0</v>
      </c>
      <c r="CK536" s="222">
        <f t="shared" si="1196"/>
        <v>0</v>
      </c>
      <c r="CL536" s="222">
        <f t="shared" si="1197"/>
        <v>0</v>
      </c>
      <c r="CM536" s="222">
        <f t="shared" si="1198"/>
        <v>0</v>
      </c>
      <c r="CN536" s="222">
        <f t="shared" si="1199"/>
        <v>0</v>
      </c>
      <c r="CO536" s="222">
        <f t="shared" si="1200"/>
        <v>0</v>
      </c>
      <c r="CP536" s="222">
        <f t="shared" si="1201"/>
        <v>0</v>
      </c>
      <c r="CQ536" s="222">
        <f t="shared" si="1202"/>
        <v>0</v>
      </c>
      <c r="CR536" s="222">
        <f t="shared" si="1203"/>
        <v>0</v>
      </c>
      <c r="CS536" s="222">
        <f t="shared" si="1204"/>
        <v>0</v>
      </c>
      <c r="CT536" s="222">
        <f t="shared" si="1205"/>
        <v>0</v>
      </c>
      <c r="CU536" s="222">
        <f t="shared" si="1206"/>
        <v>0</v>
      </c>
      <c r="CV536" s="222">
        <f t="shared" si="1207"/>
        <v>0</v>
      </c>
      <c r="CW536" s="222">
        <f t="shared" si="1208"/>
        <v>0</v>
      </c>
      <c r="CX536" s="222">
        <f t="shared" si="1209"/>
        <v>0</v>
      </c>
      <c r="CY536" s="222">
        <f t="shared" si="1210"/>
        <v>0</v>
      </c>
      <c r="CZ536" s="222">
        <f t="shared" si="1211"/>
        <v>0</v>
      </c>
      <c r="DA536" s="222">
        <f t="shared" si="1212"/>
        <v>0</v>
      </c>
      <c r="DB536" s="222">
        <f t="shared" si="1213"/>
        <v>0</v>
      </c>
      <c r="DC536" s="222">
        <f t="shared" si="1214"/>
        <v>0</v>
      </c>
      <c r="DD536" s="222">
        <f t="shared" si="1215"/>
        <v>0</v>
      </c>
      <c r="DE536" s="222">
        <f t="shared" si="1216"/>
        <v>0</v>
      </c>
      <c r="DF536" s="222">
        <f t="shared" si="1217"/>
        <v>0</v>
      </c>
      <c r="DG536" s="222">
        <f t="shared" si="1218"/>
        <v>0</v>
      </c>
      <c r="DH536" s="222">
        <f t="shared" si="1219"/>
        <v>0</v>
      </c>
      <c r="DI536" s="222">
        <f t="shared" si="1220"/>
        <v>0</v>
      </c>
      <c r="DJ536" s="222">
        <f t="shared" si="1221"/>
        <v>0</v>
      </c>
      <c r="DK536" s="222">
        <f t="shared" si="1222"/>
        <v>0</v>
      </c>
      <c r="DL536" s="222">
        <f t="shared" si="1223"/>
        <v>0</v>
      </c>
      <c r="DM536" s="222">
        <f t="shared" si="1224"/>
        <v>0</v>
      </c>
      <c r="DN536" s="222">
        <f t="shared" si="1225"/>
        <v>0</v>
      </c>
      <c r="DO536" s="222">
        <f t="shared" si="1226"/>
        <v>0</v>
      </c>
      <c r="DP536" s="222">
        <f t="shared" si="1227"/>
        <v>0</v>
      </c>
      <c r="DQ536" s="222">
        <f t="shared" si="1228"/>
        <v>0</v>
      </c>
      <c r="DR536" s="222">
        <f t="shared" si="1229"/>
        <v>0</v>
      </c>
      <c r="DS536" s="222">
        <f t="shared" si="1230"/>
        <v>0</v>
      </c>
      <c r="DT536" s="222">
        <f t="shared" si="1231"/>
        <v>0</v>
      </c>
      <c r="DU536" s="222">
        <f t="shared" si="1232"/>
        <v>0</v>
      </c>
      <c r="DV536" s="222">
        <f t="shared" si="1233"/>
        <v>0</v>
      </c>
      <c r="DW536" s="222">
        <f t="shared" si="1234"/>
        <v>0</v>
      </c>
      <c r="DX536" s="222">
        <f t="shared" si="1235"/>
        <v>0</v>
      </c>
      <c r="DY536" s="222">
        <f t="shared" si="1236"/>
        <v>0</v>
      </c>
      <c r="DZ536" s="222">
        <f t="shared" si="1237"/>
        <v>0</v>
      </c>
      <c r="EA536" s="222">
        <f t="shared" si="1238"/>
        <v>0</v>
      </c>
      <c r="EB536" s="222">
        <f t="shared" si="1239"/>
        <v>0</v>
      </c>
      <c r="EC536" s="222">
        <f t="shared" si="1240"/>
        <v>0</v>
      </c>
      <c r="ED536" s="222">
        <f t="shared" si="1241"/>
        <v>0</v>
      </c>
      <c r="EE536" s="222">
        <f t="shared" si="1242"/>
        <v>0</v>
      </c>
      <c r="EF536" s="222">
        <f t="shared" si="1243"/>
        <v>0</v>
      </c>
      <c r="EG536" s="222">
        <f t="shared" si="1244"/>
        <v>0</v>
      </c>
      <c r="EH536" s="222">
        <f t="shared" si="1245"/>
        <v>0</v>
      </c>
      <c r="EI536" s="222">
        <f t="shared" si="1246"/>
        <v>0</v>
      </c>
      <c r="EJ536" s="222">
        <f t="shared" si="1247"/>
        <v>0</v>
      </c>
      <c r="EK536" s="222">
        <f t="shared" si="1248"/>
        <v>0</v>
      </c>
      <c r="EL536" s="222">
        <f t="shared" si="1249"/>
        <v>0</v>
      </c>
      <c r="EM536" s="222">
        <f t="shared" si="1250"/>
        <v>0</v>
      </c>
      <c r="EN536" s="222">
        <f t="shared" si="1251"/>
        <v>0</v>
      </c>
      <c r="EO536" s="222">
        <f t="shared" si="1252"/>
        <v>0</v>
      </c>
      <c r="EP536" s="222">
        <f t="shared" si="1253"/>
        <v>0</v>
      </c>
      <c r="EQ536" s="222">
        <f t="shared" si="1254"/>
        <v>0</v>
      </c>
      <c r="ER536" s="222">
        <f t="shared" si="1255"/>
        <v>0</v>
      </c>
      <c r="ES536" s="222">
        <f t="shared" si="1256"/>
        <v>0</v>
      </c>
      <c r="ET536" s="222">
        <f t="shared" si="1257"/>
        <v>0</v>
      </c>
      <c r="EU536" s="222">
        <f t="shared" si="1258"/>
        <v>0</v>
      </c>
      <c r="EV536" s="222">
        <f t="shared" si="1259"/>
        <v>0</v>
      </c>
      <c r="EW536" s="222">
        <f t="shared" si="1260"/>
        <v>0</v>
      </c>
      <c r="EX536" s="222">
        <f t="shared" si="1261"/>
        <v>0</v>
      </c>
      <c r="EY536" s="222">
        <f t="shared" si="1262"/>
        <v>0</v>
      </c>
      <c r="EZ536" s="222">
        <f t="shared" si="1263"/>
        <v>0</v>
      </c>
      <c r="FA536" s="222">
        <f t="shared" si="1264"/>
        <v>0</v>
      </c>
      <c r="FB536" s="222">
        <f t="shared" si="1265"/>
        <v>0</v>
      </c>
      <c r="FC536" s="222">
        <f t="shared" si="1266"/>
        <v>0</v>
      </c>
      <c r="FD536" s="222">
        <f t="shared" si="1267"/>
        <v>0</v>
      </c>
      <c r="FE536" s="222">
        <f t="shared" si="1268"/>
        <v>0</v>
      </c>
      <c r="FF536" s="222">
        <f t="shared" si="1269"/>
        <v>0</v>
      </c>
      <c r="FG536" s="222">
        <f t="shared" si="1270"/>
        <v>0</v>
      </c>
      <c r="FH536" s="222">
        <f t="shared" si="1271"/>
        <v>0</v>
      </c>
      <c r="FI536" s="222">
        <f t="shared" si="1272"/>
        <v>0</v>
      </c>
      <c r="FJ536" s="222">
        <f t="shared" si="1273"/>
        <v>0</v>
      </c>
      <c r="FK536" s="222">
        <f t="shared" si="1274"/>
        <v>0</v>
      </c>
      <c r="FL536" s="222">
        <f t="shared" si="1275"/>
        <v>0</v>
      </c>
      <c r="FM536" s="222">
        <f t="shared" si="1276"/>
        <v>0</v>
      </c>
      <c r="FN536" s="222">
        <f t="shared" si="1277"/>
        <v>0</v>
      </c>
      <c r="FO536" s="222">
        <f t="shared" si="1278"/>
        <v>0</v>
      </c>
      <c r="FP536" s="222">
        <f t="shared" si="1279"/>
        <v>0</v>
      </c>
      <c r="FQ536" s="222">
        <f t="shared" si="1280"/>
        <v>0</v>
      </c>
      <c r="FR536" s="222">
        <f t="shared" si="1281"/>
        <v>0</v>
      </c>
      <c r="FS536" s="222">
        <f t="shared" si="1282"/>
        <v>0</v>
      </c>
      <c r="FT536" s="222">
        <f t="shared" si="1283"/>
        <v>0</v>
      </c>
      <c r="FU536" s="222">
        <f t="shared" si="1284"/>
        <v>0</v>
      </c>
      <c r="FV536" s="222">
        <f t="shared" si="1285"/>
        <v>0</v>
      </c>
      <c r="FW536" s="222">
        <f t="shared" si="1286"/>
        <v>0</v>
      </c>
      <c r="FX536" s="222">
        <f t="shared" si="1287"/>
        <v>0</v>
      </c>
      <c r="FY536" s="222">
        <f t="shared" si="1288"/>
        <v>0</v>
      </c>
      <c r="FZ536" s="222">
        <f t="shared" si="1289"/>
        <v>0</v>
      </c>
      <c r="GA536" s="222">
        <f t="shared" si="1290"/>
        <v>0</v>
      </c>
      <c r="GB536" s="222">
        <f t="shared" si="1291"/>
        <v>0</v>
      </c>
      <c r="GC536" s="222">
        <f t="shared" si="1292"/>
        <v>0</v>
      </c>
      <c r="GD536" s="222">
        <f t="shared" si="1293"/>
        <v>0</v>
      </c>
      <c r="GE536" s="222">
        <f t="shared" si="1294"/>
        <v>0</v>
      </c>
      <c r="GF536" s="222">
        <f t="shared" si="1295"/>
        <v>0</v>
      </c>
      <c r="GG536" s="222">
        <f t="shared" si="1296"/>
        <v>0</v>
      </c>
      <c r="GH536" s="222">
        <f t="shared" si="1297"/>
        <v>0</v>
      </c>
      <c r="GI536" s="222">
        <f t="shared" si="1298"/>
        <v>0</v>
      </c>
      <c r="GJ536" s="222">
        <f t="shared" si="1299"/>
        <v>0</v>
      </c>
      <c r="GK536" s="222">
        <f t="shared" si="1300"/>
        <v>0</v>
      </c>
      <c r="GL536" s="222">
        <f t="shared" si="1301"/>
        <v>0</v>
      </c>
      <c r="GM536" s="222">
        <f t="shared" si="1302"/>
        <v>0</v>
      </c>
      <c r="GN536" s="222">
        <f t="shared" si="1303"/>
        <v>0</v>
      </c>
      <c r="GO536" s="222">
        <f t="shared" si="1304"/>
        <v>0</v>
      </c>
      <c r="GP536" s="222">
        <f t="shared" si="1305"/>
        <v>0</v>
      </c>
      <c r="GQ536" s="222">
        <f t="shared" si="1306"/>
        <v>0</v>
      </c>
      <c r="GR536" s="222">
        <f t="shared" si="1307"/>
        <v>0</v>
      </c>
      <c r="GS536" s="222">
        <f t="shared" si="1308"/>
        <v>0</v>
      </c>
      <c r="GT536" s="222">
        <f t="shared" si="1309"/>
        <v>0</v>
      </c>
      <c r="GU536" s="222">
        <f t="shared" si="1310"/>
        <v>0</v>
      </c>
      <c r="GV536" s="222">
        <f t="shared" si="1311"/>
        <v>0</v>
      </c>
      <c r="GW536" s="222">
        <f t="shared" si="1312"/>
        <v>0</v>
      </c>
      <c r="GX536" s="222">
        <f t="shared" si="1313"/>
        <v>0</v>
      </c>
      <c r="GY536" s="222">
        <f t="shared" si="1314"/>
        <v>0</v>
      </c>
      <c r="GZ536" s="222">
        <f t="shared" si="1315"/>
        <v>0</v>
      </c>
      <c r="HA536" s="222">
        <f t="shared" si="1316"/>
        <v>0</v>
      </c>
      <c r="HB536" s="222">
        <f t="shared" si="1317"/>
        <v>0</v>
      </c>
      <c r="HC536" s="222">
        <f t="shared" si="1318"/>
        <v>0</v>
      </c>
      <c r="HD536" s="222">
        <f t="shared" si="1319"/>
        <v>0</v>
      </c>
      <c r="HE536" s="222">
        <f t="shared" si="1320"/>
        <v>0</v>
      </c>
      <c r="HF536" s="222">
        <f t="shared" si="1321"/>
        <v>0</v>
      </c>
      <c r="HG536" s="222">
        <f t="shared" si="1322"/>
        <v>0</v>
      </c>
      <c r="HH536" s="222">
        <f t="shared" si="1323"/>
        <v>0</v>
      </c>
      <c r="HI536" s="222">
        <f t="shared" si="1324"/>
        <v>0</v>
      </c>
      <c r="HJ536" s="222">
        <f t="shared" si="1325"/>
        <v>0</v>
      </c>
      <c r="HK536" s="222">
        <f t="shared" si="1326"/>
        <v>0</v>
      </c>
      <c r="HL536" s="222">
        <f t="shared" si="1327"/>
        <v>0</v>
      </c>
      <c r="HM536" s="222">
        <f t="shared" si="1328"/>
        <v>0</v>
      </c>
      <c r="HN536" s="222">
        <f t="shared" si="1329"/>
        <v>0</v>
      </c>
      <c r="HO536" s="222">
        <f t="shared" si="1330"/>
        <v>0</v>
      </c>
      <c r="HP536" s="222">
        <f t="shared" si="1331"/>
        <v>0</v>
      </c>
      <c r="HQ536" s="222">
        <f t="shared" si="1332"/>
        <v>0</v>
      </c>
      <c r="HR536" s="222">
        <f t="shared" si="1333"/>
        <v>0</v>
      </c>
      <c r="HS536" s="222">
        <f t="shared" si="1334"/>
        <v>0</v>
      </c>
      <c r="HT536" s="222">
        <f t="shared" si="1335"/>
        <v>0</v>
      </c>
      <c r="HU536" s="222">
        <f t="shared" si="1336"/>
        <v>0</v>
      </c>
      <c r="HV536" s="222">
        <f t="shared" si="1337"/>
        <v>0</v>
      </c>
      <c r="HW536" s="222">
        <f t="shared" si="1338"/>
        <v>0</v>
      </c>
      <c r="HX536" s="222">
        <f t="shared" si="1339"/>
        <v>0</v>
      </c>
      <c r="HY536" s="222">
        <f t="shared" si="1340"/>
        <v>0</v>
      </c>
      <c r="HZ536" s="222">
        <f t="shared" si="1341"/>
        <v>0</v>
      </c>
      <c r="IA536" s="222">
        <f t="shared" si="1342"/>
        <v>0</v>
      </c>
      <c r="IB536" s="222">
        <f t="shared" si="1343"/>
        <v>0</v>
      </c>
      <c r="IC536" s="222">
        <f t="shared" si="1344"/>
        <v>0</v>
      </c>
      <c r="ID536" s="222">
        <f t="shared" si="1345"/>
        <v>0</v>
      </c>
      <c r="IE536" s="222">
        <f t="shared" si="1346"/>
        <v>0</v>
      </c>
      <c r="IF536" s="222">
        <f t="shared" si="1347"/>
        <v>0</v>
      </c>
      <c r="IG536" s="222">
        <f t="shared" si="1348"/>
        <v>0</v>
      </c>
      <c r="IH536" s="222">
        <f t="shared" si="1349"/>
        <v>0</v>
      </c>
      <c r="II536" s="222">
        <f t="shared" si="1350"/>
        <v>0</v>
      </c>
      <c r="IJ536" s="222">
        <f t="shared" si="1351"/>
        <v>0</v>
      </c>
      <c r="IK536" s="222">
        <f t="shared" si="1352"/>
        <v>0</v>
      </c>
      <c r="IL536" s="222">
        <f t="shared" si="1353"/>
        <v>0</v>
      </c>
      <c r="IM536" s="222">
        <f t="shared" si="1354"/>
        <v>0</v>
      </c>
      <c r="IN536" s="222">
        <f t="shared" si="1355"/>
        <v>0</v>
      </c>
      <c r="IO536" s="222">
        <f t="shared" si="1356"/>
        <v>0</v>
      </c>
      <c r="IP536" s="222">
        <f t="shared" si="1357"/>
        <v>0</v>
      </c>
      <c r="IQ536" s="222">
        <f t="shared" si="1358"/>
        <v>0</v>
      </c>
      <c r="IR536" s="222">
        <f t="shared" si="1359"/>
        <v>0</v>
      </c>
      <c r="IS536" s="222">
        <f t="shared" si="1360"/>
        <v>0</v>
      </c>
      <c r="IT536" s="222">
        <f t="shared" si="1361"/>
        <v>0</v>
      </c>
      <c r="IU536" s="222">
        <f t="shared" si="1362"/>
        <v>0</v>
      </c>
      <c r="IV536" s="222">
        <f t="shared" si="1363"/>
        <v>0</v>
      </c>
      <c r="IW536" s="222">
        <f t="shared" si="1364"/>
        <v>0</v>
      </c>
      <c r="IX536" s="222">
        <f t="shared" si="1365"/>
        <v>0</v>
      </c>
      <c r="IY536" s="222">
        <f t="shared" si="1366"/>
        <v>0</v>
      </c>
      <c r="IZ536" s="222">
        <f t="shared" si="1367"/>
        <v>0</v>
      </c>
      <c r="JA536" s="222">
        <f t="shared" si="1368"/>
        <v>0</v>
      </c>
      <c r="JB536" s="222">
        <f t="shared" si="1369"/>
        <v>0</v>
      </c>
    </row>
    <row r="537" spans="2:262">
      <c r="B537" s="230">
        <v>176</v>
      </c>
      <c r="C537" s="229">
        <f t="shared" si="1370"/>
        <v>3.4375000000000026E-3</v>
      </c>
      <c r="D537" s="226">
        <f t="shared" ca="1" si="1113"/>
        <v>17.999999999896623</v>
      </c>
      <c r="E537" s="225">
        <f ca="1">FZ361</f>
        <v>-1.0337642580287168E-10</v>
      </c>
      <c r="F537" s="224">
        <v>176</v>
      </c>
      <c r="G537" s="222">
        <f t="shared" si="1114"/>
        <v>0</v>
      </c>
      <c r="H537" s="222">
        <f t="shared" si="1115"/>
        <v>0</v>
      </c>
      <c r="I537" s="222">
        <f t="shared" si="1116"/>
        <v>0</v>
      </c>
      <c r="J537" s="222">
        <f t="shared" si="1117"/>
        <v>0</v>
      </c>
      <c r="K537" s="222">
        <f t="shared" si="1118"/>
        <v>0</v>
      </c>
      <c r="L537" s="222">
        <f t="shared" si="1119"/>
        <v>0</v>
      </c>
      <c r="M537" s="222">
        <f t="shared" si="1120"/>
        <v>0</v>
      </c>
      <c r="N537" s="222">
        <f t="shared" si="1121"/>
        <v>0</v>
      </c>
      <c r="O537" s="222">
        <f t="shared" si="1122"/>
        <v>0</v>
      </c>
      <c r="P537" s="222">
        <f t="shared" si="1123"/>
        <v>0</v>
      </c>
      <c r="Q537" s="222">
        <f t="shared" si="1124"/>
        <v>0</v>
      </c>
      <c r="R537" s="222">
        <f t="shared" si="1125"/>
        <v>0</v>
      </c>
      <c r="S537" s="222">
        <f t="shared" si="1126"/>
        <v>0</v>
      </c>
      <c r="T537" s="222">
        <f t="shared" si="1127"/>
        <v>0</v>
      </c>
      <c r="U537" s="222">
        <f t="shared" si="1128"/>
        <v>0</v>
      </c>
      <c r="V537" s="222">
        <f t="shared" si="1129"/>
        <v>0</v>
      </c>
      <c r="W537" s="222">
        <f t="shared" si="1130"/>
        <v>0</v>
      </c>
      <c r="X537" s="222">
        <f t="shared" si="1131"/>
        <v>0</v>
      </c>
      <c r="Y537" s="222">
        <f t="shared" si="1132"/>
        <v>0</v>
      </c>
      <c r="Z537" s="222">
        <f t="shared" si="1133"/>
        <v>0</v>
      </c>
      <c r="AA537" s="222">
        <f t="shared" si="1134"/>
        <v>0</v>
      </c>
      <c r="AB537" s="222">
        <f t="shared" si="1135"/>
        <v>0</v>
      </c>
      <c r="AC537" s="222">
        <f t="shared" si="1136"/>
        <v>0</v>
      </c>
      <c r="AD537" s="222">
        <f t="shared" si="1137"/>
        <v>0</v>
      </c>
      <c r="AE537" s="222">
        <f t="shared" si="1138"/>
        <v>0</v>
      </c>
      <c r="AF537" s="222">
        <f t="shared" si="1139"/>
        <v>0</v>
      </c>
      <c r="AG537" s="222">
        <f t="shared" si="1140"/>
        <v>0</v>
      </c>
      <c r="AH537" s="222">
        <f t="shared" si="1141"/>
        <v>0</v>
      </c>
      <c r="AI537" s="222">
        <f t="shared" si="1142"/>
        <v>0</v>
      </c>
      <c r="AJ537" s="222">
        <f t="shared" si="1143"/>
        <v>0</v>
      </c>
      <c r="AK537" s="222">
        <f t="shared" si="1144"/>
        <v>0</v>
      </c>
      <c r="AL537" s="222">
        <f t="shared" si="1145"/>
        <v>0</v>
      </c>
      <c r="AM537" s="222">
        <f t="shared" si="1146"/>
        <v>0</v>
      </c>
      <c r="AN537" s="222">
        <f t="shared" si="1147"/>
        <v>0</v>
      </c>
      <c r="AO537" s="222">
        <f t="shared" si="1148"/>
        <v>0</v>
      </c>
      <c r="AP537" s="222">
        <f t="shared" si="1149"/>
        <v>0</v>
      </c>
      <c r="AQ537" s="222">
        <f t="shared" si="1150"/>
        <v>0</v>
      </c>
      <c r="AR537" s="222">
        <f t="shared" si="1151"/>
        <v>0</v>
      </c>
      <c r="AS537" s="222">
        <f t="shared" si="1152"/>
        <v>0</v>
      </c>
      <c r="AT537" s="222">
        <f t="shared" si="1153"/>
        <v>0</v>
      </c>
      <c r="AU537" s="222">
        <f t="shared" si="1154"/>
        <v>0</v>
      </c>
      <c r="AV537" s="222">
        <f t="shared" si="1155"/>
        <v>0</v>
      </c>
      <c r="AW537" s="222">
        <f t="shared" si="1156"/>
        <v>0</v>
      </c>
      <c r="AX537" s="222">
        <f t="shared" si="1157"/>
        <v>0</v>
      </c>
      <c r="AY537" s="222">
        <f t="shared" si="1158"/>
        <v>0</v>
      </c>
      <c r="AZ537" s="222">
        <f t="shared" si="1159"/>
        <v>0</v>
      </c>
      <c r="BA537" s="222">
        <f t="shared" si="1160"/>
        <v>0</v>
      </c>
      <c r="BB537" s="222">
        <f t="shared" si="1161"/>
        <v>0</v>
      </c>
      <c r="BC537" s="222">
        <f t="shared" si="1162"/>
        <v>0</v>
      </c>
      <c r="BD537" s="222">
        <f t="shared" si="1163"/>
        <v>0</v>
      </c>
      <c r="BE537" s="222">
        <f t="shared" si="1164"/>
        <v>0</v>
      </c>
      <c r="BF537" s="222">
        <f t="shared" si="1165"/>
        <v>0</v>
      </c>
      <c r="BG537" s="222">
        <f t="shared" si="1166"/>
        <v>0</v>
      </c>
      <c r="BH537" s="222">
        <f t="shared" si="1167"/>
        <v>0</v>
      </c>
      <c r="BI537" s="222">
        <f t="shared" si="1168"/>
        <v>0</v>
      </c>
      <c r="BJ537" s="222">
        <f t="shared" si="1169"/>
        <v>0</v>
      </c>
      <c r="BK537" s="222">
        <f t="shared" si="1170"/>
        <v>0</v>
      </c>
      <c r="BL537" s="222">
        <f t="shared" si="1171"/>
        <v>0</v>
      </c>
      <c r="BM537" s="222">
        <f t="shared" si="1172"/>
        <v>0</v>
      </c>
      <c r="BN537" s="222">
        <f t="shared" si="1173"/>
        <v>0</v>
      </c>
      <c r="BO537" s="222">
        <f t="shared" si="1174"/>
        <v>0</v>
      </c>
      <c r="BP537" s="222">
        <f t="shared" si="1175"/>
        <v>0</v>
      </c>
      <c r="BQ537" s="222">
        <f t="shared" si="1176"/>
        <v>0</v>
      </c>
      <c r="BR537" s="222">
        <f t="shared" si="1177"/>
        <v>0</v>
      </c>
      <c r="BS537" s="222">
        <f t="shared" si="1178"/>
        <v>0</v>
      </c>
      <c r="BT537" s="222">
        <f t="shared" si="1179"/>
        <v>0</v>
      </c>
      <c r="BU537" s="222">
        <f t="shared" si="1180"/>
        <v>0</v>
      </c>
      <c r="BV537" s="222">
        <f t="shared" si="1181"/>
        <v>0</v>
      </c>
      <c r="BW537" s="222">
        <f t="shared" si="1182"/>
        <v>0</v>
      </c>
      <c r="BX537" s="222">
        <f t="shared" si="1183"/>
        <v>0</v>
      </c>
      <c r="BY537" s="222">
        <f t="shared" si="1184"/>
        <v>0</v>
      </c>
      <c r="BZ537" s="222">
        <f t="shared" si="1185"/>
        <v>0</v>
      </c>
      <c r="CA537" s="222">
        <f t="shared" si="1186"/>
        <v>0</v>
      </c>
      <c r="CB537" s="222">
        <f t="shared" si="1187"/>
        <v>0</v>
      </c>
      <c r="CC537" s="222">
        <f t="shared" si="1188"/>
        <v>0</v>
      </c>
      <c r="CD537" s="222">
        <f t="shared" si="1189"/>
        <v>0</v>
      </c>
      <c r="CE537" s="222">
        <f t="shared" si="1190"/>
        <v>0</v>
      </c>
      <c r="CF537" s="222">
        <f t="shared" si="1191"/>
        <v>0</v>
      </c>
      <c r="CG537" s="222">
        <f t="shared" si="1192"/>
        <v>0</v>
      </c>
      <c r="CH537" s="222">
        <f t="shared" si="1193"/>
        <v>0</v>
      </c>
      <c r="CI537" s="222">
        <f t="shared" si="1194"/>
        <v>0</v>
      </c>
      <c r="CJ537" s="222">
        <f t="shared" si="1195"/>
        <v>0</v>
      </c>
      <c r="CK537" s="222">
        <f t="shared" si="1196"/>
        <v>0</v>
      </c>
      <c r="CL537" s="222">
        <f t="shared" si="1197"/>
        <v>0</v>
      </c>
      <c r="CM537" s="222">
        <f t="shared" si="1198"/>
        <v>0</v>
      </c>
      <c r="CN537" s="222">
        <f t="shared" si="1199"/>
        <v>0</v>
      </c>
      <c r="CO537" s="222">
        <f t="shared" si="1200"/>
        <v>0</v>
      </c>
      <c r="CP537" s="222">
        <f t="shared" si="1201"/>
        <v>0</v>
      </c>
      <c r="CQ537" s="222">
        <f t="shared" si="1202"/>
        <v>0</v>
      </c>
      <c r="CR537" s="222">
        <f t="shared" si="1203"/>
        <v>0</v>
      </c>
      <c r="CS537" s="222">
        <f t="shared" si="1204"/>
        <v>0</v>
      </c>
      <c r="CT537" s="222">
        <f t="shared" si="1205"/>
        <v>0</v>
      </c>
      <c r="CU537" s="222">
        <f t="shared" si="1206"/>
        <v>0</v>
      </c>
      <c r="CV537" s="222">
        <f t="shared" si="1207"/>
        <v>0</v>
      </c>
      <c r="CW537" s="222">
        <f t="shared" si="1208"/>
        <v>0</v>
      </c>
      <c r="CX537" s="222">
        <f t="shared" si="1209"/>
        <v>0</v>
      </c>
      <c r="CY537" s="222">
        <f t="shared" si="1210"/>
        <v>0</v>
      </c>
      <c r="CZ537" s="222">
        <f t="shared" si="1211"/>
        <v>0</v>
      </c>
      <c r="DA537" s="222">
        <f t="shared" si="1212"/>
        <v>0</v>
      </c>
      <c r="DB537" s="222">
        <f t="shared" si="1213"/>
        <v>0</v>
      </c>
      <c r="DC537" s="222">
        <f t="shared" si="1214"/>
        <v>0</v>
      </c>
      <c r="DD537" s="222">
        <f t="shared" si="1215"/>
        <v>0</v>
      </c>
      <c r="DE537" s="222">
        <f t="shared" si="1216"/>
        <v>0</v>
      </c>
      <c r="DF537" s="222">
        <f t="shared" si="1217"/>
        <v>0</v>
      </c>
      <c r="DG537" s="222">
        <f t="shared" si="1218"/>
        <v>0</v>
      </c>
      <c r="DH537" s="222">
        <f t="shared" si="1219"/>
        <v>0</v>
      </c>
      <c r="DI537" s="222">
        <f t="shared" si="1220"/>
        <v>0</v>
      </c>
      <c r="DJ537" s="222">
        <f t="shared" si="1221"/>
        <v>0</v>
      </c>
      <c r="DK537" s="222">
        <f t="shared" si="1222"/>
        <v>0</v>
      </c>
      <c r="DL537" s="222">
        <f t="shared" si="1223"/>
        <v>0</v>
      </c>
      <c r="DM537" s="222">
        <f t="shared" si="1224"/>
        <v>0</v>
      </c>
      <c r="DN537" s="222">
        <f t="shared" si="1225"/>
        <v>0</v>
      </c>
      <c r="DO537" s="222">
        <f t="shared" si="1226"/>
        <v>0</v>
      </c>
      <c r="DP537" s="222">
        <f t="shared" si="1227"/>
        <v>0</v>
      </c>
      <c r="DQ537" s="222">
        <f t="shared" si="1228"/>
        <v>0</v>
      </c>
      <c r="DR537" s="222">
        <f t="shared" si="1229"/>
        <v>0</v>
      </c>
      <c r="DS537" s="222">
        <f t="shared" si="1230"/>
        <v>0</v>
      </c>
      <c r="DT537" s="222">
        <f t="shared" si="1231"/>
        <v>0</v>
      </c>
      <c r="DU537" s="222">
        <f t="shared" si="1232"/>
        <v>0</v>
      </c>
      <c r="DV537" s="222">
        <f t="shared" si="1233"/>
        <v>0</v>
      </c>
      <c r="DW537" s="222">
        <f t="shared" si="1234"/>
        <v>0</v>
      </c>
      <c r="DX537" s="222">
        <f t="shared" si="1235"/>
        <v>0</v>
      </c>
      <c r="DY537" s="222">
        <f t="shared" si="1236"/>
        <v>0</v>
      </c>
      <c r="DZ537" s="222">
        <f t="shared" si="1237"/>
        <v>0</v>
      </c>
      <c r="EA537" s="222">
        <f t="shared" si="1238"/>
        <v>0</v>
      </c>
      <c r="EB537" s="222">
        <f t="shared" si="1239"/>
        <v>0</v>
      </c>
      <c r="EC537" s="222">
        <f t="shared" si="1240"/>
        <v>0</v>
      </c>
      <c r="ED537" s="222">
        <f t="shared" si="1241"/>
        <v>0</v>
      </c>
      <c r="EE537" s="222">
        <f t="shared" si="1242"/>
        <v>0</v>
      </c>
      <c r="EF537" s="222">
        <f t="shared" si="1243"/>
        <v>0</v>
      </c>
      <c r="EG537" s="222">
        <f t="shared" si="1244"/>
        <v>0</v>
      </c>
      <c r="EH537" s="222">
        <f t="shared" si="1245"/>
        <v>0</v>
      </c>
      <c r="EI537" s="222">
        <f t="shared" si="1246"/>
        <v>0</v>
      </c>
      <c r="EJ537" s="222">
        <f t="shared" si="1247"/>
        <v>0</v>
      </c>
      <c r="EK537" s="222">
        <f t="shared" si="1248"/>
        <v>0</v>
      </c>
      <c r="EL537" s="222">
        <f t="shared" si="1249"/>
        <v>0</v>
      </c>
      <c r="EM537" s="222">
        <f t="shared" si="1250"/>
        <v>0</v>
      </c>
      <c r="EN537" s="222">
        <f t="shared" si="1251"/>
        <v>0</v>
      </c>
      <c r="EO537" s="222">
        <f t="shared" si="1252"/>
        <v>0</v>
      </c>
      <c r="EP537" s="222">
        <f t="shared" si="1253"/>
        <v>0</v>
      </c>
      <c r="EQ537" s="222">
        <f t="shared" si="1254"/>
        <v>0</v>
      </c>
      <c r="ER537" s="222">
        <f t="shared" si="1255"/>
        <v>0</v>
      </c>
      <c r="ES537" s="222">
        <f t="shared" si="1256"/>
        <v>0</v>
      </c>
      <c r="ET537" s="222">
        <f t="shared" si="1257"/>
        <v>0</v>
      </c>
      <c r="EU537" s="222">
        <f t="shared" si="1258"/>
        <v>0</v>
      </c>
      <c r="EV537" s="222">
        <f t="shared" si="1259"/>
        <v>0</v>
      </c>
      <c r="EW537" s="222">
        <f t="shared" si="1260"/>
        <v>0</v>
      </c>
      <c r="EX537" s="222">
        <f t="shared" si="1261"/>
        <v>0</v>
      </c>
      <c r="EY537" s="222">
        <f t="shared" si="1262"/>
        <v>0</v>
      </c>
      <c r="EZ537" s="222">
        <f t="shared" si="1263"/>
        <v>0</v>
      </c>
      <c r="FA537" s="222">
        <f t="shared" si="1264"/>
        <v>0</v>
      </c>
      <c r="FB537" s="222">
        <f t="shared" si="1265"/>
        <v>0</v>
      </c>
      <c r="FC537" s="222">
        <f t="shared" si="1266"/>
        <v>0</v>
      </c>
      <c r="FD537" s="222">
        <f t="shared" si="1267"/>
        <v>0</v>
      </c>
      <c r="FE537" s="222">
        <f t="shared" si="1268"/>
        <v>0</v>
      </c>
      <c r="FF537" s="222">
        <f t="shared" si="1269"/>
        <v>0</v>
      </c>
      <c r="FG537" s="222">
        <f t="shared" si="1270"/>
        <v>0</v>
      </c>
      <c r="FH537" s="222">
        <f t="shared" si="1271"/>
        <v>0</v>
      </c>
      <c r="FI537" s="222">
        <f t="shared" si="1272"/>
        <v>0</v>
      </c>
      <c r="FJ537" s="222">
        <f t="shared" si="1273"/>
        <v>0</v>
      </c>
      <c r="FK537" s="222">
        <f t="shared" si="1274"/>
        <v>0</v>
      </c>
      <c r="FL537" s="222">
        <f t="shared" si="1275"/>
        <v>0</v>
      </c>
      <c r="FM537" s="222">
        <f t="shared" si="1276"/>
        <v>0</v>
      </c>
      <c r="FN537" s="222">
        <f t="shared" si="1277"/>
        <v>0</v>
      </c>
      <c r="FO537" s="222">
        <f t="shared" si="1278"/>
        <v>0</v>
      </c>
      <c r="FP537" s="222">
        <f t="shared" si="1279"/>
        <v>0</v>
      </c>
      <c r="FQ537" s="222">
        <f t="shared" si="1280"/>
        <v>0</v>
      </c>
      <c r="FR537" s="222">
        <f t="shared" si="1281"/>
        <v>0</v>
      </c>
      <c r="FS537" s="222">
        <f t="shared" si="1282"/>
        <v>0</v>
      </c>
      <c r="FT537" s="222">
        <f t="shared" si="1283"/>
        <v>0</v>
      </c>
      <c r="FU537" s="222">
        <f t="shared" si="1284"/>
        <v>0</v>
      </c>
      <c r="FV537" s="222">
        <f t="shared" si="1285"/>
        <v>0</v>
      </c>
      <c r="FW537" s="222">
        <f t="shared" si="1286"/>
        <v>0</v>
      </c>
      <c r="FX537" s="222">
        <f t="shared" si="1287"/>
        <v>0</v>
      </c>
      <c r="FY537" s="222">
        <f t="shared" si="1288"/>
        <v>0</v>
      </c>
      <c r="FZ537" s="222">
        <f t="shared" si="1289"/>
        <v>0</v>
      </c>
      <c r="GA537" s="222">
        <f t="shared" si="1290"/>
        <v>0</v>
      </c>
      <c r="GB537" s="222">
        <f t="shared" si="1291"/>
        <v>0</v>
      </c>
      <c r="GC537" s="222">
        <f t="shared" si="1292"/>
        <v>0</v>
      </c>
      <c r="GD537" s="222">
        <f t="shared" si="1293"/>
        <v>0</v>
      </c>
      <c r="GE537" s="222">
        <f t="shared" si="1294"/>
        <v>0</v>
      </c>
      <c r="GF537" s="222">
        <f t="shared" si="1295"/>
        <v>0</v>
      </c>
      <c r="GG537" s="222">
        <f t="shared" si="1296"/>
        <v>0</v>
      </c>
      <c r="GH537" s="222">
        <f t="shared" si="1297"/>
        <v>0</v>
      </c>
      <c r="GI537" s="222">
        <f t="shared" si="1298"/>
        <v>0</v>
      </c>
      <c r="GJ537" s="222">
        <f t="shared" si="1299"/>
        <v>0</v>
      </c>
      <c r="GK537" s="222">
        <f t="shared" si="1300"/>
        <v>0</v>
      </c>
      <c r="GL537" s="222">
        <f t="shared" si="1301"/>
        <v>0</v>
      </c>
      <c r="GM537" s="222">
        <f t="shared" si="1302"/>
        <v>0</v>
      </c>
      <c r="GN537" s="222">
        <f t="shared" si="1303"/>
        <v>0</v>
      </c>
      <c r="GO537" s="222">
        <f t="shared" si="1304"/>
        <v>0</v>
      </c>
      <c r="GP537" s="222">
        <f t="shared" si="1305"/>
        <v>0</v>
      </c>
      <c r="GQ537" s="222">
        <f t="shared" si="1306"/>
        <v>0</v>
      </c>
      <c r="GR537" s="222">
        <f t="shared" si="1307"/>
        <v>0</v>
      </c>
      <c r="GS537" s="222">
        <f t="shared" si="1308"/>
        <v>0</v>
      </c>
      <c r="GT537" s="222">
        <f t="shared" si="1309"/>
        <v>0</v>
      </c>
      <c r="GU537" s="222">
        <f t="shared" si="1310"/>
        <v>0</v>
      </c>
      <c r="GV537" s="222">
        <f t="shared" si="1311"/>
        <v>0</v>
      </c>
      <c r="GW537" s="222">
        <f t="shared" si="1312"/>
        <v>0</v>
      </c>
      <c r="GX537" s="222">
        <f t="shared" si="1313"/>
        <v>0</v>
      </c>
      <c r="GY537" s="222">
        <f t="shared" si="1314"/>
        <v>0</v>
      </c>
      <c r="GZ537" s="222">
        <f t="shared" si="1315"/>
        <v>0</v>
      </c>
      <c r="HA537" s="222">
        <f t="shared" si="1316"/>
        <v>0</v>
      </c>
      <c r="HB537" s="222">
        <f t="shared" si="1317"/>
        <v>0</v>
      </c>
      <c r="HC537" s="222">
        <f t="shared" si="1318"/>
        <v>0</v>
      </c>
      <c r="HD537" s="222">
        <f t="shared" si="1319"/>
        <v>0</v>
      </c>
      <c r="HE537" s="222">
        <f t="shared" si="1320"/>
        <v>0</v>
      </c>
      <c r="HF537" s="222">
        <f t="shared" si="1321"/>
        <v>0</v>
      </c>
      <c r="HG537" s="222">
        <f t="shared" si="1322"/>
        <v>0</v>
      </c>
      <c r="HH537" s="222">
        <f t="shared" si="1323"/>
        <v>0</v>
      </c>
      <c r="HI537" s="222">
        <f t="shared" si="1324"/>
        <v>0</v>
      </c>
      <c r="HJ537" s="222">
        <f t="shared" si="1325"/>
        <v>0</v>
      </c>
      <c r="HK537" s="222">
        <f t="shared" si="1326"/>
        <v>0</v>
      </c>
      <c r="HL537" s="222">
        <f t="shared" si="1327"/>
        <v>0</v>
      </c>
      <c r="HM537" s="222">
        <f t="shared" si="1328"/>
        <v>0</v>
      </c>
      <c r="HN537" s="222">
        <f t="shared" si="1329"/>
        <v>0</v>
      </c>
      <c r="HO537" s="222">
        <f t="shared" si="1330"/>
        <v>0</v>
      </c>
      <c r="HP537" s="222">
        <f t="shared" si="1331"/>
        <v>0</v>
      </c>
      <c r="HQ537" s="222">
        <f t="shared" si="1332"/>
        <v>0</v>
      </c>
      <c r="HR537" s="222">
        <f t="shared" si="1333"/>
        <v>0</v>
      </c>
      <c r="HS537" s="222">
        <f t="shared" si="1334"/>
        <v>0</v>
      </c>
      <c r="HT537" s="222">
        <f t="shared" si="1335"/>
        <v>0</v>
      </c>
      <c r="HU537" s="222">
        <f t="shared" si="1336"/>
        <v>0</v>
      </c>
      <c r="HV537" s="222">
        <f t="shared" si="1337"/>
        <v>0</v>
      </c>
      <c r="HW537" s="222">
        <f t="shared" si="1338"/>
        <v>0</v>
      </c>
      <c r="HX537" s="222">
        <f t="shared" si="1339"/>
        <v>0</v>
      </c>
      <c r="HY537" s="222">
        <f t="shared" si="1340"/>
        <v>0</v>
      </c>
      <c r="HZ537" s="222">
        <f t="shared" si="1341"/>
        <v>0</v>
      </c>
      <c r="IA537" s="222">
        <f t="shared" si="1342"/>
        <v>0</v>
      </c>
      <c r="IB537" s="222">
        <f t="shared" si="1343"/>
        <v>0</v>
      </c>
      <c r="IC537" s="222">
        <f t="shared" si="1344"/>
        <v>0</v>
      </c>
      <c r="ID537" s="222">
        <f t="shared" si="1345"/>
        <v>0</v>
      </c>
      <c r="IE537" s="222">
        <f t="shared" si="1346"/>
        <v>0</v>
      </c>
      <c r="IF537" s="222">
        <f t="shared" si="1347"/>
        <v>0</v>
      </c>
      <c r="IG537" s="222">
        <f t="shared" si="1348"/>
        <v>0</v>
      </c>
      <c r="IH537" s="222">
        <f t="shared" si="1349"/>
        <v>0</v>
      </c>
      <c r="II537" s="222">
        <f t="shared" si="1350"/>
        <v>0</v>
      </c>
      <c r="IJ537" s="222">
        <f t="shared" si="1351"/>
        <v>0</v>
      </c>
      <c r="IK537" s="222">
        <f t="shared" si="1352"/>
        <v>0</v>
      </c>
      <c r="IL537" s="222">
        <f t="shared" si="1353"/>
        <v>0</v>
      </c>
      <c r="IM537" s="222">
        <f t="shared" si="1354"/>
        <v>0</v>
      </c>
      <c r="IN537" s="222">
        <f t="shared" si="1355"/>
        <v>0</v>
      </c>
      <c r="IO537" s="222">
        <f t="shared" si="1356"/>
        <v>0</v>
      </c>
      <c r="IP537" s="222">
        <f t="shared" si="1357"/>
        <v>0</v>
      </c>
      <c r="IQ537" s="222">
        <f t="shared" si="1358"/>
        <v>0</v>
      </c>
      <c r="IR537" s="222">
        <f t="shared" si="1359"/>
        <v>0</v>
      </c>
      <c r="IS537" s="222">
        <f t="shared" si="1360"/>
        <v>0</v>
      </c>
      <c r="IT537" s="222">
        <f t="shared" si="1361"/>
        <v>0</v>
      </c>
      <c r="IU537" s="222">
        <f t="shared" si="1362"/>
        <v>0</v>
      </c>
      <c r="IV537" s="222">
        <f t="shared" si="1363"/>
        <v>0</v>
      </c>
      <c r="IW537" s="222">
        <f t="shared" si="1364"/>
        <v>0</v>
      </c>
      <c r="IX537" s="222">
        <f t="shared" si="1365"/>
        <v>0</v>
      </c>
      <c r="IY537" s="222">
        <f t="shared" si="1366"/>
        <v>0</v>
      </c>
      <c r="IZ537" s="222">
        <f t="shared" si="1367"/>
        <v>0</v>
      </c>
      <c r="JA537" s="222">
        <f t="shared" si="1368"/>
        <v>0</v>
      </c>
      <c r="JB537" s="222">
        <f t="shared" si="1369"/>
        <v>0</v>
      </c>
    </row>
    <row r="538" spans="2:262">
      <c r="B538" s="230">
        <v>177</v>
      </c>
      <c r="C538" s="229">
        <f t="shared" si="1370"/>
        <v>3.4570312500000026E-3</v>
      </c>
      <c r="D538" s="226">
        <f t="shared" ca="1" si="1113"/>
        <v>17.999999999903881</v>
      </c>
      <c r="E538" s="225">
        <f ca="1">GA361</f>
        <v>-9.6118400067520964E-11</v>
      </c>
      <c r="F538" s="224">
        <v>177</v>
      </c>
      <c r="G538" s="222">
        <f t="shared" si="1114"/>
        <v>0</v>
      </c>
      <c r="H538" s="222">
        <f t="shared" si="1115"/>
        <v>0</v>
      </c>
      <c r="I538" s="222">
        <f t="shared" si="1116"/>
        <v>0</v>
      </c>
      <c r="J538" s="222">
        <f t="shared" si="1117"/>
        <v>0</v>
      </c>
      <c r="K538" s="222">
        <f t="shared" si="1118"/>
        <v>0</v>
      </c>
      <c r="L538" s="222">
        <f t="shared" si="1119"/>
        <v>0</v>
      </c>
      <c r="M538" s="222">
        <f t="shared" si="1120"/>
        <v>0</v>
      </c>
      <c r="N538" s="222">
        <f t="shared" si="1121"/>
        <v>0</v>
      </c>
      <c r="O538" s="222">
        <f t="shared" si="1122"/>
        <v>0</v>
      </c>
      <c r="P538" s="222">
        <f t="shared" si="1123"/>
        <v>0</v>
      </c>
      <c r="Q538" s="222">
        <f t="shared" si="1124"/>
        <v>0</v>
      </c>
      <c r="R538" s="222">
        <f t="shared" si="1125"/>
        <v>0</v>
      </c>
      <c r="S538" s="222">
        <f t="shared" si="1126"/>
        <v>0</v>
      </c>
      <c r="T538" s="222">
        <f t="shared" si="1127"/>
        <v>0</v>
      </c>
      <c r="U538" s="222">
        <f t="shared" si="1128"/>
        <v>0</v>
      </c>
      <c r="V538" s="222">
        <f t="shared" si="1129"/>
        <v>0</v>
      </c>
      <c r="W538" s="222">
        <f t="shared" si="1130"/>
        <v>0</v>
      </c>
      <c r="X538" s="222">
        <f t="shared" si="1131"/>
        <v>0</v>
      </c>
      <c r="Y538" s="222">
        <f t="shared" si="1132"/>
        <v>0</v>
      </c>
      <c r="Z538" s="222">
        <f t="shared" si="1133"/>
        <v>0</v>
      </c>
      <c r="AA538" s="222">
        <f t="shared" si="1134"/>
        <v>0</v>
      </c>
      <c r="AB538" s="222">
        <f t="shared" si="1135"/>
        <v>0</v>
      </c>
      <c r="AC538" s="222">
        <f t="shared" si="1136"/>
        <v>0</v>
      </c>
      <c r="AD538" s="222">
        <f t="shared" si="1137"/>
        <v>0</v>
      </c>
      <c r="AE538" s="222">
        <f t="shared" si="1138"/>
        <v>0</v>
      </c>
      <c r="AF538" s="222">
        <f t="shared" si="1139"/>
        <v>0</v>
      </c>
      <c r="AG538" s="222">
        <f t="shared" si="1140"/>
        <v>0</v>
      </c>
      <c r="AH538" s="222">
        <f t="shared" si="1141"/>
        <v>0</v>
      </c>
      <c r="AI538" s="222">
        <f t="shared" si="1142"/>
        <v>0</v>
      </c>
      <c r="AJ538" s="222">
        <f t="shared" si="1143"/>
        <v>0</v>
      </c>
      <c r="AK538" s="222">
        <f t="shared" si="1144"/>
        <v>0</v>
      </c>
      <c r="AL538" s="222">
        <f t="shared" si="1145"/>
        <v>0</v>
      </c>
      <c r="AM538" s="222">
        <f t="shared" si="1146"/>
        <v>0</v>
      </c>
      <c r="AN538" s="222">
        <f t="shared" si="1147"/>
        <v>0</v>
      </c>
      <c r="AO538" s="222">
        <f t="shared" si="1148"/>
        <v>0</v>
      </c>
      <c r="AP538" s="222">
        <f t="shared" si="1149"/>
        <v>0</v>
      </c>
      <c r="AQ538" s="222">
        <f t="shared" si="1150"/>
        <v>0</v>
      </c>
      <c r="AR538" s="222">
        <f t="shared" si="1151"/>
        <v>0</v>
      </c>
      <c r="AS538" s="222">
        <f t="shared" si="1152"/>
        <v>0</v>
      </c>
      <c r="AT538" s="222">
        <f t="shared" si="1153"/>
        <v>0</v>
      </c>
      <c r="AU538" s="222">
        <f t="shared" si="1154"/>
        <v>0</v>
      </c>
      <c r="AV538" s="222">
        <f t="shared" si="1155"/>
        <v>0</v>
      </c>
      <c r="AW538" s="222">
        <f t="shared" si="1156"/>
        <v>0</v>
      </c>
      <c r="AX538" s="222">
        <f t="shared" si="1157"/>
        <v>0</v>
      </c>
      <c r="AY538" s="222">
        <f t="shared" si="1158"/>
        <v>0</v>
      </c>
      <c r="AZ538" s="222">
        <f t="shared" si="1159"/>
        <v>0</v>
      </c>
      <c r="BA538" s="222">
        <f t="shared" si="1160"/>
        <v>0</v>
      </c>
      <c r="BB538" s="222">
        <f t="shared" si="1161"/>
        <v>0</v>
      </c>
      <c r="BC538" s="222">
        <f t="shared" si="1162"/>
        <v>0</v>
      </c>
      <c r="BD538" s="222">
        <f t="shared" si="1163"/>
        <v>0</v>
      </c>
      <c r="BE538" s="222">
        <f t="shared" si="1164"/>
        <v>0</v>
      </c>
      <c r="BF538" s="222">
        <f t="shared" si="1165"/>
        <v>0</v>
      </c>
      <c r="BG538" s="222">
        <f t="shared" si="1166"/>
        <v>0</v>
      </c>
      <c r="BH538" s="222">
        <f t="shared" si="1167"/>
        <v>0</v>
      </c>
      <c r="BI538" s="222">
        <f t="shared" si="1168"/>
        <v>0</v>
      </c>
      <c r="BJ538" s="222">
        <f t="shared" si="1169"/>
        <v>0</v>
      </c>
      <c r="BK538" s="222">
        <f t="shared" si="1170"/>
        <v>0</v>
      </c>
      <c r="BL538" s="222">
        <f t="shared" si="1171"/>
        <v>0</v>
      </c>
      <c r="BM538" s="222">
        <f t="shared" si="1172"/>
        <v>0</v>
      </c>
      <c r="BN538" s="222">
        <f t="shared" si="1173"/>
        <v>0</v>
      </c>
      <c r="BO538" s="222">
        <f t="shared" si="1174"/>
        <v>0</v>
      </c>
      <c r="BP538" s="222">
        <f t="shared" si="1175"/>
        <v>0</v>
      </c>
      <c r="BQ538" s="222">
        <f t="shared" si="1176"/>
        <v>0</v>
      </c>
      <c r="BR538" s="222">
        <f t="shared" si="1177"/>
        <v>0</v>
      </c>
      <c r="BS538" s="222">
        <f t="shared" si="1178"/>
        <v>0</v>
      </c>
      <c r="BT538" s="222">
        <f t="shared" si="1179"/>
        <v>0</v>
      </c>
      <c r="BU538" s="222">
        <f t="shared" si="1180"/>
        <v>0</v>
      </c>
      <c r="BV538" s="222">
        <f t="shared" si="1181"/>
        <v>0</v>
      </c>
      <c r="BW538" s="222">
        <f t="shared" si="1182"/>
        <v>0</v>
      </c>
      <c r="BX538" s="222">
        <f t="shared" si="1183"/>
        <v>0</v>
      </c>
      <c r="BY538" s="222">
        <f t="shared" si="1184"/>
        <v>0</v>
      </c>
      <c r="BZ538" s="222">
        <f t="shared" si="1185"/>
        <v>0</v>
      </c>
      <c r="CA538" s="222">
        <f t="shared" si="1186"/>
        <v>0</v>
      </c>
      <c r="CB538" s="222">
        <f t="shared" si="1187"/>
        <v>0</v>
      </c>
      <c r="CC538" s="222">
        <f t="shared" si="1188"/>
        <v>0</v>
      </c>
      <c r="CD538" s="222">
        <f t="shared" si="1189"/>
        <v>0</v>
      </c>
      <c r="CE538" s="222">
        <f t="shared" si="1190"/>
        <v>0</v>
      </c>
      <c r="CF538" s="222">
        <f t="shared" si="1191"/>
        <v>0</v>
      </c>
      <c r="CG538" s="222">
        <f t="shared" si="1192"/>
        <v>0</v>
      </c>
      <c r="CH538" s="222">
        <f t="shared" si="1193"/>
        <v>0</v>
      </c>
      <c r="CI538" s="222">
        <f t="shared" si="1194"/>
        <v>0</v>
      </c>
      <c r="CJ538" s="222">
        <f t="shared" si="1195"/>
        <v>0</v>
      </c>
      <c r="CK538" s="222">
        <f t="shared" si="1196"/>
        <v>0</v>
      </c>
      <c r="CL538" s="222">
        <f t="shared" si="1197"/>
        <v>0</v>
      </c>
      <c r="CM538" s="222">
        <f t="shared" si="1198"/>
        <v>0</v>
      </c>
      <c r="CN538" s="222">
        <f t="shared" si="1199"/>
        <v>0</v>
      </c>
      <c r="CO538" s="222">
        <f t="shared" si="1200"/>
        <v>0</v>
      </c>
      <c r="CP538" s="222">
        <f t="shared" si="1201"/>
        <v>0</v>
      </c>
      <c r="CQ538" s="222">
        <f t="shared" si="1202"/>
        <v>0</v>
      </c>
      <c r="CR538" s="222">
        <f t="shared" si="1203"/>
        <v>0</v>
      </c>
      <c r="CS538" s="222">
        <f t="shared" si="1204"/>
        <v>0</v>
      </c>
      <c r="CT538" s="222">
        <f t="shared" si="1205"/>
        <v>0</v>
      </c>
      <c r="CU538" s="222">
        <f t="shared" si="1206"/>
        <v>0</v>
      </c>
      <c r="CV538" s="222">
        <f t="shared" si="1207"/>
        <v>0</v>
      </c>
      <c r="CW538" s="222">
        <f t="shared" si="1208"/>
        <v>0</v>
      </c>
      <c r="CX538" s="222">
        <f t="shared" si="1209"/>
        <v>0</v>
      </c>
      <c r="CY538" s="222">
        <f t="shared" si="1210"/>
        <v>0</v>
      </c>
      <c r="CZ538" s="222">
        <f t="shared" si="1211"/>
        <v>0</v>
      </c>
      <c r="DA538" s="222">
        <f t="shared" si="1212"/>
        <v>0</v>
      </c>
      <c r="DB538" s="222">
        <f t="shared" si="1213"/>
        <v>0</v>
      </c>
      <c r="DC538" s="222">
        <f t="shared" si="1214"/>
        <v>0</v>
      </c>
      <c r="DD538" s="222">
        <f t="shared" si="1215"/>
        <v>0</v>
      </c>
      <c r="DE538" s="222">
        <f t="shared" si="1216"/>
        <v>0</v>
      </c>
      <c r="DF538" s="222">
        <f t="shared" si="1217"/>
        <v>0</v>
      </c>
      <c r="DG538" s="222">
        <f t="shared" si="1218"/>
        <v>0</v>
      </c>
      <c r="DH538" s="222">
        <f t="shared" si="1219"/>
        <v>0</v>
      </c>
      <c r="DI538" s="222">
        <f t="shared" si="1220"/>
        <v>0</v>
      </c>
      <c r="DJ538" s="222">
        <f t="shared" si="1221"/>
        <v>0</v>
      </c>
      <c r="DK538" s="222">
        <f t="shared" si="1222"/>
        <v>0</v>
      </c>
      <c r="DL538" s="222">
        <f t="shared" si="1223"/>
        <v>0</v>
      </c>
      <c r="DM538" s="222">
        <f t="shared" si="1224"/>
        <v>0</v>
      </c>
      <c r="DN538" s="222">
        <f t="shared" si="1225"/>
        <v>0</v>
      </c>
      <c r="DO538" s="222">
        <f t="shared" si="1226"/>
        <v>0</v>
      </c>
      <c r="DP538" s="222">
        <f t="shared" si="1227"/>
        <v>0</v>
      </c>
      <c r="DQ538" s="222">
        <f t="shared" si="1228"/>
        <v>0</v>
      </c>
      <c r="DR538" s="222">
        <f t="shared" si="1229"/>
        <v>0</v>
      </c>
      <c r="DS538" s="222">
        <f t="shared" si="1230"/>
        <v>0</v>
      </c>
      <c r="DT538" s="222">
        <f t="shared" si="1231"/>
        <v>0</v>
      </c>
      <c r="DU538" s="222">
        <f t="shared" si="1232"/>
        <v>0</v>
      </c>
      <c r="DV538" s="222">
        <f t="shared" si="1233"/>
        <v>0</v>
      </c>
      <c r="DW538" s="222">
        <f t="shared" si="1234"/>
        <v>0</v>
      </c>
      <c r="DX538" s="222">
        <f t="shared" si="1235"/>
        <v>0</v>
      </c>
      <c r="DY538" s="222">
        <f t="shared" si="1236"/>
        <v>0</v>
      </c>
      <c r="DZ538" s="222">
        <f t="shared" si="1237"/>
        <v>0</v>
      </c>
      <c r="EA538" s="222">
        <f t="shared" si="1238"/>
        <v>0</v>
      </c>
      <c r="EB538" s="222">
        <f t="shared" si="1239"/>
        <v>0</v>
      </c>
      <c r="EC538" s="222">
        <f t="shared" si="1240"/>
        <v>0</v>
      </c>
      <c r="ED538" s="222">
        <f t="shared" si="1241"/>
        <v>0</v>
      </c>
      <c r="EE538" s="222">
        <f t="shared" si="1242"/>
        <v>0</v>
      </c>
      <c r="EF538" s="222">
        <f t="shared" si="1243"/>
        <v>0</v>
      </c>
      <c r="EG538" s="222">
        <f t="shared" si="1244"/>
        <v>0</v>
      </c>
      <c r="EH538" s="222">
        <f t="shared" si="1245"/>
        <v>0</v>
      </c>
      <c r="EI538" s="222">
        <f t="shared" si="1246"/>
        <v>0</v>
      </c>
      <c r="EJ538" s="222">
        <f t="shared" si="1247"/>
        <v>0</v>
      </c>
      <c r="EK538" s="222">
        <f t="shared" si="1248"/>
        <v>0</v>
      </c>
      <c r="EL538" s="222">
        <f t="shared" si="1249"/>
        <v>0</v>
      </c>
      <c r="EM538" s="222">
        <f t="shared" si="1250"/>
        <v>0</v>
      </c>
      <c r="EN538" s="222">
        <f t="shared" si="1251"/>
        <v>0</v>
      </c>
      <c r="EO538" s="222">
        <f t="shared" si="1252"/>
        <v>0</v>
      </c>
      <c r="EP538" s="222">
        <f t="shared" si="1253"/>
        <v>0</v>
      </c>
      <c r="EQ538" s="222">
        <f t="shared" si="1254"/>
        <v>0</v>
      </c>
      <c r="ER538" s="222">
        <f t="shared" si="1255"/>
        <v>0</v>
      </c>
      <c r="ES538" s="222">
        <f t="shared" si="1256"/>
        <v>0</v>
      </c>
      <c r="ET538" s="222">
        <f t="shared" si="1257"/>
        <v>0</v>
      </c>
      <c r="EU538" s="222">
        <f t="shared" si="1258"/>
        <v>0</v>
      </c>
      <c r="EV538" s="222">
        <f t="shared" si="1259"/>
        <v>0</v>
      </c>
      <c r="EW538" s="222">
        <f t="shared" si="1260"/>
        <v>0</v>
      </c>
      <c r="EX538" s="222">
        <f t="shared" si="1261"/>
        <v>0</v>
      </c>
      <c r="EY538" s="222">
        <f t="shared" si="1262"/>
        <v>0</v>
      </c>
      <c r="EZ538" s="222">
        <f t="shared" si="1263"/>
        <v>0</v>
      </c>
      <c r="FA538" s="222">
        <f t="shared" si="1264"/>
        <v>0</v>
      </c>
      <c r="FB538" s="222">
        <f t="shared" si="1265"/>
        <v>0</v>
      </c>
      <c r="FC538" s="222">
        <f t="shared" si="1266"/>
        <v>0</v>
      </c>
      <c r="FD538" s="222">
        <f t="shared" si="1267"/>
        <v>0</v>
      </c>
      <c r="FE538" s="222">
        <f t="shared" si="1268"/>
        <v>0</v>
      </c>
      <c r="FF538" s="222">
        <f t="shared" si="1269"/>
        <v>0</v>
      </c>
      <c r="FG538" s="222">
        <f t="shared" si="1270"/>
        <v>0</v>
      </c>
      <c r="FH538" s="222">
        <f t="shared" si="1271"/>
        <v>0</v>
      </c>
      <c r="FI538" s="222">
        <f t="shared" si="1272"/>
        <v>0</v>
      </c>
      <c r="FJ538" s="222">
        <f t="shared" si="1273"/>
        <v>0</v>
      </c>
      <c r="FK538" s="222">
        <f t="shared" si="1274"/>
        <v>0</v>
      </c>
      <c r="FL538" s="222">
        <f t="shared" si="1275"/>
        <v>0</v>
      </c>
      <c r="FM538" s="222">
        <f t="shared" si="1276"/>
        <v>0</v>
      </c>
      <c r="FN538" s="222">
        <f t="shared" si="1277"/>
        <v>0</v>
      </c>
      <c r="FO538" s="222">
        <f t="shared" si="1278"/>
        <v>0</v>
      </c>
      <c r="FP538" s="222">
        <f t="shared" si="1279"/>
        <v>0</v>
      </c>
      <c r="FQ538" s="222">
        <f t="shared" si="1280"/>
        <v>0</v>
      </c>
      <c r="FR538" s="222">
        <f t="shared" si="1281"/>
        <v>0</v>
      </c>
      <c r="FS538" s="222">
        <f t="shared" si="1282"/>
        <v>0</v>
      </c>
      <c r="FT538" s="222">
        <f t="shared" si="1283"/>
        <v>0</v>
      </c>
      <c r="FU538" s="222">
        <f t="shared" si="1284"/>
        <v>0</v>
      </c>
      <c r="FV538" s="222">
        <f t="shared" si="1285"/>
        <v>0</v>
      </c>
      <c r="FW538" s="222">
        <f t="shared" si="1286"/>
        <v>0</v>
      </c>
      <c r="FX538" s="222">
        <f t="shared" si="1287"/>
        <v>0</v>
      </c>
      <c r="FY538" s="222">
        <f t="shared" si="1288"/>
        <v>0</v>
      </c>
      <c r="FZ538" s="222">
        <f t="shared" si="1289"/>
        <v>0</v>
      </c>
      <c r="GA538" s="222">
        <f t="shared" si="1290"/>
        <v>0</v>
      </c>
      <c r="GB538" s="222">
        <f t="shared" si="1291"/>
        <v>0</v>
      </c>
      <c r="GC538" s="222">
        <f t="shared" si="1292"/>
        <v>0</v>
      </c>
      <c r="GD538" s="222">
        <f t="shared" si="1293"/>
        <v>0</v>
      </c>
      <c r="GE538" s="222">
        <f t="shared" si="1294"/>
        <v>0</v>
      </c>
      <c r="GF538" s="222">
        <f t="shared" si="1295"/>
        <v>0</v>
      </c>
      <c r="GG538" s="222">
        <f t="shared" si="1296"/>
        <v>0</v>
      </c>
      <c r="GH538" s="222">
        <f t="shared" si="1297"/>
        <v>0</v>
      </c>
      <c r="GI538" s="222">
        <f t="shared" si="1298"/>
        <v>0</v>
      </c>
      <c r="GJ538" s="222">
        <f t="shared" si="1299"/>
        <v>0</v>
      </c>
      <c r="GK538" s="222">
        <f t="shared" si="1300"/>
        <v>0</v>
      </c>
      <c r="GL538" s="222">
        <f t="shared" si="1301"/>
        <v>0</v>
      </c>
      <c r="GM538" s="222">
        <f t="shared" si="1302"/>
        <v>0</v>
      </c>
      <c r="GN538" s="222">
        <f t="shared" si="1303"/>
        <v>0</v>
      </c>
      <c r="GO538" s="222">
        <f t="shared" si="1304"/>
        <v>0</v>
      </c>
      <c r="GP538" s="222">
        <f t="shared" si="1305"/>
        <v>0</v>
      </c>
      <c r="GQ538" s="222">
        <f t="shared" si="1306"/>
        <v>0</v>
      </c>
      <c r="GR538" s="222">
        <f t="shared" si="1307"/>
        <v>0</v>
      </c>
      <c r="GS538" s="222">
        <f t="shared" si="1308"/>
        <v>0</v>
      </c>
      <c r="GT538" s="222">
        <f t="shared" si="1309"/>
        <v>0</v>
      </c>
      <c r="GU538" s="222">
        <f t="shared" si="1310"/>
        <v>0</v>
      </c>
      <c r="GV538" s="222">
        <f t="shared" si="1311"/>
        <v>0</v>
      </c>
      <c r="GW538" s="222">
        <f t="shared" si="1312"/>
        <v>0</v>
      </c>
      <c r="GX538" s="222">
        <f t="shared" si="1313"/>
        <v>0</v>
      </c>
      <c r="GY538" s="222">
        <f t="shared" si="1314"/>
        <v>0</v>
      </c>
      <c r="GZ538" s="222">
        <f t="shared" si="1315"/>
        <v>0</v>
      </c>
      <c r="HA538" s="222">
        <f t="shared" si="1316"/>
        <v>0</v>
      </c>
      <c r="HB538" s="222">
        <f t="shared" si="1317"/>
        <v>0</v>
      </c>
      <c r="HC538" s="222">
        <f t="shared" si="1318"/>
        <v>0</v>
      </c>
      <c r="HD538" s="222">
        <f t="shared" si="1319"/>
        <v>0</v>
      </c>
      <c r="HE538" s="222">
        <f t="shared" si="1320"/>
        <v>0</v>
      </c>
      <c r="HF538" s="222">
        <f t="shared" si="1321"/>
        <v>0</v>
      </c>
      <c r="HG538" s="222">
        <f t="shared" si="1322"/>
        <v>0</v>
      </c>
      <c r="HH538" s="222">
        <f t="shared" si="1323"/>
        <v>0</v>
      </c>
      <c r="HI538" s="222">
        <f t="shared" si="1324"/>
        <v>0</v>
      </c>
      <c r="HJ538" s="222">
        <f t="shared" si="1325"/>
        <v>0</v>
      </c>
      <c r="HK538" s="222">
        <f t="shared" si="1326"/>
        <v>0</v>
      </c>
      <c r="HL538" s="222">
        <f t="shared" si="1327"/>
        <v>0</v>
      </c>
      <c r="HM538" s="222">
        <f t="shared" si="1328"/>
        <v>0</v>
      </c>
      <c r="HN538" s="222">
        <f t="shared" si="1329"/>
        <v>0</v>
      </c>
      <c r="HO538" s="222">
        <f t="shared" si="1330"/>
        <v>0</v>
      </c>
      <c r="HP538" s="222">
        <f t="shared" si="1331"/>
        <v>0</v>
      </c>
      <c r="HQ538" s="222">
        <f t="shared" si="1332"/>
        <v>0</v>
      </c>
      <c r="HR538" s="222">
        <f t="shared" si="1333"/>
        <v>0</v>
      </c>
      <c r="HS538" s="222">
        <f t="shared" si="1334"/>
        <v>0</v>
      </c>
      <c r="HT538" s="222">
        <f t="shared" si="1335"/>
        <v>0</v>
      </c>
      <c r="HU538" s="222">
        <f t="shared" si="1336"/>
        <v>0</v>
      </c>
      <c r="HV538" s="222">
        <f t="shared" si="1337"/>
        <v>0</v>
      </c>
      <c r="HW538" s="222">
        <f t="shared" si="1338"/>
        <v>0</v>
      </c>
      <c r="HX538" s="222">
        <f t="shared" si="1339"/>
        <v>0</v>
      </c>
      <c r="HY538" s="222">
        <f t="shared" si="1340"/>
        <v>0</v>
      </c>
      <c r="HZ538" s="222">
        <f t="shared" si="1341"/>
        <v>0</v>
      </c>
      <c r="IA538" s="222">
        <f t="shared" si="1342"/>
        <v>0</v>
      </c>
      <c r="IB538" s="222">
        <f t="shared" si="1343"/>
        <v>0</v>
      </c>
      <c r="IC538" s="222">
        <f t="shared" si="1344"/>
        <v>0</v>
      </c>
      <c r="ID538" s="222">
        <f t="shared" si="1345"/>
        <v>0</v>
      </c>
      <c r="IE538" s="222">
        <f t="shared" si="1346"/>
        <v>0</v>
      </c>
      <c r="IF538" s="222">
        <f t="shared" si="1347"/>
        <v>0</v>
      </c>
      <c r="IG538" s="222">
        <f t="shared" si="1348"/>
        <v>0</v>
      </c>
      <c r="IH538" s="222">
        <f t="shared" si="1349"/>
        <v>0</v>
      </c>
      <c r="II538" s="222">
        <f t="shared" si="1350"/>
        <v>0</v>
      </c>
      <c r="IJ538" s="222">
        <f t="shared" si="1351"/>
        <v>0</v>
      </c>
      <c r="IK538" s="222">
        <f t="shared" si="1352"/>
        <v>0</v>
      </c>
      <c r="IL538" s="222">
        <f t="shared" si="1353"/>
        <v>0</v>
      </c>
      <c r="IM538" s="222">
        <f t="shared" si="1354"/>
        <v>0</v>
      </c>
      <c r="IN538" s="222">
        <f t="shared" si="1355"/>
        <v>0</v>
      </c>
      <c r="IO538" s="222">
        <f t="shared" si="1356"/>
        <v>0</v>
      </c>
      <c r="IP538" s="222">
        <f t="shared" si="1357"/>
        <v>0</v>
      </c>
      <c r="IQ538" s="222">
        <f t="shared" si="1358"/>
        <v>0</v>
      </c>
      <c r="IR538" s="222">
        <f t="shared" si="1359"/>
        <v>0</v>
      </c>
      <c r="IS538" s="222">
        <f t="shared" si="1360"/>
        <v>0</v>
      </c>
      <c r="IT538" s="222">
        <f t="shared" si="1361"/>
        <v>0</v>
      </c>
      <c r="IU538" s="222">
        <f t="shared" si="1362"/>
        <v>0</v>
      </c>
      <c r="IV538" s="222">
        <f t="shared" si="1363"/>
        <v>0</v>
      </c>
      <c r="IW538" s="222">
        <f t="shared" si="1364"/>
        <v>0</v>
      </c>
      <c r="IX538" s="222">
        <f t="shared" si="1365"/>
        <v>0</v>
      </c>
      <c r="IY538" s="222">
        <f t="shared" si="1366"/>
        <v>0</v>
      </c>
      <c r="IZ538" s="222">
        <f t="shared" si="1367"/>
        <v>0</v>
      </c>
      <c r="JA538" s="222">
        <f t="shared" si="1368"/>
        <v>0</v>
      </c>
      <c r="JB538" s="222">
        <f t="shared" si="1369"/>
        <v>0</v>
      </c>
    </row>
    <row r="539" spans="2:262">
      <c r="B539" s="230">
        <v>178</v>
      </c>
      <c r="C539" s="229">
        <f t="shared" si="1370"/>
        <v>3.4765625000000027E-3</v>
      </c>
      <c r="D539" s="226">
        <f t="shared" ca="1" si="1113"/>
        <v>17.999999999903</v>
      </c>
      <c r="E539" s="225">
        <f ca="1">GB361</f>
        <v>-9.7000352084063998E-11</v>
      </c>
      <c r="F539" s="224">
        <v>178</v>
      </c>
      <c r="G539" s="222">
        <f t="shared" si="1114"/>
        <v>0</v>
      </c>
      <c r="H539" s="222">
        <f t="shared" si="1115"/>
        <v>0</v>
      </c>
      <c r="I539" s="222">
        <f t="shared" si="1116"/>
        <v>0</v>
      </c>
      <c r="J539" s="222">
        <f t="shared" si="1117"/>
        <v>0</v>
      </c>
      <c r="K539" s="222">
        <f t="shared" si="1118"/>
        <v>0</v>
      </c>
      <c r="L539" s="222">
        <f t="shared" si="1119"/>
        <v>0</v>
      </c>
      <c r="M539" s="222">
        <f t="shared" si="1120"/>
        <v>0</v>
      </c>
      <c r="N539" s="222">
        <f t="shared" si="1121"/>
        <v>0</v>
      </c>
      <c r="O539" s="222">
        <f t="shared" si="1122"/>
        <v>0</v>
      </c>
      <c r="P539" s="222">
        <f t="shared" si="1123"/>
        <v>0</v>
      </c>
      <c r="Q539" s="222">
        <f t="shared" si="1124"/>
        <v>0</v>
      </c>
      <c r="R539" s="222">
        <f t="shared" si="1125"/>
        <v>0</v>
      </c>
      <c r="S539" s="222">
        <f t="shared" si="1126"/>
        <v>0</v>
      </c>
      <c r="T539" s="222">
        <f t="shared" si="1127"/>
        <v>0</v>
      </c>
      <c r="U539" s="222">
        <f t="shared" si="1128"/>
        <v>0</v>
      </c>
      <c r="V539" s="222">
        <f t="shared" si="1129"/>
        <v>0</v>
      </c>
      <c r="W539" s="222">
        <f t="shared" si="1130"/>
        <v>0</v>
      </c>
      <c r="X539" s="222">
        <f t="shared" si="1131"/>
        <v>0</v>
      </c>
      <c r="Y539" s="222">
        <f t="shared" si="1132"/>
        <v>0</v>
      </c>
      <c r="Z539" s="222">
        <f t="shared" si="1133"/>
        <v>0</v>
      </c>
      <c r="AA539" s="222">
        <f t="shared" si="1134"/>
        <v>0</v>
      </c>
      <c r="AB539" s="222">
        <f t="shared" si="1135"/>
        <v>0</v>
      </c>
      <c r="AC539" s="222">
        <f t="shared" si="1136"/>
        <v>0</v>
      </c>
      <c r="AD539" s="222">
        <f t="shared" si="1137"/>
        <v>0</v>
      </c>
      <c r="AE539" s="222">
        <f t="shared" si="1138"/>
        <v>0</v>
      </c>
      <c r="AF539" s="222">
        <f t="shared" si="1139"/>
        <v>0</v>
      </c>
      <c r="AG539" s="222">
        <f t="shared" si="1140"/>
        <v>0</v>
      </c>
      <c r="AH539" s="222">
        <f t="shared" si="1141"/>
        <v>0</v>
      </c>
      <c r="AI539" s="222">
        <f t="shared" si="1142"/>
        <v>0</v>
      </c>
      <c r="AJ539" s="222">
        <f t="shared" si="1143"/>
        <v>0</v>
      </c>
      <c r="AK539" s="222">
        <f t="shared" si="1144"/>
        <v>0</v>
      </c>
      <c r="AL539" s="222">
        <f t="shared" si="1145"/>
        <v>0</v>
      </c>
      <c r="AM539" s="222">
        <f t="shared" si="1146"/>
        <v>0</v>
      </c>
      <c r="AN539" s="222">
        <f t="shared" si="1147"/>
        <v>0</v>
      </c>
      <c r="AO539" s="222">
        <f t="shared" si="1148"/>
        <v>0</v>
      </c>
      <c r="AP539" s="222">
        <f t="shared" si="1149"/>
        <v>0</v>
      </c>
      <c r="AQ539" s="222">
        <f t="shared" si="1150"/>
        <v>0</v>
      </c>
      <c r="AR539" s="222">
        <f t="shared" si="1151"/>
        <v>0</v>
      </c>
      <c r="AS539" s="222">
        <f t="shared" si="1152"/>
        <v>0</v>
      </c>
      <c r="AT539" s="222">
        <f t="shared" si="1153"/>
        <v>0</v>
      </c>
      <c r="AU539" s="222">
        <f t="shared" si="1154"/>
        <v>0</v>
      </c>
      <c r="AV539" s="222">
        <f t="shared" si="1155"/>
        <v>0</v>
      </c>
      <c r="AW539" s="222">
        <f t="shared" si="1156"/>
        <v>0</v>
      </c>
      <c r="AX539" s="222">
        <f t="shared" si="1157"/>
        <v>0</v>
      </c>
      <c r="AY539" s="222">
        <f t="shared" si="1158"/>
        <v>0</v>
      </c>
      <c r="AZ539" s="222">
        <f t="shared" si="1159"/>
        <v>0</v>
      </c>
      <c r="BA539" s="222">
        <f t="shared" si="1160"/>
        <v>0</v>
      </c>
      <c r="BB539" s="222">
        <f t="shared" si="1161"/>
        <v>0</v>
      </c>
      <c r="BC539" s="222">
        <f t="shared" si="1162"/>
        <v>0</v>
      </c>
      <c r="BD539" s="222">
        <f t="shared" si="1163"/>
        <v>0</v>
      </c>
      <c r="BE539" s="222">
        <f t="shared" si="1164"/>
        <v>0</v>
      </c>
      <c r="BF539" s="222">
        <f t="shared" si="1165"/>
        <v>0</v>
      </c>
      <c r="BG539" s="222">
        <f t="shared" si="1166"/>
        <v>0</v>
      </c>
      <c r="BH539" s="222">
        <f t="shared" si="1167"/>
        <v>0</v>
      </c>
      <c r="BI539" s="222">
        <f t="shared" si="1168"/>
        <v>0</v>
      </c>
      <c r="BJ539" s="222">
        <f t="shared" si="1169"/>
        <v>0</v>
      </c>
      <c r="BK539" s="222">
        <f t="shared" si="1170"/>
        <v>0</v>
      </c>
      <c r="BL539" s="222">
        <f t="shared" si="1171"/>
        <v>0</v>
      </c>
      <c r="BM539" s="222">
        <f t="shared" si="1172"/>
        <v>0</v>
      </c>
      <c r="BN539" s="222">
        <f t="shared" si="1173"/>
        <v>0</v>
      </c>
      <c r="BO539" s="222">
        <f t="shared" si="1174"/>
        <v>0</v>
      </c>
      <c r="BP539" s="222">
        <f t="shared" si="1175"/>
        <v>0</v>
      </c>
      <c r="BQ539" s="222">
        <f t="shared" si="1176"/>
        <v>0</v>
      </c>
      <c r="BR539" s="222">
        <f t="shared" si="1177"/>
        <v>0</v>
      </c>
      <c r="BS539" s="222">
        <f t="shared" si="1178"/>
        <v>0</v>
      </c>
      <c r="BT539" s="222">
        <f t="shared" si="1179"/>
        <v>0</v>
      </c>
      <c r="BU539" s="222">
        <f t="shared" si="1180"/>
        <v>0</v>
      </c>
      <c r="BV539" s="222">
        <f t="shared" si="1181"/>
        <v>0</v>
      </c>
      <c r="BW539" s="222">
        <f t="shared" si="1182"/>
        <v>0</v>
      </c>
      <c r="BX539" s="222">
        <f t="shared" si="1183"/>
        <v>0</v>
      </c>
      <c r="BY539" s="222">
        <f t="shared" si="1184"/>
        <v>0</v>
      </c>
      <c r="BZ539" s="222">
        <f t="shared" si="1185"/>
        <v>0</v>
      </c>
      <c r="CA539" s="222">
        <f t="shared" si="1186"/>
        <v>0</v>
      </c>
      <c r="CB539" s="222">
        <f t="shared" si="1187"/>
        <v>0</v>
      </c>
      <c r="CC539" s="222">
        <f t="shared" si="1188"/>
        <v>0</v>
      </c>
      <c r="CD539" s="222">
        <f t="shared" si="1189"/>
        <v>0</v>
      </c>
      <c r="CE539" s="222">
        <f t="shared" si="1190"/>
        <v>0</v>
      </c>
      <c r="CF539" s="222">
        <f t="shared" si="1191"/>
        <v>0</v>
      </c>
      <c r="CG539" s="222">
        <f t="shared" si="1192"/>
        <v>0</v>
      </c>
      <c r="CH539" s="222">
        <f t="shared" si="1193"/>
        <v>0</v>
      </c>
      <c r="CI539" s="222">
        <f t="shared" si="1194"/>
        <v>0</v>
      </c>
      <c r="CJ539" s="222">
        <f t="shared" si="1195"/>
        <v>0</v>
      </c>
      <c r="CK539" s="222">
        <f t="shared" si="1196"/>
        <v>0</v>
      </c>
      <c r="CL539" s="222">
        <f t="shared" si="1197"/>
        <v>0</v>
      </c>
      <c r="CM539" s="222">
        <f t="shared" si="1198"/>
        <v>0</v>
      </c>
      <c r="CN539" s="222">
        <f t="shared" si="1199"/>
        <v>0</v>
      </c>
      <c r="CO539" s="222">
        <f t="shared" si="1200"/>
        <v>0</v>
      </c>
      <c r="CP539" s="222">
        <f t="shared" si="1201"/>
        <v>0</v>
      </c>
      <c r="CQ539" s="222">
        <f t="shared" si="1202"/>
        <v>0</v>
      </c>
      <c r="CR539" s="222">
        <f t="shared" si="1203"/>
        <v>0</v>
      </c>
      <c r="CS539" s="222">
        <f t="shared" si="1204"/>
        <v>0</v>
      </c>
      <c r="CT539" s="222">
        <f t="shared" si="1205"/>
        <v>0</v>
      </c>
      <c r="CU539" s="222">
        <f t="shared" si="1206"/>
        <v>0</v>
      </c>
      <c r="CV539" s="222">
        <f t="shared" si="1207"/>
        <v>0</v>
      </c>
      <c r="CW539" s="222">
        <f t="shared" si="1208"/>
        <v>0</v>
      </c>
      <c r="CX539" s="222">
        <f t="shared" si="1209"/>
        <v>0</v>
      </c>
      <c r="CY539" s="222">
        <f t="shared" si="1210"/>
        <v>0</v>
      </c>
      <c r="CZ539" s="222">
        <f t="shared" si="1211"/>
        <v>0</v>
      </c>
      <c r="DA539" s="222">
        <f t="shared" si="1212"/>
        <v>0</v>
      </c>
      <c r="DB539" s="222">
        <f t="shared" si="1213"/>
        <v>0</v>
      </c>
      <c r="DC539" s="222">
        <f t="shared" si="1214"/>
        <v>0</v>
      </c>
      <c r="DD539" s="222">
        <f t="shared" si="1215"/>
        <v>0</v>
      </c>
      <c r="DE539" s="222">
        <f t="shared" si="1216"/>
        <v>0</v>
      </c>
      <c r="DF539" s="222">
        <f t="shared" si="1217"/>
        <v>0</v>
      </c>
      <c r="DG539" s="222">
        <f t="shared" si="1218"/>
        <v>0</v>
      </c>
      <c r="DH539" s="222">
        <f t="shared" si="1219"/>
        <v>0</v>
      </c>
      <c r="DI539" s="222">
        <f t="shared" si="1220"/>
        <v>0</v>
      </c>
      <c r="DJ539" s="222">
        <f t="shared" si="1221"/>
        <v>0</v>
      </c>
      <c r="DK539" s="222">
        <f t="shared" si="1222"/>
        <v>0</v>
      </c>
      <c r="DL539" s="222">
        <f t="shared" si="1223"/>
        <v>0</v>
      </c>
      <c r="DM539" s="222">
        <f t="shared" si="1224"/>
        <v>0</v>
      </c>
      <c r="DN539" s="222">
        <f t="shared" si="1225"/>
        <v>0</v>
      </c>
      <c r="DO539" s="222">
        <f t="shared" si="1226"/>
        <v>0</v>
      </c>
      <c r="DP539" s="222">
        <f t="shared" si="1227"/>
        <v>0</v>
      </c>
      <c r="DQ539" s="222">
        <f t="shared" si="1228"/>
        <v>0</v>
      </c>
      <c r="DR539" s="222">
        <f t="shared" si="1229"/>
        <v>0</v>
      </c>
      <c r="DS539" s="222">
        <f t="shared" si="1230"/>
        <v>0</v>
      </c>
      <c r="DT539" s="222">
        <f t="shared" si="1231"/>
        <v>0</v>
      </c>
      <c r="DU539" s="222">
        <f t="shared" si="1232"/>
        <v>0</v>
      </c>
      <c r="DV539" s="222">
        <f t="shared" si="1233"/>
        <v>0</v>
      </c>
      <c r="DW539" s="222">
        <f t="shared" si="1234"/>
        <v>0</v>
      </c>
      <c r="DX539" s="222">
        <f t="shared" si="1235"/>
        <v>0</v>
      </c>
      <c r="DY539" s="222">
        <f t="shared" si="1236"/>
        <v>0</v>
      </c>
      <c r="DZ539" s="222">
        <f t="shared" si="1237"/>
        <v>0</v>
      </c>
      <c r="EA539" s="222">
        <f t="shared" si="1238"/>
        <v>0</v>
      </c>
      <c r="EB539" s="222">
        <f t="shared" si="1239"/>
        <v>0</v>
      </c>
      <c r="EC539" s="222">
        <f t="shared" si="1240"/>
        <v>0</v>
      </c>
      <c r="ED539" s="222">
        <f t="shared" si="1241"/>
        <v>0</v>
      </c>
      <c r="EE539" s="222">
        <f t="shared" si="1242"/>
        <v>0</v>
      </c>
      <c r="EF539" s="222">
        <f t="shared" si="1243"/>
        <v>0</v>
      </c>
      <c r="EG539" s="222">
        <f t="shared" si="1244"/>
        <v>0</v>
      </c>
      <c r="EH539" s="222">
        <f t="shared" si="1245"/>
        <v>0</v>
      </c>
      <c r="EI539" s="222">
        <f t="shared" si="1246"/>
        <v>0</v>
      </c>
      <c r="EJ539" s="222">
        <f t="shared" si="1247"/>
        <v>0</v>
      </c>
      <c r="EK539" s="222">
        <f t="shared" si="1248"/>
        <v>0</v>
      </c>
      <c r="EL539" s="222">
        <f t="shared" si="1249"/>
        <v>0</v>
      </c>
      <c r="EM539" s="222">
        <f t="shared" si="1250"/>
        <v>0</v>
      </c>
      <c r="EN539" s="222">
        <f t="shared" si="1251"/>
        <v>0</v>
      </c>
      <c r="EO539" s="222">
        <f t="shared" si="1252"/>
        <v>0</v>
      </c>
      <c r="EP539" s="222">
        <f t="shared" si="1253"/>
        <v>0</v>
      </c>
      <c r="EQ539" s="222">
        <f t="shared" si="1254"/>
        <v>0</v>
      </c>
      <c r="ER539" s="222">
        <f t="shared" si="1255"/>
        <v>0</v>
      </c>
      <c r="ES539" s="222">
        <f t="shared" si="1256"/>
        <v>0</v>
      </c>
      <c r="ET539" s="222">
        <f t="shared" si="1257"/>
        <v>0</v>
      </c>
      <c r="EU539" s="222">
        <f t="shared" si="1258"/>
        <v>0</v>
      </c>
      <c r="EV539" s="222">
        <f t="shared" si="1259"/>
        <v>0</v>
      </c>
      <c r="EW539" s="222">
        <f t="shared" si="1260"/>
        <v>0</v>
      </c>
      <c r="EX539" s="222">
        <f t="shared" si="1261"/>
        <v>0</v>
      </c>
      <c r="EY539" s="222">
        <f t="shared" si="1262"/>
        <v>0</v>
      </c>
      <c r="EZ539" s="222">
        <f t="shared" si="1263"/>
        <v>0</v>
      </c>
      <c r="FA539" s="222">
        <f t="shared" si="1264"/>
        <v>0</v>
      </c>
      <c r="FB539" s="222">
        <f t="shared" si="1265"/>
        <v>0</v>
      </c>
      <c r="FC539" s="222">
        <f t="shared" si="1266"/>
        <v>0</v>
      </c>
      <c r="FD539" s="222">
        <f t="shared" si="1267"/>
        <v>0</v>
      </c>
      <c r="FE539" s="222">
        <f t="shared" si="1268"/>
        <v>0</v>
      </c>
      <c r="FF539" s="222">
        <f t="shared" si="1269"/>
        <v>0</v>
      </c>
      <c r="FG539" s="222">
        <f t="shared" si="1270"/>
        <v>0</v>
      </c>
      <c r="FH539" s="222">
        <f t="shared" si="1271"/>
        <v>0</v>
      </c>
      <c r="FI539" s="222">
        <f t="shared" si="1272"/>
        <v>0</v>
      </c>
      <c r="FJ539" s="222">
        <f t="shared" si="1273"/>
        <v>0</v>
      </c>
      <c r="FK539" s="222">
        <f t="shared" si="1274"/>
        <v>0</v>
      </c>
      <c r="FL539" s="222">
        <f t="shared" si="1275"/>
        <v>0</v>
      </c>
      <c r="FM539" s="222">
        <f t="shared" si="1276"/>
        <v>0</v>
      </c>
      <c r="FN539" s="222">
        <f t="shared" si="1277"/>
        <v>0</v>
      </c>
      <c r="FO539" s="222">
        <f t="shared" si="1278"/>
        <v>0</v>
      </c>
      <c r="FP539" s="222">
        <f t="shared" si="1279"/>
        <v>0</v>
      </c>
      <c r="FQ539" s="222">
        <f t="shared" si="1280"/>
        <v>0</v>
      </c>
      <c r="FR539" s="222">
        <f t="shared" si="1281"/>
        <v>0</v>
      </c>
      <c r="FS539" s="222">
        <f t="shared" si="1282"/>
        <v>0</v>
      </c>
      <c r="FT539" s="222">
        <f t="shared" si="1283"/>
        <v>0</v>
      </c>
      <c r="FU539" s="222">
        <f t="shared" si="1284"/>
        <v>0</v>
      </c>
      <c r="FV539" s="222">
        <f t="shared" si="1285"/>
        <v>0</v>
      </c>
      <c r="FW539" s="222">
        <f t="shared" si="1286"/>
        <v>0</v>
      </c>
      <c r="FX539" s="222">
        <f t="shared" si="1287"/>
        <v>0</v>
      </c>
      <c r="FY539" s="222">
        <f t="shared" si="1288"/>
        <v>0</v>
      </c>
      <c r="FZ539" s="222">
        <f t="shared" si="1289"/>
        <v>0</v>
      </c>
      <c r="GA539" s="222">
        <f t="shared" si="1290"/>
        <v>0</v>
      </c>
      <c r="GB539" s="222">
        <f t="shared" si="1291"/>
        <v>0</v>
      </c>
      <c r="GC539" s="222">
        <f t="shared" si="1292"/>
        <v>0</v>
      </c>
      <c r="GD539" s="222">
        <f t="shared" si="1293"/>
        <v>0</v>
      </c>
      <c r="GE539" s="222">
        <f t="shared" si="1294"/>
        <v>0</v>
      </c>
      <c r="GF539" s="222">
        <f t="shared" si="1295"/>
        <v>0</v>
      </c>
      <c r="GG539" s="222">
        <f t="shared" si="1296"/>
        <v>0</v>
      </c>
      <c r="GH539" s="222">
        <f t="shared" si="1297"/>
        <v>0</v>
      </c>
      <c r="GI539" s="222">
        <f t="shared" si="1298"/>
        <v>0</v>
      </c>
      <c r="GJ539" s="222">
        <f t="shared" si="1299"/>
        <v>0</v>
      </c>
      <c r="GK539" s="222">
        <f t="shared" si="1300"/>
        <v>0</v>
      </c>
      <c r="GL539" s="222">
        <f t="shared" si="1301"/>
        <v>0</v>
      </c>
      <c r="GM539" s="222">
        <f t="shared" si="1302"/>
        <v>0</v>
      </c>
      <c r="GN539" s="222">
        <f t="shared" si="1303"/>
        <v>0</v>
      </c>
      <c r="GO539" s="222">
        <f t="shared" si="1304"/>
        <v>0</v>
      </c>
      <c r="GP539" s="222">
        <f t="shared" si="1305"/>
        <v>0</v>
      </c>
      <c r="GQ539" s="222">
        <f t="shared" si="1306"/>
        <v>0</v>
      </c>
      <c r="GR539" s="222">
        <f t="shared" si="1307"/>
        <v>0</v>
      </c>
      <c r="GS539" s="222">
        <f t="shared" si="1308"/>
        <v>0</v>
      </c>
      <c r="GT539" s="222">
        <f t="shared" si="1309"/>
        <v>0</v>
      </c>
      <c r="GU539" s="222">
        <f t="shared" si="1310"/>
        <v>0</v>
      </c>
      <c r="GV539" s="222">
        <f t="shared" si="1311"/>
        <v>0</v>
      </c>
      <c r="GW539" s="222">
        <f t="shared" si="1312"/>
        <v>0</v>
      </c>
      <c r="GX539" s="222">
        <f t="shared" si="1313"/>
        <v>0</v>
      </c>
      <c r="GY539" s="222">
        <f t="shared" si="1314"/>
        <v>0</v>
      </c>
      <c r="GZ539" s="222">
        <f t="shared" si="1315"/>
        <v>0</v>
      </c>
      <c r="HA539" s="222">
        <f t="shared" si="1316"/>
        <v>0</v>
      </c>
      <c r="HB539" s="222">
        <f t="shared" si="1317"/>
        <v>0</v>
      </c>
      <c r="HC539" s="222">
        <f t="shared" si="1318"/>
        <v>0</v>
      </c>
      <c r="HD539" s="222">
        <f t="shared" si="1319"/>
        <v>0</v>
      </c>
      <c r="HE539" s="222">
        <f t="shared" si="1320"/>
        <v>0</v>
      </c>
      <c r="HF539" s="222">
        <f t="shared" si="1321"/>
        <v>0</v>
      </c>
      <c r="HG539" s="222">
        <f t="shared" si="1322"/>
        <v>0</v>
      </c>
      <c r="HH539" s="222">
        <f t="shared" si="1323"/>
        <v>0</v>
      </c>
      <c r="HI539" s="222">
        <f t="shared" si="1324"/>
        <v>0</v>
      </c>
      <c r="HJ539" s="222">
        <f t="shared" si="1325"/>
        <v>0</v>
      </c>
      <c r="HK539" s="222">
        <f t="shared" si="1326"/>
        <v>0</v>
      </c>
      <c r="HL539" s="222">
        <f t="shared" si="1327"/>
        <v>0</v>
      </c>
      <c r="HM539" s="222">
        <f t="shared" si="1328"/>
        <v>0</v>
      </c>
      <c r="HN539" s="222">
        <f t="shared" si="1329"/>
        <v>0</v>
      </c>
      <c r="HO539" s="222">
        <f t="shared" si="1330"/>
        <v>0</v>
      </c>
      <c r="HP539" s="222">
        <f t="shared" si="1331"/>
        <v>0</v>
      </c>
      <c r="HQ539" s="222">
        <f t="shared" si="1332"/>
        <v>0</v>
      </c>
      <c r="HR539" s="222">
        <f t="shared" si="1333"/>
        <v>0</v>
      </c>
      <c r="HS539" s="222">
        <f t="shared" si="1334"/>
        <v>0</v>
      </c>
      <c r="HT539" s="222">
        <f t="shared" si="1335"/>
        <v>0</v>
      </c>
      <c r="HU539" s="222">
        <f t="shared" si="1336"/>
        <v>0</v>
      </c>
      <c r="HV539" s="222">
        <f t="shared" si="1337"/>
        <v>0</v>
      </c>
      <c r="HW539" s="222">
        <f t="shared" si="1338"/>
        <v>0</v>
      </c>
      <c r="HX539" s="222">
        <f t="shared" si="1339"/>
        <v>0</v>
      </c>
      <c r="HY539" s="222">
        <f t="shared" si="1340"/>
        <v>0</v>
      </c>
      <c r="HZ539" s="222">
        <f t="shared" si="1341"/>
        <v>0</v>
      </c>
      <c r="IA539" s="222">
        <f t="shared" si="1342"/>
        <v>0</v>
      </c>
      <c r="IB539" s="222">
        <f t="shared" si="1343"/>
        <v>0</v>
      </c>
      <c r="IC539" s="222">
        <f t="shared" si="1344"/>
        <v>0</v>
      </c>
      <c r="ID539" s="222">
        <f t="shared" si="1345"/>
        <v>0</v>
      </c>
      <c r="IE539" s="222">
        <f t="shared" si="1346"/>
        <v>0</v>
      </c>
      <c r="IF539" s="222">
        <f t="shared" si="1347"/>
        <v>0</v>
      </c>
      <c r="IG539" s="222">
        <f t="shared" si="1348"/>
        <v>0</v>
      </c>
      <c r="IH539" s="222">
        <f t="shared" si="1349"/>
        <v>0</v>
      </c>
      <c r="II539" s="222">
        <f t="shared" si="1350"/>
        <v>0</v>
      </c>
      <c r="IJ539" s="222">
        <f t="shared" si="1351"/>
        <v>0</v>
      </c>
      <c r="IK539" s="222">
        <f t="shared" si="1352"/>
        <v>0</v>
      </c>
      <c r="IL539" s="222">
        <f t="shared" si="1353"/>
        <v>0</v>
      </c>
      <c r="IM539" s="222">
        <f t="shared" si="1354"/>
        <v>0</v>
      </c>
      <c r="IN539" s="222">
        <f t="shared" si="1355"/>
        <v>0</v>
      </c>
      <c r="IO539" s="222">
        <f t="shared" si="1356"/>
        <v>0</v>
      </c>
      <c r="IP539" s="222">
        <f t="shared" si="1357"/>
        <v>0</v>
      </c>
      <c r="IQ539" s="222">
        <f t="shared" si="1358"/>
        <v>0</v>
      </c>
      <c r="IR539" s="222">
        <f t="shared" si="1359"/>
        <v>0</v>
      </c>
      <c r="IS539" s="222">
        <f t="shared" si="1360"/>
        <v>0</v>
      </c>
      <c r="IT539" s="222">
        <f t="shared" si="1361"/>
        <v>0</v>
      </c>
      <c r="IU539" s="222">
        <f t="shared" si="1362"/>
        <v>0</v>
      </c>
      <c r="IV539" s="222">
        <f t="shared" si="1363"/>
        <v>0</v>
      </c>
      <c r="IW539" s="222">
        <f t="shared" si="1364"/>
        <v>0</v>
      </c>
      <c r="IX539" s="222">
        <f t="shared" si="1365"/>
        <v>0</v>
      </c>
      <c r="IY539" s="222">
        <f t="shared" si="1366"/>
        <v>0</v>
      </c>
      <c r="IZ539" s="222">
        <f t="shared" si="1367"/>
        <v>0</v>
      </c>
      <c r="JA539" s="222">
        <f t="shared" si="1368"/>
        <v>0</v>
      </c>
      <c r="JB539" s="222">
        <f t="shared" si="1369"/>
        <v>0</v>
      </c>
    </row>
    <row r="540" spans="2:262">
      <c r="B540" s="230">
        <v>179</v>
      </c>
      <c r="C540" s="229">
        <f t="shared" si="1370"/>
        <v>3.4960937500000027E-3</v>
      </c>
      <c r="D540" s="226">
        <f t="shared" ca="1" si="1113"/>
        <v>17.999999999901494</v>
      </c>
      <c r="E540" s="225">
        <f ca="1">GC361</f>
        <v>-9.8505029547242825E-11</v>
      </c>
      <c r="F540" s="224">
        <v>179</v>
      </c>
      <c r="G540" s="222">
        <f t="shared" si="1114"/>
        <v>0</v>
      </c>
      <c r="H540" s="222">
        <f t="shared" si="1115"/>
        <v>0</v>
      </c>
      <c r="I540" s="222">
        <f t="shared" si="1116"/>
        <v>0</v>
      </c>
      <c r="J540" s="222">
        <f t="shared" si="1117"/>
        <v>0</v>
      </c>
      <c r="K540" s="222">
        <f t="shared" si="1118"/>
        <v>0</v>
      </c>
      <c r="L540" s="222">
        <f t="shared" si="1119"/>
        <v>0</v>
      </c>
      <c r="M540" s="222">
        <f t="shared" si="1120"/>
        <v>0</v>
      </c>
      <c r="N540" s="222">
        <f t="shared" si="1121"/>
        <v>0</v>
      </c>
      <c r="O540" s="222">
        <f t="shared" si="1122"/>
        <v>0</v>
      </c>
      <c r="P540" s="222">
        <f t="shared" si="1123"/>
        <v>0</v>
      </c>
      <c r="Q540" s="222">
        <f t="shared" si="1124"/>
        <v>0</v>
      </c>
      <c r="R540" s="222">
        <f t="shared" si="1125"/>
        <v>0</v>
      </c>
      <c r="S540" s="222">
        <f t="shared" si="1126"/>
        <v>0</v>
      </c>
      <c r="T540" s="222">
        <f t="shared" si="1127"/>
        <v>0</v>
      </c>
      <c r="U540" s="222">
        <f t="shared" si="1128"/>
        <v>0</v>
      </c>
      <c r="V540" s="222">
        <f t="shared" si="1129"/>
        <v>0</v>
      </c>
      <c r="W540" s="222">
        <f t="shared" si="1130"/>
        <v>0</v>
      </c>
      <c r="X540" s="222">
        <f t="shared" si="1131"/>
        <v>0</v>
      </c>
      <c r="Y540" s="222">
        <f t="shared" si="1132"/>
        <v>0</v>
      </c>
      <c r="Z540" s="222">
        <f t="shared" si="1133"/>
        <v>0</v>
      </c>
      <c r="AA540" s="222">
        <f t="shared" si="1134"/>
        <v>0</v>
      </c>
      <c r="AB540" s="222">
        <f t="shared" si="1135"/>
        <v>0</v>
      </c>
      <c r="AC540" s="222">
        <f t="shared" si="1136"/>
        <v>0</v>
      </c>
      <c r="AD540" s="222">
        <f t="shared" si="1137"/>
        <v>0</v>
      </c>
      <c r="AE540" s="222">
        <f t="shared" si="1138"/>
        <v>0</v>
      </c>
      <c r="AF540" s="222">
        <f t="shared" si="1139"/>
        <v>0</v>
      </c>
      <c r="AG540" s="222">
        <f t="shared" si="1140"/>
        <v>0</v>
      </c>
      <c r="AH540" s="222">
        <f t="shared" si="1141"/>
        <v>0</v>
      </c>
      <c r="AI540" s="222">
        <f t="shared" si="1142"/>
        <v>0</v>
      </c>
      <c r="AJ540" s="222">
        <f t="shared" si="1143"/>
        <v>0</v>
      </c>
      <c r="AK540" s="222">
        <f t="shared" si="1144"/>
        <v>0</v>
      </c>
      <c r="AL540" s="222">
        <f t="shared" si="1145"/>
        <v>0</v>
      </c>
      <c r="AM540" s="222">
        <f t="shared" si="1146"/>
        <v>0</v>
      </c>
      <c r="AN540" s="222">
        <f t="shared" si="1147"/>
        <v>0</v>
      </c>
      <c r="AO540" s="222">
        <f t="shared" si="1148"/>
        <v>0</v>
      </c>
      <c r="AP540" s="222">
        <f t="shared" si="1149"/>
        <v>0</v>
      </c>
      <c r="AQ540" s="222">
        <f t="shared" si="1150"/>
        <v>0</v>
      </c>
      <c r="AR540" s="222">
        <f t="shared" si="1151"/>
        <v>0</v>
      </c>
      <c r="AS540" s="222">
        <f t="shared" si="1152"/>
        <v>0</v>
      </c>
      <c r="AT540" s="222">
        <f t="shared" si="1153"/>
        <v>0</v>
      </c>
      <c r="AU540" s="222">
        <f t="shared" si="1154"/>
        <v>0</v>
      </c>
      <c r="AV540" s="222">
        <f t="shared" si="1155"/>
        <v>0</v>
      </c>
      <c r="AW540" s="222">
        <f t="shared" si="1156"/>
        <v>0</v>
      </c>
      <c r="AX540" s="222">
        <f t="shared" si="1157"/>
        <v>0</v>
      </c>
      <c r="AY540" s="222">
        <f t="shared" si="1158"/>
        <v>0</v>
      </c>
      <c r="AZ540" s="222">
        <f t="shared" si="1159"/>
        <v>0</v>
      </c>
      <c r="BA540" s="222">
        <f t="shared" si="1160"/>
        <v>0</v>
      </c>
      <c r="BB540" s="222">
        <f t="shared" si="1161"/>
        <v>0</v>
      </c>
      <c r="BC540" s="222">
        <f t="shared" si="1162"/>
        <v>0</v>
      </c>
      <c r="BD540" s="222">
        <f t="shared" si="1163"/>
        <v>0</v>
      </c>
      <c r="BE540" s="222">
        <f t="shared" si="1164"/>
        <v>0</v>
      </c>
      <c r="BF540" s="222">
        <f t="shared" si="1165"/>
        <v>0</v>
      </c>
      <c r="BG540" s="222">
        <f t="shared" si="1166"/>
        <v>0</v>
      </c>
      <c r="BH540" s="222">
        <f t="shared" si="1167"/>
        <v>0</v>
      </c>
      <c r="BI540" s="222">
        <f t="shared" si="1168"/>
        <v>0</v>
      </c>
      <c r="BJ540" s="222">
        <f t="shared" si="1169"/>
        <v>0</v>
      </c>
      <c r="BK540" s="222">
        <f t="shared" si="1170"/>
        <v>0</v>
      </c>
      <c r="BL540" s="222">
        <f t="shared" si="1171"/>
        <v>0</v>
      </c>
      <c r="BM540" s="222">
        <f t="shared" si="1172"/>
        <v>0</v>
      </c>
      <c r="BN540" s="222">
        <f t="shared" si="1173"/>
        <v>0</v>
      </c>
      <c r="BO540" s="222">
        <f t="shared" si="1174"/>
        <v>0</v>
      </c>
      <c r="BP540" s="222">
        <f t="shared" si="1175"/>
        <v>0</v>
      </c>
      <c r="BQ540" s="222">
        <f t="shared" si="1176"/>
        <v>0</v>
      </c>
      <c r="BR540" s="222">
        <f t="shared" si="1177"/>
        <v>0</v>
      </c>
      <c r="BS540" s="222">
        <f t="shared" si="1178"/>
        <v>0</v>
      </c>
      <c r="BT540" s="222">
        <f t="shared" si="1179"/>
        <v>0</v>
      </c>
      <c r="BU540" s="222">
        <f t="shared" si="1180"/>
        <v>0</v>
      </c>
      <c r="BV540" s="222">
        <f t="shared" si="1181"/>
        <v>0</v>
      </c>
      <c r="BW540" s="222">
        <f t="shared" si="1182"/>
        <v>0</v>
      </c>
      <c r="BX540" s="222">
        <f t="shared" si="1183"/>
        <v>0</v>
      </c>
      <c r="BY540" s="222">
        <f t="shared" si="1184"/>
        <v>0</v>
      </c>
      <c r="BZ540" s="222">
        <f t="shared" si="1185"/>
        <v>0</v>
      </c>
      <c r="CA540" s="222">
        <f t="shared" si="1186"/>
        <v>0</v>
      </c>
      <c r="CB540" s="222">
        <f t="shared" si="1187"/>
        <v>0</v>
      </c>
      <c r="CC540" s="222">
        <f t="shared" si="1188"/>
        <v>0</v>
      </c>
      <c r="CD540" s="222">
        <f t="shared" si="1189"/>
        <v>0</v>
      </c>
      <c r="CE540" s="222">
        <f t="shared" si="1190"/>
        <v>0</v>
      </c>
      <c r="CF540" s="222">
        <f t="shared" si="1191"/>
        <v>0</v>
      </c>
      <c r="CG540" s="222">
        <f t="shared" si="1192"/>
        <v>0</v>
      </c>
      <c r="CH540" s="222">
        <f t="shared" si="1193"/>
        <v>0</v>
      </c>
      <c r="CI540" s="222">
        <f t="shared" si="1194"/>
        <v>0</v>
      </c>
      <c r="CJ540" s="222">
        <f t="shared" si="1195"/>
        <v>0</v>
      </c>
      <c r="CK540" s="222">
        <f t="shared" si="1196"/>
        <v>0</v>
      </c>
      <c r="CL540" s="222">
        <f t="shared" si="1197"/>
        <v>0</v>
      </c>
      <c r="CM540" s="222">
        <f t="shared" si="1198"/>
        <v>0</v>
      </c>
      <c r="CN540" s="222">
        <f t="shared" si="1199"/>
        <v>0</v>
      </c>
      <c r="CO540" s="222">
        <f t="shared" si="1200"/>
        <v>0</v>
      </c>
      <c r="CP540" s="222">
        <f t="shared" si="1201"/>
        <v>0</v>
      </c>
      <c r="CQ540" s="222">
        <f t="shared" si="1202"/>
        <v>0</v>
      </c>
      <c r="CR540" s="222">
        <f t="shared" si="1203"/>
        <v>0</v>
      </c>
      <c r="CS540" s="222">
        <f t="shared" si="1204"/>
        <v>0</v>
      </c>
      <c r="CT540" s="222">
        <f t="shared" si="1205"/>
        <v>0</v>
      </c>
      <c r="CU540" s="222">
        <f t="shared" si="1206"/>
        <v>0</v>
      </c>
      <c r="CV540" s="222">
        <f t="shared" si="1207"/>
        <v>0</v>
      </c>
      <c r="CW540" s="222">
        <f t="shared" si="1208"/>
        <v>0</v>
      </c>
      <c r="CX540" s="222">
        <f t="shared" si="1209"/>
        <v>0</v>
      </c>
      <c r="CY540" s="222">
        <f t="shared" si="1210"/>
        <v>0</v>
      </c>
      <c r="CZ540" s="222">
        <f t="shared" si="1211"/>
        <v>0</v>
      </c>
      <c r="DA540" s="222">
        <f t="shared" si="1212"/>
        <v>0</v>
      </c>
      <c r="DB540" s="222">
        <f t="shared" si="1213"/>
        <v>0</v>
      </c>
      <c r="DC540" s="222">
        <f t="shared" si="1214"/>
        <v>0</v>
      </c>
      <c r="DD540" s="222">
        <f t="shared" si="1215"/>
        <v>0</v>
      </c>
      <c r="DE540" s="222">
        <f t="shared" si="1216"/>
        <v>0</v>
      </c>
      <c r="DF540" s="222">
        <f t="shared" si="1217"/>
        <v>0</v>
      </c>
      <c r="DG540" s="222">
        <f t="shared" si="1218"/>
        <v>0</v>
      </c>
      <c r="DH540" s="222">
        <f t="shared" si="1219"/>
        <v>0</v>
      </c>
      <c r="DI540" s="222">
        <f t="shared" si="1220"/>
        <v>0</v>
      </c>
      <c r="DJ540" s="222">
        <f t="shared" si="1221"/>
        <v>0</v>
      </c>
      <c r="DK540" s="222">
        <f t="shared" si="1222"/>
        <v>0</v>
      </c>
      <c r="DL540" s="222">
        <f t="shared" si="1223"/>
        <v>0</v>
      </c>
      <c r="DM540" s="222">
        <f t="shared" si="1224"/>
        <v>0</v>
      </c>
      <c r="DN540" s="222">
        <f t="shared" si="1225"/>
        <v>0</v>
      </c>
      <c r="DO540" s="222">
        <f t="shared" si="1226"/>
        <v>0</v>
      </c>
      <c r="DP540" s="222">
        <f t="shared" si="1227"/>
        <v>0</v>
      </c>
      <c r="DQ540" s="222">
        <f t="shared" si="1228"/>
        <v>0</v>
      </c>
      <c r="DR540" s="222">
        <f t="shared" si="1229"/>
        <v>0</v>
      </c>
      <c r="DS540" s="222">
        <f t="shared" si="1230"/>
        <v>0</v>
      </c>
      <c r="DT540" s="222">
        <f t="shared" si="1231"/>
        <v>0</v>
      </c>
      <c r="DU540" s="222">
        <f t="shared" si="1232"/>
        <v>0</v>
      </c>
      <c r="DV540" s="222">
        <f t="shared" si="1233"/>
        <v>0</v>
      </c>
      <c r="DW540" s="222">
        <f t="shared" si="1234"/>
        <v>0</v>
      </c>
      <c r="DX540" s="222">
        <f t="shared" si="1235"/>
        <v>0</v>
      </c>
      <c r="DY540" s="222">
        <f t="shared" si="1236"/>
        <v>0</v>
      </c>
      <c r="DZ540" s="222">
        <f t="shared" si="1237"/>
        <v>0</v>
      </c>
      <c r="EA540" s="222">
        <f t="shared" si="1238"/>
        <v>0</v>
      </c>
      <c r="EB540" s="222">
        <f t="shared" si="1239"/>
        <v>0</v>
      </c>
      <c r="EC540" s="222">
        <f t="shared" si="1240"/>
        <v>0</v>
      </c>
      <c r="ED540" s="222">
        <f t="shared" si="1241"/>
        <v>0</v>
      </c>
      <c r="EE540" s="222">
        <f t="shared" si="1242"/>
        <v>0</v>
      </c>
      <c r="EF540" s="222">
        <f t="shared" si="1243"/>
        <v>0</v>
      </c>
      <c r="EG540" s="222">
        <f t="shared" si="1244"/>
        <v>0</v>
      </c>
      <c r="EH540" s="222">
        <f t="shared" si="1245"/>
        <v>0</v>
      </c>
      <c r="EI540" s="222">
        <f t="shared" si="1246"/>
        <v>0</v>
      </c>
      <c r="EJ540" s="222">
        <f t="shared" si="1247"/>
        <v>0</v>
      </c>
      <c r="EK540" s="222">
        <f t="shared" si="1248"/>
        <v>0</v>
      </c>
      <c r="EL540" s="222">
        <f t="shared" si="1249"/>
        <v>0</v>
      </c>
      <c r="EM540" s="222">
        <f t="shared" si="1250"/>
        <v>0</v>
      </c>
      <c r="EN540" s="222">
        <f t="shared" si="1251"/>
        <v>0</v>
      </c>
      <c r="EO540" s="222">
        <f t="shared" si="1252"/>
        <v>0</v>
      </c>
      <c r="EP540" s="222">
        <f t="shared" si="1253"/>
        <v>0</v>
      </c>
      <c r="EQ540" s="222">
        <f t="shared" si="1254"/>
        <v>0</v>
      </c>
      <c r="ER540" s="222">
        <f t="shared" si="1255"/>
        <v>0</v>
      </c>
      <c r="ES540" s="222">
        <f t="shared" si="1256"/>
        <v>0</v>
      </c>
      <c r="ET540" s="222">
        <f t="shared" si="1257"/>
        <v>0</v>
      </c>
      <c r="EU540" s="222">
        <f t="shared" si="1258"/>
        <v>0</v>
      </c>
      <c r="EV540" s="222">
        <f t="shared" si="1259"/>
        <v>0</v>
      </c>
      <c r="EW540" s="222">
        <f t="shared" si="1260"/>
        <v>0</v>
      </c>
      <c r="EX540" s="222">
        <f t="shared" si="1261"/>
        <v>0</v>
      </c>
      <c r="EY540" s="222">
        <f t="shared" si="1262"/>
        <v>0</v>
      </c>
      <c r="EZ540" s="222">
        <f t="shared" si="1263"/>
        <v>0</v>
      </c>
      <c r="FA540" s="222">
        <f t="shared" si="1264"/>
        <v>0</v>
      </c>
      <c r="FB540" s="222">
        <f t="shared" si="1265"/>
        <v>0</v>
      </c>
      <c r="FC540" s="222">
        <f t="shared" si="1266"/>
        <v>0</v>
      </c>
      <c r="FD540" s="222">
        <f t="shared" si="1267"/>
        <v>0</v>
      </c>
      <c r="FE540" s="222">
        <f t="shared" si="1268"/>
        <v>0</v>
      </c>
      <c r="FF540" s="222">
        <f t="shared" si="1269"/>
        <v>0</v>
      </c>
      <c r="FG540" s="222">
        <f t="shared" si="1270"/>
        <v>0</v>
      </c>
      <c r="FH540" s="222">
        <f t="shared" si="1271"/>
        <v>0</v>
      </c>
      <c r="FI540" s="222">
        <f t="shared" si="1272"/>
        <v>0</v>
      </c>
      <c r="FJ540" s="222">
        <f t="shared" si="1273"/>
        <v>0</v>
      </c>
      <c r="FK540" s="222">
        <f t="shared" si="1274"/>
        <v>0</v>
      </c>
      <c r="FL540" s="222">
        <f t="shared" si="1275"/>
        <v>0</v>
      </c>
      <c r="FM540" s="222">
        <f t="shared" si="1276"/>
        <v>0</v>
      </c>
      <c r="FN540" s="222">
        <f t="shared" si="1277"/>
        <v>0</v>
      </c>
      <c r="FO540" s="222">
        <f t="shared" si="1278"/>
        <v>0</v>
      </c>
      <c r="FP540" s="222">
        <f t="shared" si="1279"/>
        <v>0</v>
      </c>
      <c r="FQ540" s="222">
        <f t="shared" si="1280"/>
        <v>0</v>
      </c>
      <c r="FR540" s="222">
        <f t="shared" si="1281"/>
        <v>0</v>
      </c>
      <c r="FS540" s="222">
        <f t="shared" si="1282"/>
        <v>0</v>
      </c>
      <c r="FT540" s="222">
        <f t="shared" si="1283"/>
        <v>0</v>
      </c>
      <c r="FU540" s="222">
        <f t="shared" si="1284"/>
        <v>0</v>
      </c>
      <c r="FV540" s="222">
        <f t="shared" si="1285"/>
        <v>0</v>
      </c>
      <c r="FW540" s="222">
        <f t="shared" si="1286"/>
        <v>0</v>
      </c>
      <c r="FX540" s="222">
        <f t="shared" si="1287"/>
        <v>0</v>
      </c>
      <c r="FY540" s="222">
        <f t="shared" si="1288"/>
        <v>0</v>
      </c>
      <c r="FZ540" s="222">
        <f t="shared" si="1289"/>
        <v>0</v>
      </c>
      <c r="GA540" s="222">
        <f t="shared" si="1290"/>
        <v>0</v>
      </c>
      <c r="GB540" s="222">
        <f t="shared" si="1291"/>
        <v>0</v>
      </c>
      <c r="GC540" s="222">
        <f t="shared" si="1292"/>
        <v>0</v>
      </c>
      <c r="GD540" s="222">
        <f t="shared" si="1293"/>
        <v>0</v>
      </c>
      <c r="GE540" s="222">
        <f t="shared" si="1294"/>
        <v>0</v>
      </c>
      <c r="GF540" s="222">
        <f t="shared" si="1295"/>
        <v>0</v>
      </c>
      <c r="GG540" s="222">
        <f t="shared" si="1296"/>
        <v>0</v>
      </c>
      <c r="GH540" s="222">
        <f t="shared" si="1297"/>
        <v>0</v>
      </c>
      <c r="GI540" s="222">
        <f t="shared" si="1298"/>
        <v>0</v>
      </c>
      <c r="GJ540" s="222">
        <f t="shared" si="1299"/>
        <v>0</v>
      </c>
      <c r="GK540" s="222">
        <f t="shared" si="1300"/>
        <v>0</v>
      </c>
      <c r="GL540" s="222">
        <f t="shared" si="1301"/>
        <v>0</v>
      </c>
      <c r="GM540" s="222">
        <f t="shared" si="1302"/>
        <v>0</v>
      </c>
      <c r="GN540" s="222">
        <f t="shared" si="1303"/>
        <v>0</v>
      </c>
      <c r="GO540" s="222">
        <f t="shared" si="1304"/>
        <v>0</v>
      </c>
      <c r="GP540" s="222">
        <f t="shared" si="1305"/>
        <v>0</v>
      </c>
      <c r="GQ540" s="222">
        <f t="shared" si="1306"/>
        <v>0</v>
      </c>
      <c r="GR540" s="222">
        <f t="shared" si="1307"/>
        <v>0</v>
      </c>
      <c r="GS540" s="222">
        <f t="shared" si="1308"/>
        <v>0</v>
      </c>
      <c r="GT540" s="222">
        <f t="shared" si="1309"/>
        <v>0</v>
      </c>
      <c r="GU540" s="222">
        <f t="shared" si="1310"/>
        <v>0</v>
      </c>
      <c r="GV540" s="222">
        <f t="shared" si="1311"/>
        <v>0</v>
      </c>
      <c r="GW540" s="222">
        <f t="shared" si="1312"/>
        <v>0</v>
      </c>
      <c r="GX540" s="222">
        <f t="shared" si="1313"/>
        <v>0</v>
      </c>
      <c r="GY540" s="222">
        <f t="shared" si="1314"/>
        <v>0</v>
      </c>
      <c r="GZ540" s="222">
        <f t="shared" si="1315"/>
        <v>0</v>
      </c>
      <c r="HA540" s="222">
        <f t="shared" si="1316"/>
        <v>0</v>
      </c>
      <c r="HB540" s="222">
        <f t="shared" si="1317"/>
        <v>0</v>
      </c>
      <c r="HC540" s="222">
        <f t="shared" si="1318"/>
        <v>0</v>
      </c>
      <c r="HD540" s="222">
        <f t="shared" si="1319"/>
        <v>0</v>
      </c>
      <c r="HE540" s="222">
        <f t="shared" si="1320"/>
        <v>0</v>
      </c>
      <c r="HF540" s="222">
        <f t="shared" si="1321"/>
        <v>0</v>
      </c>
      <c r="HG540" s="222">
        <f t="shared" si="1322"/>
        <v>0</v>
      </c>
      <c r="HH540" s="222">
        <f t="shared" si="1323"/>
        <v>0</v>
      </c>
      <c r="HI540" s="222">
        <f t="shared" si="1324"/>
        <v>0</v>
      </c>
      <c r="HJ540" s="222">
        <f t="shared" si="1325"/>
        <v>0</v>
      </c>
      <c r="HK540" s="222">
        <f t="shared" si="1326"/>
        <v>0</v>
      </c>
      <c r="HL540" s="222">
        <f t="shared" si="1327"/>
        <v>0</v>
      </c>
      <c r="HM540" s="222">
        <f t="shared" si="1328"/>
        <v>0</v>
      </c>
      <c r="HN540" s="222">
        <f t="shared" si="1329"/>
        <v>0</v>
      </c>
      <c r="HO540" s="222">
        <f t="shared" si="1330"/>
        <v>0</v>
      </c>
      <c r="HP540" s="222">
        <f t="shared" si="1331"/>
        <v>0</v>
      </c>
      <c r="HQ540" s="222">
        <f t="shared" si="1332"/>
        <v>0</v>
      </c>
      <c r="HR540" s="222">
        <f t="shared" si="1333"/>
        <v>0</v>
      </c>
      <c r="HS540" s="222">
        <f t="shared" si="1334"/>
        <v>0</v>
      </c>
      <c r="HT540" s="222">
        <f t="shared" si="1335"/>
        <v>0</v>
      </c>
      <c r="HU540" s="222">
        <f t="shared" si="1336"/>
        <v>0</v>
      </c>
      <c r="HV540" s="222">
        <f t="shared" si="1337"/>
        <v>0</v>
      </c>
      <c r="HW540" s="222">
        <f t="shared" si="1338"/>
        <v>0</v>
      </c>
      <c r="HX540" s="222">
        <f t="shared" si="1339"/>
        <v>0</v>
      </c>
      <c r="HY540" s="222">
        <f t="shared" si="1340"/>
        <v>0</v>
      </c>
      <c r="HZ540" s="222">
        <f t="shared" si="1341"/>
        <v>0</v>
      </c>
      <c r="IA540" s="222">
        <f t="shared" si="1342"/>
        <v>0</v>
      </c>
      <c r="IB540" s="222">
        <f t="shared" si="1343"/>
        <v>0</v>
      </c>
      <c r="IC540" s="222">
        <f t="shared" si="1344"/>
        <v>0</v>
      </c>
      <c r="ID540" s="222">
        <f t="shared" si="1345"/>
        <v>0</v>
      </c>
      <c r="IE540" s="222">
        <f t="shared" si="1346"/>
        <v>0</v>
      </c>
      <c r="IF540" s="222">
        <f t="shared" si="1347"/>
        <v>0</v>
      </c>
      <c r="IG540" s="222">
        <f t="shared" si="1348"/>
        <v>0</v>
      </c>
      <c r="IH540" s="222">
        <f t="shared" si="1349"/>
        <v>0</v>
      </c>
      <c r="II540" s="222">
        <f t="shared" si="1350"/>
        <v>0</v>
      </c>
      <c r="IJ540" s="222">
        <f t="shared" si="1351"/>
        <v>0</v>
      </c>
      <c r="IK540" s="222">
        <f t="shared" si="1352"/>
        <v>0</v>
      </c>
      <c r="IL540" s="222">
        <f t="shared" si="1353"/>
        <v>0</v>
      </c>
      <c r="IM540" s="222">
        <f t="shared" si="1354"/>
        <v>0</v>
      </c>
      <c r="IN540" s="222">
        <f t="shared" si="1355"/>
        <v>0</v>
      </c>
      <c r="IO540" s="222">
        <f t="shared" si="1356"/>
        <v>0</v>
      </c>
      <c r="IP540" s="222">
        <f t="shared" si="1357"/>
        <v>0</v>
      </c>
      <c r="IQ540" s="222">
        <f t="shared" si="1358"/>
        <v>0</v>
      </c>
      <c r="IR540" s="222">
        <f t="shared" si="1359"/>
        <v>0</v>
      </c>
      <c r="IS540" s="222">
        <f t="shared" si="1360"/>
        <v>0</v>
      </c>
      <c r="IT540" s="222">
        <f t="shared" si="1361"/>
        <v>0</v>
      </c>
      <c r="IU540" s="222">
        <f t="shared" si="1362"/>
        <v>0</v>
      </c>
      <c r="IV540" s="222">
        <f t="shared" si="1363"/>
        <v>0</v>
      </c>
      <c r="IW540" s="222">
        <f t="shared" si="1364"/>
        <v>0</v>
      </c>
      <c r="IX540" s="222">
        <f t="shared" si="1365"/>
        <v>0</v>
      </c>
      <c r="IY540" s="222">
        <f t="shared" si="1366"/>
        <v>0</v>
      </c>
      <c r="IZ540" s="222">
        <f t="shared" si="1367"/>
        <v>0</v>
      </c>
      <c r="JA540" s="222">
        <f t="shared" si="1368"/>
        <v>0</v>
      </c>
      <c r="JB540" s="222">
        <f t="shared" si="1369"/>
        <v>0</v>
      </c>
    </row>
    <row r="541" spans="2:262">
      <c r="B541" s="230">
        <v>180</v>
      </c>
      <c r="C541" s="229">
        <f t="shared" si="1370"/>
        <v>3.5156250000000027E-3</v>
      </c>
      <c r="D541" s="226">
        <f t="shared" ca="1" si="1113"/>
        <v>17.999999999910099</v>
      </c>
      <c r="E541" s="225">
        <f ca="1">GD361</f>
        <v>-8.9900326610874112E-11</v>
      </c>
      <c r="F541" s="224">
        <v>180</v>
      </c>
      <c r="G541" s="222">
        <f t="shared" si="1114"/>
        <v>0</v>
      </c>
      <c r="H541" s="222">
        <f t="shared" si="1115"/>
        <v>0</v>
      </c>
      <c r="I541" s="222">
        <f t="shared" si="1116"/>
        <v>0</v>
      </c>
      <c r="J541" s="222">
        <f t="shared" si="1117"/>
        <v>0</v>
      </c>
      <c r="K541" s="222">
        <f t="shared" si="1118"/>
        <v>0</v>
      </c>
      <c r="L541" s="222">
        <f t="shared" si="1119"/>
        <v>0</v>
      </c>
      <c r="M541" s="222">
        <f t="shared" si="1120"/>
        <v>0</v>
      </c>
      <c r="N541" s="222">
        <f t="shared" si="1121"/>
        <v>0</v>
      </c>
      <c r="O541" s="222">
        <f t="shared" si="1122"/>
        <v>0</v>
      </c>
      <c r="P541" s="222">
        <f t="shared" si="1123"/>
        <v>0</v>
      </c>
      <c r="Q541" s="222">
        <f t="shared" si="1124"/>
        <v>0</v>
      </c>
      <c r="R541" s="222">
        <f t="shared" si="1125"/>
        <v>0</v>
      </c>
      <c r="S541" s="222">
        <f t="shared" si="1126"/>
        <v>0</v>
      </c>
      <c r="T541" s="222">
        <f t="shared" si="1127"/>
        <v>0</v>
      </c>
      <c r="U541" s="222">
        <f t="shared" si="1128"/>
        <v>0</v>
      </c>
      <c r="V541" s="222">
        <f t="shared" si="1129"/>
        <v>0</v>
      </c>
      <c r="W541" s="222">
        <f t="shared" si="1130"/>
        <v>0</v>
      </c>
      <c r="X541" s="222">
        <f t="shared" si="1131"/>
        <v>0</v>
      </c>
      <c r="Y541" s="222">
        <f t="shared" si="1132"/>
        <v>0</v>
      </c>
      <c r="Z541" s="222">
        <f t="shared" si="1133"/>
        <v>0</v>
      </c>
      <c r="AA541" s="222">
        <f t="shared" si="1134"/>
        <v>0</v>
      </c>
      <c r="AB541" s="222">
        <f t="shared" si="1135"/>
        <v>0</v>
      </c>
      <c r="AC541" s="222">
        <f t="shared" si="1136"/>
        <v>0</v>
      </c>
      <c r="AD541" s="222">
        <f t="shared" si="1137"/>
        <v>0</v>
      </c>
      <c r="AE541" s="222">
        <f t="shared" si="1138"/>
        <v>0</v>
      </c>
      <c r="AF541" s="222">
        <f t="shared" si="1139"/>
        <v>0</v>
      </c>
      <c r="AG541" s="222">
        <f t="shared" si="1140"/>
        <v>0</v>
      </c>
      <c r="AH541" s="222">
        <f t="shared" si="1141"/>
        <v>0</v>
      </c>
      <c r="AI541" s="222">
        <f t="shared" si="1142"/>
        <v>0</v>
      </c>
      <c r="AJ541" s="222">
        <f t="shared" si="1143"/>
        <v>0</v>
      </c>
      <c r="AK541" s="222">
        <f t="shared" si="1144"/>
        <v>0</v>
      </c>
      <c r="AL541" s="222">
        <f t="shared" si="1145"/>
        <v>0</v>
      </c>
      <c r="AM541" s="222">
        <f t="shared" si="1146"/>
        <v>0</v>
      </c>
      <c r="AN541" s="222">
        <f t="shared" si="1147"/>
        <v>0</v>
      </c>
      <c r="AO541" s="222">
        <f t="shared" si="1148"/>
        <v>0</v>
      </c>
      <c r="AP541" s="222">
        <f t="shared" si="1149"/>
        <v>0</v>
      </c>
      <c r="AQ541" s="222">
        <f t="shared" si="1150"/>
        <v>0</v>
      </c>
      <c r="AR541" s="222">
        <f t="shared" si="1151"/>
        <v>0</v>
      </c>
      <c r="AS541" s="222">
        <f t="shared" si="1152"/>
        <v>0</v>
      </c>
      <c r="AT541" s="222">
        <f t="shared" si="1153"/>
        <v>0</v>
      </c>
      <c r="AU541" s="222">
        <f t="shared" si="1154"/>
        <v>0</v>
      </c>
      <c r="AV541" s="222">
        <f t="shared" si="1155"/>
        <v>0</v>
      </c>
      <c r="AW541" s="222">
        <f t="shared" si="1156"/>
        <v>0</v>
      </c>
      <c r="AX541" s="222">
        <f t="shared" si="1157"/>
        <v>0</v>
      </c>
      <c r="AY541" s="222">
        <f t="shared" si="1158"/>
        <v>0</v>
      </c>
      <c r="AZ541" s="222">
        <f t="shared" si="1159"/>
        <v>0</v>
      </c>
      <c r="BA541" s="222">
        <f t="shared" si="1160"/>
        <v>0</v>
      </c>
      <c r="BB541" s="222">
        <f t="shared" si="1161"/>
        <v>0</v>
      </c>
      <c r="BC541" s="222">
        <f t="shared" si="1162"/>
        <v>0</v>
      </c>
      <c r="BD541" s="222">
        <f t="shared" si="1163"/>
        <v>0</v>
      </c>
      <c r="BE541" s="222">
        <f t="shared" si="1164"/>
        <v>0</v>
      </c>
      <c r="BF541" s="222">
        <f t="shared" si="1165"/>
        <v>0</v>
      </c>
      <c r="BG541" s="222">
        <f t="shared" si="1166"/>
        <v>0</v>
      </c>
      <c r="BH541" s="222">
        <f t="shared" si="1167"/>
        <v>0</v>
      </c>
      <c r="BI541" s="222">
        <f t="shared" si="1168"/>
        <v>0</v>
      </c>
      <c r="BJ541" s="222">
        <f t="shared" si="1169"/>
        <v>0</v>
      </c>
      <c r="BK541" s="222">
        <f t="shared" si="1170"/>
        <v>0</v>
      </c>
      <c r="BL541" s="222">
        <f t="shared" si="1171"/>
        <v>0</v>
      </c>
      <c r="BM541" s="222">
        <f t="shared" si="1172"/>
        <v>0</v>
      </c>
      <c r="BN541" s="222">
        <f t="shared" si="1173"/>
        <v>0</v>
      </c>
      <c r="BO541" s="222">
        <f t="shared" si="1174"/>
        <v>0</v>
      </c>
      <c r="BP541" s="222">
        <f t="shared" si="1175"/>
        <v>0</v>
      </c>
      <c r="BQ541" s="222">
        <f t="shared" si="1176"/>
        <v>0</v>
      </c>
      <c r="BR541" s="222">
        <f t="shared" si="1177"/>
        <v>0</v>
      </c>
      <c r="BS541" s="222">
        <f t="shared" si="1178"/>
        <v>0</v>
      </c>
      <c r="BT541" s="222">
        <f t="shared" si="1179"/>
        <v>0</v>
      </c>
      <c r="BU541" s="222">
        <f t="shared" si="1180"/>
        <v>0</v>
      </c>
      <c r="BV541" s="222">
        <f t="shared" si="1181"/>
        <v>0</v>
      </c>
      <c r="BW541" s="222">
        <f t="shared" si="1182"/>
        <v>0</v>
      </c>
      <c r="BX541" s="222">
        <f t="shared" si="1183"/>
        <v>0</v>
      </c>
      <c r="BY541" s="222">
        <f t="shared" si="1184"/>
        <v>0</v>
      </c>
      <c r="BZ541" s="222">
        <f t="shared" si="1185"/>
        <v>0</v>
      </c>
      <c r="CA541" s="222">
        <f t="shared" si="1186"/>
        <v>0</v>
      </c>
      <c r="CB541" s="222">
        <f t="shared" si="1187"/>
        <v>0</v>
      </c>
      <c r="CC541" s="222">
        <f t="shared" si="1188"/>
        <v>0</v>
      </c>
      <c r="CD541" s="222">
        <f t="shared" si="1189"/>
        <v>0</v>
      </c>
      <c r="CE541" s="222">
        <f t="shared" si="1190"/>
        <v>0</v>
      </c>
      <c r="CF541" s="222">
        <f t="shared" si="1191"/>
        <v>0</v>
      </c>
      <c r="CG541" s="222">
        <f t="shared" si="1192"/>
        <v>0</v>
      </c>
      <c r="CH541" s="222">
        <f t="shared" si="1193"/>
        <v>0</v>
      </c>
      <c r="CI541" s="222">
        <f t="shared" si="1194"/>
        <v>0</v>
      </c>
      <c r="CJ541" s="222">
        <f t="shared" si="1195"/>
        <v>0</v>
      </c>
      <c r="CK541" s="222">
        <f t="shared" si="1196"/>
        <v>0</v>
      </c>
      <c r="CL541" s="222">
        <f t="shared" si="1197"/>
        <v>0</v>
      </c>
      <c r="CM541" s="222">
        <f t="shared" si="1198"/>
        <v>0</v>
      </c>
      <c r="CN541" s="222">
        <f t="shared" si="1199"/>
        <v>0</v>
      </c>
      <c r="CO541" s="222">
        <f t="shared" si="1200"/>
        <v>0</v>
      </c>
      <c r="CP541" s="222">
        <f t="shared" si="1201"/>
        <v>0</v>
      </c>
      <c r="CQ541" s="222">
        <f t="shared" si="1202"/>
        <v>0</v>
      </c>
      <c r="CR541" s="222">
        <f t="shared" si="1203"/>
        <v>0</v>
      </c>
      <c r="CS541" s="222">
        <f t="shared" si="1204"/>
        <v>0</v>
      </c>
      <c r="CT541" s="222">
        <f t="shared" si="1205"/>
        <v>0</v>
      </c>
      <c r="CU541" s="222">
        <f t="shared" si="1206"/>
        <v>0</v>
      </c>
      <c r="CV541" s="222">
        <f t="shared" si="1207"/>
        <v>0</v>
      </c>
      <c r="CW541" s="222">
        <f t="shared" si="1208"/>
        <v>0</v>
      </c>
      <c r="CX541" s="222">
        <f t="shared" si="1209"/>
        <v>0</v>
      </c>
      <c r="CY541" s="222">
        <f t="shared" si="1210"/>
        <v>0</v>
      </c>
      <c r="CZ541" s="222">
        <f t="shared" si="1211"/>
        <v>0</v>
      </c>
      <c r="DA541" s="222">
        <f t="shared" si="1212"/>
        <v>0</v>
      </c>
      <c r="DB541" s="222">
        <f t="shared" si="1213"/>
        <v>0</v>
      </c>
      <c r="DC541" s="222">
        <f t="shared" si="1214"/>
        <v>0</v>
      </c>
      <c r="DD541" s="222">
        <f t="shared" si="1215"/>
        <v>0</v>
      </c>
      <c r="DE541" s="222">
        <f t="shared" si="1216"/>
        <v>0</v>
      </c>
      <c r="DF541" s="222">
        <f t="shared" si="1217"/>
        <v>0</v>
      </c>
      <c r="DG541" s="222">
        <f t="shared" si="1218"/>
        <v>0</v>
      </c>
      <c r="DH541" s="222">
        <f t="shared" si="1219"/>
        <v>0</v>
      </c>
      <c r="DI541" s="222">
        <f t="shared" si="1220"/>
        <v>0</v>
      </c>
      <c r="DJ541" s="222">
        <f t="shared" si="1221"/>
        <v>0</v>
      </c>
      <c r="DK541" s="222">
        <f t="shared" si="1222"/>
        <v>0</v>
      </c>
      <c r="DL541" s="222">
        <f t="shared" si="1223"/>
        <v>0</v>
      </c>
      <c r="DM541" s="222">
        <f t="shared" si="1224"/>
        <v>0</v>
      </c>
      <c r="DN541" s="222">
        <f t="shared" si="1225"/>
        <v>0</v>
      </c>
      <c r="DO541" s="222">
        <f t="shared" si="1226"/>
        <v>0</v>
      </c>
      <c r="DP541" s="222">
        <f t="shared" si="1227"/>
        <v>0</v>
      </c>
      <c r="DQ541" s="222">
        <f t="shared" si="1228"/>
        <v>0</v>
      </c>
      <c r="DR541" s="222">
        <f t="shared" si="1229"/>
        <v>0</v>
      </c>
      <c r="DS541" s="222">
        <f t="shared" si="1230"/>
        <v>0</v>
      </c>
      <c r="DT541" s="222">
        <f t="shared" si="1231"/>
        <v>0</v>
      </c>
      <c r="DU541" s="222">
        <f t="shared" si="1232"/>
        <v>0</v>
      </c>
      <c r="DV541" s="222">
        <f t="shared" si="1233"/>
        <v>0</v>
      </c>
      <c r="DW541" s="222">
        <f t="shared" si="1234"/>
        <v>0</v>
      </c>
      <c r="DX541" s="222">
        <f t="shared" si="1235"/>
        <v>0</v>
      </c>
      <c r="DY541" s="222">
        <f t="shared" si="1236"/>
        <v>0</v>
      </c>
      <c r="DZ541" s="222">
        <f t="shared" si="1237"/>
        <v>0</v>
      </c>
      <c r="EA541" s="222">
        <f t="shared" si="1238"/>
        <v>0</v>
      </c>
      <c r="EB541" s="222">
        <f t="shared" si="1239"/>
        <v>0</v>
      </c>
      <c r="EC541" s="222">
        <f t="shared" si="1240"/>
        <v>0</v>
      </c>
      <c r="ED541" s="222">
        <f t="shared" si="1241"/>
        <v>0</v>
      </c>
      <c r="EE541" s="222">
        <f t="shared" si="1242"/>
        <v>0</v>
      </c>
      <c r="EF541" s="222">
        <f t="shared" si="1243"/>
        <v>0</v>
      </c>
      <c r="EG541" s="222">
        <f t="shared" si="1244"/>
        <v>0</v>
      </c>
      <c r="EH541" s="222">
        <f t="shared" si="1245"/>
        <v>0</v>
      </c>
      <c r="EI541" s="222">
        <f t="shared" si="1246"/>
        <v>0</v>
      </c>
      <c r="EJ541" s="222">
        <f t="shared" si="1247"/>
        <v>0</v>
      </c>
      <c r="EK541" s="222">
        <f t="shared" si="1248"/>
        <v>0</v>
      </c>
      <c r="EL541" s="222">
        <f t="shared" si="1249"/>
        <v>0</v>
      </c>
      <c r="EM541" s="222">
        <f t="shared" si="1250"/>
        <v>0</v>
      </c>
      <c r="EN541" s="222">
        <f t="shared" si="1251"/>
        <v>0</v>
      </c>
      <c r="EO541" s="222">
        <f t="shared" si="1252"/>
        <v>0</v>
      </c>
      <c r="EP541" s="222">
        <f t="shared" si="1253"/>
        <v>0</v>
      </c>
      <c r="EQ541" s="222">
        <f t="shared" si="1254"/>
        <v>0</v>
      </c>
      <c r="ER541" s="222">
        <f t="shared" si="1255"/>
        <v>0</v>
      </c>
      <c r="ES541" s="222">
        <f t="shared" si="1256"/>
        <v>0</v>
      </c>
      <c r="ET541" s="222">
        <f t="shared" si="1257"/>
        <v>0</v>
      </c>
      <c r="EU541" s="222">
        <f t="shared" si="1258"/>
        <v>0</v>
      </c>
      <c r="EV541" s="222">
        <f t="shared" si="1259"/>
        <v>0</v>
      </c>
      <c r="EW541" s="222">
        <f t="shared" si="1260"/>
        <v>0</v>
      </c>
      <c r="EX541" s="222">
        <f t="shared" si="1261"/>
        <v>0</v>
      </c>
      <c r="EY541" s="222">
        <f t="shared" si="1262"/>
        <v>0</v>
      </c>
      <c r="EZ541" s="222">
        <f t="shared" si="1263"/>
        <v>0</v>
      </c>
      <c r="FA541" s="222">
        <f t="shared" si="1264"/>
        <v>0</v>
      </c>
      <c r="FB541" s="222">
        <f t="shared" si="1265"/>
        <v>0</v>
      </c>
      <c r="FC541" s="222">
        <f t="shared" si="1266"/>
        <v>0</v>
      </c>
      <c r="FD541" s="222">
        <f t="shared" si="1267"/>
        <v>0</v>
      </c>
      <c r="FE541" s="222">
        <f t="shared" si="1268"/>
        <v>0</v>
      </c>
      <c r="FF541" s="222">
        <f t="shared" si="1269"/>
        <v>0</v>
      </c>
      <c r="FG541" s="222">
        <f t="shared" si="1270"/>
        <v>0</v>
      </c>
      <c r="FH541" s="222">
        <f t="shared" si="1271"/>
        <v>0</v>
      </c>
      <c r="FI541" s="222">
        <f t="shared" si="1272"/>
        <v>0</v>
      </c>
      <c r="FJ541" s="222">
        <f t="shared" si="1273"/>
        <v>0</v>
      </c>
      <c r="FK541" s="222">
        <f t="shared" si="1274"/>
        <v>0</v>
      </c>
      <c r="FL541" s="222">
        <f t="shared" si="1275"/>
        <v>0</v>
      </c>
      <c r="FM541" s="222">
        <f t="shared" si="1276"/>
        <v>0</v>
      </c>
      <c r="FN541" s="222">
        <f t="shared" si="1277"/>
        <v>0</v>
      </c>
      <c r="FO541" s="222">
        <f t="shared" si="1278"/>
        <v>0</v>
      </c>
      <c r="FP541" s="222">
        <f t="shared" si="1279"/>
        <v>0</v>
      </c>
      <c r="FQ541" s="222">
        <f t="shared" si="1280"/>
        <v>0</v>
      </c>
      <c r="FR541" s="222">
        <f t="shared" si="1281"/>
        <v>0</v>
      </c>
      <c r="FS541" s="222">
        <f t="shared" si="1282"/>
        <v>0</v>
      </c>
      <c r="FT541" s="222">
        <f t="shared" si="1283"/>
        <v>0</v>
      </c>
      <c r="FU541" s="222">
        <f t="shared" si="1284"/>
        <v>0</v>
      </c>
      <c r="FV541" s="222">
        <f t="shared" si="1285"/>
        <v>0</v>
      </c>
      <c r="FW541" s="222">
        <f t="shared" si="1286"/>
        <v>0</v>
      </c>
      <c r="FX541" s="222">
        <f t="shared" si="1287"/>
        <v>0</v>
      </c>
      <c r="FY541" s="222">
        <f t="shared" si="1288"/>
        <v>0</v>
      </c>
      <c r="FZ541" s="222">
        <f t="shared" si="1289"/>
        <v>0</v>
      </c>
      <c r="GA541" s="222">
        <f t="shared" si="1290"/>
        <v>0</v>
      </c>
      <c r="GB541" s="222">
        <f t="shared" si="1291"/>
        <v>0</v>
      </c>
      <c r="GC541" s="222">
        <f t="shared" si="1292"/>
        <v>0</v>
      </c>
      <c r="GD541" s="222">
        <f t="shared" si="1293"/>
        <v>0</v>
      </c>
      <c r="GE541" s="222">
        <f t="shared" si="1294"/>
        <v>0</v>
      </c>
      <c r="GF541" s="222">
        <f t="shared" si="1295"/>
        <v>0</v>
      </c>
      <c r="GG541" s="222">
        <f t="shared" si="1296"/>
        <v>0</v>
      </c>
      <c r="GH541" s="222">
        <f t="shared" si="1297"/>
        <v>0</v>
      </c>
      <c r="GI541" s="222">
        <f t="shared" si="1298"/>
        <v>0</v>
      </c>
      <c r="GJ541" s="222">
        <f t="shared" si="1299"/>
        <v>0</v>
      </c>
      <c r="GK541" s="222">
        <f t="shared" si="1300"/>
        <v>0</v>
      </c>
      <c r="GL541" s="222">
        <f t="shared" si="1301"/>
        <v>0</v>
      </c>
      <c r="GM541" s="222">
        <f t="shared" si="1302"/>
        <v>0</v>
      </c>
      <c r="GN541" s="222">
        <f t="shared" si="1303"/>
        <v>0</v>
      </c>
      <c r="GO541" s="222">
        <f t="shared" si="1304"/>
        <v>0</v>
      </c>
      <c r="GP541" s="222">
        <f t="shared" si="1305"/>
        <v>0</v>
      </c>
      <c r="GQ541" s="222">
        <f t="shared" si="1306"/>
        <v>0</v>
      </c>
      <c r="GR541" s="222">
        <f t="shared" si="1307"/>
        <v>0</v>
      </c>
      <c r="GS541" s="222">
        <f t="shared" si="1308"/>
        <v>0</v>
      </c>
      <c r="GT541" s="222">
        <f t="shared" si="1309"/>
        <v>0</v>
      </c>
      <c r="GU541" s="222">
        <f t="shared" si="1310"/>
        <v>0</v>
      </c>
      <c r="GV541" s="222">
        <f t="shared" si="1311"/>
        <v>0</v>
      </c>
      <c r="GW541" s="222">
        <f t="shared" si="1312"/>
        <v>0</v>
      </c>
      <c r="GX541" s="222">
        <f t="shared" si="1313"/>
        <v>0</v>
      </c>
      <c r="GY541" s="222">
        <f t="shared" si="1314"/>
        <v>0</v>
      </c>
      <c r="GZ541" s="222">
        <f t="shared" si="1315"/>
        <v>0</v>
      </c>
      <c r="HA541" s="222">
        <f t="shared" si="1316"/>
        <v>0</v>
      </c>
      <c r="HB541" s="222">
        <f t="shared" si="1317"/>
        <v>0</v>
      </c>
      <c r="HC541" s="222">
        <f t="shared" si="1318"/>
        <v>0</v>
      </c>
      <c r="HD541" s="222">
        <f t="shared" si="1319"/>
        <v>0</v>
      </c>
      <c r="HE541" s="222">
        <f t="shared" si="1320"/>
        <v>0</v>
      </c>
      <c r="HF541" s="222">
        <f t="shared" si="1321"/>
        <v>0</v>
      </c>
      <c r="HG541" s="222">
        <f t="shared" si="1322"/>
        <v>0</v>
      </c>
      <c r="HH541" s="222">
        <f t="shared" si="1323"/>
        <v>0</v>
      </c>
      <c r="HI541" s="222">
        <f t="shared" si="1324"/>
        <v>0</v>
      </c>
      <c r="HJ541" s="222">
        <f t="shared" si="1325"/>
        <v>0</v>
      </c>
      <c r="HK541" s="222">
        <f t="shared" si="1326"/>
        <v>0</v>
      </c>
      <c r="HL541" s="222">
        <f t="shared" si="1327"/>
        <v>0</v>
      </c>
      <c r="HM541" s="222">
        <f t="shared" si="1328"/>
        <v>0</v>
      </c>
      <c r="HN541" s="222">
        <f t="shared" si="1329"/>
        <v>0</v>
      </c>
      <c r="HO541" s="222">
        <f t="shared" si="1330"/>
        <v>0</v>
      </c>
      <c r="HP541" s="222">
        <f t="shared" si="1331"/>
        <v>0</v>
      </c>
      <c r="HQ541" s="222">
        <f t="shared" si="1332"/>
        <v>0</v>
      </c>
      <c r="HR541" s="222">
        <f t="shared" si="1333"/>
        <v>0</v>
      </c>
      <c r="HS541" s="222">
        <f t="shared" si="1334"/>
        <v>0</v>
      </c>
      <c r="HT541" s="222">
        <f t="shared" si="1335"/>
        <v>0</v>
      </c>
      <c r="HU541" s="222">
        <f t="shared" si="1336"/>
        <v>0</v>
      </c>
      <c r="HV541" s="222">
        <f t="shared" si="1337"/>
        <v>0</v>
      </c>
      <c r="HW541" s="222">
        <f t="shared" si="1338"/>
        <v>0</v>
      </c>
      <c r="HX541" s="222">
        <f t="shared" si="1339"/>
        <v>0</v>
      </c>
      <c r="HY541" s="222">
        <f t="shared" si="1340"/>
        <v>0</v>
      </c>
      <c r="HZ541" s="222">
        <f t="shared" si="1341"/>
        <v>0</v>
      </c>
      <c r="IA541" s="222">
        <f t="shared" si="1342"/>
        <v>0</v>
      </c>
      <c r="IB541" s="222">
        <f t="shared" si="1343"/>
        <v>0</v>
      </c>
      <c r="IC541" s="222">
        <f t="shared" si="1344"/>
        <v>0</v>
      </c>
      <c r="ID541" s="222">
        <f t="shared" si="1345"/>
        <v>0</v>
      </c>
      <c r="IE541" s="222">
        <f t="shared" si="1346"/>
        <v>0</v>
      </c>
      <c r="IF541" s="222">
        <f t="shared" si="1347"/>
        <v>0</v>
      </c>
      <c r="IG541" s="222">
        <f t="shared" si="1348"/>
        <v>0</v>
      </c>
      <c r="IH541" s="222">
        <f t="shared" si="1349"/>
        <v>0</v>
      </c>
      <c r="II541" s="222">
        <f t="shared" si="1350"/>
        <v>0</v>
      </c>
      <c r="IJ541" s="222">
        <f t="shared" si="1351"/>
        <v>0</v>
      </c>
      <c r="IK541" s="222">
        <f t="shared" si="1352"/>
        <v>0</v>
      </c>
      <c r="IL541" s="222">
        <f t="shared" si="1353"/>
        <v>0</v>
      </c>
      <c r="IM541" s="222">
        <f t="shared" si="1354"/>
        <v>0</v>
      </c>
      <c r="IN541" s="222">
        <f t="shared" si="1355"/>
        <v>0</v>
      </c>
      <c r="IO541" s="222">
        <f t="shared" si="1356"/>
        <v>0</v>
      </c>
      <c r="IP541" s="222">
        <f t="shared" si="1357"/>
        <v>0</v>
      </c>
      <c r="IQ541" s="222">
        <f t="shared" si="1358"/>
        <v>0</v>
      </c>
      <c r="IR541" s="222">
        <f t="shared" si="1359"/>
        <v>0</v>
      </c>
      <c r="IS541" s="222">
        <f t="shared" si="1360"/>
        <v>0</v>
      </c>
      <c r="IT541" s="222">
        <f t="shared" si="1361"/>
        <v>0</v>
      </c>
      <c r="IU541" s="222">
        <f t="shared" si="1362"/>
        <v>0</v>
      </c>
      <c r="IV541" s="222">
        <f t="shared" si="1363"/>
        <v>0</v>
      </c>
      <c r="IW541" s="222">
        <f t="shared" si="1364"/>
        <v>0</v>
      </c>
      <c r="IX541" s="222">
        <f t="shared" si="1365"/>
        <v>0</v>
      </c>
      <c r="IY541" s="222">
        <f t="shared" si="1366"/>
        <v>0</v>
      </c>
      <c r="IZ541" s="222">
        <f t="shared" si="1367"/>
        <v>0</v>
      </c>
      <c r="JA541" s="222">
        <f t="shared" si="1368"/>
        <v>0</v>
      </c>
      <c r="JB541" s="222">
        <f t="shared" si="1369"/>
        <v>0</v>
      </c>
    </row>
    <row r="542" spans="2:262">
      <c r="B542" s="230">
        <v>181</v>
      </c>
      <c r="C542" s="229">
        <f t="shared" si="1370"/>
        <v>3.5351562500000027E-3</v>
      </c>
      <c r="D542" s="226">
        <f t="shared" ca="1" si="1113"/>
        <v>17.999999999899376</v>
      </c>
      <c r="E542" s="225">
        <f ca="1">GE361</f>
        <v>-1.0062378278637818E-10</v>
      </c>
      <c r="F542" s="224">
        <v>181</v>
      </c>
      <c r="G542" s="222">
        <f t="shared" si="1114"/>
        <v>0</v>
      </c>
      <c r="H542" s="222">
        <f t="shared" si="1115"/>
        <v>0</v>
      </c>
      <c r="I542" s="222">
        <f t="shared" si="1116"/>
        <v>0</v>
      </c>
      <c r="J542" s="222">
        <f t="shared" si="1117"/>
        <v>0</v>
      </c>
      <c r="K542" s="222">
        <f t="shared" si="1118"/>
        <v>0</v>
      </c>
      <c r="L542" s="222">
        <f t="shared" si="1119"/>
        <v>0</v>
      </c>
      <c r="M542" s="222">
        <f t="shared" si="1120"/>
        <v>0</v>
      </c>
      <c r="N542" s="222">
        <f t="shared" si="1121"/>
        <v>0</v>
      </c>
      <c r="O542" s="222">
        <f t="shared" si="1122"/>
        <v>0</v>
      </c>
      <c r="P542" s="222">
        <f t="shared" si="1123"/>
        <v>0</v>
      </c>
      <c r="Q542" s="222">
        <f t="shared" si="1124"/>
        <v>0</v>
      </c>
      <c r="R542" s="222">
        <f t="shared" si="1125"/>
        <v>0</v>
      </c>
      <c r="S542" s="222">
        <f t="shared" si="1126"/>
        <v>0</v>
      </c>
      <c r="T542" s="222">
        <f t="shared" si="1127"/>
        <v>0</v>
      </c>
      <c r="U542" s="222">
        <f t="shared" si="1128"/>
        <v>0</v>
      </c>
      <c r="V542" s="222">
        <f t="shared" si="1129"/>
        <v>0</v>
      </c>
      <c r="W542" s="222">
        <f t="shared" si="1130"/>
        <v>0</v>
      </c>
      <c r="X542" s="222">
        <f t="shared" si="1131"/>
        <v>0</v>
      </c>
      <c r="Y542" s="222">
        <f t="shared" si="1132"/>
        <v>0</v>
      </c>
      <c r="Z542" s="222">
        <f t="shared" si="1133"/>
        <v>0</v>
      </c>
      <c r="AA542" s="222">
        <f t="shared" si="1134"/>
        <v>0</v>
      </c>
      <c r="AB542" s="222">
        <f t="shared" si="1135"/>
        <v>0</v>
      </c>
      <c r="AC542" s="222">
        <f t="shared" si="1136"/>
        <v>0</v>
      </c>
      <c r="AD542" s="222">
        <f t="shared" si="1137"/>
        <v>0</v>
      </c>
      <c r="AE542" s="222">
        <f t="shared" si="1138"/>
        <v>0</v>
      </c>
      <c r="AF542" s="222">
        <f t="shared" si="1139"/>
        <v>0</v>
      </c>
      <c r="AG542" s="222">
        <f t="shared" si="1140"/>
        <v>0</v>
      </c>
      <c r="AH542" s="222">
        <f t="shared" si="1141"/>
        <v>0</v>
      </c>
      <c r="AI542" s="222">
        <f t="shared" si="1142"/>
        <v>0</v>
      </c>
      <c r="AJ542" s="222">
        <f t="shared" si="1143"/>
        <v>0</v>
      </c>
      <c r="AK542" s="222">
        <f t="shared" si="1144"/>
        <v>0</v>
      </c>
      <c r="AL542" s="222">
        <f t="shared" si="1145"/>
        <v>0</v>
      </c>
      <c r="AM542" s="222">
        <f t="shared" si="1146"/>
        <v>0</v>
      </c>
      <c r="AN542" s="222">
        <f t="shared" si="1147"/>
        <v>0</v>
      </c>
      <c r="AO542" s="222">
        <f t="shared" si="1148"/>
        <v>0</v>
      </c>
      <c r="AP542" s="222">
        <f t="shared" si="1149"/>
        <v>0</v>
      </c>
      <c r="AQ542" s="222">
        <f t="shared" si="1150"/>
        <v>0</v>
      </c>
      <c r="AR542" s="222">
        <f t="shared" si="1151"/>
        <v>0</v>
      </c>
      <c r="AS542" s="222">
        <f t="shared" si="1152"/>
        <v>0</v>
      </c>
      <c r="AT542" s="222">
        <f t="shared" si="1153"/>
        <v>0</v>
      </c>
      <c r="AU542" s="222">
        <f t="shared" si="1154"/>
        <v>0</v>
      </c>
      <c r="AV542" s="222">
        <f t="shared" si="1155"/>
        <v>0</v>
      </c>
      <c r="AW542" s="222">
        <f t="shared" si="1156"/>
        <v>0</v>
      </c>
      <c r="AX542" s="222">
        <f t="shared" si="1157"/>
        <v>0</v>
      </c>
      <c r="AY542" s="222">
        <f t="shared" si="1158"/>
        <v>0</v>
      </c>
      <c r="AZ542" s="222">
        <f t="shared" si="1159"/>
        <v>0</v>
      </c>
      <c r="BA542" s="222">
        <f t="shared" si="1160"/>
        <v>0</v>
      </c>
      <c r="BB542" s="222">
        <f t="shared" si="1161"/>
        <v>0</v>
      </c>
      <c r="BC542" s="222">
        <f t="shared" si="1162"/>
        <v>0</v>
      </c>
      <c r="BD542" s="222">
        <f t="shared" si="1163"/>
        <v>0</v>
      </c>
      <c r="BE542" s="222">
        <f t="shared" si="1164"/>
        <v>0</v>
      </c>
      <c r="BF542" s="222">
        <f t="shared" si="1165"/>
        <v>0</v>
      </c>
      <c r="BG542" s="222">
        <f t="shared" si="1166"/>
        <v>0</v>
      </c>
      <c r="BH542" s="222">
        <f t="shared" si="1167"/>
        <v>0</v>
      </c>
      <c r="BI542" s="222">
        <f t="shared" si="1168"/>
        <v>0</v>
      </c>
      <c r="BJ542" s="222">
        <f t="shared" si="1169"/>
        <v>0</v>
      </c>
      <c r="BK542" s="222">
        <f t="shared" si="1170"/>
        <v>0</v>
      </c>
      <c r="BL542" s="222">
        <f t="shared" si="1171"/>
        <v>0</v>
      </c>
      <c r="BM542" s="222">
        <f t="shared" si="1172"/>
        <v>0</v>
      </c>
      <c r="BN542" s="222">
        <f t="shared" si="1173"/>
        <v>0</v>
      </c>
      <c r="BO542" s="222">
        <f t="shared" si="1174"/>
        <v>0</v>
      </c>
      <c r="BP542" s="222">
        <f t="shared" si="1175"/>
        <v>0</v>
      </c>
      <c r="BQ542" s="222">
        <f t="shared" si="1176"/>
        <v>0</v>
      </c>
      <c r="BR542" s="222">
        <f t="shared" si="1177"/>
        <v>0</v>
      </c>
      <c r="BS542" s="222">
        <f t="shared" si="1178"/>
        <v>0</v>
      </c>
      <c r="BT542" s="222">
        <f t="shared" si="1179"/>
        <v>0</v>
      </c>
      <c r="BU542" s="222">
        <f t="shared" si="1180"/>
        <v>0</v>
      </c>
      <c r="BV542" s="222">
        <f t="shared" si="1181"/>
        <v>0</v>
      </c>
      <c r="BW542" s="222">
        <f t="shared" si="1182"/>
        <v>0</v>
      </c>
      <c r="BX542" s="222">
        <f t="shared" si="1183"/>
        <v>0</v>
      </c>
      <c r="BY542" s="222">
        <f t="shared" si="1184"/>
        <v>0</v>
      </c>
      <c r="BZ542" s="222">
        <f t="shared" si="1185"/>
        <v>0</v>
      </c>
      <c r="CA542" s="222">
        <f t="shared" si="1186"/>
        <v>0</v>
      </c>
      <c r="CB542" s="222">
        <f t="shared" si="1187"/>
        <v>0</v>
      </c>
      <c r="CC542" s="222">
        <f t="shared" si="1188"/>
        <v>0</v>
      </c>
      <c r="CD542" s="222">
        <f t="shared" si="1189"/>
        <v>0</v>
      </c>
      <c r="CE542" s="222">
        <f t="shared" si="1190"/>
        <v>0</v>
      </c>
      <c r="CF542" s="222">
        <f t="shared" si="1191"/>
        <v>0</v>
      </c>
      <c r="CG542" s="222">
        <f t="shared" si="1192"/>
        <v>0</v>
      </c>
      <c r="CH542" s="222">
        <f t="shared" si="1193"/>
        <v>0</v>
      </c>
      <c r="CI542" s="222">
        <f t="shared" si="1194"/>
        <v>0</v>
      </c>
      <c r="CJ542" s="222">
        <f t="shared" si="1195"/>
        <v>0</v>
      </c>
      <c r="CK542" s="222">
        <f t="shared" si="1196"/>
        <v>0</v>
      </c>
      <c r="CL542" s="222">
        <f t="shared" si="1197"/>
        <v>0</v>
      </c>
      <c r="CM542" s="222">
        <f t="shared" si="1198"/>
        <v>0</v>
      </c>
      <c r="CN542" s="222">
        <f t="shared" si="1199"/>
        <v>0</v>
      </c>
      <c r="CO542" s="222">
        <f t="shared" si="1200"/>
        <v>0</v>
      </c>
      <c r="CP542" s="222">
        <f t="shared" si="1201"/>
        <v>0</v>
      </c>
      <c r="CQ542" s="222">
        <f t="shared" si="1202"/>
        <v>0</v>
      </c>
      <c r="CR542" s="222">
        <f t="shared" si="1203"/>
        <v>0</v>
      </c>
      <c r="CS542" s="222">
        <f t="shared" si="1204"/>
        <v>0</v>
      </c>
      <c r="CT542" s="222">
        <f t="shared" si="1205"/>
        <v>0</v>
      </c>
      <c r="CU542" s="222">
        <f t="shared" si="1206"/>
        <v>0</v>
      </c>
      <c r="CV542" s="222">
        <f t="shared" si="1207"/>
        <v>0</v>
      </c>
      <c r="CW542" s="222">
        <f t="shared" si="1208"/>
        <v>0</v>
      </c>
      <c r="CX542" s="222">
        <f t="shared" si="1209"/>
        <v>0</v>
      </c>
      <c r="CY542" s="222">
        <f t="shared" si="1210"/>
        <v>0</v>
      </c>
      <c r="CZ542" s="222">
        <f t="shared" si="1211"/>
        <v>0</v>
      </c>
      <c r="DA542" s="222">
        <f t="shared" si="1212"/>
        <v>0</v>
      </c>
      <c r="DB542" s="222">
        <f t="shared" si="1213"/>
        <v>0</v>
      </c>
      <c r="DC542" s="222">
        <f t="shared" si="1214"/>
        <v>0</v>
      </c>
      <c r="DD542" s="222">
        <f t="shared" si="1215"/>
        <v>0</v>
      </c>
      <c r="DE542" s="222">
        <f t="shared" si="1216"/>
        <v>0</v>
      </c>
      <c r="DF542" s="222">
        <f t="shared" si="1217"/>
        <v>0</v>
      </c>
      <c r="DG542" s="222">
        <f t="shared" si="1218"/>
        <v>0</v>
      </c>
      <c r="DH542" s="222">
        <f t="shared" si="1219"/>
        <v>0</v>
      </c>
      <c r="DI542" s="222">
        <f t="shared" si="1220"/>
        <v>0</v>
      </c>
      <c r="DJ542" s="222">
        <f t="shared" si="1221"/>
        <v>0</v>
      </c>
      <c r="DK542" s="222">
        <f t="shared" si="1222"/>
        <v>0</v>
      </c>
      <c r="DL542" s="222">
        <f t="shared" si="1223"/>
        <v>0</v>
      </c>
      <c r="DM542" s="222">
        <f t="shared" si="1224"/>
        <v>0</v>
      </c>
      <c r="DN542" s="222">
        <f t="shared" si="1225"/>
        <v>0</v>
      </c>
      <c r="DO542" s="222">
        <f t="shared" si="1226"/>
        <v>0</v>
      </c>
      <c r="DP542" s="222">
        <f t="shared" si="1227"/>
        <v>0</v>
      </c>
      <c r="DQ542" s="222">
        <f t="shared" si="1228"/>
        <v>0</v>
      </c>
      <c r="DR542" s="222">
        <f t="shared" si="1229"/>
        <v>0</v>
      </c>
      <c r="DS542" s="222">
        <f t="shared" si="1230"/>
        <v>0</v>
      </c>
      <c r="DT542" s="222">
        <f t="shared" si="1231"/>
        <v>0</v>
      </c>
      <c r="DU542" s="222">
        <f t="shared" si="1232"/>
        <v>0</v>
      </c>
      <c r="DV542" s="222">
        <f t="shared" si="1233"/>
        <v>0</v>
      </c>
      <c r="DW542" s="222">
        <f t="shared" si="1234"/>
        <v>0</v>
      </c>
      <c r="DX542" s="222">
        <f t="shared" si="1235"/>
        <v>0</v>
      </c>
      <c r="DY542" s="222">
        <f t="shared" si="1236"/>
        <v>0</v>
      </c>
      <c r="DZ542" s="222">
        <f t="shared" si="1237"/>
        <v>0</v>
      </c>
      <c r="EA542" s="222">
        <f t="shared" si="1238"/>
        <v>0</v>
      </c>
      <c r="EB542" s="222">
        <f t="shared" si="1239"/>
        <v>0</v>
      </c>
      <c r="EC542" s="222">
        <f t="shared" si="1240"/>
        <v>0</v>
      </c>
      <c r="ED542" s="222">
        <f t="shared" si="1241"/>
        <v>0</v>
      </c>
      <c r="EE542" s="222">
        <f t="shared" si="1242"/>
        <v>0</v>
      </c>
      <c r="EF542" s="222">
        <f t="shared" si="1243"/>
        <v>0</v>
      </c>
      <c r="EG542" s="222">
        <f t="shared" si="1244"/>
        <v>0</v>
      </c>
      <c r="EH542" s="222">
        <f t="shared" si="1245"/>
        <v>0</v>
      </c>
      <c r="EI542" s="222">
        <f t="shared" si="1246"/>
        <v>0</v>
      </c>
      <c r="EJ542" s="222">
        <f t="shared" si="1247"/>
        <v>0</v>
      </c>
      <c r="EK542" s="222">
        <f t="shared" si="1248"/>
        <v>0</v>
      </c>
      <c r="EL542" s="222">
        <f t="shared" si="1249"/>
        <v>0</v>
      </c>
      <c r="EM542" s="222">
        <f t="shared" si="1250"/>
        <v>0</v>
      </c>
      <c r="EN542" s="222">
        <f t="shared" si="1251"/>
        <v>0</v>
      </c>
      <c r="EO542" s="222">
        <f t="shared" si="1252"/>
        <v>0</v>
      </c>
      <c r="EP542" s="222">
        <f t="shared" si="1253"/>
        <v>0</v>
      </c>
      <c r="EQ542" s="222">
        <f t="shared" si="1254"/>
        <v>0</v>
      </c>
      <c r="ER542" s="222">
        <f t="shared" si="1255"/>
        <v>0</v>
      </c>
      <c r="ES542" s="222">
        <f t="shared" si="1256"/>
        <v>0</v>
      </c>
      <c r="ET542" s="222">
        <f t="shared" si="1257"/>
        <v>0</v>
      </c>
      <c r="EU542" s="222">
        <f t="shared" si="1258"/>
        <v>0</v>
      </c>
      <c r="EV542" s="222">
        <f t="shared" si="1259"/>
        <v>0</v>
      </c>
      <c r="EW542" s="222">
        <f t="shared" si="1260"/>
        <v>0</v>
      </c>
      <c r="EX542" s="222">
        <f t="shared" si="1261"/>
        <v>0</v>
      </c>
      <c r="EY542" s="222">
        <f t="shared" si="1262"/>
        <v>0</v>
      </c>
      <c r="EZ542" s="222">
        <f t="shared" si="1263"/>
        <v>0</v>
      </c>
      <c r="FA542" s="222">
        <f t="shared" si="1264"/>
        <v>0</v>
      </c>
      <c r="FB542" s="222">
        <f t="shared" si="1265"/>
        <v>0</v>
      </c>
      <c r="FC542" s="222">
        <f t="shared" si="1266"/>
        <v>0</v>
      </c>
      <c r="FD542" s="222">
        <f t="shared" si="1267"/>
        <v>0</v>
      </c>
      <c r="FE542" s="222">
        <f t="shared" si="1268"/>
        <v>0</v>
      </c>
      <c r="FF542" s="222">
        <f t="shared" si="1269"/>
        <v>0</v>
      </c>
      <c r="FG542" s="222">
        <f t="shared" si="1270"/>
        <v>0</v>
      </c>
      <c r="FH542" s="222">
        <f t="shared" si="1271"/>
        <v>0</v>
      </c>
      <c r="FI542" s="222">
        <f t="shared" si="1272"/>
        <v>0</v>
      </c>
      <c r="FJ542" s="222">
        <f t="shared" si="1273"/>
        <v>0</v>
      </c>
      <c r="FK542" s="222">
        <f t="shared" si="1274"/>
        <v>0</v>
      </c>
      <c r="FL542" s="222">
        <f t="shared" si="1275"/>
        <v>0</v>
      </c>
      <c r="FM542" s="222">
        <f t="shared" si="1276"/>
        <v>0</v>
      </c>
      <c r="FN542" s="222">
        <f t="shared" si="1277"/>
        <v>0</v>
      </c>
      <c r="FO542" s="222">
        <f t="shared" si="1278"/>
        <v>0</v>
      </c>
      <c r="FP542" s="222">
        <f t="shared" si="1279"/>
        <v>0</v>
      </c>
      <c r="FQ542" s="222">
        <f t="shared" si="1280"/>
        <v>0</v>
      </c>
      <c r="FR542" s="222">
        <f t="shared" si="1281"/>
        <v>0</v>
      </c>
      <c r="FS542" s="222">
        <f t="shared" si="1282"/>
        <v>0</v>
      </c>
      <c r="FT542" s="222">
        <f t="shared" si="1283"/>
        <v>0</v>
      </c>
      <c r="FU542" s="222">
        <f t="shared" si="1284"/>
        <v>0</v>
      </c>
      <c r="FV542" s="222">
        <f t="shared" si="1285"/>
        <v>0</v>
      </c>
      <c r="FW542" s="222">
        <f t="shared" si="1286"/>
        <v>0</v>
      </c>
      <c r="FX542" s="222">
        <f t="shared" si="1287"/>
        <v>0</v>
      </c>
      <c r="FY542" s="222">
        <f t="shared" si="1288"/>
        <v>0</v>
      </c>
      <c r="FZ542" s="222">
        <f t="shared" si="1289"/>
        <v>0</v>
      </c>
      <c r="GA542" s="222">
        <f t="shared" si="1290"/>
        <v>0</v>
      </c>
      <c r="GB542" s="222">
        <f t="shared" si="1291"/>
        <v>0</v>
      </c>
      <c r="GC542" s="222">
        <f t="shared" si="1292"/>
        <v>0</v>
      </c>
      <c r="GD542" s="222">
        <f t="shared" si="1293"/>
        <v>0</v>
      </c>
      <c r="GE542" s="222">
        <f t="shared" si="1294"/>
        <v>0</v>
      </c>
      <c r="GF542" s="222">
        <f t="shared" si="1295"/>
        <v>0</v>
      </c>
      <c r="GG542" s="222">
        <f t="shared" si="1296"/>
        <v>0</v>
      </c>
      <c r="GH542" s="222">
        <f t="shared" si="1297"/>
        <v>0</v>
      </c>
      <c r="GI542" s="222">
        <f t="shared" si="1298"/>
        <v>0</v>
      </c>
      <c r="GJ542" s="222">
        <f t="shared" si="1299"/>
        <v>0</v>
      </c>
      <c r="GK542" s="222">
        <f t="shared" si="1300"/>
        <v>0</v>
      </c>
      <c r="GL542" s="222">
        <f t="shared" si="1301"/>
        <v>0</v>
      </c>
      <c r="GM542" s="222">
        <f t="shared" si="1302"/>
        <v>0</v>
      </c>
      <c r="GN542" s="222">
        <f t="shared" si="1303"/>
        <v>0</v>
      </c>
      <c r="GO542" s="222">
        <f t="shared" si="1304"/>
        <v>0</v>
      </c>
      <c r="GP542" s="222">
        <f t="shared" si="1305"/>
        <v>0</v>
      </c>
      <c r="GQ542" s="222">
        <f t="shared" si="1306"/>
        <v>0</v>
      </c>
      <c r="GR542" s="222">
        <f t="shared" si="1307"/>
        <v>0</v>
      </c>
      <c r="GS542" s="222">
        <f t="shared" si="1308"/>
        <v>0</v>
      </c>
      <c r="GT542" s="222">
        <f t="shared" si="1309"/>
        <v>0</v>
      </c>
      <c r="GU542" s="222">
        <f t="shared" si="1310"/>
        <v>0</v>
      </c>
      <c r="GV542" s="222">
        <f t="shared" si="1311"/>
        <v>0</v>
      </c>
      <c r="GW542" s="222">
        <f t="shared" si="1312"/>
        <v>0</v>
      </c>
      <c r="GX542" s="222">
        <f t="shared" si="1313"/>
        <v>0</v>
      </c>
      <c r="GY542" s="222">
        <f t="shared" si="1314"/>
        <v>0</v>
      </c>
      <c r="GZ542" s="222">
        <f t="shared" si="1315"/>
        <v>0</v>
      </c>
      <c r="HA542" s="222">
        <f t="shared" si="1316"/>
        <v>0</v>
      </c>
      <c r="HB542" s="222">
        <f t="shared" si="1317"/>
        <v>0</v>
      </c>
      <c r="HC542" s="222">
        <f t="shared" si="1318"/>
        <v>0</v>
      </c>
      <c r="HD542" s="222">
        <f t="shared" si="1319"/>
        <v>0</v>
      </c>
      <c r="HE542" s="222">
        <f t="shared" si="1320"/>
        <v>0</v>
      </c>
      <c r="HF542" s="222">
        <f t="shared" si="1321"/>
        <v>0</v>
      </c>
      <c r="HG542" s="222">
        <f t="shared" si="1322"/>
        <v>0</v>
      </c>
      <c r="HH542" s="222">
        <f t="shared" si="1323"/>
        <v>0</v>
      </c>
      <c r="HI542" s="222">
        <f t="shared" si="1324"/>
        <v>0</v>
      </c>
      <c r="HJ542" s="222">
        <f t="shared" si="1325"/>
        <v>0</v>
      </c>
      <c r="HK542" s="222">
        <f t="shared" si="1326"/>
        <v>0</v>
      </c>
      <c r="HL542" s="222">
        <f t="shared" si="1327"/>
        <v>0</v>
      </c>
      <c r="HM542" s="222">
        <f t="shared" si="1328"/>
        <v>0</v>
      </c>
      <c r="HN542" s="222">
        <f t="shared" si="1329"/>
        <v>0</v>
      </c>
      <c r="HO542" s="222">
        <f t="shared" si="1330"/>
        <v>0</v>
      </c>
      <c r="HP542" s="222">
        <f t="shared" si="1331"/>
        <v>0</v>
      </c>
      <c r="HQ542" s="222">
        <f t="shared" si="1332"/>
        <v>0</v>
      </c>
      <c r="HR542" s="222">
        <f t="shared" si="1333"/>
        <v>0</v>
      </c>
      <c r="HS542" s="222">
        <f t="shared" si="1334"/>
        <v>0</v>
      </c>
      <c r="HT542" s="222">
        <f t="shared" si="1335"/>
        <v>0</v>
      </c>
      <c r="HU542" s="222">
        <f t="shared" si="1336"/>
        <v>0</v>
      </c>
      <c r="HV542" s="222">
        <f t="shared" si="1337"/>
        <v>0</v>
      </c>
      <c r="HW542" s="222">
        <f t="shared" si="1338"/>
        <v>0</v>
      </c>
      <c r="HX542" s="222">
        <f t="shared" si="1339"/>
        <v>0</v>
      </c>
      <c r="HY542" s="222">
        <f t="shared" si="1340"/>
        <v>0</v>
      </c>
      <c r="HZ542" s="222">
        <f t="shared" si="1341"/>
        <v>0</v>
      </c>
      <c r="IA542" s="222">
        <f t="shared" si="1342"/>
        <v>0</v>
      </c>
      <c r="IB542" s="222">
        <f t="shared" si="1343"/>
        <v>0</v>
      </c>
      <c r="IC542" s="222">
        <f t="shared" si="1344"/>
        <v>0</v>
      </c>
      <c r="ID542" s="222">
        <f t="shared" si="1345"/>
        <v>0</v>
      </c>
      <c r="IE542" s="222">
        <f t="shared" si="1346"/>
        <v>0</v>
      </c>
      <c r="IF542" s="222">
        <f t="shared" si="1347"/>
        <v>0</v>
      </c>
      <c r="IG542" s="222">
        <f t="shared" si="1348"/>
        <v>0</v>
      </c>
      <c r="IH542" s="222">
        <f t="shared" si="1349"/>
        <v>0</v>
      </c>
      <c r="II542" s="222">
        <f t="shared" si="1350"/>
        <v>0</v>
      </c>
      <c r="IJ542" s="222">
        <f t="shared" si="1351"/>
        <v>0</v>
      </c>
      <c r="IK542" s="222">
        <f t="shared" si="1352"/>
        <v>0</v>
      </c>
      <c r="IL542" s="222">
        <f t="shared" si="1353"/>
        <v>0</v>
      </c>
      <c r="IM542" s="222">
        <f t="shared" si="1354"/>
        <v>0</v>
      </c>
      <c r="IN542" s="222">
        <f t="shared" si="1355"/>
        <v>0</v>
      </c>
      <c r="IO542" s="222">
        <f t="shared" si="1356"/>
        <v>0</v>
      </c>
      <c r="IP542" s="222">
        <f t="shared" si="1357"/>
        <v>0</v>
      </c>
      <c r="IQ542" s="222">
        <f t="shared" si="1358"/>
        <v>0</v>
      </c>
      <c r="IR542" s="222">
        <f t="shared" si="1359"/>
        <v>0</v>
      </c>
      <c r="IS542" s="222">
        <f t="shared" si="1360"/>
        <v>0</v>
      </c>
      <c r="IT542" s="222">
        <f t="shared" si="1361"/>
        <v>0</v>
      </c>
      <c r="IU542" s="222">
        <f t="shared" si="1362"/>
        <v>0</v>
      </c>
      <c r="IV542" s="222">
        <f t="shared" si="1363"/>
        <v>0</v>
      </c>
      <c r="IW542" s="222">
        <f t="shared" si="1364"/>
        <v>0</v>
      </c>
      <c r="IX542" s="222">
        <f t="shared" si="1365"/>
        <v>0</v>
      </c>
      <c r="IY542" s="222">
        <f t="shared" si="1366"/>
        <v>0</v>
      </c>
      <c r="IZ542" s="222">
        <f t="shared" si="1367"/>
        <v>0</v>
      </c>
      <c r="JA542" s="222">
        <f t="shared" si="1368"/>
        <v>0</v>
      </c>
      <c r="JB542" s="222">
        <f t="shared" si="1369"/>
        <v>0</v>
      </c>
    </row>
    <row r="543" spans="2:262">
      <c r="B543" s="230">
        <v>182</v>
      </c>
      <c r="C543" s="229">
        <f t="shared" si="1370"/>
        <v>3.5546875000000027E-3</v>
      </c>
      <c r="D543" s="226">
        <f t="shared" ca="1" si="1113"/>
        <v>17.999999999918867</v>
      </c>
      <c r="E543" s="225">
        <f ca="1">GF361</f>
        <v>-8.1134669332124243E-11</v>
      </c>
      <c r="F543" s="224">
        <v>182</v>
      </c>
      <c r="G543" s="222">
        <f t="shared" si="1114"/>
        <v>0</v>
      </c>
      <c r="H543" s="222">
        <f t="shared" si="1115"/>
        <v>0</v>
      </c>
      <c r="I543" s="222">
        <f t="shared" si="1116"/>
        <v>0</v>
      </c>
      <c r="J543" s="222">
        <f t="shared" si="1117"/>
        <v>0</v>
      </c>
      <c r="K543" s="222">
        <f t="shared" si="1118"/>
        <v>0</v>
      </c>
      <c r="L543" s="222">
        <f t="shared" si="1119"/>
        <v>0</v>
      </c>
      <c r="M543" s="222">
        <f t="shared" si="1120"/>
        <v>0</v>
      </c>
      <c r="N543" s="222">
        <f t="shared" si="1121"/>
        <v>0</v>
      </c>
      <c r="O543" s="222">
        <f t="shared" si="1122"/>
        <v>0</v>
      </c>
      <c r="P543" s="222">
        <f t="shared" si="1123"/>
        <v>0</v>
      </c>
      <c r="Q543" s="222">
        <f t="shared" si="1124"/>
        <v>0</v>
      </c>
      <c r="R543" s="222">
        <f t="shared" si="1125"/>
        <v>0</v>
      </c>
      <c r="S543" s="222">
        <f t="shared" si="1126"/>
        <v>0</v>
      </c>
      <c r="T543" s="222">
        <f t="shared" si="1127"/>
        <v>0</v>
      </c>
      <c r="U543" s="222">
        <f t="shared" si="1128"/>
        <v>0</v>
      </c>
      <c r="V543" s="222">
        <f t="shared" si="1129"/>
        <v>0</v>
      </c>
      <c r="W543" s="222">
        <f t="shared" si="1130"/>
        <v>0</v>
      </c>
      <c r="X543" s="222">
        <f t="shared" si="1131"/>
        <v>0</v>
      </c>
      <c r="Y543" s="222">
        <f t="shared" si="1132"/>
        <v>0</v>
      </c>
      <c r="Z543" s="222">
        <f t="shared" si="1133"/>
        <v>0</v>
      </c>
      <c r="AA543" s="222">
        <f t="shared" si="1134"/>
        <v>0</v>
      </c>
      <c r="AB543" s="222">
        <f t="shared" si="1135"/>
        <v>0</v>
      </c>
      <c r="AC543" s="222">
        <f t="shared" si="1136"/>
        <v>0</v>
      </c>
      <c r="AD543" s="222">
        <f t="shared" si="1137"/>
        <v>0</v>
      </c>
      <c r="AE543" s="222">
        <f t="shared" si="1138"/>
        <v>0</v>
      </c>
      <c r="AF543" s="222">
        <f t="shared" si="1139"/>
        <v>0</v>
      </c>
      <c r="AG543" s="222">
        <f t="shared" si="1140"/>
        <v>0</v>
      </c>
      <c r="AH543" s="222">
        <f t="shared" si="1141"/>
        <v>0</v>
      </c>
      <c r="AI543" s="222">
        <f t="shared" si="1142"/>
        <v>0</v>
      </c>
      <c r="AJ543" s="222">
        <f t="shared" si="1143"/>
        <v>0</v>
      </c>
      <c r="AK543" s="222">
        <f t="shared" si="1144"/>
        <v>0</v>
      </c>
      <c r="AL543" s="222">
        <f t="shared" si="1145"/>
        <v>0</v>
      </c>
      <c r="AM543" s="222">
        <f t="shared" si="1146"/>
        <v>0</v>
      </c>
      <c r="AN543" s="222">
        <f t="shared" si="1147"/>
        <v>0</v>
      </c>
      <c r="AO543" s="222">
        <f t="shared" si="1148"/>
        <v>0</v>
      </c>
      <c r="AP543" s="222">
        <f t="shared" si="1149"/>
        <v>0</v>
      </c>
      <c r="AQ543" s="222">
        <f t="shared" si="1150"/>
        <v>0</v>
      </c>
      <c r="AR543" s="222">
        <f t="shared" si="1151"/>
        <v>0</v>
      </c>
      <c r="AS543" s="222">
        <f t="shared" si="1152"/>
        <v>0</v>
      </c>
      <c r="AT543" s="222">
        <f t="shared" si="1153"/>
        <v>0</v>
      </c>
      <c r="AU543" s="222">
        <f t="shared" si="1154"/>
        <v>0</v>
      </c>
      <c r="AV543" s="222">
        <f t="shared" si="1155"/>
        <v>0</v>
      </c>
      <c r="AW543" s="222">
        <f t="shared" si="1156"/>
        <v>0</v>
      </c>
      <c r="AX543" s="222">
        <f t="shared" si="1157"/>
        <v>0</v>
      </c>
      <c r="AY543" s="222">
        <f t="shared" si="1158"/>
        <v>0</v>
      </c>
      <c r="AZ543" s="222">
        <f t="shared" si="1159"/>
        <v>0</v>
      </c>
      <c r="BA543" s="222">
        <f t="shared" si="1160"/>
        <v>0</v>
      </c>
      <c r="BB543" s="222">
        <f t="shared" si="1161"/>
        <v>0</v>
      </c>
      <c r="BC543" s="222">
        <f t="shared" si="1162"/>
        <v>0</v>
      </c>
      <c r="BD543" s="222">
        <f t="shared" si="1163"/>
        <v>0</v>
      </c>
      <c r="BE543" s="222">
        <f t="shared" si="1164"/>
        <v>0</v>
      </c>
      <c r="BF543" s="222">
        <f t="shared" si="1165"/>
        <v>0</v>
      </c>
      <c r="BG543" s="222">
        <f t="shared" si="1166"/>
        <v>0</v>
      </c>
      <c r="BH543" s="222">
        <f t="shared" si="1167"/>
        <v>0</v>
      </c>
      <c r="BI543" s="222">
        <f t="shared" si="1168"/>
        <v>0</v>
      </c>
      <c r="BJ543" s="222">
        <f t="shared" si="1169"/>
        <v>0</v>
      </c>
      <c r="BK543" s="222">
        <f t="shared" si="1170"/>
        <v>0</v>
      </c>
      <c r="BL543" s="222">
        <f t="shared" si="1171"/>
        <v>0</v>
      </c>
      <c r="BM543" s="222">
        <f t="shared" si="1172"/>
        <v>0</v>
      </c>
      <c r="BN543" s="222">
        <f t="shared" si="1173"/>
        <v>0</v>
      </c>
      <c r="BO543" s="222">
        <f t="shared" si="1174"/>
        <v>0</v>
      </c>
      <c r="BP543" s="222">
        <f t="shared" si="1175"/>
        <v>0</v>
      </c>
      <c r="BQ543" s="222">
        <f t="shared" si="1176"/>
        <v>0</v>
      </c>
      <c r="BR543" s="222">
        <f t="shared" si="1177"/>
        <v>0</v>
      </c>
      <c r="BS543" s="222">
        <f t="shared" si="1178"/>
        <v>0</v>
      </c>
      <c r="BT543" s="222">
        <f t="shared" si="1179"/>
        <v>0</v>
      </c>
      <c r="BU543" s="222">
        <f t="shared" si="1180"/>
        <v>0</v>
      </c>
      <c r="BV543" s="222">
        <f t="shared" si="1181"/>
        <v>0</v>
      </c>
      <c r="BW543" s="222">
        <f t="shared" si="1182"/>
        <v>0</v>
      </c>
      <c r="BX543" s="222">
        <f t="shared" si="1183"/>
        <v>0</v>
      </c>
      <c r="BY543" s="222">
        <f t="shared" si="1184"/>
        <v>0</v>
      </c>
      <c r="BZ543" s="222">
        <f t="shared" si="1185"/>
        <v>0</v>
      </c>
      <c r="CA543" s="222">
        <f t="shared" si="1186"/>
        <v>0</v>
      </c>
      <c r="CB543" s="222">
        <f t="shared" si="1187"/>
        <v>0</v>
      </c>
      <c r="CC543" s="222">
        <f t="shared" si="1188"/>
        <v>0</v>
      </c>
      <c r="CD543" s="222">
        <f t="shared" si="1189"/>
        <v>0</v>
      </c>
      <c r="CE543" s="222">
        <f t="shared" si="1190"/>
        <v>0</v>
      </c>
      <c r="CF543" s="222">
        <f t="shared" si="1191"/>
        <v>0</v>
      </c>
      <c r="CG543" s="222">
        <f t="shared" si="1192"/>
        <v>0</v>
      </c>
      <c r="CH543" s="222">
        <f t="shared" si="1193"/>
        <v>0</v>
      </c>
      <c r="CI543" s="222">
        <f t="shared" si="1194"/>
        <v>0</v>
      </c>
      <c r="CJ543" s="222">
        <f t="shared" si="1195"/>
        <v>0</v>
      </c>
      <c r="CK543" s="222">
        <f t="shared" si="1196"/>
        <v>0</v>
      </c>
      <c r="CL543" s="222">
        <f t="shared" si="1197"/>
        <v>0</v>
      </c>
      <c r="CM543" s="222">
        <f t="shared" si="1198"/>
        <v>0</v>
      </c>
      <c r="CN543" s="222">
        <f t="shared" si="1199"/>
        <v>0</v>
      </c>
      <c r="CO543" s="222">
        <f t="shared" si="1200"/>
        <v>0</v>
      </c>
      <c r="CP543" s="222">
        <f t="shared" si="1201"/>
        <v>0</v>
      </c>
      <c r="CQ543" s="222">
        <f t="shared" si="1202"/>
        <v>0</v>
      </c>
      <c r="CR543" s="222">
        <f t="shared" si="1203"/>
        <v>0</v>
      </c>
      <c r="CS543" s="222">
        <f t="shared" si="1204"/>
        <v>0</v>
      </c>
      <c r="CT543" s="222">
        <f t="shared" si="1205"/>
        <v>0</v>
      </c>
      <c r="CU543" s="222">
        <f t="shared" si="1206"/>
        <v>0</v>
      </c>
      <c r="CV543" s="222">
        <f t="shared" si="1207"/>
        <v>0</v>
      </c>
      <c r="CW543" s="222">
        <f t="shared" si="1208"/>
        <v>0</v>
      </c>
      <c r="CX543" s="222">
        <f t="shared" si="1209"/>
        <v>0</v>
      </c>
      <c r="CY543" s="222">
        <f t="shared" si="1210"/>
        <v>0</v>
      </c>
      <c r="CZ543" s="222">
        <f t="shared" si="1211"/>
        <v>0</v>
      </c>
      <c r="DA543" s="222">
        <f t="shared" si="1212"/>
        <v>0</v>
      </c>
      <c r="DB543" s="222">
        <f t="shared" si="1213"/>
        <v>0</v>
      </c>
      <c r="DC543" s="222">
        <f t="shared" si="1214"/>
        <v>0</v>
      </c>
      <c r="DD543" s="222">
        <f t="shared" si="1215"/>
        <v>0</v>
      </c>
      <c r="DE543" s="222">
        <f t="shared" si="1216"/>
        <v>0</v>
      </c>
      <c r="DF543" s="222">
        <f t="shared" si="1217"/>
        <v>0</v>
      </c>
      <c r="DG543" s="222">
        <f t="shared" si="1218"/>
        <v>0</v>
      </c>
      <c r="DH543" s="222">
        <f t="shared" si="1219"/>
        <v>0</v>
      </c>
      <c r="DI543" s="222">
        <f t="shared" si="1220"/>
        <v>0</v>
      </c>
      <c r="DJ543" s="222">
        <f t="shared" si="1221"/>
        <v>0</v>
      </c>
      <c r="DK543" s="222">
        <f t="shared" si="1222"/>
        <v>0</v>
      </c>
      <c r="DL543" s="222">
        <f t="shared" si="1223"/>
        <v>0</v>
      </c>
      <c r="DM543" s="222">
        <f t="shared" si="1224"/>
        <v>0</v>
      </c>
      <c r="DN543" s="222">
        <f t="shared" si="1225"/>
        <v>0</v>
      </c>
      <c r="DO543" s="222">
        <f t="shared" si="1226"/>
        <v>0</v>
      </c>
      <c r="DP543" s="222">
        <f t="shared" si="1227"/>
        <v>0</v>
      </c>
      <c r="DQ543" s="222">
        <f t="shared" si="1228"/>
        <v>0</v>
      </c>
      <c r="DR543" s="222">
        <f t="shared" si="1229"/>
        <v>0</v>
      </c>
      <c r="DS543" s="222">
        <f t="shared" si="1230"/>
        <v>0</v>
      </c>
      <c r="DT543" s="222">
        <f t="shared" si="1231"/>
        <v>0</v>
      </c>
      <c r="DU543" s="222">
        <f t="shared" si="1232"/>
        <v>0</v>
      </c>
      <c r="DV543" s="222">
        <f t="shared" si="1233"/>
        <v>0</v>
      </c>
      <c r="DW543" s="222">
        <f t="shared" si="1234"/>
        <v>0</v>
      </c>
      <c r="DX543" s="222">
        <f t="shared" si="1235"/>
        <v>0</v>
      </c>
      <c r="DY543" s="222">
        <f t="shared" si="1236"/>
        <v>0</v>
      </c>
      <c r="DZ543" s="222">
        <f t="shared" si="1237"/>
        <v>0</v>
      </c>
      <c r="EA543" s="222">
        <f t="shared" si="1238"/>
        <v>0</v>
      </c>
      <c r="EB543" s="222">
        <f t="shared" si="1239"/>
        <v>0</v>
      </c>
      <c r="EC543" s="222">
        <f t="shared" si="1240"/>
        <v>0</v>
      </c>
      <c r="ED543" s="222">
        <f t="shared" si="1241"/>
        <v>0</v>
      </c>
      <c r="EE543" s="222">
        <f t="shared" si="1242"/>
        <v>0</v>
      </c>
      <c r="EF543" s="222">
        <f t="shared" si="1243"/>
        <v>0</v>
      </c>
      <c r="EG543" s="222">
        <f t="shared" si="1244"/>
        <v>0</v>
      </c>
      <c r="EH543" s="222">
        <f t="shared" si="1245"/>
        <v>0</v>
      </c>
      <c r="EI543" s="222">
        <f t="shared" si="1246"/>
        <v>0</v>
      </c>
      <c r="EJ543" s="222">
        <f t="shared" si="1247"/>
        <v>0</v>
      </c>
      <c r="EK543" s="222">
        <f t="shared" si="1248"/>
        <v>0</v>
      </c>
      <c r="EL543" s="222">
        <f t="shared" si="1249"/>
        <v>0</v>
      </c>
      <c r="EM543" s="222">
        <f t="shared" si="1250"/>
        <v>0</v>
      </c>
      <c r="EN543" s="222">
        <f t="shared" si="1251"/>
        <v>0</v>
      </c>
      <c r="EO543" s="222">
        <f t="shared" si="1252"/>
        <v>0</v>
      </c>
      <c r="EP543" s="222">
        <f t="shared" si="1253"/>
        <v>0</v>
      </c>
      <c r="EQ543" s="222">
        <f t="shared" si="1254"/>
        <v>0</v>
      </c>
      <c r="ER543" s="222">
        <f t="shared" si="1255"/>
        <v>0</v>
      </c>
      <c r="ES543" s="222">
        <f t="shared" si="1256"/>
        <v>0</v>
      </c>
      <c r="ET543" s="222">
        <f t="shared" si="1257"/>
        <v>0</v>
      </c>
      <c r="EU543" s="222">
        <f t="shared" si="1258"/>
        <v>0</v>
      </c>
      <c r="EV543" s="222">
        <f t="shared" si="1259"/>
        <v>0</v>
      </c>
      <c r="EW543" s="222">
        <f t="shared" si="1260"/>
        <v>0</v>
      </c>
      <c r="EX543" s="222">
        <f t="shared" si="1261"/>
        <v>0</v>
      </c>
      <c r="EY543" s="222">
        <f t="shared" si="1262"/>
        <v>0</v>
      </c>
      <c r="EZ543" s="222">
        <f t="shared" si="1263"/>
        <v>0</v>
      </c>
      <c r="FA543" s="222">
        <f t="shared" si="1264"/>
        <v>0</v>
      </c>
      <c r="FB543" s="222">
        <f t="shared" si="1265"/>
        <v>0</v>
      </c>
      <c r="FC543" s="222">
        <f t="shared" si="1266"/>
        <v>0</v>
      </c>
      <c r="FD543" s="222">
        <f t="shared" si="1267"/>
        <v>0</v>
      </c>
      <c r="FE543" s="222">
        <f t="shared" si="1268"/>
        <v>0</v>
      </c>
      <c r="FF543" s="222">
        <f t="shared" si="1269"/>
        <v>0</v>
      </c>
      <c r="FG543" s="222">
        <f t="shared" si="1270"/>
        <v>0</v>
      </c>
      <c r="FH543" s="222">
        <f t="shared" si="1271"/>
        <v>0</v>
      </c>
      <c r="FI543" s="222">
        <f t="shared" si="1272"/>
        <v>0</v>
      </c>
      <c r="FJ543" s="222">
        <f t="shared" si="1273"/>
        <v>0</v>
      </c>
      <c r="FK543" s="222">
        <f t="shared" si="1274"/>
        <v>0</v>
      </c>
      <c r="FL543" s="222">
        <f t="shared" si="1275"/>
        <v>0</v>
      </c>
      <c r="FM543" s="222">
        <f t="shared" si="1276"/>
        <v>0</v>
      </c>
      <c r="FN543" s="222">
        <f t="shared" si="1277"/>
        <v>0</v>
      </c>
      <c r="FO543" s="222">
        <f t="shared" si="1278"/>
        <v>0</v>
      </c>
      <c r="FP543" s="222">
        <f t="shared" si="1279"/>
        <v>0</v>
      </c>
      <c r="FQ543" s="222">
        <f t="shared" si="1280"/>
        <v>0</v>
      </c>
      <c r="FR543" s="222">
        <f t="shared" si="1281"/>
        <v>0</v>
      </c>
      <c r="FS543" s="222">
        <f t="shared" si="1282"/>
        <v>0</v>
      </c>
      <c r="FT543" s="222">
        <f t="shared" si="1283"/>
        <v>0</v>
      </c>
      <c r="FU543" s="222">
        <f t="shared" si="1284"/>
        <v>0</v>
      </c>
      <c r="FV543" s="222">
        <f t="shared" si="1285"/>
        <v>0</v>
      </c>
      <c r="FW543" s="222">
        <f t="shared" si="1286"/>
        <v>0</v>
      </c>
      <c r="FX543" s="222">
        <f t="shared" si="1287"/>
        <v>0</v>
      </c>
      <c r="FY543" s="222">
        <f t="shared" si="1288"/>
        <v>0</v>
      </c>
      <c r="FZ543" s="222">
        <f t="shared" si="1289"/>
        <v>0</v>
      </c>
      <c r="GA543" s="222">
        <f t="shared" si="1290"/>
        <v>0</v>
      </c>
      <c r="GB543" s="222">
        <f t="shared" si="1291"/>
        <v>0</v>
      </c>
      <c r="GC543" s="222">
        <f t="shared" si="1292"/>
        <v>0</v>
      </c>
      <c r="GD543" s="222">
        <f t="shared" si="1293"/>
        <v>0</v>
      </c>
      <c r="GE543" s="222">
        <f t="shared" si="1294"/>
        <v>0</v>
      </c>
      <c r="GF543" s="222">
        <f t="shared" si="1295"/>
        <v>0</v>
      </c>
      <c r="GG543" s="222">
        <f t="shared" si="1296"/>
        <v>0</v>
      </c>
      <c r="GH543" s="222">
        <f t="shared" si="1297"/>
        <v>0</v>
      </c>
      <c r="GI543" s="222">
        <f t="shared" si="1298"/>
        <v>0</v>
      </c>
      <c r="GJ543" s="222">
        <f t="shared" si="1299"/>
        <v>0</v>
      </c>
      <c r="GK543" s="222">
        <f t="shared" si="1300"/>
        <v>0</v>
      </c>
      <c r="GL543" s="222">
        <f t="shared" si="1301"/>
        <v>0</v>
      </c>
      <c r="GM543" s="222">
        <f t="shared" si="1302"/>
        <v>0</v>
      </c>
      <c r="GN543" s="222">
        <f t="shared" si="1303"/>
        <v>0</v>
      </c>
      <c r="GO543" s="222">
        <f t="shared" si="1304"/>
        <v>0</v>
      </c>
      <c r="GP543" s="222">
        <f t="shared" si="1305"/>
        <v>0</v>
      </c>
      <c r="GQ543" s="222">
        <f t="shared" si="1306"/>
        <v>0</v>
      </c>
      <c r="GR543" s="222">
        <f t="shared" si="1307"/>
        <v>0</v>
      </c>
      <c r="GS543" s="222">
        <f t="shared" si="1308"/>
        <v>0</v>
      </c>
      <c r="GT543" s="222">
        <f t="shared" si="1309"/>
        <v>0</v>
      </c>
      <c r="GU543" s="222">
        <f t="shared" si="1310"/>
        <v>0</v>
      </c>
      <c r="GV543" s="222">
        <f t="shared" si="1311"/>
        <v>0</v>
      </c>
      <c r="GW543" s="222">
        <f t="shared" si="1312"/>
        <v>0</v>
      </c>
      <c r="GX543" s="222">
        <f t="shared" si="1313"/>
        <v>0</v>
      </c>
      <c r="GY543" s="222">
        <f t="shared" si="1314"/>
        <v>0</v>
      </c>
      <c r="GZ543" s="222">
        <f t="shared" si="1315"/>
        <v>0</v>
      </c>
      <c r="HA543" s="222">
        <f t="shared" si="1316"/>
        <v>0</v>
      </c>
      <c r="HB543" s="222">
        <f t="shared" si="1317"/>
        <v>0</v>
      </c>
      <c r="HC543" s="222">
        <f t="shared" si="1318"/>
        <v>0</v>
      </c>
      <c r="HD543" s="222">
        <f t="shared" si="1319"/>
        <v>0</v>
      </c>
      <c r="HE543" s="222">
        <f t="shared" si="1320"/>
        <v>0</v>
      </c>
      <c r="HF543" s="222">
        <f t="shared" si="1321"/>
        <v>0</v>
      </c>
      <c r="HG543" s="222">
        <f t="shared" si="1322"/>
        <v>0</v>
      </c>
      <c r="HH543" s="222">
        <f t="shared" si="1323"/>
        <v>0</v>
      </c>
      <c r="HI543" s="222">
        <f t="shared" si="1324"/>
        <v>0</v>
      </c>
      <c r="HJ543" s="222">
        <f t="shared" si="1325"/>
        <v>0</v>
      </c>
      <c r="HK543" s="222">
        <f t="shared" si="1326"/>
        <v>0</v>
      </c>
      <c r="HL543" s="222">
        <f t="shared" si="1327"/>
        <v>0</v>
      </c>
      <c r="HM543" s="222">
        <f t="shared" si="1328"/>
        <v>0</v>
      </c>
      <c r="HN543" s="222">
        <f t="shared" si="1329"/>
        <v>0</v>
      </c>
      <c r="HO543" s="222">
        <f t="shared" si="1330"/>
        <v>0</v>
      </c>
      <c r="HP543" s="222">
        <f t="shared" si="1331"/>
        <v>0</v>
      </c>
      <c r="HQ543" s="222">
        <f t="shared" si="1332"/>
        <v>0</v>
      </c>
      <c r="HR543" s="222">
        <f t="shared" si="1333"/>
        <v>0</v>
      </c>
      <c r="HS543" s="222">
        <f t="shared" si="1334"/>
        <v>0</v>
      </c>
      <c r="HT543" s="222">
        <f t="shared" si="1335"/>
        <v>0</v>
      </c>
      <c r="HU543" s="222">
        <f t="shared" si="1336"/>
        <v>0</v>
      </c>
      <c r="HV543" s="222">
        <f t="shared" si="1337"/>
        <v>0</v>
      </c>
      <c r="HW543" s="222">
        <f t="shared" si="1338"/>
        <v>0</v>
      </c>
      <c r="HX543" s="222">
        <f t="shared" si="1339"/>
        <v>0</v>
      </c>
      <c r="HY543" s="222">
        <f t="shared" si="1340"/>
        <v>0</v>
      </c>
      <c r="HZ543" s="222">
        <f t="shared" si="1341"/>
        <v>0</v>
      </c>
      <c r="IA543" s="222">
        <f t="shared" si="1342"/>
        <v>0</v>
      </c>
      <c r="IB543" s="222">
        <f t="shared" si="1343"/>
        <v>0</v>
      </c>
      <c r="IC543" s="222">
        <f t="shared" si="1344"/>
        <v>0</v>
      </c>
      <c r="ID543" s="222">
        <f t="shared" si="1345"/>
        <v>0</v>
      </c>
      <c r="IE543" s="222">
        <f t="shared" si="1346"/>
        <v>0</v>
      </c>
      <c r="IF543" s="222">
        <f t="shared" si="1347"/>
        <v>0</v>
      </c>
      <c r="IG543" s="222">
        <f t="shared" si="1348"/>
        <v>0</v>
      </c>
      <c r="IH543" s="222">
        <f t="shared" si="1349"/>
        <v>0</v>
      </c>
      <c r="II543" s="222">
        <f t="shared" si="1350"/>
        <v>0</v>
      </c>
      <c r="IJ543" s="222">
        <f t="shared" si="1351"/>
        <v>0</v>
      </c>
      <c r="IK543" s="222">
        <f t="shared" si="1352"/>
        <v>0</v>
      </c>
      <c r="IL543" s="222">
        <f t="shared" si="1353"/>
        <v>0</v>
      </c>
      <c r="IM543" s="222">
        <f t="shared" si="1354"/>
        <v>0</v>
      </c>
      <c r="IN543" s="222">
        <f t="shared" si="1355"/>
        <v>0</v>
      </c>
      <c r="IO543" s="222">
        <f t="shared" si="1356"/>
        <v>0</v>
      </c>
      <c r="IP543" s="222">
        <f t="shared" si="1357"/>
        <v>0</v>
      </c>
      <c r="IQ543" s="222">
        <f t="shared" si="1358"/>
        <v>0</v>
      </c>
      <c r="IR543" s="222">
        <f t="shared" si="1359"/>
        <v>0</v>
      </c>
      <c r="IS543" s="222">
        <f t="shared" si="1360"/>
        <v>0</v>
      </c>
      <c r="IT543" s="222">
        <f t="shared" si="1361"/>
        <v>0</v>
      </c>
      <c r="IU543" s="222">
        <f t="shared" si="1362"/>
        <v>0</v>
      </c>
      <c r="IV543" s="222">
        <f t="shared" si="1363"/>
        <v>0</v>
      </c>
      <c r="IW543" s="222">
        <f t="shared" si="1364"/>
        <v>0</v>
      </c>
      <c r="IX543" s="222">
        <f t="shared" si="1365"/>
        <v>0</v>
      </c>
      <c r="IY543" s="222">
        <f t="shared" si="1366"/>
        <v>0</v>
      </c>
      <c r="IZ543" s="222">
        <f t="shared" si="1367"/>
        <v>0</v>
      </c>
      <c r="JA543" s="222">
        <f t="shared" si="1368"/>
        <v>0</v>
      </c>
      <c r="JB543" s="222">
        <f t="shared" si="1369"/>
        <v>0</v>
      </c>
    </row>
    <row r="544" spans="2:262">
      <c r="B544" s="230">
        <v>183</v>
      </c>
      <c r="C544" s="229">
        <f t="shared" si="1370"/>
        <v>3.5742187500000027E-3</v>
      </c>
      <c r="D544" s="226">
        <f t="shared" ca="1" si="1113"/>
        <v>17.999999999895422</v>
      </c>
      <c r="E544" s="225">
        <f ca="1">GG361</f>
        <v>-1.045775829042746E-10</v>
      </c>
      <c r="F544" s="224">
        <v>183</v>
      </c>
      <c r="G544" s="222">
        <f t="shared" si="1114"/>
        <v>0</v>
      </c>
      <c r="H544" s="222">
        <f t="shared" si="1115"/>
        <v>0</v>
      </c>
      <c r="I544" s="222">
        <f t="shared" si="1116"/>
        <v>0</v>
      </c>
      <c r="J544" s="222">
        <f t="shared" si="1117"/>
        <v>0</v>
      </c>
      <c r="K544" s="222">
        <f t="shared" si="1118"/>
        <v>0</v>
      </c>
      <c r="L544" s="222">
        <f t="shared" si="1119"/>
        <v>0</v>
      </c>
      <c r="M544" s="222">
        <f t="shared" si="1120"/>
        <v>0</v>
      </c>
      <c r="N544" s="222">
        <f t="shared" si="1121"/>
        <v>0</v>
      </c>
      <c r="O544" s="222">
        <f t="shared" si="1122"/>
        <v>0</v>
      </c>
      <c r="P544" s="222">
        <f t="shared" si="1123"/>
        <v>0</v>
      </c>
      <c r="Q544" s="222">
        <f t="shared" si="1124"/>
        <v>0</v>
      </c>
      <c r="R544" s="222">
        <f t="shared" si="1125"/>
        <v>0</v>
      </c>
      <c r="S544" s="222">
        <f t="shared" si="1126"/>
        <v>0</v>
      </c>
      <c r="T544" s="222">
        <f t="shared" si="1127"/>
        <v>0</v>
      </c>
      <c r="U544" s="222">
        <f t="shared" si="1128"/>
        <v>0</v>
      </c>
      <c r="V544" s="222">
        <f t="shared" si="1129"/>
        <v>0</v>
      </c>
      <c r="W544" s="222">
        <f t="shared" si="1130"/>
        <v>0</v>
      </c>
      <c r="X544" s="222">
        <f t="shared" si="1131"/>
        <v>0</v>
      </c>
      <c r="Y544" s="222">
        <f t="shared" si="1132"/>
        <v>0</v>
      </c>
      <c r="Z544" s="222">
        <f t="shared" si="1133"/>
        <v>0</v>
      </c>
      <c r="AA544" s="222">
        <f t="shared" si="1134"/>
        <v>0</v>
      </c>
      <c r="AB544" s="222">
        <f t="shared" si="1135"/>
        <v>0</v>
      </c>
      <c r="AC544" s="222">
        <f t="shared" si="1136"/>
        <v>0</v>
      </c>
      <c r="AD544" s="222">
        <f t="shared" si="1137"/>
        <v>0</v>
      </c>
      <c r="AE544" s="222">
        <f t="shared" si="1138"/>
        <v>0</v>
      </c>
      <c r="AF544" s="222">
        <f t="shared" si="1139"/>
        <v>0</v>
      </c>
      <c r="AG544" s="222">
        <f t="shared" si="1140"/>
        <v>0</v>
      </c>
      <c r="AH544" s="222">
        <f t="shared" si="1141"/>
        <v>0</v>
      </c>
      <c r="AI544" s="222">
        <f t="shared" si="1142"/>
        <v>0</v>
      </c>
      <c r="AJ544" s="222">
        <f t="shared" si="1143"/>
        <v>0</v>
      </c>
      <c r="AK544" s="222">
        <f t="shared" si="1144"/>
        <v>0</v>
      </c>
      <c r="AL544" s="222">
        <f t="shared" si="1145"/>
        <v>0</v>
      </c>
      <c r="AM544" s="222">
        <f t="shared" si="1146"/>
        <v>0</v>
      </c>
      <c r="AN544" s="222">
        <f t="shared" si="1147"/>
        <v>0</v>
      </c>
      <c r="AO544" s="222">
        <f t="shared" si="1148"/>
        <v>0</v>
      </c>
      <c r="AP544" s="222">
        <f t="shared" si="1149"/>
        <v>0</v>
      </c>
      <c r="AQ544" s="222">
        <f t="shared" si="1150"/>
        <v>0</v>
      </c>
      <c r="AR544" s="222">
        <f t="shared" si="1151"/>
        <v>0</v>
      </c>
      <c r="AS544" s="222">
        <f t="shared" si="1152"/>
        <v>0</v>
      </c>
      <c r="AT544" s="222">
        <f t="shared" si="1153"/>
        <v>0</v>
      </c>
      <c r="AU544" s="222">
        <f t="shared" si="1154"/>
        <v>0</v>
      </c>
      <c r="AV544" s="222">
        <f t="shared" si="1155"/>
        <v>0</v>
      </c>
      <c r="AW544" s="222">
        <f t="shared" si="1156"/>
        <v>0</v>
      </c>
      <c r="AX544" s="222">
        <f t="shared" si="1157"/>
        <v>0</v>
      </c>
      <c r="AY544" s="222">
        <f t="shared" si="1158"/>
        <v>0</v>
      </c>
      <c r="AZ544" s="222">
        <f t="shared" si="1159"/>
        <v>0</v>
      </c>
      <c r="BA544" s="222">
        <f t="shared" si="1160"/>
        <v>0</v>
      </c>
      <c r="BB544" s="222">
        <f t="shared" si="1161"/>
        <v>0</v>
      </c>
      <c r="BC544" s="222">
        <f t="shared" si="1162"/>
        <v>0</v>
      </c>
      <c r="BD544" s="222">
        <f t="shared" si="1163"/>
        <v>0</v>
      </c>
      <c r="BE544" s="222">
        <f t="shared" si="1164"/>
        <v>0</v>
      </c>
      <c r="BF544" s="222">
        <f t="shared" si="1165"/>
        <v>0</v>
      </c>
      <c r="BG544" s="222">
        <f t="shared" si="1166"/>
        <v>0</v>
      </c>
      <c r="BH544" s="222">
        <f t="shared" si="1167"/>
        <v>0</v>
      </c>
      <c r="BI544" s="222">
        <f t="shared" si="1168"/>
        <v>0</v>
      </c>
      <c r="BJ544" s="222">
        <f t="shared" si="1169"/>
        <v>0</v>
      </c>
      <c r="BK544" s="222">
        <f t="shared" si="1170"/>
        <v>0</v>
      </c>
      <c r="BL544" s="222">
        <f t="shared" si="1171"/>
        <v>0</v>
      </c>
      <c r="BM544" s="222">
        <f t="shared" si="1172"/>
        <v>0</v>
      </c>
      <c r="BN544" s="222">
        <f t="shared" si="1173"/>
        <v>0</v>
      </c>
      <c r="BO544" s="222">
        <f t="shared" si="1174"/>
        <v>0</v>
      </c>
      <c r="BP544" s="222">
        <f t="shared" si="1175"/>
        <v>0</v>
      </c>
      <c r="BQ544" s="222">
        <f t="shared" si="1176"/>
        <v>0</v>
      </c>
      <c r="BR544" s="222">
        <f t="shared" si="1177"/>
        <v>0</v>
      </c>
      <c r="BS544" s="222">
        <f t="shared" si="1178"/>
        <v>0</v>
      </c>
      <c r="BT544" s="222">
        <f t="shared" si="1179"/>
        <v>0</v>
      </c>
      <c r="BU544" s="222">
        <f t="shared" si="1180"/>
        <v>0</v>
      </c>
      <c r="BV544" s="222">
        <f t="shared" si="1181"/>
        <v>0</v>
      </c>
      <c r="BW544" s="222">
        <f t="shared" si="1182"/>
        <v>0</v>
      </c>
      <c r="BX544" s="222">
        <f t="shared" si="1183"/>
        <v>0</v>
      </c>
      <c r="BY544" s="222">
        <f t="shared" si="1184"/>
        <v>0</v>
      </c>
      <c r="BZ544" s="222">
        <f t="shared" si="1185"/>
        <v>0</v>
      </c>
      <c r="CA544" s="222">
        <f t="shared" si="1186"/>
        <v>0</v>
      </c>
      <c r="CB544" s="222">
        <f t="shared" si="1187"/>
        <v>0</v>
      </c>
      <c r="CC544" s="222">
        <f t="shared" si="1188"/>
        <v>0</v>
      </c>
      <c r="CD544" s="222">
        <f t="shared" si="1189"/>
        <v>0</v>
      </c>
      <c r="CE544" s="222">
        <f t="shared" si="1190"/>
        <v>0</v>
      </c>
      <c r="CF544" s="222">
        <f t="shared" si="1191"/>
        <v>0</v>
      </c>
      <c r="CG544" s="222">
        <f t="shared" si="1192"/>
        <v>0</v>
      </c>
      <c r="CH544" s="222">
        <f t="shared" si="1193"/>
        <v>0</v>
      </c>
      <c r="CI544" s="222">
        <f t="shared" si="1194"/>
        <v>0</v>
      </c>
      <c r="CJ544" s="222">
        <f t="shared" si="1195"/>
        <v>0</v>
      </c>
      <c r="CK544" s="222">
        <f t="shared" si="1196"/>
        <v>0</v>
      </c>
      <c r="CL544" s="222">
        <f t="shared" si="1197"/>
        <v>0</v>
      </c>
      <c r="CM544" s="222">
        <f t="shared" si="1198"/>
        <v>0</v>
      </c>
      <c r="CN544" s="222">
        <f t="shared" si="1199"/>
        <v>0</v>
      </c>
      <c r="CO544" s="222">
        <f t="shared" si="1200"/>
        <v>0</v>
      </c>
      <c r="CP544" s="222">
        <f t="shared" si="1201"/>
        <v>0</v>
      </c>
      <c r="CQ544" s="222">
        <f t="shared" si="1202"/>
        <v>0</v>
      </c>
      <c r="CR544" s="222">
        <f t="shared" si="1203"/>
        <v>0</v>
      </c>
      <c r="CS544" s="222">
        <f t="shared" si="1204"/>
        <v>0</v>
      </c>
      <c r="CT544" s="222">
        <f t="shared" si="1205"/>
        <v>0</v>
      </c>
      <c r="CU544" s="222">
        <f t="shared" si="1206"/>
        <v>0</v>
      </c>
      <c r="CV544" s="222">
        <f t="shared" si="1207"/>
        <v>0</v>
      </c>
      <c r="CW544" s="222">
        <f t="shared" si="1208"/>
        <v>0</v>
      </c>
      <c r="CX544" s="222">
        <f t="shared" si="1209"/>
        <v>0</v>
      </c>
      <c r="CY544" s="222">
        <f t="shared" si="1210"/>
        <v>0</v>
      </c>
      <c r="CZ544" s="222">
        <f t="shared" si="1211"/>
        <v>0</v>
      </c>
      <c r="DA544" s="222">
        <f t="shared" si="1212"/>
        <v>0</v>
      </c>
      <c r="DB544" s="222">
        <f t="shared" si="1213"/>
        <v>0</v>
      </c>
      <c r="DC544" s="222">
        <f t="shared" si="1214"/>
        <v>0</v>
      </c>
      <c r="DD544" s="222">
        <f t="shared" si="1215"/>
        <v>0</v>
      </c>
      <c r="DE544" s="222">
        <f t="shared" si="1216"/>
        <v>0</v>
      </c>
      <c r="DF544" s="222">
        <f t="shared" si="1217"/>
        <v>0</v>
      </c>
      <c r="DG544" s="222">
        <f t="shared" si="1218"/>
        <v>0</v>
      </c>
      <c r="DH544" s="222">
        <f t="shared" si="1219"/>
        <v>0</v>
      </c>
      <c r="DI544" s="222">
        <f t="shared" si="1220"/>
        <v>0</v>
      </c>
      <c r="DJ544" s="222">
        <f t="shared" si="1221"/>
        <v>0</v>
      </c>
      <c r="DK544" s="222">
        <f t="shared" si="1222"/>
        <v>0</v>
      </c>
      <c r="DL544" s="222">
        <f t="shared" si="1223"/>
        <v>0</v>
      </c>
      <c r="DM544" s="222">
        <f t="shared" si="1224"/>
        <v>0</v>
      </c>
      <c r="DN544" s="222">
        <f t="shared" si="1225"/>
        <v>0</v>
      </c>
      <c r="DO544" s="222">
        <f t="shared" si="1226"/>
        <v>0</v>
      </c>
      <c r="DP544" s="222">
        <f t="shared" si="1227"/>
        <v>0</v>
      </c>
      <c r="DQ544" s="222">
        <f t="shared" si="1228"/>
        <v>0</v>
      </c>
      <c r="DR544" s="222">
        <f t="shared" si="1229"/>
        <v>0</v>
      </c>
      <c r="DS544" s="222">
        <f t="shared" si="1230"/>
        <v>0</v>
      </c>
      <c r="DT544" s="222">
        <f t="shared" si="1231"/>
        <v>0</v>
      </c>
      <c r="DU544" s="222">
        <f t="shared" si="1232"/>
        <v>0</v>
      </c>
      <c r="DV544" s="222">
        <f t="shared" si="1233"/>
        <v>0</v>
      </c>
      <c r="DW544" s="222">
        <f t="shared" si="1234"/>
        <v>0</v>
      </c>
      <c r="DX544" s="222">
        <f t="shared" si="1235"/>
        <v>0</v>
      </c>
      <c r="DY544" s="222">
        <f t="shared" si="1236"/>
        <v>0</v>
      </c>
      <c r="DZ544" s="222">
        <f t="shared" si="1237"/>
        <v>0</v>
      </c>
      <c r="EA544" s="222">
        <f t="shared" si="1238"/>
        <v>0</v>
      </c>
      <c r="EB544" s="222">
        <f t="shared" si="1239"/>
        <v>0</v>
      </c>
      <c r="EC544" s="222">
        <f t="shared" si="1240"/>
        <v>0</v>
      </c>
      <c r="ED544" s="222">
        <f t="shared" si="1241"/>
        <v>0</v>
      </c>
      <c r="EE544" s="222">
        <f t="shared" si="1242"/>
        <v>0</v>
      </c>
      <c r="EF544" s="222">
        <f t="shared" si="1243"/>
        <v>0</v>
      </c>
      <c r="EG544" s="222">
        <f t="shared" si="1244"/>
        <v>0</v>
      </c>
      <c r="EH544" s="222">
        <f t="shared" si="1245"/>
        <v>0</v>
      </c>
      <c r="EI544" s="222">
        <f t="shared" si="1246"/>
        <v>0</v>
      </c>
      <c r="EJ544" s="222">
        <f t="shared" si="1247"/>
        <v>0</v>
      </c>
      <c r="EK544" s="222">
        <f t="shared" si="1248"/>
        <v>0</v>
      </c>
      <c r="EL544" s="222">
        <f t="shared" si="1249"/>
        <v>0</v>
      </c>
      <c r="EM544" s="222">
        <f t="shared" si="1250"/>
        <v>0</v>
      </c>
      <c r="EN544" s="222">
        <f t="shared" si="1251"/>
        <v>0</v>
      </c>
      <c r="EO544" s="222">
        <f t="shared" si="1252"/>
        <v>0</v>
      </c>
      <c r="EP544" s="222">
        <f t="shared" si="1253"/>
        <v>0</v>
      </c>
      <c r="EQ544" s="222">
        <f t="shared" si="1254"/>
        <v>0</v>
      </c>
      <c r="ER544" s="222">
        <f t="shared" si="1255"/>
        <v>0</v>
      </c>
      <c r="ES544" s="222">
        <f t="shared" si="1256"/>
        <v>0</v>
      </c>
      <c r="ET544" s="222">
        <f t="shared" si="1257"/>
        <v>0</v>
      </c>
      <c r="EU544" s="222">
        <f t="shared" si="1258"/>
        <v>0</v>
      </c>
      <c r="EV544" s="222">
        <f t="shared" si="1259"/>
        <v>0</v>
      </c>
      <c r="EW544" s="222">
        <f t="shared" si="1260"/>
        <v>0</v>
      </c>
      <c r="EX544" s="222">
        <f t="shared" si="1261"/>
        <v>0</v>
      </c>
      <c r="EY544" s="222">
        <f t="shared" si="1262"/>
        <v>0</v>
      </c>
      <c r="EZ544" s="222">
        <f t="shared" si="1263"/>
        <v>0</v>
      </c>
      <c r="FA544" s="222">
        <f t="shared" si="1264"/>
        <v>0</v>
      </c>
      <c r="FB544" s="222">
        <f t="shared" si="1265"/>
        <v>0</v>
      </c>
      <c r="FC544" s="222">
        <f t="shared" si="1266"/>
        <v>0</v>
      </c>
      <c r="FD544" s="222">
        <f t="shared" si="1267"/>
        <v>0</v>
      </c>
      <c r="FE544" s="222">
        <f t="shared" si="1268"/>
        <v>0</v>
      </c>
      <c r="FF544" s="222">
        <f t="shared" si="1269"/>
        <v>0</v>
      </c>
      <c r="FG544" s="222">
        <f t="shared" si="1270"/>
        <v>0</v>
      </c>
      <c r="FH544" s="222">
        <f t="shared" si="1271"/>
        <v>0</v>
      </c>
      <c r="FI544" s="222">
        <f t="shared" si="1272"/>
        <v>0</v>
      </c>
      <c r="FJ544" s="222">
        <f t="shared" si="1273"/>
        <v>0</v>
      </c>
      <c r="FK544" s="222">
        <f t="shared" si="1274"/>
        <v>0</v>
      </c>
      <c r="FL544" s="222">
        <f t="shared" si="1275"/>
        <v>0</v>
      </c>
      <c r="FM544" s="222">
        <f t="shared" si="1276"/>
        <v>0</v>
      </c>
      <c r="FN544" s="222">
        <f t="shared" si="1277"/>
        <v>0</v>
      </c>
      <c r="FO544" s="222">
        <f t="shared" si="1278"/>
        <v>0</v>
      </c>
      <c r="FP544" s="222">
        <f t="shared" si="1279"/>
        <v>0</v>
      </c>
      <c r="FQ544" s="222">
        <f t="shared" si="1280"/>
        <v>0</v>
      </c>
      <c r="FR544" s="222">
        <f t="shared" si="1281"/>
        <v>0</v>
      </c>
      <c r="FS544" s="222">
        <f t="shared" si="1282"/>
        <v>0</v>
      </c>
      <c r="FT544" s="222">
        <f t="shared" si="1283"/>
        <v>0</v>
      </c>
      <c r="FU544" s="222">
        <f t="shared" si="1284"/>
        <v>0</v>
      </c>
      <c r="FV544" s="222">
        <f t="shared" si="1285"/>
        <v>0</v>
      </c>
      <c r="FW544" s="222">
        <f t="shared" si="1286"/>
        <v>0</v>
      </c>
      <c r="FX544" s="222">
        <f t="shared" si="1287"/>
        <v>0</v>
      </c>
      <c r="FY544" s="222">
        <f t="shared" si="1288"/>
        <v>0</v>
      </c>
      <c r="FZ544" s="222">
        <f t="shared" si="1289"/>
        <v>0</v>
      </c>
      <c r="GA544" s="222">
        <f t="shared" si="1290"/>
        <v>0</v>
      </c>
      <c r="GB544" s="222">
        <f t="shared" si="1291"/>
        <v>0</v>
      </c>
      <c r="GC544" s="222">
        <f t="shared" si="1292"/>
        <v>0</v>
      </c>
      <c r="GD544" s="222">
        <f t="shared" si="1293"/>
        <v>0</v>
      </c>
      <c r="GE544" s="222">
        <f t="shared" si="1294"/>
        <v>0</v>
      </c>
      <c r="GF544" s="222">
        <f t="shared" si="1295"/>
        <v>0</v>
      </c>
      <c r="GG544" s="222">
        <f t="shared" si="1296"/>
        <v>0</v>
      </c>
      <c r="GH544" s="222">
        <f t="shared" si="1297"/>
        <v>0</v>
      </c>
      <c r="GI544" s="222">
        <f t="shared" si="1298"/>
        <v>0</v>
      </c>
      <c r="GJ544" s="222">
        <f t="shared" si="1299"/>
        <v>0</v>
      </c>
      <c r="GK544" s="222">
        <f t="shared" si="1300"/>
        <v>0</v>
      </c>
      <c r="GL544" s="222">
        <f t="shared" si="1301"/>
        <v>0</v>
      </c>
      <c r="GM544" s="222">
        <f t="shared" si="1302"/>
        <v>0</v>
      </c>
      <c r="GN544" s="222">
        <f t="shared" si="1303"/>
        <v>0</v>
      </c>
      <c r="GO544" s="222">
        <f t="shared" si="1304"/>
        <v>0</v>
      </c>
      <c r="GP544" s="222">
        <f t="shared" si="1305"/>
        <v>0</v>
      </c>
      <c r="GQ544" s="222">
        <f t="shared" si="1306"/>
        <v>0</v>
      </c>
      <c r="GR544" s="222">
        <f t="shared" si="1307"/>
        <v>0</v>
      </c>
      <c r="GS544" s="222">
        <f t="shared" si="1308"/>
        <v>0</v>
      </c>
      <c r="GT544" s="222">
        <f t="shared" si="1309"/>
        <v>0</v>
      </c>
      <c r="GU544" s="222">
        <f t="shared" si="1310"/>
        <v>0</v>
      </c>
      <c r="GV544" s="222">
        <f t="shared" si="1311"/>
        <v>0</v>
      </c>
      <c r="GW544" s="222">
        <f t="shared" si="1312"/>
        <v>0</v>
      </c>
      <c r="GX544" s="222">
        <f t="shared" si="1313"/>
        <v>0</v>
      </c>
      <c r="GY544" s="222">
        <f t="shared" si="1314"/>
        <v>0</v>
      </c>
      <c r="GZ544" s="222">
        <f t="shared" si="1315"/>
        <v>0</v>
      </c>
      <c r="HA544" s="222">
        <f t="shared" si="1316"/>
        <v>0</v>
      </c>
      <c r="HB544" s="222">
        <f t="shared" si="1317"/>
        <v>0</v>
      </c>
      <c r="HC544" s="222">
        <f t="shared" si="1318"/>
        <v>0</v>
      </c>
      <c r="HD544" s="222">
        <f t="shared" si="1319"/>
        <v>0</v>
      </c>
      <c r="HE544" s="222">
        <f t="shared" si="1320"/>
        <v>0</v>
      </c>
      <c r="HF544" s="222">
        <f t="shared" si="1321"/>
        <v>0</v>
      </c>
      <c r="HG544" s="222">
        <f t="shared" si="1322"/>
        <v>0</v>
      </c>
      <c r="HH544" s="222">
        <f t="shared" si="1323"/>
        <v>0</v>
      </c>
      <c r="HI544" s="222">
        <f t="shared" si="1324"/>
        <v>0</v>
      </c>
      <c r="HJ544" s="222">
        <f t="shared" si="1325"/>
        <v>0</v>
      </c>
      <c r="HK544" s="222">
        <f t="shared" si="1326"/>
        <v>0</v>
      </c>
      <c r="HL544" s="222">
        <f t="shared" si="1327"/>
        <v>0</v>
      </c>
      <c r="HM544" s="222">
        <f t="shared" si="1328"/>
        <v>0</v>
      </c>
      <c r="HN544" s="222">
        <f t="shared" si="1329"/>
        <v>0</v>
      </c>
      <c r="HO544" s="222">
        <f t="shared" si="1330"/>
        <v>0</v>
      </c>
      <c r="HP544" s="222">
        <f t="shared" si="1331"/>
        <v>0</v>
      </c>
      <c r="HQ544" s="222">
        <f t="shared" si="1332"/>
        <v>0</v>
      </c>
      <c r="HR544" s="222">
        <f t="shared" si="1333"/>
        <v>0</v>
      </c>
      <c r="HS544" s="222">
        <f t="shared" si="1334"/>
        <v>0</v>
      </c>
      <c r="HT544" s="222">
        <f t="shared" si="1335"/>
        <v>0</v>
      </c>
      <c r="HU544" s="222">
        <f t="shared" si="1336"/>
        <v>0</v>
      </c>
      <c r="HV544" s="222">
        <f t="shared" si="1337"/>
        <v>0</v>
      </c>
      <c r="HW544" s="222">
        <f t="shared" si="1338"/>
        <v>0</v>
      </c>
      <c r="HX544" s="222">
        <f t="shared" si="1339"/>
        <v>0</v>
      </c>
      <c r="HY544" s="222">
        <f t="shared" si="1340"/>
        <v>0</v>
      </c>
      <c r="HZ544" s="222">
        <f t="shared" si="1341"/>
        <v>0</v>
      </c>
      <c r="IA544" s="222">
        <f t="shared" si="1342"/>
        <v>0</v>
      </c>
      <c r="IB544" s="222">
        <f t="shared" si="1343"/>
        <v>0</v>
      </c>
      <c r="IC544" s="222">
        <f t="shared" si="1344"/>
        <v>0</v>
      </c>
      <c r="ID544" s="222">
        <f t="shared" si="1345"/>
        <v>0</v>
      </c>
      <c r="IE544" s="222">
        <f t="shared" si="1346"/>
        <v>0</v>
      </c>
      <c r="IF544" s="222">
        <f t="shared" si="1347"/>
        <v>0</v>
      </c>
      <c r="IG544" s="222">
        <f t="shared" si="1348"/>
        <v>0</v>
      </c>
      <c r="IH544" s="222">
        <f t="shared" si="1349"/>
        <v>0</v>
      </c>
      <c r="II544" s="222">
        <f t="shared" si="1350"/>
        <v>0</v>
      </c>
      <c r="IJ544" s="222">
        <f t="shared" si="1351"/>
        <v>0</v>
      </c>
      <c r="IK544" s="222">
        <f t="shared" si="1352"/>
        <v>0</v>
      </c>
      <c r="IL544" s="222">
        <f t="shared" si="1353"/>
        <v>0</v>
      </c>
      <c r="IM544" s="222">
        <f t="shared" si="1354"/>
        <v>0</v>
      </c>
      <c r="IN544" s="222">
        <f t="shared" si="1355"/>
        <v>0</v>
      </c>
      <c r="IO544" s="222">
        <f t="shared" si="1356"/>
        <v>0</v>
      </c>
      <c r="IP544" s="222">
        <f t="shared" si="1357"/>
        <v>0</v>
      </c>
      <c r="IQ544" s="222">
        <f t="shared" si="1358"/>
        <v>0</v>
      </c>
      <c r="IR544" s="222">
        <f t="shared" si="1359"/>
        <v>0</v>
      </c>
      <c r="IS544" s="222">
        <f t="shared" si="1360"/>
        <v>0</v>
      </c>
      <c r="IT544" s="222">
        <f t="shared" si="1361"/>
        <v>0</v>
      </c>
      <c r="IU544" s="222">
        <f t="shared" si="1362"/>
        <v>0</v>
      </c>
      <c r="IV544" s="222">
        <f t="shared" si="1363"/>
        <v>0</v>
      </c>
      <c r="IW544" s="222">
        <f t="shared" si="1364"/>
        <v>0</v>
      </c>
      <c r="IX544" s="222">
        <f t="shared" si="1365"/>
        <v>0</v>
      </c>
      <c r="IY544" s="222">
        <f t="shared" si="1366"/>
        <v>0</v>
      </c>
      <c r="IZ544" s="222">
        <f t="shared" si="1367"/>
        <v>0</v>
      </c>
      <c r="JA544" s="222">
        <f t="shared" si="1368"/>
        <v>0</v>
      </c>
      <c r="JB544" s="222">
        <f t="shared" si="1369"/>
        <v>0</v>
      </c>
    </row>
    <row r="545" spans="2:262">
      <c r="B545" s="230">
        <v>184</v>
      </c>
      <c r="C545" s="229">
        <f t="shared" si="1370"/>
        <v>3.5937500000000028E-3</v>
      </c>
      <c r="D545" s="226">
        <f t="shared" ca="1" si="1113"/>
        <v>17.999999999907811</v>
      </c>
      <c r="E545" s="225">
        <f ca="1">GH361</f>
        <v>-9.2190717908682887E-11</v>
      </c>
      <c r="F545" s="224">
        <v>184</v>
      </c>
      <c r="G545" s="222">
        <f t="shared" si="1114"/>
        <v>0</v>
      </c>
      <c r="H545" s="222">
        <f t="shared" si="1115"/>
        <v>0</v>
      </c>
      <c r="I545" s="222">
        <f t="shared" si="1116"/>
        <v>0</v>
      </c>
      <c r="J545" s="222">
        <f t="shared" si="1117"/>
        <v>0</v>
      </c>
      <c r="K545" s="222">
        <f t="shared" si="1118"/>
        <v>0</v>
      </c>
      <c r="L545" s="222">
        <f t="shared" si="1119"/>
        <v>0</v>
      </c>
      <c r="M545" s="222">
        <f t="shared" si="1120"/>
        <v>0</v>
      </c>
      <c r="N545" s="222">
        <f t="shared" si="1121"/>
        <v>0</v>
      </c>
      <c r="O545" s="222">
        <f t="shared" si="1122"/>
        <v>0</v>
      </c>
      <c r="P545" s="222">
        <f t="shared" si="1123"/>
        <v>0</v>
      </c>
      <c r="Q545" s="222">
        <f t="shared" si="1124"/>
        <v>0</v>
      </c>
      <c r="R545" s="222">
        <f t="shared" si="1125"/>
        <v>0</v>
      </c>
      <c r="S545" s="222">
        <f t="shared" si="1126"/>
        <v>0</v>
      </c>
      <c r="T545" s="222">
        <f t="shared" si="1127"/>
        <v>0</v>
      </c>
      <c r="U545" s="222">
        <f t="shared" si="1128"/>
        <v>0</v>
      </c>
      <c r="V545" s="222">
        <f t="shared" si="1129"/>
        <v>0</v>
      </c>
      <c r="W545" s="222">
        <f t="shared" si="1130"/>
        <v>0</v>
      </c>
      <c r="X545" s="222">
        <f t="shared" si="1131"/>
        <v>0</v>
      </c>
      <c r="Y545" s="222">
        <f t="shared" si="1132"/>
        <v>0</v>
      </c>
      <c r="Z545" s="222">
        <f t="shared" si="1133"/>
        <v>0</v>
      </c>
      <c r="AA545" s="222">
        <f t="shared" si="1134"/>
        <v>0</v>
      </c>
      <c r="AB545" s="222">
        <f t="shared" si="1135"/>
        <v>0</v>
      </c>
      <c r="AC545" s="222">
        <f t="shared" si="1136"/>
        <v>0</v>
      </c>
      <c r="AD545" s="222">
        <f t="shared" si="1137"/>
        <v>0</v>
      </c>
      <c r="AE545" s="222">
        <f t="shared" si="1138"/>
        <v>0</v>
      </c>
      <c r="AF545" s="222">
        <f t="shared" si="1139"/>
        <v>0</v>
      </c>
      <c r="AG545" s="222">
        <f t="shared" si="1140"/>
        <v>0</v>
      </c>
      <c r="AH545" s="222">
        <f t="shared" si="1141"/>
        <v>0</v>
      </c>
      <c r="AI545" s="222">
        <f t="shared" si="1142"/>
        <v>0</v>
      </c>
      <c r="AJ545" s="222">
        <f t="shared" si="1143"/>
        <v>0</v>
      </c>
      <c r="AK545" s="222">
        <f t="shared" si="1144"/>
        <v>0</v>
      </c>
      <c r="AL545" s="222">
        <f t="shared" si="1145"/>
        <v>0</v>
      </c>
      <c r="AM545" s="222">
        <f t="shared" si="1146"/>
        <v>0</v>
      </c>
      <c r="AN545" s="222">
        <f t="shared" si="1147"/>
        <v>0</v>
      </c>
      <c r="AO545" s="222">
        <f t="shared" si="1148"/>
        <v>0</v>
      </c>
      <c r="AP545" s="222">
        <f t="shared" si="1149"/>
        <v>0</v>
      </c>
      <c r="AQ545" s="222">
        <f t="shared" si="1150"/>
        <v>0</v>
      </c>
      <c r="AR545" s="222">
        <f t="shared" si="1151"/>
        <v>0</v>
      </c>
      <c r="AS545" s="222">
        <f t="shared" si="1152"/>
        <v>0</v>
      </c>
      <c r="AT545" s="222">
        <f t="shared" si="1153"/>
        <v>0</v>
      </c>
      <c r="AU545" s="222">
        <f t="shared" si="1154"/>
        <v>0</v>
      </c>
      <c r="AV545" s="222">
        <f t="shared" si="1155"/>
        <v>0</v>
      </c>
      <c r="AW545" s="222">
        <f t="shared" si="1156"/>
        <v>0</v>
      </c>
      <c r="AX545" s="222">
        <f t="shared" si="1157"/>
        <v>0</v>
      </c>
      <c r="AY545" s="222">
        <f t="shared" si="1158"/>
        <v>0</v>
      </c>
      <c r="AZ545" s="222">
        <f t="shared" si="1159"/>
        <v>0</v>
      </c>
      <c r="BA545" s="222">
        <f t="shared" si="1160"/>
        <v>0</v>
      </c>
      <c r="BB545" s="222">
        <f t="shared" si="1161"/>
        <v>0</v>
      </c>
      <c r="BC545" s="222">
        <f t="shared" si="1162"/>
        <v>0</v>
      </c>
      <c r="BD545" s="222">
        <f t="shared" si="1163"/>
        <v>0</v>
      </c>
      <c r="BE545" s="222">
        <f t="shared" si="1164"/>
        <v>0</v>
      </c>
      <c r="BF545" s="222">
        <f t="shared" si="1165"/>
        <v>0</v>
      </c>
      <c r="BG545" s="222">
        <f t="shared" si="1166"/>
        <v>0</v>
      </c>
      <c r="BH545" s="222">
        <f t="shared" si="1167"/>
        <v>0</v>
      </c>
      <c r="BI545" s="222">
        <f t="shared" si="1168"/>
        <v>0</v>
      </c>
      <c r="BJ545" s="222">
        <f t="shared" si="1169"/>
        <v>0</v>
      </c>
      <c r="BK545" s="222">
        <f t="shared" si="1170"/>
        <v>0</v>
      </c>
      <c r="BL545" s="222">
        <f t="shared" si="1171"/>
        <v>0</v>
      </c>
      <c r="BM545" s="222">
        <f t="shared" si="1172"/>
        <v>0</v>
      </c>
      <c r="BN545" s="222">
        <f t="shared" si="1173"/>
        <v>0</v>
      </c>
      <c r="BO545" s="222">
        <f t="shared" si="1174"/>
        <v>0</v>
      </c>
      <c r="BP545" s="222">
        <f t="shared" si="1175"/>
        <v>0</v>
      </c>
      <c r="BQ545" s="222">
        <f t="shared" si="1176"/>
        <v>0</v>
      </c>
      <c r="BR545" s="222">
        <f t="shared" si="1177"/>
        <v>0</v>
      </c>
      <c r="BS545" s="222">
        <f t="shared" si="1178"/>
        <v>0</v>
      </c>
      <c r="BT545" s="222">
        <f t="shared" si="1179"/>
        <v>0</v>
      </c>
      <c r="BU545" s="222">
        <f t="shared" si="1180"/>
        <v>0</v>
      </c>
      <c r="BV545" s="222">
        <f t="shared" si="1181"/>
        <v>0</v>
      </c>
      <c r="BW545" s="222">
        <f t="shared" si="1182"/>
        <v>0</v>
      </c>
      <c r="BX545" s="222">
        <f t="shared" si="1183"/>
        <v>0</v>
      </c>
      <c r="BY545" s="222">
        <f t="shared" si="1184"/>
        <v>0</v>
      </c>
      <c r="BZ545" s="222">
        <f t="shared" si="1185"/>
        <v>0</v>
      </c>
      <c r="CA545" s="222">
        <f t="shared" si="1186"/>
        <v>0</v>
      </c>
      <c r="CB545" s="222">
        <f t="shared" si="1187"/>
        <v>0</v>
      </c>
      <c r="CC545" s="222">
        <f t="shared" si="1188"/>
        <v>0</v>
      </c>
      <c r="CD545" s="222">
        <f t="shared" si="1189"/>
        <v>0</v>
      </c>
      <c r="CE545" s="222">
        <f t="shared" si="1190"/>
        <v>0</v>
      </c>
      <c r="CF545" s="222">
        <f t="shared" si="1191"/>
        <v>0</v>
      </c>
      <c r="CG545" s="222">
        <f t="shared" si="1192"/>
        <v>0</v>
      </c>
      <c r="CH545" s="222">
        <f t="shared" si="1193"/>
        <v>0</v>
      </c>
      <c r="CI545" s="222">
        <f t="shared" si="1194"/>
        <v>0</v>
      </c>
      <c r="CJ545" s="222">
        <f t="shared" si="1195"/>
        <v>0</v>
      </c>
      <c r="CK545" s="222">
        <f t="shared" si="1196"/>
        <v>0</v>
      </c>
      <c r="CL545" s="222">
        <f t="shared" si="1197"/>
        <v>0</v>
      </c>
      <c r="CM545" s="222">
        <f t="shared" si="1198"/>
        <v>0</v>
      </c>
      <c r="CN545" s="222">
        <f t="shared" si="1199"/>
        <v>0</v>
      </c>
      <c r="CO545" s="222">
        <f t="shared" si="1200"/>
        <v>0</v>
      </c>
      <c r="CP545" s="222">
        <f t="shared" si="1201"/>
        <v>0</v>
      </c>
      <c r="CQ545" s="222">
        <f t="shared" si="1202"/>
        <v>0</v>
      </c>
      <c r="CR545" s="222">
        <f t="shared" si="1203"/>
        <v>0</v>
      </c>
      <c r="CS545" s="222">
        <f t="shared" si="1204"/>
        <v>0</v>
      </c>
      <c r="CT545" s="222">
        <f t="shared" si="1205"/>
        <v>0</v>
      </c>
      <c r="CU545" s="222">
        <f t="shared" si="1206"/>
        <v>0</v>
      </c>
      <c r="CV545" s="222">
        <f t="shared" si="1207"/>
        <v>0</v>
      </c>
      <c r="CW545" s="222">
        <f t="shared" si="1208"/>
        <v>0</v>
      </c>
      <c r="CX545" s="222">
        <f t="shared" si="1209"/>
        <v>0</v>
      </c>
      <c r="CY545" s="222">
        <f t="shared" si="1210"/>
        <v>0</v>
      </c>
      <c r="CZ545" s="222">
        <f t="shared" si="1211"/>
        <v>0</v>
      </c>
      <c r="DA545" s="222">
        <f t="shared" si="1212"/>
        <v>0</v>
      </c>
      <c r="DB545" s="222">
        <f t="shared" si="1213"/>
        <v>0</v>
      </c>
      <c r="DC545" s="222">
        <f t="shared" si="1214"/>
        <v>0</v>
      </c>
      <c r="DD545" s="222">
        <f t="shared" si="1215"/>
        <v>0</v>
      </c>
      <c r="DE545" s="222">
        <f t="shared" si="1216"/>
        <v>0</v>
      </c>
      <c r="DF545" s="222">
        <f t="shared" si="1217"/>
        <v>0</v>
      </c>
      <c r="DG545" s="222">
        <f t="shared" si="1218"/>
        <v>0</v>
      </c>
      <c r="DH545" s="222">
        <f t="shared" si="1219"/>
        <v>0</v>
      </c>
      <c r="DI545" s="222">
        <f t="shared" si="1220"/>
        <v>0</v>
      </c>
      <c r="DJ545" s="222">
        <f t="shared" si="1221"/>
        <v>0</v>
      </c>
      <c r="DK545" s="222">
        <f t="shared" si="1222"/>
        <v>0</v>
      </c>
      <c r="DL545" s="222">
        <f t="shared" si="1223"/>
        <v>0</v>
      </c>
      <c r="DM545" s="222">
        <f t="shared" si="1224"/>
        <v>0</v>
      </c>
      <c r="DN545" s="222">
        <f t="shared" si="1225"/>
        <v>0</v>
      </c>
      <c r="DO545" s="222">
        <f t="shared" si="1226"/>
        <v>0</v>
      </c>
      <c r="DP545" s="222">
        <f t="shared" si="1227"/>
        <v>0</v>
      </c>
      <c r="DQ545" s="222">
        <f t="shared" si="1228"/>
        <v>0</v>
      </c>
      <c r="DR545" s="222">
        <f t="shared" si="1229"/>
        <v>0</v>
      </c>
      <c r="DS545" s="222">
        <f t="shared" si="1230"/>
        <v>0</v>
      </c>
      <c r="DT545" s="222">
        <f t="shared" si="1231"/>
        <v>0</v>
      </c>
      <c r="DU545" s="222">
        <f t="shared" si="1232"/>
        <v>0</v>
      </c>
      <c r="DV545" s="222">
        <f t="shared" si="1233"/>
        <v>0</v>
      </c>
      <c r="DW545" s="222">
        <f t="shared" si="1234"/>
        <v>0</v>
      </c>
      <c r="DX545" s="222">
        <f t="shared" si="1235"/>
        <v>0</v>
      </c>
      <c r="DY545" s="222">
        <f t="shared" si="1236"/>
        <v>0</v>
      </c>
      <c r="DZ545" s="222">
        <f t="shared" si="1237"/>
        <v>0</v>
      </c>
      <c r="EA545" s="222">
        <f t="shared" si="1238"/>
        <v>0</v>
      </c>
      <c r="EB545" s="222">
        <f t="shared" si="1239"/>
        <v>0</v>
      </c>
      <c r="EC545" s="222">
        <f t="shared" si="1240"/>
        <v>0</v>
      </c>
      <c r="ED545" s="222">
        <f t="shared" si="1241"/>
        <v>0</v>
      </c>
      <c r="EE545" s="222">
        <f t="shared" si="1242"/>
        <v>0</v>
      </c>
      <c r="EF545" s="222">
        <f t="shared" si="1243"/>
        <v>0</v>
      </c>
      <c r="EG545" s="222">
        <f t="shared" si="1244"/>
        <v>0</v>
      </c>
      <c r="EH545" s="222">
        <f t="shared" si="1245"/>
        <v>0</v>
      </c>
      <c r="EI545" s="222">
        <f t="shared" si="1246"/>
        <v>0</v>
      </c>
      <c r="EJ545" s="222">
        <f t="shared" si="1247"/>
        <v>0</v>
      </c>
      <c r="EK545" s="222">
        <f t="shared" si="1248"/>
        <v>0</v>
      </c>
      <c r="EL545" s="222">
        <f t="shared" si="1249"/>
        <v>0</v>
      </c>
      <c r="EM545" s="222">
        <f t="shared" si="1250"/>
        <v>0</v>
      </c>
      <c r="EN545" s="222">
        <f t="shared" si="1251"/>
        <v>0</v>
      </c>
      <c r="EO545" s="222">
        <f t="shared" si="1252"/>
        <v>0</v>
      </c>
      <c r="EP545" s="222">
        <f t="shared" si="1253"/>
        <v>0</v>
      </c>
      <c r="EQ545" s="222">
        <f t="shared" si="1254"/>
        <v>0</v>
      </c>
      <c r="ER545" s="222">
        <f t="shared" si="1255"/>
        <v>0</v>
      </c>
      <c r="ES545" s="222">
        <f t="shared" si="1256"/>
        <v>0</v>
      </c>
      <c r="ET545" s="222">
        <f t="shared" si="1257"/>
        <v>0</v>
      </c>
      <c r="EU545" s="222">
        <f t="shared" si="1258"/>
        <v>0</v>
      </c>
      <c r="EV545" s="222">
        <f t="shared" si="1259"/>
        <v>0</v>
      </c>
      <c r="EW545" s="222">
        <f t="shared" si="1260"/>
        <v>0</v>
      </c>
      <c r="EX545" s="222">
        <f t="shared" si="1261"/>
        <v>0</v>
      </c>
      <c r="EY545" s="222">
        <f t="shared" si="1262"/>
        <v>0</v>
      </c>
      <c r="EZ545" s="222">
        <f t="shared" si="1263"/>
        <v>0</v>
      </c>
      <c r="FA545" s="222">
        <f t="shared" si="1264"/>
        <v>0</v>
      </c>
      <c r="FB545" s="222">
        <f t="shared" si="1265"/>
        <v>0</v>
      </c>
      <c r="FC545" s="222">
        <f t="shared" si="1266"/>
        <v>0</v>
      </c>
      <c r="FD545" s="222">
        <f t="shared" si="1267"/>
        <v>0</v>
      </c>
      <c r="FE545" s="222">
        <f t="shared" si="1268"/>
        <v>0</v>
      </c>
      <c r="FF545" s="222">
        <f t="shared" si="1269"/>
        <v>0</v>
      </c>
      <c r="FG545" s="222">
        <f t="shared" si="1270"/>
        <v>0</v>
      </c>
      <c r="FH545" s="222">
        <f t="shared" si="1271"/>
        <v>0</v>
      </c>
      <c r="FI545" s="222">
        <f t="shared" si="1272"/>
        <v>0</v>
      </c>
      <c r="FJ545" s="222">
        <f t="shared" si="1273"/>
        <v>0</v>
      </c>
      <c r="FK545" s="222">
        <f t="shared" si="1274"/>
        <v>0</v>
      </c>
      <c r="FL545" s="222">
        <f t="shared" si="1275"/>
        <v>0</v>
      </c>
      <c r="FM545" s="222">
        <f t="shared" si="1276"/>
        <v>0</v>
      </c>
      <c r="FN545" s="222">
        <f t="shared" si="1277"/>
        <v>0</v>
      </c>
      <c r="FO545" s="222">
        <f t="shared" si="1278"/>
        <v>0</v>
      </c>
      <c r="FP545" s="222">
        <f t="shared" si="1279"/>
        <v>0</v>
      </c>
      <c r="FQ545" s="222">
        <f t="shared" si="1280"/>
        <v>0</v>
      </c>
      <c r="FR545" s="222">
        <f t="shared" si="1281"/>
        <v>0</v>
      </c>
      <c r="FS545" s="222">
        <f t="shared" si="1282"/>
        <v>0</v>
      </c>
      <c r="FT545" s="222">
        <f t="shared" si="1283"/>
        <v>0</v>
      </c>
      <c r="FU545" s="222">
        <f t="shared" si="1284"/>
        <v>0</v>
      </c>
      <c r="FV545" s="222">
        <f t="shared" si="1285"/>
        <v>0</v>
      </c>
      <c r="FW545" s="222">
        <f t="shared" si="1286"/>
        <v>0</v>
      </c>
      <c r="FX545" s="222">
        <f t="shared" si="1287"/>
        <v>0</v>
      </c>
      <c r="FY545" s="222">
        <f t="shared" si="1288"/>
        <v>0</v>
      </c>
      <c r="FZ545" s="222">
        <f t="shared" si="1289"/>
        <v>0</v>
      </c>
      <c r="GA545" s="222">
        <f t="shared" si="1290"/>
        <v>0</v>
      </c>
      <c r="GB545" s="222">
        <f t="shared" si="1291"/>
        <v>0</v>
      </c>
      <c r="GC545" s="222">
        <f t="shared" si="1292"/>
        <v>0</v>
      </c>
      <c r="GD545" s="222">
        <f t="shared" si="1293"/>
        <v>0</v>
      </c>
      <c r="GE545" s="222">
        <f t="shared" si="1294"/>
        <v>0</v>
      </c>
      <c r="GF545" s="222">
        <f t="shared" si="1295"/>
        <v>0</v>
      </c>
      <c r="GG545" s="222">
        <f t="shared" si="1296"/>
        <v>0</v>
      </c>
      <c r="GH545" s="222">
        <f t="shared" si="1297"/>
        <v>0</v>
      </c>
      <c r="GI545" s="222">
        <f t="shared" si="1298"/>
        <v>0</v>
      </c>
      <c r="GJ545" s="222">
        <f t="shared" si="1299"/>
        <v>0</v>
      </c>
      <c r="GK545" s="222">
        <f t="shared" si="1300"/>
        <v>0</v>
      </c>
      <c r="GL545" s="222">
        <f t="shared" si="1301"/>
        <v>0</v>
      </c>
      <c r="GM545" s="222">
        <f t="shared" si="1302"/>
        <v>0</v>
      </c>
      <c r="GN545" s="222">
        <f t="shared" si="1303"/>
        <v>0</v>
      </c>
      <c r="GO545" s="222">
        <f t="shared" si="1304"/>
        <v>0</v>
      </c>
      <c r="GP545" s="222">
        <f t="shared" si="1305"/>
        <v>0</v>
      </c>
      <c r="GQ545" s="222">
        <f t="shared" si="1306"/>
        <v>0</v>
      </c>
      <c r="GR545" s="222">
        <f t="shared" si="1307"/>
        <v>0</v>
      </c>
      <c r="GS545" s="222">
        <f t="shared" si="1308"/>
        <v>0</v>
      </c>
      <c r="GT545" s="222">
        <f t="shared" si="1309"/>
        <v>0</v>
      </c>
      <c r="GU545" s="222">
        <f t="shared" si="1310"/>
        <v>0</v>
      </c>
      <c r="GV545" s="222">
        <f t="shared" si="1311"/>
        <v>0</v>
      </c>
      <c r="GW545" s="222">
        <f t="shared" si="1312"/>
        <v>0</v>
      </c>
      <c r="GX545" s="222">
        <f t="shared" si="1313"/>
        <v>0</v>
      </c>
      <c r="GY545" s="222">
        <f t="shared" si="1314"/>
        <v>0</v>
      </c>
      <c r="GZ545" s="222">
        <f t="shared" si="1315"/>
        <v>0</v>
      </c>
      <c r="HA545" s="222">
        <f t="shared" si="1316"/>
        <v>0</v>
      </c>
      <c r="HB545" s="222">
        <f t="shared" si="1317"/>
        <v>0</v>
      </c>
      <c r="HC545" s="222">
        <f t="shared" si="1318"/>
        <v>0</v>
      </c>
      <c r="HD545" s="222">
        <f t="shared" si="1319"/>
        <v>0</v>
      </c>
      <c r="HE545" s="222">
        <f t="shared" si="1320"/>
        <v>0</v>
      </c>
      <c r="HF545" s="222">
        <f t="shared" si="1321"/>
        <v>0</v>
      </c>
      <c r="HG545" s="222">
        <f t="shared" si="1322"/>
        <v>0</v>
      </c>
      <c r="HH545" s="222">
        <f t="shared" si="1323"/>
        <v>0</v>
      </c>
      <c r="HI545" s="222">
        <f t="shared" si="1324"/>
        <v>0</v>
      </c>
      <c r="HJ545" s="222">
        <f t="shared" si="1325"/>
        <v>0</v>
      </c>
      <c r="HK545" s="222">
        <f t="shared" si="1326"/>
        <v>0</v>
      </c>
      <c r="HL545" s="222">
        <f t="shared" si="1327"/>
        <v>0</v>
      </c>
      <c r="HM545" s="222">
        <f t="shared" si="1328"/>
        <v>0</v>
      </c>
      <c r="HN545" s="222">
        <f t="shared" si="1329"/>
        <v>0</v>
      </c>
      <c r="HO545" s="222">
        <f t="shared" si="1330"/>
        <v>0</v>
      </c>
      <c r="HP545" s="222">
        <f t="shared" si="1331"/>
        <v>0</v>
      </c>
      <c r="HQ545" s="222">
        <f t="shared" si="1332"/>
        <v>0</v>
      </c>
      <c r="HR545" s="222">
        <f t="shared" si="1333"/>
        <v>0</v>
      </c>
      <c r="HS545" s="222">
        <f t="shared" si="1334"/>
        <v>0</v>
      </c>
      <c r="HT545" s="222">
        <f t="shared" si="1335"/>
        <v>0</v>
      </c>
      <c r="HU545" s="222">
        <f t="shared" si="1336"/>
        <v>0</v>
      </c>
      <c r="HV545" s="222">
        <f t="shared" si="1337"/>
        <v>0</v>
      </c>
      <c r="HW545" s="222">
        <f t="shared" si="1338"/>
        <v>0</v>
      </c>
      <c r="HX545" s="222">
        <f t="shared" si="1339"/>
        <v>0</v>
      </c>
      <c r="HY545" s="222">
        <f t="shared" si="1340"/>
        <v>0</v>
      </c>
      <c r="HZ545" s="222">
        <f t="shared" si="1341"/>
        <v>0</v>
      </c>
      <c r="IA545" s="222">
        <f t="shared" si="1342"/>
        <v>0</v>
      </c>
      <c r="IB545" s="222">
        <f t="shared" si="1343"/>
        <v>0</v>
      </c>
      <c r="IC545" s="222">
        <f t="shared" si="1344"/>
        <v>0</v>
      </c>
      <c r="ID545" s="222">
        <f t="shared" si="1345"/>
        <v>0</v>
      </c>
      <c r="IE545" s="222">
        <f t="shared" si="1346"/>
        <v>0</v>
      </c>
      <c r="IF545" s="222">
        <f t="shared" si="1347"/>
        <v>0</v>
      </c>
      <c r="IG545" s="222">
        <f t="shared" si="1348"/>
        <v>0</v>
      </c>
      <c r="IH545" s="222">
        <f t="shared" si="1349"/>
        <v>0</v>
      </c>
      <c r="II545" s="222">
        <f t="shared" si="1350"/>
        <v>0</v>
      </c>
      <c r="IJ545" s="222">
        <f t="shared" si="1351"/>
        <v>0</v>
      </c>
      <c r="IK545" s="222">
        <f t="shared" si="1352"/>
        <v>0</v>
      </c>
      <c r="IL545" s="222">
        <f t="shared" si="1353"/>
        <v>0</v>
      </c>
      <c r="IM545" s="222">
        <f t="shared" si="1354"/>
        <v>0</v>
      </c>
      <c r="IN545" s="222">
        <f t="shared" si="1355"/>
        <v>0</v>
      </c>
      <c r="IO545" s="222">
        <f t="shared" si="1356"/>
        <v>0</v>
      </c>
      <c r="IP545" s="222">
        <f t="shared" si="1357"/>
        <v>0</v>
      </c>
      <c r="IQ545" s="222">
        <f t="shared" si="1358"/>
        <v>0</v>
      </c>
      <c r="IR545" s="222">
        <f t="shared" si="1359"/>
        <v>0</v>
      </c>
      <c r="IS545" s="222">
        <f t="shared" si="1360"/>
        <v>0</v>
      </c>
      <c r="IT545" s="222">
        <f t="shared" si="1361"/>
        <v>0</v>
      </c>
      <c r="IU545" s="222">
        <f t="shared" si="1362"/>
        <v>0</v>
      </c>
      <c r="IV545" s="222">
        <f t="shared" si="1363"/>
        <v>0</v>
      </c>
      <c r="IW545" s="222">
        <f t="shared" si="1364"/>
        <v>0</v>
      </c>
      <c r="IX545" s="222">
        <f t="shared" si="1365"/>
        <v>0</v>
      </c>
      <c r="IY545" s="222">
        <f t="shared" si="1366"/>
        <v>0</v>
      </c>
      <c r="IZ545" s="222">
        <f t="shared" si="1367"/>
        <v>0</v>
      </c>
      <c r="JA545" s="222">
        <f t="shared" si="1368"/>
        <v>0</v>
      </c>
      <c r="JB545" s="222">
        <f t="shared" si="1369"/>
        <v>0</v>
      </c>
    </row>
    <row r="546" spans="2:262">
      <c r="B546" s="230">
        <v>185</v>
      </c>
      <c r="C546" s="229">
        <f t="shared" si="1370"/>
        <v>3.6132812500000028E-3</v>
      </c>
      <c r="D546" s="226">
        <f t="shared" ca="1" si="1113"/>
        <v>17.999999999899714</v>
      </c>
      <c r="E546" s="225">
        <f ca="1">GI361</f>
        <v>-1.0028577782433207E-10</v>
      </c>
      <c r="F546" s="224">
        <v>185</v>
      </c>
      <c r="G546" s="222">
        <f t="shared" si="1114"/>
        <v>0</v>
      </c>
      <c r="H546" s="222">
        <f t="shared" si="1115"/>
        <v>0</v>
      </c>
      <c r="I546" s="222">
        <f t="shared" si="1116"/>
        <v>0</v>
      </c>
      <c r="J546" s="222">
        <f t="shared" si="1117"/>
        <v>0</v>
      </c>
      <c r="K546" s="222">
        <f t="shared" si="1118"/>
        <v>0</v>
      </c>
      <c r="L546" s="222">
        <f t="shared" si="1119"/>
        <v>0</v>
      </c>
      <c r="M546" s="222">
        <f t="shared" si="1120"/>
        <v>0</v>
      </c>
      <c r="N546" s="222">
        <f t="shared" si="1121"/>
        <v>0</v>
      </c>
      <c r="O546" s="222">
        <f t="shared" si="1122"/>
        <v>0</v>
      </c>
      <c r="P546" s="222">
        <f t="shared" si="1123"/>
        <v>0</v>
      </c>
      <c r="Q546" s="222">
        <f t="shared" si="1124"/>
        <v>0</v>
      </c>
      <c r="R546" s="222">
        <f t="shared" si="1125"/>
        <v>0</v>
      </c>
      <c r="S546" s="222">
        <f t="shared" si="1126"/>
        <v>0</v>
      </c>
      <c r="T546" s="222">
        <f t="shared" si="1127"/>
        <v>0</v>
      </c>
      <c r="U546" s="222">
        <f t="shared" si="1128"/>
        <v>0</v>
      </c>
      <c r="V546" s="222">
        <f t="shared" si="1129"/>
        <v>0</v>
      </c>
      <c r="W546" s="222">
        <f t="shared" si="1130"/>
        <v>0</v>
      </c>
      <c r="X546" s="222">
        <f t="shared" si="1131"/>
        <v>0</v>
      </c>
      <c r="Y546" s="222">
        <f t="shared" si="1132"/>
        <v>0</v>
      </c>
      <c r="Z546" s="222">
        <f t="shared" si="1133"/>
        <v>0</v>
      </c>
      <c r="AA546" s="222">
        <f t="shared" si="1134"/>
        <v>0</v>
      </c>
      <c r="AB546" s="222">
        <f t="shared" si="1135"/>
        <v>0</v>
      </c>
      <c r="AC546" s="222">
        <f t="shared" si="1136"/>
        <v>0</v>
      </c>
      <c r="AD546" s="222">
        <f t="shared" si="1137"/>
        <v>0</v>
      </c>
      <c r="AE546" s="222">
        <f t="shared" si="1138"/>
        <v>0</v>
      </c>
      <c r="AF546" s="222">
        <f t="shared" si="1139"/>
        <v>0</v>
      </c>
      <c r="AG546" s="222">
        <f t="shared" si="1140"/>
        <v>0</v>
      </c>
      <c r="AH546" s="222">
        <f t="shared" si="1141"/>
        <v>0</v>
      </c>
      <c r="AI546" s="222">
        <f t="shared" si="1142"/>
        <v>0</v>
      </c>
      <c r="AJ546" s="222">
        <f t="shared" si="1143"/>
        <v>0</v>
      </c>
      <c r="AK546" s="222">
        <f t="shared" si="1144"/>
        <v>0</v>
      </c>
      <c r="AL546" s="222">
        <f t="shared" si="1145"/>
        <v>0</v>
      </c>
      <c r="AM546" s="222">
        <f t="shared" si="1146"/>
        <v>0</v>
      </c>
      <c r="AN546" s="222">
        <f t="shared" si="1147"/>
        <v>0</v>
      </c>
      <c r="AO546" s="222">
        <f t="shared" si="1148"/>
        <v>0</v>
      </c>
      <c r="AP546" s="222">
        <f t="shared" si="1149"/>
        <v>0</v>
      </c>
      <c r="AQ546" s="222">
        <f t="shared" si="1150"/>
        <v>0</v>
      </c>
      <c r="AR546" s="222">
        <f t="shared" si="1151"/>
        <v>0</v>
      </c>
      <c r="AS546" s="222">
        <f t="shared" si="1152"/>
        <v>0</v>
      </c>
      <c r="AT546" s="222">
        <f t="shared" si="1153"/>
        <v>0</v>
      </c>
      <c r="AU546" s="222">
        <f t="shared" si="1154"/>
        <v>0</v>
      </c>
      <c r="AV546" s="222">
        <f t="shared" si="1155"/>
        <v>0</v>
      </c>
      <c r="AW546" s="222">
        <f t="shared" si="1156"/>
        <v>0</v>
      </c>
      <c r="AX546" s="222">
        <f t="shared" si="1157"/>
        <v>0</v>
      </c>
      <c r="AY546" s="222">
        <f t="shared" si="1158"/>
        <v>0</v>
      </c>
      <c r="AZ546" s="222">
        <f t="shared" si="1159"/>
        <v>0</v>
      </c>
      <c r="BA546" s="222">
        <f t="shared" si="1160"/>
        <v>0</v>
      </c>
      <c r="BB546" s="222">
        <f t="shared" si="1161"/>
        <v>0</v>
      </c>
      <c r="BC546" s="222">
        <f t="shared" si="1162"/>
        <v>0</v>
      </c>
      <c r="BD546" s="222">
        <f t="shared" si="1163"/>
        <v>0</v>
      </c>
      <c r="BE546" s="222">
        <f t="shared" si="1164"/>
        <v>0</v>
      </c>
      <c r="BF546" s="222">
        <f t="shared" si="1165"/>
        <v>0</v>
      </c>
      <c r="BG546" s="222">
        <f t="shared" si="1166"/>
        <v>0</v>
      </c>
      <c r="BH546" s="222">
        <f t="shared" si="1167"/>
        <v>0</v>
      </c>
      <c r="BI546" s="222">
        <f t="shared" si="1168"/>
        <v>0</v>
      </c>
      <c r="BJ546" s="222">
        <f t="shared" si="1169"/>
        <v>0</v>
      </c>
      <c r="BK546" s="222">
        <f t="shared" si="1170"/>
        <v>0</v>
      </c>
      <c r="BL546" s="222">
        <f t="shared" si="1171"/>
        <v>0</v>
      </c>
      <c r="BM546" s="222">
        <f t="shared" si="1172"/>
        <v>0</v>
      </c>
      <c r="BN546" s="222">
        <f t="shared" si="1173"/>
        <v>0</v>
      </c>
      <c r="BO546" s="222">
        <f t="shared" si="1174"/>
        <v>0</v>
      </c>
      <c r="BP546" s="222">
        <f t="shared" si="1175"/>
        <v>0</v>
      </c>
      <c r="BQ546" s="222">
        <f t="shared" si="1176"/>
        <v>0</v>
      </c>
      <c r="BR546" s="222">
        <f t="shared" si="1177"/>
        <v>0</v>
      </c>
      <c r="BS546" s="222">
        <f t="shared" si="1178"/>
        <v>0</v>
      </c>
      <c r="BT546" s="222">
        <f t="shared" si="1179"/>
        <v>0</v>
      </c>
      <c r="BU546" s="222">
        <f t="shared" si="1180"/>
        <v>0</v>
      </c>
      <c r="BV546" s="222">
        <f t="shared" si="1181"/>
        <v>0</v>
      </c>
      <c r="BW546" s="222">
        <f t="shared" si="1182"/>
        <v>0</v>
      </c>
      <c r="BX546" s="222">
        <f t="shared" si="1183"/>
        <v>0</v>
      </c>
      <c r="BY546" s="222">
        <f t="shared" si="1184"/>
        <v>0</v>
      </c>
      <c r="BZ546" s="222">
        <f t="shared" si="1185"/>
        <v>0</v>
      </c>
      <c r="CA546" s="222">
        <f t="shared" si="1186"/>
        <v>0</v>
      </c>
      <c r="CB546" s="222">
        <f t="shared" si="1187"/>
        <v>0</v>
      </c>
      <c r="CC546" s="222">
        <f t="shared" si="1188"/>
        <v>0</v>
      </c>
      <c r="CD546" s="222">
        <f t="shared" si="1189"/>
        <v>0</v>
      </c>
      <c r="CE546" s="222">
        <f t="shared" si="1190"/>
        <v>0</v>
      </c>
      <c r="CF546" s="222">
        <f t="shared" si="1191"/>
        <v>0</v>
      </c>
      <c r="CG546" s="222">
        <f t="shared" si="1192"/>
        <v>0</v>
      </c>
      <c r="CH546" s="222">
        <f t="shared" si="1193"/>
        <v>0</v>
      </c>
      <c r="CI546" s="222">
        <f t="shared" si="1194"/>
        <v>0</v>
      </c>
      <c r="CJ546" s="222">
        <f t="shared" si="1195"/>
        <v>0</v>
      </c>
      <c r="CK546" s="222">
        <f t="shared" si="1196"/>
        <v>0</v>
      </c>
      <c r="CL546" s="222">
        <f t="shared" si="1197"/>
        <v>0</v>
      </c>
      <c r="CM546" s="222">
        <f t="shared" si="1198"/>
        <v>0</v>
      </c>
      <c r="CN546" s="222">
        <f t="shared" si="1199"/>
        <v>0</v>
      </c>
      <c r="CO546" s="222">
        <f t="shared" si="1200"/>
        <v>0</v>
      </c>
      <c r="CP546" s="222">
        <f t="shared" si="1201"/>
        <v>0</v>
      </c>
      <c r="CQ546" s="222">
        <f t="shared" si="1202"/>
        <v>0</v>
      </c>
      <c r="CR546" s="222">
        <f t="shared" si="1203"/>
        <v>0</v>
      </c>
      <c r="CS546" s="222">
        <f t="shared" si="1204"/>
        <v>0</v>
      </c>
      <c r="CT546" s="222">
        <f t="shared" si="1205"/>
        <v>0</v>
      </c>
      <c r="CU546" s="222">
        <f t="shared" si="1206"/>
        <v>0</v>
      </c>
      <c r="CV546" s="222">
        <f t="shared" si="1207"/>
        <v>0</v>
      </c>
      <c r="CW546" s="222">
        <f t="shared" si="1208"/>
        <v>0</v>
      </c>
      <c r="CX546" s="222">
        <f t="shared" si="1209"/>
        <v>0</v>
      </c>
      <c r="CY546" s="222">
        <f t="shared" si="1210"/>
        <v>0</v>
      </c>
      <c r="CZ546" s="222">
        <f t="shared" si="1211"/>
        <v>0</v>
      </c>
      <c r="DA546" s="222">
        <f t="shared" si="1212"/>
        <v>0</v>
      </c>
      <c r="DB546" s="222">
        <f t="shared" si="1213"/>
        <v>0</v>
      </c>
      <c r="DC546" s="222">
        <f t="shared" si="1214"/>
        <v>0</v>
      </c>
      <c r="DD546" s="222">
        <f t="shared" si="1215"/>
        <v>0</v>
      </c>
      <c r="DE546" s="222">
        <f t="shared" si="1216"/>
        <v>0</v>
      </c>
      <c r="DF546" s="222">
        <f t="shared" si="1217"/>
        <v>0</v>
      </c>
      <c r="DG546" s="222">
        <f t="shared" si="1218"/>
        <v>0</v>
      </c>
      <c r="DH546" s="222">
        <f t="shared" si="1219"/>
        <v>0</v>
      </c>
      <c r="DI546" s="222">
        <f t="shared" si="1220"/>
        <v>0</v>
      </c>
      <c r="DJ546" s="222">
        <f t="shared" si="1221"/>
        <v>0</v>
      </c>
      <c r="DK546" s="222">
        <f t="shared" si="1222"/>
        <v>0</v>
      </c>
      <c r="DL546" s="222">
        <f t="shared" si="1223"/>
        <v>0</v>
      </c>
      <c r="DM546" s="222">
        <f t="shared" si="1224"/>
        <v>0</v>
      </c>
      <c r="DN546" s="222">
        <f t="shared" si="1225"/>
        <v>0</v>
      </c>
      <c r="DO546" s="222">
        <f t="shared" si="1226"/>
        <v>0</v>
      </c>
      <c r="DP546" s="222">
        <f t="shared" si="1227"/>
        <v>0</v>
      </c>
      <c r="DQ546" s="222">
        <f t="shared" si="1228"/>
        <v>0</v>
      </c>
      <c r="DR546" s="222">
        <f t="shared" si="1229"/>
        <v>0</v>
      </c>
      <c r="DS546" s="222">
        <f t="shared" si="1230"/>
        <v>0</v>
      </c>
      <c r="DT546" s="222">
        <f t="shared" si="1231"/>
        <v>0</v>
      </c>
      <c r="DU546" s="222">
        <f t="shared" si="1232"/>
        <v>0</v>
      </c>
      <c r="DV546" s="222">
        <f t="shared" si="1233"/>
        <v>0</v>
      </c>
      <c r="DW546" s="222">
        <f t="shared" si="1234"/>
        <v>0</v>
      </c>
      <c r="DX546" s="222">
        <f t="shared" si="1235"/>
        <v>0</v>
      </c>
      <c r="DY546" s="222">
        <f t="shared" si="1236"/>
        <v>0</v>
      </c>
      <c r="DZ546" s="222">
        <f t="shared" si="1237"/>
        <v>0</v>
      </c>
      <c r="EA546" s="222">
        <f t="shared" si="1238"/>
        <v>0</v>
      </c>
      <c r="EB546" s="222">
        <f t="shared" si="1239"/>
        <v>0</v>
      </c>
      <c r="EC546" s="222">
        <f t="shared" si="1240"/>
        <v>0</v>
      </c>
      <c r="ED546" s="222">
        <f t="shared" si="1241"/>
        <v>0</v>
      </c>
      <c r="EE546" s="222">
        <f t="shared" si="1242"/>
        <v>0</v>
      </c>
      <c r="EF546" s="222">
        <f t="shared" si="1243"/>
        <v>0</v>
      </c>
      <c r="EG546" s="222">
        <f t="shared" si="1244"/>
        <v>0</v>
      </c>
      <c r="EH546" s="222">
        <f t="shared" si="1245"/>
        <v>0</v>
      </c>
      <c r="EI546" s="222">
        <f t="shared" si="1246"/>
        <v>0</v>
      </c>
      <c r="EJ546" s="222">
        <f t="shared" si="1247"/>
        <v>0</v>
      </c>
      <c r="EK546" s="222">
        <f t="shared" si="1248"/>
        <v>0</v>
      </c>
      <c r="EL546" s="222">
        <f t="shared" si="1249"/>
        <v>0</v>
      </c>
      <c r="EM546" s="222">
        <f t="shared" si="1250"/>
        <v>0</v>
      </c>
      <c r="EN546" s="222">
        <f t="shared" si="1251"/>
        <v>0</v>
      </c>
      <c r="EO546" s="222">
        <f t="shared" si="1252"/>
        <v>0</v>
      </c>
      <c r="EP546" s="222">
        <f t="shared" si="1253"/>
        <v>0</v>
      </c>
      <c r="EQ546" s="222">
        <f t="shared" si="1254"/>
        <v>0</v>
      </c>
      <c r="ER546" s="222">
        <f t="shared" si="1255"/>
        <v>0</v>
      </c>
      <c r="ES546" s="222">
        <f t="shared" si="1256"/>
        <v>0</v>
      </c>
      <c r="ET546" s="222">
        <f t="shared" si="1257"/>
        <v>0</v>
      </c>
      <c r="EU546" s="222">
        <f t="shared" si="1258"/>
        <v>0</v>
      </c>
      <c r="EV546" s="222">
        <f t="shared" si="1259"/>
        <v>0</v>
      </c>
      <c r="EW546" s="222">
        <f t="shared" si="1260"/>
        <v>0</v>
      </c>
      <c r="EX546" s="222">
        <f t="shared" si="1261"/>
        <v>0</v>
      </c>
      <c r="EY546" s="222">
        <f t="shared" si="1262"/>
        <v>0</v>
      </c>
      <c r="EZ546" s="222">
        <f t="shared" si="1263"/>
        <v>0</v>
      </c>
      <c r="FA546" s="222">
        <f t="shared" si="1264"/>
        <v>0</v>
      </c>
      <c r="FB546" s="222">
        <f t="shared" si="1265"/>
        <v>0</v>
      </c>
      <c r="FC546" s="222">
        <f t="shared" si="1266"/>
        <v>0</v>
      </c>
      <c r="FD546" s="222">
        <f t="shared" si="1267"/>
        <v>0</v>
      </c>
      <c r="FE546" s="222">
        <f t="shared" si="1268"/>
        <v>0</v>
      </c>
      <c r="FF546" s="222">
        <f t="shared" si="1269"/>
        <v>0</v>
      </c>
      <c r="FG546" s="222">
        <f t="shared" si="1270"/>
        <v>0</v>
      </c>
      <c r="FH546" s="222">
        <f t="shared" si="1271"/>
        <v>0</v>
      </c>
      <c r="FI546" s="222">
        <f t="shared" si="1272"/>
        <v>0</v>
      </c>
      <c r="FJ546" s="222">
        <f t="shared" si="1273"/>
        <v>0</v>
      </c>
      <c r="FK546" s="222">
        <f t="shared" si="1274"/>
        <v>0</v>
      </c>
      <c r="FL546" s="222">
        <f t="shared" si="1275"/>
        <v>0</v>
      </c>
      <c r="FM546" s="222">
        <f t="shared" si="1276"/>
        <v>0</v>
      </c>
      <c r="FN546" s="222">
        <f t="shared" si="1277"/>
        <v>0</v>
      </c>
      <c r="FO546" s="222">
        <f t="shared" si="1278"/>
        <v>0</v>
      </c>
      <c r="FP546" s="222">
        <f t="shared" si="1279"/>
        <v>0</v>
      </c>
      <c r="FQ546" s="222">
        <f t="shared" si="1280"/>
        <v>0</v>
      </c>
      <c r="FR546" s="222">
        <f t="shared" si="1281"/>
        <v>0</v>
      </c>
      <c r="FS546" s="222">
        <f t="shared" si="1282"/>
        <v>0</v>
      </c>
      <c r="FT546" s="222">
        <f t="shared" si="1283"/>
        <v>0</v>
      </c>
      <c r="FU546" s="222">
        <f t="shared" si="1284"/>
        <v>0</v>
      </c>
      <c r="FV546" s="222">
        <f t="shared" si="1285"/>
        <v>0</v>
      </c>
      <c r="FW546" s="222">
        <f t="shared" si="1286"/>
        <v>0</v>
      </c>
      <c r="FX546" s="222">
        <f t="shared" si="1287"/>
        <v>0</v>
      </c>
      <c r="FY546" s="222">
        <f t="shared" si="1288"/>
        <v>0</v>
      </c>
      <c r="FZ546" s="222">
        <f t="shared" si="1289"/>
        <v>0</v>
      </c>
      <c r="GA546" s="222">
        <f t="shared" si="1290"/>
        <v>0</v>
      </c>
      <c r="GB546" s="222">
        <f t="shared" si="1291"/>
        <v>0</v>
      </c>
      <c r="GC546" s="222">
        <f t="shared" si="1292"/>
        <v>0</v>
      </c>
      <c r="GD546" s="222">
        <f t="shared" si="1293"/>
        <v>0</v>
      </c>
      <c r="GE546" s="222">
        <f t="shared" si="1294"/>
        <v>0</v>
      </c>
      <c r="GF546" s="222">
        <f t="shared" si="1295"/>
        <v>0</v>
      </c>
      <c r="GG546" s="222">
        <f t="shared" si="1296"/>
        <v>0</v>
      </c>
      <c r="GH546" s="222">
        <f t="shared" si="1297"/>
        <v>0</v>
      </c>
      <c r="GI546" s="222">
        <f t="shared" si="1298"/>
        <v>0</v>
      </c>
      <c r="GJ546" s="222">
        <f t="shared" si="1299"/>
        <v>0</v>
      </c>
      <c r="GK546" s="222">
        <f t="shared" si="1300"/>
        <v>0</v>
      </c>
      <c r="GL546" s="222">
        <f t="shared" si="1301"/>
        <v>0</v>
      </c>
      <c r="GM546" s="222">
        <f t="shared" si="1302"/>
        <v>0</v>
      </c>
      <c r="GN546" s="222">
        <f t="shared" si="1303"/>
        <v>0</v>
      </c>
      <c r="GO546" s="222">
        <f t="shared" si="1304"/>
        <v>0</v>
      </c>
      <c r="GP546" s="222">
        <f t="shared" si="1305"/>
        <v>0</v>
      </c>
      <c r="GQ546" s="222">
        <f t="shared" si="1306"/>
        <v>0</v>
      </c>
      <c r="GR546" s="222">
        <f t="shared" si="1307"/>
        <v>0</v>
      </c>
      <c r="GS546" s="222">
        <f t="shared" si="1308"/>
        <v>0</v>
      </c>
      <c r="GT546" s="222">
        <f t="shared" si="1309"/>
        <v>0</v>
      </c>
      <c r="GU546" s="222">
        <f t="shared" si="1310"/>
        <v>0</v>
      </c>
      <c r="GV546" s="222">
        <f t="shared" si="1311"/>
        <v>0</v>
      </c>
      <c r="GW546" s="222">
        <f t="shared" si="1312"/>
        <v>0</v>
      </c>
      <c r="GX546" s="222">
        <f t="shared" si="1313"/>
        <v>0</v>
      </c>
      <c r="GY546" s="222">
        <f t="shared" si="1314"/>
        <v>0</v>
      </c>
      <c r="GZ546" s="222">
        <f t="shared" si="1315"/>
        <v>0</v>
      </c>
      <c r="HA546" s="222">
        <f t="shared" si="1316"/>
        <v>0</v>
      </c>
      <c r="HB546" s="222">
        <f t="shared" si="1317"/>
        <v>0</v>
      </c>
      <c r="HC546" s="222">
        <f t="shared" si="1318"/>
        <v>0</v>
      </c>
      <c r="HD546" s="222">
        <f t="shared" si="1319"/>
        <v>0</v>
      </c>
      <c r="HE546" s="222">
        <f t="shared" si="1320"/>
        <v>0</v>
      </c>
      <c r="HF546" s="222">
        <f t="shared" si="1321"/>
        <v>0</v>
      </c>
      <c r="HG546" s="222">
        <f t="shared" si="1322"/>
        <v>0</v>
      </c>
      <c r="HH546" s="222">
        <f t="shared" si="1323"/>
        <v>0</v>
      </c>
      <c r="HI546" s="222">
        <f t="shared" si="1324"/>
        <v>0</v>
      </c>
      <c r="HJ546" s="222">
        <f t="shared" si="1325"/>
        <v>0</v>
      </c>
      <c r="HK546" s="222">
        <f t="shared" si="1326"/>
        <v>0</v>
      </c>
      <c r="HL546" s="222">
        <f t="shared" si="1327"/>
        <v>0</v>
      </c>
      <c r="HM546" s="222">
        <f t="shared" si="1328"/>
        <v>0</v>
      </c>
      <c r="HN546" s="222">
        <f t="shared" si="1329"/>
        <v>0</v>
      </c>
      <c r="HO546" s="222">
        <f t="shared" si="1330"/>
        <v>0</v>
      </c>
      <c r="HP546" s="222">
        <f t="shared" si="1331"/>
        <v>0</v>
      </c>
      <c r="HQ546" s="222">
        <f t="shared" si="1332"/>
        <v>0</v>
      </c>
      <c r="HR546" s="222">
        <f t="shared" si="1333"/>
        <v>0</v>
      </c>
      <c r="HS546" s="222">
        <f t="shared" si="1334"/>
        <v>0</v>
      </c>
      <c r="HT546" s="222">
        <f t="shared" si="1335"/>
        <v>0</v>
      </c>
      <c r="HU546" s="222">
        <f t="shared" si="1336"/>
        <v>0</v>
      </c>
      <c r="HV546" s="222">
        <f t="shared" si="1337"/>
        <v>0</v>
      </c>
      <c r="HW546" s="222">
        <f t="shared" si="1338"/>
        <v>0</v>
      </c>
      <c r="HX546" s="222">
        <f t="shared" si="1339"/>
        <v>0</v>
      </c>
      <c r="HY546" s="222">
        <f t="shared" si="1340"/>
        <v>0</v>
      </c>
      <c r="HZ546" s="222">
        <f t="shared" si="1341"/>
        <v>0</v>
      </c>
      <c r="IA546" s="222">
        <f t="shared" si="1342"/>
        <v>0</v>
      </c>
      <c r="IB546" s="222">
        <f t="shared" si="1343"/>
        <v>0</v>
      </c>
      <c r="IC546" s="222">
        <f t="shared" si="1344"/>
        <v>0</v>
      </c>
      <c r="ID546" s="222">
        <f t="shared" si="1345"/>
        <v>0</v>
      </c>
      <c r="IE546" s="222">
        <f t="shared" si="1346"/>
        <v>0</v>
      </c>
      <c r="IF546" s="222">
        <f t="shared" si="1347"/>
        <v>0</v>
      </c>
      <c r="IG546" s="222">
        <f t="shared" si="1348"/>
        <v>0</v>
      </c>
      <c r="IH546" s="222">
        <f t="shared" si="1349"/>
        <v>0</v>
      </c>
      <c r="II546" s="222">
        <f t="shared" si="1350"/>
        <v>0</v>
      </c>
      <c r="IJ546" s="222">
        <f t="shared" si="1351"/>
        <v>0</v>
      </c>
      <c r="IK546" s="222">
        <f t="shared" si="1352"/>
        <v>0</v>
      </c>
      <c r="IL546" s="222">
        <f t="shared" si="1353"/>
        <v>0</v>
      </c>
      <c r="IM546" s="222">
        <f t="shared" si="1354"/>
        <v>0</v>
      </c>
      <c r="IN546" s="222">
        <f t="shared" si="1355"/>
        <v>0</v>
      </c>
      <c r="IO546" s="222">
        <f t="shared" si="1356"/>
        <v>0</v>
      </c>
      <c r="IP546" s="222">
        <f t="shared" si="1357"/>
        <v>0</v>
      </c>
      <c r="IQ546" s="222">
        <f t="shared" si="1358"/>
        <v>0</v>
      </c>
      <c r="IR546" s="222">
        <f t="shared" si="1359"/>
        <v>0</v>
      </c>
      <c r="IS546" s="222">
        <f t="shared" si="1360"/>
        <v>0</v>
      </c>
      <c r="IT546" s="222">
        <f t="shared" si="1361"/>
        <v>0</v>
      </c>
      <c r="IU546" s="222">
        <f t="shared" si="1362"/>
        <v>0</v>
      </c>
      <c r="IV546" s="222">
        <f t="shared" si="1363"/>
        <v>0</v>
      </c>
      <c r="IW546" s="222">
        <f t="shared" si="1364"/>
        <v>0</v>
      </c>
      <c r="IX546" s="222">
        <f t="shared" si="1365"/>
        <v>0</v>
      </c>
      <c r="IY546" s="222">
        <f t="shared" si="1366"/>
        <v>0</v>
      </c>
      <c r="IZ546" s="222">
        <f t="shared" si="1367"/>
        <v>0</v>
      </c>
      <c r="JA546" s="222">
        <f t="shared" si="1368"/>
        <v>0</v>
      </c>
      <c r="JB546" s="222">
        <f t="shared" si="1369"/>
        <v>0</v>
      </c>
    </row>
    <row r="547" spans="2:262">
      <c r="B547" s="230">
        <v>186</v>
      </c>
      <c r="C547" s="229">
        <f t="shared" si="1370"/>
        <v>3.6328125000000028E-3</v>
      </c>
      <c r="D547" s="226">
        <f t="shared" ca="1" si="1113"/>
        <v>17.999999999887429</v>
      </c>
      <c r="E547" s="225">
        <f ca="1">GJ361</f>
        <v>-1.1257269471239746E-10</v>
      </c>
      <c r="F547" s="224">
        <v>186</v>
      </c>
      <c r="G547" s="222">
        <f t="shared" si="1114"/>
        <v>0</v>
      </c>
      <c r="H547" s="222">
        <f t="shared" si="1115"/>
        <v>0</v>
      </c>
      <c r="I547" s="222">
        <f t="shared" si="1116"/>
        <v>0</v>
      </c>
      <c r="J547" s="222">
        <f t="shared" si="1117"/>
        <v>0</v>
      </c>
      <c r="K547" s="222">
        <f t="shared" si="1118"/>
        <v>0</v>
      </c>
      <c r="L547" s="222">
        <f t="shared" si="1119"/>
        <v>0</v>
      </c>
      <c r="M547" s="222">
        <f t="shared" si="1120"/>
        <v>0</v>
      </c>
      <c r="N547" s="222">
        <f t="shared" si="1121"/>
        <v>0</v>
      </c>
      <c r="O547" s="222">
        <f t="shared" si="1122"/>
        <v>0</v>
      </c>
      <c r="P547" s="222">
        <f t="shared" si="1123"/>
        <v>0</v>
      </c>
      <c r="Q547" s="222">
        <f t="shared" si="1124"/>
        <v>0</v>
      </c>
      <c r="R547" s="222">
        <f t="shared" si="1125"/>
        <v>0</v>
      </c>
      <c r="S547" s="222">
        <f t="shared" si="1126"/>
        <v>0</v>
      </c>
      <c r="T547" s="222">
        <f t="shared" si="1127"/>
        <v>0</v>
      </c>
      <c r="U547" s="222">
        <f t="shared" si="1128"/>
        <v>0</v>
      </c>
      <c r="V547" s="222">
        <f t="shared" si="1129"/>
        <v>0</v>
      </c>
      <c r="W547" s="222">
        <f t="shared" si="1130"/>
        <v>0</v>
      </c>
      <c r="X547" s="222">
        <f t="shared" si="1131"/>
        <v>0</v>
      </c>
      <c r="Y547" s="222">
        <f t="shared" si="1132"/>
        <v>0</v>
      </c>
      <c r="Z547" s="222">
        <f t="shared" si="1133"/>
        <v>0</v>
      </c>
      <c r="AA547" s="222">
        <f t="shared" si="1134"/>
        <v>0</v>
      </c>
      <c r="AB547" s="222">
        <f t="shared" si="1135"/>
        <v>0</v>
      </c>
      <c r="AC547" s="222">
        <f t="shared" si="1136"/>
        <v>0</v>
      </c>
      <c r="AD547" s="222">
        <f t="shared" si="1137"/>
        <v>0</v>
      </c>
      <c r="AE547" s="222">
        <f t="shared" si="1138"/>
        <v>0</v>
      </c>
      <c r="AF547" s="222">
        <f t="shared" si="1139"/>
        <v>0</v>
      </c>
      <c r="AG547" s="222">
        <f t="shared" si="1140"/>
        <v>0</v>
      </c>
      <c r="AH547" s="222">
        <f t="shared" si="1141"/>
        <v>0</v>
      </c>
      <c r="AI547" s="222">
        <f t="shared" si="1142"/>
        <v>0</v>
      </c>
      <c r="AJ547" s="222">
        <f t="shared" si="1143"/>
        <v>0</v>
      </c>
      <c r="AK547" s="222">
        <f t="shared" si="1144"/>
        <v>0</v>
      </c>
      <c r="AL547" s="222">
        <f t="shared" si="1145"/>
        <v>0</v>
      </c>
      <c r="AM547" s="222">
        <f t="shared" si="1146"/>
        <v>0</v>
      </c>
      <c r="AN547" s="222">
        <f t="shared" si="1147"/>
        <v>0</v>
      </c>
      <c r="AO547" s="222">
        <f t="shared" si="1148"/>
        <v>0</v>
      </c>
      <c r="AP547" s="222">
        <f t="shared" si="1149"/>
        <v>0</v>
      </c>
      <c r="AQ547" s="222">
        <f t="shared" si="1150"/>
        <v>0</v>
      </c>
      <c r="AR547" s="222">
        <f t="shared" si="1151"/>
        <v>0</v>
      </c>
      <c r="AS547" s="222">
        <f t="shared" si="1152"/>
        <v>0</v>
      </c>
      <c r="AT547" s="222">
        <f t="shared" si="1153"/>
        <v>0</v>
      </c>
      <c r="AU547" s="222">
        <f t="shared" si="1154"/>
        <v>0</v>
      </c>
      <c r="AV547" s="222">
        <f t="shared" si="1155"/>
        <v>0</v>
      </c>
      <c r="AW547" s="222">
        <f t="shared" si="1156"/>
        <v>0</v>
      </c>
      <c r="AX547" s="222">
        <f t="shared" si="1157"/>
        <v>0</v>
      </c>
      <c r="AY547" s="222">
        <f t="shared" si="1158"/>
        <v>0</v>
      </c>
      <c r="AZ547" s="222">
        <f t="shared" si="1159"/>
        <v>0</v>
      </c>
      <c r="BA547" s="222">
        <f t="shared" si="1160"/>
        <v>0</v>
      </c>
      <c r="BB547" s="222">
        <f t="shared" si="1161"/>
        <v>0</v>
      </c>
      <c r="BC547" s="222">
        <f t="shared" si="1162"/>
        <v>0</v>
      </c>
      <c r="BD547" s="222">
        <f t="shared" si="1163"/>
        <v>0</v>
      </c>
      <c r="BE547" s="222">
        <f t="shared" si="1164"/>
        <v>0</v>
      </c>
      <c r="BF547" s="222">
        <f t="shared" si="1165"/>
        <v>0</v>
      </c>
      <c r="BG547" s="222">
        <f t="shared" si="1166"/>
        <v>0</v>
      </c>
      <c r="BH547" s="222">
        <f t="shared" si="1167"/>
        <v>0</v>
      </c>
      <c r="BI547" s="222">
        <f t="shared" si="1168"/>
        <v>0</v>
      </c>
      <c r="BJ547" s="222">
        <f t="shared" si="1169"/>
        <v>0</v>
      </c>
      <c r="BK547" s="222">
        <f t="shared" si="1170"/>
        <v>0</v>
      </c>
      <c r="BL547" s="222">
        <f t="shared" si="1171"/>
        <v>0</v>
      </c>
      <c r="BM547" s="222">
        <f t="shared" si="1172"/>
        <v>0</v>
      </c>
      <c r="BN547" s="222">
        <f t="shared" si="1173"/>
        <v>0</v>
      </c>
      <c r="BO547" s="222">
        <f t="shared" si="1174"/>
        <v>0</v>
      </c>
      <c r="BP547" s="222">
        <f t="shared" si="1175"/>
        <v>0</v>
      </c>
      <c r="BQ547" s="222">
        <f t="shared" si="1176"/>
        <v>0</v>
      </c>
      <c r="BR547" s="222">
        <f t="shared" si="1177"/>
        <v>0</v>
      </c>
      <c r="BS547" s="222">
        <f t="shared" si="1178"/>
        <v>0</v>
      </c>
      <c r="BT547" s="222">
        <f t="shared" si="1179"/>
        <v>0</v>
      </c>
      <c r="BU547" s="222">
        <f t="shared" si="1180"/>
        <v>0</v>
      </c>
      <c r="BV547" s="222">
        <f t="shared" si="1181"/>
        <v>0</v>
      </c>
      <c r="BW547" s="222">
        <f t="shared" si="1182"/>
        <v>0</v>
      </c>
      <c r="BX547" s="222">
        <f t="shared" si="1183"/>
        <v>0</v>
      </c>
      <c r="BY547" s="222">
        <f t="shared" si="1184"/>
        <v>0</v>
      </c>
      <c r="BZ547" s="222">
        <f t="shared" si="1185"/>
        <v>0</v>
      </c>
      <c r="CA547" s="222">
        <f t="shared" si="1186"/>
        <v>0</v>
      </c>
      <c r="CB547" s="222">
        <f t="shared" si="1187"/>
        <v>0</v>
      </c>
      <c r="CC547" s="222">
        <f t="shared" si="1188"/>
        <v>0</v>
      </c>
      <c r="CD547" s="222">
        <f t="shared" si="1189"/>
        <v>0</v>
      </c>
      <c r="CE547" s="222">
        <f t="shared" si="1190"/>
        <v>0</v>
      </c>
      <c r="CF547" s="222">
        <f t="shared" si="1191"/>
        <v>0</v>
      </c>
      <c r="CG547" s="222">
        <f t="shared" si="1192"/>
        <v>0</v>
      </c>
      <c r="CH547" s="222">
        <f t="shared" si="1193"/>
        <v>0</v>
      </c>
      <c r="CI547" s="222">
        <f t="shared" si="1194"/>
        <v>0</v>
      </c>
      <c r="CJ547" s="222">
        <f t="shared" si="1195"/>
        <v>0</v>
      </c>
      <c r="CK547" s="222">
        <f t="shared" si="1196"/>
        <v>0</v>
      </c>
      <c r="CL547" s="222">
        <f t="shared" si="1197"/>
        <v>0</v>
      </c>
      <c r="CM547" s="222">
        <f t="shared" si="1198"/>
        <v>0</v>
      </c>
      <c r="CN547" s="222">
        <f t="shared" si="1199"/>
        <v>0</v>
      </c>
      <c r="CO547" s="222">
        <f t="shared" si="1200"/>
        <v>0</v>
      </c>
      <c r="CP547" s="222">
        <f t="shared" si="1201"/>
        <v>0</v>
      </c>
      <c r="CQ547" s="222">
        <f t="shared" si="1202"/>
        <v>0</v>
      </c>
      <c r="CR547" s="222">
        <f t="shared" si="1203"/>
        <v>0</v>
      </c>
      <c r="CS547" s="222">
        <f t="shared" si="1204"/>
        <v>0</v>
      </c>
      <c r="CT547" s="222">
        <f t="shared" si="1205"/>
        <v>0</v>
      </c>
      <c r="CU547" s="222">
        <f t="shared" si="1206"/>
        <v>0</v>
      </c>
      <c r="CV547" s="222">
        <f t="shared" si="1207"/>
        <v>0</v>
      </c>
      <c r="CW547" s="222">
        <f t="shared" si="1208"/>
        <v>0</v>
      </c>
      <c r="CX547" s="222">
        <f t="shared" si="1209"/>
        <v>0</v>
      </c>
      <c r="CY547" s="222">
        <f t="shared" si="1210"/>
        <v>0</v>
      </c>
      <c r="CZ547" s="222">
        <f t="shared" si="1211"/>
        <v>0</v>
      </c>
      <c r="DA547" s="222">
        <f t="shared" si="1212"/>
        <v>0</v>
      </c>
      <c r="DB547" s="222">
        <f t="shared" si="1213"/>
        <v>0</v>
      </c>
      <c r="DC547" s="222">
        <f t="shared" si="1214"/>
        <v>0</v>
      </c>
      <c r="DD547" s="222">
        <f t="shared" si="1215"/>
        <v>0</v>
      </c>
      <c r="DE547" s="222">
        <f t="shared" si="1216"/>
        <v>0</v>
      </c>
      <c r="DF547" s="222">
        <f t="shared" si="1217"/>
        <v>0</v>
      </c>
      <c r="DG547" s="222">
        <f t="shared" si="1218"/>
        <v>0</v>
      </c>
      <c r="DH547" s="222">
        <f t="shared" si="1219"/>
        <v>0</v>
      </c>
      <c r="DI547" s="222">
        <f t="shared" si="1220"/>
        <v>0</v>
      </c>
      <c r="DJ547" s="222">
        <f t="shared" si="1221"/>
        <v>0</v>
      </c>
      <c r="DK547" s="222">
        <f t="shared" si="1222"/>
        <v>0</v>
      </c>
      <c r="DL547" s="222">
        <f t="shared" si="1223"/>
        <v>0</v>
      </c>
      <c r="DM547" s="222">
        <f t="shared" si="1224"/>
        <v>0</v>
      </c>
      <c r="DN547" s="222">
        <f t="shared" si="1225"/>
        <v>0</v>
      </c>
      <c r="DO547" s="222">
        <f t="shared" si="1226"/>
        <v>0</v>
      </c>
      <c r="DP547" s="222">
        <f t="shared" si="1227"/>
        <v>0</v>
      </c>
      <c r="DQ547" s="222">
        <f t="shared" si="1228"/>
        <v>0</v>
      </c>
      <c r="DR547" s="222">
        <f t="shared" si="1229"/>
        <v>0</v>
      </c>
      <c r="DS547" s="222">
        <f t="shared" si="1230"/>
        <v>0</v>
      </c>
      <c r="DT547" s="222">
        <f t="shared" si="1231"/>
        <v>0</v>
      </c>
      <c r="DU547" s="222">
        <f t="shared" si="1232"/>
        <v>0</v>
      </c>
      <c r="DV547" s="222">
        <f t="shared" si="1233"/>
        <v>0</v>
      </c>
      <c r="DW547" s="222">
        <f t="shared" si="1234"/>
        <v>0</v>
      </c>
      <c r="DX547" s="222">
        <f t="shared" si="1235"/>
        <v>0</v>
      </c>
      <c r="DY547" s="222">
        <f t="shared" si="1236"/>
        <v>0</v>
      </c>
      <c r="DZ547" s="222">
        <f t="shared" si="1237"/>
        <v>0</v>
      </c>
      <c r="EA547" s="222">
        <f t="shared" si="1238"/>
        <v>0</v>
      </c>
      <c r="EB547" s="222">
        <f t="shared" si="1239"/>
        <v>0</v>
      </c>
      <c r="EC547" s="222">
        <f t="shared" si="1240"/>
        <v>0</v>
      </c>
      <c r="ED547" s="222">
        <f t="shared" si="1241"/>
        <v>0</v>
      </c>
      <c r="EE547" s="222">
        <f t="shared" si="1242"/>
        <v>0</v>
      </c>
      <c r="EF547" s="222">
        <f t="shared" si="1243"/>
        <v>0</v>
      </c>
      <c r="EG547" s="222">
        <f t="shared" si="1244"/>
        <v>0</v>
      </c>
      <c r="EH547" s="222">
        <f t="shared" si="1245"/>
        <v>0</v>
      </c>
      <c r="EI547" s="222">
        <f t="shared" si="1246"/>
        <v>0</v>
      </c>
      <c r="EJ547" s="222">
        <f t="shared" si="1247"/>
        <v>0</v>
      </c>
      <c r="EK547" s="222">
        <f t="shared" si="1248"/>
        <v>0</v>
      </c>
      <c r="EL547" s="222">
        <f t="shared" si="1249"/>
        <v>0</v>
      </c>
      <c r="EM547" s="222">
        <f t="shared" si="1250"/>
        <v>0</v>
      </c>
      <c r="EN547" s="222">
        <f t="shared" si="1251"/>
        <v>0</v>
      </c>
      <c r="EO547" s="222">
        <f t="shared" si="1252"/>
        <v>0</v>
      </c>
      <c r="EP547" s="222">
        <f t="shared" si="1253"/>
        <v>0</v>
      </c>
      <c r="EQ547" s="222">
        <f t="shared" si="1254"/>
        <v>0</v>
      </c>
      <c r="ER547" s="222">
        <f t="shared" si="1255"/>
        <v>0</v>
      </c>
      <c r="ES547" s="222">
        <f t="shared" si="1256"/>
        <v>0</v>
      </c>
      <c r="ET547" s="222">
        <f t="shared" si="1257"/>
        <v>0</v>
      </c>
      <c r="EU547" s="222">
        <f t="shared" si="1258"/>
        <v>0</v>
      </c>
      <c r="EV547" s="222">
        <f t="shared" si="1259"/>
        <v>0</v>
      </c>
      <c r="EW547" s="222">
        <f t="shared" si="1260"/>
        <v>0</v>
      </c>
      <c r="EX547" s="222">
        <f t="shared" si="1261"/>
        <v>0</v>
      </c>
      <c r="EY547" s="222">
        <f t="shared" si="1262"/>
        <v>0</v>
      </c>
      <c r="EZ547" s="222">
        <f t="shared" si="1263"/>
        <v>0</v>
      </c>
      <c r="FA547" s="222">
        <f t="shared" si="1264"/>
        <v>0</v>
      </c>
      <c r="FB547" s="222">
        <f t="shared" si="1265"/>
        <v>0</v>
      </c>
      <c r="FC547" s="222">
        <f t="shared" si="1266"/>
        <v>0</v>
      </c>
      <c r="FD547" s="222">
        <f t="shared" si="1267"/>
        <v>0</v>
      </c>
      <c r="FE547" s="222">
        <f t="shared" si="1268"/>
        <v>0</v>
      </c>
      <c r="FF547" s="222">
        <f t="shared" si="1269"/>
        <v>0</v>
      </c>
      <c r="FG547" s="222">
        <f t="shared" si="1270"/>
        <v>0</v>
      </c>
      <c r="FH547" s="222">
        <f t="shared" si="1271"/>
        <v>0</v>
      </c>
      <c r="FI547" s="222">
        <f t="shared" si="1272"/>
        <v>0</v>
      </c>
      <c r="FJ547" s="222">
        <f t="shared" si="1273"/>
        <v>0</v>
      </c>
      <c r="FK547" s="222">
        <f t="shared" si="1274"/>
        <v>0</v>
      </c>
      <c r="FL547" s="222">
        <f t="shared" si="1275"/>
        <v>0</v>
      </c>
      <c r="FM547" s="222">
        <f t="shared" si="1276"/>
        <v>0</v>
      </c>
      <c r="FN547" s="222">
        <f t="shared" si="1277"/>
        <v>0</v>
      </c>
      <c r="FO547" s="222">
        <f t="shared" si="1278"/>
        <v>0</v>
      </c>
      <c r="FP547" s="222">
        <f t="shared" si="1279"/>
        <v>0</v>
      </c>
      <c r="FQ547" s="222">
        <f t="shared" si="1280"/>
        <v>0</v>
      </c>
      <c r="FR547" s="222">
        <f t="shared" si="1281"/>
        <v>0</v>
      </c>
      <c r="FS547" s="222">
        <f t="shared" si="1282"/>
        <v>0</v>
      </c>
      <c r="FT547" s="222">
        <f t="shared" si="1283"/>
        <v>0</v>
      </c>
      <c r="FU547" s="222">
        <f t="shared" si="1284"/>
        <v>0</v>
      </c>
      <c r="FV547" s="222">
        <f t="shared" si="1285"/>
        <v>0</v>
      </c>
      <c r="FW547" s="222">
        <f t="shared" si="1286"/>
        <v>0</v>
      </c>
      <c r="FX547" s="222">
        <f t="shared" si="1287"/>
        <v>0</v>
      </c>
      <c r="FY547" s="222">
        <f t="shared" si="1288"/>
        <v>0</v>
      </c>
      <c r="FZ547" s="222">
        <f t="shared" si="1289"/>
        <v>0</v>
      </c>
      <c r="GA547" s="222">
        <f t="shared" si="1290"/>
        <v>0</v>
      </c>
      <c r="GB547" s="222">
        <f t="shared" si="1291"/>
        <v>0</v>
      </c>
      <c r="GC547" s="222">
        <f t="shared" si="1292"/>
        <v>0</v>
      </c>
      <c r="GD547" s="222">
        <f t="shared" si="1293"/>
        <v>0</v>
      </c>
      <c r="GE547" s="222">
        <f t="shared" si="1294"/>
        <v>0</v>
      </c>
      <c r="GF547" s="222">
        <f t="shared" si="1295"/>
        <v>0</v>
      </c>
      <c r="GG547" s="222">
        <f t="shared" si="1296"/>
        <v>0</v>
      </c>
      <c r="GH547" s="222">
        <f t="shared" si="1297"/>
        <v>0</v>
      </c>
      <c r="GI547" s="222">
        <f t="shared" si="1298"/>
        <v>0</v>
      </c>
      <c r="GJ547" s="222">
        <f t="shared" si="1299"/>
        <v>0</v>
      </c>
      <c r="GK547" s="222">
        <f t="shared" si="1300"/>
        <v>0</v>
      </c>
      <c r="GL547" s="222">
        <f t="shared" si="1301"/>
        <v>0</v>
      </c>
      <c r="GM547" s="222">
        <f t="shared" si="1302"/>
        <v>0</v>
      </c>
      <c r="GN547" s="222">
        <f t="shared" si="1303"/>
        <v>0</v>
      </c>
      <c r="GO547" s="222">
        <f t="shared" si="1304"/>
        <v>0</v>
      </c>
      <c r="GP547" s="222">
        <f t="shared" si="1305"/>
        <v>0</v>
      </c>
      <c r="GQ547" s="222">
        <f t="shared" si="1306"/>
        <v>0</v>
      </c>
      <c r="GR547" s="222">
        <f t="shared" si="1307"/>
        <v>0</v>
      </c>
      <c r="GS547" s="222">
        <f t="shared" si="1308"/>
        <v>0</v>
      </c>
      <c r="GT547" s="222">
        <f t="shared" si="1309"/>
        <v>0</v>
      </c>
      <c r="GU547" s="222">
        <f t="shared" si="1310"/>
        <v>0</v>
      </c>
      <c r="GV547" s="222">
        <f t="shared" si="1311"/>
        <v>0</v>
      </c>
      <c r="GW547" s="222">
        <f t="shared" si="1312"/>
        <v>0</v>
      </c>
      <c r="GX547" s="222">
        <f t="shared" si="1313"/>
        <v>0</v>
      </c>
      <c r="GY547" s="222">
        <f t="shared" si="1314"/>
        <v>0</v>
      </c>
      <c r="GZ547" s="222">
        <f t="shared" si="1315"/>
        <v>0</v>
      </c>
      <c r="HA547" s="222">
        <f t="shared" si="1316"/>
        <v>0</v>
      </c>
      <c r="HB547" s="222">
        <f t="shared" si="1317"/>
        <v>0</v>
      </c>
      <c r="HC547" s="222">
        <f t="shared" si="1318"/>
        <v>0</v>
      </c>
      <c r="HD547" s="222">
        <f t="shared" si="1319"/>
        <v>0</v>
      </c>
      <c r="HE547" s="222">
        <f t="shared" si="1320"/>
        <v>0</v>
      </c>
      <c r="HF547" s="222">
        <f t="shared" si="1321"/>
        <v>0</v>
      </c>
      <c r="HG547" s="222">
        <f t="shared" si="1322"/>
        <v>0</v>
      </c>
      <c r="HH547" s="222">
        <f t="shared" si="1323"/>
        <v>0</v>
      </c>
      <c r="HI547" s="222">
        <f t="shared" si="1324"/>
        <v>0</v>
      </c>
      <c r="HJ547" s="222">
        <f t="shared" si="1325"/>
        <v>0</v>
      </c>
      <c r="HK547" s="222">
        <f t="shared" si="1326"/>
        <v>0</v>
      </c>
      <c r="HL547" s="222">
        <f t="shared" si="1327"/>
        <v>0</v>
      </c>
      <c r="HM547" s="222">
        <f t="shared" si="1328"/>
        <v>0</v>
      </c>
      <c r="HN547" s="222">
        <f t="shared" si="1329"/>
        <v>0</v>
      </c>
      <c r="HO547" s="222">
        <f t="shared" si="1330"/>
        <v>0</v>
      </c>
      <c r="HP547" s="222">
        <f t="shared" si="1331"/>
        <v>0</v>
      </c>
      <c r="HQ547" s="222">
        <f t="shared" si="1332"/>
        <v>0</v>
      </c>
      <c r="HR547" s="222">
        <f t="shared" si="1333"/>
        <v>0</v>
      </c>
      <c r="HS547" s="222">
        <f t="shared" si="1334"/>
        <v>0</v>
      </c>
      <c r="HT547" s="222">
        <f t="shared" si="1335"/>
        <v>0</v>
      </c>
      <c r="HU547" s="222">
        <f t="shared" si="1336"/>
        <v>0</v>
      </c>
      <c r="HV547" s="222">
        <f t="shared" si="1337"/>
        <v>0</v>
      </c>
      <c r="HW547" s="222">
        <f t="shared" si="1338"/>
        <v>0</v>
      </c>
      <c r="HX547" s="222">
        <f t="shared" si="1339"/>
        <v>0</v>
      </c>
      <c r="HY547" s="222">
        <f t="shared" si="1340"/>
        <v>0</v>
      </c>
      <c r="HZ547" s="222">
        <f t="shared" si="1341"/>
        <v>0</v>
      </c>
      <c r="IA547" s="222">
        <f t="shared" si="1342"/>
        <v>0</v>
      </c>
      <c r="IB547" s="222">
        <f t="shared" si="1343"/>
        <v>0</v>
      </c>
      <c r="IC547" s="222">
        <f t="shared" si="1344"/>
        <v>0</v>
      </c>
      <c r="ID547" s="222">
        <f t="shared" si="1345"/>
        <v>0</v>
      </c>
      <c r="IE547" s="222">
        <f t="shared" si="1346"/>
        <v>0</v>
      </c>
      <c r="IF547" s="222">
        <f t="shared" si="1347"/>
        <v>0</v>
      </c>
      <c r="IG547" s="222">
        <f t="shared" si="1348"/>
        <v>0</v>
      </c>
      <c r="IH547" s="222">
        <f t="shared" si="1349"/>
        <v>0</v>
      </c>
      <c r="II547" s="222">
        <f t="shared" si="1350"/>
        <v>0</v>
      </c>
      <c r="IJ547" s="222">
        <f t="shared" si="1351"/>
        <v>0</v>
      </c>
      <c r="IK547" s="222">
        <f t="shared" si="1352"/>
        <v>0</v>
      </c>
      <c r="IL547" s="222">
        <f t="shared" si="1353"/>
        <v>0</v>
      </c>
      <c r="IM547" s="222">
        <f t="shared" si="1354"/>
        <v>0</v>
      </c>
      <c r="IN547" s="222">
        <f t="shared" si="1355"/>
        <v>0</v>
      </c>
      <c r="IO547" s="222">
        <f t="shared" si="1356"/>
        <v>0</v>
      </c>
      <c r="IP547" s="222">
        <f t="shared" si="1357"/>
        <v>0</v>
      </c>
      <c r="IQ547" s="222">
        <f t="shared" si="1358"/>
        <v>0</v>
      </c>
      <c r="IR547" s="222">
        <f t="shared" si="1359"/>
        <v>0</v>
      </c>
      <c r="IS547" s="222">
        <f t="shared" si="1360"/>
        <v>0</v>
      </c>
      <c r="IT547" s="222">
        <f t="shared" si="1361"/>
        <v>0</v>
      </c>
      <c r="IU547" s="222">
        <f t="shared" si="1362"/>
        <v>0</v>
      </c>
      <c r="IV547" s="222">
        <f t="shared" si="1363"/>
        <v>0</v>
      </c>
      <c r="IW547" s="222">
        <f t="shared" si="1364"/>
        <v>0</v>
      </c>
      <c r="IX547" s="222">
        <f t="shared" si="1365"/>
        <v>0</v>
      </c>
      <c r="IY547" s="222">
        <f t="shared" si="1366"/>
        <v>0</v>
      </c>
      <c r="IZ547" s="222">
        <f t="shared" si="1367"/>
        <v>0</v>
      </c>
      <c r="JA547" s="222">
        <f t="shared" si="1368"/>
        <v>0</v>
      </c>
      <c r="JB547" s="222">
        <f t="shared" si="1369"/>
        <v>0</v>
      </c>
    </row>
    <row r="548" spans="2:262">
      <c r="B548" s="230">
        <v>187</v>
      </c>
      <c r="C548" s="229">
        <f t="shared" si="1370"/>
        <v>3.6523437500000028E-3</v>
      </c>
      <c r="D548" s="226">
        <f t="shared" ca="1" si="1113"/>
        <v>17.999999999885208</v>
      </c>
      <c r="E548" s="225">
        <f ca="1">GK361</f>
        <v>-1.1479088578764352E-10</v>
      </c>
      <c r="F548" s="224">
        <v>187</v>
      </c>
      <c r="G548" s="222">
        <f t="shared" si="1114"/>
        <v>0</v>
      </c>
      <c r="H548" s="222">
        <f t="shared" si="1115"/>
        <v>0</v>
      </c>
      <c r="I548" s="222">
        <f t="shared" si="1116"/>
        <v>0</v>
      </c>
      <c r="J548" s="222">
        <f t="shared" si="1117"/>
        <v>0</v>
      </c>
      <c r="K548" s="222">
        <f t="shared" si="1118"/>
        <v>0</v>
      </c>
      <c r="L548" s="222">
        <f t="shared" si="1119"/>
        <v>0</v>
      </c>
      <c r="M548" s="222">
        <f t="shared" si="1120"/>
        <v>0</v>
      </c>
      <c r="N548" s="222">
        <f t="shared" si="1121"/>
        <v>0</v>
      </c>
      <c r="O548" s="222">
        <f t="shared" si="1122"/>
        <v>0</v>
      </c>
      <c r="P548" s="222">
        <f t="shared" si="1123"/>
        <v>0</v>
      </c>
      <c r="Q548" s="222">
        <f t="shared" si="1124"/>
        <v>0</v>
      </c>
      <c r="R548" s="222">
        <f t="shared" si="1125"/>
        <v>0</v>
      </c>
      <c r="S548" s="222">
        <f t="shared" si="1126"/>
        <v>0</v>
      </c>
      <c r="T548" s="222">
        <f t="shared" si="1127"/>
        <v>0</v>
      </c>
      <c r="U548" s="222">
        <f t="shared" si="1128"/>
        <v>0</v>
      </c>
      <c r="V548" s="222">
        <f t="shared" si="1129"/>
        <v>0</v>
      </c>
      <c r="W548" s="222">
        <f t="shared" si="1130"/>
        <v>0</v>
      </c>
      <c r="X548" s="222">
        <f t="shared" si="1131"/>
        <v>0</v>
      </c>
      <c r="Y548" s="222">
        <f t="shared" si="1132"/>
        <v>0</v>
      </c>
      <c r="Z548" s="222">
        <f t="shared" si="1133"/>
        <v>0</v>
      </c>
      <c r="AA548" s="222">
        <f t="shared" si="1134"/>
        <v>0</v>
      </c>
      <c r="AB548" s="222">
        <f t="shared" si="1135"/>
        <v>0</v>
      </c>
      <c r="AC548" s="222">
        <f t="shared" si="1136"/>
        <v>0</v>
      </c>
      <c r="AD548" s="222">
        <f t="shared" si="1137"/>
        <v>0</v>
      </c>
      <c r="AE548" s="222">
        <f t="shared" si="1138"/>
        <v>0</v>
      </c>
      <c r="AF548" s="222">
        <f t="shared" si="1139"/>
        <v>0</v>
      </c>
      <c r="AG548" s="222">
        <f t="shared" si="1140"/>
        <v>0</v>
      </c>
      <c r="AH548" s="222">
        <f t="shared" si="1141"/>
        <v>0</v>
      </c>
      <c r="AI548" s="222">
        <f t="shared" si="1142"/>
        <v>0</v>
      </c>
      <c r="AJ548" s="222">
        <f t="shared" si="1143"/>
        <v>0</v>
      </c>
      <c r="AK548" s="222">
        <f t="shared" si="1144"/>
        <v>0</v>
      </c>
      <c r="AL548" s="222">
        <f t="shared" si="1145"/>
        <v>0</v>
      </c>
      <c r="AM548" s="222">
        <f t="shared" si="1146"/>
        <v>0</v>
      </c>
      <c r="AN548" s="222">
        <f t="shared" si="1147"/>
        <v>0</v>
      </c>
      <c r="AO548" s="222">
        <f t="shared" si="1148"/>
        <v>0</v>
      </c>
      <c r="AP548" s="222">
        <f t="shared" si="1149"/>
        <v>0</v>
      </c>
      <c r="AQ548" s="222">
        <f t="shared" si="1150"/>
        <v>0</v>
      </c>
      <c r="AR548" s="222">
        <f t="shared" si="1151"/>
        <v>0</v>
      </c>
      <c r="AS548" s="222">
        <f t="shared" si="1152"/>
        <v>0</v>
      </c>
      <c r="AT548" s="222">
        <f t="shared" si="1153"/>
        <v>0</v>
      </c>
      <c r="AU548" s="222">
        <f t="shared" si="1154"/>
        <v>0</v>
      </c>
      <c r="AV548" s="222">
        <f t="shared" si="1155"/>
        <v>0</v>
      </c>
      <c r="AW548" s="222">
        <f t="shared" si="1156"/>
        <v>0</v>
      </c>
      <c r="AX548" s="222">
        <f t="shared" si="1157"/>
        <v>0</v>
      </c>
      <c r="AY548" s="222">
        <f t="shared" si="1158"/>
        <v>0</v>
      </c>
      <c r="AZ548" s="222">
        <f t="shared" si="1159"/>
        <v>0</v>
      </c>
      <c r="BA548" s="222">
        <f t="shared" si="1160"/>
        <v>0</v>
      </c>
      <c r="BB548" s="222">
        <f t="shared" si="1161"/>
        <v>0</v>
      </c>
      <c r="BC548" s="222">
        <f t="shared" si="1162"/>
        <v>0</v>
      </c>
      <c r="BD548" s="222">
        <f t="shared" si="1163"/>
        <v>0</v>
      </c>
      <c r="BE548" s="222">
        <f t="shared" si="1164"/>
        <v>0</v>
      </c>
      <c r="BF548" s="222">
        <f t="shared" si="1165"/>
        <v>0</v>
      </c>
      <c r="BG548" s="222">
        <f t="shared" si="1166"/>
        <v>0</v>
      </c>
      <c r="BH548" s="222">
        <f t="shared" si="1167"/>
        <v>0</v>
      </c>
      <c r="BI548" s="222">
        <f t="shared" si="1168"/>
        <v>0</v>
      </c>
      <c r="BJ548" s="222">
        <f t="shared" si="1169"/>
        <v>0</v>
      </c>
      <c r="BK548" s="222">
        <f t="shared" si="1170"/>
        <v>0</v>
      </c>
      <c r="BL548" s="222">
        <f t="shared" si="1171"/>
        <v>0</v>
      </c>
      <c r="BM548" s="222">
        <f t="shared" si="1172"/>
        <v>0</v>
      </c>
      <c r="BN548" s="222">
        <f t="shared" si="1173"/>
        <v>0</v>
      </c>
      <c r="BO548" s="222">
        <f t="shared" si="1174"/>
        <v>0</v>
      </c>
      <c r="BP548" s="222">
        <f t="shared" si="1175"/>
        <v>0</v>
      </c>
      <c r="BQ548" s="222">
        <f t="shared" si="1176"/>
        <v>0</v>
      </c>
      <c r="BR548" s="222">
        <f t="shared" si="1177"/>
        <v>0</v>
      </c>
      <c r="BS548" s="222">
        <f t="shared" si="1178"/>
        <v>0</v>
      </c>
      <c r="BT548" s="222">
        <f t="shared" si="1179"/>
        <v>0</v>
      </c>
      <c r="BU548" s="222">
        <f t="shared" si="1180"/>
        <v>0</v>
      </c>
      <c r="BV548" s="222">
        <f t="shared" si="1181"/>
        <v>0</v>
      </c>
      <c r="BW548" s="222">
        <f t="shared" si="1182"/>
        <v>0</v>
      </c>
      <c r="BX548" s="222">
        <f t="shared" si="1183"/>
        <v>0</v>
      </c>
      <c r="BY548" s="222">
        <f t="shared" si="1184"/>
        <v>0</v>
      </c>
      <c r="BZ548" s="222">
        <f t="shared" si="1185"/>
        <v>0</v>
      </c>
      <c r="CA548" s="222">
        <f t="shared" si="1186"/>
        <v>0</v>
      </c>
      <c r="CB548" s="222">
        <f t="shared" si="1187"/>
        <v>0</v>
      </c>
      <c r="CC548" s="222">
        <f t="shared" si="1188"/>
        <v>0</v>
      </c>
      <c r="CD548" s="222">
        <f t="shared" si="1189"/>
        <v>0</v>
      </c>
      <c r="CE548" s="222">
        <f t="shared" si="1190"/>
        <v>0</v>
      </c>
      <c r="CF548" s="222">
        <f t="shared" si="1191"/>
        <v>0</v>
      </c>
      <c r="CG548" s="222">
        <f t="shared" si="1192"/>
        <v>0</v>
      </c>
      <c r="CH548" s="222">
        <f t="shared" si="1193"/>
        <v>0</v>
      </c>
      <c r="CI548" s="222">
        <f t="shared" si="1194"/>
        <v>0</v>
      </c>
      <c r="CJ548" s="222">
        <f t="shared" si="1195"/>
        <v>0</v>
      </c>
      <c r="CK548" s="222">
        <f t="shared" si="1196"/>
        <v>0</v>
      </c>
      <c r="CL548" s="222">
        <f t="shared" si="1197"/>
        <v>0</v>
      </c>
      <c r="CM548" s="222">
        <f t="shared" si="1198"/>
        <v>0</v>
      </c>
      <c r="CN548" s="222">
        <f t="shared" si="1199"/>
        <v>0</v>
      </c>
      <c r="CO548" s="222">
        <f t="shared" si="1200"/>
        <v>0</v>
      </c>
      <c r="CP548" s="222">
        <f t="shared" si="1201"/>
        <v>0</v>
      </c>
      <c r="CQ548" s="222">
        <f t="shared" si="1202"/>
        <v>0</v>
      </c>
      <c r="CR548" s="222">
        <f t="shared" si="1203"/>
        <v>0</v>
      </c>
      <c r="CS548" s="222">
        <f t="shared" si="1204"/>
        <v>0</v>
      </c>
      <c r="CT548" s="222">
        <f t="shared" si="1205"/>
        <v>0</v>
      </c>
      <c r="CU548" s="222">
        <f t="shared" si="1206"/>
        <v>0</v>
      </c>
      <c r="CV548" s="222">
        <f t="shared" si="1207"/>
        <v>0</v>
      </c>
      <c r="CW548" s="222">
        <f t="shared" si="1208"/>
        <v>0</v>
      </c>
      <c r="CX548" s="222">
        <f t="shared" si="1209"/>
        <v>0</v>
      </c>
      <c r="CY548" s="222">
        <f t="shared" si="1210"/>
        <v>0</v>
      </c>
      <c r="CZ548" s="222">
        <f t="shared" si="1211"/>
        <v>0</v>
      </c>
      <c r="DA548" s="222">
        <f t="shared" si="1212"/>
        <v>0</v>
      </c>
      <c r="DB548" s="222">
        <f t="shared" si="1213"/>
        <v>0</v>
      </c>
      <c r="DC548" s="222">
        <f t="shared" si="1214"/>
        <v>0</v>
      </c>
      <c r="DD548" s="222">
        <f t="shared" si="1215"/>
        <v>0</v>
      </c>
      <c r="DE548" s="222">
        <f t="shared" si="1216"/>
        <v>0</v>
      </c>
      <c r="DF548" s="222">
        <f t="shared" si="1217"/>
        <v>0</v>
      </c>
      <c r="DG548" s="222">
        <f t="shared" si="1218"/>
        <v>0</v>
      </c>
      <c r="DH548" s="222">
        <f t="shared" si="1219"/>
        <v>0</v>
      </c>
      <c r="DI548" s="222">
        <f t="shared" si="1220"/>
        <v>0</v>
      </c>
      <c r="DJ548" s="222">
        <f t="shared" si="1221"/>
        <v>0</v>
      </c>
      <c r="DK548" s="222">
        <f t="shared" si="1222"/>
        <v>0</v>
      </c>
      <c r="DL548" s="222">
        <f t="shared" si="1223"/>
        <v>0</v>
      </c>
      <c r="DM548" s="222">
        <f t="shared" si="1224"/>
        <v>0</v>
      </c>
      <c r="DN548" s="222">
        <f t="shared" si="1225"/>
        <v>0</v>
      </c>
      <c r="DO548" s="222">
        <f t="shared" si="1226"/>
        <v>0</v>
      </c>
      <c r="DP548" s="222">
        <f t="shared" si="1227"/>
        <v>0</v>
      </c>
      <c r="DQ548" s="222">
        <f t="shared" si="1228"/>
        <v>0</v>
      </c>
      <c r="DR548" s="222">
        <f t="shared" si="1229"/>
        <v>0</v>
      </c>
      <c r="DS548" s="222">
        <f t="shared" si="1230"/>
        <v>0</v>
      </c>
      <c r="DT548" s="222">
        <f t="shared" si="1231"/>
        <v>0</v>
      </c>
      <c r="DU548" s="222">
        <f t="shared" si="1232"/>
        <v>0</v>
      </c>
      <c r="DV548" s="222">
        <f t="shared" si="1233"/>
        <v>0</v>
      </c>
      <c r="DW548" s="222">
        <f t="shared" si="1234"/>
        <v>0</v>
      </c>
      <c r="DX548" s="222">
        <f t="shared" si="1235"/>
        <v>0</v>
      </c>
      <c r="DY548" s="222">
        <f t="shared" si="1236"/>
        <v>0</v>
      </c>
      <c r="DZ548" s="222">
        <f t="shared" si="1237"/>
        <v>0</v>
      </c>
      <c r="EA548" s="222">
        <f t="shared" si="1238"/>
        <v>0</v>
      </c>
      <c r="EB548" s="222">
        <f t="shared" si="1239"/>
        <v>0</v>
      </c>
      <c r="EC548" s="222">
        <f t="shared" si="1240"/>
        <v>0</v>
      </c>
      <c r="ED548" s="222">
        <f t="shared" si="1241"/>
        <v>0</v>
      </c>
      <c r="EE548" s="222">
        <f t="shared" si="1242"/>
        <v>0</v>
      </c>
      <c r="EF548" s="222">
        <f t="shared" si="1243"/>
        <v>0</v>
      </c>
      <c r="EG548" s="222">
        <f t="shared" si="1244"/>
        <v>0</v>
      </c>
      <c r="EH548" s="222">
        <f t="shared" si="1245"/>
        <v>0</v>
      </c>
      <c r="EI548" s="222">
        <f t="shared" si="1246"/>
        <v>0</v>
      </c>
      <c r="EJ548" s="222">
        <f t="shared" si="1247"/>
        <v>0</v>
      </c>
      <c r="EK548" s="222">
        <f t="shared" si="1248"/>
        <v>0</v>
      </c>
      <c r="EL548" s="222">
        <f t="shared" si="1249"/>
        <v>0</v>
      </c>
      <c r="EM548" s="222">
        <f t="shared" si="1250"/>
        <v>0</v>
      </c>
      <c r="EN548" s="222">
        <f t="shared" si="1251"/>
        <v>0</v>
      </c>
      <c r="EO548" s="222">
        <f t="shared" si="1252"/>
        <v>0</v>
      </c>
      <c r="EP548" s="222">
        <f t="shared" si="1253"/>
        <v>0</v>
      </c>
      <c r="EQ548" s="222">
        <f t="shared" si="1254"/>
        <v>0</v>
      </c>
      <c r="ER548" s="222">
        <f t="shared" si="1255"/>
        <v>0</v>
      </c>
      <c r="ES548" s="222">
        <f t="shared" si="1256"/>
        <v>0</v>
      </c>
      <c r="ET548" s="222">
        <f t="shared" si="1257"/>
        <v>0</v>
      </c>
      <c r="EU548" s="222">
        <f t="shared" si="1258"/>
        <v>0</v>
      </c>
      <c r="EV548" s="222">
        <f t="shared" si="1259"/>
        <v>0</v>
      </c>
      <c r="EW548" s="222">
        <f t="shared" si="1260"/>
        <v>0</v>
      </c>
      <c r="EX548" s="222">
        <f t="shared" si="1261"/>
        <v>0</v>
      </c>
      <c r="EY548" s="222">
        <f t="shared" si="1262"/>
        <v>0</v>
      </c>
      <c r="EZ548" s="222">
        <f t="shared" si="1263"/>
        <v>0</v>
      </c>
      <c r="FA548" s="222">
        <f t="shared" si="1264"/>
        <v>0</v>
      </c>
      <c r="FB548" s="222">
        <f t="shared" si="1265"/>
        <v>0</v>
      </c>
      <c r="FC548" s="222">
        <f t="shared" si="1266"/>
        <v>0</v>
      </c>
      <c r="FD548" s="222">
        <f t="shared" si="1267"/>
        <v>0</v>
      </c>
      <c r="FE548" s="222">
        <f t="shared" si="1268"/>
        <v>0</v>
      </c>
      <c r="FF548" s="222">
        <f t="shared" si="1269"/>
        <v>0</v>
      </c>
      <c r="FG548" s="222">
        <f t="shared" si="1270"/>
        <v>0</v>
      </c>
      <c r="FH548" s="222">
        <f t="shared" si="1271"/>
        <v>0</v>
      </c>
      <c r="FI548" s="222">
        <f t="shared" si="1272"/>
        <v>0</v>
      </c>
      <c r="FJ548" s="222">
        <f t="shared" si="1273"/>
        <v>0</v>
      </c>
      <c r="FK548" s="222">
        <f t="shared" si="1274"/>
        <v>0</v>
      </c>
      <c r="FL548" s="222">
        <f t="shared" si="1275"/>
        <v>0</v>
      </c>
      <c r="FM548" s="222">
        <f t="shared" si="1276"/>
        <v>0</v>
      </c>
      <c r="FN548" s="222">
        <f t="shared" si="1277"/>
        <v>0</v>
      </c>
      <c r="FO548" s="222">
        <f t="shared" si="1278"/>
        <v>0</v>
      </c>
      <c r="FP548" s="222">
        <f t="shared" si="1279"/>
        <v>0</v>
      </c>
      <c r="FQ548" s="222">
        <f t="shared" si="1280"/>
        <v>0</v>
      </c>
      <c r="FR548" s="222">
        <f t="shared" si="1281"/>
        <v>0</v>
      </c>
      <c r="FS548" s="222">
        <f t="shared" si="1282"/>
        <v>0</v>
      </c>
      <c r="FT548" s="222">
        <f t="shared" si="1283"/>
        <v>0</v>
      </c>
      <c r="FU548" s="222">
        <f t="shared" si="1284"/>
        <v>0</v>
      </c>
      <c r="FV548" s="222">
        <f t="shared" si="1285"/>
        <v>0</v>
      </c>
      <c r="FW548" s="222">
        <f t="shared" si="1286"/>
        <v>0</v>
      </c>
      <c r="FX548" s="222">
        <f t="shared" si="1287"/>
        <v>0</v>
      </c>
      <c r="FY548" s="222">
        <f t="shared" si="1288"/>
        <v>0</v>
      </c>
      <c r="FZ548" s="222">
        <f t="shared" si="1289"/>
        <v>0</v>
      </c>
      <c r="GA548" s="222">
        <f t="shared" si="1290"/>
        <v>0</v>
      </c>
      <c r="GB548" s="222">
        <f t="shared" si="1291"/>
        <v>0</v>
      </c>
      <c r="GC548" s="222">
        <f t="shared" si="1292"/>
        <v>0</v>
      </c>
      <c r="GD548" s="222">
        <f t="shared" si="1293"/>
        <v>0</v>
      </c>
      <c r="GE548" s="222">
        <f t="shared" si="1294"/>
        <v>0</v>
      </c>
      <c r="GF548" s="222">
        <f t="shared" si="1295"/>
        <v>0</v>
      </c>
      <c r="GG548" s="222">
        <f t="shared" si="1296"/>
        <v>0</v>
      </c>
      <c r="GH548" s="222">
        <f t="shared" si="1297"/>
        <v>0</v>
      </c>
      <c r="GI548" s="222">
        <f t="shared" si="1298"/>
        <v>0</v>
      </c>
      <c r="GJ548" s="222">
        <f t="shared" si="1299"/>
        <v>0</v>
      </c>
      <c r="GK548" s="222">
        <f t="shared" si="1300"/>
        <v>0</v>
      </c>
      <c r="GL548" s="222">
        <f t="shared" si="1301"/>
        <v>0</v>
      </c>
      <c r="GM548" s="222">
        <f t="shared" si="1302"/>
        <v>0</v>
      </c>
      <c r="GN548" s="222">
        <f t="shared" si="1303"/>
        <v>0</v>
      </c>
      <c r="GO548" s="222">
        <f t="shared" si="1304"/>
        <v>0</v>
      </c>
      <c r="GP548" s="222">
        <f t="shared" si="1305"/>
        <v>0</v>
      </c>
      <c r="GQ548" s="222">
        <f t="shared" si="1306"/>
        <v>0</v>
      </c>
      <c r="GR548" s="222">
        <f t="shared" si="1307"/>
        <v>0</v>
      </c>
      <c r="GS548" s="222">
        <f t="shared" si="1308"/>
        <v>0</v>
      </c>
      <c r="GT548" s="222">
        <f t="shared" si="1309"/>
        <v>0</v>
      </c>
      <c r="GU548" s="222">
        <f t="shared" si="1310"/>
        <v>0</v>
      </c>
      <c r="GV548" s="222">
        <f t="shared" si="1311"/>
        <v>0</v>
      </c>
      <c r="GW548" s="222">
        <f t="shared" si="1312"/>
        <v>0</v>
      </c>
      <c r="GX548" s="222">
        <f t="shared" si="1313"/>
        <v>0</v>
      </c>
      <c r="GY548" s="222">
        <f t="shared" si="1314"/>
        <v>0</v>
      </c>
      <c r="GZ548" s="222">
        <f t="shared" si="1315"/>
        <v>0</v>
      </c>
      <c r="HA548" s="222">
        <f t="shared" si="1316"/>
        <v>0</v>
      </c>
      <c r="HB548" s="222">
        <f t="shared" si="1317"/>
        <v>0</v>
      </c>
      <c r="HC548" s="222">
        <f t="shared" si="1318"/>
        <v>0</v>
      </c>
      <c r="HD548" s="222">
        <f t="shared" si="1319"/>
        <v>0</v>
      </c>
      <c r="HE548" s="222">
        <f t="shared" si="1320"/>
        <v>0</v>
      </c>
      <c r="HF548" s="222">
        <f t="shared" si="1321"/>
        <v>0</v>
      </c>
      <c r="HG548" s="222">
        <f t="shared" si="1322"/>
        <v>0</v>
      </c>
      <c r="HH548" s="222">
        <f t="shared" si="1323"/>
        <v>0</v>
      </c>
      <c r="HI548" s="222">
        <f t="shared" si="1324"/>
        <v>0</v>
      </c>
      <c r="HJ548" s="222">
        <f t="shared" si="1325"/>
        <v>0</v>
      </c>
      <c r="HK548" s="222">
        <f t="shared" si="1326"/>
        <v>0</v>
      </c>
      <c r="HL548" s="222">
        <f t="shared" si="1327"/>
        <v>0</v>
      </c>
      <c r="HM548" s="222">
        <f t="shared" si="1328"/>
        <v>0</v>
      </c>
      <c r="HN548" s="222">
        <f t="shared" si="1329"/>
        <v>0</v>
      </c>
      <c r="HO548" s="222">
        <f t="shared" si="1330"/>
        <v>0</v>
      </c>
      <c r="HP548" s="222">
        <f t="shared" si="1331"/>
        <v>0</v>
      </c>
      <c r="HQ548" s="222">
        <f t="shared" si="1332"/>
        <v>0</v>
      </c>
      <c r="HR548" s="222">
        <f t="shared" si="1333"/>
        <v>0</v>
      </c>
      <c r="HS548" s="222">
        <f t="shared" si="1334"/>
        <v>0</v>
      </c>
      <c r="HT548" s="222">
        <f t="shared" si="1335"/>
        <v>0</v>
      </c>
      <c r="HU548" s="222">
        <f t="shared" si="1336"/>
        <v>0</v>
      </c>
      <c r="HV548" s="222">
        <f t="shared" si="1337"/>
        <v>0</v>
      </c>
      <c r="HW548" s="222">
        <f t="shared" si="1338"/>
        <v>0</v>
      </c>
      <c r="HX548" s="222">
        <f t="shared" si="1339"/>
        <v>0</v>
      </c>
      <c r="HY548" s="222">
        <f t="shared" si="1340"/>
        <v>0</v>
      </c>
      <c r="HZ548" s="222">
        <f t="shared" si="1341"/>
        <v>0</v>
      </c>
      <c r="IA548" s="222">
        <f t="shared" si="1342"/>
        <v>0</v>
      </c>
      <c r="IB548" s="222">
        <f t="shared" si="1343"/>
        <v>0</v>
      </c>
      <c r="IC548" s="222">
        <f t="shared" si="1344"/>
        <v>0</v>
      </c>
      <c r="ID548" s="222">
        <f t="shared" si="1345"/>
        <v>0</v>
      </c>
      <c r="IE548" s="222">
        <f t="shared" si="1346"/>
        <v>0</v>
      </c>
      <c r="IF548" s="222">
        <f t="shared" si="1347"/>
        <v>0</v>
      </c>
      <c r="IG548" s="222">
        <f t="shared" si="1348"/>
        <v>0</v>
      </c>
      <c r="IH548" s="222">
        <f t="shared" si="1349"/>
        <v>0</v>
      </c>
      <c r="II548" s="222">
        <f t="shared" si="1350"/>
        <v>0</v>
      </c>
      <c r="IJ548" s="222">
        <f t="shared" si="1351"/>
        <v>0</v>
      </c>
      <c r="IK548" s="222">
        <f t="shared" si="1352"/>
        <v>0</v>
      </c>
      <c r="IL548" s="222">
        <f t="shared" si="1353"/>
        <v>0</v>
      </c>
      <c r="IM548" s="222">
        <f t="shared" si="1354"/>
        <v>0</v>
      </c>
      <c r="IN548" s="222">
        <f t="shared" si="1355"/>
        <v>0</v>
      </c>
      <c r="IO548" s="222">
        <f t="shared" si="1356"/>
        <v>0</v>
      </c>
      <c r="IP548" s="222">
        <f t="shared" si="1357"/>
        <v>0</v>
      </c>
      <c r="IQ548" s="222">
        <f t="shared" si="1358"/>
        <v>0</v>
      </c>
      <c r="IR548" s="222">
        <f t="shared" si="1359"/>
        <v>0</v>
      </c>
      <c r="IS548" s="222">
        <f t="shared" si="1360"/>
        <v>0</v>
      </c>
      <c r="IT548" s="222">
        <f t="shared" si="1361"/>
        <v>0</v>
      </c>
      <c r="IU548" s="222">
        <f t="shared" si="1362"/>
        <v>0</v>
      </c>
      <c r="IV548" s="222">
        <f t="shared" si="1363"/>
        <v>0</v>
      </c>
      <c r="IW548" s="222">
        <f t="shared" si="1364"/>
        <v>0</v>
      </c>
      <c r="IX548" s="222">
        <f t="shared" si="1365"/>
        <v>0</v>
      </c>
      <c r="IY548" s="222">
        <f t="shared" si="1366"/>
        <v>0</v>
      </c>
      <c r="IZ548" s="222">
        <f t="shared" si="1367"/>
        <v>0</v>
      </c>
      <c r="JA548" s="222">
        <f t="shared" si="1368"/>
        <v>0</v>
      </c>
      <c r="JB548" s="222">
        <f t="shared" si="1369"/>
        <v>0</v>
      </c>
    </row>
    <row r="549" spans="2:262">
      <c r="B549" s="230">
        <v>188</v>
      </c>
      <c r="C549" s="229">
        <f t="shared" si="1370"/>
        <v>3.6718750000000028E-3</v>
      </c>
      <c r="D549" s="226">
        <f t="shared" ca="1" si="1113"/>
        <v>17.99999999987552</v>
      </c>
      <c r="E549" s="225">
        <f ca="1">GL361</f>
        <v>-1.2448007041121125E-10</v>
      </c>
      <c r="F549" s="224">
        <v>188</v>
      </c>
      <c r="G549" s="222">
        <f t="shared" si="1114"/>
        <v>0</v>
      </c>
      <c r="H549" s="222">
        <f t="shared" si="1115"/>
        <v>0</v>
      </c>
      <c r="I549" s="222">
        <f t="shared" si="1116"/>
        <v>0</v>
      </c>
      <c r="J549" s="222">
        <f t="shared" si="1117"/>
        <v>0</v>
      </c>
      <c r="K549" s="222">
        <f t="shared" si="1118"/>
        <v>0</v>
      </c>
      <c r="L549" s="222">
        <f t="shared" si="1119"/>
        <v>0</v>
      </c>
      <c r="M549" s="222">
        <f t="shared" si="1120"/>
        <v>0</v>
      </c>
      <c r="N549" s="222">
        <f t="shared" si="1121"/>
        <v>0</v>
      </c>
      <c r="O549" s="222">
        <f t="shared" si="1122"/>
        <v>0</v>
      </c>
      <c r="P549" s="222">
        <f t="shared" si="1123"/>
        <v>0</v>
      </c>
      <c r="Q549" s="222">
        <f t="shared" si="1124"/>
        <v>0</v>
      </c>
      <c r="R549" s="222">
        <f t="shared" si="1125"/>
        <v>0</v>
      </c>
      <c r="S549" s="222">
        <f t="shared" si="1126"/>
        <v>0</v>
      </c>
      <c r="T549" s="222">
        <f t="shared" si="1127"/>
        <v>0</v>
      </c>
      <c r="U549" s="222">
        <f t="shared" si="1128"/>
        <v>0</v>
      </c>
      <c r="V549" s="222">
        <f t="shared" si="1129"/>
        <v>0</v>
      </c>
      <c r="W549" s="222">
        <f t="shared" si="1130"/>
        <v>0</v>
      </c>
      <c r="X549" s="222">
        <f t="shared" si="1131"/>
        <v>0</v>
      </c>
      <c r="Y549" s="222">
        <f t="shared" si="1132"/>
        <v>0</v>
      </c>
      <c r="Z549" s="222">
        <f t="shared" si="1133"/>
        <v>0</v>
      </c>
      <c r="AA549" s="222">
        <f t="shared" si="1134"/>
        <v>0</v>
      </c>
      <c r="AB549" s="222">
        <f t="shared" si="1135"/>
        <v>0</v>
      </c>
      <c r="AC549" s="222">
        <f t="shared" si="1136"/>
        <v>0</v>
      </c>
      <c r="AD549" s="222">
        <f t="shared" si="1137"/>
        <v>0</v>
      </c>
      <c r="AE549" s="222">
        <f t="shared" si="1138"/>
        <v>0</v>
      </c>
      <c r="AF549" s="222">
        <f t="shared" si="1139"/>
        <v>0</v>
      </c>
      <c r="AG549" s="222">
        <f t="shared" si="1140"/>
        <v>0</v>
      </c>
      <c r="AH549" s="222">
        <f t="shared" si="1141"/>
        <v>0</v>
      </c>
      <c r="AI549" s="222">
        <f t="shared" si="1142"/>
        <v>0</v>
      </c>
      <c r="AJ549" s="222">
        <f t="shared" si="1143"/>
        <v>0</v>
      </c>
      <c r="AK549" s="222">
        <f t="shared" si="1144"/>
        <v>0</v>
      </c>
      <c r="AL549" s="222">
        <f t="shared" si="1145"/>
        <v>0</v>
      </c>
      <c r="AM549" s="222">
        <f t="shared" si="1146"/>
        <v>0</v>
      </c>
      <c r="AN549" s="222">
        <f t="shared" si="1147"/>
        <v>0</v>
      </c>
      <c r="AO549" s="222">
        <f t="shared" si="1148"/>
        <v>0</v>
      </c>
      <c r="AP549" s="222">
        <f t="shared" si="1149"/>
        <v>0</v>
      </c>
      <c r="AQ549" s="222">
        <f t="shared" si="1150"/>
        <v>0</v>
      </c>
      <c r="AR549" s="222">
        <f t="shared" si="1151"/>
        <v>0</v>
      </c>
      <c r="AS549" s="222">
        <f t="shared" si="1152"/>
        <v>0</v>
      </c>
      <c r="AT549" s="222">
        <f t="shared" si="1153"/>
        <v>0</v>
      </c>
      <c r="AU549" s="222">
        <f t="shared" si="1154"/>
        <v>0</v>
      </c>
      <c r="AV549" s="222">
        <f t="shared" si="1155"/>
        <v>0</v>
      </c>
      <c r="AW549" s="222">
        <f t="shared" si="1156"/>
        <v>0</v>
      </c>
      <c r="AX549" s="222">
        <f t="shared" si="1157"/>
        <v>0</v>
      </c>
      <c r="AY549" s="222">
        <f t="shared" si="1158"/>
        <v>0</v>
      </c>
      <c r="AZ549" s="222">
        <f t="shared" si="1159"/>
        <v>0</v>
      </c>
      <c r="BA549" s="222">
        <f t="shared" si="1160"/>
        <v>0</v>
      </c>
      <c r="BB549" s="222">
        <f t="shared" si="1161"/>
        <v>0</v>
      </c>
      <c r="BC549" s="222">
        <f t="shared" si="1162"/>
        <v>0</v>
      </c>
      <c r="BD549" s="222">
        <f t="shared" si="1163"/>
        <v>0</v>
      </c>
      <c r="BE549" s="222">
        <f t="shared" si="1164"/>
        <v>0</v>
      </c>
      <c r="BF549" s="222">
        <f t="shared" si="1165"/>
        <v>0</v>
      </c>
      <c r="BG549" s="222">
        <f t="shared" si="1166"/>
        <v>0</v>
      </c>
      <c r="BH549" s="222">
        <f t="shared" si="1167"/>
        <v>0</v>
      </c>
      <c r="BI549" s="222">
        <f t="shared" si="1168"/>
        <v>0</v>
      </c>
      <c r="BJ549" s="222">
        <f t="shared" si="1169"/>
        <v>0</v>
      </c>
      <c r="BK549" s="222">
        <f t="shared" si="1170"/>
        <v>0</v>
      </c>
      <c r="BL549" s="222">
        <f t="shared" si="1171"/>
        <v>0</v>
      </c>
      <c r="BM549" s="222">
        <f t="shared" si="1172"/>
        <v>0</v>
      </c>
      <c r="BN549" s="222">
        <f t="shared" si="1173"/>
        <v>0</v>
      </c>
      <c r="BO549" s="222">
        <f t="shared" si="1174"/>
        <v>0</v>
      </c>
      <c r="BP549" s="222">
        <f t="shared" si="1175"/>
        <v>0</v>
      </c>
      <c r="BQ549" s="222">
        <f t="shared" si="1176"/>
        <v>0</v>
      </c>
      <c r="BR549" s="222">
        <f t="shared" si="1177"/>
        <v>0</v>
      </c>
      <c r="BS549" s="222">
        <f t="shared" si="1178"/>
        <v>0</v>
      </c>
      <c r="BT549" s="222">
        <f t="shared" si="1179"/>
        <v>0</v>
      </c>
      <c r="BU549" s="222">
        <f t="shared" si="1180"/>
        <v>0</v>
      </c>
      <c r="BV549" s="222">
        <f t="shared" si="1181"/>
        <v>0</v>
      </c>
      <c r="BW549" s="222">
        <f t="shared" si="1182"/>
        <v>0</v>
      </c>
      <c r="BX549" s="222">
        <f t="shared" si="1183"/>
        <v>0</v>
      </c>
      <c r="BY549" s="222">
        <f t="shared" si="1184"/>
        <v>0</v>
      </c>
      <c r="BZ549" s="222">
        <f t="shared" si="1185"/>
        <v>0</v>
      </c>
      <c r="CA549" s="222">
        <f t="shared" si="1186"/>
        <v>0</v>
      </c>
      <c r="CB549" s="222">
        <f t="shared" si="1187"/>
        <v>0</v>
      </c>
      <c r="CC549" s="222">
        <f t="shared" si="1188"/>
        <v>0</v>
      </c>
      <c r="CD549" s="222">
        <f t="shared" si="1189"/>
        <v>0</v>
      </c>
      <c r="CE549" s="222">
        <f t="shared" si="1190"/>
        <v>0</v>
      </c>
      <c r="CF549" s="222">
        <f t="shared" si="1191"/>
        <v>0</v>
      </c>
      <c r="CG549" s="222">
        <f t="shared" si="1192"/>
        <v>0</v>
      </c>
      <c r="CH549" s="222">
        <f t="shared" si="1193"/>
        <v>0</v>
      </c>
      <c r="CI549" s="222">
        <f t="shared" si="1194"/>
        <v>0</v>
      </c>
      <c r="CJ549" s="222">
        <f t="shared" si="1195"/>
        <v>0</v>
      </c>
      <c r="CK549" s="222">
        <f t="shared" si="1196"/>
        <v>0</v>
      </c>
      <c r="CL549" s="222">
        <f t="shared" si="1197"/>
        <v>0</v>
      </c>
      <c r="CM549" s="222">
        <f t="shared" si="1198"/>
        <v>0</v>
      </c>
      <c r="CN549" s="222">
        <f t="shared" si="1199"/>
        <v>0</v>
      </c>
      <c r="CO549" s="222">
        <f t="shared" si="1200"/>
        <v>0</v>
      </c>
      <c r="CP549" s="222">
        <f t="shared" si="1201"/>
        <v>0</v>
      </c>
      <c r="CQ549" s="222">
        <f t="shared" si="1202"/>
        <v>0</v>
      </c>
      <c r="CR549" s="222">
        <f t="shared" si="1203"/>
        <v>0</v>
      </c>
      <c r="CS549" s="222">
        <f t="shared" si="1204"/>
        <v>0</v>
      </c>
      <c r="CT549" s="222">
        <f t="shared" si="1205"/>
        <v>0</v>
      </c>
      <c r="CU549" s="222">
        <f t="shared" si="1206"/>
        <v>0</v>
      </c>
      <c r="CV549" s="222">
        <f t="shared" si="1207"/>
        <v>0</v>
      </c>
      <c r="CW549" s="222">
        <f t="shared" si="1208"/>
        <v>0</v>
      </c>
      <c r="CX549" s="222">
        <f t="shared" si="1209"/>
        <v>0</v>
      </c>
      <c r="CY549" s="222">
        <f t="shared" si="1210"/>
        <v>0</v>
      </c>
      <c r="CZ549" s="222">
        <f t="shared" si="1211"/>
        <v>0</v>
      </c>
      <c r="DA549" s="222">
        <f t="shared" si="1212"/>
        <v>0</v>
      </c>
      <c r="DB549" s="222">
        <f t="shared" si="1213"/>
        <v>0</v>
      </c>
      <c r="DC549" s="222">
        <f t="shared" si="1214"/>
        <v>0</v>
      </c>
      <c r="DD549" s="222">
        <f t="shared" si="1215"/>
        <v>0</v>
      </c>
      <c r="DE549" s="222">
        <f t="shared" si="1216"/>
        <v>0</v>
      </c>
      <c r="DF549" s="222">
        <f t="shared" si="1217"/>
        <v>0</v>
      </c>
      <c r="DG549" s="222">
        <f t="shared" si="1218"/>
        <v>0</v>
      </c>
      <c r="DH549" s="222">
        <f t="shared" si="1219"/>
        <v>0</v>
      </c>
      <c r="DI549" s="222">
        <f t="shared" si="1220"/>
        <v>0</v>
      </c>
      <c r="DJ549" s="222">
        <f t="shared" si="1221"/>
        <v>0</v>
      </c>
      <c r="DK549" s="222">
        <f t="shared" si="1222"/>
        <v>0</v>
      </c>
      <c r="DL549" s="222">
        <f t="shared" si="1223"/>
        <v>0</v>
      </c>
      <c r="DM549" s="222">
        <f t="shared" si="1224"/>
        <v>0</v>
      </c>
      <c r="DN549" s="222">
        <f t="shared" si="1225"/>
        <v>0</v>
      </c>
      <c r="DO549" s="222">
        <f t="shared" si="1226"/>
        <v>0</v>
      </c>
      <c r="DP549" s="222">
        <f t="shared" si="1227"/>
        <v>0</v>
      </c>
      <c r="DQ549" s="222">
        <f t="shared" si="1228"/>
        <v>0</v>
      </c>
      <c r="DR549" s="222">
        <f t="shared" si="1229"/>
        <v>0</v>
      </c>
      <c r="DS549" s="222">
        <f t="shared" si="1230"/>
        <v>0</v>
      </c>
      <c r="DT549" s="222">
        <f t="shared" si="1231"/>
        <v>0</v>
      </c>
      <c r="DU549" s="222">
        <f t="shared" si="1232"/>
        <v>0</v>
      </c>
      <c r="DV549" s="222">
        <f t="shared" si="1233"/>
        <v>0</v>
      </c>
      <c r="DW549" s="222">
        <f t="shared" si="1234"/>
        <v>0</v>
      </c>
      <c r="DX549" s="222">
        <f t="shared" si="1235"/>
        <v>0</v>
      </c>
      <c r="DY549" s="222">
        <f t="shared" si="1236"/>
        <v>0</v>
      </c>
      <c r="DZ549" s="222">
        <f t="shared" si="1237"/>
        <v>0</v>
      </c>
      <c r="EA549" s="222">
        <f t="shared" si="1238"/>
        <v>0</v>
      </c>
      <c r="EB549" s="222">
        <f t="shared" si="1239"/>
        <v>0</v>
      </c>
      <c r="EC549" s="222">
        <f t="shared" si="1240"/>
        <v>0</v>
      </c>
      <c r="ED549" s="222">
        <f t="shared" si="1241"/>
        <v>0</v>
      </c>
      <c r="EE549" s="222">
        <f t="shared" si="1242"/>
        <v>0</v>
      </c>
      <c r="EF549" s="222">
        <f t="shared" si="1243"/>
        <v>0</v>
      </c>
      <c r="EG549" s="222">
        <f t="shared" si="1244"/>
        <v>0</v>
      </c>
      <c r="EH549" s="222">
        <f t="shared" si="1245"/>
        <v>0</v>
      </c>
      <c r="EI549" s="222">
        <f t="shared" si="1246"/>
        <v>0</v>
      </c>
      <c r="EJ549" s="222">
        <f t="shared" si="1247"/>
        <v>0</v>
      </c>
      <c r="EK549" s="222">
        <f t="shared" si="1248"/>
        <v>0</v>
      </c>
      <c r="EL549" s="222">
        <f t="shared" si="1249"/>
        <v>0</v>
      </c>
      <c r="EM549" s="222">
        <f t="shared" si="1250"/>
        <v>0</v>
      </c>
      <c r="EN549" s="222">
        <f t="shared" si="1251"/>
        <v>0</v>
      </c>
      <c r="EO549" s="222">
        <f t="shared" si="1252"/>
        <v>0</v>
      </c>
      <c r="EP549" s="222">
        <f t="shared" si="1253"/>
        <v>0</v>
      </c>
      <c r="EQ549" s="222">
        <f t="shared" si="1254"/>
        <v>0</v>
      </c>
      <c r="ER549" s="222">
        <f t="shared" si="1255"/>
        <v>0</v>
      </c>
      <c r="ES549" s="222">
        <f t="shared" si="1256"/>
        <v>0</v>
      </c>
      <c r="ET549" s="222">
        <f t="shared" si="1257"/>
        <v>0</v>
      </c>
      <c r="EU549" s="222">
        <f t="shared" si="1258"/>
        <v>0</v>
      </c>
      <c r="EV549" s="222">
        <f t="shared" si="1259"/>
        <v>0</v>
      </c>
      <c r="EW549" s="222">
        <f t="shared" si="1260"/>
        <v>0</v>
      </c>
      <c r="EX549" s="222">
        <f t="shared" si="1261"/>
        <v>0</v>
      </c>
      <c r="EY549" s="222">
        <f t="shared" si="1262"/>
        <v>0</v>
      </c>
      <c r="EZ549" s="222">
        <f t="shared" si="1263"/>
        <v>0</v>
      </c>
      <c r="FA549" s="222">
        <f t="shared" si="1264"/>
        <v>0</v>
      </c>
      <c r="FB549" s="222">
        <f t="shared" si="1265"/>
        <v>0</v>
      </c>
      <c r="FC549" s="222">
        <f t="shared" si="1266"/>
        <v>0</v>
      </c>
      <c r="FD549" s="222">
        <f t="shared" si="1267"/>
        <v>0</v>
      </c>
      <c r="FE549" s="222">
        <f t="shared" si="1268"/>
        <v>0</v>
      </c>
      <c r="FF549" s="222">
        <f t="shared" si="1269"/>
        <v>0</v>
      </c>
      <c r="FG549" s="222">
        <f t="shared" si="1270"/>
        <v>0</v>
      </c>
      <c r="FH549" s="222">
        <f t="shared" si="1271"/>
        <v>0</v>
      </c>
      <c r="FI549" s="222">
        <f t="shared" si="1272"/>
        <v>0</v>
      </c>
      <c r="FJ549" s="222">
        <f t="shared" si="1273"/>
        <v>0</v>
      </c>
      <c r="FK549" s="222">
        <f t="shared" si="1274"/>
        <v>0</v>
      </c>
      <c r="FL549" s="222">
        <f t="shared" si="1275"/>
        <v>0</v>
      </c>
      <c r="FM549" s="222">
        <f t="shared" si="1276"/>
        <v>0</v>
      </c>
      <c r="FN549" s="222">
        <f t="shared" si="1277"/>
        <v>0</v>
      </c>
      <c r="FO549" s="222">
        <f t="shared" si="1278"/>
        <v>0</v>
      </c>
      <c r="FP549" s="222">
        <f t="shared" si="1279"/>
        <v>0</v>
      </c>
      <c r="FQ549" s="222">
        <f t="shared" si="1280"/>
        <v>0</v>
      </c>
      <c r="FR549" s="222">
        <f t="shared" si="1281"/>
        <v>0</v>
      </c>
      <c r="FS549" s="222">
        <f t="shared" si="1282"/>
        <v>0</v>
      </c>
      <c r="FT549" s="222">
        <f t="shared" si="1283"/>
        <v>0</v>
      </c>
      <c r="FU549" s="222">
        <f t="shared" si="1284"/>
        <v>0</v>
      </c>
      <c r="FV549" s="222">
        <f t="shared" si="1285"/>
        <v>0</v>
      </c>
      <c r="FW549" s="222">
        <f t="shared" si="1286"/>
        <v>0</v>
      </c>
      <c r="FX549" s="222">
        <f t="shared" si="1287"/>
        <v>0</v>
      </c>
      <c r="FY549" s="222">
        <f t="shared" si="1288"/>
        <v>0</v>
      </c>
      <c r="FZ549" s="222">
        <f t="shared" si="1289"/>
        <v>0</v>
      </c>
      <c r="GA549" s="222">
        <f t="shared" si="1290"/>
        <v>0</v>
      </c>
      <c r="GB549" s="222">
        <f t="shared" si="1291"/>
        <v>0</v>
      </c>
      <c r="GC549" s="222">
        <f t="shared" si="1292"/>
        <v>0</v>
      </c>
      <c r="GD549" s="222">
        <f t="shared" si="1293"/>
        <v>0</v>
      </c>
      <c r="GE549" s="222">
        <f t="shared" si="1294"/>
        <v>0</v>
      </c>
      <c r="GF549" s="222">
        <f t="shared" si="1295"/>
        <v>0</v>
      </c>
      <c r="GG549" s="222">
        <f t="shared" si="1296"/>
        <v>0</v>
      </c>
      <c r="GH549" s="222">
        <f t="shared" si="1297"/>
        <v>0</v>
      </c>
      <c r="GI549" s="222">
        <f t="shared" si="1298"/>
        <v>0</v>
      </c>
      <c r="GJ549" s="222">
        <f t="shared" si="1299"/>
        <v>0</v>
      </c>
      <c r="GK549" s="222">
        <f t="shared" si="1300"/>
        <v>0</v>
      </c>
      <c r="GL549" s="222">
        <f t="shared" si="1301"/>
        <v>0</v>
      </c>
      <c r="GM549" s="222">
        <f t="shared" si="1302"/>
        <v>0</v>
      </c>
      <c r="GN549" s="222">
        <f t="shared" si="1303"/>
        <v>0</v>
      </c>
      <c r="GO549" s="222">
        <f t="shared" si="1304"/>
        <v>0</v>
      </c>
      <c r="GP549" s="222">
        <f t="shared" si="1305"/>
        <v>0</v>
      </c>
      <c r="GQ549" s="222">
        <f t="shared" si="1306"/>
        <v>0</v>
      </c>
      <c r="GR549" s="222">
        <f t="shared" si="1307"/>
        <v>0</v>
      </c>
      <c r="GS549" s="222">
        <f t="shared" si="1308"/>
        <v>0</v>
      </c>
      <c r="GT549" s="222">
        <f t="shared" si="1309"/>
        <v>0</v>
      </c>
      <c r="GU549" s="222">
        <f t="shared" si="1310"/>
        <v>0</v>
      </c>
      <c r="GV549" s="222">
        <f t="shared" si="1311"/>
        <v>0</v>
      </c>
      <c r="GW549" s="222">
        <f t="shared" si="1312"/>
        <v>0</v>
      </c>
      <c r="GX549" s="222">
        <f t="shared" si="1313"/>
        <v>0</v>
      </c>
      <c r="GY549" s="222">
        <f t="shared" si="1314"/>
        <v>0</v>
      </c>
      <c r="GZ549" s="222">
        <f t="shared" si="1315"/>
        <v>0</v>
      </c>
      <c r="HA549" s="222">
        <f t="shared" si="1316"/>
        <v>0</v>
      </c>
      <c r="HB549" s="222">
        <f t="shared" si="1317"/>
        <v>0</v>
      </c>
      <c r="HC549" s="222">
        <f t="shared" si="1318"/>
        <v>0</v>
      </c>
      <c r="HD549" s="222">
        <f t="shared" si="1319"/>
        <v>0</v>
      </c>
      <c r="HE549" s="222">
        <f t="shared" si="1320"/>
        <v>0</v>
      </c>
      <c r="HF549" s="222">
        <f t="shared" si="1321"/>
        <v>0</v>
      </c>
      <c r="HG549" s="222">
        <f t="shared" si="1322"/>
        <v>0</v>
      </c>
      <c r="HH549" s="222">
        <f t="shared" si="1323"/>
        <v>0</v>
      </c>
      <c r="HI549" s="222">
        <f t="shared" si="1324"/>
        <v>0</v>
      </c>
      <c r="HJ549" s="222">
        <f t="shared" si="1325"/>
        <v>0</v>
      </c>
      <c r="HK549" s="222">
        <f t="shared" si="1326"/>
        <v>0</v>
      </c>
      <c r="HL549" s="222">
        <f t="shared" si="1327"/>
        <v>0</v>
      </c>
      <c r="HM549" s="222">
        <f t="shared" si="1328"/>
        <v>0</v>
      </c>
      <c r="HN549" s="222">
        <f t="shared" si="1329"/>
        <v>0</v>
      </c>
      <c r="HO549" s="222">
        <f t="shared" si="1330"/>
        <v>0</v>
      </c>
      <c r="HP549" s="222">
        <f t="shared" si="1331"/>
        <v>0</v>
      </c>
      <c r="HQ549" s="222">
        <f t="shared" si="1332"/>
        <v>0</v>
      </c>
      <c r="HR549" s="222">
        <f t="shared" si="1333"/>
        <v>0</v>
      </c>
      <c r="HS549" s="222">
        <f t="shared" si="1334"/>
        <v>0</v>
      </c>
      <c r="HT549" s="222">
        <f t="shared" si="1335"/>
        <v>0</v>
      </c>
      <c r="HU549" s="222">
        <f t="shared" si="1336"/>
        <v>0</v>
      </c>
      <c r="HV549" s="222">
        <f t="shared" si="1337"/>
        <v>0</v>
      </c>
      <c r="HW549" s="222">
        <f t="shared" si="1338"/>
        <v>0</v>
      </c>
      <c r="HX549" s="222">
        <f t="shared" si="1339"/>
        <v>0</v>
      </c>
      <c r="HY549" s="222">
        <f t="shared" si="1340"/>
        <v>0</v>
      </c>
      <c r="HZ549" s="222">
        <f t="shared" si="1341"/>
        <v>0</v>
      </c>
      <c r="IA549" s="222">
        <f t="shared" si="1342"/>
        <v>0</v>
      </c>
      <c r="IB549" s="222">
        <f t="shared" si="1343"/>
        <v>0</v>
      </c>
      <c r="IC549" s="222">
        <f t="shared" si="1344"/>
        <v>0</v>
      </c>
      <c r="ID549" s="222">
        <f t="shared" si="1345"/>
        <v>0</v>
      </c>
      <c r="IE549" s="222">
        <f t="shared" si="1346"/>
        <v>0</v>
      </c>
      <c r="IF549" s="222">
        <f t="shared" si="1347"/>
        <v>0</v>
      </c>
      <c r="IG549" s="222">
        <f t="shared" si="1348"/>
        <v>0</v>
      </c>
      <c r="IH549" s="222">
        <f t="shared" si="1349"/>
        <v>0</v>
      </c>
      <c r="II549" s="222">
        <f t="shared" si="1350"/>
        <v>0</v>
      </c>
      <c r="IJ549" s="222">
        <f t="shared" si="1351"/>
        <v>0</v>
      </c>
      <c r="IK549" s="222">
        <f t="shared" si="1352"/>
        <v>0</v>
      </c>
      <c r="IL549" s="222">
        <f t="shared" si="1353"/>
        <v>0</v>
      </c>
      <c r="IM549" s="222">
        <f t="shared" si="1354"/>
        <v>0</v>
      </c>
      <c r="IN549" s="222">
        <f t="shared" si="1355"/>
        <v>0</v>
      </c>
      <c r="IO549" s="222">
        <f t="shared" si="1356"/>
        <v>0</v>
      </c>
      <c r="IP549" s="222">
        <f t="shared" si="1357"/>
        <v>0</v>
      </c>
      <c r="IQ549" s="222">
        <f t="shared" si="1358"/>
        <v>0</v>
      </c>
      <c r="IR549" s="222">
        <f t="shared" si="1359"/>
        <v>0</v>
      </c>
      <c r="IS549" s="222">
        <f t="shared" si="1360"/>
        <v>0</v>
      </c>
      <c r="IT549" s="222">
        <f t="shared" si="1361"/>
        <v>0</v>
      </c>
      <c r="IU549" s="222">
        <f t="shared" si="1362"/>
        <v>0</v>
      </c>
      <c r="IV549" s="222">
        <f t="shared" si="1363"/>
        <v>0</v>
      </c>
      <c r="IW549" s="222">
        <f t="shared" si="1364"/>
        <v>0</v>
      </c>
      <c r="IX549" s="222">
        <f t="shared" si="1365"/>
        <v>0</v>
      </c>
      <c r="IY549" s="222">
        <f t="shared" si="1366"/>
        <v>0</v>
      </c>
      <c r="IZ549" s="222">
        <f t="shared" si="1367"/>
        <v>0</v>
      </c>
      <c r="JA549" s="222">
        <f t="shared" si="1368"/>
        <v>0</v>
      </c>
      <c r="JB549" s="222">
        <f t="shared" si="1369"/>
        <v>0</v>
      </c>
    </row>
    <row r="550" spans="2:262">
      <c r="B550" s="230">
        <v>189</v>
      </c>
      <c r="C550" s="229">
        <f t="shared" si="1370"/>
        <v>3.6914062500000028E-3</v>
      </c>
      <c r="D550" s="226">
        <f t="shared" ca="1" si="1113"/>
        <v>17.999999999855401</v>
      </c>
      <c r="E550" s="225">
        <f ca="1">GM361</f>
        <v>-1.4459933754953635E-10</v>
      </c>
      <c r="F550" s="224">
        <v>189</v>
      </c>
      <c r="G550" s="222">
        <f t="shared" si="1114"/>
        <v>0</v>
      </c>
      <c r="H550" s="222">
        <f t="shared" si="1115"/>
        <v>0</v>
      </c>
      <c r="I550" s="222">
        <f t="shared" si="1116"/>
        <v>0</v>
      </c>
      <c r="J550" s="222">
        <f t="shared" si="1117"/>
        <v>0</v>
      </c>
      <c r="K550" s="222">
        <f t="shared" si="1118"/>
        <v>0</v>
      </c>
      <c r="L550" s="222">
        <f t="shared" si="1119"/>
        <v>0</v>
      </c>
      <c r="M550" s="222">
        <f t="shared" si="1120"/>
        <v>0</v>
      </c>
      <c r="N550" s="222">
        <f t="shared" si="1121"/>
        <v>0</v>
      </c>
      <c r="O550" s="222">
        <f t="shared" si="1122"/>
        <v>0</v>
      </c>
      <c r="P550" s="222">
        <f t="shared" si="1123"/>
        <v>0</v>
      </c>
      <c r="Q550" s="222">
        <f t="shared" si="1124"/>
        <v>0</v>
      </c>
      <c r="R550" s="222">
        <f t="shared" si="1125"/>
        <v>0</v>
      </c>
      <c r="S550" s="222">
        <f t="shared" si="1126"/>
        <v>0</v>
      </c>
      <c r="T550" s="222">
        <f t="shared" si="1127"/>
        <v>0</v>
      </c>
      <c r="U550" s="222">
        <f t="shared" si="1128"/>
        <v>0</v>
      </c>
      <c r="V550" s="222">
        <f t="shared" si="1129"/>
        <v>0</v>
      </c>
      <c r="W550" s="222">
        <f t="shared" si="1130"/>
        <v>0</v>
      </c>
      <c r="X550" s="222">
        <f t="shared" si="1131"/>
        <v>0</v>
      </c>
      <c r="Y550" s="222">
        <f t="shared" si="1132"/>
        <v>0</v>
      </c>
      <c r="Z550" s="222">
        <f t="shared" si="1133"/>
        <v>0</v>
      </c>
      <c r="AA550" s="222">
        <f t="shared" si="1134"/>
        <v>0</v>
      </c>
      <c r="AB550" s="222">
        <f t="shared" si="1135"/>
        <v>0</v>
      </c>
      <c r="AC550" s="222">
        <f t="shared" si="1136"/>
        <v>0</v>
      </c>
      <c r="AD550" s="222">
        <f t="shared" si="1137"/>
        <v>0</v>
      </c>
      <c r="AE550" s="222">
        <f t="shared" si="1138"/>
        <v>0</v>
      </c>
      <c r="AF550" s="222">
        <f t="shared" si="1139"/>
        <v>0</v>
      </c>
      <c r="AG550" s="222">
        <f t="shared" si="1140"/>
        <v>0</v>
      </c>
      <c r="AH550" s="222">
        <f t="shared" si="1141"/>
        <v>0</v>
      </c>
      <c r="AI550" s="222">
        <f t="shared" si="1142"/>
        <v>0</v>
      </c>
      <c r="AJ550" s="222">
        <f t="shared" si="1143"/>
        <v>0</v>
      </c>
      <c r="AK550" s="222">
        <f t="shared" si="1144"/>
        <v>0</v>
      </c>
      <c r="AL550" s="222">
        <f t="shared" si="1145"/>
        <v>0</v>
      </c>
      <c r="AM550" s="222">
        <f t="shared" si="1146"/>
        <v>0</v>
      </c>
      <c r="AN550" s="222">
        <f t="shared" si="1147"/>
        <v>0</v>
      </c>
      <c r="AO550" s="222">
        <f t="shared" si="1148"/>
        <v>0</v>
      </c>
      <c r="AP550" s="222">
        <f t="shared" si="1149"/>
        <v>0</v>
      </c>
      <c r="AQ550" s="222">
        <f t="shared" si="1150"/>
        <v>0</v>
      </c>
      <c r="AR550" s="222">
        <f t="shared" si="1151"/>
        <v>0</v>
      </c>
      <c r="AS550" s="222">
        <f t="shared" si="1152"/>
        <v>0</v>
      </c>
      <c r="AT550" s="222">
        <f t="shared" si="1153"/>
        <v>0</v>
      </c>
      <c r="AU550" s="222">
        <f t="shared" si="1154"/>
        <v>0</v>
      </c>
      <c r="AV550" s="222">
        <f t="shared" si="1155"/>
        <v>0</v>
      </c>
      <c r="AW550" s="222">
        <f t="shared" si="1156"/>
        <v>0</v>
      </c>
      <c r="AX550" s="222">
        <f t="shared" si="1157"/>
        <v>0</v>
      </c>
      <c r="AY550" s="222">
        <f t="shared" si="1158"/>
        <v>0</v>
      </c>
      <c r="AZ550" s="222">
        <f t="shared" si="1159"/>
        <v>0</v>
      </c>
      <c r="BA550" s="222">
        <f t="shared" si="1160"/>
        <v>0</v>
      </c>
      <c r="BB550" s="222">
        <f t="shared" si="1161"/>
        <v>0</v>
      </c>
      <c r="BC550" s="222">
        <f t="shared" si="1162"/>
        <v>0</v>
      </c>
      <c r="BD550" s="222">
        <f t="shared" si="1163"/>
        <v>0</v>
      </c>
      <c r="BE550" s="222">
        <f t="shared" si="1164"/>
        <v>0</v>
      </c>
      <c r="BF550" s="222">
        <f t="shared" si="1165"/>
        <v>0</v>
      </c>
      <c r="BG550" s="222">
        <f t="shared" si="1166"/>
        <v>0</v>
      </c>
      <c r="BH550" s="222">
        <f t="shared" si="1167"/>
        <v>0</v>
      </c>
      <c r="BI550" s="222">
        <f t="shared" si="1168"/>
        <v>0</v>
      </c>
      <c r="BJ550" s="222">
        <f t="shared" si="1169"/>
        <v>0</v>
      </c>
      <c r="BK550" s="222">
        <f t="shared" si="1170"/>
        <v>0</v>
      </c>
      <c r="BL550" s="222">
        <f t="shared" si="1171"/>
        <v>0</v>
      </c>
      <c r="BM550" s="222">
        <f t="shared" si="1172"/>
        <v>0</v>
      </c>
      <c r="BN550" s="222">
        <f t="shared" si="1173"/>
        <v>0</v>
      </c>
      <c r="BO550" s="222">
        <f t="shared" si="1174"/>
        <v>0</v>
      </c>
      <c r="BP550" s="222">
        <f t="shared" si="1175"/>
        <v>0</v>
      </c>
      <c r="BQ550" s="222">
        <f t="shared" si="1176"/>
        <v>0</v>
      </c>
      <c r="BR550" s="222">
        <f t="shared" si="1177"/>
        <v>0</v>
      </c>
      <c r="BS550" s="222">
        <f t="shared" si="1178"/>
        <v>0</v>
      </c>
      <c r="BT550" s="222">
        <f t="shared" si="1179"/>
        <v>0</v>
      </c>
      <c r="BU550" s="222">
        <f t="shared" si="1180"/>
        <v>0</v>
      </c>
      <c r="BV550" s="222">
        <f t="shared" si="1181"/>
        <v>0</v>
      </c>
      <c r="BW550" s="222">
        <f t="shared" si="1182"/>
        <v>0</v>
      </c>
      <c r="BX550" s="222">
        <f t="shared" si="1183"/>
        <v>0</v>
      </c>
      <c r="BY550" s="222">
        <f t="shared" si="1184"/>
        <v>0</v>
      </c>
      <c r="BZ550" s="222">
        <f t="shared" si="1185"/>
        <v>0</v>
      </c>
      <c r="CA550" s="222">
        <f t="shared" si="1186"/>
        <v>0</v>
      </c>
      <c r="CB550" s="222">
        <f t="shared" si="1187"/>
        <v>0</v>
      </c>
      <c r="CC550" s="222">
        <f t="shared" si="1188"/>
        <v>0</v>
      </c>
      <c r="CD550" s="222">
        <f t="shared" si="1189"/>
        <v>0</v>
      </c>
      <c r="CE550" s="222">
        <f t="shared" si="1190"/>
        <v>0</v>
      </c>
      <c r="CF550" s="222">
        <f t="shared" si="1191"/>
        <v>0</v>
      </c>
      <c r="CG550" s="222">
        <f t="shared" si="1192"/>
        <v>0</v>
      </c>
      <c r="CH550" s="222">
        <f t="shared" si="1193"/>
        <v>0</v>
      </c>
      <c r="CI550" s="222">
        <f t="shared" si="1194"/>
        <v>0</v>
      </c>
      <c r="CJ550" s="222">
        <f t="shared" si="1195"/>
        <v>0</v>
      </c>
      <c r="CK550" s="222">
        <f t="shared" si="1196"/>
        <v>0</v>
      </c>
      <c r="CL550" s="222">
        <f t="shared" si="1197"/>
        <v>0</v>
      </c>
      <c r="CM550" s="222">
        <f t="shared" si="1198"/>
        <v>0</v>
      </c>
      <c r="CN550" s="222">
        <f t="shared" si="1199"/>
        <v>0</v>
      </c>
      <c r="CO550" s="222">
        <f t="shared" si="1200"/>
        <v>0</v>
      </c>
      <c r="CP550" s="222">
        <f t="shared" si="1201"/>
        <v>0</v>
      </c>
      <c r="CQ550" s="222">
        <f t="shared" si="1202"/>
        <v>0</v>
      </c>
      <c r="CR550" s="222">
        <f t="shared" si="1203"/>
        <v>0</v>
      </c>
      <c r="CS550" s="222">
        <f t="shared" si="1204"/>
        <v>0</v>
      </c>
      <c r="CT550" s="222">
        <f t="shared" si="1205"/>
        <v>0</v>
      </c>
      <c r="CU550" s="222">
        <f t="shared" si="1206"/>
        <v>0</v>
      </c>
      <c r="CV550" s="222">
        <f t="shared" si="1207"/>
        <v>0</v>
      </c>
      <c r="CW550" s="222">
        <f t="shared" si="1208"/>
        <v>0</v>
      </c>
      <c r="CX550" s="222">
        <f t="shared" si="1209"/>
        <v>0</v>
      </c>
      <c r="CY550" s="222">
        <f t="shared" si="1210"/>
        <v>0</v>
      </c>
      <c r="CZ550" s="222">
        <f t="shared" si="1211"/>
        <v>0</v>
      </c>
      <c r="DA550" s="222">
        <f t="shared" si="1212"/>
        <v>0</v>
      </c>
      <c r="DB550" s="222">
        <f t="shared" si="1213"/>
        <v>0</v>
      </c>
      <c r="DC550" s="222">
        <f t="shared" si="1214"/>
        <v>0</v>
      </c>
      <c r="DD550" s="222">
        <f t="shared" si="1215"/>
        <v>0</v>
      </c>
      <c r="DE550" s="222">
        <f t="shared" si="1216"/>
        <v>0</v>
      </c>
      <c r="DF550" s="222">
        <f t="shared" si="1217"/>
        <v>0</v>
      </c>
      <c r="DG550" s="222">
        <f t="shared" si="1218"/>
        <v>0</v>
      </c>
      <c r="DH550" s="222">
        <f t="shared" si="1219"/>
        <v>0</v>
      </c>
      <c r="DI550" s="222">
        <f t="shared" si="1220"/>
        <v>0</v>
      </c>
      <c r="DJ550" s="222">
        <f t="shared" si="1221"/>
        <v>0</v>
      </c>
      <c r="DK550" s="222">
        <f t="shared" si="1222"/>
        <v>0</v>
      </c>
      <c r="DL550" s="222">
        <f t="shared" si="1223"/>
        <v>0</v>
      </c>
      <c r="DM550" s="222">
        <f t="shared" si="1224"/>
        <v>0</v>
      </c>
      <c r="DN550" s="222">
        <f t="shared" si="1225"/>
        <v>0</v>
      </c>
      <c r="DO550" s="222">
        <f t="shared" si="1226"/>
        <v>0</v>
      </c>
      <c r="DP550" s="222">
        <f t="shared" si="1227"/>
        <v>0</v>
      </c>
      <c r="DQ550" s="222">
        <f t="shared" si="1228"/>
        <v>0</v>
      </c>
      <c r="DR550" s="222">
        <f t="shared" si="1229"/>
        <v>0</v>
      </c>
      <c r="DS550" s="222">
        <f t="shared" si="1230"/>
        <v>0</v>
      </c>
      <c r="DT550" s="222">
        <f t="shared" si="1231"/>
        <v>0</v>
      </c>
      <c r="DU550" s="222">
        <f t="shared" si="1232"/>
        <v>0</v>
      </c>
      <c r="DV550" s="222">
        <f t="shared" si="1233"/>
        <v>0</v>
      </c>
      <c r="DW550" s="222">
        <f t="shared" si="1234"/>
        <v>0</v>
      </c>
      <c r="DX550" s="222">
        <f t="shared" si="1235"/>
        <v>0</v>
      </c>
      <c r="DY550" s="222">
        <f t="shared" si="1236"/>
        <v>0</v>
      </c>
      <c r="DZ550" s="222">
        <f t="shared" si="1237"/>
        <v>0</v>
      </c>
      <c r="EA550" s="222">
        <f t="shared" si="1238"/>
        <v>0</v>
      </c>
      <c r="EB550" s="222">
        <f t="shared" si="1239"/>
        <v>0</v>
      </c>
      <c r="EC550" s="222">
        <f t="shared" si="1240"/>
        <v>0</v>
      </c>
      <c r="ED550" s="222">
        <f t="shared" si="1241"/>
        <v>0</v>
      </c>
      <c r="EE550" s="222">
        <f t="shared" si="1242"/>
        <v>0</v>
      </c>
      <c r="EF550" s="222">
        <f t="shared" si="1243"/>
        <v>0</v>
      </c>
      <c r="EG550" s="222">
        <f t="shared" si="1244"/>
        <v>0</v>
      </c>
      <c r="EH550" s="222">
        <f t="shared" si="1245"/>
        <v>0</v>
      </c>
      <c r="EI550" s="222">
        <f t="shared" si="1246"/>
        <v>0</v>
      </c>
      <c r="EJ550" s="222">
        <f t="shared" si="1247"/>
        <v>0</v>
      </c>
      <c r="EK550" s="222">
        <f t="shared" si="1248"/>
        <v>0</v>
      </c>
      <c r="EL550" s="222">
        <f t="shared" si="1249"/>
        <v>0</v>
      </c>
      <c r="EM550" s="222">
        <f t="shared" si="1250"/>
        <v>0</v>
      </c>
      <c r="EN550" s="222">
        <f t="shared" si="1251"/>
        <v>0</v>
      </c>
      <c r="EO550" s="222">
        <f t="shared" si="1252"/>
        <v>0</v>
      </c>
      <c r="EP550" s="222">
        <f t="shared" si="1253"/>
        <v>0</v>
      </c>
      <c r="EQ550" s="222">
        <f t="shared" si="1254"/>
        <v>0</v>
      </c>
      <c r="ER550" s="222">
        <f t="shared" si="1255"/>
        <v>0</v>
      </c>
      <c r="ES550" s="222">
        <f t="shared" si="1256"/>
        <v>0</v>
      </c>
      <c r="ET550" s="222">
        <f t="shared" si="1257"/>
        <v>0</v>
      </c>
      <c r="EU550" s="222">
        <f t="shared" si="1258"/>
        <v>0</v>
      </c>
      <c r="EV550" s="222">
        <f t="shared" si="1259"/>
        <v>0</v>
      </c>
      <c r="EW550" s="222">
        <f t="shared" si="1260"/>
        <v>0</v>
      </c>
      <c r="EX550" s="222">
        <f t="shared" si="1261"/>
        <v>0</v>
      </c>
      <c r="EY550" s="222">
        <f t="shared" si="1262"/>
        <v>0</v>
      </c>
      <c r="EZ550" s="222">
        <f t="shared" si="1263"/>
        <v>0</v>
      </c>
      <c r="FA550" s="222">
        <f t="shared" si="1264"/>
        <v>0</v>
      </c>
      <c r="FB550" s="222">
        <f t="shared" si="1265"/>
        <v>0</v>
      </c>
      <c r="FC550" s="222">
        <f t="shared" si="1266"/>
        <v>0</v>
      </c>
      <c r="FD550" s="222">
        <f t="shared" si="1267"/>
        <v>0</v>
      </c>
      <c r="FE550" s="222">
        <f t="shared" si="1268"/>
        <v>0</v>
      </c>
      <c r="FF550" s="222">
        <f t="shared" si="1269"/>
        <v>0</v>
      </c>
      <c r="FG550" s="222">
        <f t="shared" si="1270"/>
        <v>0</v>
      </c>
      <c r="FH550" s="222">
        <f t="shared" si="1271"/>
        <v>0</v>
      </c>
      <c r="FI550" s="222">
        <f t="shared" si="1272"/>
        <v>0</v>
      </c>
      <c r="FJ550" s="222">
        <f t="shared" si="1273"/>
        <v>0</v>
      </c>
      <c r="FK550" s="222">
        <f t="shared" si="1274"/>
        <v>0</v>
      </c>
      <c r="FL550" s="222">
        <f t="shared" si="1275"/>
        <v>0</v>
      </c>
      <c r="FM550" s="222">
        <f t="shared" si="1276"/>
        <v>0</v>
      </c>
      <c r="FN550" s="222">
        <f t="shared" si="1277"/>
        <v>0</v>
      </c>
      <c r="FO550" s="222">
        <f t="shared" si="1278"/>
        <v>0</v>
      </c>
      <c r="FP550" s="222">
        <f t="shared" si="1279"/>
        <v>0</v>
      </c>
      <c r="FQ550" s="222">
        <f t="shared" si="1280"/>
        <v>0</v>
      </c>
      <c r="FR550" s="222">
        <f t="shared" si="1281"/>
        <v>0</v>
      </c>
      <c r="FS550" s="222">
        <f t="shared" si="1282"/>
        <v>0</v>
      </c>
      <c r="FT550" s="222">
        <f t="shared" si="1283"/>
        <v>0</v>
      </c>
      <c r="FU550" s="222">
        <f t="shared" si="1284"/>
        <v>0</v>
      </c>
      <c r="FV550" s="222">
        <f t="shared" si="1285"/>
        <v>0</v>
      </c>
      <c r="FW550" s="222">
        <f t="shared" si="1286"/>
        <v>0</v>
      </c>
      <c r="FX550" s="222">
        <f t="shared" si="1287"/>
        <v>0</v>
      </c>
      <c r="FY550" s="222">
        <f t="shared" si="1288"/>
        <v>0</v>
      </c>
      <c r="FZ550" s="222">
        <f t="shared" si="1289"/>
        <v>0</v>
      </c>
      <c r="GA550" s="222">
        <f t="shared" si="1290"/>
        <v>0</v>
      </c>
      <c r="GB550" s="222">
        <f t="shared" si="1291"/>
        <v>0</v>
      </c>
      <c r="GC550" s="222">
        <f t="shared" si="1292"/>
        <v>0</v>
      </c>
      <c r="GD550" s="222">
        <f t="shared" si="1293"/>
        <v>0</v>
      </c>
      <c r="GE550" s="222">
        <f t="shared" si="1294"/>
        <v>0</v>
      </c>
      <c r="GF550" s="222">
        <f t="shared" si="1295"/>
        <v>0</v>
      </c>
      <c r="GG550" s="222">
        <f t="shared" si="1296"/>
        <v>0</v>
      </c>
      <c r="GH550" s="222">
        <f t="shared" si="1297"/>
        <v>0</v>
      </c>
      <c r="GI550" s="222">
        <f t="shared" si="1298"/>
        <v>0</v>
      </c>
      <c r="GJ550" s="222">
        <f t="shared" si="1299"/>
        <v>0</v>
      </c>
      <c r="GK550" s="222">
        <f t="shared" si="1300"/>
        <v>0</v>
      </c>
      <c r="GL550" s="222">
        <f t="shared" si="1301"/>
        <v>0</v>
      </c>
      <c r="GM550" s="222">
        <f t="shared" si="1302"/>
        <v>0</v>
      </c>
      <c r="GN550" s="222">
        <f t="shared" si="1303"/>
        <v>0</v>
      </c>
      <c r="GO550" s="222">
        <f t="shared" si="1304"/>
        <v>0</v>
      </c>
      <c r="GP550" s="222">
        <f t="shared" si="1305"/>
        <v>0</v>
      </c>
      <c r="GQ550" s="222">
        <f t="shared" si="1306"/>
        <v>0</v>
      </c>
      <c r="GR550" s="222">
        <f t="shared" si="1307"/>
        <v>0</v>
      </c>
      <c r="GS550" s="222">
        <f t="shared" si="1308"/>
        <v>0</v>
      </c>
      <c r="GT550" s="222">
        <f t="shared" si="1309"/>
        <v>0</v>
      </c>
      <c r="GU550" s="222">
        <f t="shared" si="1310"/>
        <v>0</v>
      </c>
      <c r="GV550" s="222">
        <f t="shared" si="1311"/>
        <v>0</v>
      </c>
      <c r="GW550" s="222">
        <f t="shared" si="1312"/>
        <v>0</v>
      </c>
      <c r="GX550" s="222">
        <f t="shared" si="1313"/>
        <v>0</v>
      </c>
      <c r="GY550" s="222">
        <f t="shared" si="1314"/>
        <v>0</v>
      </c>
      <c r="GZ550" s="222">
        <f t="shared" si="1315"/>
        <v>0</v>
      </c>
      <c r="HA550" s="222">
        <f t="shared" si="1316"/>
        <v>0</v>
      </c>
      <c r="HB550" s="222">
        <f t="shared" si="1317"/>
        <v>0</v>
      </c>
      <c r="HC550" s="222">
        <f t="shared" si="1318"/>
        <v>0</v>
      </c>
      <c r="HD550" s="222">
        <f t="shared" si="1319"/>
        <v>0</v>
      </c>
      <c r="HE550" s="222">
        <f t="shared" si="1320"/>
        <v>0</v>
      </c>
      <c r="HF550" s="222">
        <f t="shared" si="1321"/>
        <v>0</v>
      </c>
      <c r="HG550" s="222">
        <f t="shared" si="1322"/>
        <v>0</v>
      </c>
      <c r="HH550" s="222">
        <f t="shared" si="1323"/>
        <v>0</v>
      </c>
      <c r="HI550" s="222">
        <f t="shared" si="1324"/>
        <v>0</v>
      </c>
      <c r="HJ550" s="222">
        <f t="shared" si="1325"/>
        <v>0</v>
      </c>
      <c r="HK550" s="222">
        <f t="shared" si="1326"/>
        <v>0</v>
      </c>
      <c r="HL550" s="222">
        <f t="shared" si="1327"/>
        <v>0</v>
      </c>
      <c r="HM550" s="222">
        <f t="shared" si="1328"/>
        <v>0</v>
      </c>
      <c r="HN550" s="222">
        <f t="shared" si="1329"/>
        <v>0</v>
      </c>
      <c r="HO550" s="222">
        <f t="shared" si="1330"/>
        <v>0</v>
      </c>
      <c r="HP550" s="222">
        <f t="shared" si="1331"/>
        <v>0</v>
      </c>
      <c r="HQ550" s="222">
        <f t="shared" si="1332"/>
        <v>0</v>
      </c>
      <c r="HR550" s="222">
        <f t="shared" si="1333"/>
        <v>0</v>
      </c>
      <c r="HS550" s="222">
        <f t="shared" si="1334"/>
        <v>0</v>
      </c>
      <c r="HT550" s="222">
        <f t="shared" si="1335"/>
        <v>0</v>
      </c>
      <c r="HU550" s="222">
        <f t="shared" si="1336"/>
        <v>0</v>
      </c>
      <c r="HV550" s="222">
        <f t="shared" si="1337"/>
        <v>0</v>
      </c>
      <c r="HW550" s="222">
        <f t="shared" si="1338"/>
        <v>0</v>
      </c>
      <c r="HX550" s="222">
        <f t="shared" si="1339"/>
        <v>0</v>
      </c>
      <c r="HY550" s="222">
        <f t="shared" si="1340"/>
        <v>0</v>
      </c>
      <c r="HZ550" s="222">
        <f t="shared" si="1341"/>
        <v>0</v>
      </c>
      <c r="IA550" s="222">
        <f t="shared" si="1342"/>
        <v>0</v>
      </c>
      <c r="IB550" s="222">
        <f t="shared" si="1343"/>
        <v>0</v>
      </c>
      <c r="IC550" s="222">
        <f t="shared" si="1344"/>
        <v>0</v>
      </c>
      <c r="ID550" s="222">
        <f t="shared" si="1345"/>
        <v>0</v>
      </c>
      <c r="IE550" s="222">
        <f t="shared" si="1346"/>
        <v>0</v>
      </c>
      <c r="IF550" s="222">
        <f t="shared" si="1347"/>
        <v>0</v>
      </c>
      <c r="IG550" s="222">
        <f t="shared" si="1348"/>
        <v>0</v>
      </c>
      <c r="IH550" s="222">
        <f t="shared" si="1349"/>
        <v>0</v>
      </c>
      <c r="II550" s="222">
        <f t="shared" si="1350"/>
        <v>0</v>
      </c>
      <c r="IJ550" s="222">
        <f t="shared" si="1351"/>
        <v>0</v>
      </c>
      <c r="IK550" s="222">
        <f t="shared" si="1352"/>
        <v>0</v>
      </c>
      <c r="IL550" s="222">
        <f t="shared" si="1353"/>
        <v>0</v>
      </c>
      <c r="IM550" s="222">
        <f t="shared" si="1354"/>
        <v>0</v>
      </c>
      <c r="IN550" s="222">
        <f t="shared" si="1355"/>
        <v>0</v>
      </c>
      <c r="IO550" s="222">
        <f t="shared" si="1356"/>
        <v>0</v>
      </c>
      <c r="IP550" s="222">
        <f t="shared" si="1357"/>
        <v>0</v>
      </c>
      <c r="IQ550" s="222">
        <f t="shared" si="1358"/>
        <v>0</v>
      </c>
      <c r="IR550" s="222">
        <f t="shared" si="1359"/>
        <v>0</v>
      </c>
      <c r="IS550" s="222">
        <f t="shared" si="1360"/>
        <v>0</v>
      </c>
      <c r="IT550" s="222">
        <f t="shared" si="1361"/>
        <v>0</v>
      </c>
      <c r="IU550" s="222">
        <f t="shared" si="1362"/>
        <v>0</v>
      </c>
      <c r="IV550" s="222">
        <f t="shared" si="1363"/>
        <v>0</v>
      </c>
      <c r="IW550" s="222">
        <f t="shared" si="1364"/>
        <v>0</v>
      </c>
      <c r="IX550" s="222">
        <f t="shared" si="1365"/>
        <v>0</v>
      </c>
      <c r="IY550" s="222">
        <f t="shared" si="1366"/>
        <v>0</v>
      </c>
      <c r="IZ550" s="222">
        <f t="shared" si="1367"/>
        <v>0</v>
      </c>
      <c r="JA550" s="222">
        <f t="shared" si="1368"/>
        <v>0</v>
      </c>
      <c r="JB550" s="222">
        <f t="shared" si="1369"/>
        <v>0</v>
      </c>
    </row>
    <row r="551" spans="2:262">
      <c r="B551" s="230">
        <v>190</v>
      </c>
      <c r="C551" s="229">
        <f t="shared" si="1370"/>
        <v>3.7109375000000029E-3</v>
      </c>
      <c r="D551" s="226">
        <f t="shared" ca="1" si="1113"/>
        <v>17.999999999854815</v>
      </c>
      <c r="E551" s="225">
        <f ca="1">GN361</f>
        <v>-1.4518650206313485E-10</v>
      </c>
      <c r="F551" s="224">
        <v>190</v>
      </c>
      <c r="G551" s="222">
        <f t="shared" si="1114"/>
        <v>0</v>
      </c>
      <c r="H551" s="222">
        <f t="shared" si="1115"/>
        <v>0</v>
      </c>
      <c r="I551" s="222">
        <f t="shared" si="1116"/>
        <v>0</v>
      </c>
      <c r="J551" s="222">
        <f t="shared" si="1117"/>
        <v>0</v>
      </c>
      <c r="K551" s="222">
        <f t="shared" si="1118"/>
        <v>0</v>
      </c>
      <c r="L551" s="222">
        <f t="shared" si="1119"/>
        <v>0</v>
      </c>
      <c r="M551" s="222">
        <f t="shared" si="1120"/>
        <v>0</v>
      </c>
      <c r="N551" s="222">
        <f t="shared" si="1121"/>
        <v>0</v>
      </c>
      <c r="O551" s="222">
        <f t="shared" si="1122"/>
        <v>0</v>
      </c>
      <c r="P551" s="222">
        <f t="shared" si="1123"/>
        <v>0</v>
      </c>
      <c r="Q551" s="222">
        <f t="shared" si="1124"/>
        <v>0</v>
      </c>
      <c r="R551" s="222">
        <f t="shared" si="1125"/>
        <v>0</v>
      </c>
      <c r="S551" s="222">
        <f t="shared" si="1126"/>
        <v>0</v>
      </c>
      <c r="T551" s="222">
        <f t="shared" si="1127"/>
        <v>0</v>
      </c>
      <c r="U551" s="222">
        <f t="shared" si="1128"/>
        <v>0</v>
      </c>
      <c r="V551" s="222">
        <f t="shared" si="1129"/>
        <v>0</v>
      </c>
      <c r="W551" s="222">
        <f t="shared" si="1130"/>
        <v>0</v>
      </c>
      <c r="X551" s="222">
        <f t="shared" si="1131"/>
        <v>0</v>
      </c>
      <c r="Y551" s="222">
        <f t="shared" si="1132"/>
        <v>0</v>
      </c>
      <c r="Z551" s="222">
        <f t="shared" si="1133"/>
        <v>0</v>
      </c>
      <c r="AA551" s="222">
        <f t="shared" si="1134"/>
        <v>0</v>
      </c>
      <c r="AB551" s="222">
        <f t="shared" si="1135"/>
        <v>0</v>
      </c>
      <c r="AC551" s="222">
        <f t="shared" si="1136"/>
        <v>0</v>
      </c>
      <c r="AD551" s="222">
        <f t="shared" si="1137"/>
        <v>0</v>
      </c>
      <c r="AE551" s="222">
        <f t="shared" si="1138"/>
        <v>0</v>
      </c>
      <c r="AF551" s="222">
        <f t="shared" si="1139"/>
        <v>0</v>
      </c>
      <c r="AG551" s="222">
        <f t="shared" si="1140"/>
        <v>0</v>
      </c>
      <c r="AH551" s="222">
        <f t="shared" si="1141"/>
        <v>0</v>
      </c>
      <c r="AI551" s="222">
        <f t="shared" si="1142"/>
        <v>0</v>
      </c>
      <c r="AJ551" s="222">
        <f t="shared" si="1143"/>
        <v>0</v>
      </c>
      <c r="AK551" s="222">
        <f t="shared" si="1144"/>
        <v>0</v>
      </c>
      <c r="AL551" s="222">
        <f t="shared" si="1145"/>
        <v>0</v>
      </c>
      <c r="AM551" s="222">
        <f t="shared" si="1146"/>
        <v>0</v>
      </c>
      <c r="AN551" s="222">
        <f t="shared" si="1147"/>
        <v>0</v>
      </c>
      <c r="AO551" s="222">
        <f t="shared" si="1148"/>
        <v>0</v>
      </c>
      <c r="AP551" s="222">
        <f t="shared" si="1149"/>
        <v>0</v>
      </c>
      <c r="AQ551" s="222">
        <f t="shared" si="1150"/>
        <v>0</v>
      </c>
      <c r="AR551" s="222">
        <f t="shared" si="1151"/>
        <v>0</v>
      </c>
      <c r="AS551" s="222">
        <f t="shared" si="1152"/>
        <v>0</v>
      </c>
      <c r="AT551" s="222">
        <f t="shared" si="1153"/>
        <v>0</v>
      </c>
      <c r="AU551" s="222">
        <f t="shared" si="1154"/>
        <v>0</v>
      </c>
      <c r="AV551" s="222">
        <f t="shared" si="1155"/>
        <v>0</v>
      </c>
      <c r="AW551" s="222">
        <f t="shared" si="1156"/>
        <v>0</v>
      </c>
      <c r="AX551" s="222">
        <f t="shared" si="1157"/>
        <v>0</v>
      </c>
      <c r="AY551" s="222">
        <f t="shared" si="1158"/>
        <v>0</v>
      </c>
      <c r="AZ551" s="222">
        <f t="shared" si="1159"/>
        <v>0</v>
      </c>
      <c r="BA551" s="222">
        <f t="shared" si="1160"/>
        <v>0</v>
      </c>
      <c r="BB551" s="222">
        <f t="shared" si="1161"/>
        <v>0</v>
      </c>
      <c r="BC551" s="222">
        <f t="shared" si="1162"/>
        <v>0</v>
      </c>
      <c r="BD551" s="222">
        <f t="shared" si="1163"/>
        <v>0</v>
      </c>
      <c r="BE551" s="222">
        <f t="shared" si="1164"/>
        <v>0</v>
      </c>
      <c r="BF551" s="222">
        <f t="shared" si="1165"/>
        <v>0</v>
      </c>
      <c r="BG551" s="222">
        <f t="shared" si="1166"/>
        <v>0</v>
      </c>
      <c r="BH551" s="222">
        <f t="shared" si="1167"/>
        <v>0</v>
      </c>
      <c r="BI551" s="222">
        <f t="shared" si="1168"/>
        <v>0</v>
      </c>
      <c r="BJ551" s="222">
        <f t="shared" si="1169"/>
        <v>0</v>
      </c>
      <c r="BK551" s="222">
        <f t="shared" si="1170"/>
        <v>0</v>
      </c>
      <c r="BL551" s="222">
        <f t="shared" si="1171"/>
        <v>0</v>
      </c>
      <c r="BM551" s="222">
        <f t="shared" si="1172"/>
        <v>0</v>
      </c>
      <c r="BN551" s="222">
        <f t="shared" si="1173"/>
        <v>0</v>
      </c>
      <c r="BO551" s="222">
        <f t="shared" si="1174"/>
        <v>0</v>
      </c>
      <c r="BP551" s="222">
        <f t="shared" si="1175"/>
        <v>0</v>
      </c>
      <c r="BQ551" s="222">
        <f t="shared" si="1176"/>
        <v>0</v>
      </c>
      <c r="BR551" s="222">
        <f t="shared" si="1177"/>
        <v>0</v>
      </c>
      <c r="BS551" s="222">
        <f t="shared" si="1178"/>
        <v>0</v>
      </c>
      <c r="BT551" s="222">
        <f t="shared" si="1179"/>
        <v>0</v>
      </c>
      <c r="BU551" s="222">
        <f t="shared" si="1180"/>
        <v>0</v>
      </c>
      <c r="BV551" s="222">
        <f t="shared" si="1181"/>
        <v>0</v>
      </c>
      <c r="BW551" s="222">
        <f t="shared" si="1182"/>
        <v>0</v>
      </c>
      <c r="BX551" s="222">
        <f t="shared" si="1183"/>
        <v>0</v>
      </c>
      <c r="BY551" s="222">
        <f t="shared" si="1184"/>
        <v>0</v>
      </c>
      <c r="BZ551" s="222">
        <f t="shared" si="1185"/>
        <v>0</v>
      </c>
      <c r="CA551" s="222">
        <f t="shared" si="1186"/>
        <v>0</v>
      </c>
      <c r="CB551" s="222">
        <f t="shared" si="1187"/>
        <v>0</v>
      </c>
      <c r="CC551" s="222">
        <f t="shared" si="1188"/>
        <v>0</v>
      </c>
      <c r="CD551" s="222">
        <f t="shared" si="1189"/>
        <v>0</v>
      </c>
      <c r="CE551" s="222">
        <f t="shared" si="1190"/>
        <v>0</v>
      </c>
      <c r="CF551" s="222">
        <f t="shared" si="1191"/>
        <v>0</v>
      </c>
      <c r="CG551" s="222">
        <f t="shared" si="1192"/>
        <v>0</v>
      </c>
      <c r="CH551" s="222">
        <f t="shared" si="1193"/>
        <v>0</v>
      </c>
      <c r="CI551" s="222">
        <f t="shared" si="1194"/>
        <v>0</v>
      </c>
      <c r="CJ551" s="222">
        <f t="shared" si="1195"/>
        <v>0</v>
      </c>
      <c r="CK551" s="222">
        <f t="shared" si="1196"/>
        <v>0</v>
      </c>
      <c r="CL551" s="222">
        <f t="shared" si="1197"/>
        <v>0</v>
      </c>
      <c r="CM551" s="222">
        <f t="shared" si="1198"/>
        <v>0</v>
      </c>
      <c r="CN551" s="222">
        <f t="shared" si="1199"/>
        <v>0</v>
      </c>
      <c r="CO551" s="222">
        <f t="shared" si="1200"/>
        <v>0</v>
      </c>
      <c r="CP551" s="222">
        <f t="shared" si="1201"/>
        <v>0</v>
      </c>
      <c r="CQ551" s="222">
        <f t="shared" si="1202"/>
        <v>0</v>
      </c>
      <c r="CR551" s="222">
        <f t="shared" si="1203"/>
        <v>0</v>
      </c>
      <c r="CS551" s="222">
        <f t="shared" si="1204"/>
        <v>0</v>
      </c>
      <c r="CT551" s="222">
        <f t="shared" si="1205"/>
        <v>0</v>
      </c>
      <c r="CU551" s="222">
        <f t="shared" si="1206"/>
        <v>0</v>
      </c>
      <c r="CV551" s="222">
        <f t="shared" si="1207"/>
        <v>0</v>
      </c>
      <c r="CW551" s="222">
        <f t="shared" si="1208"/>
        <v>0</v>
      </c>
      <c r="CX551" s="222">
        <f t="shared" si="1209"/>
        <v>0</v>
      </c>
      <c r="CY551" s="222">
        <f t="shared" si="1210"/>
        <v>0</v>
      </c>
      <c r="CZ551" s="222">
        <f t="shared" si="1211"/>
        <v>0</v>
      </c>
      <c r="DA551" s="222">
        <f t="shared" si="1212"/>
        <v>0</v>
      </c>
      <c r="DB551" s="222">
        <f t="shared" si="1213"/>
        <v>0</v>
      </c>
      <c r="DC551" s="222">
        <f t="shared" si="1214"/>
        <v>0</v>
      </c>
      <c r="DD551" s="222">
        <f t="shared" si="1215"/>
        <v>0</v>
      </c>
      <c r="DE551" s="222">
        <f t="shared" si="1216"/>
        <v>0</v>
      </c>
      <c r="DF551" s="222">
        <f t="shared" si="1217"/>
        <v>0</v>
      </c>
      <c r="DG551" s="222">
        <f t="shared" si="1218"/>
        <v>0</v>
      </c>
      <c r="DH551" s="222">
        <f t="shared" si="1219"/>
        <v>0</v>
      </c>
      <c r="DI551" s="222">
        <f t="shared" si="1220"/>
        <v>0</v>
      </c>
      <c r="DJ551" s="222">
        <f t="shared" si="1221"/>
        <v>0</v>
      </c>
      <c r="DK551" s="222">
        <f t="shared" si="1222"/>
        <v>0</v>
      </c>
      <c r="DL551" s="222">
        <f t="shared" si="1223"/>
        <v>0</v>
      </c>
      <c r="DM551" s="222">
        <f t="shared" si="1224"/>
        <v>0</v>
      </c>
      <c r="DN551" s="222">
        <f t="shared" si="1225"/>
        <v>0</v>
      </c>
      <c r="DO551" s="222">
        <f t="shared" si="1226"/>
        <v>0</v>
      </c>
      <c r="DP551" s="222">
        <f t="shared" si="1227"/>
        <v>0</v>
      </c>
      <c r="DQ551" s="222">
        <f t="shared" si="1228"/>
        <v>0</v>
      </c>
      <c r="DR551" s="222">
        <f t="shared" si="1229"/>
        <v>0</v>
      </c>
      <c r="DS551" s="222">
        <f t="shared" si="1230"/>
        <v>0</v>
      </c>
      <c r="DT551" s="222">
        <f t="shared" si="1231"/>
        <v>0</v>
      </c>
      <c r="DU551" s="222">
        <f t="shared" si="1232"/>
        <v>0</v>
      </c>
      <c r="DV551" s="222">
        <f t="shared" si="1233"/>
        <v>0</v>
      </c>
      <c r="DW551" s="222">
        <f t="shared" si="1234"/>
        <v>0</v>
      </c>
      <c r="DX551" s="222">
        <f t="shared" si="1235"/>
        <v>0</v>
      </c>
      <c r="DY551" s="222">
        <f t="shared" si="1236"/>
        <v>0</v>
      </c>
      <c r="DZ551" s="222">
        <f t="shared" si="1237"/>
        <v>0</v>
      </c>
      <c r="EA551" s="222">
        <f t="shared" si="1238"/>
        <v>0</v>
      </c>
      <c r="EB551" s="222">
        <f t="shared" si="1239"/>
        <v>0</v>
      </c>
      <c r="EC551" s="222">
        <f t="shared" si="1240"/>
        <v>0</v>
      </c>
      <c r="ED551" s="222">
        <f t="shared" si="1241"/>
        <v>0</v>
      </c>
      <c r="EE551" s="222">
        <f t="shared" si="1242"/>
        <v>0</v>
      </c>
      <c r="EF551" s="222">
        <f t="shared" si="1243"/>
        <v>0</v>
      </c>
      <c r="EG551" s="222">
        <f t="shared" si="1244"/>
        <v>0</v>
      </c>
      <c r="EH551" s="222">
        <f t="shared" si="1245"/>
        <v>0</v>
      </c>
      <c r="EI551" s="222">
        <f t="shared" si="1246"/>
        <v>0</v>
      </c>
      <c r="EJ551" s="222">
        <f t="shared" si="1247"/>
        <v>0</v>
      </c>
      <c r="EK551" s="222">
        <f t="shared" si="1248"/>
        <v>0</v>
      </c>
      <c r="EL551" s="222">
        <f t="shared" si="1249"/>
        <v>0</v>
      </c>
      <c r="EM551" s="222">
        <f t="shared" si="1250"/>
        <v>0</v>
      </c>
      <c r="EN551" s="222">
        <f t="shared" si="1251"/>
        <v>0</v>
      </c>
      <c r="EO551" s="222">
        <f t="shared" si="1252"/>
        <v>0</v>
      </c>
      <c r="EP551" s="222">
        <f t="shared" si="1253"/>
        <v>0</v>
      </c>
      <c r="EQ551" s="222">
        <f t="shared" si="1254"/>
        <v>0</v>
      </c>
      <c r="ER551" s="222">
        <f t="shared" si="1255"/>
        <v>0</v>
      </c>
      <c r="ES551" s="222">
        <f t="shared" si="1256"/>
        <v>0</v>
      </c>
      <c r="ET551" s="222">
        <f t="shared" si="1257"/>
        <v>0</v>
      </c>
      <c r="EU551" s="222">
        <f t="shared" si="1258"/>
        <v>0</v>
      </c>
      <c r="EV551" s="222">
        <f t="shared" si="1259"/>
        <v>0</v>
      </c>
      <c r="EW551" s="222">
        <f t="shared" si="1260"/>
        <v>0</v>
      </c>
      <c r="EX551" s="222">
        <f t="shared" si="1261"/>
        <v>0</v>
      </c>
      <c r="EY551" s="222">
        <f t="shared" si="1262"/>
        <v>0</v>
      </c>
      <c r="EZ551" s="222">
        <f t="shared" si="1263"/>
        <v>0</v>
      </c>
      <c r="FA551" s="222">
        <f t="shared" si="1264"/>
        <v>0</v>
      </c>
      <c r="FB551" s="222">
        <f t="shared" si="1265"/>
        <v>0</v>
      </c>
      <c r="FC551" s="222">
        <f t="shared" si="1266"/>
        <v>0</v>
      </c>
      <c r="FD551" s="222">
        <f t="shared" si="1267"/>
        <v>0</v>
      </c>
      <c r="FE551" s="222">
        <f t="shared" si="1268"/>
        <v>0</v>
      </c>
      <c r="FF551" s="222">
        <f t="shared" si="1269"/>
        <v>0</v>
      </c>
      <c r="FG551" s="222">
        <f t="shared" si="1270"/>
        <v>0</v>
      </c>
      <c r="FH551" s="222">
        <f t="shared" si="1271"/>
        <v>0</v>
      </c>
      <c r="FI551" s="222">
        <f t="shared" si="1272"/>
        <v>0</v>
      </c>
      <c r="FJ551" s="222">
        <f t="shared" si="1273"/>
        <v>0</v>
      </c>
      <c r="FK551" s="222">
        <f t="shared" si="1274"/>
        <v>0</v>
      </c>
      <c r="FL551" s="222">
        <f t="shared" si="1275"/>
        <v>0</v>
      </c>
      <c r="FM551" s="222">
        <f t="shared" si="1276"/>
        <v>0</v>
      </c>
      <c r="FN551" s="222">
        <f t="shared" si="1277"/>
        <v>0</v>
      </c>
      <c r="FO551" s="222">
        <f t="shared" si="1278"/>
        <v>0</v>
      </c>
      <c r="FP551" s="222">
        <f t="shared" si="1279"/>
        <v>0</v>
      </c>
      <c r="FQ551" s="222">
        <f t="shared" si="1280"/>
        <v>0</v>
      </c>
      <c r="FR551" s="222">
        <f t="shared" si="1281"/>
        <v>0</v>
      </c>
      <c r="FS551" s="222">
        <f t="shared" si="1282"/>
        <v>0</v>
      </c>
      <c r="FT551" s="222">
        <f t="shared" si="1283"/>
        <v>0</v>
      </c>
      <c r="FU551" s="222">
        <f t="shared" si="1284"/>
        <v>0</v>
      </c>
      <c r="FV551" s="222">
        <f t="shared" si="1285"/>
        <v>0</v>
      </c>
      <c r="FW551" s="222">
        <f t="shared" si="1286"/>
        <v>0</v>
      </c>
      <c r="FX551" s="222">
        <f t="shared" si="1287"/>
        <v>0</v>
      </c>
      <c r="FY551" s="222">
        <f t="shared" si="1288"/>
        <v>0</v>
      </c>
      <c r="FZ551" s="222">
        <f t="shared" si="1289"/>
        <v>0</v>
      </c>
      <c r="GA551" s="222">
        <f t="shared" si="1290"/>
        <v>0</v>
      </c>
      <c r="GB551" s="222">
        <f t="shared" si="1291"/>
        <v>0</v>
      </c>
      <c r="GC551" s="222">
        <f t="shared" si="1292"/>
        <v>0</v>
      </c>
      <c r="GD551" s="222">
        <f t="shared" si="1293"/>
        <v>0</v>
      </c>
      <c r="GE551" s="222">
        <f t="shared" si="1294"/>
        <v>0</v>
      </c>
      <c r="GF551" s="222">
        <f t="shared" si="1295"/>
        <v>0</v>
      </c>
      <c r="GG551" s="222">
        <f t="shared" si="1296"/>
        <v>0</v>
      </c>
      <c r="GH551" s="222">
        <f t="shared" si="1297"/>
        <v>0</v>
      </c>
      <c r="GI551" s="222">
        <f t="shared" si="1298"/>
        <v>0</v>
      </c>
      <c r="GJ551" s="222">
        <f t="shared" si="1299"/>
        <v>0</v>
      </c>
      <c r="GK551" s="222">
        <f t="shared" si="1300"/>
        <v>0</v>
      </c>
      <c r="GL551" s="222">
        <f t="shared" si="1301"/>
        <v>0</v>
      </c>
      <c r="GM551" s="222">
        <f t="shared" si="1302"/>
        <v>0</v>
      </c>
      <c r="GN551" s="222">
        <f t="shared" si="1303"/>
        <v>0</v>
      </c>
      <c r="GO551" s="222">
        <f t="shared" si="1304"/>
        <v>0</v>
      </c>
      <c r="GP551" s="222">
        <f t="shared" si="1305"/>
        <v>0</v>
      </c>
      <c r="GQ551" s="222">
        <f t="shared" si="1306"/>
        <v>0</v>
      </c>
      <c r="GR551" s="222">
        <f t="shared" si="1307"/>
        <v>0</v>
      </c>
      <c r="GS551" s="222">
        <f t="shared" si="1308"/>
        <v>0</v>
      </c>
      <c r="GT551" s="222">
        <f t="shared" si="1309"/>
        <v>0</v>
      </c>
      <c r="GU551" s="222">
        <f t="shared" si="1310"/>
        <v>0</v>
      </c>
      <c r="GV551" s="222">
        <f t="shared" si="1311"/>
        <v>0</v>
      </c>
      <c r="GW551" s="222">
        <f t="shared" si="1312"/>
        <v>0</v>
      </c>
      <c r="GX551" s="222">
        <f t="shared" si="1313"/>
        <v>0</v>
      </c>
      <c r="GY551" s="222">
        <f t="shared" si="1314"/>
        <v>0</v>
      </c>
      <c r="GZ551" s="222">
        <f t="shared" si="1315"/>
        <v>0</v>
      </c>
      <c r="HA551" s="222">
        <f t="shared" si="1316"/>
        <v>0</v>
      </c>
      <c r="HB551" s="222">
        <f t="shared" si="1317"/>
        <v>0</v>
      </c>
      <c r="HC551" s="222">
        <f t="shared" si="1318"/>
        <v>0</v>
      </c>
      <c r="HD551" s="222">
        <f t="shared" si="1319"/>
        <v>0</v>
      </c>
      <c r="HE551" s="222">
        <f t="shared" si="1320"/>
        <v>0</v>
      </c>
      <c r="HF551" s="222">
        <f t="shared" si="1321"/>
        <v>0</v>
      </c>
      <c r="HG551" s="222">
        <f t="shared" si="1322"/>
        <v>0</v>
      </c>
      <c r="HH551" s="222">
        <f t="shared" si="1323"/>
        <v>0</v>
      </c>
      <c r="HI551" s="222">
        <f t="shared" si="1324"/>
        <v>0</v>
      </c>
      <c r="HJ551" s="222">
        <f t="shared" si="1325"/>
        <v>0</v>
      </c>
      <c r="HK551" s="222">
        <f t="shared" si="1326"/>
        <v>0</v>
      </c>
      <c r="HL551" s="222">
        <f t="shared" si="1327"/>
        <v>0</v>
      </c>
      <c r="HM551" s="222">
        <f t="shared" si="1328"/>
        <v>0</v>
      </c>
      <c r="HN551" s="222">
        <f t="shared" si="1329"/>
        <v>0</v>
      </c>
      <c r="HO551" s="222">
        <f t="shared" si="1330"/>
        <v>0</v>
      </c>
      <c r="HP551" s="222">
        <f t="shared" si="1331"/>
        <v>0</v>
      </c>
      <c r="HQ551" s="222">
        <f t="shared" si="1332"/>
        <v>0</v>
      </c>
      <c r="HR551" s="222">
        <f t="shared" si="1333"/>
        <v>0</v>
      </c>
      <c r="HS551" s="222">
        <f t="shared" si="1334"/>
        <v>0</v>
      </c>
      <c r="HT551" s="222">
        <f t="shared" si="1335"/>
        <v>0</v>
      </c>
      <c r="HU551" s="222">
        <f t="shared" si="1336"/>
        <v>0</v>
      </c>
      <c r="HV551" s="222">
        <f t="shared" si="1337"/>
        <v>0</v>
      </c>
      <c r="HW551" s="222">
        <f t="shared" si="1338"/>
        <v>0</v>
      </c>
      <c r="HX551" s="222">
        <f t="shared" si="1339"/>
        <v>0</v>
      </c>
      <c r="HY551" s="222">
        <f t="shared" si="1340"/>
        <v>0</v>
      </c>
      <c r="HZ551" s="222">
        <f t="shared" si="1341"/>
        <v>0</v>
      </c>
      <c r="IA551" s="222">
        <f t="shared" si="1342"/>
        <v>0</v>
      </c>
      <c r="IB551" s="222">
        <f t="shared" si="1343"/>
        <v>0</v>
      </c>
      <c r="IC551" s="222">
        <f t="shared" si="1344"/>
        <v>0</v>
      </c>
      <c r="ID551" s="222">
        <f t="shared" si="1345"/>
        <v>0</v>
      </c>
      <c r="IE551" s="222">
        <f t="shared" si="1346"/>
        <v>0</v>
      </c>
      <c r="IF551" s="222">
        <f t="shared" si="1347"/>
        <v>0</v>
      </c>
      <c r="IG551" s="222">
        <f t="shared" si="1348"/>
        <v>0</v>
      </c>
      <c r="IH551" s="222">
        <f t="shared" si="1349"/>
        <v>0</v>
      </c>
      <c r="II551" s="222">
        <f t="shared" si="1350"/>
        <v>0</v>
      </c>
      <c r="IJ551" s="222">
        <f t="shared" si="1351"/>
        <v>0</v>
      </c>
      <c r="IK551" s="222">
        <f t="shared" si="1352"/>
        <v>0</v>
      </c>
      <c r="IL551" s="222">
        <f t="shared" si="1353"/>
        <v>0</v>
      </c>
      <c r="IM551" s="222">
        <f t="shared" si="1354"/>
        <v>0</v>
      </c>
      <c r="IN551" s="222">
        <f t="shared" si="1355"/>
        <v>0</v>
      </c>
      <c r="IO551" s="222">
        <f t="shared" si="1356"/>
        <v>0</v>
      </c>
      <c r="IP551" s="222">
        <f t="shared" si="1357"/>
        <v>0</v>
      </c>
      <c r="IQ551" s="222">
        <f t="shared" si="1358"/>
        <v>0</v>
      </c>
      <c r="IR551" s="222">
        <f t="shared" si="1359"/>
        <v>0</v>
      </c>
      <c r="IS551" s="222">
        <f t="shared" si="1360"/>
        <v>0</v>
      </c>
      <c r="IT551" s="222">
        <f t="shared" si="1361"/>
        <v>0</v>
      </c>
      <c r="IU551" s="222">
        <f t="shared" si="1362"/>
        <v>0</v>
      </c>
      <c r="IV551" s="222">
        <f t="shared" si="1363"/>
        <v>0</v>
      </c>
      <c r="IW551" s="222">
        <f t="shared" si="1364"/>
        <v>0</v>
      </c>
      <c r="IX551" s="222">
        <f t="shared" si="1365"/>
        <v>0</v>
      </c>
      <c r="IY551" s="222">
        <f t="shared" si="1366"/>
        <v>0</v>
      </c>
      <c r="IZ551" s="222">
        <f t="shared" si="1367"/>
        <v>0</v>
      </c>
      <c r="JA551" s="222">
        <f t="shared" si="1368"/>
        <v>0</v>
      </c>
      <c r="JB551" s="222">
        <f t="shared" si="1369"/>
        <v>0</v>
      </c>
    </row>
    <row r="552" spans="2:262">
      <c r="B552" s="230">
        <v>191</v>
      </c>
      <c r="C552" s="229">
        <f t="shared" si="1370"/>
        <v>3.7304687500000029E-3</v>
      </c>
      <c r="D552" s="226">
        <f t="shared" ca="1" si="1113"/>
        <v>17.999999999836739</v>
      </c>
      <c r="E552" s="225">
        <f ca="1">GO361</f>
        <v>-1.6326166427227536E-10</v>
      </c>
      <c r="F552" s="224">
        <v>191</v>
      </c>
      <c r="G552" s="222">
        <f t="shared" si="1114"/>
        <v>0</v>
      </c>
      <c r="H552" s="222">
        <f t="shared" si="1115"/>
        <v>0</v>
      </c>
      <c r="I552" s="222">
        <f t="shared" si="1116"/>
        <v>0</v>
      </c>
      <c r="J552" s="222">
        <f t="shared" si="1117"/>
        <v>0</v>
      </c>
      <c r="K552" s="222">
        <f t="shared" si="1118"/>
        <v>0</v>
      </c>
      <c r="L552" s="222">
        <f t="shared" si="1119"/>
        <v>0</v>
      </c>
      <c r="M552" s="222">
        <f t="shared" si="1120"/>
        <v>0</v>
      </c>
      <c r="N552" s="222">
        <f t="shared" si="1121"/>
        <v>0</v>
      </c>
      <c r="O552" s="222">
        <f t="shared" si="1122"/>
        <v>0</v>
      </c>
      <c r="P552" s="222">
        <f t="shared" si="1123"/>
        <v>0</v>
      </c>
      <c r="Q552" s="222">
        <f t="shared" si="1124"/>
        <v>0</v>
      </c>
      <c r="R552" s="222">
        <f t="shared" si="1125"/>
        <v>0</v>
      </c>
      <c r="S552" s="222">
        <f t="shared" si="1126"/>
        <v>0</v>
      </c>
      <c r="T552" s="222">
        <f t="shared" si="1127"/>
        <v>0</v>
      </c>
      <c r="U552" s="222">
        <f t="shared" si="1128"/>
        <v>0</v>
      </c>
      <c r="V552" s="222">
        <f t="shared" si="1129"/>
        <v>0</v>
      </c>
      <c r="W552" s="222">
        <f t="shared" si="1130"/>
        <v>0</v>
      </c>
      <c r="X552" s="222">
        <f t="shared" si="1131"/>
        <v>0</v>
      </c>
      <c r="Y552" s="222">
        <f t="shared" si="1132"/>
        <v>0</v>
      </c>
      <c r="Z552" s="222">
        <f t="shared" si="1133"/>
        <v>0</v>
      </c>
      <c r="AA552" s="222">
        <f t="shared" si="1134"/>
        <v>0</v>
      </c>
      <c r="AB552" s="222">
        <f t="shared" si="1135"/>
        <v>0</v>
      </c>
      <c r="AC552" s="222">
        <f t="shared" si="1136"/>
        <v>0</v>
      </c>
      <c r="AD552" s="222">
        <f t="shared" si="1137"/>
        <v>0</v>
      </c>
      <c r="AE552" s="222">
        <f t="shared" si="1138"/>
        <v>0</v>
      </c>
      <c r="AF552" s="222">
        <f t="shared" si="1139"/>
        <v>0</v>
      </c>
      <c r="AG552" s="222">
        <f t="shared" si="1140"/>
        <v>0</v>
      </c>
      <c r="AH552" s="222">
        <f t="shared" si="1141"/>
        <v>0</v>
      </c>
      <c r="AI552" s="222">
        <f t="shared" si="1142"/>
        <v>0</v>
      </c>
      <c r="AJ552" s="222">
        <f t="shared" si="1143"/>
        <v>0</v>
      </c>
      <c r="AK552" s="222">
        <f t="shared" si="1144"/>
        <v>0</v>
      </c>
      <c r="AL552" s="222">
        <f t="shared" si="1145"/>
        <v>0</v>
      </c>
      <c r="AM552" s="222">
        <f t="shared" si="1146"/>
        <v>0</v>
      </c>
      <c r="AN552" s="222">
        <f t="shared" si="1147"/>
        <v>0</v>
      </c>
      <c r="AO552" s="222">
        <f t="shared" si="1148"/>
        <v>0</v>
      </c>
      <c r="AP552" s="222">
        <f t="shared" si="1149"/>
        <v>0</v>
      </c>
      <c r="AQ552" s="222">
        <f t="shared" si="1150"/>
        <v>0</v>
      </c>
      <c r="AR552" s="222">
        <f t="shared" si="1151"/>
        <v>0</v>
      </c>
      <c r="AS552" s="222">
        <f t="shared" si="1152"/>
        <v>0</v>
      </c>
      <c r="AT552" s="222">
        <f t="shared" si="1153"/>
        <v>0</v>
      </c>
      <c r="AU552" s="222">
        <f t="shared" si="1154"/>
        <v>0</v>
      </c>
      <c r="AV552" s="222">
        <f t="shared" si="1155"/>
        <v>0</v>
      </c>
      <c r="AW552" s="222">
        <f t="shared" si="1156"/>
        <v>0</v>
      </c>
      <c r="AX552" s="222">
        <f t="shared" si="1157"/>
        <v>0</v>
      </c>
      <c r="AY552" s="222">
        <f t="shared" si="1158"/>
        <v>0</v>
      </c>
      <c r="AZ552" s="222">
        <f t="shared" si="1159"/>
        <v>0</v>
      </c>
      <c r="BA552" s="222">
        <f t="shared" si="1160"/>
        <v>0</v>
      </c>
      <c r="BB552" s="222">
        <f t="shared" si="1161"/>
        <v>0</v>
      </c>
      <c r="BC552" s="222">
        <f t="shared" si="1162"/>
        <v>0</v>
      </c>
      <c r="BD552" s="222">
        <f t="shared" si="1163"/>
        <v>0</v>
      </c>
      <c r="BE552" s="222">
        <f t="shared" si="1164"/>
        <v>0</v>
      </c>
      <c r="BF552" s="222">
        <f t="shared" si="1165"/>
        <v>0</v>
      </c>
      <c r="BG552" s="222">
        <f t="shared" si="1166"/>
        <v>0</v>
      </c>
      <c r="BH552" s="222">
        <f t="shared" si="1167"/>
        <v>0</v>
      </c>
      <c r="BI552" s="222">
        <f t="shared" si="1168"/>
        <v>0</v>
      </c>
      <c r="BJ552" s="222">
        <f t="shared" si="1169"/>
        <v>0</v>
      </c>
      <c r="BK552" s="222">
        <f t="shared" si="1170"/>
        <v>0</v>
      </c>
      <c r="BL552" s="222">
        <f t="shared" si="1171"/>
        <v>0</v>
      </c>
      <c r="BM552" s="222">
        <f t="shared" si="1172"/>
        <v>0</v>
      </c>
      <c r="BN552" s="222">
        <f t="shared" si="1173"/>
        <v>0</v>
      </c>
      <c r="BO552" s="222">
        <f t="shared" si="1174"/>
        <v>0</v>
      </c>
      <c r="BP552" s="222">
        <f t="shared" si="1175"/>
        <v>0</v>
      </c>
      <c r="BQ552" s="222">
        <f t="shared" si="1176"/>
        <v>0</v>
      </c>
      <c r="BR552" s="222">
        <f t="shared" si="1177"/>
        <v>0</v>
      </c>
      <c r="BS552" s="222">
        <f t="shared" si="1178"/>
        <v>0</v>
      </c>
      <c r="BT552" s="222">
        <f t="shared" si="1179"/>
        <v>0</v>
      </c>
      <c r="BU552" s="222">
        <f t="shared" si="1180"/>
        <v>0</v>
      </c>
      <c r="BV552" s="222">
        <f t="shared" si="1181"/>
        <v>0</v>
      </c>
      <c r="BW552" s="222">
        <f t="shared" si="1182"/>
        <v>0</v>
      </c>
      <c r="BX552" s="222">
        <f t="shared" si="1183"/>
        <v>0</v>
      </c>
      <c r="BY552" s="222">
        <f t="shared" si="1184"/>
        <v>0</v>
      </c>
      <c r="BZ552" s="222">
        <f t="shared" si="1185"/>
        <v>0</v>
      </c>
      <c r="CA552" s="222">
        <f t="shared" si="1186"/>
        <v>0</v>
      </c>
      <c r="CB552" s="222">
        <f t="shared" si="1187"/>
        <v>0</v>
      </c>
      <c r="CC552" s="222">
        <f t="shared" si="1188"/>
        <v>0</v>
      </c>
      <c r="CD552" s="222">
        <f t="shared" si="1189"/>
        <v>0</v>
      </c>
      <c r="CE552" s="222">
        <f t="shared" si="1190"/>
        <v>0</v>
      </c>
      <c r="CF552" s="222">
        <f t="shared" si="1191"/>
        <v>0</v>
      </c>
      <c r="CG552" s="222">
        <f t="shared" si="1192"/>
        <v>0</v>
      </c>
      <c r="CH552" s="222">
        <f t="shared" si="1193"/>
        <v>0</v>
      </c>
      <c r="CI552" s="222">
        <f t="shared" si="1194"/>
        <v>0</v>
      </c>
      <c r="CJ552" s="222">
        <f t="shared" si="1195"/>
        <v>0</v>
      </c>
      <c r="CK552" s="222">
        <f t="shared" si="1196"/>
        <v>0</v>
      </c>
      <c r="CL552" s="222">
        <f t="shared" si="1197"/>
        <v>0</v>
      </c>
      <c r="CM552" s="222">
        <f t="shared" si="1198"/>
        <v>0</v>
      </c>
      <c r="CN552" s="222">
        <f t="shared" si="1199"/>
        <v>0</v>
      </c>
      <c r="CO552" s="222">
        <f t="shared" si="1200"/>
        <v>0</v>
      </c>
      <c r="CP552" s="222">
        <f t="shared" si="1201"/>
        <v>0</v>
      </c>
      <c r="CQ552" s="222">
        <f t="shared" si="1202"/>
        <v>0</v>
      </c>
      <c r="CR552" s="222">
        <f t="shared" si="1203"/>
        <v>0</v>
      </c>
      <c r="CS552" s="222">
        <f t="shared" si="1204"/>
        <v>0</v>
      </c>
      <c r="CT552" s="222">
        <f t="shared" si="1205"/>
        <v>0</v>
      </c>
      <c r="CU552" s="222">
        <f t="shared" si="1206"/>
        <v>0</v>
      </c>
      <c r="CV552" s="222">
        <f t="shared" si="1207"/>
        <v>0</v>
      </c>
      <c r="CW552" s="222">
        <f t="shared" si="1208"/>
        <v>0</v>
      </c>
      <c r="CX552" s="222">
        <f t="shared" si="1209"/>
        <v>0</v>
      </c>
      <c r="CY552" s="222">
        <f t="shared" si="1210"/>
        <v>0</v>
      </c>
      <c r="CZ552" s="222">
        <f t="shared" si="1211"/>
        <v>0</v>
      </c>
      <c r="DA552" s="222">
        <f t="shared" si="1212"/>
        <v>0</v>
      </c>
      <c r="DB552" s="222">
        <f t="shared" si="1213"/>
        <v>0</v>
      </c>
      <c r="DC552" s="222">
        <f t="shared" si="1214"/>
        <v>0</v>
      </c>
      <c r="DD552" s="222">
        <f t="shared" si="1215"/>
        <v>0</v>
      </c>
      <c r="DE552" s="222">
        <f t="shared" si="1216"/>
        <v>0</v>
      </c>
      <c r="DF552" s="222">
        <f t="shared" si="1217"/>
        <v>0</v>
      </c>
      <c r="DG552" s="222">
        <f t="shared" si="1218"/>
        <v>0</v>
      </c>
      <c r="DH552" s="222">
        <f t="shared" si="1219"/>
        <v>0</v>
      </c>
      <c r="DI552" s="222">
        <f t="shared" si="1220"/>
        <v>0</v>
      </c>
      <c r="DJ552" s="222">
        <f t="shared" si="1221"/>
        <v>0</v>
      </c>
      <c r="DK552" s="222">
        <f t="shared" si="1222"/>
        <v>0</v>
      </c>
      <c r="DL552" s="222">
        <f t="shared" si="1223"/>
        <v>0</v>
      </c>
      <c r="DM552" s="222">
        <f t="shared" si="1224"/>
        <v>0</v>
      </c>
      <c r="DN552" s="222">
        <f t="shared" si="1225"/>
        <v>0</v>
      </c>
      <c r="DO552" s="222">
        <f t="shared" si="1226"/>
        <v>0</v>
      </c>
      <c r="DP552" s="222">
        <f t="shared" si="1227"/>
        <v>0</v>
      </c>
      <c r="DQ552" s="222">
        <f t="shared" si="1228"/>
        <v>0</v>
      </c>
      <c r="DR552" s="222">
        <f t="shared" si="1229"/>
        <v>0</v>
      </c>
      <c r="DS552" s="222">
        <f t="shared" si="1230"/>
        <v>0</v>
      </c>
      <c r="DT552" s="222">
        <f t="shared" si="1231"/>
        <v>0</v>
      </c>
      <c r="DU552" s="222">
        <f t="shared" si="1232"/>
        <v>0</v>
      </c>
      <c r="DV552" s="222">
        <f t="shared" si="1233"/>
        <v>0</v>
      </c>
      <c r="DW552" s="222">
        <f t="shared" si="1234"/>
        <v>0</v>
      </c>
      <c r="DX552" s="222">
        <f t="shared" si="1235"/>
        <v>0</v>
      </c>
      <c r="DY552" s="222">
        <f t="shared" si="1236"/>
        <v>0</v>
      </c>
      <c r="DZ552" s="222">
        <f t="shared" si="1237"/>
        <v>0</v>
      </c>
      <c r="EA552" s="222">
        <f t="shared" si="1238"/>
        <v>0</v>
      </c>
      <c r="EB552" s="222">
        <f t="shared" si="1239"/>
        <v>0</v>
      </c>
      <c r="EC552" s="222">
        <f t="shared" si="1240"/>
        <v>0</v>
      </c>
      <c r="ED552" s="222">
        <f t="shared" si="1241"/>
        <v>0</v>
      </c>
      <c r="EE552" s="222">
        <f t="shared" si="1242"/>
        <v>0</v>
      </c>
      <c r="EF552" s="222">
        <f t="shared" si="1243"/>
        <v>0</v>
      </c>
      <c r="EG552" s="222">
        <f t="shared" si="1244"/>
        <v>0</v>
      </c>
      <c r="EH552" s="222">
        <f t="shared" si="1245"/>
        <v>0</v>
      </c>
      <c r="EI552" s="222">
        <f t="shared" si="1246"/>
        <v>0</v>
      </c>
      <c r="EJ552" s="222">
        <f t="shared" si="1247"/>
        <v>0</v>
      </c>
      <c r="EK552" s="222">
        <f t="shared" si="1248"/>
        <v>0</v>
      </c>
      <c r="EL552" s="222">
        <f t="shared" si="1249"/>
        <v>0</v>
      </c>
      <c r="EM552" s="222">
        <f t="shared" si="1250"/>
        <v>0</v>
      </c>
      <c r="EN552" s="222">
        <f t="shared" si="1251"/>
        <v>0</v>
      </c>
      <c r="EO552" s="222">
        <f t="shared" si="1252"/>
        <v>0</v>
      </c>
      <c r="EP552" s="222">
        <f t="shared" si="1253"/>
        <v>0</v>
      </c>
      <c r="EQ552" s="222">
        <f t="shared" si="1254"/>
        <v>0</v>
      </c>
      <c r="ER552" s="222">
        <f t="shared" si="1255"/>
        <v>0</v>
      </c>
      <c r="ES552" s="222">
        <f t="shared" si="1256"/>
        <v>0</v>
      </c>
      <c r="ET552" s="222">
        <f t="shared" si="1257"/>
        <v>0</v>
      </c>
      <c r="EU552" s="222">
        <f t="shared" si="1258"/>
        <v>0</v>
      </c>
      <c r="EV552" s="222">
        <f t="shared" si="1259"/>
        <v>0</v>
      </c>
      <c r="EW552" s="222">
        <f t="shared" si="1260"/>
        <v>0</v>
      </c>
      <c r="EX552" s="222">
        <f t="shared" si="1261"/>
        <v>0</v>
      </c>
      <c r="EY552" s="222">
        <f t="shared" si="1262"/>
        <v>0</v>
      </c>
      <c r="EZ552" s="222">
        <f t="shared" si="1263"/>
        <v>0</v>
      </c>
      <c r="FA552" s="222">
        <f t="shared" si="1264"/>
        <v>0</v>
      </c>
      <c r="FB552" s="222">
        <f t="shared" si="1265"/>
        <v>0</v>
      </c>
      <c r="FC552" s="222">
        <f t="shared" si="1266"/>
        <v>0</v>
      </c>
      <c r="FD552" s="222">
        <f t="shared" si="1267"/>
        <v>0</v>
      </c>
      <c r="FE552" s="222">
        <f t="shared" si="1268"/>
        <v>0</v>
      </c>
      <c r="FF552" s="222">
        <f t="shared" si="1269"/>
        <v>0</v>
      </c>
      <c r="FG552" s="222">
        <f t="shared" si="1270"/>
        <v>0</v>
      </c>
      <c r="FH552" s="222">
        <f t="shared" si="1271"/>
        <v>0</v>
      </c>
      <c r="FI552" s="222">
        <f t="shared" si="1272"/>
        <v>0</v>
      </c>
      <c r="FJ552" s="222">
        <f t="shared" si="1273"/>
        <v>0</v>
      </c>
      <c r="FK552" s="222">
        <f t="shared" si="1274"/>
        <v>0</v>
      </c>
      <c r="FL552" s="222">
        <f t="shared" si="1275"/>
        <v>0</v>
      </c>
      <c r="FM552" s="222">
        <f t="shared" si="1276"/>
        <v>0</v>
      </c>
      <c r="FN552" s="222">
        <f t="shared" si="1277"/>
        <v>0</v>
      </c>
      <c r="FO552" s="222">
        <f t="shared" si="1278"/>
        <v>0</v>
      </c>
      <c r="FP552" s="222">
        <f t="shared" si="1279"/>
        <v>0</v>
      </c>
      <c r="FQ552" s="222">
        <f t="shared" si="1280"/>
        <v>0</v>
      </c>
      <c r="FR552" s="222">
        <f t="shared" si="1281"/>
        <v>0</v>
      </c>
      <c r="FS552" s="222">
        <f t="shared" si="1282"/>
        <v>0</v>
      </c>
      <c r="FT552" s="222">
        <f t="shared" si="1283"/>
        <v>0</v>
      </c>
      <c r="FU552" s="222">
        <f t="shared" si="1284"/>
        <v>0</v>
      </c>
      <c r="FV552" s="222">
        <f t="shared" si="1285"/>
        <v>0</v>
      </c>
      <c r="FW552" s="222">
        <f t="shared" si="1286"/>
        <v>0</v>
      </c>
      <c r="FX552" s="222">
        <f t="shared" si="1287"/>
        <v>0</v>
      </c>
      <c r="FY552" s="222">
        <f t="shared" si="1288"/>
        <v>0</v>
      </c>
      <c r="FZ552" s="222">
        <f t="shared" si="1289"/>
        <v>0</v>
      </c>
      <c r="GA552" s="222">
        <f t="shared" si="1290"/>
        <v>0</v>
      </c>
      <c r="GB552" s="222">
        <f t="shared" si="1291"/>
        <v>0</v>
      </c>
      <c r="GC552" s="222">
        <f t="shared" si="1292"/>
        <v>0</v>
      </c>
      <c r="GD552" s="222">
        <f t="shared" si="1293"/>
        <v>0</v>
      </c>
      <c r="GE552" s="222">
        <f t="shared" si="1294"/>
        <v>0</v>
      </c>
      <c r="GF552" s="222">
        <f t="shared" si="1295"/>
        <v>0</v>
      </c>
      <c r="GG552" s="222">
        <f t="shared" si="1296"/>
        <v>0</v>
      </c>
      <c r="GH552" s="222">
        <f t="shared" si="1297"/>
        <v>0</v>
      </c>
      <c r="GI552" s="222">
        <f t="shared" si="1298"/>
        <v>0</v>
      </c>
      <c r="GJ552" s="222">
        <f t="shared" si="1299"/>
        <v>0</v>
      </c>
      <c r="GK552" s="222">
        <f t="shared" si="1300"/>
        <v>0</v>
      </c>
      <c r="GL552" s="222">
        <f t="shared" si="1301"/>
        <v>0</v>
      </c>
      <c r="GM552" s="222">
        <f t="shared" si="1302"/>
        <v>0</v>
      </c>
      <c r="GN552" s="222">
        <f t="shared" si="1303"/>
        <v>0</v>
      </c>
      <c r="GO552" s="222">
        <f t="shared" si="1304"/>
        <v>0</v>
      </c>
      <c r="GP552" s="222">
        <f t="shared" si="1305"/>
        <v>0</v>
      </c>
      <c r="GQ552" s="222">
        <f t="shared" si="1306"/>
        <v>0</v>
      </c>
      <c r="GR552" s="222">
        <f t="shared" si="1307"/>
        <v>0</v>
      </c>
      <c r="GS552" s="222">
        <f t="shared" si="1308"/>
        <v>0</v>
      </c>
      <c r="GT552" s="222">
        <f t="shared" si="1309"/>
        <v>0</v>
      </c>
      <c r="GU552" s="222">
        <f t="shared" si="1310"/>
        <v>0</v>
      </c>
      <c r="GV552" s="222">
        <f t="shared" si="1311"/>
        <v>0</v>
      </c>
      <c r="GW552" s="222">
        <f t="shared" si="1312"/>
        <v>0</v>
      </c>
      <c r="GX552" s="222">
        <f t="shared" si="1313"/>
        <v>0</v>
      </c>
      <c r="GY552" s="222">
        <f t="shared" si="1314"/>
        <v>0</v>
      </c>
      <c r="GZ552" s="222">
        <f t="shared" si="1315"/>
        <v>0</v>
      </c>
      <c r="HA552" s="222">
        <f t="shared" si="1316"/>
        <v>0</v>
      </c>
      <c r="HB552" s="222">
        <f t="shared" si="1317"/>
        <v>0</v>
      </c>
      <c r="HC552" s="222">
        <f t="shared" si="1318"/>
        <v>0</v>
      </c>
      <c r="HD552" s="222">
        <f t="shared" si="1319"/>
        <v>0</v>
      </c>
      <c r="HE552" s="222">
        <f t="shared" si="1320"/>
        <v>0</v>
      </c>
      <c r="HF552" s="222">
        <f t="shared" si="1321"/>
        <v>0</v>
      </c>
      <c r="HG552" s="222">
        <f t="shared" si="1322"/>
        <v>0</v>
      </c>
      <c r="HH552" s="222">
        <f t="shared" si="1323"/>
        <v>0</v>
      </c>
      <c r="HI552" s="222">
        <f t="shared" si="1324"/>
        <v>0</v>
      </c>
      <c r="HJ552" s="222">
        <f t="shared" si="1325"/>
        <v>0</v>
      </c>
      <c r="HK552" s="222">
        <f t="shared" si="1326"/>
        <v>0</v>
      </c>
      <c r="HL552" s="222">
        <f t="shared" si="1327"/>
        <v>0</v>
      </c>
      <c r="HM552" s="222">
        <f t="shared" si="1328"/>
        <v>0</v>
      </c>
      <c r="HN552" s="222">
        <f t="shared" si="1329"/>
        <v>0</v>
      </c>
      <c r="HO552" s="222">
        <f t="shared" si="1330"/>
        <v>0</v>
      </c>
      <c r="HP552" s="222">
        <f t="shared" si="1331"/>
        <v>0</v>
      </c>
      <c r="HQ552" s="222">
        <f t="shared" si="1332"/>
        <v>0</v>
      </c>
      <c r="HR552" s="222">
        <f t="shared" si="1333"/>
        <v>0</v>
      </c>
      <c r="HS552" s="222">
        <f t="shared" si="1334"/>
        <v>0</v>
      </c>
      <c r="HT552" s="222">
        <f t="shared" si="1335"/>
        <v>0</v>
      </c>
      <c r="HU552" s="222">
        <f t="shared" si="1336"/>
        <v>0</v>
      </c>
      <c r="HV552" s="222">
        <f t="shared" si="1337"/>
        <v>0</v>
      </c>
      <c r="HW552" s="222">
        <f t="shared" si="1338"/>
        <v>0</v>
      </c>
      <c r="HX552" s="222">
        <f t="shared" si="1339"/>
        <v>0</v>
      </c>
      <c r="HY552" s="222">
        <f t="shared" si="1340"/>
        <v>0</v>
      </c>
      <c r="HZ552" s="222">
        <f t="shared" si="1341"/>
        <v>0</v>
      </c>
      <c r="IA552" s="222">
        <f t="shared" si="1342"/>
        <v>0</v>
      </c>
      <c r="IB552" s="222">
        <f t="shared" si="1343"/>
        <v>0</v>
      </c>
      <c r="IC552" s="222">
        <f t="shared" si="1344"/>
        <v>0</v>
      </c>
      <c r="ID552" s="222">
        <f t="shared" si="1345"/>
        <v>0</v>
      </c>
      <c r="IE552" s="222">
        <f t="shared" si="1346"/>
        <v>0</v>
      </c>
      <c r="IF552" s="222">
        <f t="shared" si="1347"/>
        <v>0</v>
      </c>
      <c r="IG552" s="222">
        <f t="shared" si="1348"/>
        <v>0</v>
      </c>
      <c r="IH552" s="222">
        <f t="shared" si="1349"/>
        <v>0</v>
      </c>
      <c r="II552" s="222">
        <f t="shared" si="1350"/>
        <v>0</v>
      </c>
      <c r="IJ552" s="222">
        <f t="shared" si="1351"/>
        <v>0</v>
      </c>
      <c r="IK552" s="222">
        <f t="shared" si="1352"/>
        <v>0</v>
      </c>
      <c r="IL552" s="222">
        <f t="shared" si="1353"/>
        <v>0</v>
      </c>
      <c r="IM552" s="222">
        <f t="shared" si="1354"/>
        <v>0</v>
      </c>
      <c r="IN552" s="222">
        <f t="shared" si="1355"/>
        <v>0</v>
      </c>
      <c r="IO552" s="222">
        <f t="shared" si="1356"/>
        <v>0</v>
      </c>
      <c r="IP552" s="222">
        <f t="shared" si="1357"/>
        <v>0</v>
      </c>
      <c r="IQ552" s="222">
        <f t="shared" si="1358"/>
        <v>0</v>
      </c>
      <c r="IR552" s="222">
        <f t="shared" si="1359"/>
        <v>0</v>
      </c>
      <c r="IS552" s="222">
        <f t="shared" si="1360"/>
        <v>0</v>
      </c>
      <c r="IT552" s="222">
        <f t="shared" si="1361"/>
        <v>0</v>
      </c>
      <c r="IU552" s="222">
        <f t="shared" si="1362"/>
        <v>0</v>
      </c>
      <c r="IV552" s="222">
        <f t="shared" si="1363"/>
        <v>0</v>
      </c>
      <c r="IW552" s="222">
        <f t="shared" si="1364"/>
        <v>0</v>
      </c>
      <c r="IX552" s="222">
        <f t="shared" si="1365"/>
        <v>0</v>
      </c>
      <c r="IY552" s="222">
        <f t="shared" si="1366"/>
        <v>0</v>
      </c>
      <c r="IZ552" s="222">
        <f t="shared" si="1367"/>
        <v>0</v>
      </c>
      <c r="JA552" s="222">
        <f t="shared" si="1368"/>
        <v>0</v>
      </c>
      <c r="JB552" s="222">
        <f t="shared" si="1369"/>
        <v>0</v>
      </c>
    </row>
    <row r="553" spans="2:262">
      <c r="B553" s="230">
        <v>192</v>
      </c>
      <c r="C553" s="229">
        <f t="shared" si="1370"/>
        <v>3.7500000000000029E-3</v>
      </c>
      <c r="D553" s="226">
        <f t="shared" ca="1" si="1113"/>
        <v>17.999999999807041</v>
      </c>
      <c r="E553" s="225">
        <f ca="1">GP361</f>
        <v>-1.9295826186989466E-10</v>
      </c>
      <c r="F553" s="224">
        <v>192</v>
      </c>
      <c r="G553" s="222">
        <f t="shared" si="1114"/>
        <v>0</v>
      </c>
      <c r="H553" s="222">
        <f t="shared" si="1115"/>
        <v>0</v>
      </c>
      <c r="I553" s="222">
        <f t="shared" si="1116"/>
        <v>0</v>
      </c>
      <c r="J553" s="222">
        <f t="shared" si="1117"/>
        <v>0</v>
      </c>
      <c r="K553" s="222">
        <f t="shared" si="1118"/>
        <v>0</v>
      </c>
      <c r="L553" s="222">
        <f t="shared" si="1119"/>
        <v>0</v>
      </c>
      <c r="M553" s="222">
        <f t="shared" si="1120"/>
        <v>0</v>
      </c>
      <c r="N553" s="222">
        <f t="shared" si="1121"/>
        <v>0</v>
      </c>
      <c r="O553" s="222">
        <f t="shared" si="1122"/>
        <v>0</v>
      </c>
      <c r="P553" s="222">
        <f t="shared" si="1123"/>
        <v>0</v>
      </c>
      <c r="Q553" s="222">
        <f t="shared" si="1124"/>
        <v>0</v>
      </c>
      <c r="R553" s="222">
        <f t="shared" si="1125"/>
        <v>0</v>
      </c>
      <c r="S553" s="222">
        <f t="shared" si="1126"/>
        <v>0</v>
      </c>
      <c r="T553" s="222">
        <f t="shared" si="1127"/>
        <v>0</v>
      </c>
      <c r="U553" s="222">
        <f t="shared" si="1128"/>
        <v>0</v>
      </c>
      <c r="V553" s="222">
        <f t="shared" si="1129"/>
        <v>0</v>
      </c>
      <c r="W553" s="222">
        <f t="shared" si="1130"/>
        <v>0</v>
      </c>
      <c r="X553" s="222">
        <f t="shared" si="1131"/>
        <v>0</v>
      </c>
      <c r="Y553" s="222">
        <f t="shared" si="1132"/>
        <v>0</v>
      </c>
      <c r="Z553" s="222">
        <f t="shared" si="1133"/>
        <v>0</v>
      </c>
      <c r="AA553" s="222">
        <f t="shared" si="1134"/>
        <v>0</v>
      </c>
      <c r="AB553" s="222">
        <f t="shared" si="1135"/>
        <v>0</v>
      </c>
      <c r="AC553" s="222">
        <f t="shared" si="1136"/>
        <v>0</v>
      </c>
      <c r="AD553" s="222">
        <f t="shared" si="1137"/>
        <v>0</v>
      </c>
      <c r="AE553" s="222">
        <f t="shared" si="1138"/>
        <v>0</v>
      </c>
      <c r="AF553" s="222">
        <f t="shared" si="1139"/>
        <v>0</v>
      </c>
      <c r="AG553" s="222">
        <f t="shared" si="1140"/>
        <v>0</v>
      </c>
      <c r="AH553" s="222">
        <f t="shared" si="1141"/>
        <v>0</v>
      </c>
      <c r="AI553" s="222">
        <f t="shared" si="1142"/>
        <v>0</v>
      </c>
      <c r="AJ553" s="222">
        <f t="shared" si="1143"/>
        <v>0</v>
      </c>
      <c r="AK553" s="222">
        <f t="shared" si="1144"/>
        <v>0</v>
      </c>
      <c r="AL553" s="222">
        <f t="shared" si="1145"/>
        <v>0</v>
      </c>
      <c r="AM553" s="222">
        <f t="shared" si="1146"/>
        <v>0</v>
      </c>
      <c r="AN553" s="222">
        <f t="shared" si="1147"/>
        <v>0</v>
      </c>
      <c r="AO553" s="222">
        <f t="shared" si="1148"/>
        <v>0</v>
      </c>
      <c r="AP553" s="222">
        <f t="shared" si="1149"/>
        <v>0</v>
      </c>
      <c r="AQ553" s="222">
        <f t="shared" si="1150"/>
        <v>0</v>
      </c>
      <c r="AR553" s="222">
        <f t="shared" si="1151"/>
        <v>0</v>
      </c>
      <c r="AS553" s="222">
        <f t="shared" si="1152"/>
        <v>0</v>
      </c>
      <c r="AT553" s="222">
        <f t="shared" si="1153"/>
        <v>0</v>
      </c>
      <c r="AU553" s="222">
        <f t="shared" si="1154"/>
        <v>0</v>
      </c>
      <c r="AV553" s="222">
        <f t="shared" si="1155"/>
        <v>0</v>
      </c>
      <c r="AW553" s="222">
        <f t="shared" si="1156"/>
        <v>0</v>
      </c>
      <c r="AX553" s="222">
        <f t="shared" si="1157"/>
        <v>0</v>
      </c>
      <c r="AY553" s="222">
        <f t="shared" si="1158"/>
        <v>0</v>
      </c>
      <c r="AZ553" s="222">
        <f t="shared" si="1159"/>
        <v>0</v>
      </c>
      <c r="BA553" s="222">
        <f t="shared" si="1160"/>
        <v>0</v>
      </c>
      <c r="BB553" s="222">
        <f t="shared" si="1161"/>
        <v>0</v>
      </c>
      <c r="BC553" s="222">
        <f t="shared" si="1162"/>
        <v>0</v>
      </c>
      <c r="BD553" s="222">
        <f t="shared" si="1163"/>
        <v>0</v>
      </c>
      <c r="BE553" s="222">
        <f t="shared" si="1164"/>
        <v>0</v>
      </c>
      <c r="BF553" s="222">
        <f t="shared" si="1165"/>
        <v>0</v>
      </c>
      <c r="BG553" s="222">
        <f t="shared" si="1166"/>
        <v>0</v>
      </c>
      <c r="BH553" s="222">
        <f t="shared" si="1167"/>
        <v>0</v>
      </c>
      <c r="BI553" s="222">
        <f t="shared" si="1168"/>
        <v>0</v>
      </c>
      <c r="BJ553" s="222">
        <f t="shared" si="1169"/>
        <v>0</v>
      </c>
      <c r="BK553" s="222">
        <f t="shared" si="1170"/>
        <v>0</v>
      </c>
      <c r="BL553" s="222">
        <f t="shared" si="1171"/>
        <v>0</v>
      </c>
      <c r="BM553" s="222">
        <f t="shared" si="1172"/>
        <v>0</v>
      </c>
      <c r="BN553" s="222">
        <f t="shared" si="1173"/>
        <v>0</v>
      </c>
      <c r="BO553" s="222">
        <f t="shared" si="1174"/>
        <v>0</v>
      </c>
      <c r="BP553" s="222">
        <f t="shared" si="1175"/>
        <v>0</v>
      </c>
      <c r="BQ553" s="222">
        <f t="shared" si="1176"/>
        <v>0</v>
      </c>
      <c r="BR553" s="222">
        <f t="shared" si="1177"/>
        <v>0</v>
      </c>
      <c r="BS553" s="222">
        <f t="shared" si="1178"/>
        <v>0</v>
      </c>
      <c r="BT553" s="222">
        <f t="shared" si="1179"/>
        <v>0</v>
      </c>
      <c r="BU553" s="222">
        <f t="shared" si="1180"/>
        <v>0</v>
      </c>
      <c r="BV553" s="222">
        <f t="shared" si="1181"/>
        <v>0</v>
      </c>
      <c r="BW553" s="222">
        <f t="shared" si="1182"/>
        <v>0</v>
      </c>
      <c r="BX553" s="222">
        <f t="shared" si="1183"/>
        <v>0</v>
      </c>
      <c r="BY553" s="222">
        <f t="shared" si="1184"/>
        <v>0</v>
      </c>
      <c r="BZ553" s="222">
        <f t="shared" si="1185"/>
        <v>0</v>
      </c>
      <c r="CA553" s="222">
        <f t="shared" si="1186"/>
        <v>0</v>
      </c>
      <c r="CB553" s="222">
        <f t="shared" si="1187"/>
        <v>0</v>
      </c>
      <c r="CC553" s="222">
        <f t="shared" si="1188"/>
        <v>0</v>
      </c>
      <c r="CD553" s="222">
        <f t="shared" si="1189"/>
        <v>0</v>
      </c>
      <c r="CE553" s="222">
        <f t="shared" si="1190"/>
        <v>0</v>
      </c>
      <c r="CF553" s="222">
        <f t="shared" si="1191"/>
        <v>0</v>
      </c>
      <c r="CG553" s="222">
        <f t="shared" si="1192"/>
        <v>0</v>
      </c>
      <c r="CH553" s="222">
        <f t="shared" si="1193"/>
        <v>0</v>
      </c>
      <c r="CI553" s="222">
        <f t="shared" si="1194"/>
        <v>0</v>
      </c>
      <c r="CJ553" s="222">
        <f t="shared" si="1195"/>
        <v>0</v>
      </c>
      <c r="CK553" s="222">
        <f t="shared" si="1196"/>
        <v>0</v>
      </c>
      <c r="CL553" s="222">
        <f t="shared" si="1197"/>
        <v>0</v>
      </c>
      <c r="CM553" s="222">
        <f t="shared" si="1198"/>
        <v>0</v>
      </c>
      <c r="CN553" s="222">
        <f t="shared" si="1199"/>
        <v>0</v>
      </c>
      <c r="CO553" s="222">
        <f t="shared" si="1200"/>
        <v>0</v>
      </c>
      <c r="CP553" s="222">
        <f t="shared" si="1201"/>
        <v>0</v>
      </c>
      <c r="CQ553" s="222">
        <f t="shared" si="1202"/>
        <v>0</v>
      </c>
      <c r="CR553" s="222">
        <f t="shared" si="1203"/>
        <v>0</v>
      </c>
      <c r="CS553" s="222">
        <f t="shared" si="1204"/>
        <v>0</v>
      </c>
      <c r="CT553" s="222">
        <f t="shared" si="1205"/>
        <v>0</v>
      </c>
      <c r="CU553" s="222">
        <f t="shared" si="1206"/>
        <v>0</v>
      </c>
      <c r="CV553" s="222">
        <f t="shared" si="1207"/>
        <v>0</v>
      </c>
      <c r="CW553" s="222">
        <f t="shared" si="1208"/>
        <v>0</v>
      </c>
      <c r="CX553" s="222">
        <f t="shared" si="1209"/>
        <v>0</v>
      </c>
      <c r="CY553" s="222">
        <f t="shared" si="1210"/>
        <v>0</v>
      </c>
      <c r="CZ553" s="222">
        <f t="shared" si="1211"/>
        <v>0</v>
      </c>
      <c r="DA553" s="222">
        <f t="shared" si="1212"/>
        <v>0</v>
      </c>
      <c r="DB553" s="222">
        <f t="shared" si="1213"/>
        <v>0</v>
      </c>
      <c r="DC553" s="222">
        <f t="shared" si="1214"/>
        <v>0</v>
      </c>
      <c r="DD553" s="222">
        <f t="shared" si="1215"/>
        <v>0</v>
      </c>
      <c r="DE553" s="222">
        <f t="shared" si="1216"/>
        <v>0</v>
      </c>
      <c r="DF553" s="222">
        <f t="shared" si="1217"/>
        <v>0</v>
      </c>
      <c r="DG553" s="222">
        <f t="shared" si="1218"/>
        <v>0</v>
      </c>
      <c r="DH553" s="222">
        <f t="shared" si="1219"/>
        <v>0</v>
      </c>
      <c r="DI553" s="222">
        <f t="shared" si="1220"/>
        <v>0</v>
      </c>
      <c r="DJ553" s="222">
        <f t="shared" si="1221"/>
        <v>0</v>
      </c>
      <c r="DK553" s="222">
        <f t="shared" si="1222"/>
        <v>0</v>
      </c>
      <c r="DL553" s="222">
        <f t="shared" si="1223"/>
        <v>0</v>
      </c>
      <c r="DM553" s="222">
        <f t="shared" si="1224"/>
        <v>0</v>
      </c>
      <c r="DN553" s="222">
        <f t="shared" si="1225"/>
        <v>0</v>
      </c>
      <c r="DO553" s="222">
        <f t="shared" si="1226"/>
        <v>0</v>
      </c>
      <c r="DP553" s="222">
        <f t="shared" si="1227"/>
        <v>0</v>
      </c>
      <c r="DQ553" s="222">
        <f t="shared" si="1228"/>
        <v>0</v>
      </c>
      <c r="DR553" s="222">
        <f t="shared" si="1229"/>
        <v>0</v>
      </c>
      <c r="DS553" s="222">
        <f t="shared" si="1230"/>
        <v>0</v>
      </c>
      <c r="DT553" s="222">
        <f t="shared" si="1231"/>
        <v>0</v>
      </c>
      <c r="DU553" s="222">
        <f t="shared" si="1232"/>
        <v>0</v>
      </c>
      <c r="DV553" s="222">
        <f t="shared" si="1233"/>
        <v>0</v>
      </c>
      <c r="DW553" s="222">
        <f t="shared" si="1234"/>
        <v>0</v>
      </c>
      <c r="DX553" s="222">
        <f t="shared" si="1235"/>
        <v>0</v>
      </c>
      <c r="DY553" s="222">
        <f t="shared" si="1236"/>
        <v>0</v>
      </c>
      <c r="DZ553" s="222">
        <f t="shared" si="1237"/>
        <v>0</v>
      </c>
      <c r="EA553" s="222">
        <f t="shared" si="1238"/>
        <v>0</v>
      </c>
      <c r="EB553" s="222">
        <f t="shared" si="1239"/>
        <v>0</v>
      </c>
      <c r="EC553" s="222">
        <f t="shared" si="1240"/>
        <v>0</v>
      </c>
      <c r="ED553" s="222">
        <f t="shared" si="1241"/>
        <v>0</v>
      </c>
      <c r="EE553" s="222">
        <f t="shared" si="1242"/>
        <v>0</v>
      </c>
      <c r="EF553" s="222">
        <f t="shared" si="1243"/>
        <v>0</v>
      </c>
      <c r="EG553" s="222">
        <f t="shared" si="1244"/>
        <v>0</v>
      </c>
      <c r="EH553" s="222">
        <f t="shared" si="1245"/>
        <v>0</v>
      </c>
      <c r="EI553" s="222">
        <f t="shared" si="1246"/>
        <v>0</v>
      </c>
      <c r="EJ553" s="222">
        <f t="shared" si="1247"/>
        <v>0</v>
      </c>
      <c r="EK553" s="222">
        <f t="shared" si="1248"/>
        <v>0</v>
      </c>
      <c r="EL553" s="222">
        <f t="shared" si="1249"/>
        <v>0</v>
      </c>
      <c r="EM553" s="222">
        <f t="shared" si="1250"/>
        <v>0</v>
      </c>
      <c r="EN553" s="222">
        <f t="shared" si="1251"/>
        <v>0</v>
      </c>
      <c r="EO553" s="222">
        <f t="shared" si="1252"/>
        <v>0</v>
      </c>
      <c r="EP553" s="222">
        <f t="shared" si="1253"/>
        <v>0</v>
      </c>
      <c r="EQ553" s="222">
        <f t="shared" si="1254"/>
        <v>0</v>
      </c>
      <c r="ER553" s="222">
        <f t="shared" si="1255"/>
        <v>0</v>
      </c>
      <c r="ES553" s="222">
        <f t="shared" si="1256"/>
        <v>0</v>
      </c>
      <c r="ET553" s="222">
        <f t="shared" si="1257"/>
        <v>0</v>
      </c>
      <c r="EU553" s="222">
        <f t="shared" si="1258"/>
        <v>0</v>
      </c>
      <c r="EV553" s="222">
        <f t="shared" si="1259"/>
        <v>0</v>
      </c>
      <c r="EW553" s="222">
        <f t="shared" si="1260"/>
        <v>0</v>
      </c>
      <c r="EX553" s="222">
        <f t="shared" si="1261"/>
        <v>0</v>
      </c>
      <c r="EY553" s="222">
        <f t="shared" si="1262"/>
        <v>0</v>
      </c>
      <c r="EZ553" s="222">
        <f t="shared" si="1263"/>
        <v>0</v>
      </c>
      <c r="FA553" s="222">
        <f t="shared" si="1264"/>
        <v>0</v>
      </c>
      <c r="FB553" s="222">
        <f t="shared" si="1265"/>
        <v>0</v>
      </c>
      <c r="FC553" s="222">
        <f t="shared" si="1266"/>
        <v>0</v>
      </c>
      <c r="FD553" s="222">
        <f t="shared" si="1267"/>
        <v>0</v>
      </c>
      <c r="FE553" s="222">
        <f t="shared" si="1268"/>
        <v>0</v>
      </c>
      <c r="FF553" s="222">
        <f t="shared" si="1269"/>
        <v>0</v>
      </c>
      <c r="FG553" s="222">
        <f t="shared" si="1270"/>
        <v>0</v>
      </c>
      <c r="FH553" s="222">
        <f t="shared" si="1271"/>
        <v>0</v>
      </c>
      <c r="FI553" s="222">
        <f t="shared" si="1272"/>
        <v>0</v>
      </c>
      <c r="FJ553" s="222">
        <f t="shared" si="1273"/>
        <v>0</v>
      </c>
      <c r="FK553" s="222">
        <f t="shared" si="1274"/>
        <v>0</v>
      </c>
      <c r="FL553" s="222">
        <f t="shared" si="1275"/>
        <v>0</v>
      </c>
      <c r="FM553" s="222">
        <f t="shared" si="1276"/>
        <v>0</v>
      </c>
      <c r="FN553" s="222">
        <f t="shared" si="1277"/>
        <v>0</v>
      </c>
      <c r="FO553" s="222">
        <f t="shared" si="1278"/>
        <v>0</v>
      </c>
      <c r="FP553" s="222">
        <f t="shared" si="1279"/>
        <v>0</v>
      </c>
      <c r="FQ553" s="222">
        <f t="shared" si="1280"/>
        <v>0</v>
      </c>
      <c r="FR553" s="222">
        <f t="shared" si="1281"/>
        <v>0</v>
      </c>
      <c r="FS553" s="222">
        <f t="shared" si="1282"/>
        <v>0</v>
      </c>
      <c r="FT553" s="222">
        <f t="shared" si="1283"/>
        <v>0</v>
      </c>
      <c r="FU553" s="222">
        <f t="shared" si="1284"/>
        <v>0</v>
      </c>
      <c r="FV553" s="222">
        <f t="shared" si="1285"/>
        <v>0</v>
      </c>
      <c r="FW553" s="222">
        <f t="shared" si="1286"/>
        <v>0</v>
      </c>
      <c r="FX553" s="222">
        <f t="shared" si="1287"/>
        <v>0</v>
      </c>
      <c r="FY553" s="222">
        <f t="shared" si="1288"/>
        <v>0</v>
      </c>
      <c r="FZ553" s="222">
        <f t="shared" si="1289"/>
        <v>0</v>
      </c>
      <c r="GA553" s="222">
        <f t="shared" si="1290"/>
        <v>0</v>
      </c>
      <c r="GB553" s="222">
        <f t="shared" si="1291"/>
        <v>0</v>
      </c>
      <c r="GC553" s="222">
        <f t="shared" si="1292"/>
        <v>0</v>
      </c>
      <c r="GD553" s="222">
        <f t="shared" si="1293"/>
        <v>0</v>
      </c>
      <c r="GE553" s="222">
        <f t="shared" si="1294"/>
        <v>0</v>
      </c>
      <c r="GF553" s="222">
        <f t="shared" si="1295"/>
        <v>0</v>
      </c>
      <c r="GG553" s="222">
        <f t="shared" si="1296"/>
        <v>0</v>
      </c>
      <c r="GH553" s="222">
        <f t="shared" si="1297"/>
        <v>0</v>
      </c>
      <c r="GI553" s="222">
        <f t="shared" si="1298"/>
        <v>0</v>
      </c>
      <c r="GJ553" s="222">
        <f t="shared" si="1299"/>
        <v>0</v>
      </c>
      <c r="GK553" s="222">
        <f t="shared" si="1300"/>
        <v>0</v>
      </c>
      <c r="GL553" s="222">
        <f t="shared" si="1301"/>
        <v>0</v>
      </c>
      <c r="GM553" s="222">
        <f t="shared" si="1302"/>
        <v>0</v>
      </c>
      <c r="GN553" s="222">
        <f t="shared" si="1303"/>
        <v>0</v>
      </c>
      <c r="GO553" s="222">
        <f t="shared" si="1304"/>
        <v>0</v>
      </c>
      <c r="GP553" s="222">
        <f t="shared" si="1305"/>
        <v>0</v>
      </c>
      <c r="GQ553" s="222">
        <f t="shared" si="1306"/>
        <v>0</v>
      </c>
      <c r="GR553" s="222">
        <f t="shared" si="1307"/>
        <v>0</v>
      </c>
      <c r="GS553" s="222">
        <f t="shared" si="1308"/>
        <v>0</v>
      </c>
      <c r="GT553" s="222">
        <f t="shared" si="1309"/>
        <v>0</v>
      </c>
      <c r="GU553" s="222">
        <f t="shared" si="1310"/>
        <v>0</v>
      </c>
      <c r="GV553" s="222">
        <f t="shared" si="1311"/>
        <v>0</v>
      </c>
      <c r="GW553" s="222">
        <f t="shared" si="1312"/>
        <v>0</v>
      </c>
      <c r="GX553" s="222">
        <f t="shared" si="1313"/>
        <v>0</v>
      </c>
      <c r="GY553" s="222">
        <f t="shared" si="1314"/>
        <v>0</v>
      </c>
      <c r="GZ553" s="222">
        <f t="shared" si="1315"/>
        <v>0</v>
      </c>
      <c r="HA553" s="222">
        <f t="shared" si="1316"/>
        <v>0</v>
      </c>
      <c r="HB553" s="222">
        <f t="shared" si="1317"/>
        <v>0</v>
      </c>
      <c r="HC553" s="222">
        <f t="shared" si="1318"/>
        <v>0</v>
      </c>
      <c r="HD553" s="222">
        <f t="shared" si="1319"/>
        <v>0</v>
      </c>
      <c r="HE553" s="222">
        <f t="shared" si="1320"/>
        <v>0</v>
      </c>
      <c r="HF553" s="222">
        <f t="shared" si="1321"/>
        <v>0</v>
      </c>
      <c r="HG553" s="222">
        <f t="shared" si="1322"/>
        <v>0</v>
      </c>
      <c r="HH553" s="222">
        <f t="shared" si="1323"/>
        <v>0</v>
      </c>
      <c r="HI553" s="222">
        <f t="shared" si="1324"/>
        <v>0</v>
      </c>
      <c r="HJ553" s="222">
        <f t="shared" si="1325"/>
        <v>0</v>
      </c>
      <c r="HK553" s="222">
        <f t="shared" si="1326"/>
        <v>0</v>
      </c>
      <c r="HL553" s="222">
        <f t="shared" si="1327"/>
        <v>0</v>
      </c>
      <c r="HM553" s="222">
        <f t="shared" si="1328"/>
        <v>0</v>
      </c>
      <c r="HN553" s="222">
        <f t="shared" si="1329"/>
        <v>0</v>
      </c>
      <c r="HO553" s="222">
        <f t="shared" si="1330"/>
        <v>0</v>
      </c>
      <c r="HP553" s="222">
        <f t="shared" si="1331"/>
        <v>0</v>
      </c>
      <c r="HQ553" s="222">
        <f t="shared" si="1332"/>
        <v>0</v>
      </c>
      <c r="HR553" s="222">
        <f t="shared" si="1333"/>
        <v>0</v>
      </c>
      <c r="HS553" s="222">
        <f t="shared" si="1334"/>
        <v>0</v>
      </c>
      <c r="HT553" s="222">
        <f t="shared" si="1335"/>
        <v>0</v>
      </c>
      <c r="HU553" s="222">
        <f t="shared" si="1336"/>
        <v>0</v>
      </c>
      <c r="HV553" s="222">
        <f t="shared" si="1337"/>
        <v>0</v>
      </c>
      <c r="HW553" s="222">
        <f t="shared" si="1338"/>
        <v>0</v>
      </c>
      <c r="HX553" s="222">
        <f t="shared" si="1339"/>
        <v>0</v>
      </c>
      <c r="HY553" s="222">
        <f t="shared" si="1340"/>
        <v>0</v>
      </c>
      <c r="HZ553" s="222">
        <f t="shared" si="1341"/>
        <v>0</v>
      </c>
      <c r="IA553" s="222">
        <f t="shared" si="1342"/>
        <v>0</v>
      </c>
      <c r="IB553" s="222">
        <f t="shared" si="1343"/>
        <v>0</v>
      </c>
      <c r="IC553" s="222">
        <f t="shared" si="1344"/>
        <v>0</v>
      </c>
      <c r="ID553" s="222">
        <f t="shared" si="1345"/>
        <v>0</v>
      </c>
      <c r="IE553" s="222">
        <f t="shared" si="1346"/>
        <v>0</v>
      </c>
      <c r="IF553" s="222">
        <f t="shared" si="1347"/>
        <v>0</v>
      </c>
      <c r="IG553" s="222">
        <f t="shared" si="1348"/>
        <v>0</v>
      </c>
      <c r="IH553" s="222">
        <f t="shared" si="1349"/>
        <v>0</v>
      </c>
      <c r="II553" s="222">
        <f t="shared" si="1350"/>
        <v>0</v>
      </c>
      <c r="IJ553" s="222">
        <f t="shared" si="1351"/>
        <v>0</v>
      </c>
      <c r="IK553" s="222">
        <f t="shared" si="1352"/>
        <v>0</v>
      </c>
      <c r="IL553" s="222">
        <f t="shared" si="1353"/>
        <v>0</v>
      </c>
      <c r="IM553" s="222">
        <f t="shared" si="1354"/>
        <v>0</v>
      </c>
      <c r="IN553" s="222">
        <f t="shared" si="1355"/>
        <v>0</v>
      </c>
      <c r="IO553" s="222">
        <f t="shared" si="1356"/>
        <v>0</v>
      </c>
      <c r="IP553" s="222">
        <f t="shared" si="1357"/>
        <v>0</v>
      </c>
      <c r="IQ553" s="222">
        <f t="shared" si="1358"/>
        <v>0</v>
      </c>
      <c r="IR553" s="222">
        <f t="shared" si="1359"/>
        <v>0</v>
      </c>
      <c r="IS553" s="222">
        <f t="shared" si="1360"/>
        <v>0</v>
      </c>
      <c r="IT553" s="222">
        <f t="shared" si="1361"/>
        <v>0</v>
      </c>
      <c r="IU553" s="222">
        <f t="shared" si="1362"/>
        <v>0</v>
      </c>
      <c r="IV553" s="222">
        <f t="shared" si="1363"/>
        <v>0</v>
      </c>
      <c r="IW553" s="222">
        <f t="shared" si="1364"/>
        <v>0</v>
      </c>
      <c r="IX553" s="222">
        <f t="shared" si="1365"/>
        <v>0</v>
      </c>
      <c r="IY553" s="222">
        <f t="shared" si="1366"/>
        <v>0</v>
      </c>
      <c r="IZ553" s="222">
        <f t="shared" si="1367"/>
        <v>0</v>
      </c>
      <c r="JA553" s="222">
        <f t="shared" si="1368"/>
        <v>0</v>
      </c>
      <c r="JB553" s="222">
        <f t="shared" si="1369"/>
        <v>0</v>
      </c>
    </row>
    <row r="554" spans="2:262">
      <c r="B554" s="230">
        <v>193</v>
      </c>
      <c r="C554" s="229">
        <f t="shared" si="1370"/>
        <v>3.7695312500000029E-3</v>
      </c>
      <c r="D554" s="226">
        <f t="shared" ref="D554:D617" ca="1" si="1371">Vo_set2+E554</f>
        <v>17.999999999824869</v>
      </c>
      <c r="E554" s="225">
        <f ca="1">GQ361</f>
        <v>-1.7513176781603305E-10</v>
      </c>
      <c r="F554" s="224">
        <v>193</v>
      </c>
      <c r="G554" s="222">
        <f t="shared" ref="G554:G616" si="1372">2*IMREAL(K293)*COS(2*PI()*B293*1/Nt_load2)-2*IMAGINARY(K293)*SIN(2*PI()*B293*1/Nt_load2)</f>
        <v>0</v>
      </c>
      <c r="H554" s="222">
        <f t="shared" ref="H554:H616" si="1373">2*IMREAL(K293)*COS(2*PI()*B293*2/Nt_load2)-2*IMAGINARY(K293)*SIN(2*PI()*B293*2/Nt_load2)</f>
        <v>0</v>
      </c>
      <c r="I554" s="222">
        <f t="shared" ref="I554:I616" si="1374">2*IMREAL(K293)*COS(2*PI()*B293*3/Nt_load2)-2*IMAGINARY(K293)*SIN(2*PI()*B293*3/Nt_load2)</f>
        <v>0</v>
      </c>
      <c r="J554" s="222">
        <f t="shared" ref="J554:J616" si="1375">2*IMREAL(K293)*COS(2*PI()*B293*4/Nt_load2)-2*IMAGINARY(K293)*SIN(2*PI()*B293*4/Nt_load2)</f>
        <v>0</v>
      </c>
      <c r="K554" s="222">
        <f t="shared" ref="K554:K616" si="1376">2*IMREAL(K293)*COS(2*PI()*B293*5/Nt_load2)-2*IMAGINARY(K293)*SIN(2*PI()*B293*5/Nt_load2)</f>
        <v>0</v>
      </c>
      <c r="L554" s="222">
        <f t="shared" ref="L554:L616" si="1377">2*IMREAL(K293)*COS(2*PI()*B293*6/Nt_load2)-2*IMAGINARY(K293)*SIN(2*PI()*B293*6/Nt_load2)</f>
        <v>0</v>
      </c>
      <c r="M554" s="222">
        <f t="shared" ref="M554:M616" si="1378">2*IMREAL(K293)*COS(2*PI()*B293*7/Nt_load2)-2*IMAGINARY(K293)*SIN(2*PI()*B293*7/Nt_load2)</f>
        <v>0</v>
      </c>
      <c r="N554" s="222">
        <f t="shared" ref="N554:N616" si="1379">2*IMREAL(K293)*COS(2*PI()*B293*8/Nt_load2)-2*IMAGINARY(K293)*SIN(2*PI()*B293*8/Nt_load2)</f>
        <v>0</v>
      </c>
      <c r="O554" s="222">
        <f t="shared" ref="O554:O616" si="1380">2*IMREAL(K293)*COS(2*PI()*B293*9/Nt_load2)-2*IMAGINARY(K293)*SIN(2*PI()*B293*9/Nt_load2)</f>
        <v>0</v>
      </c>
      <c r="P554" s="222">
        <f t="shared" ref="P554:P616" si="1381">2*IMREAL(K293)*COS(2*PI()*B293*10/Nt_load2)-2*IMAGINARY(K293)*SIN(2*PI()*B293*10/Nt_load2)</f>
        <v>0</v>
      </c>
      <c r="Q554" s="222">
        <f t="shared" ref="Q554:Q616" si="1382">2*IMREAL(K293)*COS(2*PI()*B293*11/Nt_load2)-2*IMAGINARY(K293)*SIN(2*PI()*B293*11/Nt_load2)</f>
        <v>0</v>
      </c>
      <c r="R554" s="222">
        <f t="shared" ref="R554:R616" si="1383">2*IMREAL(K293)*COS(2*PI()*B293*12/Nt_load2)-2*IMAGINARY(K293)*SIN(2*PI()*B293*12/Nt_load2)</f>
        <v>0</v>
      </c>
      <c r="S554" s="222">
        <f t="shared" ref="S554:S616" si="1384">2*IMREAL(K293)*COS(2*PI()*B293*13/Nt_load2)-2*IMAGINARY(K293)*SIN(2*PI()*B293*13/Nt_load2)</f>
        <v>0</v>
      </c>
      <c r="T554" s="222">
        <f t="shared" ref="T554:T616" si="1385">2*IMREAL(K293)*COS(2*PI()*B293*14/Nt_load2)-2*IMAGINARY(K293)*SIN(2*PI()*B293*14/Nt_load2)</f>
        <v>0</v>
      </c>
      <c r="U554" s="222">
        <f t="shared" ref="U554:U616" si="1386">2*IMREAL(K293)*COS(2*PI()*B293*15/Nt_load2)-2*IMAGINARY(K293)*SIN(2*PI()*B293*15/Nt_load2)</f>
        <v>0</v>
      </c>
      <c r="V554" s="222">
        <f t="shared" ref="V554:V616" si="1387">2*IMREAL(K293)*COS(2*PI()*B293*16/Nt_load2)-2*IMAGINARY(K293)*SIN(2*PI()*B293*16/Nt_load2)</f>
        <v>0</v>
      </c>
      <c r="W554" s="222">
        <f t="shared" ref="W554:W616" si="1388">2*IMREAL(K293)*COS(2*PI()*B293*17/Nt_load2)-2*IMAGINARY(K293)*SIN(2*PI()*B293*17/Nt_load2)</f>
        <v>0</v>
      </c>
      <c r="X554" s="222">
        <f t="shared" ref="X554:X616" si="1389">2*IMREAL(K293)*COS(2*PI()*B293*18/Nt_load2)-2*IMAGINARY(K293)*SIN(2*PI()*B293*18/Nt_load2)</f>
        <v>0</v>
      </c>
      <c r="Y554" s="222">
        <f t="shared" ref="Y554:Y616" si="1390">2*IMREAL(K293)*COS(2*PI()*B293*19/Nt_load2)-2*IMAGINARY(K293)*SIN(2*PI()*B293*19/Nt_load2)</f>
        <v>0</v>
      </c>
      <c r="Z554" s="222">
        <f t="shared" ref="Z554:Z616" si="1391">2*IMREAL(K293)*COS(2*PI()*B293*20/Nt_load2)-2*IMAGINARY(K293)*SIN(2*PI()*B293*20/Nt_load2)</f>
        <v>0</v>
      </c>
      <c r="AA554" s="222">
        <f t="shared" ref="AA554:AA616" si="1392">2*IMREAL(K293)*COS(2*PI()*B293*21/Nt_load2)-2*IMAGINARY(K293)*SIN(2*PI()*B293*21/Nt_load2)</f>
        <v>0</v>
      </c>
      <c r="AB554" s="222">
        <f t="shared" ref="AB554:AB616" si="1393">2*IMREAL(K293)*COS(2*PI()*B293*22/Nt_load2)-2*IMAGINARY(K293)*SIN(2*PI()*B293*22/Nt_load2)</f>
        <v>0</v>
      </c>
      <c r="AC554" s="222">
        <f t="shared" ref="AC554:AC616" si="1394">2*IMREAL(K293)*COS(2*PI()*B293*23/Nt_load2)-2*IMAGINARY(K293)*SIN(2*PI()*B293*23/Nt_load2)</f>
        <v>0</v>
      </c>
      <c r="AD554" s="222">
        <f t="shared" ref="AD554:AD616" si="1395">2*IMREAL(K293)*COS(2*PI()*B293*24/Nt_load2)-2*IMAGINARY(K293)*SIN(2*PI()*B293*24/Nt_load2)</f>
        <v>0</v>
      </c>
      <c r="AE554" s="222">
        <f t="shared" ref="AE554:AE616" si="1396">2*IMREAL(K293)*COS(2*PI()*B293*25/Nt_load2)-2*IMAGINARY(K293)*SIN(2*PI()*B293*25/Nt_load2)</f>
        <v>0</v>
      </c>
      <c r="AF554" s="222">
        <f t="shared" ref="AF554:AF616" si="1397">2*IMREAL(K293)*COS(2*PI()*B293*26/Nt_load2)-2*IMAGINARY(K293)*SIN(2*PI()*B293*26/Nt_load2)</f>
        <v>0</v>
      </c>
      <c r="AG554" s="222">
        <f t="shared" ref="AG554:AG616" si="1398">2*IMREAL(K293)*COS(2*PI()*B293*27/Nt_load2)-2*IMAGINARY(K293)*SIN(2*PI()*B293*27/Nt_load2)</f>
        <v>0</v>
      </c>
      <c r="AH554" s="222">
        <f t="shared" ref="AH554:AH616" si="1399">2*IMREAL(K293)*COS(2*PI()*B293*28/Nt_load2)-2*IMAGINARY(K293)*SIN(2*PI()*B293*28/Nt_load2)</f>
        <v>0</v>
      </c>
      <c r="AI554" s="222">
        <f t="shared" ref="AI554:AI616" si="1400">2*IMREAL(K293)*COS(2*PI()*B293*29/Nt_load2)-2*IMAGINARY(K293)*SIN(2*PI()*B293*29/Nt_load2)</f>
        <v>0</v>
      </c>
      <c r="AJ554" s="222">
        <f t="shared" ref="AJ554:AJ616" si="1401">2*IMREAL(K293)*COS(2*PI()*B293*30/Nt_load2)-2*IMAGINARY(K293)*SIN(2*PI()*B293*30/Nt_load2)</f>
        <v>0</v>
      </c>
      <c r="AK554" s="222">
        <f t="shared" ref="AK554:AK616" si="1402">2*IMREAL(K293)*COS(2*PI()*B293*31/Nt_load2)-2*IMAGINARY(K293)*SIN(2*PI()*B293*31/Nt_load2)</f>
        <v>0</v>
      </c>
      <c r="AL554" s="222">
        <f t="shared" ref="AL554:AL616" si="1403">2*IMREAL(K293)*COS(2*PI()*B293*32/Nt_load2)-2*IMAGINARY(K293)*SIN(2*PI()*B293*32/Nt_load2)</f>
        <v>0</v>
      </c>
      <c r="AM554" s="222">
        <f t="shared" ref="AM554:AM616" si="1404">2*IMREAL(K293)*COS(2*PI()*B293*33/Nt_load2)-2*IMAGINARY(K293)*SIN(2*PI()*B293*33/Nt_load2)</f>
        <v>0</v>
      </c>
      <c r="AN554" s="222">
        <f t="shared" ref="AN554:AN616" si="1405">2*IMREAL(K293)*COS(2*PI()*B293*34/Nt_load2)-2*IMAGINARY(K293)*SIN(2*PI()*B293*34/Nt_load2)</f>
        <v>0</v>
      </c>
      <c r="AO554" s="222">
        <f t="shared" ref="AO554:AO616" si="1406">2*IMREAL(K293)*COS(2*PI()*B293*35/Nt_load2)-2*IMAGINARY(K293)*SIN(2*PI()*B293*35/Nt_load2)</f>
        <v>0</v>
      </c>
      <c r="AP554" s="222">
        <f t="shared" ref="AP554:AP616" si="1407">2*IMREAL(K293)*COS(2*PI()*B293*36/Nt_load2)-2*IMAGINARY(K293)*SIN(2*PI()*B293*36/Nt_load2)</f>
        <v>0</v>
      </c>
      <c r="AQ554" s="222">
        <f t="shared" ref="AQ554:AQ616" si="1408">2*IMREAL(K293)*COS(2*PI()*B293*37/Nt_load2)-2*IMAGINARY(K293)*SIN(2*PI()*B293*37/Nt_load2)</f>
        <v>0</v>
      </c>
      <c r="AR554" s="222">
        <f t="shared" ref="AR554:AR616" si="1409">2*IMREAL(K293)*COS(2*PI()*B293*38/Nt_load2)-2*IMAGINARY(K293)*SIN(2*PI()*B293*38/Nt_load2)</f>
        <v>0</v>
      </c>
      <c r="AS554" s="222">
        <f t="shared" ref="AS554:AS616" si="1410">2*IMREAL(K293)*COS(2*PI()*B293*39/Nt_load2)-2*IMAGINARY(K293)*SIN(2*PI()*B293*39/Nt_load2)</f>
        <v>0</v>
      </c>
      <c r="AT554" s="222">
        <f t="shared" ref="AT554:AT616" si="1411">2*IMREAL(K293)*COS(2*PI()*B293*40/Nt_load2)-2*IMAGINARY(K293)*SIN(2*PI()*B293*40/Nt_load2)</f>
        <v>0</v>
      </c>
      <c r="AU554" s="222">
        <f t="shared" ref="AU554:AU616" si="1412">2*IMREAL(K293)*COS(2*PI()*B293*41/Nt_load2)-2*IMAGINARY(K293)*SIN(2*PI()*B293*41/Nt_load2)</f>
        <v>0</v>
      </c>
      <c r="AV554" s="222">
        <f t="shared" ref="AV554:AV616" si="1413">2*IMREAL(K293)*COS(2*PI()*B293*42/Nt_load2)-2*IMAGINARY(K293)*SIN(2*PI()*B293*42/Nt_load2)</f>
        <v>0</v>
      </c>
      <c r="AW554" s="222">
        <f t="shared" ref="AW554:AW616" si="1414">2*IMREAL(K293)*COS(2*PI()*B293*43/Nt_load2)-2*IMAGINARY(K293)*SIN(2*PI()*B293*43/Nt_load2)</f>
        <v>0</v>
      </c>
      <c r="AX554" s="222">
        <f t="shared" ref="AX554:AX616" si="1415">2*IMREAL(K293)*COS(2*PI()*B293*44/Nt_load2)-2*IMAGINARY(K293)*SIN(2*PI()*B293*44/Nt_load2)</f>
        <v>0</v>
      </c>
      <c r="AY554" s="222">
        <f t="shared" ref="AY554:AY616" si="1416">2*IMREAL(K293)*COS(2*PI()*B293*45/Nt_load2)-2*IMAGINARY(K293)*SIN(2*PI()*B293*45/Nt_load2)</f>
        <v>0</v>
      </c>
      <c r="AZ554" s="222">
        <f t="shared" ref="AZ554:AZ616" si="1417">2*IMREAL(K293)*COS(2*PI()*B293*46/Nt_load2)-2*IMAGINARY(K293)*SIN(2*PI()*B293*46/Nt_load2)</f>
        <v>0</v>
      </c>
      <c r="BA554" s="222">
        <f t="shared" ref="BA554:BA616" si="1418">2*IMREAL(K293)*COS(2*PI()*B293*47/Nt_load2)-2*IMAGINARY(K293)*SIN(2*PI()*B293*47/Nt_load2)</f>
        <v>0</v>
      </c>
      <c r="BB554" s="222">
        <f t="shared" ref="BB554:BB616" si="1419">2*IMREAL(K293)*COS(2*PI()*B293*48/Nt_load2)-2*IMAGINARY(K293)*SIN(2*PI()*B293*48/Nt_load2)</f>
        <v>0</v>
      </c>
      <c r="BC554" s="222">
        <f t="shared" ref="BC554:BC616" si="1420">2*IMREAL(K293)*COS(2*PI()*B293*49/Nt_load2)-2*IMAGINARY(K293)*SIN(2*PI()*B293*49/Nt_load2)</f>
        <v>0</v>
      </c>
      <c r="BD554" s="222">
        <f t="shared" ref="BD554:BD616" si="1421">2*IMREAL(K293)*COS(2*PI()*B293*50/Nt_load2)-2*IMAGINARY(K293)*SIN(2*PI()*B293*50/Nt_load2)</f>
        <v>0</v>
      </c>
      <c r="BE554" s="222">
        <f t="shared" ref="BE554:BE616" si="1422">2*IMREAL(K293)*COS(2*PI()*B293*51/Nt_load2)-2*IMAGINARY(K293)*SIN(2*PI()*B293*51/Nt_load2)</f>
        <v>0</v>
      </c>
      <c r="BF554" s="222">
        <f t="shared" ref="BF554:BF616" si="1423">2*IMREAL(K293)*COS(2*PI()*B293*52/Nt_load2)-2*IMAGINARY(K293)*SIN(2*PI()*B293*52/Nt_load2)</f>
        <v>0</v>
      </c>
      <c r="BG554" s="222">
        <f t="shared" ref="BG554:BG616" si="1424">2*IMREAL(K293)*COS(2*PI()*B293*53/Nt_load2)-2*IMAGINARY(K293)*SIN(2*PI()*B293*53/Nt_load2)</f>
        <v>0</v>
      </c>
      <c r="BH554" s="222">
        <f t="shared" ref="BH554:BH616" si="1425">2*IMREAL(K293)*COS(2*PI()*B293*54/Nt_load2)-2*IMAGINARY(K293)*SIN(2*PI()*B293*54/Nt_load2)</f>
        <v>0</v>
      </c>
      <c r="BI554" s="222">
        <f t="shared" ref="BI554:BI616" si="1426">2*IMREAL(K293)*COS(2*PI()*B293*55/Nt_load2)-2*IMAGINARY(K293)*SIN(2*PI()*B293*55/Nt_load2)</f>
        <v>0</v>
      </c>
      <c r="BJ554" s="222">
        <f t="shared" ref="BJ554:BJ616" si="1427">2*IMREAL(K293)*COS(2*PI()*B293*56/Nt_load2)-2*IMAGINARY(K293)*SIN(2*PI()*B293*56/Nt_load2)</f>
        <v>0</v>
      </c>
      <c r="BK554" s="222">
        <f t="shared" ref="BK554:BK616" si="1428">2*IMREAL(K293)*COS(2*PI()*B293*57/Nt_load2)-2*IMAGINARY(K293)*SIN(2*PI()*B293*57/Nt_load2)</f>
        <v>0</v>
      </c>
      <c r="BL554" s="222">
        <f t="shared" ref="BL554:BL616" si="1429">2*IMREAL(K293)*COS(2*PI()*B293*58/Nt_load2)-2*IMAGINARY(K293)*SIN(2*PI()*B293*58/Nt_load2)</f>
        <v>0</v>
      </c>
      <c r="BM554" s="222">
        <f t="shared" ref="BM554:BM616" si="1430">2*IMREAL(K293)*COS(2*PI()*B293*59/Nt_load2)-2*IMAGINARY(K293)*SIN(2*PI()*B293*59/Nt_load2)</f>
        <v>0</v>
      </c>
      <c r="BN554" s="222">
        <f t="shared" ref="BN554:BN616" si="1431">2*IMREAL(K293)*COS(2*PI()*B293*60/Nt_load2)-2*IMAGINARY(K293)*SIN(2*PI()*B293*60/Nt_load2)</f>
        <v>0</v>
      </c>
      <c r="BO554" s="222">
        <f t="shared" ref="BO554:BO616" si="1432">2*IMREAL(K293)*COS(2*PI()*B293*61/Nt_load2)-2*IMAGINARY(K293)*SIN(2*PI()*B293*61/Nt_load2)</f>
        <v>0</v>
      </c>
      <c r="BP554" s="222">
        <f t="shared" ref="BP554:BP616" si="1433">2*IMREAL(K293)*COS(2*PI()*B293*62/Nt_load2)-2*IMAGINARY(K293)*SIN(2*PI()*B293*62/Nt_load2)</f>
        <v>0</v>
      </c>
      <c r="BQ554" s="222">
        <f t="shared" ref="BQ554:BQ616" si="1434">2*IMREAL(K293)*COS(2*PI()*B293*63/Nt_load2)-2*IMAGINARY(K293)*SIN(2*PI()*B293*63/Nt_load2)</f>
        <v>0</v>
      </c>
      <c r="BR554" s="222">
        <f t="shared" ref="BR554:BR616" si="1435">2*IMREAL(K293)*COS(2*PI()*B293*64/Nt_load2)-2*IMAGINARY(K293)*SIN(2*PI()*B293*64/Nt_load2)</f>
        <v>0</v>
      </c>
      <c r="BS554" s="222">
        <f t="shared" ref="BS554:BS616" si="1436">2*IMREAL(K293)*COS(2*PI()*B293*65/Nt_load2)-2*IMAGINARY(K293)*SIN(2*PI()*B293*65/Nt_load2)</f>
        <v>0</v>
      </c>
      <c r="BT554" s="222">
        <f t="shared" ref="BT554:BT616" si="1437">2*IMREAL(K293)*COS(2*PI()*B293*66/Nt_load2)-2*IMAGINARY(K293)*SIN(2*PI()*B293*66/Nt_load2)</f>
        <v>0</v>
      </c>
      <c r="BU554" s="222">
        <f t="shared" ref="BU554:BU616" si="1438">2*IMREAL(K293)*COS(2*PI()*B293*67/Nt_load2)-2*IMAGINARY(K293)*SIN(2*PI()*B293*67/Nt_load2)</f>
        <v>0</v>
      </c>
      <c r="BV554" s="222">
        <f t="shared" ref="BV554:BV616" si="1439">2*IMREAL(K293)*COS(2*PI()*B293*68/Nt_load2)-2*IMAGINARY(K293)*SIN(2*PI()*B293*68/Nt_load2)</f>
        <v>0</v>
      </c>
      <c r="BW554" s="222">
        <f t="shared" ref="BW554:BW616" si="1440">2*IMREAL(K293)*COS(2*PI()*B293*69/Nt_load2)-2*IMAGINARY(K293)*SIN(2*PI()*B293*69/Nt_load2)</f>
        <v>0</v>
      </c>
      <c r="BX554" s="222">
        <f t="shared" ref="BX554:BX616" si="1441">2*IMREAL(K293)*COS(2*PI()*B293*70/Nt_load2)-2*IMAGINARY(K293)*SIN(2*PI()*B293*70/Nt_load2)</f>
        <v>0</v>
      </c>
      <c r="BY554" s="222">
        <f t="shared" ref="BY554:BY616" si="1442">2*IMREAL(K293)*COS(2*PI()*B293*71/Nt_load2)-2*IMAGINARY(K293)*SIN(2*PI()*B293*71/Nt_load2)</f>
        <v>0</v>
      </c>
      <c r="BZ554" s="222">
        <f t="shared" ref="BZ554:BZ616" si="1443">2*IMREAL(K293)*COS(2*PI()*B293*72/Nt_load2)-2*IMAGINARY(K293)*SIN(2*PI()*B293*72/Nt_load2)</f>
        <v>0</v>
      </c>
      <c r="CA554" s="222">
        <f t="shared" ref="CA554:CA616" si="1444">2*IMREAL(K293)*COS(2*PI()*B293*73/Nt_load2)-2*IMAGINARY(K293)*SIN(2*PI()*B293*73/Nt_load2)</f>
        <v>0</v>
      </c>
      <c r="CB554" s="222">
        <f t="shared" ref="CB554:CB616" si="1445">2*IMREAL(K293)*COS(2*PI()*B293*74/Nt_load2)-2*IMAGINARY(K293)*SIN(2*PI()*B293*74/Nt_load2)</f>
        <v>0</v>
      </c>
      <c r="CC554" s="222">
        <f t="shared" ref="CC554:CC616" si="1446">2*IMREAL(K293)*COS(2*PI()*B293*75/Nt_load2)-2*IMAGINARY(K293)*SIN(2*PI()*B293*75/Nt_load2)</f>
        <v>0</v>
      </c>
      <c r="CD554" s="222">
        <f t="shared" ref="CD554:CD616" si="1447">2*IMREAL(K293)*COS(2*PI()*B293*76/Nt_load2)-2*IMAGINARY(K293)*SIN(2*PI()*B293*76/Nt_load2)</f>
        <v>0</v>
      </c>
      <c r="CE554" s="222">
        <f t="shared" ref="CE554:CE616" si="1448">2*IMREAL(K293)*COS(2*PI()*B293*77/Nt_load2)-2*IMAGINARY(K293)*SIN(2*PI()*B293*77/Nt_load2)</f>
        <v>0</v>
      </c>
      <c r="CF554" s="222">
        <f t="shared" ref="CF554:CF616" si="1449">2*IMREAL(K293)*COS(2*PI()*B293*78/Nt_load2)-2*IMAGINARY(K293)*SIN(2*PI()*B293*78/Nt_load2)</f>
        <v>0</v>
      </c>
      <c r="CG554" s="222">
        <f t="shared" ref="CG554:CG616" si="1450">2*IMREAL(K293)*COS(2*PI()*B293*79/Nt_load2)-2*IMAGINARY(K293)*SIN(2*PI()*B293*79/Nt_load2)</f>
        <v>0</v>
      </c>
      <c r="CH554" s="222">
        <f t="shared" ref="CH554:CH616" si="1451">2*IMREAL(K293)*COS(2*PI()*B293*80/Nt_load2)-2*IMAGINARY(K293)*SIN(2*PI()*B293*80/Nt_load2)</f>
        <v>0</v>
      </c>
      <c r="CI554" s="222">
        <f t="shared" ref="CI554:CI616" si="1452">2*IMREAL(K293)*COS(2*PI()*B293*81/Nt_load2)-2*IMAGINARY(K293)*SIN(2*PI()*B293*81/Nt_load2)</f>
        <v>0</v>
      </c>
      <c r="CJ554" s="222">
        <f t="shared" ref="CJ554:CJ616" si="1453">2*IMREAL(K293)*COS(2*PI()*B293*82/Nt_load2)-2*IMAGINARY(K293)*SIN(2*PI()*B293*82/Nt_load2)</f>
        <v>0</v>
      </c>
      <c r="CK554" s="222">
        <f t="shared" ref="CK554:CK616" si="1454">2*IMREAL(K293)*COS(2*PI()*B293*83/Nt_load2)-2*IMAGINARY(K293)*SIN(2*PI()*B293*83/Nt_load2)</f>
        <v>0</v>
      </c>
      <c r="CL554" s="222">
        <f t="shared" ref="CL554:CL616" si="1455">2*IMREAL(K293)*COS(2*PI()*B293*84/Nt_load2)-2*IMAGINARY(K293)*SIN(2*PI()*B293*84/Nt_load2)</f>
        <v>0</v>
      </c>
      <c r="CM554" s="222">
        <f t="shared" ref="CM554:CM616" si="1456">2*IMREAL(K293)*COS(2*PI()*B293*85/Nt_load2)-2*IMAGINARY(K293)*SIN(2*PI()*B293*85/Nt_load2)</f>
        <v>0</v>
      </c>
      <c r="CN554" s="222">
        <f t="shared" ref="CN554:CN616" si="1457">2*IMREAL(K293)*COS(2*PI()*B293*86/Nt_load2)-2*IMAGINARY(K293)*SIN(2*PI()*B293*86/Nt_load2)</f>
        <v>0</v>
      </c>
      <c r="CO554" s="222">
        <f t="shared" ref="CO554:CO616" si="1458">2*IMREAL(K293)*COS(2*PI()*B293*87/Nt_load2)-2*IMAGINARY(K293)*SIN(2*PI()*B293*87/Nt_load2)</f>
        <v>0</v>
      </c>
      <c r="CP554" s="222">
        <f t="shared" ref="CP554:CP616" si="1459">2*IMREAL(K293)*COS(2*PI()*B293*88/Nt_load2)-2*IMAGINARY(K293)*SIN(2*PI()*B293*88/Nt_load2)</f>
        <v>0</v>
      </c>
      <c r="CQ554" s="222">
        <f t="shared" ref="CQ554:CQ616" si="1460">2*IMREAL(K293)*COS(2*PI()*B293*89/Nt_load2)-2*IMAGINARY(K293)*SIN(2*PI()*B293*89/Nt_load2)</f>
        <v>0</v>
      </c>
      <c r="CR554" s="222">
        <f t="shared" ref="CR554:CR616" si="1461">2*IMREAL(K293)*COS(2*PI()*B293*90/Nt_load2)-2*IMAGINARY(K293)*SIN(2*PI()*B293*90/Nt_load2)</f>
        <v>0</v>
      </c>
      <c r="CS554" s="222">
        <f t="shared" ref="CS554:CS616" si="1462">2*IMREAL(K293)*COS(2*PI()*B293*91/Nt_load2)-2*IMAGINARY(K293)*SIN(2*PI()*B293*91/Nt_load2)</f>
        <v>0</v>
      </c>
      <c r="CT554" s="222">
        <f t="shared" ref="CT554:CT616" si="1463">2*IMREAL(K293)*COS(2*PI()*B293*92/Nt_load2)-2*IMAGINARY(K293)*SIN(2*PI()*B293*92/Nt_load2)</f>
        <v>0</v>
      </c>
      <c r="CU554" s="222">
        <f t="shared" ref="CU554:CU616" si="1464">2*IMREAL(K293)*COS(2*PI()*B293*93/Nt_load2)-2*IMAGINARY(K293)*SIN(2*PI()*B293*93/Nt_load2)</f>
        <v>0</v>
      </c>
      <c r="CV554" s="222">
        <f t="shared" ref="CV554:CV616" si="1465">2*IMREAL(K293)*COS(2*PI()*B293*94/Nt_load2)-2*IMAGINARY(K293)*SIN(2*PI()*B293*94/Nt_load2)</f>
        <v>0</v>
      </c>
      <c r="CW554" s="222">
        <f t="shared" ref="CW554:CW616" si="1466">2*IMREAL(K293)*COS(2*PI()*B293*95/Nt_load2)-2*IMAGINARY(K293)*SIN(2*PI()*B293*95/Nt_load2)</f>
        <v>0</v>
      </c>
      <c r="CX554" s="222">
        <f t="shared" ref="CX554:CX616" si="1467">2*IMREAL(K293)*COS(2*PI()*B293*96/Nt_load2)-2*IMAGINARY(K293)*SIN(2*PI()*B293*96/Nt_load2)</f>
        <v>0</v>
      </c>
      <c r="CY554" s="222">
        <f t="shared" ref="CY554:CY616" si="1468">2*IMREAL(K293)*COS(2*PI()*B293*97/Nt_load2)-2*IMAGINARY(K293)*SIN(2*PI()*B293*97/Nt_load2)</f>
        <v>0</v>
      </c>
      <c r="CZ554" s="222">
        <f t="shared" ref="CZ554:CZ616" si="1469">2*IMREAL(K293)*COS(2*PI()*B293*98/Nt_load2)-2*IMAGINARY(K293)*SIN(2*PI()*B293*98/Nt_load2)</f>
        <v>0</v>
      </c>
      <c r="DA554" s="222">
        <f t="shared" ref="DA554:DA616" si="1470">2*IMREAL(K293)*COS(2*PI()*B293*99/Nt_load2)-2*IMAGINARY(K293)*SIN(2*PI()*B293*99/Nt_load2)</f>
        <v>0</v>
      </c>
      <c r="DB554" s="222">
        <f t="shared" ref="DB554:DB616" si="1471">2*IMREAL(K293)*COS(2*PI()*B293*100/Nt_load2)-2*IMAGINARY(K293)*SIN(2*PI()*B293*100/Nt_load2)</f>
        <v>0</v>
      </c>
      <c r="DC554" s="222">
        <f t="shared" ref="DC554:DC616" si="1472">2*IMREAL(K293)*COS(2*PI()*B293*101/Nt_load2)-2*IMAGINARY(K293)*SIN(2*PI()*B293*101/Nt_load2)</f>
        <v>0</v>
      </c>
      <c r="DD554" s="222">
        <f t="shared" ref="DD554:DD616" si="1473">2*IMREAL(K293)*COS(2*PI()*B293*102/Nt_load2)-2*IMAGINARY(K293)*SIN(2*PI()*B293*102/Nt_load2)</f>
        <v>0</v>
      </c>
      <c r="DE554" s="222">
        <f t="shared" ref="DE554:DE616" si="1474">2*IMREAL(K293)*COS(2*PI()*B293*103/Nt_load2)-2*IMAGINARY(K293)*SIN(2*PI()*B293*103/Nt_load2)</f>
        <v>0</v>
      </c>
      <c r="DF554" s="222">
        <f t="shared" ref="DF554:DF616" si="1475">2*IMREAL(K293)*COS(2*PI()*B293*104/Nt_load2)-2*IMAGINARY(K293)*SIN(2*PI()*B293*104/Nt_load2)</f>
        <v>0</v>
      </c>
      <c r="DG554" s="222">
        <f t="shared" ref="DG554:DG616" si="1476">2*IMREAL(K293)*COS(2*PI()*B293*105/Nt_load2)-2*IMAGINARY(K293)*SIN(2*PI()*B293*105/Nt_load2)</f>
        <v>0</v>
      </c>
      <c r="DH554" s="222">
        <f t="shared" ref="DH554:DH616" si="1477">2*IMREAL(K293)*COS(2*PI()*B293*106/Nt_load2)-2*IMAGINARY(K293)*SIN(2*PI()*B293*106/Nt_load2)</f>
        <v>0</v>
      </c>
      <c r="DI554" s="222">
        <f t="shared" ref="DI554:DI616" si="1478">2*IMREAL(K293)*COS(2*PI()*B293*107/Nt_load2)-2*IMAGINARY(K293)*SIN(2*PI()*B293*107/Nt_load2)</f>
        <v>0</v>
      </c>
      <c r="DJ554" s="222">
        <f t="shared" ref="DJ554:DJ616" si="1479">2*IMREAL(K293)*COS(2*PI()*B293*108/Nt_load2)-2*IMAGINARY(K293)*SIN(2*PI()*B293*108/Nt_load2)</f>
        <v>0</v>
      </c>
      <c r="DK554" s="222">
        <f t="shared" ref="DK554:DK616" si="1480">2*IMREAL(K293)*COS(2*PI()*B293*109/Nt_load2)-2*IMAGINARY(K293)*SIN(2*PI()*B293*109/Nt_load2)</f>
        <v>0</v>
      </c>
      <c r="DL554" s="222">
        <f t="shared" ref="DL554:DL616" si="1481">2*IMREAL(K293)*COS(2*PI()*B293*110/Nt_load2)-2*IMAGINARY(K293)*SIN(2*PI()*B293*110/Nt_load2)</f>
        <v>0</v>
      </c>
      <c r="DM554" s="222">
        <f t="shared" ref="DM554:DM616" si="1482">2*IMREAL(K293)*COS(2*PI()*B293*111/Nt_load2)-2*IMAGINARY(K293)*SIN(2*PI()*B293*111/Nt_load2)</f>
        <v>0</v>
      </c>
      <c r="DN554" s="222">
        <f t="shared" ref="DN554:DN616" si="1483">2*IMREAL(K293)*COS(2*PI()*B293*112/Nt_load2)-2*IMAGINARY(K293)*SIN(2*PI()*B293*112/Nt_load2)</f>
        <v>0</v>
      </c>
      <c r="DO554" s="222">
        <f t="shared" ref="DO554:DO616" si="1484">2*IMREAL(K293)*COS(2*PI()*B293*113/Nt_load2)-2*IMAGINARY(K293)*SIN(2*PI()*B293*113/Nt_load2)</f>
        <v>0</v>
      </c>
      <c r="DP554" s="222">
        <f t="shared" ref="DP554:DP616" si="1485">2*IMREAL(K293)*COS(2*PI()*B293*114/Nt_load2)-2*IMAGINARY(K293)*SIN(2*PI()*B293*114/Nt_load2)</f>
        <v>0</v>
      </c>
      <c r="DQ554" s="222">
        <f t="shared" ref="DQ554:DQ616" si="1486">2*IMREAL(K293)*COS(2*PI()*B293*115/Nt_load2)-2*IMAGINARY(K293)*SIN(2*PI()*B293*115/Nt_load2)</f>
        <v>0</v>
      </c>
      <c r="DR554" s="222">
        <f t="shared" ref="DR554:DR616" si="1487">2*IMREAL(K293)*COS(2*PI()*B293*116/Nt_load2)-2*IMAGINARY(K293)*SIN(2*PI()*B293*116/Nt_load2)</f>
        <v>0</v>
      </c>
      <c r="DS554" s="222">
        <f t="shared" ref="DS554:DS616" si="1488">2*IMREAL(K293)*COS(2*PI()*B293*117/Nt_load2)-2*IMAGINARY(K293)*SIN(2*PI()*B293*117/Nt_load2)</f>
        <v>0</v>
      </c>
      <c r="DT554" s="222">
        <f t="shared" ref="DT554:DT616" si="1489">2*IMREAL(K293)*COS(2*PI()*B293*118/Nt_load2)-2*IMAGINARY(K293)*SIN(2*PI()*B293*118/Nt_load2)</f>
        <v>0</v>
      </c>
      <c r="DU554" s="222">
        <f t="shared" ref="DU554:DU616" si="1490">2*IMREAL(K293)*COS(2*PI()*B293*119/Nt_load2)-2*IMAGINARY(K293)*SIN(2*PI()*B293*119/Nt_load2)</f>
        <v>0</v>
      </c>
      <c r="DV554" s="222">
        <f t="shared" ref="DV554:DV616" si="1491">2*IMREAL(K293)*COS(2*PI()*B293*120/Nt_load2)-2*IMAGINARY(K293)*SIN(2*PI()*B293*120/Nt_load2)</f>
        <v>0</v>
      </c>
      <c r="DW554" s="222">
        <f t="shared" ref="DW554:DW616" si="1492">2*IMREAL(K293)*COS(2*PI()*B293*121/Nt_load2)-2*IMAGINARY(K293)*SIN(2*PI()*B293*121/Nt_load2)</f>
        <v>0</v>
      </c>
      <c r="DX554" s="222">
        <f t="shared" ref="DX554:DX616" si="1493">2*IMREAL(K293)*COS(2*PI()*B293*122/Nt_load2)-2*IMAGINARY(K293)*SIN(2*PI()*B293*122/Nt_load2)</f>
        <v>0</v>
      </c>
      <c r="DY554" s="222">
        <f t="shared" ref="DY554:DY616" si="1494">2*IMREAL(K293)*COS(2*PI()*B293*123/Nt_load2)-2*IMAGINARY(K293)*SIN(2*PI()*B293*123/Nt_load2)</f>
        <v>0</v>
      </c>
      <c r="DZ554" s="222">
        <f t="shared" ref="DZ554:DZ616" si="1495">2*IMREAL(K293)*COS(2*PI()*B293*124/Nt_load2)-2*IMAGINARY(K293)*SIN(2*PI()*B293*124/Nt_load2)</f>
        <v>0</v>
      </c>
      <c r="EA554" s="222">
        <f t="shared" ref="EA554:EA616" si="1496">2*IMREAL(K293)*COS(2*PI()*B293*125/Nt_load2)-2*IMAGINARY(K293)*SIN(2*PI()*B293*125/Nt_load2)</f>
        <v>0</v>
      </c>
      <c r="EB554" s="222">
        <f t="shared" ref="EB554:EB616" si="1497">2*IMREAL(K293)*COS(2*PI()*B293*126/Nt_load2)-2*IMAGINARY(K293)*SIN(2*PI()*B293*126/Nt_load2)</f>
        <v>0</v>
      </c>
      <c r="EC554" s="222">
        <f t="shared" ref="EC554:EC616" si="1498">2*IMREAL(K293)*COS(2*PI()*B293*127/Nt_load2)-2*IMAGINARY(K293)*SIN(2*PI()*B293*127/Nt_load2)</f>
        <v>0</v>
      </c>
      <c r="ED554" s="222">
        <f t="shared" ref="ED554:ED616" si="1499">2*IMREAL(K293)*COS(2*PI()*B293*128/Nt_load2)-2*IMAGINARY(K293)*SIN(2*PI()*B293*128/Nt_load2)</f>
        <v>0</v>
      </c>
      <c r="EE554" s="222">
        <f t="shared" ref="EE554:EE616" si="1500">2*IMREAL(K293)*COS(2*PI()*B293*129/Nt_load2)-2*IMAGINARY(K293)*SIN(2*PI()*B293*129/Nt_load2)</f>
        <v>0</v>
      </c>
      <c r="EF554" s="222">
        <f t="shared" ref="EF554:EF616" si="1501">2*IMREAL(K293)*COS(2*PI()*B293*130/Nt_load2)-2*IMAGINARY(K293)*SIN(2*PI()*B293*130/Nt_load2)</f>
        <v>0</v>
      </c>
      <c r="EG554" s="222">
        <f t="shared" ref="EG554:EG616" si="1502">2*IMREAL(K293)*COS(2*PI()*B293*131/Nt_load2)-2*IMAGINARY(K293)*SIN(2*PI()*B293*131/Nt_load2)</f>
        <v>0</v>
      </c>
      <c r="EH554" s="222">
        <f t="shared" ref="EH554:EH616" si="1503">2*IMREAL(K293)*COS(2*PI()*B293*132/Nt_load2)-2*IMAGINARY(K293)*SIN(2*PI()*B293*132/Nt_load2)</f>
        <v>0</v>
      </c>
      <c r="EI554" s="222">
        <f t="shared" ref="EI554:EI616" si="1504">2*IMREAL(K293)*COS(2*PI()*B293*133/Nt_load2)-2*IMAGINARY(K293)*SIN(2*PI()*B293*133/Nt_load2)</f>
        <v>0</v>
      </c>
      <c r="EJ554" s="222">
        <f t="shared" ref="EJ554:EJ616" si="1505">2*IMREAL(K293)*COS(2*PI()*B293*134/Nt_load2)-2*IMAGINARY(K293)*SIN(2*PI()*B293*134/Nt_load2)</f>
        <v>0</v>
      </c>
      <c r="EK554" s="222">
        <f t="shared" ref="EK554:EK616" si="1506">2*IMREAL(K293)*COS(2*PI()*B293*135/Nt_load2)-2*IMAGINARY(K293)*SIN(2*PI()*B293*135/Nt_load2)</f>
        <v>0</v>
      </c>
      <c r="EL554" s="222">
        <f t="shared" ref="EL554:EL616" si="1507">2*IMREAL(K293)*COS(2*PI()*B293*136/Nt_load2)-2*IMAGINARY(K293)*SIN(2*PI()*B293*136/Nt_load2)</f>
        <v>0</v>
      </c>
      <c r="EM554" s="222">
        <f t="shared" ref="EM554:EM616" si="1508">2*IMREAL(K293)*COS(2*PI()*B293*137/Nt_load2)-2*IMAGINARY(K293)*SIN(2*PI()*B293*137/Nt_load2)</f>
        <v>0</v>
      </c>
      <c r="EN554" s="222">
        <f t="shared" ref="EN554:EN616" si="1509">2*IMREAL(K293)*COS(2*PI()*B293*138/Nt_load2)-2*IMAGINARY(K293)*SIN(2*PI()*B293*138/Nt_load2)</f>
        <v>0</v>
      </c>
      <c r="EO554" s="222">
        <f t="shared" ref="EO554:EO616" si="1510">2*IMREAL(K293)*COS(2*PI()*B293*139/Nt_load2)-2*IMAGINARY(K293)*SIN(2*PI()*B293*139/Nt_load2)</f>
        <v>0</v>
      </c>
      <c r="EP554" s="222">
        <f t="shared" ref="EP554:EP616" si="1511">2*IMREAL(K293)*COS(2*PI()*B293*140/Nt_load2)-2*IMAGINARY(K293)*SIN(2*PI()*B293*140/Nt_load2)</f>
        <v>0</v>
      </c>
      <c r="EQ554" s="222">
        <f t="shared" ref="EQ554:EQ616" si="1512">2*IMREAL(K293)*COS(2*PI()*B293*141/Nt_load2)-2*IMAGINARY(K293)*SIN(2*PI()*B293*141/Nt_load2)</f>
        <v>0</v>
      </c>
      <c r="ER554" s="222">
        <f t="shared" ref="ER554:ER616" si="1513">2*IMREAL(K293)*COS(2*PI()*B293*142/Nt_load2)-2*IMAGINARY(K293)*SIN(2*PI()*B293*142/Nt_load2)</f>
        <v>0</v>
      </c>
      <c r="ES554" s="222">
        <f t="shared" ref="ES554:ES616" si="1514">2*IMREAL(K293)*COS(2*PI()*B293*143/Nt_load2)-2*IMAGINARY(K293)*SIN(2*PI()*B293*143/Nt_load2)</f>
        <v>0</v>
      </c>
      <c r="ET554" s="222">
        <f t="shared" ref="ET554:ET616" si="1515">2*IMREAL(K293)*COS(2*PI()*B293*144/Nt_load2)-2*IMAGINARY(K293)*SIN(2*PI()*B293*144/Nt_load2)</f>
        <v>0</v>
      </c>
      <c r="EU554" s="222">
        <f t="shared" ref="EU554:EU616" si="1516">2*IMREAL(K293)*COS(2*PI()*B293*145/Nt_load2)-2*IMAGINARY(K293)*SIN(2*PI()*B293*145/Nt_load2)</f>
        <v>0</v>
      </c>
      <c r="EV554" s="222">
        <f t="shared" ref="EV554:EV616" si="1517">2*IMREAL(K293)*COS(2*PI()*B293*146/Nt_load2)-2*IMAGINARY(K293)*SIN(2*PI()*B293*146/Nt_load2)</f>
        <v>0</v>
      </c>
      <c r="EW554" s="222">
        <f t="shared" ref="EW554:EW616" si="1518">2*IMREAL(K293)*COS(2*PI()*B293*147/Nt_load2)-2*IMAGINARY(K293)*SIN(2*PI()*B293*147/Nt_load2)</f>
        <v>0</v>
      </c>
      <c r="EX554" s="222">
        <f t="shared" ref="EX554:EX616" si="1519">2*IMREAL(K293)*COS(2*PI()*B293*148/Nt_load2)-2*IMAGINARY(K293)*SIN(2*PI()*B293*148/Nt_load2)</f>
        <v>0</v>
      </c>
      <c r="EY554" s="222">
        <f t="shared" ref="EY554:EY616" si="1520">2*IMREAL(K293)*COS(2*PI()*B293*149/Nt_load2)-2*IMAGINARY(K293)*SIN(2*PI()*B293*149/Nt_load2)</f>
        <v>0</v>
      </c>
      <c r="EZ554" s="222">
        <f t="shared" ref="EZ554:EZ616" si="1521">2*IMREAL(K293)*COS(2*PI()*B293*150/Nt_load2)-2*IMAGINARY(K293)*SIN(2*PI()*B293*150/Nt_load2)</f>
        <v>0</v>
      </c>
      <c r="FA554" s="222">
        <f t="shared" ref="FA554:FA616" si="1522">2*IMREAL(K293)*COS(2*PI()*B293*151/Nt_load2)-2*IMAGINARY(K293)*SIN(2*PI()*B293*151/Nt_load2)</f>
        <v>0</v>
      </c>
      <c r="FB554" s="222">
        <f t="shared" ref="FB554:FB616" si="1523">2*IMREAL(K293)*COS(2*PI()*B293*152/Nt_load2)-2*IMAGINARY(K293)*SIN(2*PI()*B293*152/Nt_load2)</f>
        <v>0</v>
      </c>
      <c r="FC554" s="222">
        <f t="shared" ref="FC554:FC616" si="1524">2*IMREAL(K293)*COS(2*PI()*B293*153/Nt_load2)-2*IMAGINARY(K293)*SIN(2*PI()*B293*153/Nt_load2)</f>
        <v>0</v>
      </c>
      <c r="FD554" s="222">
        <f t="shared" ref="FD554:FD616" si="1525">2*IMREAL(K293)*COS(2*PI()*B293*154/Nt_load2)-2*IMAGINARY(K293)*SIN(2*PI()*B293*154/Nt_load2)</f>
        <v>0</v>
      </c>
      <c r="FE554" s="222">
        <f t="shared" ref="FE554:FE616" si="1526">2*IMREAL(K293)*COS(2*PI()*B293*155/Nt_load2)-2*IMAGINARY(K293)*SIN(2*PI()*B293*155/Nt_load2)</f>
        <v>0</v>
      </c>
      <c r="FF554" s="222">
        <f t="shared" ref="FF554:FF616" si="1527">2*IMREAL(K293)*COS(2*PI()*B293*156/Nt_load2)-2*IMAGINARY(K293)*SIN(2*PI()*B293*156/Nt_load2)</f>
        <v>0</v>
      </c>
      <c r="FG554" s="222">
        <f t="shared" ref="FG554:FG616" si="1528">2*IMREAL(K293)*COS(2*PI()*B293*157/Nt_load2)-2*IMAGINARY(K293)*SIN(2*PI()*B293*157/Nt_load2)</f>
        <v>0</v>
      </c>
      <c r="FH554" s="222">
        <f t="shared" ref="FH554:FH616" si="1529">2*IMREAL(K293)*COS(2*PI()*B293*158/Nt_load2)-2*IMAGINARY(K293)*SIN(2*PI()*B293*158/Nt_load2)</f>
        <v>0</v>
      </c>
      <c r="FI554" s="222">
        <f t="shared" ref="FI554:FI616" si="1530">2*IMREAL(K293)*COS(2*PI()*B293*159/Nt_load2)-2*IMAGINARY(K293)*SIN(2*PI()*B293*159/Nt_load2)</f>
        <v>0</v>
      </c>
      <c r="FJ554" s="222">
        <f t="shared" ref="FJ554:FJ616" si="1531">2*IMREAL(K293)*COS(2*PI()*B293*160/Nt_load2)-2*IMAGINARY(K293)*SIN(2*PI()*B293*160/Nt_load2)</f>
        <v>0</v>
      </c>
      <c r="FK554" s="222">
        <f t="shared" ref="FK554:FK616" si="1532">2*IMREAL(K293)*COS(2*PI()*B293*161/Nt_load2)-2*IMAGINARY(K293)*SIN(2*PI()*B293*161/Nt_load2)</f>
        <v>0</v>
      </c>
      <c r="FL554" s="222">
        <f t="shared" ref="FL554:FL616" si="1533">2*IMREAL(K293)*COS(2*PI()*B293*162/Nt_load2)-2*IMAGINARY(K293)*SIN(2*PI()*B293*162/Nt_load2)</f>
        <v>0</v>
      </c>
      <c r="FM554" s="222">
        <f t="shared" ref="FM554:FM616" si="1534">2*IMREAL(K293)*COS(2*PI()*B293*163/Nt_load2)-2*IMAGINARY(K293)*SIN(2*PI()*B293*163/Nt_load2)</f>
        <v>0</v>
      </c>
      <c r="FN554" s="222">
        <f t="shared" ref="FN554:FN616" si="1535">2*IMREAL(K293)*COS(2*PI()*B293*164/Nt_load2)-2*IMAGINARY(K293)*SIN(2*PI()*B293*164/Nt_load2)</f>
        <v>0</v>
      </c>
      <c r="FO554" s="222">
        <f t="shared" ref="FO554:FO616" si="1536">2*IMREAL(K293)*COS(2*PI()*B293*165/Nt_load2)-2*IMAGINARY(K293)*SIN(2*PI()*B293*165/Nt_load2)</f>
        <v>0</v>
      </c>
      <c r="FP554" s="222">
        <f t="shared" ref="FP554:FP616" si="1537">2*IMREAL(K293)*COS(2*PI()*B293*166/Nt_load2)-2*IMAGINARY(K293)*SIN(2*PI()*B293*166/Nt_load2)</f>
        <v>0</v>
      </c>
      <c r="FQ554" s="222">
        <f t="shared" ref="FQ554:FQ616" si="1538">2*IMREAL(K293)*COS(2*PI()*B293*167/Nt_load2)-2*IMAGINARY(K293)*SIN(2*PI()*B293*167/Nt_load2)</f>
        <v>0</v>
      </c>
      <c r="FR554" s="222">
        <f t="shared" ref="FR554:FR616" si="1539">2*IMREAL(K293)*COS(2*PI()*B293*168/Nt_load2)-2*IMAGINARY(K293)*SIN(2*PI()*B293*168/Nt_load2)</f>
        <v>0</v>
      </c>
      <c r="FS554" s="222">
        <f t="shared" ref="FS554:FS616" si="1540">2*IMREAL(K293)*COS(2*PI()*B293*169/Nt_load2)-2*IMAGINARY(K293)*SIN(2*PI()*B293*169/Nt_load2)</f>
        <v>0</v>
      </c>
      <c r="FT554" s="222">
        <f t="shared" ref="FT554:FT616" si="1541">2*IMREAL(K293)*COS(2*PI()*B293*170/Nt_load2)-2*IMAGINARY(K293)*SIN(2*PI()*B293*170/Nt_load2)</f>
        <v>0</v>
      </c>
      <c r="FU554" s="222">
        <f t="shared" ref="FU554:FU616" si="1542">2*IMREAL(K293)*COS(2*PI()*B293*171/Nt_load2)-2*IMAGINARY(K293)*SIN(2*PI()*B293*171/Nt_load2)</f>
        <v>0</v>
      </c>
      <c r="FV554" s="222">
        <f t="shared" ref="FV554:FV616" si="1543">2*IMREAL(K293)*COS(2*PI()*B293*172/Nt_load2)-2*IMAGINARY(K293)*SIN(2*PI()*B293*172/Nt_load2)</f>
        <v>0</v>
      </c>
      <c r="FW554" s="222">
        <f t="shared" ref="FW554:FW616" si="1544">2*IMREAL(K293)*COS(2*PI()*B293*173/Nt_load2)-2*IMAGINARY(K293)*SIN(2*PI()*B293*173/Nt_load2)</f>
        <v>0</v>
      </c>
      <c r="FX554" s="222">
        <f t="shared" ref="FX554:FX616" si="1545">2*IMREAL(K293)*COS(2*PI()*B293*174/Nt_load2)-2*IMAGINARY(K293)*SIN(2*PI()*B293*174/Nt_load2)</f>
        <v>0</v>
      </c>
      <c r="FY554" s="222">
        <f t="shared" ref="FY554:FY616" si="1546">2*IMREAL(K293)*COS(2*PI()*B293*175/Nt_load2)-2*IMAGINARY(K293)*SIN(2*PI()*B293*175/Nt_load2)</f>
        <v>0</v>
      </c>
      <c r="FZ554" s="222">
        <f t="shared" ref="FZ554:FZ616" si="1547">2*IMREAL(K293)*COS(2*PI()*B293*176/Nt_load2)-2*IMAGINARY(K293)*SIN(2*PI()*B293*176/Nt_load2)</f>
        <v>0</v>
      </c>
      <c r="GA554" s="222">
        <f t="shared" ref="GA554:GA616" si="1548">2*IMREAL(K293)*COS(2*PI()*B293*177/Nt_load2)-2*IMAGINARY(K293)*SIN(2*PI()*B293*177/Nt_load2)</f>
        <v>0</v>
      </c>
      <c r="GB554" s="222">
        <f t="shared" ref="GB554:GB616" si="1549">2*IMREAL(K293)*COS(2*PI()*B293*178/Nt_load2)-2*IMAGINARY(K293)*SIN(2*PI()*B293*178/Nt_load2)</f>
        <v>0</v>
      </c>
      <c r="GC554" s="222">
        <f t="shared" ref="GC554:GC616" si="1550">2*IMREAL(K293)*COS(2*PI()*B293*179/Nt_load2)-2*IMAGINARY(K293)*SIN(2*PI()*B293*179/Nt_load2)</f>
        <v>0</v>
      </c>
      <c r="GD554" s="222">
        <f t="shared" ref="GD554:GD616" si="1551">2*IMREAL(K293)*COS(2*PI()*B293*180/Nt_load2)-2*IMAGINARY(K293)*SIN(2*PI()*B293*180/Nt_load2)</f>
        <v>0</v>
      </c>
      <c r="GE554" s="222">
        <f t="shared" ref="GE554:GE616" si="1552">2*IMREAL(K293)*COS(2*PI()*B293*181/Nt_load2)-2*IMAGINARY(K293)*SIN(2*PI()*B293*181/Nt_load2)</f>
        <v>0</v>
      </c>
      <c r="GF554" s="222">
        <f t="shared" ref="GF554:GF616" si="1553">2*IMREAL(K293)*COS(2*PI()*B293*182/Nt_load2)-2*IMAGINARY(K293)*SIN(2*PI()*B293*182/Nt_load2)</f>
        <v>0</v>
      </c>
      <c r="GG554" s="222">
        <f t="shared" ref="GG554:GG616" si="1554">2*IMREAL(K293)*COS(2*PI()*B293*183/Nt_load2)-2*IMAGINARY(K293)*SIN(2*PI()*B293*183/Nt_load2)</f>
        <v>0</v>
      </c>
      <c r="GH554" s="222">
        <f t="shared" ref="GH554:GH616" si="1555">2*IMREAL(K293)*COS(2*PI()*B293*184/Nt_load2)-2*IMAGINARY(K293)*SIN(2*PI()*B293*184/Nt_load2)</f>
        <v>0</v>
      </c>
      <c r="GI554" s="222">
        <f t="shared" ref="GI554:GI616" si="1556">2*IMREAL(K293)*COS(2*PI()*B293*185/Nt_load2)-2*IMAGINARY(K293)*SIN(2*PI()*B293*185/Nt_load2)</f>
        <v>0</v>
      </c>
      <c r="GJ554" s="222">
        <f t="shared" ref="GJ554:GJ616" si="1557">2*IMREAL(K293)*COS(2*PI()*B293*186/Nt_load2)-2*IMAGINARY(K293)*SIN(2*PI()*B293*186/Nt_load2)</f>
        <v>0</v>
      </c>
      <c r="GK554" s="222">
        <f t="shared" ref="GK554:GK616" si="1558">2*IMREAL(K293)*COS(2*PI()*B293*187/Nt_load2)-2*IMAGINARY(K293)*SIN(2*PI()*B293*187/Nt_load2)</f>
        <v>0</v>
      </c>
      <c r="GL554" s="222">
        <f t="shared" ref="GL554:GL616" si="1559">2*IMREAL(K293)*COS(2*PI()*B293*188/Nt_load2)-2*IMAGINARY(K293)*SIN(2*PI()*B293*188/Nt_load2)</f>
        <v>0</v>
      </c>
      <c r="GM554" s="222">
        <f t="shared" ref="GM554:GM616" si="1560">2*IMREAL(K293)*COS(2*PI()*B293*189/Nt_load2)-2*IMAGINARY(K293)*SIN(2*PI()*B293*189/Nt_load2)</f>
        <v>0</v>
      </c>
      <c r="GN554" s="222">
        <f t="shared" ref="GN554:GN616" si="1561">2*IMREAL(K293)*COS(2*PI()*B293*190/Nt_load2)-2*IMAGINARY(K293)*SIN(2*PI()*B293*190/Nt_load2)</f>
        <v>0</v>
      </c>
      <c r="GO554" s="222">
        <f t="shared" ref="GO554:GO616" si="1562">2*IMREAL(K293)*COS(2*PI()*B293*191/Nt_load2)-2*IMAGINARY(K293)*SIN(2*PI()*B293*191/Nt_load2)</f>
        <v>0</v>
      </c>
      <c r="GP554" s="222">
        <f t="shared" ref="GP554:GP616" si="1563">2*IMREAL(K293)*COS(2*PI()*B293*192/Nt_load2)-2*IMAGINARY(K293)*SIN(2*PI()*B293*192/Nt_load2)</f>
        <v>0</v>
      </c>
      <c r="GQ554" s="222">
        <f t="shared" ref="GQ554:GQ616" si="1564">2*IMREAL(K293)*COS(2*PI()*B293*193/Nt_load2)-2*IMAGINARY(K293)*SIN(2*PI()*B293*193/Nt_load2)</f>
        <v>0</v>
      </c>
      <c r="GR554" s="222">
        <f t="shared" ref="GR554:GR616" si="1565">2*IMREAL(K293)*COS(2*PI()*B293*194/Nt_load2)-2*IMAGINARY(K293)*SIN(2*PI()*B293*194/Nt_load2)</f>
        <v>0</v>
      </c>
      <c r="GS554" s="222">
        <f t="shared" ref="GS554:GS616" si="1566">2*IMREAL(K293)*COS(2*PI()*B293*195/Nt_load2)-2*IMAGINARY(K293)*SIN(2*PI()*B293*195/Nt_load2)</f>
        <v>0</v>
      </c>
      <c r="GT554" s="222">
        <f t="shared" ref="GT554:GT616" si="1567">2*IMREAL(K293)*COS(2*PI()*B293*196/Nt_load2)-2*IMAGINARY(K293)*SIN(2*PI()*B293*196/Nt_load2)</f>
        <v>0</v>
      </c>
      <c r="GU554" s="222">
        <f t="shared" ref="GU554:GU616" si="1568">2*IMREAL(K293)*COS(2*PI()*B293*197/Nt_load2)-2*IMAGINARY(K293)*SIN(2*PI()*B293*197/Nt_load2)</f>
        <v>0</v>
      </c>
      <c r="GV554" s="222">
        <f t="shared" ref="GV554:GV616" si="1569">2*IMREAL(K293)*COS(2*PI()*B293*198/Nt_load2)-2*IMAGINARY(K293)*SIN(2*PI()*B293*198/Nt_load2)</f>
        <v>0</v>
      </c>
      <c r="GW554" s="222">
        <f t="shared" ref="GW554:GW616" si="1570">2*IMREAL(K293)*COS(2*PI()*B293*199/Nt_load2)-2*IMAGINARY(K293)*SIN(2*PI()*B293*199/Nt_load2)</f>
        <v>0</v>
      </c>
      <c r="GX554" s="222">
        <f t="shared" ref="GX554:GX616" si="1571">2*IMREAL(K293)*COS(2*PI()*B293*200/Nt_load2)-2*IMAGINARY(K293)*SIN(2*PI()*B293*200/Nt_load2)</f>
        <v>0</v>
      </c>
      <c r="GY554" s="222">
        <f t="shared" ref="GY554:GY616" si="1572">2*IMREAL(K293)*COS(2*PI()*B293*201/Nt_load2)-2*IMAGINARY(K293)*SIN(2*PI()*B293*201/Nt_load2)</f>
        <v>0</v>
      </c>
      <c r="GZ554" s="222">
        <f t="shared" ref="GZ554:GZ616" si="1573">2*IMREAL(K293)*COS(2*PI()*B293*202/Nt_load2)-2*IMAGINARY(K293)*SIN(2*PI()*B293*202/Nt_load2)</f>
        <v>0</v>
      </c>
      <c r="HA554" s="222">
        <f t="shared" ref="HA554:HA616" si="1574">2*IMREAL(K293)*COS(2*PI()*B293*203/Nt_load2)-2*IMAGINARY(K293)*SIN(2*PI()*B293*203/Nt_load2)</f>
        <v>0</v>
      </c>
      <c r="HB554" s="222">
        <f t="shared" ref="HB554:HB616" si="1575">2*IMREAL(K293)*COS(2*PI()*B293*204/Nt_load2)-2*IMAGINARY(K293)*SIN(2*PI()*B293*204/Nt_load2)</f>
        <v>0</v>
      </c>
      <c r="HC554" s="222">
        <f t="shared" ref="HC554:HC616" si="1576">2*IMREAL(K293)*COS(2*PI()*B293*205/Nt_load2)-2*IMAGINARY(K293)*SIN(2*PI()*B293*205/Nt_load2)</f>
        <v>0</v>
      </c>
      <c r="HD554" s="222">
        <f t="shared" ref="HD554:HD616" si="1577">2*IMREAL(K293)*COS(2*PI()*B293*206/Nt_load2)-2*IMAGINARY(K293)*SIN(2*PI()*B293*206/Nt_load2)</f>
        <v>0</v>
      </c>
      <c r="HE554" s="222">
        <f t="shared" ref="HE554:HE616" si="1578">2*IMREAL(K293)*COS(2*PI()*B293*207/Nt_load2)-2*IMAGINARY(K293)*SIN(2*PI()*B293*207/Nt_load2)</f>
        <v>0</v>
      </c>
      <c r="HF554" s="222">
        <f t="shared" ref="HF554:HF616" si="1579">2*IMREAL(K293)*COS(2*PI()*B293*208/Nt_load2)-2*IMAGINARY(K293)*SIN(2*PI()*B293*208/Nt_load2)</f>
        <v>0</v>
      </c>
      <c r="HG554" s="222">
        <f t="shared" ref="HG554:HG616" si="1580">2*IMREAL(K293)*COS(2*PI()*B293*209/Nt_load2)-2*IMAGINARY(K293)*SIN(2*PI()*B293*209/Nt_load2)</f>
        <v>0</v>
      </c>
      <c r="HH554" s="222">
        <f t="shared" ref="HH554:HH616" si="1581">2*IMREAL(K293)*COS(2*PI()*B293*210/Nt_load2)-2*IMAGINARY(K293)*SIN(2*PI()*B293*210/Nt_load2)</f>
        <v>0</v>
      </c>
      <c r="HI554" s="222">
        <f t="shared" ref="HI554:HI616" si="1582">2*IMREAL(K293)*COS(2*PI()*B293*211/Nt_load2)-2*IMAGINARY(K293)*SIN(2*PI()*B293*211/Nt_load2)</f>
        <v>0</v>
      </c>
      <c r="HJ554" s="222">
        <f t="shared" ref="HJ554:HJ616" si="1583">2*IMREAL(K293)*COS(2*PI()*B293*212/Nt_load2)-2*IMAGINARY(K293)*SIN(2*PI()*B293*212/Nt_load2)</f>
        <v>0</v>
      </c>
      <c r="HK554" s="222">
        <f t="shared" ref="HK554:HK616" si="1584">2*IMREAL(K293)*COS(2*PI()*B293*213/Nt_load2)-2*IMAGINARY(K293)*SIN(2*PI()*B293*213/Nt_load2)</f>
        <v>0</v>
      </c>
      <c r="HL554" s="222">
        <f t="shared" ref="HL554:HL616" si="1585">2*IMREAL(K293)*COS(2*PI()*B293*214/Nt_load2)-2*IMAGINARY(K293)*SIN(2*PI()*B293*214/Nt_load2)</f>
        <v>0</v>
      </c>
      <c r="HM554" s="222">
        <f t="shared" ref="HM554:HM616" si="1586">2*IMREAL(K293)*COS(2*PI()*B293*215/Nt_load2)-2*IMAGINARY(K293)*SIN(2*PI()*B293*215/Nt_load2)</f>
        <v>0</v>
      </c>
      <c r="HN554" s="222">
        <f t="shared" ref="HN554:HN616" si="1587">2*IMREAL(K293)*COS(2*PI()*B293*216/Nt_load2)-2*IMAGINARY(K293)*SIN(2*PI()*B293*216/Nt_load2)</f>
        <v>0</v>
      </c>
      <c r="HO554" s="222">
        <f t="shared" ref="HO554:HO616" si="1588">2*IMREAL(K293)*COS(2*PI()*B293*217/Nt_load2)-2*IMAGINARY(K293)*SIN(2*PI()*B293*217/Nt_load2)</f>
        <v>0</v>
      </c>
      <c r="HP554" s="222">
        <f t="shared" ref="HP554:HP616" si="1589">2*IMREAL(K293)*COS(2*PI()*B293*218/Nt_load2)-2*IMAGINARY(K293)*SIN(2*PI()*B293*218/Nt_load2)</f>
        <v>0</v>
      </c>
      <c r="HQ554" s="222">
        <f t="shared" ref="HQ554:HQ616" si="1590">2*IMREAL(K293)*COS(2*PI()*B293*219/Nt_load2)-2*IMAGINARY(K293)*SIN(2*PI()*B293*219/Nt_load2)</f>
        <v>0</v>
      </c>
      <c r="HR554" s="222">
        <f t="shared" ref="HR554:HR616" si="1591">2*IMREAL(K293)*COS(2*PI()*B293*220/Nt_load2)-2*IMAGINARY(K293)*SIN(2*PI()*B293*220/Nt_load2)</f>
        <v>0</v>
      </c>
      <c r="HS554" s="222">
        <f t="shared" ref="HS554:HS616" si="1592">2*IMREAL(K293)*COS(2*PI()*B293*221/Nt_load2)-2*IMAGINARY(K293)*SIN(2*PI()*B293*221/Nt_load2)</f>
        <v>0</v>
      </c>
      <c r="HT554" s="222">
        <f t="shared" ref="HT554:HT616" si="1593">2*IMREAL(K293)*COS(2*PI()*B293*222/Nt_load2)-2*IMAGINARY(K293)*SIN(2*PI()*B293*222/Nt_load2)</f>
        <v>0</v>
      </c>
      <c r="HU554" s="222">
        <f t="shared" ref="HU554:HU616" si="1594">2*IMREAL(K293)*COS(2*PI()*B293*223/Nt_load2)-2*IMAGINARY(K293)*SIN(2*PI()*B293*223/Nt_load2)</f>
        <v>0</v>
      </c>
      <c r="HV554" s="222">
        <f t="shared" ref="HV554:HV616" si="1595">2*IMREAL(K293)*COS(2*PI()*B293*224/Nt_load2)-2*IMAGINARY(K293)*SIN(2*PI()*B293*224/Nt_load2)</f>
        <v>0</v>
      </c>
      <c r="HW554" s="222">
        <f t="shared" ref="HW554:HW616" si="1596">2*IMREAL(K293)*COS(2*PI()*B293*225/Nt_load2)-2*IMAGINARY(K293)*SIN(2*PI()*B293*225/Nt_load2)</f>
        <v>0</v>
      </c>
      <c r="HX554" s="222">
        <f t="shared" ref="HX554:HX616" si="1597">2*IMREAL(K293)*COS(2*PI()*B293*226/Nt_load2)-2*IMAGINARY(K293)*SIN(2*PI()*B293*226/Nt_load2)</f>
        <v>0</v>
      </c>
      <c r="HY554" s="222">
        <f t="shared" ref="HY554:HY616" si="1598">2*IMREAL(K293)*COS(2*PI()*B293*227/Nt_load2)-2*IMAGINARY(K293)*SIN(2*PI()*B293*227/Nt_load2)</f>
        <v>0</v>
      </c>
      <c r="HZ554" s="222">
        <f t="shared" ref="HZ554:HZ616" si="1599">2*IMREAL(K293)*COS(2*PI()*B293*228/Nt_load2)-2*IMAGINARY(K293)*SIN(2*PI()*B293*228/Nt_load2)</f>
        <v>0</v>
      </c>
      <c r="IA554" s="222">
        <f t="shared" ref="IA554:IA616" si="1600">2*IMREAL(K293)*COS(2*PI()*B293*229/Nt_load2)-2*IMAGINARY(K293)*SIN(2*PI()*B293*229/Nt_load2)</f>
        <v>0</v>
      </c>
      <c r="IB554" s="222">
        <f t="shared" ref="IB554:IB616" si="1601">2*IMREAL(K293)*COS(2*PI()*B293*230/Nt_load2)-2*IMAGINARY(K293)*SIN(2*PI()*B293*230/Nt_load2)</f>
        <v>0</v>
      </c>
      <c r="IC554" s="222">
        <f t="shared" ref="IC554:IC616" si="1602">2*IMREAL(K293)*COS(2*PI()*B293*231/Nt_load2)-2*IMAGINARY(K293)*SIN(2*PI()*B293*231/Nt_load2)</f>
        <v>0</v>
      </c>
      <c r="ID554" s="222">
        <f t="shared" ref="ID554:ID616" si="1603">2*IMREAL(K293)*COS(2*PI()*B293*232/Nt_load2)-2*IMAGINARY(K293)*SIN(2*PI()*B293*232/Nt_load2)</f>
        <v>0</v>
      </c>
      <c r="IE554" s="222">
        <f t="shared" ref="IE554:IE616" si="1604">2*IMREAL(K293)*COS(2*PI()*B293*233/Nt_load2)-2*IMAGINARY(K293)*SIN(2*PI()*B293*223/Nt_load2)</f>
        <v>0</v>
      </c>
      <c r="IF554" s="222">
        <f t="shared" ref="IF554:IF616" si="1605">2*IMREAL(K293)*COS(2*PI()*B293*234/Nt_load2)-2*IMAGINARY(K293)*SIN(2*PI()*B293*234/Nt_load2)</f>
        <v>0</v>
      </c>
      <c r="IG554" s="222">
        <f t="shared" ref="IG554:IG616" si="1606">2*IMREAL(K293)*COS(2*PI()*B293*235/Nt_load2)-2*IMAGINARY(K293)*SIN(2*PI()*B293*235/Nt_load2)</f>
        <v>0</v>
      </c>
      <c r="IH554" s="222">
        <f t="shared" ref="IH554:IH616" si="1607">2*IMREAL(K293)*COS(2*PI()*B293*236/Nt_load2)-2*IMAGINARY(K293)*SIN(2*PI()*B293*236/Nt_load2)</f>
        <v>0</v>
      </c>
      <c r="II554" s="222">
        <f t="shared" ref="II554:II616" si="1608">2*IMREAL(K293)*COS(2*PI()*B293*237/Nt_load2)-2*IMAGINARY(K293)*SIN(2*PI()*B293*237/Nt_load2)</f>
        <v>0</v>
      </c>
      <c r="IJ554" s="222">
        <f t="shared" ref="IJ554:IJ616" si="1609">2*IMREAL(K293)*COS(2*PI()*B293*238/Nt_load2)-2*IMAGINARY(K293)*SIN(2*PI()*B293*238/Nt_load2)</f>
        <v>0</v>
      </c>
      <c r="IK554" s="222">
        <f t="shared" ref="IK554:IK616" si="1610">2*IMREAL(K293)*COS(2*PI()*B293*239/Nt_load2)-2*IMAGINARY(K293)*SIN(2*PI()*B293*239/Nt_load2)</f>
        <v>0</v>
      </c>
      <c r="IL554" s="222">
        <f t="shared" ref="IL554:IL616" si="1611">2*IMREAL(K293)*COS(2*PI()*B293*240/Nt_load2)-2*IMAGINARY(K293)*SIN(2*PI()*B293*240/Nt_load2)</f>
        <v>0</v>
      </c>
      <c r="IM554" s="222">
        <f t="shared" ref="IM554:IM616" si="1612">2*IMREAL(K293)*COS(2*PI()*B293*241/Nt_load2)-2*IMAGINARY(K293)*SIN(2*PI()*B293*241/Nt_load2)</f>
        <v>0</v>
      </c>
      <c r="IN554" s="222">
        <f t="shared" ref="IN554:IN616" si="1613">2*IMREAL(K293)*COS(2*PI()*B293*242/Nt_load2)-2*IMAGINARY(K293)*SIN(2*PI()*B293*242/Nt_load2)</f>
        <v>0</v>
      </c>
      <c r="IO554" s="222">
        <f t="shared" ref="IO554:IO616" si="1614">2*IMREAL(K293)*COS(2*PI()*B293*243/Nt_load2)-2*IMAGINARY(K293)*SIN(2*PI()*B293*243/Nt_load2)</f>
        <v>0</v>
      </c>
      <c r="IP554" s="222">
        <f t="shared" ref="IP554:IP616" si="1615">2*IMREAL(K293)*COS(2*PI()*B293*244/Nt_load2)-2*IMAGINARY(K293)*SIN(2*PI()*B293*244/Nt_load2)</f>
        <v>0</v>
      </c>
      <c r="IQ554" s="222">
        <f t="shared" ref="IQ554:IQ616" si="1616">2*IMREAL(K293)*COS(2*PI()*B293*245/Nt_load2)-2*IMAGINARY(K293)*SIN(2*PI()*B293*245/Nt_load2)</f>
        <v>0</v>
      </c>
      <c r="IR554" s="222">
        <f t="shared" ref="IR554:IR616" si="1617">2*IMREAL(K293)*COS(2*PI()*B293*246/Nt_load2)-2*IMAGINARY(K293)*SIN(2*PI()*B293*246/Nt_load2)</f>
        <v>0</v>
      </c>
      <c r="IS554" s="222">
        <f t="shared" ref="IS554:IS616" si="1618">2*IMREAL(K293)*COS(2*PI()*B293*247/Nt_load2)-2*IMAGINARY(K293)*SIN(2*PI()*B293*247/Nt_load2)</f>
        <v>0</v>
      </c>
      <c r="IT554" s="222">
        <f t="shared" ref="IT554:IT616" si="1619">2*IMREAL(K293)*COS(2*PI()*B293*248/Nt_load2)-2*IMAGINARY(K293)*SIN(2*PI()*B293*248/Nt_load2)</f>
        <v>0</v>
      </c>
      <c r="IU554" s="222">
        <f t="shared" ref="IU554:IU616" si="1620">2*IMREAL(K293)*COS(2*PI()*B293*249/Nt_load2)-2*IMAGINARY(K293)*SIN(2*PI()*B293*249/Nt_load2)</f>
        <v>0</v>
      </c>
      <c r="IV554" s="222">
        <f t="shared" ref="IV554:IV616" si="1621">2*IMREAL(K293)*COS(2*PI()*B293*250/Nt_load2)-2*IMAGINARY(K293)*SIN(2*PI()*B293*250/Nt_load2)</f>
        <v>0</v>
      </c>
      <c r="IW554" s="222">
        <f t="shared" ref="IW554:IW616" si="1622">2*IMREAL(K293)*COS(2*PI()*B293*251/Nt_load2)-2*IMAGINARY(K293)*SIN(2*PI()*B293*251/Nt_load2)</f>
        <v>0</v>
      </c>
      <c r="IX554" s="222">
        <f t="shared" ref="IX554:IX616" si="1623">2*IMREAL(K293)*COS(2*PI()*B293*252/Nt_load2)-2*IMAGINARY(K293)*SIN(2*PI()*B293*252/Nt_load2)</f>
        <v>0</v>
      </c>
      <c r="IY554" s="222">
        <f t="shared" ref="IY554:IY616" si="1624">2*IMREAL(K293)*COS(2*PI()*B293*253/Nt_load2)-2*IMAGINARY(K293)*SIN(2*PI()*B293*253/Nt_load2)</f>
        <v>0</v>
      </c>
      <c r="IZ554" s="222">
        <f t="shared" ref="IZ554:IZ616" si="1625">2*IMREAL(K293)*COS(2*PI()*B293*254/Nt_load2)-2*IMAGINARY(K293)*SIN(2*PI()*B293*254/Nt_load2)</f>
        <v>0</v>
      </c>
      <c r="JA554" s="222">
        <f t="shared" ref="JA554:JA616" si="1626">2*IMREAL(K293)*COS(2*PI()*B293*255/Nt_load2)-2*IMAGINARY(K293)*SIN(2*PI()*B293*255/Nt_load2)</f>
        <v>0</v>
      </c>
      <c r="JB554" s="222">
        <f t="shared" ref="JB554:JB616" si="1627">2*IMREAL(K293)*COS(2*PI()*B293*256/Nt_load2)-2*IMAGINARY(K293)*SIN(2*PI()*B293*256/Nt_load2)</f>
        <v>0</v>
      </c>
    </row>
    <row r="555" spans="2:262">
      <c r="B555" s="230">
        <v>194</v>
      </c>
      <c r="C555" s="229">
        <f t="shared" ref="C555:C617" si="1628">C554+Div_Nt_load2</f>
        <v>3.7890625000000029E-3</v>
      </c>
      <c r="D555" s="226">
        <f t="shared" ca="1" si="1371"/>
        <v>17.999999999831068</v>
      </c>
      <c r="E555" s="225">
        <f ca="1">GR361</f>
        <v>-1.6893084345356526E-10</v>
      </c>
      <c r="F555" s="224">
        <v>194</v>
      </c>
      <c r="G555" s="222">
        <f t="shared" si="1372"/>
        <v>0</v>
      </c>
      <c r="H555" s="222">
        <f t="shared" si="1373"/>
        <v>0</v>
      </c>
      <c r="I555" s="222">
        <f t="shared" si="1374"/>
        <v>0</v>
      </c>
      <c r="J555" s="222">
        <f t="shared" si="1375"/>
        <v>0</v>
      </c>
      <c r="K555" s="222">
        <f t="shared" si="1376"/>
        <v>0</v>
      </c>
      <c r="L555" s="222">
        <f t="shared" si="1377"/>
        <v>0</v>
      </c>
      <c r="M555" s="222">
        <f t="shared" si="1378"/>
        <v>0</v>
      </c>
      <c r="N555" s="222">
        <f t="shared" si="1379"/>
        <v>0</v>
      </c>
      <c r="O555" s="222">
        <f t="shared" si="1380"/>
        <v>0</v>
      </c>
      <c r="P555" s="222">
        <f t="shared" si="1381"/>
        <v>0</v>
      </c>
      <c r="Q555" s="222">
        <f t="shared" si="1382"/>
        <v>0</v>
      </c>
      <c r="R555" s="222">
        <f t="shared" si="1383"/>
        <v>0</v>
      </c>
      <c r="S555" s="222">
        <f t="shared" si="1384"/>
        <v>0</v>
      </c>
      <c r="T555" s="222">
        <f t="shared" si="1385"/>
        <v>0</v>
      </c>
      <c r="U555" s="222">
        <f t="shared" si="1386"/>
        <v>0</v>
      </c>
      <c r="V555" s="222">
        <f t="shared" si="1387"/>
        <v>0</v>
      </c>
      <c r="W555" s="222">
        <f t="shared" si="1388"/>
        <v>0</v>
      </c>
      <c r="X555" s="222">
        <f t="shared" si="1389"/>
        <v>0</v>
      </c>
      <c r="Y555" s="222">
        <f t="shared" si="1390"/>
        <v>0</v>
      </c>
      <c r="Z555" s="222">
        <f t="shared" si="1391"/>
        <v>0</v>
      </c>
      <c r="AA555" s="222">
        <f t="shared" si="1392"/>
        <v>0</v>
      </c>
      <c r="AB555" s="222">
        <f t="shared" si="1393"/>
        <v>0</v>
      </c>
      <c r="AC555" s="222">
        <f t="shared" si="1394"/>
        <v>0</v>
      </c>
      <c r="AD555" s="222">
        <f t="shared" si="1395"/>
        <v>0</v>
      </c>
      <c r="AE555" s="222">
        <f t="shared" si="1396"/>
        <v>0</v>
      </c>
      <c r="AF555" s="222">
        <f t="shared" si="1397"/>
        <v>0</v>
      </c>
      <c r="AG555" s="222">
        <f t="shared" si="1398"/>
        <v>0</v>
      </c>
      <c r="AH555" s="222">
        <f t="shared" si="1399"/>
        <v>0</v>
      </c>
      <c r="AI555" s="222">
        <f t="shared" si="1400"/>
        <v>0</v>
      </c>
      <c r="AJ555" s="222">
        <f t="shared" si="1401"/>
        <v>0</v>
      </c>
      <c r="AK555" s="222">
        <f t="shared" si="1402"/>
        <v>0</v>
      </c>
      <c r="AL555" s="222">
        <f t="shared" si="1403"/>
        <v>0</v>
      </c>
      <c r="AM555" s="222">
        <f t="shared" si="1404"/>
        <v>0</v>
      </c>
      <c r="AN555" s="222">
        <f t="shared" si="1405"/>
        <v>0</v>
      </c>
      <c r="AO555" s="222">
        <f t="shared" si="1406"/>
        <v>0</v>
      </c>
      <c r="AP555" s="222">
        <f t="shared" si="1407"/>
        <v>0</v>
      </c>
      <c r="AQ555" s="222">
        <f t="shared" si="1408"/>
        <v>0</v>
      </c>
      <c r="AR555" s="222">
        <f t="shared" si="1409"/>
        <v>0</v>
      </c>
      <c r="AS555" s="222">
        <f t="shared" si="1410"/>
        <v>0</v>
      </c>
      <c r="AT555" s="222">
        <f t="shared" si="1411"/>
        <v>0</v>
      </c>
      <c r="AU555" s="222">
        <f t="shared" si="1412"/>
        <v>0</v>
      </c>
      <c r="AV555" s="222">
        <f t="shared" si="1413"/>
        <v>0</v>
      </c>
      <c r="AW555" s="222">
        <f t="shared" si="1414"/>
        <v>0</v>
      </c>
      <c r="AX555" s="222">
        <f t="shared" si="1415"/>
        <v>0</v>
      </c>
      <c r="AY555" s="222">
        <f t="shared" si="1416"/>
        <v>0</v>
      </c>
      <c r="AZ555" s="222">
        <f t="shared" si="1417"/>
        <v>0</v>
      </c>
      <c r="BA555" s="222">
        <f t="shared" si="1418"/>
        <v>0</v>
      </c>
      <c r="BB555" s="222">
        <f t="shared" si="1419"/>
        <v>0</v>
      </c>
      <c r="BC555" s="222">
        <f t="shared" si="1420"/>
        <v>0</v>
      </c>
      <c r="BD555" s="222">
        <f t="shared" si="1421"/>
        <v>0</v>
      </c>
      <c r="BE555" s="222">
        <f t="shared" si="1422"/>
        <v>0</v>
      </c>
      <c r="BF555" s="222">
        <f t="shared" si="1423"/>
        <v>0</v>
      </c>
      <c r="BG555" s="222">
        <f t="shared" si="1424"/>
        <v>0</v>
      </c>
      <c r="BH555" s="222">
        <f t="shared" si="1425"/>
        <v>0</v>
      </c>
      <c r="BI555" s="222">
        <f t="shared" si="1426"/>
        <v>0</v>
      </c>
      <c r="BJ555" s="222">
        <f t="shared" si="1427"/>
        <v>0</v>
      </c>
      <c r="BK555" s="222">
        <f t="shared" si="1428"/>
        <v>0</v>
      </c>
      <c r="BL555" s="222">
        <f t="shared" si="1429"/>
        <v>0</v>
      </c>
      <c r="BM555" s="222">
        <f t="shared" si="1430"/>
        <v>0</v>
      </c>
      <c r="BN555" s="222">
        <f t="shared" si="1431"/>
        <v>0</v>
      </c>
      <c r="BO555" s="222">
        <f t="shared" si="1432"/>
        <v>0</v>
      </c>
      <c r="BP555" s="222">
        <f t="shared" si="1433"/>
        <v>0</v>
      </c>
      <c r="BQ555" s="222">
        <f t="shared" si="1434"/>
        <v>0</v>
      </c>
      <c r="BR555" s="222">
        <f t="shared" si="1435"/>
        <v>0</v>
      </c>
      <c r="BS555" s="222">
        <f t="shared" si="1436"/>
        <v>0</v>
      </c>
      <c r="BT555" s="222">
        <f t="shared" si="1437"/>
        <v>0</v>
      </c>
      <c r="BU555" s="222">
        <f t="shared" si="1438"/>
        <v>0</v>
      </c>
      <c r="BV555" s="222">
        <f t="shared" si="1439"/>
        <v>0</v>
      </c>
      <c r="BW555" s="222">
        <f t="shared" si="1440"/>
        <v>0</v>
      </c>
      <c r="BX555" s="222">
        <f t="shared" si="1441"/>
        <v>0</v>
      </c>
      <c r="BY555" s="222">
        <f t="shared" si="1442"/>
        <v>0</v>
      </c>
      <c r="BZ555" s="222">
        <f t="shared" si="1443"/>
        <v>0</v>
      </c>
      <c r="CA555" s="222">
        <f t="shared" si="1444"/>
        <v>0</v>
      </c>
      <c r="CB555" s="222">
        <f t="shared" si="1445"/>
        <v>0</v>
      </c>
      <c r="CC555" s="222">
        <f t="shared" si="1446"/>
        <v>0</v>
      </c>
      <c r="CD555" s="222">
        <f t="shared" si="1447"/>
        <v>0</v>
      </c>
      <c r="CE555" s="222">
        <f t="shared" si="1448"/>
        <v>0</v>
      </c>
      <c r="CF555" s="222">
        <f t="shared" si="1449"/>
        <v>0</v>
      </c>
      <c r="CG555" s="222">
        <f t="shared" si="1450"/>
        <v>0</v>
      </c>
      <c r="CH555" s="222">
        <f t="shared" si="1451"/>
        <v>0</v>
      </c>
      <c r="CI555" s="222">
        <f t="shared" si="1452"/>
        <v>0</v>
      </c>
      <c r="CJ555" s="222">
        <f t="shared" si="1453"/>
        <v>0</v>
      </c>
      <c r="CK555" s="222">
        <f t="shared" si="1454"/>
        <v>0</v>
      </c>
      <c r="CL555" s="222">
        <f t="shared" si="1455"/>
        <v>0</v>
      </c>
      <c r="CM555" s="222">
        <f t="shared" si="1456"/>
        <v>0</v>
      </c>
      <c r="CN555" s="222">
        <f t="shared" si="1457"/>
        <v>0</v>
      </c>
      <c r="CO555" s="222">
        <f t="shared" si="1458"/>
        <v>0</v>
      </c>
      <c r="CP555" s="222">
        <f t="shared" si="1459"/>
        <v>0</v>
      </c>
      <c r="CQ555" s="222">
        <f t="shared" si="1460"/>
        <v>0</v>
      </c>
      <c r="CR555" s="222">
        <f t="shared" si="1461"/>
        <v>0</v>
      </c>
      <c r="CS555" s="222">
        <f t="shared" si="1462"/>
        <v>0</v>
      </c>
      <c r="CT555" s="222">
        <f t="shared" si="1463"/>
        <v>0</v>
      </c>
      <c r="CU555" s="222">
        <f t="shared" si="1464"/>
        <v>0</v>
      </c>
      <c r="CV555" s="222">
        <f t="shared" si="1465"/>
        <v>0</v>
      </c>
      <c r="CW555" s="222">
        <f t="shared" si="1466"/>
        <v>0</v>
      </c>
      <c r="CX555" s="222">
        <f t="shared" si="1467"/>
        <v>0</v>
      </c>
      <c r="CY555" s="222">
        <f t="shared" si="1468"/>
        <v>0</v>
      </c>
      <c r="CZ555" s="222">
        <f t="shared" si="1469"/>
        <v>0</v>
      </c>
      <c r="DA555" s="222">
        <f t="shared" si="1470"/>
        <v>0</v>
      </c>
      <c r="DB555" s="222">
        <f t="shared" si="1471"/>
        <v>0</v>
      </c>
      <c r="DC555" s="222">
        <f t="shared" si="1472"/>
        <v>0</v>
      </c>
      <c r="DD555" s="222">
        <f t="shared" si="1473"/>
        <v>0</v>
      </c>
      <c r="DE555" s="222">
        <f t="shared" si="1474"/>
        <v>0</v>
      </c>
      <c r="DF555" s="222">
        <f t="shared" si="1475"/>
        <v>0</v>
      </c>
      <c r="DG555" s="222">
        <f t="shared" si="1476"/>
        <v>0</v>
      </c>
      <c r="DH555" s="222">
        <f t="shared" si="1477"/>
        <v>0</v>
      </c>
      <c r="DI555" s="222">
        <f t="shared" si="1478"/>
        <v>0</v>
      </c>
      <c r="DJ555" s="222">
        <f t="shared" si="1479"/>
        <v>0</v>
      </c>
      <c r="DK555" s="222">
        <f t="shared" si="1480"/>
        <v>0</v>
      </c>
      <c r="DL555" s="222">
        <f t="shared" si="1481"/>
        <v>0</v>
      </c>
      <c r="DM555" s="222">
        <f t="shared" si="1482"/>
        <v>0</v>
      </c>
      <c r="DN555" s="222">
        <f t="shared" si="1483"/>
        <v>0</v>
      </c>
      <c r="DO555" s="222">
        <f t="shared" si="1484"/>
        <v>0</v>
      </c>
      <c r="DP555" s="222">
        <f t="shared" si="1485"/>
        <v>0</v>
      </c>
      <c r="DQ555" s="222">
        <f t="shared" si="1486"/>
        <v>0</v>
      </c>
      <c r="DR555" s="222">
        <f t="shared" si="1487"/>
        <v>0</v>
      </c>
      <c r="DS555" s="222">
        <f t="shared" si="1488"/>
        <v>0</v>
      </c>
      <c r="DT555" s="222">
        <f t="shared" si="1489"/>
        <v>0</v>
      </c>
      <c r="DU555" s="222">
        <f t="shared" si="1490"/>
        <v>0</v>
      </c>
      <c r="DV555" s="222">
        <f t="shared" si="1491"/>
        <v>0</v>
      </c>
      <c r="DW555" s="222">
        <f t="shared" si="1492"/>
        <v>0</v>
      </c>
      <c r="DX555" s="222">
        <f t="shared" si="1493"/>
        <v>0</v>
      </c>
      <c r="DY555" s="222">
        <f t="shared" si="1494"/>
        <v>0</v>
      </c>
      <c r="DZ555" s="222">
        <f t="shared" si="1495"/>
        <v>0</v>
      </c>
      <c r="EA555" s="222">
        <f t="shared" si="1496"/>
        <v>0</v>
      </c>
      <c r="EB555" s="222">
        <f t="shared" si="1497"/>
        <v>0</v>
      </c>
      <c r="EC555" s="222">
        <f t="shared" si="1498"/>
        <v>0</v>
      </c>
      <c r="ED555" s="222">
        <f t="shared" si="1499"/>
        <v>0</v>
      </c>
      <c r="EE555" s="222">
        <f t="shared" si="1500"/>
        <v>0</v>
      </c>
      <c r="EF555" s="222">
        <f t="shared" si="1501"/>
        <v>0</v>
      </c>
      <c r="EG555" s="222">
        <f t="shared" si="1502"/>
        <v>0</v>
      </c>
      <c r="EH555" s="222">
        <f t="shared" si="1503"/>
        <v>0</v>
      </c>
      <c r="EI555" s="222">
        <f t="shared" si="1504"/>
        <v>0</v>
      </c>
      <c r="EJ555" s="222">
        <f t="shared" si="1505"/>
        <v>0</v>
      </c>
      <c r="EK555" s="222">
        <f t="shared" si="1506"/>
        <v>0</v>
      </c>
      <c r="EL555" s="222">
        <f t="shared" si="1507"/>
        <v>0</v>
      </c>
      <c r="EM555" s="222">
        <f t="shared" si="1508"/>
        <v>0</v>
      </c>
      <c r="EN555" s="222">
        <f t="shared" si="1509"/>
        <v>0</v>
      </c>
      <c r="EO555" s="222">
        <f t="shared" si="1510"/>
        <v>0</v>
      </c>
      <c r="EP555" s="222">
        <f t="shared" si="1511"/>
        <v>0</v>
      </c>
      <c r="EQ555" s="222">
        <f t="shared" si="1512"/>
        <v>0</v>
      </c>
      <c r="ER555" s="222">
        <f t="shared" si="1513"/>
        <v>0</v>
      </c>
      <c r="ES555" s="222">
        <f t="shared" si="1514"/>
        <v>0</v>
      </c>
      <c r="ET555" s="222">
        <f t="shared" si="1515"/>
        <v>0</v>
      </c>
      <c r="EU555" s="222">
        <f t="shared" si="1516"/>
        <v>0</v>
      </c>
      <c r="EV555" s="222">
        <f t="shared" si="1517"/>
        <v>0</v>
      </c>
      <c r="EW555" s="222">
        <f t="shared" si="1518"/>
        <v>0</v>
      </c>
      <c r="EX555" s="222">
        <f t="shared" si="1519"/>
        <v>0</v>
      </c>
      <c r="EY555" s="222">
        <f t="shared" si="1520"/>
        <v>0</v>
      </c>
      <c r="EZ555" s="222">
        <f t="shared" si="1521"/>
        <v>0</v>
      </c>
      <c r="FA555" s="222">
        <f t="shared" si="1522"/>
        <v>0</v>
      </c>
      <c r="FB555" s="222">
        <f t="shared" si="1523"/>
        <v>0</v>
      </c>
      <c r="FC555" s="222">
        <f t="shared" si="1524"/>
        <v>0</v>
      </c>
      <c r="FD555" s="222">
        <f t="shared" si="1525"/>
        <v>0</v>
      </c>
      <c r="FE555" s="222">
        <f t="shared" si="1526"/>
        <v>0</v>
      </c>
      <c r="FF555" s="222">
        <f t="shared" si="1527"/>
        <v>0</v>
      </c>
      <c r="FG555" s="222">
        <f t="shared" si="1528"/>
        <v>0</v>
      </c>
      <c r="FH555" s="222">
        <f t="shared" si="1529"/>
        <v>0</v>
      </c>
      <c r="FI555" s="222">
        <f t="shared" si="1530"/>
        <v>0</v>
      </c>
      <c r="FJ555" s="222">
        <f t="shared" si="1531"/>
        <v>0</v>
      </c>
      <c r="FK555" s="222">
        <f t="shared" si="1532"/>
        <v>0</v>
      </c>
      <c r="FL555" s="222">
        <f t="shared" si="1533"/>
        <v>0</v>
      </c>
      <c r="FM555" s="222">
        <f t="shared" si="1534"/>
        <v>0</v>
      </c>
      <c r="FN555" s="222">
        <f t="shared" si="1535"/>
        <v>0</v>
      </c>
      <c r="FO555" s="222">
        <f t="shared" si="1536"/>
        <v>0</v>
      </c>
      <c r="FP555" s="222">
        <f t="shared" si="1537"/>
        <v>0</v>
      </c>
      <c r="FQ555" s="222">
        <f t="shared" si="1538"/>
        <v>0</v>
      </c>
      <c r="FR555" s="222">
        <f t="shared" si="1539"/>
        <v>0</v>
      </c>
      <c r="FS555" s="222">
        <f t="shared" si="1540"/>
        <v>0</v>
      </c>
      <c r="FT555" s="222">
        <f t="shared" si="1541"/>
        <v>0</v>
      </c>
      <c r="FU555" s="222">
        <f t="shared" si="1542"/>
        <v>0</v>
      </c>
      <c r="FV555" s="222">
        <f t="shared" si="1543"/>
        <v>0</v>
      </c>
      <c r="FW555" s="222">
        <f t="shared" si="1544"/>
        <v>0</v>
      </c>
      <c r="FX555" s="222">
        <f t="shared" si="1545"/>
        <v>0</v>
      </c>
      <c r="FY555" s="222">
        <f t="shared" si="1546"/>
        <v>0</v>
      </c>
      <c r="FZ555" s="222">
        <f t="shared" si="1547"/>
        <v>0</v>
      </c>
      <c r="GA555" s="222">
        <f t="shared" si="1548"/>
        <v>0</v>
      </c>
      <c r="GB555" s="222">
        <f t="shared" si="1549"/>
        <v>0</v>
      </c>
      <c r="GC555" s="222">
        <f t="shared" si="1550"/>
        <v>0</v>
      </c>
      <c r="GD555" s="222">
        <f t="shared" si="1551"/>
        <v>0</v>
      </c>
      <c r="GE555" s="222">
        <f t="shared" si="1552"/>
        <v>0</v>
      </c>
      <c r="GF555" s="222">
        <f t="shared" si="1553"/>
        <v>0</v>
      </c>
      <c r="GG555" s="222">
        <f t="shared" si="1554"/>
        <v>0</v>
      </c>
      <c r="GH555" s="222">
        <f t="shared" si="1555"/>
        <v>0</v>
      </c>
      <c r="GI555" s="222">
        <f t="shared" si="1556"/>
        <v>0</v>
      </c>
      <c r="GJ555" s="222">
        <f t="shared" si="1557"/>
        <v>0</v>
      </c>
      <c r="GK555" s="222">
        <f t="shared" si="1558"/>
        <v>0</v>
      </c>
      <c r="GL555" s="222">
        <f t="shared" si="1559"/>
        <v>0</v>
      </c>
      <c r="GM555" s="222">
        <f t="shared" si="1560"/>
        <v>0</v>
      </c>
      <c r="GN555" s="222">
        <f t="shared" si="1561"/>
        <v>0</v>
      </c>
      <c r="GO555" s="222">
        <f t="shared" si="1562"/>
        <v>0</v>
      </c>
      <c r="GP555" s="222">
        <f t="shared" si="1563"/>
        <v>0</v>
      </c>
      <c r="GQ555" s="222">
        <f t="shared" si="1564"/>
        <v>0</v>
      </c>
      <c r="GR555" s="222">
        <f t="shared" si="1565"/>
        <v>0</v>
      </c>
      <c r="GS555" s="222">
        <f t="shared" si="1566"/>
        <v>0</v>
      </c>
      <c r="GT555" s="222">
        <f t="shared" si="1567"/>
        <v>0</v>
      </c>
      <c r="GU555" s="222">
        <f t="shared" si="1568"/>
        <v>0</v>
      </c>
      <c r="GV555" s="222">
        <f t="shared" si="1569"/>
        <v>0</v>
      </c>
      <c r="GW555" s="222">
        <f t="shared" si="1570"/>
        <v>0</v>
      </c>
      <c r="GX555" s="222">
        <f t="shared" si="1571"/>
        <v>0</v>
      </c>
      <c r="GY555" s="222">
        <f t="shared" si="1572"/>
        <v>0</v>
      </c>
      <c r="GZ555" s="222">
        <f t="shared" si="1573"/>
        <v>0</v>
      </c>
      <c r="HA555" s="222">
        <f t="shared" si="1574"/>
        <v>0</v>
      </c>
      <c r="HB555" s="222">
        <f t="shared" si="1575"/>
        <v>0</v>
      </c>
      <c r="HC555" s="222">
        <f t="shared" si="1576"/>
        <v>0</v>
      </c>
      <c r="HD555" s="222">
        <f t="shared" si="1577"/>
        <v>0</v>
      </c>
      <c r="HE555" s="222">
        <f t="shared" si="1578"/>
        <v>0</v>
      </c>
      <c r="HF555" s="222">
        <f t="shared" si="1579"/>
        <v>0</v>
      </c>
      <c r="HG555" s="222">
        <f t="shared" si="1580"/>
        <v>0</v>
      </c>
      <c r="HH555" s="222">
        <f t="shared" si="1581"/>
        <v>0</v>
      </c>
      <c r="HI555" s="222">
        <f t="shared" si="1582"/>
        <v>0</v>
      </c>
      <c r="HJ555" s="222">
        <f t="shared" si="1583"/>
        <v>0</v>
      </c>
      <c r="HK555" s="222">
        <f t="shared" si="1584"/>
        <v>0</v>
      </c>
      <c r="HL555" s="222">
        <f t="shared" si="1585"/>
        <v>0</v>
      </c>
      <c r="HM555" s="222">
        <f t="shared" si="1586"/>
        <v>0</v>
      </c>
      <c r="HN555" s="222">
        <f t="shared" si="1587"/>
        <v>0</v>
      </c>
      <c r="HO555" s="222">
        <f t="shared" si="1588"/>
        <v>0</v>
      </c>
      <c r="HP555" s="222">
        <f t="shared" si="1589"/>
        <v>0</v>
      </c>
      <c r="HQ555" s="222">
        <f t="shared" si="1590"/>
        <v>0</v>
      </c>
      <c r="HR555" s="222">
        <f t="shared" si="1591"/>
        <v>0</v>
      </c>
      <c r="HS555" s="222">
        <f t="shared" si="1592"/>
        <v>0</v>
      </c>
      <c r="HT555" s="222">
        <f t="shared" si="1593"/>
        <v>0</v>
      </c>
      <c r="HU555" s="222">
        <f t="shared" si="1594"/>
        <v>0</v>
      </c>
      <c r="HV555" s="222">
        <f t="shared" si="1595"/>
        <v>0</v>
      </c>
      <c r="HW555" s="222">
        <f t="shared" si="1596"/>
        <v>0</v>
      </c>
      <c r="HX555" s="222">
        <f t="shared" si="1597"/>
        <v>0</v>
      </c>
      <c r="HY555" s="222">
        <f t="shared" si="1598"/>
        <v>0</v>
      </c>
      <c r="HZ555" s="222">
        <f t="shared" si="1599"/>
        <v>0</v>
      </c>
      <c r="IA555" s="222">
        <f t="shared" si="1600"/>
        <v>0</v>
      </c>
      <c r="IB555" s="222">
        <f t="shared" si="1601"/>
        <v>0</v>
      </c>
      <c r="IC555" s="222">
        <f t="shared" si="1602"/>
        <v>0</v>
      </c>
      <c r="ID555" s="222">
        <f t="shared" si="1603"/>
        <v>0</v>
      </c>
      <c r="IE555" s="222">
        <f t="shared" si="1604"/>
        <v>0</v>
      </c>
      <c r="IF555" s="222">
        <f t="shared" si="1605"/>
        <v>0</v>
      </c>
      <c r="IG555" s="222">
        <f t="shared" si="1606"/>
        <v>0</v>
      </c>
      <c r="IH555" s="222">
        <f t="shared" si="1607"/>
        <v>0</v>
      </c>
      <c r="II555" s="222">
        <f t="shared" si="1608"/>
        <v>0</v>
      </c>
      <c r="IJ555" s="222">
        <f t="shared" si="1609"/>
        <v>0</v>
      </c>
      <c r="IK555" s="222">
        <f t="shared" si="1610"/>
        <v>0</v>
      </c>
      <c r="IL555" s="222">
        <f t="shared" si="1611"/>
        <v>0</v>
      </c>
      <c r="IM555" s="222">
        <f t="shared" si="1612"/>
        <v>0</v>
      </c>
      <c r="IN555" s="222">
        <f t="shared" si="1613"/>
        <v>0</v>
      </c>
      <c r="IO555" s="222">
        <f t="shared" si="1614"/>
        <v>0</v>
      </c>
      <c r="IP555" s="222">
        <f t="shared" si="1615"/>
        <v>0</v>
      </c>
      <c r="IQ555" s="222">
        <f t="shared" si="1616"/>
        <v>0</v>
      </c>
      <c r="IR555" s="222">
        <f t="shared" si="1617"/>
        <v>0</v>
      </c>
      <c r="IS555" s="222">
        <f t="shared" si="1618"/>
        <v>0</v>
      </c>
      <c r="IT555" s="222">
        <f t="shared" si="1619"/>
        <v>0</v>
      </c>
      <c r="IU555" s="222">
        <f t="shared" si="1620"/>
        <v>0</v>
      </c>
      <c r="IV555" s="222">
        <f t="shared" si="1621"/>
        <v>0</v>
      </c>
      <c r="IW555" s="222">
        <f t="shared" si="1622"/>
        <v>0</v>
      </c>
      <c r="IX555" s="222">
        <f t="shared" si="1623"/>
        <v>0</v>
      </c>
      <c r="IY555" s="222">
        <f t="shared" si="1624"/>
        <v>0</v>
      </c>
      <c r="IZ555" s="222">
        <f t="shared" si="1625"/>
        <v>0</v>
      </c>
      <c r="JA555" s="222">
        <f t="shared" si="1626"/>
        <v>0</v>
      </c>
      <c r="JB555" s="222">
        <f t="shared" si="1627"/>
        <v>0</v>
      </c>
    </row>
    <row r="556" spans="2:262">
      <c r="B556" s="230">
        <v>195</v>
      </c>
      <c r="C556" s="229">
        <f t="shared" si="1628"/>
        <v>3.8085937500000029E-3</v>
      </c>
      <c r="D556" s="226">
        <f t="shared" ca="1" si="1371"/>
        <v>17.999999999847375</v>
      </c>
      <c r="E556" s="225">
        <f ca="1">GS361</f>
        <v>-1.5262530444446097E-10</v>
      </c>
      <c r="F556" s="224">
        <v>195</v>
      </c>
      <c r="G556" s="222">
        <f t="shared" si="1372"/>
        <v>0</v>
      </c>
      <c r="H556" s="222">
        <f t="shared" si="1373"/>
        <v>0</v>
      </c>
      <c r="I556" s="222">
        <f t="shared" si="1374"/>
        <v>0</v>
      </c>
      <c r="J556" s="222">
        <f t="shared" si="1375"/>
        <v>0</v>
      </c>
      <c r="K556" s="222">
        <f t="shared" si="1376"/>
        <v>0</v>
      </c>
      <c r="L556" s="222">
        <f t="shared" si="1377"/>
        <v>0</v>
      </c>
      <c r="M556" s="222">
        <f t="shared" si="1378"/>
        <v>0</v>
      </c>
      <c r="N556" s="222">
        <f t="shared" si="1379"/>
        <v>0</v>
      </c>
      <c r="O556" s="222">
        <f t="shared" si="1380"/>
        <v>0</v>
      </c>
      <c r="P556" s="222">
        <f t="shared" si="1381"/>
        <v>0</v>
      </c>
      <c r="Q556" s="222">
        <f t="shared" si="1382"/>
        <v>0</v>
      </c>
      <c r="R556" s="222">
        <f t="shared" si="1383"/>
        <v>0</v>
      </c>
      <c r="S556" s="222">
        <f t="shared" si="1384"/>
        <v>0</v>
      </c>
      <c r="T556" s="222">
        <f t="shared" si="1385"/>
        <v>0</v>
      </c>
      <c r="U556" s="222">
        <f t="shared" si="1386"/>
        <v>0</v>
      </c>
      <c r="V556" s="222">
        <f t="shared" si="1387"/>
        <v>0</v>
      </c>
      <c r="W556" s="222">
        <f t="shared" si="1388"/>
        <v>0</v>
      </c>
      <c r="X556" s="222">
        <f t="shared" si="1389"/>
        <v>0</v>
      </c>
      <c r="Y556" s="222">
        <f t="shared" si="1390"/>
        <v>0</v>
      </c>
      <c r="Z556" s="222">
        <f t="shared" si="1391"/>
        <v>0</v>
      </c>
      <c r="AA556" s="222">
        <f t="shared" si="1392"/>
        <v>0</v>
      </c>
      <c r="AB556" s="222">
        <f t="shared" si="1393"/>
        <v>0</v>
      </c>
      <c r="AC556" s="222">
        <f t="shared" si="1394"/>
        <v>0</v>
      </c>
      <c r="AD556" s="222">
        <f t="shared" si="1395"/>
        <v>0</v>
      </c>
      <c r="AE556" s="222">
        <f t="shared" si="1396"/>
        <v>0</v>
      </c>
      <c r="AF556" s="222">
        <f t="shared" si="1397"/>
        <v>0</v>
      </c>
      <c r="AG556" s="222">
        <f t="shared" si="1398"/>
        <v>0</v>
      </c>
      <c r="AH556" s="222">
        <f t="shared" si="1399"/>
        <v>0</v>
      </c>
      <c r="AI556" s="222">
        <f t="shared" si="1400"/>
        <v>0</v>
      </c>
      <c r="AJ556" s="222">
        <f t="shared" si="1401"/>
        <v>0</v>
      </c>
      <c r="AK556" s="222">
        <f t="shared" si="1402"/>
        <v>0</v>
      </c>
      <c r="AL556" s="222">
        <f t="shared" si="1403"/>
        <v>0</v>
      </c>
      <c r="AM556" s="222">
        <f t="shared" si="1404"/>
        <v>0</v>
      </c>
      <c r="AN556" s="222">
        <f t="shared" si="1405"/>
        <v>0</v>
      </c>
      <c r="AO556" s="222">
        <f t="shared" si="1406"/>
        <v>0</v>
      </c>
      <c r="AP556" s="222">
        <f t="shared" si="1407"/>
        <v>0</v>
      </c>
      <c r="AQ556" s="222">
        <f t="shared" si="1408"/>
        <v>0</v>
      </c>
      <c r="AR556" s="222">
        <f t="shared" si="1409"/>
        <v>0</v>
      </c>
      <c r="AS556" s="222">
        <f t="shared" si="1410"/>
        <v>0</v>
      </c>
      <c r="AT556" s="222">
        <f t="shared" si="1411"/>
        <v>0</v>
      </c>
      <c r="AU556" s="222">
        <f t="shared" si="1412"/>
        <v>0</v>
      </c>
      <c r="AV556" s="222">
        <f t="shared" si="1413"/>
        <v>0</v>
      </c>
      <c r="AW556" s="222">
        <f t="shared" si="1414"/>
        <v>0</v>
      </c>
      <c r="AX556" s="222">
        <f t="shared" si="1415"/>
        <v>0</v>
      </c>
      <c r="AY556" s="222">
        <f t="shared" si="1416"/>
        <v>0</v>
      </c>
      <c r="AZ556" s="222">
        <f t="shared" si="1417"/>
        <v>0</v>
      </c>
      <c r="BA556" s="222">
        <f t="shared" si="1418"/>
        <v>0</v>
      </c>
      <c r="BB556" s="222">
        <f t="shared" si="1419"/>
        <v>0</v>
      </c>
      <c r="BC556" s="222">
        <f t="shared" si="1420"/>
        <v>0</v>
      </c>
      <c r="BD556" s="222">
        <f t="shared" si="1421"/>
        <v>0</v>
      </c>
      <c r="BE556" s="222">
        <f t="shared" si="1422"/>
        <v>0</v>
      </c>
      <c r="BF556" s="222">
        <f t="shared" si="1423"/>
        <v>0</v>
      </c>
      <c r="BG556" s="222">
        <f t="shared" si="1424"/>
        <v>0</v>
      </c>
      <c r="BH556" s="222">
        <f t="shared" si="1425"/>
        <v>0</v>
      </c>
      <c r="BI556" s="222">
        <f t="shared" si="1426"/>
        <v>0</v>
      </c>
      <c r="BJ556" s="222">
        <f t="shared" si="1427"/>
        <v>0</v>
      </c>
      <c r="BK556" s="222">
        <f t="shared" si="1428"/>
        <v>0</v>
      </c>
      <c r="BL556" s="222">
        <f t="shared" si="1429"/>
        <v>0</v>
      </c>
      <c r="BM556" s="222">
        <f t="shared" si="1430"/>
        <v>0</v>
      </c>
      <c r="BN556" s="222">
        <f t="shared" si="1431"/>
        <v>0</v>
      </c>
      <c r="BO556" s="222">
        <f t="shared" si="1432"/>
        <v>0</v>
      </c>
      <c r="BP556" s="222">
        <f t="shared" si="1433"/>
        <v>0</v>
      </c>
      <c r="BQ556" s="222">
        <f t="shared" si="1434"/>
        <v>0</v>
      </c>
      <c r="BR556" s="222">
        <f t="shared" si="1435"/>
        <v>0</v>
      </c>
      <c r="BS556" s="222">
        <f t="shared" si="1436"/>
        <v>0</v>
      </c>
      <c r="BT556" s="222">
        <f t="shared" si="1437"/>
        <v>0</v>
      </c>
      <c r="BU556" s="222">
        <f t="shared" si="1438"/>
        <v>0</v>
      </c>
      <c r="BV556" s="222">
        <f t="shared" si="1439"/>
        <v>0</v>
      </c>
      <c r="BW556" s="222">
        <f t="shared" si="1440"/>
        <v>0</v>
      </c>
      <c r="BX556" s="222">
        <f t="shared" si="1441"/>
        <v>0</v>
      </c>
      <c r="BY556" s="222">
        <f t="shared" si="1442"/>
        <v>0</v>
      </c>
      <c r="BZ556" s="222">
        <f t="shared" si="1443"/>
        <v>0</v>
      </c>
      <c r="CA556" s="222">
        <f t="shared" si="1444"/>
        <v>0</v>
      </c>
      <c r="CB556" s="222">
        <f t="shared" si="1445"/>
        <v>0</v>
      </c>
      <c r="CC556" s="222">
        <f t="shared" si="1446"/>
        <v>0</v>
      </c>
      <c r="CD556" s="222">
        <f t="shared" si="1447"/>
        <v>0</v>
      </c>
      <c r="CE556" s="222">
        <f t="shared" si="1448"/>
        <v>0</v>
      </c>
      <c r="CF556" s="222">
        <f t="shared" si="1449"/>
        <v>0</v>
      </c>
      <c r="CG556" s="222">
        <f t="shared" si="1450"/>
        <v>0</v>
      </c>
      <c r="CH556" s="222">
        <f t="shared" si="1451"/>
        <v>0</v>
      </c>
      <c r="CI556" s="222">
        <f t="shared" si="1452"/>
        <v>0</v>
      </c>
      <c r="CJ556" s="222">
        <f t="shared" si="1453"/>
        <v>0</v>
      </c>
      <c r="CK556" s="222">
        <f t="shared" si="1454"/>
        <v>0</v>
      </c>
      <c r="CL556" s="222">
        <f t="shared" si="1455"/>
        <v>0</v>
      </c>
      <c r="CM556" s="222">
        <f t="shared" si="1456"/>
        <v>0</v>
      </c>
      <c r="CN556" s="222">
        <f t="shared" si="1457"/>
        <v>0</v>
      </c>
      <c r="CO556" s="222">
        <f t="shared" si="1458"/>
        <v>0</v>
      </c>
      <c r="CP556" s="222">
        <f t="shared" si="1459"/>
        <v>0</v>
      </c>
      <c r="CQ556" s="222">
        <f t="shared" si="1460"/>
        <v>0</v>
      </c>
      <c r="CR556" s="222">
        <f t="shared" si="1461"/>
        <v>0</v>
      </c>
      <c r="CS556" s="222">
        <f t="shared" si="1462"/>
        <v>0</v>
      </c>
      <c r="CT556" s="222">
        <f t="shared" si="1463"/>
        <v>0</v>
      </c>
      <c r="CU556" s="222">
        <f t="shared" si="1464"/>
        <v>0</v>
      </c>
      <c r="CV556" s="222">
        <f t="shared" si="1465"/>
        <v>0</v>
      </c>
      <c r="CW556" s="222">
        <f t="shared" si="1466"/>
        <v>0</v>
      </c>
      <c r="CX556" s="222">
        <f t="shared" si="1467"/>
        <v>0</v>
      </c>
      <c r="CY556" s="222">
        <f t="shared" si="1468"/>
        <v>0</v>
      </c>
      <c r="CZ556" s="222">
        <f t="shared" si="1469"/>
        <v>0</v>
      </c>
      <c r="DA556" s="222">
        <f t="shared" si="1470"/>
        <v>0</v>
      </c>
      <c r="DB556" s="222">
        <f t="shared" si="1471"/>
        <v>0</v>
      </c>
      <c r="DC556" s="222">
        <f t="shared" si="1472"/>
        <v>0</v>
      </c>
      <c r="DD556" s="222">
        <f t="shared" si="1473"/>
        <v>0</v>
      </c>
      <c r="DE556" s="222">
        <f t="shared" si="1474"/>
        <v>0</v>
      </c>
      <c r="DF556" s="222">
        <f t="shared" si="1475"/>
        <v>0</v>
      </c>
      <c r="DG556" s="222">
        <f t="shared" si="1476"/>
        <v>0</v>
      </c>
      <c r="DH556" s="222">
        <f t="shared" si="1477"/>
        <v>0</v>
      </c>
      <c r="DI556" s="222">
        <f t="shared" si="1478"/>
        <v>0</v>
      </c>
      <c r="DJ556" s="222">
        <f t="shared" si="1479"/>
        <v>0</v>
      </c>
      <c r="DK556" s="222">
        <f t="shared" si="1480"/>
        <v>0</v>
      </c>
      <c r="DL556" s="222">
        <f t="shared" si="1481"/>
        <v>0</v>
      </c>
      <c r="DM556" s="222">
        <f t="shared" si="1482"/>
        <v>0</v>
      </c>
      <c r="DN556" s="222">
        <f t="shared" si="1483"/>
        <v>0</v>
      </c>
      <c r="DO556" s="222">
        <f t="shared" si="1484"/>
        <v>0</v>
      </c>
      <c r="DP556" s="222">
        <f t="shared" si="1485"/>
        <v>0</v>
      </c>
      <c r="DQ556" s="222">
        <f t="shared" si="1486"/>
        <v>0</v>
      </c>
      <c r="DR556" s="222">
        <f t="shared" si="1487"/>
        <v>0</v>
      </c>
      <c r="DS556" s="222">
        <f t="shared" si="1488"/>
        <v>0</v>
      </c>
      <c r="DT556" s="222">
        <f t="shared" si="1489"/>
        <v>0</v>
      </c>
      <c r="DU556" s="222">
        <f t="shared" si="1490"/>
        <v>0</v>
      </c>
      <c r="DV556" s="222">
        <f t="shared" si="1491"/>
        <v>0</v>
      </c>
      <c r="DW556" s="222">
        <f t="shared" si="1492"/>
        <v>0</v>
      </c>
      <c r="DX556" s="222">
        <f t="shared" si="1493"/>
        <v>0</v>
      </c>
      <c r="DY556" s="222">
        <f t="shared" si="1494"/>
        <v>0</v>
      </c>
      <c r="DZ556" s="222">
        <f t="shared" si="1495"/>
        <v>0</v>
      </c>
      <c r="EA556" s="222">
        <f t="shared" si="1496"/>
        <v>0</v>
      </c>
      <c r="EB556" s="222">
        <f t="shared" si="1497"/>
        <v>0</v>
      </c>
      <c r="EC556" s="222">
        <f t="shared" si="1498"/>
        <v>0</v>
      </c>
      <c r="ED556" s="222">
        <f t="shared" si="1499"/>
        <v>0</v>
      </c>
      <c r="EE556" s="222">
        <f t="shared" si="1500"/>
        <v>0</v>
      </c>
      <c r="EF556" s="222">
        <f t="shared" si="1501"/>
        <v>0</v>
      </c>
      <c r="EG556" s="222">
        <f t="shared" si="1502"/>
        <v>0</v>
      </c>
      <c r="EH556" s="222">
        <f t="shared" si="1503"/>
        <v>0</v>
      </c>
      <c r="EI556" s="222">
        <f t="shared" si="1504"/>
        <v>0</v>
      </c>
      <c r="EJ556" s="222">
        <f t="shared" si="1505"/>
        <v>0</v>
      </c>
      <c r="EK556" s="222">
        <f t="shared" si="1506"/>
        <v>0</v>
      </c>
      <c r="EL556" s="222">
        <f t="shared" si="1507"/>
        <v>0</v>
      </c>
      <c r="EM556" s="222">
        <f t="shared" si="1508"/>
        <v>0</v>
      </c>
      <c r="EN556" s="222">
        <f t="shared" si="1509"/>
        <v>0</v>
      </c>
      <c r="EO556" s="222">
        <f t="shared" si="1510"/>
        <v>0</v>
      </c>
      <c r="EP556" s="222">
        <f t="shared" si="1511"/>
        <v>0</v>
      </c>
      <c r="EQ556" s="222">
        <f t="shared" si="1512"/>
        <v>0</v>
      </c>
      <c r="ER556" s="222">
        <f t="shared" si="1513"/>
        <v>0</v>
      </c>
      <c r="ES556" s="222">
        <f t="shared" si="1514"/>
        <v>0</v>
      </c>
      <c r="ET556" s="222">
        <f t="shared" si="1515"/>
        <v>0</v>
      </c>
      <c r="EU556" s="222">
        <f t="shared" si="1516"/>
        <v>0</v>
      </c>
      <c r="EV556" s="222">
        <f t="shared" si="1517"/>
        <v>0</v>
      </c>
      <c r="EW556" s="222">
        <f t="shared" si="1518"/>
        <v>0</v>
      </c>
      <c r="EX556" s="222">
        <f t="shared" si="1519"/>
        <v>0</v>
      </c>
      <c r="EY556" s="222">
        <f t="shared" si="1520"/>
        <v>0</v>
      </c>
      <c r="EZ556" s="222">
        <f t="shared" si="1521"/>
        <v>0</v>
      </c>
      <c r="FA556" s="222">
        <f t="shared" si="1522"/>
        <v>0</v>
      </c>
      <c r="FB556" s="222">
        <f t="shared" si="1523"/>
        <v>0</v>
      </c>
      <c r="FC556" s="222">
        <f t="shared" si="1524"/>
        <v>0</v>
      </c>
      <c r="FD556" s="222">
        <f t="shared" si="1525"/>
        <v>0</v>
      </c>
      <c r="FE556" s="222">
        <f t="shared" si="1526"/>
        <v>0</v>
      </c>
      <c r="FF556" s="222">
        <f t="shared" si="1527"/>
        <v>0</v>
      </c>
      <c r="FG556" s="222">
        <f t="shared" si="1528"/>
        <v>0</v>
      </c>
      <c r="FH556" s="222">
        <f t="shared" si="1529"/>
        <v>0</v>
      </c>
      <c r="FI556" s="222">
        <f t="shared" si="1530"/>
        <v>0</v>
      </c>
      <c r="FJ556" s="222">
        <f t="shared" si="1531"/>
        <v>0</v>
      </c>
      <c r="FK556" s="222">
        <f t="shared" si="1532"/>
        <v>0</v>
      </c>
      <c r="FL556" s="222">
        <f t="shared" si="1533"/>
        <v>0</v>
      </c>
      <c r="FM556" s="222">
        <f t="shared" si="1534"/>
        <v>0</v>
      </c>
      <c r="FN556" s="222">
        <f t="shared" si="1535"/>
        <v>0</v>
      </c>
      <c r="FO556" s="222">
        <f t="shared" si="1536"/>
        <v>0</v>
      </c>
      <c r="FP556" s="222">
        <f t="shared" si="1537"/>
        <v>0</v>
      </c>
      <c r="FQ556" s="222">
        <f t="shared" si="1538"/>
        <v>0</v>
      </c>
      <c r="FR556" s="222">
        <f t="shared" si="1539"/>
        <v>0</v>
      </c>
      <c r="FS556" s="222">
        <f t="shared" si="1540"/>
        <v>0</v>
      </c>
      <c r="FT556" s="222">
        <f t="shared" si="1541"/>
        <v>0</v>
      </c>
      <c r="FU556" s="222">
        <f t="shared" si="1542"/>
        <v>0</v>
      </c>
      <c r="FV556" s="222">
        <f t="shared" si="1543"/>
        <v>0</v>
      </c>
      <c r="FW556" s="222">
        <f t="shared" si="1544"/>
        <v>0</v>
      </c>
      <c r="FX556" s="222">
        <f t="shared" si="1545"/>
        <v>0</v>
      </c>
      <c r="FY556" s="222">
        <f t="shared" si="1546"/>
        <v>0</v>
      </c>
      <c r="FZ556" s="222">
        <f t="shared" si="1547"/>
        <v>0</v>
      </c>
      <c r="GA556" s="222">
        <f t="shared" si="1548"/>
        <v>0</v>
      </c>
      <c r="GB556" s="222">
        <f t="shared" si="1549"/>
        <v>0</v>
      </c>
      <c r="GC556" s="222">
        <f t="shared" si="1550"/>
        <v>0</v>
      </c>
      <c r="GD556" s="222">
        <f t="shared" si="1551"/>
        <v>0</v>
      </c>
      <c r="GE556" s="222">
        <f t="shared" si="1552"/>
        <v>0</v>
      </c>
      <c r="GF556" s="222">
        <f t="shared" si="1553"/>
        <v>0</v>
      </c>
      <c r="GG556" s="222">
        <f t="shared" si="1554"/>
        <v>0</v>
      </c>
      <c r="GH556" s="222">
        <f t="shared" si="1555"/>
        <v>0</v>
      </c>
      <c r="GI556" s="222">
        <f t="shared" si="1556"/>
        <v>0</v>
      </c>
      <c r="GJ556" s="222">
        <f t="shared" si="1557"/>
        <v>0</v>
      </c>
      <c r="GK556" s="222">
        <f t="shared" si="1558"/>
        <v>0</v>
      </c>
      <c r="GL556" s="222">
        <f t="shared" si="1559"/>
        <v>0</v>
      </c>
      <c r="GM556" s="222">
        <f t="shared" si="1560"/>
        <v>0</v>
      </c>
      <c r="GN556" s="222">
        <f t="shared" si="1561"/>
        <v>0</v>
      </c>
      <c r="GO556" s="222">
        <f t="shared" si="1562"/>
        <v>0</v>
      </c>
      <c r="GP556" s="222">
        <f t="shared" si="1563"/>
        <v>0</v>
      </c>
      <c r="GQ556" s="222">
        <f t="shared" si="1564"/>
        <v>0</v>
      </c>
      <c r="GR556" s="222">
        <f t="shared" si="1565"/>
        <v>0</v>
      </c>
      <c r="GS556" s="222">
        <f t="shared" si="1566"/>
        <v>0</v>
      </c>
      <c r="GT556" s="222">
        <f t="shared" si="1567"/>
        <v>0</v>
      </c>
      <c r="GU556" s="222">
        <f t="shared" si="1568"/>
        <v>0</v>
      </c>
      <c r="GV556" s="222">
        <f t="shared" si="1569"/>
        <v>0</v>
      </c>
      <c r="GW556" s="222">
        <f t="shared" si="1570"/>
        <v>0</v>
      </c>
      <c r="GX556" s="222">
        <f t="shared" si="1571"/>
        <v>0</v>
      </c>
      <c r="GY556" s="222">
        <f t="shared" si="1572"/>
        <v>0</v>
      </c>
      <c r="GZ556" s="222">
        <f t="shared" si="1573"/>
        <v>0</v>
      </c>
      <c r="HA556" s="222">
        <f t="shared" si="1574"/>
        <v>0</v>
      </c>
      <c r="HB556" s="222">
        <f t="shared" si="1575"/>
        <v>0</v>
      </c>
      <c r="HC556" s="222">
        <f t="shared" si="1576"/>
        <v>0</v>
      </c>
      <c r="HD556" s="222">
        <f t="shared" si="1577"/>
        <v>0</v>
      </c>
      <c r="HE556" s="222">
        <f t="shared" si="1578"/>
        <v>0</v>
      </c>
      <c r="HF556" s="222">
        <f t="shared" si="1579"/>
        <v>0</v>
      </c>
      <c r="HG556" s="222">
        <f t="shared" si="1580"/>
        <v>0</v>
      </c>
      <c r="HH556" s="222">
        <f t="shared" si="1581"/>
        <v>0</v>
      </c>
      <c r="HI556" s="222">
        <f t="shared" si="1582"/>
        <v>0</v>
      </c>
      <c r="HJ556" s="222">
        <f t="shared" si="1583"/>
        <v>0</v>
      </c>
      <c r="HK556" s="222">
        <f t="shared" si="1584"/>
        <v>0</v>
      </c>
      <c r="HL556" s="222">
        <f t="shared" si="1585"/>
        <v>0</v>
      </c>
      <c r="HM556" s="222">
        <f t="shared" si="1586"/>
        <v>0</v>
      </c>
      <c r="HN556" s="222">
        <f t="shared" si="1587"/>
        <v>0</v>
      </c>
      <c r="HO556" s="222">
        <f t="shared" si="1588"/>
        <v>0</v>
      </c>
      <c r="HP556" s="222">
        <f t="shared" si="1589"/>
        <v>0</v>
      </c>
      <c r="HQ556" s="222">
        <f t="shared" si="1590"/>
        <v>0</v>
      </c>
      <c r="HR556" s="222">
        <f t="shared" si="1591"/>
        <v>0</v>
      </c>
      <c r="HS556" s="222">
        <f t="shared" si="1592"/>
        <v>0</v>
      </c>
      <c r="HT556" s="222">
        <f t="shared" si="1593"/>
        <v>0</v>
      </c>
      <c r="HU556" s="222">
        <f t="shared" si="1594"/>
        <v>0</v>
      </c>
      <c r="HV556" s="222">
        <f t="shared" si="1595"/>
        <v>0</v>
      </c>
      <c r="HW556" s="222">
        <f t="shared" si="1596"/>
        <v>0</v>
      </c>
      <c r="HX556" s="222">
        <f t="shared" si="1597"/>
        <v>0</v>
      </c>
      <c r="HY556" s="222">
        <f t="shared" si="1598"/>
        <v>0</v>
      </c>
      <c r="HZ556" s="222">
        <f t="shared" si="1599"/>
        <v>0</v>
      </c>
      <c r="IA556" s="222">
        <f t="shared" si="1600"/>
        <v>0</v>
      </c>
      <c r="IB556" s="222">
        <f t="shared" si="1601"/>
        <v>0</v>
      </c>
      <c r="IC556" s="222">
        <f t="shared" si="1602"/>
        <v>0</v>
      </c>
      <c r="ID556" s="222">
        <f t="shared" si="1603"/>
        <v>0</v>
      </c>
      <c r="IE556" s="222">
        <f t="shared" si="1604"/>
        <v>0</v>
      </c>
      <c r="IF556" s="222">
        <f t="shared" si="1605"/>
        <v>0</v>
      </c>
      <c r="IG556" s="222">
        <f t="shared" si="1606"/>
        <v>0</v>
      </c>
      <c r="IH556" s="222">
        <f t="shared" si="1607"/>
        <v>0</v>
      </c>
      <c r="II556" s="222">
        <f t="shared" si="1608"/>
        <v>0</v>
      </c>
      <c r="IJ556" s="222">
        <f t="shared" si="1609"/>
        <v>0</v>
      </c>
      <c r="IK556" s="222">
        <f t="shared" si="1610"/>
        <v>0</v>
      </c>
      <c r="IL556" s="222">
        <f t="shared" si="1611"/>
        <v>0</v>
      </c>
      <c r="IM556" s="222">
        <f t="shared" si="1612"/>
        <v>0</v>
      </c>
      <c r="IN556" s="222">
        <f t="shared" si="1613"/>
        <v>0</v>
      </c>
      <c r="IO556" s="222">
        <f t="shared" si="1614"/>
        <v>0</v>
      </c>
      <c r="IP556" s="222">
        <f t="shared" si="1615"/>
        <v>0</v>
      </c>
      <c r="IQ556" s="222">
        <f t="shared" si="1616"/>
        <v>0</v>
      </c>
      <c r="IR556" s="222">
        <f t="shared" si="1617"/>
        <v>0</v>
      </c>
      <c r="IS556" s="222">
        <f t="shared" si="1618"/>
        <v>0</v>
      </c>
      <c r="IT556" s="222">
        <f t="shared" si="1619"/>
        <v>0</v>
      </c>
      <c r="IU556" s="222">
        <f t="shared" si="1620"/>
        <v>0</v>
      </c>
      <c r="IV556" s="222">
        <f t="shared" si="1621"/>
        <v>0</v>
      </c>
      <c r="IW556" s="222">
        <f t="shared" si="1622"/>
        <v>0</v>
      </c>
      <c r="IX556" s="222">
        <f t="shared" si="1623"/>
        <v>0</v>
      </c>
      <c r="IY556" s="222">
        <f t="shared" si="1624"/>
        <v>0</v>
      </c>
      <c r="IZ556" s="222">
        <f t="shared" si="1625"/>
        <v>0</v>
      </c>
      <c r="JA556" s="222">
        <f t="shared" si="1626"/>
        <v>0</v>
      </c>
      <c r="JB556" s="222">
        <f t="shared" si="1627"/>
        <v>0</v>
      </c>
    </row>
    <row r="557" spans="2:262">
      <c r="B557" s="230">
        <v>196</v>
      </c>
      <c r="C557" s="229">
        <f t="shared" si="1628"/>
        <v>3.828125000000003E-3</v>
      </c>
      <c r="D557" s="226">
        <f t="shared" ca="1" si="1371"/>
        <v>17.999999999869001</v>
      </c>
      <c r="E557" s="225">
        <f ca="1">GT361</f>
        <v>-1.3099979716315271E-10</v>
      </c>
      <c r="F557" s="224">
        <v>196</v>
      </c>
      <c r="G557" s="222">
        <f t="shared" si="1372"/>
        <v>0</v>
      </c>
      <c r="H557" s="222">
        <f t="shared" si="1373"/>
        <v>0</v>
      </c>
      <c r="I557" s="222">
        <f t="shared" si="1374"/>
        <v>0</v>
      </c>
      <c r="J557" s="222">
        <f t="shared" si="1375"/>
        <v>0</v>
      </c>
      <c r="K557" s="222">
        <f t="shared" si="1376"/>
        <v>0</v>
      </c>
      <c r="L557" s="222">
        <f t="shared" si="1377"/>
        <v>0</v>
      </c>
      <c r="M557" s="222">
        <f t="shared" si="1378"/>
        <v>0</v>
      </c>
      <c r="N557" s="222">
        <f t="shared" si="1379"/>
        <v>0</v>
      </c>
      <c r="O557" s="222">
        <f t="shared" si="1380"/>
        <v>0</v>
      </c>
      <c r="P557" s="222">
        <f t="shared" si="1381"/>
        <v>0</v>
      </c>
      <c r="Q557" s="222">
        <f t="shared" si="1382"/>
        <v>0</v>
      </c>
      <c r="R557" s="222">
        <f t="shared" si="1383"/>
        <v>0</v>
      </c>
      <c r="S557" s="222">
        <f t="shared" si="1384"/>
        <v>0</v>
      </c>
      <c r="T557" s="222">
        <f t="shared" si="1385"/>
        <v>0</v>
      </c>
      <c r="U557" s="222">
        <f t="shared" si="1386"/>
        <v>0</v>
      </c>
      <c r="V557" s="222">
        <f t="shared" si="1387"/>
        <v>0</v>
      </c>
      <c r="W557" s="222">
        <f t="shared" si="1388"/>
        <v>0</v>
      </c>
      <c r="X557" s="222">
        <f t="shared" si="1389"/>
        <v>0</v>
      </c>
      <c r="Y557" s="222">
        <f t="shared" si="1390"/>
        <v>0</v>
      </c>
      <c r="Z557" s="222">
        <f t="shared" si="1391"/>
        <v>0</v>
      </c>
      <c r="AA557" s="222">
        <f t="shared" si="1392"/>
        <v>0</v>
      </c>
      <c r="AB557" s="222">
        <f t="shared" si="1393"/>
        <v>0</v>
      </c>
      <c r="AC557" s="222">
        <f t="shared" si="1394"/>
        <v>0</v>
      </c>
      <c r="AD557" s="222">
        <f t="shared" si="1395"/>
        <v>0</v>
      </c>
      <c r="AE557" s="222">
        <f t="shared" si="1396"/>
        <v>0</v>
      </c>
      <c r="AF557" s="222">
        <f t="shared" si="1397"/>
        <v>0</v>
      </c>
      <c r="AG557" s="222">
        <f t="shared" si="1398"/>
        <v>0</v>
      </c>
      <c r="AH557" s="222">
        <f t="shared" si="1399"/>
        <v>0</v>
      </c>
      <c r="AI557" s="222">
        <f t="shared" si="1400"/>
        <v>0</v>
      </c>
      <c r="AJ557" s="222">
        <f t="shared" si="1401"/>
        <v>0</v>
      </c>
      <c r="AK557" s="222">
        <f t="shared" si="1402"/>
        <v>0</v>
      </c>
      <c r="AL557" s="222">
        <f t="shared" si="1403"/>
        <v>0</v>
      </c>
      <c r="AM557" s="222">
        <f t="shared" si="1404"/>
        <v>0</v>
      </c>
      <c r="AN557" s="222">
        <f t="shared" si="1405"/>
        <v>0</v>
      </c>
      <c r="AO557" s="222">
        <f t="shared" si="1406"/>
        <v>0</v>
      </c>
      <c r="AP557" s="222">
        <f t="shared" si="1407"/>
        <v>0</v>
      </c>
      <c r="AQ557" s="222">
        <f t="shared" si="1408"/>
        <v>0</v>
      </c>
      <c r="AR557" s="222">
        <f t="shared" si="1409"/>
        <v>0</v>
      </c>
      <c r="AS557" s="222">
        <f t="shared" si="1410"/>
        <v>0</v>
      </c>
      <c r="AT557" s="222">
        <f t="shared" si="1411"/>
        <v>0</v>
      </c>
      <c r="AU557" s="222">
        <f t="shared" si="1412"/>
        <v>0</v>
      </c>
      <c r="AV557" s="222">
        <f t="shared" si="1413"/>
        <v>0</v>
      </c>
      <c r="AW557" s="222">
        <f t="shared" si="1414"/>
        <v>0</v>
      </c>
      <c r="AX557" s="222">
        <f t="shared" si="1415"/>
        <v>0</v>
      </c>
      <c r="AY557" s="222">
        <f t="shared" si="1416"/>
        <v>0</v>
      </c>
      <c r="AZ557" s="222">
        <f t="shared" si="1417"/>
        <v>0</v>
      </c>
      <c r="BA557" s="222">
        <f t="shared" si="1418"/>
        <v>0</v>
      </c>
      <c r="BB557" s="222">
        <f t="shared" si="1419"/>
        <v>0</v>
      </c>
      <c r="BC557" s="222">
        <f t="shared" si="1420"/>
        <v>0</v>
      </c>
      <c r="BD557" s="222">
        <f t="shared" si="1421"/>
        <v>0</v>
      </c>
      <c r="BE557" s="222">
        <f t="shared" si="1422"/>
        <v>0</v>
      </c>
      <c r="BF557" s="222">
        <f t="shared" si="1423"/>
        <v>0</v>
      </c>
      <c r="BG557" s="222">
        <f t="shared" si="1424"/>
        <v>0</v>
      </c>
      <c r="BH557" s="222">
        <f t="shared" si="1425"/>
        <v>0</v>
      </c>
      <c r="BI557" s="222">
        <f t="shared" si="1426"/>
        <v>0</v>
      </c>
      <c r="BJ557" s="222">
        <f t="shared" si="1427"/>
        <v>0</v>
      </c>
      <c r="BK557" s="222">
        <f t="shared" si="1428"/>
        <v>0</v>
      </c>
      <c r="BL557" s="222">
        <f t="shared" si="1429"/>
        <v>0</v>
      </c>
      <c r="BM557" s="222">
        <f t="shared" si="1430"/>
        <v>0</v>
      </c>
      <c r="BN557" s="222">
        <f t="shared" si="1431"/>
        <v>0</v>
      </c>
      <c r="BO557" s="222">
        <f t="shared" si="1432"/>
        <v>0</v>
      </c>
      <c r="BP557" s="222">
        <f t="shared" si="1433"/>
        <v>0</v>
      </c>
      <c r="BQ557" s="222">
        <f t="shared" si="1434"/>
        <v>0</v>
      </c>
      <c r="BR557" s="222">
        <f t="shared" si="1435"/>
        <v>0</v>
      </c>
      <c r="BS557" s="222">
        <f t="shared" si="1436"/>
        <v>0</v>
      </c>
      <c r="BT557" s="222">
        <f t="shared" si="1437"/>
        <v>0</v>
      </c>
      <c r="BU557" s="222">
        <f t="shared" si="1438"/>
        <v>0</v>
      </c>
      <c r="BV557" s="222">
        <f t="shared" si="1439"/>
        <v>0</v>
      </c>
      <c r="BW557" s="222">
        <f t="shared" si="1440"/>
        <v>0</v>
      </c>
      <c r="BX557" s="222">
        <f t="shared" si="1441"/>
        <v>0</v>
      </c>
      <c r="BY557" s="222">
        <f t="shared" si="1442"/>
        <v>0</v>
      </c>
      <c r="BZ557" s="222">
        <f t="shared" si="1443"/>
        <v>0</v>
      </c>
      <c r="CA557" s="222">
        <f t="shared" si="1444"/>
        <v>0</v>
      </c>
      <c r="CB557" s="222">
        <f t="shared" si="1445"/>
        <v>0</v>
      </c>
      <c r="CC557" s="222">
        <f t="shared" si="1446"/>
        <v>0</v>
      </c>
      <c r="CD557" s="222">
        <f t="shared" si="1447"/>
        <v>0</v>
      </c>
      <c r="CE557" s="222">
        <f t="shared" si="1448"/>
        <v>0</v>
      </c>
      <c r="CF557" s="222">
        <f t="shared" si="1449"/>
        <v>0</v>
      </c>
      <c r="CG557" s="222">
        <f t="shared" si="1450"/>
        <v>0</v>
      </c>
      <c r="CH557" s="222">
        <f t="shared" si="1451"/>
        <v>0</v>
      </c>
      <c r="CI557" s="222">
        <f t="shared" si="1452"/>
        <v>0</v>
      </c>
      <c r="CJ557" s="222">
        <f t="shared" si="1453"/>
        <v>0</v>
      </c>
      <c r="CK557" s="222">
        <f t="shared" si="1454"/>
        <v>0</v>
      </c>
      <c r="CL557" s="222">
        <f t="shared" si="1455"/>
        <v>0</v>
      </c>
      <c r="CM557" s="222">
        <f t="shared" si="1456"/>
        <v>0</v>
      </c>
      <c r="CN557" s="222">
        <f t="shared" si="1457"/>
        <v>0</v>
      </c>
      <c r="CO557" s="222">
        <f t="shared" si="1458"/>
        <v>0</v>
      </c>
      <c r="CP557" s="222">
        <f t="shared" si="1459"/>
        <v>0</v>
      </c>
      <c r="CQ557" s="222">
        <f t="shared" si="1460"/>
        <v>0</v>
      </c>
      <c r="CR557" s="222">
        <f t="shared" si="1461"/>
        <v>0</v>
      </c>
      <c r="CS557" s="222">
        <f t="shared" si="1462"/>
        <v>0</v>
      </c>
      <c r="CT557" s="222">
        <f t="shared" si="1463"/>
        <v>0</v>
      </c>
      <c r="CU557" s="222">
        <f t="shared" si="1464"/>
        <v>0</v>
      </c>
      <c r="CV557" s="222">
        <f t="shared" si="1465"/>
        <v>0</v>
      </c>
      <c r="CW557" s="222">
        <f t="shared" si="1466"/>
        <v>0</v>
      </c>
      <c r="CX557" s="222">
        <f t="shared" si="1467"/>
        <v>0</v>
      </c>
      <c r="CY557" s="222">
        <f t="shared" si="1468"/>
        <v>0</v>
      </c>
      <c r="CZ557" s="222">
        <f t="shared" si="1469"/>
        <v>0</v>
      </c>
      <c r="DA557" s="222">
        <f t="shared" si="1470"/>
        <v>0</v>
      </c>
      <c r="DB557" s="222">
        <f t="shared" si="1471"/>
        <v>0</v>
      </c>
      <c r="DC557" s="222">
        <f t="shared" si="1472"/>
        <v>0</v>
      </c>
      <c r="DD557" s="222">
        <f t="shared" si="1473"/>
        <v>0</v>
      </c>
      <c r="DE557" s="222">
        <f t="shared" si="1474"/>
        <v>0</v>
      </c>
      <c r="DF557" s="222">
        <f t="shared" si="1475"/>
        <v>0</v>
      </c>
      <c r="DG557" s="222">
        <f t="shared" si="1476"/>
        <v>0</v>
      </c>
      <c r="DH557" s="222">
        <f t="shared" si="1477"/>
        <v>0</v>
      </c>
      <c r="DI557" s="222">
        <f t="shared" si="1478"/>
        <v>0</v>
      </c>
      <c r="DJ557" s="222">
        <f t="shared" si="1479"/>
        <v>0</v>
      </c>
      <c r="DK557" s="222">
        <f t="shared" si="1480"/>
        <v>0</v>
      </c>
      <c r="DL557" s="222">
        <f t="shared" si="1481"/>
        <v>0</v>
      </c>
      <c r="DM557" s="222">
        <f t="shared" si="1482"/>
        <v>0</v>
      </c>
      <c r="DN557" s="222">
        <f t="shared" si="1483"/>
        <v>0</v>
      </c>
      <c r="DO557" s="222">
        <f t="shared" si="1484"/>
        <v>0</v>
      </c>
      <c r="DP557" s="222">
        <f t="shared" si="1485"/>
        <v>0</v>
      </c>
      <c r="DQ557" s="222">
        <f t="shared" si="1486"/>
        <v>0</v>
      </c>
      <c r="DR557" s="222">
        <f t="shared" si="1487"/>
        <v>0</v>
      </c>
      <c r="DS557" s="222">
        <f t="shared" si="1488"/>
        <v>0</v>
      </c>
      <c r="DT557" s="222">
        <f t="shared" si="1489"/>
        <v>0</v>
      </c>
      <c r="DU557" s="222">
        <f t="shared" si="1490"/>
        <v>0</v>
      </c>
      <c r="DV557" s="222">
        <f t="shared" si="1491"/>
        <v>0</v>
      </c>
      <c r="DW557" s="222">
        <f t="shared" si="1492"/>
        <v>0</v>
      </c>
      <c r="DX557" s="222">
        <f t="shared" si="1493"/>
        <v>0</v>
      </c>
      <c r="DY557" s="222">
        <f t="shared" si="1494"/>
        <v>0</v>
      </c>
      <c r="DZ557" s="222">
        <f t="shared" si="1495"/>
        <v>0</v>
      </c>
      <c r="EA557" s="222">
        <f t="shared" si="1496"/>
        <v>0</v>
      </c>
      <c r="EB557" s="222">
        <f t="shared" si="1497"/>
        <v>0</v>
      </c>
      <c r="EC557" s="222">
        <f t="shared" si="1498"/>
        <v>0</v>
      </c>
      <c r="ED557" s="222">
        <f t="shared" si="1499"/>
        <v>0</v>
      </c>
      <c r="EE557" s="222">
        <f t="shared" si="1500"/>
        <v>0</v>
      </c>
      <c r="EF557" s="222">
        <f t="shared" si="1501"/>
        <v>0</v>
      </c>
      <c r="EG557" s="222">
        <f t="shared" si="1502"/>
        <v>0</v>
      </c>
      <c r="EH557" s="222">
        <f t="shared" si="1503"/>
        <v>0</v>
      </c>
      <c r="EI557" s="222">
        <f t="shared" si="1504"/>
        <v>0</v>
      </c>
      <c r="EJ557" s="222">
        <f t="shared" si="1505"/>
        <v>0</v>
      </c>
      <c r="EK557" s="222">
        <f t="shared" si="1506"/>
        <v>0</v>
      </c>
      <c r="EL557" s="222">
        <f t="shared" si="1507"/>
        <v>0</v>
      </c>
      <c r="EM557" s="222">
        <f t="shared" si="1508"/>
        <v>0</v>
      </c>
      <c r="EN557" s="222">
        <f t="shared" si="1509"/>
        <v>0</v>
      </c>
      <c r="EO557" s="222">
        <f t="shared" si="1510"/>
        <v>0</v>
      </c>
      <c r="EP557" s="222">
        <f t="shared" si="1511"/>
        <v>0</v>
      </c>
      <c r="EQ557" s="222">
        <f t="shared" si="1512"/>
        <v>0</v>
      </c>
      <c r="ER557" s="222">
        <f t="shared" si="1513"/>
        <v>0</v>
      </c>
      <c r="ES557" s="222">
        <f t="shared" si="1514"/>
        <v>0</v>
      </c>
      <c r="ET557" s="222">
        <f t="shared" si="1515"/>
        <v>0</v>
      </c>
      <c r="EU557" s="222">
        <f t="shared" si="1516"/>
        <v>0</v>
      </c>
      <c r="EV557" s="222">
        <f t="shared" si="1517"/>
        <v>0</v>
      </c>
      <c r="EW557" s="222">
        <f t="shared" si="1518"/>
        <v>0</v>
      </c>
      <c r="EX557" s="222">
        <f t="shared" si="1519"/>
        <v>0</v>
      </c>
      <c r="EY557" s="222">
        <f t="shared" si="1520"/>
        <v>0</v>
      </c>
      <c r="EZ557" s="222">
        <f t="shared" si="1521"/>
        <v>0</v>
      </c>
      <c r="FA557" s="222">
        <f t="shared" si="1522"/>
        <v>0</v>
      </c>
      <c r="FB557" s="222">
        <f t="shared" si="1523"/>
        <v>0</v>
      </c>
      <c r="FC557" s="222">
        <f t="shared" si="1524"/>
        <v>0</v>
      </c>
      <c r="FD557" s="222">
        <f t="shared" si="1525"/>
        <v>0</v>
      </c>
      <c r="FE557" s="222">
        <f t="shared" si="1526"/>
        <v>0</v>
      </c>
      <c r="FF557" s="222">
        <f t="shared" si="1527"/>
        <v>0</v>
      </c>
      <c r="FG557" s="222">
        <f t="shared" si="1528"/>
        <v>0</v>
      </c>
      <c r="FH557" s="222">
        <f t="shared" si="1529"/>
        <v>0</v>
      </c>
      <c r="FI557" s="222">
        <f t="shared" si="1530"/>
        <v>0</v>
      </c>
      <c r="FJ557" s="222">
        <f t="shared" si="1531"/>
        <v>0</v>
      </c>
      <c r="FK557" s="222">
        <f t="shared" si="1532"/>
        <v>0</v>
      </c>
      <c r="FL557" s="222">
        <f t="shared" si="1533"/>
        <v>0</v>
      </c>
      <c r="FM557" s="222">
        <f t="shared" si="1534"/>
        <v>0</v>
      </c>
      <c r="FN557" s="222">
        <f t="shared" si="1535"/>
        <v>0</v>
      </c>
      <c r="FO557" s="222">
        <f t="shared" si="1536"/>
        <v>0</v>
      </c>
      <c r="FP557" s="222">
        <f t="shared" si="1537"/>
        <v>0</v>
      </c>
      <c r="FQ557" s="222">
        <f t="shared" si="1538"/>
        <v>0</v>
      </c>
      <c r="FR557" s="222">
        <f t="shared" si="1539"/>
        <v>0</v>
      </c>
      <c r="FS557" s="222">
        <f t="shared" si="1540"/>
        <v>0</v>
      </c>
      <c r="FT557" s="222">
        <f t="shared" si="1541"/>
        <v>0</v>
      </c>
      <c r="FU557" s="222">
        <f t="shared" si="1542"/>
        <v>0</v>
      </c>
      <c r="FV557" s="222">
        <f t="shared" si="1543"/>
        <v>0</v>
      </c>
      <c r="FW557" s="222">
        <f t="shared" si="1544"/>
        <v>0</v>
      </c>
      <c r="FX557" s="222">
        <f t="shared" si="1545"/>
        <v>0</v>
      </c>
      <c r="FY557" s="222">
        <f t="shared" si="1546"/>
        <v>0</v>
      </c>
      <c r="FZ557" s="222">
        <f t="shared" si="1547"/>
        <v>0</v>
      </c>
      <c r="GA557" s="222">
        <f t="shared" si="1548"/>
        <v>0</v>
      </c>
      <c r="GB557" s="222">
        <f t="shared" si="1549"/>
        <v>0</v>
      </c>
      <c r="GC557" s="222">
        <f t="shared" si="1550"/>
        <v>0</v>
      </c>
      <c r="GD557" s="222">
        <f t="shared" si="1551"/>
        <v>0</v>
      </c>
      <c r="GE557" s="222">
        <f t="shared" si="1552"/>
        <v>0</v>
      </c>
      <c r="GF557" s="222">
        <f t="shared" si="1553"/>
        <v>0</v>
      </c>
      <c r="GG557" s="222">
        <f t="shared" si="1554"/>
        <v>0</v>
      </c>
      <c r="GH557" s="222">
        <f t="shared" si="1555"/>
        <v>0</v>
      </c>
      <c r="GI557" s="222">
        <f t="shared" si="1556"/>
        <v>0</v>
      </c>
      <c r="GJ557" s="222">
        <f t="shared" si="1557"/>
        <v>0</v>
      </c>
      <c r="GK557" s="222">
        <f t="shared" si="1558"/>
        <v>0</v>
      </c>
      <c r="GL557" s="222">
        <f t="shared" si="1559"/>
        <v>0</v>
      </c>
      <c r="GM557" s="222">
        <f t="shared" si="1560"/>
        <v>0</v>
      </c>
      <c r="GN557" s="222">
        <f t="shared" si="1561"/>
        <v>0</v>
      </c>
      <c r="GO557" s="222">
        <f t="shared" si="1562"/>
        <v>0</v>
      </c>
      <c r="GP557" s="222">
        <f t="shared" si="1563"/>
        <v>0</v>
      </c>
      <c r="GQ557" s="222">
        <f t="shared" si="1564"/>
        <v>0</v>
      </c>
      <c r="GR557" s="222">
        <f t="shared" si="1565"/>
        <v>0</v>
      </c>
      <c r="GS557" s="222">
        <f t="shared" si="1566"/>
        <v>0</v>
      </c>
      <c r="GT557" s="222">
        <f t="shared" si="1567"/>
        <v>0</v>
      </c>
      <c r="GU557" s="222">
        <f t="shared" si="1568"/>
        <v>0</v>
      </c>
      <c r="GV557" s="222">
        <f t="shared" si="1569"/>
        <v>0</v>
      </c>
      <c r="GW557" s="222">
        <f t="shared" si="1570"/>
        <v>0</v>
      </c>
      <c r="GX557" s="222">
        <f t="shared" si="1571"/>
        <v>0</v>
      </c>
      <c r="GY557" s="222">
        <f t="shared" si="1572"/>
        <v>0</v>
      </c>
      <c r="GZ557" s="222">
        <f t="shared" si="1573"/>
        <v>0</v>
      </c>
      <c r="HA557" s="222">
        <f t="shared" si="1574"/>
        <v>0</v>
      </c>
      <c r="HB557" s="222">
        <f t="shared" si="1575"/>
        <v>0</v>
      </c>
      <c r="HC557" s="222">
        <f t="shared" si="1576"/>
        <v>0</v>
      </c>
      <c r="HD557" s="222">
        <f t="shared" si="1577"/>
        <v>0</v>
      </c>
      <c r="HE557" s="222">
        <f t="shared" si="1578"/>
        <v>0</v>
      </c>
      <c r="HF557" s="222">
        <f t="shared" si="1579"/>
        <v>0</v>
      </c>
      <c r="HG557" s="222">
        <f t="shared" si="1580"/>
        <v>0</v>
      </c>
      <c r="HH557" s="222">
        <f t="shared" si="1581"/>
        <v>0</v>
      </c>
      <c r="HI557" s="222">
        <f t="shared" si="1582"/>
        <v>0</v>
      </c>
      <c r="HJ557" s="222">
        <f t="shared" si="1583"/>
        <v>0</v>
      </c>
      <c r="HK557" s="222">
        <f t="shared" si="1584"/>
        <v>0</v>
      </c>
      <c r="HL557" s="222">
        <f t="shared" si="1585"/>
        <v>0</v>
      </c>
      <c r="HM557" s="222">
        <f t="shared" si="1586"/>
        <v>0</v>
      </c>
      <c r="HN557" s="222">
        <f t="shared" si="1587"/>
        <v>0</v>
      </c>
      <c r="HO557" s="222">
        <f t="shared" si="1588"/>
        <v>0</v>
      </c>
      <c r="HP557" s="222">
        <f t="shared" si="1589"/>
        <v>0</v>
      </c>
      <c r="HQ557" s="222">
        <f t="shared" si="1590"/>
        <v>0</v>
      </c>
      <c r="HR557" s="222">
        <f t="shared" si="1591"/>
        <v>0</v>
      </c>
      <c r="HS557" s="222">
        <f t="shared" si="1592"/>
        <v>0</v>
      </c>
      <c r="HT557" s="222">
        <f t="shared" si="1593"/>
        <v>0</v>
      </c>
      <c r="HU557" s="222">
        <f t="shared" si="1594"/>
        <v>0</v>
      </c>
      <c r="HV557" s="222">
        <f t="shared" si="1595"/>
        <v>0</v>
      </c>
      <c r="HW557" s="222">
        <f t="shared" si="1596"/>
        <v>0</v>
      </c>
      <c r="HX557" s="222">
        <f t="shared" si="1597"/>
        <v>0</v>
      </c>
      <c r="HY557" s="222">
        <f t="shared" si="1598"/>
        <v>0</v>
      </c>
      <c r="HZ557" s="222">
        <f t="shared" si="1599"/>
        <v>0</v>
      </c>
      <c r="IA557" s="222">
        <f t="shared" si="1600"/>
        <v>0</v>
      </c>
      <c r="IB557" s="222">
        <f t="shared" si="1601"/>
        <v>0</v>
      </c>
      <c r="IC557" s="222">
        <f t="shared" si="1602"/>
        <v>0</v>
      </c>
      <c r="ID557" s="222">
        <f t="shared" si="1603"/>
        <v>0</v>
      </c>
      <c r="IE557" s="222">
        <f t="shared" si="1604"/>
        <v>0</v>
      </c>
      <c r="IF557" s="222">
        <f t="shared" si="1605"/>
        <v>0</v>
      </c>
      <c r="IG557" s="222">
        <f t="shared" si="1606"/>
        <v>0</v>
      </c>
      <c r="IH557" s="222">
        <f t="shared" si="1607"/>
        <v>0</v>
      </c>
      <c r="II557" s="222">
        <f t="shared" si="1608"/>
        <v>0</v>
      </c>
      <c r="IJ557" s="222">
        <f t="shared" si="1609"/>
        <v>0</v>
      </c>
      <c r="IK557" s="222">
        <f t="shared" si="1610"/>
        <v>0</v>
      </c>
      <c r="IL557" s="222">
        <f t="shared" si="1611"/>
        <v>0</v>
      </c>
      <c r="IM557" s="222">
        <f t="shared" si="1612"/>
        <v>0</v>
      </c>
      <c r="IN557" s="222">
        <f t="shared" si="1613"/>
        <v>0</v>
      </c>
      <c r="IO557" s="222">
        <f t="shared" si="1614"/>
        <v>0</v>
      </c>
      <c r="IP557" s="222">
        <f t="shared" si="1615"/>
        <v>0</v>
      </c>
      <c r="IQ557" s="222">
        <f t="shared" si="1616"/>
        <v>0</v>
      </c>
      <c r="IR557" s="222">
        <f t="shared" si="1617"/>
        <v>0</v>
      </c>
      <c r="IS557" s="222">
        <f t="shared" si="1618"/>
        <v>0</v>
      </c>
      <c r="IT557" s="222">
        <f t="shared" si="1619"/>
        <v>0</v>
      </c>
      <c r="IU557" s="222">
        <f t="shared" si="1620"/>
        <v>0</v>
      </c>
      <c r="IV557" s="222">
        <f t="shared" si="1621"/>
        <v>0</v>
      </c>
      <c r="IW557" s="222">
        <f t="shared" si="1622"/>
        <v>0</v>
      </c>
      <c r="IX557" s="222">
        <f t="shared" si="1623"/>
        <v>0</v>
      </c>
      <c r="IY557" s="222">
        <f t="shared" si="1624"/>
        <v>0</v>
      </c>
      <c r="IZ557" s="222">
        <f t="shared" si="1625"/>
        <v>0</v>
      </c>
      <c r="JA557" s="222">
        <f t="shared" si="1626"/>
        <v>0</v>
      </c>
      <c r="JB557" s="222">
        <f t="shared" si="1627"/>
        <v>0</v>
      </c>
    </row>
    <row r="558" spans="2:262">
      <c r="B558" s="230">
        <v>197</v>
      </c>
      <c r="C558" s="229">
        <f t="shared" si="1628"/>
        <v>3.847656250000003E-3</v>
      </c>
      <c r="D558" s="226">
        <f t="shared" ca="1" si="1371"/>
        <v>17.999999999861128</v>
      </c>
      <c r="E558" s="225">
        <f ca="1">GU361</f>
        <v>-1.3887325700713753E-10</v>
      </c>
      <c r="F558" s="224">
        <v>197</v>
      </c>
      <c r="G558" s="222">
        <f t="shared" si="1372"/>
        <v>0</v>
      </c>
      <c r="H558" s="222">
        <f t="shared" si="1373"/>
        <v>0</v>
      </c>
      <c r="I558" s="222">
        <f t="shared" si="1374"/>
        <v>0</v>
      </c>
      <c r="J558" s="222">
        <f t="shared" si="1375"/>
        <v>0</v>
      </c>
      <c r="K558" s="222">
        <f t="shared" si="1376"/>
        <v>0</v>
      </c>
      <c r="L558" s="222">
        <f t="shared" si="1377"/>
        <v>0</v>
      </c>
      <c r="M558" s="222">
        <f t="shared" si="1378"/>
        <v>0</v>
      </c>
      <c r="N558" s="222">
        <f t="shared" si="1379"/>
        <v>0</v>
      </c>
      <c r="O558" s="222">
        <f t="shared" si="1380"/>
        <v>0</v>
      </c>
      <c r="P558" s="222">
        <f t="shared" si="1381"/>
        <v>0</v>
      </c>
      <c r="Q558" s="222">
        <f t="shared" si="1382"/>
        <v>0</v>
      </c>
      <c r="R558" s="222">
        <f t="shared" si="1383"/>
        <v>0</v>
      </c>
      <c r="S558" s="222">
        <f t="shared" si="1384"/>
        <v>0</v>
      </c>
      <c r="T558" s="222">
        <f t="shared" si="1385"/>
        <v>0</v>
      </c>
      <c r="U558" s="222">
        <f t="shared" si="1386"/>
        <v>0</v>
      </c>
      <c r="V558" s="222">
        <f t="shared" si="1387"/>
        <v>0</v>
      </c>
      <c r="W558" s="222">
        <f t="shared" si="1388"/>
        <v>0</v>
      </c>
      <c r="X558" s="222">
        <f t="shared" si="1389"/>
        <v>0</v>
      </c>
      <c r="Y558" s="222">
        <f t="shared" si="1390"/>
        <v>0</v>
      </c>
      <c r="Z558" s="222">
        <f t="shared" si="1391"/>
        <v>0</v>
      </c>
      <c r="AA558" s="222">
        <f t="shared" si="1392"/>
        <v>0</v>
      </c>
      <c r="AB558" s="222">
        <f t="shared" si="1393"/>
        <v>0</v>
      </c>
      <c r="AC558" s="222">
        <f t="shared" si="1394"/>
        <v>0</v>
      </c>
      <c r="AD558" s="222">
        <f t="shared" si="1395"/>
        <v>0</v>
      </c>
      <c r="AE558" s="222">
        <f t="shared" si="1396"/>
        <v>0</v>
      </c>
      <c r="AF558" s="222">
        <f t="shared" si="1397"/>
        <v>0</v>
      </c>
      <c r="AG558" s="222">
        <f t="shared" si="1398"/>
        <v>0</v>
      </c>
      <c r="AH558" s="222">
        <f t="shared" si="1399"/>
        <v>0</v>
      </c>
      <c r="AI558" s="222">
        <f t="shared" si="1400"/>
        <v>0</v>
      </c>
      <c r="AJ558" s="222">
        <f t="shared" si="1401"/>
        <v>0</v>
      </c>
      <c r="AK558" s="222">
        <f t="shared" si="1402"/>
        <v>0</v>
      </c>
      <c r="AL558" s="222">
        <f t="shared" si="1403"/>
        <v>0</v>
      </c>
      <c r="AM558" s="222">
        <f t="shared" si="1404"/>
        <v>0</v>
      </c>
      <c r="AN558" s="222">
        <f t="shared" si="1405"/>
        <v>0</v>
      </c>
      <c r="AO558" s="222">
        <f t="shared" si="1406"/>
        <v>0</v>
      </c>
      <c r="AP558" s="222">
        <f t="shared" si="1407"/>
        <v>0</v>
      </c>
      <c r="AQ558" s="222">
        <f t="shared" si="1408"/>
        <v>0</v>
      </c>
      <c r="AR558" s="222">
        <f t="shared" si="1409"/>
        <v>0</v>
      </c>
      <c r="AS558" s="222">
        <f t="shared" si="1410"/>
        <v>0</v>
      </c>
      <c r="AT558" s="222">
        <f t="shared" si="1411"/>
        <v>0</v>
      </c>
      <c r="AU558" s="222">
        <f t="shared" si="1412"/>
        <v>0</v>
      </c>
      <c r="AV558" s="222">
        <f t="shared" si="1413"/>
        <v>0</v>
      </c>
      <c r="AW558" s="222">
        <f t="shared" si="1414"/>
        <v>0</v>
      </c>
      <c r="AX558" s="222">
        <f t="shared" si="1415"/>
        <v>0</v>
      </c>
      <c r="AY558" s="222">
        <f t="shared" si="1416"/>
        <v>0</v>
      </c>
      <c r="AZ558" s="222">
        <f t="shared" si="1417"/>
        <v>0</v>
      </c>
      <c r="BA558" s="222">
        <f t="shared" si="1418"/>
        <v>0</v>
      </c>
      <c r="BB558" s="222">
        <f t="shared" si="1419"/>
        <v>0</v>
      </c>
      <c r="BC558" s="222">
        <f t="shared" si="1420"/>
        <v>0</v>
      </c>
      <c r="BD558" s="222">
        <f t="shared" si="1421"/>
        <v>0</v>
      </c>
      <c r="BE558" s="222">
        <f t="shared" si="1422"/>
        <v>0</v>
      </c>
      <c r="BF558" s="222">
        <f t="shared" si="1423"/>
        <v>0</v>
      </c>
      <c r="BG558" s="222">
        <f t="shared" si="1424"/>
        <v>0</v>
      </c>
      <c r="BH558" s="222">
        <f t="shared" si="1425"/>
        <v>0</v>
      </c>
      <c r="BI558" s="222">
        <f t="shared" si="1426"/>
        <v>0</v>
      </c>
      <c r="BJ558" s="222">
        <f t="shared" si="1427"/>
        <v>0</v>
      </c>
      <c r="BK558" s="222">
        <f t="shared" si="1428"/>
        <v>0</v>
      </c>
      <c r="BL558" s="222">
        <f t="shared" si="1429"/>
        <v>0</v>
      </c>
      <c r="BM558" s="222">
        <f t="shared" si="1430"/>
        <v>0</v>
      </c>
      <c r="BN558" s="222">
        <f t="shared" si="1431"/>
        <v>0</v>
      </c>
      <c r="BO558" s="222">
        <f t="shared" si="1432"/>
        <v>0</v>
      </c>
      <c r="BP558" s="222">
        <f t="shared" si="1433"/>
        <v>0</v>
      </c>
      <c r="BQ558" s="222">
        <f t="shared" si="1434"/>
        <v>0</v>
      </c>
      <c r="BR558" s="222">
        <f t="shared" si="1435"/>
        <v>0</v>
      </c>
      <c r="BS558" s="222">
        <f t="shared" si="1436"/>
        <v>0</v>
      </c>
      <c r="BT558" s="222">
        <f t="shared" si="1437"/>
        <v>0</v>
      </c>
      <c r="BU558" s="222">
        <f t="shared" si="1438"/>
        <v>0</v>
      </c>
      <c r="BV558" s="222">
        <f t="shared" si="1439"/>
        <v>0</v>
      </c>
      <c r="BW558" s="222">
        <f t="shared" si="1440"/>
        <v>0</v>
      </c>
      <c r="BX558" s="222">
        <f t="shared" si="1441"/>
        <v>0</v>
      </c>
      <c r="BY558" s="222">
        <f t="shared" si="1442"/>
        <v>0</v>
      </c>
      <c r="BZ558" s="222">
        <f t="shared" si="1443"/>
        <v>0</v>
      </c>
      <c r="CA558" s="222">
        <f t="shared" si="1444"/>
        <v>0</v>
      </c>
      <c r="CB558" s="222">
        <f t="shared" si="1445"/>
        <v>0</v>
      </c>
      <c r="CC558" s="222">
        <f t="shared" si="1446"/>
        <v>0</v>
      </c>
      <c r="CD558" s="222">
        <f t="shared" si="1447"/>
        <v>0</v>
      </c>
      <c r="CE558" s="222">
        <f t="shared" si="1448"/>
        <v>0</v>
      </c>
      <c r="CF558" s="222">
        <f t="shared" si="1449"/>
        <v>0</v>
      </c>
      <c r="CG558" s="222">
        <f t="shared" si="1450"/>
        <v>0</v>
      </c>
      <c r="CH558" s="222">
        <f t="shared" si="1451"/>
        <v>0</v>
      </c>
      <c r="CI558" s="222">
        <f t="shared" si="1452"/>
        <v>0</v>
      </c>
      <c r="CJ558" s="222">
        <f t="shared" si="1453"/>
        <v>0</v>
      </c>
      <c r="CK558" s="222">
        <f t="shared" si="1454"/>
        <v>0</v>
      </c>
      <c r="CL558" s="222">
        <f t="shared" si="1455"/>
        <v>0</v>
      </c>
      <c r="CM558" s="222">
        <f t="shared" si="1456"/>
        <v>0</v>
      </c>
      <c r="CN558" s="222">
        <f t="shared" si="1457"/>
        <v>0</v>
      </c>
      <c r="CO558" s="222">
        <f t="shared" si="1458"/>
        <v>0</v>
      </c>
      <c r="CP558" s="222">
        <f t="shared" si="1459"/>
        <v>0</v>
      </c>
      <c r="CQ558" s="222">
        <f t="shared" si="1460"/>
        <v>0</v>
      </c>
      <c r="CR558" s="222">
        <f t="shared" si="1461"/>
        <v>0</v>
      </c>
      <c r="CS558" s="222">
        <f t="shared" si="1462"/>
        <v>0</v>
      </c>
      <c r="CT558" s="222">
        <f t="shared" si="1463"/>
        <v>0</v>
      </c>
      <c r="CU558" s="222">
        <f t="shared" si="1464"/>
        <v>0</v>
      </c>
      <c r="CV558" s="222">
        <f t="shared" si="1465"/>
        <v>0</v>
      </c>
      <c r="CW558" s="222">
        <f t="shared" si="1466"/>
        <v>0</v>
      </c>
      <c r="CX558" s="222">
        <f t="shared" si="1467"/>
        <v>0</v>
      </c>
      <c r="CY558" s="222">
        <f t="shared" si="1468"/>
        <v>0</v>
      </c>
      <c r="CZ558" s="222">
        <f t="shared" si="1469"/>
        <v>0</v>
      </c>
      <c r="DA558" s="222">
        <f t="shared" si="1470"/>
        <v>0</v>
      </c>
      <c r="DB558" s="222">
        <f t="shared" si="1471"/>
        <v>0</v>
      </c>
      <c r="DC558" s="222">
        <f t="shared" si="1472"/>
        <v>0</v>
      </c>
      <c r="DD558" s="222">
        <f t="shared" si="1473"/>
        <v>0</v>
      </c>
      <c r="DE558" s="222">
        <f t="shared" si="1474"/>
        <v>0</v>
      </c>
      <c r="DF558" s="222">
        <f t="shared" si="1475"/>
        <v>0</v>
      </c>
      <c r="DG558" s="222">
        <f t="shared" si="1476"/>
        <v>0</v>
      </c>
      <c r="DH558" s="222">
        <f t="shared" si="1477"/>
        <v>0</v>
      </c>
      <c r="DI558" s="222">
        <f t="shared" si="1478"/>
        <v>0</v>
      </c>
      <c r="DJ558" s="222">
        <f t="shared" si="1479"/>
        <v>0</v>
      </c>
      <c r="DK558" s="222">
        <f t="shared" si="1480"/>
        <v>0</v>
      </c>
      <c r="DL558" s="222">
        <f t="shared" si="1481"/>
        <v>0</v>
      </c>
      <c r="DM558" s="222">
        <f t="shared" si="1482"/>
        <v>0</v>
      </c>
      <c r="DN558" s="222">
        <f t="shared" si="1483"/>
        <v>0</v>
      </c>
      <c r="DO558" s="222">
        <f t="shared" si="1484"/>
        <v>0</v>
      </c>
      <c r="DP558" s="222">
        <f t="shared" si="1485"/>
        <v>0</v>
      </c>
      <c r="DQ558" s="222">
        <f t="shared" si="1486"/>
        <v>0</v>
      </c>
      <c r="DR558" s="222">
        <f t="shared" si="1487"/>
        <v>0</v>
      </c>
      <c r="DS558" s="222">
        <f t="shared" si="1488"/>
        <v>0</v>
      </c>
      <c r="DT558" s="222">
        <f t="shared" si="1489"/>
        <v>0</v>
      </c>
      <c r="DU558" s="222">
        <f t="shared" si="1490"/>
        <v>0</v>
      </c>
      <c r="DV558" s="222">
        <f t="shared" si="1491"/>
        <v>0</v>
      </c>
      <c r="DW558" s="222">
        <f t="shared" si="1492"/>
        <v>0</v>
      </c>
      <c r="DX558" s="222">
        <f t="shared" si="1493"/>
        <v>0</v>
      </c>
      <c r="DY558" s="222">
        <f t="shared" si="1494"/>
        <v>0</v>
      </c>
      <c r="DZ558" s="222">
        <f t="shared" si="1495"/>
        <v>0</v>
      </c>
      <c r="EA558" s="222">
        <f t="shared" si="1496"/>
        <v>0</v>
      </c>
      <c r="EB558" s="222">
        <f t="shared" si="1497"/>
        <v>0</v>
      </c>
      <c r="EC558" s="222">
        <f t="shared" si="1498"/>
        <v>0</v>
      </c>
      <c r="ED558" s="222">
        <f t="shared" si="1499"/>
        <v>0</v>
      </c>
      <c r="EE558" s="222">
        <f t="shared" si="1500"/>
        <v>0</v>
      </c>
      <c r="EF558" s="222">
        <f t="shared" si="1501"/>
        <v>0</v>
      </c>
      <c r="EG558" s="222">
        <f t="shared" si="1502"/>
        <v>0</v>
      </c>
      <c r="EH558" s="222">
        <f t="shared" si="1503"/>
        <v>0</v>
      </c>
      <c r="EI558" s="222">
        <f t="shared" si="1504"/>
        <v>0</v>
      </c>
      <c r="EJ558" s="222">
        <f t="shared" si="1505"/>
        <v>0</v>
      </c>
      <c r="EK558" s="222">
        <f t="shared" si="1506"/>
        <v>0</v>
      </c>
      <c r="EL558" s="222">
        <f t="shared" si="1507"/>
        <v>0</v>
      </c>
      <c r="EM558" s="222">
        <f t="shared" si="1508"/>
        <v>0</v>
      </c>
      <c r="EN558" s="222">
        <f t="shared" si="1509"/>
        <v>0</v>
      </c>
      <c r="EO558" s="222">
        <f t="shared" si="1510"/>
        <v>0</v>
      </c>
      <c r="EP558" s="222">
        <f t="shared" si="1511"/>
        <v>0</v>
      </c>
      <c r="EQ558" s="222">
        <f t="shared" si="1512"/>
        <v>0</v>
      </c>
      <c r="ER558" s="222">
        <f t="shared" si="1513"/>
        <v>0</v>
      </c>
      <c r="ES558" s="222">
        <f t="shared" si="1514"/>
        <v>0</v>
      </c>
      <c r="ET558" s="222">
        <f t="shared" si="1515"/>
        <v>0</v>
      </c>
      <c r="EU558" s="222">
        <f t="shared" si="1516"/>
        <v>0</v>
      </c>
      <c r="EV558" s="222">
        <f t="shared" si="1517"/>
        <v>0</v>
      </c>
      <c r="EW558" s="222">
        <f t="shared" si="1518"/>
        <v>0</v>
      </c>
      <c r="EX558" s="222">
        <f t="shared" si="1519"/>
        <v>0</v>
      </c>
      <c r="EY558" s="222">
        <f t="shared" si="1520"/>
        <v>0</v>
      </c>
      <c r="EZ558" s="222">
        <f t="shared" si="1521"/>
        <v>0</v>
      </c>
      <c r="FA558" s="222">
        <f t="shared" si="1522"/>
        <v>0</v>
      </c>
      <c r="FB558" s="222">
        <f t="shared" si="1523"/>
        <v>0</v>
      </c>
      <c r="FC558" s="222">
        <f t="shared" si="1524"/>
        <v>0</v>
      </c>
      <c r="FD558" s="222">
        <f t="shared" si="1525"/>
        <v>0</v>
      </c>
      <c r="FE558" s="222">
        <f t="shared" si="1526"/>
        <v>0</v>
      </c>
      <c r="FF558" s="222">
        <f t="shared" si="1527"/>
        <v>0</v>
      </c>
      <c r="FG558" s="222">
        <f t="shared" si="1528"/>
        <v>0</v>
      </c>
      <c r="FH558" s="222">
        <f t="shared" si="1529"/>
        <v>0</v>
      </c>
      <c r="FI558" s="222">
        <f t="shared" si="1530"/>
        <v>0</v>
      </c>
      <c r="FJ558" s="222">
        <f t="shared" si="1531"/>
        <v>0</v>
      </c>
      <c r="FK558" s="222">
        <f t="shared" si="1532"/>
        <v>0</v>
      </c>
      <c r="FL558" s="222">
        <f t="shared" si="1533"/>
        <v>0</v>
      </c>
      <c r="FM558" s="222">
        <f t="shared" si="1534"/>
        <v>0</v>
      </c>
      <c r="FN558" s="222">
        <f t="shared" si="1535"/>
        <v>0</v>
      </c>
      <c r="FO558" s="222">
        <f t="shared" si="1536"/>
        <v>0</v>
      </c>
      <c r="FP558" s="222">
        <f t="shared" si="1537"/>
        <v>0</v>
      </c>
      <c r="FQ558" s="222">
        <f t="shared" si="1538"/>
        <v>0</v>
      </c>
      <c r="FR558" s="222">
        <f t="shared" si="1539"/>
        <v>0</v>
      </c>
      <c r="FS558" s="222">
        <f t="shared" si="1540"/>
        <v>0</v>
      </c>
      <c r="FT558" s="222">
        <f t="shared" si="1541"/>
        <v>0</v>
      </c>
      <c r="FU558" s="222">
        <f t="shared" si="1542"/>
        <v>0</v>
      </c>
      <c r="FV558" s="222">
        <f t="shared" si="1543"/>
        <v>0</v>
      </c>
      <c r="FW558" s="222">
        <f t="shared" si="1544"/>
        <v>0</v>
      </c>
      <c r="FX558" s="222">
        <f t="shared" si="1545"/>
        <v>0</v>
      </c>
      <c r="FY558" s="222">
        <f t="shared" si="1546"/>
        <v>0</v>
      </c>
      <c r="FZ558" s="222">
        <f t="shared" si="1547"/>
        <v>0</v>
      </c>
      <c r="GA558" s="222">
        <f t="shared" si="1548"/>
        <v>0</v>
      </c>
      <c r="GB558" s="222">
        <f t="shared" si="1549"/>
        <v>0</v>
      </c>
      <c r="GC558" s="222">
        <f t="shared" si="1550"/>
        <v>0</v>
      </c>
      <c r="GD558" s="222">
        <f t="shared" si="1551"/>
        <v>0</v>
      </c>
      <c r="GE558" s="222">
        <f t="shared" si="1552"/>
        <v>0</v>
      </c>
      <c r="GF558" s="222">
        <f t="shared" si="1553"/>
        <v>0</v>
      </c>
      <c r="GG558" s="222">
        <f t="shared" si="1554"/>
        <v>0</v>
      </c>
      <c r="GH558" s="222">
        <f t="shared" si="1555"/>
        <v>0</v>
      </c>
      <c r="GI558" s="222">
        <f t="shared" si="1556"/>
        <v>0</v>
      </c>
      <c r="GJ558" s="222">
        <f t="shared" si="1557"/>
        <v>0</v>
      </c>
      <c r="GK558" s="222">
        <f t="shared" si="1558"/>
        <v>0</v>
      </c>
      <c r="GL558" s="222">
        <f t="shared" si="1559"/>
        <v>0</v>
      </c>
      <c r="GM558" s="222">
        <f t="shared" si="1560"/>
        <v>0</v>
      </c>
      <c r="GN558" s="222">
        <f t="shared" si="1561"/>
        <v>0</v>
      </c>
      <c r="GO558" s="222">
        <f t="shared" si="1562"/>
        <v>0</v>
      </c>
      <c r="GP558" s="222">
        <f t="shared" si="1563"/>
        <v>0</v>
      </c>
      <c r="GQ558" s="222">
        <f t="shared" si="1564"/>
        <v>0</v>
      </c>
      <c r="GR558" s="222">
        <f t="shared" si="1565"/>
        <v>0</v>
      </c>
      <c r="GS558" s="222">
        <f t="shared" si="1566"/>
        <v>0</v>
      </c>
      <c r="GT558" s="222">
        <f t="shared" si="1567"/>
        <v>0</v>
      </c>
      <c r="GU558" s="222">
        <f t="shared" si="1568"/>
        <v>0</v>
      </c>
      <c r="GV558" s="222">
        <f t="shared" si="1569"/>
        <v>0</v>
      </c>
      <c r="GW558" s="222">
        <f t="shared" si="1570"/>
        <v>0</v>
      </c>
      <c r="GX558" s="222">
        <f t="shared" si="1571"/>
        <v>0</v>
      </c>
      <c r="GY558" s="222">
        <f t="shared" si="1572"/>
        <v>0</v>
      </c>
      <c r="GZ558" s="222">
        <f t="shared" si="1573"/>
        <v>0</v>
      </c>
      <c r="HA558" s="222">
        <f t="shared" si="1574"/>
        <v>0</v>
      </c>
      <c r="HB558" s="222">
        <f t="shared" si="1575"/>
        <v>0</v>
      </c>
      <c r="HC558" s="222">
        <f t="shared" si="1576"/>
        <v>0</v>
      </c>
      <c r="HD558" s="222">
        <f t="shared" si="1577"/>
        <v>0</v>
      </c>
      <c r="HE558" s="222">
        <f t="shared" si="1578"/>
        <v>0</v>
      </c>
      <c r="HF558" s="222">
        <f t="shared" si="1579"/>
        <v>0</v>
      </c>
      <c r="HG558" s="222">
        <f t="shared" si="1580"/>
        <v>0</v>
      </c>
      <c r="HH558" s="222">
        <f t="shared" si="1581"/>
        <v>0</v>
      </c>
      <c r="HI558" s="222">
        <f t="shared" si="1582"/>
        <v>0</v>
      </c>
      <c r="HJ558" s="222">
        <f t="shared" si="1583"/>
        <v>0</v>
      </c>
      <c r="HK558" s="222">
        <f t="shared" si="1584"/>
        <v>0</v>
      </c>
      <c r="HL558" s="222">
        <f t="shared" si="1585"/>
        <v>0</v>
      </c>
      <c r="HM558" s="222">
        <f t="shared" si="1586"/>
        <v>0</v>
      </c>
      <c r="HN558" s="222">
        <f t="shared" si="1587"/>
        <v>0</v>
      </c>
      <c r="HO558" s="222">
        <f t="shared" si="1588"/>
        <v>0</v>
      </c>
      <c r="HP558" s="222">
        <f t="shared" si="1589"/>
        <v>0</v>
      </c>
      <c r="HQ558" s="222">
        <f t="shared" si="1590"/>
        <v>0</v>
      </c>
      <c r="HR558" s="222">
        <f t="shared" si="1591"/>
        <v>0</v>
      </c>
      <c r="HS558" s="222">
        <f t="shared" si="1592"/>
        <v>0</v>
      </c>
      <c r="HT558" s="222">
        <f t="shared" si="1593"/>
        <v>0</v>
      </c>
      <c r="HU558" s="222">
        <f t="shared" si="1594"/>
        <v>0</v>
      </c>
      <c r="HV558" s="222">
        <f t="shared" si="1595"/>
        <v>0</v>
      </c>
      <c r="HW558" s="222">
        <f t="shared" si="1596"/>
        <v>0</v>
      </c>
      <c r="HX558" s="222">
        <f t="shared" si="1597"/>
        <v>0</v>
      </c>
      <c r="HY558" s="222">
        <f t="shared" si="1598"/>
        <v>0</v>
      </c>
      <c r="HZ558" s="222">
        <f t="shared" si="1599"/>
        <v>0</v>
      </c>
      <c r="IA558" s="222">
        <f t="shared" si="1600"/>
        <v>0</v>
      </c>
      <c r="IB558" s="222">
        <f t="shared" si="1601"/>
        <v>0</v>
      </c>
      <c r="IC558" s="222">
        <f t="shared" si="1602"/>
        <v>0</v>
      </c>
      <c r="ID558" s="222">
        <f t="shared" si="1603"/>
        <v>0</v>
      </c>
      <c r="IE558" s="222">
        <f t="shared" si="1604"/>
        <v>0</v>
      </c>
      <c r="IF558" s="222">
        <f t="shared" si="1605"/>
        <v>0</v>
      </c>
      <c r="IG558" s="222">
        <f t="shared" si="1606"/>
        <v>0</v>
      </c>
      <c r="IH558" s="222">
        <f t="shared" si="1607"/>
        <v>0</v>
      </c>
      <c r="II558" s="222">
        <f t="shared" si="1608"/>
        <v>0</v>
      </c>
      <c r="IJ558" s="222">
        <f t="shared" si="1609"/>
        <v>0</v>
      </c>
      <c r="IK558" s="222">
        <f t="shared" si="1610"/>
        <v>0</v>
      </c>
      <c r="IL558" s="222">
        <f t="shared" si="1611"/>
        <v>0</v>
      </c>
      <c r="IM558" s="222">
        <f t="shared" si="1612"/>
        <v>0</v>
      </c>
      <c r="IN558" s="222">
        <f t="shared" si="1613"/>
        <v>0</v>
      </c>
      <c r="IO558" s="222">
        <f t="shared" si="1614"/>
        <v>0</v>
      </c>
      <c r="IP558" s="222">
        <f t="shared" si="1615"/>
        <v>0</v>
      </c>
      <c r="IQ558" s="222">
        <f t="shared" si="1616"/>
        <v>0</v>
      </c>
      <c r="IR558" s="222">
        <f t="shared" si="1617"/>
        <v>0</v>
      </c>
      <c r="IS558" s="222">
        <f t="shared" si="1618"/>
        <v>0</v>
      </c>
      <c r="IT558" s="222">
        <f t="shared" si="1619"/>
        <v>0</v>
      </c>
      <c r="IU558" s="222">
        <f t="shared" si="1620"/>
        <v>0</v>
      </c>
      <c r="IV558" s="222">
        <f t="shared" si="1621"/>
        <v>0</v>
      </c>
      <c r="IW558" s="222">
        <f t="shared" si="1622"/>
        <v>0</v>
      </c>
      <c r="IX558" s="222">
        <f t="shared" si="1623"/>
        <v>0</v>
      </c>
      <c r="IY558" s="222">
        <f t="shared" si="1624"/>
        <v>0</v>
      </c>
      <c r="IZ558" s="222">
        <f t="shared" si="1625"/>
        <v>0</v>
      </c>
      <c r="JA558" s="222">
        <f t="shared" si="1626"/>
        <v>0</v>
      </c>
      <c r="JB558" s="222">
        <f t="shared" si="1627"/>
        <v>0</v>
      </c>
    </row>
    <row r="559" spans="2:262">
      <c r="B559" s="230">
        <v>198</v>
      </c>
      <c r="C559" s="229">
        <f t="shared" si="1628"/>
        <v>3.867187500000003E-3</v>
      </c>
      <c r="D559" s="226">
        <f t="shared" ca="1" si="1371"/>
        <v>17.999999999901121</v>
      </c>
      <c r="E559" s="225">
        <f ca="1">GV361</f>
        <v>-9.8879698375792306E-11</v>
      </c>
      <c r="F559" s="224">
        <v>198</v>
      </c>
      <c r="G559" s="222">
        <f t="shared" si="1372"/>
        <v>0</v>
      </c>
      <c r="H559" s="222">
        <f t="shared" si="1373"/>
        <v>0</v>
      </c>
      <c r="I559" s="222">
        <f t="shared" si="1374"/>
        <v>0</v>
      </c>
      <c r="J559" s="222">
        <f t="shared" si="1375"/>
        <v>0</v>
      </c>
      <c r="K559" s="222">
        <f t="shared" si="1376"/>
        <v>0</v>
      </c>
      <c r="L559" s="222">
        <f t="shared" si="1377"/>
        <v>0</v>
      </c>
      <c r="M559" s="222">
        <f t="shared" si="1378"/>
        <v>0</v>
      </c>
      <c r="N559" s="222">
        <f t="shared" si="1379"/>
        <v>0</v>
      </c>
      <c r="O559" s="222">
        <f t="shared" si="1380"/>
        <v>0</v>
      </c>
      <c r="P559" s="222">
        <f t="shared" si="1381"/>
        <v>0</v>
      </c>
      <c r="Q559" s="222">
        <f t="shared" si="1382"/>
        <v>0</v>
      </c>
      <c r="R559" s="222">
        <f t="shared" si="1383"/>
        <v>0</v>
      </c>
      <c r="S559" s="222">
        <f t="shared" si="1384"/>
        <v>0</v>
      </c>
      <c r="T559" s="222">
        <f t="shared" si="1385"/>
        <v>0</v>
      </c>
      <c r="U559" s="222">
        <f t="shared" si="1386"/>
        <v>0</v>
      </c>
      <c r="V559" s="222">
        <f t="shared" si="1387"/>
        <v>0</v>
      </c>
      <c r="W559" s="222">
        <f t="shared" si="1388"/>
        <v>0</v>
      </c>
      <c r="X559" s="222">
        <f t="shared" si="1389"/>
        <v>0</v>
      </c>
      <c r="Y559" s="222">
        <f t="shared" si="1390"/>
        <v>0</v>
      </c>
      <c r="Z559" s="222">
        <f t="shared" si="1391"/>
        <v>0</v>
      </c>
      <c r="AA559" s="222">
        <f t="shared" si="1392"/>
        <v>0</v>
      </c>
      <c r="AB559" s="222">
        <f t="shared" si="1393"/>
        <v>0</v>
      </c>
      <c r="AC559" s="222">
        <f t="shared" si="1394"/>
        <v>0</v>
      </c>
      <c r="AD559" s="222">
        <f t="shared" si="1395"/>
        <v>0</v>
      </c>
      <c r="AE559" s="222">
        <f t="shared" si="1396"/>
        <v>0</v>
      </c>
      <c r="AF559" s="222">
        <f t="shared" si="1397"/>
        <v>0</v>
      </c>
      <c r="AG559" s="222">
        <f t="shared" si="1398"/>
        <v>0</v>
      </c>
      <c r="AH559" s="222">
        <f t="shared" si="1399"/>
        <v>0</v>
      </c>
      <c r="AI559" s="222">
        <f t="shared" si="1400"/>
        <v>0</v>
      </c>
      <c r="AJ559" s="222">
        <f t="shared" si="1401"/>
        <v>0</v>
      </c>
      <c r="AK559" s="222">
        <f t="shared" si="1402"/>
        <v>0</v>
      </c>
      <c r="AL559" s="222">
        <f t="shared" si="1403"/>
        <v>0</v>
      </c>
      <c r="AM559" s="222">
        <f t="shared" si="1404"/>
        <v>0</v>
      </c>
      <c r="AN559" s="222">
        <f t="shared" si="1405"/>
        <v>0</v>
      </c>
      <c r="AO559" s="222">
        <f t="shared" si="1406"/>
        <v>0</v>
      </c>
      <c r="AP559" s="222">
        <f t="shared" si="1407"/>
        <v>0</v>
      </c>
      <c r="AQ559" s="222">
        <f t="shared" si="1408"/>
        <v>0</v>
      </c>
      <c r="AR559" s="222">
        <f t="shared" si="1409"/>
        <v>0</v>
      </c>
      <c r="AS559" s="222">
        <f t="shared" si="1410"/>
        <v>0</v>
      </c>
      <c r="AT559" s="222">
        <f t="shared" si="1411"/>
        <v>0</v>
      </c>
      <c r="AU559" s="222">
        <f t="shared" si="1412"/>
        <v>0</v>
      </c>
      <c r="AV559" s="222">
        <f t="shared" si="1413"/>
        <v>0</v>
      </c>
      <c r="AW559" s="222">
        <f t="shared" si="1414"/>
        <v>0</v>
      </c>
      <c r="AX559" s="222">
        <f t="shared" si="1415"/>
        <v>0</v>
      </c>
      <c r="AY559" s="222">
        <f t="shared" si="1416"/>
        <v>0</v>
      </c>
      <c r="AZ559" s="222">
        <f t="shared" si="1417"/>
        <v>0</v>
      </c>
      <c r="BA559" s="222">
        <f t="shared" si="1418"/>
        <v>0</v>
      </c>
      <c r="BB559" s="222">
        <f t="shared" si="1419"/>
        <v>0</v>
      </c>
      <c r="BC559" s="222">
        <f t="shared" si="1420"/>
        <v>0</v>
      </c>
      <c r="BD559" s="222">
        <f t="shared" si="1421"/>
        <v>0</v>
      </c>
      <c r="BE559" s="222">
        <f t="shared" si="1422"/>
        <v>0</v>
      </c>
      <c r="BF559" s="222">
        <f t="shared" si="1423"/>
        <v>0</v>
      </c>
      <c r="BG559" s="222">
        <f t="shared" si="1424"/>
        <v>0</v>
      </c>
      <c r="BH559" s="222">
        <f t="shared" si="1425"/>
        <v>0</v>
      </c>
      <c r="BI559" s="222">
        <f t="shared" si="1426"/>
        <v>0</v>
      </c>
      <c r="BJ559" s="222">
        <f t="shared" si="1427"/>
        <v>0</v>
      </c>
      <c r="BK559" s="222">
        <f t="shared" si="1428"/>
        <v>0</v>
      </c>
      <c r="BL559" s="222">
        <f t="shared" si="1429"/>
        <v>0</v>
      </c>
      <c r="BM559" s="222">
        <f t="shared" si="1430"/>
        <v>0</v>
      </c>
      <c r="BN559" s="222">
        <f t="shared" si="1431"/>
        <v>0</v>
      </c>
      <c r="BO559" s="222">
        <f t="shared" si="1432"/>
        <v>0</v>
      </c>
      <c r="BP559" s="222">
        <f t="shared" si="1433"/>
        <v>0</v>
      </c>
      <c r="BQ559" s="222">
        <f t="shared" si="1434"/>
        <v>0</v>
      </c>
      <c r="BR559" s="222">
        <f t="shared" si="1435"/>
        <v>0</v>
      </c>
      <c r="BS559" s="222">
        <f t="shared" si="1436"/>
        <v>0</v>
      </c>
      <c r="BT559" s="222">
        <f t="shared" si="1437"/>
        <v>0</v>
      </c>
      <c r="BU559" s="222">
        <f t="shared" si="1438"/>
        <v>0</v>
      </c>
      <c r="BV559" s="222">
        <f t="shared" si="1439"/>
        <v>0</v>
      </c>
      <c r="BW559" s="222">
        <f t="shared" si="1440"/>
        <v>0</v>
      </c>
      <c r="BX559" s="222">
        <f t="shared" si="1441"/>
        <v>0</v>
      </c>
      <c r="BY559" s="222">
        <f t="shared" si="1442"/>
        <v>0</v>
      </c>
      <c r="BZ559" s="222">
        <f t="shared" si="1443"/>
        <v>0</v>
      </c>
      <c r="CA559" s="222">
        <f t="shared" si="1444"/>
        <v>0</v>
      </c>
      <c r="CB559" s="222">
        <f t="shared" si="1445"/>
        <v>0</v>
      </c>
      <c r="CC559" s="222">
        <f t="shared" si="1446"/>
        <v>0</v>
      </c>
      <c r="CD559" s="222">
        <f t="shared" si="1447"/>
        <v>0</v>
      </c>
      <c r="CE559" s="222">
        <f t="shared" si="1448"/>
        <v>0</v>
      </c>
      <c r="CF559" s="222">
        <f t="shared" si="1449"/>
        <v>0</v>
      </c>
      <c r="CG559" s="222">
        <f t="shared" si="1450"/>
        <v>0</v>
      </c>
      <c r="CH559" s="222">
        <f t="shared" si="1451"/>
        <v>0</v>
      </c>
      <c r="CI559" s="222">
        <f t="shared" si="1452"/>
        <v>0</v>
      </c>
      <c r="CJ559" s="222">
        <f t="shared" si="1453"/>
        <v>0</v>
      </c>
      <c r="CK559" s="222">
        <f t="shared" si="1454"/>
        <v>0</v>
      </c>
      <c r="CL559" s="222">
        <f t="shared" si="1455"/>
        <v>0</v>
      </c>
      <c r="CM559" s="222">
        <f t="shared" si="1456"/>
        <v>0</v>
      </c>
      <c r="CN559" s="222">
        <f t="shared" si="1457"/>
        <v>0</v>
      </c>
      <c r="CO559" s="222">
        <f t="shared" si="1458"/>
        <v>0</v>
      </c>
      <c r="CP559" s="222">
        <f t="shared" si="1459"/>
        <v>0</v>
      </c>
      <c r="CQ559" s="222">
        <f t="shared" si="1460"/>
        <v>0</v>
      </c>
      <c r="CR559" s="222">
        <f t="shared" si="1461"/>
        <v>0</v>
      </c>
      <c r="CS559" s="222">
        <f t="shared" si="1462"/>
        <v>0</v>
      </c>
      <c r="CT559" s="222">
        <f t="shared" si="1463"/>
        <v>0</v>
      </c>
      <c r="CU559" s="222">
        <f t="shared" si="1464"/>
        <v>0</v>
      </c>
      <c r="CV559" s="222">
        <f t="shared" si="1465"/>
        <v>0</v>
      </c>
      <c r="CW559" s="222">
        <f t="shared" si="1466"/>
        <v>0</v>
      </c>
      <c r="CX559" s="222">
        <f t="shared" si="1467"/>
        <v>0</v>
      </c>
      <c r="CY559" s="222">
        <f t="shared" si="1468"/>
        <v>0</v>
      </c>
      <c r="CZ559" s="222">
        <f t="shared" si="1469"/>
        <v>0</v>
      </c>
      <c r="DA559" s="222">
        <f t="shared" si="1470"/>
        <v>0</v>
      </c>
      <c r="DB559" s="222">
        <f t="shared" si="1471"/>
        <v>0</v>
      </c>
      <c r="DC559" s="222">
        <f t="shared" si="1472"/>
        <v>0</v>
      </c>
      <c r="DD559" s="222">
        <f t="shared" si="1473"/>
        <v>0</v>
      </c>
      <c r="DE559" s="222">
        <f t="shared" si="1474"/>
        <v>0</v>
      </c>
      <c r="DF559" s="222">
        <f t="shared" si="1475"/>
        <v>0</v>
      </c>
      <c r="DG559" s="222">
        <f t="shared" si="1476"/>
        <v>0</v>
      </c>
      <c r="DH559" s="222">
        <f t="shared" si="1477"/>
        <v>0</v>
      </c>
      <c r="DI559" s="222">
        <f t="shared" si="1478"/>
        <v>0</v>
      </c>
      <c r="DJ559" s="222">
        <f t="shared" si="1479"/>
        <v>0</v>
      </c>
      <c r="DK559" s="222">
        <f t="shared" si="1480"/>
        <v>0</v>
      </c>
      <c r="DL559" s="222">
        <f t="shared" si="1481"/>
        <v>0</v>
      </c>
      <c r="DM559" s="222">
        <f t="shared" si="1482"/>
        <v>0</v>
      </c>
      <c r="DN559" s="222">
        <f t="shared" si="1483"/>
        <v>0</v>
      </c>
      <c r="DO559" s="222">
        <f t="shared" si="1484"/>
        <v>0</v>
      </c>
      <c r="DP559" s="222">
        <f t="shared" si="1485"/>
        <v>0</v>
      </c>
      <c r="DQ559" s="222">
        <f t="shared" si="1486"/>
        <v>0</v>
      </c>
      <c r="DR559" s="222">
        <f t="shared" si="1487"/>
        <v>0</v>
      </c>
      <c r="DS559" s="222">
        <f t="shared" si="1488"/>
        <v>0</v>
      </c>
      <c r="DT559" s="222">
        <f t="shared" si="1489"/>
        <v>0</v>
      </c>
      <c r="DU559" s="222">
        <f t="shared" si="1490"/>
        <v>0</v>
      </c>
      <c r="DV559" s="222">
        <f t="shared" si="1491"/>
        <v>0</v>
      </c>
      <c r="DW559" s="222">
        <f t="shared" si="1492"/>
        <v>0</v>
      </c>
      <c r="DX559" s="222">
        <f t="shared" si="1493"/>
        <v>0</v>
      </c>
      <c r="DY559" s="222">
        <f t="shared" si="1494"/>
        <v>0</v>
      </c>
      <c r="DZ559" s="222">
        <f t="shared" si="1495"/>
        <v>0</v>
      </c>
      <c r="EA559" s="222">
        <f t="shared" si="1496"/>
        <v>0</v>
      </c>
      <c r="EB559" s="222">
        <f t="shared" si="1497"/>
        <v>0</v>
      </c>
      <c r="EC559" s="222">
        <f t="shared" si="1498"/>
        <v>0</v>
      </c>
      <c r="ED559" s="222">
        <f t="shared" si="1499"/>
        <v>0</v>
      </c>
      <c r="EE559" s="222">
        <f t="shared" si="1500"/>
        <v>0</v>
      </c>
      <c r="EF559" s="222">
        <f t="shared" si="1501"/>
        <v>0</v>
      </c>
      <c r="EG559" s="222">
        <f t="shared" si="1502"/>
        <v>0</v>
      </c>
      <c r="EH559" s="222">
        <f t="shared" si="1503"/>
        <v>0</v>
      </c>
      <c r="EI559" s="222">
        <f t="shared" si="1504"/>
        <v>0</v>
      </c>
      <c r="EJ559" s="222">
        <f t="shared" si="1505"/>
        <v>0</v>
      </c>
      <c r="EK559" s="222">
        <f t="shared" si="1506"/>
        <v>0</v>
      </c>
      <c r="EL559" s="222">
        <f t="shared" si="1507"/>
        <v>0</v>
      </c>
      <c r="EM559" s="222">
        <f t="shared" si="1508"/>
        <v>0</v>
      </c>
      <c r="EN559" s="222">
        <f t="shared" si="1509"/>
        <v>0</v>
      </c>
      <c r="EO559" s="222">
        <f t="shared" si="1510"/>
        <v>0</v>
      </c>
      <c r="EP559" s="222">
        <f t="shared" si="1511"/>
        <v>0</v>
      </c>
      <c r="EQ559" s="222">
        <f t="shared" si="1512"/>
        <v>0</v>
      </c>
      <c r="ER559" s="222">
        <f t="shared" si="1513"/>
        <v>0</v>
      </c>
      <c r="ES559" s="222">
        <f t="shared" si="1514"/>
        <v>0</v>
      </c>
      <c r="ET559" s="222">
        <f t="shared" si="1515"/>
        <v>0</v>
      </c>
      <c r="EU559" s="222">
        <f t="shared" si="1516"/>
        <v>0</v>
      </c>
      <c r="EV559" s="222">
        <f t="shared" si="1517"/>
        <v>0</v>
      </c>
      <c r="EW559" s="222">
        <f t="shared" si="1518"/>
        <v>0</v>
      </c>
      <c r="EX559" s="222">
        <f t="shared" si="1519"/>
        <v>0</v>
      </c>
      <c r="EY559" s="222">
        <f t="shared" si="1520"/>
        <v>0</v>
      </c>
      <c r="EZ559" s="222">
        <f t="shared" si="1521"/>
        <v>0</v>
      </c>
      <c r="FA559" s="222">
        <f t="shared" si="1522"/>
        <v>0</v>
      </c>
      <c r="FB559" s="222">
        <f t="shared" si="1523"/>
        <v>0</v>
      </c>
      <c r="FC559" s="222">
        <f t="shared" si="1524"/>
        <v>0</v>
      </c>
      <c r="FD559" s="222">
        <f t="shared" si="1525"/>
        <v>0</v>
      </c>
      <c r="FE559" s="222">
        <f t="shared" si="1526"/>
        <v>0</v>
      </c>
      <c r="FF559" s="222">
        <f t="shared" si="1527"/>
        <v>0</v>
      </c>
      <c r="FG559" s="222">
        <f t="shared" si="1528"/>
        <v>0</v>
      </c>
      <c r="FH559" s="222">
        <f t="shared" si="1529"/>
        <v>0</v>
      </c>
      <c r="FI559" s="222">
        <f t="shared" si="1530"/>
        <v>0</v>
      </c>
      <c r="FJ559" s="222">
        <f t="shared" si="1531"/>
        <v>0</v>
      </c>
      <c r="FK559" s="222">
        <f t="shared" si="1532"/>
        <v>0</v>
      </c>
      <c r="FL559" s="222">
        <f t="shared" si="1533"/>
        <v>0</v>
      </c>
      <c r="FM559" s="222">
        <f t="shared" si="1534"/>
        <v>0</v>
      </c>
      <c r="FN559" s="222">
        <f t="shared" si="1535"/>
        <v>0</v>
      </c>
      <c r="FO559" s="222">
        <f t="shared" si="1536"/>
        <v>0</v>
      </c>
      <c r="FP559" s="222">
        <f t="shared" si="1537"/>
        <v>0</v>
      </c>
      <c r="FQ559" s="222">
        <f t="shared" si="1538"/>
        <v>0</v>
      </c>
      <c r="FR559" s="222">
        <f t="shared" si="1539"/>
        <v>0</v>
      </c>
      <c r="FS559" s="222">
        <f t="shared" si="1540"/>
        <v>0</v>
      </c>
      <c r="FT559" s="222">
        <f t="shared" si="1541"/>
        <v>0</v>
      </c>
      <c r="FU559" s="222">
        <f t="shared" si="1542"/>
        <v>0</v>
      </c>
      <c r="FV559" s="222">
        <f t="shared" si="1543"/>
        <v>0</v>
      </c>
      <c r="FW559" s="222">
        <f t="shared" si="1544"/>
        <v>0</v>
      </c>
      <c r="FX559" s="222">
        <f t="shared" si="1545"/>
        <v>0</v>
      </c>
      <c r="FY559" s="222">
        <f t="shared" si="1546"/>
        <v>0</v>
      </c>
      <c r="FZ559" s="222">
        <f t="shared" si="1547"/>
        <v>0</v>
      </c>
      <c r="GA559" s="222">
        <f t="shared" si="1548"/>
        <v>0</v>
      </c>
      <c r="GB559" s="222">
        <f t="shared" si="1549"/>
        <v>0</v>
      </c>
      <c r="GC559" s="222">
        <f t="shared" si="1550"/>
        <v>0</v>
      </c>
      <c r="GD559" s="222">
        <f t="shared" si="1551"/>
        <v>0</v>
      </c>
      <c r="GE559" s="222">
        <f t="shared" si="1552"/>
        <v>0</v>
      </c>
      <c r="GF559" s="222">
        <f t="shared" si="1553"/>
        <v>0</v>
      </c>
      <c r="GG559" s="222">
        <f t="shared" si="1554"/>
        <v>0</v>
      </c>
      <c r="GH559" s="222">
        <f t="shared" si="1555"/>
        <v>0</v>
      </c>
      <c r="GI559" s="222">
        <f t="shared" si="1556"/>
        <v>0</v>
      </c>
      <c r="GJ559" s="222">
        <f t="shared" si="1557"/>
        <v>0</v>
      </c>
      <c r="GK559" s="222">
        <f t="shared" si="1558"/>
        <v>0</v>
      </c>
      <c r="GL559" s="222">
        <f t="shared" si="1559"/>
        <v>0</v>
      </c>
      <c r="GM559" s="222">
        <f t="shared" si="1560"/>
        <v>0</v>
      </c>
      <c r="GN559" s="222">
        <f t="shared" si="1561"/>
        <v>0</v>
      </c>
      <c r="GO559" s="222">
        <f t="shared" si="1562"/>
        <v>0</v>
      </c>
      <c r="GP559" s="222">
        <f t="shared" si="1563"/>
        <v>0</v>
      </c>
      <c r="GQ559" s="222">
        <f t="shared" si="1564"/>
        <v>0</v>
      </c>
      <c r="GR559" s="222">
        <f t="shared" si="1565"/>
        <v>0</v>
      </c>
      <c r="GS559" s="222">
        <f t="shared" si="1566"/>
        <v>0</v>
      </c>
      <c r="GT559" s="222">
        <f t="shared" si="1567"/>
        <v>0</v>
      </c>
      <c r="GU559" s="222">
        <f t="shared" si="1568"/>
        <v>0</v>
      </c>
      <c r="GV559" s="222">
        <f t="shared" si="1569"/>
        <v>0</v>
      </c>
      <c r="GW559" s="222">
        <f t="shared" si="1570"/>
        <v>0</v>
      </c>
      <c r="GX559" s="222">
        <f t="shared" si="1571"/>
        <v>0</v>
      </c>
      <c r="GY559" s="222">
        <f t="shared" si="1572"/>
        <v>0</v>
      </c>
      <c r="GZ559" s="222">
        <f t="shared" si="1573"/>
        <v>0</v>
      </c>
      <c r="HA559" s="222">
        <f t="shared" si="1574"/>
        <v>0</v>
      </c>
      <c r="HB559" s="222">
        <f t="shared" si="1575"/>
        <v>0</v>
      </c>
      <c r="HC559" s="222">
        <f t="shared" si="1576"/>
        <v>0</v>
      </c>
      <c r="HD559" s="222">
        <f t="shared" si="1577"/>
        <v>0</v>
      </c>
      <c r="HE559" s="222">
        <f t="shared" si="1578"/>
        <v>0</v>
      </c>
      <c r="HF559" s="222">
        <f t="shared" si="1579"/>
        <v>0</v>
      </c>
      <c r="HG559" s="222">
        <f t="shared" si="1580"/>
        <v>0</v>
      </c>
      <c r="HH559" s="222">
        <f t="shared" si="1581"/>
        <v>0</v>
      </c>
      <c r="HI559" s="222">
        <f t="shared" si="1582"/>
        <v>0</v>
      </c>
      <c r="HJ559" s="222">
        <f t="shared" si="1583"/>
        <v>0</v>
      </c>
      <c r="HK559" s="222">
        <f t="shared" si="1584"/>
        <v>0</v>
      </c>
      <c r="HL559" s="222">
        <f t="shared" si="1585"/>
        <v>0</v>
      </c>
      <c r="HM559" s="222">
        <f t="shared" si="1586"/>
        <v>0</v>
      </c>
      <c r="HN559" s="222">
        <f t="shared" si="1587"/>
        <v>0</v>
      </c>
      <c r="HO559" s="222">
        <f t="shared" si="1588"/>
        <v>0</v>
      </c>
      <c r="HP559" s="222">
        <f t="shared" si="1589"/>
        <v>0</v>
      </c>
      <c r="HQ559" s="222">
        <f t="shared" si="1590"/>
        <v>0</v>
      </c>
      <c r="HR559" s="222">
        <f t="shared" si="1591"/>
        <v>0</v>
      </c>
      <c r="HS559" s="222">
        <f t="shared" si="1592"/>
        <v>0</v>
      </c>
      <c r="HT559" s="222">
        <f t="shared" si="1593"/>
        <v>0</v>
      </c>
      <c r="HU559" s="222">
        <f t="shared" si="1594"/>
        <v>0</v>
      </c>
      <c r="HV559" s="222">
        <f t="shared" si="1595"/>
        <v>0</v>
      </c>
      <c r="HW559" s="222">
        <f t="shared" si="1596"/>
        <v>0</v>
      </c>
      <c r="HX559" s="222">
        <f t="shared" si="1597"/>
        <v>0</v>
      </c>
      <c r="HY559" s="222">
        <f t="shared" si="1598"/>
        <v>0</v>
      </c>
      <c r="HZ559" s="222">
        <f t="shared" si="1599"/>
        <v>0</v>
      </c>
      <c r="IA559" s="222">
        <f t="shared" si="1600"/>
        <v>0</v>
      </c>
      <c r="IB559" s="222">
        <f t="shared" si="1601"/>
        <v>0</v>
      </c>
      <c r="IC559" s="222">
        <f t="shared" si="1602"/>
        <v>0</v>
      </c>
      <c r="ID559" s="222">
        <f t="shared" si="1603"/>
        <v>0</v>
      </c>
      <c r="IE559" s="222">
        <f t="shared" si="1604"/>
        <v>0</v>
      </c>
      <c r="IF559" s="222">
        <f t="shared" si="1605"/>
        <v>0</v>
      </c>
      <c r="IG559" s="222">
        <f t="shared" si="1606"/>
        <v>0</v>
      </c>
      <c r="IH559" s="222">
        <f t="shared" si="1607"/>
        <v>0</v>
      </c>
      <c r="II559" s="222">
        <f t="shared" si="1608"/>
        <v>0</v>
      </c>
      <c r="IJ559" s="222">
        <f t="shared" si="1609"/>
        <v>0</v>
      </c>
      <c r="IK559" s="222">
        <f t="shared" si="1610"/>
        <v>0</v>
      </c>
      <c r="IL559" s="222">
        <f t="shared" si="1611"/>
        <v>0</v>
      </c>
      <c r="IM559" s="222">
        <f t="shared" si="1612"/>
        <v>0</v>
      </c>
      <c r="IN559" s="222">
        <f t="shared" si="1613"/>
        <v>0</v>
      </c>
      <c r="IO559" s="222">
        <f t="shared" si="1614"/>
        <v>0</v>
      </c>
      <c r="IP559" s="222">
        <f t="shared" si="1615"/>
        <v>0</v>
      </c>
      <c r="IQ559" s="222">
        <f t="shared" si="1616"/>
        <v>0</v>
      </c>
      <c r="IR559" s="222">
        <f t="shared" si="1617"/>
        <v>0</v>
      </c>
      <c r="IS559" s="222">
        <f t="shared" si="1618"/>
        <v>0</v>
      </c>
      <c r="IT559" s="222">
        <f t="shared" si="1619"/>
        <v>0</v>
      </c>
      <c r="IU559" s="222">
        <f t="shared" si="1620"/>
        <v>0</v>
      </c>
      <c r="IV559" s="222">
        <f t="shared" si="1621"/>
        <v>0</v>
      </c>
      <c r="IW559" s="222">
        <f t="shared" si="1622"/>
        <v>0</v>
      </c>
      <c r="IX559" s="222">
        <f t="shared" si="1623"/>
        <v>0</v>
      </c>
      <c r="IY559" s="222">
        <f t="shared" si="1624"/>
        <v>0</v>
      </c>
      <c r="IZ559" s="222">
        <f t="shared" si="1625"/>
        <v>0</v>
      </c>
      <c r="JA559" s="222">
        <f t="shared" si="1626"/>
        <v>0</v>
      </c>
      <c r="JB559" s="222">
        <f t="shared" si="1627"/>
        <v>0</v>
      </c>
    </row>
    <row r="560" spans="2:262">
      <c r="B560" s="230">
        <v>199</v>
      </c>
      <c r="C560" s="229">
        <f t="shared" si="1628"/>
        <v>3.886718750000003E-3</v>
      </c>
      <c r="D560" s="226">
        <f t="shared" ca="1" si="1371"/>
        <v>17.999999999874088</v>
      </c>
      <c r="E560" s="225">
        <f ca="1">GW361</f>
        <v>-1.2591039124609658E-10</v>
      </c>
      <c r="F560" s="224">
        <v>199</v>
      </c>
      <c r="G560" s="222">
        <f t="shared" si="1372"/>
        <v>0</v>
      </c>
      <c r="H560" s="222">
        <f t="shared" si="1373"/>
        <v>0</v>
      </c>
      <c r="I560" s="222">
        <f t="shared" si="1374"/>
        <v>0</v>
      </c>
      <c r="J560" s="222">
        <f t="shared" si="1375"/>
        <v>0</v>
      </c>
      <c r="K560" s="222">
        <f t="shared" si="1376"/>
        <v>0</v>
      </c>
      <c r="L560" s="222">
        <f t="shared" si="1377"/>
        <v>0</v>
      </c>
      <c r="M560" s="222">
        <f t="shared" si="1378"/>
        <v>0</v>
      </c>
      <c r="N560" s="222">
        <f t="shared" si="1379"/>
        <v>0</v>
      </c>
      <c r="O560" s="222">
        <f t="shared" si="1380"/>
        <v>0</v>
      </c>
      <c r="P560" s="222">
        <f t="shared" si="1381"/>
        <v>0</v>
      </c>
      <c r="Q560" s="222">
        <f t="shared" si="1382"/>
        <v>0</v>
      </c>
      <c r="R560" s="222">
        <f t="shared" si="1383"/>
        <v>0</v>
      </c>
      <c r="S560" s="222">
        <f t="shared" si="1384"/>
        <v>0</v>
      </c>
      <c r="T560" s="222">
        <f t="shared" si="1385"/>
        <v>0</v>
      </c>
      <c r="U560" s="222">
        <f t="shared" si="1386"/>
        <v>0</v>
      </c>
      <c r="V560" s="222">
        <f t="shared" si="1387"/>
        <v>0</v>
      </c>
      <c r="W560" s="222">
        <f t="shared" si="1388"/>
        <v>0</v>
      </c>
      <c r="X560" s="222">
        <f t="shared" si="1389"/>
        <v>0</v>
      </c>
      <c r="Y560" s="222">
        <f t="shared" si="1390"/>
        <v>0</v>
      </c>
      <c r="Z560" s="222">
        <f t="shared" si="1391"/>
        <v>0</v>
      </c>
      <c r="AA560" s="222">
        <f t="shared" si="1392"/>
        <v>0</v>
      </c>
      <c r="AB560" s="222">
        <f t="shared" si="1393"/>
        <v>0</v>
      </c>
      <c r="AC560" s="222">
        <f t="shared" si="1394"/>
        <v>0</v>
      </c>
      <c r="AD560" s="222">
        <f t="shared" si="1395"/>
        <v>0</v>
      </c>
      <c r="AE560" s="222">
        <f t="shared" si="1396"/>
        <v>0</v>
      </c>
      <c r="AF560" s="222">
        <f t="shared" si="1397"/>
        <v>0</v>
      </c>
      <c r="AG560" s="222">
        <f t="shared" si="1398"/>
        <v>0</v>
      </c>
      <c r="AH560" s="222">
        <f t="shared" si="1399"/>
        <v>0</v>
      </c>
      <c r="AI560" s="222">
        <f t="shared" si="1400"/>
        <v>0</v>
      </c>
      <c r="AJ560" s="222">
        <f t="shared" si="1401"/>
        <v>0</v>
      </c>
      <c r="AK560" s="222">
        <f t="shared" si="1402"/>
        <v>0</v>
      </c>
      <c r="AL560" s="222">
        <f t="shared" si="1403"/>
        <v>0</v>
      </c>
      <c r="AM560" s="222">
        <f t="shared" si="1404"/>
        <v>0</v>
      </c>
      <c r="AN560" s="222">
        <f t="shared" si="1405"/>
        <v>0</v>
      </c>
      <c r="AO560" s="222">
        <f t="shared" si="1406"/>
        <v>0</v>
      </c>
      <c r="AP560" s="222">
        <f t="shared" si="1407"/>
        <v>0</v>
      </c>
      <c r="AQ560" s="222">
        <f t="shared" si="1408"/>
        <v>0</v>
      </c>
      <c r="AR560" s="222">
        <f t="shared" si="1409"/>
        <v>0</v>
      </c>
      <c r="AS560" s="222">
        <f t="shared" si="1410"/>
        <v>0</v>
      </c>
      <c r="AT560" s="222">
        <f t="shared" si="1411"/>
        <v>0</v>
      </c>
      <c r="AU560" s="222">
        <f t="shared" si="1412"/>
        <v>0</v>
      </c>
      <c r="AV560" s="222">
        <f t="shared" si="1413"/>
        <v>0</v>
      </c>
      <c r="AW560" s="222">
        <f t="shared" si="1414"/>
        <v>0</v>
      </c>
      <c r="AX560" s="222">
        <f t="shared" si="1415"/>
        <v>0</v>
      </c>
      <c r="AY560" s="222">
        <f t="shared" si="1416"/>
        <v>0</v>
      </c>
      <c r="AZ560" s="222">
        <f t="shared" si="1417"/>
        <v>0</v>
      </c>
      <c r="BA560" s="222">
        <f t="shared" si="1418"/>
        <v>0</v>
      </c>
      <c r="BB560" s="222">
        <f t="shared" si="1419"/>
        <v>0</v>
      </c>
      <c r="BC560" s="222">
        <f t="shared" si="1420"/>
        <v>0</v>
      </c>
      <c r="BD560" s="222">
        <f t="shared" si="1421"/>
        <v>0</v>
      </c>
      <c r="BE560" s="222">
        <f t="shared" si="1422"/>
        <v>0</v>
      </c>
      <c r="BF560" s="222">
        <f t="shared" si="1423"/>
        <v>0</v>
      </c>
      <c r="BG560" s="222">
        <f t="shared" si="1424"/>
        <v>0</v>
      </c>
      <c r="BH560" s="222">
        <f t="shared" si="1425"/>
        <v>0</v>
      </c>
      <c r="BI560" s="222">
        <f t="shared" si="1426"/>
        <v>0</v>
      </c>
      <c r="BJ560" s="222">
        <f t="shared" si="1427"/>
        <v>0</v>
      </c>
      <c r="BK560" s="222">
        <f t="shared" si="1428"/>
        <v>0</v>
      </c>
      <c r="BL560" s="222">
        <f t="shared" si="1429"/>
        <v>0</v>
      </c>
      <c r="BM560" s="222">
        <f t="shared" si="1430"/>
        <v>0</v>
      </c>
      <c r="BN560" s="222">
        <f t="shared" si="1431"/>
        <v>0</v>
      </c>
      <c r="BO560" s="222">
        <f t="shared" si="1432"/>
        <v>0</v>
      </c>
      <c r="BP560" s="222">
        <f t="shared" si="1433"/>
        <v>0</v>
      </c>
      <c r="BQ560" s="222">
        <f t="shared" si="1434"/>
        <v>0</v>
      </c>
      <c r="BR560" s="222">
        <f t="shared" si="1435"/>
        <v>0</v>
      </c>
      <c r="BS560" s="222">
        <f t="shared" si="1436"/>
        <v>0</v>
      </c>
      <c r="BT560" s="222">
        <f t="shared" si="1437"/>
        <v>0</v>
      </c>
      <c r="BU560" s="222">
        <f t="shared" si="1438"/>
        <v>0</v>
      </c>
      <c r="BV560" s="222">
        <f t="shared" si="1439"/>
        <v>0</v>
      </c>
      <c r="BW560" s="222">
        <f t="shared" si="1440"/>
        <v>0</v>
      </c>
      <c r="BX560" s="222">
        <f t="shared" si="1441"/>
        <v>0</v>
      </c>
      <c r="BY560" s="222">
        <f t="shared" si="1442"/>
        <v>0</v>
      </c>
      <c r="BZ560" s="222">
        <f t="shared" si="1443"/>
        <v>0</v>
      </c>
      <c r="CA560" s="222">
        <f t="shared" si="1444"/>
        <v>0</v>
      </c>
      <c r="CB560" s="222">
        <f t="shared" si="1445"/>
        <v>0</v>
      </c>
      <c r="CC560" s="222">
        <f t="shared" si="1446"/>
        <v>0</v>
      </c>
      <c r="CD560" s="222">
        <f t="shared" si="1447"/>
        <v>0</v>
      </c>
      <c r="CE560" s="222">
        <f t="shared" si="1448"/>
        <v>0</v>
      </c>
      <c r="CF560" s="222">
        <f t="shared" si="1449"/>
        <v>0</v>
      </c>
      <c r="CG560" s="222">
        <f t="shared" si="1450"/>
        <v>0</v>
      </c>
      <c r="CH560" s="222">
        <f t="shared" si="1451"/>
        <v>0</v>
      </c>
      <c r="CI560" s="222">
        <f t="shared" si="1452"/>
        <v>0</v>
      </c>
      <c r="CJ560" s="222">
        <f t="shared" si="1453"/>
        <v>0</v>
      </c>
      <c r="CK560" s="222">
        <f t="shared" si="1454"/>
        <v>0</v>
      </c>
      <c r="CL560" s="222">
        <f t="shared" si="1455"/>
        <v>0</v>
      </c>
      <c r="CM560" s="222">
        <f t="shared" si="1456"/>
        <v>0</v>
      </c>
      <c r="CN560" s="222">
        <f t="shared" si="1457"/>
        <v>0</v>
      </c>
      <c r="CO560" s="222">
        <f t="shared" si="1458"/>
        <v>0</v>
      </c>
      <c r="CP560" s="222">
        <f t="shared" si="1459"/>
        <v>0</v>
      </c>
      <c r="CQ560" s="222">
        <f t="shared" si="1460"/>
        <v>0</v>
      </c>
      <c r="CR560" s="222">
        <f t="shared" si="1461"/>
        <v>0</v>
      </c>
      <c r="CS560" s="222">
        <f t="shared" si="1462"/>
        <v>0</v>
      </c>
      <c r="CT560" s="222">
        <f t="shared" si="1463"/>
        <v>0</v>
      </c>
      <c r="CU560" s="222">
        <f t="shared" si="1464"/>
        <v>0</v>
      </c>
      <c r="CV560" s="222">
        <f t="shared" si="1465"/>
        <v>0</v>
      </c>
      <c r="CW560" s="222">
        <f t="shared" si="1466"/>
        <v>0</v>
      </c>
      <c r="CX560" s="222">
        <f t="shared" si="1467"/>
        <v>0</v>
      </c>
      <c r="CY560" s="222">
        <f t="shared" si="1468"/>
        <v>0</v>
      </c>
      <c r="CZ560" s="222">
        <f t="shared" si="1469"/>
        <v>0</v>
      </c>
      <c r="DA560" s="222">
        <f t="shared" si="1470"/>
        <v>0</v>
      </c>
      <c r="DB560" s="222">
        <f t="shared" si="1471"/>
        <v>0</v>
      </c>
      <c r="DC560" s="222">
        <f t="shared" si="1472"/>
        <v>0</v>
      </c>
      <c r="DD560" s="222">
        <f t="shared" si="1473"/>
        <v>0</v>
      </c>
      <c r="DE560" s="222">
        <f t="shared" si="1474"/>
        <v>0</v>
      </c>
      <c r="DF560" s="222">
        <f t="shared" si="1475"/>
        <v>0</v>
      </c>
      <c r="DG560" s="222">
        <f t="shared" si="1476"/>
        <v>0</v>
      </c>
      <c r="DH560" s="222">
        <f t="shared" si="1477"/>
        <v>0</v>
      </c>
      <c r="DI560" s="222">
        <f t="shared" si="1478"/>
        <v>0</v>
      </c>
      <c r="DJ560" s="222">
        <f t="shared" si="1479"/>
        <v>0</v>
      </c>
      <c r="DK560" s="222">
        <f t="shared" si="1480"/>
        <v>0</v>
      </c>
      <c r="DL560" s="222">
        <f t="shared" si="1481"/>
        <v>0</v>
      </c>
      <c r="DM560" s="222">
        <f t="shared" si="1482"/>
        <v>0</v>
      </c>
      <c r="DN560" s="222">
        <f t="shared" si="1483"/>
        <v>0</v>
      </c>
      <c r="DO560" s="222">
        <f t="shared" si="1484"/>
        <v>0</v>
      </c>
      <c r="DP560" s="222">
        <f t="shared" si="1485"/>
        <v>0</v>
      </c>
      <c r="DQ560" s="222">
        <f t="shared" si="1486"/>
        <v>0</v>
      </c>
      <c r="DR560" s="222">
        <f t="shared" si="1487"/>
        <v>0</v>
      </c>
      <c r="DS560" s="222">
        <f t="shared" si="1488"/>
        <v>0</v>
      </c>
      <c r="DT560" s="222">
        <f t="shared" si="1489"/>
        <v>0</v>
      </c>
      <c r="DU560" s="222">
        <f t="shared" si="1490"/>
        <v>0</v>
      </c>
      <c r="DV560" s="222">
        <f t="shared" si="1491"/>
        <v>0</v>
      </c>
      <c r="DW560" s="222">
        <f t="shared" si="1492"/>
        <v>0</v>
      </c>
      <c r="DX560" s="222">
        <f t="shared" si="1493"/>
        <v>0</v>
      </c>
      <c r="DY560" s="222">
        <f t="shared" si="1494"/>
        <v>0</v>
      </c>
      <c r="DZ560" s="222">
        <f t="shared" si="1495"/>
        <v>0</v>
      </c>
      <c r="EA560" s="222">
        <f t="shared" si="1496"/>
        <v>0</v>
      </c>
      <c r="EB560" s="222">
        <f t="shared" si="1497"/>
        <v>0</v>
      </c>
      <c r="EC560" s="222">
        <f t="shared" si="1498"/>
        <v>0</v>
      </c>
      <c r="ED560" s="222">
        <f t="shared" si="1499"/>
        <v>0</v>
      </c>
      <c r="EE560" s="222">
        <f t="shared" si="1500"/>
        <v>0</v>
      </c>
      <c r="EF560" s="222">
        <f t="shared" si="1501"/>
        <v>0</v>
      </c>
      <c r="EG560" s="222">
        <f t="shared" si="1502"/>
        <v>0</v>
      </c>
      <c r="EH560" s="222">
        <f t="shared" si="1503"/>
        <v>0</v>
      </c>
      <c r="EI560" s="222">
        <f t="shared" si="1504"/>
        <v>0</v>
      </c>
      <c r="EJ560" s="222">
        <f t="shared" si="1505"/>
        <v>0</v>
      </c>
      <c r="EK560" s="222">
        <f t="shared" si="1506"/>
        <v>0</v>
      </c>
      <c r="EL560" s="222">
        <f t="shared" si="1507"/>
        <v>0</v>
      </c>
      <c r="EM560" s="222">
        <f t="shared" si="1508"/>
        <v>0</v>
      </c>
      <c r="EN560" s="222">
        <f t="shared" si="1509"/>
        <v>0</v>
      </c>
      <c r="EO560" s="222">
        <f t="shared" si="1510"/>
        <v>0</v>
      </c>
      <c r="EP560" s="222">
        <f t="shared" si="1511"/>
        <v>0</v>
      </c>
      <c r="EQ560" s="222">
        <f t="shared" si="1512"/>
        <v>0</v>
      </c>
      <c r="ER560" s="222">
        <f t="shared" si="1513"/>
        <v>0</v>
      </c>
      <c r="ES560" s="222">
        <f t="shared" si="1514"/>
        <v>0</v>
      </c>
      <c r="ET560" s="222">
        <f t="shared" si="1515"/>
        <v>0</v>
      </c>
      <c r="EU560" s="222">
        <f t="shared" si="1516"/>
        <v>0</v>
      </c>
      <c r="EV560" s="222">
        <f t="shared" si="1517"/>
        <v>0</v>
      </c>
      <c r="EW560" s="222">
        <f t="shared" si="1518"/>
        <v>0</v>
      </c>
      <c r="EX560" s="222">
        <f t="shared" si="1519"/>
        <v>0</v>
      </c>
      <c r="EY560" s="222">
        <f t="shared" si="1520"/>
        <v>0</v>
      </c>
      <c r="EZ560" s="222">
        <f t="shared" si="1521"/>
        <v>0</v>
      </c>
      <c r="FA560" s="222">
        <f t="shared" si="1522"/>
        <v>0</v>
      </c>
      <c r="FB560" s="222">
        <f t="shared" si="1523"/>
        <v>0</v>
      </c>
      <c r="FC560" s="222">
        <f t="shared" si="1524"/>
        <v>0</v>
      </c>
      <c r="FD560" s="222">
        <f t="shared" si="1525"/>
        <v>0</v>
      </c>
      <c r="FE560" s="222">
        <f t="shared" si="1526"/>
        <v>0</v>
      </c>
      <c r="FF560" s="222">
        <f t="shared" si="1527"/>
        <v>0</v>
      </c>
      <c r="FG560" s="222">
        <f t="shared" si="1528"/>
        <v>0</v>
      </c>
      <c r="FH560" s="222">
        <f t="shared" si="1529"/>
        <v>0</v>
      </c>
      <c r="FI560" s="222">
        <f t="shared" si="1530"/>
        <v>0</v>
      </c>
      <c r="FJ560" s="222">
        <f t="shared" si="1531"/>
        <v>0</v>
      </c>
      <c r="FK560" s="222">
        <f t="shared" si="1532"/>
        <v>0</v>
      </c>
      <c r="FL560" s="222">
        <f t="shared" si="1533"/>
        <v>0</v>
      </c>
      <c r="FM560" s="222">
        <f t="shared" si="1534"/>
        <v>0</v>
      </c>
      <c r="FN560" s="222">
        <f t="shared" si="1535"/>
        <v>0</v>
      </c>
      <c r="FO560" s="222">
        <f t="shared" si="1536"/>
        <v>0</v>
      </c>
      <c r="FP560" s="222">
        <f t="shared" si="1537"/>
        <v>0</v>
      </c>
      <c r="FQ560" s="222">
        <f t="shared" si="1538"/>
        <v>0</v>
      </c>
      <c r="FR560" s="222">
        <f t="shared" si="1539"/>
        <v>0</v>
      </c>
      <c r="FS560" s="222">
        <f t="shared" si="1540"/>
        <v>0</v>
      </c>
      <c r="FT560" s="222">
        <f t="shared" si="1541"/>
        <v>0</v>
      </c>
      <c r="FU560" s="222">
        <f t="shared" si="1542"/>
        <v>0</v>
      </c>
      <c r="FV560" s="222">
        <f t="shared" si="1543"/>
        <v>0</v>
      </c>
      <c r="FW560" s="222">
        <f t="shared" si="1544"/>
        <v>0</v>
      </c>
      <c r="FX560" s="222">
        <f t="shared" si="1545"/>
        <v>0</v>
      </c>
      <c r="FY560" s="222">
        <f t="shared" si="1546"/>
        <v>0</v>
      </c>
      <c r="FZ560" s="222">
        <f t="shared" si="1547"/>
        <v>0</v>
      </c>
      <c r="GA560" s="222">
        <f t="shared" si="1548"/>
        <v>0</v>
      </c>
      <c r="GB560" s="222">
        <f t="shared" si="1549"/>
        <v>0</v>
      </c>
      <c r="GC560" s="222">
        <f t="shared" si="1550"/>
        <v>0</v>
      </c>
      <c r="GD560" s="222">
        <f t="shared" si="1551"/>
        <v>0</v>
      </c>
      <c r="GE560" s="222">
        <f t="shared" si="1552"/>
        <v>0</v>
      </c>
      <c r="GF560" s="222">
        <f t="shared" si="1553"/>
        <v>0</v>
      </c>
      <c r="GG560" s="222">
        <f t="shared" si="1554"/>
        <v>0</v>
      </c>
      <c r="GH560" s="222">
        <f t="shared" si="1555"/>
        <v>0</v>
      </c>
      <c r="GI560" s="222">
        <f t="shared" si="1556"/>
        <v>0</v>
      </c>
      <c r="GJ560" s="222">
        <f t="shared" si="1557"/>
        <v>0</v>
      </c>
      <c r="GK560" s="222">
        <f t="shared" si="1558"/>
        <v>0</v>
      </c>
      <c r="GL560" s="222">
        <f t="shared" si="1559"/>
        <v>0</v>
      </c>
      <c r="GM560" s="222">
        <f t="shared" si="1560"/>
        <v>0</v>
      </c>
      <c r="GN560" s="222">
        <f t="shared" si="1561"/>
        <v>0</v>
      </c>
      <c r="GO560" s="222">
        <f t="shared" si="1562"/>
        <v>0</v>
      </c>
      <c r="GP560" s="222">
        <f t="shared" si="1563"/>
        <v>0</v>
      </c>
      <c r="GQ560" s="222">
        <f t="shared" si="1564"/>
        <v>0</v>
      </c>
      <c r="GR560" s="222">
        <f t="shared" si="1565"/>
        <v>0</v>
      </c>
      <c r="GS560" s="222">
        <f t="shared" si="1566"/>
        <v>0</v>
      </c>
      <c r="GT560" s="222">
        <f t="shared" si="1567"/>
        <v>0</v>
      </c>
      <c r="GU560" s="222">
        <f t="shared" si="1568"/>
        <v>0</v>
      </c>
      <c r="GV560" s="222">
        <f t="shared" si="1569"/>
        <v>0</v>
      </c>
      <c r="GW560" s="222">
        <f t="shared" si="1570"/>
        <v>0</v>
      </c>
      <c r="GX560" s="222">
        <f t="shared" si="1571"/>
        <v>0</v>
      </c>
      <c r="GY560" s="222">
        <f t="shared" si="1572"/>
        <v>0</v>
      </c>
      <c r="GZ560" s="222">
        <f t="shared" si="1573"/>
        <v>0</v>
      </c>
      <c r="HA560" s="222">
        <f t="shared" si="1574"/>
        <v>0</v>
      </c>
      <c r="HB560" s="222">
        <f t="shared" si="1575"/>
        <v>0</v>
      </c>
      <c r="HC560" s="222">
        <f t="shared" si="1576"/>
        <v>0</v>
      </c>
      <c r="HD560" s="222">
        <f t="shared" si="1577"/>
        <v>0</v>
      </c>
      <c r="HE560" s="222">
        <f t="shared" si="1578"/>
        <v>0</v>
      </c>
      <c r="HF560" s="222">
        <f t="shared" si="1579"/>
        <v>0</v>
      </c>
      <c r="HG560" s="222">
        <f t="shared" si="1580"/>
        <v>0</v>
      </c>
      <c r="HH560" s="222">
        <f t="shared" si="1581"/>
        <v>0</v>
      </c>
      <c r="HI560" s="222">
        <f t="shared" si="1582"/>
        <v>0</v>
      </c>
      <c r="HJ560" s="222">
        <f t="shared" si="1583"/>
        <v>0</v>
      </c>
      <c r="HK560" s="222">
        <f t="shared" si="1584"/>
        <v>0</v>
      </c>
      <c r="HL560" s="222">
        <f t="shared" si="1585"/>
        <v>0</v>
      </c>
      <c r="HM560" s="222">
        <f t="shared" si="1586"/>
        <v>0</v>
      </c>
      <c r="HN560" s="222">
        <f t="shared" si="1587"/>
        <v>0</v>
      </c>
      <c r="HO560" s="222">
        <f t="shared" si="1588"/>
        <v>0</v>
      </c>
      <c r="HP560" s="222">
        <f t="shared" si="1589"/>
        <v>0</v>
      </c>
      <c r="HQ560" s="222">
        <f t="shared" si="1590"/>
        <v>0</v>
      </c>
      <c r="HR560" s="222">
        <f t="shared" si="1591"/>
        <v>0</v>
      </c>
      <c r="HS560" s="222">
        <f t="shared" si="1592"/>
        <v>0</v>
      </c>
      <c r="HT560" s="222">
        <f t="shared" si="1593"/>
        <v>0</v>
      </c>
      <c r="HU560" s="222">
        <f t="shared" si="1594"/>
        <v>0</v>
      </c>
      <c r="HV560" s="222">
        <f t="shared" si="1595"/>
        <v>0</v>
      </c>
      <c r="HW560" s="222">
        <f t="shared" si="1596"/>
        <v>0</v>
      </c>
      <c r="HX560" s="222">
        <f t="shared" si="1597"/>
        <v>0</v>
      </c>
      <c r="HY560" s="222">
        <f t="shared" si="1598"/>
        <v>0</v>
      </c>
      <c r="HZ560" s="222">
        <f t="shared" si="1599"/>
        <v>0</v>
      </c>
      <c r="IA560" s="222">
        <f t="shared" si="1600"/>
        <v>0</v>
      </c>
      <c r="IB560" s="222">
        <f t="shared" si="1601"/>
        <v>0</v>
      </c>
      <c r="IC560" s="222">
        <f t="shared" si="1602"/>
        <v>0</v>
      </c>
      <c r="ID560" s="222">
        <f t="shared" si="1603"/>
        <v>0</v>
      </c>
      <c r="IE560" s="222">
        <f t="shared" si="1604"/>
        <v>0</v>
      </c>
      <c r="IF560" s="222">
        <f t="shared" si="1605"/>
        <v>0</v>
      </c>
      <c r="IG560" s="222">
        <f t="shared" si="1606"/>
        <v>0</v>
      </c>
      <c r="IH560" s="222">
        <f t="shared" si="1607"/>
        <v>0</v>
      </c>
      <c r="II560" s="222">
        <f t="shared" si="1608"/>
        <v>0</v>
      </c>
      <c r="IJ560" s="222">
        <f t="shared" si="1609"/>
        <v>0</v>
      </c>
      <c r="IK560" s="222">
        <f t="shared" si="1610"/>
        <v>0</v>
      </c>
      <c r="IL560" s="222">
        <f t="shared" si="1611"/>
        <v>0</v>
      </c>
      <c r="IM560" s="222">
        <f t="shared" si="1612"/>
        <v>0</v>
      </c>
      <c r="IN560" s="222">
        <f t="shared" si="1613"/>
        <v>0</v>
      </c>
      <c r="IO560" s="222">
        <f t="shared" si="1614"/>
        <v>0</v>
      </c>
      <c r="IP560" s="222">
        <f t="shared" si="1615"/>
        <v>0</v>
      </c>
      <c r="IQ560" s="222">
        <f t="shared" si="1616"/>
        <v>0</v>
      </c>
      <c r="IR560" s="222">
        <f t="shared" si="1617"/>
        <v>0</v>
      </c>
      <c r="IS560" s="222">
        <f t="shared" si="1618"/>
        <v>0</v>
      </c>
      <c r="IT560" s="222">
        <f t="shared" si="1619"/>
        <v>0</v>
      </c>
      <c r="IU560" s="222">
        <f t="shared" si="1620"/>
        <v>0</v>
      </c>
      <c r="IV560" s="222">
        <f t="shared" si="1621"/>
        <v>0</v>
      </c>
      <c r="IW560" s="222">
        <f t="shared" si="1622"/>
        <v>0</v>
      </c>
      <c r="IX560" s="222">
        <f t="shared" si="1623"/>
        <v>0</v>
      </c>
      <c r="IY560" s="222">
        <f t="shared" si="1624"/>
        <v>0</v>
      </c>
      <c r="IZ560" s="222">
        <f t="shared" si="1625"/>
        <v>0</v>
      </c>
      <c r="JA560" s="222">
        <f t="shared" si="1626"/>
        <v>0</v>
      </c>
      <c r="JB560" s="222">
        <f t="shared" si="1627"/>
        <v>0</v>
      </c>
    </row>
    <row r="561" spans="2:262">
      <c r="B561" s="230">
        <v>200</v>
      </c>
      <c r="C561" s="229">
        <f t="shared" si="1628"/>
        <v>3.9062500000000026E-3</v>
      </c>
      <c r="D561" s="226">
        <f t="shared" ca="1" si="1371"/>
        <v>17.999999999917307</v>
      </c>
      <c r="E561" s="225">
        <f ca="1">GX361</f>
        <v>-8.2693818968829122E-11</v>
      </c>
      <c r="F561" s="224">
        <v>200</v>
      </c>
      <c r="G561" s="222">
        <f t="shared" si="1372"/>
        <v>0</v>
      </c>
      <c r="H561" s="222">
        <f t="shared" si="1373"/>
        <v>0</v>
      </c>
      <c r="I561" s="222">
        <f t="shared" si="1374"/>
        <v>0</v>
      </c>
      <c r="J561" s="222">
        <f t="shared" si="1375"/>
        <v>0</v>
      </c>
      <c r="K561" s="222">
        <f t="shared" si="1376"/>
        <v>0</v>
      </c>
      <c r="L561" s="222">
        <f t="shared" si="1377"/>
        <v>0</v>
      </c>
      <c r="M561" s="222">
        <f t="shared" si="1378"/>
        <v>0</v>
      </c>
      <c r="N561" s="222">
        <f t="shared" si="1379"/>
        <v>0</v>
      </c>
      <c r="O561" s="222">
        <f t="shared" si="1380"/>
        <v>0</v>
      </c>
      <c r="P561" s="222">
        <f t="shared" si="1381"/>
        <v>0</v>
      </c>
      <c r="Q561" s="222">
        <f t="shared" si="1382"/>
        <v>0</v>
      </c>
      <c r="R561" s="222">
        <f t="shared" si="1383"/>
        <v>0</v>
      </c>
      <c r="S561" s="222">
        <f t="shared" si="1384"/>
        <v>0</v>
      </c>
      <c r="T561" s="222">
        <f t="shared" si="1385"/>
        <v>0</v>
      </c>
      <c r="U561" s="222">
        <f t="shared" si="1386"/>
        <v>0</v>
      </c>
      <c r="V561" s="222">
        <f t="shared" si="1387"/>
        <v>0</v>
      </c>
      <c r="W561" s="222">
        <f t="shared" si="1388"/>
        <v>0</v>
      </c>
      <c r="X561" s="222">
        <f t="shared" si="1389"/>
        <v>0</v>
      </c>
      <c r="Y561" s="222">
        <f t="shared" si="1390"/>
        <v>0</v>
      </c>
      <c r="Z561" s="222">
        <f t="shared" si="1391"/>
        <v>0</v>
      </c>
      <c r="AA561" s="222">
        <f t="shared" si="1392"/>
        <v>0</v>
      </c>
      <c r="AB561" s="222">
        <f t="shared" si="1393"/>
        <v>0</v>
      </c>
      <c r="AC561" s="222">
        <f t="shared" si="1394"/>
        <v>0</v>
      </c>
      <c r="AD561" s="222">
        <f t="shared" si="1395"/>
        <v>0</v>
      </c>
      <c r="AE561" s="222">
        <f t="shared" si="1396"/>
        <v>0</v>
      </c>
      <c r="AF561" s="222">
        <f t="shared" si="1397"/>
        <v>0</v>
      </c>
      <c r="AG561" s="222">
        <f t="shared" si="1398"/>
        <v>0</v>
      </c>
      <c r="AH561" s="222">
        <f t="shared" si="1399"/>
        <v>0</v>
      </c>
      <c r="AI561" s="222">
        <f t="shared" si="1400"/>
        <v>0</v>
      </c>
      <c r="AJ561" s="222">
        <f t="shared" si="1401"/>
        <v>0</v>
      </c>
      <c r="AK561" s="222">
        <f t="shared" si="1402"/>
        <v>0</v>
      </c>
      <c r="AL561" s="222">
        <f t="shared" si="1403"/>
        <v>0</v>
      </c>
      <c r="AM561" s="222">
        <f t="shared" si="1404"/>
        <v>0</v>
      </c>
      <c r="AN561" s="222">
        <f t="shared" si="1405"/>
        <v>0</v>
      </c>
      <c r="AO561" s="222">
        <f t="shared" si="1406"/>
        <v>0</v>
      </c>
      <c r="AP561" s="222">
        <f t="shared" si="1407"/>
        <v>0</v>
      </c>
      <c r="AQ561" s="222">
        <f t="shared" si="1408"/>
        <v>0</v>
      </c>
      <c r="AR561" s="222">
        <f t="shared" si="1409"/>
        <v>0</v>
      </c>
      <c r="AS561" s="222">
        <f t="shared" si="1410"/>
        <v>0</v>
      </c>
      <c r="AT561" s="222">
        <f t="shared" si="1411"/>
        <v>0</v>
      </c>
      <c r="AU561" s="222">
        <f t="shared" si="1412"/>
        <v>0</v>
      </c>
      <c r="AV561" s="222">
        <f t="shared" si="1413"/>
        <v>0</v>
      </c>
      <c r="AW561" s="222">
        <f t="shared" si="1414"/>
        <v>0</v>
      </c>
      <c r="AX561" s="222">
        <f t="shared" si="1415"/>
        <v>0</v>
      </c>
      <c r="AY561" s="222">
        <f t="shared" si="1416"/>
        <v>0</v>
      </c>
      <c r="AZ561" s="222">
        <f t="shared" si="1417"/>
        <v>0</v>
      </c>
      <c r="BA561" s="222">
        <f t="shared" si="1418"/>
        <v>0</v>
      </c>
      <c r="BB561" s="222">
        <f t="shared" si="1419"/>
        <v>0</v>
      </c>
      <c r="BC561" s="222">
        <f t="shared" si="1420"/>
        <v>0</v>
      </c>
      <c r="BD561" s="222">
        <f t="shared" si="1421"/>
        <v>0</v>
      </c>
      <c r="BE561" s="222">
        <f t="shared" si="1422"/>
        <v>0</v>
      </c>
      <c r="BF561" s="222">
        <f t="shared" si="1423"/>
        <v>0</v>
      </c>
      <c r="BG561" s="222">
        <f t="shared" si="1424"/>
        <v>0</v>
      </c>
      <c r="BH561" s="222">
        <f t="shared" si="1425"/>
        <v>0</v>
      </c>
      <c r="BI561" s="222">
        <f t="shared" si="1426"/>
        <v>0</v>
      </c>
      <c r="BJ561" s="222">
        <f t="shared" si="1427"/>
        <v>0</v>
      </c>
      <c r="BK561" s="222">
        <f t="shared" si="1428"/>
        <v>0</v>
      </c>
      <c r="BL561" s="222">
        <f t="shared" si="1429"/>
        <v>0</v>
      </c>
      <c r="BM561" s="222">
        <f t="shared" si="1430"/>
        <v>0</v>
      </c>
      <c r="BN561" s="222">
        <f t="shared" si="1431"/>
        <v>0</v>
      </c>
      <c r="BO561" s="222">
        <f t="shared" si="1432"/>
        <v>0</v>
      </c>
      <c r="BP561" s="222">
        <f t="shared" si="1433"/>
        <v>0</v>
      </c>
      <c r="BQ561" s="222">
        <f t="shared" si="1434"/>
        <v>0</v>
      </c>
      <c r="BR561" s="222">
        <f t="shared" si="1435"/>
        <v>0</v>
      </c>
      <c r="BS561" s="222">
        <f t="shared" si="1436"/>
        <v>0</v>
      </c>
      <c r="BT561" s="222">
        <f t="shared" si="1437"/>
        <v>0</v>
      </c>
      <c r="BU561" s="222">
        <f t="shared" si="1438"/>
        <v>0</v>
      </c>
      <c r="BV561" s="222">
        <f t="shared" si="1439"/>
        <v>0</v>
      </c>
      <c r="BW561" s="222">
        <f t="shared" si="1440"/>
        <v>0</v>
      </c>
      <c r="BX561" s="222">
        <f t="shared" si="1441"/>
        <v>0</v>
      </c>
      <c r="BY561" s="222">
        <f t="shared" si="1442"/>
        <v>0</v>
      </c>
      <c r="BZ561" s="222">
        <f t="shared" si="1443"/>
        <v>0</v>
      </c>
      <c r="CA561" s="222">
        <f t="shared" si="1444"/>
        <v>0</v>
      </c>
      <c r="CB561" s="222">
        <f t="shared" si="1445"/>
        <v>0</v>
      </c>
      <c r="CC561" s="222">
        <f t="shared" si="1446"/>
        <v>0</v>
      </c>
      <c r="CD561" s="222">
        <f t="shared" si="1447"/>
        <v>0</v>
      </c>
      <c r="CE561" s="222">
        <f t="shared" si="1448"/>
        <v>0</v>
      </c>
      <c r="CF561" s="222">
        <f t="shared" si="1449"/>
        <v>0</v>
      </c>
      <c r="CG561" s="222">
        <f t="shared" si="1450"/>
        <v>0</v>
      </c>
      <c r="CH561" s="222">
        <f t="shared" si="1451"/>
        <v>0</v>
      </c>
      <c r="CI561" s="222">
        <f t="shared" si="1452"/>
        <v>0</v>
      </c>
      <c r="CJ561" s="222">
        <f t="shared" si="1453"/>
        <v>0</v>
      </c>
      <c r="CK561" s="222">
        <f t="shared" si="1454"/>
        <v>0</v>
      </c>
      <c r="CL561" s="222">
        <f t="shared" si="1455"/>
        <v>0</v>
      </c>
      <c r="CM561" s="222">
        <f t="shared" si="1456"/>
        <v>0</v>
      </c>
      <c r="CN561" s="222">
        <f t="shared" si="1457"/>
        <v>0</v>
      </c>
      <c r="CO561" s="222">
        <f t="shared" si="1458"/>
        <v>0</v>
      </c>
      <c r="CP561" s="222">
        <f t="shared" si="1459"/>
        <v>0</v>
      </c>
      <c r="CQ561" s="222">
        <f t="shared" si="1460"/>
        <v>0</v>
      </c>
      <c r="CR561" s="222">
        <f t="shared" si="1461"/>
        <v>0</v>
      </c>
      <c r="CS561" s="222">
        <f t="shared" si="1462"/>
        <v>0</v>
      </c>
      <c r="CT561" s="222">
        <f t="shared" si="1463"/>
        <v>0</v>
      </c>
      <c r="CU561" s="222">
        <f t="shared" si="1464"/>
        <v>0</v>
      </c>
      <c r="CV561" s="222">
        <f t="shared" si="1465"/>
        <v>0</v>
      </c>
      <c r="CW561" s="222">
        <f t="shared" si="1466"/>
        <v>0</v>
      </c>
      <c r="CX561" s="222">
        <f t="shared" si="1467"/>
        <v>0</v>
      </c>
      <c r="CY561" s="222">
        <f t="shared" si="1468"/>
        <v>0</v>
      </c>
      <c r="CZ561" s="222">
        <f t="shared" si="1469"/>
        <v>0</v>
      </c>
      <c r="DA561" s="222">
        <f t="shared" si="1470"/>
        <v>0</v>
      </c>
      <c r="DB561" s="222">
        <f t="shared" si="1471"/>
        <v>0</v>
      </c>
      <c r="DC561" s="222">
        <f t="shared" si="1472"/>
        <v>0</v>
      </c>
      <c r="DD561" s="222">
        <f t="shared" si="1473"/>
        <v>0</v>
      </c>
      <c r="DE561" s="222">
        <f t="shared" si="1474"/>
        <v>0</v>
      </c>
      <c r="DF561" s="222">
        <f t="shared" si="1475"/>
        <v>0</v>
      </c>
      <c r="DG561" s="222">
        <f t="shared" si="1476"/>
        <v>0</v>
      </c>
      <c r="DH561" s="222">
        <f t="shared" si="1477"/>
        <v>0</v>
      </c>
      <c r="DI561" s="222">
        <f t="shared" si="1478"/>
        <v>0</v>
      </c>
      <c r="DJ561" s="222">
        <f t="shared" si="1479"/>
        <v>0</v>
      </c>
      <c r="DK561" s="222">
        <f t="shared" si="1480"/>
        <v>0</v>
      </c>
      <c r="DL561" s="222">
        <f t="shared" si="1481"/>
        <v>0</v>
      </c>
      <c r="DM561" s="222">
        <f t="shared" si="1482"/>
        <v>0</v>
      </c>
      <c r="DN561" s="222">
        <f t="shared" si="1483"/>
        <v>0</v>
      </c>
      <c r="DO561" s="222">
        <f t="shared" si="1484"/>
        <v>0</v>
      </c>
      <c r="DP561" s="222">
        <f t="shared" si="1485"/>
        <v>0</v>
      </c>
      <c r="DQ561" s="222">
        <f t="shared" si="1486"/>
        <v>0</v>
      </c>
      <c r="DR561" s="222">
        <f t="shared" si="1487"/>
        <v>0</v>
      </c>
      <c r="DS561" s="222">
        <f t="shared" si="1488"/>
        <v>0</v>
      </c>
      <c r="DT561" s="222">
        <f t="shared" si="1489"/>
        <v>0</v>
      </c>
      <c r="DU561" s="222">
        <f t="shared" si="1490"/>
        <v>0</v>
      </c>
      <c r="DV561" s="222">
        <f t="shared" si="1491"/>
        <v>0</v>
      </c>
      <c r="DW561" s="222">
        <f t="shared" si="1492"/>
        <v>0</v>
      </c>
      <c r="DX561" s="222">
        <f t="shared" si="1493"/>
        <v>0</v>
      </c>
      <c r="DY561" s="222">
        <f t="shared" si="1494"/>
        <v>0</v>
      </c>
      <c r="DZ561" s="222">
        <f t="shared" si="1495"/>
        <v>0</v>
      </c>
      <c r="EA561" s="222">
        <f t="shared" si="1496"/>
        <v>0</v>
      </c>
      <c r="EB561" s="222">
        <f t="shared" si="1497"/>
        <v>0</v>
      </c>
      <c r="EC561" s="222">
        <f t="shared" si="1498"/>
        <v>0</v>
      </c>
      <c r="ED561" s="222">
        <f t="shared" si="1499"/>
        <v>0</v>
      </c>
      <c r="EE561" s="222">
        <f t="shared" si="1500"/>
        <v>0</v>
      </c>
      <c r="EF561" s="222">
        <f t="shared" si="1501"/>
        <v>0</v>
      </c>
      <c r="EG561" s="222">
        <f t="shared" si="1502"/>
        <v>0</v>
      </c>
      <c r="EH561" s="222">
        <f t="shared" si="1503"/>
        <v>0</v>
      </c>
      <c r="EI561" s="222">
        <f t="shared" si="1504"/>
        <v>0</v>
      </c>
      <c r="EJ561" s="222">
        <f t="shared" si="1505"/>
        <v>0</v>
      </c>
      <c r="EK561" s="222">
        <f t="shared" si="1506"/>
        <v>0</v>
      </c>
      <c r="EL561" s="222">
        <f t="shared" si="1507"/>
        <v>0</v>
      </c>
      <c r="EM561" s="222">
        <f t="shared" si="1508"/>
        <v>0</v>
      </c>
      <c r="EN561" s="222">
        <f t="shared" si="1509"/>
        <v>0</v>
      </c>
      <c r="EO561" s="222">
        <f t="shared" si="1510"/>
        <v>0</v>
      </c>
      <c r="EP561" s="222">
        <f t="shared" si="1511"/>
        <v>0</v>
      </c>
      <c r="EQ561" s="222">
        <f t="shared" si="1512"/>
        <v>0</v>
      </c>
      <c r="ER561" s="222">
        <f t="shared" si="1513"/>
        <v>0</v>
      </c>
      <c r="ES561" s="222">
        <f t="shared" si="1514"/>
        <v>0</v>
      </c>
      <c r="ET561" s="222">
        <f t="shared" si="1515"/>
        <v>0</v>
      </c>
      <c r="EU561" s="222">
        <f t="shared" si="1516"/>
        <v>0</v>
      </c>
      <c r="EV561" s="222">
        <f t="shared" si="1517"/>
        <v>0</v>
      </c>
      <c r="EW561" s="222">
        <f t="shared" si="1518"/>
        <v>0</v>
      </c>
      <c r="EX561" s="222">
        <f t="shared" si="1519"/>
        <v>0</v>
      </c>
      <c r="EY561" s="222">
        <f t="shared" si="1520"/>
        <v>0</v>
      </c>
      <c r="EZ561" s="222">
        <f t="shared" si="1521"/>
        <v>0</v>
      </c>
      <c r="FA561" s="222">
        <f t="shared" si="1522"/>
        <v>0</v>
      </c>
      <c r="FB561" s="222">
        <f t="shared" si="1523"/>
        <v>0</v>
      </c>
      <c r="FC561" s="222">
        <f t="shared" si="1524"/>
        <v>0</v>
      </c>
      <c r="FD561" s="222">
        <f t="shared" si="1525"/>
        <v>0</v>
      </c>
      <c r="FE561" s="222">
        <f t="shared" si="1526"/>
        <v>0</v>
      </c>
      <c r="FF561" s="222">
        <f t="shared" si="1527"/>
        <v>0</v>
      </c>
      <c r="FG561" s="222">
        <f t="shared" si="1528"/>
        <v>0</v>
      </c>
      <c r="FH561" s="222">
        <f t="shared" si="1529"/>
        <v>0</v>
      </c>
      <c r="FI561" s="222">
        <f t="shared" si="1530"/>
        <v>0</v>
      </c>
      <c r="FJ561" s="222">
        <f t="shared" si="1531"/>
        <v>0</v>
      </c>
      <c r="FK561" s="222">
        <f t="shared" si="1532"/>
        <v>0</v>
      </c>
      <c r="FL561" s="222">
        <f t="shared" si="1533"/>
        <v>0</v>
      </c>
      <c r="FM561" s="222">
        <f t="shared" si="1534"/>
        <v>0</v>
      </c>
      <c r="FN561" s="222">
        <f t="shared" si="1535"/>
        <v>0</v>
      </c>
      <c r="FO561" s="222">
        <f t="shared" si="1536"/>
        <v>0</v>
      </c>
      <c r="FP561" s="222">
        <f t="shared" si="1537"/>
        <v>0</v>
      </c>
      <c r="FQ561" s="222">
        <f t="shared" si="1538"/>
        <v>0</v>
      </c>
      <c r="FR561" s="222">
        <f t="shared" si="1539"/>
        <v>0</v>
      </c>
      <c r="FS561" s="222">
        <f t="shared" si="1540"/>
        <v>0</v>
      </c>
      <c r="FT561" s="222">
        <f t="shared" si="1541"/>
        <v>0</v>
      </c>
      <c r="FU561" s="222">
        <f t="shared" si="1542"/>
        <v>0</v>
      </c>
      <c r="FV561" s="222">
        <f t="shared" si="1543"/>
        <v>0</v>
      </c>
      <c r="FW561" s="222">
        <f t="shared" si="1544"/>
        <v>0</v>
      </c>
      <c r="FX561" s="222">
        <f t="shared" si="1545"/>
        <v>0</v>
      </c>
      <c r="FY561" s="222">
        <f t="shared" si="1546"/>
        <v>0</v>
      </c>
      <c r="FZ561" s="222">
        <f t="shared" si="1547"/>
        <v>0</v>
      </c>
      <c r="GA561" s="222">
        <f t="shared" si="1548"/>
        <v>0</v>
      </c>
      <c r="GB561" s="222">
        <f t="shared" si="1549"/>
        <v>0</v>
      </c>
      <c r="GC561" s="222">
        <f t="shared" si="1550"/>
        <v>0</v>
      </c>
      <c r="GD561" s="222">
        <f t="shared" si="1551"/>
        <v>0</v>
      </c>
      <c r="GE561" s="222">
        <f t="shared" si="1552"/>
        <v>0</v>
      </c>
      <c r="GF561" s="222">
        <f t="shared" si="1553"/>
        <v>0</v>
      </c>
      <c r="GG561" s="222">
        <f t="shared" si="1554"/>
        <v>0</v>
      </c>
      <c r="GH561" s="222">
        <f t="shared" si="1555"/>
        <v>0</v>
      </c>
      <c r="GI561" s="222">
        <f t="shared" si="1556"/>
        <v>0</v>
      </c>
      <c r="GJ561" s="222">
        <f t="shared" si="1557"/>
        <v>0</v>
      </c>
      <c r="GK561" s="222">
        <f t="shared" si="1558"/>
        <v>0</v>
      </c>
      <c r="GL561" s="222">
        <f t="shared" si="1559"/>
        <v>0</v>
      </c>
      <c r="GM561" s="222">
        <f t="shared" si="1560"/>
        <v>0</v>
      </c>
      <c r="GN561" s="222">
        <f t="shared" si="1561"/>
        <v>0</v>
      </c>
      <c r="GO561" s="222">
        <f t="shared" si="1562"/>
        <v>0</v>
      </c>
      <c r="GP561" s="222">
        <f t="shared" si="1563"/>
        <v>0</v>
      </c>
      <c r="GQ561" s="222">
        <f t="shared" si="1564"/>
        <v>0</v>
      </c>
      <c r="GR561" s="222">
        <f t="shared" si="1565"/>
        <v>0</v>
      </c>
      <c r="GS561" s="222">
        <f t="shared" si="1566"/>
        <v>0</v>
      </c>
      <c r="GT561" s="222">
        <f t="shared" si="1567"/>
        <v>0</v>
      </c>
      <c r="GU561" s="222">
        <f t="shared" si="1568"/>
        <v>0</v>
      </c>
      <c r="GV561" s="222">
        <f t="shared" si="1569"/>
        <v>0</v>
      </c>
      <c r="GW561" s="222">
        <f t="shared" si="1570"/>
        <v>0</v>
      </c>
      <c r="GX561" s="222">
        <f t="shared" si="1571"/>
        <v>0</v>
      </c>
      <c r="GY561" s="222">
        <f t="shared" si="1572"/>
        <v>0</v>
      </c>
      <c r="GZ561" s="222">
        <f t="shared" si="1573"/>
        <v>0</v>
      </c>
      <c r="HA561" s="222">
        <f t="shared" si="1574"/>
        <v>0</v>
      </c>
      <c r="HB561" s="222">
        <f t="shared" si="1575"/>
        <v>0</v>
      </c>
      <c r="HC561" s="222">
        <f t="shared" si="1576"/>
        <v>0</v>
      </c>
      <c r="HD561" s="222">
        <f t="shared" si="1577"/>
        <v>0</v>
      </c>
      <c r="HE561" s="222">
        <f t="shared" si="1578"/>
        <v>0</v>
      </c>
      <c r="HF561" s="222">
        <f t="shared" si="1579"/>
        <v>0</v>
      </c>
      <c r="HG561" s="222">
        <f t="shared" si="1580"/>
        <v>0</v>
      </c>
      <c r="HH561" s="222">
        <f t="shared" si="1581"/>
        <v>0</v>
      </c>
      <c r="HI561" s="222">
        <f t="shared" si="1582"/>
        <v>0</v>
      </c>
      <c r="HJ561" s="222">
        <f t="shared" si="1583"/>
        <v>0</v>
      </c>
      <c r="HK561" s="222">
        <f t="shared" si="1584"/>
        <v>0</v>
      </c>
      <c r="HL561" s="222">
        <f t="shared" si="1585"/>
        <v>0</v>
      </c>
      <c r="HM561" s="222">
        <f t="shared" si="1586"/>
        <v>0</v>
      </c>
      <c r="HN561" s="222">
        <f t="shared" si="1587"/>
        <v>0</v>
      </c>
      <c r="HO561" s="222">
        <f t="shared" si="1588"/>
        <v>0</v>
      </c>
      <c r="HP561" s="222">
        <f t="shared" si="1589"/>
        <v>0</v>
      </c>
      <c r="HQ561" s="222">
        <f t="shared" si="1590"/>
        <v>0</v>
      </c>
      <c r="HR561" s="222">
        <f t="shared" si="1591"/>
        <v>0</v>
      </c>
      <c r="HS561" s="222">
        <f t="shared" si="1592"/>
        <v>0</v>
      </c>
      <c r="HT561" s="222">
        <f t="shared" si="1593"/>
        <v>0</v>
      </c>
      <c r="HU561" s="222">
        <f t="shared" si="1594"/>
        <v>0</v>
      </c>
      <c r="HV561" s="222">
        <f t="shared" si="1595"/>
        <v>0</v>
      </c>
      <c r="HW561" s="222">
        <f t="shared" si="1596"/>
        <v>0</v>
      </c>
      <c r="HX561" s="222">
        <f t="shared" si="1597"/>
        <v>0</v>
      </c>
      <c r="HY561" s="222">
        <f t="shared" si="1598"/>
        <v>0</v>
      </c>
      <c r="HZ561" s="222">
        <f t="shared" si="1599"/>
        <v>0</v>
      </c>
      <c r="IA561" s="222">
        <f t="shared" si="1600"/>
        <v>0</v>
      </c>
      <c r="IB561" s="222">
        <f t="shared" si="1601"/>
        <v>0</v>
      </c>
      <c r="IC561" s="222">
        <f t="shared" si="1602"/>
        <v>0</v>
      </c>
      <c r="ID561" s="222">
        <f t="shared" si="1603"/>
        <v>0</v>
      </c>
      <c r="IE561" s="222">
        <f t="shared" si="1604"/>
        <v>0</v>
      </c>
      <c r="IF561" s="222">
        <f t="shared" si="1605"/>
        <v>0</v>
      </c>
      <c r="IG561" s="222">
        <f t="shared" si="1606"/>
        <v>0</v>
      </c>
      <c r="IH561" s="222">
        <f t="shared" si="1607"/>
        <v>0</v>
      </c>
      <c r="II561" s="222">
        <f t="shared" si="1608"/>
        <v>0</v>
      </c>
      <c r="IJ561" s="222">
        <f t="shared" si="1609"/>
        <v>0</v>
      </c>
      <c r="IK561" s="222">
        <f t="shared" si="1610"/>
        <v>0</v>
      </c>
      <c r="IL561" s="222">
        <f t="shared" si="1611"/>
        <v>0</v>
      </c>
      <c r="IM561" s="222">
        <f t="shared" si="1612"/>
        <v>0</v>
      </c>
      <c r="IN561" s="222">
        <f t="shared" si="1613"/>
        <v>0</v>
      </c>
      <c r="IO561" s="222">
        <f t="shared" si="1614"/>
        <v>0</v>
      </c>
      <c r="IP561" s="222">
        <f t="shared" si="1615"/>
        <v>0</v>
      </c>
      <c r="IQ561" s="222">
        <f t="shared" si="1616"/>
        <v>0</v>
      </c>
      <c r="IR561" s="222">
        <f t="shared" si="1617"/>
        <v>0</v>
      </c>
      <c r="IS561" s="222">
        <f t="shared" si="1618"/>
        <v>0</v>
      </c>
      <c r="IT561" s="222">
        <f t="shared" si="1619"/>
        <v>0</v>
      </c>
      <c r="IU561" s="222">
        <f t="shared" si="1620"/>
        <v>0</v>
      </c>
      <c r="IV561" s="222">
        <f t="shared" si="1621"/>
        <v>0</v>
      </c>
      <c r="IW561" s="222">
        <f t="shared" si="1622"/>
        <v>0</v>
      </c>
      <c r="IX561" s="222">
        <f t="shared" si="1623"/>
        <v>0</v>
      </c>
      <c r="IY561" s="222">
        <f t="shared" si="1624"/>
        <v>0</v>
      </c>
      <c r="IZ561" s="222">
        <f t="shared" si="1625"/>
        <v>0</v>
      </c>
      <c r="JA561" s="222">
        <f t="shared" si="1626"/>
        <v>0</v>
      </c>
      <c r="JB561" s="222">
        <f t="shared" si="1627"/>
        <v>0</v>
      </c>
    </row>
    <row r="562" spans="2:262">
      <c r="B562" s="230">
        <v>201</v>
      </c>
      <c r="C562" s="229">
        <f t="shared" si="1628"/>
        <v>3.9257812500000022E-3</v>
      </c>
      <c r="D562" s="226">
        <f t="shared" ca="1" si="1371"/>
        <v>17.999999999887965</v>
      </c>
      <c r="E562" s="225">
        <f ca="1">GY361</f>
        <v>-1.1203444585283444E-10</v>
      </c>
      <c r="F562" s="224">
        <v>201</v>
      </c>
      <c r="G562" s="222">
        <f t="shared" si="1372"/>
        <v>0</v>
      </c>
      <c r="H562" s="222">
        <f t="shared" si="1373"/>
        <v>0</v>
      </c>
      <c r="I562" s="222">
        <f t="shared" si="1374"/>
        <v>0</v>
      </c>
      <c r="J562" s="222">
        <f t="shared" si="1375"/>
        <v>0</v>
      </c>
      <c r="K562" s="222">
        <f t="shared" si="1376"/>
        <v>0</v>
      </c>
      <c r="L562" s="222">
        <f t="shared" si="1377"/>
        <v>0</v>
      </c>
      <c r="M562" s="222">
        <f t="shared" si="1378"/>
        <v>0</v>
      </c>
      <c r="N562" s="222">
        <f t="shared" si="1379"/>
        <v>0</v>
      </c>
      <c r="O562" s="222">
        <f t="shared" si="1380"/>
        <v>0</v>
      </c>
      <c r="P562" s="222">
        <f t="shared" si="1381"/>
        <v>0</v>
      </c>
      <c r="Q562" s="222">
        <f t="shared" si="1382"/>
        <v>0</v>
      </c>
      <c r="R562" s="222">
        <f t="shared" si="1383"/>
        <v>0</v>
      </c>
      <c r="S562" s="222">
        <f t="shared" si="1384"/>
        <v>0</v>
      </c>
      <c r="T562" s="222">
        <f t="shared" si="1385"/>
        <v>0</v>
      </c>
      <c r="U562" s="222">
        <f t="shared" si="1386"/>
        <v>0</v>
      </c>
      <c r="V562" s="222">
        <f t="shared" si="1387"/>
        <v>0</v>
      </c>
      <c r="W562" s="222">
        <f t="shared" si="1388"/>
        <v>0</v>
      </c>
      <c r="X562" s="222">
        <f t="shared" si="1389"/>
        <v>0</v>
      </c>
      <c r="Y562" s="222">
        <f t="shared" si="1390"/>
        <v>0</v>
      </c>
      <c r="Z562" s="222">
        <f t="shared" si="1391"/>
        <v>0</v>
      </c>
      <c r="AA562" s="222">
        <f t="shared" si="1392"/>
        <v>0</v>
      </c>
      <c r="AB562" s="222">
        <f t="shared" si="1393"/>
        <v>0</v>
      </c>
      <c r="AC562" s="222">
        <f t="shared" si="1394"/>
        <v>0</v>
      </c>
      <c r="AD562" s="222">
        <f t="shared" si="1395"/>
        <v>0</v>
      </c>
      <c r="AE562" s="222">
        <f t="shared" si="1396"/>
        <v>0</v>
      </c>
      <c r="AF562" s="222">
        <f t="shared" si="1397"/>
        <v>0</v>
      </c>
      <c r="AG562" s="222">
        <f t="shared" si="1398"/>
        <v>0</v>
      </c>
      <c r="AH562" s="222">
        <f t="shared" si="1399"/>
        <v>0</v>
      </c>
      <c r="AI562" s="222">
        <f t="shared" si="1400"/>
        <v>0</v>
      </c>
      <c r="AJ562" s="222">
        <f t="shared" si="1401"/>
        <v>0</v>
      </c>
      <c r="AK562" s="222">
        <f t="shared" si="1402"/>
        <v>0</v>
      </c>
      <c r="AL562" s="222">
        <f t="shared" si="1403"/>
        <v>0</v>
      </c>
      <c r="AM562" s="222">
        <f t="shared" si="1404"/>
        <v>0</v>
      </c>
      <c r="AN562" s="222">
        <f t="shared" si="1405"/>
        <v>0</v>
      </c>
      <c r="AO562" s="222">
        <f t="shared" si="1406"/>
        <v>0</v>
      </c>
      <c r="AP562" s="222">
        <f t="shared" si="1407"/>
        <v>0</v>
      </c>
      <c r="AQ562" s="222">
        <f t="shared" si="1408"/>
        <v>0</v>
      </c>
      <c r="AR562" s="222">
        <f t="shared" si="1409"/>
        <v>0</v>
      </c>
      <c r="AS562" s="222">
        <f t="shared" si="1410"/>
        <v>0</v>
      </c>
      <c r="AT562" s="222">
        <f t="shared" si="1411"/>
        <v>0</v>
      </c>
      <c r="AU562" s="222">
        <f t="shared" si="1412"/>
        <v>0</v>
      </c>
      <c r="AV562" s="222">
        <f t="shared" si="1413"/>
        <v>0</v>
      </c>
      <c r="AW562" s="222">
        <f t="shared" si="1414"/>
        <v>0</v>
      </c>
      <c r="AX562" s="222">
        <f t="shared" si="1415"/>
        <v>0</v>
      </c>
      <c r="AY562" s="222">
        <f t="shared" si="1416"/>
        <v>0</v>
      </c>
      <c r="AZ562" s="222">
        <f t="shared" si="1417"/>
        <v>0</v>
      </c>
      <c r="BA562" s="222">
        <f t="shared" si="1418"/>
        <v>0</v>
      </c>
      <c r="BB562" s="222">
        <f t="shared" si="1419"/>
        <v>0</v>
      </c>
      <c r="BC562" s="222">
        <f t="shared" si="1420"/>
        <v>0</v>
      </c>
      <c r="BD562" s="222">
        <f t="shared" si="1421"/>
        <v>0</v>
      </c>
      <c r="BE562" s="222">
        <f t="shared" si="1422"/>
        <v>0</v>
      </c>
      <c r="BF562" s="222">
        <f t="shared" si="1423"/>
        <v>0</v>
      </c>
      <c r="BG562" s="222">
        <f t="shared" si="1424"/>
        <v>0</v>
      </c>
      <c r="BH562" s="222">
        <f t="shared" si="1425"/>
        <v>0</v>
      </c>
      <c r="BI562" s="222">
        <f t="shared" si="1426"/>
        <v>0</v>
      </c>
      <c r="BJ562" s="222">
        <f t="shared" si="1427"/>
        <v>0</v>
      </c>
      <c r="BK562" s="222">
        <f t="shared" si="1428"/>
        <v>0</v>
      </c>
      <c r="BL562" s="222">
        <f t="shared" si="1429"/>
        <v>0</v>
      </c>
      <c r="BM562" s="222">
        <f t="shared" si="1430"/>
        <v>0</v>
      </c>
      <c r="BN562" s="222">
        <f t="shared" si="1431"/>
        <v>0</v>
      </c>
      <c r="BO562" s="222">
        <f t="shared" si="1432"/>
        <v>0</v>
      </c>
      <c r="BP562" s="222">
        <f t="shared" si="1433"/>
        <v>0</v>
      </c>
      <c r="BQ562" s="222">
        <f t="shared" si="1434"/>
        <v>0</v>
      </c>
      <c r="BR562" s="222">
        <f t="shared" si="1435"/>
        <v>0</v>
      </c>
      <c r="BS562" s="222">
        <f t="shared" si="1436"/>
        <v>0</v>
      </c>
      <c r="BT562" s="222">
        <f t="shared" si="1437"/>
        <v>0</v>
      </c>
      <c r="BU562" s="222">
        <f t="shared" si="1438"/>
        <v>0</v>
      </c>
      <c r="BV562" s="222">
        <f t="shared" si="1439"/>
        <v>0</v>
      </c>
      <c r="BW562" s="222">
        <f t="shared" si="1440"/>
        <v>0</v>
      </c>
      <c r="BX562" s="222">
        <f t="shared" si="1441"/>
        <v>0</v>
      </c>
      <c r="BY562" s="222">
        <f t="shared" si="1442"/>
        <v>0</v>
      </c>
      <c r="BZ562" s="222">
        <f t="shared" si="1443"/>
        <v>0</v>
      </c>
      <c r="CA562" s="222">
        <f t="shared" si="1444"/>
        <v>0</v>
      </c>
      <c r="CB562" s="222">
        <f t="shared" si="1445"/>
        <v>0</v>
      </c>
      <c r="CC562" s="222">
        <f t="shared" si="1446"/>
        <v>0</v>
      </c>
      <c r="CD562" s="222">
        <f t="shared" si="1447"/>
        <v>0</v>
      </c>
      <c r="CE562" s="222">
        <f t="shared" si="1448"/>
        <v>0</v>
      </c>
      <c r="CF562" s="222">
        <f t="shared" si="1449"/>
        <v>0</v>
      </c>
      <c r="CG562" s="222">
        <f t="shared" si="1450"/>
        <v>0</v>
      </c>
      <c r="CH562" s="222">
        <f t="shared" si="1451"/>
        <v>0</v>
      </c>
      <c r="CI562" s="222">
        <f t="shared" si="1452"/>
        <v>0</v>
      </c>
      <c r="CJ562" s="222">
        <f t="shared" si="1453"/>
        <v>0</v>
      </c>
      <c r="CK562" s="222">
        <f t="shared" si="1454"/>
        <v>0</v>
      </c>
      <c r="CL562" s="222">
        <f t="shared" si="1455"/>
        <v>0</v>
      </c>
      <c r="CM562" s="222">
        <f t="shared" si="1456"/>
        <v>0</v>
      </c>
      <c r="CN562" s="222">
        <f t="shared" si="1457"/>
        <v>0</v>
      </c>
      <c r="CO562" s="222">
        <f t="shared" si="1458"/>
        <v>0</v>
      </c>
      <c r="CP562" s="222">
        <f t="shared" si="1459"/>
        <v>0</v>
      </c>
      <c r="CQ562" s="222">
        <f t="shared" si="1460"/>
        <v>0</v>
      </c>
      <c r="CR562" s="222">
        <f t="shared" si="1461"/>
        <v>0</v>
      </c>
      <c r="CS562" s="222">
        <f t="shared" si="1462"/>
        <v>0</v>
      </c>
      <c r="CT562" s="222">
        <f t="shared" si="1463"/>
        <v>0</v>
      </c>
      <c r="CU562" s="222">
        <f t="shared" si="1464"/>
        <v>0</v>
      </c>
      <c r="CV562" s="222">
        <f t="shared" si="1465"/>
        <v>0</v>
      </c>
      <c r="CW562" s="222">
        <f t="shared" si="1466"/>
        <v>0</v>
      </c>
      <c r="CX562" s="222">
        <f t="shared" si="1467"/>
        <v>0</v>
      </c>
      <c r="CY562" s="222">
        <f t="shared" si="1468"/>
        <v>0</v>
      </c>
      <c r="CZ562" s="222">
        <f t="shared" si="1469"/>
        <v>0</v>
      </c>
      <c r="DA562" s="222">
        <f t="shared" si="1470"/>
        <v>0</v>
      </c>
      <c r="DB562" s="222">
        <f t="shared" si="1471"/>
        <v>0</v>
      </c>
      <c r="DC562" s="222">
        <f t="shared" si="1472"/>
        <v>0</v>
      </c>
      <c r="DD562" s="222">
        <f t="shared" si="1473"/>
        <v>0</v>
      </c>
      <c r="DE562" s="222">
        <f t="shared" si="1474"/>
        <v>0</v>
      </c>
      <c r="DF562" s="222">
        <f t="shared" si="1475"/>
        <v>0</v>
      </c>
      <c r="DG562" s="222">
        <f t="shared" si="1476"/>
        <v>0</v>
      </c>
      <c r="DH562" s="222">
        <f t="shared" si="1477"/>
        <v>0</v>
      </c>
      <c r="DI562" s="222">
        <f t="shared" si="1478"/>
        <v>0</v>
      </c>
      <c r="DJ562" s="222">
        <f t="shared" si="1479"/>
        <v>0</v>
      </c>
      <c r="DK562" s="222">
        <f t="shared" si="1480"/>
        <v>0</v>
      </c>
      <c r="DL562" s="222">
        <f t="shared" si="1481"/>
        <v>0</v>
      </c>
      <c r="DM562" s="222">
        <f t="shared" si="1482"/>
        <v>0</v>
      </c>
      <c r="DN562" s="222">
        <f t="shared" si="1483"/>
        <v>0</v>
      </c>
      <c r="DO562" s="222">
        <f t="shared" si="1484"/>
        <v>0</v>
      </c>
      <c r="DP562" s="222">
        <f t="shared" si="1485"/>
        <v>0</v>
      </c>
      <c r="DQ562" s="222">
        <f t="shared" si="1486"/>
        <v>0</v>
      </c>
      <c r="DR562" s="222">
        <f t="shared" si="1487"/>
        <v>0</v>
      </c>
      <c r="DS562" s="222">
        <f t="shared" si="1488"/>
        <v>0</v>
      </c>
      <c r="DT562" s="222">
        <f t="shared" si="1489"/>
        <v>0</v>
      </c>
      <c r="DU562" s="222">
        <f t="shared" si="1490"/>
        <v>0</v>
      </c>
      <c r="DV562" s="222">
        <f t="shared" si="1491"/>
        <v>0</v>
      </c>
      <c r="DW562" s="222">
        <f t="shared" si="1492"/>
        <v>0</v>
      </c>
      <c r="DX562" s="222">
        <f t="shared" si="1493"/>
        <v>0</v>
      </c>
      <c r="DY562" s="222">
        <f t="shared" si="1494"/>
        <v>0</v>
      </c>
      <c r="DZ562" s="222">
        <f t="shared" si="1495"/>
        <v>0</v>
      </c>
      <c r="EA562" s="222">
        <f t="shared" si="1496"/>
        <v>0</v>
      </c>
      <c r="EB562" s="222">
        <f t="shared" si="1497"/>
        <v>0</v>
      </c>
      <c r="EC562" s="222">
        <f t="shared" si="1498"/>
        <v>0</v>
      </c>
      <c r="ED562" s="222">
        <f t="shared" si="1499"/>
        <v>0</v>
      </c>
      <c r="EE562" s="222">
        <f t="shared" si="1500"/>
        <v>0</v>
      </c>
      <c r="EF562" s="222">
        <f t="shared" si="1501"/>
        <v>0</v>
      </c>
      <c r="EG562" s="222">
        <f t="shared" si="1502"/>
        <v>0</v>
      </c>
      <c r="EH562" s="222">
        <f t="shared" si="1503"/>
        <v>0</v>
      </c>
      <c r="EI562" s="222">
        <f t="shared" si="1504"/>
        <v>0</v>
      </c>
      <c r="EJ562" s="222">
        <f t="shared" si="1505"/>
        <v>0</v>
      </c>
      <c r="EK562" s="222">
        <f t="shared" si="1506"/>
        <v>0</v>
      </c>
      <c r="EL562" s="222">
        <f t="shared" si="1507"/>
        <v>0</v>
      </c>
      <c r="EM562" s="222">
        <f t="shared" si="1508"/>
        <v>0</v>
      </c>
      <c r="EN562" s="222">
        <f t="shared" si="1509"/>
        <v>0</v>
      </c>
      <c r="EO562" s="222">
        <f t="shared" si="1510"/>
        <v>0</v>
      </c>
      <c r="EP562" s="222">
        <f t="shared" si="1511"/>
        <v>0</v>
      </c>
      <c r="EQ562" s="222">
        <f t="shared" si="1512"/>
        <v>0</v>
      </c>
      <c r="ER562" s="222">
        <f t="shared" si="1513"/>
        <v>0</v>
      </c>
      <c r="ES562" s="222">
        <f t="shared" si="1514"/>
        <v>0</v>
      </c>
      <c r="ET562" s="222">
        <f t="shared" si="1515"/>
        <v>0</v>
      </c>
      <c r="EU562" s="222">
        <f t="shared" si="1516"/>
        <v>0</v>
      </c>
      <c r="EV562" s="222">
        <f t="shared" si="1517"/>
        <v>0</v>
      </c>
      <c r="EW562" s="222">
        <f t="shared" si="1518"/>
        <v>0</v>
      </c>
      <c r="EX562" s="222">
        <f t="shared" si="1519"/>
        <v>0</v>
      </c>
      <c r="EY562" s="222">
        <f t="shared" si="1520"/>
        <v>0</v>
      </c>
      <c r="EZ562" s="222">
        <f t="shared" si="1521"/>
        <v>0</v>
      </c>
      <c r="FA562" s="222">
        <f t="shared" si="1522"/>
        <v>0</v>
      </c>
      <c r="FB562" s="222">
        <f t="shared" si="1523"/>
        <v>0</v>
      </c>
      <c r="FC562" s="222">
        <f t="shared" si="1524"/>
        <v>0</v>
      </c>
      <c r="FD562" s="222">
        <f t="shared" si="1525"/>
        <v>0</v>
      </c>
      <c r="FE562" s="222">
        <f t="shared" si="1526"/>
        <v>0</v>
      </c>
      <c r="FF562" s="222">
        <f t="shared" si="1527"/>
        <v>0</v>
      </c>
      <c r="FG562" s="222">
        <f t="shared" si="1528"/>
        <v>0</v>
      </c>
      <c r="FH562" s="222">
        <f t="shared" si="1529"/>
        <v>0</v>
      </c>
      <c r="FI562" s="222">
        <f t="shared" si="1530"/>
        <v>0</v>
      </c>
      <c r="FJ562" s="222">
        <f t="shared" si="1531"/>
        <v>0</v>
      </c>
      <c r="FK562" s="222">
        <f t="shared" si="1532"/>
        <v>0</v>
      </c>
      <c r="FL562" s="222">
        <f t="shared" si="1533"/>
        <v>0</v>
      </c>
      <c r="FM562" s="222">
        <f t="shared" si="1534"/>
        <v>0</v>
      </c>
      <c r="FN562" s="222">
        <f t="shared" si="1535"/>
        <v>0</v>
      </c>
      <c r="FO562" s="222">
        <f t="shared" si="1536"/>
        <v>0</v>
      </c>
      <c r="FP562" s="222">
        <f t="shared" si="1537"/>
        <v>0</v>
      </c>
      <c r="FQ562" s="222">
        <f t="shared" si="1538"/>
        <v>0</v>
      </c>
      <c r="FR562" s="222">
        <f t="shared" si="1539"/>
        <v>0</v>
      </c>
      <c r="FS562" s="222">
        <f t="shared" si="1540"/>
        <v>0</v>
      </c>
      <c r="FT562" s="222">
        <f t="shared" si="1541"/>
        <v>0</v>
      </c>
      <c r="FU562" s="222">
        <f t="shared" si="1542"/>
        <v>0</v>
      </c>
      <c r="FV562" s="222">
        <f t="shared" si="1543"/>
        <v>0</v>
      </c>
      <c r="FW562" s="222">
        <f t="shared" si="1544"/>
        <v>0</v>
      </c>
      <c r="FX562" s="222">
        <f t="shared" si="1545"/>
        <v>0</v>
      </c>
      <c r="FY562" s="222">
        <f t="shared" si="1546"/>
        <v>0</v>
      </c>
      <c r="FZ562" s="222">
        <f t="shared" si="1547"/>
        <v>0</v>
      </c>
      <c r="GA562" s="222">
        <f t="shared" si="1548"/>
        <v>0</v>
      </c>
      <c r="GB562" s="222">
        <f t="shared" si="1549"/>
        <v>0</v>
      </c>
      <c r="GC562" s="222">
        <f t="shared" si="1550"/>
        <v>0</v>
      </c>
      <c r="GD562" s="222">
        <f t="shared" si="1551"/>
        <v>0</v>
      </c>
      <c r="GE562" s="222">
        <f t="shared" si="1552"/>
        <v>0</v>
      </c>
      <c r="GF562" s="222">
        <f t="shared" si="1553"/>
        <v>0</v>
      </c>
      <c r="GG562" s="222">
        <f t="shared" si="1554"/>
        <v>0</v>
      </c>
      <c r="GH562" s="222">
        <f t="shared" si="1555"/>
        <v>0</v>
      </c>
      <c r="GI562" s="222">
        <f t="shared" si="1556"/>
        <v>0</v>
      </c>
      <c r="GJ562" s="222">
        <f t="shared" si="1557"/>
        <v>0</v>
      </c>
      <c r="GK562" s="222">
        <f t="shared" si="1558"/>
        <v>0</v>
      </c>
      <c r="GL562" s="222">
        <f t="shared" si="1559"/>
        <v>0</v>
      </c>
      <c r="GM562" s="222">
        <f t="shared" si="1560"/>
        <v>0</v>
      </c>
      <c r="GN562" s="222">
        <f t="shared" si="1561"/>
        <v>0</v>
      </c>
      <c r="GO562" s="222">
        <f t="shared" si="1562"/>
        <v>0</v>
      </c>
      <c r="GP562" s="222">
        <f t="shared" si="1563"/>
        <v>0</v>
      </c>
      <c r="GQ562" s="222">
        <f t="shared" si="1564"/>
        <v>0</v>
      </c>
      <c r="GR562" s="222">
        <f t="shared" si="1565"/>
        <v>0</v>
      </c>
      <c r="GS562" s="222">
        <f t="shared" si="1566"/>
        <v>0</v>
      </c>
      <c r="GT562" s="222">
        <f t="shared" si="1567"/>
        <v>0</v>
      </c>
      <c r="GU562" s="222">
        <f t="shared" si="1568"/>
        <v>0</v>
      </c>
      <c r="GV562" s="222">
        <f t="shared" si="1569"/>
        <v>0</v>
      </c>
      <c r="GW562" s="222">
        <f t="shared" si="1570"/>
        <v>0</v>
      </c>
      <c r="GX562" s="222">
        <f t="shared" si="1571"/>
        <v>0</v>
      </c>
      <c r="GY562" s="222">
        <f t="shared" si="1572"/>
        <v>0</v>
      </c>
      <c r="GZ562" s="222">
        <f t="shared" si="1573"/>
        <v>0</v>
      </c>
      <c r="HA562" s="222">
        <f t="shared" si="1574"/>
        <v>0</v>
      </c>
      <c r="HB562" s="222">
        <f t="shared" si="1575"/>
        <v>0</v>
      </c>
      <c r="HC562" s="222">
        <f t="shared" si="1576"/>
        <v>0</v>
      </c>
      <c r="HD562" s="222">
        <f t="shared" si="1577"/>
        <v>0</v>
      </c>
      <c r="HE562" s="222">
        <f t="shared" si="1578"/>
        <v>0</v>
      </c>
      <c r="HF562" s="222">
        <f t="shared" si="1579"/>
        <v>0</v>
      </c>
      <c r="HG562" s="222">
        <f t="shared" si="1580"/>
        <v>0</v>
      </c>
      <c r="HH562" s="222">
        <f t="shared" si="1581"/>
        <v>0</v>
      </c>
      <c r="HI562" s="222">
        <f t="shared" si="1582"/>
        <v>0</v>
      </c>
      <c r="HJ562" s="222">
        <f t="shared" si="1583"/>
        <v>0</v>
      </c>
      <c r="HK562" s="222">
        <f t="shared" si="1584"/>
        <v>0</v>
      </c>
      <c r="HL562" s="222">
        <f t="shared" si="1585"/>
        <v>0</v>
      </c>
      <c r="HM562" s="222">
        <f t="shared" si="1586"/>
        <v>0</v>
      </c>
      <c r="HN562" s="222">
        <f t="shared" si="1587"/>
        <v>0</v>
      </c>
      <c r="HO562" s="222">
        <f t="shared" si="1588"/>
        <v>0</v>
      </c>
      <c r="HP562" s="222">
        <f t="shared" si="1589"/>
        <v>0</v>
      </c>
      <c r="HQ562" s="222">
        <f t="shared" si="1590"/>
        <v>0</v>
      </c>
      <c r="HR562" s="222">
        <f t="shared" si="1591"/>
        <v>0</v>
      </c>
      <c r="HS562" s="222">
        <f t="shared" si="1592"/>
        <v>0</v>
      </c>
      <c r="HT562" s="222">
        <f t="shared" si="1593"/>
        <v>0</v>
      </c>
      <c r="HU562" s="222">
        <f t="shared" si="1594"/>
        <v>0</v>
      </c>
      <c r="HV562" s="222">
        <f t="shared" si="1595"/>
        <v>0</v>
      </c>
      <c r="HW562" s="222">
        <f t="shared" si="1596"/>
        <v>0</v>
      </c>
      <c r="HX562" s="222">
        <f t="shared" si="1597"/>
        <v>0</v>
      </c>
      <c r="HY562" s="222">
        <f t="shared" si="1598"/>
        <v>0</v>
      </c>
      <c r="HZ562" s="222">
        <f t="shared" si="1599"/>
        <v>0</v>
      </c>
      <c r="IA562" s="222">
        <f t="shared" si="1600"/>
        <v>0</v>
      </c>
      <c r="IB562" s="222">
        <f t="shared" si="1601"/>
        <v>0</v>
      </c>
      <c r="IC562" s="222">
        <f t="shared" si="1602"/>
        <v>0</v>
      </c>
      <c r="ID562" s="222">
        <f t="shared" si="1603"/>
        <v>0</v>
      </c>
      <c r="IE562" s="222">
        <f t="shared" si="1604"/>
        <v>0</v>
      </c>
      <c r="IF562" s="222">
        <f t="shared" si="1605"/>
        <v>0</v>
      </c>
      <c r="IG562" s="222">
        <f t="shared" si="1606"/>
        <v>0</v>
      </c>
      <c r="IH562" s="222">
        <f t="shared" si="1607"/>
        <v>0</v>
      </c>
      <c r="II562" s="222">
        <f t="shared" si="1608"/>
        <v>0</v>
      </c>
      <c r="IJ562" s="222">
        <f t="shared" si="1609"/>
        <v>0</v>
      </c>
      <c r="IK562" s="222">
        <f t="shared" si="1610"/>
        <v>0</v>
      </c>
      <c r="IL562" s="222">
        <f t="shared" si="1611"/>
        <v>0</v>
      </c>
      <c r="IM562" s="222">
        <f t="shared" si="1612"/>
        <v>0</v>
      </c>
      <c r="IN562" s="222">
        <f t="shared" si="1613"/>
        <v>0</v>
      </c>
      <c r="IO562" s="222">
        <f t="shared" si="1614"/>
        <v>0</v>
      </c>
      <c r="IP562" s="222">
        <f t="shared" si="1615"/>
        <v>0</v>
      </c>
      <c r="IQ562" s="222">
        <f t="shared" si="1616"/>
        <v>0</v>
      </c>
      <c r="IR562" s="222">
        <f t="shared" si="1617"/>
        <v>0</v>
      </c>
      <c r="IS562" s="222">
        <f t="shared" si="1618"/>
        <v>0</v>
      </c>
      <c r="IT562" s="222">
        <f t="shared" si="1619"/>
        <v>0</v>
      </c>
      <c r="IU562" s="222">
        <f t="shared" si="1620"/>
        <v>0</v>
      </c>
      <c r="IV562" s="222">
        <f t="shared" si="1621"/>
        <v>0</v>
      </c>
      <c r="IW562" s="222">
        <f t="shared" si="1622"/>
        <v>0</v>
      </c>
      <c r="IX562" s="222">
        <f t="shared" si="1623"/>
        <v>0</v>
      </c>
      <c r="IY562" s="222">
        <f t="shared" si="1624"/>
        <v>0</v>
      </c>
      <c r="IZ562" s="222">
        <f t="shared" si="1625"/>
        <v>0</v>
      </c>
      <c r="JA562" s="222">
        <f t="shared" si="1626"/>
        <v>0</v>
      </c>
      <c r="JB562" s="222">
        <f t="shared" si="1627"/>
        <v>0</v>
      </c>
    </row>
    <row r="563" spans="2:262">
      <c r="B563" s="230">
        <v>202</v>
      </c>
      <c r="C563" s="229">
        <f t="shared" si="1628"/>
        <v>3.9453125000000018E-3</v>
      </c>
      <c r="D563" s="226">
        <f t="shared" ca="1" si="1371"/>
        <v>17.999999999919538</v>
      </c>
      <c r="E563" s="225">
        <f ca="1">GZ361</f>
        <v>-8.0461479508837226E-11</v>
      </c>
      <c r="F563" s="224">
        <v>202</v>
      </c>
      <c r="G563" s="222">
        <f t="shared" si="1372"/>
        <v>0</v>
      </c>
      <c r="H563" s="222">
        <f t="shared" si="1373"/>
        <v>0</v>
      </c>
      <c r="I563" s="222">
        <f t="shared" si="1374"/>
        <v>0</v>
      </c>
      <c r="J563" s="222">
        <f t="shared" si="1375"/>
        <v>0</v>
      </c>
      <c r="K563" s="222">
        <f t="shared" si="1376"/>
        <v>0</v>
      </c>
      <c r="L563" s="222">
        <f t="shared" si="1377"/>
        <v>0</v>
      </c>
      <c r="M563" s="222">
        <f t="shared" si="1378"/>
        <v>0</v>
      </c>
      <c r="N563" s="222">
        <f t="shared" si="1379"/>
        <v>0</v>
      </c>
      <c r="O563" s="222">
        <f t="shared" si="1380"/>
        <v>0</v>
      </c>
      <c r="P563" s="222">
        <f t="shared" si="1381"/>
        <v>0</v>
      </c>
      <c r="Q563" s="222">
        <f t="shared" si="1382"/>
        <v>0</v>
      </c>
      <c r="R563" s="222">
        <f t="shared" si="1383"/>
        <v>0</v>
      </c>
      <c r="S563" s="222">
        <f t="shared" si="1384"/>
        <v>0</v>
      </c>
      <c r="T563" s="222">
        <f t="shared" si="1385"/>
        <v>0</v>
      </c>
      <c r="U563" s="222">
        <f t="shared" si="1386"/>
        <v>0</v>
      </c>
      <c r="V563" s="222">
        <f t="shared" si="1387"/>
        <v>0</v>
      </c>
      <c r="W563" s="222">
        <f t="shared" si="1388"/>
        <v>0</v>
      </c>
      <c r="X563" s="222">
        <f t="shared" si="1389"/>
        <v>0</v>
      </c>
      <c r="Y563" s="222">
        <f t="shared" si="1390"/>
        <v>0</v>
      </c>
      <c r="Z563" s="222">
        <f t="shared" si="1391"/>
        <v>0</v>
      </c>
      <c r="AA563" s="222">
        <f t="shared" si="1392"/>
        <v>0</v>
      </c>
      <c r="AB563" s="222">
        <f t="shared" si="1393"/>
        <v>0</v>
      </c>
      <c r="AC563" s="222">
        <f t="shared" si="1394"/>
        <v>0</v>
      </c>
      <c r="AD563" s="222">
        <f t="shared" si="1395"/>
        <v>0</v>
      </c>
      <c r="AE563" s="222">
        <f t="shared" si="1396"/>
        <v>0</v>
      </c>
      <c r="AF563" s="222">
        <f t="shared" si="1397"/>
        <v>0</v>
      </c>
      <c r="AG563" s="222">
        <f t="shared" si="1398"/>
        <v>0</v>
      </c>
      <c r="AH563" s="222">
        <f t="shared" si="1399"/>
        <v>0</v>
      </c>
      <c r="AI563" s="222">
        <f t="shared" si="1400"/>
        <v>0</v>
      </c>
      <c r="AJ563" s="222">
        <f t="shared" si="1401"/>
        <v>0</v>
      </c>
      <c r="AK563" s="222">
        <f t="shared" si="1402"/>
        <v>0</v>
      </c>
      <c r="AL563" s="222">
        <f t="shared" si="1403"/>
        <v>0</v>
      </c>
      <c r="AM563" s="222">
        <f t="shared" si="1404"/>
        <v>0</v>
      </c>
      <c r="AN563" s="222">
        <f t="shared" si="1405"/>
        <v>0</v>
      </c>
      <c r="AO563" s="222">
        <f t="shared" si="1406"/>
        <v>0</v>
      </c>
      <c r="AP563" s="222">
        <f t="shared" si="1407"/>
        <v>0</v>
      </c>
      <c r="AQ563" s="222">
        <f t="shared" si="1408"/>
        <v>0</v>
      </c>
      <c r="AR563" s="222">
        <f t="shared" si="1409"/>
        <v>0</v>
      </c>
      <c r="AS563" s="222">
        <f t="shared" si="1410"/>
        <v>0</v>
      </c>
      <c r="AT563" s="222">
        <f t="shared" si="1411"/>
        <v>0</v>
      </c>
      <c r="AU563" s="222">
        <f t="shared" si="1412"/>
        <v>0</v>
      </c>
      <c r="AV563" s="222">
        <f t="shared" si="1413"/>
        <v>0</v>
      </c>
      <c r="AW563" s="222">
        <f t="shared" si="1414"/>
        <v>0</v>
      </c>
      <c r="AX563" s="222">
        <f t="shared" si="1415"/>
        <v>0</v>
      </c>
      <c r="AY563" s="222">
        <f t="shared" si="1416"/>
        <v>0</v>
      </c>
      <c r="AZ563" s="222">
        <f t="shared" si="1417"/>
        <v>0</v>
      </c>
      <c r="BA563" s="222">
        <f t="shared" si="1418"/>
        <v>0</v>
      </c>
      <c r="BB563" s="222">
        <f t="shared" si="1419"/>
        <v>0</v>
      </c>
      <c r="BC563" s="222">
        <f t="shared" si="1420"/>
        <v>0</v>
      </c>
      <c r="BD563" s="222">
        <f t="shared" si="1421"/>
        <v>0</v>
      </c>
      <c r="BE563" s="222">
        <f t="shared" si="1422"/>
        <v>0</v>
      </c>
      <c r="BF563" s="222">
        <f t="shared" si="1423"/>
        <v>0</v>
      </c>
      <c r="BG563" s="222">
        <f t="shared" si="1424"/>
        <v>0</v>
      </c>
      <c r="BH563" s="222">
        <f t="shared" si="1425"/>
        <v>0</v>
      </c>
      <c r="BI563" s="222">
        <f t="shared" si="1426"/>
        <v>0</v>
      </c>
      <c r="BJ563" s="222">
        <f t="shared" si="1427"/>
        <v>0</v>
      </c>
      <c r="BK563" s="222">
        <f t="shared" si="1428"/>
        <v>0</v>
      </c>
      <c r="BL563" s="222">
        <f t="shared" si="1429"/>
        <v>0</v>
      </c>
      <c r="BM563" s="222">
        <f t="shared" si="1430"/>
        <v>0</v>
      </c>
      <c r="BN563" s="222">
        <f t="shared" si="1431"/>
        <v>0</v>
      </c>
      <c r="BO563" s="222">
        <f t="shared" si="1432"/>
        <v>0</v>
      </c>
      <c r="BP563" s="222">
        <f t="shared" si="1433"/>
        <v>0</v>
      </c>
      <c r="BQ563" s="222">
        <f t="shared" si="1434"/>
        <v>0</v>
      </c>
      <c r="BR563" s="222">
        <f t="shared" si="1435"/>
        <v>0</v>
      </c>
      <c r="BS563" s="222">
        <f t="shared" si="1436"/>
        <v>0</v>
      </c>
      <c r="BT563" s="222">
        <f t="shared" si="1437"/>
        <v>0</v>
      </c>
      <c r="BU563" s="222">
        <f t="shared" si="1438"/>
        <v>0</v>
      </c>
      <c r="BV563" s="222">
        <f t="shared" si="1439"/>
        <v>0</v>
      </c>
      <c r="BW563" s="222">
        <f t="shared" si="1440"/>
        <v>0</v>
      </c>
      <c r="BX563" s="222">
        <f t="shared" si="1441"/>
        <v>0</v>
      </c>
      <c r="BY563" s="222">
        <f t="shared" si="1442"/>
        <v>0</v>
      </c>
      <c r="BZ563" s="222">
        <f t="shared" si="1443"/>
        <v>0</v>
      </c>
      <c r="CA563" s="222">
        <f t="shared" si="1444"/>
        <v>0</v>
      </c>
      <c r="CB563" s="222">
        <f t="shared" si="1445"/>
        <v>0</v>
      </c>
      <c r="CC563" s="222">
        <f t="shared" si="1446"/>
        <v>0</v>
      </c>
      <c r="CD563" s="222">
        <f t="shared" si="1447"/>
        <v>0</v>
      </c>
      <c r="CE563" s="222">
        <f t="shared" si="1448"/>
        <v>0</v>
      </c>
      <c r="CF563" s="222">
        <f t="shared" si="1449"/>
        <v>0</v>
      </c>
      <c r="CG563" s="222">
        <f t="shared" si="1450"/>
        <v>0</v>
      </c>
      <c r="CH563" s="222">
        <f t="shared" si="1451"/>
        <v>0</v>
      </c>
      <c r="CI563" s="222">
        <f t="shared" si="1452"/>
        <v>0</v>
      </c>
      <c r="CJ563" s="222">
        <f t="shared" si="1453"/>
        <v>0</v>
      </c>
      <c r="CK563" s="222">
        <f t="shared" si="1454"/>
        <v>0</v>
      </c>
      <c r="CL563" s="222">
        <f t="shared" si="1455"/>
        <v>0</v>
      </c>
      <c r="CM563" s="222">
        <f t="shared" si="1456"/>
        <v>0</v>
      </c>
      <c r="CN563" s="222">
        <f t="shared" si="1457"/>
        <v>0</v>
      </c>
      <c r="CO563" s="222">
        <f t="shared" si="1458"/>
        <v>0</v>
      </c>
      <c r="CP563" s="222">
        <f t="shared" si="1459"/>
        <v>0</v>
      </c>
      <c r="CQ563" s="222">
        <f t="shared" si="1460"/>
        <v>0</v>
      </c>
      <c r="CR563" s="222">
        <f t="shared" si="1461"/>
        <v>0</v>
      </c>
      <c r="CS563" s="222">
        <f t="shared" si="1462"/>
        <v>0</v>
      </c>
      <c r="CT563" s="222">
        <f t="shared" si="1463"/>
        <v>0</v>
      </c>
      <c r="CU563" s="222">
        <f t="shared" si="1464"/>
        <v>0</v>
      </c>
      <c r="CV563" s="222">
        <f t="shared" si="1465"/>
        <v>0</v>
      </c>
      <c r="CW563" s="222">
        <f t="shared" si="1466"/>
        <v>0</v>
      </c>
      <c r="CX563" s="222">
        <f t="shared" si="1467"/>
        <v>0</v>
      </c>
      <c r="CY563" s="222">
        <f t="shared" si="1468"/>
        <v>0</v>
      </c>
      <c r="CZ563" s="222">
        <f t="shared" si="1469"/>
        <v>0</v>
      </c>
      <c r="DA563" s="222">
        <f t="shared" si="1470"/>
        <v>0</v>
      </c>
      <c r="DB563" s="222">
        <f t="shared" si="1471"/>
        <v>0</v>
      </c>
      <c r="DC563" s="222">
        <f t="shared" si="1472"/>
        <v>0</v>
      </c>
      <c r="DD563" s="222">
        <f t="shared" si="1473"/>
        <v>0</v>
      </c>
      <c r="DE563" s="222">
        <f t="shared" si="1474"/>
        <v>0</v>
      </c>
      <c r="DF563" s="222">
        <f t="shared" si="1475"/>
        <v>0</v>
      </c>
      <c r="DG563" s="222">
        <f t="shared" si="1476"/>
        <v>0</v>
      </c>
      <c r="DH563" s="222">
        <f t="shared" si="1477"/>
        <v>0</v>
      </c>
      <c r="DI563" s="222">
        <f t="shared" si="1478"/>
        <v>0</v>
      </c>
      <c r="DJ563" s="222">
        <f t="shared" si="1479"/>
        <v>0</v>
      </c>
      <c r="DK563" s="222">
        <f t="shared" si="1480"/>
        <v>0</v>
      </c>
      <c r="DL563" s="222">
        <f t="shared" si="1481"/>
        <v>0</v>
      </c>
      <c r="DM563" s="222">
        <f t="shared" si="1482"/>
        <v>0</v>
      </c>
      <c r="DN563" s="222">
        <f t="shared" si="1483"/>
        <v>0</v>
      </c>
      <c r="DO563" s="222">
        <f t="shared" si="1484"/>
        <v>0</v>
      </c>
      <c r="DP563" s="222">
        <f t="shared" si="1485"/>
        <v>0</v>
      </c>
      <c r="DQ563" s="222">
        <f t="shared" si="1486"/>
        <v>0</v>
      </c>
      <c r="DR563" s="222">
        <f t="shared" si="1487"/>
        <v>0</v>
      </c>
      <c r="DS563" s="222">
        <f t="shared" si="1488"/>
        <v>0</v>
      </c>
      <c r="DT563" s="222">
        <f t="shared" si="1489"/>
        <v>0</v>
      </c>
      <c r="DU563" s="222">
        <f t="shared" si="1490"/>
        <v>0</v>
      </c>
      <c r="DV563" s="222">
        <f t="shared" si="1491"/>
        <v>0</v>
      </c>
      <c r="DW563" s="222">
        <f t="shared" si="1492"/>
        <v>0</v>
      </c>
      <c r="DX563" s="222">
        <f t="shared" si="1493"/>
        <v>0</v>
      </c>
      <c r="DY563" s="222">
        <f t="shared" si="1494"/>
        <v>0</v>
      </c>
      <c r="DZ563" s="222">
        <f t="shared" si="1495"/>
        <v>0</v>
      </c>
      <c r="EA563" s="222">
        <f t="shared" si="1496"/>
        <v>0</v>
      </c>
      <c r="EB563" s="222">
        <f t="shared" si="1497"/>
        <v>0</v>
      </c>
      <c r="EC563" s="222">
        <f t="shared" si="1498"/>
        <v>0</v>
      </c>
      <c r="ED563" s="222">
        <f t="shared" si="1499"/>
        <v>0</v>
      </c>
      <c r="EE563" s="222">
        <f t="shared" si="1500"/>
        <v>0</v>
      </c>
      <c r="EF563" s="222">
        <f t="shared" si="1501"/>
        <v>0</v>
      </c>
      <c r="EG563" s="222">
        <f t="shared" si="1502"/>
        <v>0</v>
      </c>
      <c r="EH563" s="222">
        <f t="shared" si="1503"/>
        <v>0</v>
      </c>
      <c r="EI563" s="222">
        <f t="shared" si="1504"/>
        <v>0</v>
      </c>
      <c r="EJ563" s="222">
        <f t="shared" si="1505"/>
        <v>0</v>
      </c>
      <c r="EK563" s="222">
        <f t="shared" si="1506"/>
        <v>0</v>
      </c>
      <c r="EL563" s="222">
        <f t="shared" si="1507"/>
        <v>0</v>
      </c>
      <c r="EM563" s="222">
        <f t="shared" si="1508"/>
        <v>0</v>
      </c>
      <c r="EN563" s="222">
        <f t="shared" si="1509"/>
        <v>0</v>
      </c>
      <c r="EO563" s="222">
        <f t="shared" si="1510"/>
        <v>0</v>
      </c>
      <c r="EP563" s="222">
        <f t="shared" si="1511"/>
        <v>0</v>
      </c>
      <c r="EQ563" s="222">
        <f t="shared" si="1512"/>
        <v>0</v>
      </c>
      <c r="ER563" s="222">
        <f t="shared" si="1513"/>
        <v>0</v>
      </c>
      <c r="ES563" s="222">
        <f t="shared" si="1514"/>
        <v>0</v>
      </c>
      <c r="ET563" s="222">
        <f t="shared" si="1515"/>
        <v>0</v>
      </c>
      <c r="EU563" s="222">
        <f t="shared" si="1516"/>
        <v>0</v>
      </c>
      <c r="EV563" s="222">
        <f t="shared" si="1517"/>
        <v>0</v>
      </c>
      <c r="EW563" s="222">
        <f t="shared" si="1518"/>
        <v>0</v>
      </c>
      <c r="EX563" s="222">
        <f t="shared" si="1519"/>
        <v>0</v>
      </c>
      <c r="EY563" s="222">
        <f t="shared" si="1520"/>
        <v>0</v>
      </c>
      <c r="EZ563" s="222">
        <f t="shared" si="1521"/>
        <v>0</v>
      </c>
      <c r="FA563" s="222">
        <f t="shared" si="1522"/>
        <v>0</v>
      </c>
      <c r="FB563" s="222">
        <f t="shared" si="1523"/>
        <v>0</v>
      </c>
      <c r="FC563" s="222">
        <f t="shared" si="1524"/>
        <v>0</v>
      </c>
      <c r="FD563" s="222">
        <f t="shared" si="1525"/>
        <v>0</v>
      </c>
      <c r="FE563" s="222">
        <f t="shared" si="1526"/>
        <v>0</v>
      </c>
      <c r="FF563" s="222">
        <f t="shared" si="1527"/>
        <v>0</v>
      </c>
      <c r="FG563" s="222">
        <f t="shared" si="1528"/>
        <v>0</v>
      </c>
      <c r="FH563" s="222">
        <f t="shared" si="1529"/>
        <v>0</v>
      </c>
      <c r="FI563" s="222">
        <f t="shared" si="1530"/>
        <v>0</v>
      </c>
      <c r="FJ563" s="222">
        <f t="shared" si="1531"/>
        <v>0</v>
      </c>
      <c r="FK563" s="222">
        <f t="shared" si="1532"/>
        <v>0</v>
      </c>
      <c r="FL563" s="222">
        <f t="shared" si="1533"/>
        <v>0</v>
      </c>
      <c r="FM563" s="222">
        <f t="shared" si="1534"/>
        <v>0</v>
      </c>
      <c r="FN563" s="222">
        <f t="shared" si="1535"/>
        <v>0</v>
      </c>
      <c r="FO563" s="222">
        <f t="shared" si="1536"/>
        <v>0</v>
      </c>
      <c r="FP563" s="222">
        <f t="shared" si="1537"/>
        <v>0</v>
      </c>
      <c r="FQ563" s="222">
        <f t="shared" si="1538"/>
        <v>0</v>
      </c>
      <c r="FR563" s="222">
        <f t="shared" si="1539"/>
        <v>0</v>
      </c>
      <c r="FS563" s="222">
        <f t="shared" si="1540"/>
        <v>0</v>
      </c>
      <c r="FT563" s="222">
        <f t="shared" si="1541"/>
        <v>0</v>
      </c>
      <c r="FU563" s="222">
        <f t="shared" si="1542"/>
        <v>0</v>
      </c>
      <c r="FV563" s="222">
        <f t="shared" si="1543"/>
        <v>0</v>
      </c>
      <c r="FW563" s="222">
        <f t="shared" si="1544"/>
        <v>0</v>
      </c>
      <c r="FX563" s="222">
        <f t="shared" si="1545"/>
        <v>0</v>
      </c>
      <c r="FY563" s="222">
        <f t="shared" si="1546"/>
        <v>0</v>
      </c>
      <c r="FZ563" s="222">
        <f t="shared" si="1547"/>
        <v>0</v>
      </c>
      <c r="GA563" s="222">
        <f t="shared" si="1548"/>
        <v>0</v>
      </c>
      <c r="GB563" s="222">
        <f t="shared" si="1549"/>
        <v>0</v>
      </c>
      <c r="GC563" s="222">
        <f t="shared" si="1550"/>
        <v>0</v>
      </c>
      <c r="GD563" s="222">
        <f t="shared" si="1551"/>
        <v>0</v>
      </c>
      <c r="GE563" s="222">
        <f t="shared" si="1552"/>
        <v>0</v>
      </c>
      <c r="GF563" s="222">
        <f t="shared" si="1553"/>
        <v>0</v>
      </c>
      <c r="GG563" s="222">
        <f t="shared" si="1554"/>
        <v>0</v>
      </c>
      <c r="GH563" s="222">
        <f t="shared" si="1555"/>
        <v>0</v>
      </c>
      <c r="GI563" s="222">
        <f t="shared" si="1556"/>
        <v>0</v>
      </c>
      <c r="GJ563" s="222">
        <f t="shared" si="1557"/>
        <v>0</v>
      </c>
      <c r="GK563" s="222">
        <f t="shared" si="1558"/>
        <v>0</v>
      </c>
      <c r="GL563" s="222">
        <f t="shared" si="1559"/>
        <v>0</v>
      </c>
      <c r="GM563" s="222">
        <f t="shared" si="1560"/>
        <v>0</v>
      </c>
      <c r="GN563" s="222">
        <f t="shared" si="1561"/>
        <v>0</v>
      </c>
      <c r="GO563" s="222">
        <f t="shared" si="1562"/>
        <v>0</v>
      </c>
      <c r="GP563" s="222">
        <f t="shared" si="1563"/>
        <v>0</v>
      </c>
      <c r="GQ563" s="222">
        <f t="shared" si="1564"/>
        <v>0</v>
      </c>
      <c r="GR563" s="222">
        <f t="shared" si="1565"/>
        <v>0</v>
      </c>
      <c r="GS563" s="222">
        <f t="shared" si="1566"/>
        <v>0</v>
      </c>
      <c r="GT563" s="222">
        <f t="shared" si="1567"/>
        <v>0</v>
      </c>
      <c r="GU563" s="222">
        <f t="shared" si="1568"/>
        <v>0</v>
      </c>
      <c r="GV563" s="222">
        <f t="shared" si="1569"/>
        <v>0</v>
      </c>
      <c r="GW563" s="222">
        <f t="shared" si="1570"/>
        <v>0</v>
      </c>
      <c r="GX563" s="222">
        <f t="shared" si="1571"/>
        <v>0</v>
      </c>
      <c r="GY563" s="222">
        <f t="shared" si="1572"/>
        <v>0</v>
      </c>
      <c r="GZ563" s="222">
        <f t="shared" si="1573"/>
        <v>0</v>
      </c>
      <c r="HA563" s="222">
        <f t="shared" si="1574"/>
        <v>0</v>
      </c>
      <c r="HB563" s="222">
        <f t="shared" si="1575"/>
        <v>0</v>
      </c>
      <c r="HC563" s="222">
        <f t="shared" si="1576"/>
        <v>0</v>
      </c>
      <c r="HD563" s="222">
        <f t="shared" si="1577"/>
        <v>0</v>
      </c>
      <c r="HE563" s="222">
        <f t="shared" si="1578"/>
        <v>0</v>
      </c>
      <c r="HF563" s="222">
        <f t="shared" si="1579"/>
        <v>0</v>
      </c>
      <c r="HG563" s="222">
        <f t="shared" si="1580"/>
        <v>0</v>
      </c>
      <c r="HH563" s="222">
        <f t="shared" si="1581"/>
        <v>0</v>
      </c>
      <c r="HI563" s="222">
        <f t="shared" si="1582"/>
        <v>0</v>
      </c>
      <c r="HJ563" s="222">
        <f t="shared" si="1583"/>
        <v>0</v>
      </c>
      <c r="HK563" s="222">
        <f t="shared" si="1584"/>
        <v>0</v>
      </c>
      <c r="HL563" s="222">
        <f t="shared" si="1585"/>
        <v>0</v>
      </c>
      <c r="HM563" s="222">
        <f t="shared" si="1586"/>
        <v>0</v>
      </c>
      <c r="HN563" s="222">
        <f t="shared" si="1587"/>
        <v>0</v>
      </c>
      <c r="HO563" s="222">
        <f t="shared" si="1588"/>
        <v>0</v>
      </c>
      <c r="HP563" s="222">
        <f t="shared" si="1589"/>
        <v>0</v>
      </c>
      <c r="HQ563" s="222">
        <f t="shared" si="1590"/>
        <v>0</v>
      </c>
      <c r="HR563" s="222">
        <f t="shared" si="1591"/>
        <v>0</v>
      </c>
      <c r="HS563" s="222">
        <f t="shared" si="1592"/>
        <v>0</v>
      </c>
      <c r="HT563" s="222">
        <f t="shared" si="1593"/>
        <v>0</v>
      </c>
      <c r="HU563" s="222">
        <f t="shared" si="1594"/>
        <v>0</v>
      </c>
      <c r="HV563" s="222">
        <f t="shared" si="1595"/>
        <v>0</v>
      </c>
      <c r="HW563" s="222">
        <f t="shared" si="1596"/>
        <v>0</v>
      </c>
      <c r="HX563" s="222">
        <f t="shared" si="1597"/>
        <v>0</v>
      </c>
      <c r="HY563" s="222">
        <f t="shared" si="1598"/>
        <v>0</v>
      </c>
      <c r="HZ563" s="222">
        <f t="shared" si="1599"/>
        <v>0</v>
      </c>
      <c r="IA563" s="222">
        <f t="shared" si="1600"/>
        <v>0</v>
      </c>
      <c r="IB563" s="222">
        <f t="shared" si="1601"/>
        <v>0</v>
      </c>
      <c r="IC563" s="222">
        <f t="shared" si="1602"/>
        <v>0</v>
      </c>
      <c r="ID563" s="222">
        <f t="shared" si="1603"/>
        <v>0</v>
      </c>
      <c r="IE563" s="222">
        <f t="shared" si="1604"/>
        <v>0</v>
      </c>
      <c r="IF563" s="222">
        <f t="shared" si="1605"/>
        <v>0</v>
      </c>
      <c r="IG563" s="222">
        <f t="shared" si="1606"/>
        <v>0</v>
      </c>
      <c r="IH563" s="222">
        <f t="shared" si="1607"/>
        <v>0</v>
      </c>
      <c r="II563" s="222">
        <f t="shared" si="1608"/>
        <v>0</v>
      </c>
      <c r="IJ563" s="222">
        <f t="shared" si="1609"/>
        <v>0</v>
      </c>
      <c r="IK563" s="222">
        <f t="shared" si="1610"/>
        <v>0</v>
      </c>
      <c r="IL563" s="222">
        <f t="shared" si="1611"/>
        <v>0</v>
      </c>
      <c r="IM563" s="222">
        <f t="shared" si="1612"/>
        <v>0</v>
      </c>
      <c r="IN563" s="222">
        <f t="shared" si="1613"/>
        <v>0</v>
      </c>
      <c r="IO563" s="222">
        <f t="shared" si="1614"/>
        <v>0</v>
      </c>
      <c r="IP563" s="222">
        <f t="shared" si="1615"/>
        <v>0</v>
      </c>
      <c r="IQ563" s="222">
        <f t="shared" si="1616"/>
        <v>0</v>
      </c>
      <c r="IR563" s="222">
        <f t="shared" si="1617"/>
        <v>0</v>
      </c>
      <c r="IS563" s="222">
        <f t="shared" si="1618"/>
        <v>0</v>
      </c>
      <c r="IT563" s="222">
        <f t="shared" si="1619"/>
        <v>0</v>
      </c>
      <c r="IU563" s="222">
        <f t="shared" si="1620"/>
        <v>0</v>
      </c>
      <c r="IV563" s="222">
        <f t="shared" si="1621"/>
        <v>0</v>
      </c>
      <c r="IW563" s="222">
        <f t="shared" si="1622"/>
        <v>0</v>
      </c>
      <c r="IX563" s="222">
        <f t="shared" si="1623"/>
        <v>0</v>
      </c>
      <c r="IY563" s="222">
        <f t="shared" si="1624"/>
        <v>0</v>
      </c>
      <c r="IZ563" s="222">
        <f t="shared" si="1625"/>
        <v>0</v>
      </c>
      <c r="JA563" s="222">
        <f t="shared" si="1626"/>
        <v>0</v>
      </c>
      <c r="JB563" s="222">
        <f t="shared" si="1627"/>
        <v>0</v>
      </c>
    </row>
    <row r="564" spans="2:262">
      <c r="B564" s="230">
        <v>203</v>
      </c>
      <c r="C564" s="229">
        <f t="shared" si="1628"/>
        <v>3.9648437500000014E-3</v>
      </c>
      <c r="D564" s="226">
        <f t="shared" ca="1" si="1371"/>
        <v>17.999999999900055</v>
      </c>
      <c r="E564" s="225">
        <f ca="1">HA361</f>
        <v>-9.9945034143324089E-11</v>
      </c>
      <c r="F564" s="224">
        <v>203</v>
      </c>
      <c r="G564" s="222">
        <f t="shared" si="1372"/>
        <v>0</v>
      </c>
      <c r="H564" s="222">
        <f t="shared" si="1373"/>
        <v>0</v>
      </c>
      <c r="I564" s="222">
        <f t="shared" si="1374"/>
        <v>0</v>
      </c>
      <c r="J564" s="222">
        <f t="shared" si="1375"/>
        <v>0</v>
      </c>
      <c r="K564" s="222">
        <f t="shared" si="1376"/>
        <v>0</v>
      </c>
      <c r="L564" s="222">
        <f t="shared" si="1377"/>
        <v>0</v>
      </c>
      <c r="M564" s="222">
        <f t="shared" si="1378"/>
        <v>0</v>
      </c>
      <c r="N564" s="222">
        <f t="shared" si="1379"/>
        <v>0</v>
      </c>
      <c r="O564" s="222">
        <f t="shared" si="1380"/>
        <v>0</v>
      </c>
      <c r="P564" s="222">
        <f t="shared" si="1381"/>
        <v>0</v>
      </c>
      <c r="Q564" s="222">
        <f t="shared" si="1382"/>
        <v>0</v>
      </c>
      <c r="R564" s="222">
        <f t="shared" si="1383"/>
        <v>0</v>
      </c>
      <c r="S564" s="222">
        <f t="shared" si="1384"/>
        <v>0</v>
      </c>
      <c r="T564" s="222">
        <f t="shared" si="1385"/>
        <v>0</v>
      </c>
      <c r="U564" s="222">
        <f t="shared" si="1386"/>
        <v>0</v>
      </c>
      <c r="V564" s="222">
        <f t="shared" si="1387"/>
        <v>0</v>
      </c>
      <c r="W564" s="222">
        <f t="shared" si="1388"/>
        <v>0</v>
      </c>
      <c r="X564" s="222">
        <f t="shared" si="1389"/>
        <v>0</v>
      </c>
      <c r="Y564" s="222">
        <f t="shared" si="1390"/>
        <v>0</v>
      </c>
      <c r="Z564" s="222">
        <f t="shared" si="1391"/>
        <v>0</v>
      </c>
      <c r="AA564" s="222">
        <f t="shared" si="1392"/>
        <v>0</v>
      </c>
      <c r="AB564" s="222">
        <f t="shared" si="1393"/>
        <v>0</v>
      </c>
      <c r="AC564" s="222">
        <f t="shared" si="1394"/>
        <v>0</v>
      </c>
      <c r="AD564" s="222">
        <f t="shared" si="1395"/>
        <v>0</v>
      </c>
      <c r="AE564" s="222">
        <f t="shared" si="1396"/>
        <v>0</v>
      </c>
      <c r="AF564" s="222">
        <f t="shared" si="1397"/>
        <v>0</v>
      </c>
      <c r="AG564" s="222">
        <f t="shared" si="1398"/>
        <v>0</v>
      </c>
      <c r="AH564" s="222">
        <f t="shared" si="1399"/>
        <v>0</v>
      </c>
      <c r="AI564" s="222">
        <f t="shared" si="1400"/>
        <v>0</v>
      </c>
      <c r="AJ564" s="222">
        <f t="shared" si="1401"/>
        <v>0</v>
      </c>
      <c r="AK564" s="222">
        <f t="shared" si="1402"/>
        <v>0</v>
      </c>
      <c r="AL564" s="222">
        <f t="shared" si="1403"/>
        <v>0</v>
      </c>
      <c r="AM564" s="222">
        <f t="shared" si="1404"/>
        <v>0</v>
      </c>
      <c r="AN564" s="222">
        <f t="shared" si="1405"/>
        <v>0</v>
      </c>
      <c r="AO564" s="222">
        <f t="shared" si="1406"/>
        <v>0</v>
      </c>
      <c r="AP564" s="222">
        <f t="shared" si="1407"/>
        <v>0</v>
      </c>
      <c r="AQ564" s="222">
        <f t="shared" si="1408"/>
        <v>0</v>
      </c>
      <c r="AR564" s="222">
        <f t="shared" si="1409"/>
        <v>0</v>
      </c>
      <c r="AS564" s="222">
        <f t="shared" si="1410"/>
        <v>0</v>
      </c>
      <c r="AT564" s="222">
        <f t="shared" si="1411"/>
        <v>0</v>
      </c>
      <c r="AU564" s="222">
        <f t="shared" si="1412"/>
        <v>0</v>
      </c>
      <c r="AV564" s="222">
        <f t="shared" si="1413"/>
        <v>0</v>
      </c>
      <c r="AW564" s="222">
        <f t="shared" si="1414"/>
        <v>0</v>
      </c>
      <c r="AX564" s="222">
        <f t="shared" si="1415"/>
        <v>0</v>
      </c>
      <c r="AY564" s="222">
        <f t="shared" si="1416"/>
        <v>0</v>
      </c>
      <c r="AZ564" s="222">
        <f t="shared" si="1417"/>
        <v>0</v>
      </c>
      <c r="BA564" s="222">
        <f t="shared" si="1418"/>
        <v>0</v>
      </c>
      <c r="BB564" s="222">
        <f t="shared" si="1419"/>
        <v>0</v>
      </c>
      <c r="BC564" s="222">
        <f t="shared" si="1420"/>
        <v>0</v>
      </c>
      <c r="BD564" s="222">
        <f t="shared" si="1421"/>
        <v>0</v>
      </c>
      <c r="BE564" s="222">
        <f t="shared" si="1422"/>
        <v>0</v>
      </c>
      <c r="BF564" s="222">
        <f t="shared" si="1423"/>
        <v>0</v>
      </c>
      <c r="BG564" s="222">
        <f t="shared" si="1424"/>
        <v>0</v>
      </c>
      <c r="BH564" s="222">
        <f t="shared" si="1425"/>
        <v>0</v>
      </c>
      <c r="BI564" s="222">
        <f t="shared" si="1426"/>
        <v>0</v>
      </c>
      <c r="BJ564" s="222">
        <f t="shared" si="1427"/>
        <v>0</v>
      </c>
      <c r="BK564" s="222">
        <f t="shared" si="1428"/>
        <v>0</v>
      </c>
      <c r="BL564" s="222">
        <f t="shared" si="1429"/>
        <v>0</v>
      </c>
      <c r="BM564" s="222">
        <f t="shared" si="1430"/>
        <v>0</v>
      </c>
      <c r="BN564" s="222">
        <f t="shared" si="1431"/>
        <v>0</v>
      </c>
      <c r="BO564" s="222">
        <f t="shared" si="1432"/>
        <v>0</v>
      </c>
      <c r="BP564" s="222">
        <f t="shared" si="1433"/>
        <v>0</v>
      </c>
      <c r="BQ564" s="222">
        <f t="shared" si="1434"/>
        <v>0</v>
      </c>
      <c r="BR564" s="222">
        <f t="shared" si="1435"/>
        <v>0</v>
      </c>
      <c r="BS564" s="222">
        <f t="shared" si="1436"/>
        <v>0</v>
      </c>
      <c r="BT564" s="222">
        <f t="shared" si="1437"/>
        <v>0</v>
      </c>
      <c r="BU564" s="222">
        <f t="shared" si="1438"/>
        <v>0</v>
      </c>
      <c r="BV564" s="222">
        <f t="shared" si="1439"/>
        <v>0</v>
      </c>
      <c r="BW564" s="222">
        <f t="shared" si="1440"/>
        <v>0</v>
      </c>
      <c r="BX564" s="222">
        <f t="shared" si="1441"/>
        <v>0</v>
      </c>
      <c r="BY564" s="222">
        <f t="shared" si="1442"/>
        <v>0</v>
      </c>
      <c r="BZ564" s="222">
        <f t="shared" si="1443"/>
        <v>0</v>
      </c>
      <c r="CA564" s="222">
        <f t="shared" si="1444"/>
        <v>0</v>
      </c>
      <c r="CB564" s="222">
        <f t="shared" si="1445"/>
        <v>0</v>
      </c>
      <c r="CC564" s="222">
        <f t="shared" si="1446"/>
        <v>0</v>
      </c>
      <c r="CD564" s="222">
        <f t="shared" si="1447"/>
        <v>0</v>
      </c>
      <c r="CE564" s="222">
        <f t="shared" si="1448"/>
        <v>0</v>
      </c>
      <c r="CF564" s="222">
        <f t="shared" si="1449"/>
        <v>0</v>
      </c>
      <c r="CG564" s="222">
        <f t="shared" si="1450"/>
        <v>0</v>
      </c>
      <c r="CH564" s="222">
        <f t="shared" si="1451"/>
        <v>0</v>
      </c>
      <c r="CI564" s="222">
        <f t="shared" si="1452"/>
        <v>0</v>
      </c>
      <c r="CJ564" s="222">
        <f t="shared" si="1453"/>
        <v>0</v>
      </c>
      <c r="CK564" s="222">
        <f t="shared" si="1454"/>
        <v>0</v>
      </c>
      <c r="CL564" s="222">
        <f t="shared" si="1455"/>
        <v>0</v>
      </c>
      <c r="CM564" s="222">
        <f t="shared" si="1456"/>
        <v>0</v>
      </c>
      <c r="CN564" s="222">
        <f t="shared" si="1457"/>
        <v>0</v>
      </c>
      <c r="CO564" s="222">
        <f t="shared" si="1458"/>
        <v>0</v>
      </c>
      <c r="CP564" s="222">
        <f t="shared" si="1459"/>
        <v>0</v>
      </c>
      <c r="CQ564" s="222">
        <f t="shared" si="1460"/>
        <v>0</v>
      </c>
      <c r="CR564" s="222">
        <f t="shared" si="1461"/>
        <v>0</v>
      </c>
      <c r="CS564" s="222">
        <f t="shared" si="1462"/>
        <v>0</v>
      </c>
      <c r="CT564" s="222">
        <f t="shared" si="1463"/>
        <v>0</v>
      </c>
      <c r="CU564" s="222">
        <f t="shared" si="1464"/>
        <v>0</v>
      </c>
      <c r="CV564" s="222">
        <f t="shared" si="1465"/>
        <v>0</v>
      </c>
      <c r="CW564" s="222">
        <f t="shared" si="1466"/>
        <v>0</v>
      </c>
      <c r="CX564" s="222">
        <f t="shared" si="1467"/>
        <v>0</v>
      </c>
      <c r="CY564" s="222">
        <f t="shared" si="1468"/>
        <v>0</v>
      </c>
      <c r="CZ564" s="222">
        <f t="shared" si="1469"/>
        <v>0</v>
      </c>
      <c r="DA564" s="222">
        <f t="shared" si="1470"/>
        <v>0</v>
      </c>
      <c r="DB564" s="222">
        <f t="shared" si="1471"/>
        <v>0</v>
      </c>
      <c r="DC564" s="222">
        <f t="shared" si="1472"/>
        <v>0</v>
      </c>
      <c r="DD564" s="222">
        <f t="shared" si="1473"/>
        <v>0</v>
      </c>
      <c r="DE564" s="222">
        <f t="shared" si="1474"/>
        <v>0</v>
      </c>
      <c r="DF564" s="222">
        <f t="shared" si="1475"/>
        <v>0</v>
      </c>
      <c r="DG564" s="222">
        <f t="shared" si="1476"/>
        <v>0</v>
      </c>
      <c r="DH564" s="222">
        <f t="shared" si="1477"/>
        <v>0</v>
      </c>
      <c r="DI564" s="222">
        <f t="shared" si="1478"/>
        <v>0</v>
      </c>
      <c r="DJ564" s="222">
        <f t="shared" si="1479"/>
        <v>0</v>
      </c>
      <c r="DK564" s="222">
        <f t="shared" si="1480"/>
        <v>0</v>
      </c>
      <c r="DL564" s="222">
        <f t="shared" si="1481"/>
        <v>0</v>
      </c>
      <c r="DM564" s="222">
        <f t="shared" si="1482"/>
        <v>0</v>
      </c>
      <c r="DN564" s="222">
        <f t="shared" si="1483"/>
        <v>0</v>
      </c>
      <c r="DO564" s="222">
        <f t="shared" si="1484"/>
        <v>0</v>
      </c>
      <c r="DP564" s="222">
        <f t="shared" si="1485"/>
        <v>0</v>
      </c>
      <c r="DQ564" s="222">
        <f t="shared" si="1486"/>
        <v>0</v>
      </c>
      <c r="DR564" s="222">
        <f t="shared" si="1487"/>
        <v>0</v>
      </c>
      <c r="DS564" s="222">
        <f t="shared" si="1488"/>
        <v>0</v>
      </c>
      <c r="DT564" s="222">
        <f t="shared" si="1489"/>
        <v>0</v>
      </c>
      <c r="DU564" s="222">
        <f t="shared" si="1490"/>
        <v>0</v>
      </c>
      <c r="DV564" s="222">
        <f t="shared" si="1491"/>
        <v>0</v>
      </c>
      <c r="DW564" s="222">
        <f t="shared" si="1492"/>
        <v>0</v>
      </c>
      <c r="DX564" s="222">
        <f t="shared" si="1493"/>
        <v>0</v>
      </c>
      <c r="DY564" s="222">
        <f t="shared" si="1494"/>
        <v>0</v>
      </c>
      <c r="DZ564" s="222">
        <f t="shared" si="1495"/>
        <v>0</v>
      </c>
      <c r="EA564" s="222">
        <f t="shared" si="1496"/>
        <v>0</v>
      </c>
      <c r="EB564" s="222">
        <f t="shared" si="1497"/>
        <v>0</v>
      </c>
      <c r="EC564" s="222">
        <f t="shared" si="1498"/>
        <v>0</v>
      </c>
      <c r="ED564" s="222">
        <f t="shared" si="1499"/>
        <v>0</v>
      </c>
      <c r="EE564" s="222">
        <f t="shared" si="1500"/>
        <v>0</v>
      </c>
      <c r="EF564" s="222">
        <f t="shared" si="1501"/>
        <v>0</v>
      </c>
      <c r="EG564" s="222">
        <f t="shared" si="1502"/>
        <v>0</v>
      </c>
      <c r="EH564" s="222">
        <f t="shared" si="1503"/>
        <v>0</v>
      </c>
      <c r="EI564" s="222">
        <f t="shared" si="1504"/>
        <v>0</v>
      </c>
      <c r="EJ564" s="222">
        <f t="shared" si="1505"/>
        <v>0</v>
      </c>
      <c r="EK564" s="222">
        <f t="shared" si="1506"/>
        <v>0</v>
      </c>
      <c r="EL564" s="222">
        <f t="shared" si="1507"/>
        <v>0</v>
      </c>
      <c r="EM564" s="222">
        <f t="shared" si="1508"/>
        <v>0</v>
      </c>
      <c r="EN564" s="222">
        <f t="shared" si="1509"/>
        <v>0</v>
      </c>
      <c r="EO564" s="222">
        <f t="shared" si="1510"/>
        <v>0</v>
      </c>
      <c r="EP564" s="222">
        <f t="shared" si="1511"/>
        <v>0</v>
      </c>
      <c r="EQ564" s="222">
        <f t="shared" si="1512"/>
        <v>0</v>
      </c>
      <c r="ER564" s="222">
        <f t="shared" si="1513"/>
        <v>0</v>
      </c>
      <c r="ES564" s="222">
        <f t="shared" si="1514"/>
        <v>0</v>
      </c>
      <c r="ET564" s="222">
        <f t="shared" si="1515"/>
        <v>0</v>
      </c>
      <c r="EU564" s="222">
        <f t="shared" si="1516"/>
        <v>0</v>
      </c>
      <c r="EV564" s="222">
        <f t="shared" si="1517"/>
        <v>0</v>
      </c>
      <c r="EW564" s="222">
        <f t="shared" si="1518"/>
        <v>0</v>
      </c>
      <c r="EX564" s="222">
        <f t="shared" si="1519"/>
        <v>0</v>
      </c>
      <c r="EY564" s="222">
        <f t="shared" si="1520"/>
        <v>0</v>
      </c>
      <c r="EZ564" s="222">
        <f t="shared" si="1521"/>
        <v>0</v>
      </c>
      <c r="FA564" s="222">
        <f t="shared" si="1522"/>
        <v>0</v>
      </c>
      <c r="FB564" s="222">
        <f t="shared" si="1523"/>
        <v>0</v>
      </c>
      <c r="FC564" s="222">
        <f t="shared" si="1524"/>
        <v>0</v>
      </c>
      <c r="FD564" s="222">
        <f t="shared" si="1525"/>
        <v>0</v>
      </c>
      <c r="FE564" s="222">
        <f t="shared" si="1526"/>
        <v>0</v>
      </c>
      <c r="FF564" s="222">
        <f t="shared" si="1527"/>
        <v>0</v>
      </c>
      <c r="FG564" s="222">
        <f t="shared" si="1528"/>
        <v>0</v>
      </c>
      <c r="FH564" s="222">
        <f t="shared" si="1529"/>
        <v>0</v>
      </c>
      <c r="FI564" s="222">
        <f t="shared" si="1530"/>
        <v>0</v>
      </c>
      <c r="FJ564" s="222">
        <f t="shared" si="1531"/>
        <v>0</v>
      </c>
      <c r="FK564" s="222">
        <f t="shared" si="1532"/>
        <v>0</v>
      </c>
      <c r="FL564" s="222">
        <f t="shared" si="1533"/>
        <v>0</v>
      </c>
      <c r="FM564" s="222">
        <f t="shared" si="1534"/>
        <v>0</v>
      </c>
      <c r="FN564" s="222">
        <f t="shared" si="1535"/>
        <v>0</v>
      </c>
      <c r="FO564" s="222">
        <f t="shared" si="1536"/>
        <v>0</v>
      </c>
      <c r="FP564" s="222">
        <f t="shared" si="1537"/>
        <v>0</v>
      </c>
      <c r="FQ564" s="222">
        <f t="shared" si="1538"/>
        <v>0</v>
      </c>
      <c r="FR564" s="222">
        <f t="shared" si="1539"/>
        <v>0</v>
      </c>
      <c r="FS564" s="222">
        <f t="shared" si="1540"/>
        <v>0</v>
      </c>
      <c r="FT564" s="222">
        <f t="shared" si="1541"/>
        <v>0</v>
      </c>
      <c r="FU564" s="222">
        <f t="shared" si="1542"/>
        <v>0</v>
      </c>
      <c r="FV564" s="222">
        <f t="shared" si="1543"/>
        <v>0</v>
      </c>
      <c r="FW564" s="222">
        <f t="shared" si="1544"/>
        <v>0</v>
      </c>
      <c r="FX564" s="222">
        <f t="shared" si="1545"/>
        <v>0</v>
      </c>
      <c r="FY564" s="222">
        <f t="shared" si="1546"/>
        <v>0</v>
      </c>
      <c r="FZ564" s="222">
        <f t="shared" si="1547"/>
        <v>0</v>
      </c>
      <c r="GA564" s="222">
        <f t="shared" si="1548"/>
        <v>0</v>
      </c>
      <c r="GB564" s="222">
        <f t="shared" si="1549"/>
        <v>0</v>
      </c>
      <c r="GC564" s="222">
        <f t="shared" si="1550"/>
        <v>0</v>
      </c>
      <c r="GD564" s="222">
        <f t="shared" si="1551"/>
        <v>0</v>
      </c>
      <c r="GE564" s="222">
        <f t="shared" si="1552"/>
        <v>0</v>
      </c>
      <c r="GF564" s="222">
        <f t="shared" si="1553"/>
        <v>0</v>
      </c>
      <c r="GG564" s="222">
        <f t="shared" si="1554"/>
        <v>0</v>
      </c>
      <c r="GH564" s="222">
        <f t="shared" si="1555"/>
        <v>0</v>
      </c>
      <c r="GI564" s="222">
        <f t="shared" si="1556"/>
        <v>0</v>
      </c>
      <c r="GJ564" s="222">
        <f t="shared" si="1557"/>
        <v>0</v>
      </c>
      <c r="GK564" s="222">
        <f t="shared" si="1558"/>
        <v>0</v>
      </c>
      <c r="GL564" s="222">
        <f t="shared" si="1559"/>
        <v>0</v>
      </c>
      <c r="GM564" s="222">
        <f t="shared" si="1560"/>
        <v>0</v>
      </c>
      <c r="GN564" s="222">
        <f t="shared" si="1561"/>
        <v>0</v>
      </c>
      <c r="GO564" s="222">
        <f t="shared" si="1562"/>
        <v>0</v>
      </c>
      <c r="GP564" s="222">
        <f t="shared" si="1563"/>
        <v>0</v>
      </c>
      <c r="GQ564" s="222">
        <f t="shared" si="1564"/>
        <v>0</v>
      </c>
      <c r="GR564" s="222">
        <f t="shared" si="1565"/>
        <v>0</v>
      </c>
      <c r="GS564" s="222">
        <f t="shared" si="1566"/>
        <v>0</v>
      </c>
      <c r="GT564" s="222">
        <f t="shared" si="1567"/>
        <v>0</v>
      </c>
      <c r="GU564" s="222">
        <f t="shared" si="1568"/>
        <v>0</v>
      </c>
      <c r="GV564" s="222">
        <f t="shared" si="1569"/>
        <v>0</v>
      </c>
      <c r="GW564" s="222">
        <f t="shared" si="1570"/>
        <v>0</v>
      </c>
      <c r="GX564" s="222">
        <f t="shared" si="1571"/>
        <v>0</v>
      </c>
      <c r="GY564" s="222">
        <f t="shared" si="1572"/>
        <v>0</v>
      </c>
      <c r="GZ564" s="222">
        <f t="shared" si="1573"/>
        <v>0</v>
      </c>
      <c r="HA564" s="222">
        <f t="shared" si="1574"/>
        <v>0</v>
      </c>
      <c r="HB564" s="222">
        <f t="shared" si="1575"/>
        <v>0</v>
      </c>
      <c r="HC564" s="222">
        <f t="shared" si="1576"/>
        <v>0</v>
      </c>
      <c r="HD564" s="222">
        <f t="shared" si="1577"/>
        <v>0</v>
      </c>
      <c r="HE564" s="222">
        <f t="shared" si="1578"/>
        <v>0</v>
      </c>
      <c r="HF564" s="222">
        <f t="shared" si="1579"/>
        <v>0</v>
      </c>
      <c r="HG564" s="222">
        <f t="shared" si="1580"/>
        <v>0</v>
      </c>
      <c r="HH564" s="222">
        <f t="shared" si="1581"/>
        <v>0</v>
      </c>
      <c r="HI564" s="222">
        <f t="shared" si="1582"/>
        <v>0</v>
      </c>
      <c r="HJ564" s="222">
        <f t="shared" si="1583"/>
        <v>0</v>
      </c>
      <c r="HK564" s="222">
        <f t="shared" si="1584"/>
        <v>0</v>
      </c>
      <c r="HL564" s="222">
        <f t="shared" si="1585"/>
        <v>0</v>
      </c>
      <c r="HM564" s="222">
        <f t="shared" si="1586"/>
        <v>0</v>
      </c>
      <c r="HN564" s="222">
        <f t="shared" si="1587"/>
        <v>0</v>
      </c>
      <c r="HO564" s="222">
        <f t="shared" si="1588"/>
        <v>0</v>
      </c>
      <c r="HP564" s="222">
        <f t="shared" si="1589"/>
        <v>0</v>
      </c>
      <c r="HQ564" s="222">
        <f t="shared" si="1590"/>
        <v>0</v>
      </c>
      <c r="HR564" s="222">
        <f t="shared" si="1591"/>
        <v>0</v>
      </c>
      <c r="HS564" s="222">
        <f t="shared" si="1592"/>
        <v>0</v>
      </c>
      <c r="HT564" s="222">
        <f t="shared" si="1593"/>
        <v>0</v>
      </c>
      <c r="HU564" s="222">
        <f t="shared" si="1594"/>
        <v>0</v>
      </c>
      <c r="HV564" s="222">
        <f t="shared" si="1595"/>
        <v>0</v>
      </c>
      <c r="HW564" s="222">
        <f t="shared" si="1596"/>
        <v>0</v>
      </c>
      <c r="HX564" s="222">
        <f t="shared" si="1597"/>
        <v>0</v>
      </c>
      <c r="HY564" s="222">
        <f t="shared" si="1598"/>
        <v>0</v>
      </c>
      <c r="HZ564" s="222">
        <f t="shared" si="1599"/>
        <v>0</v>
      </c>
      <c r="IA564" s="222">
        <f t="shared" si="1600"/>
        <v>0</v>
      </c>
      <c r="IB564" s="222">
        <f t="shared" si="1601"/>
        <v>0</v>
      </c>
      <c r="IC564" s="222">
        <f t="shared" si="1602"/>
        <v>0</v>
      </c>
      <c r="ID564" s="222">
        <f t="shared" si="1603"/>
        <v>0</v>
      </c>
      <c r="IE564" s="222">
        <f t="shared" si="1604"/>
        <v>0</v>
      </c>
      <c r="IF564" s="222">
        <f t="shared" si="1605"/>
        <v>0</v>
      </c>
      <c r="IG564" s="222">
        <f t="shared" si="1606"/>
        <v>0</v>
      </c>
      <c r="IH564" s="222">
        <f t="shared" si="1607"/>
        <v>0</v>
      </c>
      <c r="II564" s="222">
        <f t="shared" si="1608"/>
        <v>0</v>
      </c>
      <c r="IJ564" s="222">
        <f t="shared" si="1609"/>
        <v>0</v>
      </c>
      <c r="IK564" s="222">
        <f t="shared" si="1610"/>
        <v>0</v>
      </c>
      <c r="IL564" s="222">
        <f t="shared" si="1611"/>
        <v>0</v>
      </c>
      <c r="IM564" s="222">
        <f t="shared" si="1612"/>
        <v>0</v>
      </c>
      <c r="IN564" s="222">
        <f t="shared" si="1613"/>
        <v>0</v>
      </c>
      <c r="IO564" s="222">
        <f t="shared" si="1614"/>
        <v>0</v>
      </c>
      <c r="IP564" s="222">
        <f t="shared" si="1615"/>
        <v>0</v>
      </c>
      <c r="IQ564" s="222">
        <f t="shared" si="1616"/>
        <v>0</v>
      </c>
      <c r="IR564" s="222">
        <f t="shared" si="1617"/>
        <v>0</v>
      </c>
      <c r="IS564" s="222">
        <f t="shared" si="1618"/>
        <v>0</v>
      </c>
      <c r="IT564" s="222">
        <f t="shared" si="1619"/>
        <v>0</v>
      </c>
      <c r="IU564" s="222">
        <f t="shared" si="1620"/>
        <v>0</v>
      </c>
      <c r="IV564" s="222">
        <f t="shared" si="1621"/>
        <v>0</v>
      </c>
      <c r="IW564" s="222">
        <f t="shared" si="1622"/>
        <v>0</v>
      </c>
      <c r="IX564" s="222">
        <f t="shared" si="1623"/>
        <v>0</v>
      </c>
      <c r="IY564" s="222">
        <f t="shared" si="1624"/>
        <v>0</v>
      </c>
      <c r="IZ564" s="222">
        <f t="shared" si="1625"/>
        <v>0</v>
      </c>
      <c r="JA564" s="222">
        <f t="shared" si="1626"/>
        <v>0</v>
      </c>
      <c r="JB564" s="222">
        <f t="shared" si="1627"/>
        <v>0</v>
      </c>
    </row>
    <row r="565" spans="2:262">
      <c r="B565" s="230">
        <v>204</v>
      </c>
      <c r="C565" s="229">
        <f t="shared" si="1628"/>
        <v>3.9843750000000009E-3</v>
      </c>
      <c r="D565" s="226">
        <f t="shared" ca="1" si="1371"/>
        <v>17.99999999991774</v>
      </c>
      <c r="E565" s="225">
        <f ca="1">HB361</f>
        <v>-8.2260611065559524E-11</v>
      </c>
      <c r="F565" s="224">
        <v>204</v>
      </c>
      <c r="G565" s="222">
        <f t="shared" si="1372"/>
        <v>0</v>
      </c>
      <c r="H565" s="222">
        <f t="shared" si="1373"/>
        <v>0</v>
      </c>
      <c r="I565" s="222">
        <f t="shared" si="1374"/>
        <v>0</v>
      </c>
      <c r="J565" s="222">
        <f t="shared" si="1375"/>
        <v>0</v>
      </c>
      <c r="K565" s="222">
        <f t="shared" si="1376"/>
        <v>0</v>
      </c>
      <c r="L565" s="222">
        <f t="shared" si="1377"/>
        <v>0</v>
      </c>
      <c r="M565" s="222">
        <f t="shared" si="1378"/>
        <v>0</v>
      </c>
      <c r="N565" s="222">
        <f t="shared" si="1379"/>
        <v>0</v>
      </c>
      <c r="O565" s="222">
        <f t="shared" si="1380"/>
        <v>0</v>
      </c>
      <c r="P565" s="222">
        <f t="shared" si="1381"/>
        <v>0</v>
      </c>
      <c r="Q565" s="222">
        <f t="shared" si="1382"/>
        <v>0</v>
      </c>
      <c r="R565" s="222">
        <f t="shared" si="1383"/>
        <v>0</v>
      </c>
      <c r="S565" s="222">
        <f t="shared" si="1384"/>
        <v>0</v>
      </c>
      <c r="T565" s="222">
        <f t="shared" si="1385"/>
        <v>0</v>
      </c>
      <c r="U565" s="222">
        <f t="shared" si="1386"/>
        <v>0</v>
      </c>
      <c r="V565" s="222">
        <f t="shared" si="1387"/>
        <v>0</v>
      </c>
      <c r="W565" s="222">
        <f t="shared" si="1388"/>
        <v>0</v>
      </c>
      <c r="X565" s="222">
        <f t="shared" si="1389"/>
        <v>0</v>
      </c>
      <c r="Y565" s="222">
        <f t="shared" si="1390"/>
        <v>0</v>
      </c>
      <c r="Z565" s="222">
        <f t="shared" si="1391"/>
        <v>0</v>
      </c>
      <c r="AA565" s="222">
        <f t="shared" si="1392"/>
        <v>0</v>
      </c>
      <c r="AB565" s="222">
        <f t="shared" si="1393"/>
        <v>0</v>
      </c>
      <c r="AC565" s="222">
        <f t="shared" si="1394"/>
        <v>0</v>
      </c>
      <c r="AD565" s="222">
        <f t="shared" si="1395"/>
        <v>0</v>
      </c>
      <c r="AE565" s="222">
        <f t="shared" si="1396"/>
        <v>0</v>
      </c>
      <c r="AF565" s="222">
        <f t="shared" si="1397"/>
        <v>0</v>
      </c>
      <c r="AG565" s="222">
        <f t="shared" si="1398"/>
        <v>0</v>
      </c>
      <c r="AH565" s="222">
        <f t="shared" si="1399"/>
        <v>0</v>
      </c>
      <c r="AI565" s="222">
        <f t="shared" si="1400"/>
        <v>0</v>
      </c>
      <c r="AJ565" s="222">
        <f t="shared" si="1401"/>
        <v>0</v>
      </c>
      <c r="AK565" s="222">
        <f t="shared" si="1402"/>
        <v>0</v>
      </c>
      <c r="AL565" s="222">
        <f t="shared" si="1403"/>
        <v>0</v>
      </c>
      <c r="AM565" s="222">
        <f t="shared" si="1404"/>
        <v>0</v>
      </c>
      <c r="AN565" s="222">
        <f t="shared" si="1405"/>
        <v>0</v>
      </c>
      <c r="AO565" s="222">
        <f t="shared" si="1406"/>
        <v>0</v>
      </c>
      <c r="AP565" s="222">
        <f t="shared" si="1407"/>
        <v>0</v>
      </c>
      <c r="AQ565" s="222">
        <f t="shared" si="1408"/>
        <v>0</v>
      </c>
      <c r="AR565" s="222">
        <f t="shared" si="1409"/>
        <v>0</v>
      </c>
      <c r="AS565" s="222">
        <f t="shared" si="1410"/>
        <v>0</v>
      </c>
      <c r="AT565" s="222">
        <f t="shared" si="1411"/>
        <v>0</v>
      </c>
      <c r="AU565" s="222">
        <f t="shared" si="1412"/>
        <v>0</v>
      </c>
      <c r="AV565" s="222">
        <f t="shared" si="1413"/>
        <v>0</v>
      </c>
      <c r="AW565" s="222">
        <f t="shared" si="1414"/>
        <v>0</v>
      </c>
      <c r="AX565" s="222">
        <f t="shared" si="1415"/>
        <v>0</v>
      </c>
      <c r="AY565" s="222">
        <f t="shared" si="1416"/>
        <v>0</v>
      </c>
      <c r="AZ565" s="222">
        <f t="shared" si="1417"/>
        <v>0</v>
      </c>
      <c r="BA565" s="222">
        <f t="shared" si="1418"/>
        <v>0</v>
      </c>
      <c r="BB565" s="222">
        <f t="shared" si="1419"/>
        <v>0</v>
      </c>
      <c r="BC565" s="222">
        <f t="shared" si="1420"/>
        <v>0</v>
      </c>
      <c r="BD565" s="222">
        <f t="shared" si="1421"/>
        <v>0</v>
      </c>
      <c r="BE565" s="222">
        <f t="shared" si="1422"/>
        <v>0</v>
      </c>
      <c r="BF565" s="222">
        <f t="shared" si="1423"/>
        <v>0</v>
      </c>
      <c r="BG565" s="222">
        <f t="shared" si="1424"/>
        <v>0</v>
      </c>
      <c r="BH565" s="222">
        <f t="shared" si="1425"/>
        <v>0</v>
      </c>
      <c r="BI565" s="222">
        <f t="shared" si="1426"/>
        <v>0</v>
      </c>
      <c r="BJ565" s="222">
        <f t="shared" si="1427"/>
        <v>0</v>
      </c>
      <c r="BK565" s="222">
        <f t="shared" si="1428"/>
        <v>0</v>
      </c>
      <c r="BL565" s="222">
        <f t="shared" si="1429"/>
        <v>0</v>
      </c>
      <c r="BM565" s="222">
        <f t="shared" si="1430"/>
        <v>0</v>
      </c>
      <c r="BN565" s="222">
        <f t="shared" si="1431"/>
        <v>0</v>
      </c>
      <c r="BO565" s="222">
        <f t="shared" si="1432"/>
        <v>0</v>
      </c>
      <c r="BP565" s="222">
        <f t="shared" si="1433"/>
        <v>0</v>
      </c>
      <c r="BQ565" s="222">
        <f t="shared" si="1434"/>
        <v>0</v>
      </c>
      <c r="BR565" s="222">
        <f t="shared" si="1435"/>
        <v>0</v>
      </c>
      <c r="BS565" s="222">
        <f t="shared" si="1436"/>
        <v>0</v>
      </c>
      <c r="BT565" s="222">
        <f t="shared" si="1437"/>
        <v>0</v>
      </c>
      <c r="BU565" s="222">
        <f t="shared" si="1438"/>
        <v>0</v>
      </c>
      <c r="BV565" s="222">
        <f t="shared" si="1439"/>
        <v>0</v>
      </c>
      <c r="BW565" s="222">
        <f t="shared" si="1440"/>
        <v>0</v>
      </c>
      <c r="BX565" s="222">
        <f t="shared" si="1441"/>
        <v>0</v>
      </c>
      <c r="BY565" s="222">
        <f t="shared" si="1442"/>
        <v>0</v>
      </c>
      <c r="BZ565" s="222">
        <f t="shared" si="1443"/>
        <v>0</v>
      </c>
      <c r="CA565" s="222">
        <f t="shared" si="1444"/>
        <v>0</v>
      </c>
      <c r="CB565" s="222">
        <f t="shared" si="1445"/>
        <v>0</v>
      </c>
      <c r="CC565" s="222">
        <f t="shared" si="1446"/>
        <v>0</v>
      </c>
      <c r="CD565" s="222">
        <f t="shared" si="1447"/>
        <v>0</v>
      </c>
      <c r="CE565" s="222">
        <f t="shared" si="1448"/>
        <v>0</v>
      </c>
      <c r="CF565" s="222">
        <f t="shared" si="1449"/>
        <v>0</v>
      </c>
      <c r="CG565" s="222">
        <f t="shared" si="1450"/>
        <v>0</v>
      </c>
      <c r="CH565" s="222">
        <f t="shared" si="1451"/>
        <v>0</v>
      </c>
      <c r="CI565" s="222">
        <f t="shared" si="1452"/>
        <v>0</v>
      </c>
      <c r="CJ565" s="222">
        <f t="shared" si="1453"/>
        <v>0</v>
      </c>
      <c r="CK565" s="222">
        <f t="shared" si="1454"/>
        <v>0</v>
      </c>
      <c r="CL565" s="222">
        <f t="shared" si="1455"/>
        <v>0</v>
      </c>
      <c r="CM565" s="222">
        <f t="shared" si="1456"/>
        <v>0</v>
      </c>
      <c r="CN565" s="222">
        <f t="shared" si="1457"/>
        <v>0</v>
      </c>
      <c r="CO565" s="222">
        <f t="shared" si="1458"/>
        <v>0</v>
      </c>
      <c r="CP565" s="222">
        <f t="shared" si="1459"/>
        <v>0</v>
      </c>
      <c r="CQ565" s="222">
        <f t="shared" si="1460"/>
        <v>0</v>
      </c>
      <c r="CR565" s="222">
        <f t="shared" si="1461"/>
        <v>0</v>
      </c>
      <c r="CS565" s="222">
        <f t="shared" si="1462"/>
        <v>0</v>
      </c>
      <c r="CT565" s="222">
        <f t="shared" si="1463"/>
        <v>0</v>
      </c>
      <c r="CU565" s="222">
        <f t="shared" si="1464"/>
        <v>0</v>
      </c>
      <c r="CV565" s="222">
        <f t="shared" si="1465"/>
        <v>0</v>
      </c>
      <c r="CW565" s="222">
        <f t="shared" si="1466"/>
        <v>0</v>
      </c>
      <c r="CX565" s="222">
        <f t="shared" si="1467"/>
        <v>0</v>
      </c>
      <c r="CY565" s="222">
        <f t="shared" si="1468"/>
        <v>0</v>
      </c>
      <c r="CZ565" s="222">
        <f t="shared" si="1469"/>
        <v>0</v>
      </c>
      <c r="DA565" s="222">
        <f t="shared" si="1470"/>
        <v>0</v>
      </c>
      <c r="DB565" s="222">
        <f t="shared" si="1471"/>
        <v>0</v>
      </c>
      <c r="DC565" s="222">
        <f t="shared" si="1472"/>
        <v>0</v>
      </c>
      <c r="DD565" s="222">
        <f t="shared" si="1473"/>
        <v>0</v>
      </c>
      <c r="DE565" s="222">
        <f t="shared" si="1474"/>
        <v>0</v>
      </c>
      <c r="DF565" s="222">
        <f t="shared" si="1475"/>
        <v>0</v>
      </c>
      <c r="DG565" s="222">
        <f t="shared" si="1476"/>
        <v>0</v>
      </c>
      <c r="DH565" s="222">
        <f t="shared" si="1477"/>
        <v>0</v>
      </c>
      <c r="DI565" s="222">
        <f t="shared" si="1478"/>
        <v>0</v>
      </c>
      <c r="DJ565" s="222">
        <f t="shared" si="1479"/>
        <v>0</v>
      </c>
      <c r="DK565" s="222">
        <f t="shared" si="1480"/>
        <v>0</v>
      </c>
      <c r="DL565" s="222">
        <f t="shared" si="1481"/>
        <v>0</v>
      </c>
      <c r="DM565" s="222">
        <f t="shared" si="1482"/>
        <v>0</v>
      </c>
      <c r="DN565" s="222">
        <f t="shared" si="1483"/>
        <v>0</v>
      </c>
      <c r="DO565" s="222">
        <f t="shared" si="1484"/>
        <v>0</v>
      </c>
      <c r="DP565" s="222">
        <f t="shared" si="1485"/>
        <v>0</v>
      </c>
      <c r="DQ565" s="222">
        <f t="shared" si="1486"/>
        <v>0</v>
      </c>
      <c r="DR565" s="222">
        <f t="shared" si="1487"/>
        <v>0</v>
      </c>
      <c r="DS565" s="222">
        <f t="shared" si="1488"/>
        <v>0</v>
      </c>
      <c r="DT565" s="222">
        <f t="shared" si="1489"/>
        <v>0</v>
      </c>
      <c r="DU565" s="222">
        <f t="shared" si="1490"/>
        <v>0</v>
      </c>
      <c r="DV565" s="222">
        <f t="shared" si="1491"/>
        <v>0</v>
      </c>
      <c r="DW565" s="222">
        <f t="shared" si="1492"/>
        <v>0</v>
      </c>
      <c r="DX565" s="222">
        <f t="shared" si="1493"/>
        <v>0</v>
      </c>
      <c r="DY565" s="222">
        <f t="shared" si="1494"/>
        <v>0</v>
      </c>
      <c r="DZ565" s="222">
        <f t="shared" si="1495"/>
        <v>0</v>
      </c>
      <c r="EA565" s="222">
        <f t="shared" si="1496"/>
        <v>0</v>
      </c>
      <c r="EB565" s="222">
        <f t="shared" si="1497"/>
        <v>0</v>
      </c>
      <c r="EC565" s="222">
        <f t="shared" si="1498"/>
        <v>0</v>
      </c>
      <c r="ED565" s="222">
        <f t="shared" si="1499"/>
        <v>0</v>
      </c>
      <c r="EE565" s="222">
        <f t="shared" si="1500"/>
        <v>0</v>
      </c>
      <c r="EF565" s="222">
        <f t="shared" si="1501"/>
        <v>0</v>
      </c>
      <c r="EG565" s="222">
        <f t="shared" si="1502"/>
        <v>0</v>
      </c>
      <c r="EH565" s="222">
        <f t="shared" si="1503"/>
        <v>0</v>
      </c>
      <c r="EI565" s="222">
        <f t="shared" si="1504"/>
        <v>0</v>
      </c>
      <c r="EJ565" s="222">
        <f t="shared" si="1505"/>
        <v>0</v>
      </c>
      <c r="EK565" s="222">
        <f t="shared" si="1506"/>
        <v>0</v>
      </c>
      <c r="EL565" s="222">
        <f t="shared" si="1507"/>
        <v>0</v>
      </c>
      <c r="EM565" s="222">
        <f t="shared" si="1508"/>
        <v>0</v>
      </c>
      <c r="EN565" s="222">
        <f t="shared" si="1509"/>
        <v>0</v>
      </c>
      <c r="EO565" s="222">
        <f t="shared" si="1510"/>
        <v>0</v>
      </c>
      <c r="EP565" s="222">
        <f t="shared" si="1511"/>
        <v>0</v>
      </c>
      <c r="EQ565" s="222">
        <f t="shared" si="1512"/>
        <v>0</v>
      </c>
      <c r="ER565" s="222">
        <f t="shared" si="1513"/>
        <v>0</v>
      </c>
      <c r="ES565" s="222">
        <f t="shared" si="1514"/>
        <v>0</v>
      </c>
      <c r="ET565" s="222">
        <f t="shared" si="1515"/>
        <v>0</v>
      </c>
      <c r="EU565" s="222">
        <f t="shared" si="1516"/>
        <v>0</v>
      </c>
      <c r="EV565" s="222">
        <f t="shared" si="1517"/>
        <v>0</v>
      </c>
      <c r="EW565" s="222">
        <f t="shared" si="1518"/>
        <v>0</v>
      </c>
      <c r="EX565" s="222">
        <f t="shared" si="1519"/>
        <v>0</v>
      </c>
      <c r="EY565" s="222">
        <f t="shared" si="1520"/>
        <v>0</v>
      </c>
      <c r="EZ565" s="222">
        <f t="shared" si="1521"/>
        <v>0</v>
      </c>
      <c r="FA565" s="222">
        <f t="shared" si="1522"/>
        <v>0</v>
      </c>
      <c r="FB565" s="222">
        <f t="shared" si="1523"/>
        <v>0</v>
      </c>
      <c r="FC565" s="222">
        <f t="shared" si="1524"/>
        <v>0</v>
      </c>
      <c r="FD565" s="222">
        <f t="shared" si="1525"/>
        <v>0</v>
      </c>
      <c r="FE565" s="222">
        <f t="shared" si="1526"/>
        <v>0</v>
      </c>
      <c r="FF565" s="222">
        <f t="shared" si="1527"/>
        <v>0</v>
      </c>
      <c r="FG565" s="222">
        <f t="shared" si="1528"/>
        <v>0</v>
      </c>
      <c r="FH565" s="222">
        <f t="shared" si="1529"/>
        <v>0</v>
      </c>
      <c r="FI565" s="222">
        <f t="shared" si="1530"/>
        <v>0</v>
      </c>
      <c r="FJ565" s="222">
        <f t="shared" si="1531"/>
        <v>0</v>
      </c>
      <c r="FK565" s="222">
        <f t="shared" si="1532"/>
        <v>0</v>
      </c>
      <c r="FL565" s="222">
        <f t="shared" si="1533"/>
        <v>0</v>
      </c>
      <c r="FM565" s="222">
        <f t="shared" si="1534"/>
        <v>0</v>
      </c>
      <c r="FN565" s="222">
        <f t="shared" si="1535"/>
        <v>0</v>
      </c>
      <c r="FO565" s="222">
        <f t="shared" si="1536"/>
        <v>0</v>
      </c>
      <c r="FP565" s="222">
        <f t="shared" si="1537"/>
        <v>0</v>
      </c>
      <c r="FQ565" s="222">
        <f t="shared" si="1538"/>
        <v>0</v>
      </c>
      <c r="FR565" s="222">
        <f t="shared" si="1539"/>
        <v>0</v>
      </c>
      <c r="FS565" s="222">
        <f t="shared" si="1540"/>
        <v>0</v>
      </c>
      <c r="FT565" s="222">
        <f t="shared" si="1541"/>
        <v>0</v>
      </c>
      <c r="FU565" s="222">
        <f t="shared" si="1542"/>
        <v>0</v>
      </c>
      <c r="FV565" s="222">
        <f t="shared" si="1543"/>
        <v>0</v>
      </c>
      <c r="FW565" s="222">
        <f t="shared" si="1544"/>
        <v>0</v>
      </c>
      <c r="FX565" s="222">
        <f t="shared" si="1545"/>
        <v>0</v>
      </c>
      <c r="FY565" s="222">
        <f t="shared" si="1546"/>
        <v>0</v>
      </c>
      <c r="FZ565" s="222">
        <f t="shared" si="1547"/>
        <v>0</v>
      </c>
      <c r="GA565" s="222">
        <f t="shared" si="1548"/>
        <v>0</v>
      </c>
      <c r="GB565" s="222">
        <f t="shared" si="1549"/>
        <v>0</v>
      </c>
      <c r="GC565" s="222">
        <f t="shared" si="1550"/>
        <v>0</v>
      </c>
      <c r="GD565" s="222">
        <f t="shared" si="1551"/>
        <v>0</v>
      </c>
      <c r="GE565" s="222">
        <f t="shared" si="1552"/>
        <v>0</v>
      </c>
      <c r="GF565" s="222">
        <f t="shared" si="1553"/>
        <v>0</v>
      </c>
      <c r="GG565" s="222">
        <f t="shared" si="1554"/>
        <v>0</v>
      </c>
      <c r="GH565" s="222">
        <f t="shared" si="1555"/>
        <v>0</v>
      </c>
      <c r="GI565" s="222">
        <f t="shared" si="1556"/>
        <v>0</v>
      </c>
      <c r="GJ565" s="222">
        <f t="shared" si="1557"/>
        <v>0</v>
      </c>
      <c r="GK565" s="222">
        <f t="shared" si="1558"/>
        <v>0</v>
      </c>
      <c r="GL565" s="222">
        <f t="shared" si="1559"/>
        <v>0</v>
      </c>
      <c r="GM565" s="222">
        <f t="shared" si="1560"/>
        <v>0</v>
      </c>
      <c r="GN565" s="222">
        <f t="shared" si="1561"/>
        <v>0</v>
      </c>
      <c r="GO565" s="222">
        <f t="shared" si="1562"/>
        <v>0</v>
      </c>
      <c r="GP565" s="222">
        <f t="shared" si="1563"/>
        <v>0</v>
      </c>
      <c r="GQ565" s="222">
        <f t="shared" si="1564"/>
        <v>0</v>
      </c>
      <c r="GR565" s="222">
        <f t="shared" si="1565"/>
        <v>0</v>
      </c>
      <c r="GS565" s="222">
        <f t="shared" si="1566"/>
        <v>0</v>
      </c>
      <c r="GT565" s="222">
        <f t="shared" si="1567"/>
        <v>0</v>
      </c>
      <c r="GU565" s="222">
        <f t="shared" si="1568"/>
        <v>0</v>
      </c>
      <c r="GV565" s="222">
        <f t="shared" si="1569"/>
        <v>0</v>
      </c>
      <c r="GW565" s="222">
        <f t="shared" si="1570"/>
        <v>0</v>
      </c>
      <c r="GX565" s="222">
        <f t="shared" si="1571"/>
        <v>0</v>
      </c>
      <c r="GY565" s="222">
        <f t="shared" si="1572"/>
        <v>0</v>
      </c>
      <c r="GZ565" s="222">
        <f t="shared" si="1573"/>
        <v>0</v>
      </c>
      <c r="HA565" s="222">
        <f t="shared" si="1574"/>
        <v>0</v>
      </c>
      <c r="HB565" s="222">
        <f t="shared" si="1575"/>
        <v>0</v>
      </c>
      <c r="HC565" s="222">
        <f t="shared" si="1576"/>
        <v>0</v>
      </c>
      <c r="HD565" s="222">
        <f t="shared" si="1577"/>
        <v>0</v>
      </c>
      <c r="HE565" s="222">
        <f t="shared" si="1578"/>
        <v>0</v>
      </c>
      <c r="HF565" s="222">
        <f t="shared" si="1579"/>
        <v>0</v>
      </c>
      <c r="HG565" s="222">
        <f t="shared" si="1580"/>
        <v>0</v>
      </c>
      <c r="HH565" s="222">
        <f t="shared" si="1581"/>
        <v>0</v>
      </c>
      <c r="HI565" s="222">
        <f t="shared" si="1582"/>
        <v>0</v>
      </c>
      <c r="HJ565" s="222">
        <f t="shared" si="1583"/>
        <v>0</v>
      </c>
      <c r="HK565" s="222">
        <f t="shared" si="1584"/>
        <v>0</v>
      </c>
      <c r="HL565" s="222">
        <f t="shared" si="1585"/>
        <v>0</v>
      </c>
      <c r="HM565" s="222">
        <f t="shared" si="1586"/>
        <v>0</v>
      </c>
      <c r="HN565" s="222">
        <f t="shared" si="1587"/>
        <v>0</v>
      </c>
      <c r="HO565" s="222">
        <f t="shared" si="1588"/>
        <v>0</v>
      </c>
      <c r="HP565" s="222">
        <f t="shared" si="1589"/>
        <v>0</v>
      </c>
      <c r="HQ565" s="222">
        <f t="shared" si="1590"/>
        <v>0</v>
      </c>
      <c r="HR565" s="222">
        <f t="shared" si="1591"/>
        <v>0</v>
      </c>
      <c r="HS565" s="222">
        <f t="shared" si="1592"/>
        <v>0</v>
      </c>
      <c r="HT565" s="222">
        <f t="shared" si="1593"/>
        <v>0</v>
      </c>
      <c r="HU565" s="222">
        <f t="shared" si="1594"/>
        <v>0</v>
      </c>
      <c r="HV565" s="222">
        <f t="shared" si="1595"/>
        <v>0</v>
      </c>
      <c r="HW565" s="222">
        <f t="shared" si="1596"/>
        <v>0</v>
      </c>
      <c r="HX565" s="222">
        <f t="shared" si="1597"/>
        <v>0</v>
      </c>
      <c r="HY565" s="222">
        <f t="shared" si="1598"/>
        <v>0</v>
      </c>
      <c r="HZ565" s="222">
        <f t="shared" si="1599"/>
        <v>0</v>
      </c>
      <c r="IA565" s="222">
        <f t="shared" si="1600"/>
        <v>0</v>
      </c>
      <c r="IB565" s="222">
        <f t="shared" si="1601"/>
        <v>0</v>
      </c>
      <c r="IC565" s="222">
        <f t="shared" si="1602"/>
        <v>0</v>
      </c>
      <c r="ID565" s="222">
        <f t="shared" si="1603"/>
        <v>0</v>
      </c>
      <c r="IE565" s="222">
        <f t="shared" si="1604"/>
        <v>0</v>
      </c>
      <c r="IF565" s="222">
        <f t="shared" si="1605"/>
        <v>0</v>
      </c>
      <c r="IG565" s="222">
        <f t="shared" si="1606"/>
        <v>0</v>
      </c>
      <c r="IH565" s="222">
        <f t="shared" si="1607"/>
        <v>0</v>
      </c>
      <c r="II565" s="222">
        <f t="shared" si="1608"/>
        <v>0</v>
      </c>
      <c r="IJ565" s="222">
        <f t="shared" si="1609"/>
        <v>0</v>
      </c>
      <c r="IK565" s="222">
        <f t="shared" si="1610"/>
        <v>0</v>
      </c>
      <c r="IL565" s="222">
        <f t="shared" si="1611"/>
        <v>0</v>
      </c>
      <c r="IM565" s="222">
        <f t="shared" si="1612"/>
        <v>0</v>
      </c>
      <c r="IN565" s="222">
        <f t="shared" si="1613"/>
        <v>0</v>
      </c>
      <c r="IO565" s="222">
        <f t="shared" si="1614"/>
        <v>0</v>
      </c>
      <c r="IP565" s="222">
        <f t="shared" si="1615"/>
        <v>0</v>
      </c>
      <c r="IQ565" s="222">
        <f t="shared" si="1616"/>
        <v>0</v>
      </c>
      <c r="IR565" s="222">
        <f t="shared" si="1617"/>
        <v>0</v>
      </c>
      <c r="IS565" s="222">
        <f t="shared" si="1618"/>
        <v>0</v>
      </c>
      <c r="IT565" s="222">
        <f t="shared" si="1619"/>
        <v>0</v>
      </c>
      <c r="IU565" s="222">
        <f t="shared" si="1620"/>
        <v>0</v>
      </c>
      <c r="IV565" s="222">
        <f t="shared" si="1621"/>
        <v>0</v>
      </c>
      <c r="IW565" s="222">
        <f t="shared" si="1622"/>
        <v>0</v>
      </c>
      <c r="IX565" s="222">
        <f t="shared" si="1623"/>
        <v>0</v>
      </c>
      <c r="IY565" s="222">
        <f t="shared" si="1624"/>
        <v>0</v>
      </c>
      <c r="IZ565" s="222">
        <f t="shared" si="1625"/>
        <v>0</v>
      </c>
      <c r="JA565" s="222">
        <f t="shared" si="1626"/>
        <v>0</v>
      </c>
      <c r="JB565" s="222">
        <f t="shared" si="1627"/>
        <v>0</v>
      </c>
    </row>
    <row r="566" spans="2:262">
      <c r="B566" s="230">
        <v>205</v>
      </c>
      <c r="C566" s="229">
        <f t="shared" si="1628"/>
        <v>4.0039062500000005E-3</v>
      </c>
      <c r="D566" s="226">
        <f t="shared" ca="1" si="1371"/>
        <v>17.999999999896922</v>
      </c>
      <c r="E566" s="225">
        <f ca="1">HC361</f>
        <v>-1.0307682611832308E-10</v>
      </c>
      <c r="F566" s="224">
        <v>205</v>
      </c>
      <c r="G566" s="222">
        <f t="shared" si="1372"/>
        <v>0</v>
      </c>
      <c r="H566" s="222">
        <f t="shared" si="1373"/>
        <v>0</v>
      </c>
      <c r="I566" s="222">
        <f t="shared" si="1374"/>
        <v>0</v>
      </c>
      <c r="J566" s="222">
        <f t="shared" si="1375"/>
        <v>0</v>
      </c>
      <c r="K566" s="222">
        <f t="shared" si="1376"/>
        <v>0</v>
      </c>
      <c r="L566" s="222">
        <f t="shared" si="1377"/>
        <v>0</v>
      </c>
      <c r="M566" s="222">
        <f t="shared" si="1378"/>
        <v>0</v>
      </c>
      <c r="N566" s="222">
        <f t="shared" si="1379"/>
        <v>0</v>
      </c>
      <c r="O566" s="222">
        <f t="shared" si="1380"/>
        <v>0</v>
      </c>
      <c r="P566" s="222">
        <f t="shared" si="1381"/>
        <v>0</v>
      </c>
      <c r="Q566" s="222">
        <f t="shared" si="1382"/>
        <v>0</v>
      </c>
      <c r="R566" s="222">
        <f t="shared" si="1383"/>
        <v>0</v>
      </c>
      <c r="S566" s="222">
        <f t="shared" si="1384"/>
        <v>0</v>
      </c>
      <c r="T566" s="222">
        <f t="shared" si="1385"/>
        <v>0</v>
      </c>
      <c r="U566" s="222">
        <f t="shared" si="1386"/>
        <v>0</v>
      </c>
      <c r="V566" s="222">
        <f t="shared" si="1387"/>
        <v>0</v>
      </c>
      <c r="W566" s="222">
        <f t="shared" si="1388"/>
        <v>0</v>
      </c>
      <c r="X566" s="222">
        <f t="shared" si="1389"/>
        <v>0</v>
      </c>
      <c r="Y566" s="222">
        <f t="shared" si="1390"/>
        <v>0</v>
      </c>
      <c r="Z566" s="222">
        <f t="shared" si="1391"/>
        <v>0</v>
      </c>
      <c r="AA566" s="222">
        <f t="shared" si="1392"/>
        <v>0</v>
      </c>
      <c r="AB566" s="222">
        <f t="shared" si="1393"/>
        <v>0</v>
      </c>
      <c r="AC566" s="222">
        <f t="shared" si="1394"/>
        <v>0</v>
      </c>
      <c r="AD566" s="222">
        <f t="shared" si="1395"/>
        <v>0</v>
      </c>
      <c r="AE566" s="222">
        <f t="shared" si="1396"/>
        <v>0</v>
      </c>
      <c r="AF566" s="222">
        <f t="shared" si="1397"/>
        <v>0</v>
      </c>
      <c r="AG566" s="222">
        <f t="shared" si="1398"/>
        <v>0</v>
      </c>
      <c r="AH566" s="222">
        <f t="shared" si="1399"/>
        <v>0</v>
      </c>
      <c r="AI566" s="222">
        <f t="shared" si="1400"/>
        <v>0</v>
      </c>
      <c r="AJ566" s="222">
        <f t="shared" si="1401"/>
        <v>0</v>
      </c>
      <c r="AK566" s="222">
        <f t="shared" si="1402"/>
        <v>0</v>
      </c>
      <c r="AL566" s="222">
        <f t="shared" si="1403"/>
        <v>0</v>
      </c>
      <c r="AM566" s="222">
        <f t="shared" si="1404"/>
        <v>0</v>
      </c>
      <c r="AN566" s="222">
        <f t="shared" si="1405"/>
        <v>0</v>
      </c>
      <c r="AO566" s="222">
        <f t="shared" si="1406"/>
        <v>0</v>
      </c>
      <c r="AP566" s="222">
        <f t="shared" si="1407"/>
        <v>0</v>
      </c>
      <c r="AQ566" s="222">
        <f t="shared" si="1408"/>
        <v>0</v>
      </c>
      <c r="AR566" s="222">
        <f t="shared" si="1409"/>
        <v>0</v>
      </c>
      <c r="AS566" s="222">
        <f t="shared" si="1410"/>
        <v>0</v>
      </c>
      <c r="AT566" s="222">
        <f t="shared" si="1411"/>
        <v>0</v>
      </c>
      <c r="AU566" s="222">
        <f t="shared" si="1412"/>
        <v>0</v>
      </c>
      <c r="AV566" s="222">
        <f t="shared" si="1413"/>
        <v>0</v>
      </c>
      <c r="AW566" s="222">
        <f t="shared" si="1414"/>
        <v>0</v>
      </c>
      <c r="AX566" s="222">
        <f t="shared" si="1415"/>
        <v>0</v>
      </c>
      <c r="AY566" s="222">
        <f t="shared" si="1416"/>
        <v>0</v>
      </c>
      <c r="AZ566" s="222">
        <f t="shared" si="1417"/>
        <v>0</v>
      </c>
      <c r="BA566" s="222">
        <f t="shared" si="1418"/>
        <v>0</v>
      </c>
      <c r="BB566" s="222">
        <f t="shared" si="1419"/>
        <v>0</v>
      </c>
      <c r="BC566" s="222">
        <f t="shared" si="1420"/>
        <v>0</v>
      </c>
      <c r="BD566" s="222">
        <f t="shared" si="1421"/>
        <v>0</v>
      </c>
      <c r="BE566" s="222">
        <f t="shared" si="1422"/>
        <v>0</v>
      </c>
      <c r="BF566" s="222">
        <f t="shared" si="1423"/>
        <v>0</v>
      </c>
      <c r="BG566" s="222">
        <f t="shared" si="1424"/>
        <v>0</v>
      </c>
      <c r="BH566" s="222">
        <f t="shared" si="1425"/>
        <v>0</v>
      </c>
      <c r="BI566" s="222">
        <f t="shared" si="1426"/>
        <v>0</v>
      </c>
      <c r="BJ566" s="222">
        <f t="shared" si="1427"/>
        <v>0</v>
      </c>
      <c r="BK566" s="222">
        <f t="shared" si="1428"/>
        <v>0</v>
      </c>
      <c r="BL566" s="222">
        <f t="shared" si="1429"/>
        <v>0</v>
      </c>
      <c r="BM566" s="222">
        <f t="shared" si="1430"/>
        <v>0</v>
      </c>
      <c r="BN566" s="222">
        <f t="shared" si="1431"/>
        <v>0</v>
      </c>
      <c r="BO566" s="222">
        <f t="shared" si="1432"/>
        <v>0</v>
      </c>
      <c r="BP566" s="222">
        <f t="shared" si="1433"/>
        <v>0</v>
      </c>
      <c r="BQ566" s="222">
        <f t="shared" si="1434"/>
        <v>0</v>
      </c>
      <c r="BR566" s="222">
        <f t="shared" si="1435"/>
        <v>0</v>
      </c>
      <c r="BS566" s="222">
        <f t="shared" si="1436"/>
        <v>0</v>
      </c>
      <c r="BT566" s="222">
        <f t="shared" si="1437"/>
        <v>0</v>
      </c>
      <c r="BU566" s="222">
        <f t="shared" si="1438"/>
        <v>0</v>
      </c>
      <c r="BV566" s="222">
        <f t="shared" si="1439"/>
        <v>0</v>
      </c>
      <c r="BW566" s="222">
        <f t="shared" si="1440"/>
        <v>0</v>
      </c>
      <c r="BX566" s="222">
        <f t="shared" si="1441"/>
        <v>0</v>
      </c>
      <c r="BY566" s="222">
        <f t="shared" si="1442"/>
        <v>0</v>
      </c>
      <c r="BZ566" s="222">
        <f t="shared" si="1443"/>
        <v>0</v>
      </c>
      <c r="CA566" s="222">
        <f t="shared" si="1444"/>
        <v>0</v>
      </c>
      <c r="CB566" s="222">
        <f t="shared" si="1445"/>
        <v>0</v>
      </c>
      <c r="CC566" s="222">
        <f t="shared" si="1446"/>
        <v>0</v>
      </c>
      <c r="CD566" s="222">
        <f t="shared" si="1447"/>
        <v>0</v>
      </c>
      <c r="CE566" s="222">
        <f t="shared" si="1448"/>
        <v>0</v>
      </c>
      <c r="CF566" s="222">
        <f t="shared" si="1449"/>
        <v>0</v>
      </c>
      <c r="CG566" s="222">
        <f t="shared" si="1450"/>
        <v>0</v>
      </c>
      <c r="CH566" s="222">
        <f t="shared" si="1451"/>
        <v>0</v>
      </c>
      <c r="CI566" s="222">
        <f t="shared" si="1452"/>
        <v>0</v>
      </c>
      <c r="CJ566" s="222">
        <f t="shared" si="1453"/>
        <v>0</v>
      </c>
      <c r="CK566" s="222">
        <f t="shared" si="1454"/>
        <v>0</v>
      </c>
      <c r="CL566" s="222">
        <f t="shared" si="1455"/>
        <v>0</v>
      </c>
      <c r="CM566" s="222">
        <f t="shared" si="1456"/>
        <v>0</v>
      </c>
      <c r="CN566" s="222">
        <f t="shared" si="1457"/>
        <v>0</v>
      </c>
      <c r="CO566" s="222">
        <f t="shared" si="1458"/>
        <v>0</v>
      </c>
      <c r="CP566" s="222">
        <f t="shared" si="1459"/>
        <v>0</v>
      </c>
      <c r="CQ566" s="222">
        <f t="shared" si="1460"/>
        <v>0</v>
      </c>
      <c r="CR566" s="222">
        <f t="shared" si="1461"/>
        <v>0</v>
      </c>
      <c r="CS566" s="222">
        <f t="shared" si="1462"/>
        <v>0</v>
      </c>
      <c r="CT566" s="222">
        <f t="shared" si="1463"/>
        <v>0</v>
      </c>
      <c r="CU566" s="222">
        <f t="shared" si="1464"/>
        <v>0</v>
      </c>
      <c r="CV566" s="222">
        <f t="shared" si="1465"/>
        <v>0</v>
      </c>
      <c r="CW566" s="222">
        <f t="shared" si="1466"/>
        <v>0</v>
      </c>
      <c r="CX566" s="222">
        <f t="shared" si="1467"/>
        <v>0</v>
      </c>
      <c r="CY566" s="222">
        <f t="shared" si="1468"/>
        <v>0</v>
      </c>
      <c r="CZ566" s="222">
        <f t="shared" si="1469"/>
        <v>0</v>
      </c>
      <c r="DA566" s="222">
        <f t="shared" si="1470"/>
        <v>0</v>
      </c>
      <c r="DB566" s="222">
        <f t="shared" si="1471"/>
        <v>0</v>
      </c>
      <c r="DC566" s="222">
        <f t="shared" si="1472"/>
        <v>0</v>
      </c>
      <c r="DD566" s="222">
        <f t="shared" si="1473"/>
        <v>0</v>
      </c>
      <c r="DE566" s="222">
        <f t="shared" si="1474"/>
        <v>0</v>
      </c>
      <c r="DF566" s="222">
        <f t="shared" si="1475"/>
        <v>0</v>
      </c>
      <c r="DG566" s="222">
        <f t="shared" si="1476"/>
        <v>0</v>
      </c>
      <c r="DH566" s="222">
        <f t="shared" si="1477"/>
        <v>0</v>
      </c>
      <c r="DI566" s="222">
        <f t="shared" si="1478"/>
        <v>0</v>
      </c>
      <c r="DJ566" s="222">
        <f t="shared" si="1479"/>
        <v>0</v>
      </c>
      <c r="DK566" s="222">
        <f t="shared" si="1480"/>
        <v>0</v>
      </c>
      <c r="DL566" s="222">
        <f t="shared" si="1481"/>
        <v>0</v>
      </c>
      <c r="DM566" s="222">
        <f t="shared" si="1482"/>
        <v>0</v>
      </c>
      <c r="DN566" s="222">
        <f t="shared" si="1483"/>
        <v>0</v>
      </c>
      <c r="DO566" s="222">
        <f t="shared" si="1484"/>
        <v>0</v>
      </c>
      <c r="DP566" s="222">
        <f t="shared" si="1485"/>
        <v>0</v>
      </c>
      <c r="DQ566" s="222">
        <f t="shared" si="1486"/>
        <v>0</v>
      </c>
      <c r="DR566" s="222">
        <f t="shared" si="1487"/>
        <v>0</v>
      </c>
      <c r="DS566" s="222">
        <f t="shared" si="1488"/>
        <v>0</v>
      </c>
      <c r="DT566" s="222">
        <f t="shared" si="1489"/>
        <v>0</v>
      </c>
      <c r="DU566" s="222">
        <f t="shared" si="1490"/>
        <v>0</v>
      </c>
      <c r="DV566" s="222">
        <f t="shared" si="1491"/>
        <v>0</v>
      </c>
      <c r="DW566" s="222">
        <f t="shared" si="1492"/>
        <v>0</v>
      </c>
      <c r="DX566" s="222">
        <f t="shared" si="1493"/>
        <v>0</v>
      </c>
      <c r="DY566" s="222">
        <f t="shared" si="1494"/>
        <v>0</v>
      </c>
      <c r="DZ566" s="222">
        <f t="shared" si="1495"/>
        <v>0</v>
      </c>
      <c r="EA566" s="222">
        <f t="shared" si="1496"/>
        <v>0</v>
      </c>
      <c r="EB566" s="222">
        <f t="shared" si="1497"/>
        <v>0</v>
      </c>
      <c r="EC566" s="222">
        <f t="shared" si="1498"/>
        <v>0</v>
      </c>
      <c r="ED566" s="222">
        <f t="shared" si="1499"/>
        <v>0</v>
      </c>
      <c r="EE566" s="222">
        <f t="shared" si="1500"/>
        <v>0</v>
      </c>
      <c r="EF566" s="222">
        <f t="shared" si="1501"/>
        <v>0</v>
      </c>
      <c r="EG566" s="222">
        <f t="shared" si="1502"/>
        <v>0</v>
      </c>
      <c r="EH566" s="222">
        <f t="shared" si="1503"/>
        <v>0</v>
      </c>
      <c r="EI566" s="222">
        <f t="shared" si="1504"/>
        <v>0</v>
      </c>
      <c r="EJ566" s="222">
        <f t="shared" si="1505"/>
        <v>0</v>
      </c>
      <c r="EK566" s="222">
        <f t="shared" si="1506"/>
        <v>0</v>
      </c>
      <c r="EL566" s="222">
        <f t="shared" si="1507"/>
        <v>0</v>
      </c>
      <c r="EM566" s="222">
        <f t="shared" si="1508"/>
        <v>0</v>
      </c>
      <c r="EN566" s="222">
        <f t="shared" si="1509"/>
        <v>0</v>
      </c>
      <c r="EO566" s="222">
        <f t="shared" si="1510"/>
        <v>0</v>
      </c>
      <c r="EP566" s="222">
        <f t="shared" si="1511"/>
        <v>0</v>
      </c>
      <c r="EQ566" s="222">
        <f t="shared" si="1512"/>
        <v>0</v>
      </c>
      <c r="ER566" s="222">
        <f t="shared" si="1513"/>
        <v>0</v>
      </c>
      <c r="ES566" s="222">
        <f t="shared" si="1514"/>
        <v>0</v>
      </c>
      <c r="ET566" s="222">
        <f t="shared" si="1515"/>
        <v>0</v>
      </c>
      <c r="EU566" s="222">
        <f t="shared" si="1516"/>
        <v>0</v>
      </c>
      <c r="EV566" s="222">
        <f t="shared" si="1517"/>
        <v>0</v>
      </c>
      <c r="EW566" s="222">
        <f t="shared" si="1518"/>
        <v>0</v>
      </c>
      <c r="EX566" s="222">
        <f t="shared" si="1519"/>
        <v>0</v>
      </c>
      <c r="EY566" s="222">
        <f t="shared" si="1520"/>
        <v>0</v>
      </c>
      <c r="EZ566" s="222">
        <f t="shared" si="1521"/>
        <v>0</v>
      </c>
      <c r="FA566" s="222">
        <f t="shared" si="1522"/>
        <v>0</v>
      </c>
      <c r="FB566" s="222">
        <f t="shared" si="1523"/>
        <v>0</v>
      </c>
      <c r="FC566" s="222">
        <f t="shared" si="1524"/>
        <v>0</v>
      </c>
      <c r="FD566" s="222">
        <f t="shared" si="1525"/>
        <v>0</v>
      </c>
      <c r="FE566" s="222">
        <f t="shared" si="1526"/>
        <v>0</v>
      </c>
      <c r="FF566" s="222">
        <f t="shared" si="1527"/>
        <v>0</v>
      </c>
      <c r="FG566" s="222">
        <f t="shared" si="1528"/>
        <v>0</v>
      </c>
      <c r="FH566" s="222">
        <f t="shared" si="1529"/>
        <v>0</v>
      </c>
      <c r="FI566" s="222">
        <f t="shared" si="1530"/>
        <v>0</v>
      </c>
      <c r="FJ566" s="222">
        <f t="shared" si="1531"/>
        <v>0</v>
      </c>
      <c r="FK566" s="222">
        <f t="shared" si="1532"/>
        <v>0</v>
      </c>
      <c r="FL566" s="222">
        <f t="shared" si="1533"/>
        <v>0</v>
      </c>
      <c r="FM566" s="222">
        <f t="shared" si="1534"/>
        <v>0</v>
      </c>
      <c r="FN566" s="222">
        <f t="shared" si="1535"/>
        <v>0</v>
      </c>
      <c r="FO566" s="222">
        <f t="shared" si="1536"/>
        <v>0</v>
      </c>
      <c r="FP566" s="222">
        <f t="shared" si="1537"/>
        <v>0</v>
      </c>
      <c r="FQ566" s="222">
        <f t="shared" si="1538"/>
        <v>0</v>
      </c>
      <c r="FR566" s="222">
        <f t="shared" si="1539"/>
        <v>0</v>
      </c>
      <c r="FS566" s="222">
        <f t="shared" si="1540"/>
        <v>0</v>
      </c>
      <c r="FT566" s="222">
        <f t="shared" si="1541"/>
        <v>0</v>
      </c>
      <c r="FU566" s="222">
        <f t="shared" si="1542"/>
        <v>0</v>
      </c>
      <c r="FV566" s="222">
        <f t="shared" si="1543"/>
        <v>0</v>
      </c>
      <c r="FW566" s="222">
        <f t="shared" si="1544"/>
        <v>0</v>
      </c>
      <c r="FX566" s="222">
        <f t="shared" si="1545"/>
        <v>0</v>
      </c>
      <c r="FY566" s="222">
        <f t="shared" si="1546"/>
        <v>0</v>
      </c>
      <c r="FZ566" s="222">
        <f t="shared" si="1547"/>
        <v>0</v>
      </c>
      <c r="GA566" s="222">
        <f t="shared" si="1548"/>
        <v>0</v>
      </c>
      <c r="GB566" s="222">
        <f t="shared" si="1549"/>
        <v>0</v>
      </c>
      <c r="GC566" s="222">
        <f t="shared" si="1550"/>
        <v>0</v>
      </c>
      <c r="GD566" s="222">
        <f t="shared" si="1551"/>
        <v>0</v>
      </c>
      <c r="GE566" s="222">
        <f t="shared" si="1552"/>
        <v>0</v>
      </c>
      <c r="GF566" s="222">
        <f t="shared" si="1553"/>
        <v>0</v>
      </c>
      <c r="GG566" s="222">
        <f t="shared" si="1554"/>
        <v>0</v>
      </c>
      <c r="GH566" s="222">
        <f t="shared" si="1555"/>
        <v>0</v>
      </c>
      <c r="GI566" s="222">
        <f t="shared" si="1556"/>
        <v>0</v>
      </c>
      <c r="GJ566" s="222">
        <f t="shared" si="1557"/>
        <v>0</v>
      </c>
      <c r="GK566" s="222">
        <f t="shared" si="1558"/>
        <v>0</v>
      </c>
      <c r="GL566" s="222">
        <f t="shared" si="1559"/>
        <v>0</v>
      </c>
      <c r="GM566" s="222">
        <f t="shared" si="1560"/>
        <v>0</v>
      </c>
      <c r="GN566" s="222">
        <f t="shared" si="1561"/>
        <v>0</v>
      </c>
      <c r="GO566" s="222">
        <f t="shared" si="1562"/>
        <v>0</v>
      </c>
      <c r="GP566" s="222">
        <f t="shared" si="1563"/>
        <v>0</v>
      </c>
      <c r="GQ566" s="222">
        <f t="shared" si="1564"/>
        <v>0</v>
      </c>
      <c r="GR566" s="222">
        <f t="shared" si="1565"/>
        <v>0</v>
      </c>
      <c r="GS566" s="222">
        <f t="shared" si="1566"/>
        <v>0</v>
      </c>
      <c r="GT566" s="222">
        <f t="shared" si="1567"/>
        <v>0</v>
      </c>
      <c r="GU566" s="222">
        <f t="shared" si="1568"/>
        <v>0</v>
      </c>
      <c r="GV566" s="222">
        <f t="shared" si="1569"/>
        <v>0</v>
      </c>
      <c r="GW566" s="222">
        <f t="shared" si="1570"/>
        <v>0</v>
      </c>
      <c r="GX566" s="222">
        <f t="shared" si="1571"/>
        <v>0</v>
      </c>
      <c r="GY566" s="222">
        <f t="shared" si="1572"/>
        <v>0</v>
      </c>
      <c r="GZ566" s="222">
        <f t="shared" si="1573"/>
        <v>0</v>
      </c>
      <c r="HA566" s="222">
        <f t="shared" si="1574"/>
        <v>0</v>
      </c>
      <c r="HB566" s="222">
        <f t="shared" si="1575"/>
        <v>0</v>
      </c>
      <c r="HC566" s="222">
        <f t="shared" si="1576"/>
        <v>0</v>
      </c>
      <c r="HD566" s="222">
        <f t="shared" si="1577"/>
        <v>0</v>
      </c>
      <c r="HE566" s="222">
        <f t="shared" si="1578"/>
        <v>0</v>
      </c>
      <c r="HF566" s="222">
        <f t="shared" si="1579"/>
        <v>0</v>
      </c>
      <c r="HG566" s="222">
        <f t="shared" si="1580"/>
        <v>0</v>
      </c>
      <c r="HH566" s="222">
        <f t="shared" si="1581"/>
        <v>0</v>
      </c>
      <c r="HI566" s="222">
        <f t="shared" si="1582"/>
        <v>0</v>
      </c>
      <c r="HJ566" s="222">
        <f t="shared" si="1583"/>
        <v>0</v>
      </c>
      <c r="HK566" s="222">
        <f t="shared" si="1584"/>
        <v>0</v>
      </c>
      <c r="HL566" s="222">
        <f t="shared" si="1585"/>
        <v>0</v>
      </c>
      <c r="HM566" s="222">
        <f t="shared" si="1586"/>
        <v>0</v>
      </c>
      <c r="HN566" s="222">
        <f t="shared" si="1587"/>
        <v>0</v>
      </c>
      <c r="HO566" s="222">
        <f t="shared" si="1588"/>
        <v>0</v>
      </c>
      <c r="HP566" s="222">
        <f t="shared" si="1589"/>
        <v>0</v>
      </c>
      <c r="HQ566" s="222">
        <f t="shared" si="1590"/>
        <v>0</v>
      </c>
      <c r="HR566" s="222">
        <f t="shared" si="1591"/>
        <v>0</v>
      </c>
      <c r="HS566" s="222">
        <f t="shared" si="1592"/>
        <v>0</v>
      </c>
      <c r="HT566" s="222">
        <f t="shared" si="1593"/>
        <v>0</v>
      </c>
      <c r="HU566" s="222">
        <f t="shared" si="1594"/>
        <v>0</v>
      </c>
      <c r="HV566" s="222">
        <f t="shared" si="1595"/>
        <v>0</v>
      </c>
      <c r="HW566" s="222">
        <f t="shared" si="1596"/>
        <v>0</v>
      </c>
      <c r="HX566" s="222">
        <f t="shared" si="1597"/>
        <v>0</v>
      </c>
      <c r="HY566" s="222">
        <f t="shared" si="1598"/>
        <v>0</v>
      </c>
      <c r="HZ566" s="222">
        <f t="shared" si="1599"/>
        <v>0</v>
      </c>
      <c r="IA566" s="222">
        <f t="shared" si="1600"/>
        <v>0</v>
      </c>
      <c r="IB566" s="222">
        <f t="shared" si="1601"/>
        <v>0</v>
      </c>
      <c r="IC566" s="222">
        <f t="shared" si="1602"/>
        <v>0</v>
      </c>
      <c r="ID566" s="222">
        <f t="shared" si="1603"/>
        <v>0</v>
      </c>
      <c r="IE566" s="222">
        <f t="shared" si="1604"/>
        <v>0</v>
      </c>
      <c r="IF566" s="222">
        <f t="shared" si="1605"/>
        <v>0</v>
      </c>
      <c r="IG566" s="222">
        <f t="shared" si="1606"/>
        <v>0</v>
      </c>
      <c r="IH566" s="222">
        <f t="shared" si="1607"/>
        <v>0</v>
      </c>
      <c r="II566" s="222">
        <f t="shared" si="1608"/>
        <v>0</v>
      </c>
      <c r="IJ566" s="222">
        <f t="shared" si="1609"/>
        <v>0</v>
      </c>
      <c r="IK566" s="222">
        <f t="shared" si="1610"/>
        <v>0</v>
      </c>
      <c r="IL566" s="222">
        <f t="shared" si="1611"/>
        <v>0</v>
      </c>
      <c r="IM566" s="222">
        <f t="shared" si="1612"/>
        <v>0</v>
      </c>
      <c r="IN566" s="222">
        <f t="shared" si="1613"/>
        <v>0</v>
      </c>
      <c r="IO566" s="222">
        <f t="shared" si="1614"/>
        <v>0</v>
      </c>
      <c r="IP566" s="222">
        <f t="shared" si="1615"/>
        <v>0</v>
      </c>
      <c r="IQ566" s="222">
        <f t="shared" si="1616"/>
        <v>0</v>
      </c>
      <c r="IR566" s="222">
        <f t="shared" si="1617"/>
        <v>0</v>
      </c>
      <c r="IS566" s="222">
        <f t="shared" si="1618"/>
        <v>0</v>
      </c>
      <c r="IT566" s="222">
        <f t="shared" si="1619"/>
        <v>0</v>
      </c>
      <c r="IU566" s="222">
        <f t="shared" si="1620"/>
        <v>0</v>
      </c>
      <c r="IV566" s="222">
        <f t="shared" si="1621"/>
        <v>0</v>
      </c>
      <c r="IW566" s="222">
        <f t="shared" si="1622"/>
        <v>0</v>
      </c>
      <c r="IX566" s="222">
        <f t="shared" si="1623"/>
        <v>0</v>
      </c>
      <c r="IY566" s="222">
        <f t="shared" si="1624"/>
        <v>0</v>
      </c>
      <c r="IZ566" s="222">
        <f t="shared" si="1625"/>
        <v>0</v>
      </c>
      <c r="JA566" s="222">
        <f t="shared" si="1626"/>
        <v>0</v>
      </c>
      <c r="JB566" s="222">
        <f t="shared" si="1627"/>
        <v>0</v>
      </c>
    </row>
    <row r="567" spans="2:262">
      <c r="B567" s="230">
        <v>206</v>
      </c>
      <c r="C567" s="229">
        <f t="shared" si="1628"/>
        <v>4.0234375000000001E-3</v>
      </c>
      <c r="D567" s="226">
        <f t="shared" ca="1" si="1371"/>
        <v>17.999999999924235</v>
      </c>
      <c r="E567" s="225">
        <f ca="1">HD361</f>
        <v>-7.5765162288224298E-11</v>
      </c>
      <c r="F567" s="224">
        <v>206</v>
      </c>
      <c r="G567" s="222">
        <f t="shared" si="1372"/>
        <v>0</v>
      </c>
      <c r="H567" s="222">
        <f t="shared" si="1373"/>
        <v>0</v>
      </c>
      <c r="I567" s="222">
        <f t="shared" si="1374"/>
        <v>0</v>
      </c>
      <c r="J567" s="222">
        <f t="shared" si="1375"/>
        <v>0</v>
      </c>
      <c r="K567" s="222">
        <f t="shared" si="1376"/>
        <v>0</v>
      </c>
      <c r="L567" s="222">
        <f t="shared" si="1377"/>
        <v>0</v>
      </c>
      <c r="M567" s="222">
        <f t="shared" si="1378"/>
        <v>0</v>
      </c>
      <c r="N567" s="222">
        <f t="shared" si="1379"/>
        <v>0</v>
      </c>
      <c r="O567" s="222">
        <f t="shared" si="1380"/>
        <v>0</v>
      </c>
      <c r="P567" s="222">
        <f t="shared" si="1381"/>
        <v>0</v>
      </c>
      <c r="Q567" s="222">
        <f t="shared" si="1382"/>
        <v>0</v>
      </c>
      <c r="R567" s="222">
        <f t="shared" si="1383"/>
        <v>0</v>
      </c>
      <c r="S567" s="222">
        <f t="shared" si="1384"/>
        <v>0</v>
      </c>
      <c r="T567" s="222">
        <f t="shared" si="1385"/>
        <v>0</v>
      </c>
      <c r="U567" s="222">
        <f t="shared" si="1386"/>
        <v>0</v>
      </c>
      <c r="V567" s="222">
        <f t="shared" si="1387"/>
        <v>0</v>
      </c>
      <c r="W567" s="222">
        <f t="shared" si="1388"/>
        <v>0</v>
      </c>
      <c r="X567" s="222">
        <f t="shared" si="1389"/>
        <v>0</v>
      </c>
      <c r="Y567" s="222">
        <f t="shared" si="1390"/>
        <v>0</v>
      </c>
      <c r="Z567" s="222">
        <f t="shared" si="1391"/>
        <v>0</v>
      </c>
      <c r="AA567" s="222">
        <f t="shared" si="1392"/>
        <v>0</v>
      </c>
      <c r="AB567" s="222">
        <f t="shared" si="1393"/>
        <v>0</v>
      </c>
      <c r="AC567" s="222">
        <f t="shared" si="1394"/>
        <v>0</v>
      </c>
      <c r="AD567" s="222">
        <f t="shared" si="1395"/>
        <v>0</v>
      </c>
      <c r="AE567" s="222">
        <f t="shared" si="1396"/>
        <v>0</v>
      </c>
      <c r="AF567" s="222">
        <f t="shared" si="1397"/>
        <v>0</v>
      </c>
      <c r="AG567" s="222">
        <f t="shared" si="1398"/>
        <v>0</v>
      </c>
      <c r="AH567" s="222">
        <f t="shared" si="1399"/>
        <v>0</v>
      </c>
      <c r="AI567" s="222">
        <f t="shared" si="1400"/>
        <v>0</v>
      </c>
      <c r="AJ567" s="222">
        <f t="shared" si="1401"/>
        <v>0</v>
      </c>
      <c r="AK567" s="222">
        <f t="shared" si="1402"/>
        <v>0</v>
      </c>
      <c r="AL567" s="222">
        <f t="shared" si="1403"/>
        <v>0</v>
      </c>
      <c r="AM567" s="222">
        <f t="shared" si="1404"/>
        <v>0</v>
      </c>
      <c r="AN567" s="222">
        <f t="shared" si="1405"/>
        <v>0</v>
      </c>
      <c r="AO567" s="222">
        <f t="shared" si="1406"/>
        <v>0</v>
      </c>
      <c r="AP567" s="222">
        <f t="shared" si="1407"/>
        <v>0</v>
      </c>
      <c r="AQ567" s="222">
        <f t="shared" si="1408"/>
        <v>0</v>
      </c>
      <c r="AR567" s="222">
        <f t="shared" si="1409"/>
        <v>0</v>
      </c>
      <c r="AS567" s="222">
        <f t="shared" si="1410"/>
        <v>0</v>
      </c>
      <c r="AT567" s="222">
        <f t="shared" si="1411"/>
        <v>0</v>
      </c>
      <c r="AU567" s="222">
        <f t="shared" si="1412"/>
        <v>0</v>
      </c>
      <c r="AV567" s="222">
        <f t="shared" si="1413"/>
        <v>0</v>
      </c>
      <c r="AW567" s="222">
        <f t="shared" si="1414"/>
        <v>0</v>
      </c>
      <c r="AX567" s="222">
        <f t="shared" si="1415"/>
        <v>0</v>
      </c>
      <c r="AY567" s="222">
        <f t="shared" si="1416"/>
        <v>0</v>
      </c>
      <c r="AZ567" s="222">
        <f t="shared" si="1417"/>
        <v>0</v>
      </c>
      <c r="BA567" s="222">
        <f t="shared" si="1418"/>
        <v>0</v>
      </c>
      <c r="BB567" s="222">
        <f t="shared" si="1419"/>
        <v>0</v>
      </c>
      <c r="BC567" s="222">
        <f t="shared" si="1420"/>
        <v>0</v>
      </c>
      <c r="BD567" s="222">
        <f t="shared" si="1421"/>
        <v>0</v>
      </c>
      <c r="BE567" s="222">
        <f t="shared" si="1422"/>
        <v>0</v>
      </c>
      <c r="BF567" s="222">
        <f t="shared" si="1423"/>
        <v>0</v>
      </c>
      <c r="BG567" s="222">
        <f t="shared" si="1424"/>
        <v>0</v>
      </c>
      <c r="BH567" s="222">
        <f t="shared" si="1425"/>
        <v>0</v>
      </c>
      <c r="BI567" s="222">
        <f t="shared" si="1426"/>
        <v>0</v>
      </c>
      <c r="BJ567" s="222">
        <f t="shared" si="1427"/>
        <v>0</v>
      </c>
      <c r="BK567" s="222">
        <f t="shared" si="1428"/>
        <v>0</v>
      </c>
      <c r="BL567" s="222">
        <f t="shared" si="1429"/>
        <v>0</v>
      </c>
      <c r="BM567" s="222">
        <f t="shared" si="1430"/>
        <v>0</v>
      </c>
      <c r="BN567" s="222">
        <f t="shared" si="1431"/>
        <v>0</v>
      </c>
      <c r="BO567" s="222">
        <f t="shared" si="1432"/>
        <v>0</v>
      </c>
      <c r="BP567" s="222">
        <f t="shared" si="1433"/>
        <v>0</v>
      </c>
      <c r="BQ567" s="222">
        <f t="shared" si="1434"/>
        <v>0</v>
      </c>
      <c r="BR567" s="222">
        <f t="shared" si="1435"/>
        <v>0</v>
      </c>
      <c r="BS567" s="222">
        <f t="shared" si="1436"/>
        <v>0</v>
      </c>
      <c r="BT567" s="222">
        <f t="shared" si="1437"/>
        <v>0</v>
      </c>
      <c r="BU567" s="222">
        <f t="shared" si="1438"/>
        <v>0</v>
      </c>
      <c r="BV567" s="222">
        <f t="shared" si="1439"/>
        <v>0</v>
      </c>
      <c r="BW567" s="222">
        <f t="shared" si="1440"/>
        <v>0</v>
      </c>
      <c r="BX567" s="222">
        <f t="shared" si="1441"/>
        <v>0</v>
      </c>
      <c r="BY567" s="222">
        <f t="shared" si="1442"/>
        <v>0</v>
      </c>
      <c r="BZ567" s="222">
        <f t="shared" si="1443"/>
        <v>0</v>
      </c>
      <c r="CA567" s="222">
        <f t="shared" si="1444"/>
        <v>0</v>
      </c>
      <c r="CB567" s="222">
        <f t="shared" si="1445"/>
        <v>0</v>
      </c>
      <c r="CC567" s="222">
        <f t="shared" si="1446"/>
        <v>0</v>
      </c>
      <c r="CD567" s="222">
        <f t="shared" si="1447"/>
        <v>0</v>
      </c>
      <c r="CE567" s="222">
        <f t="shared" si="1448"/>
        <v>0</v>
      </c>
      <c r="CF567" s="222">
        <f t="shared" si="1449"/>
        <v>0</v>
      </c>
      <c r="CG567" s="222">
        <f t="shared" si="1450"/>
        <v>0</v>
      </c>
      <c r="CH567" s="222">
        <f t="shared" si="1451"/>
        <v>0</v>
      </c>
      <c r="CI567" s="222">
        <f t="shared" si="1452"/>
        <v>0</v>
      </c>
      <c r="CJ567" s="222">
        <f t="shared" si="1453"/>
        <v>0</v>
      </c>
      <c r="CK567" s="222">
        <f t="shared" si="1454"/>
        <v>0</v>
      </c>
      <c r="CL567" s="222">
        <f t="shared" si="1455"/>
        <v>0</v>
      </c>
      <c r="CM567" s="222">
        <f t="shared" si="1456"/>
        <v>0</v>
      </c>
      <c r="CN567" s="222">
        <f t="shared" si="1457"/>
        <v>0</v>
      </c>
      <c r="CO567" s="222">
        <f t="shared" si="1458"/>
        <v>0</v>
      </c>
      <c r="CP567" s="222">
        <f t="shared" si="1459"/>
        <v>0</v>
      </c>
      <c r="CQ567" s="222">
        <f t="shared" si="1460"/>
        <v>0</v>
      </c>
      <c r="CR567" s="222">
        <f t="shared" si="1461"/>
        <v>0</v>
      </c>
      <c r="CS567" s="222">
        <f t="shared" si="1462"/>
        <v>0</v>
      </c>
      <c r="CT567" s="222">
        <f t="shared" si="1463"/>
        <v>0</v>
      </c>
      <c r="CU567" s="222">
        <f t="shared" si="1464"/>
        <v>0</v>
      </c>
      <c r="CV567" s="222">
        <f t="shared" si="1465"/>
        <v>0</v>
      </c>
      <c r="CW567" s="222">
        <f t="shared" si="1466"/>
        <v>0</v>
      </c>
      <c r="CX567" s="222">
        <f t="shared" si="1467"/>
        <v>0</v>
      </c>
      <c r="CY567" s="222">
        <f t="shared" si="1468"/>
        <v>0</v>
      </c>
      <c r="CZ567" s="222">
        <f t="shared" si="1469"/>
        <v>0</v>
      </c>
      <c r="DA567" s="222">
        <f t="shared" si="1470"/>
        <v>0</v>
      </c>
      <c r="DB567" s="222">
        <f t="shared" si="1471"/>
        <v>0</v>
      </c>
      <c r="DC567" s="222">
        <f t="shared" si="1472"/>
        <v>0</v>
      </c>
      <c r="DD567" s="222">
        <f t="shared" si="1473"/>
        <v>0</v>
      </c>
      <c r="DE567" s="222">
        <f t="shared" si="1474"/>
        <v>0</v>
      </c>
      <c r="DF567" s="222">
        <f t="shared" si="1475"/>
        <v>0</v>
      </c>
      <c r="DG567" s="222">
        <f t="shared" si="1476"/>
        <v>0</v>
      </c>
      <c r="DH567" s="222">
        <f t="shared" si="1477"/>
        <v>0</v>
      </c>
      <c r="DI567" s="222">
        <f t="shared" si="1478"/>
        <v>0</v>
      </c>
      <c r="DJ567" s="222">
        <f t="shared" si="1479"/>
        <v>0</v>
      </c>
      <c r="DK567" s="222">
        <f t="shared" si="1480"/>
        <v>0</v>
      </c>
      <c r="DL567" s="222">
        <f t="shared" si="1481"/>
        <v>0</v>
      </c>
      <c r="DM567" s="222">
        <f t="shared" si="1482"/>
        <v>0</v>
      </c>
      <c r="DN567" s="222">
        <f t="shared" si="1483"/>
        <v>0</v>
      </c>
      <c r="DO567" s="222">
        <f t="shared" si="1484"/>
        <v>0</v>
      </c>
      <c r="DP567" s="222">
        <f t="shared" si="1485"/>
        <v>0</v>
      </c>
      <c r="DQ567" s="222">
        <f t="shared" si="1486"/>
        <v>0</v>
      </c>
      <c r="DR567" s="222">
        <f t="shared" si="1487"/>
        <v>0</v>
      </c>
      <c r="DS567" s="222">
        <f t="shared" si="1488"/>
        <v>0</v>
      </c>
      <c r="DT567" s="222">
        <f t="shared" si="1489"/>
        <v>0</v>
      </c>
      <c r="DU567" s="222">
        <f t="shared" si="1490"/>
        <v>0</v>
      </c>
      <c r="DV567" s="222">
        <f t="shared" si="1491"/>
        <v>0</v>
      </c>
      <c r="DW567" s="222">
        <f t="shared" si="1492"/>
        <v>0</v>
      </c>
      <c r="DX567" s="222">
        <f t="shared" si="1493"/>
        <v>0</v>
      </c>
      <c r="DY567" s="222">
        <f t="shared" si="1494"/>
        <v>0</v>
      </c>
      <c r="DZ567" s="222">
        <f t="shared" si="1495"/>
        <v>0</v>
      </c>
      <c r="EA567" s="222">
        <f t="shared" si="1496"/>
        <v>0</v>
      </c>
      <c r="EB567" s="222">
        <f t="shared" si="1497"/>
        <v>0</v>
      </c>
      <c r="EC567" s="222">
        <f t="shared" si="1498"/>
        <v>0</v>
      </c>
      <c r="ED567" s="222">
        <f t="shared" si="1499"/>
        <v>0</v>
      </c>
      <c r="EE567" s="222">
        <f t="shared" si="1500"/>
        <v>0</v>
      </c>
      <c r="EF567" s="222">
        <f t="shared" si="1501"/>
        <v>0</v>
      </c>
      <c r="EG567" s="222">
        <f t="shared" si="1502"/>
        <v>0</v>
      </c>
      <c r="EH567" s="222">
        <f t="shared" si="1503"/>
        <v>0</v>
      </c>
      <c r="EI567" s="222">
        <f t="shared" si="1504"/>
        <v>0</v>
      </c>
      <c r="EJ567" s="222">
        <f t="shared" si="1505"/>
        <v>0</v>
      </c>
      <c r="EK567" s="222">
        <f t="shared" si="1506"/>
        <v>0</v>
      </c>
      <c r="EL567" s="222">
        <f t="shared" si="1507"/>
        <v>0</v>
      </c>
      <c r="EM567" s="222">
        <f t="shared" si="1508"/>
        <v>0</v>
      </c>
      <c r="EN567" s="222">
        <f t="shared" si="1509"/>
        <v>0</v>
      </c>
      <c r="EO567" s="222">
        <f t="shared" si="1510"/>
        <v>0</v>
      </c>
      <c r="EP567" s="222">
        <f t="shared" si="1511"/>
        <v>0</v>
      </c>
      <c r="EQ567" s="222">
        <f t="shared" si="1512"/>
        <v>0</v>
      </c>
      <c r="ER567" s="222">
        <f t="shared" si="1513"/>
        <v>0</v>
      </c>
      <c r="ES567" s="222">
        <f t="shared" si="1514"/>
        <v>0</v>
      </c>
      <c r="ET567" s="222">
        <f t="shared" si="1515"/>
        <v>0</v>
      </c>
      <c r="EU567" s="222">
        <f t="shared" si="1516"/>
        <v>0</v>
      </c>
      <c r="EV567" s="222">
        <f t="shared" si="1517"/>
        <v>0</v>
      </c>
      <c r="EW567" s="222">
        <f t="shared" si="1518"/>
        <v>0</v>
      </c>
      <c r="EX567" s="222">
        <f t="shared" si="1519"/>
        <v>0</v>
      </c>
      <c r="EY567" s="222">
        <f t="shared" si="1520"/>
        <v>0</v>
      </c>
      <c r="EZ567" s="222">
        <f t="shared" si="1521"/>
        <v>0</v>
      </c>
      <c r="FA567" s="222">
        <f t="shared" si="1522"/>
        <v>0</v>
      </c>
      <c r="FB567" s="222">
        <f t="shared" si="1523"/>
        <v>0</v>
      </c>
      <c r="FC567" s="222">
        <f t="shared" si="1524"/>
        <v>0</v>
      </c>
      <c r="FD567" s="222">
        <f t="shared" si="1525"/>
        <v>0</v>
      </c>
      <c r="FE567" s="222">
        <f t="shared" si="1526"/>
        <v>0</v>
      </c>
      <c r="FF567" s="222">
        <f t="shared" si="1527"/>
        <v>0</v>
      </c>
      <c r="FG567" s="222">
        <f t="shared" si="1528"/>
        <v>0</v>
      </c>
      <c r="FH567" s="222">
        <f t="shared" si="1529"/>
        <v>0</v>
      </c>
      <c r="FI567" s="222">
        <f t="shared" si="1530"/>
        <v>0</v>
      </c>
      <c r="FJ567" s="222">
        <f t="shared" si="1531"/>
        <v>0</v>
      </c>
      <c r="FK567" s="222">
        <f t="shared" si="1532"/>
        <v>0</v>
      </c>
      <c r="FL567" s="222">
        <f t="shared" si="1533"/>
        <v>0</v>
      </c>
      <c r="FM567" s="222">
        <f t="shared" si="1534"/>
        <v>0</v>
      </c>
      <c r="FN567" s="222">
        <f t="shared" si="1535"/>
        <v>0</v>
      </c>
      <c r="FO567" s="222">
        <f t="shared" si="1536"/>
        <v>0</v>
      </c>
      <c r="FP567" s="222">
        <f t="shared" si="1537"/>
        <v>0</v>
      </c>
      <c r="FQ567" s="222">
        <f t="shared" si="1538"/>
        <v>0</v>
      </c>
      <c r="FR567" s="222">
        <f t="shared" si="1539"/>
        <v>0</v>
      </c>
      <c r="FS567" s="222">
        <f t="shared" si="1540"/>
        <v>0</v>
      </c>
      <c r="FT567" s="222">
        <f t="shared" si="1541"/>
        <v>0</v>
      </c>
      <c r="FU567" s="222">
        <f t="shared" si="1542"/>
        <v>0</v>
      </c>
      <c r="FV567" s="222">
        <f t="shared" si="1543"/>
        <v>0</v>
      </c>
      <c r="FW567" s="222">
        <f t="shared" si="1544"/>
        <v>0</v>
      </c>
      <c r="FX567" s="222">
        <f t="shared" si="1545"/>
        <v>0</v>
      </c>
      <c r="FY567" s="222">
        <f t="shared" si="1546"/>
        <v>0</v>
      </c>
      <c r="FZ567" s="222">
        <f t="shared" si="1547"/>
        <v>0</v>
      </c>
      <c r="GA567" s="222">
        <f t="shared" si="1548"/>
        <v>0</v>
      </c>
      <c r="GB567" s="222">
        <f t="shared" si="1549"/>
        <v>0</v>
      </c>
      <c r="GC567" s="222">
        <f t="shared" si="1550"/>
        <v>0</v>
      </c>
      <c r="GD567" s="222">
        <f t="shared" si="1551"/>
        <v>0</v>
      </c>
      <c r="GE567" s="222">
        <f t="shared" si="1552"/>
        <v>0</v>
      </c>
      <c r="GF567" s="222">
        <f t="shared" si="1553"/>
        <v>0</v>
      </c>
      <c r="GG567" s="222">
        <f t="shared" si="1554"/>
        <v>0</v>
      </c>
      <c r="GH567" s="222">
        <f t="shared" si="1555"/>
        <v>0</v>
      </c>
      <c r="GI567" s="222">
        <f t="shared" si="1556"/>
        <v>0</v>
      </c>
      <c r="GJ567" s="222">
        <f t="shared" si="1557"/>
        <v>0</v>
      </c>
      <c r="GK567" s="222">
        <f t="shared" si="1558"/>
        <v>0</v>
      </c>
      <c r="GL567" s="222">
        <f t="shared" si="1559"/>
        <v>0</v>
      </c>
      <c r="GM567" s="222">
        <f t="shared" si="1560"/>
        <v>0</v>
      </c>
      <c r="GN567" s="222">
        <f t="shared" si="1561"/>
        <v>0</v>
      </c>
      <c r="GO567" s="222">
        <f t="shared" si="1562"/>
        <v>0</v>
      </c>
      <c r="GP567" s="222">
        <f t="shared" si="1563"/>
        <v>0</v>
      </c>
      <c r="GQ567" s="222">
        <f t="shared" si="1564"/>
        <v>0</v>
      </c>
      <c r="GR567" s="222">
        <f t="shared" si="1565"/>
        <v>0</v>
      </c>
      <c r="GS567" s="222">
        <f t="shared" si="1566"/>
        <v>0</v>
      </c>
      <c r="GT567" s="222">
        <f t="shared" si="1567"/>
        <v>0</v>
      </c>
      <c r="GU567" s="222">
        <f t="shared" si="1568"/>
        <v>0</v>
      </c>
      <c r="GV567" s="222">
        <f t="shared" si="1569"/>
        <v>0</v>
      </c>
      <c r="GW567" s="222">
        <f t="shared" si="1570"/>
        <v>0</v>
      </c>
      <c r="GX567" s="222">
        <f t="shared" si="1571"/>
        <v>0</v>
      </c>
      <c r="GY567" s="222">
        <f t="shared" si="1572"/>
        <v>0</v>
      </c>
      <c r="GZ567" s="222">
        <f t="shared" si="1573"/>
        <v>0</v>
      </c>
      <c r="HA567" s="222">
        <f t="shared" si="1574"/>
        <v>0</v>
      </c>
      <c r="HB567" s="222">
        <f t="shared" si="1575"/>
        <v>0</v>
      </c>
      <c r="HC567" s="222">
        <f t="shared" si="1576"/>
        <v>0</v>
      </c>
      <c r="HD567" s="222">
        <f t="shared" si="1577"/>
        <v>0</v>
      </c>
      <c r="HE567" s="222">
        <f t="shared" si="1578"/>
        <v>0</v>
      </c>
      <c r="HF567" s="222">
        <f t="shared" si="1579"/>
        <v>0</v>
      </c>
      <c r="HG567" s="222">
        <f t="shared" si="1580"/>
        <v>0</v>
      </c>
      <c r="HH567" s="222">
        <f t="shared" si="1581"/>
        <v>0</v>
      </c>
      <c r="HI567" s="222">
        <f t="shared" si="1582"/>
        <v>0</v>
      </c>
      <c r="HJ567" s="222">
        <f t="shared" si="1583"/>
        <v>0</v>
      </c>
      <c r="HK567" s="222">
        <f t="shared" si="1584"/>
        <v>0</v>
      </c>
      <c r="HL567" s="222">
        <f t="shared" si="1585"/>
        <v>0</v>
      </c>
      <c r="HM567" s="222">
        <f t="shared" si="1586"/>
        <v>0</v>
      </c>
      <c r="HN567" s="222">
        <f t="shared" si="1587"/>
        <v>0</v>
      </c>
      <c r="HO567" s="222">
        <f t="shared" si="1588"/>
        <v>0</v>
      </c>
      <c r="HP567" s="222">
        <f t="shared" si="1589"/>
        <v>0</v>
      </c>
      <c r="HQ567" s="222">
        <f t="shared" si="1590"/>
        <v>0</v>
      </c>
      <c r="HR567" s="222">
        <f t="shared" si="1591"/>
        <v>0</v>
      </c>
      <c r="HS567" s="222">
        <f t="shared" si="1592"/>
        <v>0</v>
      </c>
      <c r="HT567" s="222">
        <f t="shared" si="1593"/>
        <v>0</v>
      </c>
      <c r="HU567" s="222">
        <f t="shared" si="1594"/>
        <v>0</v>
      </c>
      <c r="HV567" s="222">
        <f t="shared" si="1595"/>
        <v>0</v>
      </c>
      <c r="HW567" s="222">
        <f t="shared" si="1596"/>
        <v>0</v>
      </c>
      <c r="HX567" s="222">
        <f t="shared" si="1597"/>
        <v>0</v>
      </c>
      <c r="HY567" s="222">
        <f t="shared" si="1598"/>
        <v>0</v>
      </c>
      <c r="HZ567" s="222">
        <f t="shared" si="1599"/>
        <v>0</v>
      </c>
      <c r="IA567" s="222">
        <f t="shared" si="1600"/>
        <v>0</v>
      </c>
      <c r="IB567" s="222">
        <f t="shared" si="1601"/>
        <v>0</v>
      </c>
      <c r="IC567" s="222">
        <f t="shared" si="1602"/>
        <v>0</v>
      </c>
      <c r="ID567" s="222">
        <f t="shared" si="1603"/>
        <v>0</v>
      </c>
      <c r="IE567" s="222">
        <f t="shared" si="1604"/>
        <v>0</v>
      </c>
      <c r="IF567" s="222">
        <f t="shared" si="1605"/>
        <v>0</v>
      </c>
      <c r="IG567" s="222">
        <f t="shared" si="1606"/>
        <v>0</v>
      </c>
      <c r="IH567" s="222">
        <f t="shared" si="1607"/>
        <v>0</v>
      </c>
      <c r="II567" s="222">
        <f t="shared" si="1608"/>
        <v>0</v>
      </c>
      <c r="IJ567" s="222">
        <f t="shared" si="1609"/>
        <v>0</v>
      </c>
      <c r="IK567" s="222">
        <f t="shared" si="1610"/>
        <v>0</v>
      </c>
      <c r="IL567" s="222">
        <f t="shared" si="1611"/>
        <v>0</v>
      </c>
      <c r="IM567" s="222">
        <f t="shared" si="1612"/>
        <v>0</v>
      </c>
      <c r="IN567" s="222">
        <f t="shared" si="1613"/>
        <v>0</v>
      </c>
      <c r="IO567" s="222">
        <f t="shared" si="1614"/>
        <v>0</v>
      </c>
      <c r="IP567" s="222">
        <f t="shared" si="1615"/>
        <v>0</v>
      </c>
      <c r="IQ567" s="222">
        <f t="shared" si="1616"/>
        <v>0</v>
      </c>
      <c r="IR567" s="222">
        <f t="shared" si="1617"/>
        <v>0</v>
      </c>
      <c r="IS567" s="222">
        <f t="shared" si="1618"/>
        <v>0</v>
      </c>
      <c r="IT567" s="222">
        <f t="shared" si="1619"/>
        <v>0</v>
      </c>
      <c r="IU567" s="222">
        <f t="shared" si="1620"/>
        <v>0</v>
      </c>
      <c r="IV567" s="222">
        <f t="shared" si="1621"/>
        <v>0</v>
      </c>
      <c r="IW567" s="222">
        <f t="shared" si="1622"/>
        <v>0</v>
      </c>
      <c r="IX567" s="222">
        <f t="shared" si="1623"/>
        <v>0</v>
      </c>
      <c r="IY567" s="222">
        <f t="shared" si="1624"/>
        <v>0</v>
      </c>
      <c r="IZ567" s="222">
        <f t="shared" si="1625"/>
        <v>0</v>
      </c>
      <c r="JA567" s="222">
        <f t="shared" si="1626"/>
        <v>0</v>
      </c>
      <c r="JB567" s="222">
        <f t="shared" si="1627"/>
        <v>0</v>
      </c>
    </row>
    <row r="568" spans="2:262">
      <c r="B568" s="230">
        <v>207</v>
      </c>
      <c r="C568" s="229">
        <f t="shared" si="1628"/>
        <v>4.0429687499999997E-3</v>
      </c>
      <c r="D568" s="226">
        <f t="shared" ca="1" si="1371"/>
        <v>17.999999999897451</v>
      </c>
      <c r="E568" s="225">
        <f ca="1">HE361</f>
        <v>-1.025481583614222E-10</v>
      </c>
      <c r="F568" s="224">
        <v>207</v>
      </c>
      <c r="G568" s="222">
        <f t="shared" si="1372"/>
        <v>0</v>
      </c>
      <c r="H568" s="222">
        <f t="shared" si="1373"/>
        <v>0</v>
      </c>
      <c r="I568" s="222">
        <f t="shared" si="1374"/>
        <v>0</v>
      </c>
      <c r="J568" s="222">
        <f t="shared" si="1375"/>
        <v>0</v>
      </c>
      <c r="K568" s="222">
        <f t="shared" si="1376"/>
        <v>0</v>
      </c>
      <c r="L568" s="222">
        <f t="shared" si="1377"/>
        <v>0</v>
      </c>
      <c r="M568" s="222">
        <f t="shared" si="1378"/>
        <v>0</v>
      </c>
      <c r="N568" s="222">
        <f t="shared" si="1379"/>
        <v>0</v>
      </c>
      <c r="O568" s="222">
        <f t="shared" si="1380"/>
        <v>0</v>
      </c>
      <c r="P568" s="222">
        <f t="shared" si="1381"/>
        <v>0</v>
      </c>
      <c r="Q568" s="222">
        <f t="shared" si="1382"/>
        <v>0</v>
      </c>
      <c r="R568" s="222">
        <f t="shared" si="1383"/>
        <v>0</v>
      </c>
      <c r="S568" s="222">
        <f t="shared" si="1384"/>
        <v>0</v>
      </c>
      <c r="T568" s="222">
        <f t="shared" si="1385"/>
        <v>0</v>
      </c>
      <c r="U568" s="222">
        <f t="shared" si="1386"/>
        <v>0</v>
      </c>
      <c r="V568" s="222">
        <f t="shared" si="1387"/>
        <v>0</v>
      </c>
      <c r="W568" s="222">
        <f t="shared" si="1388"/>
        <v>0</v>
      </c>
      <c r="X568" s="222">
        <f t="shared" si="1389"/>
        <v>0</v>
      </c>
      <c r="Y568" s="222">
        <f t="shared" si="1390"/>
        <v>0</v>
      </c>
      <c r="Z568" s="222">
        <f t="shared" si="1391"/>
        <v>0</v>
      </c>
      <c r="AA568" s="222">
        <f t="shared" si="1392"/>
        <v>0</v>
      </c>
      <c r="AB568" s="222">
        <f t="shared" si="1393"/>
        <v>0</v>
      </c>
      <c r="AC568" s="222">
        <f t="shared" si="1394"/>
        <v>0</v>
      </c>
      <c r="AD568" s="222">
        <f t="shared" si="1395"/>
        <v>0</v>
      </c>
      <c r="AE568" s="222">
        <f t="shared" si="1396"/>
        <v>0</v>
      </c>
      <c r="AF568" s="222">
        <f t="shared" si="1397"/>
        <v>0</v>
      </c>
      <c r="AG568" s="222">
        <f t="shared" si="1398"/>
        <v>0</v>
      </c>
      <c r="AH568" s="222">
        <f t="shared" si="1399"/>
        <v>0</v>
      </c>
      <c r="AI568" s="222">
        <f t="shared" si="1400"/>
        <v>0</v>
      </c>
      <c r="AJ568" s="222">
        <f t="shared" si="1401"/>
        <v>0</v>
      </c>
      <c r="AK568" s="222">
        <f t="shared" si="1402"/>
        <v>0</v>
      </c>
      <c r="AL568" s="222">
        <f t="shared" si="1403"/>
        <v>0</v>
      </c>
      <c r="AM568" s="222">
        <f t="shared" si="1404"/>
        <v>0</v>
      </c>
      <c r="AN568" s="222">
        <f t="shared" si="1405"/>
        <v>0</v>
      </c>
      <c r="AO568" s="222">
        <f t="shared" si="1406"/>
        <v>0</v>
      </c>
      <c r="AP568" s="222">
        <f t="shared" si="1407"/>
        <v>0</v>
      </c>
      <c r="AQ568" s="222">
        <f t="shared" si="1408"/>
        <v>0</v>
      </c>
      <c r="AR568" s="222">
        <f t="shared" si="1409"/>
        <v>0</v>
      </c>
      <c r="AS568" s="222">
        <f t="shared" si="1410"/>
        <v>0</v>
      </c>
      <c r="AT568" s="222">
        <f t="shared" si="1411"/>
        <v>0</v>
      </c>
      <c r="AU568" s="222">
        <f t="shared" si="1412"/>
        <v>0</v>
      </c>
      <c r="AV568" s="222">
        <f t="shared" si="1413"/>
        <v>0</v>
      </c>
      <c r="AW568" s="222">
        <f t="shared" si="1414"/>
        <v>0</v>
      </c>
      <c r="AX568" s="222">
        <f t="shared" si="1415"/>
        <v>0</v>
      </c>
      <c r="AY568" s="222">
        <f t="shared" si="1416"/>
        <v>0</v>
      </c>
      <c r="AZ568" s="222">
        <f t="shared" si="1417"/>
        <v>0</v>
      </c>
      <c r="BA568" s="222">
        <f t="shared" si="1418"/>
        <v>0</v>
      </c>
      <c r="BB568" s="222">
        <f t="shared" si="1419"/>
        <v>0</v>
      </c>
      <c r="BC568" s="222">
        <f t="shared" si="1420"/>
        <v>0</v>
      </c>
      <c r="BD568" s="222">
        <f t="shared" si="1421"/>
        <v>0</v>
      </c>
      <c r="BE568" s="222">
        <f t="shared" si="1422"/>
        <v>0</v>
      </c>
      <c r="BF568" s="222">
        <f t="shared" si="1423"/>
        <v>0</v>
      </c>
      <c r="BG568" s="222">
        <f t="shared" si="1424"/>
        <v>0</v>
      </c>
      <c r="BH568" s="222">
        <f t="shared" si="1425"/>
        <v>0</v>
      </c>
      <c r="BI568" s="222">
        <f t="shared" si="1426"/>
        <v>0</v>
      </c>
      <c r="BJ568" s="222">
        <f t="shared" si="1427"/>
        <v>0</v>
      </c>
      <c r="BK568" s="222">
        <f t="shared" si="1428"/>
        <v>0</v>
      </c>
      <c r="BL568" s="222">
        <f t="shared" si="1429"/>
        <v>0</v>
      </c>
      <c r="BM568" s="222">
        <f t="shared" si="1430"/>
        <v>0</v>
      </c>
      <c r="BN568" s="222">
        <f t="shared" si="1431"/>
        <v>0</v>
      </c>
      <c r="BO568" s="222">
        <f t="shared" si="1432"/>
        <v>0</v>
      </c>
      <c r="BP568" s="222">
        <f t="shared" si="1433"/>
        <v>0</v>
      </c>
      <c r="BQ568" s="222">
        <f t="shared" si="1434"/>
        <v>0</v>
      </c>
      <c r="BR568" s="222">
        <f t="shared" si="1435"/>
        <v>0</v>
      </c>
      <c r="BS568" s="222">
        <f t="shared" si="1436"/>
        <v>0</v>
      </c>
      <c r="BT568" s="222">
        <f t="shared" si="1437"/>
        <v>0</v>
      </c>
      <c r="BU568" s="222">
        <f t="shared" si="1438"/>
        <v>0</v>
      </c>
      <c r="BV568" s="222">
        <f t="shared" si="1439"/>
        <v>0</v>
      </c>
      <c r="BW568" s="222">
        <f t="shared" si="1440"/>
        <v>0</v>
      </c>
      <c r="BX568" s="222">
        <f t="shared" si="1441"/>
        <v>0</v>
      </c>
      <c r="BY568" s="222">
        <f t="shared" si="1442"/>
        <v>0</v>
      </c>
      <c r="BZ568" s="222">
        <f t="shared" si="1443"/>
        <v>0</v>
      </c>
      <c r="CA568" s="222">
        <f t="shared" si="1444"/>
        <v>0</v>
      </c>
      <c r="CB568" s="222">
        <f t="shared" si="1445"/>
        <v>0</v>
      </c>
      <c r="CC568" s="222">
        <f t="shared" si="1446"/>
        <v>0</v>
      </c>
      <c r="CD568" s="222">
        <f t="shared" si="1447"/>
        <v>0</v>
      </c>
      <c r="CE568" s="222">
        <f t="shared" si="1448"/>
        <v>0</v>
      </c>
      <c r="CF568" s="222">
        <f t="shared" si="1449"/>
        <v>0</v>
      </c>
      <c r="CG568" s="222">
        <f t="shared" si="1450"/>
        <v>0</v>
      </c>
      <c r="CH568" s="222">
        <f t="shared" si="1451"/>
        <v>0</v>
      </c>
      <c r="CI568" s="222">
        <f t="shared" si="1452"/>
        <v>0</v>
      </c>
      <c r="CJ568" s="222">
        <f t="shared" si="1453"/>
        <v>0</v>
      </c>
      <c r="CK568" s="222">
        <f t="shared" si="1454"/>
        <v>0</v>
      </c>
      <c r="CL568" s="222">
        <f t="shared" si="1455"/>
        <v>0</v>
      </c>
      <c r="CM568" s="222">
        <f t="shared" si="1456"/>
        <v>0</v>
      </c>
      <c r="CN568" s="222">
        <f t="shared" si="1457"/>
        <v>0</v>
      </c>
      <c r="CO568" s="222">
        <f t="shared" si="1458"/>
        <v>0</v>
      </c>
      <c r="CP568" s="222">
        <f t="shared" si="1459"/>
        <v>0</v>
      </c>
      <c r="CQ568" s="222">
        <f t="shared" si="1460"/>
        <v>0</v>
      </c>
      <c r="CR568" s="222">
        <f t="shared" si="1461"/>
        <v>0</v>
      </c>
      <c r="CS568" s="222">
        <f t="shared" si="1462"/>
        <v>0</v>
      </c>
      <c r="CT568" s="222">
        <f t="shared" si="1463"/>
        <v>0</v>
      </c>
      <c r="CU568" s="222">
        <f t="shared" si="1464"/>
        <v>0</v>
      </c>
      <c r="CV568" s="222">
        <f t="shared" si="1465"/>
        <v>0</v>
      </c>
      <c r="CW568" s="222">
        <f t="shared" si="1466"/>
        <v>0</v>
      </c>
      <c r="CX568" s="222">
        <f t="shared" si="1467"/>
        <v>0</v>
      </c>
      <c r="CY568" s="222">
        <f t="shared" si="1468"/>
        <v>0</v>
      </c>
      <c r="CZ568" s="222">
        <f t="shared" si="1469"/>
        <v>0</v>
      </c>
      <c r="DA568" s="222">
        <f t="shared" si="1470"/>
        <v>0</v>
      </c>
      <c r="DB568" s="222">
        <f t="shared" si="1471"/>
        <v>0</v>
      </c>
      <c r="DC568" s="222">
        <f t="shared" si="1472"/>
        <v>0</v>
      </c>
      <c r="DD568" s="222">
        <f t="shared" si="1473"/>
        <v>0</v>
      </c>
      <c r="DE568" s="222">
        <f t="shared" si="1474"/>
        <v>0</v>
      </c>
      <c r="DF568" s="222">
        <f t="shared" si="1475"/>
        <v>0</v>
      </c>
      <c r="DG568" s="222">
        <f t="shared" si="1476"/>
        <v>0</v>
      </c>
      <c r="DH568" s="222">
        <f t="shared" si="1477"/>
        <v>0</v>
      </c>
      <c r="DI568" s="222">
        <f t="shared" si="1478"/>
        <v>0</v>
      </c>
      <c r="DJ568" s="222">
        <f t="shared" si="1479"/>
        <v>0</v>
      </c>
      <c r="DK568" s="222">
        <f t="shared" si="1480"/>
        <v>0</v>
      </c>
      <c r="DL568" s="222">
        <f t="shared" si="1481"/>
        <v>0</v>
      </c>
      <c r="DM568" s="222">
        <f t="shared" si="1482"/>
        <v>0</v>
      </c>
      <c r="DN568" s="222">
        <f t="shared" si="1483"/>
        <v>0</v>
      </c>
      <c r="DO568" s="222">
        <f t="shared" si="1484"/>
        <v>0</v>
      </c>
      <c r="DP568" s="222">
        <f t="shared" si="1485"/>
        <v>0</v>
      </c>
      <c r="DQ568" s="222">
        <f t="shared" si="1486"/>
        <v>0</v>
      </c>
      <c r="DR568" s="222">
        <f t="shared" si="1487"/>
        <v>0</v>
      </c>
      <c r="DS568" s="222">
        <f t="shared" si="1488"/>
        <v>0</v>
      </c>
      <c r="DT568" s="222">
        <f t="shared" si="1489"/>
        <v>0</v>
      </c>
      <c r="DU568" s="222">
        <f t="shared" si="1490"/>
        <v>0</v>
      </c>
      <c r="DV568" s="222">
        <f t="shared" si="1491"/>
        <v>0</v>
      </c>
      <c r="DW568" s="222">
        <f t="shared" si="1492"/>
        <v>0</v>
      </c>
      <c r="DX568" s="222">
        <f t="shared" si="1493"/>
        <v>0</v>
      </c>
      <c r="DY568" s="222">
        <f t="shared" si="1494"/>
        <v>0</v>
      </c>
      <c r="DZ568" s="222">
        <f t="shared" si="1495"/>
        <v>0</v>
      </c>
      <c r="EA568" s="222">
        <f t="shared" si="1496"/>
        <v>0</v>
      </c>
      <c r="EB568" s="222">
        <f t="shared" si="1497"/>
        <v>0</v>
      </c>
      <c r="EC568" s="222">
        <f t="shared" si="1498"/>
        <v>0</v>
      </c>
      <c r="ED568" s="222">
        <f t="shared" si="1499"/>
        <v>0</v>
      </c>
      <c r="EE568" s="222">
        <f t="shared" si="1500"/>
        <v>0</v>
      </c>
      <c r="EF568" s="222">
        <f t="shared" si="1501"/>
        <v>0</v>
      </c>
      <c r="EG568" s="222">
        <f t="shared" si="1502"/>
        <v>0</v>
      </c>
      <c r="EH568" s="222">
        <f t="shared" si="1503"/>
        <v>0</v>
      </c>
      <c r="EI568" s="222">
        <f t="shared" si="1504"/>
        <v>0</v>
      </c>
      <c r="EJ568" s="222">
        <f t="shared" si="1505"/>
        <v>0</v>
      </c>
      <c r="EK568" s="222">
        <f t="shared" si="1506"/>
        <v>0</v>
      </c>
      <c r="EL568" s="222">
        <f t="shared" si="1507"/>
        <v>0</v>
      </c>
      <c r="EM568" s="222">
        <f t="shared" si="1508"/>
        <v>0</v>
      </c>
      <c r="EN568" s="222">
        <f t="shared" si="1509"/>
        <v>0</v>
      </c>
      <c r="EO568" s="222">
        <f t="shared" si="1510"/>
        <v>0</v>
      </c>
      <c r="EP568" s="222">
        <f t="shared" si="1511"/>
        <v>0</v>
      </c>
      <c r="EQ568" s="222">
        <f t="shared" si="1512"/>
        <v>0</v>
      </c>
      <c r="ER568" s="222">
        <f t="shared" si="1513"/>
        <v>0</v>
      </c>
      <c r="ES568" s="222">
        <f t="shared" si="1514"/>
        <v>0</v>
      </c>
      <c r="ET568" s="222">
        <f t="shared" si="1515"/>
        <v>0</v>
      </c>
      <c r="EU568" s="222">
        <f t="shared" si="1516"/>
        <v>0</v>
      </c>
      <c r="EV568" s="222">
        <f t="shared" si="1517"/>
        <v>0</v>
      </c>
      <c r="EW568" s="222">
        <f t="shared" si="1518"/>
        <v>0</v>
      </c>
      <c r="EX568" s="222">
        <f t="shared" si="1519"/>
        <v>0</v>
      </c>
      <c r="EY568" s="222">
        <f t="shared" si="1520"/>
        <v>0</v>
      </c>
      <c r="EZ568" s="222">
        <f t="shared" si="1521"/>
        <v>0</v>
      </c>
      <c r="FA568" s="222">
        <f t="shared" si="1522"/>
        <v>0</v>
      </c>
      <c r="FB568" s="222">
        <f t="shared" si="1523"/>
        <v>0</v>
      </c>
      <c r="FC568" s="222">
        <f t="shared" si="1524"/>
        <v>0</v>
      </c>
      <c r="FD568" s="222">
        <f t="shared" si="1525"/>
        <v>0</v>
      </c>
      <c r="FE568" s="222">
        <f t="shared" si="1526"/>
        <v>0</v>
      </c>
      <c r="FF568" s="222">
        <f t="shared" si="1527"/>
        <v>0</v>
      </c>
      <c r="FG568" s="222">
        <f t="shared" si="1528"/>
        <v>0</v>
      </c>
      <c r="FH568" s="222">
        <f t="shared" si="1529"/>
        <v>0</v>
      </c>
      <c r="FI568" s="222">
        <f t="shared" si="1530"/>
        <v>0</v>
      </c>
      <c r="FJ568" s="222">
        <f t="shared" si="1531"/>
        <v>0</v>
      </c>
      <c r="FK568" s="222">
        <f t="shared" si="1532"/>
        <v>0</v>
      </c>
      <c r="FL568" s="222">
        <f t="shared" si="1533"/>
        <v>0</v>
      </c>
      <c r="FM568" s="222">
        <f t="shared" si="1534"/>
        <v>0</v>
      </c>
      <c r="FN568" s="222">
        <f t="shared" si="1535"/>
        <v>0</v>
      </c>
      <c r="FO568" s="222">
        <f t="shared" si="1536"/>
        <v>0</v>
      </c>
      <c r="FP568" s="222">
        <f t="shared" si="1537"/>
        <v>0</v>
      </c>
      <c r="FQ568" s="222">
        <f t="shared" si="1538"/>
        <v>0</v>
      </c>
      <c r="FR568" s="222">
        <f t="shared" si="1539"/>
        <v>0</v>
      </c>
      <c r="FS568" s="222">
        <f t="shared" si="1540"/>
        <v>0</v>
      </c>
      <c r="FT568" s="222">
        <f t="shared" si="1541"/>
        <v>0</v>
      </c>
      <c r="FU568" s="222">
        <f t="shared" si="1542"/>
        <v>0</v>
      </c>
      <c r="FV568" s="222">
        <f t="shared" si="1543"/>
        <v>0</v>
      </c>
      <c r="FW568" s="222">
        <f t="shared" si="1544"/>
        <v>0</v>
      </c>
      <c r="FX568" s="222">
        <f t="shared" si="1545"/>
        <v>0</v>
      </c>
      <c r="FY568" s="222">
        <f t="shared" si="1546"/>
        <v>0</v>
      </c>
      <c r="FZ568" s="222">
        <f t="shared" si="1547"/>
        <v>0</v>
      </c>
      <c r="GA568" s="222">
        <f t="shared" si="1548"/>
        <v>0</v>
      </c>
      <c r="GB568" s="222">
        <f t="shared" si="1549"/>
        <v>0</v>
      </c>
      <c r="GC568" s="222">
        <f t="shared" si="1550"/>
        <v>0</v>
      </c>
      <c r="GD568" s="222">
        <f t="shared" si="1551"/>
        <v>0</v>
      </c>
      <c r="GE568" s="222">
        <f t="shared" si="1552"/>
        <v>0</v>
      </c>
      <c r="GF568" s="222">
        <f t="shared" si="1553"/>
        <v>0</v>
      </c>
      <c r="GG568" s="222">
        <f t="shared" si="1554"/>
        <v>0</v>
      </c>
      <c r="GH568" s="222">
        <f t="shared" si="1555"/>
        <v>0</v>
      </c>
      <c r="GI568" s="222">
        <f t="shared" si="1556"/>
        <v>0</v>
      </c>
      <c r="GJ568" s="222">
        <f t="shared" si="1557"/>
        <v>0</v>
      </c>
      <c r="GK568" s="222">
        <f t="shared" si="1558"/>
        <v>0</v>
      </c>
      <c r="GL568" s="222">
        <f t="shared" si="1559"/>
        <v>0</v>
      </c>
      <c r="GM568" s="222">
        <f t="shared" si="1560"/>
        <v>0</v>
      </c>
      <c r="GN568" s="222">
        <f t="shared" si="1561"/>
        <v>0</v>
      </c>
      <c r="GO568" s="222">
        <f t="shared" si="1562"/>
        <v>0</v>
      </c>
      <c r="GP568" s="222">
        <f t="shared" si="1563"/>
        <v>0</v>
      </c>
      <c r="GQ568" s="222">
        <f t="shared" si="1564"/>
        <v>0</v>
      </c>
      <c r="GR568" s="222">
        <f t="shared" si="1565"/>
        <v>0</v>
      </c>
      <c r="GS568" s="222">
        <f t="shared" si="1566"/>
        <v>0</v>
      </c>
      <c r="GT568" s="222">
        <f t="shared" si="1567"/>
        <v>0</v>
      </c>
      <c r="GU568" s="222">
        <f t="shared" si="1568"/>
        <v>0</v>
      </c>
      <c r="GV568" s="222">
        <f t="shared" si="1569"/>
        <v>0</v>
      </c>
      <c r="GW568" s="222">
        <f t="shared" si="1570"/>
        <v>0</v>
      </c>
      <c r="GX568" s="222">
        <f t="shared" si="1571"/>
        <v>0</v>
      </c>
      <c r="GY568" s="222">
        <f t="shared" si="1572"/>
        <v>0</v>
      </c>
      <c r="GZ568" s="222">
        <f t="shared" si="1573"/>
        <v>0</v>
      </c>
      <c r="HA568" s="222">
        <f t="shared" si="1574"/>
        <v>0</v>
      </c>
      <c r="HB568" s="222">
        <f t="shared" si="1575"/>
        <v>0</v>
      </c>
      <c r="HC568" s="222">
        <f t="shared" si="1576"/>
        <v>0</v>
      </c>
      <c r="HD568" s="222">
        <f t="shared" si="1577"/>
        <v>0</v>
      </c>
      <c r="HE568" s="222">
        <f t="shared" si="1578"/>
        <v>0</v>
      </c>
      <c r="HF568" s="222">
        <f t="shared" si="1579"/>
        <v>0</v>
      </c>
      <c r="HG568" s="222">
        <f t="shared" si="1580"/>
        <v>0</v>
      </c>
      <c r="HH568" s="222">
        <f t="shared" si="1581"/>
        <v>0</v>
      </c>
      <c r="HI568" s="222">
        <f t="shared" si="1582"/>
        <v>0</v>
      </c>
      <c r="HJ568" s="222">
        <f t="shared" si="1583"/>
        <v>0</v>
      </c>
      <c r="HK568" s="222">
        <f t="shared" si="1584"/>
        <v>0</v>
      </c>
      <c r="HL568" s="222">
        <f t="shared" si="1585"/>
        <v>0</v>
      </c>
      <c r="HM568" s="222">
        <f t="shared" si="1586"/>
        <v>0</v>
      </c>
      <c r="HN568" s="222">
        <f t="shared" si="1587"/>
        <v>0</v>
      </c>
      <c r="HO568" s="222">
        <f t="shared" si="1588"/>
        <v>0</v>
      </c>
      <c r="HP568" s="222">
        <f t="shared" si="1589"/>
        <v>0</v>
      </c>
      <c r="HQ568" s="222">
        <f t="shared" si="1590"/>
        <v>0</v>
      </c>
      <c r="HR568" s="222">
        <f t="shared" si="1591"/>
        <v>0</v>
      </c>
      <c r="HS568" s="222">
        <f t="shared" si="1592"/>
        <v>0</v>
      </c>
      <c r="HT568" s="222">
        <f t="shared" si="1593"/>
        <v>0</v>
      </c>
      <c r="HU568" s="222">
        <f t="shared" si="1594"/>
        <v>0</v>
      </c>
      <c r="HV568" s="222">
        <f t="shared" si="1595"/>
        <v>0</v>
      </c>
      <c r="HW568" s="222">
        <f t="shared" si="1596"/>
        <v>0</v>
      </c>
      <c r="HX568" s="222">
        <f t="shared" si="1597"/>
        <v>0</v>
      </c>
      <c r="HY568" s="222">
        <f t="shared" si="1598"/>
        <v>0</v>
      </c>
      <c r="HZ568" s="222">
        <f t="shared" si="1599"/>
        <v>0</v>
      </c>
      <c r="IA568" s="222">
        <f t="shared" si="1600"/>
        <v>0</v>
      </c>
      <c r="IB568" s="222">
        <f t="shared" si="1601"/>
        <v>0</v>
      </c>
      <c r="IC568" s="222">
        <f t="shared" si="1602"/>
        <v>0</v>
      </c>
      <c r="ID568" s="222">
        <f t="shared" si="1603"/>
        <v>0</v>
      </c>
      <c r="IE568" s="222">
        <f t="shared" si="1604"/>
        <v>0</v>
      </c>
      <c r="IF568" s="222">
        <f t="shared" si="1605"/>
        <v>0</v>
      </c>
      <c r="IG568" s="222">
        <f t="shared" si="1606"/>
        <v>0</v>
      </c>
      <c r="IH568" s="222">
        <f t="shared" si="1607"/>
        <v>0</v>
      </c>
      <c r="II568" s="222">
        <f t="shared" si="1608"/>
        <v>0</v>
      </c>
      <c r="IJ568" s="222">
        <f t="shared" si="1609"/>
        <v>0</v>
      </c>
      <c r="IK568" s="222">
        <f t="shared" si="1610"/>
        <v>0</v>
      </c>
      <c r="IL568" s="222">
        <f t="shared" si="1611"/>
        <v>0</v>
      </c>
      <c r="IM568" s="222">
        <f t="shared" si="1612"/>
        <v>0</v>
      </c>
      <c r="IN568" s="222">
        <f t="shared" si="1613"/>
        <v>0</v>
      </c>
      <c r="IO568" s="222">
        <f t="shared" si="1614"/>
        <v>0</v>
      </c>
      <c r="IP568" s="222">
        <f t="shared" si="1615"/>
        <v>0</v>
      </c>
      <c r="IQ568" s="222">
        <f t="shared" si="1616"/>
        <v>0</v>
      </c>
      <c r="IR568" s="222">
        <f t="shared" si="1617"/>
        <v>0</v>
      </c>
      <c r="IS568" s="222">
        <f t="shared" si="1618"/>
        <v>0</v>
      </c>
      <c r="IT568" s="222">
        <f t="shared" si="1619"/>
        <v>0</v>
      </c>
      <c r="IU568" s="222">
        <f t="shared" si="1620"/>
        <v>0</v>
      </c>
      <c r="IV568" s="222">
        <f t="shared" si="1621"/>
        <v>0</v>
      </c>
      <c r="IW568" s="222">
        <f t="shared" si="1622"/>
        <v>0</v>
      </c>
      <c r="IX568" s="222">
        <f t="shared" si="1623"/>
        <v>0</v>
      </c>
      <c r="IY568" s="222">
        <f t="shared" si="1624"/>
        <v>0</v>
      </c>
      <c r="IZ568" s="222">
        <f t="shared" si="1625"/>
        <v>0</v>
      </c>
      <c r="JA568" s="222">
        <f t="shared" si="1626"/>
        <v>0</v>
      </c>
      <c r="JB568" s="222">
        <f t="shared" si="1627"/>
        <v>0</v>
      </c>
    </row>
    <row r="569" spans="2:262">
      <c r="B569" s="230">
        <v>208</v>
      </c>
      <c r="C569" s="229">
        <f t="shared" si="1628"/>
        <v>4.0624999999999993E-3</v>
      </c>
      <c r="D569" s="226">
        <f t="shared" ca="1" si="1371"/>
        <v>17.999999999917236</v>
      </c>
      <c r="E569" s="225">
        <f ca="1">HF361</f>
        <v>-8.2763279587356351E-11</v>
      </c>
      <c r="F569" s="224">
        <v>208</v>
      </c>
      <c r="G569" s="222">
        <f t="shared" si="1372"/>
        <v>0</v>
      </c>
      <c r="H569" s="222">
        <f t="shared" si="1373"/>
        <v>0</v>
      </c>
      <c r="I569" s="222">
        <f t="shared" si="1374"/>
        <v>0</v>
      </c>
      <c r="J569" s="222">
        <f t="shared" si="1375"/>
        <v>0</v>
      </c>
      <c r="K569" s="222">
        <f t="shared" si="1376"/>
        <v>0</v>
      </c>
      <c r="L569" s="222">
        <f t="shared" si="1377"/>
        <v>0</v>
      </c>
      <c r="M569" s="222">
        <f t="shared" si="1378"/>
        <v>0</v>
      </c>
      <c r="N569" s="222">
        <f t="shared" si="1379"/>
        <v>0</v>
      </c>
      <c r="O569" s="222">
        <f t="shared" si="1380"/>
        <v>0</v>
      </c>
      <c r="P569" s="222">
        <f t="shared" si="1381"/>
        <v>0</v>
      </c>
      <c r="Q569" s="222">
        <f t="shared" si="1382"/>
        <v>0</v>
      </c>
      <c r="R569" s="222">
        <f t="shared" si="1383"/>
        <v>0</v>
      </c>
      <c r="S569" s="222">
        <f t="shared" si="1384"/>
        <v>0</v>
      </c>
      <c r="T569" s="222">
        <f t="shared" si="1385"/>
        <v>0</v>
      </c>
      <c r="U569" s="222">
        <f t="shared" si="1386"/>
        <v>0</v>
      </c>
      <c r="V569" s="222">
        <f t="shared" si="1387"/>
        <v>0</v>
      </c>
      <c r="W569" s="222">
        <f t="shared" si="1388"/>
        <v>0</v>
      </c>
      <c r="X569" s="222">
        <f t="shared" si="1389"/>
        <v>0</v>
      </c>
      <c r="Y569" s="222">
        <f t="shared" si="1390"/>
        <v>0</v>
      </c>
      <c r="Z569" s="222">
        <f t="shared" si="1391"/>
        <v>0</v>
      </c>
      <c r="AA569" s="222">
        <f t="shared" si="1392"/>
        <v>0</v>
      </c>
      <c r="AB569" s="222">
        <f t="shared" si="1393"/>
        <v>0</v>
      </c>
      <c r="AC569" s="222">
        <f t="shared" si="1394"/>
        <v>0</v>
      </c>
      <c r="AD569" s="222">
        <f t="shared" si="1395"/>
        <v>0</v>
      </c>
      <c r="AE569" s="222">
        <f t="shared" si="1396"/>
        <v>0</v>
      </c>
      <c r="AF569" s="222">
        <f t="shared" si="1397"/>
        <v>0</v>
      </c>
      <c r="AG569" s="222">
        <f t="shared" si="1398"/>
        <v>0</v>
      </c>
      <c r="AH569" s="222">
        <f t="shared" si="1399"/>
        <v>0</v>
      </c>
      <c r="AI569" s="222">
        <f t="shared" si="1400"/>
        <v>0</v>
      </c>
      <c r="AJ569" s="222">
        <f t="shared" si="1401"/>
        <v>0</v>
      </c>
      <c r="AK569" s="222">
        <f t="shared" si="1402"/>
        <v>0</v>
      </c>
      <c r="AL569" s="222">
        <f t="shared" si="1403"/>
        <v>0</v>
      </c>
      <c r="AM569" s="222">
        <f t="shared" si="1404"/>
        <v>0</v>
      </c>
      <c r="AN569" s="222">
        <f t="shared" si="1405"/>
        <v>0</v>
      </c>
      <c r="AO569" s="222">
        <f t="shared" si="1406"/>
        <v>0</v>
      </c>
      <c r="AP569" s="222">
        <f t="shared" si="1407"/>
        <v>0</v>
      </c>
      <c r="AQ569" s="222">
        <f t="shared" si="1408"/>
        <v>0</v>
      </c>
      <c r="AR569" s="222">
        <f t="shared" si="1409"/>
        <v>0</v>
      </c>
      <c r="AS569" s="222">
        <f t="shared" si="1410"/>
        <v>0</v>
      </c>
      <c r="AT569" s="222">
        <f t="shared" si="1411"/>
        <v>0</v>
      </c>
      <c r="AU569" s="222">
        <f t="shared" si="1412"/>
        <v>0</v>
      </c>
      <c r="AV569" s="222">
        <f t="shared" si="1413"/>
        <v>0</v>
      </c>
      <c r="AW569" s="222">
        <f t="shared" si="1414"/>
        <v>0</v>
      </c>
      <c r="AX569" s="222">
        <f t="shared" si="1415"/>
        <v>0</v>
      </c>
      <c r="AY569" s="222">
        <f t="shared" si="1416"/>
        <v>0</v>
      </c>
      <c r="AZ569" s="222">
        <f t="shared" si="1417"/>
        <v>0</v>
      </c>
      <c r="BA569" s="222">
        <f t="shared" si="1418"/>
        <v>0</v>
      </c>
      <c r="BB569" s="222">
        <f t="shared" si="1419"/>
        <v>0</v>
      </c>
      <c r="BC569" s="222">
        <f t="shared" si="1420"/>
        <v>0</v>
      </c>
      <c r="BD569" s="222">
        <f t="shared" si="1421"/>
        <v>0</v>
      </c>
      <c r="BE569" s="222">
        <f t="shared" si="1422"/>
        <v>0</v>
      </c>
      <c r="BF569" s="222">
        <f t="shared" si="1423"/>
        <v>0</v>
      </c>
      <c r="BG569" s="222">
        <f t="shared" si="1424"/>
        <v>0</v>
      </c>
      <c r="BH569" s="222">
        <f t="shared" si="1425"/>
        <v>0</v>
      </c>
      <c r="BI569" s="222">
        <f t="shared" si="1426"/>
        <v>0</v>
      </c>
      <c r="BJ569" s="222">
        <f t="shared" si="1427"/>
        <v>0</v>
      </c>
      <c r="BK569" s="222">
        <f t="shared" si="1428"/>
        <v>0</v>
      </c>
      <c r="BL569" s="222">
        <f t="shared" si="1429"/>
        <v>0</v>
      </c>
      <c r="BM569" s="222">
        <f t="shared" si="1430"/>
        <v>0</v>
      </c>
      <c r="BN569" s="222">
        <f t="shared" si="1431"/>
        <v>0</v>
      </c>
      <c r="BO569" s="222">
        <f t="shared" si="1432"/>
        <v>0</v>
      </c>
      <c r="BP569" s="222">
        <f t="shared" si="1433"/>
        <v>0</v>
      </c>
      <c r="BQ569" s="222">
        <f t="shared" si="1434"/>
        <v>0</v>
      </c>
      <c r="BR569" s="222">
        <f t="shared" si="1435"/>
        <v>0</v>
      </c>
      <c r="BS569" s="222">
        <f t="shared" si="1436"/>
        <v>0</v>
      </c>
      <c r="BT569" s="222">
        <f t="shared" si="1437"/>
        <v>0</v>
      </c>
      <c r="BU569" s="222">
        <f t="shared" si="1438"/>
        <v>0</v>
      </c>
      <c r="BV569" s="222">
        <f t="shared" si="1439"/>
        <v>0</v>
      </c>
      <c r="BW569" s="222">
        <f t="shared" si="1440"/>
        <v>0</v>
      </c>
      <c r="BX569" s="222">
        <f t="shared" si="1441"/>
        <v>0</v>
      </c>
      <c r="BY569" s="222">
        <f t="shared" si="1442"/>
        <v>0</v>
      </c>
      <c r="BZ569" s="222">
        <f t="shared" si="1443"/>
        <v>0</v>
      </c>
      <c r="CA569" s="222">
        <f t="shared" si="1444"/>
        <v>0</v>
      </c>
      <c r="CB569" s="222">
        <f t="shared" si="1445"/>
        <v>0</v>
      </c>
      <c r="CC569" s="222">
        <f t="shared" si="1446"/>
        <v>0</v>
      </c>
      <c r="CD569" s="222">
        <f t="shared" si="1447"/>
        <v>0</v>
      </c>
      <c r="CE569" s="222">
        <f t="shared" si="1448"/>
        <v>0</v>
      </c>
      <c r="CF569" s="222">
        <f t="shared" si="1449"/>
        <v>0</v>
      </c>
      <c r="CG569" s="222">
        <f t="shared" si="1450"/>
        <v>0</v>
      </c>
      <c r="CH569" s="222">
        <f t="shared" si="1451"/>
        <v>0</v>
      </c>
      <c r="CI569" s="222">
        <f t="shared" si="1452"/>
        <v>0</v>
      </c>
      <c r="CJ569" s="222">
        <f t="shared" si="1453"/>
        <v>0</v>
      </c>
      <c r="CK569" s="222">
        <f t="shared" si="1454"/>
        <v>0</v>
      </c>
      <c r="CL569" s="222">
        <f t="shared" si="1455"/>
        <v>0</v>
      </c>
      <c r="CM569" s="222">
        <f t="shared" si="1456"/>
        <v>0</v>
      </c>
      <c r="CN569" s="222">
        <f t="shared" si="1457"/>
        <v>0</v>
      </c>
      <c r="CO569" s="222">
        <f t="shared" si="1458"/>
        <v>0</v>
      </c>
      <c r="CP569" s="222">
        <f t="shared" si="1459"/>
        <v>0</v>
      </c>
      <c r="CQ569" s="222">
        <f t="shared" si="1460"/>
        <v>0</v>
      </c>
      <c r="CR569" s="222">
        <f t="shared" si="1461"/>
        <v>0</v>
      </c>
      <c r="CS569" s="222">
        <f t="shared" si="1462"/>
        <v>0</v>
      </c>
      <c r="CT569" s="222">
        <f t="shared" si="1463"/>
        <v>0</v>
      </c>
      <c r="CU569" s="222">
        <f t="shared" si="1464"/>
        <v>0</v>
      </c>
      <c r="CV569" s="222">
        <f t="shared" si="1465"/>
        <v>0</v>
      </c>
      <c r="CW569" s="222">
        <f t="shared" si="1466"/>
        <v>0</v>
      </c>
      <c r="CX569" s="222">
        <f t="shared" si="1467"/>
        <v>0</v>
      </c>
      <c r="CY569" s="222">
        <f t="shared" si="1468"/>
        <v>0</v>
      </c>
      <c r="CZ569" s="222">
        <f t="shared" si="1469"/>
        <v>0</v>
      </c>
      <c r="DA569" s="222">
        <f t="shared" si="1470"/>
        <v>0</v>
      </c>
      <c r="DB569" s="222">
        <f t="shared" si="1471"/>
        <v>0</v>
      </c>
      <c r="DC569" s="222">
        <f t="shared" si="1472"/>
        <v>0</v>
      </c>
      <c r="DD569" s="222">
        <f t="shared" si="1473"/>
        <v>0</v>
      </c>
      <c r="DE569" s="222">
        <f t="shared" si="1474"/>
        <v>0</v>
      </c>
      <c r="DF569" s="222">
        <f t="shared" si="1475"/>
        <v>0</v>
      </c>
      <c r="DG569" s="222">
        <f t="shared" si="1476"/>
        <v>0</v>
      </c>
      <c r="DH569" s="222">
        <f t="shared" si="1477"/>
        <v>0</v>
      </c>
      <c r="DI569" s="222">
        <f t="shared" si="1478"/>
        <v>0</v>
      </c>
      <c r="DJ569" s="222">
        <f t="shared" si="1479"/>
        <v>0</v>
      </c>
      <c r="DK569" s="222">
        <f t="shared" si="1480"/>
        <v>0</v>
      </c>
      <c r="DL569" s="222">
        <f t="shared" si="1481"/>
        <v>0</v>
      </c>
      <c r="DM569" s="222">
        <f t="shared" si="1482"/>
        <v>0</v>
      </c>
      <c r="DN569" s="222">
        <f t="shared" si="1483"/>
        <v>0</v>
      </c>
      <c r="DO569" s="222">
        <f t="shared" si="1484"/>
        <v>0</v>
      </c>
      <c r="DP569" s="222">
        <f t="shared" si="1485"/>
        <v>0</v>
      </c>
      <c r="DQ569" s="222">
        <f t="shared" si="1486"/>
        <v>0</v>
      </c>
      <c r="DR569" s="222">
        <f t="shared" si="1487"/>
        <v>0</v>
      </c>
      <c r="DS569" s="222">
        <f t="shared" si="1488"/>
        <v>0</v>
      </c>
      <c r="DT569" s="222">
        <f t="shared" si="1489"/>
        <v>0</v>
      </c>
      <c r="DU569" s="222">
        <f t="shared" si="1490"/>
        <v>0</v>
      </c>
      <c r="DV569" s="222">
        <f t="shared" si="1491"/>
        <v>0</v>
      </c>
      <c r="DW569" s="222">
        <f t="shared" si="1492"/>
        <v>0</v>
      </c>
      <c r="DX569" s="222">
        <f t="shared" si="1493"/>
        <v>0</v>
      </c>
      <c r="DY569" s="222">
        <f t="shared" si="1494"/>
        <v>0</v>
      </c>
      <c r="DZ569" s="222">
        <f t="shared" si="1495"/>
        <v>0</v>
      </c>
      <c r="EA569" s="222">
        <f t="shared" si="1496"/>
        <v>0</v>
      </c>
      <c r="EB569" s="222">
        <f t="shared" si="1497"/>
        <v>0</v>
      </c>
      <c r="EC569" s="222">
        <f t="shared" si="1498"/>
        <v>0</v>
      </c>
      <c r="ED569" s="222">
        <f t="shared" si="1499"/>
        <v>0</v>
      </c>
      <c r="EE569" s="222">
        <f t="shared" si="1500"/>
        <v>0</v>
      </c>
      <c r="EF569" s="222">
        <f t="shared" si="1501"/>
        <v>0</v>
      </c>
      <c r="EG569" s="222">
        <f t="shared" si="1502"/>
        <v>0</v>
      </c>
      <c r="EH569" s="222">
        <f t="shared" si="1503"/>
        <v>0</v>
      </c>
      <c r="EI569" s="222">
        <f t="shared" si="1504"/>
        <v>0</v>
      </c>
      <c r="EJ569" s="222">
        <f t="shared" si="1505"/>
        <v>0</v>
      </c>
      <c r="EK569" s="222">
        <f t="shared" si="1506"/>
        <v>0</v>
      </c>
      <c r="EL569" s="222">
        <f t="shared" si="1507"/>
        <v>0</v>
      </c>
      <c r="EM569" s="222">
        <f t="shared" si="1508"/>
        <v>0</v>
      </c>
      <c r="EN569" s="222">
        <f t="shared" si="1509"/>
        <v>0</v>
      </c>
      <c r="EO569" s="222">
        <f t="shared" si="1510"/>
        <v>0</v>
      </c>
      <c r="EP569" s="222">
        <f t="shared" si="1511"/>
        <v>0</v>
      </c>
      <c r="EQ569" s="222">
        <f t="shared" si="1512"/>
        <v>0</v>
      </c>
      <c r="ER569" s="222">
        <f t="shared" si="1513"/>
        <v>0</v>
      </c>
      <c r="ES569" s="222">
        <f t="shared" si="1514"/>
        <v>0</v>
      </c>
      <c r="ET569" s="222">
        <f t="shared" si="1515"/>
        <v>0</v>
      </c>
      <c r="EU569" s="222">
        <f t="shared" si="1516"/>
        <v>0</v>
      </c>
      <c r="EV569" s="222">
        <f t="shared" si="1517"/>
        <v>0</v>
      </c>
      <c r="EW569" s="222">
        <f t="shared" si="1518"/>
        <v>0</v>
      </c>
      <c r="EX569" s="222">
        <f t="shared" si="1519"/>
        <v>0</v>
      </c>
      <c r="EY569" s="222">
        <f t="shared" si="1520"/>
        <v>0</v>
      </c>
      <c r="EZ569" s="222">
        <f t="shared" si="1521"/>
        <v>0</v>
      </c>
      <c r="FA569" s="222">
        <f t="shared" si="1522"/>
        <v>0</v>
      </c>
      <c r="FB569" s="222">
        <f t="shared" si="1523"/>
        <v>0</v>
      </c>
      <c r="FC569" s="222">
        <f t="shared" si="1524"/>
        <v>0</v>
      </c>
      <c r="FD569" s="222">
        <f t="shared" si="1525"/>
        <v>0</v>
      </c>
      <c r="FE569" s="222">
        <f t="shared" si="1526"/>
        <v>0</v>
      </c>
      <c r="FF569" s="222">
        <f t="shared" si="1527"/>
        <v>0</v>
      </c>
      <c r="FG569" s="222">
        <f t="shared" si="1528"/>
        <v>0</v>
      </c>
      <c r="FH569" s="222">
        <f t="shared" si="1529"/>
        <v>0</v>
      </c>
      <c r="FI569" s="222">
        <f t="shared" si="1530"/>
        <v>0</v>
      </c>
      <c r="FJ569" s="222">
        <f t="shared" si="1531"/>
        <v>0</v>
      </c>
      <c r="FK569" s="222">
        <f t="shared" si="1532"/>
        <v>0</v>
      </c>
      <c r="FL569" s="222">
        <f t="shared" si="1533"/>
        <v>0</v>
      </c>
      <c r="FM569" s="222">
        <f t="shared" si="1534"/>
        <v>0</v>
      </c>
      <c r="FN569" s="222">
        <f t="shared" si="1535"/>
        <v>0</v>
      </c>
      <c r="FO569" s="222">
        <f t="shared" si="1536"/>
        <v>0</v>
      </c>
      <c r="FP569" s="222">
        <f t="shared" si="1537"/>
        <v>0</v>
      </c>
      <c r="FQ569" s="222">
        <f t="shared" si="1538"/>
        <v>0</v>
      </c>
      <c r="FR569" s="222">
        <f t="shared" si="1539"/>
        <v>0</v>
      </c>
      <c r="FS569" s="222">
        <f t="shared" si="1540"/>
        <v>0</v>
      </c>
      <c r="FT569" s="222">
        <f t="shared" si="1541"/>
        <v>0</v>
      </c>
      <c r="FU569" s="222">
        <f t="shared" si="1542"/>
        <v>0</v>
      </c>
      <c r="FV569" s="222">
        <f t="shared" si="1543"/>
        <v>0</v>
      </c>
      <c r="FW569" s="222">
        <f t="shared" si="1544"/>
        <v>0</v>
      </c>
      <c r="FX569" s="222">
        <f t="shared" si="1545"/>
        <v>0</v>
      </c>
      <c r="FY569" s="222">
        <f t="shared" si="1546"/>
        <v>0</v>
      </c>
      <c r="FZ569" s="222">
        <f t="shared" si="1547"/>
        <v>0</v>
      </c>
      <c r="GA569" s="222">
        <f t="shared" si="1548"/>
        <v>0</v>
      </c>
      <c r="GB569" s="222">
        <f t="shared" si="1549"/>
        <v>0</v>
      </c>
      <c r="GC569" s="222">
        <f t="shared" si="1550"/>
        <v>0</v>
      </c>
      <c r="GD569" s="222">
        <f t="shared" si="1551"/>
        <v>0</v>
      </c>
      <c r="GE569" s="222">
        <f t="shared" si="1552"/>
        <v>0</v>
      </c>
      <c r="GF569" s="222">
        <f t="shared" si="1553"/>
        <v>0</v>
      </c>
      <c r="GG569" s="222">
        <f t="shared" si="1554"/>
        <v>0</v>
      </c>
      <c r="GH569" s="222">
        <f t="shared" si="1555"/>
        <v>0</v>
      </c>
      <c r="GI569" s="222">
        <f t="shared" si="1556"/>
        <v>0</v>
      </c>
      <c r="GJ569" s="222">
        <f t="shared" si="1557"/>
        <v>0</v>
      </c>
      <c r="GK569" s="222">
        <f t="shared" si="1558"/>
        <v>0</v>
      </c>
      <c r="GL569" s="222">
        <f t="shared" si="1559"/>
        <v>0</v>
      </c>
      <c r="GM569" s="222">
        <f t="shared" si="1560"/>
        <v>0</v>
      </c>
      <c r="GN569" s="222">
        <f t="shared" si="1561"/>
        <v>0</v>
      </c>
      <c r="GO569" s="222">
        <f t="shared" si="1562"/>
        <v>0</v>
      </c>
      <c r="GP569" s="222">
        <f t="shared" si="1563"/>
        <v>0</v>
      </c>
      <c r="GQ569" s="222">
        <f t="shared" si="1564"/>
        <v>0</v>
      </c>
      <c r="GR569" s="222">
        <f t="shared" si="1565"/>
        <v>0</v>
      </c>
      <c r="GS569" s="222">
        <f t="shared" si="1566"/>
        <v>0</v>
      </c>
      <c r="GT569" s="222">
        <f t="shared" si="1567"/>
        <v>0</v>
      </c>
      <c r="GU569" s="222">
        <f t="shared" si="1568"/>
        <v>0</v>
      </c>
      <c r="GV569" s="222">
        <f t="shared" si="1569"/>
        <v>0</v>
      </c>
      <c r="GW569" s="222">
        <f t="shared" si="1570"/>
        <v>0</v>
      </c>
      <c r="GX569" s="222">
        <f t="shared" si="1571"/>
        <v>0</v>
      </c>
      <c r="GY569" s="222">
        <f t="shared" si="1572"/>
        <v>0</v>
      </c>
      <c r="GZ569" s="222">
        <f t="shared" si="1573"/>
        <v>0</v>
      </c>
      <c r="HA569" s="222">
        <f t="shared" si="1574"/>
        <v>0</v>
      </c>
      <c r="HB569" s="222">
        <f t="shared" si="1575"/>
        <v>0</v>
      </c>
      <c r="HC569" s="222">
        <f t="shared" si="1576"/>
        <v>0</v>
      </c>
      <c r="HD569" s="222">
        <f t="shared" si="1577"/>
        <v>0</v>
      </c>
      <c r="HE569" s="222">
        <f t="shared" si="1578"/>
        <v>0</v>
      </c>
      <c r="HF569" s="222">
        <f t="shared" si="1579"/>
        <v>0</v>
      </c>
      <c r="HG569" s="222">
        <f t="shared" si="1580"/>
        <v>0</v>
      </c>
      <c r="HH569" s="222">
        <f t="shared" si="1581"/>
        <v>0</v>
      </c>
      <c r="HI569" s="222">
        <f t="shared" si="1582"/>
        <v>0</v>
      </c>
      <c r="HJ569" s="222">
        <f t="shared" si="1583"/>
        <v>0</v>
      </c>
      <c r="HK569" s="222">
        <f t="shared" si="1584"/>
        <v>0</v>
      </c>
      <c r="HL569" s="222">
        <f t="shared" si="1585"/>
        <v>0</v>
      </c>
      <c r="HM569" s="222">
        <f t="shared" si="1586"/>
        <v>0</v>
      </c>
      <c r="HN569" s="222">
        <f t="shared" si="1587"/>
        <v>0</v>
      </c>
      <c r="HO569" s="222">
        <f t="shared" si="1588"/>
        <v>0</v>
      </c>
      <c r="HP569" s="222">
        <f t="shared" si="1589"/>
        <v>0</v>
      </c>
      <c r="HQ569" s="222">
        <f t="shared" si="1590"/>
        <v>0</v>
      </c>
      <c r="HR569" s="222">
        <f t="shared" si="1591"/>
        <v>0</v>
      </c>
      <c r="HS569" s="222">
        <f t="shared" si="1592"/>
        <v>0</v>
      </c>
      <c r="HT569" s="222">
        <f t="shared" si="1593"/>
        <v>0</v>
      </c>
      <c r="HU569" s="222">
        <f t="shared" si="1594"/>
        <v>0</v>
      </c>
      <c r="HV569" s="222">
        <f t="shared" si="1595"/>
        <v>0</v>
      </c>
      <c r="HW569" s="222">
        <f t="shared" si="1596"/>
        <v>0</v>
      </c>
      <c r="HX569" s="222">
        <f t="shared" si="1597"/>
        <v>0</v>
      </c>
      <c r="HY569" s="222">
        <f t="shared" si="1598"/>
        <v>0</v>
      </c>
      <c r="HZ569" s="222">
        <f t="shared" si="1599"/>
        <v>0</v>
      </c>
      <c r="IA569" s="222">
        <f t="shared" si="1600"/>
        <v>0</v>
      </c>
      <c r="IB569" s="222">
        <f t="shared" si="1601"/>
        <v>0</v>
      </c>
      <c r="IC569" s="222">
        <f t="shared" si="1602"/>
        <v>0</v>
      </c>
      <c r="ID569" s="222">
        <f t="shared" si="1603"/>
        <v>0</v>
      </c>
      <c r="IE569" s="222">
        <f t="shared" si="1604"/>
        <v>0</v>
      </c>
      <c r="IF569" s="222">
        <f t="shared" si="1605"/>
        <v>0</v>
      </c>
      <c r="IG569" s="222">
        <f t="shared" si="1606"/>
        <v>0</v>
      </c>
      <c r="IH569" s="222">
        <f t="shared" si="1607"/>
        <v>0</v>
      </c>
      <c r="II569" s="222">
        <f t="shared" si="1608"/>
        <v>0</v>
      </c>
      <c r="IJ569" s="222">
        <f t="shared" si="1609"/>
        <v>0</v>
      </c>
      <c r="IK569" s="222">
        <f t="shared" si="1610"/>
        <v>0</v>
      </c>
      <c r="IL569" s="222">
        <f t="shared" si="1611"/>
        <v>0</v>
      </c>
      <c r="IM569" s="222">
        <f t="shared" si="1612"/>
        <v>0</v>
      </c>
      <c r="IN569" s="222">
        <f t="shared" si="1613"/>
        <v>0</v>
      </c>
      <c r="IO569" s="222">
        <f t="shared" si="1614"/>
        <v>0</v>
      </c>
      <c r="IP569" s="222">
        <f t="shared" si="1615"/>
        <v>0</v>
      </c>
      <c r="IQ569" s="222">
        <f t="shared" si="1616"/>
        <v>0</v>
      </c>
      <c r="IR569" s="222">
        <f t="shared" si="1617"/>
        <v>0</v>
      </c>
      <c r="IS569" s="222">
        <f t="shared" si="1618"/>
        <v>0</v>
      </c>
      <c r="IT569" s="222">
        <f t="shared" si="1619"/>
        <v>0</v>
      </c>
      <c r="IU569" s="222">
        <f t="shared" si="1620"/>
        <v>0</v>
      </c>
      <c r="IV569" s="222">
        <f t="shared" si="1621"/>
        <v>0</v>
      </c>
      <c r="IW569" s="222">
        <f t="shared" si="1622"/>
        <v>0</v>
      </c>
      <c r="IX569" s="222">
        <f t="shared" si="1623"/>
        <v>0</v>
      </c>
      <c r="IY569" s="222">
        <f t="shared" si="1624"/>
        <v>0</v>
      </c>
      <c r="IZ569" s="222">
        <f t="shared" si="1625"/>
        <v>0</v>
      </c>
      <c r="JA569" s="222">
        <f t="shared" si="1626"/>
        <v>0</v>
      </c>
      <c r="JB569" s="222">
        <f t="shared" si="1627"/>
        <v>0</v>
      </c>
    </row>
    <row r="570" spans="2:262">
      <c r="B570" s="230">
        <v>209</v>
      </c>
      <c r="C570" s="229">
        <f t="shared" si="1628"/>
        <v>4.0820312499999989E-3</v>
      </c>
      <c r="D570" s="226">
        <f t="shared" ca="1" si="1371"/>
        <v>17.999999999912124</v>
      </c>
      <c r="E570" s="225">
        <f ca="1">HG361</f>
        <v>-8.7874854933859085E-11</v>
      </c>
      <c r="F570" s="224">
        <v>209</v>
      </c>
      <c r="G570" s="222">
        <f t="shared" si="1372"/>
        <v>0</v>
      </c>
      <c r="H570" s="222">
        <f t="shared" si="1373"/>
        <v>0</v>
      </c>
      <c r="I570" s="222">
        <f t="shared" si="1374"/>
        <v>0</v>
      </c>
      <c r="J570" s="222">
        <f t="shared" si="1375"/>
        <v>0</v>
      </c>
      <c r="K570" s="222">
        <f t="shared" si="1376"/>
        <v>0</v>
      </c>
      <c r="L570" s="222">
        <f t="shared" si="1377"/>
        <v>0</v>
      </c>
      <c r="M570" s="222">
        <f t="shared" si="1378"/>
        <v>0</v>
      </c>
      <c r="N570" s="222">
        <f t="shared" si="1379"/>
        <v>0</v>
      </c>
      <c r="O570" s="222">
        <f t="shared" si="1380"/>
        <v>0</v>
      </c>
      <c r="P570" s="222">
        <f t="shared" si="1381"/>
        <v>0</v>
      </c>
      <c r="Q570" s="222">
        <f t="shared" si="1382"/>
        <v>0</v>
      </c>
      <c r="R570" s="222">
        <f t="shared" si="1383"/>
        <v>0</v>
      </c>
      <c r="S570" s="222">
        <f t="shared" si="1384"/>
        <v>0</v>
      </c>
      <c r="T570" s="222">
        <f t="shared" si="1385"/>
        <v>0</v>
      </c>
      <c r="U570" s="222">
        <f t="shared" si="1386"/>
        <v>0</v>
      </c>
      <c r="V570" s="222">
        <f t="shared" si="1387"/>
        <v>0</v>
      </c>
      <c r="W570" s="222">
        <f t="shared" si="1388"/>
        <v>0</v>
      </c>
      <c r="X570" s="222">
        <f t="shared" si="1389"/>
        <v>0</v>
      </c>
      <c r="Y570" s="222">
        <f t="shared" si="1390"/>
        <v>0</v>
      </c>
      <c r="Z570" s="222">
        <f t="shared" si="1391"/>
        <v>0</v>
      </c>
      <c r="AA570" s="222">
        <f t="shared" si="1392"/>
        <v>0</v>
      </c>
      <c r="AB570" s="222">
        <f t="shared" si="1393"/>
        <v>0</v>
      </c>
      <c r="AC570" s="222">
        <f t="shared" si="1394"/>
        <v>0</v>
      </c>
      <c r="AD570" s="222">
        <f t="shared" si="1395"/>
        <v>0</v>
      </c>
      <c r="AE570" s="222">
        <f t="shared" si="1396"/>
        <v>0</v>
      </c>
      <c r="AF570" s="222">
        <f t="shared" si="1397"/>
        <v>0</v>
      </c>
      <c r="AG570" s="222">
        <f t="shared" si="1398"/>
        <v>0</v>
      </c>
      <c r="AH570" s="222">
        <f t="shared" si="1399"/>
        <v>0</v>
      </c>
      <c r="AI570" s="222">
        <f t="shared" si="1400"/>
        <v>0</v>
      </c>
      <c r="AJ570" s="222">
        <f t="shared" si="1401"/>
        <v>0</v>
      </c>
      <c r="AK570" s="222">
        <f t="shared" si="1402"/>
        <v>0</v>
      </c>
      <c r="AL570" s="222">
        <f t="shared" si="1403"/>
        <v>0</v>
      </c>
      <c r="AM570" s="222">
        <f t="shared" si="1404"/>
        <v>0</v>
      </c>
      <c r="AN570" s="222">
        <f t="shared" si="1405"/>
        <v>0</v>
      </c>
      <c r="AO570" s="222">
        <f t="shared" si="1406"/>
        <v>0</v>
      </c>
      <c r="AP570" s="222">
        <f t="shared" si="1407"/>
        <v>0</v>
      </c>
      <c r="AQ570" s="222">
        <f t="shared" si="1408"/>
        <v>0</v>
      </c>
      <c r="AR570" s="222">
        <f t="shared" si="1409"/>
        <v>0</v>
      </c>
      <c r="AS570" s="222">
        <f t="shared" si="1410"/>
        <v>0</v>
      </c>
      <c r="AT570" s="222">
        <f t="shared" si="1411"/>
        <v>0</v>
      </c>
      <c r="AU570" s="222">
        <f t="shared" si="1412"/>
        <v>0</v>
      </c>
      <c r="AV570" s="222">
        <f t="shared" si="1413"/>
        <v>0</v>
      </c>
      <c r="AW570" s="222">
        <f t="shared" si="1414"/>
        <v>0</v>
      </c>
      <c r="AX570" s="222">
        <f t="shared" si="1415"/>
        <v>0</v>
      </c>
      <c r="AY570" s="222">
        <f t="shared" si="1416"/>
        <v>0</v>
      </c>
      <c r="AZ570" s="222">
        <f t="shared" si="1417"/>
        <v>0</v>
      </c>
      <c r="BA570" s="222">
        <f t="shared" si="1418"/>
        <v>0</v>
      </c>
      <c r="BB570" s="222">
        <f t="shared" si="1419"/>
        <v>0</v>
      </c>
      <c r="BC570" s="222">
        <f t="shared" si="1420"/>
        <v>0</v>
      </c>
      <c r="BD570" s="222">
        <f t="shared" si="1421"/>
        <v>0</v>
      </c>
      <c r="BE570" s="222">
        <f t="shared" si="1422"/>
        <v>0</v>
      </c>
      <c r="BF570" s="222">
        <f t="shared" si="1423"/>
        <v>0</v>
      </c>
      <c r="BG570" s="222">
        <f t="shared" si="1424"/>
        <v>0</v>
      </c>
      <c r="BH570" s="222">
        <f t="shared" si="1425"/>
        <v>0</v>
      </c>
      <c r="BI570" s="222">
        <f t="shared" si="1426"/>
        <v>0</v>
      </c>
      <c r="BJ570" s="222">
        <f t="shared" si="1427"/>
        <v>0</v>
      </c>
      <c r="BK570" s="222">
        <f t="shared" si="1428"/>
        <v>0</v>
      </c>
      <c r="BL570" s="222">
        <f t="shared" si="1429"/>
        <v>0</v>
      </c>
      <c r="BM570" s="222">
        <f t="shared" si="1430"/>
        <v>0</v>
      </c>
      <c r="BN570" s="222">
        <f t="shared" si="1431"/>
        <v>0</v>
      </c>
      <c r="BO570" s="222">
        <f t="shared" si="1432"/>
        <v>0</v>
      </c>
      <c r="BP570" s="222">
        <f t="shared" si="1433"/>
        <v>0</v>
      </c>
      <c r="BQ570" s="222">
        <f t="shared" si="1434"/>
        <v>0</v>
      </c>
      <c r="BR570" s="222">
        <f t="shared" si="1435"/>
        <v>0</v>
      </c>
      <c r="BS570" s="222">
        <f t="shared" si="1436"/>
        <v>0</v>
      </c>
      <c r="BT570" s="222">
        <f t="shared" si="1437"/>
        <v>0</v>
      </c>
      <c r="BU570" s="222">
        <f t="shared" si="1438"/>
        <v>0</v>
      </c>
      <c r="BV570" s="222">
        <f t="shared" si="1439"/>
        <v>0</v>
      </c>
      <c r="BW570" s="222">
        <f t="shared" si="1440"/>
        <v>0</v>
      </c>
      <c r="BX570" s="222">
        <f t="shared" si="1441"/>
        <v>0</v>
      </c>
      <c r="BY570" s="222">
        <f t="shared" si="1442"/>
        <v>0</v>
      </c>
      <c r="BZ570" s="222">
        <f t="shared" si="1443"/>
        <v>0</v>
      </c>
      <c r="CA570" s="222">
        <f t="shared" si="1444"/>
        <v>0</v>
      </c>
      <c r="CB570" s="222">
        <f t="shared" si="1445"/>
        <v>0</v>
      </c>
      <c r="CC570" s="222">
        <f t="shared" si="1446"/>
        <v>0</v>
      </c>
      <c r="CD570" s="222">
        <f t="shared" si="1447"/>
        <v>0</v>
      </c>
      <c r="CE570" s="222">
        <f t="shared" si="1448"/>
        <v>0</v>
      </c>
      <c r="CF570" s="222">
        <f t="shared" si="1449"/>
        <v>0</v>
      </c>
      <c r="CG570" s="222">
        <f t="shared" si="1450"/>
        <v>0</v>
      </c>
      <c r="CH570" s="222">
        <f t="shared" si="1451"/>
        <v>0</v>
      </c>
      <c r="CI570" s="222">
        <f t="shared" si="1452"/>
        <v>0</v>
      </c>
      <c r="CJ570" s="222">
        <f t="shared" si="1453"/>
        <v>0</v>
      </c>
      <c r="CK570" s="222">
        <f t="shared" si="1454"/>
        <v>0</v>
      </c>
      <c r="CL570" s="222">
        <f t="shared" si="1455"/>
        <v>0</v>
      </c>
      <c r="CM570" s="222">
        <f t="shared" si="1456"/>
        <v>0</v>
      </c>
      <c r="CN570" s="222">
        <f t="shared" si="1457"/>
        <v>0</v>
      </c>
      <c r="CO570" s="222">
        <f t="shared" si="1458"/>
        <v>0</v>
      </c>
      <c r="CP570" s="222">
        <f t="shared" si="1459"/>
        <v>0</v>
      </c>
      <c r="CQ570" s="222">
        <f t="shared" si="1460"/>
        <v>0</v>
      </c>
      <c r="CR570" s="222">
        <f t="shared" si="1461"/>
        <v>0</v>
      </c>
      <c r="CS570" s="222">
        <f t="shared" si="1462"/>
        <v>0</v>
      </c>
      <c r="CT570" s="222">
        <f t="shared" si="1463"/>
        <v>0</v>
      </c>
      <c r="CU570" s="222">
        <f t="shared" si="1464"/>
        <v>0</v>
      </c>
      <c r="CV570" s="222">
        <f t="shared" si="1465"/>
        <v>0</v>
      </c>
      <c r="CW570" s="222">
        <f t="shared" si="1466"/>
        <v>0</v>
      </c>
      <c r="CX570" s="222">
        <f t="shared" si="1467"/>
        <v>0</v>
      </c>
      <c r="CY570" s="222">
        <f t="shared" si="1468"/>
        <v>0</v>
      </c>
      <c r="CZ570" s="222">
        <f t="shared" si="1469"/>
        <v>0</v>
      </c>
      <c r="DA570" s="222">
        <f t="shared" si="1470"/>
        <v>0</v>
      </c>
      <c r="DB570" s="222">
        <f t="shared" si="1471"/>
        <v>0</v>
      </c>
      <c r="DC570" s="222">
        <f t="shared" si="1472"/>
        <v>0</v>
      </c>
      <c r="DD570" s="222">
        <f t="shared" si="1473"/>
        <v>0</v>
      </c>
      <c r="DE570" s="222">
        <f t="shared" si="1474"/>
        <v>0</v>
      </c>
      <c r="DF570" s="222">
        <f t="shared" si="1475"/>
        <v>0</v>
      </c>
      <c r="DG570" s="222">
        <f t="shared" si="1476"/>
        <v>0</v>
      </c>
      <c r="DH570" s="222">
        <f t="shared" si="1477"/>
        <v>0</v>
      </c>
      <c r="DI570" s="222">
        <f t="shared" si="1478"/>
        <v>0</v>
      </c>
      <c r="DJ570" s="222">
        <f t="shared" si="1479"/>
        <v>0</v>
      </c>
      <c r="DK570" s="222">
        <f t="shared" si="1480"/>
        <v>0</v>
      </c>
      <c r="DL570" s="222">
        <f t="shared" si="1481"/>
        <v>0</v>
      </c>
      <c r="DM570" s="222">
        <f t="shared" si="1482"/>
        <v>0</v>
      </c>
      <c r="DN570" s="222">
        <f t="shared" si="1483"/>
        <v>0</v>
      </c>
      <c r="DO570" s="222">
        <f t="shared" si="1484"/>
        <v>0</v>
      </c>
      <c r="DP570" s="222">
        <f t="shared" si="1485"/>
        <v>0</v>
      </c>
      <c r="DQ570" s="222">
        <f t="shared" si="1486"/>
        <v>0</v>
      </c>
      <c r="DR570" s="222">
        <f t="shared" si="1487"/>
        <v>0</v>
      </c>
      <c r="DS570" s="222">
        <f t="shared" si="1488"/>
        <v>0</v>
      </c>
      <c r="DT570" s="222">
        <f t="shared" si="1489"/>
        <v>0</v>
      </c>
      <c r="DU570" s="222">
        <f t="shared" si="1490"/>
        <v>0</v>
      </c>
      <c r="DV570" s="222">
        <f t="shared" si="1491"/>
        <v>0</v>
      </c>
      <c r="DW570" s="222">
        <f t="shared" si="1492"/>
        <v>0</v>
      </c>
      <c r="DX570" s="222">
        <f t="shared" si="1493"/>
        <v>0</v>
      </c>
      <c r="DY570" s="222">
        <f t="shared" si="1494"/>
        <v>0</v>
      </c>
      <c r="DZ570" s="222">
        <f t="shared" si="1495"/>
        <v>0</v>
      </c>
      <c r="EA570" s="222">
        <f t="shared" si="1496"/>
        <v>0</v>
      </c>
      <c r="EB570" s="222">
        <f t="shared" si="1497"/>
        <v>0</v>
      </c>
      <c r="EC570" s="222">
        <f t="shared" si="1498"/>
        <v>0</v>
      </c>
      <c r="ED570" s="222">
        <f t="shared" si="1499"/>
        <v>0</v>
      </c>
      <c r="EE570" s="222">
        <f t="shared" si="1500"/>
        <v>0</v>
      </c>
      <c r="EF570" s="222">
        <f t="shared" si="1501"/>
        <v>0</v>
      </c>
      <c r="EG570" s="222">
        <f t="shared" si="1502"/>
        <v>0</v>
      </c>
      <c r="EH570" s="222">
        <f t="shared" si="1503"/>
        <v>0</v>
      </c>
      <c r="EI570" s="222">
        <f t="shared" si="1504"/>
        <v>0</v>
      </c>
      <c r="EJ570" s="222">
        <f t="shared" si="1505"/>
        <v>0</v>
      </c>
      <c r="EK570" s="222">
        <f t="shared" si="1506"/>
        <v>0</v>
      </c>
      <c r="EL570" s="222">
        <f t="shared" si="1507"/>
        <v>0</v>
      </c>
      <c r="EM570" s="222">
        <f t="shared" si="1508"/>
        <v>0</v>
      </c>
      <c r="EN570" s="222">
        <f t="shared" si="1509"/>
        <v>0</v>
      </c>
      <c r="EO570" s="222">
        <f t="shared" si="1510"/>
        <v>0</v>
      </c>
      <c r="EP570" s="222">
        <f t="shared" si="1511"/>
        <v>0</v>
      </c>
      <c r="EQ570" s="222">
        <f t="shared" si="1512"/>
        <v>0</v>
      </c>
      <c r="ER570" s="222">
        <f t="shared" si="1513"/>
        <v>0</v>
      </c>
      <c r="ES570" s="222">
        <f t="shared" si="1514"/>
        <v>0</v>
      </c>
      <c r="ET570" s="222">
        <f t="shared" si="1515"/>
        <v>0</v>
      </c>
      <c r="EU570" s="222">
        <f t="shared" si="1516"/>
        <v>0</v>
      </c>
      <c r="EV570" s="222">
        <f t="shared" si="1517"/>
        <v>0</v>
      </c>
      <c r="EW570" s="222">
        <f t="shared" si="1518"/>
        <v>0</v>
      </c>
      <c r="EX570" s="222">
        <f t="shared" si="1519"/>
        <v>0</v>
      </c>
      <c r="EY570" s="222">
        <f t="shared" si="1520"/>
        <v>0</v>
      </c>
      <c r="EZ570" s="222">
        <f t="shared" si="1521"/>
        <v>0</v>
      </c>
      <c r="FA570" s="222">
        <f t="shared" si="1522"/>
        <v>0</v>
      </c>
      <c r="FB570" s="222">
        <f t="shared" si="1523"/>
        <v>0</v>
      </c>
      <c r="FC570" s="222">
        <f t="shared" si="1524"/>
        <v>0</v>
      </c>
      <c r="FD570" s="222">
        <f t="shared" si="1525"/>
        <v>0</v>
      </c>
      <c r="FE570" s="222">
        <f t="shared" si="1526"/>
        <v>0</v>
      </c>
      <c r="FF570" s="222">
        <f t="shared" si="1527"/>
        <v>0</v>
      </c>
      <c r="FG570" s="222">
        <f t="shared" si="1528"/>
        <v>0</v>
      </c>
      <c r="FH570" s="222">
        <f t="shared" si="1529"/>
        <v>0</v>
      </c>
      <c r="FI570" s="222">
        <f t="shared" si="1530"/>
        <v>0</v>
      </c>
      <c r="FJ570" s="222">
        <f t="shared" si="1531"/>
        <v>0</v>
      </c>
      <c r="FK570" s="222">
        <f t="shared" si="1532"/>
        <v>0</v>
      </c>
      <c r="FL570" s="222">
        <f t="shared" si="1533"/>
        <v>0</v>
      </c>
      <c r="FM570" s="222">
        <f t="shared" si="1534"/>
        <v>0</v>
      </c>
      <c r="FN570" s="222">
        <f t="shared" si="1535"/>
        <v>0</v>
      </c>
      <c r="FO570" s="222">
        <f t="shared" si="1536"/>
        <v>0</v>
      </c>
      <c r="FP570" s="222">
        <f t="shared" si="1537"/>
        <v>0</v>
      </c>
      <c r="FQ570" s="222">
        <f t="shared" si="1538"/>
        <v>0</v>
      </c>
      <c r="FR570" s="222">
        <f t="shared" si="1539"/>
        <v>0</v>
      </c>
      <c r="FS570" s="222">
        <f t="shared" si="1540"/>
        <v>0</v>
      </c>
      <c r="FT570" s="222">
        <f t="shared" si="1541"/>
        <v>0</v>
      </c>
      <c r="FU570" s="222">
        <f t="shared" si="1542"/>
        <v>0</v>
      </c>
      <c r="FV570" s="222">
        <f t="shared" si="1543"/>
        <v>0</v>
      </c>
      <c r="FW570" s="222">
        <f t="shared" si="1544"/>
        <v>0</v>
      </c>
      <c r="FX570" s="222">
        <f t="shared" si="1545"/>
        <v>0</v>
      </c>
      <c r="FY570" s="222">
        <f t="shared" si="1546"/>
        <v>0</v>
      </c>
      <c r="FZ570" s="222">
        <f t="shared" si="1547"/>
        <v>0</v>
      </c>
      <c r="GA570" s="222">
        <f t="shared" si="1548"/>
        <v>0</v>
      </c>
      <c r="GB570" s="222">
        <f t="shared" si="1549"/>
        <v>0</v>
      </c>
      <c r="GC570" s="222">
        <f t="shared" si="1550"/>
        <v>0</v>
      </c>
      <c r="GD570" s="222">
        <f t="shared" si="1551"/>
        <v>0</v>
      </c>
      <c r="GE570" s="222">
        <f t="shared" si="1552"/>
        <v>0</v>
      </c>
      <c r="GF570" s="222">
        <f t="shared" si="1553"/>
        <v>0</v>
      </c>
      <c r="GG570" s="222">
        <f t="shared" si="1554"/>
        <v>0</v>
      </c>
      <c r="GH570" s="222">
        <f t="shared" si="1555"/>
        <v>0</v>
      </c>
      <c r="GI570" s="222">
        <f t="shared" si="1556"/>
        <v>0</v>
      </c>
      <c r="GJ570" s="222">
        <f t="shared" si="1557"/>
        <v>0</v>
      </c>
      <c r="GK570" s="222">
        <f t="shared" si="1558"/>
        <v>0</v>
      </c>
      <c r="GL570" s="222">
        <f t="shared" si="1559"/>
        <v>0</v>
      </c>
      <c r="GM570" s="222">
        <f t="shared" si="1560"/>
        <v>0</v>
      </c>
      <c r="GN570" s="222">
        <f t="shared" si="1561"/>
        <v>0</v>
      </c>
      <c r="GO570" s="222">
        <f t="shared" si="1562"/>
        <v>0</v>
      </c>
      <c r="GP570" s="222">
        <f t="shared" si="1563"/>
        <v>0</v>
      </c>
      <c r="GQ570" s="222">
        <f t="shared" si="1564"/>
        <v>0</v>
      </c>
      <c r="GR570" s="222">
        <f t="shared" si="1565"/>
        <v>0</v>
      </c>
      <c r="GS570" s="222">
        <f t="shared" si="1566"/>
        <v>0</v>
      </c>
      <c r="GT570" s="222">
        <f t="shared" si="1567"/>
        <v>0</v>
      </c>
      <c r="GU570" s="222">
        <f t="shared" si="1568"/>
        <v>0</v>
      </c>
      <c r="GV570" s="222">
        <f t="shared" si="1569"/>
        <v>0</v>
      </c>
      <c r="GW570" s="222">
        <f t="shared" si="1570"/>
        <v>0</v>
      </c>
      <c r="GX570" s="222">
        <f t="shared" si="1571"/>
        <v>0</v>
      </c>
      <c r="GY570" s="222">
        <f t="shared" si="1572"/>
        <v>0</v>
      </c>
      <c r="GZ570" s="222">
        <f t="shared" si="1573"/>
        <v>0</v>
      </c>
      <c r="HA570" s="222">
        <f t="shared" si="1574"/>
        <v>0</v>
      </c>
      <c r="HB570" s="222">
        <f t="shared" si="1575"/>
        <v>0</v>
      </c>
      <c r="HC570" s="222">
        <f t="shared" si="1576"/>
        <v>0</v>
      </c>
      <c r="HD570" s="222">
        <f t="shared" si="1577"/>
        <v>0</v>
      </c>
      <c r="HE570" s="222">
        <f t="shared" si="1578"/>
        <v>0</v>
      </c>
      <c r="HF570" s="222">
        <f t="shared" si="1579"/>
        <v>0</v>
      </c>
      <c r="HG570" s="222">
        <f t="shared" si="1580"/>
        <v>0</v>
      </c>
      <c r="HH570" s="222">
        <f t="shared" si="1581"/>
        <v>0</v>
      </c>
      <c r="HI570" s="222">
        <f t="shared" si="1582"/>
        <v>0</v>
      </c>
      <c r="HJ570" s="222">
        <f t="shared" si="1583"/>
        <v>0</v>
      </c>
      <c r="HK570" s="222">
        <f t="shared" si="1584"/>
        <v>0</v>
      </c>
      <c r="HL570" s="222">
        <f t="shared" si="1585"/>
        <v>0</v>
      </c>
      <c r="HM570" s="222">
        <f t="shared" si="1586"/>
        <v>0</v>
      </c>
      <c r="HN570" s="222">
        <f t="shared" si="1587"/>
        <v>0</v>
      </c>
      <c r="HO570" s="222">
        <f t="shared" si="1588"/>
        <v>0</v>
      </c>
      <c r="HP570" s="222">
        <f t="shared" si="1589"/>
        <v>0</v>
      </c>
      <c r="HQ570" s="222">
        <f t="shared" si="1590"/>
        <v>0</v>
      </c>
      <c r="HR570" s="222">
        <f t="shared" si="1591"/>
        <v>0</v>
      </c>
      <c r="HS570" s="222">
        <f t="shared" si="1592"/>
        <v>0</v>
      </c>
      <c r="HT570" s="222">
        <f t="shared" si="1593"/>
        <v>0</v>
      </c>
      <c r="HU570" s="222">
        <f t="shared" si="1594"/>
        <v>0</v>
      </c>
      <c r="HV570" s="222">
        <f t="shared" si="1595"/>
        <v>0</v>
      </c>
      <c r="HW570" s="222">
        <f t="shared" si="1596"/>
        <v>0</v>
      </c>
      <c r="HX570" s="222">
        <f t="shared" si="1597"/>
        <v>0</v>
      </c>
      <c r="HY570" s="222">
        <f t="shared" si="1598"/>
        <v>0</v>
      </c>
      <c r="HZ570" s="222">
        <f t="shared" si="1599"/>
        <v>0</v>
      </c>
      <c r="IA570" s="222">
        <f t="shared" si="1600"/>
        <v>0</v>
      </c>
      <c r="IB570" s="222">
        <f t="shared" si="1601"/>
        <v>0</v>
      </c>
      <c r="IC570" s="222">
        <f t="shared" si="1602"/>
        <v>0</v>
      </c>
      <c r="ID570" s="222">
        <f t="shared" si="1603"/>
        <v>0</v>
      </c>
      <c r="IE570" s="222">
        <f t="shared" si="1604"/>
        <v>0</v>
      </c>
      <c r="IF570" s="222">
        <f t="shared" si="1605"/>
        <v>0</v>
      </c>
      <c r="IG570" s="222">
        <f t="shared" si="1606"/>
        <v>0</v>
      </c>
      <c r="IH570" s="222">
        <f t="shared" si="1607"/>
        <v>0</v>
      </c>
      <c r="II570" s="222">
        <f t="shared" si="1608"/>
        <v>0</v>
      </c>
      <c r="IJ570" s="222">
        <f t="shared" si="1609"/>
        <v>0</v>
      </c>
      <c r="IK570" s="222">
        <f t="shared" si="1610"/>
        <v>0</v>
      </c>
      <c r="IL570" s="222">
        <f t="shared" si="1611"/>
        <v>0</v>
      </c>
      <c r="IM570" s="222">
        <f t="shared" si="1612"/>
        <v>0</v>
      </c>
      <c r="IN570" s="222">
        <f t="shared" si="1613"/>
        <v>0</v>
      </c>
      <c r="IO570" s="222">
        <f t="shared" si="1614"/>
        <v>0</v>
      </c>
      <c r="IP570" s="222">
        <f t="shared" si="1615"/>
        <v>0</v>
      </c>
      <c r="IQ570" s="222">
        <f t="shared" si="1616"/>
        <v>0</v>
      </c>
      <c r="IR570" s="222">
        <f t="shared" si="1617"/>
        <v>0</v>
      </c>
      <c r="IS570" s="222">
        <f t="shared" si="1618"/>
        <v>0</v>
      </c>
      <c r="IT570" s="222">
        <f t="shared" si="1619"/>
        <v>0</v>
      </c>
      <c r="IU570" s="222">
        <f t="shared" si="1620"/>
        <v>0</v>
      </c>
      <c r="IV570" s="222">
        <f t="shared" si="1621"/>
        <v>0</v>
      </c>
      <c r="IW570" s="222">
        <f t="shared" si="1622"/>
        <v>0</v>
      </c>
      <c r="IX570" s="222">
        <f t="shared" si="1623"/>
        <v>0</v>
      </c>
      <c r="IY570" s="222">
        <f t="shared" si="1624"/>
        <v>0</v>
      </c>
      <c r="IZ570" s="222">
        <f t="shared" si="1625"/>
        <v>0</v>
      </c>
      <c r="JA570" s="222">
        <f t="shared" si="1626"/>
        <v>0</v>
      </c>
      <c r="JB570" s="222">
        <f t="shared" si="1627"/>
        <v>0</v>
      </c>
    </row>
    <row r="571" spans="2:262">
      <c r="B571" s="230">
        <v>210</v>
      </c>
      <c r="C571" s="229">
        <f t="shared" si="1628"/>
        <v>4.1015624999999984E-3</v>
      </c>
      <c r="D571" s="226">
        <f t="shared" ca="1" si="1371"/>
        <v>17.999999999899845</v>
      </c>
      <c r="E571" s="225">
        <f ca="1">HH361</f>
        <v>-1.0015444965573398E-10</v>
      </c>
      <c r="F571" s="224">
        <v>210</v>
      </c>
      <c r="G571" s="222">
        <f t="shared" si="1372"/>
        <v>0</v>
      </c>
      <c r="H571" s="222">
        <f t="shared" si="1373"/>
        <v>0</v>
      </c>
      <c r="I571" s="222">
        <f t="shared" si="1374"/>
        <v>0</v>
      </c>
      <c r="J571" s="222">
        <f t="shared" si="1375"/>
        <v>0</v>
      </c>
      <c r="K571" s="222">
        <f t="shared" si="1376"/>
        <v>0</v>
      </c>
      <c r="L571" s="222">
        <f t="shared" si="1377"/>
        <v>0</v>
      </c>
      <c r="M571" s="222">
        <f t="shared" si="1378"/>
        <v>0</v>
      </c>
      <c r="N571" s="222">
        <f t="shared" si="1379"/>
        <v>0</v>
      </c>
      <c r="O571" s="222">
        <f t="shared" si="1380"/>
        <v>0</v>
      </c>
      <c r="P571" s="222">
        <f t="shared" si="1381"/>
        <v>0</v>
      </c>
      <c r="Q571" s="222">
        <f t="shared" si="1382"/>
        <v>0</v>
      </c>
      <c r="R571" s="222">
        <f t="shared" si="1383"/>
        <v>0</v>
      </c>
      <c r="S571" s="222">
        <f t="shared" si="1384"/>
        <v>0</v>
      </c>
      <c r="T571" s="222">
        <f t="shared" si="1385"/>
        <v>0</v>
      </c>
      <c r="U571" s="222">
        <f t="shared" si="1386"/>
        <v>0</v>
      </c>
      <c r="V571" s="222">
        <f t="shared" si="1387"/>
        <v>0</v>
      </c>
      <c r="W571" s="222">
        <f t="shared" si="1388"/>
        <v>0</v>
      </c>
      <c r="X571" s="222">
        <f t="shared" si="1389"/>
        <v>0</v>
      </c>
      <c r="Y571" s="222">
        <f t="shared" si="1390"/>
        <v>0</v>
      </c>
      <c r="Z571" s="222">
        <f t="shared" si="1391"/>
        <v>0</v>
      </c>
      <c r="AA571" s="222">
        <f t="shared" si="1392"/>
        <v>0</v>
      </c>
      <c r="AB571" s="222">
        <f t="shared" si="1393"/>
        <v>0</v>
      </c>
      <c r="AC571" s="222">
        <f t="shared" si="1394"/>
        <v>0</v>
      </c>
      <c r="AD571" s="222">
        <f t="shared" si="1395"/>
        <v>0</v>
      </c>
      <c r="AE571" s="222">
        <f t="shared" si="1396"/>
        <v>0</v>
      </c>
      <c r="AF571" s="222">
        <f t="shared" si="1397"/>
        <v>0</v>
      </c>
      <c r="AG571" s="222">
        <f t="shared" si="1398"/>
        <v>0</v>
      </c>
      <c r="AH571" s="222">
        <f t="shared" si="1399"/>
        <v>0</v>
      </c>
      <c r="AI571" s="222">
        <f t="shared" si="1400"/>
        <v>0</v>
      </c>
      <c r="AJ571" s="222">
        <f t="shared" si="1401"/>
        <v>0</v>
      </c>
      <c r="AK571" s="222">
        <f t="shared" si="1402"/>
        <v>0</v>
      </c>
      <c r="AL571" s="222">
        <f t="shared" si="1403"/>
        <v>0</v>
      </c>
      <c r="AM571" s="222">
        <f t="shared" si="1404"/>
        <v>0</v>
      </c>
      <c r="AN571" s="222">
        <f t="shared" si="1405"/>
        <v>0</v>
      </c>
      <c r="AO571" s="222">
        <f t="shared" si="1406"/>
        <v>0</v>
      </c>
      <c r="AP571" s="222">
        <f t="shared" si="1407"/>
        <v>0</v>
      </c>
      <c r="AQ571" s="222">
        <f t="shared" si="1408"/>
        <v>0</v>
      </c>
      <c r="AR571" s="222">
        <f t="shared" si="1409"/>
        <v>0</v>
      </c>
      <c r="AS571" s="222">
        <f t="shared" si="1410"/>
        <v>0</v>
      </c>
      <c r="AT571" s="222">
        <f t="shared" si="1411"/>
        <v>0</v>
      </c>
      <c r="AU571" s="222">
        <f t="shared" si="1412"/>
        <v>0</v>
      </c>
      <c r="AV571" s="222">
        <f t="shared" si="1413"/>
        <v>0</v>
      </c>
      <c r="AW571" s="222">
        <f t="shared" si="1414"/>
        <v>0</v>
      </c>
      <c r="AX571" s="222">
        <f t="shared" si="1415"/>
        <v>0</v>
      </c>
      <c r="AY571" s="222">
        <f t="shared" si="1416"/>
        <v>0</v>
      </c>
      <c r="AZ571" s="222">
        <f t="shared" si="1417"/>
        <v>0</v>
      </c>
      <c r="BA571" s="222">
        <f t="shared" si="1418"/>
        <v>0</v>
      </c>
      <c r="BB571" s="222">
        <f t="shared" si="1419"/>
        <v>0</v>
      </c>
      <c r="BC571" s="222">
        <f t="shared" si="1420"/>
        <v>0</v>
      </c>
      <c r="BD571" s="222">
        <f t="shared" si="1421"/>
        <v>0</v>
      </c>
      <c r="BE571" s="222">
        <f t="shared" si="1422"/>
        <v>0</v>
      </c>
      <c r="BF571" s="222">
        <f t="shared" si="1423"/>
        <v>0</v>
      </c>
      <c r="BG571" s="222">
        <f t="shared" si="1424"/>
        <v>0</v>
      </c>
      <c r="BH571" s="222">
        <f t="shared" si="1425"/>
        <v>0</v>
      </c>
      <c r="BI571" s="222">
        <f t="shared" si="1426"/>
        <v>0</v>
      </c>
      <c r="BJ571" s="222">
        <f t="shared" si="1427"/>
        <v>0</v>
      </c>
      <c r="BK571" s="222">
        <f t="shared" si="1428"/>
        <v>0</v>
      </c>
      <c r="BL571" s="222">
        <f t="shared" si="1429"/>
        <v>0</v>
      </c>
      <c r="BM571" s="222">
        <f t="shared" si="1430"/>
        <v>0</v>
      </c>
      <c r="BN571" s="222">
        <f t="shared" si="1431"/>
        <v>0</v>
      </c>
      <c r="BO571" s="222">
        <f t="shared" si="1432"/>
        <v>0</v>
      </c>
      <c r="BP571" s="222">
        <f t="shared" si="1433"/>
        <v>0</v>
      </c>
      <c r="BQ571" s="222">
        <f t="shared" si="1434"/>
        <v>0</v>
      </c>
      <c r="BR571" s="222">
        <f t="shared" si="1435"/>
        <v>0</v>
      </c>
      <c r="BS571" s="222">
        <f t="shared" si="1436"/>
        <v>0</v>
      </c>
      <c r="BT571" s="222">
        <f t="shared" si="1437"/>
        <v>0</v>
      </c>
      <c r="BU571" s="222">
        <f t="shared" si="1438"/>
        <v>0</v>
      </c>
      <c r="BV571" s="222">
        <f t="shared" si="1439"/>
        <v>0</v>
      </c>
      <c r="BW571" s="222">
        <f t="shared" si="1440"/>
        <v>0</v>
      </c>
      <c r="BX571" s="222">
        <f t="shared" si="1441"/>
        <v>0</v>
      </c>
      <c r="BY571" s="222">
        <f t="shared" si="1442"/>
        <v>0</v>
      </c>
      <c r="BZ571" s="222">
        <f t="shared" si="1443"/>
        <v>0</v>
      </c>
      <c r="CA571" s="222">
        <f t="shared" si="1444"/>
        <v>0</v>
      </c>
      <c r="CB571" s="222">
        <f t="shared" si="1445"/>
        <v>0</v>
      </c>
      <c r="CC571" s="222">
        <f t="shared" si="1446"/>
        <v>0</v>
      </c>
      <c r="CD571" s="222">
        <f t="shared" si="1447"/>
        <v>0</v>
      </c>
      <c r="CE571" s="222">
        <f t="shared" si="1448"/>
        <v>0</v>
      </c>
      <c r="CF571" s="222">
        <f t="shared" si="1449"/>
        <v>0</v>
      </c>
      <c r="CG571" s="222">
        <f t="shared" si="1450"/>
        <v>0</v>
      </c>
      <c r="CH571" s="222">
        <f t="shared" si="1451"/>
        <v>0</v>
      </c>
      <c r="CI571" s="222">
        <f t="shared" si="1452"/>
        <v>0</v>
      </c>
      <c r="CJ571" s="222">
        <f t="shared" si="1453"/>
        <v>0</v>
      </c>
      <c r="CK571" s="222">
        <f t="shared" si="1454"/>
        <v>0</v>
      </c>
      <c r="CL571" s="222">
        <f t="shared" si="1455"/>
        <v>0</v>
      </c>
      <c r="CM571" s="222">
        <f t="shared" si="1456"/>
        <v>0</v>
      </c>
      <c r="CN571" s="222">
        <f t="shared" si="1457"/>
        <v>0</v>
      </c>
      <c r="CO571" s="222">
        <f t="shared" si="1458"/>
        <v>0</v>
      </c>
      <c r="CP571" s="222">
        <f t="shared" si="1459"/>
        <v>0</v>
      </c>
      <c r="CQ571" s="222">
        <f t="shared" si="1460"/>
        <v>0</v>
      </c>
      <c r="CR571" s="222">
        <f t="shared" si="1461"/>
        <v>0</v>
      </c>
      <c r="CS571" s="222">
        <f t="shared" si="1462"/>
        <v>0</v>
      </c>
      <c r="CT571" s="222">
        <f t="shared" si="1463"/>
        <v>0</v>
      </c>
      <c r="CU571" s="222">
        <f t="shared" si="1464"/>
        <v>0</v>
      </c>
      <c r="CV571" s="222">
        <f t="shared" si="1465"/>
        <v>0</v>
      </c>
      <c r="CW571" s="222">
        <f t="shared" si="1466"/>
        <v>0</v>
      </c>
      <c r="CX571" s="222">
        <f t="shared" si="1467"/>
        <v>0</v>
      </c>
      <c r="CY571" s="222">
        <f t="shared" si="1468"/>
        <v>0</v>
      </c>
      <c r="CZ571" s="222">
        <f t="shared" si="1469"/>
        <v>0</v>
      </c>
      <c r="DA571" s="222">
        <f t="shared" si="1470"/>
        <v>0</v>
      </c>
      <c r="DB571" s="222">
        <f t="shared" si="1471"/>
        <v>0</v>
      </c>
      <c r="DC571" s="222">
        <f t="shared" si="1472"/>
        <v>0</v>
      </c>
      <c r="DD571" s="222">
        <f t="shared" si="1473"/>
        <v>0</v>
      </c>
      <c r="DE571" s="222">
        <f t="shared" si="1474"/>
        <v>0</v>
      </c>
      <c r="DF571" s="222">
        <f t="shared" si="1475"/>
        <v>0</v>
      </c>
      <c r="DG571" s="222">
        <f t="shared" si="1476"/>
        <v>0</v>
      </c>
      <c r="DH571" s="222">
        <f t="shared" si="1477"/>
        <v>0</v>
      </c>
      <c r="DI571" s="222">
        <f t="shared" si="1478"/>
        <v>0</v>
      </c>
      <c r="DJ571" s="222">
        <f t="shared" si="1479"/>
        <v>0</v>
      </c>
      <c r="DK571" s="222">
        <f t="shared" si="1480"/>
        <v>0</v>
      </c>
      <c r="DL571" s="222">
        <f t="shared" si="1481"/>
        <v>0</v>
      </c>
      <c r="DM571" s="222">
        <f t="shared" si="1482"/>
        <v>0</v>
      </c>
      <c r="DN571" s="222">
        <f t="shared" si="1483"/>
        <v>0</v>
      </c>
      <c r="DO571" s="222">
        <f t="shared" si="1484"/>
        <v>0</v>
      </c>
      <c r="DP571" s="222">
        <f t="shared" si="1485"/>
        <v>0</v>
      </c>
      <c r="DQ571" s="222">
        <f t="shared" si="1486"/>
        <v>0</v>
      </c>
      <c r="DR571" s="222">
        <f t="shared" si="1487"/>
        <v>0</v>
      </c>
      <c r="DS571" s="222">
        <f t="shared" si="1488"/>
        <v>0</v>
      </c>
      <c r="DT571" s="222">
        <f t="shared" si="1489"/>
        <v>0</v>
      </c>
      <c r="DU571" s="222">
        <f t="shared" si="1490"/>
        <v>0</v>
      </c>
      <c r="DV571" s="222">
        <f t="shared" si="1491"/>
        <v>0</v>
      </c>
      <c r="DW571" s="222">
        <f t="shared" si="1492"/>
        <v>0</v>
      </c>
      <c r="DX571" s="222">
        <f t="shared" si="1493"/>
        <v>0</v>
      </c>
      <c r="DY571" s="222">
        <f t="shared" si="1494"/>
        <v>0</v>
      </c>
      <c r="DZ571" s="222">
        <f t="shared" si="1495"/>
        <v>0</v>
      </c>
      <c r="EA571" s="222">
        <f t="shared" si="1496"/>
        <v>0</v>
      </c>
      <c r="EB571" s="222">
        <f t="shared" si="1497"/>
        <v>0</v>
      </c>
      <c r="EC571" s="222">
        <f t="shared" si="1498"/>
        <v>0</v>
      </c>
      <c r="ED571" s="222">
        <f t="shared" si="1499"/>
        <v>0</v>
      </c>
      <c r="EE571" s="222">
        <f t="shared" si="1500"/>
        <v>0</v>
      </c>
      <c r="EF571" s="222">
        <f t="shared" si="1501"/>
        <v>0</v>
      </c>
      <c r="EG571" s="222">
        <f t="shared" si="1502"/>
        <v>0</v>
      </c>
      <c r="EH571" s="222">
        <f t="shared" si="1503"/>
        <v>0</v>
      </c>
      <c r="EI571" s="222">
        <f t="shared" si="1504"/>
        <v>0</v>
      </c>
      <c r="EJ571" s="222">
        <f t="shared" si="1505"/>
        <v>0</v>
      </c>
      <c r="EK571" s="222">
        <f t="shared" si="1506"/>
        <v>0</v>
      </c>
      <c r="EL571" s="222">
        <f t="shared" si="1507"/>
        <v>0</v>
      </c>
      <c r="EM571" s="222">
        <f t="shared" si="1508"/>
        <v>0</v>
      </c>
      <c r="EN571" s="222">
        <f t="shared" si="1509"/>
        <v>0</v>
      </c>
      <c r="EO571" s="222">
        <f t="shared" si="1510"/>
        <v>0</v>
      </c>
      <c r="EP571" s="222">
        <f t="shared" si="1511"/>
        <v>0</v>
      </c>
      <c r="EQ571" s="222">
        <f t="shared" si="1512"/>
        <v>0</v>
      </c>
      <c r="ER571" s="222">
        <f t="shared" si="1513"/>
        <v>0</v>
      </c>
      <c r="ES571" s="222">
        <f t="shared" si="1514"/>
        <v>0</v>
      </c>
      <c r="ET571" s="222">
        <f t="shared" si="1515"/>
        <v>0</v>
      </c>
      <c r="EU571" s="222">
        <f t="shared" si="1516"/>
        <v>0</v>
      </c>
      <c r="EV571" s="222">
        <f t="shared" si="1517"/>
        <v>0</v>
      </c>
      <c r="EW571" s="222">
        <f t="shared" si="1518"/>
        <v>0</v>
      </c>
      <c r="EX571" s="222">
        <f t="shared" si="1519"/>
        <v>0</v>
      </c>
      <c r="EY571" s="222">
        <f t="shared" si="1520"/>
        <v>0</v>
      </c>
      <c r="EZ571" s="222">
        <f t="shared" si="1521"/>
        <v>0</v>
      </c>
      <c r="FA571" s="222">
        <f t="shared" si="1522"/>
        <v>0</v>
      </c>
      <c r="FB571" s="222">
        <f t="shared" si="1523"/>
        <v>0</v>
      </c>
      <c r="FC571" s="222">
        <f t="shared" si="1524"/>
        <v>0</v>
      </c>
      <c r="FD571" s="222">
        <f t="shared" si="1525"/>
        <v>0</v>
      </c>
      <c r="FE571" s="222">
        <f t="shared" si="1526"/>
        <v>0</v>
      </c>
      <c r="FF571" s="222">
        <f t="shared" si="1527"/>
        <v>0</v>
      </c>
      <c r="FG571" s="222">
        <f t="shared" si="1528"/>
        <v>0</v>
      </c>
      <c r="FH571" s="222">
        <f t="shared" si="1529"/>
        <v>0</v>
      </c>
      <c r="FI571" s="222">
        <f t="shared" si="1530"/>
        <v>0</v>
      </c>
      <c r="FJ571" s="222">
        <f t="shared" si="1531"/>
        <v>0</v>
      </c>
      <c r="FK571" s="222">
        <f t="shared" si="1532"/>
        <v>0</v>
      </c>
      <c r="FL571" s="222">
        <f t="shared" si="1533"/>
        <v>0</v>
      </c>
      <c r="FM571" s="222">
        <f t="shared" si="1534"/>
        <v>0</v>
      </c>
      <c r="FN571" s="222">
        <f t="shared" si="1535"/>
        <v>0</v>
      </c>
      <c r="FO571" s="222">
        <f t="shared" si="1536"/>
        <v>0</v>
      </c>
      <c r="FP571" s="222">
        <f t="shared" si="1537"/>
        <v>0</v>
      </c>
      <c r="FQ571" s="222">
        <f t="shared" si="1538"/>
        <v>0</v>
      </c>
      <c r="FR571" s="222">
        <f t="shared" si="1539"/>
        <v>0</v>
      </c>
      <c r="FS571" s="222">
        <f t="shared" si="1540"/>
        <v>0</v>
      </c>
      <c r="FT571" s="222">
        <f t="shared" si="1541"/>
        <v>0</v>
      </c>
      <c r="FU571" s="222">
        <f t="shared" si="1542"/>
        <v>0</v>
      </c>
      <c r="FV571" s="222">
        <f t="shared" si="1543"/>
        <v>0</v>
      </c>
      <c r="FW571" s="222">
        <f t="shared" si="1544"/>
        <v>0</v>
      </c>
      <c r="FX571" s="222">
        <f t="shared" si="1545"/>
        <v>0</v>
      </c>
      <c r="FY571" s="222">
        <f t="shared" si="1546"/>
        <v>0</v>
      </c>
      <c r="FZ571" s="222">
        <f t="shared" si="1547"/>
        <v>0</v>
      </c>
      <c r="GA571" s="222">
        <f t="shared" si="1548"/>
        <v>0</v>
      </c>
      <c r="GB571" s="222">
        <f t="shared" si="1549"/>
        <v>0</v>
      </c>
      <c r="GC571" s="222">
        <f t="shared" si="1550"/>
        <v>0</v>
      </c>
      <c r="GD571" s="222">
        <f t="shared" si="1551"/>
        <v>0</v>
      </c>
      <c r="GE571" s="222">
        <f t="shared" si="1552"/>
        <v>0</v>
      </c>
      <c r="GF571" s="222">
        <f t="shared" si="1553"/>
        <v>0</v>
      </c>
      <c r="GG571" s="222">
        <f t="shared" si="1554"/>
        <v>0</v>
      </c>
      <c r="GH571" s="222">
        <f t="shared" si="1555"/>
        <v>0</v>
      </c>
      <c r="GI571" s="222">
        <f t="shared" si="1556"/>
        <v>0</v>
      </c>
      <c r="GJ571" s="222">
        <f t="shared" si="1557"/>
        <v>0</v>
      </c>
      <c r="GK571" s="222">
        <f t="shared" si="1558"/>
        <v>0</v>
      </c>
      <c r="GL571" s="222">
        <f t="shared" si="1559"/>
        <v>0</v>
      </c>
      <c r="GM571" s="222">
        <f t="shared" si="1560"/>
        <v>0</v>
      </c>
      <c r="GN571" s="222">
        <f t="shared" si="1561"/>
        <v>0</v>
      </c>
      <c r="GO571" s="222">
        <f t="shared" si="1562"/>
        <v>0</v>
      </c>
      <c r="GP571" s="222">
        <f t="shared" si="1563"/>
        <v>0</v>
      </c>
      <c r="GQ571" s="222">
        <f t="shared" si="1564"/>
        <v>0</v>
      </c>
      <c r="GR571" s="222">
        <f t="shared" si="1565"/>
        <v>0</v>
      </c>
      <c r="GS571" s="222">
        <f t="shared" si="1566"/>
        <v>0</v>
      </c>
      <c r="GT571" s="222">
        <f t="shared" si="1567"/>
        <v>0</v>
      </c>
      <c r="GU571" s="222">
        <f t="shared" si="1568"/>
        <v>0</v>
      </c>
      <c r="GV571" s="222">
        <f t="shared" si="1569"/>
        <v>0</v>
      </c>
      <c r="GW571" s="222">
        <f t="shared" si="1570"/>
        <v>0</v>
      </c>
      <c r="GX571" s="222">
        <f t="shared" si="1571"/>
        <v>0</v>
      </c>
      <c r="GY571" s="222">
        <f t="shared" si="1572"/>
        <v>0</v>
      </c>
      <c r="GZ571" s="222">
        <f t="shared" si="1573"/>
        <v>0</v>
      </c>
      <c r="HA571" s="222">
        <f t="shared" si="1574"/>
        <v>0</v>
      </c>
      <c r="HB571" s="222">
        <f t="shared" si="1575"/>
        <v>0</v>
      </c>
      <c r="HC571" s="222">
        <f t="shared" si="1576"/>
        <v>0</v>
      </c>
      <c r="HD571" s="222">
        <f t="shared" si="1577"/>
        <v>0</v>
      </c>
      <c r="HE571" s="222">
        <f t="shared" si="1578"/>
        <v>0</v>
      </c>
      <c r="HF571" s="222">
        <f t="shared" si="1579"/>
        <v>0</v>
      </c>
      <c r="HG571" s="222">
        <f t="shared" si="1580"/>
        <v>0</v>
      </c>
      <c r="HH571" s="222">
        <f t="shared" si="1581"/>
        <v>0</v>
      </c>
      <c r="HI571" s="222">
        <f t="shared" si="1582"/>
        <v>0</v>
      </c>
      <c r="HJ571" s="222">
        <f t="shared" si="1583"/>
        <v>0</v>
      </c>
      <c r="HK571" s="222">
        <f t="shared" si="1584"/>
        <v>0</v>
      </c>
      <c r="HL571" s="222">
        <f t="shared" si="1585"/>
        <v>0</v>
      </c>
      <c r="HM571" s="222">
        <f t="shared" si="1586"/>
        <v>0</v>
      </c>
      <c r="HN571" s="222">
        <f t="shared" si="1587"/>
        <v>0</v>
      </c>
      <c r="HO571" s="222">
        <f t="shared" si="1588"/>
        <v>0</v>
      </c>
      <c r="HP571" s="222">
        <f t="shared" si="1589"/>
        <v>0</v>
      </c>
      <c r="HQ571" s="222">
        <f t="shared" si="1590"/>
        <v>0</v>
      </c>
      <c r="HR571" s="222">
        <f t="shared" si="1591"/>
        <v>0</v>
      </c>
      <c r="HS571" s="222">
        <f t="shared" si="1592"/>
        <v>0</v>
      </c>
      <c r="HT571" s="222">
        <f t="shared" si="1593"/>
        <v>0</v>
      </c>
      <c r="HU571" s="222">
        <f t="shared" si="1594"/>
        <v>0</v>
      </c>
      <c r="HV571" s="222">
        <f t="shared" si="1595"/>
        <v>0</v>
      </c>
      <c r="HW571" s="222">
        <f t="shared" si="1596"/>
        <v>0</v>
      </c>
      <c r="HX571" s="222">
        <f t="shared" si="1597"/>
        <v>0</v>
      </c>
      <c r="HY571" s="222">
        <f t="shared" si="1598"/>
        <v>0</v>
      </c>
      <c r="HZ571" s="222">
        <f t="shared" si="1599"/>
        <v>0</v>
      </c>
      <c r="IA571" s="222">
        <f t="shared" si="1600"/>
        <v>0</v>
      </c>
      <c r="IB571" s="222">
        <f t="shared" si="1601"/>
        <v>0</v>
      </c>
      <c r="IC571" s="222">
        <f t="shared" si="1602"/>
        <v>0</v>
      </c>
      <c r="ID571" s="222">
        <f t="shared" si="1603"/>
        <v>0</v>
      </c>
      <c r="IE571" s="222">
        <f t="shared" si="1604"/>
        <v>0</v>
      </c>
      <c r="IF571" s="222">
        <f t="shared" si="1605"/>
        <v>0</v>
      </c>
      <c r="IG571" s="222">
        <f t="shared" si="1606"/>
        <v>0</v>
      </c>
      <c r="IH571" s="222">
        <f t="shared" si="1607"/>
        <v>0</v>
      </c>
      <c r="II571" s="222">
        <f t="shared" si="1608"/>
        <v>0</v>
      </c>
      <c r="IJ571" s="222">
        <f t="shared" si="1609"/>
        <v>0</v>
      </c>
      <c r="IK571" s="222">
        <f t="shared" si="1610"/>
        <v>0</v>
      </c>
      <c r="IL571" s="222">
        <f t="shared" si="1611"/>
        <v>0</v>
      </c>
      <c r="IM571" s="222">
        <f t="shared" si="1612"/>
        <v>0</v>
      </c>
      <c r="IN571" s="222">
        <f t="shared" si="1613"/>
        <v>0</v>
      </c>
      <c r="IO571" s="222">
        <f t="shared" si="1614"/>
        <v>0</v>
      </c>
      <c r="IP571" s="222">
        <f t="shared" si="1615"/>
        <v>0</v>
      </c>
      <c r="IQ571" s="222">
        <f t="shared" si="1616"/>
        <v>0</v>
      </c>
      <c r="IR571" s="222">
        <f t="shared" si="1617"/>
        <v>0</v>
      </c>
      <c r="IS571" s="222">
        <f t="shared" si="1618"/>
        <v>0</v>
      </c>
      <c r="IT571" s="222">
        <f t="shared" si="1619"/>
        <v>0</v>
      </c>
      <c r="IU571" s="222">
        <f t="shared" si="1620"/>
        <v>0</v>
      </c>
      <c r="IV571" s="222">
        <f t="shared" si="1621"/>
        <v>0</v>
      </c>
      <c r="IW571" s="222">
        <f t="shared" si="1622"/>
        <v>0</v>
      </c>
      <c r="IX571" s="222">
        <f t="shared" si="1623"/>
        <v>0</v>
      </c>
      <c r="IY571" s="222">
        <f t="shared" si="1624"/>
        <v>0</v>
      </c>
      <c r="IZ571" s="222">
        <f t="shared" si="1625"/>
        <v>0</v>
      </c>
      <c r="JA571" s="222">
        <f t="shared" si="1626"/>
        <v>0</v>
      </c>
      <c r="JB571" s="222">
        <f t="shared" si="1627"/>
        <v>0</v>
      </c>
    </row>
    <row r="572" spans="2:262">
      <c r="B572" s="230">
        <v>211</v>
      </c>
      <c r="C572" s="229">
        <f t="shared" si="1628"/>
        <v>4.121093749999998E-3</v>
      </c>
      <c r="D572" s="226">
        <f t="shared" ca="1" si="1371"/>
        <v>17.999999999924675</v>
      </c>
      <c r="E572" s="225">
        <f ca="1">HI361</f>
        <v>-7.5324832854498797E-11</v>
      </c>
      <c r="F572" s="224">
        <v>211</v>
      </c>
      <c r="G572" s="222">
        <f t="shared" si="1372"/>
        <v>0</v>
      </c>
      <c r="H572" s="222">
        <f t="shared" si="1373"/>
        <v>0</v>
      </c>
      <c r="I572" s="222">
        <f t="shared" si="1374"/>
        <v>0</v>
      </c>
      <c r="J572" s="222">
        <f t="shared" si="1375"/>
        <v>0</v>
      </c>
      <c r="K572" s="222">
        <f t="shared" si="1376"/>
        <v>0</v>
      </c>
      <c r="L572" s="222">
        <f t="shared" si="1377"/>
        <v>0</v>
      </c>
      <c r="M572" s="222">
        <f t="shared" si="1378"/>
        <v>0</v>
      </c>
      <c r="N572" s="222">
        <f t="shared" si="1379"/>
        <v>0</v>
      </c>
      <c r="O572" s="222">
        <f t="shared" si="1380"/>
        <v>0</v>
      </c>
      <c r="P572" s="222">
        <f t="shared" si="1381"/>
        <v>0</v>
      </c>
      <c r="Q572" s="222">
        <f t="shared" si="1382"/>
        <v>0</v>
      </c>
      <c r="R572" s="222">
        <f t="shared" si="1383"/>
        <v>0</v>
      </c>
      <c r="S572" s="222">
        <f t="shared" si="1384"/>
        <v>0</v>
      </c>
      <c r="T572" s="222">
        <f t="shared" si="1385"/>
        <v>0</v>
      </c>
      <c r="U572" s="222">
        <f t="shared" si="1386"/>
        <v>0</v>
      </c>
      <c r="V572" s="222">
        <f t="shared" si="1387"/>
        <v>0</v>
      </c>
      <c r="W572" s="222">
        <f t="shared" si="1388"/>
        <v>0</v>
      </c>
      <c r="X572" s="222">
        <f t="shared" si="1389"/>
        <v>0</v>
      </c>
      <c r="Y572" s="222">
        <f t="shared" si="1390"/>
        <v>0</v>
      </c>
      <c r="Z572" s="222">
        <f t="shared" si="1391"/>
        <v>0</v>
      </c>
      <c r="AA572" s="222">
        <f t="shared" si="1392"/>
        <v>0</v>
      </c>
      <c r="AB572" s="222">
        <f t="shared" si="1393"/>
        <v>0</v>
      </c>
      <c r="AC572" s="222">
        <f t="shared" si="1394"/>
        <v>0</v>
      </c>
      <c r="AD572" s="222">
        <f t="shared" si="1395"/>
        <v>0</v>
      </c>
      <c r="AE572" s="222">
        <f t="shared" si="1396"/>
        <v>0</v>
      </c>
      <c r="AF572" s="222">
        <f t="shared" si="1397"/>
        <v>0</v>
      </c>
      <c r="AG572" s="222">
        <f t="shared" si="1398"/>
        <v>0</v>
      </c>
      <c r="AH572" s="222">
        <f t="shared" si="1399"/>
        <v>0</v>
      </c>
      <c r="AI572" s="222">
        <f t="shared" si="1400"/>
        <v>0</v>
      </c>
      <c r="AJ572" s="222">
        <f t="shared" si="1401"/>
        <v>0</v>
      </c>
      <c r="AK572" s="222">
        <f t="shared" si="1402"/>
        <v>0</v>
      </c>
      <c r="AL572" s="222">
        <f t="shared" si="1403"/>
        <v>0</v>
      </c>
      <c r="AM572" s="222">
        <f t="shared" si="1404"/>
        <v>0</v>
      </c>
      <c r="AN572" s="222">
        <f t="shared" si="1405"/>
        <v>0</v>
      </c>
      <c r="AO572" s="222">
        <f t="shared" si="1406"/>
        <v>0</v>
      </c>
      <c r="AP572" s="222">
        <f t="shared" si="1407"/>
        <v>0</v>
      </c>
      <c r="AQ572" s="222">
        <f t="shared" si="1408"/>
        <v>0</v>
      </c>
      <c r="AR572" s="222">
        <f t="shared" si="1409"/>
        <v>0</v>
      </c>
      <c r="AS572" s="222">
        <f t="shared" si="1410"/>
        <v>0</v>
      </c>
      <c r="AT572" s="222">
        <f t="shared" si="1411"/>
        <v>0</v>
      </c>
      <c r="AU572" s="222">
        <f t="shared" si="1412"/>
        <v>0</v>
      </c>
      <c r="AV572" s="222">
        <f t="shared" si="1413"/>
        <v>0</v>
      </c>
      <c r="AW572" s="222">
        <f t="shared" si="1414"/>
        <v>0</v>
      </c>
      <c r="AX572" s="222">
        <f t="shared" si="1415"/>
        <v>0</v>
      </c>
      <c r="AY572" s="222">
        <f t="shared" si="1416"/>
        <v>0</v>
      </c>
      <c r="AZ572" s="222">
        <f t="shared" si="1417"/>
        <v>0</v>
      </c>
      <c r="BA572" s="222">
        <f t="shared" si="1418"/>
        <v>0</v>
      </c>
      <c r="BB572" s="222">
        <f t="shared" si="1419"/>
        <v>0</v>
      </c>
      <c r="BC572" s="222">
        <f t="shared" si="1420"/>
        <v>0</v>
      </c>
      <c r="BD572" s="222">
        <f t="shared" si="1421"/>
        <v>0</v>
      </c>
      <c r="BE572" s="222">
        <f t="shared" si="1422"/>
        <v>0</v>
      </c>
      <c r="BF572" s="222">
        <f t="shared" si="1423"/>
        <v>0</v>
      </c>
      <c r="BG572" s="222">
        <f t="shared" si="1424"/>
        <v>0</v>
      </c>
      <c r="BH572" s="222">
        <f t="shared" si="1425"/>
        <v>0</v>
      </c>
      <c r="BI572" s="222">
        <f t="shared" si="1426"/>
        <v>0</v>
      </c>
      <c r="BJ572" s="222">
        <f t="shared" si="1427"/>
        <v>0</v>
      </c>
      <c r="BK572" s="222">
        <f t="shared" si="1428"/>
        <v>0</v>
      </c>
      <c r="BL572" s="222">
        <f t="shared" si="1429"/>
        <v>0</v>
      </c>
      <c r="BM572" s="222">
        <f t="shared" si="1430"/>
        <v>0</v>
      </c>
      <c r="BN572" s="222">
        <f t="shared" si="1431"/>
        <v>0</v>
      </c>
      <c r="BO572" s="222">
        <f t="shared" si="1432"/>
        <v>0</v>
      </c>
      <c r="BP572" s="222">
        <f t="shared" si="1433"/>
        <v>0</v>
      </c>
      <c r="BQ572" s="222">
        <f t="shared" si="1434"/>
        <v>0</v>
      </c>
      <c r="BR572" s="222">
        <f t="shared" si="1435"/>
        <v>0</v>
      </c>
      <c r="BS572" s="222">
        <f t="shared" si="1436"/>
        <v>0</v>
      </c>
      <c r="BT572" s="222">
        <f t="shared" si="1437"/>
        <v>0</v>
      </c>
      <c r="BU572" s="222">
        <f t="shared" si="1438"/>
        <v>0</v>
      </c>
      <c r="BV572" s="222">
        <f t="shared" si="1439"/>
        <v>0</v>
      </c>
      <c r="BW572" s="222">
        <f t="shared" si="1440"/>
        <v>0</v>
      </c>
      <c r="BX572" s="222">
        <f t="shared" si="1441"/>
        <v>0</v>
      </c>
      <c r="BY572" s="222">
        <f t="shared" si="1442"/>
        <v>0</v>
      </c>
      <c r="BZ572" s="222">
        <f t="shared" si="1443"/>
        <v>0</v>
      </c>
      <c r="CA572" s="222">
        <f t="shared" si="1444"/>
        <v>0</v>
      </c>
      <c r="CB572" s="222">
        <f t="shared" si="1445"/>
        <v>0</v>
      </c>
      <c r="CC572" s="222">
        <f t="shared" si="1446"/>
        <v>0</v>
      </c>
      <c r="CD572" s="222">
        <f t="shared" si="1447"/>
        <v>0</v>
      </c>
      <c r="CE572" s="222">
        <f t="shared" si="1448"/>
        <v>0</v>
      </c>
      <c r="CF572" s="222">
        <f t="shared" si="1449"/>
        <v>0</v>
      </c>
      <c r="CG572" s="222">
        <f t="shared" si="1450"/>
        <v>0</v>
      </c>
      <c r="CH572" s="222">
        <f t="shared" si="1451"/>
        <v>0</v>
      </c>
      <c r="CI572" s="222">
        <f t="shared" si="1452"/>
        <v>0</v>
      </c>
      <c r="CJ572" s="222">
        <f t="shared" si="1453"/>
        <v>0</v>
      </c>
      <c r="CK572" s="222">
        <f t="shared" si="1454"/>
        <v>0</v>
      </c>
      <c r="CL572" s="222">
        <f t="shared" si="1455"/>
        <v>0</v>
      </c>
      <c r="CM572" s="222">
        <f t="shared" si="1456"/>
        <v>0</v>
      </c>
      <c r="CN572" s="222">
        <f t="shared" si="1457"/>
        <v>0</v>
      </c>
      <c r="CO572" s="222">
        <f t="shared" si="1458"/>
        <v>0</v>
      </c>
      <c r="CP572" s="222">
        <f t="shared" si="1459"/>
        <v>0</v>
      </c>
      <c r="CQ572" s="222">
        <f t="shared" si="1460"/>
        <v>0</v>
      </c>
      <c r="CR572" s="222">
        <f t="shared" si="1461"/>
        <v>0</v>
      </c>
      <c r="CS572" s="222">
        <f t="shared" si="1462"/>
        <v>0</v>
      </c>
      <c r="CT572" s="222">
        <f t="shared" si="1463"/>
        <v>0</v>
      </c>
      <c r="CU572" s="222">
        <f t="shared" si="1464"/>
        <v>0</v>
      </c>
      <c r="CV572" s="222">
        <f t="shared" si="1465"/>
        <v>0</v>
      </c>
      <c r="CW572" s="222">
        <f t="shared" si="1466"/>
        <v>0</v>
      </c>
      <c r="CX572" s="222">
        <f t="shared" si="1467"/>
        <v>0</v>
      </c>
      <c r="CY572" s="222">
        <f t="shared" si="1468"/>
        <v>0</v>
      </c>
      <c r="CZ572" s="222">
        <f t="shared" si="1469"/>
        <v>0</v>
      </c>
      <c r="DA572" s="222">
        <f t="shared" si="1470"/>
        <v>0</v>
      </c>
      <c r="DB572" s="222">
        <f t="shared" si="1471"/>
        <v>0</v>
      </c>
      <c r="DC572" s="222">
        <f t="shared" si="1472"/>
        <v>0</v>
      </c>
      <c r="DD572" s="222">
        <f t="shared" si="1473"/>
        <v>0</v>
      </c>
      <c r="DE572" s="222">
        <f t="shared" si="1474"/>
        <v>0</v>
      </c>
      <c r="DF572" s="222">
        <f t="shared" si="1475"/>
        <v>0</v>
      </c>
      <c r="DG572" s="222">
        <f t="shared" si="1476"/>
        <v>0</v>
      </c>
      <c r="DH572" s="222">
        <f t="shared" si="1477"/>
        <v>0</v>
      </c>
      <c r="DI572" s="222">
        <f t="shared" si="1478"/>
        <v>0</v>
      </c>
      <c r="DJ572" s="222">
        <f t="shared" si="1479"/>
        <v>0</v>
      </c>
      <c r="DK572" s="222">
        <f t="shared" si="1480"/>
        <v>0</v>
      </c>
      <c r="DL572" s="222">
        <f t="shared" si="1481"/>
        <v>0</v>
      </c>
      <c r="DM572" s="222">
        <f t="shared" si="1482"/>
        <v>0</v>
      </c>
      <c r="DN572" s="222">
        <f t="shared" si="1483"/>
        <v>0</v>
      </c>
      <c r="DO572" s="222">
        <f t="shared" si="1484"/>
        <v>0</v>
      </c>
      <c r="DP572" s="222">
        <f t="shared" si="1485"/>
        <v>0</v>
      </c>
      <c r="DQ572" s="222">
        <f t="shared" si="1486"/>
        <v>0</v>
      </c>
      <c r="DR572" s="222">
        <f t="shared" si="1487"/>
        <v>0</v>
      </c>
      <c r="DS572" s="222">
        <f t="shared" si="1488"/>
        <v>0</v>
      </c>
      <c r="DT572" s="222">
        <f t="shared" si="1489"/>
        <v>0</v>
      </c>
      <c r="DU572" s="222">
        <f t="shared" si="1490"/>
        <v>0</v>
      </c>
      <c r="DV572" s="222">
        <f t="shared" si="1491"/>
        <v>0</v>
      </c>
      <c r="DW572" s="222">
        <f t="shared" si="1492"/>
        <v>0</v>
      </c>
      <c r="DX572" s="222">
        <f t="shared" si="1493"/>
        <v>0</v>
      </c>
      <c r="DY572" s="222">
        <f t="shared" si="1494"/>
        <v>0</v>
      </c>
      <c r="DZ572" s="222">
        <f t="shared" si="1495"/>
        <v>0</v>
      </c>
      <c r="EA572" s="222">
        <f t="shared" si="1496"/>
        <v>0</v>
      </c>
      <c r="EB572" s="222">
        <f t="shared" si="1497"/>
        <v>0</v>
      </c>
      <c r="EC572" s="222">
        <f t="shared" si="1498"/>
        <v>0</v>
      </c>
      <c r="ED572" s="222">
        <f t="shared" si="1499"/>
        <v>0</v>
      </c>
      <c r="EE572" s="222">
        <f t="shared" si="1500"/>
        <v>0</v>
      </c>
      <c r="EF572" s="222">
        <f t="shared" si="1501"/>
        <v>0</v>
      </c>
      <c r="EG572" s="222">
        <f t="shared" si="1502"/>
        <v>0</v>
      </c>
      <c r="EH572" s="222">
        <f t="shared" si="1503"/>
        <v>0</v>
      </c>
      <c r="EI572" s="222">
        <f t="shared" si="1504"/>
        <v>0</v>
      </c>
      <c r="EJ572" s="222">
        <f t="shared" si="1505"/>
        <v>0</v>
      </c>
      <c r="EK572" s="222">
        <f t="shared" si="1506"/>
        <v>0</v>
      </c>
      <c r="EL572" s="222">
        <f t="shared" si="1507"/>
        <v>0</v>
      </c>
      <c r="EM572" s="222">
        <f t="shared" si="1508"/>
        <v>0</v>
      </c>
      <c r="EN572" s="222">
        <f t="shared" si="1509"/>
        <v>0</v>
      </c>
      <c r="EO572" s="222">
        <f t="shared" si="1510"/>
        <v>0</v>
      </c>
      <c r="EP572" s="222">
        <f t="shared" si="1511"/>
        <v>0</v>
      </c>
      <c r="EQ572" s="222">
        <f t="shared" si="1512"/>
        <v>0</v>
      </c>
      <c r="ER572" s="222">
        <f t="shared" si="1513"/>
        <v>0</v>
      </c>
      <c r="ES572" s="222">
        <f t="shared" si="1514"/>
        <v>0</v>
      </c>
      <c r="ET572" s="222">
        <f t="shared" si="1515"/>
        <v>0</v>
      </c>
      <c r="EU572" s="222">
        <f t="shared" si="1516"/>
        <v>0</v>
      </c>
      <c r="EV572" s="222">
        <f t="shared" si="1517"/>
        <v>0</v>
      </c>
      <c r="EW572" s="222">
        <f t="shared" si="1518"/>
        <v>0</v>
      </c>
      <c r="EX572" s="222">
        <f t="shared" si="1519"/>
        <v>0</v>
      </c>
      <c r="EY572" s="222">
        <f t="shared" si="1520"/>
        <v>0</v>
      </c>
      <c r="EZ572" s="222">
        <f t="shared" si="1521"/>
        <v>0</v>
      </c>
      <c r="FA572" s="222">
        <f t="shared" si="1522"/>
        <v>0</v>
      </c>
      <c r="FB572" s="222">
        <f t="shared" si="1523"/>
        <v>0</v>
      </c>
      <c r="FC572" s="222">
        <f t="shared" si="1524"/>
        <v>0</v>
      </c>
      <c r="FD572" s="222">
        <f t="shared" si="1525"/>
        <v>0</v>
      </c>
      <c r="FE572" s="222">
        <f t="shared" si="1526"/>
        <v>0</v>
      </c>
      <c r="FF572" s="222">
        <f t="shared" si="1527"/>
        <v>0</v>
      </c>
      <c r="FG572" s="222">
        <f t="shared" si="1528"/>
        <v>0</v>
      </c>
      <c r="FH572" s="222">
        <f t="shared" si="1529"/>
        <v>0</v>
      </c>
      <c r="FI572" s="222">
        <f t="shared" si="1530"/>
        <v>0</v>
      </c>
      <c r="FJ572" s="222">
        <f t="shared" si="1531"/>
        <v>0</v>
      </c>
      <c r="FK572" s="222">
        <f t="shared" si="1532"/>
        <v>0</v>
      </c>
      <c r="FL572" s="222">
        <f t="shared" si="1533"/>
        <v>0</v>
      </c>
      <c r="FM572" s="222">
        <f t="shared" si="1534"/>
        <v>0</v>
      </c>
      <c r="FN572" s="222">
        <f t="shared" si="1535"/>
        <v>0</v>
      </c>
      <c r="FO572" s="222">
        <f t="shared" si="1536"/>
        <v>0</v>
      </c>
      <c r="FP572" s="222">
        <f t="shared" si="1537"/>
        <v>0</v>
      </c>
      <c r="FQ572" s="222">
        <f t="shared" si="1538"/>
        <v>0</v>
      </c>
      <c r="FR572" s="222">
        <f t="shared" si="1539"/>
        <v>0</v>
      </c>
      <c r="FS572" s="222">
        <f t="shared" si="1540"/>
        <v>0</v>
      </c>
      <c r="FT572" s="222">
        <f t="shared" si="1541"/>
        <v>0</v>
      </c>
      <c r="FU572" s="222">
        <f t="shared" si="1542"/>
        <v>0</v>
      </c>
      <c r="FV572" s="222">
        <f t="shared" si="1543"/>
        <v>0</v>
      </c>
      <c r="FW572" s="222">
        <f t="shared" si="1544"/>
        <v>0</v>
      </c>
      <c r="FX572" s="222">
        <f t="shared" si="1545"/>
        <v>0</v>
      </c>
      <c r="FY572" s="222">
        <f t="shared" si="1546"/>
        <v>0</v>
      </c>
      <c r="FZ572" s="222">
        <f t="shared" si="1547"/>
        <v>0</v>
      </c>
      <c r="GA572" s="222">
        <f t="shared" si="1548"/>
        <v>0</v>
      </c>
      <c r="GB572" s="222">
        <f t="shared" si="1549"/>
        <v>0</v>
      </c>
      <c r="GC572" s="222">
        <f t="shared" si="1550"/>
        <v>0</v>
      </c>
      <c r="GD572" s="222">
        <f t="shared" si="1551"/>
        <v>0</v>
      </c>
      <c r="GE572" s="222">
        <f t="shared" si="1552"/>
        <v>0</v>
      </c>
      <c r="GF572" s="222">
        <f t="shared" si="1553"/>
        <v>0</v>
      </c>
      <c r="GG572" s="222">
        <f t="shared" si="1554"/>
        <v>0</v>
      </c>
      <c r="GH572" s="222">
        <f t="shared" si="1555"/>
        <v>0</v>
      </c>
      <c r="GI572" s="222">
        <f t="shared" si="1556"/>
        <v>0</v>
      </c>
      <c r="GJ572" s="222">
        <f t="shared" si="1557"/>
        <v>0</v>
      </c>
      <c r="GK572" s="222">
        <f t="shared" si="1558"/>
        <v>0</v>
      </c>
      <c r="GL572" s="222">
        <f t="shared" si="1559"/>
        <v>0</v>
      </c>
      <c r="GM572" s="222">
        <f t="shared" si="1560"/>
        <v>0</v>
      </c>
      <c r="GN572" s="222">
        <f t="shared" si="1561"/>
        <v>0</v>
      </c>
      <c r="GO572" s="222">
        <f t="shared" si="1562"/>
        <v>0</v>
      </c>
      <c r="GP572" s="222">
        <f t="shared" si="1563"/>
        <v>0</v>
      </c>
      <c r="GQ572" s="222">
        <f t="shared" si="1564"/>
        <v>0</v>
      </c>
      <c r="GR572" s="222">
        <f t="shared" si="1565"/>
        <v>0</v>
      </c>
      <c r="GS572" s="222">
        <f t="shared" si="1566"/>
        <v>0</v>
      </c>
      <c r="GT572" s="222">
        <f t="shared" si="1567"/>
        <v>0</v>
      </c>
      <c r="GU572" s="222">
        <f t="shared" si="1568"/>
        <v>0</v>
      </c>
      <c r="GV572" s="222">
        <f t="shared" si="1569"/>
        <v>0</v>
      </c>
      <c r="GW572" s="222">
        <f t="shared" si="1570"/>
        <v>0</v>
      </c>
      <c r="GX572" s="222">
        <f t="shared" si="1571"/>
        <v>0</v>
      </c>
      <c r="GY572" s="222">
        <f t="shared" si="1572"/>
        <v>0</v>
      </c>
      <c r="GZ572" s="222">
        <f t="shared" si="1573"/>
        <v>0</v>
      </c>
      <c r="HA572" s="222">
        <f t="shared" si="1574"/>
        <v>0</v>
      </c>
      <c r="HB572" s="222">
        <f t="shared" si="1575"/>
        <v>0</v>
      </c>
      <c r="HC572" s="222">
        <f t="shared" si="1576"/>
        <v>0</v>
      </c>
      <c r="HD572" s="222">
        <f t="shared" si="1577"/>
        <v>0</v>
      </c>
      <c r="HE572" s="222">
        <f t="shared" si="1578"/>
        <v>0</v>
      </c>
      <c r="HF572" s="222">
        <f t="shared" si="1579"/>
        <v>0</v>
      </c>
      <c r="HG572" s="222">
        <f t="shared" si="1580"/>
        <v>0</v>
      </c>
      <c r="HH572" s="222">
        <f t="shared" si="1581"/>
        <v>0</v>
      </c>
      <c r="HI572" s="222">
        <f t="shared" si="1582"/>
        <v>0</v>
      </c>
      <c r="HJ572" s="222">
        <f t="shared" si="1583"/>
        <v>0</v>
      </c>
      <c r="HK572" s="222">
        <f t="shared" si="1584"/>
        <v>0</v>
      </c>
      <c r="HL572" s="222">
        <f t="shared" si="1585"/>
        <v>0</v>
      </c>
      <c r="HM572" s="222">
        <f t="shared" si="1586"/>
        <v>0</v>
      </c>
      <c r="HN572" s="222">
        <f t="shared" si="1587"/>
        <v>0</v>
      </c>
      <c r="HO572" s="222">
        <f t="shared" si="1588"/>
        <v>0</v>
      </c>
      <c r="HP572" s="222">
        <f t="shared" si="1589"/>
        <v>0</v>
      </c>
      <c r="HQ572" s="222">
        <f t="shared" si="1590"/>
        <v>0</v>
      </c>
      <c r="HR572" s="222">
        <f t="shared" si="1591"/>
        <v>0</v>
      </c>
      <c r="HS572" s="222">
        <f t="shared" si="1592"/>
        <v>0</v>
      </c>
      <c r="HT572" s="222">
        <f t="shared" si="1593"/>
        <v>0</v>
      </c>
      <c r="HU572" s="222">
        <f t="shared" si="1594"/>
        <v>0</v>
      </c>
      <c r="HV572" s="222">
        <f t="shared" si="1595"/>
        <v>0</v>
      </c>
      <c r="HW572" s="222">
        <f t="shared" si="1596"/>
        <v>0</v>
      </c>
      <c r="HX572" s="222">
        <f t="shared" si="1597"/>
        <v>0</v>
      </c>
      <c r="HY572" s="222">
        <f t="shared" si="1598"/>
        <v>0</v>
      </c>
      <c r="HZ572" s="222">
        <f t="shared" si="1599"/>
        <v>0</v>
      </c>
      <c r="IA572" s="222">
        <f t="shared" si="1600"/>
        <v>0</v>
      </c>
      <c r="IB572" s="222">
        <f t="shared" si="1601"/>
        <v>0</v>
      </c>
      <c r="IC572" s="222">
        <f t="shared" si="1602"/>
        <v>0</v>
      </c>
      <c r="ID572" s="222">
        <f t="shared" si="1603"/>
        <v>0</v>
      </c>
      <c r="IE572" s="222">
        <f t="shared" si="1604"/>
        <v>0</v>
      </c>
      <c r="IF572" s="222">
        <f t="shared" si="1605"/>
        <v>0</v>
      </c>
      <c r="IG572" s="222">
        <f t="shared" si="1606"/>
        <v>0</v>
      </c>
      <c r="IH572" s="222">
        <f t="shared" si="1607"/>
        <v>0</v>
      </c>
      <c r="II572" s="222">
        <f t="shared" si="1608"/>
        <v>0</v>
      </c>
      <c r="IJ572" s="222">
        <f t="shared" si="1609"/>
        <v>0</v>
      </c>
      <c r="IK572" s="222">
        <f t="shared" si="1610"/>
        <v>0</v>
      </c>
      <c r="IL572" s="222">
        <f t="shared" si="1611"/>
        <v>0</v>
      </c>
      <c r="IM572" s="222">
        <f t="shared" si="1612"/>
        <v>0</v>
      </c>
      <c r="IN572" s="222">
        <f t="shared" si="1613"/>
        <v>0</v>
      </c>
      <c r="IO572" s="222">
        <f t="shared" si="1614"/>
        <v>0</v>
      </c>
      <c r="IP572" s="222">
        <f t="shared" si="1615"/>
        <v>0</v>
      </c>
      <c r="IQ572" s="222">
        <f t="shared" si="1616"/>
        <v>0</v>
      </c>
      <c r="IR572" s="222">
        <f t="shared" si="1617"/>
        <v>0</v>
      </c>
      <c r="IS572" s="222">
        <f t="shared" si="1618"/>
        <v>0</v>
      </c>
      <c r="IT572" s="222">
        <f t="shared" si="1619"/>
        <v>0</v>
      </c>
      <c r="IU572" s="222">
        <f t="shared" si="1620"/>
        <v>0</v>
      </c>
      <c r="IV572" s="222">
        <f t="shared" si="1621"/>
        <v>0</v>
      </c>
      <c r="IW572" s="222">
        <f t="shared" si="1622"/>
        <v>0</v>
      </c>
      <c r="IX572" s="222">
        <f t="shared" si="1623"/>
        <v>0</v>
      </c>
      <c r="IY572" s="222">
        <f t="shared" si="1624"/>
        <v>0</v>
      </c>
      <c r="IZ572" s="222">
        <f t="shared" si="1625"/>
        <v>0</v>
      </c>
      <c r="JA572" s="222">
        <f t="shared" si="1626"/>
        <v>0</v>
      </c>
      <c r="JB572" s="222">
        <f t="shared" si="1627"/>
        <v>0</v>
      </c>
    </row>
    <row r="573" spans="2:262">
      <c r="B573" s="230">
        <v>212</v>
      </c>
      <c r="C573" s="229">
        <f t="shared" si="1628"/>
        <v>4.1406249999999976E-3</v>
      </c>
      <c r="D573" s="226">
        <f t="shared" ca="1" si="1371"/>
        <v>17.999999999898677</v>
      </c>
      <c r="E573" s="225">
        <f ca="1">HJ361</f>
        <v>-1.0132275862400026E-10</v>
      </c>
      <c r="F573" s="224">
        <v>212</v>
      </c>
      <c r="G573" s="222">
        <f t="shared" si="1372"/>
        <v>0</v>
      </c>
      <c r="H573" s="222">
        <f t="shared" si="1373"/>
        <v>0</v>
      </c>
      <c r="I573" s="222">
        <f t="shared" si="1374"/>
        <v>0</v>
      </c>
      <c r="J573" s="222">
        <f t="shared" si="1375"/>
        <v>0</v>
      </c>
      <c r="K573" s="222">
        <f t="shared" si="1376"/>
        <v>0</v>
      </c>
      <c r="L573" s="222">
        <f t="shared" si="1377"/>
        <v>0</v>
      </c>
      <c r="M573" s="222">
        <f t="shared" si="1378"/>
        <v>0</v>
      </c>
      <c r="N573" s="222">
        <f t="shared" si="1379"/>
        <v>0</v>
      </c>
      <c r="O573" s="222">
        <f t="shared" si="1380"/>
        <v>0</v>
      </c>
      <c r="P573" s="222">
        <f t="shared" si="1381"/>
        <v>0</v>
      </c>
      <c r="Q573" s="222">
        <f t="shared" si="1382"/>
        <v>0</v>
      </c>
      <c r="R573" s="222">
        <f t="shared" si="1383"/>
        <v>0</v>
      </c>
      <c r="S573" s="222">
        <f t="shared" si="1384"/>
        <v>0</v>
      </c>
      <c r="T573" s="222">
        <f t="shared" si="1385"/>
        <v>0</v>
      </c>
      <c r="U573" s="222">
        <f t="shared" si="1386"/>
        <v>0</v>
      </c>
      <c r="V573" s="222">
        <f t="shared" si="1387"/>
        <v>0</v>
      </c>
      <c r="W573" s="222">
        <f t="shared" si="1388"/>
        <v>0</v>
      </c>
      <c r="X573" s="222">
        <f t="shared" si="1389"/>
        <v>0</v>
      </c>
      <c r="Y573" s="222">
        <f t="shared" si="1390"/>
        <v>0</v>
      </c>
      <c r="Z573" s="222">
        <f t="shared" si="1391"/>
        <v>0</v>
      </c>
      <c r="AA573" s="222">
        <f t="shared" si="1392"/>
        <v>0</v>
      </c>
      <c r="AB573" s="222">
        <f t="shared" si="1393"/>
        <v>0</v>
      </c>
      <c r="AC573" s="222">
        <f t="shared" si="1394"/>
        <v>0</v>
      </c>
      <c r="AD573" s="222">
        <f t="shared" si="1395"/>
        <v>0</v>
      </c>
      <c r="AE573" s="222">
        <f t="shared" si="1396"/>
        <v>0</v>
      </c>
      <c r="AF573" s="222">
        <f t="shared" si="1397"/>
        <v>0</v>
      </c>
      <c r="AG573" s="222">
        <f t="shared" si="1398"/>
        <v>0</v>
      </c>
      <c r="AH573" s="222">
        <f t="shared" si="1399"/>
        <v>0</v>
      </c>
      <c r="AI573" s="222">
        <f t="shared" si="1400"/>
        <v>0</v>
      </c>
      <c r="AJ573" s="222">
        <f t="shared" si="1401"/>
        <v>0</v>
      </c>
      <c r="AK573" s="222">
        <f t="shared" si="1402"/>
        <v>0</v>
      </c>
      <c r="AL573" s="222">
        <f t="shared" si="1403"/>
        <v>0</v>
      </c>
      <c r="AM573" s="222">
        <f t="shared" si="1404"/>
        <v>0</v>
      </c>
      <c r="AN573" s="222">
        <f t="shared" si="1405"/>
        <v>0</v>
      </c>
      <c r="AO573" s="222">
        <f t="shared" si="1406"/>
        <v>0</v>
      </c>
      <c r="AP573" s="222">
        <f t="shared" si="1407"/>
        <v>0</v>
      </c>
      <c r="AQ573" s="222">
        <f t="shared" si="1408"/>
        <v>0</v>
      </c>
      <c r="AR573" s="222">
        <f t="shared" si="1409"/>
        <v>0</v>
      </c>
      <c r="AS573" s="222">
        <f t="shared" si="1410"/>
        <v>0</v>
      </c>
      <c r="AT573" s="222">
        <f t="shared" si="1411"/>
        <v>0</v>
      </c>
      <c r="AU573" s="222">
        <f t="shared" si="1412"/>
        <v>0</v>
      </c>
      <c r="AV573" s="222">
        <f t="shared" si="1413"/>
        <v>0</v>
      </c>
      <c r="AW573" s="222">
        <f t="shared" si="1414"/>
        <v>0</v>
      </c>
      <c r="AX573" s="222">
        <f t="shared" si="1415"/>
        <v>0</v>
      </c>
      <c r="AY573" s="222">
        <f t="shared" si="1416"/>
        <v>0</v>
      </c>
      <c r="AZ573" s="222">
        <f t="shared" si="1417"/>
        <v>0</v>
      </c>
      <c r="BA573" s="222">
        <f t="shared" si="1418"/>
        <v>0</v>
      </c>
      <c r="BB573" s="222">
        <f t="shared" si="1419"/>
        <v>0</v>
      </c>
      <c r="BC573" s="222">
        <f t="shared" si="1420"/>
        <v>0</v>
      </c>
      <c r="BD573" s="222">
        <f t="shared" si="1421"/>
        <v>0</v>
      </c>
      <c r="BE573" s="222">
        <f t="shared" si="1422"/>
        <v>0</v>
      </c>
      <c r="BF573" s="222">
        <f t="shared" si="1423"/>
        <v>0</v>
      </c>
      <c r="BG573" s="222">
        <f t="shared" si="1424"/>
        <v>0</v>
      </c>
      <c r="BH573" s="222">
        <f t="shared" si="1425"/>
        <v>0</v>
      </c>
      <c r="BI573" s="222">
        <f t="shared" si="1426"/>
        <v>0</v>
      </c>
      <c r="BJ573" s="222">
        <f t="shared" si="1427"/>
        <v>0</v>
      </c>
      <c r="BK573" s="222">
        <f t="shared" si="1428"/>
        <v>0</v>
      </c>
      <c r="BL573" s="222">
        <f t="shared" si="1429"/>
        <v>0</v>
      </c>
      <c r="BM573" s="222">
        <f t="shared" si="1430"/>
        <v>0</v>
      </c>
      <c r="BN573" s="222">
        <f t="shared" si="1431"/>
        <v>0</v>
      </c>
      <c r="BO573" s="222">
        <f t="shared" si="1432"/>
        <v>0</v>
      </c>
      <c r="BP573" s="222">
        <f t="shared" si="1433"/>
        <v>0</v>
      </c>
      <c r="BQ573" s="222">
        <f t="shared" si="1434"/>
        <v>0</v>
      </c>
      <c r="BR573" s="222">
        <f t="shared" si="1435"/>
        <v>0</v>
      </c>
      <c r="BS573" s="222">
        <f t="shared" si="1436"/>
        <v>0</v>
      </c>
      <c r="BT573" s="222">
        <f t="shared" si="1437"/>
        <v>0</v>
      </c>
      <c r="BU573" s="222">
        <f t="shared" si="1438"/>
        <v>0</v>
      </c>
      <c r="BV573" s="222">
        <f t="shared" si="1439"/>
        <v>0</v>
      </c>
      <c r="BW573" s="222">
        <f t="shared" si="1440"/>
        <v>0</v>
      </c>
      <c r="BX573" s="222">
        <f t="shared" si="1441"/>
        <v>0</v>
      </c>
      <c r="BY573" s="222">
        <f t="shared" si="1442"/>
        <v>0</v>
      </c>
      <c r="BZ573" s="222">
        <f t="shared" si="1443"/>
        <v>0</v>
      </c>
      <c r="CA573" s="222">
        <f t="shared" si="1444"/>
        <v>0</v>
      </c>
      <c r="CB573" s="222">
        <f t="shared" si="1445"/>
        <v>0</v>
      </c>
      <c r="CC573" s="222">
        <f t="shared" si="1446"/>
        <v>0</v>
      </c>
      <c r="CD573" s="222">
        <f t="shared" si="1447"/>
        <v>0</v>
      </c>
      <c r="CE573" s="222">
        <f t="shared" si="1448"/>
        <v>0</v>
      </c>
      <c r="CF573" s="222">
        <f t="shared" si="1449"/>
        <v>0</v>
      </c>
      <c r="CG573" s="222">
        <f t="shared" si="1450"/>
        <v>0</v>
      </c>
      <c r="CH573" s="222">
        <f t="shared" si="1451"/>
        <v>0</v>
      </c>
      <c r="CI573" s="222">
        <f t="shared" si="1452"/>
        <v>0</v>
      </c>
      <c r="CJ573" s="222">
        <f t="shared" si="1453"/>
        <v>0</v>
      </c>
      <c r="CK573" s="222">
        <f t="shared" si="1454"/>
        <v>0</v>
      </c>
      <c r="CL573" s="222">
        <f t="shared" si="1455"/>
        <v>0</v>
      </c>
      <c r="CM573" s="222">
        <f t="shared" si="1456"/>
        <v>0</v>
      </c>
      <c r="CN573" s="222">
        <f t="shared" si="1457"/>
        <v>0</v>
      </c>
      <c r="CO573" s="222">
        <f t="shared" si="1458"/>
        <v>0</v>
      </c>
      <c r="CP573" s="222">
        <f t="shared" si="1459"/>
        <v>0</v>
      </c>
      <c r="CQ573" s="222">
        <f t="shared" si="1460"/>
        <v>0</v>
      </c>
      <c r="CR573" s="222">
        <f t="shared" si="1461"/>
        <v>0</v>
      </c>
      <c r="CS573" s="222">
        <f t="shared" si="1462"/>
        <v>0</v>
      </c>
      <c r="CT573" s="222">
        <f t="shared" si="1463"/>
        <v>0</v>
      </c>
      <c r="CU573" s="222">
        <f t="shared" si="1464"/>
        <v>0</v>
      </c>
      <c r="CV573" s="222">
        <f t="shared" si="1465"/>
        <v>0</v>
      </c>
      <c r="CW573" s="222">
        <f t="shared" si="1466"/>
        <v>0</v>
      </c>
      <c r="CX573" s="222">
        <f t="shared" si="1467"/>
        <v>0</v>
      </c>
      <c r="CY573" s="222">
        <f t="shared" si="1468"/>
        <v>0</v>
      </c>
      <c r="CZ573" s="222">
        <f t="shared" si="1469"/>
        <v>0</v>
      </c>
      <c r="DA573" s="222">
        <f t="shared" si="1470"/>
        <v>0</v>
      </c>
      <c r="DB573" s="222">
        <f t="shared" si="1471"/>
        <v>0</v>
      </c>
      <c r="DC573" s="222">
        <f t="shared" si="1472"/>
        <v>0</v>
      </c>
      <c r="DD573" s="222">
        <f t="shared" si="1473"/>
        <v>0</v>
      </c>
      <c r="DE573" s="222">
        <f t="shared" si="1474"/>
        <v>0</v>
      </c>
      <c r="DF573" s="222">
        <f t="shared" si="1475"/>
        <v>0</v>
      </c>
      <c r="DG573" s="222">
        <f t="shared" si="1476"/>
        <v>0</v>
      </c>
      <c r="DH573" s="222">
        <f t="shared" si="1477"/>
        <v>0</v>
      </c>
      <c r="DI573" s="222">
        <f t="shared" si="1478"/>
        <v>0</v>
      </c>
      <c r="DJ573" s="222">
        <f t="shared" si="1479"/>
        <v>0</v>
      </c>
      <c r="DK573" s="222">
        <f t="shared" si="1480"/>
        <v>0</v>
      </c>
      <c r="DL573" s="222">
        <f t="shared" si="1481"/>
        <v>0</v>
      </c>
      <c r="DM573" s="222">
        <f t="shared" si="1482"/>
        <v>0</v>
      </c>
      <c r="DN573" s="222">
        <f t="shared" si="1483"/>
        <v>0</v>
      </c>
      <c r="DO573" s="222">
        <f t="shared" si="1484"/>
        <v>0</v>
      </c>
      <c r="DP573" s="222">
        <f t="shared" si="1485"/>
        <v>0</v>
      </c>
      <c r="DQ573" s="222">
        <f t="shared" si="1486"/>
        <v>0</v>
      </c>
      <c r="DR573" s="222">
        <f t="shared" si="1487"/>
        <v>0</v>
      </c>
      <c r="DS573" s="222">
        <f t="shared" si="1488"/>
        <v>0</v>
      </c>
      <c r="DT573" s="222">
        <f t="shared" si="1489"/>
        <v>0</v>
      </c>
      <c r="DU573" s="222">
        <f t="shared" si="1490"/>
        <v>0</v>
      </c>
      <c r="DV573" s="222">
        <f t="shared" si="1491"/>
        <v>0</v>
      </c>
      <c r="DW573" s="222">
        <f t="shared" si="1492"/>
        <v>0</v>
      </c>
      <c r="DX573" s="222">
        <f t="shared" si="1493"/>
        <v>0</v>
      </c>
      <c r="DY573" s="222">
        <f t="shared" si="1494"/>
        <v>0</v>
      </c>
      <c r="DZ573" s="222">
        <f t="shared" si="1495"/>
        <v>0</v>
      </c>
      <c r="EA573" s="222">
        <f t="shared" si="1496"/>
        <v>0</v>
      </c>
      <c r="EB573" s="222">
        <f t="shared" si="1497"/>
        <v>0</v>
      </c>
      <c r="EC573" s="222">
        <f t="shared" si="1498"/>
        <v>0</v>
      </c>
      <c r="ED573" s="222">
        <f t="shared" si="1499"/>
        <v>0</v>
      </c>
      <c r="EE573" s="222">
        <f t="shared" si="1500"/>
        <v>0</v>
      </c>
      <c r="EF573" s="222">
        <f t="shared" si="1501"/>
        <v>0</v>
      </c>
      <c r="EG573" s="222">
        <f t="shared" si="1502"/>
        <v>0</v>
      </c>
      <c r="EH573" s="222">
        <f t="shared" si="1503"/>
        <v>0</v>
      </c>
      <c r="EI573" s="222">
        <f t="shared" si="1504"/>
        <v>0</v>
      </c>
      <c r="EJ573" s="222">
        <f t="shared" si="1505"/>
        <v>0</v>
      </c>
      <c r="EK573" s="222">
        <f t="shared" si="1506"/>
        <v>0</v>
      </c>
      <c r="EL573" s="222">
        <f t="shared" si="1507"/>
        <v>0</v>
      </c>
      <c r="EM573" s="222">
        <f t="shared" si="1508"/>
        <v>0</v>
      </c>
      <c r="EN573" s="222">
        <f t="shared" si="1509"/>
        <v>0</v>
      </c>
      <c r="EO573" s="222">
        <f t="shared" si="1510"/>
        <v>0</v>
      </c>
      <c r="EP573" s="222">
        <f t="shared" si="1511"/>
        <v>0</v>
      </c>
      <c r="EQ573" s="222">
        <f t="shared" si="1512"/>
        <v>0</v>
      </c>
      <c r="ER573" s="222">
        <f t="shared" si="1513"/>
        <v>0</v>
      </c>
      <c r="ES573" s="222">
        <f t="shared" si="1514"/>
        <v>0</v>
      </c>
      <c r="ET573" s="222">
        <f t="shared" si="1515"/>
        <v>0</v>
      </c>
      <c r="EU573" s="222">
        <f t="shared" si="1516"/>
        <v>0</v>
      </c>
      <c r="EV573" s="222">
        <f t="shared" si="1517"/>
        <v>0</v>
      </c>
      <c r="EW573" s="222">
        <f t="shared" si="1518"/>
        <v>0</v>
      </c>
      <c r="EX573" s="222">
        <f t="shared" si="1519"/>
        <v>0</v>
      </c>
      <c r="EY573" s="222">
        <f t="shared" si="1520"/>
        <v>0</v>
      </c>
      <c r="EZ573" s="222">
        <f t="shared" si="1521"/>
        <v>0</v>
      </c>
      <c r="FA573" s="222">
        <f t="shared" si="1522"/>
        <v>0</v>
      </c>
      <c r="FB573" s="222">
        <f t="shared" si="1523"/>
        <v>0</v>
      </c>
      <c r="FC573" s="222">
        <f t="shared" si="1524"/>
        <v>0</v>
      </c>
      <c r="FD573" s="222">
        <f t="shared" si="1525"/>
        <v>0</v>
      </c>
      <c r="FE573" s="222">
        <f t="shared" si="1526"/>
        <v>0</v>
      </c>
      <c r="FF573" s="222">
        <f t="shared" si="1527"/>
        <v>0</v>
      </c>
      <c r="FG573" s="222">
        <f t="shared" si="1528"/>
        <v>0</v>
      </c>
      <c r="FH573" s="222">
        <f t="shared" si="1529"/>
        <v>0</v>
      </c>
      <c r="FI573" s="222">
        <f t="shared" si="1530"/>
        <v>0</v>
      </c>
      <c r="FJ573" s="222">
        <f t="shared" si="1531"/>
        <v>0</v>
      </c>
      <c r="FK573" s="222">
        <f t="shared" si="1532"/>
        <v>0</v>
      </c>
      <c r="FL573" s="222">
        <f t="shared" si="1533"/>
        <v>0</v>
      </c>
      <c r="FM573" s="222">
        <f t="shared" si="1534"/>
        <v>0</v>
      </c>
      <c r="FN573" s="222">
        <f t="shared" si="1535"/>
        <v>0</v>
      </c>
      <c r="FO573" s="222">
        <f t="shared" si="1536"/>
        <v>0</v>
      </c>
      <c r="FP573" s="222">
        <f t="shared" si="1537"/>
        <v>0</v>
      </c>
      <c r="FQ573" s="222">
        <f t="shared" si="1538"/>
        <v>0</v>
      </c>
      <c r="FR573" s="222">
        <f t="shared" si="1539"/>
        <v>0</v>
      </c>
      <c r="FS573" s="222">
        <f t="shared" si="1540"/>
        <v>0</v>
      </c>
      <c r="FT573" s="222">
        <f t="shared" si="1541"/>
        <v>0</v>
      </c>
      <c r="FU573" s="222">
        <f t="shared" si="1542"/>
        <v>0</v>
      </c>
      <c r="FV573" s="222">
        <f t="shared" si="1543"/>
        <v>0</v>
      </c>
      <c r="FW573" s="222">
        <f t="shared" si="1544"/>
        <v>0</v>
      </c>
      <c r="FX573" s="222">
        <f t="shared" si="1545"/>
        <v>0</v>
      </c>
      <c r="FY573" s="222">
        <f t="shared" si="1546"/>
        <v>0</v>
      </c>
      <c r="FZ573" s="222">
        <f t="shared" si="1547"/>
        <v>0</v>
      </c>
      <c r="GA573" s="222">
        <f t="shared" si="1548"/>
        <v>0</v>
      </c>
      <c r="GB573" s="222">
        <f t="shared" si="1549"/>
        <v>0</v>
      </c>
      <c r="GC573" s="222">
        <f t="shared" si="1550"/>
        <v>0</v>
      </c>
      <c r="GD573" s="222">
        <f t="shared" si="1551"/>
        <v>0</v>
      </c>
      <c r="GE573" s="222">
        <f t="shared" si="1552"/>
        <v>0</v>
      </c>
      <c r="GF573" s="222">
        <f t="shared" si="1553"/>
        <v>0</v>
      </c>
      <c r="GG573" s="222">
        <f t="shared" si="1554"/>
        <v>0</v>
      </c>
      <c r="GH573" s="222">
        <f t="shared" si="1555"/>
        <v>0</v>
      </c>
      <c r="GI573" s="222">
        <f t="shared" si="1556"/>
        <v>0</v>
      </c>
      <c r="GJ573" s="222">
        <f t="shared" si="1557"/>
        <v>0</v>
      </c>
      <c r="GK573" s="222">
        <f t="shared" si="1558"/>
        <v>0</v>
      </c>
      <c r="GL573" s="222">
        <f t="shared" si="1559"/>
        <v>0</v>
      </c>
      <c r="GM573" s="222">
        <f t="shared" si="1560"/>
        <v>0</v>
      </c>
      <c r="GN573" s="222">
        <f t="shared" si="1561"/>
        <v>0</v>
      </c>
      <c r="GO573" s="222">
        <f t="shared" si="1562"/>
        <v>0</v>
      </c>
      <c r="GP573" s="222">
        <f t="shared" si="1563"/>
        <v>0</v>
      </c>
      <c r="GQ573" s="222">
        <f t="shared" si="1564"/>
        <v>0</v>
      </c>
      <c r="GR573" s="222">
        <f t="shared" si="1565"/>
        <v>0</v>
      </c>
      <c r="GS573" s="222">
        <f t="shared" si="1566"/>
        <v>0</v>
      </c>
      <c r="GT573" s="222">
        <f t="shared" si="1567"/>
        <v>0</v>
      </c>
      <c r="GU573" s="222">
        <f t="shared" si="1568"/>
        <v>0</v>
      </c>
      <c r="GV573" s="222">
        <f t="shared" si="1569"/>
        <v>0</v>
      </c>
      <c r="GW573" s="222">
        <f t="shared" si="1570"/>
        <v>0</v>
      </c>
      <c r="GX573" s="222">
        <f t="shared" si="1571"/>
        <v>0</v>
      </c>
      <c r="GY573" s="222">
        <f t="shared" si="1572"/>
        <v>0</v>
      </c>
      <c r="GZ573" s="222">
        <f t="shared" si="1573"/>
        <v>0</v>
      </c>
      <c r="HA573" s="222">
        <f t="shared" si="1574"/>
        <v>0</v>
      </c>
      <c r="HB573" s="222">
        <f t="shared" si="1575"/>
        <v>0</v>
      </c>
      <c r="HC573" s="222">
        <f t="shared" si="1576"/>
        <v>0</v>
      </c>
      <c r="HD573" s="222">
        <f t="shared" si="1577"/>
        <v>0</v>
      </c>
      <c r="HE573" s="222">
        <f t="shared" si="1578"/>
        <v>0</v>
      </c>
      <c r="HF573" s="222">
        <f t="shared" si="1579"/>
        <v>0</v>
      </c>
      <c r="HG573" s="222">
        <f t="shared" si="1580"/>
        <v>0</v>
      </c>
      <c r="HH573" s="222">
        <f t="shared" si="1581"/>
        <v>0</v>
      </c>
      <c r="HI573" s="222">
        <f t="shared" si="1582"/>
        <v>0</v>
      </c>
      <c r="HJ573" s="222">
        <f t="shared" si="1583"/>
        <v>0</v>
      </c>
      <c r="HK573" s="222">
        <f t="shared" si="1584"/>
        <v>0</v>
      </c>
      <c r="HL573" s="222">
        <f t="shared" si="1585"/>
        <v>0</v>
      </c>
      <c r="HM573" s="222">
        <f t="shared" si="1586"/>
        <v>0</v>
      </c>
      <c r="HN573" s="222">
        <f t="shared" si="1587"/>
        <v>0</v>
      </c>
      <c r="HO573" s="222">
        <f t="shared" si="1588"/>
        <v>0</v>
      </c>
      <c r="HP573" s="222">
        <f t="shared" si="1589"/>
        <v>0</v>
      </c>
      <c r="HQ573" s="222">
        <f t="shared" si="1590"/>
        <v>0</v>
      </c>
      <c r="HR573" s="222">
        <f t="shared" si="1591"/>
        <v>0</v>
      </c>
      <c r="HS573" s="222">
        <f t="shared" si="1592"/>
        <v>0</v>
      </c>
      <c r="HT573" s="222">
        <f t="shared" si="1593"/>
        <v>0</v>
      </c>
      <c r="HU573" s="222">
        <f t="shared" si="1594"/>
        <v>0</v>
      </c>
      <c r="HV573" s="222">
        <f t="shared" si="1595"/>
        <v>0</v>
      </c>
      <c r="HW573" s="222">
        <f t="shared" si="1596"/>
        <v>0</v>
      </c>
      <c r="HX573" s="222">
        <f t="shared" si="1597"/>
        <v>0</v>
      </c>
      <c r="HY573" s="222">
        <f t="shared" si="1598"/>
        <v>0</v>
      </c>
      <c r="HZ573" s="222">
        <f t="shared" si="1599"/>
        <v>0</v>
      </c>
      <c r="IA573" s="222">
        <f t="shared" si="1600"/>
        <v>0</v>
      </c>
      <c r="IB573" s="222">
        <f t="shared" si="1601"/>
        <v>0</v>
      </c>
      <c r="IC573" s="222">
        <f t="shared" si="1602"/>
        <v>0</v>
      </c>
      <c r="ID573" s="222">
        <f t="shared" si="1603"/>
        <v>0</v>
      </c>
      <c r="IE573" s="222">
        <f t="shared" si="1604"/>
        <v>0</v>
      </c>
      <c r="IF573" s="222">
        <f t="shared" si="1605"/>
        <v>0</v>
      </c>
      <c r="IG573" s="222">
        <f t="shared" si="1606"/>
        <v>0</v>
      </c>
      <c r="IH573" s="222">
        <f t="shared" si="1607"/>
        <v>0</v>
      </c>
      <c r="II573" s="222">
        <f t="shared" si="1608"/>
        <v>0</v>
      </c>
      <c r="IJ573" s="222">
        <f t="shared" si="1609"/>
        <v>0</v>
      </c>
      <c r="IK573" s="222">
        <f t="shared" si="1610"/>
        <v>0</v>
      </c>
      <c r="IL573" s="222">
        <f t="shared" si="1611"/>
        <v>0</v>
      </c>
      <c r="IM573" s="222">
        <f t="shared" si="1612"/>
        <v>0</v>
      </c>
      <c r="IN573" s="222">
        <f t="shared" si="1613"/>
        <v>0</v>
      </c>
      <c r="IO573" s="222">
        <f t="shared" si="1614"/>
        <v>0</v>
      </c>
      <c r="IP573" s="222">
        <f t="shared" si="1615"/>
        <v>0</v>
      </c>
      <c r="IQ573" s="222">
        <f t="shared" si="1616"/>
        <v>0</v>
      </c>
      <c r="IR573" s="222">
        <f t="shared" si="1617"/>
        <v>0</v>
      </c>
      <c r="IS573" s="222">
        <f t="shared" si="1618"/>
        <v>0</v>
      </c>
      <c r="IT573" s="222">
        <f t="shared" si="1619"/>
        <v>0</v>
      </c>
      <c r="IU573" s="222">
        <f t="shared" si="1620"/>
        <v>0</v>
      </c>
      <c r="IV573" s="222">
        <f t="shared" si="1621"/>
        <v>0</v>
      </c>
      <c r="IW573" s="222">
        <f t="shared" si="1622"/>
        <v>0</v>
      </c>
      <c r="IX573" s="222">
        <f t="shared" si="1623"/>
        <v>0</v>
      </c>
      <c r="IY573" s="222">
        <f t="shared" si="1624"/>
        <v>0</v>
      </c>
      <c r="IZ573" s="222">
        <f t="shared" si="1625"/>
        <v>0</v>
      </c>
      <c r="JA573" s="222">
        <f t="shared" si="1626"/>
        <v>0</v>
      </c>
      <c r="JB573" s="222">
        <f t="shared" si="1627"/>
        <v>0</v>
      </c>
    </row>
    <row r="574" spans="2:262">
      <c r="B574" s="230">
        <v>213</v>
      </c>
      <c r="C574" s="229">
        <f t="shared" si="1628"/>
        <v>4.1601562499999972E-3</v>
      </c>
      <c r="D574" s="226">
        <f t="shared" ca="1" si="1371"/>
        <v>17.999999999911001</v>
      </c>
      <c r="E574" s="225">
        <f ca="1">HK361</f>
        <v>-8.8998636503106542E-11</v>
      </c>
      <c r="F574" s="224">
        <v>213</v>
      </c>
      <c r="G574" s="222">
        <f t="shared" si="1372"/>
        <v>0</v>
      </c>
      <c r="H574" s="222">
        <f t="shared" si="1373"/>
        <v>0</v>
      </c>
      <c r="I574" s="222">
        <f t="shared" si="1374"/>
        <v>0</v>
      </c>
      <c r="J574" s="222">
        <f t="shared" si="1375"/>
        <v>0</v>
      </c>
      <c r="K574" s="222">
        <f t="shared" si="1376"/>
        <v>0</v>
      </c>
      <c r="L574" s="222">
        <f t="shared" si="1377"/>
        <v>0</v>
      </c>
      <c r="M574" s="222">
        <f t="shared" si="1378"/>
        <v>0</v>
      </c>
      <c r="N574" s="222">
        <f t="shared" si="1379"/>
        <v>0</v>
      </c>
      <c r="O574" s="222">
        <f t="shared" si="1380"/>
        <v>0</v>
      </c>
      <c r="P574" s="222">
        <f t="shared" si="1381"/>
        <v>0</v>
      </c>
      <c r="Q574" s="222">
        <f t="shared" si="1382"/>
        <v>0</v>
      </c>
      <c r="R574" s="222">
        <f t="shared" si="1383"/>
        <v>0</v>
      </c>
      <c r="S574" s="222">
        <f t="shared" si="1384"/>
        <v>0</v>
      </c>
      <c r="T574" s="222">
        <f t="shared" si="1385"/>
        <v>0</v>
      </c>
      <c r="U574" s="222">
        <f t="shared" si="1386"/>
        <v>0</v>
      </c>
      <c r="V574" s="222">
        <f t="shared" si="1387"/>
        <v>0</v>
      </c>
      <c r="W574" s="222">
        <f t="shared" si="1388"/>
        <v>0</v>
      </c>
      <c r="X574" s="222">
        <f t="shared" si="1389"/>
        <v>0</v>
      </c>
      <c r="Y574" s="222">
        <f t="shared" si="1390"/>
        <v>0</v>
      </c>
      <c r="Z574" s="222">
        <f t="shared" si="1391"/>
        <v>0</v>
      </c>
      <c r="AA574" s="222">
        <f t="shared" si="1392"/>
        <v>0</v>
      </c>
      <c r="AB574" s="222">
        <f t="shared" si="1393"/>
        <v>0</v>
      </c>
      <c r="AC574" s="222">
        <f t="shared" si="1394"/>
        <v>0</v>
      </c>
      <c r="AD574" s="222">
        <f t="shared" si="1395"/>
        <v>0</v>
      </c>
      <c r="AE574" s="222">
        <f t="shared" si="1396"/>
        <v>0</v>
      </c>
      <c r="AF574" s="222">
        <f t="shared" si="1397"/>
        <v>0</v>
      </c>
      <c r="AG574" s="222">
        <f t="shared" si="1398"/>
        <v>0</v>
      </c>
      <c r="AH574" s="222">
        <f t="shared" si="1399"/>
        <v>0</v>
      </c>
      <c r="AI574" s="222">
        <f t="shared" si="1400"/>
        <v>0</v>
      </c>
      <c r="AJ574" s="222">
        <f t="shared" si="1401"/>
        <v>0</v>
      </c>
      <c r="AK574" s="222">
        <f t="shared" si="1402"/>
        <v>0</v>
      </c>
      <c r="AL574" s="222">
        <f t="shared" si="1403"/>
        <v>0</v>
      </c>
      <c r="AM574" s="222">
        <f t="shared" si="1404"/>
        <v>0</v>
      </c>
      <c r="AN574" s="222">
        <f t="shared" si="1405"/>
        <v>0</v>
      </c>
      <c r="AO574" s="222">
        <f t="shared" si="1406"/>
        <v>0</v>
      </c>
      <c r="AP574" s="222">
        <f t="shared" si="1407"/>
        <v>0</v>
      </c>
      <c r="AQ574" s="222">
        <f t="shared" si="1408"/>
        <v>0</v>
      </c>
      <c r="AR574" s="222">
        <f t="shared" si="1409"/>
        <v>0</v>
      </c>
      <c r="AS574" s="222">
        <f t="shared" si="1410"/>
        <v>0</v>
      </c>
      <c r="AT574" s="222">
        <f t="shared" si="1411"/>
        <v>0</v>
      </c>
      <c r="AU574" s="222">
        <f t="shared" si="1412"/>
        <v>0</v>
      </c>
      <c r="AV574" s="222">
        <f t="shared" si="1413"/>
        <v>0</v>
      </c>
      <c r="AW574" s="222">
        <f t="shared" si="1414"/>
        <v>0</v>
      </c>
      <c r="AX574" s="222">
        <f t="shared" si="1415"/>
        <v>0</v>
      </c>
      <c r="AY574" s="222">
        <f t="shared" si="1416"/>
        <v>0</v>
      </c>
      <c r="AZ574" s="222">
        <f t="shared" si="1417"/>
        <v>0</v>
      </c>
      <c r="BA574" s="222">
        <f t="shared" si="1418"/>
        <v>0</v>
      </c>
      <c r="BB574" s="222">
        <f t="shared" si="1419"/>
        <v>0</v>
      </c>
      <c r="BC574" s="222">
        <f t="shared" si="1420"/>
        <v>0</v>
      </c>
      <c r="BD574" s="222">
        <f t="shared" si="1421"/>
        <v>0</v>
      </c>
      <c r="BE574" s="222">
        <f t="shared" si="1422"/>
        <v>0</v>
      </c>
      <c r="BF574" s="222">
        <f t="shared" si="1423"/>
        <v>0</v>
      </c>
      <c r="BG574" s="222">
        <f t="shared" si="1424"/>
        <v>0</v>
      </c>
      <c r="BH574" s="222">
        <f t="shared" si="1425"/>
        <v>0</v>
      </c>
      <c r="BI574" s="222">
        <f t="shared" si="1426"/>
        <v>0</v>
      </c>
      <c r="BJ574" s="222">
        <f t="shared" si="1427"/>
        <v>0</v>
      </c>
      <c r="BK574" s="222">
        <f t="shared" si="1428"/>
        <v>0</v>
      </c>
      <c r="BL574" s="222">
        <f t="shared" si="1429"/>
        <v>0</v>
      </c>
      <c r="BM574" s="222">
        <f t="shared" si="1430"/>
        <v>0</v>
      </c>
      <c r="BN574" s="222">
        <f t="shared" si="1431"/>
        <v>0</v>
      </c>
      <c r="BO574" s="222">
        <f t="shared" si="1432"/>
        <v>0</v>
      </c>
      <c r="BP574" s="222">
        <f t="shared" si="1433"/>
        <v>0</v>
      </c>
      <c r="BQ574" s="222">
        <f t="shared" si="1434"/>
        <v>0</v>
      </c>
      <c r="BR574" s="222">
        <f t="shared" si="1435"/>
        <v>0</v>
      </c>
      <c r="BS574" s="222">
        <f t="shared" si="1436"/>
        <v>0</v>
      </c>
      <c r="BT574" s="222">
        <f t="shared" si="1437"/>
        <v>0</v>
      </c>
      <c r="BU574" s="222">
        <f t="shared" si="1438"/>
        <v>0</v>
      </c>
      <c r="BV574" s="222">
        <f t="shared" si="1439"/>
        <v>0</v>
      </c>
      <c r="BW574" s="222">
        <f t="shared" si="1440"/>
        <v>0</v>
      </c>
      <c r="BX574" s="222">
        <f t="shared" si="1441"/>
        <v>0</v>
      </c>
      <c r="BY574" s="222">
        <f t="shared" si="1442"/>
        <v>0</v>
      </c>
      <c r="BZ574" s="222">
        <f t="shared" si="1443"/>
        <v>0</v>
      </c>
      <c r="CA574" s="222">
        <f t="shared" si="1444"/>
        <v>0</v>
      </c>
      <c r="CB574" s="222">
        <f t="shared" si="1445"/>
        <v>0</v>
      </c>
      <c r="CC574" s="222">
        <f t="shared" si="1446"/>
        <v>0</v>
      </c>
      <c r="CD574" s="222">
        <f t="shared" si="1447"/>
        <v>0</v>
      </c>
      <c r="CE574" s="222">
        <f t="shared" si="1448"/>
        <v>0</v>
      </c>
      <c r="CF574" s="222">
        <f t="shared" si="1449"/>
        <v>0</v>
      </c>
      <c r="CG574" s="222">
        <f t="shared" si="1450"/>
        <v>0</v>
      </c>
      <c r="CH574" s="222">
        <f t="shared" si="1451"/>
        <v>0</v>
      </c>
      <c r="CI574" s="222">
        <f t="shared" si="1452"/>
        <v>0</v>
      </c>
      <c r="CJ574" s="222">
        <f t="shared" si="1453"/>
        <v>0</v>
      </c>
      <c r="CK574" s="222">
        <f t="shared" si="1454"/>
        <v>0</v>
      </c>
      <c r="CL574" s="222">
        <f t="shared" si="1455"/>
        <v>0</v>
      </c>
      <c r="CM574" s="222">
        <f t="shared" si="1456"/>
        <v>0</v>
      </c>
      <c r="CN574" s="222">
        <f t="shared" si="1457"/>
        <v>0</v>
      </c>
      <c r="CO574" s="222">
        <f t="shared" si="1458"/>
        <v>0</v>
      </c>
      <c r="CP574" s="222">
        <f t="shared" si="1459"/>
        <v>0</v>
      </c>
      <c r="CQ574" s="222">
        <f t="shared" si="1460"/>
        <v>0</v>
      </c>
      <c r="CR574" s="222">
        <f t="shared" si="1461"/>
        <v>0</v>
      </c>
      <c r="CS574" s="222">
        <f t="shared" si="1462"/>
        <v>0</v>
      </c>
      <c r="CT574" s="222">
        <f t="shared" si="1463"/>
        <v>0</v>
      </c>
      <c r="CU574" s="222">
        <f t="shared" si="1464"/>
        <v>0</v>
      </c>
      <c r="CV574" s="222">
        <f t="shared" si="1465"/>
        <v>0</v>
      </c>
      <c r="CW574" s="222">
        <f t="shared" si="1466"/>
        <v>0</v>
      </c>
      <c r="CX574" s="222">
        <f t="shared" si="1467"/>
        <v>0</v>
      </c>
      <c r="CY574" s="222">
        <f t="shared" si="1468"/>
        <v>0</v>
      </c>
      <c r="CZ574" s="222">
        <f t="shared" si="1469"/>
        <v>0</v>
      </c>
      <c r="DA574" s="222">
        <f t="shared" si="1470"/>
        <v>0</v>
      </c>
      <c r="DB574" s="222">
        <f t="shared" si="1471"/>
        <v>0</v>
      </c>
      <c r="DC574" s="222">
        <f t="shared" si="1472"/>
        <v>0</v>
      </c>
      <c r="DD574" s="222">
        <f t="shared" si="1473"/>
        <v>0</v>
      </c>
      <c r="DE574" s="222">
        <f t="shared" si="1474"/>
        <v>0</v>
      </c>
      <c r="DF574" s="222">
        <f t="shared" si="1475"/>
        <v>0</v>
      </c>
      <c r="DG574" s="222">
        <f t="shared" si="1476"/>
        <v>0</v>
      </c>
      <c r="DH574" s="222">
        <f t="shared" si="1477"/>
        <v>0</v>
      </c>
      <c r="DI574" s="222">
        <f t="shared" si="1478"/>
        <v>0</v>
      </c>
      <c r="DJ574" s="222">
        <f t="shared" si="1479"/>
        <v>0</v>
      </c>
      <c r="DK574" s="222">
        <f t="shared" si="1480"/>
        <v>0</v>
      </c>
      <c r="DL574" s="222">
        <f t="shared" si="1481"/>
        <v>0</v>
      </c>
      <c r="DM574" s="222">
        <f t="shared" si="1482"/>
        <v>0</v>
      </c>
      <c r="DN574" s="222">
        <f t="shared" si="1483"/>
        <v>0</v>
      </c>
      <c r="DO574" s="222">
        <f t="shared" si="1484"/>
        <v>0</v>
      </c>
      <c r="DP574" s="222">
        <f t="shared" si="1485"/>
        <v>0</v>
      </c>
      <c r="DQ574" s="222">
        <f t="shared" si="1486"/>
        <v>0</v>
      </c>
      <c r="DR574" s="222">
        <f t="shared" si="1487"/>
        <v>0</v>
      </c>
      <c r="DS574" s="222">
        <f t="shared" si="1488"/>
        <v>0</v>
      </c>
      <c r="DT574" s="222">
        <f t="shared" si="1489"/>
        <v>0</v>
      </c>
      <c r="DU574" s="222">
        <f t="shared" si="1490"/>
        <v>0</v>
      </c>
      <c r="DV574" s="222">
        <f t="shared" si="1491"/>
        <v>0</v>
      </c>
      <c r="DW574" s="222">
        <f t="shared" si="1492"/>
        <v>0</v>
      </c>
      <c r="DX574" s="222">
        <f t="shared" si="1493"/>
        <v>0</v>
      </c>
      <c r="DY574" s="222">
        <f t="shared" si="1494"/>
        <v>0</v>
      </c>
      <c r="DZ574" s="222">
        <f t="shared" si="1495"/>
        <v>0</v>
      </c>
      <c r="EA574" s="222">
        <f t="shared" si="1496"/>
        <v>0</v>
      </c>
      <c r="EB574" s="222">
        <f t="shared" si="1497"/>
        <v>0</v>
      </c>
      <c r="EC574" s="222">
        <f t="shared" si="1498"/>
        <v>0</v>
      </c>
      <c r="ED574" s="222">
        <f t="shared" si="1499"/>
        <v>0</v>
      </c>
      <c r="EE574" s="222">
        <f t="shared" si="1500"/>
        <v>0</v>
      </c>
      <c r="EF574" s="222">
        <f t="shared" si="1501"/>
        <v>0</v>
      </c>
      <c r="EG574" s="222">
        <f t="shared" si="1502"/>
        <v>0</v>
      </c>
      <c r="EH574" s="222">
        <f t="shared" si="1503"/>
        <v>0</v>
      </c>
      <c r="EI574" s="222">
        <f t="shared" si="1504"/>
        <v>0</v>
      </c>
      <c r="EJ574" s="222">
        <f t="shared" si="1505"/>
        <v>0</v>
      </c>
      <c r="EK574" s="222">
        <f t="shared" si="1506"/>
        <v>0</v>
      </c>
      <c r="EL574" s="222">
        <f t="shared" si="1507"/>
        <v>0</v>
      </c>
      <c r="EM574" s="222">
        <f t="shared" si="1508"/>
        <v>0</v>
      </c>
      <c r="EN574" s="222">
        <f t="shared" si="1509"/>
        <v>0</v>
      </c>
      <c r="EO574" s="222">
        <f t="shared" si="1510"/>
        <v>0</v>
      </c>
      <c r="EP574" s="222">
        <f t="shared" si="1511"/>
        <v>0</v>
      </c>
      <c r="EQ574" s="222">
        <f t="shared" si="1512"/>
        <v>0</v>
      </c>
      <c r="ER574" s="222">
        <f t="shared" si="1513"/>
        <v>0</v>
      </c>
      <c r="ES574" s="222">
        <f t="shared" si="1514"/>
        <v>0</v>
      </c>
      <c r="ET574" s="222">
        <f t="shared" si="1515"/>
        <v>0</v>
      </c>
      <c r="EU574" s="222">
        <f t="shared" si="1516"/>
        <v>0</v>
      </c>
      <c r="EV574" s="222">
        <f t="shared" si="1517"/>
        <v>0</v>
      </c>
      <c r="EW574" s="222">
        <f t="shared" si="1518"/>
        <v>0</v>
      </c>
      <c r="EX574" s="222">
        <f t="shared" si="1519"/>
        <v>0</v>
      </c>
      <c r="EY574" s="222">
        <f t="shared" si="1520"/>
        <v>0</v>
      </c>
      <c r="EZ574" s="222">
        <f t="shared" si="1521"/>
        <v>0</v>
      </c>
      <c r="FA574" s="222">
        <f t="shared" si="1522"/>
        <v>0</v>
      </c>
      <c r="FB574" s="222">
        <f t="shared" si="1523"/>
        <v>0</v>
      </c>
      <c r="FC574" s="222">
        <f t="shared" si="1524"/>
        <v>0</v>
      </c>
      <c r="FD574" s="222">
        <f t="shared" si="1525"/>
        <v>0</v>
      </c>
      <c r="FE574" s="222">
        <f t="shared" si="1526"/>
        <v>0</v>
      </c>
      <c r="FF574" s="222">
        <f t="shared" si="1527"/>
        <v>0</v>
      </c>
      <c r="FG574" s="222">
        <f t="shared" si="1528"/>
        <v>0</v>
      </c>
      <c r="FH574" s="222">
        <f t="shared" si="1529"/>
        <v>0</v>
      </c>
      <c r="FI574" s="222">
        <f t="shared" si="1530"/>
        <v>0</v>
      </c>
      <c r="FJ574" s="222">
        <f t="shared" si="1531"/>
        <v>0</v>
      </c>
      <c r="FK574" s="222">
        <f t="shared" si="1532"/>
        <v>0</v>
      </c>
      <c r="FL574" s="222">
        <f t="shared" si="1533"/>
        <v>0</v>
      </c>
      <c r="FM574" s="222">
        <f t="shared" si="1534"/>
        <v>0</v>
      </c>
      <c r="FN574" s="222">
        <f t="shared" si="1535"/>
        <v>0</v>
      </c>
      <c r="FO574" s="222">
        <f t="shared" si="1536"/>
        <v>0</v>
      </c>
      <c r="FP574" s="222">
        <f t="shared" si="1537"/>
        <v>0</v>
      </c>
      <c r="FQ574" s="222">
        <f t="shared" si="1538"/>
        <v>0</v>
      </c>
      <c r="FR574" s="222">
        <f t="shared" si="1539"/>
        <v>0</v>
      </c>
      <c r="FS574" s="222">
        <f t="shared" si="1540"/>
        <v>0</v>
      </c>
      <c r="FT574" s="222">
        <f t="shared" si="1541"/>
        <v>0</v>
      </c>
      <c r="FU574" s="222">
        <f t="shared" si="1542"/>
        <v>0</v>
      </c>
      <c r="FV574" s="222">
        <f t="shared" si="1543"/>
        <v>0</v>
      </c>
      <c r="FW574" s="222">
        <f t="shared" si="1544"/>
        <v>0</v>
      </c>
      <c r="FX574" s="222">
        <f t="shared" si="1545"/>
        <v>0</v>
      </c>
      <c r="FY574" s="222">
        <f t="shared" si="1546"/>
        <v>0</v>
      </c>
      <c r="FZ574" s="222">
        <f t="shared" si="1547"/>
        <v>0</v>
      </c>
      <c r="GA574" s="222">
        <f t="shared" si="1548"/>
        <v>0</v>
      </c>
      <c r="GB574" s="222">
        <f t="shared" si="1549"/>
        <v>0</v>
      </c>
      <c r="GC574" s="222">
        <f t="shared" si="1550"/>
        <v>0</v>
      </c>
      <c r="GD574" s="222">
        <f t="shared" si="1551"/>
        <v>0</v>
      </c>
      <c r="GE574" s="222">
        <f t="shared" si="1552"/>
        <v>0</v>
      </c>
      <c r="GF574" s="222">
        <f t="shared" si="1553"/>
        <v>0</v>
      </c>
      <c r="GG574" s="222">
        <f t="shared" si="1554"/>
        <v>0</v>
      </c>
      <c r="GH574" s="222">
        <f t="shared" si="1555"/>
        <v>0</v>
      </c>
      <c r="GI574" s="222">
        <f t="shared" si="1556"/>
        <v>0</v>
      </c>
      <c r="GJ574" s="222">
        <f t="shared" si="1557"/>
        <v>0</v>
      </c>
      <c r="GK574" s="222">
        <f t="shared" si="1558"/>
        <v>0</v>
      </c>
      <c r="GL574" s="222">
        <f t="shared" si="1559"/>
        <v>0</v>
      </c>
      <c r="GM574" s="222">
        <f t="shared" si="1560"/>
        <v>0</v>
      </c>
      <c r="GN574" s="222">
        <f t="shared" si="1561"/>
        <v>0</v>
      </c>
      <c r="GO574" s="222">
        <f t="shared" si="1562"/>
        <v>0</v>
      </c>
      <c r="GP574" s="222">
        <f t="shared" si="1563"/>
        <v>0</v>
      </c>
      <c r="GQ574" s="222">
        <f t="shared" si="1564"/>
        <v>0</v>
      </c>
      <c r="GR574" s="222">
        <f t="shared" si="1565"/>
        <v>0</v>
      </c>
      <c r="GS574" s="222">
        <f t="shared" si="1566"/>
        <v>0</v>
      </c>
      <c r="GT574" s="222">
        <f t="shared" si="1567"/>
        <v>0</v>
      </c>
      <c r="GU574" s="222">
        <f t="shared" si="1568"/>
        <v>0</v>
      </c>
      <c r="GV574" s="222">
        <f t="shared" si="1569"/>
        <v>0</v>
      </c>
      <c r="GW574" s="222">
        <f t="shared" si="1570"/>
        <v>0</v>
      </c>
      <c r="GX574" s="222">
        <f t="shared" si="1571"/>
        <v>0</v>
      </c>
      <c r="GY574" s="222">
        <f t="shared" si="1572"/>
        <v>0</v>
      </c>
      <c r="GZ574" s="222">
        <f t="shared" si="1573"/>
        <v>0</v>
      </c>
      <c r="HA574" s="222">
        <f t="shared" si="1574"/>
        <v>0</v>
      </c>
      <c r="HB574" s="222">
        <f t="shared" si="1575"/>
        <v>0</v>
      </c>
      <c r="HC574" s="222">
        <f t="shared" si="1576"/>
        <v>0</v>
      </c>
      <c r="HD574" s="222">
        <f t="shared" si="1577"/>
        <v>0</v>
      </c>
      <c r="HE574" s="222">
        <f t="shared" si="1578"/>
        <v>0</v>
      </c>
      <c r="HF574" s="222">
        <f t="shared" si="1579"/>
        <v>0</v>
      </c>
      <c r="HG574" s="222">
        <f t="shared" si="1580"/>
        <v>0</v>
      </c>
      <c r="HH574" s="222">
        <f t="shared" si="1581"/>
        <v>0</v>
      </c>
      <c r="HI574" s="222">
        <f t="shared" si="1582"/>
        <v>0</v>
      </c>
      <c r="HJ574" s="222">
        <f t="shared" si="1583"/>
        <v>0</v>
      </c>
      <c r="HK574" s="222">
        <f t="shared" si="1584"/>
        <v>0</v>
      </c>
      <c r="HL574" s="222">
        <f t="shared" si="1585"/>
        <v>0</v>
      </c>
      <c r="HM574" s="222">
        <f t="shared" si="1586"/>
        <v>0</v>
      </c>
      <c r="HN574" s="222">
        <f t="shared" si="1587"/>
        <v>0</v>
      </c>
      <c r="HO574" s="222">
        <f t="shared" si="1588"/>
        <v>0</v>
      </c>
      <c r="HP574" s="222">
        <f t="shared" si="1589"/>
        <v>0</v>
      </c>
      <c r="HQ574" s="222">
        <f t="shared" si="1590"/>
        <v>0</v>
      </c>
      <c r="HR574" s="222">
        <f t="shared" si="1591"/>
        <v>0</v>
      </c>
      <c r="HS574" s="222">
        <f t="shared" si="1592"/>
        <v>0</v>
      </c>
      <c r="HT574" s="222">
        <f t="shared" si="1593"/>
        <v>0</v>
      </c>
      <c r="HU574" s="222">
        <f t="shared" si="1594"/>
        <v>0</v>
      </c>
      <c r="HV574" s="222">
        <f t="shared" si="1595"/>
        <v>0</v>
      </c>
      <c r="HW574" s="222">
        <f t="shared" si="1596"/>
        <v>0</v>
      </c>
      <c r="HX574" s="222">
        <f t="shared" si="1597"/>
        <v>0</v>
      </c>
      <c r="HY574" s="222">
        <f t="shared" si="1598"/>
        <v>0</v>
      </c>
      <c r="HZ574" s="222">
        <f t="shared" si="1599"/>
        <v>0</v>
      </c>
      <c r="IA574" s="222">
        <f t="shared" si="1600"/>
        <v>0</v>
      </c>
      <c r="IB574" s="222">
        <f t="shared" si="1601"/>
        <v>0</v>
      </c>
      <c r="IC574" s="222">
        <f t="shared" si="1602"/>
        <v>0</v>
      </c>
      <c r="ID574" s="222">
        <f t="shared" si="1603"/>
        <v>0</v>
      </c>
      <c r="IE574" s="222">
        <f t="shared" si="1604"/>
        <v>0</v>
      </c>
      <c r="IF574" s="222">
        <f t="shared" si="1605"/>
        <v>0</v>
      </c>
      <c r="IG574" s="222">
        <f t="shared" si="1606"/>
        <v>0</v>
      </c>
      <c r="IH574" s="222">
        <f t="shared" si="1607"/>
        <v>0</v>
      </c>
      <c r="II574" s="222">
        <f t="shared" si="1608"/>
        <v>0</v>
      </c>
      <c r="IJ574" s="222">
        <f t="shared" si="1609"/>
        <v>0</v>
      </c>
      <c r="IK574" s="222">
        <f t="shared" si="1610"/>
        <v>0</v>
      </c>
      <c r="IL574" s="222">
        <f t="shared" si="1611"/>
        <v>0</v>
      </c>
      <c r="IM574" s="222">
        <f t="shared" si="1612"/>
        <v>0</v>
      </c>
      <c r="IN574" s="222">
        <f t="shared" si="1613"/>
        <v>0</v>
      </c>
      <c r="IO574" s="222">
        <f t="shared" si="1614"/>
        <v>0</v>
      </c>
      <c r="IP574" s="222">
        <f t="shared" si="1615"/>
        <v>0</v>
      </c>
      <c r="IQ574" s="222">
        <f t="shared" si="1616"/>
        <v>0</v>
      </c>
      <c r="IR574" s="222">
        <f t="shared" si="1617"/>
        <v>0</v>
      </c>
      <c r="IS574" s="222">
        <f t="shared" si="1618"/>
        <v>0</v>
      </c>
      <c r="IT574" s="222">
        <f t="shared" si="1619"/>
        <v>0</v>
      </c>
      <c r="IU574" s="222">
        <f t="shared" si="1620"/>
        <v>0</v>
      </c>
      <c r="IV574" s="222">
        <f t="shared" si="1621"/>
        <v>0</v>
      </c>
      <c r="IW574" s="222">
        <f t="shared" si="1622"/>
        <v>0</v>
      </c>
      <c r="IX574" s="222">
        <f t="shared" si="1623"/>
        <v>0</v>
      </c>
      <c r="IY574" s="222">
        <f t="shared" si="1624"/>
        <v>0</v>
      </c>
      <c r="IZ574" s="222">
        <f t="shared" si="1625"/>
        <v>0</v>
      </c>
      <c r="JA574" s="222">
        <f t="shared" si="1626"/>
        <v>0</v>
      </c>
      <c r="JB574" s="222">
        <f t="shared" si="1627"/>
        <v>0</v>
      </c>
    </row>
    <row r="575" spans="2:262">
      <c r="B575" s="230">
        <v>214</v>
      </c>
      <c r="C575" s="229">
        <f t="shared" si="1628"/>
        <v>4.1796874999999968E-3</v>
      </c>
      <c r="D575" s="226">
        <f t="shared" ca="1" si="1371"/>
        <v>17.999999999889873</v>
      </c>
      <c r="E575" s="225">
        <f ca="1">HL361</f>
        <v>-1.1012618772206361E-10</v>
      </c>
      <c r="F575" s="224">
        <v>214</v>
      </c>
      <c r="G575" s="222">
        <f t="shared" si="1372"/>
        <v>0</v>
      </c>
      <c r="H575" s="222">
        <f t="shared" si="1373"/>
        <v>0</v>
      </c>
      <c r="I575" s="222">
        <f t="shared" si="1374"/>
        <v>0</v>
      </c>
      <c r="J575" s="222">
        <f t="shared" si="1375"/>
        <v>0</v>
      </c>
      <c r="K575" s="222">
        <f t="shared" si="1376"/>
        <v>0</v>
      </c>
      <c r="L575" s="222">
        <f t="shared" si="1377"/>
        <v>0</v>
      </c>
      <c r="M575" s="222">
        <f t="shared" si="1378"/>
        <v>0</v>
      </c>
      <c r="N575" s="222">
        <f t="shared" si="1379"/>
        <v>0</v>
      </c>
      <c r="O575" s="222">
        <f t="shared" si="1380"/>
        <v>0</v>
      </c>
      <c r="P575" s="222">
        <f t="shared" si="1381"/>
        <v>0</v>
      </c>
      <c r="Q575" s="222">
        <f t="shared" si="1382"/>
        <v>0</v>
      </c>
      <c r="R575" s="222">
        <f t="shared" si="1383"/>
        <v>0</v>
      </c>
      <c r="S575" s="222">
        <f t="shared" si="1384"/>
        <v>0</v>
      </c>
      <c r="T575" s="222">
        <f t="shared" si="1385"/>
        <v>0</v>
      </c>
      <c r="U575" s="222">
        <f t="shared" si="1386"/>
        <v>0</v>
      </c>
      <c r="V575" s="222">
        <f t="shared" si="1387"/>
        <v>0</v>
      </c>
      <c r="W575" s="222">
        <f t="shared" si="1388"/>
        <v>0</v>
      </c>
      <c r="X575" s="222">
        <f t="shared" si="1389"/>
        <v>0</v>
      </c>
      <c r="Y575" s="222">
        <f t="shared" si="1390"/>
        <v>0</v>
      </c>
      <c r="Z575" s="222">
        <f t="shared" si="1391"/>
        <v>0</v>
      </c>
      <c r="AA575" s="222">
        <f t="shared" si="1392"/>
        <v>0</v>
      </c>
      <c r="AB575" s="222">
        <f t="shared" si="1393"/>
        <v>0</v>
      </c>
      <c r="AC575" s="222">
        <f t="shared" si="1394"/>
        <v>0</v>
      </c>
      <c r="AD575" s="222">
        <f t="shared" si="1395"/>
        <v>0</v>
      </c>
      <c r="AE575" s="222">
        <f t="shared" si="1396"/>
        <v>0</v>
      </c>
      <c r="AF575" s="222">
        <f t="shared" si="1397"/>
        <v>0</v>
      </c>
      <c r="AG575" s="222">
        <f t="shared" si="1398"/>
        <v>0</v>
      </c>
      <c r="AH575" s="222">
        <f t="shared" si="1399"/>
        <v>0</v>
      </c>
      <c r="AI575" s="222">
        <f t="shared" si="1400"/>
        <v>0</v>
      </c>
      <c r="AJ575" s="222">
        <f t="shared" si="1401"/>
        <v>0</v>
      </c>
      <c r="AK575" s="222">
        <f t="shared" si="1402"/>
        <v>0</v>
      </c>
      <c r="AL575" s="222">
        <f t="shared" si="1403"/>
        <v>0</v>
      </c>
      <c r="AM575" s="222">
        <f t="shared" si="1404"/>
        <v>0</v>
      </c>
      <c r="AN575" s="222">
        <f t="shared" si="1405"/>
        <v>0</v>
      </c>
      <c r="AO575" s="222">
        <f t="shared" si="1406"/>
        <v>0</v>
      </c>
      <c r="AP575" s="222">
        <f t="shared" si="1407"/>
        <v>0</v>
      </c>
      <c r="AQ575" s="222">
        <f t="shared" si="1408"/>
        <v>0</v>
      </c>
      <c r="AR575" s="222">
        <f t="shared" si="1409"/>
        <v>0</v>
      </c>
      <c r="AS575" s="222">
        <f t="shared" si="1410"/>
        <v>0</v>
      </c>
      <c r="AT575" s="222">
        <f t="shared" si="1411"/>
        <v>0</v>
      </c>
      <c r="AU575" s="222">
        <f t="shared" si="1412"/>
        <v>0</v>
      </c>
      <c r="AV575" s="222">
        <f t="shared" si="1413"/>
        <v>0</v>
      </c>
      <c r="AW575" s="222">
        <f t="shared" si="1414"/>
        <v>0</v>
      </c>
      <c r="AX575" s="222">
        <f t="shared" si="1415"/>
        <v>0</v>
      </c>
      <c r="AY575" s="222">
        <f t="shared" si="1416"/>
        <v>0</v>
      </c>
      <c r="AZ575" s="222">
        <f t="shared" si="1417"/>
        <v>0</v>
      </c>
      <c r="BA575" s="222">
        <f t="shared" si="1418"/>
        <v>0</v>
      </c>
      <c r="BB575" s="222">
        <f t="shared" si="1419"/>
        <v>0</v>
      </c>
      <c r="BC575" s="222">
        <f t="shared" si="1420"/>
        <v>0</v>
      </c>
      <c r="BD575" s="222">
        <f t="shared" si="1421"/>
        <v>0</v>
      </c>
      <c r="BE575" s="222">
        <f t="shared" si="1422"/>
        <v>0</v>
      </c>
      <c r="BF575" s="222">
        <f t="shared" si="1423"/>
        <v>0</v>
      </c>
      <c r="BG575" s="222">
        <f t="shared" si="1424"/>
        <v>0</v>
      </c>
      <c r="BH575" s="222">
        <f t="shared" si="1425"/>
        <v>0</v>
      </c>
      <c r="BI575" s="222">
        <f t="shared" si="1426"/>
        <v>0</v>
      </c>
      <c r="BJ575" s="222">
        <f t="shared" si="1427"/>
        <v>0</v>
      </c>
      <c r="BK575" s="222">
        <f t="shared" si="1428"/>
        <v>0</v>
      </c>
      <c r="BL575" s="222">
        <f t="shared" si="1429"/>
        <v>0</v>
      </c>
      <c r="BM575" s="222">
        <f t="shared" si="1430"/>
        <v>0</v>
      </c>
      <c r="BN575" s="222">
        <f t="shared" si="1431"/>
        <v>0</v>
      </c>
      <c r="BO575" s="222">
        <f t="shared" si="1432"/>
        <v>0</v>
      </c>
      <c r="BP575" s="222">
        <f t="shared" si="1433"/>
        <v>0</v>
      </c>
      <c r="BQ575" s="222">
        <f t="shared" si="1434"/>
        <v>0</v>
      </c>
      <c r="BR575" s="222">
        <f t="shared" si="1435"/>
        <v>0</v>
      </c>
      <c r="BS575" s="222">
        <f t="shared" si="1436"/>
        <v>0</v>
      </c>
      <c r="BT575" s="222">
        <f t="shared" si="1437"/>
        <v>0</v>
      </c>
      <c r="BU575" s="222">
        <f t="shared" si="1438"/>
        <v>0</v>
      </c>
      <c r="BV575" s="222">
        <f t="shared" si="1439"/>
        <v>0</v>
      </c>
      <c r="BW575" s="222">
        <f t="shared" si="1440"/>
        <v>0</v>
      </c>
      <c r="BX575" s="222">
        <f t="shared" si="1441"/>
        <v>0</v>
      </c>
      <c r="BY575" s="222">
        <f t="shared" si="1442"/>
        <v>0</v>
      </c>
      <c r="BZ575" s="222">
        <f t="shared" si="1443"/>
        <v>0</v>
      </c>
      <c r="CA575" s="222">
        <f t="shared" si="1444"/>
        <v>0</v>
      </c>
      <c r="CB575" s="222">
        <f t="shared" si="1445"/>
        <v>0</v>
      </c>
      <c r="CC575" s="222">
        <f t="shared" si="1446"/>
        <v>0</v>
      </c>
      <c r="CD575" s="222">
        <f t="shared" si="1447"/>
        <v>0</v>
      </c>
      <c r="CE575" s="222">
        <f t="shared" si="1448"/>
        <v>0</v>
      </c>
      <c r="CF575" s="222">
        <f t="shared" si="1449"/>
        <v>0</v>
      </c>
      <c r="CG575" s="222">
        <f t="shared" si="1450"/>
        <v>0</v>
      </c>
      <c r="CH575" s="222">
        <f t="shared" si="1451"/>
        <v>0</v>
      </c>
      <c r="CI575" s="222">
        <f t="shared" si="1452"/>
        <v>0</v>
      </c>
      <c r="CJ575" s="222">
        <f t="shared" si="1453"/>
        <v>0</v>
      </c>
      <c r="CK575" s="222">
        <f t="shared" si="1454"/>
        <v>0</v>
      </c>
      <c r="CL575" s="222">
        <f t="shared" si="1455"/>
        <v>0</v>
      </c>
      <c r="CM575" s="222">
        <f t="shared" si="1456"/>
        <v>0</v>
      </c>
      <c r="CN575" s="222">
        <f t="shared" si="1457"/>
        <v>0</v>
      </c>
      <c r="CO575" s="222">
        <f t="shared" si="1458"/>
        <v>0</v>
      </c>
      <c r="CP575" s="222">
        <f t="shared" si="1459"/>
        <v>0</v>
      </c>
      <c r="CQ575" s="222">
        <f t="shared" si="1460"/>
        <v>0</v>
      </c>
      <c r="CR575" s="222">
        <f t="shared" si="1461"/>
        <v>0</v>
      </c>
      <c r="CS575" s="222">
        <f t="shared" si="1462"/>
        <v>0</v>
      </c>
      <c r="CT575" s="222">
        <f t="shared" si="1463"/>
        <v>0</v>
      </c>
      <c r="CU575" s="222">
        <f t="shared" si="1464"/>
        <v>0</v>
      </c>
      <c r="CV575" s="222">
        <f t="shared" si="1465"/>
        <v>0</v>
      </c>
      <c r="CW575" s="222">
        <f t="shared" si="1466"/>
        <v>0</v>
      </c>
      <c r="CX575" s="222">
        <f t="shared" si="1467"/>
        <v>0</v>
      </c>
      <c r="CY575" s="222">
        <f t="shared" si="1468"/>
        <v>0</v>
      </c>
      <c r="CZ575" s="222">
        <f t="shared" si="1469"/>
        <v>0</v>
      </c>
      <c r="DA575" s="222">
        <f t="shared" si="1470"/>
        <v>0</v>
      </c>
      <c r="DB575" s="222">
        <f t="shared" si="1471"/>
        <v>0</v>
      </c>
      <c r="DC575" s="222">
        <f t="shared" si="1472"/>
        <v>0</v>
      </c>
      <c r="DD575" s="222">
        <f t="shared" si="1473"/>
        <v>0</v>
      </c>
      <c r="DE575" s="222">
        <f t="shared" si="1474"/>
        <v>0</v>
      </c>
      <c r="DF575" s="222">
        <f t="shared" si="1475"/>
        <v>0</v>
      </c>
      <c r="DG575" s="222">
        <f t="shared" si="1476"/>
        <v>0</v>
      </c>
      <c r="DH575" s="222">
        <f t="shared" si="1477"/>
        <v>0</v>
      </c>
      <c r="DI575" s="222">
        <f t="shared" si="1478"/>
        <v>0</v>
      </c>
      <c r="DJ575" s="222">
        <f t="shared" si="1479"/>
        <v>0</v>
      </c>
      <c r="DK575" s="222">
        <f t="shared" si="1480"/>
        <v>0</v>
      </c>
      <c r="DL575" s="222">
        <f t="shared" si="1481"/>
        <v>0</v>
      </c>
      <c r="DM575" s="222">
        <f t="shared" si="1482"/>
        <v>0</v>
      </c>
      <c r="DN575" s="222">
        <f t="shared" si="1483"/>
        <v>0</v>
      </c>
      <c r="DO575" s="222">
        <f t="shared" si="1484"/>
        <v>0</v>
      </c>
      <c r="DP575" s="222">
        <f t="shared" si="1485"/>
        <v>0</v>
      </c>
      <c r="DQ575" s="222">
        <f t="shared" si="1486"/>
        <v>0</v>
      </c>
      <c r="DR575" s="222">
        <f t="shared" si="1487"/>
        <v>0</v>
      </c>
      <c r="DS575" s="222">
        <f t="shared" si="1488"/>
        <v>0</v>
      </c>
      <c r="DT575" s="222">
        <f t="shared" si="1489"/>
        <v>0</v>
      </c>
      <c r="DU575" s="222">
        <f t="shared" si="1490"/>
        <v>0</v>
      </c>
      <c r="DV575" s="222">
        <f t="shared" si="1491"/>
        <v>0</v>
      </c>
      <c r="DW575" s="222">
        <f t="shared" si="1492"/>
        <v>0</v>
      </c>
      <c r="DX575" s="222">
        <f t="shared" si="1493"/>
        <v>0</v>
      </c>
      <c r="DY575" s="222">
        <f t="shared" si="1494"/>
        <v>0</v>
      </c>
      <c r="DZ575" s="222">
        <f t="shared" si="1495"/>
        <v>0</v>
      </c>
      <c r="EA575" s="222">
        <f t="shared" si="1496"/>
        <v>0</v>
      </c>
      <c r="EB575" s="222">
        <f t="shared" si="1497"/>
        <v>0</v>
      </c>
      <c r="EC575" s="222">
        <f t="shared" si="1498"/>
        <v>0</v>
      </c>
      <c r="ED575" s="222">
        <f t="shared" si="1499"/>
        <v>0</v>
      </c>
      <c r="EE575" s="222">
        <f t="shared" si="1500"/>
        <v>0</v>
      </c>
      <c r="EF575" s="222">
        <f t="shared" si="1501"/>
        <v>0</v>
      </c>
      <c r="EG575" s="222">
        <f t="shared" si="1502"/>
        <v>0</v>
      </c>
      <c r="EH575" s="222">
        <f t="shared" si="1503"/>
        <v>0</v>
      </c>
      <c r="EI575" s="222">
        <f t="shared" si="1504"/>
        <v>0</v>
      </c>
      <c r="EJ575" s="222">
        <f t="shared" si="1505"/>
        <v>0</v>
      </c>
      <c r="EK575" s="222">
        <f t="shared" si="1506"/>
        <v>0</v>
      </c>
      <c r="EL575" s="222">
        <f t="shared" si="1507"/>
        <v>0</v>
      </c>
      <c r="EM575" s="222">
        <f t="shared" si="1508"/>
        <v>0</v>
      </c>
      <c r="EN575" s="222">
        <f t="shared" si="1509"/>
        <v>0</v>
      </c>
      <c r="EO575" s="222">
        <f t="shared" si="1510"/>
        <v>0</v>
      </c>
      <c r="EP575" s="222">
        <f t="shared" si="1511"/>
        <v>0</v>
      </c>
      <c r="EQ575" s="222">
        <f t="shared" si="1512"/>
        <v>0</v>
      </c>
      <c r="ER575" s="222">
        <f t="shared" si="1513"/>
        <v>0</v>
      </c>
      <c r="ES575" s="222">
        <f t="shared" si="1514"/>
        <v>0</v>
      </c>
      <c r="ET575" s="222">
        <f t="shared" si="1515"/>
        <v>0</v>
      </c>
      <c r="EU575" s="222">
        <f t="shared" si="1516"/>
        <v>0</v>
      </c>
      <c r="EV575" s="222">
        <f t="shared" si="1517"/>
        <v>0</v>
      </c>
      <c r="EW575" s="222">
        <f t="shared" si="1518"/>
        <v>0</v>
      </c>
      <c r="EX575" s="222">
        <f t="shared" si="1519"/>
        <v>0</v>
      </c>
      <c r="EY575" s="222">
        <f t="shared" si="1520"/>
        <v>0</v>
      </c>
      <c r="EZ575" s="222">
        <f t="shared" si="1521"/>
        <v>0</v>
      </c>
      <c r="FA575" s="222">
        <f t="shared" si="1522"/>
        <v>0</v>
      </c>
      <c r="FB575" s="222">
        <f t="shared" si="1523"/>
        <v>0</v>
      </c>
      <c r="FC575" s="222">
        <f t="shared" si="1524"/>
        <v>0</v>
      </c>
      <c r="FD575" s="222">
        <f t="shared" si="1525"/>
        <v>0</v>
      </c>
      <c r="FE575" s="222">
        <f t="shared" si="1526"/>
        <v>0</v>
      </c>
      <c r="FF575" s="222">
        <f t="shared" si="1527"/>
        <v>0</v>
      </c>
      <c r="FG575" s="222">
        <f t="shared" si="1528"/>
        <v>0</v>
      </c>
      <c r="FH575" s="222">
        <f t="shared" si="1529"/>
        <v>0</v>
      </c>
      <c r="FI575" s="222">
        <f t="shared" si="1530"/>
        <v>0</v>
      </c>
      <c r="FJ575" s="222">
        <f t="shared" si="1531"/>
        <v>0</v>
      </c>
      <c r="FK575" s="222">
        <f t="shared" si="1532"/>
        <v>0</v>
      </c>
      <c r="FL575" s="222">
        <f t="shared" si="1533"/>
        <v>0</v>
      </c>
      <c r="FM575" s="222">
        <f t="shared" si="1534"/>
        <v>0</v>
      </c>
      <c r="FN575" s="222">
        <f t="shared" si="1535"/>
        <v>0</v>
      </c>
      <c r="FO575" s="222">
        <f t="shared" si="1536"/>
        <v>0</v>
      </c>
      <c r="FP575" s="222">
        <f t="shared" si="1537"/>
        <v>0</v>
      </c>
      <c r="FQ575" s="222">
        <f t="shared" si="1538"/>
        <v>0</v>
      </c>
      <c r="FR575" s="222">
        <f t="shared" si="1539"/>
        <v>0</v>
      </c>
      <c r="FS575" s="222">
        <f t="shared" si="1540"/>
        <v>0</v>
      </c>
      <c r="FT575" s="222">
        <f t="shared" si="1541"/>
        <v>0</v>
      </c>
      <c r="FU575" s="222">
        <f t="shared" si="1542"/>
        <v>0</v>
      </c>
      <c r="FV575" s="222">
        <f t="shared" si="1543"/>
        <v>0</v>
      </c>
      <c r="FW575" s="222">
        <f t="shared" si="1544"/>
        <v>0</v>
      </c>
      <c r="FX575" s="222">
        <f t="shared" si="1545"/>
        <v>0</v>
      </c>
      <c r="FY575" s="222">
        <f t="shared" si="1546"/>
        <v>0</v>
      </c>
      <c r="FZ575" s="222">
        <f t="shared" si="1547"/>
        <v>0</v>
      </c>
      <c r="GA575" s="222">
        <f t="shared" si="1548"/>
        <v>0</v>
      </c>
      <c r="GB575" s="222">
        <f t="shared" si="1549"/>
        <v>0</v>
      </c>
      <c r="GC575" s="222">
        <f t="shared" si="1550"/>
        <v>0</v>
      </c>
      <c r="GD575" s="222">
        <f t="shared" si="1551"/>
        <v>0</v>
      </c>
      <c r="GE575" s="222">
        <f t="shared" si="1552"/>
        <v>0</v>
      </c>
      <c r="GF575" s="222">
        <f t="shared" si="1553"/>
        <v>0</v>
      </c>
      <c r="GG575" s="222">
        <f t="shared" si="1554"/>
        <v>0</v>
      </c>
      <c r="GH575" s="222">
        <f t="shared" si="1555"/>
        <v>0</v>
      </c>
      <c r="GI575" s="222">
        <f t="shared" si="1556"/>
        <v>0</v>
      </c>
      <c r="GJ575" s="222">
        <f t="shared" si="1557"/>
        <v>0</v>
      </c>
      <c r="GK575" s="222">
        <f t="shared" si="1558"/>
        <v>0</v>
      </c>
      <c r="GL575" s="222">
        <f t="shared" si="1559"/>
        <v>0</v>
      </c>
      <c r="GM575" s="222">
        <f t="shared" si="1560"/>
        <v>0</v>
      </c>
      <c r="GN575" s="222">
        <f t="shared" si="1561"/>
        <v>0</v>
      </c>
      <c r="GO575" s="222">
        <f t="shared" si="1562"/>
        <v>0</v>
      </c>
      <c r="GP575" s="222">
        <f t="shared" si="1563"/>
        <v>0</v>
      </c>
      <c r="GQ575" s="222">
        <f t="shared" si="1564"/>
        <v>0</v>
      </c>
      <c r="GR575" s="222">
        <f t="shared" si="1565"/>
        <v>0</v>
      </c>
      <c r="GS575" s="222">
        <f t="shared" si="1566"/>
        <v>0</v>
      </c>
      <c r="GT575" s="222">
        <f t="shared" si="1567"/>
        <v>0</v>
      </c>
      <c r="GU575" s="222">
        <f t="shared" si="1568"/>
        <v>0</v>
      </c>
      <c r="GV575" s="222">
        <f t="shared" si="1569"/>
        <v>0</v>
      </c>
      <c r="GW575" s="222">
        <f t="shared" si="1570"/>
        <v>0</v>
      </c>
      <c r="GX575" s="222">
        <f t="shared" si="1571"/>
        <v>0</v>
      </c>
      <c r="GY575" s="222">
        <f t="shared" si="1572"/>
        <v>0</v>
      </c>
      <c r="GZ575" s="222">
        <f t="shared" si="1573"/>
        <v>0</v>
      </c>
      <c r="HA575" s="222">
        <f t="shared" si="1574"/>
        <v>0</v>
      </c>
      <c r="HB575" s="222">
        <f t="shared" si="1575"/>
        <v>0</v>
      </c>
      <c r="HC575" s="222">
        <f t="shared" si="1576"/>
        <v>0</v>
      </c>
      <c r="HD575" s="222">
        <f t="shared" si="1577"/>
        <v>0</v>
      </c>
      <c r="HE575" s="222">
        <f t="shared" si="1578"/>
        <v>0</v>
      </c>
      <c r="HF575" s="222">
        <f t="shared" si="1579"/>
        <v>0</v>
      </c>
      <c r="HG575" s="222">
        <f t="shared" si="1580"/>
        <v>0</v>
      </c>
      <c r="HH575" s="222">
        <f t="shared" si="1581"/>
        <v>0</v>
      </c>
      <c r="HI575" s="222">
        <f t="shared" si="1582"/>
        <v>0</v>
      </c>
      <c r="HJ575" s="222">
        <f t="shared" si="1583"/>
        <v>0</v>
      </c>
      <c r="HK575" s="222">
        <f t="shared" si="1584"/>
        <v>0</v>
      </c>
      <c r="HL575" s="222">
        <f t="shared" si="1585"/>
        <v>0</v>
      </c>
      <c r="HM575" s="222">
        <f t="shared" si="1586"/>
        <v>0</v>
      </c>
      <c r="HN575" s="222">
        <f t="shared" si="1587"/>
        <v>0</v>
      </c>
      <c r="HO575" s="222">
        <f t="shared" si="1588"/>
        <v>0</v>
      </c>
      <c r="HP575" s="222">
        <f t="shared" si="1589"/>
        <v>0</v>
      </c>
      <c r="HQ575" s="222">
        <f t="shared" si="1590"/>
        <v>0</v>
      </c>
      <c r="HR575" s="222">
        <f t="shared" si="1591"/>
        <v>0</v>
      </c>
      <c r="HS575" s="222">
        <f t="shared" si="1592"/>
        <v>0</v>
      </c>
      <c r="HT575" s="222">
        <f t="shared" si="1593"/>
        <v>0</v>
      </c>
      <c r="HU575" s="222">
        <f t="shared" si="1594"/>
        <v>0</v>
      </c>
      <c r="HV575" s="222">
        <f t="shared" si="1595"/>
        <v>0</v>
      </c>
      <c r="HW575" s="222">
        <f t="shared" si="1596"/>
        <v>0</v>
      </c>
      <c r="HX575" s="222">
        <f t="shared" si="1597"/>
        <v>0</v>
      </c>
      <c r="HY575" s="222">
        <f t="shared" si="1598"/>
        <v>0</v>
      </c>
      <c r="HZ575" s="222">
        <f t="shared" si="1599"/>
        <v>0</v>
      </c>
      <c r="IA575" s="222">
        <f t="shared" si="1600"/>
        <v>0</v>
      </c>
      <c r="IB575" s="222">
        <f t="shared" si="1601"/>
        <v>0</v>
      </c>
      <c r="IC575" s="222">
        <f t="shared" si="1602"/>
        <v>0</v>
      </c>
      <c r="ID575" s="222">
        <f t="shared" si="1603"/>
        <v>0</v>
      </c>
      <c r="IE575" s="222">
        <f t="shared" si="1604"/>
        <v>0</v>
      </c>
      <c r="IF575" s="222">
        <f t="shared" si="1605"/>
        <v>0</v>
      </c>
      <c r="IG575" s="222">
        <f t="shared" si="1606"/>
        <v>0</v>
      </c>
      <c r="IH575" s="222">
        <f t="shared" si="1607"/>
        <v>0</v>
      </c>
      <c r="II575" s="222">
        <f t="shared" si="1608"/>
        <v>0</v>
      </c>
      <c r="IJ575" s="222">
        <f t="shared" si="1609"/>
        <v>0</v>
      </c>
      <c r="IK575" s="222">
        <f t="shared" si="1610"/>
        <v>0</v>
      </c>
      <c r="IL575" s="222">
        <f t="shared" si="1611"/>
        <v>0</v>
      </c>
      <c r="IM575" s="222">
        <f t="shared" si="1612"/>
        <v>0</v>
      </c>
      <c r="IN575" s="222">
        <f t="shared" si="1613"/>
        <v>0</v>
      </c>
      <c r="IO575" s="222">
        <f t="shared" si="1614"/>
        <v>0</v>
      </c>
      <c r="IP575" s="222">
        <f t="shared" si="1615"/>
        <v>0</v>
      </c>
      <c r="IQ575" s="222">
        <f t="shared" si="1616"/>
        <v>0</v>
      </c>
      <c r="IR575" s="222">
        <f t="shared" si="1617"/>
        <v>0</v>
      </c>
      <c r="IS575" s="222">
        <f t="shared" si="1618"/>
        <v>0</v>
      </c>
      <c r="IT575" s="222">
        <f t="shared" si="1619"/>
        <v>0</v>
      </c>
      <c r="IU575" s="222">
        <f t="shared" si="1620"/>
        <v>0</v>
      </c>
      <c r="IV575" s="222">
        <f t="shared" si="1621"/>
        <v>0</v>
      </c>
      <c r="IW575" s="222">
        <f t="shared" si="1622"/>
        <v>0</v>
      </c>
      <c r="IX575" s="222">
        <f t="shared" si="1623"/>
        <v>0</v>
      </c>
      <c r="IY575" s="222">
        <f t="shared" si="1624"/>
        <v>0</v>
      </c>
      <c r="IZ575" s="222">
        <f t="shared" si="1625"/>
        <v>0</v>
      </c>
      <c r="JA575" s="222">
        <f t="shared" si="1626"/>
        <v>0</v>
      </c>
      <c r="JB575" s="222">
        <f t="shared" si="1627"/>
        <v>0</v>
      </c>
    </row>
    <row r="576" spans="2:262">
      <c r="B576" s="230">
        <v>215</v>
      </c>
      <c r="C576" s="229">
        <f t="shared" si="1628"/>
        <v>4.1992187499999964E-3</v>
      </c>
      <c r="D576" s="226">
        <f t="shared" ca="1" si="1371"/>
        <v>17.999999999896858</v>
      </c>
      <c r="E576" s="225">
        <f ca="1">HM361</f>
        <v>-1.0314384151406985E-10</v>
      </c>
      <c r="F576" s="224">
        <v>215</v>
      </c>
      <c r="G576" s="222">
        <f t="shared" si="1372"/>
        <v>0</v>
      </c>
      <c r="H576" s="222">
        <f t="shared" si="1373"/>
        <v>0</v>
      </c>
      <c r="I576" s="222">
        <f t="shared" si="1374"/>
        <v>0</v>
      </c>
      <c r="J576" s="222">
        <f t="shared" si="1375"/>
        <v>0</v>
      </c>
      <c r="K576" s="222">
        <f t="shared" si="1376"/>
        <v>0</v>
      </c>
      <c r="L576" s="222">
        <f t="shared" si="1377"/>
        <v>0</v>
      </c>
      <c r="M576" s="222">
        <f t="shared" si="1378"/>
        <v>0</v>
      </c>
      <c r="N576" s="222">
        <f t="shared" si="1379"/>
        <v>0</v>
      </c>
      <c r="O576" s="222">
        <f t="shared" si="1380"/>
        <v>0</v>
      </c>
      <c r="P576" s="222">
        <f t="shared" si="1381"/>
        <v>0</v>
      </c>
      <c r="Q576" s="222">
        <f t="shared" si="1382"/>
        <v>0</v>
      </c>
      <c r="R576" s="222">
        <f t="shared" si="1383"/>
        <v>0</v>
      </c>
      <c r="S576" s="222">
        <f t="shared" si="1384"/>
        <v>0</v>
      </c>
      <c r="T576" s="222">
        <f t="shared" si="1385"/>
        <v>0</v>
      </c>
      <c r="U576" s="222">
        <f t="shared" si="1386"/>
        <v>0</v>
      </c>
      <c r="V576" s="222">
        <f t="shared" si="1387"/>
        <v>0</v>
      </c>
      <c r="W576" s="222">
        <f t="shared" si="1388"/>
        <v>0</v>
      </c>
      <c r="X576" s="222">
        <f t="shared" si="1389"/>
        <v>0</v>
      </c>
      <c r="Y576" s="222">
        <f t="shared" si="1390"/>
        <v>0</v>
      </c>
      <c r="Z576" s="222">
        <f t="shared" si="1391"/>
        <v>0</v>
      </c>
      <c r="AA576" s="222">
        <f t="shared" si="1392"/>
        <v>0</v>
      </c>
      <c r="AB576" s="222">
        <f t="shared" si="1393"/>
        <v>0</v>
      </c>
      <c r="AC576" s="222">
        <f t="shared" si="1394"/>
        <v>0</v>
      </c>
      <c r="AD576" s="222">
        <f t="shared" si="1395"/>
        <v>0</v>
      </c>
      <c r="AE576" s="222">
        <f t="shared" si="1396"/>
        <v>0</v>
      </c>
      <c r="AF576" s="222">
        <f t="shared" si="1397"/>
        <v>0</v>
      </c>
      <c r="AG576" s="222">
        <f t="shared" si="1398"/>
        <v>0</v>
      </c>
      <c r="AH576" s="222">
        <f t="shared" si="1399"/>
        <v>0</v>
      </c>
      <c r="AI576" s="222">
        <f t="shared" si="1400"/>
        <v>0</v>
      </c>
      <c r="AJ576" s="222">
        <f t="shared" si="1401"/>
        <v>0</v>
      </c>
      <c r="AK576" s="222">
        <f t="shared" si="1402"/>
        <v>0</v>
      </c>
      <c r="AL576" s="222">
        <f t="shared" si="1403"/>
        <v>0</v>
      </c>
      <c r="AM576" s="222">
        <f t="shared" si="1404"/>
        <v>0</v>
      </c>
      <c r="AN576" s="222">
        <f t="shared" si="1405"/>
        <v>0</v>
      </c>
      <c r="AO576" s="222">
        <f t="shared" si="1406"/>
        <v>0</v>
      </c>
      <c r="AP576" s="222">
        <f t="shared" si="1407"/>
        <v>0</v>
      </c>
      <c r="AQ576" s="222">
        <f t="shared" si="1408"/>
        <v>0</v>
      </c>
      <c r="AR576" s="222">
        <f t="shared" si="1409"/>
        <v>0</v>
      </c>
      <c r="AS576" s="222">
        <f t="shared" si="1410"/>
        <v>0</v>
      </c>
      <c r="AT576" s="222">
        <f t="shared" si="1411"/>
        <v>0</v>
      </c>
      <c r="AU576" s="222">
        <f t="shared" si="1412"/>
        <v>0</v>
      </c>
      <c r="AV576" s="222">
        <f t="shared" si="1413"/>
        <v>0</v>
      </c>
      <c r="AW576" s="222">
        <f t="shared" si="1414"/>
        <v>0</v>
      </c>
      <c r="AX576" s="222">
        <f t="shared" si="1415"/>
        <v>0</v>
      </c>
      <c r="AY576" s="222">
        <f t="shared" si="1416"/>
        <v>0</v>
      </c>
      <c r="AZ576" s="222">
        <f t="shared" si="1417"/>
        <v>0</v>
      </c>
      <c r="BA576" s="222">
        <f t="shared" si="1418"/>
        <v>0</v>
      </c>
      <c r="BB576" s="222">
        <f t="shared" si="1419"/>
        <v>0</v>
      </c>
      <c r="BC576" s="222">
        <f t="shared" si="1420"/>
        <v>0</v>
      </c>
      <c r="BD576" s="222">
        <f t="shared" si="1421"/>
        <v>0</v>
      </c>
      <c r="BE576" s="222">
        <f t="shared" si="1422"/>
        <v>0</v>
      </c>
      <c r="BF576" s="222">
        <f t="shared" si="1423"/>
        <v>0</v>
      </c>
      <c r="BG576" s="222">
        <f t="shared" si="1424"/>
        <v>0</v>
      </c>
      <c r="BH576" s="222">
        <f t="shared" si="1425"/>
        <v>0</v>
      </c>
      <c r="BI576" s="222">
        <f t="shared" si="1426"/>
        <v>0</v>
      </c>
      <c r="BJ576" s="222">
        <f t="shared" si="1427"/>
        <v>0</v>
      </c>
      <c r="BK576" s="222">
        <f t="shared" si="1428"/>
        <v>0</v>
      </c>
      <c r="BL576" s="222">
        <f t="shared" si="1429"/>
        <v>0</v>
      </c>
      <c r="BM576" s="222">
        <f t="shared" si="1430"/>
        <v>0</v>
      </c>
      <c r="BN576" s="222">
        <f t="shared" si="1431"/>
        <v>0</v>
      </c>
      <c r="BO576" s="222">
        <f t="shared" si="1432"/>
        <v>0</v>
      </c>
      <c r="BP576" s="222">
        <f t="shared" si="1433"/>
        <v>0</v>
      </c>
      <c r="BQ576" s="222">
        <f t="shared" si="1434"/>
        <v>0</v>
      </c>
      <c r="BR576" s="222">
        <f t="shared" si="1435"/>
        <v>0</v>
      </c>
      <c r="BS576" s="222">
        <f t="shared" si="1436"/>
        <v>0</v>
      </c>
      <c r="BT576" s="222">
        <f t="shared" si="1437"/>
        <v>0</v>
      </c>
      <c r="BU576" s="222">
        <f t="shared" si="1438"/>
        <v>0</v>
      </c>
      <c r="BV576" s="222">
        <f t="shared" si="1439"/>
        <v>0</v>
      </c>
      <c r="BW576" s="222">
        <f t="shared" si="1440"/>
        <v>0</v>
      </c>
      <c r="BX576" s="222">
        <f t="shared" si="1441"/>
        <v>0</v>
      </c>
      <c r="BY576" s="222">
        <f t="shared" si="1442"/>
        <v>0</v>
      </c>
      <c r="BZ576" s="222">
        <f t="shared" si="1443"/>
        <v>0</v>
      </c>
      <c r="CA576" s="222">
        <f t="shared" si="1444"/>
        <v>0</v>
      </c>
      <c r="CB576" s="222">
        <f t="shared" si="1445"/>
        <v>0</v>
      </c>
      <c r="CC576" s="222">
        <f t="shared" si="1446"/>
        <v>0</v>
      </c>
      <c r="CD576" s="222">
        <f t="shared" si="1447"/>
        <v>0</v>
      </c>
      <c r="CE576" s="222">
        <f t="shared" si="1448"/>
        <v>0</v>
      </c>
      <c r="CF576" s="222">
        <f t="shared" si="1449"/>
        <v>0</v>
      </c>
      <c r="CG576" s="222">
        <f t="shared" si="1450"/>
        <v>0</v>
      </c>
      <c r="CH576" s="222">
        <f t="shared" si="1451"/>
        <v>0</v>
      </c>
      <c r="CI576" s="222">
        <f t="shared" si="1452"/>
        <v>0</v>
      </c>
      <c r="CJ576" s="222">
        <f t="shared" si="1453"/>
        <v>0</v>
      </c>
      <c r="CK576" s="222">
        <f t="shared" si="1454"/>
        <v>0</v>
      </c>
      <c r="CL576" s="222">
        <f t="shared" si="1455"/>
        <v>0</v>
      </c>
      <c r="CM576" s="222">
        <f t="shared" si="1456"/>
        <v>0</v>
      </c>
      <c r="CN576" s="222">
        <f t="shared" si="1457"/>
        <v>0</v>
      </c>
      <c r="CO576" s="222">
        <f t="shared" si="1458"/>
        <v>0</v>
      </c>
      <c r="CP576" s="222">
        <f t="shared" si="1459"/>
        <v>0</v>
      </c>
      <c r="CQ576" s="222">
        <f t="shared" si="1460"/>
        <v>0</v>
      </c>
      <c r="CR576" s="222">
        <f t="shared" si="1461"/>
        <v>0</v>
      </c>
      <c r="CS576" s="222">
        <f t="shared" si="1462"/>
        <v>0</v>
      </c>
      <c r="CT576" s="222">
        <f t="shared" si="1463"/>
        <v>0</v>
      </c>
      <c r="CU576" s="222">
        <f t="shared" si="1464"/>
        <v>0</v>
      </c>
      <c r="CV576" s="222">
        <f t="shared" si="1465"/>
        <v>0</v>
      </c>
      <c r="CW576" s="222">
        <f t="shared" si="1466"/>
        <v>0</v>
      </c>
      <c r="CX576" s="222">
        <f t="shared" si="1467"/>
        <v>0</v>
      </c>
      <c r="CY576" s="222">
        <f t="shared" si="1468"/>
        <v>0</v>
      </c>
      <c r="CZ576" s="222">
        <f t="shared" si="1469"/>
        <v>0</v>
      </c>
      <c r="DA576" s="222">
        <f t="shared" si="1470"/>
        <v>0</v>
      </c>
      <c r="DB576" s="222">
        <f t="shared" si="1471"/>
        <v>0</v>
      </c>
      <c r="DC576" s="222">
        <f t="shared" si="1472"/>
        <v>0</v>
      </c>
      <c r="DD576" s="222">
        <f t="shared" si="1473"/>
        <v>0</v>
      </c>
      <c r="DE576" s="222">
        <f t="shared" si="1474"/>
        <v>0</v>
      </c>
      <c r="DF576" s="222">
        <f t="shared" si="1475"/>
        <v>0</v>
      </c>
      <c r="DG576" s="222">
        <f t="shared" si="1476"/>
        <v>0</v>
      </c>
      <c r="DH576" s="222">
        <f t="shared" si="1477"/>
        <v>0</v>
      </c>
      <c r="DI576" s="222">
        <f t="shared" si="1478"/>
        <v>0</v>
      </c>
      <c r="DJ576" s="222">
        <f t="shared" si="1479"/>
        <v>0</v>
      </c>
      <c r="DK576" s="222">
        <f t="shared" si="1480"/>
        <v>0</v>
      </c>
      <c r="DL576" s="222">
        <f t="shared" si="1481"/>
        <v>0</v>
      </c>
      <c r="DM576" s="222">
        <f t="shared" si="1482"/>
        <v>0</v>
      </c>
      <c r="DN576" s="222">
        <f t="shared" si="1483"/>
        <v>0</v>
      </c>
      <c r="DO576" s="222">
        <f t="shared" si="1484"/>
        <v>0</v>
      </c>
      <c r="DP576" s="222">
        <f t="shared" si="1485"/>
        <v>0</v>
      </c>
      <c r="DQ576" s="222">
        <f t="shared" si="1486"/>
        <v>0</v>
      </c>
      <c r="DR576" s="222">
        <f t="shared" si="1487"/>
        <v>0</v>
      </c>
      <c r="DS576" s="222">
        <f t="shared" si="1488"/>
        <v>0</v>
      </c>
      <c r="DT576" s="222">
        <f t="shared" si="1489"/>
        <v>0</v>
      </c>
      <c r="DU576" s="222">
        <f t="shared" si="1490"/>
        <v>0</v>
      </c>
      <c r="DV576" s="222">
        <f t="shared" si="1491"/>
        <v>0</v>
      </c>
      <c r="DW576" s="222">
        <f t="shared" si="1492"/>
        <v>0</v>
      </c>
      <c r="DX576" s="222">
        <f t="shared" si="1493"/>
        <v>0</v>
      </c>
      <c r="DY576" s="222">
        <f t="shared" si="1494"/>
        <v>0</v>
      </c>
      <c r="DZ576" s="222">
        <f t="shared" si="1495"/>
        <v>0</v>
      </c>
      <c r="EA576" s="222">
        <f t="shared" si="1496"/>
        <v>0</v>
      </c>
      <c r="EB576" s="222">
        <f t="shared" si="1497"/>
        <v>0</v>
      </c>
      <c r="EC576" s="222">
        <f t="shared" si="1498"/>
        <v>0</v>
      </c>
      <c r="ED576" s="222">
        <f t="shared" si="1499"/>
        <v>0</v>
      </c>
      <c r="EE576" s="222">
        <f t="shared" si="1500"/>
        <v>0</v>
      </c>
      <c r="EF576" s="222">
        <f t="shared" si="1501"/>
        <v>0</v>
      </c>
      <c r="EG576" s="222">
        <f t="shared" si="1502"/>
        <v>0</v>
      </c>
      <c r="EH576" s="222">
        <f t="shared" si="1503"/>
        <v>0</v>
      </c>
      <c r="EI576" s="222">
        <f t="shared" si="1504"/>
        <v>0</v>
      </c>
      <c r="EJ576" s="222">
        <f t="shared" si="1505"/>
        <v>0</v>
      </c>
      <c r="EK576" s="222">
        <f t="shared" si="1506"/>
        <v>0</v>
      </c>
      <c r="EL576" s="222">
        <f t="shared" si="1507"/>
        <v>0</v>
      </c>
      <c r="EM576" s="222">
        <f t="shared" si="1508"/>
        <v>0</v>
      </c>
      <c r="EN576" s="222">
        <f t="shared" si="1509"/>
        <v>0</v>
      </c>
      <c r="EO576" s="222">
        <f t="shared" si="1510"/>
        <v>0</v>
      </c>
      <c r="EP576" s="222">
        <f t="shared" si="1511"/>
        <v>0</v>
      </c>
      <c r="EQ576" s="222">
        <f t="shared" si="1512"/>
        <v>0</v>
      </c>
      <c r="ER576" s="222">
        <f t="shared" si="1513"/>
        <v>0</v>
      </c>
      <c r="ES576" s="222">
        <f t="shared" si="1514"/>
        <v>0</v>
      </c>
      <c r="ET576" s="222">
        <f t="shared" si="1515"/>
        <v>0</v>
      </c>
      <c r="EU576" s="222">
        <f t="shared" si="1516"/>
        <v>0</v>
      </c>
      <c r="EV576" s="222">
        <f t="shared" si="1517"/>
        <v>0</v>
      </c>
      <c r="EW576" s="222">
        <f t="shared" si="1518"/>
        <v>0</v>
      </c>
      <c r="EX576" s="222">
        <f t="shared" si="1519"/>
        <v>0</v>
      </c>
      <c r="EY576" s="222">
        <f t="shared" si="1520"/>
        <v>0</v>
      </c>
      <c r="EZ576" s="222">
        <f t="shared" si="1521"/>
        <v>0</v>
      </c>
      <c r="FA576" s="222">
        <f t="shared" si="1522"/>
        <v>0</v>
      </c>
      <c r="FB576" s="222">
        <f t="shared" si="1523"/>
        <v>0</v>
      </c>
      <c r="FC576" s="222">
        <f t="shared" si="1524"/>
        <v>0</v>
      </c>
      <c r="FD576" s="222">
        <f t="shared" si="1525"/>
        <v>0</v>
      </c>
      <c r="FE576" s="222">
        <f t="shared" si="1526"/>
        <v>0</v>
      </c>
      <c r="FF576" s="222">
        <f t="shared" si="1527"/>
        <v>0</v>
      </c>
      <c r="FG576" s="222">
        <f t="shared" si="1528"/>
        <v>0</v>
      </c>
      <c r="FH576" s="222">
        <f t="shared" si="1529"/>
        <v>0</v>
      </c>
      <c r="FI576" s="222">
        <f t="shared" si="1530"/>
        <v>0</v>
      </c>
      <c r="FJ576" s="222">
        <f t="shared" si="1531"/>
        <v>0</v>
      </c>
      <c r="FK576" s="222">
        <f t="shared" si="1532"/>
        <v>0</v>
      </c>
      <c r="FL576" s="222">
        <f t="shared" si="1533"/>
        <v>0</v>
      </c>
      <c r="FM576" s="222">
        <f t="shared" si="1534"/>
        <v>0</v>
      </c>
      <c r="FN576" s="222">
        <f t="shared" si="1535"/>
        <v>0</v>
      </c>
      <c r="FO576" s="222">
        <f t="shared" si="1536"/>
        <v>0</v>
      </c>
      <c r="FP576" s="222">
        <f t="shared" si="1537"/>
        <v>0</v>
      </c>
      <c r="FQ576" s="222">
        <f t="shared" si="1538"/>
        <v>0</v>
      </c>
      <c r="FR576" s="222">
        <f t="shared" si="1539"/>
        <v>0</v>
      </c>
      <c r="FS576" s="222">
        <f t="shared" si="1540"/>
        <v>0</v>
      </c>
      <c r="FT576" s="222">
        <f t="shared" si="1541"/>
        <v>0</v>
      </c>
      <c r="FU576" s="222">
        <f t="shared" si="1542"/>
        <v>0</v>
      </c>
      <c r="FV576" s="222">
        <f t="shared" si="1543"/>
        <v>0</v>
      </c>
      <c r="FW576" s="222">
        <f t="shared" si="1544"/>
        <v>0</v>
      </c>
      <c r="FX576" s="222">
        <f t="shared" si="1545"/>
        <v>0</v>
      </c>
      <c r="FY576" s="222">
        <f t="shared" si="1546"/>
        <v>0</v>
      </c>
      <c r="FZ576" s="222">
        <f t="shared" si="1547"/>
        <v>0</v>
      </c>
      <c r="GA576" s="222">
        <f t="shared" si="1548"/>
        <v>0</v>
      </c>
      <c r="GB576" s="222">
        <f t="shared" si="1549"/>
        <v>0</v>
      </c>
      <c r="GC576" s="222">
        <f t="shared" si="1550"/>
        <v>0</v>
      </c>
      <c r="GD576" s="222">
        <f t="shared" si="1551"/>
        <v>0</v>
      </c>
      <c r="GE576" s="222">
        <f t="shared" si="1552"/>
        <v>0</v>
      </c>
      <c r="GF576" s="222">
        <f t="shared" si="1553"/>
        <v>0</v>
      </c>
      <c r="GG576" s="222">
        <f t="shared" si="1554"/>
        <v>0</v>
      </c>
      <c r="GH576" s="222">
        <f t="shared" si="1555"/>
        <v>0</v>
      </c>
      <c r="GI576" s="222">
        <f t="shared" si="1556"/>
        <v>0</v>
      </c>
      <c r="GJ576" s="222">
        <f t="shared" si="1557"/>
        <v>0</v>
      </c>
      <c r="GK576" s="222">
        <f t="shared" si="1558"/>
        <v>0</v>
      </c>
      <c r="GL576" s="222">
        <f t="shared" si="1559"/>
        <v>0</v>
      </c>
      <c r="GM576" s="222">
        <f t="shared" si="1560"/>
        <v>0</v>
      </c>
      <c r="GN576" s="222">
        <f t="shared" si="1561"/>
        <v>0</v>
      </c>
      <c r="GO576" s="222">
        <f t="shared" si="1562"/>
        <v>0</v>
      </c>
      <c r="GP576" s="222">
        <f t="shared" si="1563"/>
        <v>0</v>
      </c>
      <c r="GQ576" s="222">
        <f t="shared" si="1564"/>
        <v>0</v>
      </c>
      <c r="GR576" s="222">
        <f t="shared" si="1565"/>
        <v>0</v>
      </c>
      <c r="GS576" s="222">
        <f t="shared" si="1566"/>
        <v>0</v>
      </c>
      <c r="GT576" s="222">
        <f t="shared" si="1567"/>
        <v>0</v>
      </c>
      <c r="GU576" s="222">
        <f t="shared" si="1568"/>
        <v>0</v>
      </c>
      <c r="GV576" s="222">
        <f t="shared" si="1569"/>
        <v>0</v>
      </c>
      <c r="GW576" s="222">
        <f t="shared" si="1570"/>
        <v>0</v>
      </c>
      <c r="GX576" s="222">
        <f t="shared" si="1571"/>
        <v>0</v>
      </c>
      <c r="GY576" s="222">
        <f t="shared" si="1572"/>
        <v>0</v>
      </c>
      <c r="GZ576" s="222">
        <f t="shared" si="1573"/>
        <v>0</v>
      </c>
      <c r="HA576" s="222">
        <f t="shared" si="1574"/>
        <v>0</v>
      </c>
      <c r="HB576" s="222">
        <f t="shared" si="1575"/>
        <v>0</v>
      </c>
      <c r="HC576" s="222">
        <f t="shared" si="1576"/>
        <v>0</v>
      </c>
      <c r="HD576" s="222">
        <f t="shared" si="1577"/>
        <v>0</v>
      </c>
      <c r="HE576" s="222">
        <f t="shared" si="1578"/>
        <v>0</v>
      </c>
      <c r="HF576" s="222">
        <f t="shared" si="1579"/>
        <v>0</v>
      </c>
      <c r="HG576" s="222">
        <f t="shared" si="1580"/>
        <v>0</v>
      </c>
      <c r="HH576" s="222">
        <f t="shared" si="1581"/>
        <v>0</v>
      </c>
      <c r="HI576" s="222">
        <f t="shared" si="1582"/>
        <v>0</v>
      </c>
      <c r="HJ576" s="222">
        <f t="shared" si="1583"/>
        <v>0</v>
      </c>
      <c r="HK576" s="222">
        <f t="shared" si="1584"/>
        <v>0</v>
      </c>
      <c r="HL576" s="222">
        <f t="shared" si="1585"/>
        <v>0</v>
      </c>
      <c r="HM576" s="222">
        <f t="shared" si="1586"/>
        <v>0</v>
      </c>
      <c r="HN576" s="222">
        <f t="shared" si="1587"/>
        <v>0</v>
      </c>
      <c r="HO576" s="222">
        <f t="shared" si="1588"/>
        <v>0</v>
      </c>
      <c r="HP576" s="222">
        <f t="shared" si="1589"/>
        <v>0</v>
      </c>
      <c r="HQ576" s="222">
        <f t="shared" si="1590"/>
        <v>0</v>
      </c>
      <c r="HR576" s="222">
        <f t="shared" si="1591"/>
        <v>0</v>
      </c>
      <c r="HS576" s="222">
        <f t="shared" si="1592"/>
        <v>0</v>
      </c>
      <c r="HT576" s="222">
        <f t="shared" si="1593"/>
        <v>0</v>
      </c>
      <c r="HU576" s="222">
        <f t="shared" si="1594"/>
        <v>0</v>
      </c>
      <c r="HV576" s="222">
        <f t="shared" si="1595"/>
        <v>0</v>
      </c>
      <c r="HW576" s="222">
        <f t="shared" si="1596"/>
        <v>0</v>
      </c>
      <c r="HX576" s="222">
        <f t="shared" si="1597"/>
        <v>0</v>
      </c>
      <c r="HY576" s="222">
        <f t="shared" si="1598"/>
        <v>0</v>
      </c>
      <c r="HZ576" s="222">
        <f t="shared" si="1599"/>
        <v>0</v>
      </c>
      <c r="IA576" s="222">
        <f t="shared" si="1600"/>
        <v>0</v>
      </c>
      <c r="IB576" s="222">
        <f t="shared" si="1601"/>
        <v>0</v>
      </c>
      <c r="IC576" s="222">
        <f t="shared" si="1602"/>
        <v>0</v>
      </c>
      <c r="ID576" s="222">
        <f t="shared" si="1603"/>
        <v>0</v>
      </c>
      <c r="IE576" s="222">
        <f t="shared" si="1604"/>
        <v>0</v>
      </c>
      <c r="IF576" s="222">
        <f t="shared" si="1605"/>
        <v>0</v>
      </c>
      <c r="IG576" s="222">
        <f t="shared" si="1606"/>
        <v>0</v>
      </c>
      <c r="IH576" s="222">
        <f t="shared" si="1607"/>
        <v>0</v>
      </c>
      <c r="II576" s="222">
        <f t="shared" si="1608"/>
        <v>0</v>
      </c>
      <c r="IJ576" s="222">
        <f t="shared" si="1609"/>
        <v>0</v>
      </c>
      <c r="IK576" s="222">
        <f t="shared" si="1610"/>
        <v>0</v>
      </c>
      <c r="IL576" s="222">
        <f t="shared" si="1611"/>
        <v>0</v>
      </c>
      <c r="IM576" s="222">
        <f t="shared" si="1612"/>
        <v>0</v>
      </c>
      <c r="IN576" s="222">
        <f t="shared" si="1613"/>
        <v>0</v>
      </c>
      <c r="IO576" s="222">
        <f t="shared" si="1614"/>
        <v>0</v>
      </c>
      <c r="IP576" s="222">
        <f t="shared" si="1615"/>
        <v>0</v>
      </c>
      <c r="IQ576" s="222">
        <f t="shared" si="1616"/>
        <v>0</v>
      </c>
      <c r="IR576" s="222">
        <f t="shared" si="1617"/>
        <v>0</v>
      </c>
      <c r="IS576" s="222">
        <f t="shared" si="1618"/>
        <v>0</v>
      </c>
      <c r="IT576" s="222">
        <f t="shared" si="1619"/>
        <v>0</v>
      </c>
      <c r="IU576" s="222">
        <f t="shared" si="1620"/>
        <v>0</v>
      </c>
      <c r="IV576" s="222">
        <f t="shared" si="1621"/>
        <v>0</v>
      </c>
      <c r="IW576" s="222">
        <f t="shared" si="1622"/>
        <v>0</v>
      </c>
      <c r="IX576" s="222">
        <f t="shared" si="1623"/>
        <v>0</v>
      </c>
      <c r="IY576" s="222">
        <f t="shared" si="1624"/>
        <v>0</v>
      </c>
      <c r="IZ576" s="222">
        <f t="shared" si="1625"/>
        <v>0</v>
      </c>
      <c r="JA576" s="222">
        <f t="shared" si="1626"/>
        <v>0</v>
      </c>
      <c r="JB576" s="222">
        <f t="shared" si="1627"/>
        <v>0</v>
      </c>
    </row>
    <row r="577" spans="2:262">
      <c r="B577" s="230">
        <v>216</v>
      </c>
      <c r="C577" s="229">
        <f t="shared" si="1628"/>
        <v>4.2187499999999959E-3</v>
      </c>
      <c r="D577" s="226">
        <f t="shared" ca="1" si="1371"/>
        <v>17.99999999989419</v>
      </c>
      <c r="E577" s="225">
        <f ca="1">HN361</f>
        <v>-1.0581187257375595E-10</v>
      </c>
      <c r="F577" s="224">
        <v>216</v>
      </c>
      <c r="G577" s="222">
        <f t="shared" si="1372"/>
        <v>0</v>
      </c>
      <c r="H577" s="222">
        <f t="shared" si="1373"/>
        <v>0</v>
      </c>
      <c r="I577" s="222">
        <f t="shared" si="1374"/>
        <v>0</v>
      </c>
      <c r="J577" s="222">
        <f t="shared" si="1375"/>
        <v>0</v>
      </c>
      <c r="K577" s="222">
        <f t="shared" si="1376"/>
        <v>0</v>
      </c>
      <c r="L577" s="222">
        <f t="shared" si="1377"/>
        <v>0</v>
      </c>
      <c r="M577" s="222">
        <f t="shared" si="1378"/>
        <v>0</v>
      </c>
      <c r="N577" s="222">
        <f t="shared" si="1379"/>
        <v>0</v>
      </c>
      <c r="O577" s="222">
        <f t="shared" si="1380"/>
        <v>0</v>
      </c>
      <c r="P577" s="222">
        <f t="shared" si="1381"/>
        <v>0</v>
      </c>
      <c r="Q577" s="222">
        <f t="shared" si="1382"/>
        <v>0</v>
      </c>
      <c r="R577" s="222">
        <f t="shared" si="1383"/>
        <v>0</v>
      </c>
      <c r="S577" s="222">
        <f t="shared" si="1384"/>
        <v>0</v>
      </c>
      <c r="T577" s="222">
        <f t="shared" si="1385"/>
        <v>0</v>
      </c>
      <c r="U577" s="222">
        <f t="shared" si="1386"/>
        <v>0</v>
      </c>
      <c r="V577" s="222">
        <f t="shared" si="1387"/>
        <v>0</v>
      </c>
      <c r="W577" s="222">
        <f t="shared" si="1388"/>
        <v>0</v>
      </c>
      <c r="X577" s="222">
        <f t="shared" si="1389"/>
        <v>0</v>
      </c>
      <c r="Y577" s="222">
        <f t="shared" si="1390"/>
        <v>0</v>
      </c>
      <c r="Z577" s="222">
        <f t="shared" si="1391"/>
        <v>0</v>
      </c>
      <c r="AA577" s="222">
        <f t="shared" si="1392"/>
        <v>0</v>
      </c>
      <c r="AB577" s="222">
        <f t="shared" si="1393"/>
        <v>0</v>
      </c>
      <c r="AC577" s="222">
        <f t="shared" si="1394"/>
        <v>0</v>
      </c>
      <c r="AD577" s="222">
        <f t="shared" si="1395"/>
        <v>0</v>
      </c>
      <c r="AE577" s="222">
        <f t="shared" si="1396"/>
        <v>0</v>
      </c>
      <c r="AF577" s="222">
        <f t="shared" si="1397"/>
        <v>0</v>
      </c>
      <c r="AG577" s="222">
        <f t="shared" si="1398"/>
        <v>0</v>
      </c>
      <c r="AH577" s="222">
        <f t="shared" si="1399"/>
        <v>0</v>
      </c>
      <c r="AI577" s="222">
        <f t="shared" si="1400"/>
        <v>0</v>
      </c>
      <c r="AJ577" s="222">
        <f t="shared" si="1401"/>
        <v>0</v>
      </c>
      <c r="AK577" s="222">
        <f t="shared" si="1402"/>
        <v>0</v>
      </c>
      <c r="AL577" s="222">
        <f t="shared" si="1403"/>
        <v>0</v>
      </c>
      <c r="AM577" s="222">
        <f t="shared" si="1404"/>
        <v>0</v>
      </c>
      <c r="AN577" s="222">
        <f t="shared" si="1405"/>
        <v>0</v>
      </c>
      <c r="AO577" s="222">
        <f t="shared" si="1406"/>
        <v>0</v>
      </c>
      <c r="AP577" s="222">
        <f t="shared" si="1407"/>
        <v>0</v>
      </c>
      <c r="AQ577" s="222">
        <f t="shared" si="1408"/>
        <v>0</v>
      </c>
      <c r="AR577" s="222">
        <f t="shared" si="1409"/>
        <v>0</v>
      </c>
      <c r="AS577" s="222">
        <f t="shared" si="1410"/>
        <v>0</v>
      </c>
      <c r="AT577" s="222">
        <f t="shared" si="1411"/>
        <v>0</v>
      </c>
      <c r="AU577" s="222">
        <f t="shared" si="1412"/>
        <v>0</v>
      </c>
      <c r="AV577" s="222">
        <f t="shared" si="1413"/>
        <v>0</v>
      </c>
      <c r="AW577" s="222">
        <f t="shared" si="1414"/>
        <v>0</v>
      </c>
      <c r="AX577" s="222">
        <f t="shared" si="1415"/>
        <v>0</v>
      </c>
      <c r="AY577" s="222">
        <f t="shared" si="1416"/>
        <v>0</v>
      </c>
      <c r="AZ577" s="222">
        <f t="shared" si="1417"/>
        <v>0</v>
      </c>
      <c r="BA577" s="222">
        <f t="shared" si="1418"/>
        <v>0</v>
      </c>
      <c r="BB577" s="222">
        <f t="shared" si="1419"/>
        <v>0</v>
      </c>
      <c r="BC577" s="222">
        <f t="shared" si="1420"/>
        <v>0</v>
      </c>
      <c r="BD577" s="222">
        <f t="shared" si="1421"/>
        <v>0</v>
      </c>
      <c r="BE577" s="222">
        <f t="shared" si="1422"/>
        <v>0</v>
      </c>
      <c r="BF577" s="222">
        <f t="shared" si="1423"/>
        <v>0</v>
      </c>
      <c r="BG577" s="222">
        <f t="shared" si="1424"/>
        <v>0</v>
      </c>
      <c r="BH577" s="222">
        <f t="shared" si="1425"/>
        <v>0</v>
      </c>
      <c r="BI577" s="222">
        <f t="shared" si="1426"/>
        <v>0</v>
      </c>
      <c r="BJ577" s="222">
        <f t="shared" si="1427"/>
        <v>0</v>
      </c>
      <c r="BK577" s="222">
        <f t="shared" si="1428"/>
        <v>0</v>
      </c>
      <c r="BL577" s="222">
        <f t="shared" si="1429"/>
        <v>0</v>
      </c>
      <c r="BM577" s="222">
        <f t="shared" si="1430"/>
        <v>0</v>
      </c>
      <c r="BN577" s="222">
        <f t="shared" si="1431"/>
        <v>0</v>
      </c>
      <c r="BO577" s="222">
        <f t="shared" si="1432"/>
        <v>0</v>
      </c>
      <c r="BP577" s="222">
        <f t="shared" si="1433"/>
        <v>0</v>
      </c>
      <c r="BQ577" s="222">
        <f t="shared" si="1434"/>
        <v>0</v>
      </c>
      <c r="BR577" s="222">
        <f t="shared" si="1435"/>
        <v>0</v>
      </c>
      <c r="BS577" s="222">
        <f t="shared" si="1436"/>
        <v>0</v>
      </c>
      <c r="BT577" s="222">
        <f t="shared" si="1437"/>
        <v>0</v>
      </c>
      <c r="BU577" s="222">
        <f t="shared" si="1438"/>
        <v>0</v>
      </c>
      <c r="BV577" s="222">
        <f t="shared" si="1439"/>
        <v>0</v>
      </c>
      <c r="BW577" s="222">
        <f t="shared" si="1440"/>
        <v>0</v>
      </c>
      <c r="BX577" s="222">
        <f t="shared" si="1441"/>
        <v>0</v>
      </c>
      <c r="BY577" s="222">
        <f t="shared" si="1442"/>
        <v>0</v>
      </c>
      <c r="BZ577" s="222">
        <f t="shared" si="1443"/>
        <v>0</v>
      </c>
      <c r="CA577" s="222">
        <f t="shared" si="1444"/>
        <v>0</v>
      </c>
      <c r="CB577" s="222">
        <f t="shared" si="1445"/>
        <v>0</v>
      </c>
      <c r="CC577" s="222">
        <f t="shared" si="1446"/>
        <v>0</v>
      </c>
      <c r="CD577" s="222">
        <f t="shared" si="1447"/>
        <v>0</v>
      </c>
      <c r="CE577" s="222">
        <f t="shared" si="1448"/>
        <v>0</v>
      </c>
      <c r="CF577" s="222">
        <f t="shared" si="1449"/>
        <v>0</v>
      </c>
      <c r="CG577" s="222">
        <f t="shared" si="1450"/>
        <v>0</v>
      </c>
      <c r="CH577" s="222">
        <f t="shared" si="1451"/>
        <v>0</v>
      </c>
      <c r="CI577" s="222">
        <f t="shared" si="1452"/>
        <v>0</v>
      </c>
      <c r="CJ577" s="222">
        <f t="shared" si="1453"/>
        <v>0</v>
      </c>
      <c r="CK577" s="222">
        <f t="shared" si="1454"/>
        <v>0</v>
      </c>
      <c r="CL577" s="222">
        <f t="shared" si="1455"/>
        <v>0</v>
      </c>
      <c r="CM577" s="222">
        <f t="shared" si="1456"/>
        <v>0</v>
      </c>
      <c r="CN577" s="222">
        <f t="shared" si="1457"/>
        <v>0</v>
      </c>
      <c r="CO577" s="222">
        <f t="shared" si="1458"/>
        <v>0</v>
      </c>
      <c r="CP577" s="222">
        <f t="shared" si="1459"/>
        <v>0</v>
      </c>
      <c r="CQ577" s="222">
        <f t="shared" si="1460"/>
        <v>0</v>
      </c>
      <c r="CR577" s="222">
        <f t="shared" si="1461"/>
        <v>0</v>
      </c>
      <c r="CS577" s="222">
        <f t="shared" si="1462"/>
        <v>0</v>
      </c>
      <c r="CT577" s="222">
        <f t="shared" si="1463"/>
        <v>0</v>
      </c>
      <c r="CU577" s="222">
        <f t="shared" si="1464"/>
        <v>0</v>
      </c>
      <c r="CV577" s="222">
        <f t="shared" si="1465"/>
        <v>0</v>
      </c>
      <c r="CW577" s="222">
        <f t="shared" si="1466"/>
        <v>0</v>
      </c>
      <c r="CX577" s="222">
        <f t="shared" si="1467"/>
        <v>0</v>
      </c>
      <c r="CY577" s="222">
        <f t="shared" si="1468"/>
        <v>0</v>
      </c>
      <c r="CZ577" s="222">
        <f t="shared" si="1469"/>
        <v>0</v>
      </c>
      <c r="DA577" s="222">
        <f t="shared" si="1470"/>
        <v>0</v>
      </c>
      <c r="DB577" s="222">
        <f t="shared" si="1471"/>
        <v>0</v>
      </c>
      <c r="DC577" s="222">
        <f t="shared" si="1472"/>
        <v>0</v>
      </c>
      <c r="DD577" s="222">
        <f t="shared" si="1473"/>
        <v>0</v>
      </c>
      <c r="DE577" s="222">
        <f t="shared" si="1474"/>
        <v>0</v>
      </c>
      <c r="DF577" s="222">
        <f t="shared" si="1475"/>
        <v>0</v>
      </c>
      <c r="DG577" s="222">
        <f t="shared" si="1476"/>
        <v>0</v>
      </c>
      <c r="DH577" s="222">
        <f t="shared" si="1477"/>
        <v>0</v>
      </c>
      <c r="DI577" s="222">
        <f t="shared" si="1478"/>
        <v>0</v>
      </c>
      <c r="DJ577" s="222">
        <f t="shared" si="1479"/>
        <v>0</v>
      </c>
      <c r="DK577" s="222">
        <f t="shared" si="1480"/>
        <v>0</v>
      </c>
      <c r="DL577" s="222">
        <f t="shared" si="1481"/>
        <v>0</v>
      </c>
      <c r="DM577" s="222">
        <f t="shared" si="1482"/>
        <v>0</v>
      </c>
      <c r="DN577" s="222">
        <f t="shared" si="1483"/>
        <v>0</v>
      </c>
      <c r="DO577" s="222">
        <f t="shared" si="1484"/>
        <v>0</v>
      </c>
      <c r="DP577" s="222">
        <f t="shared" si="1485"/>
        <v>0</v>
      </c>
      <c r="DQ577" s="222">
        <f t="shared" si="1486"/>
        <v>0</v>
      </c>
      <c r="DR577" s="222">
        <f t="shared" si="1487"/>
        <v>0</v>
      </c>
      <c r="DS577" s="222">
        <f t="shared" si="1488"/>
        <v>0</v>
      </c>
      <c r="DT577" s="222">
        <f t="shared" si="1489"/>
        <v>0</v>
      </c>
      <c r="DU577" s="222">
        <f t="shared" si="1490"/>
        <v>0</v>
      </c>
      <c r="DV577" s="222">
        <f t="shared" si="1491"/>
        <v>0</v>
      </c>
      <c r="DW577" s="222">
        <f t="shared" si="1492"/>
        <v>0</v>
      </c>
      <c r="DX577" s="222">
        <f t="shared" si="1493"/>
        <v>0</v>
      </c>
      <c r="DY577" s="222">
        <f t="shared" si="1494"/>
        <v>0</v>
      </c>
      <c r="DZ577" s="222">
        <f t="shared" si="1495"/>
        <v>0</v>
      </c>
      <c r="EA577" s="222">
        <f t="shared" si="1496"/>
        <v>0</v>
      </c>
      <c r="EB577" s="222">
        <f t="shared" si="1497"/>
        <v>0</v>
      </c>
      <c r="EC577" s="222">
        <f t="shared" si="1498"/>
        <v>0</v>
      </c>
      <c r="ED577" s="222">
        <f t="shared" si="1499"/>
        <v>0</v>
      </c>
      <c r="EE577" s="222">
        <f t="shared" si="1500"/>
        <v>0</v>
      </c>
      <c r="EF577" s="222">
        <f t="shared" si="1501"/>
        <v>0</v>
      </c>
      <c r="EG577" s="222">
        <f t="shared" si="1502"/>
        <v>0</v>
      </c>
      <c r="EH577" s="222">
        <f t="shared" si="1503"/>
        <v>0</v>
      </c>
      <c r="EI577" s="222">
        <f t="shared" si="1504"/>
        <v>0</v>
      </c>
      <c r="EJ577" s="222">
        <f t="shared" si="1505"/>
        <v>0</v>
      </c>
      <c r="EK577" s="222">
        <f t="shared" si="1506"/>
        <v>0</v>
      </c>
      <c r="EL577" s="222">
        <f t="shared" si="1507"/>
        <v>0</v>
      </c>
      <c r="EM577" s="222">
        <f t="shared" si="1508"/>
        <v>0</v>
      </c>
      <c r="EN577" s="222">
        <f t="shared" si="1509"/>
        <v>0</v>
      </c>
      <c r="EO577" s="222">
        <f t="shared" si="1510"/>
        <v>0</v>
      </c>
      <c r="EP577" s="222">
        <f t="shared" si="1511"/>
        <v>0</v>
      </c>
      <c r="EQ577" s="222">
        <f t="shared" si="1512"/>
        <v>0</v>
      </c>
      <c r="ER577" s="222">
        <f t="shared" si="1513"/>
        <v>0</v>
      </c>
      <c r="ES577" s="222">
        <f t="shared" si="1514"/>
        <v>0</v>
      </c>
      <c r="ET577" s="222">
        <f t="shared" si="1515"/>
        <v>0</v>
      </c>
      <c r="EU577" s="222">
        <f t="shared" si="1516"/>
        <v>0</v>
      </c>
      <c r="EV577" s="222">
        <f t="shared" si="1517"/>
        <v>0</v>
      </c>
      <c r="EW577" s="222">
        <f t="shared" si="1518"/>
        <v>0</v>
      </c>
      <c r="EX577" s="222">
        <f t="shared" si="1519"/>
        <v>0</v>
      </c>
      <c r="EY577" s="222">
        <f t="shared" si="1520"/>
        <v>0</v>
      </c>
      <c r="EZ577" s="222">
        <f t="shared" si="1521"/>
        <v>0</v>
      </c>
      <c r="FA577" s="222">
        <f t="shared" si="1522"/>
        <v>0</v>
      </c>
      <c r="FB577" s="222">
        <f t="shared" si="1523"/>
        <v>0</v>
      </c>
      <c r="FC577" s="222">
        <f t="shared" si="1524"/>
        <v>0</v>
      </c>
      <c r="FD577" s="222">
        <f t="shared" si="1525"/>
        <v>0</v>
      </c>
      <c r="FE577" s="222">
        <f t="shared" si="1526"/>
        <v>0</v>
      </c>
      <c r="FF577" s="222">
        <f t="shared" si="1527"/>
        <v>0</v>
      </c>
      <c r="FG577" s="222">
        <f t="shared" si="1528"/>
        <v>0</v>
      </c>
      <c r="FH577" s="222">
        <f t="shared" si="1529"/>
        <v>0</v>
      </c>
      <c r="FI577" s="222">
        <f t="shared" si="1530"/>
        <v>0</v>
      </c>
      <c r="FJ577" s="222">
        <f t="shared" si="1531"/>
        <v>0</v>
      </c>
      <c r="FK577" s="222">
        <f t="shared" si="1532"/>
        <v>0</v>
      </c>
      <c r="FL577" s="222">
        <f t="shared" si="1533"/>
        <v>0</v>
      </c>
      <c r="FM577" s="222">
        <f t="shared" si="1534"/>
        <v>0</v>
      </c>
      <c r="FN577" s="222">
        <f t="shared" si="1535"/>
        <v>0</v>
      </c>
      <c r="FO577" s="222">
        <f t="shared" si="1536"/>
        <v>0</v>
      </c>
      <c r="FP577" s="222">
        <f t="shared" si="1537"/>
        <v>0</v>
      </c>
      <c r="FQ577" s="222">
        <f t="shared" si="1538"/>
        <v>0</v>
      </c>
      <c r="FR577" s="222">
        <f t="shared" si="1539"/>
        <v>0</v>
      </c>
      <c r="FS577" s="222">
        <f t="shared" si="1540"/>
        <v>0</v>
      </c>
      <c r="FT577" s="222">
        <f t="shared" si="1541"/>
        <v>0</v>
      </c>
      <c r="FU577" s="222">
        <f t="shared" si="1542"/>
        <v>0</v>
      </c>
      <c r="FV577" s="222">
        <f t="shared" si="1543"/>
        <v>0</v>
      </c>
      <c r="FW577" s="222">
        <f t="shared" si="1544"/>
        <v>0</v>
      </c>
      <c r="FX577" s="222">
        <f t="shared" si="1545"/>
        <v>0</v>
      </c>
      <c r="FY577" s="222">
        <f t="shared" si="1546"/>
        <v>0</v>
      </c>
      <c r="FZ577" s="222">
        <f t="shared" si="1547"/>
        <v>0</v>
      </c>
      <c r="GA577" s="222">
        <f t="shared" si="1548"/>
        <v>0</v>
      </c>
      <c r="GB577" s="222">
        <f t="shared" si="1549"/>
        <v>0</v>
      </c>
      <c r="GC577" s="222">
        <f t="shared" si="1550"/>
        <v>0</v>
      </c>
      <c r="GD577" s="222">
        <f t="shared" si="1551"/>
        <v>0</v>
      </c>
      <c r="GE577" s="222">
        <f t="shared" si="1552"/>
        <v>0</v>
      </c>
      <c r="GF577" s="222">
        <f t="shared" si="1553"/>
        <v>0</v>
      </c>
      <c r="GG577" s="222">
        <f t="shared" si="1554"/>
        <v>0</v>
      </c>
      <c r="GH577" s="222">
        <f t="shared" si="1555"/>
        <v>0</v>
      </c>
      <c r="GI577" s="222">
        <f t="shared" si="1556"/>
        <v>0</v>
      </c>
      <c r="GJ577" s="222">
        <f t="shared" si="1557"/>
        <v>0</v>
      </c>
      <c r="GK577" s="222">
        <f t="shared" si="1558"/>
        <v>0</v>
      </c>
      <c r="GL577" s="222">
        <f t="shared" si="1559"/>
        <v>0</v>
      </c>
      <c r="GM577" s="222">
        <f t="shared" si="1560"/>
        <v>0</v>
      </c>
      <c r="GN577" s="222">
        <f t="shared" si="1561"/>
        <v>0</v>
      </c>
      <c r="GO577" s="222">
        <f t="shared" si="1562"/>
        <v>0</v>
      </c>
      <c r="GP577" s="222">
        <f t="shared" si="1563"/>
        <v>0</v>
      </c>
      <c r="GQ577" s="222">
        <f t="shared" si="1564"/>
        <v>0</v>
      </c>
      <c r="GR577" s="222">
        <f t="shared" si="1565"/>
        <v>0</v>
      </c>
      <c r="GS577" s="222">
        <f t="shared" si="1566"/>
        <v>0</v>
      </c>
      <c r="GT577" s="222">
        <f t="shared" si="1567"/>
        <v>0</v>
      </c>
      <c r="GU577" s="222">
        <f t="shared" si="1568"/>
        <v>0</v>
      </c>
      <c r="GV577" s="222">
        <f t="shared" si="1569"/>
        <v>0</v>
      </c>
      <c r="GW577" s="222">
        <f t="shared" si="1570"/>
        <v>0</v>
      </c>
      <c r="GX577" s="222">
        <f t="shared" si="1571"/>
        <v>0</v>
      </c>
      <c r="GY577" s="222">
        <f t="shared" si="1572"/>
        <v>0</v>
      </c>
      <c r="GZ577" s="222">
        <f t="shared" si="1573"/>
        <v>0</v>
      </c>
      <c r="HA577" s="222">
        <f t="shared" si="1574"/>
        <v>0</v>
      </c>
      <c r="HB577" s="222">
        <f t="shared" si="1575"/>
        <v>0</v>
      </c>
      <c r="HC577" s="222">
        <f t="shared" si="1576"/>
        <v>0</v>
      </c>
      <c r="HD577" s="222">
        <f t="shared" si="1577"/>
        <v>0</v>
      </c>
      <c r="HE577" s="222">
        <f t="shared" si="1578"/>
        <v>0</v>
      </c>
      <c r="HF577" s="222">
        <f t="shared" si="1579"/>
        <v>0</v>
      </c>
      <c r="HG577" s="222">
        <f t="shared" si="1580"/>
        <v>0</v>
      </c>
      <c r="HH577" s="222">
        <f t="shared" si="1581"/>
        <v>0</v>
      </c>
      <c r="HI577" s="222">
        <f t="shared" si="1582"/>
        <v>0</v>
      </c>
      <c r="HJ577" s="222">
        <f t="shared" si="1583"/>
        <v>0</v>
      </c>
      <c r="HK577" s="222">
        <f t="shared" si="1584"/>
        <v>0</v>
      </c>
      <c r="HL577" s="222">
        <f t="shared" si="1585"/>
        <v>0</v>
      </c>
      <c r="HM577" s="222">
        <f t="shared" si="1586"/>
        <v>0</v>
      </c>
      <c r="HN577" s="222">
        <f t="shared" si="1587"/>
        <v>0</v>
      </c>
      <c r="HO577" s="222">
        <f t="shared" si="1588"/>
        <v>0</v>
      </c>
      <c r="HP577" s="222">
        <f t="shared" si="1589"/>
        <v>0</v>
      </c>
      <c r="HQ577" s="222">
        <f t="shared" si="1590"/>
        <v>0</v>
      </c>
      <c r="HR577" s="222">
        <f t="shared" si="1591"/>
        <v>0</v>
      </c>
      <c r="HS577" s="222">
        <f t="shared" si="1592"/>
        <v>0</v>
      </c>
      <c r="HT577" s="222">
        <f t="shared" si="1593"/>
        <v>0</v>
      </c>
      <c r="HU577" s="222">
        <f t="shared" si="1594"/>
        <v>0</v>
      </c>
      <c r="HV577" s="222">
        <f t="shared" si="1595"/>
        <v>0</v>
      </c>
      <c r="HW577" s="222">
        <f t="shared" si="1596"/>
        <v>0</v>
      </c>
      <c r="HX577" s="222">
        <f t="shared" si="1597"/>
        <v>0</v>
      </c>
      <c r="HY577" s="222">
        <f t="shared" si="1598"/>
        <v>0</v>
      </c>
      <c r="HZ577" s="222">
        <f t="shared" si="1599"/>
        <v>0</v>
      </c>
      <c r="IA577" s="222">
        <f t="shared" si="1600"/>
        <v>0</v>
      </c>
      <c r="IB577" s="222">
        <f t="shared" si="1601"/>
        <v>0</v>
      </c>
      <c r="IC577" s="222">
        <f t="shared" si="1602"/>
        <v>0</v>
      </c>
      <c r="ID577" s="222">
        <f t="shared" si="1603"/>
        <v>0</v>
      </c>
      <c r="IE577" s="222">
        <f t="shared" si="1604"/>
        <v>0</v>
      </c>
      <c r="IF577" s="222">
        <f t="shared" si="1605"/>
        <v>0</v>
      </c>
      <c r="IG577" s="222">
        <f t="shared" si="1606"/>
        <v>0</v>
      </c>
      <c r="IH577" s="222">
        <f t="shared" si="1607"/>
        <v>0</v>
      </c>
      <c r="II577" s="222">
        <f t="shared" si="1608"/>
        <v>0</v>
      </c>
      <c r="IJ577" s="222">
        <f t="shared" si="1609"/>
        <v>0</v>
      </c>
      <c r="IK577" s="222">
        <f t="shared" si="1610"/>
        <v>0</v>
      </c>
      <c r="IL577" s="222">
        <f t="shared" si="1611"/>
        <v>0</v>
      </c>
      <c r="IM577" s="222">
        <f t="shared" si="1612"/>
        <v>0</v>
      </c>
      <c r="IN577" s="222">
        <f t="shared" si="1613"/>
        <v>0</v>
      </c>
      <c r="IO577" s="222">
        <f t="shared" si="1614"/>
        <v>0</v>
      </c>
      <c r="IP577" s="222">
        <f t="shared" si="1615"/>
        <v>0</v>
      </c>
      <c r="IQ577" s="222">
        <f t="shared" si="1616"/>
        <v>0</v>
      </c>
      <c r="IR577" s="222">
        <f t="shared" si="1617"/>
        <v>0</v>
      </c>
      <c r="IS577" s="222">
        <f t="shared" si="1618"/>
        <v>0</v>
      </c>
      <c r="IT577" s="222">
        <f t="shared" si="1619"/>
        <v>0</v>
      </c>
      <c r="IU577" s="222">
        <f t="shared" si="1620"/>
        <v>0</v>
      </c>
      <c r="IV577" s="222">
        <f t="shared" si="1621"/>
        <v>0</v>
      </c>
      <c r="IW577" s="222">
        <f t="shared" si="1622"/>
        <v>0</v>
      </c>
      <c r="IX577" s="222">
        <f t="shared" si="1623"/>
        <v>0</v>
      </c>
      <c r="IY577" s="222">
        <f t="shared" si="1624"/>
        <v>0</v>
      </c>
      <c r="IZ577" s="222">
        <f t="shared" si="1625"/>
        <v>0</v>
      </c>
      <c r="JA577" s="222">
        <f t="shared" si="1626"/>
        <v>0</v>
      </c>
      <c r="JB577" s="222">
        <f t="shared" si="1627"/>
        <v>0</v>
      </c>
    </row>
    <row r="578" spans="2:262">
      <c r="B578" s="230">
        <v>217</v>
      </c>
      <c r="C578" s="229">
        <f t="shared" si="1628"/>
        <v>4.2382812499999955E-3</v>
      </c>
      <c r="D578" s="226">
        <f t="shared" ca="1" si="1371"/>
        <v>17.999999999905182</v>
      </c>
      <c r="E578" s="225">
        <f ca="1">HO361</f>
        <v>-9.4816794983886903E-11</v>
      </c>
      <c r="F578" s="224">
        <v>217</v>
      </c>
      <c r="G578" s="222">
        <f t="shared" si="1372"/>
        <v>0</v>
      </c>
      <c r="H578" s="222">
        <f t="shared" si="1373"/>
        <v>0</v>
      </c>
      <c r="I578" s="222">
        <f t="shared" si="1374"/>
        <v>0</v>
      </c>
      <c r="J578" s="222">
        <f t="shared" si="1375"/>
        <v>0</v>
      </c>
      <c r="K578" s="222">
        <f t="shared" si="1376"/>
        <v>0</v>
      </c>
      <c r="L578" s="222">
        <f t="shared" si="1377"/>
        <v>0</v>
      </c>
      <c r="M578" s="222">
        <f t="shared" si="1378"/>
        <v>0</v>
      </c>
      <c r="N578" s="222">
        <f t="shared" si="1379"/>
        <v>0</v>
      </c>
      <c r="O578" s="222">
        <f t="shared" si="1380"/>
        <v>0</v>
      </c>
      <c r="P578" s="222">
        <f t="shared" si="1381"/>
        <v>0</v>
      </c>
      <c r="Q578" s="222">
        <f t="shared" si="1382"/>
        <v>0</v>
      </c>
      <c r="R578" s="222">
        <f t="shared" si="1383"/>
        <v>0</v>
      </c>
      <c r="S578" s="222">
        <f t="shared" si="1384"/>
        <v>0</v>
      </c>
      <c r="T578" s="222">
        <f t="shared" si="1385"/>
        <v>0</v>
      </c>
      <c r="U578" s="222">
        <f t="shared" si="1386"/>
        <v>0</v>
      </c>
      <c r="V578" s="222">
        <f t="shared" si="1387"/>
        <v>0</v>
      </c>
      <c r="W578" s="222">
        <f t="shared" si="1388"/>
        <v>0</v>
      </c>
      <c r="X578" s="222">
        <f t="shared" si="1389"/>
        <v>0</v>
      </c>
      <c r="Y578" s="222">
        <f t="shared" si="1390"/>
        <v>0</v>
      </c>
      <c r="Z578" s="222">
        <f t="shared" si="1391"/>
        <v>0</v>
      </c>
      <c r="AA578" s="222">
        <f t="shared" si="1392"/>
        <v>0</v>
      </c>
      <c r="AB578" s="222">
        <f t="shared" si="1393"/>
        <v>0</v>
      </c>
      <c r="AC578" s="222">
        <f t="shared" si="1394"/>
        <v>0</v>
      </c>
      <c r="AD578" s="222">
        <f t="shared" si="1395"/>
        <v>0</v>
      </c>
      <c r="AE578" s="222">
        <f t="shared" si="1396"/>
        <v>0</v>
      </c>
      <c r="AF578" s="222">
        <f t="shared" si="1397"/>
        <v>0</v>
      </c>
      <c r="AG578" s="222">
        <f t="shared" si="1398"/>
        <v>0</v>
      </c>
      <c r="AH578" s="222">
        <f t="shared" si="1399"/>
        <v>0</v>
      </c>
      <c r="AI578" s="222">
        <f t="shared" si="1400"/>
        <v>0</v>
      </c>
      <c r="AJ578" s="222">
        <f t="shared" si="1401"/>
        <v>0</v>
      </c>
      <c r="AK578" s="222">
        <f t="shared" si="1402"/>
        <v>0</v>
      </c>
      <c r="AL578" s="222">
        <f t="shared" si="1403"/>
        <v>0</v>
      </c>
      <c r="AM578" s="222">
        <f t="shared" si="1404"/>
        <v>0</v>
      </c>
      <c r="AN578" s="222">
        <f t="shared" si="1405"/>
        <v>0</v>
      </c>
      <c r="AO578" s="222">
        <f t="shared" si="1406"/>
        <v>0</v>
      </c>
      <c r="AP578" s="222">
        <f t="shared" si="1407"/>
        <v>0</v>
      </c>
      <c r="AQ578" s="222">
        <f t="shared" si="1408"/>
        <v>0</v>
      </c>
      <c r="AR578" s="222">
        <f t="shared" si="1409"/>
        <v>0</v>
      </c>
      <c r="AS578" s="222">
        <f t="shared" si="1410"/>
        <v>0</v>
      </c>
      <c r="AT578" s="222">
        <f t="shared" si="1411"/>
        <v>0</v>
      </c>
      <c r="AU578" s="222">
        <f t="shared" si="1412"/>
        <v>0</v>
      </c>
      <c r="AV578" s="222">
        <f t="shared" si="1413"/>
        <v>0</v>
      </c>
      <c r="AW578" s="222">
        <f t="shared" si="1414"/>
        <v>0</v>
      </c>
      <c r="AX578" s="222">
        <f t="shared" si="1415"/>
        <v>0</v>
      </c>
      <c r="AY578" s="222">
        <f t="shared" si="1416"/>
        <v>0</v>
      </c>
      <c r="AZ578" s="222">
        <f t="shared" si="1417"/>
        <v>0</v>
      </c>
      <c r="BA578" s="222">
        <f t="shared" si="1418"/>
        <v>0</v>
      </c>
      <c r="BB578" s="222">
        <f t="shared" si="1419"/>
        <v>0</v>
      </c>
      <c r="BC578" s="222">
        <f t="shared" si="1420"/>
        <v>0</v>
      </c>
      <c r="BD578" s="222">
        <f t="shared" si="1421"/>
        <v>0</v>
      </c>
      <c r="BE578" s="222">
        <f t="shared" si="1422"/>
        <v>0</v>
      </c>
      <c r="BF578" s="222">
        <f t="shared" si="1423"/>
        <v>0</v>
      </c>
      <c r="BG578" s="222">
        <f t="shared" si="1424"/>
        <v>0</v>
      </c>
      <c r="BH578" s="222">
        <f t="shared" si="1425"/>
        <v>0</v>
      </c>
      <c r="BI578" s="222">
        <f t="shared" si="1426"/>
        <v>0</v>
      </c>
      <c r="BJ578" s="222">
        <f t="shared" si="1427"/>
        <v>0</v>
      </c>
      <c r="BK578" s="222">
        <f t="shared" si="1428"/>
        <v>0</v>
      </c>
      <c r="BL578" s="222">
        <f t="shared" si="1429"/>
        <v>0</v>
      </c>
      <c r="BM578" s="222">
        <f t="shared" si="1430"/>
        <v>0</v>
      </c>
      <c r="BN578" s="222">
        <f t="shared" si="1431"/>
        <v>0</v>
      </c>
      <c r="BO578" s="222">
        <f t="shared" si="1432"/>
        <v>0</v>
      </c>
      <c r="BP578" s="222">
        <f t="shared" si="1433"/>
        <v>0</v>
      </c>
      <c r="BQ578" s="222">
        <f t="shared" si="1434"/>
        <v>0</v>
      </c>
      <c r="BR578" s="222">
        <f t="shared" si="1435"/>
        <v>0</v>
      </c>
      <c r="BS578" s="222">
        <f t="shared" si="1436"/>
        <v>0</v>
      </c>
      <c r="BT578" s="222">
        <f t="shared" si="1437"/>
        <v>0</v>
      </c>
      <c r="BU578" s="222">
        <f t="shared" si="1438"/>
        <v>0</v>
      </c>
      <c r="BV578" s="222">
        <f t="shared" si="1439"/>
        <v>0</v>
      </c>
      <c r="BW578" s="222">
        <f t="shared" si="1440"/>
        <v>0</v>
      </c>
      <c r="BX578" s="222">
        <f t="shared" si="1441"/>
        <v>0</v>
      </c>
      <c r="BY578" s="222">
        <f t="shared" si="1442"/>
        <v>0</v>
      </c>
      <c r="BZ578" s="222">
        <f t="shared" si="1443"/>
        <v>0</v>
      </c>
      <c r="CA578" s="222">
        <f t="shared" si="1444"/>
        <v>0</v>
      </c>
      <c r="CB578" s="222">
        <f t="shared" si="1445"/>
        <v>0</v>
      </c>
      <c r="CC578" s="222">
        <f t="shared" si="1446"/>
        <v>0</v>
      </c>
      <c r="CD578" s="222">
        <f t="shared" si="1447"/>
        <v>0</v>
      </c>
      <c r="CE578" s="222">
        <f t="shared" si="1448"/>
        <v>0</v>
      </c>
      <c r="CF578" s="222">
        <f t="shared" si="1449"/>
        <v>0</v>
      </c>
      <c r="CG578" s="222">
        <f t="shared" si="1450"/>
        <v>0</v>
      </c>
      <c r="CH578" s="222">
        <f t="shared" si="1451"/>
        <v>0</v>
      </c>
      <c r="CI578" s="222">
        <f t="shared" si="1452"/>
        <v>0</v>
      </c>
      <c r="CJ578" s="222">
        <f t="shared" si="1453"/>
        <v>0</v>
      </c>
      <c r="CK578" s="222">
        <f t="shared" si="1454"/>
        <v>0</v>
      </c>
      <c r="CL578" s="222">
        <f t="shared" si="1455"/>
        <v>0</v>
      </c>
      <c r="CM578" s="222">
        <f t="shared" si="1456"/>
        <v>0</v>
      </c>
      <c r="CN578" s="222">
        <f t="shared" si="1457"/>
        <v>0</v>
      </c>
      <c r="CO578" s="222">
        <f t="shared" si="1458"/>
        <v>0</v>
      </c>
      <c r="CP578" s="222">
        <f t="shared" si="1459"/>
        <v>0</v>
      </c>
      <c r="CQ578" s="222">
        <f t="shared" si="1460"/>
        <v>0</v>
      </c>
      <c r="CR578" s="222">
        <f t="shared" si="1461"/>
        <v>0</v>
      </c>
      <c r="CS578" s="222">
        <f t="shared" si="1462"/>
        <v>0</v>
      </c>
      <c r="CT578" s="222">
        <f t="shared" si="1463"/>
        <v>0</v>
      </c>
      <c r="CU578" s="222">
        <f t="shared" si="1464"/>
        <v>0</v>
      </c>
      <c r="CV578" s="222">
        <f t="shared" si="1465"/>
        <v>0</v>
      </c>
      <c r="CW578" s="222">
        <f t="shared" si="1466"/>
        <v>0</v>
      </c>
      <c r="CX578" s="222">
        <f t="shared" si="1467"/>
        <v>0</v>
      </c>
      <c r="CY578" s="222">
        <f t="shared" si="1468"/>
        <v>0</v>
      </c>
      <c r="CZ578" s="222">
        <f t="shared" si="1469"/>
        <v>0</v>
      </c>
      <c r="DA578" s="222">
        <f t="shared" si="1470"/>
        <v>0</v>
      </c>
      <c r="DB578" s="222">
        <f t="shared" si="1471"/>
        <v>0</v>
      </c>
      <c r="DC578" s="222">
        <f t="shared" si="1472"/>
        <v>0</v>
      </c>
      <c r="DD578" s="222">
        <f t="shared" si="1473"/>
        <v>0</v>
      </c>
      <c r="DE578" s="222">
        <f t="shared" si="1474"/>
        <v>0</v>
      </c>
      <c r="DF578" s="222">
        <f t="shared" si="1475"/>
        <v>0</v>
      </c>
      <c r="DG578" s="222">
        <f t="shared" si="1476"/>
        <v>0</v>
      </c>
      <c r="DH578" s="222">
        <f t="shared" si="1477"/>
        <v>0</v>
      </c>
      <c r="DI578" s="222">
        <f t="shared" si="1478"/>
        <v>0</v>
      </c>
      <c r="DJ578" s="222">
        <f t="shared" si="1479"/>
        <v>0</v>
      </c>
      <c r="DK578" s="222">
        <f t="shared" si="1480"/>
        <v>0</v>
      </c>
      <c r="DL578" s="222">
        <f t="shared" si="1481"/>
        <v>0</v>
      </c>
      <c r="DM578" s="222">
        <f t="shared" si="1482"/>
        <v>0</v>
      </c>
      <c r="DN578" s="222">
        <f t="shared" si="1483"/>
        <v>0</v>
      </c>
      <c r="DO578" s="222">
        <f t="shared" si="1484"/>
        <v>0</v>
      </c>
      <c r="DP578" s="222">
        <f t="shared" si="1485"/>
        <v>0</v>
      </c>
      <c r="DQ578" s="222">
        <f t="shared" si="1486"/>
        <v>0</v>
      </c>
      <c r="DR578" s="222">
        <f t="shared" si="1487"/>
        <v>0</v>
      </c>
      <c r="DS578" s="222">
        <f t="shared" si="1488"/>
        <v>0</v>
      </c>
      <c r="DT578" s="222">
        <f t="shared" si="1489"/>
        <v>0</v>
      </c>
      <c r="DU578" s="222">
        <f t="shared" si="1490"/>
        <v>0</v>
      </c>
      <c r="DV578" s="222">
        <f t="shared" si="1491"/>
        <v>0</v>
      </c>
      <c r="DW578" s="222">
        <f t="shared" si="1492"/>
        <v>0</v>
      </c>
      <c r="DX578" s="222">
        <f t="shared" si="1493"/>
        <v>0</v>
      </c>
      <c r="DY578" s="222">
        <f t="shared" si="1494"/>
        <v>0</v>
      </c>
      <c r="DZ578" s="222">
        <f t="shared" si="1495"/>
        <v>0</v>
      </c>
      <c r="EA578" s="222">
        <f t="shared" si="1496"/>
        <v>0</v>
      </c>
      <c r="EB578" s="222">
        <f t="shared" si="1497"/>
        <v>0</v>
      </c>
      <c r="EC578" s="222">
        <f t="shared" si="1498"/>
        <v>0</v>
      </c>
      <c r="ED578" s="222">
        <f t="shared" si="1499"/>
        <v>0</v>
      </c>
      <c r="EE578" s="222">
        <f t="shared" si="1500"/>
        <v>0</v>
      </c>
      <c r="EF578" s="222">
        <f t="shared" si="1501"/>
        <v>0</v>
      </c>
      <c r="EG578" s="222">
        <f t="shared" si="1502"/>
        <v>0</v>
      </c>
      <c r="EH578" s="222">
        <f t="shared" si="1503"/>
        <v>0</v>
      </c>
      <c r="EI578" s="222">
        <f t="shared" si="1504"/>
        <v>0</v>
      </c>
      <c r="EJ578" s="222">
        <f t="shared" si="1505"/>
        <v>0</v>
      </c>
      <c r="EK578" s="222">
        <f t="shared" si="1506"/>
        <v>0</v>
      </c>
      <c r="EL578" s="222">
        <f t="shared" si="1507"/>
        <v>0</v>
      </c>
      <c r="EM578" s="222">
        <f t="shared" si="1508"/>
        <v>0</v>
      </c>
      <c r="EN578" s="222">
        <f t="shared" si="1509"/>
        <v>0</v>
      </c>
      <c r="EO578" s="222">
        <f t="shared" si="1510"/>
        <v>0</v>
      </c>
      <c r="EP578" s="222">
        <f t="shared" si="1511"/>
        <v>0</v>
      </c>
      <c r="EQ578" s="222">
        <f t="shared" si="1512"/>
        <v>0</v>
      </c>
      <c r="ER578" s="222">
        <f t="shared" si="1513"/>
        <v>0</v>
      </c>
      <c r="ES578" s="222">
        <f t="shared" si="1514"/>
        <v>0</v>
      </c>
      <c r="ET578" s="222">
        <f t="shared" si="1515"/>
        <v>0</v>
      </c>
      <c r="EU578" s="222">
        <f t="shared" si="1516"/>
        <v>0</v>
      </c>
      <c r="EV578" s="222">
        <f t="shared" si="1517"/>
        <v>0</v>
      </c>
      <c r="EW578" s="222">
        <f t="shared" si="1518"/>
        <v>0</v>
      </c>
      <c r="EX578" s="222">
        <f t="shared" si="1519"/>
        <v>0</v>
      </c>
      <c r="EY578" s="222">
        <f t="shared" si="1520"/>
        <v>0</v>
      </c>
      <c r="EZ578" s="222">
        <f t="shared" si="1521"/>
        <v>0</v>
      </c>
      <c r="FA578" s="222">
        <f t="shared" si="1522"/>
        <v>0</v>
      </c>
      <c r="FB578" s="222">
        <f t="shared" si="1523"/>
        <v>0</v>
      </c>
      <c r="FC578" s="222">
        <f t="shared" si="1524"/>
        <v>0</v>
      </c>
      <c r="FD578" s="222">
        <f t="shared" si="1525"/>
        <v>0</v>
      </c>
      <c r="FE578" s="222">
        <f t="shared" si="1526"/>
        <v>0</v>
      </c>
      <c r="FF578" s="222">
        <f t="shared" si="1527"/>
        <v>0</v>
      </c>
      <c r="FG578" s="222">
        <f t="shared" si="1528"/>
        <v>0</v>
      </c>
      <c r="FH578" s="222">
        <f t="shared" si="1529"/>
        <v>0</v>
      </c>
      <c r="FI578" s="222">
        <f t="shared" si="1530"/>
        <v>0</v>
      </c>
      <c r="FJ578" s="222">
        <f t="shared" si="1531"/>
        <v>0</v>
      </c>
      <c r="FK578" s="222">
        <f t="shared" si="1532"/>
        <v>0</v>
      </c>
      <c r="FL578" s="222">
        <f t="shared" si="1533"/>
        <v>0</v>
      </c>
      <c r="FM578" s="222">
        <f t="shared" si="1534"/>
        <v>0</v>
      </c>
      <c r="FN578" s="222">
        <f t="shared" si="1535"/>
        <v>0</v>
      </c>
      <c r="FO578" s="222">
        <f t="shared" si="1536"/>
        <v>0</v>
      </c>
      <c r="FP578" s="222">
        <f t="shared" si="1537"/>
        <v>0</v>
      </c>
      <c r="FQ578" s="222">
        <f t="shared" si="1538"/>
        <v>0</v>
      </c>
      <c r="FR578" s="222">
        <f t="shared" si="1539"/>
        <v>0</v>
      </c>
      <c r="FS578" s="222">
        <f t="shared" si="1540"/>
        <v>0</v>
      </c>
      <c r="FT578" s="222">
        <f t="shared" si="1541"/>
        <v>0</v>
      </c>
      <c r="FU578" s="222">
        <f t="shared" si="1542"/>
        <v>0</v>
      </c>
      <c r="FV578" s="222">
        <f t="shared" si="1543"/>
        <v>0</v>
      </c>
      <c r="FW578" s="222">
        <f t="shared" si="1544"/>
        <v>0</v>
      </c>
      <c r="FX578" s="222">
        <f t="shared" si="1545"/>
        <v>0</v>
      </c>
      <c r="FY578" s="222">
        <f t="shared" si="1546"/>
        <v>0</v>
      </c>
      <c r="FZ578" s="222">
        <f t="shared" si="1547"/>
        <v>0</v>
      </c>
      <c r="GA578" s="222">
        <f t="shared" si="1548"/>
        <v>0</v>
      </c>
      <c r="GB578" s="222">
        <f t="shared" si="1549"/>
        <v>0</v>
      </c>
      <c r="GC578" s="222">
        <f t="shared" si="1550"/>
        <v>0</v>
      </c>
      <c r="GD578" s="222">
        <f t="shared" si="1551"/>
        <v>0</v>
      </c>
      <c r="GE578" s="222">
        <f t="shared" si="1552"/>
        <v>0</v>
      </c>
      <c r="GF578" s="222">
        <f t="shared" si="1553"/>
        <v>0</v>
      </c>
      <c r="GG578" s="222">
        <f t="shared" si="1554"/>
        <v>0</v>
      </c>
      <c r="GH578" s="222">
        <f t="shared" si="1555"/>
        <v>0</v>
      </c>
      <c r="GI578" s="222">
        <f t="shared" si="1556"/>
        <v>0</v>
      </c>
      <c r="GJ578" s="222">
        <f t="shared" si="1557"/>
        <v>0</v>
      </c>
      <c r="GK578" s="222">
        <f t="shared" si="1558"/>
        <v>0</v>
      </c>
      <c r="GL578" s="222">
        <f t="shared" si="1559"/>
        <v>0</v>
      </c>
      <c r="GM578" s="222">
        <f t="shared" si="1560"/>
        <v>0</v>
      </c>
      <c r="GN578" s="222">
        <f t="shared" si="1561"/>
        <v>0</v>
      </c>
      <c r="GO578" s="222">
        <f t="shared" si="1562"/>
        <v>0</v>
      </c>
      <c r="GP578" s="222">
        <f t="shared" si="1563"/>
        <v>0</v>
      </c>
      <c r="GQ578" s="222">
        <f t="shared" si="1564"/>
        <v>0</v>
      </c>
      <c r="GR578" s="222">
        <f t="shared" si="1565"/>
        <v>0</v>
      </c>
      <c r="GS578" s="222">
        <f t="shared" si="1566"/>
        <v>0</v>
      </c>
      <c r="GT578" s="222">
        <f t="shared" si="1567"/>
        <v>0</v>
      </c>
      <c r="GU578" s="222">
        <f t="shared" si="1568"/>
        <v>0</v>
      </c>
      <c r="GV578" s="222">
        <f t="shared" si="1569"/>
        <v>0</v>
      </c>
      <c r="GW578" s="222">
        <f t="shared" si="1570"/>
        <v>0</v>
      </c>
      <c r="GX578" s="222">
        <f t="shared" si="1571"/>
        <v>0</v>
      </c>
      <c r="GY578" s="222">
        <f t="shared" si="1572"/>
        <v>0</v>
      </c>
      <c r="GZ578" s="222">
        <f t="shared" si="1573"/>
        <v>0</v>
      </c>
      <c r="HA578" s="222">
        <f t="shared" si="1574"/>
        <v>0</v>
      </c>
      <c r="HB578" s="222">
        <f t="shared" si="1575"/>
        <v>0</v>
      </c>
      <c r="HC578" s="222">
        <f t="shared" si="1576"/>
        <v>0</v>
      </c>
      <c r="HD578" s="222">
        <f t="shared" si="1577"/>
        <v>0</v>
      </c>
      <c r="HE578" s="222">
        <f t="shared" si="1578"/>
        <v>0</v>
      </c>
      <c r="HF578" s="222">
        <f t="shared" si="1579"/>
        <v>0</v>
      </c>
      <c r="HG578" s="222">
        <f t="shared" si="1580"/>
        <v>0</v>
      </c>
      <c r="HH578" s="222">
        <f t="shared" si="1581"/>
        <v>0</v>
      </c>
      <c r="HI578" s="222">
        <f t="shared" si="1582"/>
        <v>0</v>
      </c>
      <c r="HJ578" s="222">
        <f t="shared" si="1583"/>
        <v>0</v>
      </c>
      <c r="HK578" s="222">
        <f t="shared" si="1584"/>
        <v>0</v>
      </c>
      <c r="HL578" s="222">
        <f t="shared" si="1585"/>
        <v>0</v>
      </c>
      <c r="HM578" s="222">
        <f t="shared" si="1586"/>
        <v>0</v>
      </c>
      <c r="HN578" s="222">
        <f t="shared" si="1587"/>
        <v>0</v>
      </c>
      <c r="HO578" s="222">
        <f t="shared" si="1588"/>
        <v>0</v>
      </c>
      <c r="HP578" s="222">
        <f t="shared" si="1589"/>
        <v>0</v>
      </c>
      <c r="HQ578" s="222">
        <f t="shared" si="1590"/>
        <v>0</v>
      </c>
      <c r="HR578" s="222">
        <f t="shared" si="1591"/>
        <v>0</v>
      </c>
      <c r="HS578" s="222">
        <f t="shared" si="1592"/>
        <v>0</v>
      </c>
      <c r="HT578" s="222">
        <f t="shared" si="1593"/>
        <v>0</v>
      </c>
      <c r="HU578" s="222">
        <f t="shared" si="1594"/>
        <v>0</v>
      </c>
      <c r="HV578" s="222">
        <f t="shared" si="1595"/>
        <v>0</v>
      </c>
      <c r="HW578" s="222">
        <f t="shared" si="1596"/>
        <v>0</v>
      </c>
      <c r="HX578" s="222">
        <f t="shared" si="1597"/>
        <v>0</v>
      </c>
      <c r="HY578" s="222">
        <f t="shared" si="1598"/>
        <v>0</v>
      </c>
      <c r="HZ578" s="222">
        <f t="shared" si="1599"/>
        <v>0</v>
      </c>
      <c r="IA578" s="222">
        <f t="shared" si="1600"/>
        <v>0</v>
      </c>
      <c r="IB578" s="222">
        <f t="shared" si="1601"/>
        <v>0</v>
      </c>
      <c r="IC578" s="222">
        <f t="shared" si="1602"/>
        <v>0</v>
      </c>
      <c r="ID578" s="222">
        <f t="shared" si="1603"/>
        <v>0</v>
      </c>
      <c r="IE578" s="222">
        <f t="shared" si="1604"/>
        <v>0</v>
      </c>
      <c r="IF578" s="222">
        <f t="shared" si="1605"/>
        <v>0</v>
      </c>
      <c r="IG578" s="222">
        <f t="shared" si="1606"/>
        <v>0</v>
      </c>
      <c r="IH578" s="222">
        <f t="shared" si="1607"/>
        <v>0</v>
      </c>
      <c r="II578" s="222">
        <f t="shared" si="1608"/>
        <v>0</v>
      </c>
      <c r="IJ578" s="222">
        <f t="shared" si="1609"/>
        <v>0</v>
      </c>
      <c r="IK578" s="222">
        <f t="shared" si="1610"/>
        <v>0</v>
      </c>
      <c r="IL578" s="222">
        <f t="shared" si="1611"/>
        <v>0</v>
      </c>
      <c r="IM578" s="222">
        <f t="shared" si="1612"/>
        <v>0</v>
      </c>
      <c r="IN578" s="222">
        <f t="shared" si="1613"/>
        <v>0</v>
      </c>
      <c r="IO578" s="222">
        <f t="shared" si="1614"/>
        <v>0</v>
      </c>
      <c r="IP578" s="222">
        <f t="shared" si="1615"/>
        <v>0</v>
      </c>
      <c r="IQ578" s="222">
        <f t="shared" si="1616"/>
        <v>0</v>
      </c>
      <c r="IR578" s="222">
        <f t="shared" si="1617"/>
        <v>0</v>
      </c>
      <c r="IS578" s="222">
        <f t="shared" si="1618"/>
        <v>0</v>
      </c>
      <c r="IT578" s="222">
        <f t="shared" si="1619"/>
        <v>0</v>
      </c>
      <c r="IU578" s="222">
        <f t="shared" si="1620"/>
        <v>0</v>
      </c>
      <c r="IV578" s="222">
        <f t="shared" si="1621"/>
        <v>0</v>
      </c>
      <c r="IW578" s="222">
        <f t="shared" si="1622"/>
        <v>0</v>
      </c>
      <c r="IX578" s="222">
        <f t="shared" si="1623"/>
        <v>0</v>
      </c>
      <c r="IY578" s="222">
        <f t="shared" si="1624"/>
        <v>0</v>
      </c>
      <c r="IZ578" s="222">
        <f t="shared" si="1625"/>
        <v>0</v>
      </c>
      <c r="JA578" s="222">
        <f t="shared" si="1626"/>
        <v>0</v>
      </c>
      <c r="JB578" s="222">
        <f t="shared" si="1627"/>
        <v>0</v>
      </c>
    </row>
    <row r="579" spans="2:262">
      <c r="B579" s="230">
        <v>218</v>
      </c>
      <c r="C579" s="229">
        <f t="shared" si="1628"/>
        <v>4.2578124999999951E-3</v>
      </c>
      <c r="D579" s="226">
        <f t="shared" ca="1" si="1371"/>
        <v>17.999999999898701</v>
      </c>
      <c r="E579" s="225">
        <f ca="1">HP361</f>
        <v>-1.0129946452046264E-10</v>
      </c>
      <c r="F579" s="224">
        <v>218</v>
      </c>
      <c r="G579" s="222">
        <f t="shared" si="1372"/>
        <v>0</v>
      </c>
      <c r="H579" s="222">
        <f t="shared" si="1373"/>
        <v>0</v>
      </c>
      <c r="I579" s="222">
        <f t="shared" si="1374"/>
        <v>0</v>
      </c>
      <c r="J579" s="222">
        <f t="shared" si="1375"/>
        <v>0</v>
      </c>
      <c r="K579" s="222">
        <f t="shared" si="1376"/>
        <v>0</v>
      </c>
      <c r="L579" s="222">
        <f t="shared" si="1377"/>
        <v>0</v>
      </c>
      <c r="M579" s="222">
        <f t="shared" si="1378"/>
        <v>0</v>
      </c>
      <c r="N579" s="222">
        <f t="shared" si="1379"/>
        <v>0</v>
      </c>
      <c r="O579" s="222">
        <f t="shared" si="1380"/>
        <v>0</v>
      </c>
      <c r="P579" s="222">
        <f t="shared" si="1381"/>
        <v>0</v>
      </c>
      <c r="Q579" s="222">
        <f t="shared" si="1382"/>
        <v>0</v>
      </c>
      <c r="R579" s="222">
        <f t="shared" si="1383"/>
        <v>0</v>
      </c>
      <c r="S579" s="222">
        <f t="shared" si="1384"/>
        <v>0</v>
      </c>
      <c r="T579" s="222">
        <f t="shared" si="1385"/>
        <v>0</v>
      </c>
      <c r="U579" s="222">
        <f t="shared" si="1386"/>
        <v>0</v>
      </c>
      <c r="V579" s="222">
        <f t="shared" si="1387"/>
        <v>0</v>
      </c>
      <c r="W579" s="222">
        <f t="shared" si="1388"/>
        <v>0</v>
      </c>
      <c r="X579" s="222">
        <f t="shared" si="1389"/>
        <v>0</v>
      </c>
      <c r="Y579" s="222">
        <f t="shared" si="1390"/>
        <v>0</v>
      </c>
      <c r="Z579" s="222">
        <f t="shared" si="1391"/>
        <v>0</v>
      </c>
      <c r="AA579" s="222">
        <f t="shared" si="1392"/>
        <v>0</v>
      </c>
      <c r="AB579" s="222">
        <f t="shared" si="1393"/>
        <v>0</v>
      </c>
      <c r="AC579" s="222">
        <f t="shared" si="1394"/>
        <v>0</v>
      </c>
      <c r="AD579" s="222">
        <f t="shared" si="1395"/>
        <v>0</v>
      </c>
      <c r="AE579" s="222">
        <f t="shared" si="1396"/>
        <v>0</v>
      </c>
      <c r="AF579" s="222">
        <f t="shared" si="1397"/>
        <v>0</v>
      </c>
      <c r="AG579" s="222">
        <f t="shared" si="1398"/>
        <v>0</v>
      </c>
      <c r="AH579" s="222">
        <f t="shared" si="1399"/>
        <v>0</v>
      </c>
      <c r="AI579" s="222">
        <f t="shared" si="1400"/>
        <v>0</v>
      </c>
      <c r="AJ579" s="222">
        <f t="shared" si="1401"/>
        <v>0</v>
      </c>
      <c r="AK579" s="222">
        <f t="shared" si="1402"/>
        <v>0</v>
      </c>
      <c r="AL579" s="222">
        <f t="shared" si="1403"/>
        <v>0</v>
      </c>
      <c r="AM579" s="222">
        <f t="shared" si="1404"/>
        <v>0</v>
      </c>
      <c r="AN579" s="222">
        <f t="shared" si="1405"/>
        <v>0</v>
      </c>
      <c r="AO579" s="222">
        <f t="shared" si="1406"/>
        <v>0</v>
      </c>
      <c r="AP579" s="222">
        <f t="shared" si="1407"/>
        <v>0</v>
      </c>
      <c r="AQ579" s="222">
        <f t="shared" si="1408"/>
        <v>0</v>
      </c>
      <c r="AR579" s="222">
        <f t="shared" si="1409"/>
        <v>0</v>
      </c>
      <c r="AS579" s="222">
        <f t="shared" si="1410"/>
        <v>0</v>
      </c>
      <c r="AT579" s="222">
        <f t="shared" si="1411"/>
        <v>0</v>
      </c>
      <c r="AU579" s="222">
        <f t="shared" si="1412"/>
        <v>0</v>
      </c>
      <c r="AV579" s="222">
        <f t="shared" si="1413"/>
        <v>0</v>
      </c>
      <c r="AW579" s="222">
        <f t="shared" si="1414"/>
        <v>0</v>
      </c>
      <c r="AX579" s="222">
        <f t="shared" si="1415"/>
        <v>0</v>
      </c>
      <c r="AY579" s="222">
        <f t="shared" si="1416"/>
        <v>0</v>
      </c>
      <c r="AZ579" s="222">
        <f t="shared" si="1417"/>
        <v>0</v>
      </c>
      <c r="BA579" s="222">
        <f t="shared" si="1418"/>
        <v>0</v>
      </c>
      <c r="BB579" s="222">
        <f t="shared" si="1419"/>
        <v>0</v>
      </c>
      <c r="BC579" s="222">
        <f t="shared" si="1420"/>
        <v>0</v>
      </c>
      <c r="BD579" s="222">
        <f t="shared" si="1421"/>
        <v>0</v>
      </c>
      <c r="BE579" s="222">
        <f t="shared" si="1422"/>
        <v>0</v>
      </c>
      <c r="BF579" s="222">
        <f t="shared" si="1423"/>
        <v>0</v>
      </c>
      <c r="BG579" s="222">
        <f t="shared" si="1424"/>
        <v>0</v>
      </c>
      <c r="BH579" s="222">
        <f t="shared" si="1425"/>
        <v>0</v>
      </c>
      <c r="BI579" s="222">
        <f t="shared" si="1426"/>
        <v>0</v>
      </c>
      <c r="BJ579" s="222">
        <f t="shared" si="1427"/>
        <v>0</v>
      </c>
      <c r="BK579" s="222">
        <f t="shared" si="1428"/>
        <v>0</v>
      </c>
      <c r="BL579" s="222">
        <f t="shared" si="1429"/>
        <v>0</v>
      </c>
      <c r="BM579" s="222">
        <f t="shared" si="1430"/>
        <v>0</v>
      </c>
      <c r="BN579" s="222">
        <f t="shared" si="1431"/>
        <v>0</v>
      </c>
      <c r="BO579" s="222">
        <f t="shared" si="1432"/>
        <v>0</v>
      </c>
      <c r="BP579" s="222">
        <f t="shared" si="1433"/>
        <v>0</v>
      </c>
      <c r="BQ579" s="222">
        <f t="shared" si="1434"/>
        <v>0</v>
      </c>
      <c r="BR579" s="222">
        <f t="shared" si="1435"/>
        <v>0</v>
      </c>
      <c r="BS579" s="222">
        <f t="shared" si="1436"/>
        <v>0</v>
      </c>
      <c r="BT579" s="222">
        <f t="shared" si="1437"/>
        <v>0</v>
      </c>
      <c r="BU579" s="222">
        <f t="shared" si="1438"/>
        <v>0</v>
      </c>
      <c r="BV579" s="222">
        <f t="shared" si="1439"/>
        <v>0</v>
      </c>
      <c r="BW579" s="222">
        <f t="shared" si="1440"/>
        <v>0</v>
      </c>
      <c r="BX579" s="222">
        <f t="shared" si="1441"/>
        <v>0</v>
      </c>
      <c r="BY579" s="222">
        <f t="shared" si="1442"/>
        <v>0</v>
      </c>
      <c r="BZ579" s="222">
        <f t="shared" si="1443"/>
        <v>0</v>
      </c>
      <c r="CA579" s="222">
        <f t="shared" si="1444"/>
        <v>0</v>
      </c>
      <c r="CB579" s="222">
        <f t="shared" si="1445"/>
        <v>0</v>
      </c>
      <c r="CC579" s="222">
        <f t="shared" si="1446"/>
        <v>0</v>
      </c>
      <c r="CD579" s="222">
        <f t="shared" si="1447"/>
        <v>0</v>
      </c>
      <c r="CE579" s="222">
        <f t="shared" si="1448"/>
        <v>0</v>
      </c>
      <c r="CF579" s="222">
        <f t="shared" si="1449"/>
        <v>0</v>
      </c>
      <c r="CG579" s="222">
        <f t="shared" si="1450"/>
        <v>0</v>
      </c>
      <c r="CH579" s="222">
        <f t="shared" si="1451"/>
        <v>0</v>
      </c>
      <c r="CI579" s="222">
        <f t="shared" si="1452"/>
        <v>0</v>
      </c>
      <c r="CJ579" s="222">
        <f t="shared" si="1453"/>
        <v>0</v>
      </c>
      <c r="CK579" s="222">
        <f t="shared" si="1454"/>
        <v>0</v>
      </c>
      <c r="CL579" s="222">
        <f t="shared" si="1455"/>
        <v>0</v>
      </c>
      <c r="CM579" s="222">
        <f t="shared" si="1456"/>
        <v>0</v>
      </c>
      <c r="CN579" s="222">
        <f t="shared" si="1457"/>
        <v>0</v>
      </c>
      <c r="CO579" s="222">
        <f t="shared" si="1458"/>
        <v>0</v>
      </c>
      <c r="CP579" s="222">
        <f t="shared" si="1459"/>
        <v>0</v>
      </c>
      <c r="CQ579" s="222">
        <f t="shared" si="1460"/>
        <v>0</v>
      </c>
      <c r="CR579" s="222">
        <f t="shared" si="1461"/>
        <v>0</v>
      </c>
      <c r="CS579" s="222">
        <f t="shared" si="1462"/>
        <v>0</v>
      </c>
      <c r="CT579" s="222">
        <f t="shared" si="1463"/>
        <v>0</v>
      </c>
      <c r="CU579" s="222">
        <f t="shared" si="1464"/>
        <v>0</v>
      </c>
      <c r="CV579" s="222">
        <f t="shared" si="1465"/>
        <v>0</v>
      </c>
      <c r="CW579" s="222">
        <f t="shared" si="1466"/>
        <v>0</v>
      </c>
      <c r="CX579" s="222">
        <f t="shared" si="1467"/>
        <v>0</v>
      </c>
      <c r="CY579" s="222">
        <f t="shared" si="1468"/>
        <v>0</v>
      </c>
      <c r="CZ579" s="222">
        <f t="shared" si="1469"/>
        <v>0</v>
      </c>
      <c r="DA579" s="222">
        <f t="shared" si="1470"/>
        <v>0</v>
      </c>
      <c r="DB579" s="222">
        <f t="shared" si="1471"/>
        <v>0</v>
      </c>
      <c r="DC579" s="222">
        <f t="shared" si="1472"/>
        <v>0</v>
      </c>
      <c r="DD579" s="222">
        <f t="shared" si="1473"/>
        <v>0</v>
      </c>
      <c r="DE579" s="222">
        <f t="shared" si="1474"/>
        <v>0</v>
      </c>
      <c r="DF579" s="222">
        <f t="shared" si="1475"/>
        <v>0</v>
      </c>
      <c r="DG579" s="222">
        <f t="shared" si="1476"/>
        <v>0</v>
      </c>
      <c r="DH579" s="222">
        <f t="shared" si="1477"/>
        <v>0</v>
      </c>
      <c r="DI579" s="222">
        <f t="shared" si="1478"/>
        <v>0</v>
      </c>
      <c r="DJ579" s="222">
        <f t="shared" si="1479"/>
        <v>0</v>
      </c>
      <c r="DK579" s="222">
        <f t="shared" si="1480"/>
        <v>0</v>
      </c>
      <c r="DL579" s="222">
        <f t="shared" si="1481"/>
        <v>0</v>
      </c>
      <c r="DM579" s="222">
        <f t="shared" si="1482"/>
        <v>0</v>
      </c>
      <c r="DN579" s="222">
        <f t="shared" si="1483"/>
        <v>0</v>
      </c>
      <c r="DO579" s="222">
        <f t="shared" si="1484"/>
        <v>0</v>
      </c>
      <c r="DP579" s="222">
        <f t="shared" si="1485"/>
        <v>0</v>
      </c>
      <c r="DQ579" s="222">
        <f t="shared" si="1486"/>
        <v>0</v>
      </c>
      <c r="DR579" s="222">
        <f t="shared" si="1487"/>
        <v>0</v>
      </c>
      <c r="DS579" s="222">
        <f t="shared" si="1488"/>
        <v>0</v>
      </c>
      <c r="DT579" s="222">
        <f t="shared" si="1489"/>
        <v>0</v>
      </c>
      <c r="DU579" s="222">
        <f t="shared" si="1490"/>
        <v>0</v>
      </c>
      <c r="DV579" s="222">
        <f t="shared" si="1491"/>
        <v>0</v>
      </c>
      <c r="DW579" s="222">
        <f t="shared" si="1492"/>
        <v>0</v>
      </c>
      <c r="DX579" s="222">
        <f t="shared" si="1493"/>
        <v>0</v>
      </c>
      <c r="DY579" s="222">
        <f t="shared" si="1494"/>
        <v>0</v>
      </c>
      <c r="DZ579" s="222">
        <f t="shared" si="1495"/>
        <v>0</v>
      </c>
      <c r="EA579" s="222">
        <f t="shared" si="1496"/>
        <v>0</v>
      </c>
      <c r="EB579" s="222">
        <f t="shared" si="1497"/>
        <v>0</v>
      </c>
      <c r="EC579" s="222">
        <f t="shared" si="1498"/>
        <v>0</v>
      </c>
      <c r="ED579" s="222">
        <f t="shared" si="1499"/>
        <v>0</v>
      </c>
      <c r="EE579" s="222">
        <f t="shared" si="1500"/>
        <v>0</v>
      </c>
      <c r="EF579" s="222">
        <f t="shared" si="1501"/>
        <v>0</v>
      </c>
      <c r="EG579" s="222">
        <f t="shared" si="1502"/>
        <v>0</v>
      </c>
      <c r="EH579" s="222">
        <f t="shared" si="1503"/>
        <v>0</v>
      </c>
      <c r="EI579" s="222">
        <f t="shared" si="1504"/>
        <v>0</v>
      </c>
      <c r="EJ579" s="222">
        <f t="shared" si="1505"/>
        <v>0</v>
      </c>
      <c r="EK579" s="222">
        <f t="shared" si="1506"/>
        <v>0</v>
      </c>
      <c r="EL579" s="222">
        <f t="shared" si="1507"/>
        <v>0</v>
      </c>
      <c r="EM579" s="222">
        <f t="shared" si="1508"/>
        <v>0</v>
      </c>
      <c r="EN579" s="222">
        <f t="shared" si="1509"/>
        <v>0</v>
      </c>
      <c r="EO579" s="222">
        <f t="shared" si="1510"/>
        <v>0</v>
      </c>
      <c r="EP579" s="222">
        <f t="shared" si="1511"/>
        <v>0</v>
      </c>
      <c r="EQ579" s="222">
        <f t="shared" si="1512"/>
        <v>0</v>
      </c>
      <c r="ER579" s="222">
        <f t="shared" si="1513"/>
        <v>0</v>
      </c>
      <c r="ES579" s="222">
        <f t="shared" si="1514"/>
        <v>0</v>
      </c>
      <c r="ET579" s="222">
        <f t="shared" si="1515"/>
        <v>0</v>
      </c>
      <c r="EU579" s="222">
        <f t="shared" si="1516"/>
        <v>0</v>
      </c>
      <c r="EV579" s="222">
        <f t="shared" si="1517"/>
        <v>0</v>
      </c>
      <c r="EW579" s="222">
        <f t="shared" si="1518"/>
        <v>0</v>
      </c>
      <c r="EX579" s="222">
        <f t="shared" si="1519"/>
        <v>0</v>
      </c>
      <c r="EY579" s="222">
        <f t="shared" si="1520"/>
        <v>0</v>
      </c>
      <c r="EZ579" s="222">
        <f t="shared" si="1521"/>
        <v>0</v>
      </c>
      <c r="FA579" s="222">
        <f t="shared" si="1522"/>
        <v>0</v>
      </c>
      <c r="FB579" s="222">
        <f t="shared" si="1523"/>
        <v>0</v>
      </c>
      <c r="FC579" s="222">
        <f t="shared" si="1524"/>
        <v>0</v>
      </c>
      <c r="FD579" s="222">
        <f t="shared" si="1525"/>
        <v>0</v>
      </c>
      <c r="FE579" s="222">
        <f t="shared" si="1526"/>
        <v>0</v>
      </c>
      <c r="FF579" s="222">
        <f t="shared" si="1527"/>
        <v>0</v>
      </c>
      <c r="FG579" s="222">
        <f t="shared" si="1528"/>
        <v>0</v>
      </c>
      <c r="FH579" s="222">
        <f t="shared" si="1529"/>
        <v>0</v>
      </c>
      <c r="FI579" s="222">
        <f t="shared" si="1530"/>
        <v>0</v>
      </c>
      <c r="FJ579" s="222">
        <f t="shared" si="1531"/>
        <v>0</v>
      </c>
      <c r="FK579" s="222">
        <f t="shared" si="1532"/>
        <v>0</v>
      </c>
      <c r="FL579" s="222">
        <f t="shared" si="1533"/>
        <v>0</v>
      </c>
      <c r="FM579" s="222">
        <f t="shared" si="1534"/>
        <v>0</v>
      </c>
      <c r="FN579" s="222">
        <f t="shared" si="1535"/>
        <v>0</v>
      </c>
      <c r="FO579" s="222">
        <f t="shared" si="1536"/>
        <v>0</v>
      </c>
      <c r="FP579" s="222">
        <f t="shared" si="1537"/>
        <v>0</v>
      </c>
      <c r="FQ579" s="222">
        <f t="shared" si="1538"/>
        <v>0</v>
      </c>
      <c r="FR579" s="222">
        <f t="shared" si="1539"/>
        <v>0</v>
      </c>
      <c r="FS579" s="222">
        <f t="shared" si="1540"/>
        <v>0</v>
      </c>
      <c r="FT579" s="222">
        <f t="shared" si="1541"/>
        <v>0</v>
      </c>
      <c r="FU579" s="222">
        <f t="shared" si="1542"/>
        <v>0</v>
      </c>
      <c r="FV579" s="222">
        <f t="shared" si="1543"/>
        <v>0</v>
      </c>
      <c r="FW579" s="222">
        <f t="shared" si="1544"/>
        <v>0</v>
      </c>
      <c r="FX579" s="222">
        <f t="shared" si="1545"/>
        <v>0</v>
      </c>
      <c r="FY579" s="222">
        <f t="shared" si="1546"/>
        <v>0</v>
      </c>
      <c r="FZ579" s="222">
        <f t="shared" si="1547"/>
        <v>0</v>
      </c>
      <c r="GA579" s="222">
        <f t="shared" si="1548"/>
        <v>0</v>
      </c>
      <c r="GB579" s="222">
        <f t="shared" si="1549"/>
        <v>0</v>
      </c>
      <c r="GC579" s="222">
        <f t="shared" si="1550"/>
        <v>0</v>
      </c>
      <c r="GD579" s="222">
        <f t="shared" si="1551"/>
        <v>0</v>
      </c>
      <c r="GE579" s="222">
        <f t="shared" si="1552"/>
        <v>0</v>
      </c>
      <c r="GF579" s="222">
        <f t="shared" si="1553"/>
        <v>0</v>
      </c>
      <c r="GG579" s="222">
        <f t="shared" si="1554"/>
        <v>0</v>
      </c>
      <c r="GH579" s="222">
        <f t="shared" si="1555"/>
        <v>0</v>
      </c>
      <c r="GI579" s="222">
        <f t="shared" si="1556"/>
        <v>0</v>
      </c>
      <c r="GJ579" s="222">
        <f t="shared" si="1557"/>
        <v>0</v>
      </c>
      <c r="GK579" s="222">
        <f t="shared" si="1558"/>
        <v>0</v>
      </c>
      <c r="GL579" s="222">
        <f t="shared" si="1559"/>
        <v>0</v>
      </c>
      <c r="GM579" s="222">
        <f t="shared" si="1560"/>
        <v>0</v>
      </c>
      <c r="GN579" s="222">
        <f t="shared" si="1561"/>
        <v>0</v>
      </c>
      <c r="GO579" s="222">
        <f t="shared" si="1562"/>
        <v>0</v>
      </c>
      <c r="GP579" s="222">
        <f t="shared" si="1563"/>
        <v>0</v>
      </c>
      <c r="GQ579" s="222">
        <f t="shared" si="1564"/>
        <v>0</v>
      </c>
      <c r="GR579" s="222">
        <f t="shared" si="1565"/>
        <v>0</v>
      </c>
      <c r="GS579" s="222">
        <f t="shared" si="1566"/>
        <v>0</v>
      </c>
      <c r="GT579" s="222">
        <f t="shared" si="1567"/>
        <v>0</v>
      </c>
      <c r="GU579" s="222">
        <f t="shared" si="1568"/>
        <v>0</v>
      </c>
      <c r="GV579" s="222">
        <f t="shared" si="1569"/>
        <v>0</v>
      </c>
      <c r="GW579" s="222">
        <f t="shared" si="1570"/>
        <v>0</v>
      </c>
      <c r="GX579" s="222">
        <f t="shared" si="1571"/>
        <v>0</v>
      </c>
      <c r="GY579" s="222">
        <f t="shared" si="1572"/>
        <v>0</v>
      </c>
      <c r="GZ579" s="222">
        <f t="shared" si="1573"/>
        <v>0</v>
      </c>
      <c r="HA579" s="222">
        <f t="shared" si="1574"/>
        <v>0</v>
      </c>
      <c r="HB579" s="222">
        <f t="shared" si="1575"/>
        <v>0</v>
      </c>
      <c r="HC579" s="222">
        <f t="shared" si="1576"/>
        <v>0</v>
      </c>
      <c r="HD579" s="222">
        <f t="shared" si="1577"/>
        <v>0</v>
      </c>
      <c r="HE579" s="222">
        <f t="shared" si="1578"/>
        <v>0</v>
      </c>
      <c r="HF579" s="222">
        <f t="shared" si="1579"/>
        <v>0</v>
      </c>
      <c r="HG579" s="222">
        <f t="shared" si="1580"/>
        <v>0</v>
      </c>
      <c r="HH579" s="222">
        <f t="shared" si="1581"/>
        <v>0</v>
      </c>
      <c r="HI579" s="222">
        <f t="shared" si="1582"/>
        <v>0</v>
      </c>
      <c r="HJ579" s="222">
        <f t="shared" si="1583"/>
        <v>0</v>
      </c>
      <c r="HK579" s="222">
        <f t="shared" si="1584"/>
        <v>0</v>
      </c>
      <c r="HL579" s="222">
        <f t="shared" si="1585"/>
        <v>0</v>
      </c>
      <c r="HM579" s="222">
        <f t="shared" si="1586"/>
        <v>0</v>
      </c>
      <c r="HN579" s="222">
        <f t="shared" si="1587"/>
        <v>0</v>
      </c>
      <c r="HO579" s="222">
        <f t="shared" si="1588"/>
        <v>0</v>
      </c>
      <c r="HP579" s="222">
        <f t="shared" si="1589"/>
        <v>0</v>
      </c>
      <c r="HQ579" s="222">
        <f t="shared" si="1590"/>
        <v>0</v>
      </c>
      <c r="HR579" s="222">
        <f t="shared" si="1591"/>
        <v>0</v>
      </c>
      <c r="HS579" s="222">
        <f t="shared" si="1592"/>
        <v>0</v>
      </c>
      <c r="HT579" s="222">
        <f t="shared" si="1593"/>
        <v>0</v>
      </c>
      <c r="HU579" s="222">
        <f t="shared" si="1594"/>
        <v>0</v>
      </c>
      <c r="HV579" s="222">
        <f t="shared" si="1595"/>
        <v>0</v>
      </c>
      <c r="HW579" s="222">
        <f t="shared" si="1596"/>
        <v>0</v>
      </c>
      <c r="HX579" s="222">
        <f t="shared" si="1597"/>
        <v>0</v>
      </c>
      <c r="HY579" s="222">
        <f t="shared" si="1598"/>
        <v>0</v>
      </c>
      <c r="HZ579" s="222">
        <f t="shared" si="1599"/>
        <v>0</v>
      </c>
      <c r="IA579" s="222">
        <f t="shared" si="1600"/>
        <v>0</v>
      </c>
      <c r="IB579" s="222">
        <f t="shared" si="1601"/>
        <v>0</v>
      </c>
      <c r="IC579" s="222">
        <f t="shared" si="1602"/>
        <v>0</v>
      </c>
      <c r="ID579" s="222">
        <f t="shared" si="1603"/>
        <v>0</v>
      </c>
      <c r="IE579" s="222">
        <f t="shared" si="1604"/>
        <v>0</v>
      </c>
      <c r="IF579" s="222">
        <f t="shared" si="1605"/>
        <v>0</v>
      </c>
      <c r="IG579" s="222">
        <f t="shared" si="1606"/>
        <v>0</v>
      </c>
      <c r="IH579" s="222">
        <f t="shared" si="1607"/>
        <v>0</v>
      </c>
      <c r="II579" s="222">
        <f t="shared" si="1608"/>
        <v>0</v>
      </c>
      <c r="IJ579" s="222">
        <f t="shared" si="1609"/>
        <v>0</v>
      </c>
      <c r="IK579" s="222">
        <f t="shared" si="1610"/>
        <v>0</v>
      </c>
      <c r="IL579" s="222">
        <f t="shared" si="1611"/>
        <v>0</v>
      </c>
      <c r="IM579" s="222">
        <f t="shared" si="1612"/>
        <v>0</v>
      </c>
      <c r="IN579" s="222">
        <f t="shared" si="1613"/>
        <v>0</v>
      </c>
      <c r="IO579" s="222">
        <f t="shared" si="1614"/>
        <v>0</v>
      </c>
      <c r="IP579" s="222">
        <f t="shared" si="1615"/>
        <v>0</v>
      </c>
      <c r="IQ579" s="222">
        <f t="shared" si="1616"/>
        <v>0</v>
      </c>
      <c r="IR579" s="222">
        <f t="shared" si="1617"/>
        <v>0</v>
      </c>
      <c r="IS579" s="222">
        <f t="shared" si="1618"/>
        <v>0</v>
      </c>
      <c r="IT579" s="222">
        <f t="shared" si="1619"/>
        <v>0</v>
      </c>
      <c r="IU579" s="222">
        <f t="shared" si="1620"/>
        <v>0</v>
      </c>
      <c r="IV579" s="222">
        <f t="shared" si="1621"/>
        <v>0</v>
      </c>
      <c r="IW579" s="222">
        <f t="shared" si="1622"/>
        <v>0</v>
      </c>
      <c r="IX579" s="222">
        <f t="shared" si="1623"/>
        <v>0</v>
      </c>
      <c r="IY579" s="222">
        <f t="shared" si="1624"/>
        <v>0</v>
      </c>
      <c r="IZ579" s="222">
        <f t="shared" si="1625"/>
        <v>0</v>
      </c>
      <c r="JA579" s="222">
        <f t="shared" si="1626"/>
        <v>0</v>
      </c>
      <c r="JB579" s="222">
        <f t="shared" si="1627"/>
        <v>0</v>
      </c>
    </row>
    <row r="580" spans="2:262">
      <c r="B580" s="230">
        <v>219</v>
      </c>
      <c r="C580" s="229">
        <f t="shared" si="1628"/>
        <v>4.2773437499999947E-3</v>
      </c>
      <c r="D580" s="226">
        <f t="shared" ca="1" si="1371"/>
        <v>17.999999999915254</v>
      </c>
      <c r="E580" s="225">
        <f ca="1">HQ361</f>
        <v>-8.4745936843035285E-11</v>
      </c>
      <c r="F580" s="224">
        <v>219</v>
      </c>
      <c r="G580" s="222">
        <f t="shared" si="1372"/>
        <v>0</v>
      </c>
      <c r="H580" s="222">
        <f t="shared" si="1373"/>
        <v>0</v>
      </c>
      <c r="I580" s="222">
        <f t="shared" si="1374"/>
        <v>0</v>
      </c>
      <c r="J580" s="222">
        <f t="shared" si="1375"/>
        <v>0</v>
      </c>
      <c r="K580" s="222">
        <f t="shared" si="1376"/>
        <v>0</v>
      </c>
      <c r="L580" s="222">
        <f t="shared" si="1377"/>
        <v>0</v>
      </c>
      <c r="M580" s="222">
        <f t="shared" si="1378"/>
        <v>0</v>
      </c>
      <c r="N580" s="222">
        <f t="shared" si="1379"/>
        <v>0</v>
      </c>
      <c r="O580" s="222">
        <f t="shared" si="1380"/>
        <v>0</v>
      </c>
      <c r="P580" s="222">
        <f t="shared" si="1381"/>
        <v>0</v>
      </c>
      <c r="Q580" s="222">
        <f t="shared" si="1382"/>
        <v>0</v>
      </c>
      <c r="R580" s="222">
        <f t="shared" si="1383"/>
        <v>0</v>
      </c>
      <c r="S580" s="222">
        <f t="shared" si="1384"/>
        <v>0</v>
      </c>
      <c r="T580" s="222">
        <f t="shared" si="1385"/>
        <v>0</v>
      </c>
      <c r="U580" s="222">
        <f t="shared" si="1386"/>
        <v>0</v>
      </c>
      <c r="V580" s="222">
        <f t="shared" si="1387"/>
        <v>0</v>
      </c>
      <c r="W580" s="222">
        <f t="shared" si="1388"/>
        <v>0</v>
      </c>
      <c r="X580" s="222">
        <f t="shared" si="1389"/>
        <v>0</v>
      </c>
      <c r="Y580" s="222">
        <f t="shared" si="1390"/>
        <v>0</v>
      </c>
      <c r="Z580" s="222">
        <f t="shared" si="1391"/>
        <v>0</v>
      </c>
      <c r="AA580" s="222">
        <f t="shared" si="1392"/>
        <v>0</v>
      </c>
      <c r="AB580" s="222">
        <f t="shared" si="1393"/>
        <v>0</v>
      </c>
      <c r="AC580" s="222">
        <f t="shared" si="1394"/>
        <v>0</v>
      </c>
      <c r="AD580" s="222">
        <f t="shared" si="1395"/>
        <v>0</v>
      </c>
      <c r="AE580" s="222">
        <f t="shared" si="1396"/>
        <v>0</v>
      </c>
      <c r="AF580" s="222">
        <f t="shared" si="1397"/>
        <v>0</v>
      </c>
      <c r="AG580" s="222">
        <f t="shared" si="1398"/>
        <v>0</v>
      </c>
      <c r="AH580" s="222">
        <f t="shared" si="1399"/>
        <v>0</v>
      </c>
      <c r="AI580" s="222">
        <f t="shared" si="1400"/>
        <v>0</v>
      </c>
      <c r="AJ580" s="222">
        <f t="shared" si="1401"/>
        <v>0</v>
      </c>
      <c r="AK580" s="222">
        <f t="shared" si="1402"/>
        <v>0</v>
      </c>
      <c r="AL580" s="222">
        <f t="shared" si="1403"/>
        <v>0</v>
      </c>
      <c r="AM580" s="222">
        <f t="shared" si="1404"/>
        <v>0</v>
      </c>
      <c r="AN580" s="222">
        <f t="shared" si="1405"/>
        <v>0</v>
      </c>
      <c r="AO580" s="222">
        <f t="shared" si="1406"/>
        <v>0</v>
      </c>
      <c r="AP580" s="222">
        <f t="shared" si="1407"/>
        <v>0</v>
      </c>
      <c r="AQ580" s="222">
        <f t="shared" si="1408"/>
        <v>0</v>
      </c>
      <c r="AR580" s="222">
        <f t="shared" si="1409"/>
        <v>0</v>
      </c>
      <c r="AS580" s="222">
        <f t="shared" si="1410"/>
        <v>0</v>
      </c>
      <c r="AT580" s="222">
        <f t="shared" si="1411"/>
        <v>0</v>
      </c>
      <c r="AU580" s="222">
        <f t="shared" si="1412"/>
        <v>0</v>
      </c>
      <c r="AV580" s="222">
        <f t="shared" si="1413"/>
        <v>0</v>
      </c>
      <c r="AW580" s="222">
        <f t="shared" si="1414"/>
        <v>0</v>
      </c>
      <c r="AX580" s="222">
        <f t="shared" si="1415"/>
        <v>0</v>
      </c>
      <c r="AY580" s="222">
        <f t="shared" si="1416"/>
        <v>0</v>
      </c>
      <c r="AZ580" s="222">
        <f t="shared" si="1417"/>
        <v>0</v>
      </c>
      <c r="BA580" s="222">
        <f t="shared" si="1418"/>
        <v>0</v>
      </c>
      <c r="BB580" s="222">
        <f t="shared" si="1419"/>
        <v>0</v>
      </c>
      <c r="BC580" s="222">
        <f t="shared" si="1420"/>
        <v>0</v>
      </c>
      <c r="BD580" s="222">
        <f t="shared" si="1421"/>
        <v>0</v>
      </c>
      <c r="BE580" s="222">
        <f t="shared" si="1422"/>
        <v>0</v>
      </c>
      <c r="BF580" s="222">
        <f t="shared" si="1423"/>
        <v>0</v>
      </c>
      <c r="BG580" s="222">
        <f t="shared" si="1424"/>
        <v>0</v>
      </c>
      <c r="BH580" s="222">
        <f t="shared" si="1425"/>
        <v>0</v>
      </c>
      <c r="BI580" s="222">
        <f t="shared" si="1426"/>
        <v>0</v>
      </c>
      <c r="BJ580" s="222">
        <f t="shared" si="1427"/>
        <v>0</v>
      </c>
      <c r="BK580" s="222">
        <f t="shared" si="1428"/>
        <v>0</v>
      </c>
      <c r="BL580" s="222">
        <f t="shared" si="1429"/>
        <v>0</v>
      </c>
      <c r="BM580" s="222">
        <f t="shared" si="1430"/>
        <v>0</v>
      </c>
      <c r="BN580" s="222">
        <f t="shared" si="1431"/>
        <v>0</v>
      </c>
      <c r="BO580" s="222">
        <f t="shared" si="1432"/>
        <v>0</v>
      </c>
      <c r="BP580" s="222">
        <f t="shared" si="1433"/>
        <v>0</v>
      </c>
      <c r="BQ580" s="222">
        <f t="shared" si="1434"/>
        <v>0</v>
      </c>
      <c r="BR580" s="222">
        <f t="shared" si="1435"/>
        <v>0</v>
      </c>
      <c r="BS580" s="222">
        <f t="shared" si="1436"/>
        <v>0</v>
      </c>
      <c r="BT580" s="222">
        <f t="shared" si="1437"/>
        <v>0</v>
      </c>
      <c r="BU580" s="222">
        <f t="shared" si="1438"/>
        <v>0</v>
      </c>
      <c r="BV580" s="222">
        <f t="shared" si="1439"/>
        <v>0</v>
      </c>
      <c r="BW580" s="222">
        <f t="shared" si="1440"/>
        <v>0</v>
      </c>
      <c r="BX580" s="222">
        <f t="shared" si="1441"/>
        <v>0</v>
      </c>
      <c r="BY580" s="222">
        <f t="shared" si="1442"/>
        <v>0</v>
      </c>
      <c r="BZ580" s="222">
        <f t="shared" si="1443"/>
        <v>0</v>
      </c>
      <c r="CA580" s="222">
        <f t="shared" si="1444"/>
        <v>0</v>
      </c>
      <c r="CB580" s="222">
        <f t="shared" si="1445"/>
        <v>0</v>
      </c>
      <c r="CC580" s="222">
        <f t="shared" si="1446"/>
        <v>0</v>
      </c>
      <c r="CD580" s="222">
        <f t="shared" si="1447"/>
        <v>0</v>
      </c>
      <c r="CE580" s="222">
        <f t="shared" si="1448"/>
        <v>0</v>
      </c>
      <c r="CF580" s="222">
        <f t="shared" si="1449"/>
        <v>0</v>
      </c>
      <c r="CG580" s="222">
        <f t="shared" si="1450"/>
        <v>0</v>
      </c>
      <c r="CH580" s="222">
        <f t="shared" si="1451"/>
        <v>0</v>
      </c>
      <c r="CI580" s="222">
        <f t="shared" si="1452"/>
        <v>0</v>
      </c>
      <c r="CJ580" s="222">
        <f t="shared" si="1453"/>
        <v>0</v>
      </c>
      <c r="CK580" s="222">
        <f t="shared" si="1454"/>
        <v>0</v>
      </c>
      <c r="CL580" s="222">
        <f t="shared" si="1455"/>
        <v>0</v>
      </c>
      <c r="CM580" s="222">
        <f t="shared" si="1456"/>
        <v>0</v>
      </c>
      <c r="CN580" s="222">
        <f t="shared" si="1457"/>
        <v>0</v>
      </c>
      <c r="CO580" s="222">
        <f t="shared" si="1458"/>
        <v>0</v>
      </c>
      <c r="CP580" s="222">
        <f t="shared" si="1459"/>
        <v>0</v>
      </c>
      <c r="CQ580" s="222">
        <f t="shared" si="1460"/>
        <v>0</v>
      </c>
      <c r="CR580" s="222">
        <f t="shared" si="1461"/>
        <v>0</v>
      </c>
      <c r="CS580" s="222">
        <f t="shared" si="1462"/>
        <v>0</v>
      </c>
      <c r="CT580" s="222">
        <f t="shared" si="1463"/>
        <v>0</v>
      </c>
      <c r="CU580" s="222">
        <f t="shared" si="1464"/>
        <v>0</v>
      </c>
      <c r="CV580" s="222">
        <f t="shared" si="1465"/>
        <v>0</v>
      </c>
      <c r="CW580" s="222">
        <f t="shared" si="1466"/>
        <v>0</v>
      </c>
      <c r="CX580" s="222">
        <f t="shared" si="1467"/>
        <v>0</v>
      </c>
      <c r="CY580" s="222">
        <f t="shared" si="1468"/>
        <v>0</v>
      </c>
      <c r="CZ580" s="222">
        <f t="shared" si="1469"/>
        <v>0</v>
      </c>
      <c r="DA580" s="222">
        <f t="shared" si="1470"/>
        <v>0</v>
      </c>
      <c r="DB580" s="222">
        <f t="shared" si="1471"/>
        <v>0</v>
      </c>
      <c r="DC580" s="222">
        <f t="shared" si="1472"/>
        <v>0</v>
      </c>
      <c r="DD580" s="222">
        <f t="shared" si="1473"/>
        <v>0</v>
      </c>
      <c r="DE580" s="222">
        <f t="shared" si="1474"/>
        <v>0</v>
      </c>
      <c r="DF580" s="222">
        <f t="shared" si="1475"/>
        <v>0</v>
      </c>
      <c r="DG580" s="222">
        <f t="shared" si="1476"/>
        <v>0</v>
      </c>
      <c r="DH580" s="222">
        <f t="shared" si="1477"/>
        <v>0</v>
      </c>
      <c r="DI580" s="222">
        <f t="shared" si="1478"/>
        <v>0</v>
      </c>
      <c r="DJ580" s="222">
        <f t="shared" si="1479"/>
        <v>0</v>
      </c>
      <c r="DK580" s="222">
        <f t="shared" si="1480"/>
        <v>0</v>
      </c>
      <c r="DL580" s="222">
        <f t="shared" si="1481"/>
        <v>0</v>
      </c>
      <c r="DM580" s="222">
        <f t="shared" si="1482"/>
        <v>0</v>
      </c>
      <c r="DN580" s="222">
        <f t="shared" si="1483"/>
        <v>0</v>
      </c>
      <c r="DO580" s="222">
        <f t="shared" si="1484"/>
        <v>0</v>
      </c>
      <c r="DP580" s="222">
        <f t="shared" si="1485"/>
        <v>0</v>
      </c>
      <c r="DQ580" s="222">
        <f t="shared" si="1486"/>
        <v>0</v>
      </c>
      <c r="DR580" s="222">
        <f t="shared" si="1487"/>
        <v>0</v>
      </c>
      <c r="DS580" s="222">
        <f t="shared" si="1488"/>
        <v>0</v>
      </c>
      <c r="DT580" s="222">
        <f t="shared" si="1489"/>
        <v>0</v>
      </c>
      <c r="DU580" s="222">
        <f t="shared" si="1490"/>
        <v>0</v>
      </c>
      <c r="DV580" s="222">
        <f t="shared" si="1491"/>
        <v>0</v>
      </c>
      <c r="DW580" s="222">
        <f t="shared" si="1492"/>
        <v>0</v>
      </c>
      <c r="DX580" s="222">
        <f t="shared" si="1493"/>
        <v>0</v>
      </c>
      <c r="DY580" s="222">
        <f t="shared" si="1494"/>
        <v>0</v>
      </c>
      <c r="DZ580" s="222">
        <f t="shared" si="1495"/>
        <v>0</v>
      </c>
      <c r="EA580" s="222">
        <f t="shared" si="1496"/>
        <v>0</v>
      </c>
      <c r="EB580" s="222">
        <f t="shared" si="1497"/>
        <v>0</v>
      </c>
      <c r="EC580" s="222">
        <f t="shared" si="1498"/>
        <v>0</v>
      </c>
      <c r="ED580" s="222">
        <f t="shared" si="1499"/>
        <v>0</v>
      </c>
      <c r="EE580" s="222">
        <f t="shared" si="1500"/>
        <v>0</v>
      </c>
      <c r="EF580" s="222">
        <f t="shared" si="1501"/>
        <v>0</v>
      </c>
      <c r="EG580" s="222">
        <f t="shared" si="1502"/>
        <v>0</v>
      </c>
      <c r="EH580" s="222">
        <f t="shared" si="1503"/>
        <v>0</v>
      </c>
      <c r="EI580" s="222">
        <f t="shared" si="1504"/>
        <v>0</v>
      </c>
      <c r="EJ580" s="222">
        <f t="shared" si="1505"/>
        <v>0</v>
      </c>
      <c r="EK580" s="222">
        <f t="shared" si="1506"/>
        <v>0</v>
      </c>
      <c r="EL580" s="222">
        <f t="shared" si="1507"/>
        <v>0</v>
      </c>
      <c r="EM580" s="222">
        <f t="shared" si="1508"/>
        <v>0</v>
      </c>
      <c r="EN580" s="222">
        <f t="shared" si="1509"/>
        <v>0</v>
      </c>
      <c r="EO580" s="222">
        <f t="shared" si="1510"/>
        <v>0</v>
      </c>
      <c r="EP580" s="222">
        <f t="shared" si="1511"/>
        <v>0</v>
      </c>
      <c r="EQ580" s="222">
        <f t="shared" si="1512"/>
        <v>0</v>
      </c>
      <c r="ER580" s="222">
        <f t="shared" si="1513"/>
        <v>0</v>
      </c>
      <c r="ES580" s="222">
        <f t="shared" si="1514"/>
        <v>0</v>
      </c>
      <c r="ET580" s="222">
        <f t="shared" si="1515"/>
        <v>0</v>
      </c>
      <c r="EU580" s="222">
        <f t="shared" si="1516"/>
        <v>0</v>
      </c>
      <c r="EV580" s="222">
        <f t="shared" si="1517"/>
        <v>0</v>
      </c>
      <c r="EW580" s="222">
        <f t="shared" si="1518"/>
        <v>0</v>
      </c>
      <c r="EX580" s="222">
        <f t="shared" si="1519"/>
        <v>0</v>
      </c>
      <c r="EY580" s="222">
        <f t="shared" si="1520"/>
        <v>0</v>
      </c>
      <c r="EZ580" s="222">
        <f t="shared" si="1521"/>
        <v>0</v>
      </c>
      <c r="FA580" s="222">
        <f t="shared" si="1522"/>
        <v>0</v>
      </c>
      <c r="FB580" s="222">
        <f t="shared" si="1523"/>
        <v>0</v>
      </c>
      <c r="FC580" s="222">
        <f t="shared" si="1524"/>
        <v>0</v>
      </c>
      <c r="FD580" s="222">
        <f t="shared" si="1525"/>
        <v>0</v>
      </c>
      <c r="FE580" s="222">
        <f t="shared" si="1526"/>
        <v>0</v>
      </c>
      <c r="FF580" s="222">
        <f t="shared" si="1527"/>
        <v>0</v>
      </c>
      <c r="FG580" s="222">
        <f t="shared" si="1528"/>
        <v>0</v>
      </c>
      <c r="FH580" s="222">
        <f t="shared" si="1529"/>
        <v>0</v>
      </c>
      <c r="FI580" s="222">
        <f t="shared" si="1530"/>
        <v>0</v>
      </c>
      <c r="FJ580" s="222">
        <f t="shared" si="1531"/>
        <v>0</v>
      </c>
      <c r="FK580" s="222">
        <f t="shared" si="1532"/>
        <v>0</v>
      </c>
      <c r="FL580" s="222">
        <f t="shared" si="1533"/>
        <v>0</v>
      </c>
      <c r="FM580" s="222">
        <f t="shared" si="1534"/>
        <v>0</v>
      </c>
      <c r="FN580" s="222">
        <f t="shared" si="1535"/>
        <v>0</v>
      </c>
      <c r="FO580" s="222">
        <f t="shared" si="1536"/>
        <v>0</v>
      </c>
      <c r="FP580" s="222">
        <f t="shared" si="1537"/>
        <v>0</v>
      </c>
      <c r="FQ580" s="222">
        <f t="shared" si="1538"/>
        <v>0</v>
      </c>
      <c r="FR580" s="222">
        <f t="shared" si="1539"/>
        <v>0</v>
      </c>
      <c r="FS580" s="222">
        <f t="shared" si="1540"/>
        <v>0</v>
      </c>
      <c r="FT580" s="222">
        <f t="shared" si="1541"/>
        <v>0</v>
      </c>
      <c r="FU580" s="222">
        <f t="shared" si="1542"/>
        <v>0</v>
      </c>
      <c r="FV580" s="222">
        <f t="shared" si="1543"/>
        <v>0</v>
      </c>
      <c r="FW580" s="222">
        <f t="shared" si="1544"/>
        <v>0</v>
      </c>
      <c r="FX580" s="222">
        <f t="shared" si="1545"/>
        <v>0</v>
      </c>
      <c r="FY580" s="222">
        <f t="shared" si="1546"/>
        <v>0</v>
      </c>
      <c r="FZ580" s="222">
        <f t="shared" si="1547"/>
        <v>0</v>
      </c>
      <c r="GA580" s="222">
        <f t="shared" si="1548"/>
        <v>0</v>
      </c>
      <c r="GB580" s="222">
        <f t="shared" si="1549"/>
        <v>0</v>
      </c>
      <c r="GC580" s="222">
        <f t="shared" si="1550"/>
        <v>0</v>
      </c>
      <c r="GD580" s="222">
        <f t="shared" si="1551"/>
        <v>0</v>
      </c>
      <c r="GE580" s="222">
        <f t="shared" si="1552"/>
        <v>0</v>
      </c>
      <c r="GF580" s="222">
        <f t="shared" si="1553"/>
        <v>0</v>
      </c>
      <c r="GG580" s="222">
        <f t="shared" si="1554"/>
        <v>0</v>
      </c>
      <c r="GH580" s="222">
        <f t="shared" si="1555"/>
        <v>0</v>
      </c>
      <c r="GI580" s="222">
        <f t="shared" si="1556"/>
        <v>0</v>
      </c>
      <c r="GJ580" s="222">
        <f t="shared" si="1557"/>
        <v>0</v>
      </c>
      <c r="GK580" s="222">
        <f t="shared" si="1558"/>
        <v>0</v>
      </c>
      <c r="GL580" s="222">
        <f t="shared" si="1559"/>
        <v>0</v>
      </c>
      <c r="GM580" s="222">
        <f t="shared" si="1560"/>
        <v>0</v>
      </c>
      <c r="GN580" s="222">
        <f t="shared" si="1561"/>
        <v>0</v>
      </c>
      <c r="GO580" s="222">
        <f t="shared" si="1562"/>
        <v>0</v>
      </c>
      <c r="GP580" s="222">
        <f t="shared" si="1563"/>
        <v>0</v>
      </c>
      <c r="GQ580" s="222">
        <f t="shared" si="1564"/>
        <v>0</v>
      </c>
      <c r="GR580" s="222">
        <f t="shared" si="1565"/>
        <v>0</v>
      </c>
      <c r="GS580" s="222">
        <f t="shared" si="1566"/>
        <v>0</v>
      </c>
      <c r="GT580" s="222">
        <f t="shared" si="1567"/>
        <v>0</v>
      </c>
      <c r="GU580" s="222">
        <f t="shared" si="1568"/>
        <v>0</v>
      </c>
      <c r="GV580" s="222">
        <f t="shared" si="1569"/>
        <v>0</v>
      </c>
      <c r="GW580" s="222">
        <f t="shared" si="1570"/>
        <v>0</v>
      </c>
      <c r="GX580" s="222">
        <f t="shared" si="1571"/>
        <v>0</v>
      </c>
      <c r="GY580" s="222">
        <f t="shared" si="1572"/>
        <v>0</v>
      </c>
      <c r="GZ580" s="222">
        <f t="shared" si="1573"/>
        <v>0</v>
      </c>
      <c r="HA580" s="222">
        <f t="shared" si="1574"/>
        <v>0</v>
      </c>
      <c r="HB580" s="222">
        <f t="shared" si="1575"/>
        <v>0</v>
      </c>
      <c r="HC580" s="222">
        <f t="shared" si="1576"/>
        <v>0</v>
      </c>
      <c r="HD580" s="222">
        <f t="shared" si="1577"/>
        <v>0</v>
      </c>
      <c r="HE580" s="222">
        <f t="shared" si="1578"/>
        <v>0</v>
      </c>
      <c r="HF580" s="222">
        <f t="shared" si="1579"/>
        <v>0</v>
      </c>
      <c r="HG580" s="222">
        <f t="shared" si="1580"/>
        <v>0</v>
      </c>
      <c r="HH580" s="222">
        <f t="shared" si="1581"/>
        <v>0</v>
      </c>
      <c r="HI580" s="222">
        <f t="shared" si="1582"/>
        <v>0</v>
      </c>
      <c r="HJ580" s="222">
        <f t="shared" si="1583"/>
        <v>0</v>
      </c>
      <c r="HK580" s="222">
        <f t="shared" si="1584"/>
        <v>0</v>
      </c>
      <c r="HL580" s="222">
        <f t="shared" si="1585"/>
        <v>0</v>
      </c>
      <c r="HM580" s="222">
        <f t="shared" si="1586"/>
        <v>0</v>
      </c>
      <c r="HN580" s="222">
        <f t="shared" si="1587"/>
        <v>0</v>
      </c>
      <c r="HO580" s="222">
        <f t="shared" si="1588"/>
        <v>0</v>
      </c>
      <c r="HP580" s="222">
        <f t="shared" si="1589"/>
        <v>0</v>
      </c>
      <c r="HQ580" s="222">
        <f t="shared" si="1590"/>
        <v>0</v>
      </c>
      <c r="HR580" s="222">
        <f t="shared" si="1591"/>
        <v>0</v>
      </c>
      <c r="HS580" s="222">
        <f t="shared" si="1592"/>
        <v>0</v>
      </c>
      <c r="HT580" s="222">
        <f t="shared" si="1593"/>
        <v>0</v>
      </c>
      <c r="HU580" s="222">
        <f t="shared" si="1594"/>
        <v>0</v>
      </c>
      <c r="HV580" s="222">
        <f t="shared" si="1595"/>
        <v>0</v>
      </c>
      <c r="HW580" s="222">
        <f t="shared" si="1596"/>
        <v>0</v>
      </c>
      <c r="HX580" s="222">
        <f t="shared" si="1597"/>
        <v>0</v>
      </c>
      <c r="HY580" s="222">
        <f t="shared" si="1598"/>
        <v>0</v>
      </c>
      <c r="HZ580" s="222">
        <f t="shared" si="1599"/>
        <v>0</v>
      </c>
      <c r="IA580" s="222">
        <f t="shared" si="1600"/>
        <v>0</v>
      </c>
      <c r="IB580" s="222">
        <f t="shared" si="1601"/>
        <v>0</v>
      </c>
      <c r="IC580" s="222">
        <f t="shared" si="1602"/>
        <v>0</v>
      </c>
      <c r="ID580" s="222">
        <f t="shared" si="1603"/>
        <v>0</v>
      </c>
      <c r="IE580" s="222">
        <f t="shared" si="1604"/>
        <v>0</v>
      </c>
      <c r="IF580" s="222">
        <f t="shared" si="1605"/>
        <v>0</v>
      </c>
      <c r="IG580" s="222">
        <f t="shared" si="1606"/>
        <v>0</v>
      </c>
      <c r="IH580" s="222">
        <f t="shared" si="1607"/>
        <v>0</v>
      </c>
      <c r="II580" s="222">
        <f t="shared" si="1608"/>
        <v>0</v>
      </c>
      <c r="IJ580" s="222">
        <f t="shared" si="1609"/>
        <v>0</v>
      </c>
      <c r="IK580" s="222">
        <f t="shared" si="1610"/>
        <v>0</v>
      </c>
      <c r="IL580" s="222">
        <f t="shared" si="1611"/>
        <v>0</v>
      </c>
      <c r="IM580" s="222">
        <f t="shared" si="1612"/>
        <v>0</v>
      </c>
      <c r="IN580" s="222">
        <f t="shared" si="1613"/>
        <v>0</v>
      </c>
      <c r="IO580" s="222">
        <f t="shared" si="1614"/>
        <v>0</v>
      </c>
      <c r="IP580" s="222">
        <f t="shared" si="1615"/>
        <v>0</v>
      </c>
      <c r="IQ580" s="222">
        <f t="shared" si="1616"/>
        <v>0</v>
      </c>
      <c r="IR580" s="222">
        <f t="shared" si="1617"/>
        <v>0</v>
      </c>
      <c r="IS580" s="222">
        <f t="shared" si="1618"/>
        <v>0</v>
      </c>
      <c r="IT580" s="222">
        <f t="shared" si="1619"/>
        <v>0</v>
      </c>
      <c r="IU580" s="222">
        <f t="shared" si="1620"/>
        <v>0</v>
      </c>
      <c r="IV580" s="222">
        <f t="shared" si="1621"/>
        <v>0</v>
      </c>
      <c r="IW580" s="222">
        <f t="shared" si="1622"/>
        <v>0</v>
      </c>
      <c r="IX580" s="222">
        <f t="shared" si="1623"/>
        <v>0</v>
      </c>
      <c r="IY580" s="222">
        <f t="shared" si="1624"/>
        <v>0</v>
      </c>
      <c r="IZ580" s="222">
        <f t="shared" si="1625"/>
        <v>0</v>
      </c>
      <c r="JA580" s="222">
        <f t="shared" si="1626"/>
        <v>0</v>
      </c>
      <c r="JB580" s="222">
        <f t="shared" si="1627"/>
        <v>0</v>
      </c>
    </row>
    <row r="581" spans="2:262">
      <c r="B581" s="230">
        <v>220</v>
      </c>
      <c r="C581" s="229">
        <f t="shared" si="1628"/>
        <v>4.2968749999999943E-3</v>
      </c>
      <c r="D581" s="226">
        <f t="shared" ca="1" si="1371"/>
        <v>17.999999999907971</v>
      </c>
      <c r="E581" s="225">
        <f ca="1">HR361</f>
        <v>-9.2029557774319429E-11</v>
      </c>
      <c r="F581" s="224">
        <v>220</v>
      </c>
      <c r="G581" s="222">
        <f t="shared" si="1372"/>
        <v>0</v>
      </c>
      <c r="H581" s="222">
        <f t="shared" si="1373"/>
        <v>0</v>
      </c>
      <c r="I581" s="222">
        <f t="shared" si="1374"/>
        <v>0</v>
      </c>
      <c r="J581" s="222">
        <f t="shared" si="1375"/>
        <v>0</v>
      </c>
      <c r="K581" s="222">
        <f t="shared" si="1376"/>
        <v>0</v>
      </c>
      <c r="L581" s="222">
        <f t="shared" si="1377"/>
        <v>0</v>
      </c>
      <c r="M581" s="222">
        <f t="shared" si="1378"/>
        <v>0</v>
      </c>
      <c r="N581" s="222">
        <f t="shared" si="1379"/>
        <v>0</v>
      </c>
      <c r="O581" s="222">
        <f t="shared" si="1380"/>
        <v>0</v>
      </c>
      <c r="P581" s="222">
        <f t="shared" si="1381"/>
        <v>0</v>
      </c>
      <c r="Q581" s="222">
        <f t="shared" si="1382"/>
        <v>0</v>
      </c>
      <c r="R581" s="222">
        <f t="shared" si="1383"/>
        <v>0</v>
      </c>
      <c r="S581" s="222">
        <f t="shared" si="1384"/>
        <v>0</v>
      </c>
      <c r="T581" s="222">
        <f t="shared" si="1385"/>
        <v>0</v>
      </c>
      <c r="U581" s="222">
        <f t="shared" si="1386"/>
        <v>0</v>
      </c>
      <c r="V581" s="222">
        <f t="shared" si="1387"/>
        <v>0</v>
      </c>
      <c r="W581" s="222">
        <f t="shared" si="1388"/>
        <v>0</v>
      </c>
      <c r="X581" s="222">
        <f t="shared" si="1389"/>
        <v>0</v>
      </c>
      <c r="Y581" s="222">
        <f t="shared" si="1390"/>
        <v>0</v>
      </c>
      <c r="Z581" s="222">
        <f t="shared" si="1391"/>
        <v>0</v>
      </c>
      <c r="AA581" s="222">
        <f t="shared" si="1392"/>
        <v>0</v>
      </c>
      <c r="AB581" s="222">
        <f t="shared" si="1393"/>
        <v>0</v>
      </c>
      <c r="AC581" s="222">
        <f t="shared" si="1394"/>
        <v>0</v>
      </c>
      <c r="AD581" s="222">
        <f t="shared" si="1395"/>
        <v>0</v>
      </c>
      <c r="AE581" s="222">
        <f t="shared" si="1396"/>
        <v>0</v>
      </c>
      <c r="AF581" s="222">
        <f t="shared" si="1397"/>
        <v>0</v>
      </c>
      <c r="AG581" s="222">
        <f t="shared" si="1398"/>
        <v>0</v>
      </c>
      <c r="AH581" s="222">
        <f t="shared" si="1399"/>
        <v>0</v>
      </c>
      <c r="AI581" s="222">
        <f t="shared" si="1400"/>
        <v>0</v>
      </c>
      <c r="AJ581" s="222">
        <f t="shared" si="1401"/>
        <v>0</v>
      </c>
      <c r="AK581" s="222">
        <f t="shared" si="1402"/>
        <v>0</v>
      </c>
      <c r="AL581" s="222">
        <f t="shared" si="1403"/>
        <v>0</v>
      </c>
      <c r="AM581" s="222">
        <f t="shared" si="1404"/>
        <v>0</v>
      </c>
      <c r="AN581" s="222">
        <f t="shared" si="1405"/>
        <v>0</v>
      </c>
      <c r="AO581" s="222">
        <f t="shared" si="1406"/>
        <v>0</v>
      </c>
      <c r="AP581" s="222">
        <f t="shared" si="1407"/>
        <v>0</v>
      </c>
      <c r="AQ581" s="222">
        <f t="shared" si="1408"/>
        <v>0</v>
      </c>
      <c r="AR581" s="222">
        <f t="shared" si="1409"/>
        <v>0</v>
      </c>
      <c r="AS581" s="222">
        <f t="shared" si="1410"/>
        <v>0</v>
      </c>
      <c r="AT581" s="222">
        <f t="shared" si="1411"/>
        <v>0</v>
      </c>
      <c r="AU581" s="222">
        <f t="shared" si="1412"/>
        <v>0</v>
      </c>
      <c r="AV581" s="222">
        <f t="shared" si="1413"/>
        <v>0</v>
      </c>
      <c r="AW581" s="222">
        <f t="shared" si="1414"/>
        <v>0</v>
      </c>
      <c r="AX581" s="222">
        <f t="shared" si="1415"/>
        <v>0</v>
      </c>
      <c r="AY581" s="222">
        <f t="shared" si="1416"/>
        <v>0</v>
      </c>
      <c r="AZ581" s="222">
        <f t="shared" si="1417"/>
        <v>0</v>
      </c>
      <c r="BA581" s="222">
        <f t="shared" si="1418"/>
        <v>0</v>
      </c>
      <c r="BB581" s="222">
        <f t="shared" si="1419"/>
        <v>0</v>
      </c>
      <c r="BC581" s="222">
        <f t="shared" si="1420"/>
        <v>0</v>
      </c>
      <c r="BD581" s="222">
        <f t="shared" si="1421"/>
        <v>0</v>
      </c>
      <c r="BE581" s="222">
        <f t="shared" si="1422"/>
        <v>0</v>
      </c>
      <c r="BF581" s="222">
        <f t="shared" si="1423"/>
        <v>0</v>
      </c>
      <c r="BG581" s="222">
        <f t="shared" si="1424"/>
        <v>0</v>
      </c>
      <c r="BH581" s="222">
        <f t="shared" si="1425"/>
        <v>0</v>
      </c>
      <c r="BI581" s="222">
        <f t="shared" si="1426"/>
        <v>0</v>
      </c>
      <c r="BJ581" s="222">
        <f t="shared" si="1427"/>
        <v>0</v>
      </c>
      <c r="BK581" s="222">
        <f t="shared" si="1428"/>
        <v>0</v>
      </c>
      <c r="BL581" s="222">
        <f t="shared" si="1429"/>
        <v>0</v>
      </c>
      <c r="BM581" s="222">
        <f t="shared" si="1430"/>
        <v>0</v>
      </c>
      <c r="BN581" s="222">
        <f t="shared" si="1431"/>
        <v>0</v>
      </c>
      <c r="BO581" s="222">
        <f t="shared" si="1432"/>
        <v>0</v>
      </c>
      <c r="BP581" s="222">
        <f t="shared" si="1433"/>
        <v>0</v>
      </c>
      <c r="BQ581" s="222">
        <f t="shared" si="1434"/>
        <v>0</v>
      </c>
      <c r="BR581" s="222">
        <f t="shared" si="1435"/>
        <v>0</v>
      </c>
      <c r="BS581" s="222">
        <f t="shared" si="1436"/>
        <v>0</v>
      </c>
      <c r="BT581" s="222">
        <f t="shared" si="1437"/>
        <v>0</v>
      </c>
      <c r="BU581" s="222">
        <f t="shared" si="1438"/>
        <v>0</v>
      </c>
      <c r="BV581" s="222">
        <f t="shared" si="1439"/>
        <v>0</v>
      </c>
      <c r="BW581" s="222">
        <f t="shared" si="1440"/>
        <v>0</v>
      </c>
      <c r="BX581" s="222">
        <f t="shared" si="1441"/>
        <v>0</v>
      </c>
      <c r="BY581" s="222">
        <f t="shared" si="1442"/>
        <v>0</v>
      </c>
      <c r="BZ581" s="222">
        <f t="shared" si="1443"/>
        <v>0</v>
      </c>
      <c r="CA581" s="222">
        <f t="shared" si="1444"/>
        <v>0</v>
      </c>
      <c r="CB581" s="222">
        <f t="shared" si="1445"/>
        <v>0</v>
      </c>
      <c r="CC581" s="222">
        <f t="shared" si="1446"/>
        <v>0</v>
      </c>
      <c r="CD581" s="222">
        <f t="shared" si="1447"/>
        <v>0</v>
      </c>
      <c r="CE581" s="222">
        <f t="shared" si="1448"/>
        <v>0</v>
      </c>
      <c r="CF581" s="222">
        <f t="shared" si="1449"/>
        <v>0</v>
      </c>
      <c r="CG581" s="222">
        <f t="shared" si="1450"/>
        <v>0</v>
      </c>
      <c r="CH581" s="222">
        <f t="shared" si="1451"/>
        <v>0</v>
      </c>
      <c r="CI581" s="222">
        <f t="shared" si="1452"/>
        <v>0</v>
      </c>
      <c r="CJ581" s="222">
        <f t="shared" si="1453"/>
        <v>0</v>
      </c>
      <c r="CK581" s="222">
        <f t="shared" si="1454"/>
        <v>0</v>
      </c>
      <c r="CL581" s="222">
        <f t="shared" si="1455"/>
        <v>0</v>
      </c>
      <c r="CM581" s="222">
        <f t="shared" si="1456"/>
        <v>0</v>
      </c>
      <c r="CN581" s="222">
        <f t="shared" si="1457"/>
        <v>0</v>
      </c>
      <c r="CO581" s="222">
        <f t="shared" si="1458"/>
        <v>0</v>
      </c>
      <c r="CP581" s="222">
        <f t="shared" si="1459"/>
        <v>0</v>
      </c>
      <c r="CQ581" s="222">
        <f t="shared" si="1460"/>
        <v>0</v>
      </c>
      <c r="CR581" s="222">
        <f t="shared" si="1461"/>
        <v>0</v>
      </c>
      <c r="CS581" s="222">
        <f t="shared" si="1462"/>
        <v>0</v>
      </c>
      <c r="CT581" s="222">
        <f t="shared" si="1463"/>
        <v>0</v>
      </c>
      <c r="CU581" s="222">
        <f t="shared" si="1464"/>
        <v>0</v>
      </c>
      <c r="CV581" s="222">
        <f t="shared" si="1465"/>
        <v>0</v>
      </c>
      <c r="CW581" s="222">
        <f t="shared" si="1466"/>
        <v>0</v>
      </c>
      <c r="CX581" s="222">
        <f t="shared" si="1467"/>
        <v>0</v>
      </c>
      <c r="CY581" s="222">
        <f t="shared" si="1468"/>
        <v>0</v>
      </c>
      <c r="CZ581" s="222">
        <f t="shared" si="1469"/>
        <v>0</v>
      </c>
      <c r="DA581" s="222">
        <f t="shared" si="1470"/>
        <v>0</v>
      </c>
      <c r="DB581" s="222">
        <f t="shared" si="1471"/>
        <v>0</v>
      </c>
      <c r="DC581" s="222">
        <f t="shared" si="1472"/>
        <v>0</v>
      </c>
      <c r="DD581" s="222">
        <f t="shared" si="1473"/>
        <v>0</v>
      </c>
      <c r="DE581" s="222">
        <f t="shared" si="1474"/>
        <v>0</v>
      </c>
      <c r="DF581" s="222">
        <f t="shared" si="1475"/>
        <v>0</v>
      </c>
      <c r="DG581" s="222">
        <f t="shared" si="1476"/>
        <v>0</v>
      </c>
      <c r="DH581" s="222">
        <f t="shared" si="1477"/>
        <v>0</v>
      </c>
      <c r="DI581" s="222">
        <f t="shared" si="1478"/>
        <v>0</v>
      </c>
      <c r="DJ581" s="222">
        <f t="shared" si="1479"/>
        <v>0</v>
      </c>
      <c r="DK581" s="222">
        <f t="shared" si="1480"/>
        <v>0</v>
      </c>
      <c r="DL581" s="222">
        <f t="shared" si="1481"/>
        <v>0</v>
      </c>
      <c r="DM581" s="222">
        <f t="shared" si="1482"/>
        <v>0</v>
      </c>
      <c r="DN581" s="222">
        <f t="shared" si="1483"/>
        <v>0</v>
      </c>
      <c r="DO581" s="222">
        <f t="shared" si="1484"/>
        <v>0</v>
      </c>
      <c r="DP581" s="222">
        <f t="shared" si="1485"/>
        <v>0</v>
      </c>
      <c r="DQ581" s="222">
        <f t="shared" si="1486"/>
        <v>0</v>
      </c>
      <c r="DR581" s="222">
        <f t="shared" si="1487"/>
        <v>0</v>
      </c>
      <c r="DS581" s="222">
        <f t="shared" si="1488"/>
        <v>0</v>
      </c>
      <c r="DT581" s="222">
        <f t="shared" si="1489"/>
        <v>0</v>
      </c>
      <c r="DU581" s="222">
        <f t="shared" si="1490"/>
        <v>0</v>
      </c>
      <c r="DV581" s="222">
        <f t="shared" si="1491"/>
        <v>0</v>
      </c>
      <c r="DW581" s="222">
        <f t="shared" si="1492"/>
        <v>0</v>
      </c>
      <c r="DX581" s="222">
        <f t="shared" si="1493"/>
        <v>0</v>
      </c>
      <c r="DY581" s="222">
        <f t="shared" si="1494"/>
        <v>0</v>
      </c>
      <c r="DZ581" s="222">
        <f t="shared" si="1495"/>
        <v>0</v>
      </c>
      <c r="EA581" s="222">
        <f t="shared" si="1496"/>
        <v>0</v>
      </c>
      <c r="EB581" s="222">
        <f t="shared" si="1497"/>
        <v>0</v>
      </c>
      <c r="EC581" s="222">
        <f t="shared" si="1498"/>
        <v>0</v>
      </c>
      <c r="ED581" s="222">
        <f t="shared" si="1499"/>
        <v>0</v>
      </c>
      <c r="EE581" s="222">
        <f t="shared" si="1500"/>
        <v>0</v>
      </c>
      <c r="EF581" s="222">
        <f t="shared" si="1501"/>
        <v>0</v>
      </c>
      <c r="EG581" s="222">
        <f t="shared" si="1502"/>
        <v>0</v>
      </c>
      <c r="EH581" s="222">
        <f t="shared" si="1503"/>
        <v>0</v>
      </c>
      <c r="EI581" s="222">
        <f t="shared" si="1504"/>
        <v>0</v>
      </c>
      <c r="EJ581" s="222">
        <f t="shared" si="1505"/>
        <v>0</v>
      </c>
      <c r="EK581" s="222">
        <f t="shared" si="1506"/>
        <v>0</v>
      </c>
      <c r="EL581" s="222">
        <f t="shared" si="1507"/>
        <v>0</v>
      </c>
      <c r="EM581" s="222">
        <f t="shared" si="1508"/>
        <v>0</v>
      </c>
      <c r="EN581" s="222">
        <f t="shared" si="1509"/>
        <v>0</v>
      </c>
      <c r="EO581" s="222">
        <f t="shared" si="1510"/>
        <v>0</v>
      </c>
      <c r="EP581" s="222">
        <f t="shared" si="1511"/>
        <v>0</v>
      </c>
      <c r="EQ581" s="222">
        <f t="shared" si="1512"/>
        <v>0</v>
      </c>
      <c r="ER581" s="222">
        <f t="shared" si="1513"/>
        <v>0</v>
      </c>
      <c r="ES581" s="222">
        <f t="shared" si="1514"/>
        <v>0</v>
      </c>
      <c r="ET581" s="222">
        <f t="shared" si="1515"/>
        <v>0</v>
      </c>
      <c r="EU581" s="222">
        <f t="shared" si="1516"/>
        <v>0</v>
      </c>
      <c r="EV581" s="222">
        <f t="shared" si="1517"/>
        <v>0</v>
      </c>
      <c r="EW581" s="222">
        <f t="shared" si="1518"/>
        <v>0</v>
      </c>
      <c r="EX581" s="222">
        <f t="shared" si="1519"/>
        <v>0</v>
      </c>
      <c r="EY581" s="222">
        <f t="shared" si="1520"/>
        <v>0</v>
      </c>
      <c r="EZ581" s="222">
        <f t="shared" si="1521"/>
        <v>0</v>
      </c>
      <c r="FA581" s="222">
        <f t="shared" si="1522"/>
        <v>0</v>
      </c>
      <c r="FB581" s="222">
        <f t="shared" si="1523"/>
        <v>0</v>
      </c>
      <c r="FC581" s="222">
        <f t="shared" si="1524"/>
        <v>0</v>
      </c>
      <c r="FD581" s="222">
        <f t="shared" si="1525"/>
        <v>0</v>
      </c>
      <c r="FE581" s="222">
        <f t="shared" si="1526"/>
        <v>0</v>
      </c>
      <c r="FF581" s="222">
        <f t="shared" si="1527"/>
        <v>0</v>
      </c>
      <c r="FG581" s="222">
        <f t="shared" si="1528"/>
        <v>0</v>
      </c>
      <c r="FH581" s="222">
        <f t="shared" si="1529"/>
        <v>0</v>
      </c>
      <c r="FI581" s="222">
        <f t="shared" si="1530"/>
        <v>0</v>
      </c>
      <c r="FJ581" s="222">
        <f t="shared" si="1531"/>
        <v>0</v>
      </c>
      <c r="FK581" s="222">
        <f t="shared" si="1532"/>
        <v>0</v>
      </c>
      <c r="FL581" s="222">
        <f t="shared" si="1533"/>
        <v>0</v>
      </c>
      <c r="FM581" s="222">
        <f t="shared" si="1534"/>
        <v>0</v>
      </c>
      <c r="FN581" s="222">
        <f t="shared" si="1535"/>
        <v>0</v>
      </c>
      <c r="FO581" s="222">
        <f t="shared" si="1536"/>
        <v>0</v>
      </c>
      <c r="FP581" s="222">
        <f t="shared" si="1537"/>
        <v>0</v>
      </c>
      <c r="FQ581" s="222">
        <f t="shared" si="1538"/>
        <v>0</v>
      </c>
      <c r="FR581" s="222">
        <f t="shared" si="1539"/>
        <v>0</v>
      </c>
      <c r="FS581" s="222">
        <f t="shared" si="1540"/>
        <v>0</v>
      </c>
      <c r="FT581" s="222">
        <f t="shared" si="1541"/>
        <v>0</v>
      </c>
      <c r="FU581" s="222">
        <f t="shared" si="1542"/>
        <v>0</v>
      </c>
      <c r="FV581" s="222">
        <f t="shared" si="1543"/>
        <v>0</v>
      </c>
      <c r="FW581" s="222">
        <f t="shared" si="1544"/>
        <v>0</v>
      </c>
      <c r="FX581" s="222">
        <f t="shared" si="1545"/>
        <v>0</v>
      </c>
      <c r="FY581" s="222">
        <f t="shared" si="1546"/>
        <v>0</v>
      </c>
      <c r="FZ581" s="222">
        <f t="shared" si="1547"/>
        <v>0</v>
      </c>
      <c r="GA581" s="222">
        <f t="shared" si="1548"/>
        <v>0</v>
      </c>
      <c r="GB581" s="222">
        <f t="shared" si="1549"/>
        <v>0</v>
      </c>
      <c r="GC581" s="222">
        <f t="shared" si="1550"/>
        <v>0</v>
      </c>
      <c r="GD581" s="222">
        <f t="shared" si="1551"/>
        <v>0</v>
      </c>
      <c r="GE581" s="222">
        <f t="shared" si="1552"/>
        <v>0</v>
      </c>
      <c r="GF581" s="222">
        <f t="shared" si="1553"/>
        <v>0</v>
      </c>
      <c r="GG581" s="222">
        <f t="shared" si="1554"/>
        <v>0</v>
      </c>
      <c r="GH581" s="222">
        <f t="shared" si="1555"/>
        <v>0</v>
      </c>
      <c r="GI581" s="222">
        <f t="shared" si="1556"/>
        <v>0</v>
      </c>
      <c r="GJ581" s="222">
        <f t="shared" si="1557"/>
        <v>0</v>
      </c>
      <c r="GK581" s="222">
        <f t="shared" si="1558"/>
        <v>0</v>
      </c>
      <c r="GL581" s="222">
        <f t="shared" si="1559"/>
        <v>0</v>
      </c>
      <c r="GM581" s="222">
        <f t="shared" si="1560"/>
        <v>0</v>
      </c>
      <c r="GN581" s="222">
        <f t="shared" si="1561"/>
        <v>0</v>
      </c>
      <c r="GO581" s="222">
        <f t="shared" si="1562"/>
        <v>0</v>
      </c>
      <c r="GP581" s="222">
        <f t="shared" si="1563"/>
        <v>0</v>
      </c>
      <c r="GQ581" s="222">
        <f t="shared" si="1564"/>
        <v>0</v>
      </c>
      <c r="GR581" s="222">
        <f t="shared" si="1565"/>
        <v>0</v>
      </c>
      <c r="GS581" s="222">
        <f t="shared" si="1566"/>
        <v>0</v>
      </c>
      <c r="GT581" s="222">
        <f t="shared" si="1567"/>
        <v>0</v>
      </c>
      <c r="GU581" s="222">
        <f t="shared" si="1568"/>
        <v>0</v>
      </c>
      <c r="GV581" s="222">
        <f t="shared" si="1569"/>
        <v>0</v>
      </c>
      <c r="GW581" s="222">
        <f t="shared" si="1570"/>
        <v>0</v>
      </c>
      <c r="GX581" s="222">
        <f t="shared" si="1571"/>
        <v>0</v>
      </c>
      <c r="GY581" s="222">
        <f t="shared" si="1572"/>
        <v>0</v>
      </c>
      <c r="GZ581" s="222">
        <f t="shared" si="1573"/>
        <v>0</v>
      </c>
      <c r="HA581" s="222">
        <f t="shared" si="1574"/>
        <v>0</v>
      </c>
      <c r="HB581" s="222">
        <f t="shared" si="1575"/>
        <v>0</v>
      </c>
      <c r="HC581" s="222">
        <f t="shared" si="1576"/>
        <v>0</v>
      </c>
      <c r="HD581" s="222">
        <f t="shared" si="1577"/>
        <v>0</v>
      </c>
      <c r="HE581" s="222">
        <f t="shared" si="1578"/>
        <v>0</v>
      </c>
      <c r="HF581" s="222">
        <f t="shared" si="1579"/>
        <v>0</v>
      </c>
      <c r="HG581" s="222">
        <f t="shared" si="1580"/>
        <v>0</v>
      </c>
      <c r="HH581" s="222">
        <f t="shared" si="1581"/>
        <v>0</v>
      </c>
      <c r="HI581" s="222">
        <f t="shared" si="1582"/>
        <v>0</v>
      </c>
      <c r="HJ581" s="222">
        <f t="shared" si="1583"/>
        <v>0</v>
      </c>
      <c r="HK581" s="222">
        <f t="shared" si="1584"/>
        <v>0</v>
      </c>
      <c r="HL581" s="222">
        <f t="shared" si="1585"/>
        <v>0</v>
      </c>
      <c r="HM581" s="222">
        <f t="shared" si="1586"/>
        <v>0</v>
      </c>
      <c r="HN581" s="222">
        <f t="shared" si="1587"/>
        <v>0</v>
      </c>
      <c r="HO581" s="222">
        <f t="shared" si="1588"/>
        <v>0</v>
      </c>
      <c r="HP581" s="222">
        <f t="shared" si="1589"/>
        <v>0</v>
      </c>
      <c r="HQ581" s="222">
        <f t="shared" si="1590"/>
        <v>0</v>
      </c>
      <c r="HR581" s="222">
        <f t="shared" si="1591"/>
        <v>0</v>
      </c>
      <c r="HS581" s="222">
        <f t="shared" si="1592"/>
        <v>0</v>
      </c>
      <c r="HT581" s="222">
        <f t="shared" si="1593"/>
        <v>0</v>
      </c>
      <c r="HU581" s="222">
        <f t="shared" si="1594"/>
        <v>0</v>
      </c>
      <c r="HV581" s="222">
        <f t="shared" si="1595"/>
        <v>0</v>
      </c>
      <c r="HW581" s="222">
        <f t="shared" si="1596"/>
        <v>0</v>
      </c>
      <c r="HX581" s="222">
        <f t="shared" si="1597"/>
        <v>0</v>
      </c>
      <c r="HY581" s="222">
        <f t="shared" si="1598"/>
        <v>0</v>
      </c>
      <c r="HZ581" s="222">
        <f t="shared" si="1599"/>
        <v>0</v>
      </c>
      <c r="IA581" s="222">
        <f t="shared" si="1600"/>
        <v>0</v>
      </c>
      <c r="IB581" s="222">
        <f t="shared" si="1601"/>
        <v>0</v>
      </c>
      <c r="IC581" s="222">
        <f t="shared" si="1602"/>
        <v>0</v>
      </c>
      <c r="ID581" s="222">
        <f t="shared" si="1603"/>
        <v>0</v>
      </c>
      <c r="IE581" s="222">
        <f t="shared" si="1604"/>
        <v>0</v>
      </c>
      <c r="IF581" s="222">
        <f t="shared" si="1605"/>
        <v>0</v>
      </c>
      <c r="IG581" s="222">
        <f t="shared" si="1606"/>
        <v>0</v>
      </c>
      <c r="IH581" s="222">
        <f t="shared" si="1607"/>
        <v>0</v>
      </c>
      <c r="II581" s="222">
        <f t="shared" si="1608"/>
        <v>0</v>
      </c>
      <c r="IJ581" s="222">
        <f t="shared" si="1609"/>
        <v>0</v>
      </c>
      <c r="IK581" s="222">
        <f t="shared" si="1610"/>
        <v>0</v>
      </c>
      <c r="IL581" s="222">
        <f t="shared" si="1611"/>
        <v>0</v>
      </c>
      <c r="IM581" s="222">
        <f t="shared" si="1612"/>
        <v>0</v>
      </c>
      <c r="IN581" s="222">
        <f t="shared" si="1613"/>
        <v>0</v>
      </c>
      <c r="IO581" s="222">
        <f t="shared" si="1614"/>
        <v>0</v>
      </c>
      <c r="IP581" s="222">
        <f t="shared" si="1615"/>
        <v>0</v>
      </c>
      <c r="IQ581" s="222">
        <f t="shared" si="1616"/>
        <v>0</v>
      </c>
      <c r="IR581" s="222">
        <f t="shared" si="1617"/>
        <v>0</v>
      </c>
      <c r="IS581" s="222">
        <f t="shared" si="1618"/>
        <v>0</v>
      </c>
      <c r="IT581" s="222">
        <f t="shared" si="1619"/>
        <v>0</v>
      </c>
      <c r="IU581" s="222">
        <f t="shared" si="1620"/>
        <v>0</v>
      </c>
      <c r="IV581" s="222">
        <f t="shared" si="1621"/>
        <v>0</v>
      </c>
      <c r="IW581" s="222">
        <f t="shared" si="1622"/>
        <v>0</v>
      </c>
      <c r="IX581" s="222">
        <f t="shared" si="1623"/>
        <v>0</v>
      </c>
      <c r="IY581" s="222">
        <f t="shared" si="1624"/>
        <v>0</v>
      </c>
      <c r="IZ581" s="222">
        <f t="shared" si="1625"/>
        <v>0</v>
      </c>
      <c r="JA581" s="222">
        <f t="shared" si="1626"/>
        <v>0</v>
      </c>
      <c r="JB581" s="222">
        <f t="shared" si="1627"/>
        <v>0</v>
      </c>
    </row>
    <row r="582" spans="2:262">
      <c r="B582" s="230">
        <v>221</v>
      </c>
      <c r="C582" s="229">
        <f t="shared" si="1628"/>
        <v>4.3164062499999939E-3</v>
      </c>
      <c r="D582" s="226">
        <f t="shared" ca="1" si="1371"/>
        <v>17.999999999916756</v>
      </c>
      <c r="E582" s="225">
        <f ca="1">HS361</f>
        <v>-8.3242402896555248E-11</v>
      </c>
      <c r="F582" s="224">
        <v>221</v>
      </c>
      <c r="G582" s="222">
        <f t="shared" si="1372"/>
        <v>0</v>
      </c>
      <c r="H582" s="222">
        <f t="shared" si="1373"/>
        <v>0</v>
      </c>
      <c r="I582" s="222">
        <f t="shared" si="1374"/>
        <v>0</v>
      </c>
      <c r="J582" s="222">
        <f t="shared" si="1375"/>
        <v>0</v>
      </c>
      <c r="K582" s="222">
        <f t="shared" si="1376"/>
        <v>0</v>
      </c>
      <c r="L582" s="222">
        <f t="shared" si="1377"/>
        <v>0</v>
      </c>
      <c r="M582" s="222">
        <f t="shared" si="1378"/>
        <v>0</v>
      </c>
      <c r="N582" s="222">
        <f t="shared" si="1379"/>
        <v>0</v>
      </c>
      <c r="O582" s="222">
        <f t="shared" si="1380"/>
        <v>0</v>
      </c>
      <c r="P582" s="222">
        <f t="shared" si="1381"/>
        <v>0</v>
      </c>
      <c r="Q582" s="222">
        <f t="shared" si="1382"/>
        <v>0</v>
      </c>
      <c r="R582" s="222">
        <f t="shared" si="1383"/>
        <v>0</v>
      </c>
      <c r="S582" s="222">
        <f t="shared" si="1384"/>
        <v>0</v>
      </c>
      <c r="T582" s="222">
        <f t="shared" si="1385"/>
        <v>0</v>
      </c>
      <c r="U582" s="222">
        <f t="shared" si="1386"/>
        <v>0</v>
      </c>
      <c r="V582" s="222">
        <f t="shared" si="1387"/>
        <v>0</v>
      </c>
      <c r="W582" s="222">
        <f t="shared" si="1388"/>
        <v>0</v>
      </c>
      <c r="X582" s="222">
        <f t="shared" si="1389"/>
        <v>0</v>
      </c>
      <c r="Y582" s="222">
        <f t="shared" si="1390"/>
        <v>0</v>
      </c>
      <c r="Z582" s="222">
        <f t="shared" si="1391"/>
        <v>0</v>
      </c>
      <c r="AA582" s="222">
        <f t="shared" si="1392"/>
        <v>0</v>
      </c>
      <c r="AB582" s="222">
        <f t="shared" si="1393"/>
        <v>0</v>
      </c>
      <c r="AC582" s="222">
        <f t="shared" si="1394"/>
        <v>0</v>
      </c>
      <c r="AD582" s="222">
        <f t="shared" si="1395"/>
        <v>0</v>
      </c>
      <c r="AE582" s="222">
        <f t="shared" si="1396"/>
        <v>0</v>
      </c>
      <c r="AF582" s="222">
        <f t="shared" si="1397"/>
        <v>0</v>
      </c>
      <c r="AG582" s="222">
        <f t="shared" si="1398"/>
        <v>0</v>
      </c>
      <c r="AH582" s="222">
        <f t="shared" si="1399"/>
        <v>0</v>
      </c>
      <c r="AI582" s="222">
        <f t="shared" si="1400"/>
        <v>0</v>
      </c>
      <c r="AJ582" s="222">
        <f t="shared" si="1401"/>
        <v>0</v>
      </c>
      <c r="AK582" s="222">
        <f t="shared" si="1402"/>
        <v>0</v>
      </c>
      <c r="AL582" s="222">
        <f t="shared" si="1403"/>
        <v>0</v>
      </c>
      <c r="AM582" s="222">
        <f t="shared" si="1404"/>
        <v>0</v>
      </c>
      <c r="AN582" s="222">
        <f t="shared" si="1405"/>
        <v>0</v>
      </c>
      <c r="AO582" s="222">
        <f t="shared" si="1406"/>
        <v>0</v>
      </c>
      <c r="AP582" s="222">
        <f t="shared" si="1407"/>
        <v>0</v>
      </c>
      <c r="AQ582" s="222">
        <f t="shared" si="1408"/>
        <v>0</v>
      </c>
      <c r="AR582" s="222">
        <f t="shared" si="1409"/>
        <v>0</v>
      </c>
      <c r="AS582" s="222">
        <f t="shared" si="1410"/>
        <v>0</v>
      </c>
      <c r="AT582" s="222">
        <f t="shared" si="1411"/>
        <v>0</v>
      </c>
      <c r="AU582" s="222">
        <f t="shared" si="1412"/>
        <v>0</v>
      </c>
      <c r="AV582" s="222">
        <f t="shared" si="1413"/>
        <v>0</v>
      </c>
      <c r="AW582" s="222">
        <f t="shared" si="1414"/>
        <v>0</v>
      </c>
      <c r="AX582" s="222">
        <f t="shared" si="1415"/>
        <v>0</v>
      </c>
      <c r="AY582" s="222">
        <f t="shared" si="1416"/>
        <v>0</v>
      </c>
      <c r="AZ582" s="222">
        <f t="shared" si="1417"/>
        <v>0</v>
      </c>
      <c r="BA582" s="222">
        <f t="shared" si="1418"/>
        <v>0</v>
      </c>
      <c r="BB582" s="222">
        <f t="shared" si="1419"/>
        <v>0</v>
      </c>
      <c r="BC582" s="222">
        <f t="shared" si="1420"/>
        <v>0</v>
      </c>
      <c r="BD582" s="222">
        <f t="shared" si="1421"/>
        <v>0</v>
      </c>
      <c r="BE582" s="222">
        <f t="shared" si="1422"/>
        <v>0</v>
      </c>
      <c r="BF582" s="222">
        <f t="shared" si="1423"/>
        <v>0</v>
      </c>
      <c r="BG582" s="222">
        <f t="shared" si="1424"/>
        <v>0</v>
      </c>
      <c r="BH582" s="222">
        <f t="shared" si="1425"/>
        <v>0</v>
      </c>
      <c r="BI582" s="222">
        <f t="shared" si="1426"/>
        <v>0</v>
      </c>
      <c r="BJ582" s="222">
        <f t="shared" si="1427"/>
        <v>0</v>
      </c>
      <c r="BK582" s="222">
        <f t="shared" si="1428"/>
        <v>0</v>
      </c>
      <c r="BL582" s="222">
        <f t="shared" si="1429"/>
        <v>0</v>
      </c>
      <c r="BM582" s="222">
        <f t="shared" si="1430"/>
        <v>0</v>
      </c>
      <c r="BN582" s="222">
        <f t="shared" si="1431"/>
        <v>0</v>
      </c>
      <c r="BO582" s="222">
        <f t="shared" si="1432"/>
        <v>0</v>
      </c>
      <c r="BP582" s="222">
        <f t="shared" si="1433"/>
        <v>0</v>
      </c>
      <c r="BQ582" s="222">
        <f t="shared" si="1434"/>
        <v>0</v>
      </c>
      <c r="BR582" s="222">
        <f t="shared" si="1435"/>
        <v>0</v>
      </c>
      <c r="BS582" s="222">
        <f t="shared" si="1436"/>
        <v>0</v>
      </c>
      <c r="BT582" s="222">
        <f t="shared" si="1437"/>
        <v>0</v>
      </c>
      <c r="BU582" s="222">
        <f t="shared" si="1438"/>
        <v>0</v>
      </c>
      <c r="BV582" s="222">
        <f t="shared" si="1439"/>
        <v>0</v>
      </c>
      <c r="BW582" s="222">
        <f t="shared" si="1440"/>
        <v>0</v>
      </c>
      <c r="BX582" s="222">
        <f t="shared" si="1441"/>
        <v>0</v>
      </c>
      <c r="BY582" s="222">
        <f t="shared" si="1442"/>
        <v>0</v>
      </c>
      <c r="BZ582" s="222">
        <f t="shared" si="1443"/>
        <v>0</v>
      </c>
      <c r="CA582" s="222">
        <f t="shared" si="1444"/>
        <v>0</v>
      </c>
      <c r="CB582" s="222">
        <f t="shared" si="1445"/>
        <v>0</v>
      </c>
      <c r="CC582" s="222">
        <f t="shared" si="1446"/>
        <v>0</v>
      </c>
      <c r="CD582" s="222">
        <f t="shared" si="1447"/>
        <v>0</v>
      </c>
      <c r="CE582" s="222">
        <f t="shared" si="1448"/>
        <v>0</v>
      </c>
      <c r="CF582" s="222">
        <f t="shared" si="1449"/>
        <v>0</v>
      </c>
      <c r="CG582" s="222">
        <f t="shared" si="1450"/>
        <v>0</v>
      </c>
      <c r="CH582" s="222">
        <f t="shared" si="1451"/>
        <v>0</v>
      </c>
      <c r="CI582" s="222">
        <f t="shared" si="1452"/>
        <v>0</v>
      </c>
      <c r="CJ582" s="222">
        <f t="shared" si="1453"/>
        <v>0</v>
      </c>
      <c r="CK582" s="222">
        <f t="shared" si="1454"/>
        <v>0</v>
      </c>
      <c r="CL582" s="222">
        <f t="shared" si="1455"/>
        <v>0</v>
      </c>
      <c r="CM582" s="222">
        <f t="shared" si="1456"/>
        <v>0</v>
      </c>
      <c r="CN582" s="222">
        <f t="shared" si="1457"/>
        <v>0</v>
      </c>
      <c r="CO582" s="222">
        <f t="shared" si="1458"/>
        <v>0</v>
      </c>
      <c r="CP582" s="222">
        <f t="shared" si="1459"/>
        <v>0</v>
      </c>
      <c r="CQ582" s="222">
        <f t="shared" si="1460"/>
        <v>0</v>
      </c>
      <c r="CR582" s="222">
        <f t="shared" si="1461"/>
        <v>0</v>
      </c>
      <c r="CS582" s="222">
        <f t="shared" si="1462"/>
        <v>0</v>
      </c>
      <c r="CT582" s="222">
        <f t="shared" si="1463"/>
        <v>0</v>
      </c>
      <c r="CU582" s="222">
        <f t="shared" si="1464"/>
        <v>0</v>
      </c>
      <c r="CV582" s="222">
        <f t="shared" si="1465"/>
        <v>0</v>
      </c>
      <c r="CW582" s="222">
        <f t="shared" si="1466"/>
        <v>0</v>
      </c>
      <c r="CX582" s="222">
        <f t="shared" si="1467"/>
        <v>0</v>
      </c>
      <c r="CY582" s="222">
        <f t="shared" si="1468"/>
        <v>0</v>
      </c>
      <c r="CZ582" s="222">
        <f t="shared" si="1469"/>
        <v>0</v>
      </c>
      <c r="DA582" s="222">
        <f t="shared" si="1470"/>
        <v>0</v>
      </c>
      <c r="DB582" s="222">
        <f t="shared" si="1471"/>
        <v>0</v>
      </c>
      <c r="DC582" s="222">
        <f t="shared" si="1472"/>
        <v>0</v>
      </c>
      <c r="DD582" s="222">
        <f t="shared" si="1473"/>
        <v>0</v>
      </c>
      <c r="DE582" s="222">
        <f t="shared" si="1474"/>
        <v>0</v>
      </c>
      <c r="DF582" s="222">
        <f t="shared" si="1475"/>
        <v>0</v>
      </c>
      <c r="DG582" s="222">
        <f t="shared" si="1476"/>
        <v>0</v>
      </c>
      <c r="DH582" s="222">
        <f t="shared" si="1477"/>
        <v>0</v>
      </c>
      <c r="DI582" s="222">
        <f t="shared" si="1478"/>
        <v>0</v>
      </c>
      <c r="DJ582" s="222">
        <f t="shared" si="1479"/>
        <v>0</v>
      </c>
      <c r="DK582" s="222">
        <f t="shared" si="1480"/>
        <v>0</v>
      </c>
      <c r="DL582" s="222">
        <f t="shared" si="1481"/>
        <v>0</v>
      </c>
      <c r="DM582" s="222">
        <f t="shared" si="1482"/>
        <v>0</v>
      </c>
      <c r="DN582" s="222">
        <f t="shared" si="1483"/>
        <v>0</v>
      </c>
      <c r="DO582" s="222">
        <f t="shared" si="1484"/>
        <v>0</v>
      </c>
      <c r="DP582" s="222">
        <f t="shared" si="1485"/>
        <v>0</v>
      </c>
      <c r="DQ582" s="222">
        <f t="shared" si="1486"/>
        <v>0</v>
      </c>
      <c r="DR582" s="222">
        <f t="shared" si="1487"/>
        <v>0</v>
      </c>
      <c r="DS582" s="222">
        <f t="shared" si="1488"/>
        <v>0</v>
      </c>
      <c r="DT582" s="222">
        <f t="shared" si="1489"/>
        <v>0</v>
      </c>
      <c r="DU582" s="222">
        <f t="shared" si="1490"/>
        <v>0</v>
      </c>
      <c r="DV582" s="222">
        <f t="shared" si="1491"/>
        <v>0</v>
      </c>
      <c r="DW582" s="222">
        <f t="shared" si="1492"/>
        <v>0</v>
      </c>
      <c r="DX582" s="222">
        <f t="shared" si="1493"/>
        <v>0</v>
      </c>
      <c r="DY582" s="222">
        <f t="shared" si="1494"/>
        <v>0</v>
      </c>
      <c r="DZ582" s="222">
        <f t="shared" si="1495"/>
        <v>0</v>
      </c>
      <c r="EA582" s="222">
        <f t="shared" si="1496"/>
        <v>0</v>
      </c>
      <c r="EB582" s="222">
        <f t="shared" si="1497"/>
        <v>0</v>
      </c>
      <c r="EC582" s="222">
        <f t="shared" si="1498"/>
        <v>0</v>
      </c>
      <c r="ED582" s="222">
        <f t="shared" si="1499"/>
        <v>0</v>
      </c>
      <c r="EE582" s="222">
        <f t="shared" si="1500"/>
        <v>0</v>
      </c>
      <c r="EF582" s="222">
        <f t="shared" si="1501"/>
        <v>0</v>
      </c>
      <c r="EG582" s="222">
        <f t="shared" si="1502"/>
        <v>0</v>
      </c>
      <c r="EH582" s="222">
        <f t="shared" si="1503"/>
        <v>0</v>
      </c>
      <c r="EI582" s="222">
        <f t="shared" si="1504"/>
        <v>0</v>
      </c>
      <c r="EJ582" s="222">
        <f t="shared" si="1505"/>
        <v>0</v>
      </c>
      <c r="EK582" s="222">
        <f t="shared" si="1506"/>
        <v>0</v>
      </c>
      <c r="EL582" s="222">
        <f t="shared" si="1507"/>
        <v>0</v>
      </c>
      <c r="EM582" s="222">
        <f t="shared" si="1508"/>
        <v>0</v>
      </c>
      <c r="EN582" s="222">
        <f t="shared" si="1509"/>
        <v>0</v>
      </c>
      <c r="EO582" s="222">
        <f t="shared" si="1510"/>
        <v>0</v>
      </c>
      <c r="EP582" s="222">
        <f t="shared" si="1511"/>
        <v>0</v>
      </c>
      <c r="EQ582" s="222">
        <f t="shared" si="1512"/>
        <v>0</v>
      </c>
      <c r="ER582" s="222">
        <f t="shared" si="1513"/>
        <v>0</v>
      </c>
      <c r="ES582" s="222">
        <f t="shared" si="1514"/>
        <v>0</v>
      </c>
      <c r="ET582" s="222">
        <f t="shared" si="1515"/>
        <v>0</v>
      </c>
      <c r="EU582" s="222">
        <f t="shared" si="1516"/>
        <v>0</v>
      </c>
      <c r="EV582" s="222">
        <f t="shared" si="1517"/>
        <v>0</v>
      </c>
      <c r="EW582" s="222">
        <f t="shared" si="1518"/>
        <v>0</v>
      </c>
      <c r="EX582" s="222">
        <f t="shared" si="1519"/>
        <v>0</v>
      </c>
      <c r="EY582" s="222">
        <f t="shared" si="1520"/>
        <v>0</v>
      </c>
      <c r="EZ582" s="222">
        <f t="shared" si="1521"/>
        <v>0</v>
      </c>
      <c r="FA582" s="222">
        <f t="shared" si="1522"/>
        <v>0</v>
      </c>
      <c r="FB582" s="222">
        <f t="shared" si="1523"/>
        <v>0</v>
      </c>
      <c r="FC582" s="222">
        <f t="shared" si="1524"/>
        <v>0</v>
      </c>
      <c r="FD582" s="222">
        <f t="shared" si="1525"/>
        <v>0</v>
      </c>
      <c r="FE582" s="222">
        <f t="shared" si="1526"/>
        <v>0</v>
      </c>
      <c r="FF582" s="222">
        <f t="shared" si="1527"/>
        <v>0</v>
      </c>
      <c r="FG582" s="222">
        <f t="shared" si="1528"/>
        <v>0</v>
      </c>
      <c r="FH582" s="222">
        <f t="shared" si="1529"/>
        <v>0</v>
      </c>
      <c r="FI582" s="222">
        <f t="shared" si="1530"/>
        <v>0</v>
      </c>
      <c r="FJ582" s="222">
        <f t="shared" si="1531"/>
        <v>0</v>
      </c>
      <c r="FK582" s="222">
        <f t="shared" si="1532"/>
        <v>0</v>
      </c>
      <c r="FL582" s="222">
        <f t="shared" si="1533"/>
        <v>0</v>
      </c>
      <c r="FM582" s="222">
        <f t="shared" si="1534"/>
        <v>0</v>
      </c>
      <c r="FN582" s="222">
        <f t="shared" si="1535"/>
        <v>0</v>
      </c>
      <c r="FO582" s="222">
        <f t="shared" si="1536"/>
        <v>0</v>
      </c>
      <c r="FP582" s="222">
        <f t="shared" si="1537"/>
        <v>0</v>
      </c>
      <c r="FQ582" s="222">
        <f t="shared" si="1538"/>
        <v>0</v>
      </c>
      <c r="FR582" s="222">
        <f t="shared" si="1539"/>
        <v>0</v>
      </c>
      <c r="FS582" s="222">
        <f t="shared" si="1540"/>
        <v>0</v>
      </c>
      <c r="FT582" s="222">
        <f t="shared" si="1541"/>
        <v>0</v>
      </c>
      <c r="FU582" s="222">
        <f t="shared" si="1542"/>
        <v>0</v>
      </c>
      <c r="FV582" s="222">
        <f t="shared" si="1543"/>
        <v>0</v>
      </c>
      <c r="FW582" s="222">
        <f t="shared" si="1544"/>
        <v>0</v>
      </c>
      <c r="FX582" s="222">
        <f t="shared" si="1545"/>
        <v>0</v>
      </c>
      <c r="FY582" s="222">
        <f t="shared" si="1546"/>
        <v>0</v>
      </c>
      <c r="FZ582" s="222">
        <f t="shared" si="1547"/>
        <v>0</v>
      </c>
      <c r="GA582" s="222">
        <f t="shared" si="1548"/>
        <v>0</v>
      </c>
      <c r="GB582" s="222">
        <f t="shared" si="1549"/>
        <v>0</v>
      </c>
      <c r="GC582" s="222">
        <f t="shared" si="1550"/>
        <v>0</v>
      </c>
      <c r="GD582" s="222">
        <f t="shared" si="1551"/>
        <v>0</v>
      </c>
      <c r="GE582" s="222">
        <f t="shared" si="1552"/>
        <v>0</v>
      </c>
      <c r="GF582" s="222">
        <f t="shared" si="1553"/>
        <v>0</v>
      </c>
      <c r="GG582" s="222">
        <f t="shared" si="1554"/>
        <v>0</v>
      </c>
      <c r="GH582" s="222">
        <f t="shared" si="1555"/>
        <v>0</v>
      </c>
      <c r="GI582" s="222">
        <f t="shared" si="1556"/>
        <v>0</v>
      </c>
      <c r="GJ582" s="222">
        <f t="shared" si="1557"/>
        <v>0</v>
      </c>
      <c r="GK582" s="222">
        <f t="shared" si="1558"/>
        <v>0</v>
      </c>
      <c r="GL582" s="222">
        <f t="shared" si="1559"/>
        <v>0</v>
      </c>
      <c r="GM582" s="222">
        <f t="shared" si="1560"/>
        <v>0</v>
      </c>
      <c r="GN582" s="222">
        <f t="shared" si="1561"/>
        <v>0</v>
      </c>
      <c r="GO582" s="222">
        <f t="shared" si="1562"/>
        <v>0</v>
      </c>
      <c r="GP582" s="222">
        <f t="shared" si="1563"/>
        <v>0</v>
      </c>
      <c r="GQ582" s="222">
        <f t="shared" si="1564"/>
        <v>0</v>
      </c>
      <c r="GR582" s="222">
        <f t="shared" si="1565"/>
        <v>0</v>
      </c>
      <c r="GS582" s="222">
        <f t="shared" si="1566"/>
        <v>0</v>
      </c>
      <c r="GT582" s="222">
        <f t="shared" si="1567"/>
        <v>0</v>
      </c>
      <c r="GU582" s="222">
        <f t="shared" si="1568"/>
        <v>0</v>
      </c>
      <c r="GV582" s="222">
        <f t="shared" si="1569"/>
        <v>0</v>
      </c>
      <c r="GW582" s="222">
        <f t="shared" si="1570"/>
        <v>0</v>
      </c>
      <c r="GX582" s="222">
        <f t="shared" si="1571"/>
        <v>0</v>
      </c>
      <c r="GY582" s="222">
        <f t="shared" si="1572"/>
        <v>0</v>
      </c>
      <c r="GZ582" s="222">
        <f t="shared" si="1573"/>
        <v>0</v>
      </c>
      <c r="HA582" s="222">
        <f t="shared" si="1574"/>
        <v>0</v>
      </c>
      <c r="HB582" s="222">
        <f t="shared" si="1575"/>
        <v>0</v>
      </c>
      <c r="HC582" s="222">
        <f t="shared" si="1576"/>
        <v>0</v>
      </c>
      <c r="HD582" s="222">
        <f t="shared" si="1577"/>
        <v>0</v>
      </c>
      <c r="HE582" s="222">
        <f t="shared" si="1578"/>
        <v>0</v>
      </c>
      <c r="HF582" s="222">
        <f t="shared" si="1579"/>
        <v>0</v>
      </c>
      <c r="HG582" s="222">
        <f t="shared" si="1580"/>
        <v>0</v>
      </c>
      <c r="HH582" s="222">
        <f t="shared" si="1581"/>
        <v>0</v>
      </c>
      <c r="HI582" s="222">
        <f t="shared" si="1582"/>
        <v>0</v>
      </c>
      <c r="HJ582" s="222">
        <f t="shared" si="1583"/>
        <v>0</v>
      </c>
      <c r="HK582" s="222">
        <f t="shared" si="1584"/>
        <v>0</v>
      </c>
      <c r="HL582" s="222">
        <f t="shared" si="1585"/>
        <v>0</v>
      </c>
      <c r="HM582" s="222">
        <f t="shared" si="1586"/>
        <v>0</v>
      </c>
      <c r="HN582" s="222">
        <f t="shared" si="1587"/>
        <v>0</v>
      </c>
      <c r="HO582" s="222">
        <f t="shared" si="1588"/>
        <v>0</v>
      </c>
      <c r="HP582" s="222">
        <f t="shared" si="1589"/>
        <v>0</v>
      </c>
      <c r="HQ582" s="222">
        <f t="shared" si="1590"/>
        <v>0</v>
      </c>
      <c r="HR582" s="222">
        <f t="shared" si="1591"/>
        <v>0</v>
      </c>
      <c r="HS582" s="222">
        <f t="shared" si="1592"/>
        <v>0</v>
      </c>
      <c r="HT582" s="222">
        <f t="shared" si="1593"/>
        <v>0</v>
      </c>
      <c r="HU582" s="222">
        <f t="shared" si="1594"/>
        <v>0</v>
      </c>
      <c r="HV582" s="222">
        <f t="shared" si="1595"/>
        <v>0</v>
      </c>
      <c r="HW582" s="222">
        <f t="shared" si="1596"/>
        <v>0</v>
      </c>
      <c r="HX582" s="222">
        <f t="shared" si="1597"/>
        <v>0</v>
      </c>
      <c r="HY582" s="222">
        <f t="shared" si="1598"/>
        <v>0</v>
      </c>
      <c r="HZ582" s="222">
        <f t="shared" si="1599"/>
        <v>0</v>
      </c>
      <c r="IA582" s="222">
        <f t="shared" si="1600"/>
        <v>0</v>
      </c>
      <c r="IB582" s="222">
        <f t="shared" si="1601"/>
        <v>0</v>
      </c>
      <c r="IC582" s="222">
        <f t="shared" si="1602"/>
        <v>0</v>
      </c>
      <c r="ID582" s="222">
        <f t="shared" si="1603"/>
        <v>0</v>
      </c>
      <c r="IE582" s="222">
        <f t="shared" si="1604"/>
        <v>0</v>
      </c>
      <c r="IF582" s="222">
        <f t="shared" si="1605"/>
        <v>0</v>
      </c>
      <c r="IG582" s="222">
        <f t="shared" si="1606"/>
        <v>0</v>
      </c>
      <c r="IH582" s="222">
        <f t="shared" si="1607"/>
        <v>0</v>
      </c>
      <c r="II582" s="222">
        <f t="shared" si="1608"/>
        <v>0</v>
      </c>
      <c r="IJ582" s="222">
        <f t="shared" si="1609"/>
        <v>0</v>
      </c>
      <c r="IK582" s="222">
        <f t="shared" si="1610"/>
        <v>0</v>
      </c>
      <c r="IL582" s="222">
        <f t="shared" si="1611"/>
        <v>0</v>
      </c>
      <c r="IM582" s="222">
        <f t="shared" si="1612"/>
        <v>0</v>
      </c>
      <c r="IN582" s="222">
        <f t="shared" si="1613"/>
        <v>0</v>
      </c>
      <c r="IO582" s="222">
        <f t="shared" si="1614"/>
        <v>0</v>
      </c>
      <c r="IP582" s="222">
        <f t="shared" si="1615"/>
        <v>0</v>
      </c>
      <c r="IQ582" s="222">
        <f t="shared" si="1616"/>
        <v>0</v>
      </c>
      <c r="IR582" s="222">
        <f t="shared" si="1617"/>
        <v>0</v>
      </c>
      <c r="IS582" s="222">
        <f t="shared" si="1618"/>
        <v>0</v>
      </c>
      <c r="IT582" s="222">
        <f t="shared" si="1619"/>
        <v>0</v>
      </c>
      <c r="IU582" s="222">
        <f t="shared" si="1620"/>
        <v>0</v>
      </c>
      <c r="IV582" s="222">
        <f t="shared" si="1621"/>
        <v>0</v>
      </c>
      <c r="IW582" s="222">
        <f t="shared" si="1622"/>
        <v>0</v>
      </c>
      <c r="IX582" s="222">
        <f t="shared" si="1623"/>
        <v>0</v>
      </c>
      <c r="IY582" s="222">
        <f t="shared" si="1624"/>
        <v>0</v>
      </c>
      <c r="IZ582" s="222">
        <f t="shared" si="1625"/>
        <v>0</v>
      </c>
      <c r="JA582" s="222">
        <f t="shared" si="1626"/>
        <v>0</v>
      </c>
      <c r="JB582" s="222">
        <f t="shared" si="1627"/>
        <v>0</v>
      </c>
    </row>
    <row r="583" spans="2:262">
      <c r="B583" s="230">
        <v>222</v>
      </c>
      <c r="C583" s="229">
        <f t="shared" si="1628"/>
        <v>4.3359374999999934E-3</v>
      </c>
      <c r="D583" s="226">
        <f t="shared" ca="1" si="1371"/>
        <v>17.999999999921414</v>
      </c>
      <c r="E583" s="225">
        <f ca="1">HT361</f>
        <v>-7.8586785349179777E-11</v>
      </c>
      <c r="F583" s="224">
        <v>222</v>
      </c>
      <c r="G583" s="222">
        <f t="shared" si="1372"/>
        <v>0</v>
      </c>
      <c r="H583" s="222">
        <f t="shared" si="1373"/>
        <v>0</v>
      </c>
      <c r="I583" s="222">
        <f t="shared" si="1374"/>
        <v>0</v>
      </c>
      <c r="J583" s="222">
        <f t="shared" si="1375"/>
        <v>0</v>
      </c>
      <c r="K583" s="222">
        <f t="shared" si="1376"/>
        <v>0</v>
      </c>
      <c r="L583" s="222">
        <f t="shared" si="1377"/>
        <v>0</v>
      </c>
      <c r="M583" s="222">
        <f t="shared" si="1378"/>
        <v>0</v>
      </c>
      <c r="N583" s="222">
        <f t="shared" si="1379"/>
        <v>0</v>
      </c>
      <c r="O583" s="222">
        <f t="shared" si="1380"/>
        <v>0</v>
      </c>
      <c r="P583" s="222">
        <f t="shared" si="1381"/>
        <v>0</v>
      </c>
      <c r="Q583" s="222">
        <f t="shared" si="1382"/>
        <v>0</v>
      </c>
      <c r="R583" s="222">
        <f t="shared" si="1383"/>
        <v>0</v>
      </c>
      <c r="S583" s="222">
        <f t="shared" si="1384"/>
        <v>0</v>
      </c>
      <c r="T583" s="222">
        <f t="shared" si="1385"/>
        <v>0</v>
      </c>
      <c r="U583" s="222">
        <f t="shared" si="1386"/>
        <v>0</v>
      </c>
      <c r="V583" s="222">
        <f t="shared" si="1387"/>
        <v>0</v>
      </c>
      <c r="W583" s="222">
        <f t="shared" si="1388"/>
        <v>0</v>
      </c>
      <c r="X583" s="222">
        <f t="shared" si="1389"/>
        <v>0</v>
      </c>
      <c r="Y583" s="222">
        <f t="shared" si="1390"/>
        <v>0</v>
      </c>
      <c r="Z583" s="222">
        <f t="shared" si="1391"/>
        <v>0</v>
      </c>
      <c r="AA583" s="222">
        <f t="shared" si="1392"/>
        <v>0</v>
      </c>
      <c r="AB583" s="222">
        <f t="shared" si="1393"/>
        <v>0</v>
      </c>
      <c r="AC583" s="222">
        <f t="shared" si="1394"/>
        <v>0</v>
      </c>
      <c r="AD583" s="222">
        <f t="shared" si="1395"/>
        <v>0</v>
      </c>
      <c r="AE583" s="222">
        <f t="shared" si="1396"/>
        <v>0</v>
      </c>
      <c r="AF583" s="222">
        <f t="shared" si="1397"/>
        <v>0</v>
      </c>
      <c r="AG583" s="222">
        <f t="shared" si="1398"/>
        <v>0</v>
      </c>
      <c r="AH583" s="222">
        <f t="shared" si="1399"/>
        <v>0</v>
      </c>
      <c r="AI583" s="222">
        <f t="shared" si="1400"/>
        <v>0</v>
      </c>
      <c r="AJ583" s="222">
        <f t="shared" si="1401"/>
        <v>0</v>
      </c>
      <c r="AK583" s="222">
        <f t="shared" si="1402"/>
        <v>0</v>
      </c>
      <c r="AL583" s="222">
        <f t="shared" si="1403"/>
        <v>0</v>
      </c>
      <c r="AM583" s="222">
        <f t="shared" si="1404"/>
        <v>0</v>
      </c>
      <c r="AN583" s="222">
        <f t="shared" si="1405"/>
        <v>0</v>
      </c>
      <c r="AO583" s="222">
        <f t="shared" si="1406"/>
        <v>0</v>
      </c>
      <c r="AP583" s="222">
        <f t="shared" si="1407"/>
        <v>0</v>
      </c>
      <c r="AQ583" s="222">
        <f t="shared" si="1408"/>
        <v>0</v>
      </c>
      <c r="AR583" s="222">
        <f t="shared" si="1409"/>
        <v>0</v>
      </c>
      <c r="AS583" s="222">
        <f t="shared" si="1410"/>
        <v>0</v>
      </c>
      <c r="AT583" s="222">
        <f t="shared" si="1411"/>
        <v>0</v>
      </c>
      <c r="AU583" s="222">
        <f t="shared" si="1412"/>
        <v>0</v>
      </c>
      <c r="AV583" s="222">
        <f t="shared" si="1413"/>
        <v>0</v>
      </c>
      <c r="AW583" s="222">
        <f t="shared" si="1414"/>
        <v>0</v>
      </c>
      <c r="AX583" s="222">
        <f t="shared" si="1415"/>
        <v>0</v>
      </c>
      <c r="AY583" s="222">
        <f t="shared" si="1416"/>
        <v>0</v>
      </c>
      <c r="AZ583" s="222">
        <f t="shared" si="1417"/>
        <v>0</v>
      </c>
      <c r="BA583" s="222">
        <f t="shared" si="1418"/>
        <v>0</v>
      </c>
      <c r="BB583" s="222">
        <f t="shared" si="1419"/>
        <v>0</v>
      </c>
      <c r="BC583" s="222">
        <f t="shared" si="1420"/>
        <v>0</v>
      </c>
      <c r="BD583" s="222">
        <f t="shared" si="1421"/>
        <v>0</v>
      </c>
      <c r="BE583" s="222">
        <f t="shared" si="1422"/>
        <v>0</v>
      </c>
      <c r="BF583" s="222">
        <f t="shared" si="1423"/>
        <v>0</v>
      </c>
      <c r="BG583" s="222">
        <f t="shared" si="1424"/>
        <v>0</v>
      </c>
      <c r="BH583" s="222">
        <f t="shared" si="1425"/>
        <v>0</v>
      </c>
      <c r="BI583" s="222">
        <f t="shared" si="1426"/>
        <v>0</v>
      </c>
      <c r="BJ583" s="222">
        <f t="shared" si="1427"/>
        <v>0</v>
      </c>
      <c r="BK583" s="222">
        <f t="shared" si="1428"/>
        <v>0</v>
      </c>
      <c r="BL583" s="222">
        <f t="shared" si="1429"/>
        <v>0</v>
      </c>
      <c r="BM583" s="222">
        <f t="shared" si="1430"/>
        <v>0</v>
      </c>
      <c r="BN583" s="222">
        <f t="shared" si="1431"/>
        <v>0</v>
      </c>
      <c r="BO583" s="222">
        <f t="shared" si="1432"/>
        <v>0</v>
      </c>
      <c r="BP583" s="222">
        <f t="shared" si="1433"/>
        <v>0</v>
      </c>
      <c r="BQ583" s="222">
        <f t="shared" si="1434"/>
        <v>0</v>
      </c>
      <c r="BR583" s="222">
        <f t="shared" si="1435"/>
        <v>0</v>
      </c>
      <c r="BS583" s="222">
        <f t="shared" si="1436"/>
        <v>0</v>
      </c>
      <c r="BT583" s="222">
        <f t="shared" si="1437"/>
        <v>0</v>
      </c>
      <c r="BU583" s="222">
        <f t="shared" si="1438"/>
        <v>0</v>
      </c>
      <c r="BV583" s="222">
        <f t="shared" si="1439"/>
        <v>0</v>
      </c>
      <c r="BW583" s="222">
        <f t="shared" si="1440"/>
        <v>0</v>
      </c>
      <c r="BX583" s="222">
        <f t="shared" si="1441"/>
        <v>0</v>
      </c>
      <c r="BY583" s="222">
        <f t="shared" si="1442"/>
        <v>0</v>
      </c>
      <c r="BZ583" s="222">
        <f t="shared" si="1443"/>
        <v>0</v>
      </c>
      <c r="CA583" s="222">
        <f t="shared" si="1444"/>
        <v>0</v>
      </c>
      <c r="CB583" s="222">
        <f t="shared" si="1445"/>
        <v>0</v>
      </c>
      <c r="CC583" s="222">
        <f t="shared" si="1446"/>
        <v>0</v>
      </c>
      <c r="CD583" s="222">
        <f t="shared" si="1447"/>
        <v>0</v>
      </c>
      <c r="CE583" s="222">
        <f t="shared" si="1448"/>
        <v>0</v>
      </c>
      <c r="CF583" s="222">
        <f t="shared" si="1449"/>
        <v>0</v>
      </c>
      <c r="CG583" s="222">
        <f t="shared" si="1450"/>
        <v>0</v>
      </c>
      <c r="CH583" s="222">
        <f t="shared" si="1451"/>
        <v>0</v>
      </c>
      <c r="CI583" s="222">
        <f t="shared" si="1452"/>
        <v>0</v>
      </c>
      <c r="CJ583" s="222">
        <f t="shared" si="1453"/>
        <v>0</v>
      </c>
      <c r="CK583" s="222">
        <f t="shared" si="1454"/>
        <v>0</v>
      </c>
      <c r="CL583" s="222">
        <f t="shared" si="1455"/>
        <v>0</v>
      </c>
      <c r="CM583" s="222">
        <f t="shared" si="1456"/>
        <v>0</v>
      </c>
      <c r="CN583" s="222">
        <f t="shared" si="1457"/>
        <v>0</v>
      </c>
      <c r="CO583" s="222">
        <f t="shared" si="1458"/>
        <v>0</v>
      </c>
      <c r="CP583" s="222">
        <f t="shared" si="1459"/>
        <v>0</v>
      </c>
      <c r="CQ583" s="222">
        <f t="shared" si="1460"/>
        <v>0</v>
      </c>
      <c r="CR583" s="222">
        <f t="shared" si="1461"/>
        <v>0</v>
      </c>
      <c r="CS583" s="222">
        <f t="shared" si="1462"/>
        <v>0</v>
      </c>
      <c r="CT583" s="222">
        <f t="shared" si="1463"/>
        <v>0</v>
      </c>
      <c r="CU583" s="222">
        <f t="shared" si="1464"/>
        <v>0</v>
      </c>
      <c r="CV583" s="222">
        <f t="shared" si="1465"/>
        <v>0</v>
      </c>
      <c r="CW583" s="222">
        <f t="shared" si="1466"/>
        <v>0</v>
      </c>
      <c r="CX583" s="222">
        <f t="shared" si="1467"/>
        <v>0</v>
      </c>
      <c r="CY583" s="222">
        <f t="shared" si="1468"/>
        <v>0</v>
      </c>
      <c r="CZ583" s="222">
        <f t="shared" si="1469"/>
        <v>0</v>
      </c>
      <c r="DA583" s="222">
        <f t="shared" si="1470"/>
        <v>0</v>
      </c>
      <c r="DB583" s="222">
        <f t="shared" si="1471"/>
        <v>0</v>
      </c>
      <c r="DC583" s="222">
        <f t="shared" si="1472"/>
        <v>0</v>
      </c>
      <c r="DD583" s="222">
        <f t="shared" si="1473"/>
        <v>0</v>
      </c>
      <c r="DE583" s="222">
        <f t="shared" si="1474"/>
        <v>0</v>
      </c>
      <c r="DF583" s="222">
        <f t="shared" si="1475"/>
        <v>0</v>
      </c>
      <c r="DG583" s="222">
        <f t="shared" si="1476"/>
        <v>0</v>
      </c>
      <c r="DH583" s="222">
        <f t="shared" si="1477"/>
        <v>0</v>
      </c>
      <c r="DI583" s="222">
        <f t="shared" si="1478"/>
        <v>0</v>
      </c>
      <c r="DJ583" s="222">
        <f t="shared" si="1479"/>
        <v>0</v>
      </c>
      <c r="DK583" s="222">
        <f t="shared" si="1480"/>
        <v>0</v>
      </c>
      <c r="DL583" s="222">
        <f t="shared" si="1481"/>
        <v>0</v>
      </c>
      <c r="DM583" s="222">
        <f t="shared" si="1482"/>
        <v>0</v>
      </c>
      <c r="DN583" s="222">
        <f t="shared" si="1483"/>
        <v>0</v>
      </c>
      <c r="DO583" s="222">
        <f t="shared" si="1484"/>
        <v>0</v>
      </c>
      <c r="DP583" s="222">
        <f t="shared" si="1485"/>
        <v>0</v>
      </c>
      <c r="DQ583" s="222">
        <f t="shared" si="1486"/>
        <v>0</v>
      </c>
      <c r="DR583" s="222">
        <f t="shared" si="1487"/>
        <v>0</v>
      </c>
      <c r="DS583" s="222">
        <f t="shared" si="1488"/>
        <v>0</v>
      </c>
      <c r="DT583" s="222">
        <f t="shared" si="1489"/>
        <v>0</v>
      </c>
      <c r="DU583" s="222">
        <f t="shared" si="1490"/>
        <v>0</v>
      </c>
      <c r="DV583" s="222">
        <f t="shared" si="1491"/>
        <v>0</v>
      </c>
      <c r="DW583" s="222">
        <f t="shared" si="1492"/>
        <v>0</v>
      </c>
      <c r="DX583" s="222">
        <f t="shared" si="1493"/>
        <v>0</v>
      </c>
      <c r="DY583" s="222">
        <f t="shared" si="1494"/>
        <v>0</v>
      </c>
      <c r="DZ583" s="222">
        <f t="shared" si="1495"/>
        <v>0</v>
      </c>
      <c r="EA583" s="222">
        <f t="shared" si="1496"/>
        <v>0</v>
      </c>
      <c r="EB583" s="222">
        <f t="shared" si="1497"/>
        <v>0</v>
      </c>
      <c r="EC583" s="222">
        <f t="shared" si="1498"/>
        <v>0</v>
      </c>
      <c r="ED583" s="222">
        <f t="shared" si="1499"/>
        <v>0</v>
      </c>
      <c r="EE583" s="222">
        <f t="shared" si="1500"/>
        <v>0</v>
      </c>
      <c r="EF583" s="222">
        <f t="shared" si="1501"/>
        <v>0</v>
      </c>
      <c r="EG583" s="222">
        <f t="shared" si="1502"/>
        <v>0</v>
      </c>
      <c r="EH583" s="222">
        <f t="shared" si="1503"/>
        <v>0</v>
      </c>
      <c r="EI583" s="222">
        <f t="shared" si="1504"/>
        <v>0</v>
      </c>
      <c r="EJ583" s="222">
        <f t="shared" si="1505"/>
        <v>0</v>
      </c>
      <c r="EK583" s="222">
        <f t="shared" si="1506"/>
        <v>0</v>
      </c>
      <c r="EL583" s="222">
        <f t="shared" si="1507"/>
        <v>0</v>
      </c>
      <c r="EM583" s="222">
        <f t="shared" si="1508"/>
        <v>0</v>
      </c>
      <c r="EN583" s="222">
        <f t="shared" si="1509"/>
        <v>0</v>
      </c>
      <c r="EO583" s="222">
        <f t="shared" si="1510"/>
        <v>0</v>
      </c>
      <c r="EP583" s="222">
        <f t="shared" si="1511"/>
        <v>0</v>
      </c>
      <c r="EQ583" s="222">
        <f t="shared" si="1512"/>
        <v>0</v>
      </c>
      <c r="ER583" s="222">
        <f t="shared" si="1513"/>
        <v>0</v>
      </c>
      <c r="ES583" s="222">
        <f t="shared" si="1514"/>
        <v>0</v>
      </c>
      <c r="ET583" s="222">
        <f t="shared" si="1515"/>
        <v>0</v>
      </c>
      <c r="EU583" s="222">
        <f t="shared" si="1516"/>
        <v>0</v>
      </c>
      <c r="EV583" s="222">
        <f t="shared" si="1517"/>
        <v>0</v>
      </c>
      <c r="EW583" s="222">
        <f t="shared" si="1518"/>
        <v>0</v>
      </c>
      <c r="EX583" s="222">
        <f t="shared" si="1519"/>
        <v>0</v>
      </c>
      <c r="EY583" s="222">
        <f t="shared" si="1520"/>
        <v>0</v>
      </c>
      <c r="EZ583" s="222">
        <f t="shared" si="1521"/>
        <v>0</v>
      </c>
      <c r="FA583" s="222">
        <f t="shared" si="1522"/>
        <v>0</v>
      </c>
      <c r="FB583" s="222">
        <f t="shared" si="1523"/>
        <v>0</v>
      </c>
      <c r="FC583" s="222">
        <f t="shared" si="1524"/>
        <v>0</v>
      </c>
      <c r="FD583" s="222">
        <f t="shared" si="1525"/>
        <v>0</v>
      </c>
      <c r="FE583" s="222">
        <f t="shared" si="1526"/>
        <v>0</v>
      </c>
      <c r="FF583" s="222">
        <f t="shared" si="1527"/>
        <v>0</v>
      </c>
      <c r="FG583" s="222">
        <f t="shared" si="1528"/>
        <v>0</v>
      </c>
      <c r="FH583" s="222">
        <f t="shared" si="1529"/>
        <v>0</v>
      </c>
      <c r="FI583" s="222">
        <f t="shared" si="1530"/>
        <v>0</v>
      </c>
      <c r="FJ583" s="222">
        <f t="shared" si="1531"/>
        <v>0</v>
      </c>
      <c r="FK583" s="222">
        <f t="shared" si="1532"/>
        <v>0</v>
      </c>
      <c r="FL583" s="222">
        <f t="shared" si="1533"/>
        <v>0</v>
      </c>
      <c r="FM583" s="222">
        <f t="shared" si="1534"/>
        <v>0</v>
      </c>
      <c r="FN583" s="222">
        <f t="shared" si="1535"/>
        <v>0</v>
      </c>
      <c r="FO583" s="222">
        <f t="shared" si="1536"/>
        <v>0</v>
      </c>
      <c r="FP583" s="222">
        <f t="shared" si="1537"/>
        <v>0</v>
      </c>
      <c r="FQ583" s="222">
        <f t="shared" si="1538"/>
        <v>0</v>
      </c>
      <c r="FR583" s="222">
        <f t="shared" si="1539"/>
        <v>0</v>
      </c>
      <c r="FS583" s="222">
        <f t="shared" si="1540"/>
        <v>0</v>
      </c>
      <c r="FT583" s="222">
        <f t="shared" si="1541"/>
        <v>0</v>
      </c>
      <c r="FU583" s="222">
        <f t="shared" si="1542"/>
        <v>0</v>
      </c>
      <c r="FV583" s="222">
        <f t="shared" si="1543"/>
        <v>0</v>
      </c>
      <c r="FW583" s="222">
        <f t="shared" si="1544"/>
        <v>0</v>
      </c>
      <c r="FX583" s="222">
        <f t="shared" si="1545"/>
        <v>0</v>
      </c>
      <c r="FY583" s="222">
        <f t="shared" si="1546"/>
        <v>0</v>
      </c>
      <c r="FZ583" s="222">
        <f t="shared" si="1547"/>
        <v>0</v>
      </c>
      <c r="GA583" s="222">
        <f t="shared" si="1548"/>
        <v>0</v>
      </c>
      <c r="GB583" s="222">
        <f t="shared" si="1549"/>
        <v>0</v>
      </c>
      <c r="GC583" s="222">
        <f t="shared" si="1550"/>
        <v>0</v>
      </c>
      <c r="GD583" s="222">
        <f t="shared" si="1551"/>
        <v>0</v>
      </c>
      <c r="GE583" s="222">
        <f t="shared" si="1552"/>
        <v>0</v>
      </c>
      <c r="GF583" s="222">
        <f t="shared" si="1553"/>
        <v>0</v>
      </c>
      <c r="GG583" s="222">
        <f t="shared" si="1554"/>
        <v>0</v>
      </c>
      <c r="GH583" s="222">
        <f t="shared" si="1555"/>
        <v>0</v>
      </c>
      <c r="GI583" s="222">
        <f t="shared" si="1556"/>
        <v>0</v>
      </c>
      <c r="GJ583" s="222">
        <f t="shared" si="1557"/>
        <v>0</v>
      </c>
      <c r="GK583" s="222">
        <f t="shared" si="1558"/>
        <v>0</v>
      </c>
      <c r="GL583" s="222">
        <f t="shared" si="1559"/>
        <v>0</v>
      </c>
      <c r="GM583" s="222">
        <f t="shared" si="1560"/>
        <v>0</v>
      </c>
      <c r="GN583" s="222">
        <f t="shared" si="1561"/>
        <v>0</v>
      </c>
      <c r="GO583" s="222">
        <f t="shared" si="1562"/>
        <v>0</v>
      </c>
      <c r="GP583" s="222">
        <f t="shared" si="1563"/>
        <v>0</v>
      </c>
      <c r="GQ583" s="222">
        <f t="shared" si="1564"/>
        <v>0</v>
      </c>
      <c r="GR583" s="222">
        <f t="shared" si="1565"/>
        <v>0</v>
      </c>
      <c r="GS583" s="222">
        <f t="shared" si="1566"/>
        <v>0</v>
      </c>
      <c r="GT583" s="222">
        <f t="shared" si="1567"/>
        <v>0</v>
      </c>
      <c r="GU583" s="222">
        <f t="shared" si="1568"/>
        <v>0</v>
      </c>
      <c r="GV583" s="222">
        <f t="shared" si="1569"/>
        <v>0</v>
      </c>
      <c r="GW583" s="222">
        <f t="shared" si="1570"/>
        <v>0</v>
      </c>
      <c r="GX583" s="222">
        <f t="shared" si="1571"/>
        <v>0</v>
      </c>
      <c r="GY583" s="222">
        <f t="shared" si="1572"/>
        <v>0</v>
      </c>
      <c r="GZ583" s="222">
        <f t="shared" si="1573"/>
        <v>0</v>
      </c>
      <c r="HA583" s="222">
        <f t="shared" si="1574"/>
        <v>0</v>
      </c>
      <c r="HB583" s="222">
        <f t="shared" si="1575"/>
        <v>0</v>
      </c>
      <c r="HC583" s="222">
        <f t="shared" si="1576"/>
        <v>0</v>
      </c>
      <c r="HD583" s="222">
        <f t="shared" si="1577"/>
        <v>0</v>
      </c>
      <c r="HE583" s="222">
        <f t="shared" si="1578"/>
        <v>0</v>
      </c>
      <c r="HF583" s="222">
        <f t="shared" si="1579"/>
        <v>0</v>
      </c>
      <c r="HG583" s="222">
        <f t="shared" si="1580"/>
        <v>0</v>
      </c>
      <c r="HH583" s="222">
        <f t="shared" si="1581"/>
        <v>0</v>
      </c>
      <c r="HI583" s="222">
        <f t="shared" si="1582"/>
        <v>0</v>
      </c>
      <c r="HJ583" s="222">
        <f t="shared" si="1583"/>
        <v>0</v>
      </c>
      <c r="HK583" s="222">
        <f t="shared" si="1584"/>
        <v>0</v>
      </c>
      <c r="HL583" s="222">
        <f t="shared" si="1585"/>
        <v>0</v>
      </c>
      <c r="HM583" s="222">
        <f t="shared" si="1586"/>
        <v>0</v>
      </c>
      <c r="HN583" s="222">
        <f t="shared" si="1587"/>
        <v>0</v>
      </c>
      <c r="HO583" s="222">
        <f t="shared" si="1588"/>
        <v>0</v>
      </c>
      <c r="HP583" s="222">
        <f t="shared" si="1589"/>
        <v>0</v>
      </c>
      <c r="HQ583" s="222">
        <f t="shared" si="1590"/>
        <v>0</v>
      </c>
      <c r="HR583" s="222">
        <f t="shared" si="1591"/>
        <v>0</v>
      </c>
      <c r="HS583" s="222">
        <f t="shared" si="1592"/>
        <v>0</v>
      </c>
      <c r="HT583" s="222">
        <f t="shared" si="1593"/>
        <v>0</v>
      </c>
      <c r="HU583" s="222">
        <f t="shared" si="1594"/>
        <v>0</v>
      </c>
      <c r="HV583" s="222">
        <f t="shared" si="1595"/>
        <v>0</v>
      </c>
      <c r="HW583" s="222">
        <f t="shared" si="1596"/>
        <v>0</v>
      </c>
      <c r="HX583" s="222">
        <f t="shared" si="1597"/>
        <v>0</v>
      </c>
      <c r="HY583" s="222">
        <f t="shared" si="1598"/>
        <v>0</v>
      </c>
      <c r="HZ583" s="222">
        <f t="shared" si="1599"/>
        <v>0</v>
      </c>
      <c r="IA583" s="222">
        <f t="shared" si="1600"/>
        <v>0</v>
      </c>
      <c r="IB583" s="222">
        <f t="shared" si="1601"/>
        <v>0</v>
      </c>
      <c r="IC583" s="222">
        <f t="shared" si="1602"/>
        <v>0</v>
      </c>
      <c r="ID583" s="222">
        <f t="shared" si="1603"/>
        <v>0</v>
      </c>
      <c r="IE583" s="222">
        <f t="shared" si="1604"/>
        <v>0</v>
      </c>
      <c r="IF583" s="222">
        <f t="shared" si="1605"/>
        <v>0</v>
      </c>
      <c r="IG583" s="222">
        <f t="shared" si="1606"/>
        <v>0</v>
      </c>
      <c r="IH583" s="222">
        <f t="shared" si="1607"/>
        <v>0</v>
      </c>
      <c r="II583" s="222">
        <f t="shared" si="1608"/>
        <v>0</v>
      </c>
      <c r="IJ583" s="222">
        <f t="shared" si="1609"/>
        <v>0</v>
      </c>
      <c r="IK583" s="222">
        <f t="shared" si="1610"/>
        <v>0</v>
      </c>
      <c r="IL583" s="222">
        <f t="shared" si="1611"/>
        <v>0</v>
      </c>
      <c r="IM583" s="222">
        <f t="shared" si="1612"/>
        <v>0</v>
      </c>
      <c r="IN583" s="222">
        <f t="shared" si="1613"/>
        <v>0</v>
      </c>
      <c r="IO583" s="222">
        <f t="shared" si="1614"/>
        <v>0</v>
      </c>
      <c r="IP583" s="222">
        <f t="shared" si="1615"/>
        <v>0</v>
      </c>
      <c r="IQ583" s="222">
        <f t="shared" si="1616"/>
        <v>0</v>
      </c>
      <c r="IR583" s="222">
        <f t="shared" si="1617"/>
        <v>0</v>
      </c>
      <c r="IS583" s="222">
        <f t="shared" si="1618"/>
        <v>0</v>
      </c>
      <c r="IT583" s="222">
        <f t="shared" si="1619"/>
        <v>0</v>
      </c>
      <c r="IU583" s="222">
        <f t="shared" si="1620"/>
        <v>0</v>
      </c>
      <c r="IV583" s="222">
        <f t="shared" si="1621"/>
        <v>0</v>
      </c>
      <c r="IW583" s="222">
        <f t="shared" si="1622"/>
        <v>0</v>
      </c>
      <c r="IX583" s="222">
        <f t="shared" si="1623"/>
        <v>0</v>
      </c>
      <c r="IY583" s="222">
        <f t="shared" si="1624"/>
        <v>0</v>
      </c>
      <c r="IZ583" s="222">
        <f t="shared" si="1625"/>
        <v>0</v>
      </c>
      <c r="JA583" s="222">
        <f t="shared" si="1626"/>
        <v>0</v>
      </c>
      <c r="JB583" s="222">
        <f t="shared" si="1627"/>
        <v>0</v>
      </c>
    </row>
    <row r="584" spans="2:262">
      <c r="B584" s="230">
        <v>223</v>
      </c>
      <c r="C584" s="229">
        <f t="shared" si="1628"/>
        <v>4.355468749999993E-3</v>
      </c>
      <c r="D584" s="226">
        <f t="shared" ca="1" si="1371"/>
        <v>17.999999999920323</v>
      </c>
      <c r="E584" s="225">
        <f ca="1">HU361</f>
        <v>-7.9675911866719537E-11</v>
      </c>
      <c r="F584" s="224">
        <v>223</v>
      </c>
      <c r="G584" s="222">
        <f t="shared" si="1372"/>
        <v>0</v>
      </c>
      <c r="H584" s="222">
        <f t="shared" si="1373"/>
        <v>0</v>
      </c>
      <c r="I584" s="222">
        <f t="shared" si="1374"/>
        <v>0</v>
      </c>
      <c r="J584" s="222">
        <f t="shared" si="1375"/>
        <v>0</v>
      </c>
      <c r="K584" s="222">
        <f t="shared" si="1376"/>
        <v>0</v>
      </c>
      <c r="L584" s="222">
        <f t="shared" si="1377"/>
        <v>0</v>
      </c>
      <c r="M584" s="222">
        <f t="shared" si="1378"/>
        <v>0</v>
      </c>
      <c r="N584" s="222">
        <f t="shared" si="1379"/>
        <v>0</v>
      </c>
      <c r="O584" s="222">
        <f t="shared" si="1380"/>
        <v>0</v>
      </c>
      <c r="P584" s="222">
        <f t="shared" si="1381"/>
        <v>0</v>
      </c>
      <c r="Q584" s="222">
        <f t="shared" si="1382"/>
        <v>0</v>
      </c>
      <c r="R584" s="222">
        <f t="shared" si="1383"/>
        <v>0</v>
      </c>
      <c r="S584" s="222">
        <f t="shared" si="1384"/>
        <v>0</v>
      </c>
      <c r="T584" s="222">
        <f t="shared" si="1385"/>
        <v>0</v>
      </c>
      <c r="U584" s="222">
        <f t="shared" si="1386"/>
        <v>0</v>
      </c>
      <c r="V584" s="222">
        <f t="shared" si="1387"/>
        <v>0</v>
      </c>
      <c r="W584" s="222">
        <f t="shared" si="1388"/>
        <v>0</v>
      </c>
      <c r="X584" s="222">
        <f t="shared" si="1389"/>
        <v>0</v>
      </c>
      <c r="Y584" s="222">
        <f t="shared" si="1390"/>
        <v>0</v>
      </c>
      <c r="Z584" s="222">
        <f t="shared" si="1391"/>
        <v>0</v>
      </c>
      <c r="AA584" s="222">
        <f t="shared" si="1392"/>
        <v>0</v>
      </c>
      <c r="AB584" s="222">
        <f t="shared" si="1393"/>
        <v>0</v>
      </c>
      <c r="AC584" s="222">
        <f t="shared" si="1394"/>
        <v>0</v>
      </c>
      <c r="AD584" s="222">
        <f t="shared" si="1395"/>
        <v>0</v>
      </c>
      <c r="AE584" s="222">
        <f t="shared" si="1396"/>
        <v>0</v>
      </c>
      <c r="AF584" s="222">
        <f t="shared" si="1397"/>
        <v>0</v>
      </c>
      <c r="AG584" s="222">
        <f t="shared" si="1398"/>
        <v>0</v>
      </c>
      <c r="AH584" s="222">
        <f t="shared" si="1399"/>
        <v>0</v>
      </c>
      <c r="AI584" s="222">
        <f t="shared" si="1400"/>
        <v>0</v>
      </c>
      <c r="AJ584" s="222">
        <f t="shared" si="1401"/>
        <v>0</v>
      </c>
      <c r="AK584" s="222">
        <f t="shared" si="1402"/>
        <v>0</v>
      </c>
      <c r="AL584" s="222">
        <f t="shared" si="1403"/>
        <v>0</v>
      </c>
      <c r="AM584" s="222">
        <f t="shared" si="1404"/>
        <v>0</v>
      </c>
      <c r="AN584" s="222">
        <f t="shared" si="1405"/>
        <v>0</v>
      </c>
      <c r="AO584" s="222">
        <f t="shared" si="1406"/>
        <v>0</v>
      </c>
      <c r="AP584" s="222">
        <f t="shared" si="1407"/>
        <v>0</v>
      </c>
      <c r="AQ584" s="222">
        <f t="shared" si="1408"/>
        <v>0</v>
      </c>
      <c r="AR584" s="222">
        <f t="shared" si="1409"/>
        <v>0</v>
      </c>
      <c r="AS584" s="222">
        <f t="shared" si="1410"/>
        <v>0</v>
      </c>
      <c r="AT584" s="222">
        <f t="shared" si="1411"/>
        <v>0</v>
      </c>
      <c r="AU584" s="222">
        <f t="shared" si="1412"/>
        <v>0</v>
      </c>
      <c r="AV584" s="222">
        <f t="shared" si="1413"/>
        <v>0</v>
      </c>
      <c r="AW584" s="222">
        <f t="shared" si="1414"/>
        <v>0</v>
      </c>
      <c r="AX584" s="222">
        <f t="shared" si="1415"/>
        <v>0</v>
      </c>
      <c r="AY584" s="222">
        <f t="shared" si="1416"/>
        <v>0</v>
      </c>
      <c r="AZ584" s="222">
        <f t="shared" si="1417"/>
        <v>0</v>
      </c>
      <c r="BA584" s="222">
        <f t="shared" si="1418"/>
        <v>0</v>
      </c>
      <c r="BB584" s="222">
        <f t="shared" si="1419"/>
        <v>0</v>
      </c>
      <c r="BC584" s="222">
        <f t="shared" si="1420"/>
        <v>0</v>
      </c>
      <c r="BD584" s="222">
        <f t="shared" si="1421"/>
        <v>0</v>
      </c>
      <c r="BE584" s="222">
        <f t="shared" si="1422"/>
        <v>0</v>
      </c>
      <c r="BF584" s="222">
        <f t="shared" si="1423"/>
        <v>0</v>
      </c>
      <c r="BG584" s="222">
        <f t="shared" si="1424"/>
        <v>0</v>
      </c>
      <c r="BH584" s="222">
        <f t="shared" si="1425"/>
        <v>0</v>
      </c>
      <c r="BI584" s="222">
        <f t="shared" si="1426"/>
        <v>0</v>
      </c>
      <c r="BJ584" s="222">
        <f t="shared" si="1427"/>
        <v>0</v>
      </c>
      <c r="BK584" s="222">
        <f t="shared" si="1428"/>
        <v>0</v>
      </c>
      <c r="BL584" s="222">
        <f t="shared" si="1429"/>
        <v>0</v>
      </c>
      <c r="BM584" s="222">
        <f t="shared" si="1430"/>
        <v>0</v>
      </c>
      <c r="BN584" s="222">
        <f t="shared" si="1431"/>
        <v>0</v>
      </c>
      <c r="BO584" s="222">
        <f t="shared" si="1432"/>
        <v>0</v>
      </c>
      <c r="BP584" s="222">
        <f t="shared" si="1433"/>
        <v>0</v>
      </c>
      <c r="BQ584" s="222">
        <f t="shared" si="1434"/>
        <v>0</v>
      </c>
      <c r="BR584" s="222">
        <f t="shared" si="1435"/>
        <v>0</v>
      </c>
      <c r="BS584" s="222">
        <f t="shared" si="1436"/>
        <v>0</v>
      </c>
      <c r="BT584" s="222">
        <f t="shared" si="1437"/>
        <v>0</v>
      </c>
      <c r="BU584" s="222">
        <f t="shared" si="1438"/>
        <v>0</v>
      </c>
      <c r="BV584" s="222">
        <f t="shared" si="1439"/>
        <v>0</v>
      </c>
      <c r="BW584" s="222">
        <f t="shared" si="1440"/>
        <v>0</v>
      </c>
      <c r="BX584" s="222">
        <f t="shared" si="1441"/>
        <v>0</v>
      </c>
      <c r="BY584" s="222">
        <f t="shared" si="1442"/>
        <v>0</v>
      </c>
      <c r="BZ584" s="222">
        <f t="shared" si="1443"/>
        <v>0</v>
      </c>
      <c r="CA584" s="222">
        <f t="shared" si="1444"/>
        <v>0</v>
      </c>
      <c r="CB584" s="222">
        <f t="shared" si="1445"/>
        <v>0</v>
      </c>
      <c r="CC584" s="222">
        <f t="shared" si="1446"/>
        <v>0</v>
      </c>
      <c r="CD584" s="222">
        <f t="shared" si="1447"/>
        <v>0</v>
      </c>
      <c r="CE584" s="222">
        <f t="shared" si="1448"/>
        <v>0</v>
      </c>
      <c r="CF584" s="222">
        <f t="shared" si="1449"/>
        <v>0</v>
      </c>
      <c r="CG584" s="222">
        <f t="shared" si="1450"/>
        <v>0</v>
      </c>
      <c r="CH584" s="222">
        <f t="shared" si="1451"/>
        <v>0</v>
      </c>
      <c r="CI584" s="222">
        <f t="shared" si="1452"/>
        <v>0</v>
      </c>
      <c r="CJ584" s="222">
        <f t="shared" si="1453"/>
        <v>0</v>
      </c>
      <c r="CK584" s="222">
        <f t="shared" si="1454"/>
        <v>0</v>
      </c>
      <c r="CL584" s="222">
        <f t="shared" si="1455"/>
        <v>0</v>
      </c>
      <c r="CM584" s="222">
        <f t="shared" si="1456"/>
        <v>0</v>
      </c>
      <c r="CN584" s="222">
        <f t="shared" si="1457"/>
        <v>0</v>
      </c>
      <c r="CO584" s="222">
        <f t="shared" si="1458"/>
        <v>0</v>
      </c>
      <c r="CP584" s="222">
        <f t="shared" si="1459"/>
        <v>0</v>
      </c>
      <c r="CQ584" s="222">
        <f t="shared" si="1460"/>
        <v>0</v>
      </c>
      <c r="CR584" s="222">
        <f t="shared" si="1461"/>
        <v>0</v>
      </c>
      <c r="CS584" s="222">
        <f t="shared" si="1462"/>
        <v>0</v>
      </c>
      <c r="CT584" s="222">
        <f t="shared" si="1463"/>
        <v>0</v>
      </c>
      <c r="CU584" s="222">
        <f t="shared" si="1464"/>
        <v>0</v>
      </c>
      <c r="CV584" s="222">
        <f t="shared" si="1465"/>
        <v>0</v>
      </c>
      <c r="CW584" s="222">
        <f t="shared" si="1466"/>
        <v>0</v>
      </c>
      <c r="CX584" s="222">
        <f t="shared" si="1467"/>
        <v>0</v>
      </c>
      <c r="CY584" s="222">
        <f t="shared" si="1468"/>
        <v>0</v>
      </c>
      <c r="CZ584" s="222">
        <f t="shared" si="1469"/>
        <v>0</v>
      </c>
      <c r="DA584" s="222">
        <f t="shared" si="1470"/>
        <v>0</v>
      </c>
      <c r="DB584" s="222">
        <f t="shared" si="1471"/>
        <v>0</v>
      </c>
      <c r="DC584" s="222">
        <f t="shared" si="1472"/>
        <v>0</v>
      </c>
      <c r="DD584" s="222">
        <f t="shared" si="1473"/>
        <v>0</v>
      </c>
      <c r="DE584" s="222">
        <f t="shared" si="1474"/>
        <v>0</v>
      </c>
      <c r="DF584" s="222">
        <f t="shared" si="1475"/>
        <v>0</v>
      </c>
      <c r="DG584" s="222">
        <f t="shared" si="1476"/>
        <v>0</v>
      </c>
      <c r="DH584" s="222">
        <f t="shared" si="1477"/>
        <v>0</v>
      </c>
      <c r="DI584" s="222">
        <f t="shared" si="1478"/>
        <v>0</v>
      </c>
      <c r="DJ584" s="222">
        <f t="shared" si="1479"/>
        <v>0</v>
      </c>
      <c r="DK584" s="222">
        <f t="shared" si="1480"/>
        <v>0</v>
      </c>
      <c r="DL584" s="222">
        <f t="shared" si="1481"/>
        <v>0</v>
      </c>
      <c r="DM584" s="222">
        <f t="shared" si="1482"/>
        <v>0</v>
      </c>
      <c r="DN584" s="222">
        <f t="shared" si="1483"/>
        <v>0</v>
      </c>
      <c r="DO584" s="222">
        <f t="shared" si="1484"/>
        <v>0</v>
      </c>
      <c r="DP584" s="222">
        <f t="shared" si="1485"/>
        <v>0</v>
      </c>
      <c r="DQ584" s="222">
        <f t="shared" si="1486"/>
        <v>0</v>
      </c>
      <c r="DR584" s="222">
        <f t="shared" si="1487"/>
        <v>0</v>
      </c>
      <c r="DS584" s="222">
        <f t="shared" si="1488"/>
        <v>0</v>
      </c>
      <c r="DT584" s="222">
        <f t="shared" si="1489"/>
        <v>0</v>
      </c>
      <c r="DU584" s="222">
        <f t="shared" si="1490"/>
        <v>0</v>
      </c>
      <c r="DV584" s="222">
        <f t="shared" si="1491"/>
        <v>0</v>
      </c>
      <c r="DW584" s="222">
        <f t="shared" si="1492"/>
        <v>0</v>
      </c>
      <c r="DX584" s="222">
        <f t="shared" si="1493"/>
        <v>0</v>
      </c>
      <c r="DY584" s="222">
        <f t="shared" si="1494"/>
        <v>0</v>
      </c>
      <c r="DZ584" s="222">
        <f t="shared" si="1495"/>
        <v>0</v>
      </c>
      <c r="EA584" s="222">
        <f t="shared" si="1496"/>
        <v>0</v>
      </c>
      <c r="EB584" s="222">
        <f t="shared" si="1497"/>
        <v>0</v>
      </c>
      <c r="EC584" s="222">
        <f t="shared" si="1498"/>
        <v>0</v>
      </c>
      <c r="ED584" s="222">
        <f t="shared" si="1499"/>
        <v>0</v>
      </c>
      <c r="EE584" s="222">
        <f t="shared" si="1500"/>
        <v>0</v>
      </c>
      <c r="EF584" s="222">
        <f t="shared" si="1501"/>
        <v>0</v>
      </c>
      <c r="EG584" s="222">
        <f t="shared" si="1502"/>
        <v>0</v>
      </c>
      <c r="EH584" s="222">
        <f t="shared" si="1503"/>
        <v>0</v>
      </c>
      <c r="EI584" s="222">
        <f t="shared" si="1504"/>
        <v>0</v>
      </c>
      <c r="EJ584" s="222">
        <f t="shared" si="1505"/>
        <v>0</v>
      </c>
      <c r="EK584" s="222">
        <f t="shared" si="1506"/>
        <v>0</v>
      </c>
      <c r="EL584" s="222">
        <f t="shared" si="1507"/>
        <v>0</v>
      </c>
      <c r="EM584" s="222">
        <f t="shared" si="1508"/>
        <v>0</v>
      </c>
      <c r="EN584" s="222">
        <f t="shared" si="1509"/>
        <v>0</v>
      </c>
      <c r="EO584" s="222">
        <f t="shared" si="1510"/>
        <v>0</v>
      </c>
      <c r="EP584" s="222">
        <f t="shared" si="1511"/>
        <v>0</v>
      </c>
      <c r="EQ584" s="222">
        <f t="shared" si="1512"/>
        <v>0</v>
      </c>
      <c r="ER584" s="222">
        <f t="shared" si="1513"/>
        <v>0</v>
      </c>
      <c r="ES584" s="222">
        <f t="shared" si="1514"/>
        <v>0</v>
      </c>
      <c r="ET584" s="222">
        <f t="shared" si="1515"/>
        <v>0</v>
      </c>
      <c r="EU584" s="222">
        <f t="shared" si="1516"/>
        <v>0</v>
      </c>
      <c r="EV584" s="222">
        <f t="shared" si="1517"/>
        <v>0</v>
      </c>
      <c r="EW584" s="222">
        <f t="shared" si="1518"/>
        <v>0</v>
      </c>
      <c r="EX584" s="222">
        <f t="shared" si="1519"/>
        <v>0</v>
      </c>
      <c r="EY584" s="222">
        <f t="shared" si="1520"/>
        <v>0</v>
      </c>
      <c r="EZ584" s="222">
        <f t="shared" si="1521"/>
        <v>0</v>
      </c>
      <c r="FA584" s="222">
        <f t="shared" si="1522"/>
        <v>0</v>
      </c>
      <c r="FB584" s="222">
        <f t="shared" si="1523"/>
        <v>0</v>
      </c>
      <c r="FC584" s="222">
        <f t="shared" si="1524"/>
        <v>0</v>
      </c>
      <c r="FD584" s="222">
        <f t="shared" si="1525"/>
        <v>0</v>
      </c>
      <c r="FE584" s="222">
        <f t="shared" si="1526"/>
        <v>0</v>
      </c>
      <c r="FF584" s="222">
        <f t="shared" si="1527"/>
        <v>0</v>
      </c>
      <c r="FG584" s="222">
        <f t="shared" si="1528"/>
        <v>0</v>
      </c>
      <c r="FH584" s="222">
        <f t="shared" si="1529"/>
        <v>0</v>
      </c>
      <c r="FI584" s="222">
        <f t="shared" si="1530"/>
        <v>0</v>
      </c>
      <c r="FJ584" s="222">
        <f t="shared" si="1531"/>
        <v>0</v>
      </c>
      <c r="FK584" s="222">
        <f t="shared" si="1532"/>
        <v>0</v>
      </c>
      <c r="FL584" s="222">
        <f t="shared" si="1533"/>
        <v>0</v>
      </c>
      <c r="FM584" s="222">
        <f t="shared" si="1534"/>
        <v>0</v>
      </c>
      <c r="FN584" s="222">
        <f t="shared" si="1535"/>
        <v>0</v>
      </c>
      <c r="FO584" s="222">
        <f t="shared" si="1536"/>
        <v>0</v>
      </c>
      <c r="FP584" s="222">
        <f t="shared" si="1537"/>
        <v>0</v>
      </c>
      <c r="FQ584" s="222">
        <f t="shared" si="1538"/>
        <v>0</v>
      </c>
      <c r="FR584" s="222">
        <f t="shared" si="1539"/>
        <v>0</v>
      </c>
      <c r="FS584" s="222">
        <f t="shared" si="1540"/>
        <v>0</v>
      </c>
      <c r="FT584" s="222">
        <f t="shared" si="1541"/>
        <v>0</v>
      </c>
      <c r="FU584" s="222">
        <f t="shared" si="1542"/>
        <v>0</v>
      </c>
      <c r="FV584" s="222">
        <f t="shared" si="1543"/>
        <v>0</v>
      </c>
      <c r="FW584" s="222">
        <f t="shared" si="1544"/>
        <v>0</v>
      </c>
      <c r="FX584" s="222">
        <f t="shared" si="1545"/>
        <v>0</v>
      </c>
      <c r="FY584" s="222">
        <f t="shared" si="1546"/>
        <v>0</v>
      </c>
      <c r="FZ584" s="222">
        <f t="shared" si="1547"/>
        <v>0</v>
      </c>
      <c r="GA584" s="222">
        <f t="shared" si="1548"/>
        <v>0</v>
      </c>
      <c r="GB584" s="222">
        <f t="shared" si="1549"/>
        <v>0</v>
      </c>
      <c r="GC584" s="222">
        <f t="shared" si="1550"/>
        <v>0</v>
      </c>
      <c r="GD584" s="222">
        <f t="shared" si="1551"/>
        <v>0</v>
      </c>
      <c r="GE584" s="222">
        <f t="shared" si="1552"/>
        <v>0</v>
      </c>
      <c r="GF584" s="222">
        <f t="shared" si="1553"/>
        <v>0</v>
      </c>
      <c r="GG584" s="222">
        <f t="shared" si="1554"/>
        <v>0</v>
      </c>
      <c r="GH584" s="222">
        <f t="shared" si="1555"/>
        <v>0</v>
      </c>
      <c r="GI584" s="222">
        <f t="shared" si="1556"/>
        <v>0</v>
      </c>
      <c r="GJ584" s="222">
        <f t="shared" si="1557"/>
        <v>0</v>
      </c>
      <c r="GK584" s="222">
        <f t="shared" si="1558"/>
        <v>0</v>
      </c>
      <c r="GL584" s="222">
        <f t="shared" si="1559"/>
        <v>0</v>
      </c>
      <c r="GM584" s="222">
        <f t="shared" si="1560"/>
        <v>0</v>
      </c>
      <c r="GN584" s="222">
        <f t="shared" si="1561"/>
        <v>0</v>
      </c>
      <c r="GO584" s="222">
        <f t="shared" si="1562"/>
        <v>0</v>
      </c>
      <c r="GP584" s="222">
        <f t="shared" si="1563"/>
        <v>0</v>
      </c>
      <c r="GQ584" s="222">
        <f t="shared" si="1564"/>
        <v>0</v>
      </c>
      <c r="GR584" s="222">
        <f t="shared" si="1565"/>
        <v>0</v>
      </c>
      <c r="GS584" s="222">
        <f t="shared" si="1566"/>
        <v>0</v>
      </c>
      <c r="GT584" s="222">
        <f t="shared" si="1567"/>
        <v>0</v>
      </c>
      <c r="GU584" s="222">
        <f t="shared" si="1568"/>
        <v>0</v>
      </c>
      <c r="GV584" s="222">
        <f t="shared" si="1569"/>
        <v>0</v>
      </c>
      <c r="GW584" s="222">
        <f t="shared" si="1570"/>
        <v>0</v>
      </c>
      <c r="GX584" s="222">
        <f t="shared" si="1571"/>
        <v>0</v>
      </c>
      <c r="GY584" s="222">
        <f t="shared" si="1572"/>
        <v>0</v>
      </c>
      <c r="GZ584" s="222">
        <f t="shared" si="1573"/>
        <v>0</v>
      </c>
      <c r="HA584" s="222">
        <f t="shared" si="1574"/>
        <v>0</v>
      </c>
      <c r="HB584" s="222">
        <f t="shared" si="1575"/>
        <v>0</v>
      </c>
      <c r="HC584" s="222">
        <f t="shared" si="1576"/>
        <v>0</v>
      </c>
      <c r="HD584" s="222">
        <f t="shared" si="1577"/>
        <v>0</v>
      </c>
      <c r="HE584" s="222">
        <f t="shared" si="1578"/>
        <v>0</v>
      </c>
      <c r="HF584" s="222">
        <f t="shared" si="1579"/>
        <v>0</v>
      </c>
      <c r="HG584" s="222">
        <f t="shared" si="1580"/>
        <v>0</v>
      </c>
      <c r="HH584" s="222">
        <f t="shared" si="1581"/>
        <v>0</v>
      </c>
      <c r="HI584" s="222">
        <f t="shared" si="1582"/>
        <v>0</v>
      </c>
      <c r="HJ584" s="222">
        <f t="shared" si="1583"/>
        <v>0</v>
      </c>
      <c r="HK584" s="222">
        <f t="shared" si="1584"/>
        <v>0</v>
      </c>
      <c r="HL584" s="222">
        <f t="shared" si="1585"/>
        <v>0</v>
      </c>
      <c r="HM584" s="222">
        <f t="shared" si="1586"/>
        <v>0</v>
      </c>
      <c r="HN584" s="222">
        <f t="shared" si="1587"/>
        <v>0</v>
      </c>
      <c r="HO584" s="222">
        <f t="shared" si="1588"/>
        <v>0</v>
      </c>
      <c r="HP584" s="222">
        <f t="shared" si="1589"/>
        <v>0</v>
      </c>
      <c r="HQ584" s="222">
        <f t="shared" si="1590"/>
        <v>0</v>
      </c>
      <c r="HR584" s="222">
        <f t="shared" si="1591"/>
        <v>0</v>
      </c>
      <c r="HS584" s="222">
        <f t="shared" si="1592"/>
        <v>0</v>
      </c>
      <c r="HT584" s="222">
        <f t="shared" si="1593"/>
        <v>0</v>
      </c>
      <c r="HU584" s="222">
        <f t="shared" si="1594"/>
        <v>0</v>
      </c>
      <c r="HV584" s="222">
        <f t="shared" si="1595"/>
        <v>0</v>
      </c>
      <c r="HW584" s="222">
        <f t="shared" si="1596"/>
        <v>0</v>
      </c>
      <c r="HX584" s="222">
        <f t="shared" si="1597"/>
        <v>0</v>
      </c>
      <c r="HY584" s="222">
        <f t="shared" si="1598"/>
        <v>0</v>
      </c>
      <c r="HZ584" s="222">
        <f t="shared" si="1599"/>
        <v>0</v>
      </c>
      <c r="IA584" s="222">
        <f t="shared" si="1600"/>
        <v>0</v>
      </c>
      <c r="IB584" s="222">
        <f t="shared" si="1601"/>
        <v>0</v>
      </c>
      <c r="IC584" s="222">
        <f t="shared" si="1602"/>
        <v>0</v>
      </c>
      <c r="ID584" s="222">
        <f t="shared" si="1603"/>
        <v>0</v>
      </c>
      <c r="IE584" s="222">
        <f t="shared" si="1604"/>
        <v>0</v>
      </c>
      <c r="IF584" s="222">
        <f t="shared" si="1605"/>
        <v>0</v>
      </c>
      <c r="IG584" s="222">
        <f t="shared" si="1606"/>
        <v>0</v>
      </c>
      <c r="IH584" s="222">
        <f t="shared" si="1607"/>
        <v>0</v>
      </c>
      <c r="II584" s="222">
        <f t="shared" si="1608"/>
        <v>0</v>
      </c>
      <c r="IJ584" s="222">
        <f t="shared" si="1609"/>
        <v>0</v>
      </c>
      <c r="IK584" s="222">
        <f t="shared" si="1610"/>
        <v>0</v>
      </c>
      <c r="IL584" s="222">
        <f t="shared" si="1611"/>
        <v>0</v>
      </c>
      <c r="IM584" s="222">
        <f t="shared" si="1612"/>
        <v>0</v>
      </c>
      <c r="IN584" s="222">
        <f t="shared" si="1613"/>
        <v>0</v>
      </c>
      <c r="IO584" s="222">
        <f t="shared" si="1614"/>
        <v>0</v>
      </c>
      <c r="IP584" s="222">
        <f t="shared" si="1615"/>
        <v>0</v>
      </c>
      <c r="IQ584" s="222">
        <f t="shared" si="1616"/>
        <v>0</v>
      </c>
      <c r="IR584" s="222">
        <f t="shared" si="1617"/>
        <v>0</v>
      </c>
      <c r="IS584" s="222">
        <f t="shared" si="1618"/>
        <v>0</v>
      </c>
      <c r="IT584" s="222">
        <f t="shared" si="1619"/>
        <v>0</v>
      </c>
      <c r="IU584" s="222">
        <f t="shared" si="1620"/>
        <v>0</v>
      </c>
      <c r="IV584" s="222">
        <f t="shared" si="1621"/>
        <v>0</v>
      </c>
      <c r="IW584" s="222">
        <f t="shared" si="1622"/>
        <v>0</v>
      </c>
      <c r="IX584" s="222">
        <f t="shared" si="1623"/>
        <v>0</v>
      </c>
      <c r="IY584" s="222">
        <f t="shared" si="1624"/>
        <v>0</v>
      </c>
      <c r="IZ584" s="222">
        <f t="shared" si="1625"/>
        <v>0</v>
      </c>
      <c r="JA584" s="222">
        <f t="shared" si="1626"/>
        <v>0</v>
      </c>
      <c r="JB584" s="222">
        <f t="shared" si="1627"/>
        <v>0</v>
      </c>
    </row>
    <row r="585" spans="2:262">
      <c r="B585" s="230">
        <v>224</v>
      </c>
      <c r="C585" s="229">
        <f t="shared" si="1628"/>
        <v>4.3749999999999926E-3</v>
      </c>
      <c r="D585" s="226">
        <f t="shared" ca="1" si="1371"/>
        <v>17.99999999993539</v>
      </c>
      <c r="E585" s="225">
        <f ca="1">HV361</f>
        <v>-6.4611096295019998E-11</v>
      </c>
      <c r="F585" s="224">
        <v>224</v>
      </c>
      <c r="G585" s="222">
        <f t="shared" si="1372"/>
        <v>0</v>
      </c>
      <c r="H585" s="222">
        <f t="shared" si="1373"/>
        <v>0</v>
      </c>
      <c r="I585" s="222">
        <f t="shared" si="1374"/>
        <v>0</v>
      </c>
      <c r="J585" s="222">
        <f t="shared" si="1375"/>
        <v>0</v>
      </c>
      <c r="K585" s="222">
        <f t="shared" si="1376"/>
        <v>0</v>
      </c>
      <c r="L585" s="222">
        <f t="shared" si="1377"/>
        <v>0</v>
      </c>
      <c r="M585" s="222">
        <f t="shared" si="1378"/>
        <v>0</v>
      </c>
      <c r="N585" s="222">
        <f t="shared" si="1379"/>
        <v>0</v>
      </c>
      <c r="O585" s="222">
        <f t="shared" si="1380"/>
        <v>0</v>
      </c>
      <c r="P585" s="222">
        <f t="shared" si="1381"/>
        <v>0</v>
      </c>
      <c r="Q585" s="222">
        <f t="shared" si="1382"/>
        <v>0</v>
      </c>
      <c r="R585" s="222">
        <f t="shared" si="1383"/>
        <v>0</v>
      </c>
      <c r="S585" s="222">
        <f t="shared" si="1384"/>
        <v>0</v>
      </c>
      <c r="T585" s="222">
        <f t="shared" si="1385"/>
        <v>0</v>
      </c>
      <c r="U585" s="222">
        <f t="shared" si="1386"/>
        <v>0</v>
      </c>
      <c r="V585" s="222">
        <f t="shared" si="1387"/>
        <v>0</v>
      </c>
      <c r="W585" s="222">
        <f t="shared" si="1388"/>
        <v>0</v>
      </c>
      <c r="X585" s="222">
        <f t="shared" si="1389"/>
        <v>0</v>
      </c>
      <c r="Y585" s="222">
        <f t="shared" si="1390"/>
        <v>0</v>
      </c>
      <c r="Z585" s="222">
        <f t="shared" si="1391"/>
        <v>0</v>
      </c>
      <c r="AA585" s="222">
        <f t="shared" si="1392"/>
        <v>0</v>
      </c>
      <c r="AB585" s="222">
        <f t="shared" si="1393"/>
        <v>0</v>
      </c>
      <c r="AC585" s="222">
        <f t="shared" si="1394"/>
        <v>0</v>
      </c>
      <c r="AD585" s="222">
        <f t="shared" si="1395"/>
        <v>0</v>
      </c>
      <c r="AE585" s="222">
        <f t="shared" si="1396"/>
        <v>0</v>
      </c>
      <c r="AF585" s="222">
        <f t="shared" si="1397"/>
        <v>0</v>
      </c>
      <c r="AG585" s="222">
        <f t="shared" si="1398"/>
        <v>0</v>
      </c>
      <c r="AH585" s="222">
        <f t="shared" si="1399"/>
        <v>0</v>
      </c>
      <c r="AI585" s="222">
        <f t="shared" si="1400"/>
        <v>0</v>
      </c>
      <c r="AJ585" s="222">
        <f t="shared" si="1401"/>
        <v>0</v>
      </c>
      <c r="AK585" s="222">
        <f t="shared" si="1402"/>
        <v>0</v>
      </c>
      <c r="AL585" s="222">
        <f t="shared" si="1403"/>
        <v>0</v>
      </c>
      <c r="AM585" s="222">
        <f t="shared" si="1404"/>
        <v>0</v>
      </c>
      <c r="AN585" s="222">
        <f t="shared" si="1405"/>
        <v>0</v>
      </c>
      <c r="AO585" s="222">
        <f t="shared" si="1406"/>
        <v>0</v>
      </c>
      <c r="AP585" s="222">
        <f t="shared" si="1407"/>
        <v>0</v>
      </c>
      <c r="AQ585" s="222">
        <f t="shared" si="1408"/>
        <v>0</v>
      </c>
      <c r="AR585" s="222">
        <f t="shared" si="1409"/>
        <v>0</v>
      </c>
      <c r="AS585" s="222">
        <f t="shared" si="1410"/>
        <v>0</v>
      </c>
      <c r="AT585" s="222">
        <f t="shared" si="1411"/>
        <v>0</v>
      </c>
      <c r="AU585" s="222">
        <f t="shared" si="1412"/>
        <v>0</v>
      </c>
      <c r="AV585" s="222">
        <f t="shared" si="1413"/>
        <v>0</v>
      </c>
      <c r="AW585" s="222">
        <f t="shared" si="1414"/>
        <v>0</v>
      </c>
      <c r="AX585" s="222">
        <f t="shared" si="1415"/>
        <v>0</v>
      </c>
      <c r="AY585" s="222">
        <f t="shared" si="1416"/>
        <v>0</v>
      </c>
      <c r="AZ585" s="222">
        <f t="shared" si="1417"/>
        <v>0</v>
      </c>
      <c r="BA585" s="222">
        <f t="shared" si="1418"/>
        <v>0</v>
      </c>
      <c r="BB585" s="222">
        <f t="shared" si="1419"/>
        <v>0</v>
      </c>
      <c r="BC585" s="222">
        <f t="shared" si="1420"/>
        <v>0</v>
      </c>
      <c r="BD585" s="222">
        <f t="shared" si="1421"/>
        <v>0</v>
      </c>
      <c r="BE585" s="222">
        <f t="shared" si="1422"/>
        <v>0</v>
      </c>
      <c r="BF585" s="222">
        <f t="shared" si="1423"/>
        <v>0</v>
      </c>
      <c r="BG585" s="222">
        <f t="shared" si="1424"/>
        <v>0</v>
      </c>
      <c r="BH585" s="222">
        <f t="shared" si="1425"/>
        <v>0</v>
      </c>
      <c r="BI585" s="222">
        <f t="shared" si="1426"/>
        <v>0</v>
      </c>
      <c r="BJ585" s="222">
        <f t="shared" si="1427"/>
        <v>0</v>
      </c>
      <c r="BK585" s="222">
        <f t="shared" si="1428"/>
        <v>0</v>
      </c>
      <c r="BL585" s="222">
        <f t="shared" si="1429"/>
        <v>0</v>
      </c>
      <c r="BM585" s="222">
        <f t="shared" si="1430"/>
        <v>0</v>
      </c>
      <c r="BN585" s="222">
        <f t="shared" si="1431"/>
        <v>0</v>
      </c>
      <c r="BO585" s="222">
        <f t="shared" si="1432"/>
        <v>0</v>
      </c>
      <c r="BP585" s="222">
        <f t="shared" si="1433"/>
        <v>0</v>
      </c>
      <c r="BQ585" s="222">
        <f t="shared" si="1434"/>
        <v>0</v>
      </c>
      <c r="BR585" s="222">
        <f t="shared" si="1435"/>
        <v>0</v>
      </c>
      <c r="BS585" s="222">
        <f t="shared" si="1436"/>
        <v>0</v>
      </c>
      <c r="BT585" s="222">
        <f t="shared" si="1437"/>
        <v>0</v>
      </c>
      <c r="BU585" s="222">
        <f t="shared" si="1438"/>
        <v>0</v>
      </c>
      <c r="BV585" s="222">
        <f t="shared" si="1439"/>
        <v>0</v>
      </c>
      <c r="BW585" s="222">
        <f t="shared" si="1440"/>
        <v>0</v>
      </c>
      <c r="BX585" s="222">
        <f t="shared" si="1441"/>
        <v>0</v>
      </c>
      <c r="BY585" s="222">
        <f t="shared" si="1442"/>
        <v>0</v>
      </c>
      <c r="BZ585" s="222">
        <f t="shared" si="1443"/>
        <v>0</v>
      </c>
      <c r="CA585" s="222">
        <f t="shared" si="1444"/>
        <v>0</v>
      </c>
      <c r="CB585" s="222">
        <f t="shared" si="1445"/>
        <v>0</v>
      </c>
      <c r="CC585" s="222">
        <f t="shared" si="1446"/>
        <v>0</v>
      </c>
      <c r="CD585" s="222">
        <f t="shared" si="1447"/>
        <v>0</v>
      </c>
      <c r="CE585" s="222">
        <f t="shared" si="1448"/>
        <v>0</v>
      </c>
      <c r="CF585" s="222">
        <f t="shared" si="1449"/>
        <v>0</v>
      </c>
      <c r="CG585" s="222">
        <f t="shared" si="1450"/>
        <v>0</v>
      </c>
      <c r="CH585" s="222">
        <f t="shared" si="1451"/>
        <v>0</v>
      </c>
      <c r="CI585" s="222">
        <f t="shared" si="1452"/>
        <v>0</v>
      </c>
      <c r="CJ585" s="222">
        <f t="shared" si="1453"/>
        <v>0</v>
      </c>
      <c r="CK585" s="222">
        <f t="shared" si="1454"/>
        <v>0</v>
      </c>
      <c r="CL585" s="222">
        <f t="shared" si="1455"/>
        <v>0</v>
      </c>
      <c r="CM585" s="222">
        <f t="shared" si="1456"/>
        <v>0</v>
      </c>
      <c r="CN585" s="222">
        <f t="shared" si="1457"/>
        <v>0</v>
      </c>
      <c r="CO585" s="222">
        <f t="shared" si="1458"/>
        <v>0</v>
      </c>
      <c r="CP585" s="222">
        <f t="shared" si="1459"/>
        <v>0</v>
      </c>
      <c r="CQ585" s="222">
        <f t="shared" si="1460"/>
        <v>0</v>
      </c>
      <c r="CR585" s="222">
        <f t="shared" si="1461"/>
        <v>0</v>
      </c>
      <c r="CS585" s="222">
        <f t="shared" si="1462"/>
        <v>0</v>
      </c>
      <c r="CT585" s="222">
        <f t="shared" si="1463"/>
        <v>0</v>
      </c>
      <c r="CU585" s="222">
        <f t="shared" si="1464"/>
        <v>0</v>
      </c>
      <c r="CV585" s="222">
        <f t="shared" si="1465"/>
        <v>0</v>
      </c>
      <c r="CW585" s="222">
        <f t="shared" si="1466"/>
        <v>0</v>
      </c>
      <c r="CX585" s="222">
        <f t="shared" si="1467"/>
        <v>0</v>
      </c>
      <c r="CY585" s="222">
        <f t="shared" si="1468"/>
        <v>0</v>
      </c>
      <c r="CZ585" s="222">
        <f t="shared" si="1469"/>
        <v>0</v>
      </c>
      <c r="DA585" s="222">
        <f t="shared" si="1470"/>
        <v>0</v>
      </c>
      <c r="DB585" s="222">
        <f t="shared" si="1471"/>
        <v>0</v>
      </c>
      <c r="DC585" s="222">
        <f t="shared" si="1472"/>
        <v>0</v>
      </c>
      <c r="DD585" s="222">
        <f t="shared" si="1473"/>
        <v>0</v>
      </c>
      <c r="DE585" s="222">
        <f t="shared" si="1474"/>
        <v>0</v>
      </c>
      <c r="DF585" s="222">
        <f t="shared" si="1475"/>
        <v>0</v>
      </c>
      <c r="DG585" s="222">
        <f t="shared" si="1476"/>
        <v>0</v>
      </c>
      <c r="DH585" s="222">
        <f t="shared" si="1477"/>
        <v>0</v>
      </c>
      <c r="DI585" s="222">
        <f t="shared" si="1478"/>
        <v>0</v>
      </c>
      <c r="DJ585" s="222">
        <f t="shared" si="1479"/>
        <v>0</v>
      </c>
      <c r="DK585" s="222">
        <f t="shared" si="1480"/>
        <v>0</v>
      </c>
      <c r="DL585" s="222">
        <f t="shared" si="1481"/>
        <v>0</v>
      </c>
      <c r="DM585" s="222">
        <f t="shared" si="1482"/>
        <v>0</v>
      </c>
      <c r="DN585" s="222">
        <f t="shared" si="1483"/>
        <v>0</v>
      </c>
      <c r="DO585" s="222">
        <f t="shared" si="1484"/>
        <v>0</v>
      </c>
      <c r="DP585" s="222">
        <f t="shared" si="1485"/>
        <v>0</v>
      </c>
      <c r="DQ585" s="222">
        <f t="shared" si="1486"/>
        <v>0</v>
      </c>
      <c r="DR585" s="222">
        <f t="shared" si="1487"/>
        <v>0</v>
      </c>
      <c r="DS585" s="222">
        <f t="shared" si="1488"/>
        <v>0</v>
      </c>
      <c r="DT585" s="222">
        <f t="shared" si="1489"/>
        <v>0</v>
      </c>
      <c r="DU585" s="222">
        <f t="shared" si="1490"/>
        <v>0</v>
      </c>
      <c r="DV585" s="222">
        <f t="shared" si="1491"/>
        <v>0</v>
      </c>
      <c r="DW585" s="222">
        <f t="shared" si="1492"/>
        <v>0</v>
      </c>
      <c r="DX585" s="222">
        <f t="shared" si="1493"/>
        <v>0</v>
      </c>
      <c r="DY585" s="222">
        <f t="shared" si="1494"/>
        <v>0</v>
      </c>
      <c r="DZ585" s="222">
        <f t="shared" si="1495"/>
        <v>0</v>
      </c>
      <c r="EA585" s="222">
        <f t="shared" si="1496"/>
        <v>0</v>
      </c>
      <c r="EB585" s="222">
        <f t="shared" si="1497"/>
        <v>0</v>
      </c>
      <c r="EC585" s="222">
        <f t="shared" si="1498"/>
        <v>0</v>
      </c>
      <c r="ED585" s="222">
        <f t="shared" si="1499"/>
        <v>0</v>
      </c>
      <c r="EE585" s="222">
        <f t="shared" si="1500"/>
        <v>0</v>
      </c>
      <c r="EF585" s="222">
        <f t="shared" si="1501"/>
        <v>0</v>
      </c>
      <c r="EG585" s="222">
        <f t="shared" si="1502"/>
        <v>0</v>
      </c>
      <c r="EH585" s="222">
        <f t="shared" si="1503"/>
        <v>0</v>
      </c>
      <c r="EI585" s="222">
        <f t="shared" si="1504"/>
        <v>0</v>
      </c>
      <c r="EJ585" s="222">
        <f t="shared" si="1505"/>
        <v>0</v>
      </c>
      <c r="EK585" s="222">
        <f t="shared" si="1506"/>
        <v>0</v>
      </c>
      <c r="EL585" s="222">
        <f t="shared" si="1507"/>
        <v>0</v>
      </c>
      <c r="EM585" s="222">
        <f t="shared" si="1508"/>
        <v>0</v>
      </c>
      <c r="EN585" s="222">
        <f t="shared" si="1509"/>
        <v>0</v>
      </c>
      <c r="EO585" s="222">
        <f t="shared" si="1510"/>
        <v>0</v>
      </c>
      <c r="EP585" s="222">
        <f t="shared" si="1511"/>
        <v>0</v>
      </c>
      <c r="EQ585" s="222">
        <f t="shared" si="1512"/>
        <v>0</v>
      </c>
      <c r="ER585" s="222">
        <f t="shared" si="1513"/>
        <v>0</v>
      </c>
      <c r="ES585" s="222">
        <f t="shared" si="1514"/>
        <v>0</v>
      </c>
      <c r="ET585" s="222">
        <f t="shared" si="1515"/>
        <v>0</v>
      </c>
      <c r="EU585" s="222">
        <f t="shared" si="1516"/>
        <v>0</v>
      </c>
      <c r="EV585" s="222">
        <f t="shared" si="1517"/>
        <v>0</v>
      </c>
      <c r="EW585" s="222">
        <f t="shared" si="1518"/>
        <v>0</v>
      </c>
      <c r="EX585" s="222">
        <f t="shared" si="1519"/>
        <v>0</v>
      </c>
      <c r="EY585" s="222">
        <f t="shared" si="1520"/>
        <v>0</v>
      </c>
      <c r="EZ585" s="222">
        <f t="shared" si="1521"/>
        <v>0</v>
      </c>
      <c r="FA585" s="222">
        <f t="shared" si="1522"/>
        <v>0</v>
      </c>
      <c r="FB585" s="222">
        <f t="shared" si="1523"/>
        <v>0</v>
      </c>
      <c r="FC585" s="222">
        <f t="shared" si="1524"/>
        <v>0</v>
      </c>
      <c r="FD585" s="222">
        <f t="shared" si="1525"/>
        <v>0</v>
      </c>
      <c r="FE585" s="222">
        <f t="shared" si="1526"/>
        <v>0</v>
      </c>
      <c r="FF585" s="222">
        <f t="shared" si="1527"/>
        <v>0</v>
      </c>
      <c r="FG585" s="222">
        <f t="shared" si="1528"/>
        <v>0</v>
      </c>
      <c r="FH585" s="222">
        <f t="shared" si="1529"/>
        <v>0</v>
      </c>
      <c r="FI585" s="222">
        <f t="shared" si="1530"/>
        <v>0</v>
      </c>
      <c r="FJ585" s="222">
        <f t="shared" si="1531"/>
        <v>0</v>
      </c>
      <c r="FK585" s="222">
        <f t="shared" si="1532"/>
        <v>0</v>
      </c>
      <c r="FL585" s="222">
        <f t="shared" si="1533"/>
        <v>0</v>
      </c>
      <c r="FM585" s="222">
        <f t="shared" si="1534"/>
        <v>0</v>
      </c>
      <c r="FN585" s="222">
        <f t="shared" si="1535"/>
        <v>0</v>
      </c>
      <c r="FO585" s="222">
        <f t="shared" si="1536"/>
        <v>0</v>
      </c>
      <c r="FP585" s="222">
        <f t="shared" si="1537"/>
        <v>0</v>
      </c>
      <c r="FQ585" s="222">
        <f t="shared" si="1538"/>
        <v>0</v>
      </c>
      <c r="FR585" s="222">
        <f t="shared" si="1539"/>
        <v>0</v>
      </c>
      <c r="FS585" s="222">
        <f t="shared" si="1540"/>
        <v>0</v>
      </c>
      <c r="FT585" s="222">
        <f t="shared" si="1541"/>
        <v>0</v>
      </c>
      <c r="FU585" s="222">
        <f t="shared" si="1542"/>
        <v>0</v>
      </c>
      <c r="FV585" s="222">
        <f t="shared" si="1543"/>
        <v>0</v>
      </c>
      <c r="FW585" s="222">
        <f t="shared" si="1544"/>
        <v>0</v>
      </c>
      <c r="FX585" s="222">
        <f t="shared" si="1545"/>
        <v>0</v>
      </c>
      <c r="FY585" s="222">
        <f t="shared" si="1546"/>
        <v>0</v>
      </c>
      <c r="FZ585" s="222">
        <f t="shared" si="1547"/>
        <v>0</v>
      </c>
      <c r="GA585" s="222">
        <f t="shared" si="1548"/>
        <v>0</v>
      </c>
      <c r="GB585" s="222">
        <f t="shared" si="1549"/>
        <v>0</v>
      </c>
      <c r="GC585" s="222">
        <f t="shared" si="1550"/>
        <v>0</v>
      </c>
      <c r="GD585" s="222">
        <f t="shared" si="1551"/>
        <v>0</v>
      </c>
      <c r="GE585" s="222">
        <f t="shared" si="1552"/>
        <v>0</v>
      </c>
      <c r="GF585" s="222">
        <f t="shared" si="1553"/>
        <v>0</v>
      </c>
      <c r="GG585" s="222">
        <f t="shared" si="1554"/>
        <v>0</v>
      </c>
      <c r="GH585" s="222">
        <f t="shared" si="1555"/>
        <v>0</v>
      </c>
      <c r="GI585" s="222">
        <f t="shared" si="1556"/>
        <v>0</v>
      </c>
      <c r="GJ585" s="222">
        <f t="shared" si="1557"/>
        <v>0</v>
      </c>
      <c r="GK585" s="222">
        <f t="shared" si="1558"/>
        <v>0</v>
      </c>
      <c r="GL585" s="222">
        <f t="shared" si="1559"/>
        <v>0</v>
      </c>
      <c r="GM585" s="222">
        <f t="shared" si="1560"/>
        <v>0</v>
      </c>
      <c r="GN585" s="222">
        <f t="shared" si="1561"/>
        <v>0</v>
      </c>
      <c r="GO585" s="222">
        <f t="shared" si="1562"/>
        <v>0</v>
      </c>
      <c r="GP585" s="222">
        <f t="shared" si="1563"/>
        <v>0</v>
      </c>
      <c r="GQ585" s="222">
        <f t="shared" si="1564"/>
        <v>0</v>
      </c>
      <c r="GR585" s="222">
        <f t="shared" si="1565"/>
        <v>0</v>
      </c>
      <c r="GS585" s="222">
        <f t="shared" si="1566"/>
        <v>0</v>
      </c>
      <c r="GT585" s="222">
        <f t="shared" si="1567"/>
        <v>0</v>
      </c>
      <c r="GU585" s="222">
        <f t="shared" si="1568"/>
        <v>0</v>
      </c>
      <c r="GV585" s="222">
        <f t="shared" si="1569"/>
        <v>0</v>
      </c>
      <c r="GW585" s="222">
        <f t="shared" si="1570"/>
        <v>0</v>
      </c>
      <c r="GX585" s="222">
        <f t="shared" si="1571"/>
        <v>0</v>
      </c>
      <c r="GY585" s="222">
        <f t="shared" si="1572"/>
        <v>0</v>
      </c>
      <c r="GZ585" s="222">
        <f t="shared" si="1573"/>
        <v>0</v>
      </c>
      <c r="HA585" s="222">
        <f t="shared" si="1574"/>
        <v>0</v>
      </c>
      <c r="HB585" s="222">
        <f t="shared" si="1575"/>
        <v>0</v>
      </c>
      <c r="HC585" s="222">
        <f t="shared" si="1576"/>
        <v>0</v>
      </c>
      <c r="HD585" s="222">
        <f t="shared" si="1577"/>
        <v>0</v>
      </c>
      <c r="HE585" s="222">
        <f t="shared" si="1578"/>
        <v>0</v>
      </c>
      <c r="HF585" s="222">
        <f t="shared" si="1579"/>
        <v>0</v>
      </c>
      <c r="HG585" s="222">
        <f t="shared" si="1580"/>
        <v>0</v>
      </c>
      <c r="HH585" s="222">
        <f t="shared" si="1581"/>
        <v>0</v>
      </c>
      <c r="HI585" s="222">
        <f t="shared" si="1582"/>
        <v>0</v>
      </c>
      <c r="HJ585" s="222">
        <f t="shared" si="1583"/>
        <v>0</v>
      </c>
      <c r="HK585" s="222">
        <f t="shared" si="1584"/>
        <v>0</v>
      </c>
      <c r="HL585" s="222">
        <f t="shared" si="1585"/>
        <v>0</v>
      </c>
      <c r="HM585" s="222">
        <f t="shared" si="1586"/>
        <v>0</v>
      </c>
      <c r="HN585" s="222">
        <f t="shared" si="1587"/>
        <v>0</v>
      </c>
      <c r="HO585" s="222">
        <f t="shared" si="1588"/>
        <v>0</v>
      </c>
      <c r="HP585" s="222">
        <f t="shared" si="1589"/>
        <v>0</v>
      </c>
      <c r="HQ585" s="222">
        <f t="shared" si="1590"/>
        <v>0</v>
      </c>
      <c r="HR585" s="222">
        <f t="shared" si="1591"/>
        <v>0</v>
      </c>
      <c r="HS585" s="222">
        <f t="shared" si="1592"/>
        <v>0</v>
      </c>
      <c r="HT585" s="222">
        <f t="shared" si="1593"/>
        <v>0</v>
      </c>
      <c r="HU585" s="222">
        <f t="shared" si="1594"/>
        <v>0</v>
      </c>
      <c r="HV585" s="222">
        <f t="shared" si="1595"/>
        <v>0</v>
      </c>
      <c r="HW585" s="222">
        <f t="shared" si="1596"/>
        <v>0</v>
      </c>
      <c r="HX585" s="222">
        <f t="shared" si="1597"/>
        <v>0</v>
      </c>
      <c r="HY585" s="222">
        <f t="shared" si="1598"/>
        <v>0</v>
      </c>
      <c r="HZ585" s="222">
        <f t="shared" si="1599"/>
        <v>0</v>
      </c>
      <c r="IA585" s="222">
        <f t="shared" si="1600"/>
        <v>0</v>
      </c>
      <c r="IB585" s="222">
        <f t="shared" si="1601"/>
        <v>0</v>
      </c>
      <c r="IC585" s="222">
        <f t="shared" si="1602"/>
        <v>0</v>
      </c>
      <c r="ID585" s="222">
        <f t="shared" si="1603"/>
        <v>0</v>
      </c>
      <c r="IE585" s="222">
        <f t="shared" si="1604"/>
        <v>0</v>
      </c>
      <c r="IF585" s="222">
        <f t="shared" si="1605"/>
        <v>0</v>
      </c>
      <c r="IG585" s="222">
        <f t="shared" si="1606"/>
        <v>0</v>
      </c>
      <c r="IH585" s="222">
        <f t="shared" si="1607"/>
        <v>0</v>
      </c>
      <c r="II585" s="222">
        <f t="shared" si="1608"/>
        <v>0</v>
      </c>
      <c r="IJ585" s="222">
        <f t="shared" si="1609"/>
        <v>0</v>
      </c>
      <c r="IK585" s="222">
        <f t="shared" si="1610"/>
        <v>0</v>
      </c>
      <c r="IL585" s="222">
        <f t="shared" si="1611"/>
        <v>0</v>
      </c>
      <c r="IM585" s="222">
        <f t="shared" si="1612"/>
        <v>0</v>
      </c>
      <c r="IN585" s="222">
        <f t="shared" si="1613"/>
        <v>0</v>
      </c>
      <c r="IO585" s="222">
        <f t="shared" si="1614"/>
        <v>0</v>
      </c>
      <c r="IP585" s="222">
        <f t="shared" si="1615"/>
        <v>0</v>
      </c>
      <c r="IQ585" s="222">
        <f t="shared" si="1616"/>
        <v>0</v>
      </c>
      <c r="IR585" s="222">
        <f t="shared" si="1617"/>
        <v>0</v>
      </c>
      <c r="IS585" s="222">
        <f t="shared" si="1618"/>
        <v>0</v>
      </c>
      <c r="IT585" s="222">
        <f t="shared" si="1619"/>
        <v>0</v>
      </c>
      <c r="IU585" s="222">
        <f t="shared" si="1620"/>
        <v>0</v>
      </c>
      <c r="IV585" s="222">
        <f t="shared" si="1621"/>
        <v>0</v>
      </c>
      <c r="IW585" s="222">
        <f t="shared" si="1622"/>
        <v>0</v>
      </c>
      <c r="IX585" s="222">
        <f t="shared" si="1623"/>
        <v>0</v>
      </c>
      <c r="IY585" s="222">
        <f t="shared" si="1624"/>
        <v>0</v>
      </c>
      <c r="IZ585" s="222">
        <f t="shared" si="1625"/>
        <v>0</v>
      </c>
      <c r="JA585" s="222">
        <f t="shared" si="1626"/>
        <v>0</v>
      </c>
      <c r="JB585" s="222">
        <f t="shared" si="1627"/>
        <v>0</v>
      </c>
    </row>
    <row r="586" spans="2:262">
      <c r="B586" s="230">
        <v>225</v>
      </c>
      <c r="C586" s="229">
        <f t="shared" si="1628"/>
        <v>4.3945312499999922E-3</v>
      </c>
      <c r="D586" s="226">
        <f t="shared" ca="1" si="1371"/>
        <v>17.999999999932484</v>
      </c>
      <c r="E586" s="225">
        <f ca="1">HW361</f>
        <v>-6.751432722459465E-11</v>
      </c>
      <c r="F586" s="224">
        <v>225</v>
      </c>
      <c r="G586" s="222">
        <f t="shared" si="1372"/>
        <v>0</v>
      </c>
      <c r="H586" s="222">
        <f t="shared" si="1373"/>
        <v>0</v>
      </c>
      <c r="I586" s="222">
        <f t="shared" si="1374"/>
        <v>0</v>
      </c>
      <c r="J586" s="222">
        <f t="shared" si="1375"/>
        <v>0</v>
      </c>
      <c r="K586" s="222">
        <f t="shared" si="1376"/>
        <v>0</v>
      </c>
      <c r="L586" s="222">
        <f t="shared" si="1377"/>
        <v>0</v>
      </c>
      <c r="M586" s="222">
        <f t="shared" si="1378"/>
        <v>0</v>
      </c>
      <c r="N586" s="222">
        <f t="shared" si="1379"/>
        <v>0</v>
      </c>
      <c r="O586" s="222">
        <f t="shared" si="1380"/>
        <v>0</v>
      </c>
      <c r="P586" s="222">
        <f t="shared" si="1381"/>
        <v>0</v>
      </c>
      <c r="Q586" s="222">
        <f t="shared" si="1382"/>
        <v>0</v>
      </c>
      <c r="R586" s="222">
        <f t="shared" si="1383"/>
        <v>0</v>
      </c>
      <c r="S586" s="222">
        <f t="shared" si="1384"/>
        <v>0</v>
      </c>
      <c r="T586" s="222">
        <f t="shared" si="1385"/>
        <v>0</v>
      </c>
      <c r="U586" s="222">
        <f t="shared" si="1386"/>
        <v>0</v>
      </c>
      <c r="V586" s="222">
        <f t="shared" si="1387"/>
        <v>0</v>
      </c>
      <c r="W586" s="222">
        <f t="shared" si="1388"/>
        <v>0</v>
      </c>
      <c r="X586" s="222">
        <f t="shared" si="1389"/>
        <v>0</v>
      </c>
      <c r="Y586" s="222">
        <f t="shared" si="1390"/>
        <v>0</v>
      </c>
      <c r="Z586" s="222">
        <f t="shared" si="1391"/>
        <v>0</v>
      </c>
      <c r="AA586" s="222">
        <f t="shared" si="1392"/>
        <v>0</v>
      </c>
      <c r="AB586" s="222">
        <f t="shared" si="1393"/>
        <v>0</v>
      </c>
      <c r="AC586" s="222">
        <f t="shared" si="1394"/>
        <v>0</v>
      </c>
      <c r="AD586" s="222">
        <f t="shared" si="1395"/>
        <v>0</v>
      </c>
      <c r="AE586" s="222">
        <f t="shared" si="1396"/>
        <v>0</v>
      </c>
      <c r="AF586" s="222">
        <f t="shared" si="1397"/>
        <v>0</v>
      </c>
      <c r="AG586" s="222">
        <f t="shared" si="1398"/>
        <v>0</v>
      </c>
      <c r="AH586" s="222">
        <f t="shared" si="1399"/>
        <v>0</v>
      </c>
      <c r="AI586" s="222">
        <f t="shared" si="1400"/>
        <v>0</v>
      </c>
      <c r="AJ586" s="222">
        <f t="shared" si="1401"/>
        <v>0</v>
      </c>
      <c r="AK586" s="222">
        <f t="shared" si="1402"/>
        <v>0</v>
      </c>
      <c r="AL586" s="222">
        <f t="shared" si="1403"/>
        <v>0</v>
      </c>
      <c r="AM586" s="222">
        <f t="shared" si="1404"/>
        <v>0</v>
      </c>
      <c r="AN586" s="222">
        <f t="shared" si="1405"/>
        <v>0</v>
      </c>
      <c r="AO586" s="222">
        <f t="shared" si="1406"/>
        <v>0</v>
      </c>
      <c r="AP586" s="222">
        <f t="shared" si="1407"/>
        <v>0</v>
      </c>
      <c r="AQ586" s="222">
        <f t="shared" si="1408"/>
        <v>0</v>
      </c>
      <c r="AR586" s="222">
        <f t="shared" si="1409"/>
        <v>0</v>
      </c>
      <c r="AS586" s="222">
        <f t="shared" si="1410"/>
        <v>0</v>
      </c>
      <c r="AT586" s="222">
        <f t="shared" si="1411"/>
        <v>0</v>
      </c>
      <c r="AU586" s="222">
        <f t="shared" si="1412"/>
        <v>0</v>
      </c>
      <c r="AV586" s="222">
        <f t="shared" si="1413"/>
        <v>0</v>
      </c>
      <c r="AW586" s="222">
        <f t="shared" si="1414"/>
        <v>0</v>
      </c>
      <c r="AX586" s="222">
        <f t="shared" si="1415"/>
        <v>0</v>
      </c>
      <c r="AY586" s="222">
        <f t="shared" si="1416"/>
        <v>0</v>
      </c>
      <c r="AZ586" s="222">
        <f t="shared" si="1417"/>
        <v>0</v>
      </c>
      <c r="BA586" s="222">
        <f t="shared" si="1418"/>
        <v>0</v>
      </c>
      <c r="BB586" s="222">
        <f t="shared" si="1419"/>
        <v>0</v>
      </c>
      <c r="BC586" s="222">
        <f t="shared" si="1420"/>
        <v>0</v>
      </c>
      <c r="BD586" s="222">
        <f t="shared" si="1421"/>
        <v>0</v>
      </c>
      <c r="BE586" s="222">
        <f t="shared" si="1422"/>
        <v>0</v>
      </c>
      <c r="BF586" s="222">
        <f t="shared" si="1423"/>
        <v>0</v>
      </c>
      <c r="BG586" s="222">
        <f t="shared" si="1424"/>
        <v>0</v>
      </c>
      <c r="BH586" s="222">
        <f t="shared" si="1425"/>
        <v>0</v>
      </c>
      <c r="BI586" s="222">
        <f t="shared" si="1426"/>
        <v>0</v>
      </c>
      <c r="BJ586" s="222">
        <f t="shared" si="1427"/>
        <v>0</v>
      </c>
      <c r="BK586" s="222">
        <f t="shared" si="1428"/>
        <v>0</v>
      </c>
      <c r="BL586" s="222">
        <f t="shared" si="1429"/>
        <v>0</v>
      </c>
      <c r="BM586" s="222">
        <f t="shared" si="1430"/>
        <v>0</v>
      </c>
      <c r="BN586" s="222">
        <f t="shared" si="1431"/>
        <v>0</v>
      </c>
      <c r="BO586" s="222">
        <f t="shared" si="1432"/>
        <v>0</v>
      </c>
      <c r="BP586" s="222">
        <f t="shared" si="1433"/>
        <v>0</v>
      </c>
      <c r="BQ586" s="222">
        <f t="shared" si="1434"/>
        <v>0</v>
      </c>
      <c r="BR586" s="222">
        <f t="shared" si="1435"/>
        <v>0</v>
      </c>
      <c r="BS586" s="222">
        <f t="shared" si="1436"/>
        <v>0</v>
      </c>
      <c r="BT586" s="222">
        <f t="shared" si="1437"/>
        <v>0</v>
      </c>
      <c r="BU586" s="222">
        <f t="shared" si="1438"/>
        <v>0</v>
      </c>
      <c r="BV586" s="222">
        <f t="shared" si="1439"/>
        <v>0</v>
      </c>
      <c r="BW586" s="222">
        <f t="shared" si="1440"/>
        <v>0</v>
      </c>
      <c r="BX586" s="222">
        <f t="shared" si="1441"/>
        <v>0</v>
      </c>
      <c r="BY586" s="222">
        <f t="shared" si="1442"/>
        <v>0</v>
      </c>
      <c r="BZ586" s="222">
        <f t="shared" si="1443"/>
        <v>0</v>
      </c>
      <c r="CA586" s="222">
        <f t="shared" si="1444"/>
        <v>0</v>
      </c>
      <c r="CB586" s="222">
        <f t="shared" si="1445"/>
        <v>0</v>
      </c>
      <c r="CC586" s="222">
        <f t="shared" si="1446"/>
        <v>0</v>
      </c>
      <c r="CD586" s="222">
        <f t="shared" si="1447"/>
        <v>0</v>
      </c>
      <c r="CE586" s="222">
        <f t="shared" si="1448"/>
        <v>0</v>
      </c>
      <c r="CF586" s="222">
        <f t="shared" si="1449"/>
        <v>0</v>
      </c>
      <c r="CG586" s="222">
        <f t="shared" si="1450"/>
        <v>0</v>
      </c>
      <c r="CH586" s="222">
        <f t="shared" si="1451"/>
        <v>0</v>
      </c>
      <c r="CI586" s="222">
        <f t="shared" si="1452"/>
        <v>0</v>
      </c>
      <c r="CJ586" s="222">
        <f t="shared" si="1453"/>
        <v>0</v>
      </c>
      <c r="CK586" s="222">
        <f t="shared" si="1454"/>
        <v>0</v>
      </c>
      <c r="CL586" s="222">
        <f t="shared" si="1455"/>
        <v>0</v>
      </c>
      <c r="CM586" s="222">
        <f t="shared" si="1456"/>
        <v>0</v>
      </c>
      <c r="CN586" s="222">
        <f t="shared" si="1457"/>
        <v>0</v>
      </c>
      <c r="CO586" s="222">
        <f t="shared" si="1458"/>
        <v>0</v>
      </c>
      <c r="CP586" s="222">
        <f t="shared" si="1459"/>
        <v>0</v>
      </c>
      <c r="CQ586" s="222">
        <f t="shared" si="1460"/>
        <v>0</v>
      </c>
      <c r="CR586" s="222">
        <f t="shared" si="1461"/>
        <v>0</v>
      </c>
      <c r="CS586" s="222">
        <f t="shared" si="1462"/>
        <v>0</v>
      </c>
      <c r="CT586" s="222">
        <f t="shared" si="1463"/>
        <v>0</v>
      </c>
      <c r="CU586" s="222">
        <f t="shared" si="1464"/>
        <v>0</v>
      </c>
      <c r="CV586" s="222">
        <f t="shared" si="1465"/>
        <v>0</v>
      </c>
      <c r="CW586" s="222">
        <f t="shared" si="1466"/>
        <v>0</v>
      </c>
      <c r="CX586" s="222">
        <f t="shared" si="1467"/>
        <v>0</v>
      </c>
      <c r="CY586" s="222">
        <f t="shared" si="1468"/>
        <v>0</v>
      </c>
      <c r="CZ586" s="222">
        <f t="shared" si="1469"/>
        <v>0</v>
      </c>
      <c r="DA586" s="222">
        <f t="shared" si="1470"/>
        <v>0</v>
      </c>
      <c r="DB586" s="222">
        <f t="shared" si="1471"/>
        <v>0</v>
      </c>
      <c r="DC586" s="222">
        <f t="shared" si="1472"/>
        <v>0</v>
      </c>
      <c r="DD586" s="222">
        <f t="shared" si="1473"/>
        <v>0</v>
      </c>
      <c r="DE586" s="222">
        <f t="shared" si="1474"/>
        <v>0</v>
      </c>
      <c r="DF586" s="222">
        <f t="shared" si="1475"/>
        <v>0</v>
      </c>
      <c r="DG586" s="222">
        <f t="shared" si="1476"/>
        <v>0</v>
      </c>
      <c r="DH586" s="222">
        <f t="shared" si="1477"/>
        <v>0</v>
      </c>
      <c r="DI586" s="222">
        <f t="shared" si="1478"/>
        <v>0</v>
      </c>
      <c r="DJ586" s="222">
        <f t="shared" si="1479"/>
        <v>0</v>
      </c>
      <c r="DK586" s="222">
        <f t="shared" si="1480"/>
        <v>0</v>
      </c>
      <c r="DL586" s="222">
        <f t="shared" si="1481"/>
        <v>0</v>
      </c>
      <c r="DM586" s="222">
        <f t="shared" si="1482"/>
        <v>0</v>
      </c>
      <c r="DN586" s="222">
        <f t="shared" si="1483"/>
        <v>0</v>
      </c>
      <c r="DO586" s="222">
        <f t="shared" si="1484"/>
        <v>0</v>
      </c>
      <c r="DP586" s="222">
        <f t="shared" si="1485"/>
        <v>0</v>
      </c>
      <c r="DQ586" s="222">
        <f t="shared" si="1486"/>
        <v>0</v>
      </c>
      <c r="DR586" s="222">
        <f t="shared" si="1487"/>
        <v>0</v>
      </c>
      <c r="DS586" s="222">
        <f t="shared" si="1488"/>
        <v>0</v>
      </c>
      <c r="DT586" s="222">
        <f t="shared" si="1489"/>
        <v>0</v>
      </c>
      <c r="DU586" s="222">
        <f t="shared" si="1490"/>
        <v>0</v>
      </c>
      <c r="DV586" s="222">
        <f t="shared" si="1491"/>
        <v>0</v>
      </c>
      <c r="DW586" s="222">
        <f t="shared" si="1492"/>
        <v>0</v>
      </c>
      <c r="DX586" s="222">
        <f t="shared" si="1493"/>
        <v>0</v>
      </c>
      <c r="DY586" s="222">
        <f t="shared" si="1494"/>
        <v>0</v>
      </c>
      <c r="DZ586" s="222">
        <f t="shared" si="1495"/>
        <v>0</v>
      </c>
      <c r="EA586" s="222">
        <f t="shared" si="1496"/>
        <v>0</v>
      </c>
      <c r="EB586" s="222">
        <f t="shared" si="1497"/>
        <v>0</v>
      </c>
      <c r="EC586" s="222">
        <f t="shared" si="1498"/>
        <v>0</v>
      </c>
      <c r="ED586" s="222">
        <f t="shared" si="1499"/>
        <v>0</v>
      </c>
      <c r="EE586" s="222">
        <f t="shared" si="1500"/>
        <v>0</v>
      </c>
      <c r="EF586" s="222">
        <f t="shared" si="1501"/>
        <v>0</v>
      </c>
      <c r="EG586" s="222">
        <f t="shared" si="1502"/>
        <v>0</v>
      </c>
      <c r="EH586" s="222">
        <f t="shared" si="1503"/>
        <v>0</v>
      </c>
      <c r="EI586" s="222">
        <f t="shared" si="1504"/>
        <v>0</v>
      </c>
      <c r="EJ586" s="222">
        <f t="shared" si="1505"/>
        <v>0</v>
      </c>
      <c r="EK586" s="222">
        <f t="shared" si="1506"/>
        <v>0</v>
      </c>
      <c r="EL586" s="222">
        <f t="shared" si="1507"/>
        <v>0</v>
      </c>
      <c r="EM586" s="222">
        <f t="shared" si="1508"/>
        <v>0</v>
      </c>
      <c r="EN586" s="222">
        <f t="shared" si="1509"/>
        <v>0</v>
      </c>
      <c r="EO586" s="222">
        <f t="shared" si="1510"/>
        <v>0</v>
      </c>
      <c r="EP586" s="222">
        <f t="shared" si="1511"/>
        <v>0</v>
      </c>
      <c r="EQ586" s="222">
        <f t="shared" si="1512"/>
        <v>0</v>
      </c>
      <c r="ER586" s="222">
        <f t="shared" si="1513"/>
        <v>0</v>
      </c>
      <c r="ES586" s="222">
        <f t="shared" si="1514"/>
        <v>0</v>
      </c>
      <c r="ET586" s="222">
        <f t="shared" si="1515"/>
        <v>0</v>
      </c>
      <c r="EU586" s="222">
        <f t="shared" si="1516"/>
        <v>0</v>
      </c>
      <c r="EV586" s="222">
        <f t="shared" si="1517"/>
        <v>0</v>
      </c>
      <c r="EW586" s="222">
        <f t="shared" si="1518"/>
        <v>0</v>
      </c>
      <c r="EX586" s="222">
        <f t="shared" si="1519"/>
        <v>0</v>
      </c>
      <c r="EY586" s="222">
        <f t="shared" si="1520"/>
        <v>0</v>
      </c>
      <c r="EZ586" s="222">
        <f t="shared" si="1521"/>
        <v>0</v>
      </c>
      <c r="FA586" s="222">
        <f t="shared" si="1522"/>
        <v>0</v>
      </c>
      <c r="FB586" s="222">
        <f t="shared" si="1523"/>
        <v>0</v>
      </c>
      <c r="FC586" s="222">
        <f t="shared" si="1524"/>
        <v>0</v>
      </c>
      <c r="FD586" s="222">
        <f t="shared" si="1525"/>
        <v>0</v>
      </c>
      <c r="FE586" s="222">
        <f t="shared" si="1526"/>
        <v>0</v>
      </c>
      <c r="FF586" s="222">
        <f t="shared" si="1527"/>
        <v>0</v>
      </c>
      <c r="FG586" s="222">
        <f t="shared" si="1528"/>
        <v>0</v>
      </c>
      <c r="FH586" s="222">
        <f t="shared" si="1529"/>
        <v>0</v>
      </c>
      <c r="FI586" s="222">
        <f t="shared" si="1530"/>
        <v>0</v>
      </c>
      <c r="FJ586" s="222">
        <f t="shared" si="1531"/>
        <v>0</v>
      </c>
      <c r="FK586" s="222">
        <f t="shared" si="1532"/>
        <v>0</v>
      </c>
      <c r="FL586" s="222">
        <f t="shared" si="1533"/>
        <v>0</v>
      </c>
      <c r="FM586" s="222">
        <f t="shared" si="1534"/>
        <v>0</v>
      </c>
      <c r="FN586" s="222">
        <f t="shared" si="1535"/>
        <v>0</v>
      </c>
      <c r="FO586" s="222">
        <f t="shared" si="1536"/>
        <v>0</v>
      </c>
      <c r="FP586" s="222">
        <f t="shared" si="1537"/>
        <v>0</v>
      </c>
      <c r="FQ586" s="222">
        <f t="shared" si="1538"/>
        <v>0</v>
      </c>
      <c r="FR586" s="222">
        <f t="shared" si="1539"/>
        <v>0</v>
      </c>
      <c r="FS586" s="222">
        <f t="shared" si="1540"/>
        <v>0</v>
      </c>
      <c r="FT586" s="222">
        <f t="shared" si="1541"/>
        <v>0</v>
      </c>
      <c r="FU586" s="222">
        <f t="shared" si="1542"/>
        <v>0</v>
      </c>
      <c r="FV586" s="222">
        <f t="shared" si="1543"/>
        <v>0</v>
      </c>
      <c r="FW586" s="222">
        <f t="shared" si="1544"/>
        <v>0</v>
      </c>
      <c r="FX586" s="222">
        <f t="shared" si="1545"/>
        <v>0</v>
      </c>
      <c r="FY586" s="222">
        <f t="shared" si="1546"/>
        <v>0</v>
      </c>
      <c r="FZ586" s="222">
        <f t="shared" si="1547"/>
        <v>0</v>
      </c>
      <c r="GA586" s="222">
        <f t="shared" si="1548"/>
        <v>0</v>
      </c>
      <c r="GB586" s="222">
        <f t="shared" si="1549"/>
        <v>0</v>
      </c>
      <c r="GC586" s="222">
        <f t="shared" si="1550"/>
        <v>0</v>
      </c>
      <c r="GD586" s="222">
        <f t="shared" si="1551"/>
        <v>0</v>
      </c>
      <c r="GE586" s="222">
        <f t="shared" si="1552"/>
        <v>0</v>
      </c>
      <c r="GF586" s="222">
        <f t="shared" si="1553"/>
        <v>0</v>
      </c>
      <c r="GG586" s="222">
        <f t="shared" si="1554"/>
        <v>0</v>
      </c>
      <c r="GH586" s="222">
        <f t="shared" si="1555"/>
        <v>0</v>
      </c>
      <c r="GI586" s="222">
        <f t="shared" si="1556"/>
        <v>0</v>
      </c>
      <c r="GJ586" s="222">
        <f t="shared" si="1557"/>
        <v>0</v>
      </c>
      <c r="GK586" s="222">
        <f t="shared" si="1558"/>
        <v>0</v>
      </c>
      <c r="GL586" s="222">
        <f t="shared" si="1559"/>
        <v>0</v>
      </c>
      <c r="GM586" s="222">
        <f t="shared" si="1560"/>
        <v>0</v>
      </c>
      <c r="GN586" s="222">
        <f t="shared" si="1561"/>
        <v>0</v>
      </c>
      <c r="GO586" s="222">
        <f t="shared" si="1562"/>
        <v>0</v>
      </c>
      <c r="GP586" s="222">
        <f t="shared" si="1563"/>
        <v>0</v>
      </c>
      <c r="GQ586" s="222">
        <f t="shared" si="1564"/>
        <v>0</v>
      </c>
      <c r="GR586" s="222">
        <f t="shared" si="1565"/>
        <v>0</v>
      </c>
      <c r="GS586" s="222">
        <f t="shared" si="1566"/>
        <v>0</v>
      </c>
      <c r="GT586" s="222">
        <f t="shared" si="1567"/>
        <v>0</v>
      </c>
      <c r="GU586" s="222">
        <f t="shared" si="1568"/>
        <v>0</v>
      </c>
      <c r="GV586" s="222">
        <f t="shared" si="1569"/>
        <v>0</v>
      </c>
      <c r="GW586" s="222">
        <f t="shared" si="1570"/>
        <v>0</v>
      </c>
      <c r="GX586" s="222">
        <f t="shared" si="1571"/>
        <v>0</v>
      </c>
      <c r="GY586" s="222">
        <f t="shared" si="1572"/>
        <v>0</v>
      </c>
      <c r="GZ586" s="222">
        <f t="shared" si="1573"/>
        <v>0</v>
      </c>
      <c r="HA586" s="222">
        <f t="shared" si="1574"/>
        <v>0</v>
      </c>
      <c r="HB586" s="222">
        <f t="shared" si="1575"/>
        <v>0</v>
      </c>
      <c r="HC586" s="222">
        <f t="shared" si="1576"/>
        <v>0</v>
      </c>
      <c r="HD586" s="222">
        <f t="shared" si="1577"/>
        <v>0</v>
      </c>
      <c r="HE586" s="222">
        <f t="shared" si="1578"/>
        <v>0</v>
      </c>
      <c r="HF586" s="222">
        <f t="shared" si="1579"/>
        <v>0</v>
      </c>
      <c r="HG586" s="222">
        <f t="shared" si="1580"/>
        <v>0</v>
      </c>
      <c r="HH586" s="222">
        <f t="shared" si="1581"/>
        <v>0</v>
      </c>
      <c r="HI586" s="222">
        <f t="shared" si="1582"/>
        <v>0</v>
      </c>
      <c r="HJ586" s="222">
        <f t="shared" si="1583"/>
        <v>0</v>
      </c>
      <c r="HK586" s="222">
        <f t="shared" si="1584"/>
        <v>0</v>
      </c>
      <c r="HL586" s="222">
        <f t="shared" si="1585"/>
        <v>0</v>
      </c>
      <c r="HM586" s="222">
        <f t="shared" si="1586"/>
        <v>0</v>
      </c>
      <c r="HN586" s="222">
        <f t="shared" si="1587"/>
        <v>0</v>
      </c>
      <c r="HO586" s="222">
        <f t="shared" si="1588"/>
        <v>0</v>
      </c>
      <c r="HP586" s="222">
        <f t="shared" si="1589"/>
        <v>0</v>
      </c>
      <c r="HQ586" s="222">
        <f t="shared" si="1590"/>
        <v>0</v>
      </c>
      <c r="HR586" s="222">
        <f t="shared" si="1591"/>
        <v>0</v>
      </c>
      <c r="HS586" s="222">
        <f t="shared" si="1592"/>
        <v>0</v>
      </c>
      <c r="HT586" s="222">
        <f t="shared" si="1593"/>
        <v>0</v>
      </c>
      <c r="HU586" s="222">
        <f t="shared" si="1594"/>
        <v>0</v>
      </c>
      <c r="HV586" s="222">
        <f t="shared" si="1595"/>
        <v>0</v>
      </c>
      <c r="HW586" s="222">
        <f t="shared" si="1596"/>
        <v>0</v>
      </c>
      <c r="HX586" s="222">
        <f t="shared" si="1597"/>
        <v>0</v>
      </c>
      <c r="HY586" s="222">
        <f t="shared" si="1598"/>
        <v>0</v>
      </c>
      <c r="HZ586" s="222">
        <f t="shared" si="1599"/>
        <v>0</v>
      </c>
      <c r="IA586" s="222">
        <f t="shared" si="1600"/>
        <v>0</v>
      </c>
      <c r="IB586" s="222">
        <f t="shared" si="1601"/>
        <v>0</v>
      </c>
      <c r="IC586" s="222">
        <f t="shared" si="1602"/>
        <v>0</v>
      </c>
      <c r="ID586" s="222">
        <f t="shared" si="1603"/>
        <v>0</v>
      </c>
      <c r="IE586" s="222">
        <f t="shared" si="1604"/>
        <v>0</v>
      </c>
      <c r="IF586" s="222">
        <f t="shared" si="1605"/>
        <v>0</v>
      </c>
      <c r="IG586" s="222">
        <f t="shared" si="1606"/>
        <v>0</v>
      </c>
      <c r="IH586" s="222">
        <f t="shared" si="1607"/>
        <v>0</v>
      </c>
      <c r="II586" s="222">
        <f t="shared" si="1608"/>
        <v>0</v>
      </c>
      <c r="IJ586" s="222">
        <f t="shared" si="1609"/>
        <v>0</v>
      </c>
      <c r="IK586" s="222">
        <f t="shared" si="1610"/>
        <v>0</v>
      </c>
      <c r="IL586" s="222">
        <f t="shared" si="1611"/>
        <v>0</v>
      </c>
      <c r="IM586" s="222">
        <f t="shared" si="1612"/>
        <v>0</v>
      </c>
      <c r="IN586" s="222">
        <f t="shared" si="1613"/>
        <v>0</v>
      </c>
      <c r="IO586" s="222">
        <f t="shared" si="1614"/>
        <v>0</v>
      </c>
      <c r="IP586" s="222">
        <f t="shared" si="1615"/>
        <v>0</v>
      </c>
      <c r="IQ586" s="222">
        <f t="shared" si="1616"/>
        <v>0</v>
      </c>
      <c r="IR586" s="222">
        <f t="shared" si="1617"/>
        <v>0</v>
      </c>
      <c r="IS586" s="222">
        <f t="shared" si="1618"/>
        <v>0</v>
      </c>
      <c r="IT586" s="222">
        <f t="shared" si="1619"/>
        <v>0</v>
      </c>
      <c r="IU586" s="222">
        <f t="shared" si="1620"/>
        <v>0</v>
      </c>
      <c r="IV586" s="222">
        <f t="shared" si="1621"/>
        <v>0</v>
      </c>
      <c r="IW586" s="222">
        <f t="shared" si="1622"/>
        <v>0</v>
      </c>
      <c r="IX586" s="222">
        <f t="shared" si="1623"/>
        <v>0</v>
      </c>
      <c r="IY586" s="222">
        <f t="shared" si="1624"/>
        <v>0</v>
      </c>
      <c r="IZ586" s="222">
        <f t="shared" si="1625"/>
        <v>0</v>
      </c>
      <c r="JA586" s="222">
        <f t="shared" si="1626"/>
        <v>0</v>
      </c>
      <c r="JB586" s="222">
        <f t="shared" si="1627"/>
        <v>0</v>
      </c>
    </row>
    <row r="587" spans="2:262">
      <c r="B587" s="230">
        <v>226</v>
      </c>
      <c r="C587" s="229">
        <f t="shared" si="1628"/>
        <v>4.4140624999999918E-3</v>
      </c>
      <c r="D587" s="226">
        <f t="shared" ca="1" si="1371"/>
        <v>17.999999999938066</v>
      </c>
      <c r="E587" s="225">
        <f ca="1">HX361</f>
        <v>-6.1934556510363917E-11</v>
      </c>
      <c r="F587" s="224">
        <v>226</v>
      </c>
      <c r="G587" s="222">
        <f t="shared" si="1372"/>
        <v>0</v>
      </c>
      <c r="H587" s="222">
        <f t="shared" si="1373"/>
        <v>0</v>
      </c>
      <c r="I587" s="222">
        <f t="shared" si="1374"/>
        <v>0</v>
      </c>
      <c r="J587" s="222">
        <f t="shared" si="1375"/>
        <v>0</v>
      </c>
      <c r="K587" s="222">
        <f t="shared" si="1376"/>
        <v>0</v>
      </c>
      <c r="L587" s="222">
        <f t="shared" si="1377"/>
        <v>0</v>
      </c>
      <c r="M587" s="222">
        <f t="shared" si="1378"/>
        <v>0</v>
      </c>
      <c r="N587" s="222">
        <f t="shared" si="1379"/>
        <v>0</v>
      </c>
      <c r="O587" s="222">
        <f t="shared" si="1380"/>
        <v>0</v>
      </c>
      <c r="P587" s="222">
        <f t="shared" si="1381"/>
        <v>0</v>
      </c>
      <c r="Q587" s="222">
        <f t="shared" si="1382"/>
        <v>0</v>
      </c>
      <c r="R587" s="222">
        <f t="shared" si="1383"/>
        <v>0</v>
      </c>
      <c r="S587" s="222">
        <f t="shared" si="1384"/>
        <v>0</v>
      </c>
      <c r="T587" s="222">
        <f t="shared" si="1385"/>
        <v>0</v>
      </c>
      <c r="U587" s="222">
        <f t="shared" si="1386"/>
        <v>0</v>
      </c>
      <c r="V587" s="222">
        <f t="shared" si="1387"/>
        <v>0</v>
      </c>
      <c r="W587" s="222">
        <f t="shared" si="1388"/>
        <v>0</v>
      </c>
      <c r="X587" s="222">
        <f t="shared" si="1389"/>
        <v>0</v>
      </c>
      <c r="Y587" s="222">
        <f t="shared" si="1390"/>
        <v>0</v>
      </c>
      <c r="Z587" s="222">
        <f t="shared" si="1391"/>
        <v>0</v>
      </c>
      <c r="AA587" s="222">
        <f t="shared" si="1392"/>
        <v>0</v>
      </c>
      <c r="AB587" s="222">
        <f t="shared" si="1393"/>
        <v>0</v>
      </c>
      <c r="AC587" s="222">
        <f t="shared" si="1394"/>
        <v>0</v>
      </c>
      <c r="AD587" s="222">
        <f t="shared" si="1395"/>
        <v>0</v>
      </c>
      <c r="AE587" s="222">
        <f t="shared" si="1396"/>
        <v>0</v>
      </c>
      <c r="AF587" s="222">
        <f t="shared" si="1397"/>
        <v>0</v>
      </c>
      <c r="AG587" s="222">
        <f t="shared" si="1398"/>
        <v>0</v>
      </c>
      <c r="AH587" s="222">
        <f t="shared" si="1399"/>
        <v>0</v>
      </c>
      <c r="AI587" s="222">
        <f t="shared" si="1400"/>
        <v>0</v>
      </c>
      <c r="AJ587" s="222">
        <f t="shared" si="1401"/>
        <v>0</v>
      </c>
      <c r="AK587" s="222">
        <f t="shared" si="1402"/>
        <v>0</v>
      </c>
      <c r="AL587" s="222">
        <f t="shared" si="1403"/>
        <v>0</v>
      </c>
      <c r="AM587" s="222">
        <f t="shared" si="1404"/>
        <v>0</v>
      </c>
      <c r="AN587" s="222">
        <f t="shared" si="1405"/>
        <v>0</v>
      </c>
      <c r="AO587" s="222">
        <f t="shared" si="1406"/>
        <v>0</v>
      </c>
      <c r="AP587" s="222">
        <f t="shared" si="1407"/>
        <v>0</v>
      </c>
      <c r="AQ587" s="222">
        <f t="shared" si="1408"/>
        <v>0</v>
      </c>
      <c r="AR587" s="222">
        <f t="shared" si="1409"/>
        <v>0</v>
      </c>
      <c r="AS587" s="222">
        <f t="shared" si="1410"/>
        <v>0</v>
      </c>
      <c r="AT587" s="222">
        <f t="shared" si="1411"/>
        <v>0</v>
      </c>
      <c r="AU587" s="222">
        <f t="shared" si="1412"/>
        <v>0</v>
      </c>
      <c r="AV587" s="222">
        <f t="shared" si="1413"/>
        <v>0</v>
      </c>
      <c r="AW587" s="222">
        <f t="shared" si="1414"/>
        <v>0</v>
      </c>
      <c r="AX587" s="222">
        <f t="shared" si="1415"/>
        <v>0</v>
      </c>
      <c r="AY587" s="222">
        <f t="shared" si="1416"/>
        <v>0</v>
      </c>
      <c r="AZ587" s="222">
        <f t="shared" si="1417"/>
        <v>0</v>
      </c>
      <c r="BA587" s="222">
        <f t="shared" si="1418"/>
        <v>0</v>
      </c>
      <c r="BB587" s="222">
        <f t="shared" si="1419"/>
        <v>0</v>
      </c>
      <c r="BC587" s="222">
        <f t="shared" si="1420"/>
        <v>0</v>
      </c>
      <c r="BD587" s="222">
        <f t="shared" si="1421"/>
        <v>0</v>
      </c>
      <c r="BE587" s="222">
        <f t="shared" si="1422"/>
        <v>0</v>
      </c>
      <c r="BF587" s="222">
        <f t="shared" si="1423"/>
        <v>0</v>
      </c>
      <c r="BG587" s="222">
        <f t="shared" si="1424"/>
        <v>0</v>
      </c>
      <c r="BH587" s="222">
        <f t="shared" si="1425"/>
        <v>0</v>
      </c>
      <c r="BI587" s="222">
        <f t="shared" si="1426"/>
        <v>0</v>
      </c>
      <c r="BJ587" s="222">
        <f t="shared" si="1427"/>
        <v>0</v>
      </c>
      <c r="BK587" s="222">
        <f t="shared" si="1428"/>
        <v>0</v>
      </c>
      <c r="BL587" s="222">
        <f t="shared" si="1429"/>
        <v>0</v>
      </c>
      <c r="BM587" s="222">
        <f t="shared" si="1430"/>
        <v>0</v>
      </c>
      <c r="BN587" s="222">
        <f t="shared" si="1431"/>
        <v>0</v>
      </c>
      <c r="BO587" s="222">
        <f t="shared" si="1432"/>
        <v>0</v>
      </c>
      <c r="BP587" s="222">
        <f t="shared" si="1433"/>
        <v>0</v>
      </c>
      <c r="BQ587" s="222">
        <f t="shared" si="1434"/>
        <v>0</v>
      </c>
      <c r="BR587" s="222">
        <f t="shared" si="1435"/>
        <v>0</v>
      </c>
      <c r="BS587" s="222">
        <f t="shared" si="1436"/>
        <v>0</v>
      </c>
      <c r="BT587" s="222">
        <f t="shared" si="1437"/>
        <v>0</v>
      </c>
      <c r="BU587" s="222">
        <f t="shared" si="1438"/>
        <v>0</v>
      </c>
      <c r="BV587" s="222">
        <f t="shared" si="1439"/>
        <v>0</v>
      </c>
      <c r="BW587" s="222">
        <f t="shared" si="1440"/>
        <v>0</v>
      </c>
      <c r="BX587" s="222">
        <f t="shared" si="1441"/>
        <v>0</v>
      </c>
      <c r="BY587" s="222">
        <f t="shared" si="1442"/>
        <v>0</v>
      </c>
      <c r="BZ587" s="222">
        <f t="shared" si="1443"/>
        <v>0</v>
      </c>
      <c r="CA587" s="222">
        <f t="shared" si="1444"/>
        <v>0</v>
      </c>
      <c r="CB587" s="222">
        <f t="shared" si="1445"/>
        <v>0</v>
      </c>
      <c r="CC587" s="222">
        <f t="shared" si="1446"/>
        <v>0</v>
      </c>
      <c r="CD587" s="222">
        <f t="shared" si="1447"/>
        <v>0</v>
      </c>
      <c r="CE587" s="222">
        <f t="shared" si="1448"/>
        <v>0</v>
      </c>
      <c r="CF587" s="222">
        <f t="shared" si="1449"/>
        <v>0</v>
      </c>
      <c r="CG587" s="222">
        <f t="shared" si="1450"/>
        <v>0</v>
      </c>
      <c r="CH587" s="222">
        <f t="shared" si="1451"/>
        <v>0</v>
      </c>
      <c r="CI587" s="222">
        <f t="shared" si="1452"/>
        <v>0</v>
      </c>
      <c r="CJ587" s="222">
        <f t="shared" si="1453"/>
        <v>0</v>
      </c>
      <c r="CK587" s="222">
        <f t="shared" si="1454"/>
        <v>0</v>
      </c>
      <c r="CL587" s="222">
        <f t="shared" si="1455"/>
        <v>0</v>
      </c>
      <c r="CM587" s="222">
        <f t="shared" si="1456"/>
        <v>0</v>
      </c>
      <c r="CN587" s="222">
        <f t="shared" si="1457"/>
        <v>0</v>
      </c>
      <c r="CO587" s="222">
        <f t="shared" si="1458"/>
        <v>0</v>
      </c>
      <c r="CP587" s="222">
        <f t="shared" si="1459"/>
        <v>0</v>
      </c>
      <c r="CQ587" s="222">
        <f t="shared" si="1460"/>
        <v>0</v>
      </c>
      <c r="CR587" s="222">
        <f t="shared" si="1461"/>
        <v>0</v>
      </c>
      <c r="CS587" s="222">
        <f t="shared" si="1462"/>
        <v>0</v>
      </c>
      <c r="CT587" s="222">
        <f t="shared" si="1463"/>
        <v>0</v>
      </c>
      <c r="CU587" s="222">
        <f t="shared" si="1464"/>
        <v>0</v>
      </c>
      <c r="CV587" s="222">
        <f t="shared" si="1465"/>
        <v>0</v>
      </c>
      <c r="CW587" s="222">
        <f t="shared" si="1466"/>
        <v>0</v>
      </c>
      <c r="CX587" s="222">
        <f t="shared" si="1467"/>
        <v>0</v>
      </c>
      <c r="CY587" s="222">
        <f t="shared" si="1468"/>
        <v>0</v>
      </c>
      <c r="CZ587" s="222">
        <f t="shared" si="1469"/>
        <v>0</v>
      </c>
      <c r="DA587" s="222">
        <f t="shared" si="1470"/>
        <v>0</v>
      </c>
      <c r="DB587" s="222">
        <f t="shared" si="1471"/>
        <v>0</v>
      </c>
      <c r="DC587" s="222">
        <f t="shared" si="1472"/>
        <v>0</v>
      </c>
      <c r="DD587" s="222">
        <f t="shared" si="1473"/>
        <v>0</v>
      </c>
      <c r="DE587" s="222">
        <f t="shared" si="1474"/>
        <v>0</v>
      </c>
      <c r="DF587" s="222">
        <f t="shared" si="1475"/>
        <v>0</v>
      </c>
      <c r="DG587" s="222">
        <f t="shared" si="1476"/>
        <v>0</v>
      </c>
      <c r="DH587" s="222">
        <f t="shared" si="1477"/>
        <v>0</v>
      </c>
      <c r="DI587" s="222">
        <f t="shared" si="1478"/>
        <v>0</v>
      </c>
      <c r="DJ587" s="222">
        <f t="shared" si="1479"/>
        <v>0</v>
      </c>
      <c r="DK587" s="222">
        <f t="shared" si="1480"/>
        <v>0</v>
      </c>
      <c r="DL587" s="222">
        <f t="shared" si="1481"/>
        <v>0</v>
      </c>
      <c r="DM587" s="222">
        <f t="shared" si="1482"/>
        <v>0</v>
      </c>
      <c r="DN587" s="222">
        <f t="shared" si="1483"/>
        <v>0</v>
      </c>
      <c r="DO587" s="222">
        <f t="shared" si="1484"/>
        <v>0</v>
      </c>
      <c r="DP587" s="222">
        <f t="shared" si="1485"/>
        <v>0</v>
      </c>
      <c r="DQ587" s="222">
        <f t="shared" si="1486"/>
        <v>0</v>
      </c>
      <c r="DR587" s="222">
        <f t="shared" si="1487"/>
        <v>0</v>
      </c>
      <c r="DS587" s="222">
        <f t="shared" si="1488"/>
        <v>0</v>
      </c>
      <c r="DT587" s="222">
        <f t="shared" si="1489"/>
        <v>0</v>
      </c>
      <c r="DU587" s="222">
        <f t="shared" si="1490"/>
        <v>0</v>
      </c>
      <c r="DV587" s="222">
        <f t="shared" si="1491"/>
        <v>0</v>
      </c>
      <c r="DW587" s="222">
        <f t="shared" si="1492"/>
        <v>0</v>
      </c>
      <c r="DX587" s="222">
        <f t="shared" si="1493"/>
        <v>0</v>
      </c>
      <c r="DY587" s="222">
        <f t="shared" si="1494"/>
        <v>0</v>
      </c>
      <c r="DZ587" s="222">
        <f t="shared" si="1495"/>
        <v>0</v>
      </c>
      <c r="EA587" s="222">
        <f t="shared" si="1496"/>
        <v>0</v>
      </c>
      <c r="EB587" s="222">
        <f t="shared" si="1497"/>
        <v>0</v>
      </c>
      <c r="EC587" s="222">
        <f t="shared" si="1498"/>
        <v>0</v>
      </c>
      <c r="ED587" s="222">
        <f t="shared" si="1499"/>
        <v>0</v>
      </c>
      <c r="EE587" s="222">
        <f t="shared" si="1500"/>
        <v>0</v>
      </c>
      <c r="EF587" s="222">
        <f t="shared" si="1501"/>
        <v>0</v>
      </c>
      <c r="EG587" s="222">
        <f t="shared" si="1502"/>
        <v>0</v>
      </c>
      <c r="EH587" s="222">
        <f t="shared" si="1503"/>
        <v>0</v>
      </c>
      <c r="EI587" s="222">
        <f t="shared" si="1504"/>
        <v>0</v>
      </c>
      <c r="EJ587" s="222">
        <f t="shared" si="1505"/>
        <v>0</v>
      </c>
      <c r="EK587" s="222">
        <f t="shared" si="1506"/>
        <v>0</v>
      </c>
      <c r="EL587" s="222">
        <f t="shared" si="1507"/>
        <v>0</v>
      </c>
      <c r="EM587" s="222">
        <f t="shared" si="1508"/>
        <v>0</v>
      </c>
      <c r="EN587" s="222">
        <f t="shared" si="1509"/>
        <v>0</v>
      </c>
      <c r="EO587" s="222">
        <f t="shared" si="1510"/>
        <v>0</v>
      </c>
      <c r="EP587" s="222">
        <f t="shared" si="1511"/>
        <v>0</v>
      </c>
      <c r="EQ587" s="222">
        <f t="shared" si="1512"/>
        <v>0</v>
      </c>
      <c r="ER587" s="222">
        <f t="shared" si="1513"/>
        <v>0</v>
      </c>
      <c r="ES587" s="222">
        <f t="shared" si="1514"/>
        <v>0</v>
      </c>
      <c r="ET587" s="222">
        <f t="shared" si="1515"/>
        <v>0</v>
      </c>
      <c r="EU587" s="222">
        <f t="shared" si="1516"/>
        <v>0</v>
      </c>
      <c r="EV587" s="222">
        <f t="shared" si="1517"/>
        <v>0</v>
      </c>
      <c r="EW587" s="222">
        <f t="shared" si="1518"/>
        <v>0</v>
      </c>
      <c r="EX587" s="222">
        <f t="shared" si="1519"/>
        <v>0</v>
      </c>
      <c r="EY587" s="222">
        <f t="shared" si="1520"/>
        <v>0</v>
      </c>
      <c r="EZ587" s="222">
        <f t="shared" si="1521"/>
        <v>0</v>
      </c>
      <c r="FA587" s="222">
        <f t="shared" si="1522"/>
        <v>0</v>
      </c>
      <c r="FB587" s="222">
        <f t="shared" si="1523"/>
        <v>0</v>
      </c>
      <c r="FC587" s="222">
        <f t="shared" si="1524"/>
        <v>0</v>
      </c>
      <c r="FD587" s="222">
        <f t="shared" si="1525"/>
        <v>0</v>
      </c>
      <c r="FE587" s="222">
        <f t="shared" si="1526"/>
        <v>0</v>
      </c>
      <c r="FF587" s="222">
        <f t="shared" si="1527"/>
        <v>0</v>
      </c>
      <c r="FG587" s="222">
        <f t="shared" si="1528"/>
        <v>0</v>
      </c>
      <c r="FH587" s="222">
        <f t="shared" si="1529"/>
        <v>0</v>
      </c>
      <c r="FI587" s="222">
        <f t="shared" si="1530"/>
        <v>0</v>
      </c>
      <c r="FJ587" s="222">
        <f t="shared" si="1531"/>
        <v>0</v>
      </c>
      <c r="FK587" s="222">
        <f t="shared" si="1532"/>
        <v>0</v>
      </c>
      <c r="FL587" s="222">
        <f t="shared" si="1533"/>
        <v>0</v>
      </c>
      <c r="FM587" s="222">
        <f t="shared" si="1534"/>
        <v>0</v>
      </c>
      <c r="FN587" s="222">
        <f t="shared" si="1535"/>
        <v>0</v>
      </c>
      <c r="FO587" s="222">
        <f t="shared" si="1536"/>
        <v>0</v>
      </c>
      <c r="FP587" s="222">
        <f t="shared" si="1537"/>
        <v>0</v>
      </c>
      <c r="FQ587" s="222">
        <f t="shared" si="1538"/>
        <v>0</v>
      </c>
      <c r="FR587" s="222">
        <f t="shared" si="1539"/>
        <v>0</v>
      </c>
      <c r="FS587" s="222">
        <f t="shared" si="1540"/>
        <v>0</v>
      </c>
      <c r="FT587" s="222">
        <f t="shared" si="1541"/>
        <v>0</v>
      </c>
      <c r="FU587" s="222">
        <f t="shared" si="1542"/>
        <v>0</v>
      </c>
      <c r="FV587" s="222">
        <f t="shared" si="1543"/>
        <v>0</v>
      </c>
      <c r="FW587" s="222">
        <f t="shared" si="1544"/>
        <v>0</v>
      </c>
      <c r="FX587" s="222">
        <f t="shared" si="1545"/>
        <v>0</v>
      </c>
      <c r="FY587" s="222">
        <f t="shared" si="1546"/>
        <v>0</v>
      </c>
      <c r="FZ587" s="222">
        <f t="shared" si="1547"/>
        <v>0</v>
      </c>
      <c r="GA587" s="222">
        <f t="shared" si="1548"/>
        <v>0</v>
      </c>
      <c r="GB587" s="222">
        <f t="shared" si="1549"/>
        <v>0</v>
      </c>
      <c r="GC587" s="222">
        <f t="shared" si="1550"/>
        <v>0</v>
      </c>
      <c r="GD587" s="222">
        <f t="shared" si="1551"/>
        <v>0</v>
      </c>
      <c r="GE587" s="222">
        <f t="shared" si="1552"/>
        <v>0</v>
      </c>
      <c r="GF587" s="222">
        <f t="shared" si="1553"/>
        <v>0</v>
      </c>
      <c r="GG587" s="222">
        <f t="shared" si="1554"/>
        <v>0</v>
      </c>
      <c r="GH587" s="222">
        <f t="shared" si="1555"/>
        <v>0</v>
      </c>
      <c r="GI587" s="222">
        <f t="shared" si="1556"/>
        <v>0</v>
      </c>
      <c r="GJ587" s="222">
        <f t="shared" si="1557"/>
        <v>0</v>
      </c>
      <c r="GK587" s="222">
        <f t="shared" si="1558"/>
        <v>0</v>
      </c>
      <c r="GL587" s="222">
        <f t="shared" si="1559"/>
        <v>0</v>
      </c>
      <c r="GM587" s="222">
        <f t="shared" si="1560"/>
        <v>0</v>
      </c>
      <c r="GN587" s="222">
        <f t="shared" si="1561"/>
        <v>0</v>
      </c>
      <c r="GO587" s="222">
        <f t="shared" si="1562"/>
        <v>0</v>
      </c>
      <c r="GP587" s="222">
        <f t="shared" si="1563"/>
        <v>0</v>
      </c>
      <c r="GQ587" s="222">
        <f t="shared" si="1564"/>
        <v>0</v>
      </c>
      <c r="GR587" s="222">
        <f t="shared" si="1565"/>
        <v>0</v>
      </c>
      <c r="GS587" s="222">
        <f t="shared" si="1566"/>
        <v>0</v>
      </c>
      <c r="GT587" s="222">
        <f t="shared" si="1567"/>
        <v>0</v>
      </c>
      <c r="GU587" s="222">
        <f t="shared" si="1568"/>
        <v>0</v>
      </c>
      <c r="GV587" s="222">
        <f t="shared" si="1569"/>
        <v>0</v>
      </c>
      <c r="GW587" s="222">
        <f t="shared" si="1570"/>
        <v>0</v>
      </c>
      <c r="GX587" s="222">
        <f t="shared" si="1571"/>
        <v>0</v>
      </c>
      <c r="GY587" s="222">
        <f t="shared" si="1572"/>
        <v>0</v>
      </c>
      <c r="GZ587" s="222">
        <f t="shared" si="1573"/>
        <v>0</v>
      </c>
      <c r="HA587" s="222">
        <f t="shared" si="1574"/>
        <v>0</v>
      </c>
      <c r="HB587" s="222">
        <f t="shared" si="1575"/>
        <v>0</v>
      </c>
      <c r="HC587" s="222">
        <f t="shared" si="1576"/>
        <v>0</v>
      </c>
      <c r="HD587" s="222">
        <f t="shared" si="1577"/>
        <v>0</v>
      </c>
      <c r="HE587" s="222">
        <f t="shared" si="1578"/>
        <v>0</v>
      </c>
      <c r="HF587" s="222">
        <f t="shared" si="1579"/>
        <v>0</v>
      </c>
      <c r="HG587" s="222">
        <f t="shared" si="1580"/>
        <v>0</v>
      </c>
      <c r="HH587" s="222">
        <f t="shared" si="1581"/>
        <v>0</v>
      </c>
      <c r="HI587" s="222">
        <f t="shared" si="1582"/>
        <v>0</v>
      </c>
      <c r="HJ587" s="222">
        <f t="shared" si="1583"/>
        <v>0</v>
      </c>
      <c r="HK587" s="222">
        <f t="shared" si="1584"/>
        <v>0</v>
      </c>
      <c r="HL587" s="222">
        <f t="shared" si="1585"/>
        <v>0</v>
      </c>
      <c r="HM587" s="222">
        <f t="shared" si="1586"/>
        <v>0</v>
      </c>
      <c r="HN587" s="222">
        <f t="shared" si="1587"/>
        <v>0</v>
      </c>
      <c r="HO587" s="222">
        <f t="shared" si="1588"/>
        <v>0</v>
      </c>
      <c r="HP587" s="222">
        <f t="shared" si="1589"/>
        <v>0</v>
      </c>
      <c r="HQ587" s="222">
        <f t="shared" si="1590"/>
        <v>0</v>
      </c>
      <c r="HR587" s="222">
        <f t="shared" si="1591"/>
        <v>0</v>
      </c>
      <c r="HS587" s="222">
        <f t="shared" si="1592"/>
        <v>0</v>
      </c>
      <c r="HT587" s="222">
        <f t="shared" si="1593"/>
        <v>0</v>
      </c>
      <c r="HU587" s="222">
        <f t="shared" si="1594"/>
        <v>0</v>
      </c>
      <c r="HV587" s="222">
        <f t="shared" si="1595"/>
        <v>0</v>
      </c>
      <c r="HW587" s="222">
        <f t="shared" si="1596"/>
        <v>0</v>
      </c>
      <c r="HX587" s="222">
        <f t="shared" si="1597"/>
        <v>0</v>
      </c>
      <c r="HY587" s="222">
        <f t="shared" si="1598"/>
        <v>0</v>
      </c>
      <c r="HZ587" s="222">
        <f t="shared" si="1599"/>
        <v>0</v>
      </c>
      <c r="IA587" s="222">
        <f t="shared" si="1600"/>
        <v>0</v>
      </c>
      <c r="IB587" s="222">
        <f t="shared" si="1601"/>
        <v>0</v>
      </c>
      <c r="IC587" s="222">
        <f t="shared" si="1602"/>
        <v>0</v>
      </c>
      <c r="ID587" s="222">
        <f t="shared" si="1603"/>
        <v>0</v>
      </c>
      <c r="IE587" s="222">
        <f t="shared" si="1604"/>
        <v>0</v>
      </c>
      <c r="IF587" s="222">
        <f t="shared" si="1605"/>
        <v>0</v>
      </c>
      <c r="IG587" s="222">
        <f t="shared" si="1606"/>
        <v>0</v>
      </c>
      <c r="IH587" s="222">
        <f t="shared" si="1607"/>
        <v>0</v>
      </c>
      <c r="II587" s="222">
        <f t="shared" si="1608"/>
        <v>0</v>
      </c>
      <c r="IJ587" s="222">
        <f t="shared" si="1609"/>
        <v>0</v>
      </c>
      <c r="IK587" s="222">
        <f t="shared" si="1610"/>
        <v>0</v>
      </c>
      <c r="IL587" s="222">
        <f t="shared" si="1611"/>
        <v>0</v>
      </c>
      <c r="IM587" s="222">
        <f t="shared" si="1612"/>
        <v>0</v>
      </c>
      <c r="IN587" s="222">
        <f t="shared" si="1613"/>
        <v>0</v>
      </c>
      <c r="IO587" s="222">
        <f t="shared" si="1614"/>
        <v>0</v>
      </c>
      <c r="IP587" s="222">
        <f t="shared" si="1615"/>
        <v>0</v>
      </c>
      <c r="IQ587" s="222">
        <f t="shared" si="1616"/>
        <v>0</v>
      </c>
      <c r="IR587" s="222">
        <f t="shared" si="1617"/>
        <v>0</v>
      </c>
      <c r="IS587" s="222">
        <f t="shared" si="1618"/>
        <v>0</v>
      </c>
      <c r="IT587" s="222">
        <f t="shared" si="1619"/>
        <v>0</v>
      </c>
      <c r="IU587" s="222">
        <f t="shared" si="1620"/>
        <v>0</v>
      </c>
      <c r="IV587" s="222">
        <f t="shared" si="1621"/>
        <v>0</v>
      </c>
      <c r="IW587" s="222">
        <f t="shared" si="1622"/>
        <v>0</v>
      </c>
      <c r="IX587" s="222">
        <f t="shared" si="1623"/>
        <v>0</v>
      </c>
      <c r="IY587" s="222">
        <f t="shared" si="1624"/>
        <v>0</v>
      </c>
      <c r="IZ587" s="222">
        <f t="shared" si="1625"/>
        <v>0</v>
      </c>
      <c r="JA587" s="222">
        <f t="shared" si="1626"/>
        <v>0</v>
      </c>
      <c r="JB587" s="222">
        <f t="shared" si="1627"/>
        <v>0</v>
      </c>
    </row>
    <row r="588" spans="2:262">
      <c r="B588" s="230">
        <v>227</v>
      </c>
      <c r="C588" s="229">
        <f t="shared" si="1628"/>
        <v>4.4335937499999914E-3</v>
      </c>
      <c r="D588" s="226">
        <f t="shared" ca="1" si="1371"/>
        <v>17.999999999953335</v>
      </c>
      <c r="E588" s="225">
        <f ca="1">HY361</f>
        <v>-4.6664095354393393E-11</v>
      </c>
      <c r="F588" s="224">
        <v>227</v>
      </c>
      <c r="G588" s="222">
        <f t="shared" si="1372"/>
        <v>0</v>
      </c>
      <c r="H588" s="222">
        <f t="shared" si="1373"/>
        <v>0</v>
      </c>
      <c r="I588" s="222">
        <f t="shared" si="1374"/>
        <v>0</v>
      </c>
      <c r="J588" s="222">
        <f t="shared" si="1375"/>
        <v>0</v>
      </c>
      <c r="K588" s="222">
        <f t="shared" si="1376"/>
        <v>0</v>
      </c>
      <c r="L588" s="222">
        <f t="shared" si="1377"/>
        <v>0</v>
      </c>
      <c r="M588" s="222">
        <f t="shared" si="1378"/>
        <v>0</v>
      </c>
      <c r="N588" s="222">
        <f t="shared" si="1379"/>
        <v>0</v>
      </c>
      <c r="O588" s="222">
        <f t="shared" si="1380"/>
        <v>0</v>
      </c>
      <c r="P588" s="222">
        <f t="shared" si="1381"/>
        <v>0</v>
      </c>
      <c r="Q588" s="222">
        <f t="shared" si="1382"/>
        <v>0</v>
      </c>
      <c r="R588" s="222">
        <f t="shared" si="1383"/>
        <v>0</v>
      </c>
      <c r="S588" s="222">
        <f t="shared" si="1384"/>
        <v>0</v>
      </c>
      <c r="T588" s="222">
        <f t="shared" si="1385"/>
        <v>0</v>
      </c>
      <c r="U588" s="222">
        <f t="shared" si="1386"/>
        <v>0</v>
      </c>
      <c r="V588" s="222">
        <f t="shared" si="1387"/>
        <v>0</v>
      </c>
      <c r="W588" s="222">
        <f t="shared" si="1388"/>
        <v>0</v>
      </c>
      <c r="X588" s="222">
        <f t="shared" si="1389"/>
        <v>0</v>
      </c>
      <c r="Y588" s="222">
        <f t="shared" si="1390"/>
        <v>0</v>
      </c>
      <c r="Z588" s="222">
        <f t="shared" si="1391"/>
        <v>0</v>
      </c>
      <c r="AA588" s="222">
        <f t="shared" si="1392"/>
        <v>0</v>
      </c>
      <c r="AB588" s="222">
        <f t="shared" si="1393"/>
        <v>0</v>
      </c>
      <c r="AC588" s="222">
        <f t="shared" si="1394"/>
        <v>0</v>
      </c>
      <c r="AD588" s="222">
        <f t="shared" si="1395"/>
        <v>0</v>
      </c>
      <c r="AE588" s="222">
        <f t="shared" si="1396"/>
        <v>0</v>
      </c>
      <c r="AF588" s="222">
        <f t="shared" si="1397"/>
        <v>0</v>
      </c>
      <c r="AG588" s="222">
        <f t="shared" si="1398"/>
        <v>0</v>
      </c>
      <c r="AH588" s="222">
        <f t="shared" si="1399"/>
        <v>0</v>
      </c>
      <c r="AI588" s="222">
        <f t="shared" si="1400"/>
        <v>0</v>
      </c>
      <c r="AJ588" s="222">
        <f t="shared" si="1401"/>
        <v>0</v>
      </c>
      <c r="AK588" s="222">
        <f t="shared" si="1402"/>
        <v>0</v>
      </c>
      <c r="AL588" s="222">
        <f t="shared" si="1403"/>
        <v>0</v>
      </c>
      <c r="AM588" s="222">
        <f t="shared" si="1404"/>
        <v>0</v>
      </c>
      <c r="AN588" s="222">
        <f t="shared" si="1405"/>
        <v>0</v>
      </c>
      <c r="AO588" s="222">
        <f t="shared" si="1406"/>
        <v>0</v>
      </c>
      <c r="AP588" s="222">
        <f t="shared" si="1407"/>
        <v>0</v>
      </c>
      <c r="AQ588" s="222">
        <f t="shared" si="1408"/>
        <v>0</v>
      </c>
      <c r="AR588" s="222">
        <f t="shared" si="1409"/>
        <v>0</v>
      </c>
      <c r="AS588" s="222">
        <f t="shared" si="1410"/>
        <v>0</v>
      </c>
      <c r="AT588" s="222">
        <f t="shared" si="1411"/>
        <v>0</v>
      </c>
      <c r="AU588" s="222">
        <f t="shared" si="1412"/>
        <v>0</v>
      </c>
      <c r="AV588" s="222">
        <f t="shared" si="1413"/>
        <v>0</v>
      </c>
      <c r="AW588" s="222">
        <f t="shared" si="1414"/>
        <v>0</v>
      </c>
      <c r="AX588" s="222">
        <f t="shared" si="1415"/>
        <v>0</v>
      </c>
      <c r="AY588" s="222">
        <f t="shared" si="1416"/>
        <v>0</v>
      </c>
      <c r="AZ588" s="222">
        <f t="shared" si="1417"/>
        <v>0</v>
      </c>
      <c r="BA588" s="222">
        <f t="shared" si="1418"/>
        <v>0</v>
      </c>
      <c r="BB588" s="222">
        <f t="shared" si="1419"/>
        <v>0</v>
      </c>
      <c r="BC588" s="222">
        <f t="shared" si="1420"/>
        <v>0</v>
      </c>
      <c r="BD588" s="222">
        <f t="shared" si="1421"/>
        <v>0</v>
      </c>
      <c r="BE588" s="222">
        <f t="shared" si="1422"/>
        <v>0</v>
      </c>
      <c r="BF588" s="222">
        <f t="shared" si="1423"/>
        <v>0</v>
      </c>
      <c r="BG588" s="222">
        <f t="shared" si="1424"/>
        <v>0</v>
      </c>
      <c r="BH588" s="222">
        <f t="shared" si="1425"/>
        <v>0</v>
      </c>
      <c r="BI588" s="222">
        <f t="shared" si="1426"/>
        <v>0</v>
      </c>
      <c r="BJ588" s="222">
        <f t="shared" si="1427"/>
        <v>0</v>
      </c>
      <c r="BK588" s="222">
        <f t="shared" si="1428"/>
        <v>0</v>
      </c>
      <c r="BL588" s="222">
        <f t="shared" si="1429"/>
        <v>0</v>
      </c>
      <c r="BM588" s="222">
        <f t="shared" si="1430"/>
        <v>0</v>
      </c>
      <c r="BN588" s="222">
        <f t="shared" si="1431"/>
        <v>0</v>
      </c>
      <c r="BO588" s="222">
        <f t="shared" si="1432"/>
        <v>0</v>
      </c>
      <c r="BP588" s="222">
        <f t="shared" si="1433"/>
        <v>0</v>
      </c>
      <c r="BQ588" s="222">
        <f t="shared" si="1434"/>
        <v>0</v>
      </c>
      <c r="BR588" s="222">
        <f t="shared" si="1435"/>
        <v>0</v>
      </c>
      <c r="BS588" s="222">
        <f t="shared" si="1436"/>
        <v>0</v>
      </c>
      <c r="BT588" s="222">
        <f t="shared" si="1437"/>
        <v>0</v>
      </c>
      <c r="BU588" s="222">
        <f t="shared" si="1438"/>
        <v>0</v>
      </c>
      <c r="BV588" s="222">
        <f t="shared" si="1439"/>
        <v>0</v>
      </c>
      <c r="BW588" s="222">
        <f t="shared" si="1440"/>
        <v>0</v>
      </c>
      <c r="BX588" s="222">
        <f t="shared" si="1441"/>
        <v>0</v>
      </c>
      <c r="BY588" s="222">
        <f t="shared" si="1442"/>
        <v>0</v>
      </c>
      <c r="BZ588" s="222">
        <f t="shared" si="1443"/>
        <v>0</v>
      </c>
      <c r="CA588" s="222">
        <f t="shared" si="1444"/>
        <v>0</v>
      </c>
      <c r="CB588" s="222">
        <f t="shared" si="1445"/>
        <v>0</v>
      </c>
      <c r="CC588" s="222">
        <f t="shared" si="1446"/>
        <v>0</v>
      </c>
      <c r="CD588" s="222">
        <f t="shared" si="1447"/>
        <v>0</v>
      </c>
      <c r="CE588" s="222">
        <f t="shared" si="1448"/>
        <v>0</v>
      </c>
      <c r="CF588" s="222">
        <f t="shared" si="1449"/>
        <v>0</v>
      </c>
      <c r="CG588" s="222">
        <f t="shared" si="1450"/>
        <v>0</v>
      </c>
      <c r="CH588" s="222">
        <f t="shared" si="1451"/>
        <v>0</v>
      </c>
      <c r="CI588" s="222">
        <f t="shared" si="1452"/>
        <v>0</v>
      </c>
      <c r="CJ588" s="222">
        <f t="shared" si="1453"/>
        <v>0</v>
      </c>
      <c r="CK588" s="222">
        <f t="shared" si="1454"/>
        <v>0</v>
      </c>
      <c r="CL588" s="222">
        <f t="shared" si="1455"/>
        <v>0</v>
      </c>
      <c r="CM588" s="222">
        <f t="shared" si="1456"/>
        <v>0</v>
      </c>
      <c r="CN588" s="222">
        <f t="shared" si="1457"/>
        <v>0</v>
      </c>
      <c r="CO588" s="222">
        <f t="shared" si="1458"/>
        <v>0</v>
      </c>
      <c r="CP588" s="222">
        <f t="shared" si="1459"/>
        <v>0</v>
      </c>
      <c r="CQ588" s="222">
        <f t="shared" si="1460"/>
        <v>0</v>
      </c>
      <c r="CR588" s="222">
        <f t="shared" si="1461"/>
        <v>0</v>
      </c>
      <c r="CS588" s="222">
        <f t="shared" si="1462"/>
        <v>0</v>
      </c>
      <c r="CT588" s="222">
        <f t="shared" si="1463"/>
        <v>0</v>
      </c>
      <c r="CU588" s="222">
        <f t="shared" si="1464"/>
        <v>0</v>
      </c>
      <c r="CV588" s="222">
        <f t="shared" si="1465"/>
        <v>0</v>
      </c>
      <c r="CW588" s="222">
        <f t="shared" si="1466"/>
        <v>0</v>
      </c>
      <c r="CX588" s="222">
        <f t="shared" si="1467"/>
        <v>0</v>
      </c>
      <c r="CY588" s="222">
        <f t="shared" si="1468"/>
        <v>0</v>
      </c>
      <c r="CZ588" s="222">
        <f t="shared" si="1469"/>
        <v>0</v>
      </c>
      <c r="DA588" s="222">
        <f t="shared" si="1470"/>
        <v>0</v>
      </c>
      <c r="DB588" s="222">
        <f t="shared" si="1471"/>
        <v>0</v>
      </c>
      <c r="DC588" s="222">
        <f t="shared" si="1472"/>
        <v>0</v>
      </c>
      <c r="DD588" s="222">
        <f t="shared" si="1473"/>
        <v>0</v>
      </c>
      <c r="DE588" s="222">
        <f t="shared" si="1474"/>
        <v>0</v>
      </c>
      <c r="DF588" s="222">
        <f t="shared" si="1475"/>
        <v>0</v>
      </c>
      <c r="DG588" s="222">
        <f t="shared" si="1476"/>
        <v>0</v>
      </c>
      <c r="DH588" s="222">
        <f t="shared" si="1477"/>
        <v>0</v>
      </c>
      <c r="DI588" s="222">
        <f t="shared" si="1478"/>
        <v>0</v>
      </c>
      <c r="DJ588" s="222">
        <f t="shared" si="1479"/>
        <v>0</v>
      </c>
      <c r="DK588" s="222">
        <f t="shared" si="1480"/>
        <v>0</v>
      </c>
      <c r="DL588" s="222">
        <f t="shared" si="1481"/>
        <v>0</v>
      </c>
      <c r="DM588" s="222">
        <f t="shared" si="1482"/>
        <v>0</v>
      </c>
      <c r="DN588" s="222">
        <f t="shared" si="1483"/>
        <v>0</v>
      </c>
      <c r="DO588" s="222">
        <f t="shared" si="1484"/>
        <v>0</v>
      </c>
      <c r="DP588" s="222">
        <f t="shared" si="1485"/>
        <v>0</v>
      </c>
      <c r="DQ588" s="222">
        <f t="shared" si="1486"/>
        <v>0</v>
      </c>
      <c r="DR588" s="222">
        <f t="shared" si="1487"/>
        <v>0</v>
      </c>
      <c r="DS588" s="222">
        <f t="shared" si="1488"/>
        <v>0</v>
      </c>
      <c r="DT588" s="222">
        <f t="shared" si="1489"/>
        <v>0</v>
      </c>
      <c r="DU588" s="222">
        <f t="shared" si="1490"/>
        <v>0</v>
      </c>
      <c r="DV588" s="222">
        <f t="shared" si="1491"/>
        <v>0</v>
      </c>
      <c r="DW588" s="222">
        <f t="shared" si="1492"/>
        <v>0</v>
      </c>
      <c r="DX588" s="222">
        <f t="shared" si="1493"/>
        <v>0</v>
      </c>
      <c r="DY588" s="222">
        <f t="shared" si="1494"/>
        <v>0</v>
      </c>
      <c r="DZ588" s="222">
        <f t="shared" si="1495"/>
        <v>0</v>
      </c>
      <c r="EA588" s="222">
        <f t="shared" si="1496"/>
        <v>0</v>
      </c>
      <c r="EB588" s="222">
        <f t="shared" si="1497"/>
        <v>0</v>
      </c>
      <c r="EC588" s="222">
        <f t="shared" si="1498"/>
        <v>0</v>
      </c>
      <c r="ED588" s="222">
        <f t="shared" si="1499"/>
        <v>0</v>
      </c>
      <c r="EE588" s="222">
        <f t="shared" si="1500"/>
        <v>0</v>
      </c>
      <c r="EF588" s="222">
        <f t="shared" si="1501"/>
        <v>0</v>
      </c>
      <c r="EG588" s="222">
        <f t="shared" si="1502"/>
        <v>0</v>
      </c>
      <c r="EH588" s="222">
        <f t="shared" si="1503"/>
        <v>0</v>
      </c>
      <c r="EI588" s="222">
        <f t="shared" si="1504"/>
        <v>0</v>
      </c>
      <c r="EJ588" s="222">
        <f t="shared" si="1505"/>
        <v>0</v>
      </c>
      <c r="EK588" s="222">
        <f t="shared" si="1506"/>
        <v>0</v>
      </c>
      <c r="EL588" s="222">
        <f t="shared" si="1507"/>
        <v>0</v>
      </c>
      <c r="EM588" s="222">
        <f t="shared" si="1508"/>
        <v>0</v>
      </c>
      <c r="EN588" s="222">
        <f t="shared" si="1509"/>
        <v>0</v>
      </c>
      <c r="EO588" s="222">
        <f t="shared" si="1510"/>
        <v>0</v>
      </c>
      <c r="EP588" s="222">
        <f t="shared" si="1511"/>
        <v>0</v>
      </c>
      <c r="EQ588" s="222">
        <f t="shared" si="1512"/>
        <v>0</v>
      </c>
      <c r="ER588" s="222">
        <f t="shared" si="1513"/>
        <v>0</v>
      </c>
      <c r="ES588" s="222">
        <f t="shared" si="1514"/>
        <v>0</v>
      </c>
      <c r="ET588" s="222">
        <f t="shared" si="1515"/>
        <v>0</v>
      </c>
      <c r="EU588" s="222">
        <f t="shared" si="1516"/>
        <v>0</v>
      </c>
      <c r="EV588" s="222">
        <f t="shared" si="1517"/>
        <v>0</v>
      </c>
      <c r="EW588" s="222">
        <f t="shared" si="1518"/>
        <v>0</v>
      </c>
      <c r="EX588" s="222">
        <f t="shared" si="1519"/>
        <v>0</v>
      </c>
      <c r="EY588" s="222">
        <f t="shared" si="1520"/>
        <v>0</v>
      </c>
      <c r="EZ588" s="222">
        <f t="shared" si="1521"/>
        <v>0</v>
      </c>
      <c r="FA588" s="222">
        <f t="shared" si="1522"/>
        <v>0</v>
      </c>
      <c r="FB588" s="222">
        <f t="shared" si="1523"/>
        <v>0</v>
      </c>
      <c r="FC588" s="222">
        <f t="shared" si="1524"/>
        <v>0</v>
      </c>
      <c r="FD588" s="222">
        <f t="shared" si="1525"/>
        <v>0</v>
      </c>
      <c r="FE588" s="222">
        <f t="shared" si="1526"/>
        <v>0</v>
      </c>
      <c r="FF588" s="222">
        <f t="shared" si="1527"/>
        <v>0</v>
      </c>
      <c r="FG588" s="222">
        <f t="shared" si="1528"/>
        <v>0</v>
      </c>
      <c r="FH588" s="222">
        <f t="shared" si="1529"/>
        <v>0</v>
      </c>
      <c r="FI588" s="222">
        <f t="shared" si="1530"/>
        <v>0</v>
      </c>
      <c r="FJ588" s="222">
        <f t="shared" si="1531"/>
        <v>0</v>
      </c>
      <c r="FK588" s="222">
        <f t="shared" si="1532"/>
        <v>0</v>
      </c>
      <c r="FL588" s="222">
        <f t="shared" si="1533"/>
        <v>0</v>
      </c>
      <c r="FM588" s="222">
        <f t="shared" si="1534"/>
        <v>0</v>
      </c>
      <c r="FN588" s="222">
        <f t="shared" si="1535"/>
        <v>0</v>
      </c>
      <c r="FO588" s="222">
        <f t="shared" si="1536"/>
        <v>0</v>
      </c>
      <c r="FP588" s="222">
        <f t="shared" si="1537"/>
        <v>0</v>
      </c>
      <c r="FQ588" s="222">
        <f t="shared" si="1538"/>
        <v>0</v>
      </c>
      <c r="FR588" s="222">
        <f t="shared" si="1539"/>
        <v>0</v>
      </c>
      <c r="FS588" s="222">
        <f t="shared" si="1540"/>
        <v>0</v>
      </c>
      <c r="FT588" s="222">
        <f t="shared" si="1541"/>
        <v>0</v>
      </c>
      <c r="FU588" s="222">
        <f t="shared" si="1542"/>
        <v>0</v>
      </c>
      <c r="FV588" s="222">
        <f t="shared" si="1543"/>
        <v>0</v>
      </c>
      <c r="FW588" s="222">
        <f t="shared" si="1544"/>
        <v>0</v>
      </c>
      <c r="FX588" s="222">
        <f t="shared" si="1545"/>
        <v>0</v>
      </c>
      <c r="FY588" s="222">
        <f t="shared" si="1546"/>
        <v>0</v>
      </c>
      <c r="FZ588" s="222">
        <f t="shared" si="1547"/>
        <v>0</v>
      </c>
      <c r="GA588" s="222">
        <f t="shared" si="1548"/>
        <v>0</v>
      </c>
      <c r="GB588" s="222">
        <f t="shared" si="1549"/>
        <v>0</v>
      </c>
      <c r="GC588" s="222">
        <f t="shared" si="1550"/>
        <v>0</v>
      </c>
      <c r="GD588" s="222">
        <f t="shared" si="1551"/>
        <v>0</v>
      </c>
      <c r="GE588" s="222">
        <f t="shared" si="1552"/>
        <v>0</v>
      </c>
      <c r="GF588" s="222">
        <f t="shared" si="1553"/>
        <v>0</v>
      </c>
      <c r="GG588" s="222">
        <f t="shared" si="1554"/>
        <v>0</v>
      </c>
      <c r="GH588" s="222">
        <f t="shared" si="1555"/>
        <v>0</v>
      </c>
      <c r="GI588" s="222">
        <f t="shared" si="1556"/>
        <v>0</v>
      </c>
      <c r="GJ588" s="222">
        <f t="shared" si="1557"/>
        <v>0</v>
      </c>
      <c r="GK588" s="222">
        <f t="shared" si="1558"/>
        <v>0</v>
      </c>
      <c r="GL588" s="222">
        <f t="shared" si="1559"/>
        <v>0</v>
      </c>
      <c r="GM588" s="222">
        <f t="shared" si="1560"/>
        <v>0</v>
      </c>
      <c r="GN588" s="222">
        <f t="shared" si="1561"/>
        <v>0</v>
      </c>
      <c r="GO588" s="222">
        <f t="shared" si="1562"/>
        <v>0</v>
      </c>
      <c r="GP588" s="222">
        <f t="shared" si="1563"/>
        <v>0</v>
      </c>
      <c r="GQ588" s="222">
        <f t="shared" si="1564"/>
        <v>0</v>
      </c>
      <c r="GR588" s="222">
        <f t="shared" si="1565"/>
        <v>0</v>
      </c>
      <c r="GS588" s="222">
        <f t="shared" si="1566"/>
        <v>0</v>
      </c>
      <c r="GT588" s="222">
        <f t="shared" si="1567"/>
        <v>0</v>
      </c>
      <c r="GU588" s="222">
        <f t="shared" si="1568"/>
        <v>0</v>
      </c>
      <c r="GV588" s="222">
        <f t="shared" si="1569"/>
        <v>0</v>
      </c>
      <c r="GW588" s="222">
        <f t="shared" si="1570"/>
        <v>0</v>
      </c>
      <c r="GX588" s="222">
        <f t="shared" si="1571"/>
        <v>0</v>
      </c>
      <c r="GY588" s="222">
        <f t="shared" si="1572"/>
        <v>0</v>
      </c>
      <c r="GZ588" s="222">
        <f t="shared" si="1573"/>
        <v>0</v>
      </c>
      <c r="HA588" s="222">
        <f t="shared" si="1574"/>
        <v>0</v>
      </c>
      <c r="HB588" s="222">
        <f t="shared" si="1575"/>
        <v>0</v>
      </c>
      <c r="HC588" s="222">
        <f t="shared" si="1576"/>
        <v>0</v>
      </c>
      <c r="HD588" s="222">
        <f t="shared" si="1577"/>
        <v>0</v>
      </c>
      <c r="HE588" s="222">
        <f t="shared" si="1578"/>
        <v>0</v>
      </c>
      <c r="HF588" s="222">
        <f t="shared" si="1579"/>
        <v>0</v>
      </c>
      <c r="HG588" s="222">
        <f t="shared" si="1580"/>
        <v>0</v>
      </c>
      <c r="HH588" s="222">
        <f t="shared" si="1581"/>
        <v>0</v>
      </c>
      <c r="HI588" s="222">
        <f t="shared" si="1582"/>
        <v>0</v>
      </c>
      <c r="HJ588" s="222">
        <f t="shared" si="1583"/>
        <v>0</v>
      </c>
      <c r="HK588" s="222">
        <f t="shared" si="1584"/>
        <v>0</v>
      </c>
      <c r="HL588" s="222">
        <f t="shared" si="1585"/>
        <v>0</v>
      </c>
      <c r="HM588" s="222">
        <f t="shared" si="1586"/>
        <v>0</v>
      </c>
      <c r="HN588" s="222">
        <f t="shared" si="1587"/>
        <v>0</v>
      </c>
      <c r="HO588" s="222">
        <f t="shared" si="1588"/>
        <v>0</v>
      </c>
      <c r="HP588" s="222">
        <f t="shared" si="1589"/>
        <v>0</v>
      </c>
      <c r="HQ588" s="222">
        <f t="shared" si="1590"/>
        <v>0</v>
      </c>
      <c r="HR588" s="222">
        <f t="shared" si="1591"/>
        <v>0</v>
      </c>
      <c r="HS588" s="222">
        <f t="shared" si="1592"/>
        <v>0</v>
      </c>
      <c r="HT588" s="222">
        <f t="shared" si="1593"/>
        <v>0</v>
      </c>
      <c r="HU588" s="222">
        <f t="shared" si="1594"/>
        <v>0</v>
      </c>
      <c r="HV588" s="222">
        <f t="shared" si="1595"/>
        <v>0</v>
      </c>
      <c r="HW588" s="222">
        <f t="shared" si="1596"/>
        <v>0</v>
      </c>
      <c r="HX588" s="222">
        <f t="shared" si="1597"/>
        <v>0</v>
      </c>
      <c r="HY588" s="222">
        <f t="shared" si="1598"/>
        <v>0</v>
      </c>
      <c r="HZ588" s="222">
        <f t="shared" si="1599"/>
        <v>0</v>
      </c>
      <c r="IA588" s="222">
        <f t="shared" si="1600"/>
        <v>0</v>
      </c>
      <c r="IB588" s="222">
        <f t="shared" si="1601"/>
        <v>0</v>
      </c>
      <c r="IC588" s="222">
        <f t="shared" si="1602"/>
        <v>0</v>
      </c>
      <c r="ID588" s="222">
        <f t="shared" si="1603"/>
        <v>0</v>
      </c>
      <c r="IE588" s="222">
        <f t="shared" si="1604"/>
        <v>0</v>
      </c>
      <c r="IF588" s="222">
        <f t="shared" si="1605"/>
        <v>0</v>
      </c>
      <c r="IG588" s="222">
        <f t="shared" si="1606"/>
        <v>0</v>
      </c>
      <c r="IH588" s="222">
        <f t="shared" si="1607"/>
        <v>0</v>
      </c>
      <c r="II588" s="222">
        <f t="shared" si="1608"/>
        <v>0</v>
      </c>
      <c r="IJ588" s="222">
        <f t="shared" si="1609"/>
        <v>0</v>
      </c>
      <c r="IK588" s="222">
        <f t="shared" si="1610"/>
        <v>0</v>
      </c>
      <c r="IL588" s="222">
        <f t="shared" si="1611"/>
        <v>0</v>
      </c>
      <c r="IM588" s="222">
        <f t="shared" si="1612"/>
        <v>0</v>
      </c>
      <c r="IN588" s="222">
        <f t="shared" si="1613"/>
        <v>0</v>
      </c>
      <c r="IO588" s="222">
        <f t="shared" si="1614"/>
        <v>0</v>
      </c>
      <c r="IP588" s="222">
        <f t="shared" si="1615"/>
        <v>0</v>
      </c>
      <c r="IQ588" s="222">
        <f t="shared" si="1616"/>
        <v>0</v>
      </c>
      <c r="IR588" s="222">
        <f t="shared" si="1617"/>
        <v>0</v>
      </c>
      <c r="IS588" s="222">
        <f t="shared" si="1618"/>
        <v>0</v>
      </c>
      <c r="IT588" s="222">
        <f t="shared" si="1619"/>
        <v>0</v>
      </c>
      <c r="IU588" s="222">
        <f t="shared" si="1620"/>
        <v>0</v>
      </c>
      <c r="IV588" s="222">
        <f t="shared" si="1621"/>
        <v>0</v>
      </c>
      <c r="IW588" s="222">
        <f t="shared" si="1622"/>
        <v>0</v>
      </c>
      <c r="IX588" s="222">
        <f t="shared" si="1623"/>
        <v>0</v>
      </c>
      <c r="IY588" s="222">
        <f t="shared" si="1624"/>
        <v>0</v>
      </c>
      <c r="IZ588" s="222">
        <f t="shared" si="1625"/>
        <v>0</v>
      </c>
      <c r="JA588" s="222">
        <f t="shared" si="1626"/>
        <v>0</v>
      </c>
      <c r="JB588" s="222">
        <f t="shared" si="1627"/>
        <v>0</v>
      </c>
    </row>
    <row r="589" spans="2:262">
      <c r="B589" s="230">
        <v>228</v>
      </c>
      <c r="C589" s="229">
        <f t="shared" si="1628"/>
        <v>4.4531249999999909E-3</v>
      </c>
      <c r="D589" s="226">
        <f t="shared" ca="1" si="1371"/>
        <v>17.999999999941892</v>
      </c>
      <c r="E589" s="225">
        <f ca="1">HZ361</f>
        <v>-5.8106561589039863E-11</v>
      </c>
      <c r="F589" s="224">
        <v>228</v>
      </c>
      <c r="G589" s="222">
        <f t="shared" si="1372"/>
        <v>0</v>
      </c>
      <c r="H589" s="222">
        <f t="shared" si="1373"/>
        <v>0</v>
      </c>
      <c r="I589" s="222">
        <f t="shared" si="1374"/>
        <v>0</v>
      </c>
      <c r="J589" s="222">
        <f t="shared" si="1375"/>
        <v>0</v>
      </c>
      <c r="K589" s="222">
        <f t="shared" si="1376"/>
        <v>0</v>
      </c>
      <c r="L589" s="222">
        <f t="shared" si="1377"/>
        <v>0</v>
      </c>
      <c r="M589" s="222">
        <f t="shared" si="1378"/>
        <v>0</v>
      </c>
      <c r="N589" s="222">
        <f t="shared" si="1379"/>
        <v>0</v>
      </c>
      <c r="O589" s="222">
        <f t="shared" si="1380"/>
        <v>0</v>
      </c>
      <c r="P589" s="222">
        <f t="shared" si="1381"/>
        <v>0</v>
      </c>
      <c r="Q589" s="222">
        <f t="shared" si="1382"/>
        <v>0</v>
      </c>
      <c r="R589" s="222">
        <f t="shared" si="1383"/>
        <v>0</v>
      </c>
      <c r="S589" s="222">
        <f t="shared" si="1384"/>
        <v>0</v>
      </c>
      <c r="T589" s="222">
        <f t="shared" si="1385"/>
        <v>0</v>
      </c>
      <c r="U589" s="222">
        <f t="shared" si="1386"/>
        <v>0</v>
      </c>
      <c r="V589" s="222">
        <f t="shared" si="1387"/>
        <v>0</v>
      </c>
      <c r="W589" s="222">
        <f t="shared" si="1388"/>
        <v>0</v>
      </c>
      <c r="X589" s="222">
        <f t="shared" si="1389"/>
        <v>0</v>
      </c>
      <c r="Y589" s="222">
        <f t="shared" si="1390"/>
        <v>0</v>
      </c>
      <c r="Z589" s="222">
        <f t="shared" si="1391"/>
        <v>0</v>
      </c>
      <c r="AA589" s="222">
        <f t="shared" si="1392"/>
        <v>0</v>
      </c>
      <c r="AB589" s="222">
        <f t="shared" si="1393"/>
        <v>0</v>
      </c>
      <c r="AC589" s="222">
        <f t="shared" si="1394"/>
        <v>0</v>
      </c>
      <c r="AD589" s="222">
        <f t="shared" si="1395"/>
        <v>0</v>
      </c>
      <c r="AE589" s="222">
        <f t="shared" si="1396"/>
        <v>0</v>
      </c>
      <c r="AF589" s="222">
        <f t="shared" si="1397"/>
        <v>0</v>
      </c>
      <c r="AG589" s="222">
        <f t="shared" si="1398"/>
        <v>0</v>
      </c>
      <c r="AH589" s="222">
        <f t="shared" si="1399"/>
        <v>0</v>
      </c>
      <c r="AI589" s="222">
        <f t="shared" si="1400"/>
        <v>0</v>
      </c>
      <c r="AJ589" s="222">
        <f t="shared" si="1401"/>
        <v>0</v>
      </c>
      <c r="AK589" s="222">
        <f t="shared" si="1402"/>
        <v>0</v>
      </c>
      <c r="AL589" s="222">
        <f t="shared" si="1403"/>
        <v>0</v>
      </c>
      <c r="AM589" s="222">
        <f t="shared" si="1404"/>
        <v>0</v>
      </c>
      <c r="AN589" s="222">
        <f t="shared" si="1405"/>
        <v>0</v>
      </c>
      <c r="AO589" s="222">
        <f t="shared" si="1406"/>
        <v>0</v>
      </c>
      <c r="AP589" s="222">
        <f t="shared" si="1407"/>
        <v>0</v>
      </c>
      <c r="AQ589" s="222">
        <f t="shared" si="1408"/>
        <v>0</v>
      </c>
      <c r="AR589" s="222">
        <f t="shared" si="1409"/>
        <v>0</v>
      </c>
      <c r="AS589" s="222">
        <f t="shared" si="1410"/>
        <v>0</v>
      </c>
      <c r="AT589" s="222">
        <f t="shared" si="1411"/>
        <v>0</v>
      </c>
      <c r="AU589" s="222">
        <f t="shared" si="1412"/>
        <v>0</v>
      </c>
      <c r="AV589" s="222">
        <f t="shared" si="1413"/>
        <v>0</v>
      </c>
      <c r="AW589" s="222">
        <f t="shared" si="1414"/>
        <v>0</v>
      </c>
      <c r="AX589" s="222">
        <f t="shared" si="1415"/>
        <v>0</v>
      </c>
      <c r="AY589" s="222">
        <f t="shared" si="1416"/>
        <v>0</v>
      </c>
      <c r="AZ589" s="222">
        <f t="shared" si="1417"/>
        <v>0</v>
      </c>
      <c r="BA589" s="222">
        <f t="shared" si="1418"/>
        <v>0</v>
      </c>
      <c r="BB589" s="222">
        <f t="shared" si="1419"/>
        <v>0</v>
      </c>
      <c r="BC589" s="222">
        <f t="shared" si="1420"/>
        <v>0</v>
      </c>
      <c r="BD589" s="222">
        <f t="shared" si="1421"/>
        <v>0</v>
      </c>
      <c r="BE589" s="222">
        <f t="shared" si="1422"/>
        <v>0</v>
      </c>
      <c r="BF589" s="222">
        <f t="shared" si="1423"/>
        <v>0</v>
      </c>
      <c r="BG589" s="222">
        <f t="shared" si="1424"/>
        <v>0</v>
      </c>
      <c r="BH589" s="222">
        <f t="shared" si="1425"/>
        <v>0</v>
      </c>
      <c r="BI589" s="222">
        <f t="shared" si="1426"/>
        <v>0</v>
      </c>
      <c r="BJ589" s="222">
        <f t="shared" si="1427"/>
        <v>0</v>
      </c>
      <c r="BK589" s="222">
        <f t="shared" si="1428"/>
        <v>0</v>
      </c>
      <c r="BL589" s="222">
        <f t="shared" si="1429"/>
        <v>0</v>
      </c>
      <c r="BM589" s="222">
        <f t="shared" si="1430"/>
        <v>0</v>
      </c>
      <c r="BN589" s="222">
        <f t="shared" si="1431"/>
        <v>0</v>
      </c>
      <c r="BO589" s="222">
        <f t="shared" si="1432"/>
        <v>0</v>
      </c>
      <c r="BP589" s="222">
        <f t="shared" si="1433"/>
        <v>0</v>
      </c>
      <c r="BQ589" s="222">
        <f t="shared" si="1434"/>
        <v>0</v>
      </c>
      <c r="BR589" s="222">
        <f t="shared" si="1435"/>
        <v>0</v>
      </c>
      <c r="BS589" s="222">
        <f t="shared" si="1436"/>
        <v>0</v>
      </c>
      <c r="BT589" s="222">
        <f t="shared" si="1437"/>
        <v>0</v>
      </c>
      <c r="BU589" s="222">
        <f t="shared" si="1438"/>
        <v>0</v>
      </c>
      <c r="BV589" s="222">
        <f t="shared" si="1439"/>
        <v>0</v>
      </c>
      <c r="BW589" s="222">
        <f t="shared" si="1440"/>
        <v>0</v>
      </c>
      <c r="BX589" s="222">
        <f t="shared" si="1441"/>
        <v>0</v>
      </c>
      <c r="BY589" s="222">
        <f t="shared" si="1442"/>
        <v>0</v>
      </c>
      <c r="BZ589" s="222">
        <f t="shared" si="1443"/>
        <v>0</v>
      </c>
      <c r="CA589" s="222">
        <f t="shared" si="1444"/>
        <v>0</v>
      </c>
      <c r="CB589" s="222">
        <f t="shared" si="1445"/>
        <v>0</v>
      </c>
      <c r="CC589" s="222">
        <f t="shared" si="1446"/>
        <v>0</v>
      </c>
      <c r="CD589" s="222">
        <f t="shared" si="1447"/>
        <v>0</v>
      </c>
      <c r="CE589" s="222">
        <f t="shared" si="1448"/>
        <v>0</v>
      </c>
      <c r="CF589" s="222">
        <f t="shared" si="1449"/>
        <v>0</v>
      </c>
      <c r="CG589" s="222">
        <f t="shared" si="1450"/>
        <v>0</v>
      </c>
      <c r="CH589" s="222">
        <f t="shared" si="1451"/>
        <v>0</v>
      </c>
      <c r="CI589" s="222">
        <f t="shared" si="1452"/>
        <v>0</v>
      </c>
      <c r="CJ589" s="222">
        <f t="shared" si="1453"/>
        <v>0</v>
      </c>
      <c r="CK589" s="222">
        <f t="shared" si="1454"/>
        <v>0</v>
      </c>
      <c r="CL589" s="222">
        <f t="shared" si="1455"/>
        <v>0</v>
      </c>
      <c r="CM589" s="222">
        <f t="shared" si="1456"/>
        <v>0</v>
      </c>
      <c r="CN589" s="222">
        <f t="shared" si="1457"/>
        <v>0</v>
      </c>
      <c r="CO589" s="222">
        <f t="shared" si="1458"/>
        <v>0</v>
      </c>
      <c r="CP589" s="222">
        <f t="shared" si="1459"/>
        <v>0</v>
      </c>
      <c r="CQ589" s="222">
        <f t="shared" si="1460"/>
        <v>0</v>
      </c>
      <c r="CR589" s="222">
        <f t="shared" si="1461"/>
        <v>0</v>
      </c>
      <c r="CS589" s="222">
        <f t="shared" si="1462"/>
        <v>0</v>
      </c>
      <c r="CT589" s="222">
        <f t="shared" si="1463"/>
        <v>0</v>
      </c>
      <c r="CU589" s="222">
        <f t="shared" si="1464"/>
        <v>0</v>
      </c>
      <c r="CV589" s="222">
        <f t="shared" si="1465"/>
        <v>0</v>
      </c>
      <c r="CW589" s="222">
        <f t="shared" si="1466"/>
        <v>0</v>
      </c>
      <c r="CX589" s="222">
        <f t="shared" si="1467"/>
        <v>0</v>
      </c>
      <c r="CY589" s="222">
        <f t="shared" si="1468"/>
        <v>0</v>
      </c>
      <c r="CZ589" s="222">
        <f t="shared" si="1469"/>
        <v>0</v>
      </c>
      <c r="DA589" s="222">
        <f t="shared" si="1470"/>
        <v>0</v>
      </c>
      <c r="DB589" s="222">
        <f t="shared" si="1471"/>
        <v>0</v>
      </c>
      <c r="DC589" s="222">
        <f t="shared" si="1472"/>
        <v>0</v>
      </c>
      <c r="DD589" s="222">
        <f t="shared" si="1473"/>
        <v>0</v>
      </c>
      <c r="DE589" s="222">
        <f t="shared" si="1474"/>
        <v>0</v>
      </c>
      <c r="DF589" s="222">
        <f t="shared" si="1475"/>
        <v>0</v>
      </c>
      <c r="DG589" s="222">
        <f t="shared" si="1476"/>
        <v>0</v>
      </c>
      <c r="DH589" s="222">
        <f t="shared" si="1477"/>
        <v>0</v>
      </c>
      <c r="DI589" s="222">
        <f t="shared" si="1478"/>
        <v>0</v>
      </c>
      <c r="DJ589" s="222">
        <f t="shared" si="1479"/>
        <v>0</v>
      </c>
      <c r="DK589" s="222">
        <f t="shared" si="1480"/>
        <v>0</v>
      </c>
      <c r="DL589" s="222">
        <f t="shared" si="1481"/>
        <v>0</v>
      </c>
      <c r="DM589" s="222">
        <f t="shared" si="1482"/>
        <v>0</v>
      </c>
      <c r="DN589" s="222">
        <f t="shared" si="1483"/>
        <v>0</v>
      </c>
      <c r="DO589" s="222">
        <f t="shared" si="1484"/>
        <v>0</v>
      </c>
      <c r="DP589" s="222">
        <f t="shared" si="1485"/>
        <v>0</v>
      </c>
      <c r="DQ589" s="222">
        <f t="shared" si="1486"/>
        <v>0</v>
      </c>
      <c r="DR589" s="222">
        <f t="shared" si="1487"/>
        <v>0</v>
      </c>
      <c r="DS589" s="222">
        <f t="shared" si="1488"/>
        <v>0</v>
      </c>
      <c r="DT589" s="222">
        <f t="shared" si="1489"/>
        <v>0</v>
      </c>
      <c r="DU589" s="222">
        <f t="shared" si="1490"/>
        <v>0</v>
      </c>
      <c r="DV589" s="222">
        <f t="shared" si="1491"/>
        <v>0</v>
      </c>
      <c r="DW589" s="222">
        <f t="shared" si="1492"/>
        <v>0</v>
      </c>
      <c r="DX589" s="222">
        <f t="shared" si="1493"/>
        <v>0</v>
      </c>
      <c r="DY589" s="222">
        <f t="shared" si="1494"/>
        <v>0</v>
      </c>
      <c r="DZ589" s="222">
        <f t="shared" si="1495"/>
        <v>0</v>
      </c>
      <c r="EA589" s="222">
        <f t="shared" si="1496"/>
        <v>0</v>
      </c>
      <c r="EB589" s="222">
        <f t="shared" si="1497"/>
        <v>0</v>
      </c>
      <c r="EC589" s="222">
        <f t="shared" si="1498"/>
        <v>0</v>
      </c>
      <c r="ED589" s="222">
        <f t="shared" si="1499"/>
        <v>0</v>
      </c>
      <c r="EE589" s="222">
        <f t="shared" si="1500"/>
        <v>0</v>
      </c>
      <c r="EF589" s="222">
        <f t="shared" si="1501"/>
        <v>0</v>
      </c>
      <c r="EG589" s="222">
        <f t="shared" si="1502"/>
        <v>0</v>
      </c>
      <c r="EH589" s="222">
        <f t="shared" si="1503"/>
        <v>0</v>
      </c>
      <c r="EI589" s="222">
        <f t="shared" si="1504"/>
        <v>0</v>
      </c>
      <c r="EJ589" s="222">
        <f t="shared" si="1505"/>
        <v>0</v>
      </c>
      <c r="EK589" s="222">
        <f t="shared" si="1506"/>
        <v>0</v>
      </c>
      <c r="EL589" s="222">
        <f t="shared" si="1507"/>
        <v>0</v>
      </c>
      <c r="EM589" s="222">
        <f t="shared" si="1508"/>
        <v>0</v>
      </c>
      <c r="EN589" s="222">
        <f t="shared" si="1509"/>
        <v>0</v>
      </c>
      <c r="EO589" s="222">
        <f t="shared" si="1510"/>
        <v>0</v>
      </c>
      <c r="EP589" s="222">
        <f t="shared" si="1511"/>
        <v>0</v>
      </c>
      <c r="EQ589" s="222">
        <f t="shared" si="1512"/>
        <v>0</v>
      </c>
      <c r="ER589" s="222">
        <f t="shared" si="1513"/>
        <v>0</v>
      </c>
      <c r="ES589" s="222">
        <f t="shared" si="1514"/>
        <v>0</v>
      </c>
      <c r="ET589" s="222">
        <f t="shared" si="1515"/>
        <v>0</v>
      </c>
      <c r="EU589" s="222">
        <f t="shared" si="1516"/>
        <v>0</v>
      </c>
      <c r="EV589" s="222">
        <f t="shared" si="1517"/>
        <v>0</v>
      </c>
      <c r="EW589" s="222">
        <f t="shared" si="1518"/>
        <v>0</v>
      </c>
      <c r="EX589" s="222">
        <f t="shared" si="1519"/>
        <v>0</v>
      </c>
      <c r="EY589" s="222">
        <f t="shared" si="1520"/>
        <v>0</v>
      </c>
      <c r="EZ589" s="222">
        <f t="shared" si="1521"/>
        <v>0</v>
      </c>
      <c r="FA589" s="222">
        <f t="shared" si="1522"/>
        <v>0</v>
      </c>
      <c r="FB589" s="222">
        <f t="shared" si="1523"/>
        <v>0</v>
      </c>
      <c r="FC589" s="222">
        <f t="shared" si="1524"/>
        <v>0</v>
      </c>
      <c r="FD589" s="222">
        <f t="shared" si="1525"/>
        <v>0</v>
      </c>
      <c r="FE589" s="222">
        <f t="shared" si="1526"/>
        <v>0</v>
      </c>
      <c r="FF589" s="222">
        <f t="shared" si="1527"/>
        <v>0</v>
      </c>
      <c r="FG589" s="222">
        <f t="shared" si="1528"/>
        <v>0</v>
      </c>
      <c r="FH589" s="222">
        <f t="shared" si="1529"/>
        <v>0</v>
      </c>
      <c r="FI589" s="222">
        <f t="shared" si="1530"/>
        <v>0</v>
      </c>
      <c r="FJ589" s="222">
        <f t="shared" si="1531"/>
        <v>0</v>
      </c>
      <c r="FK589" s="222">
        <f t="shared" si="1532"/>
        <v>0</v>
      </c>
      <c r="FL589" s="222">
        <f t="shared" si="1533"/>
        <v>0</v>
      </c>
      <c r="FM589" s="222">
        <f t="shared" si="1534"/>
        <v>0</v>
      </c>
      <c r="FN589" s="222">
        <f t="shared" si="1535"/>
        <v>0</v>
      </c>
      <c r="FO589" s="222">
        <f t="shared" si="1536"/>
        <v>0</v>
      </c>
      <c r="FP589" s="222">
        <f t="shared" si="1537"/>
        <v>0</v>
      </c>
      <c r="FQ589" s="222">
        <f t="shared" si="1538"/>
        <v>0</v>
      </c>
      <c r="FR589" s="222">
        <f t="shared" si="1539"/>
        <v>0</v>
      </c>
      <c r="FS589" s="222">
        <f t="shared" si="1540"/>
        <v>0</v>
      </c>
      <c r="FT589" s="222">
        <f t="shared" si="1541"/>
        <v>0</v>
      </c>
      <c r="FU589" s="222">
        <f t="shared" si="1542"/>
        <v>0</v>
      </c>
      <c r="FV589" s="222">
        <f t="shared" si="1543"/>
        <v>0</v>
      </c>
      <c r="FW589" s="222">
        <f t="shared" si="1544"/>
        <v>0</v>
      </c>
      <c r="FX589" s="222">
        <f t="shared" si="1545"/>
        <v>0</v>
      </c>
      <c r="FY589" s="222">
        <f t="shared" si="1546"/>
        <v>0</v>
      </c>
      <c r="FZ589" s="222">
        <f t="shared" si="1547"/>
        <v>0</v>
      </c>
      <c r="GA589" s="222">
        <f t="shared" si="1548"/>
        <v>0</v>
      </c>
      <c r="GB589" s="222">
        <f t="shared" si="1549"/>
        <v>0</v>
      </c>
      <c r="GC589" s="222">
        <f t="shared" si="1550"/>
        <v>0</v>
      </c>
      <c r="GD589" s="222">
        <f t="shared" si="1551"/>
        <v>0</v>
      </c>
      <c r="GE589" s="222">
        <f t="shared" si="1552"/>
        <v>0</v>
      </c>
      <c r="GF589" s="222">
        <f t="shared" si="1553"/>
        <v>0</v>
      </c>
      <c r="GG589" s="222">
        <f t="shared" si="1554"/>
        <v>0</v>
      </c>
      <c r="GH589" s="222">
        <f t="shared" si="1555"/>
        <v>0</v>
      </c>
      <c r="GI589" s="222">
        <f t="shared" si="1556"/>
        <v>0</v>
      </c>
      <c r="GJ589" s="222">
        <f t="shared" si="1557"/>
        <v>0</v>
      </c>
      <c r="GK589" s="222">
        <f t="shared" si="1558"/>
        <v>0</v>
      </c>
      <c r="GL589" s="222">
        <f t="shared" si="1559"/>
        <v>0</v>
      </c>
      <c r="GM589" s="222">
        <f t="shared" si="1560"/>
        <v>0</v>
      </c>
      <c r="GN589" s="222">
        <f t="shared" si="1561"/>
        <v>0</v>
      </c>
      <c r="GO589" s="222">
        <f t="shared" si="1562"/>
        <v>0</v>
      </c>
      <c r="GP589" s="222">
        <f t="shared" si="1563"/>
        <v>0</v>
      </c>
      <c r="GQ589" s="222">
        <f t="shared" si="1564"/>
        <v>0</v>
      </c>
      <c r="GR589" s="222">
        <f t="shared" si="1565"/>
        <v>0</v>
      </c>
      <c r="GS589" s="222">
        <f t="shared" si="1566"/>
        <v>0</v>
      </c>
      <c r="GT589" s="222">
        <f t="shared" si="1567"/>
        <v>0</v>
      </c>
      <c r="GU589" s="222">
        <f t="shared" si="1568"/>
        <v>0</v>
      </c>
      <c r="GV589" s="222">
        <f t="shared" si="1569"/>
        <v>0</v>
      </c>
      <c r="GW589" s="222">
        <f t="shared" si="1570"/>
        <v>0</v>
      </c>
      <c r="GX589" s="222">
        <f t="shared" si="1571"/>
        <v>0</v>
      </c>
      <c r="GY589" s="222">
        <f t="shared" si="1572"/>
        <v>0</v>
      </c>
      <c r="GZ589" s="222">
        <f t="shared" si="1573"/>
        <v>0</v>
      </c>
      <c r="HA589" s="222">
        <f t="shared" si="1574"/>
        <v>0</v>
      </c>
      <c r="HB589" s="222">
        <f t="shared" si="1575"/>
        <v>0</v>
      </c>
      <c r="HC589" s="222">
        <f t="shared" si="1576"/>
        <v>0</v>
      </c>
      <c r="HD589" s="222">
        <f t="shared" si="1577"/>
        <v>0</v>
      </c>
      <c r="HE589" s="222">
        <f t="shared" si="1578"/>
        <v>0</v>
      </c>
      <c r="HF589" s="222">
        <f t="shared" si="1579"/>
        <v>0</v>
      </c>
      <c r="HG589" s="222">
        <f t="shared" si="1580"/>
        <v>0</v>
      </c>
      <c r="HH589" s="222">
        <f t="shared" si="1581"/>
        <v>0</v>
      </c>
      <c r="HI589" s="222">
        <f t="shared" si="1582"/>
        <v>0</v>
      </c>
      <c r="HJ589" s="222">
        <f t="shared" si="1583"/>
        <v>0</v>
      </c>
      <c r="HK589" s="222">
        <f t="shared" si="1584"/>
        <v>0</v>
      </c>
      <c r="HL589" s="222">
        <f t="shared" si="1585"/>
        <v>0</v>
      </c>
      <c r="HM589" s="222">
        <f t="shared" si="1586"/>
        <v>0</v>
      </c>
      <c r="HN589" s="222">
        <f t="shared" si="1587"/>
        <v>0</v>
      </c>
      <c r="HO589" s="222">
        <f t="shared" si="1588"/>
        <v>0</v>
      </c>
      <c r="HP589" s="222">
        <f t="shared" si="1589"/>
        <v>0</v>
      </c>
      <c r="HQ589" s="222">
        <f t="shared" si="1590"/>
        <v>0</v>
      </c>
      <c r="HR589" s="222">
        <f t="shared" si="1591"/>
        <v>0</v>
      </c>
      <c r="HS589" s="222">
        <f t="shared" si="1592"/>
        <v>0</v>
      </c>
      <c r="HT589" s="222">
        <f t="shared" si="1593"/>
        <v>0</v>
      </c>
      <c r="HU589" s="222">
        <f t="shared" si="1594"/>
        <v>0</v>
      </c>
      <c r="HV589" s="222">
        <f t="shared" si="1595"/>
        <v>0</v>
      </c>
      <c r="HW589" s="222">
        <f t="shared" si="1596"/>
        <v>0</v>
      </c>
      <c r="HX589" s="222">
        <f t="shared" si="1597"/>
        <v>0</v>
      </c>
      <c r="HY589" s="222">
        <f t="shared" si="1598"/>
        <v>0</v>
      </c>
      <c r="HZ589" s="222">
        <f t="shared" si="1599"/>
        <v>0</v>
      </c>
      <c r="IA589" s="222">
        <f t="shared" si="1600"/>
        <v>0</v>
      </c>
      <c r="IB589" s="222">
        <f t="shared" si="1601"/>
        <v>0</v>
      </c>
      <c r="IC589" s="222">
        <f t="shared" si="1602"/>
        <v>0</v>
      </c>
      <c r="ID589" s="222">
        <f t="shared" si="1603"/>
        <v>0</v>
      </c>
      <c r="IE589" s="222">
        <f t="shared" si="1604"/>
        <v>0</v>
      </c>
      <c r="IF589" s="222">
        <f t="shared" si="1605"/>
        <v>0</v>
      </c>
      <c r="IG589" s="222">
        <f t="shared" si="1606"/>
        <v>0</v>
      </c>
      <c r="IH589" s="222">
        <f t="shared" si="1607"/>
        <v>0</v>
      </c>
      <c r="II589" s="222">
        <f t="shared" si="1608"/>
        <v>0</v>
      </c>
      <c r="IJ589" s="222">
        <f t="shared" si="1609"/>
        <v>0</v>
      </c>
      <c r="IK589" s="222">
        <f t="shared" si="1610"/>
        <v>0</v>
      </c>
      <c r="IL589" s="222">
        <f t="shared" si="1611"/>
        <v>0</v>
      </c>
      <c r="IM589" s="222">
        <f t="shared" si="1612"/>
        <v>0</v>
      </c>
      <c r="IN589" s="222">
        <f t="shared" si="1613"/>
        <v>0</v>
      </c>
      <c r="IO589" s="222">
        <f t="shared" si="1614"/>
        <v>0</v>
      </c>
      <c r="IP589" s="222">
        <f t="shared" si="1615"/>
        <v>0</v>
      </c>
      <c r="IQ589" s="222">
        <f t="shared" si="1616"/>
        <v>0</v>
      </c>
      <c r="IR589" s="222">
        <f t="shared" si="1617"/>
        <v>0</v>
      </c>
      <c r="IS589" s="222">
        <f t="shared" si="1618"/>
        <v>0</v>
      </c>
      <c r="IT589" s="222">
        <f t="shared" si="1619"/>
        <v>0</v>
      </c>
      <c r="IU589" s="222">
        <f t="shared" si="1620"/>
        <v>0</v>
      </c>
      <c r="IV589" s="222">
        <f t="shared" si="1621"/>
        <v>0</v>
      </c>
      <c r="IW589" s="222">
        <f t="shared" si="1622"/>
        <v>0</v>
      </c>
      <c r="IX589" s="222">
        <f t="shared" si="1623"/>
        <v>0</v>
      </c>
      <c r="IY589" s="222">
        <f t="shared" si="1624"/>
        <v>0</v>
      </c>
      <c r="IZ589" s="222">
        <f t="shared" si="1625"/>
        <v>0</v>
      </c>
      <c r="JA589" s="222">
        <f t="shared" si="1626"/>
        <v>0</v>
      </c>
      <c r="JB589" s="222">
        <f t="shared" si="1627"/>
        <v>0</v>
      </c>
    </row>
    <row r="590" spans="2:262">
      <c r="B590" s="230">
        <v>229</v>
      </c>
      <c r="C590" s="229">
        <f t="shared" si="1628"/>
        <v>4.4726562499999905E-3</v>
      </c>
      <c r="D590" s="226">
        <f t="shared" ca="1" si="1371"/>
        <v>17.999999999962832</v>
      </c>
      <c r="E590" s="225">
        <f ca="1">IA361</f>
        <v>-3.7168832360280316E-11</v>
      </c>
      <c r="F590" s="224">
        <v>229</v>
      </c>
      <c r="G590" s="222">
        <f t="shared" si="1372"/>
        <v>0</v>
      </c>
      <c r="H590" s="222">
        <f t="shared" si="1373"/>
        <v>0</v>
      </c>
      <c r="I590" s="222">
        <f t="shared" si="1374"/>
        <v>0</v>
      </c>
      <c r="J590" s="222">
        <f t="shared" si="1375"/>
        <v>0</v>
      </c>
      <c r="K590" s="222">
        <f t="shared" si="1376"/>
        <v>0</v>
      </c>
      <c r="L590" s="222">
        <f t="shared" si="1377"/>
        <v>0</v>
      </c>
      <c r="M590" s="222">
        <f t="shared" si="1378"/>
        <v>0</v>
      </c>
      <c r="N590" s="222">
        <f t="shared" si="1379"/>
        <v>0</v>
      </c>
      <c r="O590" s="222">
        <f t="shared" si="1380"/>
        <v>0</v>
      </c>
      <c r="P590" s="222">
        <f t="shared" si="1381"/>
        <v>0</v>
      </c>
      <c r="Q590" s="222">
        <f t="shared" si="1382"/>
        <v>0</v>
      </c>
      <c r="R590" s="222">
        <f t="shared" si="1383"/>
        <v>0</v>
      </c>
      <c r="S590" s="222">
        <f t="shared" si="1384"/>
        <v>0</v>
      </c>
      <c r="T590" s="222">
        <f t="shared" si="1385"/>
        <v>0</v>
      </c>
      <c r="U590" s="222">
        <f t="shared" si="1386"/>
        <v>0</v>
      </c>
      <c r="V590" s="222">
        <f t="shared" si="1387"/>
        <v>0</v>
      </c>
      <c r="W590" s="222">
        <f t="shared" si="1388"/>
        <v>0</v>
      </c>
      <c r="X590" s="222">
        <f t="shared" si="1389"/>
        <v>0</v>
      </c>
      <c r="Y590" s="222">
        <f t="shared" si="1390"/>
        <v>0</v>
      </c>
      <c r="Z590" s="222">
        <f t="shared" si="1391"/>
        <v>0</v>
      </c>
      <c r="AA590" s="222">
        <f t="shared" si="1392"/>
        <v>0</v>
      </c>
      <c r="AB590" s="222">
        <f t="shared" si="1393"/>
        <v>0</v>
      </c>
      <c r="AC590" s="222">
        <f t="shared" si="1394"/>
        <v>0</v>
      </c>
      <c r="AD590" s="222">
        <f t="shared" si="1395"/>
        <v>0</v>
      </c>
      <c r="AE590" s="222">
        <f t="shared" si="1396"/>
        <v>0</v>
      </c>
      <c r="AF590" s="222">
        <f t="shared" si="1397"/>
        <v>0</v>
      </c>
      <c r="AG590" s="222">
        <f t="shared" si="1398"/>
        <v>0</v>
      </c>
      <c r="AH590" s="222">
        <f t="shared" si="1399"/>
        <v>0</v>
      </c>
      <c r="AI590" s="222">
        <f t="shared" si="1400"/>
        <v>0</v>
      </c>
      <c r="AJ590" s="222">
        <f t="shared" si="1401"/>
        <v>0</v>
      </c>
      <c r="AK590" s="222">
        <f t="shared" si="1402"/>
        <v>0</v>
      </c>
      <c r="AL590" s="222">
        <f t="shared" si="1403"/>
        <v>0</v>
      </c>
      <c r="AM590" s="222">
        <f t="shared" si="1404"/>
        <v>0</v>
      </c>
      <c r="AN590" s="222">
        <f t="shared" si="1405"/>
        <v>0</v>
      </c>
      <c r="AO590" s="222">
        <f t="shared" si="1406"/>
        <v>0</v>
      </c>
      <c r="AP590" s="222">
        <f t="shared" si="1407"/>
        <v>0</v>
      </c>
      <c r="AQ590" s="222">
        <f t="shared" si="1408"/>
        <v>0</v>
      </c>
      <c r="AR590" s="222">
        <f t="shared" si="1409"/>
        <v>0</v>
      </c>
      <c r="AS590" s="222">
        <f t="shared" si="1410"/>
        <v>0</v>
      </c>
      <c r="AT590" s="222">
        <f t="shared" si="1411"/>
        <v>0</v>
      </c>
      <c r="AU590" s="222">
        <f t="shared" si="1412"/>
        <v>0</v>
      </c>
      <c r="AV590" s="222">
        <f t="shared" si="1413"/>
        <v>0</v>
      </c>
      <c r="AW590" s="222">
        <f t="shared" si="1414"/>
        <v>0</v>
      </c>
      <c r="AX590" s="222">
        <f t="shared" si="1415"/>
        <v>0</v>
      </c>
      <c r="AY590" s="222">
        <f t="shared" si="1416"/>
        <v>0</v>
      </c>
      <c r="AZ590" s="222">
        <f t="shared" si="1417"/>
        <v>0</v>
      </c>
      <c r="BA590" s="222">
        <f t="shared" si="1418"/>
        <v>0</v>
      </c>
      <c r="BB590" s="222">
        <f t="shared" si="1419"/>
        <v>0</v>
      </c>
      <c r="BC590" s="222">
        <f t="shared" si="1420"/>
        <v>0</v>
      </c>
      <c r="BD590" s="222">
        <f t="shared" si="1421"/>
        <v>0</v>
      </c>
      <c r="BE590" s="222">
        <f t="shared" si="1422"/>
        <v>0</v>
      </c>
      <c r="BF590" s="222">
        <f t="shared" si="1423"/>
        <v>0</v>
      </c>
      <c r="BG590" s="222">
        <f t="shared" si="1424"/>
        <v>0</v>
      </c>
      <c r="BH590" s="222">
        <f t="shared" si="1425"/>
        <v>0</v>
      </c>
      <c r="BI590" s="222">
        <f t="shared" si="1426"/>
        <v>0</v>
      </c>
      <c r="BJ590" s="222">
        <f t="shared" si="1427"/>
        <v>0</v>
      </c>
      <c r="BK590" s="222">
        <f t="shared" si="1428"/>
        <v>0</v>
      </c>
      <c r="BL590" s="222">
        <f t="shared" si="1429"/>
        <v>0</v>
      </c>
      <c r="BM590" s="222">
        <f t="shared" si="1430"/>
        <v>0</v>
      </c>
      <c r="BN590" s="222">
        <f t="shared" si="1431"/>
        <v>0</v>
      </c>
      <c r="BO590" s="222">
        <f t="shared" si="1432"/>
        <v>0</v>
      </c>
      <c r="BP590" s="222">
        <f t="shared" si="1433"/>
        <v>0</v>
      </c>
      <c r="BQ590" s="222">
        <f t="shared" si="1434"/>
        <v>0</v>
      </c>
      <c r="BR590" s="222">
        <f t="shared" si="1435"/>
        <v>0</v>
      </c>
      <c r="BS590" s="222">
        <f t="shared" si="1436"/>
        <v>0</v>
      </c>
      <c r="BT590" s="222">
        <f t="shared" si="1437"/>
        <v>0</v>
      </c>
      <c r="BU590" s="222">
        <f t="shared" si="1438"/>
        <v>0</v>
      </c>
      <c r="BV590" s="222">
        <f t="shared" si="1439"/>
        <v>0</v>
      </c>
      <c r="BW590" s="222">
        <f t="shared" si="1440"/>
        <v>0</v>
      </c>
      <c r="BX590" s="222">
        <f t="shared" si="1441"/>
        <v>0</v>
      </c>
      <c r="BY590" s="222">
        <f t="shared" si="1442"/>
        <v>0</v>
      </c>
      <c r="BZ590" s="222">
        <f t="shared" si="1443"/>
        <v>0</v>
      </c>
      <c r="CA590" s="222">
        <f t="shared" si="1444"/>
        <v>0</v>
      </c>
      <c r="CB590" s="222">
        <f t="shared" si="1445"/>
        <v>0</v>
      </c>
      <c r="CC590" s="222">
        <f t="shared" si="1446"/>
        <v>0</v>
      </c>
      <c r="CD590" s="222">
        <f t="shared" si="1447"/>
        <v>0</v>
      </c>
      <c r="CE590" s="222">
        <f t="shared" si="1448"/>
        <v>0</v>
      </c>
      <c r="CF590" s="222">
        <f t="shared" si="1449"/>
        <v>0</v>
      </c>
      <c r="CG590" s="222">
        <f t="shared" si="1450"/>
        <v>0</v>
      </c>
      <c r="CH590" s="222">
        <f t="shared" si="1451"/>
        <v>0</v>
      </c>
      <c r="CI590" s="222">
        <f t="shared" si="1452"/>
        <v>0</v>
      </c>
      <c r="CJ590" s="222">
        <f t="shared" si="1453"/>
        <v>0</v>
      </c>
      <c r="CK590" s="222">
        <f t="shared" si="1454"/>
        <v>0</v>
      </c>
      <c r="CL590" s="222">
        <f t="shared" si="1455"/>
        <v>0</v>
      </c>
      <c r="CM590" s="222">
        <f t="shared" si="1456"/>
        <v>0</v>
      </c>
      <c r="CN590" s="222">
        <f t="shared" si="1457"/>
        <v>0</v>
      </c>
      <c r="CO590" s="222">
        <f t="shared" si="1458"/>
        <v>0</v>
      </c>
      <c r="CP590" s="222">
        <f t="shared" si="1459"/>
        <v>0</v>
      </c>
      <c r="CQ590" s="222">
        <f t="shared" si="1460"/>
        <v>0</v>
      </c>
      <c r="CR590" s="222">
        <f t="shared" si="1461"/>
        <v>0</v>
      </c>
      <c r="CS590" s="222">
        <f t="shared" si="1462"/>
        <v>0</v>
      </c>
      <c r="CT590" s="222">
        <f t="shared" si="1463"/>
        <v>0</v>
      </c>
      <c r="CU590" s="222">
        <f t="shared" si="1464"/>
        <v>0</v>
      </c>
      <c r="CV590" s="222">
        <f t="shared" si="1465"/>
        <v>0</v>
      </c>
      <c r="CW590" s="222">
        <f t="shared" si="1466"/>
        <v>0</v>
      </c>
      <c r="CX590" s="222">
        <f t="shared" si="1467"/>
        <v>0</v>
      </c>
      <c r="CY590" s="222">
        <f t="shared" si="1468"/>
        <v>0</v>
      </c>
      <c r="CZ590" s="222">
        <f t="shared" si="1469"/>
        <v>0</v>
      </c>
      <c r="DA590" s="222">
        <f t="shared" si="1470"/>
        <v>0</v>
      </c>
      <c r="DB590" s="222">
        <f t="shared" si="1471"/>
        <v>0</v>
      </c>
      <c r="DC590" s="222">
        <f t="shared" si="1472"/>
        <v>0</v>
      </c>
      <c r="DD590" s="222">
        <f t="shared" si="1473"/>
        <v>0</v>
      </c>
      <c r="DE590" s="222">
        <f t="shared" si="1474"/>
        <v>0</v>
      </c>
      <c r="DF590" s="222">
        <f t="shared" si="1475"/>
        <v>0</v>
      </c>
      <c r="DG590" s="222">
        <f t="shared" si="1476"/>
        <v>0</v>
      </c>
      <c r="DH590" s="222">
        <f t="shared" si="1477"/>
        <v>0</v>
      </c>
      <c r="DI590" s="222">
        <f t="shared" si="1478"/>
        <v>0</v>
      </c>
      <c r="DJ590" s="222">
        <f t="shared" si="1479"/>
        <v>0</v>
      </c>
      <c r="DK590" s="222">
        <f t="shared" si="1480"/>
        <v>0</v>
      </c>
      <c r="DL590" s="222">
        <f t="shared" si="1481"/>
        <v>0</v>
      </c>
      <c r="DM590" s="222">
        <f t="shared" si="1482"/>
        <v>0</v>
      </c>
      <c r="DN590" s="222">
        <f t="shared" si="1483"/>
        <v>0</v>
      </c>
      <c r="DO590" s="222">
        <f t="shared" si="1484"/>
        <v>0</v>
      </c>
      <c r="DP590" s="222">
        <f t="shared" si="1485"/>
        <v>0</v>
      </c>
      <c r="DQ590" s="222">
        <f t="shared" si="1486"/>
        <v>0</v>
      </c>
      <c r="DR590" s="222">
        <f t="shared" si="1487"/>
        <v>0</v>
      </c>
      <c r="DS590" s="222">
        <f t="shared" si="1488"/>
        <v>0</v>
      </c>
      <c r="DT590" s="222">
        <f t="shared" si="1489"/>
        <v>0</v>
      </c>
      <c r="DU590" s="222">
        <f t="shared" si="1490"/>
        <v>0</v>
      </c>
      <c r="DV590" s="222">
        <f t="shared" si="1491"/>
        <v>0</v>
      </c>
      <c r="DW590" s="222">
        <f t="shared" si="1492"/>
        <v>0</v>
      </c>
      <c r="DX590" s="222">
        <f t="shared" si="1493"/>
        <v>0</v>
      </c>
      <c r="DY590" s="222">
        <f t="shared" si="1494"/>
        <v>0</v>
      </c>
      <c r="DZ590" s="222">
        <f t="shared" si="1495"/>
        <v>0</v>
      </c>
      <c r="EA590" s="222">
        <f t="shared" si="1496"/>
        <v>0</v>
      </c>
      <c r="EB590" s="222">
        <f t="shared" si="1497"/>
        <v>0</v>
      </c>
      <c r="EC590" s="222">
        <f t="shared" si="1498"/>
        <v>0</v>
      </c>
      <c r="ED590" s="222">
        <f t="shared" si="1499"/>
        <v>0</v>
      </c>
      <c r="EE590" s="222">
        <f t="shared" si="1500"/>
        <v>0</v>
      </c>
      <c r="EF590" s="222">
        <f t="shared" si="1501"/>
        <v>0</v>
      </c>
      <c r="EG590" s="222">
        <f t="shared" si="1502"/>
        <v>0</v>
      </c>
      <c r="EH590" s="222">
        <f t="shared" si="1503"/>
        <v>0</v>
      </c>
      <c r="EI590" s="222">
        <f t="shared" si="1504"/>
        <v>0</v>
      </c>
      <c r="EJ590" s="222">
        <f t="shared" si="1505"/>
        <v>0</v>
      </c>
      <c r="EK590" s="222">
        <f t="shared" si="1506"/>
        <v>0</v>
      </c>
      <c r="EL590" s="222">
        <f t="shared" si="1507"/>
        <v>0</v>
      </c>
      <c r="EM590" s="222">
        <f t="shared" si="1508"/>
        <v>0</v>
      </c>
      <c r="EN590" s="222">
        <f t="shared" si="1509"/>
        <v>0</v>
      </c>
      <c r="EO590" s="222">
        <f t="shared" si="1510"/>
        <v>0</v>
      </c>
      <c r="EP590" s="222">
        <f t="shared" si="1511"/>
        <v>0</v>
      </c>
      <c r="EQ590" s="222">
        <f t="shared" si="1512"/>
        <v>0</v>
      </c>
      <c r="ER590" s="222">
        <f t="shared" si="1513"/>
        <v>0</v>
      </c>
      <c r="ES590" s="222">
        <f t="shared" si="1514"/>
        <v>0</v>
      </c>
      <c r="ET590" s="222">
        <f t="shared" si="1515"/>
        <v>0</v>
      </c>
      <c r="EU590" s="222">
        <f t="shared" si="1516"/>
        <v>0</v>
      </c>
      <c r="EV590" s="222">
        <f t="shared" si="1517"/>
        <v>0</v>
      </c>
      <c r="EW590" s="222">
        <f t="shared" si="1518"/>
        <v>0</v>
      </c>
      <c r="EX590" s="222">
        <f t="shared" si="1519"/>
        <v>0</v>
      </c>
      <c r="EY590" s="222">
        <f t="shared" si="1520"/>
        <v>0</v>
      </c>
      <c r="EZ590" s="222">
        <f t="shared" si="1521"/>
        <v>0</v>
      </c>
      <c r="FA590" s="222">
        <f t="shared" si="1522"/>
        <v>0</v>
      </c>
      <c r="FB590" s="222">
        <f t="shared" si="1523"/>
        <v>0</v>
      </c>
      <c r="FC590" s="222">
        <f t="shared" si="1524"/>
        <v>0</v>
      </c>
      <c r="FD590" s="222">
        <f t="shared" si="1525"/>
        <v>0</v>
      </c>
      <c r="FE590" s="222">
        <f t="shared" si="1526"/>
        <v>0</v>
      </c>
      <c r="FF590" s="222">
        <f t="shared" si="1527"/>
        <v>0</v>
      </c>
      <c r="FG590" s="222">
        <f t="shared" si="1528"/>
        <v>0</v>
      </c>
      <c r="FH590" s="222">
        <f t="shared" si="1529"/>
        <v>0</v>
      </c>
      <c r="FI590" s="222">
        <f t="shared" si="1530"/>
        <v>0</v>
      </c>
      <c r="FJ590" s="222">
        <f t="shared" si="1531"/>
        <v>0</v>
      </c>
      <c r="FK590" s="222">
        <f t="shared" si="1532"/>
        <v>0</v>
      </c>
      <c r="FL590" s="222">
        <f t="shared" si="1533"/>
        <v>0</v>
      </c>
      <c r="FM590" s="222">
        <f t="shared" si="1534"/>
        <v>0</v>
      </c>
      <c r="FN590" s="222">
        <f t="shared" si="1535"/>
        <v>0</v>
      </c>
      <c r="FO590" s="222">
        <f t="shared" si="1536"/>
        <v>0</v>
      </c>
      <c r="FP590" s="222">
        <f t="shared" si="1537"/>
        <v>0</v>
      </c>
      <c r="FQ590" s="222">
        <f t="shared" si="1538"/>
        <v>0</v>
      </c>
      <c r="FR590" s="222">
        <f t="shared" si="1539"/>
        <v>0</v>
      </c>
      <c r="FS590" s="222">
        <f t="shared" si="1540"/>
        <v>0</v>
      </c>
      <c r="FT590" s="222">
        <f t="shared" si="1541"/>
        <v>0</v>
      </c>
      <c r="FU590" s="222">
        <f t="shared" si="1542"/>
        <v>0</v>
      </c>
      <c r="FV590" s="222">
        <f t="shared" si="1543"/>
        <v>0</v>
      </c>
      <c r="FW590" s="222">
        <f t="shared" si="1544"/>
        <v>0</v>
      </c>
      <c r="FX590" s="222">
        <f t="shared" si="1545"/>
        <v>0</v>
      </c>
      <c r="FY590" s="222">
        <f t="shared" si="1546"/>
        <v>0</v>
      </c>
      <c r="FZ590" s="222">
        <f t="shared" si="1547"/>
        <v>0</v>
      </c>
      <c r="GA590" s="222">
        <f t="shared" si="1548"/>
        <v>0</v>
      </c>
      <c r="GB590" s="222">
        <f t="shared" si="1549"/>
        <v>0</v>
      </c>
      <c r="GC590" s="222">
        <f t="shared" si="1550"/>
        <v>0</v>
      </c>
      <c r="GD590" s="222">
        <f t="shared" si="1551"/>
        <v>0</v>
      </c>
      <c r="GE590" s="222">
        <f t="shared" si="1552"/>
        <v>0</v>
      </c>
      <c r="GF590" s="222">
        <f t="shared" si="1553"/>
        <v>0</v>
      </c>
      <c r="GG590" s="222">
        <f t="shared" si="1554"/>
        <v>0</v>
      </c>
      <c r="GH590" s="222">
        <f t="shared" si="1555"/>
        <v>0</v>
      </c>
      <c r="GI590" s="222">
        <f t="shared" si="1556"/>
        <v>0</v>
      </c>
      <c r="GJ590" s="222">
        <f t="shared" si="1557"/>
        <v>0</v>
      </c>
      <c r="GK590" s="222">
        <f t="shared" si="1558"/>
        <v>0</v>
      </c>
      <c r="GL590" s="222">
        <f t="shared" si="1559"/>
        <v>0</v>
      </c>
      <c r="GM590" s="222">
        <f t="shared" si="1560"/>
        <v>0</v>
      </c>
      <c r="GN590" s="222">
        <f t="shared" si="1561"/>
        <v>0</v>
      </c>
      <c r="GO590" s="222">
        <f t="shared" si="1562"/>
        <v>0</v>
      </c>
      <c r="GP590" s="222">
        <f t="shared" si="1563"/>
        <v>0</v>
      </c>
      <c r="GQ590" s="222">
        <f t="shared" si="1564"/>
        <v>0</v>
      </c>
      <c r="GR590" s="222">
        <f t="shared" si="1565"/>
        <v>0</v>
      </c>
      <c r="GS590" s="222">
        <f t="shared" si="1566"/>
        <v>0</v>
      </c>
      <c r="GT590" s="222">
        <f t="shared" si="1567"/>
        <v>0</v>
      </c>
      <c r="GU590" s="222">
        <f t="shared" si="1568"/>
        <v>0</v>
      </c>
      <c r="GV590" s="222">
        <f t="shared" si="1569"/>
        <v>0</v>
      </c>
      <c r="GW590" s="222">
        <f t="shared" si="1570"/>
        <v>0</v>
      </c>
      <c r="GX590" s="222">
        <f t="shared" si="1571"/>
        <v>0</v>
      </c>
      <c r="GY590" s="222">
        <f t="shared" si="1572"/>
        <v>0</v>
      </c>
      <c r="GZ590" s="222">
        <f t="shared" si="1573"/>
        <v>0</v>
      </c>
      <c r="HA590" s="222">
        <f t="shared" si="1574"/>
        <v>0</v>
      </c>
      <c r="HB590" s="222">
        <f t="shared" si="1575"/>
        <v>0</v>
      </c>
      <c r="HC590" s="222">
        <f t="shared" si="1576"/>
        <v>0</v>
      </c>
      <c r="HD590" s="222">
        <f t="shared" si="1577"/>
        <v>0</v>
      </c>
      <c r="HE590" s="222">
        <f t="shared" si="1578"/>
        <v>0</v>
      </c>
      <c r="HF590" s="222">
        <f t="shared" si="1579"/>
        <v>0</v>
      </c>
      <c r="HG590" s="222">
        <f t="shared" si="1580"/>
        <v>0</v>
      </c>
      <c r="HH590" s="222">
        <f t="shared" si="1581"/>
        <v>0</v>
      </c>
      <c r="HI590" s="222">
        <f t="shared" si="1582"/>
        <v>0</v>
      </c>
      <c r="HJ590" s="222">
        <f t="shared" si="1583"/>
        <v>0</v>
      </c>
      <c r="HK590" s="222">
        <f t="shared" si="1584"/>
        <v>0</v>
      </c>
      <c r="HL590" s="222">
        <f t="shared" si="1585"/>
        <v>0</v>
      </c>
      <c r="HM590" s="222">
        <f t="shared" si="1586"/>
        <v>0</v>
      </c>
      <c r="HN590" s="222">
        <f t="shared" si="1587"/>
        <v>0</v>
      </c>
      <c r="HO590" s="222">
        <f t="shared" si="1588"/>
        <v>0</v>
      </c>
      <c r="HP590" s="222">
        <f t="shared" si="1589"/>
        <v>0</v>
      </c>
      <c r="HQ590" s="222">
        <f t="shared" si="1590"/>
        <v>0</v>
      </c>
      <c r="HR590" s="222">
        <f t="shared" si="1591"/>
        <v>0</v>
      </c>
      <c r="HS590" s="222">
        <f t="shared" si="1592"/>
        <v>0</v>
      </c>
      <c r="HT590" s="222">
        <f t="shared" si="1593"/>
        <v>0</v>
      </c>
      <c r="HU590" s="222">
        <f t="shared" si="1594"/>
        <v>0</v>
      </c>
      <c r="HV590" s="222">
        <f t="shared" si="1595"/>
        <v>0</v>
      </c>
      <c r="HW590" s="222">
        <f t="shared" si="1596"/>
        <v>0</v>
      </c>
      <c r="HX590" s="222">
        <f t="shared" si="1597"/>
        <v>0</v>
      </c>
      <c r="HY590" s="222">
        <f t="shared" si="1598"/>
        <v>0</v>
      </c>
      <c r="HZ590" s="222">
        <f t="shared" si="1599"/>
        <v>0</v>
      </c>
      <c r="IA590" s="222">
        <f t="shared" si="1600"/>
        <v>0</v>
      </c>
      <c r="IB590" s="222">
        <f t="shared" si="1601"/>
        <v>0</v>
      </c>
      <c r="IC590" s="222">
        <f t="shared" si="1602"/>
        <v>0</v>
      </c>
      <c r="ID590" s="222">
        <f t="shared" si="1603"/>
        <v>0</v>
      </c>
      <c r="IE590" s="222">
        <f t="shared" si="1604"/>
        <v>0</v>
      </c>
      <c r="IF590" s="222">
        <f t="shared" si="1605"/>
        <v>0</v>
      </c>
      <c r="IG590" s="222">
        <f t="shared" si="1606"/>
        <v>0</v>
      </c>
      <c r="IH590" s="222">
        <f t="shared" si="1607"/>
        <v>0</v>
      </c>
      <c r="II590" s="222">
        <f t="shared" si="1608"/>
        <v>0</v>
      </c>
      <c r="IJ590" s="222">
        <f t="shared" si="1609"/>
        <v>0</v>
      </c>
      <c r="IK590" s="222">
        <f t="shared" si="1610"/>
        <v>0</v>
      </c>
      <c r="IL590" s="222">
        <f t="shared" si="1611"/>
        <v>0</v>
      </c>
      <c r="IM590" s="222">
        <f t="shared" si="1612"/>
        <v>0</v>
      </c>
      <c r="IN590" s="222">
        <f t="shared" si="1613"/>
        <v>0</v>
      </c>
      <c r="IO590" s="222">
        <f t="shared" si="1614"/>
        <v>0</v>
      </c>
      <c r="IP590" s="222">
        <f t="shared" si="1615"/>
        <v>0</v>
      </c>
      <c r="IQ590" s="222">
        <f t="shared" si="1616"/>
        <v>0</v>
      </c>
      <c r="IR590" s="222">
        <f t="shared" si="1617"/>
        <v>0</v>
      </c>
      <c r="IS590" s="222">
        <f t="shared" si="1618"/>
        <v>0</v>
      </c>
      <c r="IT590" s="222">
        <f t="shared" si="1619"/>
        <v>0</v>
      </c>
      <c r="IU590" s="222">
        <f t="shared" si="1620"/>
        <v>0</v>
      </c>
      <c r="IV590" s="222">
        <f t="shared" si="1621"/>
        <v>0</v>
      </c>
      <c r="IW590" s="222">
        <f t="shared" si="1622"/>
        <v>0</v>
      </c>
      <c r="IX590" s="222">
        <f t="shared" si="1623"/>
        <v>0</v>
      </c>
      <c r="IY590" s="222">
        <f t="shared" si="1624"/>
        <v>0</v>
      </c>
      <c r="IZ590" s="222">
        <f t="shared" si="1625"/>
        <v>0</v>
      </c>
      <c r="JA590" s="222">
        <f t="shared" si="1626"/>
        <v>0</v>
      </c>
      <c r="JB590" s="222">
        <f t="shared" si="1627"/>
        <v>0</v>
      </c>
    </row>
    <row r="591" spans="2:262">
      <c r="B591" s="230">
        <v>230</v>
      </c>
      <c r="C591" s="229">
        <f t="shared" si="1628"/>
        <v>4.4921874999999901E-3</v>
      </c>
      <c r="D591" s="226">
        <f t="shared" ca="1" si="1371"/>
        <v>17.999999999948013</v>
      </c>
      <c r="E591" s="225">
        <f ca="1">IB361</f>
        <v>-5.1986937635916702E-11</v>
      </c>
      <c r="F591" s="224">
        <v>230</v>
      </c>
      <c r="G591" s="222">
        <f t="shared" si="1372"/>
        <v>0</v>
      </c>
      <c r="H591" s="222">
        <f t="shared" si="1373"/>
        <v>0</v>
      </c>
      <c r="I591" s="222">
        <f t="shared" si="1374"/>
        <v>0</v>
      </c>
      <c r="J591" s="222">
        <f t="shared" si="1375"/>
        <v>0</v>
      </c>
      <c r="K591" s="222">
        <f t="shared" si="1376"/>
        <v>0</v>
      </c>
      <c r="L591" s="222">
        <f t="shared" si="1377"/>
        <v>0</v>
      </c>
      <c r="M591" s="222">
        <f t="shared" si="1378"/>
        <v>0</v>
      </c>
      <c r="N591" s="222">
        <f t="shared" si="1379"/>
        <v>0</v>
      </c>
      <c r="O591" s="222">
        <f t="shared" si="1380"/>
        <v>0</v>
      </c>
      <c r="P591" s="222">
        <f t="shared" si="1381"/>
        <v>0</v>
      </c>
      <c r="Q591" s="222">
        <f t="shared" si="1382"/>
        <v>0</v>
      </c>
      <c r="R591" s="222">
        <f t="shared" si="1383"/>
        <v>0</v>
      </c>
      <c r="S591" s="222">
        <f t="shared" si="1384"/>
        <v>0</v>
      </c>
      <c r="T591" s="222">
        <f t="shared" si="1385"/>
        <v>0</v>
      </c>
      <c r="U591" s="222">
        <f t="shared" si="1386"/>
        <v>0</v>
      </c>
      <c r="V591" s="222">
        <f t="shared" si="1387"/>
        <v>0</v>
      </c>
      <c r="W591" s="222">
        <f t="shared" si="1388"/>
        <v>0</v>
      </c>
      <c r="X591" s="222">
        <f t="shared" si="1389"/>
        <v>0</v>
      </c>
      <c r="Y591" s="222">
        <f t="shared" si="1390"/>
        <v>0</v>
      </c>
      <c r="Z591" s="222">
        <f t="shared" si="1391"/>
        <v>0</v>
      </c>
      <c r="AA591" s="222">
        <f t="shared" si="1392"/>
        <v>0</v>
      </c>
      <c r="AB591" s="222">
        <f t="shared" si="1393"/>
        <v>0</v>
      </c>
      <c r="AC591" s="222">
        <f t="shared" si="1394"/>
        <v>0</v>
      </c>
      <c r="AD591" s="222">
        <f t="shared" si="1395"/>
        <v>0</v>
      </c>
      <c r="AE591" s="222">
        <f t="shared" si="1396"/>
        <v>0</v>
      </c>
      <c r="AF591" s="222">
        <f t="shared" si="1397"/>
        <v>0</v>
      </c>
      <c r="AG591" s="222">
        <f t="shared" si="1398"/>
        <v>0</v>
      </c>
      <c r="AH591" s="222">
        <f t="shared" si="1399"/>
        <v>0</v>
      </c>
      <c r="AI591" s="222">
        <f t="shared" si="1400"/>
        <v>0</v>
      </c>
      <c r="AJ591" s="222">
        <f t="shared" si="1401"/>
        <v>0</v>
      </c>
      <c r="AK591" s="222">
        <f t="shared" si="1402"/>
        <v>0</v>
      </c>
      <c r="AL591" s="222">
        <f t="shared" si="1403"/>
        <v>0</v>
      </c>
      <c r="AM591" s="222">
        <f t="shared" si="1404"/>
        <v>0</v>
      </c>
      <c r="AN591" s="222">
        <f t="shared" si="1405"/>
        <v>0</v>
      </c>
      <c r="AO591" s="222">
        <f t="shared" si="1406"/>
        <v>0</v>
      </c>
      <c r="AP591" s="222">
        <f t="shared" si="1407"/>
        <v>0</v>
      </c>
      <c r="AQ591" s="222">
        <f t="shared" si="1408"/>
        <v>0</v>
      </c>
      <c r="AR591" s="222">
        <f t="shared" si="1409"/>
        <v>0</v>
      </c>
      <c r="AS591" s="222">
        <f t="shared" si="1410"/>
        <v>0</v>
      </c>
      <c r="AT591" s="222">
        <f t="shared" si="1411"/>
        <v>0</v>
      </c>
      <c r="AU591" s="222">
        <f t="shared" si="1412"/>
        <v>0</v>
      </c>
      <c r="AV591" s="222">
        <f t="shared" si="1413"/>
        <v>0</v>
      </c>
      <c r="AW591" s="222">
        <f t="shared" si="1414"/>
        <v>0</v>
      </c>
      <c r="AX591" s="222">
        <f t="shared" si="1415"/>
        <v>0</v>
      </c>
      <c r="AY591" s="222">
        <f t="shared" si="1416"/>
        <v>0</v>
      </c>
      <c r="AZ591" s="222">
        <f t="shared" si="1417"/>
        <v>0</v>
      </c>
      <c r="BA591" s="222">
        <f t="shared" si="1418"/>
        <v>0</v>
      </c>
      <c r="BB591" s="222">
        <f t="shared" si="1419"/>
        <v>0</v>
      </c>
      <c r="BC591" s="222">
        <f t="shared" si="1420"/>
        <v>0</v>
      </c>
      <c r="BD591" s="222">
        <f t="shared" si="1421"/>
        <v>0</v>
      </c>
      <c r="BE591" s="222">
        <f t="shared" si="1422"/>
        <v>0</v>
      </c>
      <c r="BF591" s="222">
        <f t="shared" si="1423"/>
        <v>0</v>
      </c>
      <c r="BG591" s="222">
        <f t="shared" si="1424"/>
        <v>0</v>
      </c>
      <c r="BH591" s="222">
        <f t="shared" si="1425"/>
        <v>0</v>
      </c>
      <c r="BI591" s="222">
        <f t="shared" si="1426"/>
        <v>0</v>
      </c>
      <c r="BJ591" s="222">
        <f t="shared" si="1427"/>
        <v>0</v>
      </c>
      <c r="BK591" s="222">
        <f t="shared" si="1428"/>
        <v>0</v>
      </c>
      <c r="BL591" s="222">
        <f t="shared" si="1429"/>
        <v>0</v>
      </c>
      <c r="BM591" s="222">
        <f t="shared" si="1430"/>
        <v>0</v>
      </c>
      <c r="BN591" s="222">
        <f t="shared" si="1431"/>
        <v>0</v>
      </c>
      <c r="BO591" s="222">
        <f t="shared" si="1432"/>
        <v>0</v>
      </c>
      <c r="BP591" s="222">
        <f t="shared" si="1433"/>
        <v>0</v>
      </c>
      <c r="BQ591" s="222">
        <f t="shared" si="1434"/>
        <v>0</v>
      </c>
      <c r="BR591" s="222">
        <f t="shared" si="1435"/>
        <v>0</v>
      </c>
      <c r="BS591" s="222">
        <f t="shared" si="1436"/>
        <v>0</v>
      </c>
      <c r="BT591" s="222">
        <f t="shared" si="1437"/>
        <v>0</v>
      </c>
      <c r="BU591" s="222">
        <f t="shared" si="1438"/>
        <v>0</v>
      </c>
      <c r="BV591" s="222">
        <f t="shared" si="1439"/>
        <v>0</v>
      </c>
      <c r="BW591" s="222">
        <f t="shared" si="1440"/>
        <v>0</v>
      </c>
      <c r="BX591" s="222">
        <f t="shared" si="1441"/>
        <v>0</v>
      </c>
      <c r="BY591" s="222">
        <f t="shared" si="1442"/>
        <v>0</v>
      </c>
      <c r="BZ591" s="222">
        <f t="shared" si="1443"/>
        <v>0</v>
      </c>
      <c r="CA591" s="222">
        <f t="shared" si="1444"/>
        <v>0</v>
      </c>
      <c r="CB591" s="222">
        <f t="shared" si="1445"/>
        <v>0</v>
      </c>
      <c r="CC591" s="222">
        <f t="shared" si="1446"/>
        <v>0</v>
      </c>
      <c r="CD591" s="222">
        <f t="shared" si="1447"/>
        <v>0</v>
      </c>
      <c r="CE591" s="222">
        <f t="shared" si="1448"/>
        <v>0</v>
      </c>
      <c r="CF591" s="222">
        <f t="shared" si="1449"/>
        <v>0</v>
      </c>
      <c r="CG591" s="222">
        <f t="shared" si="1450"/>
        <v>0</v>
      </c>
      <c r="CH591" s="222">
        <f t="shared" si="1451"/>
        <v>0</v>
      </c>
      <c r="CI591" s="222">
        <f t="shared" si="1452"/>
        <v>0</v>
      </c>
      <c r="CJ591" s="222">
        <f t="shared" si="1453"/>
        <v>0</v>
      </c>
      <c r="CK591" s="222">
        <f t="shared" si="1454"/>
        <v>0</v>
      </c>
      <c r="CL591" s="222">
        <f t="shared" si="1455"/>
        <v>0</v>
      </c>
      <c r="CM591" s="222">
        <f t="shared" si="1456"/>
        <v>0</v>
      </c>
      <c r="CN591" s="222">
        <f t="shared" si="1457"/>
        <v>0</v>
      </c>
      <c r="CO591" s="222">
        <f t="shared" si="1458"/>
        <v>0</v>
      </c>
      <c r="CP591" s="222">
        <f t="shared" si="1459"/>
        <v>0</v>
      </c>
      <c r="CQ591" s="222">
        <f t="shared" si="1460"/>
        <v>0</v>
      </c>
      <c r="CR591" s="222">
        <f t="shared" si="1461"/>
        <v>0</v>
      </c>
      <c r="CS591" s="222">
        <f t="shared" si="1462"/>
        <v>0</v>
      </c>
      <c r="CT591" s="222">
        <f t="shared" si="1463"/>
        <v>0</v>
      </c>
      <c r="CU591" s="222">
        <f t="shared" si="1464"/>
        <v>0</v>
      </c>
      <c r="CV591" s="222">
        <f t="shared" si="1465"/>
        <v>0</v>
      </c>
      <c r="CW591" s="222">
        <f t="shared" si="1466"/>
        <v>0</v>
      </c>
      <c r="CX591" s="222">
        <f t="shared" si="1467"/>
        <v>0</v>
      </c>
      <c r="CY591" s="222">
        <f t="shared" si="1468"/>
        <v>0</v>
      </c>
      <c r="CZ591" s="222">
        <f t="shared" si="1469"/>
        <v>0</v>
      </c>
      <c r="DA591" s="222">
        <f t="shared" si="1470"/>
        <v>0</v>
      </c>
      <c r="DB591" s="222">
        <f t="shared" si="1471"/>
        <v>0</v>
      </c>
      <c r="DC591" s="222">
        <f t="shared" si="1472"/>
        <v>0</v>
      </c>
      <c r="DD591" s="222">
        <f t="shared" si="1473"/>
        <v>0</v>
      </c>
      <c r="DE591" s="222">
        <f t="shared" si="1474"/>
        <v>0</v>
      </c>
      <c r="DF591" s="222">
        <f t="shared" si="1475"/>
        <v>0</v>
      </c>
      <c r="DG591" s="222">
        <f t="shared" si="1476"/>
        <v>0</v>
      </c>
      <c r="DH591" s="222">
        <f t="shared" si="1477"/>
        <v>0</v>
      </c>
      <c r="DI591" s="222">
        <f t="shared" si="1478"/>
        <v>0</v>
      </c>
      <c r="DJ591" s="222">
        <f t="shared" si="1479"/>
        <v>0</v>
      </c>
      <c r="DK591" s="222">
        <f t="shared" si="1480"/>
        <v>0</v>
      </c>
      <c r="DL591" s="222">
        <f t="shared" si="1481"/>
        <v>0</v>
      </c>
      <c r="DM591" s="222">
        <f t="shared" si="1482"/>
        <v>0</v>
      </c>
      <c r="DN591" s="222">
        <f t="shared" si="1483"/>
        <v>0</v>
      </c>
      <c r="DO591" s="222">
        <f t="shared" si="1484"/>
        <v>0</v>
      </c>
      <c r="DP591" s="222">
        <f t="shared" si="1485"/>
        <v>0</v>
      </c>
      <c r="DQ591" s="222">
        <f t="shared" si="1486"/>
        <v>0</v>
      </c>
      <c r="DR591" s="222">
        <f t="shared" si="1487"/>
        <v>0</v>
      </c>
      <c r="DS591" s="222">
        <f t="shared" si="1488"/>
        <v>0</v>
      </c>
      <c r="DT591" s="222">
        <f t="shared" si="1489"/>
        <v>0</v>
      </c>
      <c r="DU591" s="222">
        <f t="shared" si="1490"/>
        <v>0</v>
      </c>
      <c r="DV591" s="222">
        <f t="shared" si="1491"/>
        <v>0</v>
      </c>
      <c r="DW591" s="222">
        <f t="shared" si="1492"/>
        <v>0</v>
      </c>
      <c r="DX591" s="222">
        <f t="shared" si="1493"/>
        <v>0</v>
      </c>
      <c r="DY591" s="222">
        <f t="shared" si="1494"/>
        <v>0</v>
      </c>
      <c r="DZ591" s="222">
        <f t="shared" si="1495"/>
        <v>0</v>
      </c>
      <c r="EA591" s="222">
        <f t="shared" si="1496"/>
        <v>0</v>
      </c>
      <c r="EB591" s="222">
        <f t="shared" si="1497"/>
        <v>0</v>
      </c>
      <c r="EC591" s="222">
        <f t="shared" si="1498"/>
        <v>0</v>
      </c>
      <c r="ED591" s="222">
        <f t="shared" si="1499"/>
        <v>0</v>
      </c>
      <c r="EE591" s="222">
        <f t="shared" si="1500"/>
        <v>0</v>
      </c>
      <c r="EF591" s="222">
        <f t="shared" si="1501"/>
        <v>0</v>
      </c>
      <c r="EG591" s="222">
        <f t="shared" si="1502"/>
        <v>0</v>
      </c>
      <c r="EH591" s="222">
        <f t="shared" si="1503"/>
        <v>0</v>
      </c>
      <c r="EI591" s="222">
        <f t="shared" si="1504"/>
        <v>0</v>
      </c>
      <c r="EJ591" s="222">
        <f t="shared" si="1505"/>
        <v>0</v>
      </c>
      <c r="EK591" s="222">
        <f t="shared" si="1506"/>
        <v>0</v>
      </c>
      <c r="EL591" s="222">
        <f t="shared" si="1507"/>
        <v>0</v>
      </c>
      <c r="EM591" s="222">
        <f t="shared" si="1508"/>
        <v>0</v>
      </c>
      <c r="EN591" s="222">
        <f t="shared" si="1509"/>
        <v>0</v>
      </c>
      <c r="EO591" s="222">
        <f t="shared" si="1510"/>
        <v>0</v>
      </c>
      <c r="EP591" s="222">
        <f t="shared" si="1511"/>
        <v>0</v>
      </c>
      <c r="EQ591" s="222">
        <f t="shared" si="1512"/>
        <v>0</v>
      </c>
      <c r="ER591" s="222">
        <f t="shared" si="1513"/>
        <v>0</v>
      </c>
      <c r="ES591" s="222">
        <f t="shared" si="1514"/>
        <v>0</v>
      </c>
      <c r="ET591" s="222">
        <f t="shared" si="1515"/>
        <v>0</v>
      </c>
      <c r="EU591" s="222">
        <f t="shared" si="1516"/>
        <v>0</v>
      </c>
      <c r="EV591" s="222">
        <f t="shared" si="1517"/>
        <v>0</v>
      </c>
      <c r="EW591" s="222">
        <f t="shared" si="1518"/>
        <v>0</v>
      </c>
      <c r="EX591" s="222">
        <f t="shared" si="1519"/>
        <v>0</v>
      </c>
      <c r="EY591" s="222">
        <f t="shared" si="1520"/>
        <v>0</v>
      </c>
      <c r="EZ591" s="222">
        <f t="shared" si="1521"/>
        <v>0</v>
      </c>
      <c r="FA591" s="222">
        <f t="shared" si="1522"/>
        <v>0</v>
      </c>
      <c r="FB591" s="222">
        <f t="shared" si="1523"/>
        <v>0</v>
      </c>
      <c r="FC591" s="222">
        <f t="shared" si="1524"/>
        <v>0</v>
      </c>
      <c r="FD591" s="222">
        <f t="shared" si="1525"/>
        <v>0</v>
      </c>
      <c r="FE591" s="222">
        <f t="shared" si="1526"/>
        <v>0</v>
      </c>
      <c r="FF591" s="222">
        <f t="shared" si="1527"/>
        <v>0</v>
      </c>
      <c r="FG591" s="222">
        <f t="shared" si="1528"/>
        <v>0</v>
      </c>
      <c r="FH591" s="222">
        <f t="shared" si="1529"/>
        <v>0</v>
      </c>
      <c r="FI591" s="222">
        <f t="shared" si="1530"/>
        <v>0</v>
      </c>
      <c r="FJ591" s="222">
        <f t="shared" si="1531"/>
        <v>0</v>
      </c>
      <c r="FK591" s="222">
        <f t="shared" si="1532"/>
        <v>0</v>
      </c>
      <c r="FL591" s="222">
        <f t="shared" si="1533"/>
        <v>0</v>
      </c>
      <c r="FM591" s="222">
        <f t="shared" si="1534"/>
        <v>0</v>
      </c>
      <c r="FN591" s="222">
        <f t="shared" si="1535"/>
        <v>0</v>
      </c>
      <c r="FO591" s="222">
        <f t="shared" si="1536"/>
        <v>0</v>
      </c>
      <c r="FP591" s="222">
        <f t="shared" si="1537"/>
        <v>0</v>
      </c>
      <c r="FQ591" s="222">
        <f t="shared" si="1538"/>
        <v>0</v>
      </c>
      <c r="FR591" s="222">
        <f t="shared" si="1539"/>
        <v>0</v>
      </c>
      <c r="FS591" s="222">
        <f t="shared" si="1540"/>
        <v>0</v>
      </c>
      <c r="FT591" s="222">
        <f t="shared" si="1541"/>
        <v>0</v>
      </c>
      <c r="FU591" s="222">
        <f t="shared" si="1542"/>
        <v>0</v>
      </c>
      <c r="FV591" s="222">
        <f t="shared" si="1543"/>
        <v>0</v>
      </c>
      <c r="FW591" s="222">
        <f t="shared" si="1544"/>
        <v>0</v>
      </c>
      <c r="FX591" s="222">
        <f t="shared" si="1545"/>
        <v>0</v>
      </c>
      <c r="FY591" s="222">
        <f t="shared" si="1546"/>
        <v>0</v>
      </c>
      <c r="FZ591" s="222">
        <f t="shared" si="1547"/>
        <v>0</v>
      </c>
      <c r="GA591" s="222">
        <f t="shared" si="1548"/>
        <v>0</v>
      </c>
      <c r="GB591" s="222">
        <f t="shared" si="1549"/>
        <v>0</v>
      </c>
      <c r="GC591" s="222">
        <f t="shared" si="1550"/>
        <v>0</v>
      </c>
      <c r="GD591" s="222">
        <f t="shared" si="1551"/>
        <v>0</v>
      </c>
      <c r="GE591" s="222">
        <f t="shared" si="1552"/>
        <v>0</v>
      </c>
      <c r="GF591" s="222">
        <f t="shared" si="1553"/>
        <v>0</v>
      </c>
      <c r="GG591" s="222">
        <f t="shared" si="1554"/>
        <v>0</v>
      </c>
      <c r="GH591" s="222">
        <f t="shared" si="1555"/>
        <v>0</v>
      </c>
      <c r="GI591" s="222">
        <f t="shared" si="1556"/>
        <v>0</v>
      </c>
      <c r="GJ591" s="222">
        <f t="shared" si="1557"/>
        <v>0</v>
      </c>
      <c r="GK591" s="222">
        <f t="shared" si="1558"/>
        <v>0</v>
      </c>
      <c r="GL591" s="222">
        <f t="shared" si="1559"/>
        <v>0</v>
      </c>
      <c r="GM591" s="222">
        <f t="shared" si="1560"/>
        <v>0</v>
      </c>
      <c r="GN591" s="222">
        <f t="shared" si="1561"/>
        <v>0</v>
      </c>
      <c r="GO591" s="222">
        <f t="shared" si="1562"/>
        <v>0</v>
      </c>
      <c r="GP591" s="222">
        <f t="shared" si="1563"/>
        <v>0</v>
      </c>
      <c r="GQ591" s="222">
        <f t="shared" si="1564"/>
        <v>0</v>
      </c>
      <c r="GR591" s="222">
        <f t="shared" si="1565"/>
        <v>0</v>
      </c>
      <c r="GS591" s="222">
        <f t="shared" si="1566"/>
        <v>0</v>
      </c>
      <c r="GT591" s="222">
        <f t="shared" si="1567"/>
        <v>0</v>
      </c>
      <c r="GU591" s="222">
        <f t="shared" si="1568"/>
        <v>0</v>
      </c>
      <c r="GV591" s="222">
        <f t="shared" si="1569"/>
        <v>0</v>
      </c>
      <c r="GW591" s="222">
        <f t="shared" si="1570"/>
        <v>0</v>
      </c>
      <c r="GX591" s="222">
        <f t="shared" si="1571"/>
        <v>0</v>
      </c>
      <c r="GY591" s="222">
        <f t="shared" si="1572"/>
        <v>0</v>
      </c>
      <c r="GZ591" s="222">
        <f t="shared" si="1573"/>
        <v>0</v>
      </c>
      <c r="HA591" s="222">
        <f t="shared" si="1574"/>
        <v>0</v>
      </c>
      <c r="HB591" s="222">
        <f t="shared" si="1575"/>
        <v>0</v>
      </c>
      <c r="HC591" s="222">
        <f t="shared" si="1576"/>
        <v>0</v>
      </c>
      <c r="HD591" s="222">
        <f t="shared" si="1577"/>
        <v>0</v>
      </c>
      <c r="HE591" s="222">
        <f t="shared" si="1578"/>
        <v>0</v>
      </c>
      <c r="HF591" s="222">
        <f t="shared" si="1579"/>
        <v>0</v>
      </c>
      <c r="HG591" s="222">
        <f t="shared" si="1580"/>
        <v>0</v>
      </c>
      <c r="HH591" s="222">
        <f t="shared" si="1581"/>
        <v>0</v>
      </c>
      <c r="HI591" s="222">
        <f t="shared" si="1582"/>
        <v>0</v>
      </c>
      <c r="HJ591" s="222">
        <f t="shared" si="1583"/>
        <v>0</v>
      </c>
      <c r="HK591" s="222">
        <f t="shared" si="1584"/>
        <v>0</v>
      </c>
      <c r="HL591" s="222">
        <f t="shared" si="1585"/>
        <v>0</v>
      </c>
      <c r="HM591" s="222">
        <f t="shared" si="1586"/>
        <v>0</v>
      </c>
      <c r="HN591" s="222">
        <f t="shared" si="1587"/>
        <v>0</v>
      </c>
      <c r="HO591" s="222">
        <f t="shared" si="1588"/>
        <v>0</v>
      </c>
      <c r="HP591" s="222">
        <f t="shared" si="1589"/>
        <v>0</v>
      </c>
      <c r="HQ591" s="222">
        <f t="shared" si="1590"/>
        <v>0</v>
      </c>
      <c r="HR591" s="222">
        <f t="shared" si="1591"/>
        <v>0</v>
      </c>
      <c r="HS591" s="222">
        <f t="shared" si="1592"/>
        <v>0</v>
      </c>
      <c r="HT591" s="222">
        <f t="shared" si="1593"/>
        <v>0</v>
      </c>
      <c r="HU591" s="222">
        <f t="shared" si="1594"/>
        <v>0</v>
      </c>
      <c r="HV591" s="222">
        <f t="shared" si="1595"/>
        <v>0</v>
      </c>
      <c r="HW591" s="222">
        <f t="shared" si="1596"/>
        <v>0</v>
      </c>
      <c r="HX591" s="222">
        <f t="shared" si="1597"/>
        <v>0</v>
      </c>
      <c r="HY591" s="222">
        <f t="shared" si="1598"/>
        <v>0</v>
      </c>
      <c r="HZ591" s="222">
        <f t="shared" si="1599"/>
        <v>0</v>
      </c>
      <c r="IA591" s="222">
        <f t="shared" si="1600"/>
        <v>0</v>
      </c>
      <c r="IB591" s="222">
        <f t="shared" si="1601"/>
        <v>0</v>
      </c>
      <c r="IC591" s="222">
        <f t="shared" si="1602"/>
        <v>0</v>
      </c>
      <c r="ID591" s="222">
        <f t="shared" si="1603"/>
        <v>0</v>
      </c>
      <c r="IE591" s="222">
        <f t="shared" si="1604"/>
        <v>0</v>
      </c>
      <c r="IF591" s="222">
        <f t="shared" si="1605"/>
        <v>0</v>
      </c>
      <c r="IG591" s="222">
        <f t="shared" si="1606"/>
        <v>0</v>
      </c>
      <c r="IH591" s="222">
        <f t="shared" si="1607"/>
        <v>0</v>
      </c>
      <c r="II591" s="222">
        <f t="shared" si="1608"/>
        <v>0</v>
      </c>
      <c r="IJ591" s="222">
        <f t="shared" si="1609"/>
        <v>0</v>
      </c>
      <c r="IK591" s="222">
        <f t="shared" si="1610"/>
        <v>0</v>
      </c>
      <c r="IL591" s="222">
        <f t="shared" si="1611"/>
        <v>0</v>
      </c>
      <c r="IM591" s="222">
        <f t="shared" si="1612"/>
        <v>0</v>
      </c>
      <c r="IN591" s="222">
        <f t="shared" si="1613"/>
        <v>0</v>
      </c>
      <c r="IO591" s="222">
        <f t="shared" si="1614"/>
        <v>0</v>
      </c>
      <c r="IP591" s="222">
        <f t="shared" si="1615"/>
        <v>0</v>
      </c>
      <c r="IQ591" s="222">
        <f t="shared" si="1616"/>
        <v>0</v>
      </c>
      <c r="IR591" s="222">
        <f t="shared" si="1617"/>
        <v>0</v>
      </c>
      <c r="IS591" s="222">
        <f t="shared" si="1618"/>
        <v>0</v>
      </c>
      <c r="IT591" s="222">
        <f t="shared" si="1619"/>
        <v>0</v>
      </c>
      <c r="IU591" s="222">
        <f t="shared" si="1620"/>
        <v>0</v>
      </c>
      <c r="IV591" s="222">
        <f t="shared" si="1621"/>
        <v>0</v>
      </c>
      <c r="IW591" s="222">
        <f t="shared" si="1622"/>
        <v>0</v>
      </c>
      <c r="IX591" s="222">
        <f t="shared" si="1623"/>
        <v>0</v>
      </c>
      <c r="IY591" s="222">
        <f t="shared" si="1624"/>
        <v>0</v>
      </c>
      <c r="IZ591" s="222">
        <f t="shared" si="1625"/>
        <v>0</v>
      </c>
      <c r="JA591" s="222">
        <f t="shared" si="1626"/>
        <v>0</v>
      </c>
      <c r="JB591" s="222">
        <f t="shared" si="1627"/>
        <v>0</v>
      </c>
    </row>
    <row r="592" spans="2:262">
      <c r="B592" s="230">
        <v>231</v>
      </c>
      <c r="C592" s="229">
        <f t="shared" si="1628"/>
        <v>4.5117187499999897E-3</v>
      </c>
      <c r="D592" s="226">
        <f t="shared" ca="1" si="1371"/>
        <v>17.999999999967077</v>
      </c>
      <c r="E592" s="225">
        <f ca="1">IC361</f>
        <v>-3.2923583163418256E-11</v>
      </c>
      <c r="F592" s="224">
        <v>231</v>
      </c>
      <c r="G592" s="222">
        <f t="shared" si="1372"/>
        <v>0</v>
      </c>
      <c r="H592" s="222">
        <f t="shared" si="1373"/>
        <v>0</v>
      </c>
      <c r="I592" s="222">
        <f t="shared" si="1374"/>
        <v>0</v>
      </c>
      <c r="J592" s="222">
        <f t="shared" si="1375"/>
        <v>0</v>
      </c>
      <c r="K592" s="222">
        <f t="shared" si="1376"/>
        <v>0</v>
      </c>
      <c r="L592" s="222">
        <f t="shared" si="1377"/>
        <v>0</v>
      </c>
      <c r="M592" s="222">
        <f t="shared" si="1378"/>
        <v>0</v>
      </c>
      <c r="N592" s="222">
        <f t="shared" si="1379"/>
        <v>0</v>
      </c>
      <c r="O592" s="222">
        <f t="shared" si="1380"/>
        <v>0</v>
      </c>
      <c r="P592" s="222">
        <f t="shared" si="1381"/>
        <v>0</v>
      </c>
      <c r="Q592" s="222">
        <f t="shared" si="1382"/>
        <v>0</v>
      </c>
      <c r="R592" s="222">
        <f t="shared" si="1383"/>
        <v>0</v>
      </c>
      <c r="S592" s="222">
        <f t="shared" si="1384"/>
        <v>0</v>
      </c>
      <c r="T592" s="222">
        <f t="shared" si="1385"/>
        <v>0</v>
      </c>
      <c r="U592" s="222">
        <f t="shared" si="1386"/>
        <v>0</v>
      </c>
      <c r="V592" s="222">
        <f t="shared" si="1387"/>
        <v>0</v>
      </c>
      <c r="W592" s="222">
        <f t="shared" si="1388"/>
        <v>0</v>
      </c>
      <c r="X592" s="222">
        <f t="shared" si="1389"/>
        <v>0</v>
      </c>
      <c r="Y592" s="222">
        <f t="shared" si="1390"/>
        <v>0</v>
      </c>
      <c r="Z592" s="222">
        <f t="shared" si="1391"/>
        <v>0</v>
      </c>
      <c r="AA592" s="222">
        <f t="shared" si="1392"/>
        <v>0</v>
      </c>
      <c r="AB592" s="222">
        <f t="shared" si="1393"/>
        <v>0</v>
      </c>
      <c r="AC592" s="222">
        <f t="shared" si="1394"/>
        <v>0</v>
      </c>
      <c r="AD592" s="222">
        <f t="shared" si="1395"/>
        <v>0</v>
      </c>
      <c r="AE592" s="222">
        <f t="shared" si="1396"/>
        <v>0</v>
      </c>
      <c r="AF592" s="222">
        <f t="shared" si="1397"/>
        <v>0</v>
      </c>
      <c r="AG592" s="222">
        <f t="shared" si="1398"/>
        <v>0</v>
      </c>
      <c r="AH592" s="222">
        <f t="shared" si="1399"/>
        <v>0</v>
      </c>
      <c r="AI592" s="222">
        <f t="shared" si="1400"/>
        <v>0</v>
      </c>
      <c r="AJ592" s="222">
        <f t="shared" si="1401"/>
        <v>0</v>
      </c>
      <c r="AK592" s="222">
        <f t="shared" si="1402"/>
        <v>0</v>
      </c>
      <c r="AL592" s="222">
        <f t="shared" si="1403"/>
        <v>0</v>
      </c>
      <c r="AM592" s="222">
        <f t="shared" si="1404"/>
        <v>0</v>
      </c>
      <c r="AN592" s="222">
        <f t="shared" si="1405"/>
        <v>0</v>
      </c>
      <c r="AO592" s="222">
        <f t="shared" si="1406"/>
        <v>0</v>
      </c>
      <c r="AP592" s="222">
        <f t="shared" si="1407"/>
        <v>0</v>
      </c>
      <c r="AQ592" s="222">
        <f t="shared" si="1408"/>
        <v>0</v>
      </c>
      <c r="AR592" s="222">
        <f t="shared" si="1409"/>
        <v>0</v>
      </c>
      <c r="AS592" s="222">
        <f t="shared" si="1410"/>
        <v>0</v>
      </c>
      <c r="AT592" s="222">
        <f t="shared" si="1411"/>
        <v>0</v>
      </c>
      <c r="AU592" s="222">
        <f t="shared" si="1412"/>
        <v>0</v>
      </c>
      <c r="AV592" s="222">
        <f t="shared" si="1413"/>
        <v>0</v>
      </c>
      <c r="AW592" s="222">
        <f t="shared" si="1414"/>
        <v>0</v>
      </c>
      <c r="AX592" s="222">
        <f t="shared" si="1415"/>
        <v>0</v>
      </c>
      <c r="AY592" s="222">
        <f t="shared" si="1416"/>
        <v>0</v>
      </c>
      <c r="AZ592" s="222">
        <f t="shared" si="1417"/>
        <v>0</v>
      </c>
      <c r="BA592" s="222">
        <f t="shared" si="1418"/>
        <v>0</v>
      </c>
      <c r="BB592" s="222">
        <f t="shared" si="1419"/>
        <v>0</v>
      </c>
      <c r="BC592" s="222">
        <f t="shared" si="1420"/>
        <v>0</v>
      </c>
      <c r="BD592" s="222">
        <f t="shared" si="1421"/>
        <v>0</v>
      </c>
      <c r="BE592" s="222">
        <f t="shared" si="1422"/>
        <v>0</v>
      </c>
      <c r="BF592" s="222">
        <f t="shared" si="1423"/>
        <v>0</v>
      </c>
      <c r="BG592" s="222">
        <f t="shared" si="1424"/>
        <v>0</v>
      </c>
      <c r="BH592" s="222">
        <f t="shared" si="1425"/>
        <v>0</v>
      </c>
      <c r="BI592" s="222">
        <f t="shared" si="1426"/>
        <v>0</v>
      </c>
      <c r="BJ592" s="222">
        <f t="shared" si="1427"/>
        <v>0</v>
      </c>
      <c r="BK592" s="222">
        <f t="shared" si="1428"/>
        <v>0</v>
      </c>
      <c r="BL592" s="222">
        <f t="shared" si="1429"/>
        <v>0</v>
      </c>
      <c r="BM592" s="222">
        <f t="shared" si="1430"/>
        <v>0</v>
      </c>
      <c r="BN592" s="222">
        <f t="shared" si="1431"/>
        <v>0</v>
      </c>
      <c r="BO592" s="222">
        <f t="shared" si="1432"/>
        <v>0</v>
      </c>
      <c r="BP592" s="222">
        <f t="shared" si="1433"/>
        <v>0</v>
      </c>
      <c r="BQ592" s="222">
        <f t="shared" si="1434"/>
        <v>0</v>
      </c>
      <c r="BR592" s="222">
        <f t="shared" si="1435"/>
        <v>0</v>
      </c>
      <c r="BS592" s="222">
        <f t="shared" si="1436"/>
        <v>0</v>
      </c>
      <c r="BT592" s="222">
        <f t="shared" si="1437"/>
        <v>0</v>
      </c>
      <c r="BU592" s="222">
        <f t="shared" si="1438"/>
        <v>0</v>
      </c>
      <c r="BV592" s="222">
        <f t="shared" si="1439"/>
        <v>0</v>
      </c>
      <c r="BW592" s="222">
        <f t="shared" si="1440"/>
        <v>0</v>
      </c>
      <c r="BX592" s="222">
        <f t="shared" si="1441"/>
        <v>0</v>
      </c>
      <c r="BY592" s="222">
        <f t="shared" si="1442"/>
        <v>0</v>
      </c>
      <c r="BZ592" s="222">
        <f t="shared" si="1443"/>
        <v>0</v>
      </c>
      <c r="CA592" s="222">
        <f t="shared" si="1444"/>
        <v>0</v>
      </c>
      <c r="CB592" s="222">
        <f t="shared" si="1445"/>
        <v>0</v>
      </c>
      <c r="CC592" s="222">
        <f t="shared" si="1446"/>
        <v>0</v>
      </c>
      <c r="CD592" s="222">
        <f t="shared" si="1447"/>
        <v>0</v>
      </c>
      <c r="CE592" s="222">
        <f t="shared" si="1448"/>
        <v>0</v>
      </c>
      <c r="CF592" s="222">
        <f t="shared" si="1449"/>
        <v>0</v>
      </c>
      <c r="CG592" s="222">
        <f t="shared" si="1450"/>
        <v>0</v>
      </c>
      <c r="CH592" s="222">
        <f t="shared" si="1451"/>
        <v>0</v>
      </c>
      <c r="CI592" s="222">
        <f t="shared" si="1452"/>
        <v>0</v>
      </c>
      <c r="CJ592" s="222">
        <f t="shared" si="1453"/>
        <v>0</v>
      </c>
      <c r="CK592" s="222">
        <f t="shared" si="1454"/>
        <v>0</v>
      </c>
      <c r="CL592" s="222">
        <f t="shared" si="1455"/>
        <v>0</v>
      </c>
      <c r="CM592" s="222">
        <f t="shared" si="1456"/>
        <v>0</v>
      </c>
      <c r="CN592" s="222">
        <f t="shared" si="1457"/>
        <v>0</v>
      </c>
      <c r="CO592" s="222">
        <f t="shared" si="1458"/>
        <v>0</v>
      </c>
      <c r="CP592" s="222">
        <f t="shared" si="1459"/>
        <v>0</v>
      </c>
      <c r="CQ592" s="222">
        <f t="shared" si="1460"/>
        <v>0</v>
      </c>
      <c r="CR592" s="222">
        <f t="shared" si="1461"/>
        <v>0</v>
      </c>
      <c r="CS592" s="222">
        <f t="shared" si="1462"/>
        <v>0</v>
      </c>
      <c r="CT592" s="222">
        <f t="shared" si="1463"/>
        <v>0</v>
      </c>
      <c r="CU592" s="222">
        <f t="shared" si="1464"/>
        <v>0</v>
      </c>
      <c r="CV592" s="222">
        <f t="shared" si="1465"/>
        <v>0</v>
      </c>
      <c r="CW592" s="222">
        <f t="shared" si="1466"/>
        <v>0</v>
      </c>
      <c r="CX592" s="222">
        <f t="shared" si="1467"/>
        <v>0</v>
      </c>
      <c r="CY592" s="222">
        <f t="shared" si="1468"/>
        <v>0</v>
      </c>
      <c r="CZ592" s="222">
        <f t="shared" si="1469"/>
        <v>0</v>
      </c>
      <c r="DA592" s="222">
        <f t="shared" si="1470"/>
        <v>0</v>
      </c>
      <c r="DB592" s="222">
        <f t="shared" si="1471"/>
        <v>0</v>
      </c>
      <c r="DC592" s="222">
        <f t="shared" si="1472"/>
        <v>0</v>
      </c>
      <c r="DD592" s="222">
        <f t="shared" si="1473"/>
        <v>0</v>
      </c>
      <c r="DE592" s="222">
        <f t="shared" si="1474"/>
        <v>0</v>
      </c>
      <c r="DF592" s="222">
        <f t="shared" si="1475"/>
        <v>0</v>
      </c>
      <c r="DG592" s="222">
        <f t="shared" si="1476"/>
        <v>0</v>
      </c>
      <c r="DH592" s="222">
        <f t="shared" si="1477"/>
        <v>0</v>
      </c>
      <c r="DI592" s="222">
        <f t="shared" si="1478"/>
        <v>0</v>
      </c>
      <c r="DJ592" s="222">
        <f t="shared" si="1479"/>
        <v>0</v>
      </c>
      <c r="DK592" s="222">
        <f t="shared" si="1480"/>
        <v>0</v>
      </c>
      <c r="DL592" s="222">
        <f t="shared" si="1481"/>
        <v>0</v>
      </c>
      <c r="DM592" s="222">
        <f t="shared" si="1482"/>
        <v>0</v>
      </c>
      <c r="DN592" s="222">
        <f t="shared" si="1483"/>
        <v>0</v>
      </c>
      <c r="DO592" s="222">
        <f t="shared" si="1484"/>
        <v>0</v>
      </c>
      <c r="DP592" s="222">
        <f t="shared" si="1485"/>
        <v>0</v>
      </c>
      <c r="DQ592" s="222">
        <f t="shared" si="1486"/>
        <v>0</v>
      </c>
      <c r="DR592" s="222">
        <f t="shared" si="1487"/>
        <v>0</v>
      </c>
      <c r="DS592" s="222">
        <f t="shared" si="1488"/>
        <v>0</v>
      </c>
      <c r="DT592" s="222">
        <f t="shared" si="1489"/>
        <v>0</v>
      </c>
      <c r="DU592" s="222">
        <f t="shared" si="1490"/>
        <v>0</v>
      </c>
      <c r="DV592" s="222">
        <f t="shared" si="1491"/>
        <v>0</v>
      </c>
      <c r="DW592" s="222">
        <f t="shared" si="1492"/>
        <v>0</v>
      </c>
      <c r="DX592" s="222">
        <f t="shared" si="1493"/>
        <v>0</v>
      </c>
      <c r="DY592" s="222">
        <f t="shared" si="1494"/>
        <v>0</v>
      </c>
      <c r="DZ592" s="222">
        <f t="shared" si="1495"/>
        <v>0</v>
      </c>
      <c r="EA592" s="222">
        <f t="shared" si="1496"/>
        <v>0</v>
      </c>
      <c r="EB592" s="222">
        <f t="shared" si="1497"/>
        <v>0</v>
      </c>
      <c r="EC592" s="222">
        <f t="shared" si="1498"/>
        <v>0</v>
      </c>
      <c r="ED592" s="222">
        <f t="shared" si="1499"/>
        <v>0</v>
      </c>
      <c r="EE592" s="222">
        <f t="shared" si="1500"/>
        <v>0</v>
      </c>
      <c r="EF592" s="222">
        <f t="shared" si="1501"/>
        <v>0</v>
      </c>
      <c r="EG592" s="222">
        <f t="shared" si="1502"/>
        <v>0</v>
      </c>
      <c r="EH592" s="222">
        <f t="shared" si="1503"/>
        <v>0</v>
      </c>
      <c r="EI592" s="222">
        <f t="shared" si="1504"/>
        <v>0</v>
      </c>
      <c r="EJ592" s="222">
        <f t="shared" si="1505"/>
        <v>0</v>
      </c>
      <c r="EK592" s="222">
        <f t="shared" si="1506"/>
        <v>0</v>
      </c>
      <c r="EL592" s="222">
        <f t="shared" si="1507"/>
        <v>0</v>
      </c>
      <c r="EM592" s="222">
        <f t="shared" si="1508"/>
        <v>0</v>
      </c>
      <c r="EN592" s="222">
        <f t="shared" si="1509"/>
        <v>0</v>
      </c>
      <c r="EO592" s="222">
        <f t="shared" si="1510"/>
        <v>0</v>
      </c>
      <c r="EP592" s="222">
        <f t="shared" si="1511"/>
        <v>0</v>
      </c>
      <c r="EQ592" s="222">
        <f t="shared" si="1512"/>
        <v>0</v>
      </c>
      <c r="ER592" s="222">
        <f t="shared" si="1513"/>
        <v>0</v>
      </c>
      <c r="ES592" s="222">
        <f t="shared" si="1514"/>
        <v>0</v>
      </c>
      <c r="ET592" s="222">
        <f t="shared" si="1515"/>
        <v>0</v>
      </c>
      <c r="EU592" s="222">
        <f t="shared" si="1516"/>
        <v>0</v>
      </c>
      <c r="EV592" s="222">
        <f t="shared" si="1517"/>
        <v>0</v>
      </c>
      <c r="EW592" s="222">
        <f t="shared" si="1518"/>
        <v>0</v>
      </c>
      <c r="EX592" s="222">
        <f t="shared" si="1519"/>
        <v>0</v>
      </c>
      <c r="EY592" s="222">
        <f t="shared" si="1520"/>
        <v>0</v>
      </c>
      <c r="EZ592" s="222">
        <f t="shared" si="1521"/>
        <v>0</v>
      </c>
      <c r="FA592" s="222">
        <f t="shared" si="1522"/>
        <v>0</v>
      </c>
      <c r="FB592" s="222">
        <f t="shared" si="1523"/>
        <v>0</v>
      </c>
      <c r="FC592" s="222">
        <f t="shared" si="1524"/>
        <v>0</v>
      </c>
      <c r="FD592" s="222">
        <f t="shared" si="1525"/>
        <v>0</v>
      </c>
      <c r="FE592" s="222">
        <f t="shared" si="1526"/>
        <v>0</v>
      </c>
      <c r="FF592" s="222">
        <f t="shared" si="1527"/>
        <v>0</v>
      </c>
      <c r="FG592" s="222">
        <f t="shared" si="1528"/>
        <v>0</v>
      </c>
      <c r="FH592" s="222">
        <f t="shared" si="1529"/>
        <v>0</v>
      </c>
      <c r="FI592" s="222">
        <f t="shared" si="1530"/>
        <v>0</v>
      </c>
      <c r="FJ592" s="222">
        <f t="shared" si="1531"/>
        <v>0</v>
      </c>
      <c r="FK592" s="222">
        <f t="shared" si="1532"/>
        <v>0</v>
      </c>
      <c r="FL592" s="222">
        <f t="shared" si="1533"/>
        <v>0</v>
      </c>
      <c r="FM592" s="222">
        <f t="shared" si="1534"/>
        <v>0</v>
      </c>
      <c r="FN592" s="222">
        <f t="shared" si="1535"/>
        <v>0</v>
      </c>
      <c r="FO592" s="222">
        <f t="shared" si="1536"/>
        <v>0</v>
      </c>
      <c r="FP592" s="222">
        <f t="shared" si="1537"/>
        <v>0</v>
      </c>
      <c r="FQ592" s="222">
        <f t="shared" si="1538"/>
        <v>0</v>
      </c>
      <c r="FR592" s="222">
        <f t="shared" si="1539"/>
        <v>0</v>
      </c>
      <c r="FS592" s="222">
        <f t="shared" si="1540"/>
        <v>0</v>
      </c>
      <c r="FT592" s="222">
        <f t="shared" si="1541"/>
        <v>0</v>
      </c>
      <c r="FU592" s="222">
        <f t="shared" si="1542"/>
        <v>0</v>
      </c>
      <c r="FV592" s="222">
        <f t="shared" si="1543"/>
        <v>0</v>
      </c>
      <c r="FW592" s="222">
        <f t="shared" si="1544"/>
        <v>0</v>
      </c>
      <c r="FX592" s="222">
        <f t="shared" si="1545"/>
        <v>0</v>
      </c>
      <c r="FY592" s="222">
        <f t="shared" si="1546"/>
        <v>0</v>
      </c>
      <c r="FZ592" s="222">
        <f t="shared" si="1547"/>
        <v>0</v>
      </c>
      <c r="GA592" s="222">
        <f t="shared" si="1548"/>
        <v>0</v>
      </c>
      <c r="GB592" s="222">
        <f t="shared" si="1549"/>
        <v>0</v>
      </c>
      <c r="GC592" s="222">
        <f t="shared" si="1550"/>
        <v>0</v>
      </c>
      <c r="GD592" s="222">
        <f t="shared" si="1551"/>
        <v>0</v>
      </c>
      <c r="GE592" s="222">
        <f t="shared" si="1552"/>
        <v>0</v>
      </c>
      <c r="GF592" s="222">
        <f t="shared" si="1553"/>
        <v>0</v>
      </c>
      <c r="GG592" s="222">
        <f t="shared" si="1554"/>
        <v>0</v>
      </c>
      <c r="GH592" s="222">
        <f t="shared" si="1555"/>
        <v>0</v>
      </c>
      <c r="GI592" s="222">
        <f t="shared" si="1556"/>
        <v>0</v>
      </c>
      <c r="GJ592" s="222">
        <f t="shared" si="1557"/>
        <v>0</v>
      </c>
      <c r="GK592" s="222">
        <f t="shared" si="1558"/>
        <v>0</v>
      </c>
      <c r="GL592" s="222">
        <f t="shared" si="1559"/>
        <v>0</v>
      </c>
      <c r="GM592" s="222">
        <f t="shared" si="1560"/>
        <v>0</v>
      </c>
      <c r="GN592" s="222">
        <f t="shared" si="1561"/>
        <v>0</v>
      </c>
      <c r="GO592" s="222">
        <f t="shared" si="1562"/>
        <v>0</v>
      </c>
      <c r="GP592" s="222">
        <f t="shared" si="1563"/>
        <v>0</v>
      </c>
      <c r="GQ592" s="222">
        <f t="shared" si="1564"/>
        <v>0</v>
      </c>
      <c r="GR592" s="222">
        <f t="shared" si="1565"/>
        <v>0</v>
      </c>
      <c r="GS592" s="222">
        <f t="shared" si="1566"/>
        <v>0</v>
      </c>
      <c r="GT592" s="222">
        <f t="shared" si="1567"/>
        <v>0</v>
      </c>
      <c r="GU592" s="222">
        <f t="shared" si="1568"/>
        <v>0</v>
      </c>
      <c r="GV592" s="222">
        <f t="shared" si="1569"/>
        <v>0</v>
      </c>
      <c r="GW592" s="222">
        <f t="shared" si="1570"/>
        <v>0</v>
      </c>
      <c r="GX592" s="222">
        <f t="shared" si="1571"/>
        <v>0</v>
      </c>
      <c r="GY592" s="222">
        <f t="shared" si="1572"/>
        <v>0</v>
      </c>
      <c r="GZ592" s="222">
        <f t="shared" si="1573"/>
        <v>0</v>
      </c>
      <c r="HA592" s="222">
        <f t="shared" si="1574"/>
        <v>0</v>
      </c>
      <c r="HB592" s="222">
        <f t="shared" si="1575"/>
        <v>0</v>
      </c>
      <c r="HC592" s="222">
        <f t="shared" si="1576"/>
        <v>0</v>
      </c>
      <c r="HD592" s="222">
        <f t="shared" si="1577"/>
        <v>0</v>
      </c>
      <c r="HE592" s="222">
        <f t="shared" si="1578"/>
        <v>0</v>
      </c>
      <c r="HF592" s="222">
        <f t="shared" si="1579"/>
        <v>0</v>
      </c>
      <c r="HG592" s="222">
        <f t="shared" si="1580"/>
        <v>0</v>
      </c>
      <c r="HH592" s="222">
        <f t="shared" si="1581"/>
        <v>0</v>
      </c>
      <c r="HI592" s="222">
        <f t="shared" si="1582"/>
        <v>0</v>
      </c>
      <c r="HJ592" s="222">
        <f t="shared" si="1583"/>
        <v>0</v>
      </c>
      <c r="HK592" s="222">
        <f t="shared" si="1584"/>
        <v>0</v>
      </c>
      <c r="HL592" s="222">
        <f t="shared" si="1585"/>
        <v>0</v>
      </c>
      <c r="HM592" s="222">
        <f t="shared" si="1586"/>
        <v>0</v>
      </c>
      <c r="HN592" s="222">
        <f t="shared" si="1587"/>
        <v>0</v>
      </c>
      <c r="HO592" s="222">
        <f t="shared" si="1588"/>
        <v>0</v>
      </c>
      <c r="HP592" s="222">
        <f t="shared" si="1589"/>
        <v>0</v>
      </c>
      <c r="HQ592" s="222">
        <f t="shared" si="1590"/>
        <v>0</v>
      </c>
      <c r="HR592" s="222">
        <f t="shared" si="1591"/>
        <v>0</v>
      </c>
      <c r="HS592" s="222">
        <f t="shared" si="1592"/>
        <v>0</v>
      </c>
      <c r="HT592" s="222">
        <f t="shared" si="1593"/>
        <v>0</v>
      </c>
      <c r="HU592" s="222">
        <f t="shared" si="1594"/>
        <v>0</v>
      </c>
      <c r="HV592" s="222">
        <f t="shared" si="1595"/>
        <v>0</v>
      </c>
      <c r="HW592" s="222">
        <f t="shared" si="1596"/>
        <v>0</v>
      </c>
      <c r="HX592" s="222">
        <f t="shared" si="1597"/>
        <v>0</v>
      </c>
      <c r="HY592" s="222">
        <f t="shared" si="1598"/>
        <v>0</v>
      </c>
      <c r="HZ592" s="222">
        <f t="shared" si="1599"/>
        <v>0</v>
      </c>
      <c r="IA592" s="222">
        <f t="shared" si="1600"/>
        <v>0</v>
      </c>
      <c r="IB592" s="222">
        <f t="shared" si="1601"/>
        <v>0</v>
      </c>
      <c r="IC592" s="222">
        <f t="shared" si="1602"/>
        <v>0</v>
      </c>
      <c r="ID592" s="222">
        <f t="shared" si="1603"/>
        <v>0</v>
      </c>
      <c r="IE592" s="222">
        <f t="shared" si="1604"/>
        <v>0</v>
      </c>
      <c r="IF592" s="222">
        <f t="shared" si="1605"/>
        <v>0</v>
      </c>
      <c r="IG592" s="222">
        <f t="shared" si="1606"/>
        <v>0</v>
      </c>
      <c r="IH592" s="222">
        <f t="shared" si="1607"/>
        <v>0</v>
      </c>
      <c r="II592" s="222">
        <f t="shared" si="1608"/>
        <v>0</v>
      </c>
      <c r="IJ592" s="222">
        <f t="shared" si="1609"/>
        <v>0</v>
      </c>
      <c r="IK592" s="222">
        <f t="shared" si="1610"/>
        <v>0</v>
      </c>
      <c r="IL592" s="222">
        <f t="shared" si="1611"/>
        <v>0</v>
      </c>
      <c r="IM592" s="222">
        <f t="shared" si="1612"/>
        <v>0</v>
      </c>
      <c r="IN592" s="222">
        <f t="shared" si="1613"/>
        <v>0</v>
      </c>
      <c r="IO592" s="222">
        <f t="shared" si="1614"/>
        <v>0</v>
      </c>
      <c r="IP592" s="222">
        <f t="shared" si="1615"/>
        <v>0</v>
      </c>
      <c r="IQ592" s="222">
        <f t="shared" si="1616"/>
        <v>0</v>
      </c>
      <c r="IR592" s="222">
        <f t="shared" si="1617"/>
        <v>0</v>
      </c>
      <c r="IS592" s="222">
        <f t="shared" si="1618"/>
        <v>0</v>
      </c>
      <c r="IT592" s="222">
        <f t="shared" si="1619"/>
        <v>0</v>
      </c>
      <c r="IU592" s="222">
        <f t="shared" si="1620"/>
        <v>0</v>
      </c>
      <c r="IV592" s="222">
        <f t="shared" si="1621"/>
        <v>0</v>
      </c>
      <c r="IW592" s="222">
        <f t="shared" si="1622"/>
        <v>0</v>
      </c>
      <c r="IX592" s="222">
        <f t="shared" si="1623"/>
        <v>0</v>
      </c>
      <c r="IY592" s="222">
        <f t="shared" si="1624"/>
        <v>0</v>
      </c>
      <c r="IZ592" s="222">
        <f t="shared" si="1625"/>
        <v>0</v>
      </c>
      <c r="JA592" s="222">
        <f t="shared" si="1626"/>
        <v>0</v>
      </c>
      <c r="JB592" s="222">
        <f t="shared" si="1627"/>
        <v>0</v>
      </c>
    </row>
    <row r="593" spans="2:262">
      <c r="B593" s="230">
        <v>232</v>
      </c>
      <c r="C593" s="229">
        <f t="shared" si="1628"/>
        <v>4.5312499999999893E-3</v>
      </c>
      <c r="D593" s="226">
        <f t="shared" ca="1" si="1371"/>
        <v>17.99999999995741</v>
      </c>
      <c r="E593" s="225">
        <f ca="1">ID361</f>
        <v>-4.2590646423330406E-11</v>
      </c>
      <c r="F593" s="224">
        <v>232</v>
      </c>
      <c r="G593" s="222">
        <f t="shared" si="1372"/>
        <v>0</v>
      </c>
      <c r="H593" s="222">
        <f t="shared" si="1373"/>
        <v>0</v>
      </c>
      <c r="I593" s="222">
        <f t="shared" si="1374"/>
        <v>0</v>
      </c>
      <c r="J593" s="222">
        <f t="shared" si="1375"/>
        <v>0</v>
      </c>
      <c r="K593" s="222">
        <f t="shared" si="1376"/>
        <v>0</v>
      </c>
      <c r="L593" s="222">
        <f t="shared" si="1377"/>
        <v>0</v>
      </c>
      <c r="M593" s="222">
        <f t="shared" si="1378"/>
        <v>0</v>
      </c>
      <c r="N593" s="222">
        <f t="shared" si="1379"/>
        <v>0</v>
      </c>
      <c r="O593" s="222">
        <f t="shared" si="1380"/>
        <v>0</v>
      </c>
      <c r="P593" s="222">
        <f t="shared" si="1381"/>
        <v>0</v>
      </c>
      <c r="Q593" s="222">
        <f t="shared" si="1382"/>
        <v>0</v>
      </c>
      <c r="R593" s="222">
        <f t="shared" si="1383"/>
        <v>0</v>
      </c>
      <c r="S593" s="222">
        <f t="shared" si="1384"/>
        <v>0</v>
      </c>
      <c r="T593" s="222">
        <f t="shared" si="1385"/>
        <v>0</v>
      </c>
      <c r="U593" s="222">
        <f t="shared" si="1386"/>
        <v>0</v>
      </c>
      <c r="V593" s="222">
        <f t="shared" si="1387"/>
        <v>0</v>
      </c>
      <c r="W593" s="222">
        <f t="shared" si="1388"/>
        <v>0</v>
      </c>
      <c r="X593" s="222">
        <f t="shared" si="1389"/>
        <v>0</v>
      </c>
      <c r="Y593" s="222">
        <f t="shared" si="1390"/>
        <v>0</v>
      </c>
      <c r="Z593" s="222">
        <f t="shared" si="1391"/>
        <v>0</v>
      </c>
      <c r="AA593" s="222">
        <f t="shared" si="1392"/>
        <v>0</v>
      </c>
      <c r="AB593" s="222">
        <f t="shared" si="1393"/>
        <v>0</v>
      </c>
      <c r="AC593" s="222">
        <f t="shared" si="1394"/>
        <v>0</v>
      </c>
      <c r="AD593" s="222">
        <f t="shared" si="1395"/>
        <v>0</v>
      </c>
      <c r="AE593" s="222">
        <f t="shared" si="1396"/>
        <v>0</v>
      </c>
      <c r="AF593" s="222">
        <f t="shared" si="1397"/>
        <v>0</v>
      </c>
      <c r="AG593" s="222">
        <f t="shared" si="1398"/>
        <v>0</v>
      </c>
      <c r="AH593" s="222">
        <f t="shared" si="1399"/>
        <v>0</v>
      </c>
      <c r="AI593" s="222">
        <f t="shared" si="1400"/>
        <v>0</v>
      </c>
      <c r="AJ593" s="222">
        <f t="shared" si="1401"/>
        <v>0</v>
      </c>
      <c r="AK593" s="222">
        <f t="shared" si="1402"/>
        <v>0</v>
      </c>
      <c r="AL593" s="222">
        <f t="shared" si="1403"/>
        <v>0</v>
      </c>
      <c r="AM593" s="222">
        <f t="shared" si="1404"/>
        <v>0</v>
      </c>
      <c r="AN593" s="222">
        <f t="shared" si="1405"/>
        <v>0</v>
      </c>
      <c r="AO593" s="222">
        <f t="shared" si="1406"/>
        <v>0</v>
      </c>
      <c r="AP593" s="222">
        <f t="shared" si="1407"/>
        <v>0</v>
      </c>
      <c r="AQ593" s="222">
        <f t="shared" si="1408"/>
        <v>0</v>
      </c>
      <c r="AR593" s="222">
        <f t="shared" si="1409"/>
        <v>0</v>
      </c>
      <c r="AS593" s="222">
        <f t="shared" si="1410"/>
        <v>0</v>
      </c>
      <c r="AT593" s="222">
        <f t="shared" si="1411"/>
        <v>0</v>
      </c>
      <c r="AU593" s="222">
        <f t="shared" si="1412"/>
        <v>0</v>
      </c>
      <c r="AV593" s="222">
        <f t="shared" si="1413"/>
        <v>0</v>
      </c>
      <c r="AW593" s="222">
        <f t="shared" si="1414"/>
        <v>0</v>
      </c>
      <c r="AX593" s="222">
        <f t="shared" si="1415"/>
        <v>0</v>
      </c>
      <c r="AY593" s="222">
        <f t="shared" si="1416"/>
        <v>0</v>
      </c>
      <c r="AZ593" s="222">
        <f t="shared" si="1417"/>
        <v>0</v>
      </c>
      <c r="BA593" s="222">
        <f t="shared" si="1418"/>
        <v>0</v>
      </c>
      <c r="BB593" s="222">
        <f t="shared" si="1419"/>
        <v>0</v>
      </c>
      <c r="BC593" s="222">
        <f t="shared" si="1420"/>
        <v>0</v>
      </c>
      <c r="BD593" s="222">
        <f t="shared" si="1421"/>
        <v>0</v>
      </c>
      <c r="BE593" s="222">
        <f t="shared" si="1422"/>
        <v>0</v>
      </c>
      <c r="BF593" s="222">
        <f t="shared" si="1423"/>
        <v>0</v>
      </c>
      <c r="BG593" s="222">
        <f t="shared" si="1424"/>
        <v>0</v>
      </c>
      <c r="BH593" s="222">
        <f t="shared" si="1425"/>
        <v>0</v>
      </c>
      <c r="BI593" s="222">
        <f t="shared" si="1426"/>
        <v>0</v>
      </c>
      <c r="BJ593" s="222">
        <f t="shared" si="1427"/>
        <v>0</v>
      </c>
      <c r="BK593" s="222">
        <f t="shared" si="1428"/>
        <v>0</v>
      </c>
      <c r="BL593" s="222">
        <f t="shared" si="1429"/>
        <v>0</v>
      </c>
      <c r="BM593" s="222">
        <f t="shared" si="1430"/>
        <v>0</v>
      </c>
      <c r="BN593" s="222">
        <f t="shared" si="1431"/>
        <v>0</v>
      </c>
      <c r="BO593" s="222">
        <f t="shared" si="1432"/>
        <v>0</v>
      </c>
      <c r="BP593" s="222">
        <f t="shared" si="1433"/>
        <v>0</v>
      </c>
      <c r="BQ593" s="222">
        <f t="shared" si="1434"/>
        <v>0</v>
      </c>
      <c r="BR593" s="222">
        <f t="shared" si="1435"/>
        <v>0</v>
      </c>
      <c r="BS593" s="222">
        <f t="shared" si="1436"/>
        <v>0</v>
      </c>
      <c r="BT593" s="222">
        <f t="shared" si="1437"/>
        <v>0</v>
      </c>
      <c r="BU593" s="222">
        <f t="shared" si="1438"/>
        <v>0</v>
      </c>
      <c r="BV593" s="222">
        <f t="shared" si="1439"/>
        <v>0</v>
      </c>
      <c r="BW593" s="222">
        <f t="shared" si="1440"/>
        <v>0</v>
      </c>
      <c r="BX593" s="222">
        <f t="shared" si="1441"/>
        <v>0</v>
      </c>
      <c r="BY593" s="222">
        <f t="shared" si="1442"/>
        <v>0</v>
      </c>
      <c r="BZ593" s="222">
        <f t="shared" si="1443"/>
        <v>0</v>
      </c>
      <c r="CA593" s="222">
        <f t="shared" si="1444"/>
        <v>0</v>
      </c>
      <c r="CB593" s="222">
        <f t="shared" si="1445"/>
        <v>0</v>
      </c>
      <c r="CC593" s="222">
        <f t="shared" si="1446"/>
        <v>0</v>
      </c>
      <c r="CD593" s="222">
        <f t="shared" si="1447"/>
        <v>0</v>
      </c>
      <c r="CE593" s="222">
        <f t="shared" si="1448"/>
        <v>0</v>
      </c>
      <c r="CF593" s="222">
        <f t="shared" si="1449"/>
        <v>0</v>
      </c>
      <c r="CG593" s="222">
        <f t="shared" si="1450"/>
        <v>0</v>
      </c>
      <c r="CH593" s="222">
        <f t="shared" si="1451"/>
        <v>0</v>
      </c>
      <c r="CI593" s="222">
        <f t="shared" si="1452"/>
        <v>0</v>
      </c>
      <c r="CJ593" s="222">
        <f t="shared" si="1453"/>
        <v>0</v>
      </c>
      <c r="CK593" s="222">
        <f t="shared" si="1454"/>
        <v>0</v>
      </c>
      <c r="CL593" s="222">
        <f t="shared" si="1455"/>
        <v>0</v>
      </c>
      <c r="CM593" s="222">
        <f t="shared" si="1456"/>
        <v>0</v>
      </c>
      <c r="CN593" s="222">
        <f t="shared" si="1457"/>
        <v>0</v>
      </c>
      <c r="CO593" s="222">
        <f t="shared" si="1458"/>
        <v>0</v>
      </c>
      <c r="CP593" s="222">
        <f t="shared" si="1459"/>
        <v>0</v>
      </c>
      <c r="CQ593" s="222">
        <f t="shared" si="1460"/>
        <v>0</v>
      </c>
      <c r="CR593" s="222">
        <f t="shared" si="1461"/>
        <v>0</v>
      </c>
      <c r="CS593" s="222">
        <f t="shared" si="1462"/>
        <v>0</v>
      </c>
      <c r="CT593" s="222">
        <f t="shared" si="1463"/>
        <v>0</v>
      </c>
      <c r="CU593" s="222">
        <f t="shared" si="1464"/>
        <v>0</v>
      </c>
      <c r="CV593" s="222">
        <f t="shared" si="1465"/>
        <v>0</v>
      </c>
      <c r="CW593" s="222">
        <f t="shared" si="1466"/>
        <v>0</v>
      </c>
      <c r="CX593" s="222">
        <f t="shared" si="1467"/>
        <v>0</v>
      </c>
      <c r="CY593" s="222">
        <f t="shared" si="1468"/>
        <v>0</v>
      </c>
      <c r="CZ593" s="222">
        <f t="shared" si="1469"/>
        <v>0</v>
      </c>
      <c r="DA593" s="222">
        <f t="shared" si="1470"/>
        <v>0</v>
      </c>
      <c r="DB593" s="222">
        <f t="shared" si="1471"/>
        <v>0</v>
      </c>
      <c r="DC593" s="222">
        <f t="shared" si="1472"/>
        <v>0</v>
      </c>
      <c r="DD593" s="222">
        <f t="shared" si="1473"/>
        <v>0</v>
      </c>
      <c r="DE593" s="222">
        <f t="shared" si="1474"/>
        <v>0</v>
      </c>
      <c r="DF593" s="222">
        <f t="shared" si="1475"/>
        <v>0</v>
      </c>
      <c r="DG593" s="222">
        <f t="shared" si="1476"/>
        <v>0</v>
      </c>
      <c r="DH593" s="222">
        <f t="shared" si="1477"/>
        <v>0</v>
      </c>
      <c r="DI593" s="222">
        <f t="shared" si="1478"/>
        <v>0</v>
      </c>
      <c r="DJ593" s="222">
        <f t="shared" si="1479"/>
        <v>0</v>
      </c>
      <c r="DK593" s="222">
        <f t="shared" si="1480"/>
        <v>0</v>
      </c>
      <c r="DL593" s="222">
        <f t="shared" si="1481"/>
        <v>0</v>
      </c>
      <c r="DM593" s="222">
        <f t="shared" si="1482"/>
        <v>0</v>
      </c>
      <c r="DN593" s="222">
        <f t="shared" si="1483"/>
        <v>0</v>
      </c>
      <c r="DO593" s="222">
        <f t="shared" si="1484"/>
        <v>0</v>
      </c>
      <c r="DP593" s="222">
        <f t="shared" si="1485"/>
        <v>0</v>
      </c>
      <c r="DQ593" s="222">
        <f t="shared" si="1486"/>
        <v>0</v>
      </c>
      <c r="DR593" s="222">
        <f t="shared" si="1487"/>
        <v>0</v>
      </c>
      <c r="DS593" s="222">
        <f t="shared" si="1488"/>
        <v>0</v>
      </c>
      <c r="DT593" s="222">
        <f t="shared" si="1489"/>
        <v>0</v>
      </c>
      <c r="DU593" s="222">
        <f t="shared" si="1490"/>
        <v>0</v>
      </c>
      <c r="DV593" s="222">
        <f t="shared" si="1491"/>
        <v>0</v>
      </c>
      <c r="DW593" s="222">
        <f t="shared" si="1492"/>
        <v>0</v>
      </c>
      <c r="DX593" s="222">
        <f t="shared" si="1493"/>
        <v>0</v>
      </c>
      <c r="DY593" s="222">
        <f t="shared" si="1494"/>
        <v>0</v>
      </c>
      <c r="DZ593" s="222">
        <f t="shared" si="1495"/>
        <v>0</v>
      </c>
      <c r="EA593" s="222">
        <f t="shared" si="1496"/>
        <v>0</v>
      </c>
      <c r="EB593" s="222">
        <f t="shared" si="1497"/>
        <v>0</v>
      </c>
      <c r="EC593" s="222">
        <f t="shared" si="1498"/>
        <v>0</v>
      </c>
      <c r="ED593" s="222">
        <f t="shared" si="1499"/>
        <v>0</v>
      </c>
      <c r="EE593" s="222">
        <f t="shared" si="1500"/>
        <v>0</v>
      </c>
      <c r="EF593" s="222">
        <f t="shared" si="1501"/>
        <v>0</v>
      </c>
      <c r="EG593" s="222">
        <f t="shared" si="1502"/>
        <v>0</v>
      </c>
      <c r="EH593" s="222">
        <f t="shared" si="1503"/>
        <v>0</v>
      </c>
      <c r="EI593" s="222">
        <f t="shared" si="1504"/>
        <v>0</v>
      </c>
      <c r="EJ593" s="222">
        <f t="shared" si="1505"/>
        <v>0</v>
      </c>
      <c r="EK593" s="222">
        <f t="shared" si="1506"/>
        <v>0</v>
      </c>
      <c r="EL593" s="222">
        <f t="shared" si="1507"/>
        <v>0</v>
      </c>
      <c r="EM593" s="222">
        <f t="shared" si="1508"/>
        <v>0</v>
      </c>
      <c r="EN593" s="222">
        <f t="shared" si="1509"/>
        <v>0</v>
      </c>
      <c r="EO593" s="222">
        <f t="shared" si="1510"/>
        <v>0</v>
      </c>
      <c r="EP593" s="222">
        <f t="shared" si="1511"/>
        <v>0</v>
      </c>
      <c r="EQ593" s="222">
        <f t="shared" si="1512"/>
        <v>0</v>
      </c>
      <c r="ER593" s="222">
        <f t="shared" si="1513"/>
        <v>0</v>
      </c>
      <c r="ES593" s="222">
        <f t="shared" si="1514"/>
        <v>0</v>
      </c>
      <c r="ET593" s="222">
        <f t="shared" si="1515"/>
        <v>0</v>
      </c>
      <c r="EU593" s="222">
        <f t="shared" si="1516"/>
        <v>0</v>
      </c>
      <c r="EV593" s="222">
        <f t="shared" si="1517"/>
        <v>0</v>
      </c>
      <c r="EW593" s="222">
        <f t="shared" si="1518"/>
        <v>0</v>
      </c>
      <c r="EX593" s="222">
        <f t="shared" si="1519"/>
        <v>0</v>
      </c>
      <c r="EY593" s="222">
        <f t="shared" si="1520"/>
        <v>0</v>
      </c>
      <c r="EZ593" s="222">
        <f t="shared" si="1521"/>
        <v>0</v>
      </c>
      <c r="FA593" s="222">
        <f t="shared" si="1522"/>
        <v>0</v>
      </c>
      <c r="FB593" s="222">
        <f t="shared" si="1523"/>
        <v>0</v>
      </c>
      <c r="FC593" s="222">
        <f t="shared" si="1524"/>
        <v>0</v>
      </c>
      <c r="FD593" s="222">
        <f t="shared" si="1525"/>
        <v>0</v>
      </c>
      <c r="FE593" s="222">
        <f t="shared" si="1526"/>
        <v>0</v>
      </c>
      <c r="FF593" s="222">
        <f t="shared" si="1527"/>
        <v>0</v>
      </c>
      <c r="FG593" s="222">
        <f t="shared" si="1528"/>
        <v>0</v>
      </c>
      <c r="FH593" s="222">
        <f t="shared" si="1529"/>
        <v>0</v>
      </c>
      <c r="FI593" s="222">
        <f t="shared" si="1530"/>
        <v>0</v>
      </c>
      <c r="FJ593" s="222">
        <f t="shared" si="1531"/>
        <v>0</v>
      </c>
      <c r="FK593" s="222">
        <f t="shared" si="1532"/>
        <v>0</v>
      </c>
      <c r="FL593" s="222">
        <f t="shared" si="1533"/>
        <v>0</v>
      </c>
      <c r="FM593" s="222">
        <f t="shared" si="1534"/>
        <v>0</v>
      </c>
      <c r="FN593" s="222">
        <f t="shared" si="1535"/>
        <v>0</v>
      </c>
      <c r="FO593" s="222">
        <f t="shared" si="1536"/>
        <v>0</v>
      </c>
      <c r="FP593" s="222">
        <f t="shared" si="1537"/>
        <v>0</v>
      </c>
      <c r="FQ593" s="222">
        <f t="shared" si="1538"/>
        <v>0</v>
      </c>
      <c r="FR593" s="222">
        <f t="shared" si="1539"/>
        <v>0</v>
      </c>
      <c r="FS593" s="222">
        <f t="shared" si="1540"/>
        <v>0</v>
      </c>
      <c r="FT593" s="222">
        <f t="shared" si="1541"/>
        <v>0</v>
      </c>
      <c r="FU593" s="222">
        <f t="shared" si="1542"/>
        <v>0</v>
      </c>
      <c r="FV593" s="222">
        <f t="shared" si="1543"/>
        <v>0</v>
      </c>
      <c r="FW593" s="222">
        <f t="shared" si="1544"/>
        <v>0</v>
      </c>
      <c r="FX593" s="222">
        <f t="shared" si="1545"/>
        <v>0</v>
      </c>
      <c r="FY593" s="222">
        <f t="shared" si="1546"/>
        <v>0</v>
      </c>
      <c r="FZ593" s="222">
        <f t="shared" si="1547"/>
        <v>0</v>
      </c>
      <c r="GA593" s="222">
        <f t="shared" si="1548"/>
        <v>0</v>
      </c>
      <c r="GB593" s="222">
        <f t="shared" si="1549"/>
        <v>0</v>
      </c>
      <c r="GC593" s="222">
        <f t="shared" si="1550"/>
        <v>0</v>
      </c>
      <c r="GD593" s="222">
        <f t="shared" si="1551"/>
        <v>0</v>
      </c>
      <c r="GE593" s="222">
        <f t="shared" si="1552"/>
        <v>0</v>
      </c>
      <c r="GF593" s="222">
        <f t="shared" si="1553"/>
        <v>0</v>
      </c>
      <c r="GG593" s="222">
        <f t="shared" si="1554"/>
        <v>0</v>
      </c>
      <c r="GH593" s="222">
        <f t="shared" si="1555"/>
        <v>0</v>
      </c>
      <c r="GI593" s="222">
        <f t="shared" si="1556"/>
        <v>0</v>
      </c>
      <c r="GJ593" s="222">
        <f t="shared" si="1557"/>
        <v>0</v>
      </c>
      <c r="GK593" s="222">
        <f t="shared" si="1558"/>
        <v>0</v>
      </c>
      <c r="GL593" s="222">
        <f t="shared" si="1559"/>
        <v>0</v>
      </c>
      <c r="GM593" s="222">
        <f t="shared" si="1560"/>
        <v>0</v>
      </c>
      <c r="GN593" s="222">
        <f t="shared" si="1561"/>
        <v>0</v>
      </c>
      <c r="GO593" s="222">
        <f t="shared" si="1562"/>
        <v>0</v>
      </c>
      <c r="GP593" s="222">
        <f t="shared" si="1563"/>
        <v>0</v>
      </c>
      <c r="GQ593" s="222">
        <f t="shared" si="1564"/>
        <v>0</v>
      </c>
      <c r="GR593" s="222">
        <f t="shared" si="1565"/>
        <v>0</v>
      </c>
      <c r="GS593" s="222">
        <f t="shared" si="1566"/>
        <v>0</v>
      </c>
      <c r="GT593" s="222">
        <f t="shared" si="1567"/>
        <v>0</v>
      </c>
      <c r="GU593" s="222">
        <f t="shared" si="1568"/>
        <v>0</v>
      </c>
      <c r="GV593" s="222">
        <f t="shared" si="1569"/>
        <v>0</v>
      </c>
      <c r="GW593" s="222">
        <f t="shared" si="1570"/>
        <v>0</v>
      </c>
      <c r="GX593" s="222">
        <f t="shared" si="1571"/>
        <v>0</v>
      </c>
      <c r="GY593" s="222">
        <f t="shared" si="1572"/>
        <v>0</v>
      </c>
      <c r="GZ593" s="222">
        <f t="shared" si="1573"/>
        <v>0</v>
      </c>
      <c r="HA593" s="222">
        <f t="shared" si="1574"/>
        <v>0</v>
      </c>
      <c r="HB593" s="222">
        <f t="shared" si="1575"/>
        <v>0</v>
      </c>
      <c r="HC593" s="222">
        <f t="shared" si="1576"/>
        <v>0</v>
      </c>
      <c r="HD593" s="222">
        <f t="shared" si="1577"/>
        <v>0</v>
      </c>
      <c r="HE593" s="222">
        <f t="shared" si="1578"/>
        <v>0</v>
      </c>
      <c r="HF593" s="222">
        <f t="shared" si="1579"/>
        <v>0</v>
      </c>
      <c r="HG593" s="222">
        <f t="shared" si="1580"/>
        <v>0</v>
      </c>
      <c r="HH593" s="222">
        <f t="shared" si="1581"/>
        <v>0</v>
      </c>
      <c r="HI593" s="222">
        <f t="shared" si="1582"/>
        <v>0</v>
      </c>
      <c r="HJ593" s="222">
        <f t="shared" si="1583"/>
        <v>0</v>
      </c>
      <c r="HK593" s="222">
        <f t="shared" si="1584"/>
        <v>0</v>
      </c>
      <c r="HL593" s="222">
        <f t="shared" si="1585"/>
        <v>0</v>
      </c>
      <c r="HM593" s="222">
        <f t="shared" si="1586"/>
        <v>0</v>
      </c>
      <c r="HN593" s="222">
        <f t="shared" si="1587"/>
        <v>0</v>
      </c>
      <c r="HO593" s="222">
        <f t="shared" si="1588"/>
        <v>0</v>
      </c>
      <c r="HP593" s="222">
        <f t="shared" si="1589"/>
        <v>0</v>
      </c>
      <c r="HQ593" s="222">
        <f t="shared" si="1590"/>
        <v>0</v>
      </c>
      <c r="HR593" s="222">
        <f t="shared" si="1591"/>
        <v>0</v>
      </c>
      <c r="HS593" s="222">
        <f t="shared" si="1592"/>
        <v>0</v>
      </c>
      <c r="HT593" s="222">
        <f t="shared" si="1593"/>
        <v>0</v>
      </c>
      <c r="HU593" s="222">
        <f t="shared" si="1594"/>
        <v>0</v>
      </c>
      <c r="HV593" s="222">
        <f t="shared" si="1595"/>
        <v>0</v>
      </c>
      <c r="HW593" s="222">
        <f t="shared" si="1596"/>
        <v>0</v>
      </c>
      <c r="HX593" s="222">
        <f t="shared" si="1597"/>
        <v>0</v>
      </c>
      <c r="HY593" s="222">
        <f t="shared" si="1598"/>
        <v>0</v>
      </c>
      <c r="HZ593" s="222">
        <f t="shared" si="1599"/>
        <v>0</v>
      </c>
      <c r="IA593" s="222">
        <f t="shared" si="1600"/>
        <v>0</v>
      </c>
      <c r="IB593" s="222">
        <f t="shared" si="1601"/>
        <v>0</v>
      </c>
      <c r="IC593" s="222">
        <f t="shared" si="1602"/>
        <v>0</v>
      </c>
      <c r="ID593" s="222">
        <f t="shared" si="1603"/>
        <v>0</v>
      </c>
      <c r="IE593" s="222">
        <f t="shared" si="1604"/>
        <v>0</v>
      </c>
      <c r="IF593" s="222">
        <f t="shared" si="1605"/>
        <v>0</v>
      </c>
      <c r="IG593" s="222">
        <f t="shared" si="1606"/>
        <v>0</v>
      </c>
      <c r="IH593" s="222">
        <f t="shared" si="1607"/>
        <v>0</v>
      </c>
      <c r="II593" s="222">
        <f t="shared" si="1608"/>
        <v>0</v>
      </c>
      <c r="IJ593" s="222">
        <f t="shared" si="1609"/>
        <v>0</v>
      </c>
      <c r="IK593" s="222">
        <f t="shared" si="1610"/>
        <v>0</v>
      </c>
      <c r="IL593" s="222">
        <f t="shared" si="1611"/>
        <v>0</v>
      </c>
      <c r="IM593" s="222">
        <f t="shared" si="1612"/>
        <v>0</v>
      </c>
      <c r="IN593" s="222">
        <f t="shared" si="1613"/>
        <v>0</v>
      </c>
      <c r="IO593" s="222">
        <f t="shared" si="1614"/>
        <v>0</v>
      </c>
      <c r="IP593" s="222">
        <f t="shared" si="1615"/>
        <v>0</v>
      </c>
      <c r="IQ593" s="222">
        <f t="shared" si="1616"/>
        <v>0</v>
      </c>
      <c r="IR593" s="222">
        <f t="shared" si="1617"/>
        <v>0</v>
      </c>
      <c r="IS593" s="222">
        <f t="shared" si="1618"/>
        <v>0</v>
      </c>
      <c r="IT593" s="222">
        <f t="shared" si="1619"/>
        <v>0</v>
      </c>
      <c r="IU593" s="222">
        <f t="shared" si="1620"/>
        <v>0</v>
      </c>
      <c r="IV593" s="222">
        <f t="shared" si="1621"/>
        <v>0</v>
      </c>
      <c r="IW593" s="222">
        <f t="shared" si="1622"/>
        <v>0</v>
      </c>
      <c r="IX593" s="222">
        <f t="shared" si="1623"/>
        <v>0</v>
      </c>
      <c r="IY593" s="222">
        <f t="shared" si="1624"/>
        <v>0</v>
      </c>
      <c r="IZ593" s="222">
        <f t="shared" si="1625"/>
        <v>0</v>
      </c>
      <c r="JA593" s="222">
        <f t="shared" si="1626"/>
        <v>0</v>
      </c>
      <c r="JB593" s="222">
        <f t="shared" si="1627"/>
        <v>0</v>
      </c>
    </row>
    <row r="594" spans="2:262">
      <c r="B594" s="230">
        <v>233</v>
      </c>
      <c r="C594" s="229">
        <f t="shared" si="1628"/>
        <v>4.5507812499999889E-3</v>
      </c>
      <c r="D594" s="226">
        <f t="shared" ca="1" si="1371"/>
        <v>17.999999999920352</v>
      </c>
      <c r="E594" s="225">
        <f ca="1">IE361</f>
        <v>-7.9646518542927838E-11</v>
      </c>
      <c r="F594" s="224">
        <v>233</v>
      </c>
      <c r="G594" s="222">
        <f t="shared" si="1372"/>
        <v>0</v>
      </c>
      <c r="H594" s="222">
        <f t="shared" si="1373"/>
        <v>0</v>
      </c>
      <c r="I594" s="222">
        <f t="shared" si="1374"/>
        <v>0</v>
      </c>
      <c r="J594" s="222">
        <f t="shared" si="1375"/>
        <v>0</v>
      </c>
      <c r="K594" s="222">
        <f t="shared" si="1376"/>
        <v>0</v>
      </c>
      <c r="L594" s="222">
        <f t="shared" si="1377"/>
        <v>0</v>
      </c>
      <c r="M594" s="222">
        <f t="shared" si="1378"/>
        <v>0</v>
      </c>
      <c r="N594" s="222">
        <f t="shared" si="1379"/>
        <v>0</v>
      </c>
      <c r="O594" s="222">
        <f t="shared" si="1380"/>
        <v>0</v>
      </c>
      <c r="P594" s="222">
        <f t="shared" si="1381"/>
        <v>0</v>
      </c>
      <c r="Q594" s="222">
        <f t="shared" si="1382"/>
        <v>0</v>
      </c>
      <c r="R594" s="222">
        <f t="shared" si="1383"/>
        <v>0</v>
      </c>
      <c r="S594" s="222">
        <f t="shared" si="1384"/>
        <v>0</v>
      </c>
      <c r="T594" s="222">
        <f t="shared" si="1385"/>
        <v>0</v>
      </c>
      <c r="U594" s="222">
        <f t="shared" si="1386"/>
        <v>0</v>
      </c>
      <c r="V594" s="222">
        <f t="shared" si="1387"/>
        <v>0</v>
      </c>
      <c r="W594" s="222">
        <f t="shared" si="1388"/>
        <v>0</v>
      </c>
      <c r="X594" s="222">
        <f t="shared" si="1389"/>
        <v>0</v>
      </c>
      <c r="Y594" s="222">
        <f t="shared" si="1390"/>
        <v>0</v>
      </c>
      <c r="Z594" s="222">
        <f t="shared" si="1391"/>
        <v>0</v>
      </c>
      <c r="AA594" s="222">
        <f t="shared" si="1392"/>
        <v>0</v>
      </c>
      <c r="AB594" s="222">
        <f t="shared" si="1393"/>
        <v>0</v>
      </c>
      <c r="AC594" s="222">
        <f t="shared" si="1394"/>
        <v>0</v>
      </c>
      <c r="AD594" s="222">
        <f t="shared" si="1395"/>
        <v>0</v>
      </c>
      <c r="AE594" s="222">
        <f t="shared" si="1396"/>
        <v>0</v>
      </c>
      <c r="AF594" s="222">
        <f t="shared" si="1397"/>
        <v>0</v>
      </c>
      <c r="AG594" s="222">
        <f t="shared" si="1398"/>
        <v>0</v>
      </c>
      <c r="AH594" s="222">
        <f t="shared" si="1399"/>
        <v>0</v>
      </c>
      <c r="AI594" s="222">
        <f t="shared" si="1400"/>
        <v>0</v>
      </c>
      <c r="AJ594" s="222">
        <f t="shared" si="1401"/>
        <v>0</v>
      </c>
      <c r="AK594" s="222">
        <f t="shared" si="1402"/>
        <v>0</v>
      </c>
      <c r="AL594" s="222">
        <f t="shared" si="1403"/>
        <v>0</v>
      </c>
      <c r="AM594" s="222">
        <f t="shared" si="1404"/>
        <v>0</v>
      </c>
      <c r="AN594" s="222">
        <f t="shared" si="1405"/>
        <v>0</v>
      </c>
      <c r="AO594" s="222">
        <f t="shared" si="1406"/>
        <v>0</v>
      </c>
      <c r="AP594" s="222">
        <f t="shared" si="1407"/>
        <v>0</v>
      </c>
      <c r="AQ594" s="222">
        <f t="shared" si="1408"/>
        <v>0</v>
      </c>
      <c r="AR594" s="222">
        <f t="shared" si="1409"/>
        <v>0</v>
      </c>
      <c r="AS594" s="222">
        <f t="shared" si="1410"/>
        <v>0</v>
      </c>
      <c r="AT594" s="222">
        <f t="shared" si="1411"/>
        <v>0</v>
      </c>
      <c r="AU594" s="222">
        <f t="shared" si="1412"/>
        <v>0</v>
      </c>
      <c r="AV594" s="222">
        <f t="shared" si="1413"/>
        <v>0</v>
      </c>
      <c r="AW594" s="222">
        <f t="shared" si="1414"/>
        <v>0</v>
      </c>
      <c r="AX594" s="222">
        <f t="shared" si="1415"/>
        <v>0</v>
      </c>
      <c r="AY594" s="222">
        <f t="shared" si="1416"/>
        <v>0</v>
      </c>
      <c r="AZ594" s="222">
        <f t="shared" si="1417"/>
        <v>0</v>
      </c>
      <c r="BA594" s="222">
        <f t="shared" si="1418"/>
        <v>0</v>
      </c>
      <c r="BB594" s="222">
        <f t="shared" si="1419"/>
        <v>0</v>
      </c>
      <c r="BC594" s="222">
        <f t="shared" si="1420"/>
        <v>0</v>
      </c>
      <c r="BD594" s="222">
        <f t="shared" si="1421"/>
        <v>0</v>
      </c>
      <c r="BE594" s="222">
        <f t="shared" si="1422"/>
        <v>0</v>
      </c>
      <c r="BF594" s="222">
        <f t="shared" si="1423"/>
        <v>0</v>
      </c>
      <c r="BG594" s="222">
        <f t="shared" si="1424"/>
        <v>0</v>
      </c>
      <c r="BH594" s="222">
        <f t="shared" si="1425"/>
        <v>0</v>
      </c>
      <c r="BI594" s="222">
        <f t="shared" si="1426"/>
        <v>0</v>
      </c>
      <c r="BJ594" s="222">
        <f t="shared" si="1427"/>
        <v>0</v>
      </c>
      <c r="BK594" s="222">
        <f t="shared" si="1428"/>
        <v>0</v>
      </c>
      <c r="BL594" s="222">
        <f t="shared" si="1429"/>
        <v>0</v>
      </c>
      <c r="BM594" s="222">
        <f t="shared" si="1430"/>
        <v>0</v>
      </c>
      <c r="BN594" s="222">
        <f t="shared" si="1431"/>
        <v>0</v>
      </c>
      <c r="BO594" s="222">
        <f t="shared" si="1432"/>
        <v>0</v>
      </c>
      <c r="BP594" s="222">
        <f t="shared" si="1433"/>
        <v>0</v>
      </c>
      <c r="BQ594" s="222">
        <f t="shared" si="1434"/>
        <v>0</v>
      </c>
      <c r="BR594" s="222">
        <f t="shared" si="1435"/>
        <v>0</v>
      </c>
      <c r="BS594" s="222">
        <f t="shared" si="1436"/>
        <v>0</v>
      </c>
      <c r="BT594" s="222">
        <f t="shared" si="1437"/>
        <v>0</v>
      </c>
      <c r="BU594" s="222">
        <f t="shared" si="1438"/>
        <v>0</v>
      </c>
      <c r="BV594" s="222">
        <f t="shared" si="1439"/>
        <v>0</v>
      </c>
      <c r="BW594" s="222">
        <f t="shared" si="1440"/>
        <v>0</v>
      </c>
      <c r="BX594" s="222">
        <f t="shared" si="1441"/>
        <v>0</v>
      </c>
      <c r="BY594" s="222">
        <f t="shared" si="1442"/>
        <v>0</v>
      </c>
      <c r="BZ594" s="222">
        <f t="shared" si="1443"/>
        <v>0</v>
      </c>
      <c r="CA594" s="222">
        <f t="shared" si="1444"/>
        <v>0</v>
      </c>
      <c r="CB594" s="222">
        <f t="shared" si="1445"/>
        <v>0</v>
      </c>
      <c r="CC594" s="222">
        <f t="shared" si="1446"/>
        <v>0</v>
      </c>
      <c r="CD594" s="222">
        <f t="shared" si="1447"/>
        <v>0</v>
      </c>
      <c r="CE594" s="222">
        <f t="shared" si="1448"/>
        <v>0</v>
      </c>
      <c r="CF594" s="222">
        <f t="shared" si="1449"/>
        <v>0</v>
      </c>
      <c r="CG594" s="222">
        <f t="shared" si="1450"/>
        <v>0</v>
      </c>
      <c r="CH594" s="222">
        <f t="shared" si="1451"/>
        <v>0</v>
      </c>
      <c r="CI594" s="222">
        <f t="shared" si="1452"/>
        <v>0</v>
      </c>
      <c r="CJ594" s="222">
        <f t="shared" si="1453"/>
        <v>0</v>
      </c>
      <c r="CK594" s="222">
        <f t="shared" si="1454"/>
        <v>0</v>
      </c>
      <c r="CL594" s="222">
        <f t="shared" si="1455"/>
        <v>0</v>
      </c>
      <c r="CM594" s="222">
        <f t="shared" si="1456"/>
        <v>0</v>
      </c>
      <c r="CN594" s="222">
        <f t="shared" si="1457"/>
        <v>0</v>
      </c>
      <c r="CO594" s="222">
        <f t="shared" si="1458"/>
        <v>0</v>
      </c>
      <c r="CP594" s="222">
        <f t="shared" si="1459"/>
        <v>0</v>
      </c>
      <c r="CQ594" s="222">
        <f t="shared" si="1460"/>
        <v>0</v>
      </c>
      <c r="CR594" s="222">
        <f t="shared" si="1461"/>
        <v>0</v>
      </c>
      <c r="CS594" s="222">
        <f t="shared" si="1462"/>
        <v>0</v>
      </c>
      <c r="CT594" s="222">
        <f t="shared" si="1463"/>
        <v>0</v>
      </c>
      <c r="CU594" s="222">
        <f t="shared" si="1464"/>
        <v>0</v>
      </c>
      <c r="CV594" s="222">
        <f t="shared" si="1465"/>
        <v>0</v>
      </c>
      <c r="CW594" s="222">
        <f t="shared" si="1466"/>
        <v>0</v>
      </c>
      <c r="CX594" s="222">
        <f t="shared" si="1467"/>
        <v>0</v>
      </c>
      <c r="CY594" s="222">
        <f t="shared" si="1468"/>
        <v>0</v>
      </c>
      <c r="CZ594" s="222">
        <f t="shared" si="1469"/>
        <v>0</v>
      </c>
      <c r="DA594" s="222">
        <f t="shared" si="1470"/>
        <v>0</v>
      </c>
      <c r="DB594" s="222">
        <f t="shared" si="1471"/>
        <v>0</v>
      </c>
      <c r="DC594" s="222">
        <f t="shared" si="1472"/>
        <v>0</v>
      </c>
      <c r="DD594" s="222">
        <f t="shared" si="1473"/>
        <v>0</v>
      </c>
      <c r="DE594" s="222">
        <f t="shared" si="1474"/>
        <v>0</v>
      </c>
      <c r="DF594" s="222">
        <f t="shared" si="1475"/>
        <v>0</v>
      </c>
      <c r="DG594" s="222">
        <f t="shared" si="1476"/>
        <v>0</v>
      </c>
      <c r="DH594" s="222">
        <f t="shared" si="1477"/>
        <v>0</v>
      </c>
      <c r="DI594" s="222">
        <f t="shared" si="1478"/>
        <v>0</v>
      </c>
      <c r="DJ594" s="222">
        <f t="shared" si="1479"/>
        <v>0</v>
      </c>
      <c r="DK594" s="222">
        <f t="shared" si="1480"/>
        <v>0</v>
      </c>
      <c r="DL594" s="222">
        <f t="shared" si="1481"/>
        <v>0</v>
      </c>
      <c r="DM594" s="222">
        <f t="shared" si="1482"/>
        <v>0</v>
      </c>
      <c r="DN594" s="222">
        <f t="shared" si="1483"/>
        <v>0</v>
      </c>
      <c r="DO594" s="222">
        <f t="shared" si="1484"/>
        <v>0</v>
      </c>
      <c r="DP594" s="222">
        <f t="shared" si="1485"/>
        <v>0</v>
      </c>
      <c r="DQ594" s="222">
        <f t="shared" si="1486"/>
        <v>0</v>
      </c>
      <c r="DR594" s="222">
        <f t="shared" si="1487"/>
        <v>0</v>
      </c>
      <c r="DS594" s="222">
        <f t="shared" si="1488"/>
        <v>0</v>
      </c>
      <c r="DT594" s="222">
        <f t="shared" si="1489"/>
        <v>0</v>
      </c>
      <c r="DU594" s="222">
        <f t="shared" si="1490"/>
        <v>0</v>
      </c>
      <c r="DV594" s="222">
        <f t="shared" si="1491"/>
        <v>0</v>
      </c>
      <c r="DW594" s="222">
        <f t="shared" si="1492"/>
        <v>0</v>
      </c>
      <c r="DX594" s="222">
        <f t="shared" si="1493"/>
        <v>0</v>
      </c>
      <c r="DY594" s="222">
        <f t="shared" si="1494"/>
        <v>0</v>
      </c>
      <c r="DZ594" s="222">
        <f t="shared" si="1495"/>
        <v>0</v>
      </c>
      <c r="EA594" s="222">
        <f t="shared" si="1496"/>
        <v>0</v>
      </c>
      <c r="EB594" s="222">
        <f t="shared" si="1497"/>
        <v>0</v>
      </c>
      <c r="EC594" s="222">
        <f t="shared" si="1498"/>
        <v>0</v>
      </c>
      <c r="ED594" s="222">
        <f t="shared" si="1499"/>
        <v>0</v>
      </c>
      <c r="EE594" s="222">
        <f t="shared" si="1500"/>
        <v>0</v>
      </c>
      <c r="EF594" s="222">
        <f t="shared" si="1501"/>
        <v>0</v>
      </c>
      <c r="EG594" s="222">
        <f t="shared" si="1502"/>
        <v>0</v>
      </c>
      <c r="EH594" s="222">
        <f t="shared" si="1503"/>
        <v>0</v>
      </c>
      <c r="EI594" s="222">
        <f t="shared" si="1504"/>
        <v>0</v>
      </c>
      <c r="EJ594" s="222">
        <f t="shared" si="1505"/>
        <v>0</v>
      </c>
      <c r="EK594" s="222">
        <f t="shared" si="1506"/>
        <v>0</v>
      </c>
      <c r="EL594" s="222">
        <f t="shared" si="1507"/>
        <v>0</v>
      </c>
      <c r="EM594" s="222">
        <f t="shared" si="1508"/>
        <v>0</v>
      </c>
      <c r="EN594" s="222">
        <f t="shared" si="1509"/>
        <v>0</v>
      </c>
      <c r="EO594" s="222">
        <f t="shared" si="1510"/>
        <v>0</v>
      </c>
      <c r="EP594" s="222">
        <f t="shared" si="1511"/>
        <v>0</v>
      </c>
      <c r="EQ594" s="222">
        <f t="shared" si="1512"/>
        <v>0</v>
      </c>
      <c r="ER594" s="222">
        <f t="shared" si="1513"/>
        <v>0</v>
      </c>
      <c r="ES594" s="222">
        <f t="shared" si="1514"/>
        <v>0</v>
      </c>
      <c r="ET594" s="222">
        <f t="shared" si="1515"/>
        <v>0</v>
      </c>
      <c r="EU594" s="222">
        <f t="shared" si="1516"/>
        <v>0</v>
      </c>
      <c r="EV594" s="222">
        <f t="shared" si="1517"/>
        <v>0</v>
      </c>
      <c r="EW594" s="222">
        <f t="shared" si="1518"/>
        <v>0</v>
      </c>
      <c r="EX594" s="222">
        <f t="shared" si="1519"/>
        <v>0</v>
      </c>
      <c r="EY594" s="222">
        <f t="shared" si="1520"/>
        <v>0</v>
      </c>
      <c r="EZ594" s="222">
        <f t="shared" si="1521"/>
        <v>0</v>
      </c>
      <c r="FA594" s="222">
        <f t="shared" si="1522"/>
        <v>0</v>
      </c>
      <c r="FB594" s="222">
        <f t="shared" si="1523"/>
        <v>0</v>
      </c>
      <c r="FC594" s="222">
        <f t="shared" si="1524"/>
        <v>0</v>
      </c>
      <c r="FD594" s="222">
        <f t="shared" si="1525"/>
        <v>0</v>
      </c>
      <c r="FE594" s="222">
        <f t="shared" si="1526"/>
        <v>0</v>
      </c>
      <c r="FF594" s="222">
        <f t="shared" si="1527"/>
        <v>0</v>
      </c>
      <c r="FG594" s="222">
        <f t="shared" si="1528"/>
        <v>0</v>
      </c>
      <c r="FH594" s="222">
        <f t="shared" si="1529"/>
        <v>0</v>
      </c>
      <c r="FI594" s="222">
        <f t="shared" si="1530"/>
        <v>0</v>
      </c>
      <c r="FJ594" s="222">
        <f t="shared" si="1531"/>
        <v>0</v>
      </c>
      <c r="FK594" s="222">
        <f t="shared" si="1532"/>
        <v>0</v>
      </c>
      <c r="FL594" s="222">
        <f t="shared" si="1533"/>
        <v>0</v>
      </c>
      <c r="FM594" s="222">
        <f t="shared" si="1534"/>
        <v>0</v>
      </c>
      <c r="FN594" s="222">
        <f t="shared" si="1535"/>
        <v>0</v>
      </c>
      <c r="FO594" s="222">
        <f t="shared" si="1536"/>
        <v>0</v>
      </c>
      <c r="FP594" s="222">
        <f t="shared" si="1537"/>
        <v>0</v>
      </c>
      <c r="FQ594" s="222">
        <f t="shared" si="1538"/>
        <v>0</v>
      </c>
      <c r="FR594" s="222">
        <f t="shared" si="1539"/>
        <v>0</v>
      </c>
      <c r="FS594" s="222">
        <f t="shared" si="1540"/>
        <v>0</v>
      </c>
      <c r="FT594" s="222">
        <f t="shared" si="1541"/>
        <v>0</v>
      </c>
      <c r="FU594" s="222">
        <f t="shared" si="1542"/>
        <v>0</v>
      </c>
      <c r="FV594" s="222">
        <f t="shared" si="1543"/>
        <v>0</v>
      </c>
      <c r="FW594" s="222">
        <f t="shared" si="1544"/>
        <v>0</v>
      </c>
      <c r="FX594" s="222">
        <f t="shared" si="1545"/>
        <v>0</v>
      </c>
      <c r="FY594" s="222">
        <f t="shared" si="1546"/>
        <v>0</v>
      </c>
      <c r="FZ594" s="222">
        <f t="shared" si="1547"/>
        <v>0</v>
      </c>
      <c r="GA594" s="222">
        <f t="shared" si="1548"/>
        <v>0</v>
      </c>
      <c r="GB594" s="222">
        <f t="shared" si="1549"/>
        <v>0</v>
      </c>
      <c r="GC594" s="222">
        <f t="shared" si="1550"/>
        <v>0</v>
      </c>
      <c r="GD594" s="222">
        <f t="shared" si="1551"/>
        <v>0</v>
      </c>
      <c r="GE594" s="222">
        <f t="shared" si="1552"/>
        <v>0</v>
      </c>
      <c r="GF594" s="222">
        <f t="shared" si="1553"/>
        <v>0</v>
      </c>
      <c r="GG594" s="222">
        <f t="shared" si="1554"/>
        <v>0</v>
      </c>
      <c r="GH594" s="222">
        <f t="shared" si="1555"/>
        <v>0</v>
      </c>
      <c r="GI594" s="222">
        <f t="shared" si="1556"/>
        <v>0</v>
      </c>
      <c r="GJ594" s="222">
        <f t="shared" si="1557"/>
        <v>0</v>
      </c>
      <c r="GK594" s="222">
        <f t="shared" si="1558"/>
        <v>0</v>
      </c>
      <c r="GL594" s="222">
        <f t="shared" si="1559"/>
        <v>0</v>
      </c>
      <c r="GM594" s="222">
        <f t="shared" si="1560"/>
        <v>0</v>
      </c>
      <c r="GN594" s="222">
        <f t="shared" si="1561"/>
        <v>0</v>
      </c>
      <c r="GO594" s="222">
        <f t="shared" si="1562"/>
        <v>0</v>
      </c>
      <c r="GP594" s="222">
        <f t="shared" si="1563"/>
        <v>0</v>
      </c>
      <c r="GQ594" s="222">
        <f t="shared" si="1564"/>
        <v>0</v>
      </c>
      <c r="GR594" s="222">
        <f t="shared" si="1565"/>
        <v>0</v>
      </c>
      <c r="GS594" s="222">
        <f t="shared" si="1566"/>
        <v>0</v>
      </c>
      <c r="GT594" s="222">
        <f t="shared" si="1567"/>
        <v>0</v>
      </c>
      <c r="GU594" s="222">
        <f t="shared" si="1568"/>
        <v>0</v>
      </c>
      <c r="GV594" s="222">
        <f t="shared" si="1569"/>
        <v>0</v>
      </c>
      <c r="GW594" s="222">
        <f t="shared" si="1570"/>
        <v>0</v>
      </c>
      <c r="GX594" s="222">
        <f t="shared" si="1571"/>
        <v>0</v>
      </c>
      <c r="GY594" s="222">
        <f t="shared" si="1572"/>
        <v>0</v>
      </c>
      <c r="GZ594" s="222">
        <f t="shared" si="1573"/>
        <v>0</v>
      </c>
      <c r="HA594" s="222">
        <f t="shared" si="1574"/>
        <v>0</v>
      </c>
      <c r="HB594" s="222">
        <f t="shared" si="1575"/>
        <v>0</v>
      </c>
      <c r="HC594" s="222">
        <f t="shared" si="1576"/>
        <v>0</v>
      </c>
      <c r="HD594" s="222">
        <f t="shared" si="1577"/>
        <v>0</v>
      </c>
      <c r="HE594" s="222">
        <f t="shared" si="1578"/>
        <v>0</v>
      </c>
      <c r="HF594" s="222">
        <f t="shared" si="1579"/>
        <v>0</v>
      </c>
      <c r="HG594" s="222">
        <f t="shared" si="1580"/>
        <v>0</v>
      </c>
      <c r="HH594" s="222">
        <f t="shared" si="1581"/>
        <v>0</v>
      </c>
      <c r="HI594" s="222">
        <f t="shared" si="1582"/>
        <v>0</v>
      </c>
      <c r="HJ594" s="222">
        <f t="shared" si="1583"/>
        <v>0</v>
      </c>
      <c r="HK594" s="222">
        <f t="shared" si="1584"/>
        <v>0</v>
      </c>
      <c r="HL594" s="222">
        <f t="shared" si="1585"/>
        <v>0</v>
      </c>
      <c r="HM594" s="222">
        <f t="shared" si="1586"/>
        <v>0</v>
      </c>
      <c r="HN594" s="222">
        <f t="shared" si="1587"/>
        <v>0</v>
      </c>
      <c r="HO594" s="222">
        <f t="shared" si="1588"/>
        <v>0</v>
      </c>
      <c r="HP594" s="222">
        <f t="shared" si="1589"/>
        <v>0</v>
      </c>
      <c r="HQ594" s="222">
        <f t="shared" si="1590"/>
        <v>0</v>
      </c>
      <c r="HR594" s="222">
        <f t="shared" si="1591"/>
        <v>0</v>
      </c>
      <c r="HS594" s="222">
        <f t="shared" si="1592"/>
        <v>0</v>
      </c>
      <c r="HT594" s="222">
        <f t="shared" si="1593"/>
        <v>0</v>
      </c>
      <c r="HU594" s="222">
        <f t="shared" si="1594"/>
        <v>0</v>
      </c>
      <c r="HV594" s="222">
        <f t="shared" si="1595"/>
        <v>0</v>
      </c>
      <c r="HW594" s="222">
        <f t="shared" si="1596"/>
        <v>0</v>
      </c>
      <c r="HX594" s="222">
        <f t="shared" si="1597"/>
        <v>0</v>
      </c>
      <c r="HY594" s="222">
        <f t="shared" si="1598"/>
        <v>0</v>
      </c>
      <c r="HZ594" s="222">
        <f t="shared" si="1599"/>
        <v>0</v>
      </c>
      <c r="IA594" s="222">
        <f t="shared" si="1600"/>
        <v>0</v>
      </c>
      <c r="IB594" s="222">
        <f t="shared" si="1601"/>
        <v>0</v>
      </c>
      <c r="IC594" s="222">
        <f t="shared" si="1602"/>
        <v>0</v>
      </c>
      <c r="ID594" s="222">
        <f t="shared" si="1603"/>
        <v>0</v>
      </c>
      <c r="IE594" s="222">
        <f t="shared" si="1604"/>
        <v>0</v>
      </c>
      <c r="IF594" s="222">
        <f t="shared" si="1605"/>
        <v>0</v>
      </c>
      <c r="IG594" s="222">
        <f t="shared" si="1606"/>
        <v>0</v>
      </c>
      <c r="IH594" s="222">
        <f t="shared" si="1607"/>
        <v>0</v>
      </c>
      <c r="II594" s="222">
        <f t="shared" si="1608"/>
        <v>0</v>
      </c>
      <c r="IJ594" s="222">
        <f t="shared" si="1609"/>
        <v>0</v>
      </c>
      <c r="IK594" s="222">
        <f t="shared" si="1610"/>
        <v>0</v>
      </c>
      <c r="IL594" s="222">
        <f t="shared" si="1611"/>
        <v>0</v>
      </c>
      <c r="IM594" s="222">
        <f t="shared" si="1612"/>
        <v>0</v>
      </c>
      <c r="IN594" s="222">
        <f t="shared" si="1613"/>
        <v>0</v>
      </c>
      <c r="IO594" s="222">
        <f t="shared" si="1614"/>
        <v>0</v>
      </c>
      <c r="IP594" s="222">
        <f t="shared" si="1615"/>
        <v>0</v>
      </c>
      <c r="IQ594" s="222">
        <f t="shared" si="1616"/>
        <v>0</v>
      </c>
      <c r="IR594" s="222">
        <f t="shared" si="1617"/>
        <v>0</v>
      </c>
      <c r="IS594" s="222">
        <f t="shared" si="1618"/>
        <v>0</v>
      </c>
      <c r="IT594" s="222">
        <f t="shared" si="1619"/>
        <v>0</v>
      </c>
      <c r="IU594" s="222">
        <f t="shared" si="1620"/>
        <v>0</v>
      </c>
      <c r="IV594" s="222">
        <f t="shared" si="1621"/>
        <v>0</v>
      </c>
      <c r="IW594" s="222">
        <f t="shared" si="1622"/>
        <v>0</v>
      </c>
      <c r="IX594" s="222">
        <f t="shared" si="1623"/>
        <v>0</v>
      </c>
      <c r="IY594" s="222">
        <f t="shared" si="1624"/>
        <v>0</v>
      </c>
      <c r="IZ594" s="222">
        <f t="shared" si="1625"/>
        <v>0</v>
      </c>
      <c r="JA594" s="222">
        <f t="shared" si="1626"/>
        <v>0</v>
      </c>
      <c r="JB594" s="222">
        <f t="shared" si="1627"/>
        <v>0</v>
      </c>
    </row>
    <row r="595" spans="2:262">
      <c r="B595" s="230">
        <v>234</v>
      </c>
      <c r="C595" s="229">
        <f t="shared" si="1628"/>
        <v>4.5703124999999884E-3</v>
      </c>
      <c r="D595" s="226">
        <f t="shared" ca="1" si="1371"/>
        <v>17.999999999963176</v>
      </c>
      <c r="E595" s="225">
        <f ca="1">IF361</f>
        <v>-3.6824928333207062E-11</v>
      </c>
      <c r="F595" s="224">
        <v>234</v>
      </c>
      <c r="G595" s="222">
        <f t="shared" si="1372"/>
        <v>0</v>
      </c>
      <c r="H595" s="222">
        <f t="shared" si="1373"/>
        <v>0</v>
      </c>
      <c r="I595" s="222">
        <f t="shared" si="1374"/>
        <v>0</v>
      </c>
      <c r="J595" s="222">
        <f t="shared" si="1375"/>
        <v>0</v>
      </c>
      <c r="K595" s="222">
        <f t="shared" si="1376"/>
        <v>0</v>
      </c>
      <c r="L595" s="222">
        <f t="shared" si="1377"/>
        <v>0</v>
      </c>
      <c r="M595" s="222">
        <f t="shared" si="1378"/>
        <v>0</v>
      </c>
      <c r="N595" s="222">
        <f t="shared" si="1379"/>
        <v>0</v>
      </c>
      <c r="O595" s="222">
        <f t="shared" si="1380"/>
        <v>0</v>
      </c>
      <c r="P595" s="222">
        <f t="shared" si="1381"/>
        <v>0</v>
      </c>
      <c r="Q595" s="222">
        <f t="shared" si="1382"/>
        <v>0</v>
      </c>
      <c r="R595" s="222">
        <f t="shared" si="1383"/>
        <v>0</v>
      </c>
      <c r="S595" s="222">
        <f t="shared" si="1384"/>
        <v>0</v>
      </c>
      <c r="T595" s="222">
        <f t="shared" si="1385"/>
        <v>0</v>
      </c>
      <c r="U595" s="222">
        <f t="shared" si="1386"/>
        <v>0</v>
      </c>
      <c r="V595" s="222">
        <f t="shared" si="1387"/>
        <v>0</v>
      </c>
      <c r="W595" s="222">
        <f t="shared" si="1388"/>
        <v>0</v>
      </c>
      <c r="X595" s="222">
        <f t="shared" si="1389"/>
        <v>0</v>
      </c>
      <c r="Y595" s="222">
        <f t="shared" si="1390"/>
        <v>0</v>
      </c>
      <c r="Z595" s="222">
        <f t="shared" si="1391"/>
        <v>0</v>
      </c>
      <c r="AA595" s="222">
        <f t="shared" si="1392"/>
        <v>0</v>
      </c>
      <c r="AB595" s="222">
        <f t="shared" si="1393"/>
        <v>0</v>
      </c>
      <c r="AC595" s="222">
        <f t="shared" si="1394"/>
        <v>0</v>
      </c>
      <c r="AD595" s="222">
        <f t="shared" si="1395"/>
        <v>0</v>
      </c>
      <c r="AE595" s="222">
        <f t="shared" si="1396"/>
        <v>0</v>
      </c>
      <c r="AF595" s="222">
        <f t="shared" si="1397"/>
        <v>0</v>
      </c>
      <c r="AG595" s="222">
        <f t="shared" si="1398"/>
        <v>0</v>
      </c>
      <c r="AH595" s="222">
        <f t="shared" si="1399"/>
        <v>0</v>
      </c>
      <c r="AI595" s="222">
        <f t="shared" si="1400"/>
        <v>0</v>
      </c>
      <c r="AJ595" s="222">
        <f t="shared" si="1401"/>
        <v>0</v>
      </c>
      <c r="AK595" s="222">
        <f t="shared" si="1402"/>
        <v>0</v>
      </c>
      <c r="AL595" s="222">
        <f t="shared" si="1403"/>
        <v>0</v>
      </c>
      <c r="AM595" s="222">
        <f t="shared" si="1404"/>
        <v>0</v>
      </c>
      <c r="AN595" s="222">
        <f t="shared" si="1405"/>
        <v>0</v>
      </c>
      <c r="AO595" s="222">
        <f t="shared" si="1406"/>
        <v>0</v>
      </c>
      <c r="AP595" s="222">
        <f t="shared" si="1407"/>
        <v>0</v>
      </c>
      <c r="AQ595" s="222">
        <f t="shared" si="1408"/>
        <v>0</v>
      </c>
      <c r="AR595" s="222">
        <f t="shared" si="1409"/>
        <v>0</v>
      </c>
      <c r="AS595" s="222">
        <f t="shared" si="1410"/>
        <v>0</v>
      </c>
      <c r="AT595" s="222">
        <f t="shared" si="1411"/>
        <v>0</v>
      </c>
      <c r="AU595" s="222">
        <f t="shared" si="1412"/>
        <v>0</v>
      </c>
      <c r="AV595" s="222">
        <f t="shared" si="1413"/>
        <v>0</v>
      </c>
      <c r="AW595" s="222">
        <f t="shared" si="1414"/>
        <v>0</v>
      </c>
      <c r="AX595" s="222">
        <f t="shared" si="1415"/>
        <v>0</v>
      </c>
      <c r="AY595" s="222">
        <f t="shared" si="1416"/>
        <v>0</v>
      </c>
      <c r="AZ595" s="222">
        <f t="shared" si="1417"/>
        <v>0</v>
      </c>
      <c r="BA595" s="222">
        <f t="shared" si="1418"/>
        <v>0</v>
      </c>
      <c r="BB595" s="222">
        <f t="shared" si="1419"/>
        <v>0</v>
      </c>
      <c r="BC595" s="222">
        <f t="shared" si="1420"/>
        <v>0</v>
      </c>
      <c r="BD595" s="222">
        <f t="shared" si="1421"/>
        <v>0</v>
      </c>
      <c r="BE595" s="222">
        <f t="shared" si="1422"/>
        <v>0</v>
      </c>
      <c r="BF595" s="222">
        <f t="shared" si="1423"/>
        <v>0</v>
      </c>
      <c r="BG595" s="222">
        <f t="shared" si="1424"/>
        <v>0</v>
      </c>
      <c r="BH595" s="222">
        <f t="shared" si="1425"/>
        <v>0</v>
      </c>
      <c r="BI595" s="222">
        <f t="shared" si="1426"/>
        <v>0</v>
      </c>
      <c r="BJ595" s="222">
        <f t="shared" si="1427"/>
        <v>0</v>
      </c>
      <c r="BK595" s="222">
        <f t="shared" si="1428"/>
        <v>0</v>
      </c>
      <c r="BL595" s="222">
        <f t="shared" si="1429"/>
        <v>0</v>
      </c>
      <c r="BM595" s="222">
        <f t="shared" si="1430"/>
        <v>0</v>
      </c>
      <c r="BN595" s="222">
        <f t="shared" si="1431"/>
        <v>0</v>
      </c>
      <c r="BO595" s="222">
        <f t="shared" si="1432"/>
        <v>0</v>
      </c>
      <c r="BP595" s="222">
        <f t="shared" si="1433"/>
        <v>0</v>
      </c>
      <c r="BQ595" s="222">
        <f t="shared" si="1434"/>
        <v>0</v>
      </c>
      <c r="BR595" s="222">
        <f t="shared" si="1435"/>
        <v>0</v>
      </c>
      <c r="BS595" s="222">
        <f t="shared" si="1436"/>
        <v>0</v>
      </c>
      <c r="BT595" s="222">
        <f t="shared" si="1437"/>
        <v>0</v>
      </c>
      <c r="BU595" s="222">
        <f t="shared" si="1438"/>
        <v>0</v>
      </c>
      <c r="BV595" s="222">
        <f t="shared" si="1439"/>
        <v>0</v>
      </c>
      <c r="BW595" s="222">
        <f t="shared" si="1440"/>
        <v>0</v>
      </c>
      <c r="BX595" s="222">
        <f t="shared" si="1441"/>
        <v>0</v>
      </c>
      <c r="BY595" s="222">
        <f t="shared" si="1442"/>
        <v>0</v>
      </c>
      <c r="BZ595" s="222">
        <f t="shared" si="1443"/>
        <v>0</v>
      </c>
      <c r="CA595" s="222">
        <f t="shared" si="1444"/>
        <v>0</v>
      </c>
      <c r="CB595" s="222">
        <f t="shared" si="1445"/>
        <v>0</v>
      </c>
      <c r="CC595" s="222">
        <f t="shared" si="1446"/>
        <v>0</v>
      </c>
      <c r="CD595" s="222">
        <f t="shared" si="1447"/>
        <v>0</v>
      </c>
      <c r="CE595" s="222">
        <f t="shared" si="1448"/>
        <v>0</v>
      </c>
      <c r="CF595" s="222">
        <f t="shared" si="1449"/>
        <v>0</v>
      </c>
      <c r="CG595" s="222">
        <f t="shared" si="1450"/>
        <v>0</v>
      </c>
      <c r="CH595" s="222">
        <f t="shared" si="1451"/>
        <v>0</v>
      </c>
      <c r="CI595" s="222">
        <f t="shared" si="1452"/>
        <v>0</v>
      </c>
      <c r="CJ595" s="222">
        <f t="shared" si="1453"/>
        <v>0</v>
      </c>
      <c r="CK595" s="222">
        <f t="shared" si="1454"/>
        <v>0</v>
      </c>
      <c r="CL595" s="222">
        <f t="shared" si="1455"/>
        <v>0</v>
      </c>
      <c r="CM595" s="222">
        <f t="shared" si="1456"/>
        <v>0</v>
      </c>
      <c r="CN595" s="222">
        <f t="shared" si="1457"/>
        <v>0</v>
      </c>
      <c r="CO595" s="222">
        <f t="shared" si="1458"/>
        <v>0</v>
      </c>
      <c r="CP595" s="222">
        <f t="shared" si="1459"/>
        <v>0</v>
      </c>
      <c r="CQ595" s="222">
        <f t="shared" si="1460"/>
        <v>0</v>
      </c>
      <c r="CR595" s="222">
        <f t="shared" si="1461"/>
        <v>0</v>
      </c>
      <c r="CS595" s="222">
        <f t="shared" si="1462"/>
        <v>0</v>
      </c>
      <c r="CT595" s="222">
        <f t="shared" si="1463"/>
        <v>0</v>
      </c>
      <c r="CU595" s="222">
        <f t="shared" si="1464"/>
        <v>0</v>
      </c>
      <c r="CV595" s="222">
        <f t="shared" si="1465"/>
        <v>0</v>
      </c>
      <c r="CW595" s="222">
        <f t="shared" si="1466"/>
        <v>0</v>
      </c>
      <c r="CX595" s="222">
        <f t="shared" si="1467"/>
        <v>0</v>
      </c>
      <c r="CY595" s="222">
        <f t="shared" si="1468"/>
        <v>0</v>
      </c>
      <c r="CZ595" s="222">
        <f t="shared" si="1469"/>
        <v>0</v>
      </c>
      <c r="DA595" s="222">
        <f t="shared" si="1470"/>
        <v>0</v>
      </c>
      <c r="DB595" s="222">
        <f t="shared" si="1471"/>
        <v>0</v>
      </c>
      <c r="DC595" s="222">
        <f t="shared" si="1472"/>
        <v>0</v>
      </c>
      <c r="DD595" s="222">
        <f t="shared" si="1473"/>
        <v>0</v>
      </c>
      <c r="DE595" s="222">
        <f t="shared" si="1474"/>
        <v>0</v>
      </c>
      <c r="DF595" s="222">
        <f t="shared" si="1475"/>
        <v>0</v>
      </c>
      <c r="DG595" s="222">
        <f t="shared" si="1476"/>
        <v>0</v>
      </c>
      <c r="DH595" s="222">
        <f t="shared" si="1477"/>
        <v>0</v>
      </c>
      <c r="DI595" s="222">
        <f t="shared" si="1478"/>
        <v>0</v>
      </c>
      <c r="DJ595" s="222">
        <f t="shared" si="1479"/>
        <v>0</v>
      </c>
      <c r="DK595" s="222">
        <f t="shared" si="1480"/>
        <v>0</v>
      </c>
      <c r="DL595" s="222">
        <f t="shared" si="1481"/>
        <v>0</v>
      </c>
      <c r="DM595" s="222">
        <f t="shared" si="1482"/>
        <v>0</v>
      </c>
      <c r="DN595" s="222">
        <f t="shared" si="1483"/>
        <v>0</v>
      </c>
      <c r="DO595" s="222">
        <f t="shared" si="1484"/>
        <v>0</v>
      </c>
      <c r="DP595" s="222">
        <f t="shared" si="1485"/>
        <v>0</v>
      </c>
      <c r="DQ595" s="222">
        <f t="shared" si="1486"/>
        <v>0</v>
      </c>
      <c r="DR595" s="222">
        <f t="shared" si="1487"/>
        <v>0</v>
      </c>
      <c r="DS595" s="222">
        <f t="shared" si="1488"/>
        <v>0</v>
      </c>
      <c r="DT595" s="222">
        <f t="shared" si="1489"/>
        <v>0</v>
      </c>
      <c r="DU595" s="222">
        <f t="shared" si="1490"/>
        <v>0</v>
      </c>
      <c r="DV595" s="222">
        <f t="shared" si="1491"/>
        <v>0</v>
      </c>
      <c r="DW595" s="222">
        <f t="shared" si="1492"/>
        <v>0</v>
      </c>
      <c r="DX595" s="222">
        <f t="shared" si="1493"/>
        <v>0</v>
      </c>
      <c r="DY595" s="222">
        <f t="shared" si="1494"/>
        <v>0</v>
      </c>
      <c r="DZ595" s="222">
        <f t="shared" si="1495"/>
        <v>0</v>
      </c>
      <c r="EA595" s="222">
        <f t="shared" si="1496"/>
        <v>0</v>
      </c>
      <c r="EB595" s="222">
        <f t="shared" si="1497"/>
        <v>0</v>
      </c>
      <c r="EC595" s="222">
        <f t="shared" si="1498"/>
        <v>0</v>
      </c>
      <c r="ED595" s="222">
        <f t="shared" si="1499"/>
        <v>0</v>
      </c>
      <c r="EE595" s="222">
        <f t="shared" si="1500"/>
        <v>0</v>
      </c>
      <c r="EF595" s="222">
        <f t="shared" si="1501"/>
        <v>0</v>
      </c>
      <c r="EG595" s="222">
        <f t="shared" si="1502"/>
        <v>0</v>
      </c>
      <c r="EH595" s="222">
        <f t="shared" si="1503"/>
        <v>0</v>
      </c>
      <c r="EI595" s="222">
        <f t="shared" si="1504"/>
        <v>0</v>
      </c>
      <c r="EJ595" s="222">
        <f t="shared" si="1505"/>
        <v>0</v>
      </c>
      <c r="EK595" s="222">
        <f t="shared" si="1506"/>
        <v>0</v>
      </c>
      <c r="EL595" s="222">
        <f t="shared" si="1507"/>
        <v>0</v>
      </c>
      <c r="EM595" s="222">
        <f t="shared" si="1508"/>
        <v>0</v>
      </c>
      <c r="EN595" s="222">
        <f t="shared" si="1509"/>
        <v>0</v>
      </c>
      <c r="EO595" s="222">
        <f t="shared" si="1510"/>
        <v>0</v>
      </c>
      <c r="EP595" s="222">
        <f t="shared" si="1511"/>
        <v>0</v>
      </c>
      <c r="EQ595" s="222">
        <f t="shared" si="1512"/>
        <v>0</v>
      </c>
      <c r="ER595" s="222">
        <f t="shared" si="1513"/>
        <v>0</v>
      </c>
      <c r="ES595" s="222">
        <f t="shared" si="1514"/>
        <v>0</v>
      </c>
      <c r="ET595" s="222">
        <f t="shared" si="1515"/>
        <v>0</v>
      </c>
      <c r="EU595" s="222">
        <f t="shared" si="1516"/>
        <v>0</v>
      </c>
      <c r="EV595" s="222">
        <f t="shared" si="1517"/>
        <v>0</v>
      </c>
      <c r="EW595" s="222">
        <f t="shared" si="1518"/>
        <v>0</v>
      </c>
      <c r="EX595" s="222">
        <f t="shared" si="1519"/>
        <v>0</v>
      </c>
      <c r="EY595" s="222">
        <f t="shared" si="1520"/>
        <v>0</v>
      </c>
      <c r="EZ595" s="222">
        <f t="shared" si="1521"/>
        <v>0</v>
      </c>
      <c r="FA595" s="222">
        <f t="shared" si="1522"/>
        <v>0</v>
      </c>
      <c r="FB595" s="222">
        <f t="shared" si="1523"/>
        <v>0</v>
      </c>
      <c r="FC595" s="222">
        <f t="shared" si="1524"/>
        <v>0</v>
      </c>
      <c r="FD595" s="222">
        <f t="shared" si="1525"/>
        <v>0</v>
      </c>
      <c r="FE595" s="222">
        <f t="shared" si="1526"/>
        <v>0</v>
      </c>
      <c r="FF595" s="222">
        <f t="shared" si="1527"/>
        <v>0</v>
      </c>
      <c r="FG595" s="222">
        <f t="shared" si="1528"/>
        <v>0</v>
      </c>
      <c r="FH595" s="222">
        <f t="shared" si="1529"/>
        <v>0</v>
      </c>
      <c r="FI595" s="222">
        <f t="shared" si="1530"/>
        <v>0</v>
      </c>
      <c r="FJ595" s="222">
        <f t="shared" si="1531"/>
        <v>0</v>
      </c>
      <c r="FK595" s="222">
        <f t="shared" si="1532"/>
        <v>0</v>
      </c>
      <c r="FL595" s="222">
        <f t="shared" si="1533"/>
        <v>0</v>
      </c>
      <c r="FM595" s="222">
        <f t="shared" si="1534"/>
        <v>0</v>
      </c>
      <c r="FN595" s="222">
        <f t="shared" si="1535"/>
        <v>0</v>
      </c>
      <c r="FO595" s="222">
        <f t="shared" si="1536"/>
        <v>0</v>
      </c>
      <c r="FP595" s="222">
        <f t="shared" si="1537"/>
        <v>0</v>
      </c>
      <c r="FQ595" s="222">
        <f t="shared" si="1538"/>
        <v>0</v>
      </c>
      <c r="FR595" s="222">
        <f t="shared" si="1539"/>
        <v>0</v>
      </c>
      <c r="FS595" s="222">
        <f t="shared" si="1540"/>
        <v>0</v>
      </c>
      <c r="FT595" s="222">
        <f t="shared" si="1541"/>
        <v>0</v>
      </c>
      <c r="FU595" s="222">
        <f t="shared" si="1542"/>
        <v>0</v>
      </c>
      <c r="FV595" s="222">
        <f t="shared" si="1543"/>
        <v>0</v>
      </c>
      <c r="FW595" s="222">
        <f t="shared" si="1544"/>
        <v>0</v>
      </c>
      <c r="FX595" s="222">
        <f t="shared" si="1545"/>
        <v>0</v>
      </c>
      <c r="FY595" s="222">
        <f t="shared" si="1546"/>
        <v>0</v>
      </c>
      <c r="FZ595" s="222">
        <f t="shared" si="1547"/>
        <v>0</v>
      </c>
      <c r="GA595" s="222">
        <f t="shared" si="1548"/>
        <v>0</v>
      </c>
      <c r="GB595" s="222">
        <f t="shared" si="1549"/>
        <v>0</v>
      </c>
      <c r="GC595" s="222">
        <f t="shared" si="1550"/>
        <v>0</v>
      </c>
      <c r="GD595" s="222">
        <f t="shared" si="1551"/>
        <v>0</v>
      </c>
      <c r="GE595" s="222">
        <f t="shared" si="1552"/>
        <v>0</v>
      </c>
      <c r="GF595" s="222">
        <f t="shared" si="1553"/>
        <v>0</v>
      </c>
      <c r="GG595" s="222">
        <f t="shared" si="1554"/>
        <v>0</v>
      </c>
      <c r="GH595" s="222">
        <f t="shared" si="1555"/>
        <v>0</v>
      </c>
      <c r="GI595" s="222">
        <f t="shared" si="1556"/>
        <v>0</v>
      </c>
      <c r="GJ595" s="222">
        <f t="shared" si="1557"/>
        <v>0</v>
      </c>
      <c r="GK595" s="222">
        <f t="shared" si="1558"/>
        <v>0</v>
      </c>
      <c r="GL595" s="222">
        <f t="shared" si="1559"/>
        <v>0</v>
      </c>
      <c r="GM595" s="222">
        <f t="shared" si="1560"/>
        <v>0</v>
      </c>
      <c r="GN595" s="222">
        <f t="shared" si="1561"/>
        <v>0</v>
      </c>
      <c r="GO595" s="222">
        <f t="shared" si="1562"/>
        <v>0</v>
      </c>
      <c r="GP595" s="222">
        <f t="shared" si="1563"/>
        <v>0</v>
      </c>
      <c r="GQ595" s="222">
        <f t="shared" si="1564"/>
        <v>0</v>
      </c>
      <c r="GR595" s="222">
        <f t="shared" si="1565"/>
        <v>0</v>
      </c>
      <c r="GS595" s="222">
        <f t="shared" si="1566"/>
        <v>0</v>
      </c>
      <c r="GT595" s="222">
        <f t="shared" si="1567"/>
        <v>0</v>
      </c>
      <c r="GU595" s="222">
        <f t="shared" si="1568"/>
        <v>0</v>
      </c>
      <c r="GV595" s="222">
        <f t="shared" si="1569"/>
        <v>0</v>
      </c>
      <c r="GW595" s="222">
        <f t="shared" si="1570"/>
        <v>0</v>
      </c>
      <c r="GX595" s="222">
        <f t="shared" si="1571"/>
        <v>0</v>
      </c>
      <c r="GY595" s="222">
        <f t="shared" si="1572"/>
        <v>0</v>
      </c>
      <c r="GZ595" s="222">
        <f t="shared" si="1573"/>
        <v>0</v>
      </c>
      <c r="HA595" s="222">
        <f t="shared" si="1574"/>
        <v>0</v>
      </c>
      <c r="HB595" s="222">
        <f t="shared" si="1575"/>
        <v>0</v>
      </c>
      <c r="HC595" s="222">
        <f t="shared" si="1576"/>
        <v>0</v>
      </c>
      <c r="HD595" s="222">
        <f t="shared" si="1577"/>
        <v>0</v>
      </c>
      <c r="HE595" s="222">
        <f t="shared" si="1578"/>
        <v>0</v>
      </c>
      <c r="HF595" s="222">
        <f t="shared" si="1579"/>
        <v>0</v>
      </c>
      <c r="HG595" s="222">
        <f t="shared" si="1580"/>
        <v>0</v>
      </c>
      <c r="HH595" s="222">
        <f t="shared" si="1581"/>
        <v>0</v>
      </c>
      <c r="HI595" s="222">
        <f t="shared" si="1582"/>
        <v>0</v>
      </c>
      <c r="HJ595" s="222">
        <f t="shared" si="1583"/>
        <v>0</v>
      </c>
      <c r="HK595" s="222">
        <f t="shared" si="1584"/>
        <v>0</v>
      </c>
      <c r="HL595" s="222">
        <f t="shared" si="1585"/>
        <v>0</v>
      </c>
      <c r="HM595" s="222">
        <f t="shared" si="1586"/>
        <v>0</v>
      </c>
      <c r="HN595" s="222">
        <f t="shared" si="1587"/>
        <v>0</v>
      </c>
      <c r="HO595" s="222">
        <f t="shared" si="1588"/>
        <v>0</v>
      </c>
      <c r="HP595" s="222">
        <f t="shared" si="1589"/>
        <v>0</v>
      </c>
      <c r="HQ595" s="222">
        <f t="shared" si="1590"/>
        <v>0</v>
      </c>
      <c r="HR595" s="222">
        <f t="shared" si="1591"/>
        <v>0</v>
      </c>
      <c r="HS595" s="222">
        <f t="shared" si="1592"/>
        <v>0</v>
      </c>
      <c r="HT595" s="222">
        <f t="shared" si="1593"/>
        <v>0</v>
      </c>
      <c r="HU595" s="222">
        <f t="shared" si="1594"/>
        <v>0</v>
      </c>
      <c r="HV595" s="222">
        <f t="shared" si="1595"/>
        <v>0</v>
      </c>
      <c r="HW595" s="222">
        <f t="shared" si="1596"/>
        <v>0</v>
      </c>
      <c r="HX595" s="222">
        <f t="shared" si="1597"/>
        <v>0</v>
      </c>
      <c r="HY595" s="222">
        <f t="shared" si="1598"/>
        <v>0</v>
      </c>
      <c r="HZ595" s="222">
        <f t="shared" si="1599"/>
        <v>0</v>
      </c>
      <c r="IA595" s="222">
        <f t="shared" si="1600"/>
        <v>0</v>
      </c>
      <c r="IB595" s="222">
        <f t="shared" si="1601"/>
        <v>0</v>
      </c>
      <c r="IC595" s="222">
        <f t="shared" si="1602"/>
        <v>0</v>
      </c>
      <c r="ID595" s="222">
        <f t="shared" si="1603"/>
        <v>0</v>
      </c>
      <c r="IE595" s="222">
        <f t="shared" si="1604"/>
        <v>0</v>
      </c>
      <c r="IF595" s="222">
        <f t="shared" si="1605"/>
        <v>0</v>
      </c>
      <c r="IG595" s="222">
        <f t="shared" si="1606"/>
        <v>0</v>
      </c>
      <c r="IH595" s="222">
        <f t="shared" si="1607"/>
        <v>0</v>
      </c>
      <c r="II595" s="222">
        <f t="shared" si="1608"/>
        <v>0</v>
      </c>
      <c r="IJ595" s="222">
        <f t="shared" si="1609"/>
        <v>0</v>
      </c>
      <c r="IK595" s="222">
        <f t="shared" si="1610"/>
        <v>0</v>
      </c>
      <c r="IL595" s="222">
        <f t="shared" si="1611"/>
        <v>0</v>
      </c>
      <c r="IM595" s="222">
        <f t="shared" si="1612"/>
        <v>0</v>
      </c>
      <c r="IN595" s="222">
        <f t="shared" si="1613"/>
        <v>0</v>
      </c>
      <c r="IO595" s="222">
        <f t="shared" si="1614"/>
        <v>0</v>
      </c>
      <c r="IP595" s="222">
        <f t="shared" si="1615"/>
        <v>0</v>
      </c>
      <c r="IQ595" s="222">
        <f t="shared" si="1616"/>
        <v>0</v>
      </c>
      <c r="IR595" s="222">
        <f t="shared" si="1617"/>
        <v>0</v>
      </c>
      <c r="IS595" s="222">
        <f t="shared" si="1618"/>
        <v>0</v>
      </c>
      <c r="IT595" s="222">
        <f t="shared" si="1619"/>
        <v>0</v>
      </c>
      <c r="IU595" s="222">
        <f t="shared" si="1620"/>
        <v>0</v>
      </c>
      <c r="IV595" s="222">
        <f t="shared" si="1621"/>
        <v>0</v>
      </c>
      <c r="IW595" s="222">
        <f t="shared" si="1622"/>
        <v>0</v>
      </c>
      <c r="IX595" s="222">
        <f t="shared" si="1623"/>
        <v>0</v>
      </c>
      <c r="IY595" s="222">
        <f t="shared" si="1624"/>
        <v>0</v>
      </c>
      <c r="IZ595" s="222">
        <f t="shared" si="1625"/>
        <v>0</v>
      </c>
      <c r="JA595" s="222">
        <f t="shared" si="1626"/>
        <v>0</v>
      </c>
      <c r="JB595" s="222">
        <f t="shared" si="1627"/>
        <v>0</v>
      </c>
    </row>
    <row r="596" spans="2:262">
      <c r="B596" s="230">
        <v>235</v>
      </c>
      <c r="C596" s="229">
        <f t="shared" si="1628"/>
        <v>4.589843749999988E-3</v>
      </c>
      <c r="D596" s="226">
        <f t="shared" ca="1" si="1371"/>
        <v>17.999999999963315</v>
      </c>
      <c r="E596" s="225">
        <f ca="1">IG361</f>
        <v>-3.6685331173117365E-11</v>
      </c>
      <c r="F596" s="224">
        <v>235</v>
      </c>
      <c r="G596" s="222">
        <f t="shared" si="1372"/>
        <v>0</v>
      </c>
      <c r="H596" s="222">
        <f t="shared" si="1373"/>
        <v>0</v>
      </c>
      <c r="I596" s="222">
        <f t="shared" si="1374"/>
        <v>0</v>
      </c>
      <c r="J596" s="222">
        <f t="shared" si="1375"/>
        <v>0</v>
      </c>
      <c r="K596" s="222">
        <f t="shared" si="1376"/>
        <v>0</v>
      </c>
      <c r="L596" s="222">
        <f t="shared" si="1377"/>
        <v>0</v>
      </c>
      <c r="M596" s="222">
        <f t="shared" si="1378"/>
        <v>0</v>
      </c>
      <c r="N596" s="222">
        <f t="shared" si="1379"/>
        <v>0</v>
      </c>
      <c r="O596" s="222">
        <f t="shared" si="1380"/>
        <v>0</v>
      </c>
      <c r="P596" s="222">
        <f t="shared" si="1381"/>
        <v>0</v>
      </c>
      <c r="Q596" s="222">
        <f t="shared" si="1382"/>
        <v>0</v>
      </c>
      <c r="R596" s="222">
        <f t="shared" si="1383"/>
        <v>0</v>
      </c>
      <c r="S596" s="222">
        <f t="shared" si="1384"/>
        <v>0</v>
      </c>
      <c r="T596" s="222">
        <f t="shared" si="1385"/>
        <v>0</v>
      </c>
      <c r="U596" s="222">
        <f t="shared" si="1386"/>
        <v>0</v>
      </c>
      <c r="V596" s="222">
        <f t="shared" si="1387"/>
        <v>0</v>
      </c>
      <c r="W596" s="222">
        <f t="shared" si="1388"/>
        <v>0</v>
      </c>
      <c r="X596" s="222">
        <f t="shared" si="1389"/>
        <v>0</v>
      </c>
      <c r="Y596" s="222">
        <f t="shared" si="1390"/>
        <v>0</v>
      </c>
      <c r="Z596" s="222">
        <f t="shared" si="1391"/>
        <v>0</v>
      </c>
      <c r="AA596" s="222">
        <f t="shared" si="1392"/>
        <v>0</v>
      </c>
      <c r="AB596" s="222">
        <f t="shared" si="1393"/>
        <v>0</v>
      </c>
      <c r="AC596" s="222">
        <f t="shared" si="1394"/>
        <v>0</v>
      </c>
      <c r="AD596" s="222">
        <f t="shared" si="1395"/>
        <v>0</v>
      </c>
      <c r="AE596" s="222">
        <f t="shared" si="1396"/>
        <v>0</v>
      </c>
      <c r="AF596" s="222">
        <f t="shared" si="1397"/>
        <v>0</v>
      </c>
      <c r="AG596" s="222">
        <f t="shared" si="1398"/>
        <v>0</v>
      </c>
      <c r="AH596" s="222">
        <f t="shared" si="1399"/>
        <v>0</v>
      </c>
      <c r="AI596" s="222">
        <f t="shared" si="1400"/>
        <v>0</v>
      </c>
      <c r="AJ596" s="222">
        <f t="shared" si="1401"/>
        <v>0</v>
      </c>
      <c r="AK596" s="222">
        <f t="shared" si="1402"/>
        <v>0</v>
      </c>
      <c r="AL596" s="222">
        <f t="shared" si="1403"/>
        <v>0</v>
      </c>
      <c r="AM596" s="222">
        <f t="shared" si="1404"/>
        <v>0</v>
      </c>
      <c r="AN596" s="222">
        <f t="shared" si="1405"/>
        <v>0</v>
      </c>
      <c r="AO596" s="222">
        <f t="shared" si="1406"/>
        <v>0</v>
      </c>
      <c r="AP596" s="222">
        <f t="shared" si="1407"/>
        <v>0</v>
      </c>
      <c r="AQ596" s="222">
        <f t="shared" si="1408"/>
        <v>0</v>
      </c>
      <c r="AR596" s="222">
        <f t="shared" si="1409"/>
        <v>0</v>
      </c>
      <c r="AS596" s="222">
        <f t="shared" si="1410"/>
        <v>0</v>
      </c>
      <c r="AT596" s="222">
        <f t="shared" si="1411"/>
        <v>0</v>
      </c>
      <c r="AU596" s="222">
        <f t="shared" si="1412"/>
        <v>0</v>
      </c>
      <c r="AV596" s="222">
        <f t="shared" si="1413"/>
        <v>0</v>
      </c>
      <c r="AW596" s="222">
        <f t="shared" si="1414"/>
        <v>0</v>
      </c>
      <c r="AX596" s="222">
        <f t="shared" si="1415"/>
        <v>0</v>
      </c>
      <c r="AY596" s="222">
        <f t="shared" si="1416"/>
        <v>0</v>
      </c>
      <c r="AZ596" s="222">
        <f t="shared" si="1417"/>
        <v>0</v>
      </c>
      <c r="BA596" s="222">
        <f t="shared" si="1418"/>
        <v>0</v>
      </c>
      <c r="BB596" s="222">
        <f t="shared" si="1419"/>
        <v>0</v>
      </c>
      <c r="BC596" s="222">
        <f t="shared" si="1420"/>
        <v>0</v>
      </c>
      <c r="BD596" s="222">
        <f t="shared" si="1421"/>
        <v>0</v>
      </c>
      <c r="BE596" s="222">
        <f t="shared" si="1422"/>
        <v>0</v>
      </c>
      <c r="BF596" s="222">
        <f t="shared" si="1423"/>
        <v>0</v>
      </c>
      <c r="BG596" s="222">
        <f t="shared" si="1424"/>
        <v>0</v>
      </c>
      <c r="BH596" s="222">
        <f t="shared" si="1425"/>
        <v>0</v>
      </c>
      <c r="BI596" s="222">
        <f t="shared" si="1426"/>
        <v>0</v>
      </c>
      <c r="BJ596" s="222">
        <f t="shared" si="1427"/>
        <v>0</v>
      </c>
      <c r="BK596" s="222">
        <f t="shared" si="1428"/>
        <v>0</v>
      </c>
      <c r="BL596" s="222">
        <f t="shared" si="1429"/>
        <v>0</v>
      </c>
      <c r="BM596" s="222">
        <f t="shared" si="1430"/>
        <v>0</v>
      </c>
      <c r="BN596" s="222">
        <f t="shared" si="1431"/>
        <v>0</v>
      </c>
      <c r="BO596" s="222">
        <f t="shared" si="1432"/>
        <v>0</v>
      </c>
      <c r="BP596" s="222">
        <f t="shared" si="1433"/>
        <v>0</v>
      </c>
      <c r="BQ596" s="222">
        <f t="shared" si="1434"/>
        <v>0</v>
      </c>
      <c r="BR596" s="222">
        <f t="shared" si="1435"/>
        <v>0</v>
      </c>
      <c r="BS596" s="222">
        <f t="shared" si="1436"/>
        <v>0</v>
      </c>
      <c r="BT596" s="222">
        <f t="shared" si="1437"/>
        <v>0</v>
      </c>
      <c r="BU596" s="222">
        <f t="shared" si="1438"/>
        <v>0</v>
      </c>
      <c r="BV596" s="222">
        <f t="shared" si="1439"/>
        <v>0</v>
      </c>
      <c r="BW596" s="222">
        <f t="shared" si="1440"/>
        <v>0</v>
      </c>
      <c r="BX596" s="222">
        <f t="shared" si="1441"/>
        <v>0</v>
      </c>
      <c r="BY596" s="222">
        <f t="shared" si="1442"/>
        <v>0</v>
      </c>
      <c r="BZ596" s="222">
        <f t="shared" si="1443"/>
        <v>0</v>
      </c>
      <c r="CA596" s="222">
        <f t="shared" si="1444"/>
        <v>0</v>
      </c>
      <c r="CB596" s="222">
        <f t="shared" si="1445"/>
        <v>0</v>
      </c>
      <c r="CC596" s="222">
        <f t="shared" si="1446"/>
        <v>0</v>
      </c>
      <c r="CD596" s="222">
        <f t="shared" si="1447"/>
        <v>0</v>
      </c>
      <c r="CE596" s="222">
        <f t="shared" si="1448"/>
        <v>0</v>
      </c>
      <c r="CF596" s="222">
        <f t="shared" si="1449"/>
        <v>0</v>
      </c>
      <c r="CG596" s="222">
        <f t="shared" si="1450"/>
        <v>0</v>
      </c>
      <c r="CH596" s="222">
        <f t="shared" si="1451"/>
        <v>0</v>
      </c>
      <c r="CI596" s="222">
        <f t="shared" si="1452"/>
        <v>0</v>
      </c>
      <c r="CJ596" s="222">
        <f t="shared" si="1453"/>
        <v>0</v>
      </c>
      <c r="CK596" s="222">
        <f t="shared" si="1454"/>
        <v>0</v>
      </c>
      <c r="CL596" s="222">
        <f t="shared" si="1455"/>
        <v>0</v>
      </c>
      <c r="CM596" s="222">
        <f t="shared" si="1456"/>
        <v>0</v>
      </c>
      <c r="CN596" s="222">
        <f t="shared" si="1457"/>
        <v>0</v>
      </c>
      <c r="CO596" s="222">
        <f t="shared" si="1458"/>
        <v>0</v>
      </c>
      <c r="CP596" s="222">
        <f t="shared" si="1459"/>
        <v>0</v>
      </c>
      <c r="CQ596" s="222">
        <f t="shared" si="1460"/>
        <v>0</v>
      </c>
      <c r="CR596" s="222">
        <f t="shared" si="1461"/>
        <v>0</v>
      </c>
      <c r="CS596" s="222">
        <f t="shared" si="1462"/>
        <v>0</v>
      </c>
      <c r="CT596" s="222">
        <f t="shared" si="1463"/>
        <v>0</v>
      </c>
      <c r="CU596" s="222">
        <f t="shared" si="1464"/>
        <v>0</v>
      </c>
      <c r="CV596" s="222">
        <f t="shared" si="1465"/>
        <v>0</v>
      </c>
      <c r="CW596" s="222">
        <f t="shared" si="1466"/>
        <v>0</v>
      </c>
      <c r="CX596" s="222">
        <f t="shared" si="1467"/>
        <v>0</v>
      </c>
      <c r="CY596" s="222">
        <f t="shared" si="1468"/>
        <v>0</v>
      </c>
      <c r="CZ596" s="222">
        <f t="shared" si="1469"/>
        <v>0</v>
      </c>
      <c r="DA596" s="222">
        <f t="shared" si="1470"/>
        <v>0</v>
      </c>
      <c r="DB596" s="222">
        <f t="shared" si="1471"/>
        <v>0</v>
      </c>
      <c r="DC596" s="222">
        <f t="shared" si="1472"/>
        <v>0</v>
      </c>
      <c r="DD596" s="222">
        <f t="shared" si="1473"/>
        <v>0</v>
      </c>
      <c r="DE596" s="222">
        <f t="shared" si="1474"/>
        <v>0</v>
      </c>
      <c r="DF596" s="222">
        <f t="shared" si="1475"/>
        <v>0</v>
      </c>
      <c r="DG596" s="222">
        <f t="shared" si="1476"/>
        <v>0</v>
      </c>
      <c r="DH596" s="222">
        <f t="shared" si="1477"/>
        <v>0</v>
      </c>
      <c r="DI596" s="222">
        <f t="shared" si="1478"/>
        <v>0</v>
      </c>
      <c r="DJ596" s="222">
        <f t="shared" si="1479"/>
        <v>0</v>
      </c>
      <c r="DK596" s="222">
        <f t="shared" si="1480"/>
        <v>0</v>
      </c>
      <c r="DL596" s="222">
        <f t="shared" si="1481"/>
        <v>0</v>
      </c>
      <c r="DM596" s="222">
        <f t="shared" si="1482"/>
        <v>0</v>
      </c>
      <c r="DN596" s="222">
        <f t="shared" si="1483"/>
        <v>0</v>
      </c>
      <c r="DO596" s="222">
        <f t="shared" si="1484"/>
        <v>0</v>
      </c>
      <c r="DP596" s="222">
        <f t="shared" si="1485"/>
        <v>0</v>
      </c>
      <c r="DQ596" s="222">
        <f t="shared" si="1486"/>
        <v>0</v>
      </c>
      <c r="DR596" s="222">
        <f t="shared" si="1487"/>
        <v>0</v>
      </c>
      <c r="DS596" s="222">
        <f t="shared" si="1488"/>
        <v>0</v>
      </c>
      <c r="DT596" s="222">
        <f t="shared" si="1489"/>
        <v>0</v>
      </c>
      <c r="DU596" s="222">
        <f t="shared" si="1490"/>
        <v>0</v>
      </c>
      <c r="DV596" s="222">
        <f t="shared" si="1491"/>
        <v>0</v>
      </c>
      <c r="DW596" s="222">
        <f t="shared" si="1492"/>
        <v>0</v>
      </c>
      <c r="DX596" s="222">
        <f t="shared" si="1493"/>
        <v>0</v>
      </c>
      <c r="DY596" s="222">
        <f t="shared" si="1494"/>
        <v>0</v>
      </c>
      <c r="DZ596" s="222">
        <f t="shared" si="1495"/>
        <v>0</v>
      </c>
      <c r="EA596" s="222">
        <f t="shared" si="1496"/>
        <v>0</v>
      </c>
      <c r="EB596" s="222">
        <f t="shared" si="1497"/>
        <v>0</v>
      </c>
      <c r="EC596" s="222">
        <f t="shared" si="1498"/>
        <v>0</v>
      </c>
      <c r="ED596" s="222">
        <f t="shared" si="1499"/>
        <v>0</v>
      </c>
      <c r="EE596" s="222">
        <f t="shared" si="1500"/>
        <v>0</v>
      </c>
      <c r="EF596" s="222">
        <f t="shared" si="1501"/>
        <v>0</v>
      </c>
      <c r="EG596" s="222">
        <f t="shared" si="1502"/>
        <v>0</v>
      </c>
      <c r="EH596" s="222">
        <f t="shared" si="1503"/>
        <v>0</v>
      </c>
      <c r="EI596" s="222">
        <f t="shared" si="1504"/>
        <v>0</v>
      </c>
      <c r="EJ596" s="222">
        <f t="shared" si="1505"/>
        <v>0</v>
      </c>
      <c r="EK596" s="222">
        <f t="shared" si="1506"/>
        <v>0</v>
      </c>
      <c r="EL596" s="222">
        <f t="shared" si="1507"/>
        <v>0</v>
      </c>
      <c r="EM596" s="222">
        <f t="shared" si="1508"/>
        <v>0</v>
      </c>
      <c r="EN596" s="222">
        <f t="shared" si="1509"/>
        <v>0</v>
      </c>
      <c r="EO596" s="222">
        <f t="shared" si="1510"/>
        <v>0</v>
      </c>
      <c r="EP596" s="222">
        <f t="shared" si="1511"/>
        <v>0</v>
      </c>
      <c r="EQ596" s="222">
        <f t="shared" si="1512"/>
        <v>0</v>
      </c>
      <c r="ER596" s="222">
        <f t="shared" si="1513"/>
        <v>0</v>
      </c>
      <c r="ES596" s="222">
        <f t="shared" si="1514"/>
        <v>0</v>
      </c>
      <c r="ET596" s="222">
        <f t="shared" si="1515"/>
        <v>0</v>
      </c>
      <c r="EU596" s="222">
        <f t="shared" si="1516"/>
        <v>0</v>
      </c>
      <c r="EV596" s="222">
        <f t="shared" si="1517"/>
        <v>0</v>
      </c>
      <c r="EW596" s="222">
        <f t="shared" si="1518"/>
        <v>0</v>
      </c>
      <c r="EX596" s="222">
        <f t="shared" si="1519"/>
        <v>0</v>
      </c>
      <c r="EY596" s="222">
        <f t="shared" si="1520"/>
        <v>0</v>
      </c>
      <c r="EZ596" s="222">
        <f t="shared" si="1521"/>
        <v>0</v>
      </c>
      <c r="FA596" s="222">
        <f t="shared" si="1522"/>
        <v>0</v>
      </c>
      <c r="FB596" s="222">
        <f t="shared" si="1523"/>
        <v>0</v>
      </c>
      <c r="FC596" s="222">
        <f t="shared" si="1524"/>
        <v>0</v>
      </c>
      <c r="FD596" s="222">
        <f t="shared" si="1525"/>
        <v>0</v>
      </c>
      <c r="FE596" s="222">
        <f t="shared" si="1526"/>
        <v>0</v>
      </c>
      <c r="FF596" s="222">
        <f t="shared" si="1527"/>
        <v>0</v>
      </c>
      <c r="FG596" s="222">
        <f t="shared" si="1528"/>
        <v>0</v>
      </c>
      <c r="FH596" s="222">
        <f t="shared" si="1529"/>
        <v>0</v>
      </c>
      <c r="FI596" s="222">
        <f t="shared" si="1530"/>
        <v>0</v>
      </c>
      <c r="FJ596" s="222">
        <f t="shared" si="1531"/>
        <v>0</v>
      </c>
      <c r="FK596" s="222">
        <f t="shared" si="1532"/>
        <v>0</v>
      </c>
      <c r="FL596" s="222">
        <f t="shared" si="1533"/>
        <v>0</v>
      </c>
      <c r="FM596" s="222">
        <f t="shared" si="1534"/>
        <v>0</v>
      </c>
      <c r="FN596" s="222">
        <f t="shared" si="1535"/>
        <v>0</v>
      </c>
      <c r="FO596" s="222">
        <f t="shared" si="1536"/>
        <v>0</v>
      </c>
      <c r="FP596" s="222">
        <f t="shared" si="1537"/>
        <v>0</v>
      </c>
      <c r="FQ596" s="222">
        <f t="shared" si="1538"/>
        <v>0</v>
      </c>
      <c r="FR596" s="222">
        <f t="shared" si="1539"/>
        <v>0</v>
      </c>
      <c r="FS596" s="222">
        <f t="shared" si="1540"/>
        <v>0</v>
      </c>
      <c r="FT596" s="222">
        <f t="shared" si="1541"/>
        <v>0</v>
      </c>
      <c r="FU596" s="222">
        <f t="shared" si="1542"/>
        <v>0</v>
      </c>
      <c r="FV596" s="222">
        <f t="shared" si="1543"/>
        <v>0</v>
      </c>
      <c r="FW596" s="222">
        <f t="shared" si="1544"/>
        <v>0</v>
      </c>
      <c r="FX596" s="222">
        <f t="shared" si="1545"/>
        <v>0</v>
      </c>
      <c r="FY596" s="222">
        <f t="shared" si="1546"/>
        <v>0</v>
      </c>
      <c r="FZ596" s="222">
        <f t="shared" si="1547"/>
        <v>0</v>
      </c>
      <c r="GA596" s="222">
        <f t="shared" si="1548"/>
        <v>0</v>
      </c>
      <c r="GB596" s="222">
        <f t="shared" si="1549"/>
        <v>0</v>
      </c>
      <c r="GC596" s="222">
        <f t="shared" si="1550"/>
        <v>0</v>
      </c>
      <c r="GD596" s="222">
        <f t="shared" si="1551"/>
        <v>0</v>
      </c>
      <c r="GE596" s="222">
        <f t="shared" si="1552"/>
        <v>0</v>
      </c>
      <c r="GF596" s="222">
        <f t="shared" si="1553"/>
        <v>0</v>
      </c>
      <c r="GG596" s="222">
        <f t="shared" si="1554"/>
        <v>0</v>
      </c>
      <c r="GH596" s="222">
        <f t="shared" si="1555"/>
        <v>0</v>
      </c>
      <c r="GI596" s="222">
        <f t="shared" si="1556"/>
        <v>0</v>
      </c>
      <c r="GJ596" s="222">
        <f t="shared" si="1557"/>
        <v>0</v>
      </c>
      <c r="GK596" s="222">
        <f t="shared" si="1558"/>
        <v>0</v>
      </c>
      <c r="GL596" s="222">
        <f t="shared" si="1559"/>
        <v>0</v>
      </c>
      <c r="GM596" s="222">
        <f t="shared" si="1560"/>
        <v>0</v>
      </c>
      <c r="GN596" s="222">
        <f t="shared" si="1561"/>
        <v>0</v>
      </c>
      <c r="GO596" s="222">
        <f t="shared" si="1562"/>
        <v>0</v>
      </c>
      <c r="GP596" s="222">
        <f t="shared" si="1563"/>
        <v>0</v>
      </c>
      <c r="GQ596" s="222">
        <f t="shared" si="1564"/>
        <v>0</v>
      </c>
      <c r="GR596" s="222">
        <f t="shared" si="1565"/>
        <v>0</v>
      </c>
      <c r="GS596" s="222">
        <f t="shared" si="1566"/>
        <v>0</v>
      </c>
      <c r="GT596" s="222">
        <f t="shared" si="1567"/>
        <v>0</v>
      </c>
      <c r="GU596" s="222">
        <f t="shared" si="1568"/>
        <v>0</v>
      </c>
      <c r="GV596" s="222">
        <f t="shared" si="1569"/>
        <v>0</v>
      </c>
      <c r="GW596" s="222">
        <f t="shared" si="1570"/>
        <v>0</v>
      </c>
      <c r="GX596" s="222">
        <f t="shared" si="1571"/>
        <v>0</v>
      </c>
      <c r="GY596" s="222">
        <f t="shared" si="1572"/>
        <v>0</v>
      </c>
      <c r="GZ596" s="222">
        <f t="shared" si="1573"/>
        <v>0</v>
      </c>
      <c r="HA596" s="222">
        <f t="shared" si="1574"/>
        <v>0</v>
      </c>
      <c r="HB596" s="222">
        <f t="shared" si="1575"/>
        <v>0</v>
      </c>
      <c r="HC596" s="222">
        <f t="shared" si="1576"/>
        <v>0</v>
      </c>
      <c r="HD596" s="222">
        <f t="shared" si="1577"/>
        <v>0</v>
      </c>
      <c r="HE596" s="222">
        <f t="shared" si="1578"/>
        <v>0</v>
      </c>
      <c r="HF596" s="222">
        <f t="shared" si="1579"/>
        <v>0</v>
      </c>
      <c r="HG596" s="222">
        <f t="shared" si="1580"/>
        <v>0</v>
      </c>
      <c r="HH596" s="222">
        <f t="shared" si="1581"/>
        <v>0</v>
      </c>
      <c r="HI596" s="222">
        <f t="shared" si="1582"/>
        <v>0</v>
      </c>
      <c r="HJ596" s="222">
        <f t="shared" si="1583"/>
        <v>0</v>
      </c>
      <c r="HK596" s="222">
        <f t="shared" si="1584"/>
        <v>0</v>
      </c>
      <c r="HL596" s="222">
        <f t="shared" si="1585"/>
        <v>0</v>
      </c>
      <c r="HM596" s="222">
        <f t="shared" si="1586"/>
        <v>0</v>
      </c>
      <c r="HN596" s="222">
        <f t="shared" si="1587"/>
        <v>0</v>
      </c>
      <c r="HO596" s="222">
        <f t="shared" si="1588"/>
        <v>0</v>
      </c>
      <c r="HP596" s="222">
        <f t="shared" si="1589"/>
        <v>0</v>
      </c>
      <c r="HQ596" s="222">
        <f t="shared" si="1590"/>
        <v>0</v>
      </c>
      <c r="HR596" s="222">
        <f t="shared" si="1591"/>
        <v>0</v>
      </c>
      <c r="HS596" s="222">
        <f t="shared" si="1592"/>
        <v>0</v>
      </c>
      <c r="HT596" s="222">
        <f t="shared" si="1593"/>
        <v>0</v>
      </c>
      <c r="HU596" s="222">
        <f t="shared" si="1594"/>
        <v>0</v>
      </c>
      <c r="HV596" s="222">
        <f t="shared" si="1595"/>
        <v>0</v>
      </c>
      <c r="HW596" s="222">
        <f t="shared" si="1596"/>
        <v>0</v>
      </c>
      <c r="HX596" s="222">
        <f t="shared" si="1597"/>
        <v>0</v>
      </c>
      <c r="HY596" s="222">
        <f t="shared" si="1598"/>
        <v>0</v>
      </c>
      <c r="HZ596" s="222">
        <f t="shared" si="1599"/>
        <v>0</v>
      </c>
      <c r="IA596" s="222">
        <f t="shared" si="1600"/>
        <v>0</v>
      </c>
      <c r="IB596" s="222">
        <f t="shared" si="1601"/>
        <v>0</v>
      </c>
      <c r="IC596" s="222">
        <f t="shared" si="1602"/>
        <v>0</v>
      </c>
      <c r="ID596" s="222">
        <f t="shared" si="1603"/>
        <v>0</v>
      </c>
      <c r="IE596" s="222">
        <f t="shared" si="1604"/>
        <v>0</v>
      </c>
      <c r="IF596" s="222">
        <f t="shared" si="1605"/>
        <v>0</v>
      </c>
      <c r="IG596" s="222">
        <f t="shared" si="1606"/>
        <v>0</v>
      </c>
      <c r="IH596" s="222">
        <f t="shared" si="1607"/>
        <v>0</v>
      </c>
      <c r="II596" s="222">
        <f t="shared" si="1608"/>
        <v>0</v>
      </c>
      <c r="IJ596" s="222">
        <f t="shared" si="1609"/>
        <v>0</v>
      </c>
      <c r="IK596" s="222">
        <f t="shared" si="1610"/>
        <v>0</v>
      </c>
      <c r="IL596" s="222">
        <f t="shared" si="1611"/>
        <v>0</v>
      </c>
      <c r="IM596" s="222">
        <f t="shared" si="1612"/>
        <v>0</v>
      </c>
      <c r="IN596" s="222">
        <f t="shared" si="1613"/>
        <v>0</v>
      </c>
      <c r="IO596" s="222">
        <f t="shared" si="1614"/>
        <v>0</v>
      </c>
      <c r="IP596" s="222">
        <f t="shared" si="1615"/>
        <v>0</v>
      </c>
      <c r="IQ596" s="222">
        <f t="shared" si="1616"/>
        <v>0</v>
      </c>
      <c r="IR596" s="222">
        <f t="shared" si="1617"/>
        <v>0</v>
      </c>
      <c r="IS596" s="222">
        <f t="shared" si="1618"/>
        <v>0</v>
      </c>
      <c r="IT596" s="222">
        <f t="shared" si="1619"/>
        <v>0</v>
      </c>
      <c r="IU596" s="222">
        <f t="shared" si="1620"/>
        <v>0</v>
      </c>
      <c r="IV596" s="222">
        <f t="shared" si="1621"/>
        <v>0</v>
      </c>
      <c r="IW596" s="222">
        <f t="shared" si="1622"/>
        <v>0</v>
      </c>
      <c r="IX596" s="222">
        <f t="shared" si="1623"/>
        <v>0</v>
      </c>
      <c r="IY596" s="222">
        <f t="shared" si="1624"/>
        <v>0</v>
      </c>
      <c r="IZ596" s="222">
        <f t="shared" si="1625"/>
        <v>0</v>
      </c>
      <c r="JA596" s="222">
        <f t="shared" si="1626"/>
        <v>0</v>
      </c>
      <c r="JB596" s="222">
        <f t="shared" si="1627"/>
        <v>0</v>
      </c>
    </row>
    <row r="597" spans="2:262">
      <c r="B597" s="230">
        <v>236</v>
      </c>
      <c r="C597" s="229">
        <f t="shared" si="1628"/>
        <v>4.6093749999999876E-3</v>
      </c>
      <c r="D597" s="226">
        <f t="shared" ca="1" si="1371"/>
        <v>17.999999999949981</v>
      </c>
      <c r="E597" s="225">
        <f ca="1">IH361</f>
        <v>-5.0019885088790353E-11</v>
      </c>
      <c r="F597" s="224">
        <v>236</v>
      </c>
      <c r="G597" s="222">
        <f t="shared" si="1372"/>
        <v>0</v>
      </c>
      <c r="H597" s="222">
        <f t="shared" si="1373"/>
        <v>0</v>
      </c>
      <c r="I597" s="222">
        <f t="shared" si="1374"/>
        <v>0</v>
      </c>
      <c r="J597" s="222">
        <f t="shared" si="1375"/>
        <v>0</v>
      </c>
      <c r="K597" s="222">
        <f t="shared" si="1376"/>
        <v>0</v>
      </c>
      <c r="L597" s="222">
        <f t="shared" si="1377"/>
        <v>0</v>
      </c>
      <c r="M597" s="222">
        <f t="shared" si="1378"/>
        <v>0</v>
      </c>
      <c r="N597" s="222">
        <f t="shared" si="1379"/>
        <v>0</v>
      </c>
      <c r="O597" s="222">
        <f t="shared" si="1380"/>
        <v>0</v>
      </c>
      <c r="P597" s="222">
        <f t="shared" si="1381"/>
        <v>0</v>
      </c>
      <c r="Q597" s="222">
        <f t="shared" si="1382"/>
        <v>0</v>
      </c>
      <c r="R597" s="222">
        <f t="shared" si="1383"/>
        <v>0</v>
      </c>
      <c r="S597" s="222">
        <f t="shared" si="1384"/>
        <v>0</v>
      </c>
      <c r="T597" s="222">
        <f t="shared" si="1385"/>
        <v>0</v>
      </c>
      <c r="U597" s="222">
        <f t="shared" si="1386"/>
        <v>0</v>
      </c>
      <c r="V597" s="222">
        <f t="shared" si="1387"/>
        <v>0</v>
      </c>
      <c r="W597" s="222">
        <f t="shared" si="1388"/>
        <v>0</v>
      </c>
      <c r="X597" s="222">
        <f t="shared" si="1389"/>
        <v>0</v>
      </c>
      <c r="Y597" s="222">
        <f t="shared" si="1390"/>
        <v>0</v>
      </c>
      <c r="Z597" s="222">
        <f t="shared" si="1391"/>
        <v>0</v>
      </c>
      <c r="AA597" s="222">
        <f t="shared" si="1392"/>
        <v>0</v>
      </c>
      <c r="AB597" s="222">
        <f t="shared" si="1393"/>
        <v>0</v>
      </c>
      <c r="AC597" s="222">
        <f t="shared" si="1394"/>
        <v>0</v>
      </c>
      <c r="AD597" s="222">
        <f t="shared" si="1395"/>
        <v>0</v>
      </c>
      <c r="AE597" s="222">
        <f t="shared" si="1396"/>
        <v>0</v>
      </c>
      <c r="AF597" s="222">
        <f t="shared" si="1397"/>
        <v>0</v>
      </c>
      <c r="AG597" s="222">
        <f t="shared" si="1398"/>
        <v>0</v>
      </c>
      <c r="AH597" s="222">
        <f t="shared" si="1399"/>
        <v>0</v>
      </c>
      <c r="AI597" s="222">
        <f t="shared" si="1400"/>
        <v>0</v>
      </c>
      <c r="AJ597" s="222">
        <f t="shared" si="1401"/>
        <v>0</v>
      </c>
      <c r="AK597" s="222">
        <f t="shared" si="1402"/>
        <v>0</v>
      </c>
      <c r="AL597" s="222">
        <f t="shared" si="1403"/>
        <v>0</v>
      </c>
      <c r="AM597" s="222">
        <f t="shared" si="1404"/>
        <v>0</v>
      </c>
      <c r="AN597" s="222">
        <f t="shared" si="1405"/>
        <v>0</v>
      </c>
      <c r="AO597" s="222">
        <f t="shared" si="1406"/>
        <v>0</v>
      </c>
      <c r="AP597" s="222">
        <f t="shared" si="1407"/>
        <v>0</v>
      </c>
      <c r="AQ597" s="222">
        <f t="shared" si="1408"/>
        <v>0</v>
      </c>
      <c r="AR597" s="222">
        <f t="shared" si="1409"/>
        <v>0</v>
      </c>
      <c r="AS597" s="222">
        <f t="shared" si="1410"/>
        <v>0</v>
      </c>
      <c r="AT597" s="222">
        <f t="shared" si="1411"/>
        <v>0</v>
      </c>
      <c r="AU597" s="222">
        <f t="shared" si="1412"/>
        <v>0</v>
      </c>
      <c r="AV597" s="222">
        <f t="shared" si="1413"/>
        <v>0</v>
      </c>
      <c r="AW597" s="222">
        <f t="shared" si="1414"/>
        <v>0</v>
      </c>
      <c r="AX597" s="222">
        <f t="shared" si="1415"/>
        <v>0</v>
      </c>
      <c r="AY597" s="222">
        <f t="shared" si="1416"/>
        <v>0</v>
      </c>
      <c r="AZ597" s="222">
        <f t="shared" si="1417"/>
        <v>0</v>
      </c>
      <c r="BA597" s="222">
        <f t="shared" si="1418"/>
        <v>0</v>
      </c>
      <c r="BB597" s="222">
        <f t="shared" si="1419"/>
        <v>0</v>
      </c>
      <c r="BC597" s="222">
        <f t="shared" si="1420"/>
        <v>0</v>
      </c>
      <c r="BD597" s="222">
        <f t="shared" si="1421"/>
        <v>0</v>
      </c>
      <c r="BE597" s="222">
        <f t="shared" si="1422"/>
        <v>0</v>
      </c>
      <c r="BF597" s="222">
        <f t="shared" si="1423"/>
        <v>0</v>
      </c>
      <c r="BG597" s="222">
        <f t="shared" si="1424"/>
        <v>0</v>
      </c>
      <c r="BH597" s="222">
        <f t="shared" si="1425"/>
        <v>0</v>
      </c>
      <c r="BI597" s="222">
        <f t="shared" si="1426"/>
        <v>0</v>
      </c>
      <c r="BJ597" s="222">
        <f t="shared" si="1427"/>
        <v>0</v>
      </c>
      <c r="BK597" s="222">
        <f t="shared" si="1428"/>
        <v>0</v>
      </c>
      <c r="BL597" s="222">
        <f t="shared" si="1429"/>
        <v>0</v>
      </c>
      <c r="BM597" s="222">
        <f t="shared" si="1430"/>
        <v>0</v>
      </c>
      <c r="BN597" s="222">
        <f t="shared" si="1431"/>
        <v>0</v>
      </c>
      <c r="BO597" s="222">
        <f t="shared" si="1432"/>
        <v>0</v>
      </c>
      <c r="BP597" s="222">
        <f t="shared" si="1433"/>
        <v>0</v>
      </c>
      <c r="BQ597" s="222">
        <f t="shared" si="1434"/>
        <v>0</v>
      </c>
      <c r="BR597" s="222">
        <f t="shared" si="1435"/>
        <v>0</v>
      </c>
      <c r="BS597" s="222">
        <f t="shared" si="1436"/>
        <v>0</v>
      </c>
      <c r="BT597" s="222">
        <f t="shared" si="1437"/>
        <v>0</v>
      </c>
      <c r="BU597" s="222">
        <f t="shared" si="1438"/>
        <v>0</v>
      </c>
      <c r="BV597" s="222">
        <f t="shared" si="1439"/>
        <v>0</v>
      </c>
      <c r="BW597" s="222">
        <f t="shared" si="1440"/>
        <v>0</v>
      </c>
      <c r="BX597" s="222">
        <f t="shared" si="1441"/>
        <v>0</v>
      </c>
      <c r="BY597" s="222">
        <f t="shared" si="1442"/>
        <v>0</v>
      </c>
      <c r="BZ597" s="222">
        <f t="shared" si="1443"/>
        <v>0</v>
      </c>
      <c r="CA597" s="222">
        <f t="shared" si="1444"/>
        <v>0</v>
      </c>
      <c r="CB597" s="222">
        <f t="shared" si="1445"/>
        <v>0</v>
      </c>
      <c r="CC597" s="222">
        <f t="shared" si="1446"/>
        <v>0</v>
      </c>
      <c r="CD597" s="222">
        <f t="shared" si="1447"/>
        <v>0</v>
      </c>
      <c r="CE597" s="222">
        <f t="shared" si="1448"/>
        <v>0</v>
      </c>
      <c r="CF597" s="222">
        <f t="shared" si="1449"/>
        <v>0</v>
      </c>
      <c r="CG597" s="222">
        <f t="shared" si="1450"/>
        <v>0</v>
      </c>
      <c r="CH597" s="222">
        <f t="shared" si="1451"/>
        <v>0</v>
      </c>
      <c r="CI597" s="222">
        <f t="shared" si="1452"/>
        <v>0</v>
      </c>
      <c r="CJ597" s="222">
        <f t="shared" si="1453"/>
        <v>0</v>
      </c>
      <c r="CK597" s="222">
        <f t="shared" si="1454"/>
        <v>0</v>
      </c>
      <c r="CL597" s="222">
        <f t="shared" si="1455"/>
        <v>0</v>
      </c>
      <c r="CM597" s="222">
        <f t="shared" si="1456"/>
        <v>0</v>
      </c>
      <c r="CN597" s="222">
        <f t="shared" si="1457"/>
        <v>0</v>
      </c>
      <c r="CO597" s="222">
        <f t="shared" si="1458"/>
        <v>0</v>
      </c>
      <c r="CP597" s="222">
        <f t="shared" si="1459"/>
        <v>0</v>
      </c>
      <c r="CQ597" s="222">
        <f t="shared" si="1460"/>
        <v>0</v>
      </c>
      <c r="CR597" s="222">
        <f t="shared" si="1461"/>
        <v>0</v>
      </c>
      <c r="CS597" s="222">
        <f t="shared" si="1462"/>
        <v>0</v>
      </c>
      <c r="CT597" s="222">
        <f t="shared" si="1463"/>
        <v>0</v>
      </c>
      <c r="CU597" s="222">
        <f t="shared" si="1464"/>
        <v>0</v>
      </c>
      <c r="CV597" s="222">
        <f t="shared" si="1465"/>
        <v>0</v>
      </c>
      <c r="CW597" s="222">
        <f t="shared" si="1466"/>
        <v>0</v>
      </c>
      <c r="CX597" s="222">
        <f t="shared" si="1467"/>
        <v>0</v>
      </c>
      <c r="CY597" s="222">
        <f t="shared" si="1468"/>
        <v>0</v>
      </c>
      <c r="CZ597" s="222">
        <f t="shared" si="1469"/>
        <v>0</v>
      </c>
      <c r="DA597" s="222">
        <f t="shared" si="1470"/>
        <v>0</v>
      </c>
      <c r="DB597" s="222">
        <f t="shared" si="1471"/>
        <v>0</v>
      </c>
      <c r="DC597" s="222">
        <f t="shared" si="1472"/>
        <v>0</v>
      </c>
      <c r="DD597" s="222">
        <f t="shared" si="1473"/>
        <v>0</v>
      </c>
      <c r="DE597" s="222">
        <f t="shared" si="1474"/>
        <v>0</v>
      </c>
      <c r="DF597" s="222">
        <f t="shared" si="1475"/>
        <v>0</v>
      </c>
      <c r="DG597" s="222">
        <f t="shared" si="1476"/>
        <v>0</v>
      </c>
      <c r="DH597" s="222">
        <f t="shared" si="1477"/>
        <v>0</v>
      </c>
      <c r="DI597" s="222">
        <f t="shared" si="1478"/>
        <v>0</v>
      </c>
      <c r="DJ597" s="222">
        <f t="shared" si="1479"/>
        <v>0</v>
      </c>
      <c r="DK597" s="222">
        <f t="shared" si="1480"/>
        <v>0</v>
      </c>
      <c r="DL597" s="222">
        <f t="shared" si="1481"/>
        <v>0</v>
      </c>
      <c r="DM597" s="222">
        <f t="shared" si="1482"/>
        <v>0</v>
      </c>
      <c r="DN597" s="222">
        <f t="shared" si="1483"/>
        <v>0</v>
      </c>
      <c r="DO597" s="222">
        <f t="shared" si="1484"/>
        <v>0</v>
      </c>
      <c r="DP597" s="222">
        <f t="shared" si="1485"/>
        <v>0</v>
      </c>
      <c r="DQ597" s="222">
        <f t="shared" si="1486"/>
        <v>0</v>
      </c>
      <c r="DR597" s="222">
        <f t="shared" si="1487"/>
        <v>0</v>
      </c>
      <c r="DS597" s="222">
        <f t="shared" si="1488"/>
        <v>0</v>
      </c>
      <c r="DT597" s="222">
        <f t="shared" si="1489"/>
        <v>0</v>
      </c>
      <c r="DU597" s="222">
        <f t="shared" si="1490"/>
        <v>0</v>
      </c>
      <c r="DV597" s="222">
        <f t="shared" si="1491"/>
        <v>0</v>
      </c>
      <c r="DW597" s="222">
        <f t="shared" si="1492"/>
        <v>0</v>
      </c>
      <c r="DX597" s="222">
        <f t="shared" si="1493"/>
        <v>0</v>
      </c>
      <c r="DY597" s="222">
        <f t="shared" si="1494"/>
        <v>0</v>
      </c>
      <c r="DZ597" s="222">
        <f t="shared" si="1495"/>
        <v>0</v>
      </c>
      <c r="EA597" s="222">
        <f t="shared" si="1496"/>
        <v>0</v>
      </c>
      <c r="EB597" s="222">
        <f t="shared" si="1497"/>
        <v>0</v>
      </c>
      <c r="EC597" s="222">
        <f t="shared" si="1498"/>
        <v>0</v>
      </c>
      <c r="ED597" s="222">
        <f t="shared" si="1499"/>
        <v>0</v>
      </c>
      <c r="EE597" s="222">
        <f t="shared" si="1500"/>
        <v>0</v>
      </c>
      <c r="EF597" s="222">
        <f t="shared" si="1501"/>
        <v>0</v>
      </c>
      <c r="EG597" s="222">
        <f t="shared" si="1502"/>
        <v>0</v>
      </c>
      <c r="EH597" s="222">
        <f t="shared" si="1503"/>
        <v>0</v>
      </c>
      <c r="EI597" s="222">
        <f t="shared" si="1504"/>
        <v>0</v>
      </c>
      <c r="EJ597" s="222">
        <f t="shared" si="1505"/>
        <v>0</v>
      </c>
      <c r="EK597" s="222">
        <f t="shared" si="1506"/>
        <v>0</v>
      </c>
      <c r="EL597" s="222">
        <f t="shared" si="1507"/>
        <v>0</v>
      </c>
      <c r="EM597" s="222">
        <f t="shared" si="1508"/>
        <v>0</v>
      </c>
      <c r="EN597" s="222">
        <f t="shared" si="1509"/>
        <v>0</v>
      </c>
      <c r="EO597" s="222">
        <f t="shared" si="1510"/>
        <v>0</v>
      </c>
      <c r="EP597" s="222">
        <f t="shared" si="1511"/>
        <v>0</v>
      </c>
      <c r="EQ597" s="222">
        <f t="shared" si="1512"/>
        <v>0</v>
      </c>
      <c r="ER597" s="222">
        <f t="shared" si="1513"/>
        <v>0</v>
      </c>
      <c r="ES597" s="222">
        <f t="shared" si="1514"/>
        <v>0</v>
      </c>
      <c r="ET597" s="222">
        <f t="shared" si="1515"/>
        <v>0</v>
      </c>
      <c r="EU597" s="222">
        <f t="shared" si="1516"/>
        <v>0</v>
      </c>
      <c r="EV597" s="222">
        <f t="shared" si="1517"/>
        <v>0</v>
      </c>
      <c r="EW597" s="222">
        <f t="shared" si="1518"/>
        <v>0</v>
      </c>
      <c r="EX597" s="222">
        <f t="shared" si="1519"/>
        <v>0</v>
      </c>
      <c r="EY597" s="222">
        <f t="shared" si="1520"/>
        <v>0</v>
      </c>
      <c r="EZ597" s="222">
        <f t="shared" si="1521"/>
        <v>0</v>
      </c>
      <c r="FA597" s="222">
        <f t="shared" si="1522"/>
        <v>0</v>
      </c>
      <c r="FB597" s="222">
        <f t="shared" si="1523"/>
        <v>0</v>
      </c>
      <c r="FC597" s="222">
        <f t="shared" si="1524"/>
        <v>0</v>
      </c>
      <c r="FD597" s="222">
        <f t="shared" si="1525"/>
        <v>0</v>
      </c>
      <c r="FE597" s="222">
        <f t="shared" si="1526"/>
        <v>0</v>
      </c>
      <c r="FF597" s="222">
        <f t="shared" si="1527"/>
        <v>0</v>
      </c>
      <c r="FG597" s="222">
        <f t="shared" si="1528"/>
        <v>0</v>
      </c>
      <c r="FH597" s="222">
        <f t="shared" si="1529"/>
        <v>0</v>
      </c>
      <c r="FI597" s="222">
        <f t="shared" si="1530"/>
        <v>0</v>
      </c>
      <c r="FJ597" s="222">
        <f t="shared" si="1531"/>
        <v>0</v>
      </c>
      <c r="FK597" s="222">
        <f t="shared" si="1532"/>
        <v>0</v>
      </c>
      <c r="FL597" s="222">
        <f t="shared" si="1533"/>
        <v>0</v>
      </c>
      <c r="FM597" s="222">
        <f t="shared" si="1534"/>
        <v>0</v>
      </c>
      <c r="FN597" s="222">
        <f t="shared" si="1535"/>
        <v>0</v>
      </c>
      <c r="FO597" s="222">
        <f t="shared" si="1536"/>
        <v>0</v>
      </c>
      <c r="FP597" s="222">
        <f t="shared" si="1537"/>
        <v>0</v>
      </c>
      <c r="FQ597" s="222">
        <f t="shared" si="1538"/>
        <v>0</v>
      </c>
      <c r="FR597" s="222">
        <f t="shared" si="1539"/>
        <v>0</v>
      </c>
      <c r="FS597" s="222">
        <f t="shared" si="1540"/>
        <v>0</v>
      </c>
      <c r="FT597" s="222">
        <f t="shared" si="1541"/>
        <v>0</v>
      </c>
      <c r="FU597" s="222">
        <f t="shared" si="1542"/>
        <v>0</v>
      </c>
      <c r="FV597" s="222">
        <f t="shared" si="1543"/>
        <v>0</v>
      </c>
      <c r="FW597" s="222">
        <f t="shared" si="1544"/>
        <v>0</v>
      </c>
      <c r="FX597" s="222">
        <f t="shared" si="1545"/>
        <v>0</v>
      </c>
      <c r="FY597" s="222">
        <f t="shared" si="1546"/>
        <v>0</v>
      </c>
      <c r="FZ597" s="222">
        <f t="shared" si="1547"/>
        <v>0</v>
      </c>
      <c r="GA597" s="222">
        <f t="shared" si="1548"/>
        <v>0</v>
      </c>
      <c r="GB597" s="222">
        <f t="shared" si="1549"/>
        <v>0</v>
      </c>
      <c r="GC597" s="222">
        <f t="shared" si="1550"/>
        <v>0</v>
      </c>
      <c r="GD597" s="222">
        <f t="shared" si="1551"/>
        <v>0</v>
      </c>
      <c r="GE597" s="222">
        <f t="shared" si="1552"/>
        <v>0</v>
      </c>
      <c r="GF597" s="222">
        <f t="shared" si="1553"/>
        <v>0</v>
      </c>
      <c r="GG597" s="222">
        <f t="shared" si="1554"/>
        <v>0</v>
      </c>
      <c r="GH597" s="222">
        <f t="shared" si="1555"/>
        <v>0</v>
      </c>
      <c r="GI597" s="222">
        <f t="shared" si="1556"/>
        <v>0</v>
      </c>
      <c r="GJ597" s="222">
        <f t="shared" si="1557"/>
        <v>0</v>
      </c>
      <c r="GK597" s="222">
        <f t="shared" si="1558"/>
        <v>0</v>
      </c>
      <c r="GL597" s="222">
        <f t="shared" si="1559"/>
        <v>0</v>
      </c>
      <c r="GM597" s="222">
        <f t="shared" si="1560"/>
        <v>0</v>
      </c>
      <c r="GN597" s="222">
        <f t="shared" si="1561"/>
        <v>0</v>
      </c>
      <c r="GO597" s="222">
        <f t="shared" si="1562"/>
        <v>0</v>
      </c>
      <c r="GP597" s="222">
        <f t="shared" si="1563"/>
        <v>0</v>
      </c>
      <c r="GQ597" s="222">
        <f t="shared" si="1564"/>
        <v>0</v>
      </c>
      <c r="GR597" s="222">
        <f t="shared" si="1565"/>
        <v>0</v>
      </c>
      <c r="GS597" s="222">
        <f t="shared" si="1566"/>
        <v>0</v>
      </c>
      <c r="GT597" s="222">
        <f t="shared" si="1567"/>
        <v>0</v>
      </c>
      <c r="GU597" s="222">
        <f t="shared" si="1568"/>
        <v>0</v>
      </c>
      <c r="GV597" s="222">
        <f t="shared" si="1569"/>
        <v>0</v>
      </c>
      <c r="GW597" s="222">
        <f t="shared" si="1570"/>
        <v>0</v>
      </c>
      <c r="GX597" s="222">
        <f t="shared" si="1571"/>
        <v>0</v>
      </c>
      <c r="GY597" s="222">
        <f t="shared" si="1572"/>
        <v>0</v>
      </c>
      <c r="GZ597" s="222">
        <f t="shared" si="1573"/>
        <v>0</v>
      </c>
      <c r="HA597" s="222">
        <f t="shared" si="1574"/>
        <v>0</v>
      </c>
      <c r="HB597" s="222">
        <f t="shared" si="1575"/>
        <v>0</v>
      </c>
      <c r="HC597" s="222">
        <f t="shared" si="1576"/>
        <v>0</v>
      </c>
      <c r="HD597" s="222">
        <f t="shared" si="1577"/>
        <v>0</v>
      </c>
      <c r="HE597" s="222">
        <f t="shared" si="1578"/>
        <v>0</v>
      </c>
      <c r="HF597" s="222">
        <f t="shared" si="1579"/>
        <v>0</v>
      </c>
      <c r="HG597" s="222">
        <f t="shared" si="1580"/>
        <v>0</v>
      </c>
      <c r="HH597" s="222">
        <f t="shared" si="1581"/>
        <v>0</v>
      </c>
      <c r="HI597" s="222">
        <f t="shared" si="1582"/>
        <v>0</v>
      </c>
      <c r="HJ597" s="222">
        <f t="shared" si="1583"/>
        <v>0</v>
      </c>
      <c r="HK597" s="222">
        <f t="shared" si="1584"/>
        <v>0</v>
      </c>
      <c r="HL597" s="222">
        <f t="shared" si="1585"/>
        <v>0</v>
      </c>
      <c r="HM597" s="222">
        <f t="shared" si="1586"/>
        <v>0</v>
      </c>
      <c r="HN597" s="222">
        <f t="shared" si="1587"/>
        <v>0</v>
      </c>
      <c r="HO597" s="222">
        <f t="shared" si="1588"/>
        <v>0</v>
      </c>
      <c r="HP597" s="222">
        <f t="shared" si="1589"/>
        <v>0</v>
      </c>
      <c r="HQ597" s="222">
        <f t="shared" si="1590"/>
        <v>0</v>
      </c>
      <c r="HR597" s="222">
        <f t="shared" si="1591"/>
        <v>0</v>
      </c>
      <c r="HS597" s="222">
        <f t="shared" si="1592"/>
        <v>0</v>
      </c>
      <c r="HT597" s="222">
        <f t="shared" si="1593"/>
        <v>0</v>
      </c>
      <c r="HU597" s="222">
        <f t="shared" si="1594"/>
        <v>0</v>
      </c>
      <c r="HV597" s="222">
        <f t="shared" si="1595"/>
        <v>0</v>
      </c>
      <c r="HW597" s="222">
        <f t="shared" si="1596"/>
        <v>0</v>
      </c>
      <c r="HX597" s="222">
        <f t="shared" si="1597"/>
        <v>0</v>
      </c>
      <c r="HY597" s="222">
        <f t="shared" si="1598"/>
        <v>0</v>
      </c>
      <c r="HZ597" s="222">
        <f t="shared" si="1599"/>
        <v>0</v>
      </c>
      <c r="IA597" s="222">
        <f t="shared" si="1600"/>
        <v>0</v>
      </c>
      <c r="IB597" s="222">
        <f t="shared" si="1601"/>
        <v>0</v>
      </c>
      <c r="IC597" s="222">
        <f t="shared" si="1602"/>
        <v>0</v>
      </c>
      <c r="ID597" s="222">
        <f t="shared" si="1603"/>
        <v>0</v>
      </c>
      <c r="IE597" s="222">
        <f t="shared" si="1604"/>
        <v>0</v>
      </c>
      <c r="IF597" s="222">
        <f t="shared" si="1605"/>
        <v>0</v>
      </c>
      <c r="IG597" s="222">
        <f t="shared" si="1606"/>
        <v>0</v>
      </c>
      <c r="IH597" s="222">
        <f t="shared" si="1607"/>
        <v>0</v>
      </c>
      <c r="II597" s="222">
        <f t="shared" si="1608"/>
        <v>0</v>
      </c>
      <c r="IJ597" s="222">
        <f t="shared" si="1609"/>
        <v>0</v>
      </c>
      <c r="IK597" s="222">
        <f t="shared" si="1610"/>
        <v>0</v>
      </c>
      <c r="IL597" s="222">
        <f t="shared" si="1611"/>
        <v>0</v>
      </c>
      <c r="IM597" s="222">
        <f t="shared" si="1612"/>
        <v>0</v>
      </c>
      <c r="IN597" s="222">
        <f t="shared" si="1613"/>
        <v>0</v>
      </c>
      <c r="IO597" s="222">
        <f t="shared" si="1614"/>
        <v>0</v>
      </c>
      <c r="IP597" s="222">
        <f t="shared" si="1615"/>
        <v>0</v>
      </c>
      <c r="IQ597" s="222">
        <f t="shared" si="1616"/>
        <v>0</v>
      </c>
      <c r="IR597" s="222">
        <f t="shared" si="1617"/>
        <v>0</v>
      </c>
      <c r="IS597" s="222">
        <f t="shared" si="1618"/>
        <v>0</v>
      </c>
      <c r="IT597" s="222">
        <f t="shared" si="1619"/>
        <v>0</v>
      </c>
      <c r="IU597" s="222">
        <f t="shared" si="1620"/>
        <v>0</v>
      </c>
      <c r="IV597" s="222">
        <f t="shared" si="1621"/>
        <v>0</v>
      </c>
      <c r="IW597" s="222">
        <f t="shared" si="1622"/>
        <v>0</v>
      </c>
      <c r="IX597" s="222">
        <f t="shared" si="1623"/>
        <v>0</v>
      </c>
      <c r="IY597" s="222">
        <f t="shared" si="1624"/>
        <v>0</v>
      </c>
      <c r="IZ597" s="222">
        <f t="shared" si="1625"/>
        <v>0</v>
      </c>
      <c r="JA597" s="222">
        <f t="shared" si="1626"/>
        <v>0</v>
      </c>
      <c r="JB597" s="222">
        <f t="shared" si="1627"/>
        <v>0</v>
      </c>
    </row>
    <row r="598" spans="2:262">
      <c r="B598" s="230">
        <v>237</v>
      </c>
      <c r="C598" s="229">
        <f t="shared" si="1628"/>
        <v>4.6289062499999872E-3</v>
      </c>
      <c r="D598" s="226">
        <f t="shared" ca="1" si="1371"/>
        <v>17.999999999965585</v>
      </c>
      <c r="E598" s="225">
        <f ca="1">II361</f>
        <v>-3.4415499110198541E-11</v>
      </c>
      <c r="F598" s="224">
        <v>237</v>
      </c>
      <c r="G598" s="222">
        <f t="shared" si="1372"/>
        <v>0</v>
      </c>
      <c r="H598" s="222">
        <f t="shared" si="1373"/>
        <v>0</v>
      </c>
      <c r="I598" s="222">
        <f t="shared" si="1374"/>
        <v>0</v>
      </c>
      <c r="J598" s="222">
        <f t="shared" si="1375"/>
        <v>0</v>
      </c>
      <c r="K598" s="222">
        <f t="shared" si="1376"/>
        <v>0</v>
      </c>
      <c r="L598" s="222">
        <f t="shared" si="1377"/>
        <v>0</v>
      </c>
      <c r="M598" s="222">
        <f t="shared" si="1378"/>
        <v>0</v>
      </c>
      <c r="N598" s="222">
        <f t="shared" si="1379"/>
        <v>0</v>
      </c>
      <c r="O598" s="222">
        <f t="shared" si="1380"/>
        <v>0</v>
      </c>
      <c r="P598" s="222">
        <f t="shared" si="1381"/>
        <v>0</v>
      </c>
      <c r="Q598" s="222">
        <f t="shared" si="1382"/>
        <v>0</v>
      </c>
      <c r="R598" s="222">
        <f t="shared" si="1383"/>
        <v>0</v>
      </c>
      <c r="S598" s="222">
        <f t="shared" si="1384"/>
        <v>0</v>
      </c>
      <c r="T598" s="222">
        <f t="shared" si="1385"/>
        <v>0</v>
      </c>
      <c r="U598" s="222">
        <f t="shared" si="1386"/>
        <v>0</v>
      </c>
      <c r="V598" s="222">
        <f t="shared" si="1387"/>
        <v>0</v>
      </c>
      <c r="W598" s="222">
        <f t="shared" si="1388"/>
        <v>0</v>
      </c>
      <c r="X598" s="222">
        <f t="shared" si="1389"/>
        <v>0</v>
      </c>
      <c r="Y598" s="222">
        <f t="shared" si="1390"/>
        <v>0</v>
      </c>
      <c r="Z598" s="222">
        <f t="shared" si="1391"/>
        <v>0</v>
      </c>
      <c r="AA598" s="222">
        <f t="shared" si="1392"/>
        <v>0</v>
      </c>
      <c r="AB598" s="222">
        <f t="shared" si="1393"/>
        <v>0</v>
      </c>
      <c r="AC598" s="222">
        <f t="shared" si="1394"/>
        <v>0</v>
      </c>
      <c r="AD598" s="222">
        <f t="shared" si="1395"/>
        <v>0</v>
      </c>
      <c r="AE598" s="222">
        <f t="shared" si="1396"/>
        <v>0</v>
      </c>
      <c r="AF598" s="222">
        <f t="shared" si="1397"/>
        <v>0</v>
      </c>
      <c r="AG598" s="222">
        <f t="shared" si="1398"/>
        <v>0</v>
      </c>
      <c r="AH598" s="222">
        <f t="shared" si="1399"/>
        <v>0</v>
      </c>
      <c r="AI598" s="222">
        <f t="shared" si="1400"/>
        <v>0</v>
      </c>
      <c r="AJ598" s="222">
        <f t="shared" si="1401"/>
        <v>0</v>
      </c>
      <c r="AK598" s="222">
        <f t="shared" si="1402"/>
        <v>0</v>
      </c>
      <c r="AL598" s="222">
        <f t="shared" si="1403"/>
        <v>0</v>
      </c>
      <c r="AM598" s="222">
        <f t="shared" si="1404"/>
        <v>0</v>
      </c>
      <c r="AN598" s="222">
        <f t="shared" si="1405"/>
        <v>0</v>
      </c>
      <c r="AO598" s="222">
        <f t="shared" si="1406"/>
        <v>0</v>
      </c>
      <c r="AP598" s="222">
        <f t="shared" si="1407"/>
        <v>0</v>
      </c>
      <c r="AQ598" s="222">
        <f t="shared" si="1408"/>
        <v>0</v>
      </c>
      <c r="AR598" s="222">
        <f t="shared" si="1409"/>
        <v>0</v>
      </c>
      <c r="AS598" s="222">
        <f t="shared" si="1410"/>
        <v>0</v>
      </c>
      <c r="AT598" s="222">
        <f t="shared" si="1411"/>
        <v>0</v>
      </c>
      <c r="AU598" s="222">
        <f t="shared" si="1412"/>
        <v>0</v>
      </c>
      <c r="AV598" s="222">
        <f t="shared" si="1413"/>
        <v>0</v>
      </c>
      <c r="AW598" s="222">
        <f t="shared" si="1414"/>
        <v>0</v>
      </c>
      <c r="AX598" s="222">
        <f t="shared" si="1415"/>
        <v>0</v>
      </c>
      <c r="AY598" s="222">
        <f t="shared" si="1416"/>
        <v>0</v>
      </c>
      <c r="AZ598" s="222">
        <f t="shared" si="1417"/>
        <v>0</v>
      </c>
      <c r="BA598" s="222">
        <f t="shared" si="1418"/>
        <v>0</v>
      </c>
      <c r="BB598" s="222">
        <f t="shared" si="1419"/>
        <v>0</v>
      </c>
      <c r="BC598" s="222">
        <f t="shared" si="1420"/>
        <v>0</v>
      </c>
      <c r="BD598" s="222">
        <f t="shared" si="1421"/>
        <v>0</v>
      </c>
      <c r="BE598" s="222">
        <f t="shared" si="1422"/>
        <v>0</v>
      </c>
      <c r="BF598" s="222">
        <f t="shared" si="1423"/>
        <v>0</v>
      </c>
      <c r="BG598" s="222">
        <f t="shared" si="1424"/>
        <v>0</v>
      </c>
      <c r="BH598" s="222">
        <f t="shared" si="1425"/>
        <v>0</v>
      </c>
      <c r="BI598" s="222">
        <f t="shared" si="1426"/>
        <v>0</v>
      </c>
      <c r="BJ598" s="222">
        <f t="shared" si="1427"/>
        <v>0</v>
      </c>
      <c r="BK598" s="222">
        <f t="shared" si="1428"/>
        <v>0</v>
      </c>
      <c r="BL598" s="222">
        <f t="shared" si="1429"/>
        <v>0</v>
      </c>
      <c r="BM598" s="222">
        <f t="shared" si="1430"/>
        <v>0</v>
      </c>
      <c r="BN598" s="222">
        <f t="shared" si="1431"/>
        <v>0</v>
      </c>
      <c r="BO598" s="222">
        <f t="shared" si="1432"/>
        <v>0</v>
      </c>
      <c r="BP598" s="222">
        <f t="shared" si="1433"/>
        <v>0</v>
      </c>
      <c r="BQ598" s="222">
        <f t="shared" si="1434"/>
        <v>0</v>
      </c>
      <c r="BR598" s="222">
        <f t="shared" si="1435"/>
        <v>0</v>
      </c>
      <c r="BS598" s="222">
        <f t="shared" si="1436"/>
        <v>0</v>
      </c>
      <c r="BT598" s="222">
        <f t="shared" si="1437"/>
        <v>0</v>
      </c>
      <c r="BU598" s="222">
        <f t="shared" si="1438"/>
        <v>0</v>
      </c>
      <c r="BV598" s="222">
        <f t="shared" si="1439"/>
        <v>0</v>
      </c>
      <c r="BW598" s="222">
        <f t="shared" si="1440"/>
        <v>0</v>
      </c>
      <c r="BX598" s="222">
        <f t="shared" si="1441"/>
        <v>0</v>
      </c>
      <c r="BY598" s="222">
        <f t="shared" si="1442"/>
        <v>0</v>
      </c>
      <c r="BZ598" s="222">
        <f t="shared" si="1443"/>
        <v>0</v>
      </c>
      <c r="CA598" s="222">
        <f t="shared" si="1444"/>
        <v>0</v>
      </c>
      <c r="CB598" s="222">
        <f t="shared" si="1445"/>
        <v>0</v>
      </c>
      <c r="CC598" s="222">
        <f t="shared" si="1446"/>
        <v>0</v>
      </c>
      <c r="CD598" s="222">
        <f t="shared" si="1447"/>
        <v>0</v>
      </c>
      <c r="CE598" s="222">
        <f t="shared" si="1448"/>
        <v>0</v>
      </c>
      <c r="CF598" s="222">
        <f t="shared" si="1449"/>
        <v>0</v>
      </c>
      <c r="CG598" s="222">
        <f t="shared" si="1450"/>
        <v>0</v>
      </c>
      <c r="CH598" s="222">
        <f t="shared" si="1451"/>
        <v>0</v>
      </c>
      <c r="CI598" s="222">
        <f t="shared" si="1452"/>
        <v>0</v>
      </c>
      <c r="CJ598" s="222">
        <f t="shared" si="1453"/>
        <v>0</v>
      </c>
      <c r="CK598" s="222">
        <f t="shared" si="1454"/>
        <v>0</v>
      </c>
      <c r="CL598" s="222">
        <f t="shared" si="1455"/>
        <v>0</v>
      </c>
      <c r="CM598" s="222">
        <f t="shared" si="1456"/>
        <v>0</v>
      </c>
      <c r="CN598" s="222">
        <f t="shared" si="1457"/>
        <v>0</v>
      </c>
      <c r="CO598" s="222">
        <f t="shared" si="1458"/>
        <v>0</v>
      </c>
      <c r="CP598" s="222">
        <f t="shared" si="1459"/>
        <v>0</v>
      </c>
      <c r="CQ598" s="222">
        <f t="shared" si="1460"/>
        <v>0</v>
      </c>
      <c r="CR598" s="222">
        <f t="shared" si="1461"/>
        <v>0</v>
      </c>
      <c r="CS598" s="222">
        <f t="shared" si="1462"/>
        <v>0</v>
      </c>
      <c r="CT598" s="222">
        <f t="shared" si="1463"/>
        <v>0</v>
      </c>
      <c r="CU598" s="222">
        <f t="shared" si="1464"/>
        <v>0</v>
      </c>
      <c r="CV598" s="222">
        <f t="shared" si="1465"/>
        <v>0</v>
      </c>
      <c r="CW598" s="222">
        <f t="shared" si="1466"/>
        <v>0</v>
      </c>
      <c r="CX598" s="222">
        <f t="shared" si="1467"/>
        <v>0</v>
      </c>
      <c r="CY598" s="222">
        <f t="shared" si="1468"/>
        <v>0</v>
      </c>
      <c r="CZ598" s="222">
        <f t="shared" si="1469"/>
        <v>0</v>
      </c>
      <c r="DA598" s="222">
        <f t="shared" si="1470"/>
        <v>0</v>
      </c>
      <c r="DB598" s="222">
        <f t="shared" si="1471"/>
        <v>0</v>
      </c>
      <c r="DC598" s="222">
        <f t="shared" si="1472"/>
        <v>0</v>
      </c>
      <c r="DD598" s="222">
        <f t="shared" si="1473"/>
        <v>0</v>
      </c>
      <c r="DE598" s="222">
        <f t="shared" si="1474"/>
        <v>0</v>
      </c>
      <c r="DF598" s="222">
        <f t="shared" si="1475"/>
        <v>0</v>
      </c>
      <c r="DG598" s="222">
        <f t="shared" si="1476"/>
        <v>0</v>
      </c>
      <c r="DH598" s="222">
        <f t="shared" si="1477"/>
        <v>0</v>
      </c>
      <c r="DI598" s="222">
        <f t="shared" si="1478"/>
        <v>0</v>
      </c>
      <c r="DJ598" s="222">
        <f t="shared" si="1479"/>
        <v>0</v>
      </c>
      <c r="DK598" s="222">
        <f t="shared" si="1480"/>
        <v>0</v>
      </c>
      <c r="DL598" s="222">
        <f t="shared" si="1481"/>
        <v>0</v>
      </c>
      <c r="DM598" s="222">
        <f t="shared" si="1482"/>
        <v>0</v>
      </c>
      <c r="DN598" s="222">
        <f t="shared" si="1483"/>
        <v>0</v>
      </c>
      <c r="DO598" s="222">
        <f t="shared" si="1484"/>
        <v>0</v>
      </c>
      <c r="DP598" s="222">
        <f t="shared" si="1485"/>
        <v>0</v>
      </c>
      <c r="DQ598" s="222">
        <f t="shared" si="1486"/>
        <v>0</v>
      </c>
      <c r="DR598" s="222">
        <f t="shared" si="1487"/>
        <v>0</v>
      </c>
      <c r="DS598" s="222">
        <f t="shared" si="1488"/>
        <v>0</v>
      </c>
      <c r="DT598" s="222">
        <f t="shared" si="1489"/>
        <v>0</v>
      </c>
      <c r="DU598" s="222">
        <f t="shared" si="1490"/>
        <v>0</v>
      </c>
      <c r="DV598" s="222">
        <f t="shared" si="1491"/>
        <v>0</v>
      </c>
      <c r="DW598" s="222">
        <f t="shared" si="1492"/>
        <v>0</v>
      </c>
      <c r="DX598" s="222">
        <f t="shared" si="1493"/>
        <v>0</v>
      </c>
      <c r="DY598" s="222">
        <f t="shared" si="1494"/>
        <v>0</v>
      </c>
      <c r="DZ598" s="222">
        <f t="shared" si="1495"/>
        <v>0</v>
      </c>
      <c r="EA598" s="222">
        <f t="shared" si="1496"/>
        <v>0</v>
      </c>
      <c r="EB598" s="222">
        <f t="shared" si="1497"/>
        <v>0</v>
      </c>
      <c r="EC598" s="222">
        <f t="shared" si="1498"/>
        <v>0</v>
      </c>
      <c r="ED598" s="222">
        <f t="shared" si="1499"/>
        <v>0</v>
      </c>
      <c r="EE598" s="222">
        <f t="shared" si="1500"/>
        <v>0</v>
      </c>
      <c r="EF598" s="222">
        <f t="shared" si="1501"/>
        <v>0</v>
      </c>
      <c r="EG598" s="222">
        <f t="shared" si="1502"/>
        <v>0</v>
      </c>
      <c r="EH598" s="222">
        <f t="shared" si="1503"/>
        <v>0</v>
      </c>
      <c r="EI598" s="222">
        <f t="shared" si="1504"/>
        <v>0</v>
      </c>
      <c r="EJ598" s="222">
        <f t="shared" si="1505"/>
        <v>0</v>
      </c>
      <c r="EK598" s="222">
        <f t="shared" si="1506"/>
        <v>0</v>
      </c>
      <c r="EL598" s="222">
        <f t="shared" si="1507"/>
        <v>0</v>
      </c>
      <c r="EM598" s="222">
        <f t="shared" si="1508"/>
        <v>0</v>
      </c>
      <c r="EN598" s="222">
        <f t="shared" si="1509"/>
        <v>0</v>
      </c>
      <c r="EO598" s="222">
        <f t="shared" si="1510"/>
        <v>0</v>
      </c>
      <c r="EP598" s="222">
        <f t="shared" si="1511"/>
        <v>0</v>
      </c>
      <c r="EQ598" s="222">
        <f t="shared" si="1512"/>
        <v>0</v>
      </c>
      <c r="ER598" s="222">
        <f t="shared" si="1513"/>
        <v>0</v>
      </c>
      <c r="ES598" s="222">
        <f t="shared" si="1514"/>
        <v>0</v>
      </c>
      <c r="ET598" s="222">
        <f t="shared" si="1515"/>
        <v>0</v>
      </c>
      <c r="EU598" s="222">
        <f t="shared" si="1516"/>
        <v>0</v>
      </c>
      <c r="EV598" s="222">
        <f t="shared" si="1517"/>
        <v>0</v>
      </c>
      <c r="EW598" s="222">
        <f t="shared" si="1518"/>
        <v>0</v>
      </c>
      <c r="EX598" s="222">
        <f t="shared" si="1519"/>
        <v>0</v>
      </c>
      <c r="EY598" s="222">
        <f t="shared" si="1520"/>
        <v>0</v>
      </c>
      <c r="EZ598" s="222">
        <f t="shared" si="1521"/>
        <v>0</v>
      </c>
      <c r="FA598" s="222">
        <f t="shared" si="1522"/>
        <v>0</v>
      </c>
      <c r="FB598" s="222">
        <f t="shared" si="1523"/>
        <v>0</v>
      </c>
      <c r="FC598" s="222">
        <f t="shared" si="1524"/>
        <v>0</v>
      </c>
      <c r="FD598" s="222">
        <f t="shared" si="1525"/>
        <v>0</v>
      </c>
      <c r="FE598" s="222">
        <f t="shared" si="1526"/>
        <v>0</v>
      </c>
      <c r="FF598" s="222">
        <f t="shared" si="1527"/>
        <v>0</v>
      </c>
      <c r="FG598" s="222">
        <f t="shared" si="1528"/>
        <v>0</v>
      </c>
      <c r="FH598" s="222">
        <f t="shared" si="1529"/>
        <v>0</v>
      </c>
      <c r="FI598" s="222">
        <f t="shared" si="1530"/>
        <v>0</v>
      </c>
      <c r="FJ598" s="222">
        <f t="shared" si="1531"/>
        <v>0</v>
      </c>
      <c r="FK598" s="222">
        <f t="shared" si="1532"/>
        <v>0</v>
      </c>
      <c r="FL598" s="222">
        <f t="shared" si="1533"/>
        <v>0</v>
      </c>
      <c r="FM598" s="222">
        <f t="shared" si="1534"/>
        <v>0</v>
      </c>
      <c r="FN598" s="222">
        <f t="shared" si="1535"/>
        <v>0</v>
      </c>
      <c r="FO598" s="222">
        <f t="shared" si="1536"/>
        <v>0</v>
      </c>
      <c r="FP598" s="222">
        <f t="shared" si="1537"/>
        <v>0</v>
      </c>
      <c r="FQ598" s="222">
        <f t="shared" si="1538"/>
        <v>0</v>
      </c>
      <c r="FR598" s="222">
        <f t="shared" si="1539"/>
        <v>0</v>
      </c>
      <c r="FS598" s="222">
        <f t="shared" si="1540"/>
        <v>0</v>
      </c>
      <c r="FT598" s="222">
        <f t="shared" si="1541"/>
        <v>0</v>
      </c>
      <c r="FU598" s="222">
        <f t="shared" si="1542"/>
        <v>0</v>
      </c>
      <c r="FV598" s="222">
        <f t="shared" si="1543"/>
        <v>0</v>
      </c>
      <c r="FW598" s="222">
        <f t="shared" si="1544"/>
        <v>0</v>
      </c>
      <c r="FX598" s="222">
        <f t="shared" si="1545"/>
        <v>0</v>
      </c>
      <c r="FY598" s="222">
        <f t="shared" si="1546"/>
        <v>0</v>
      </c>
      <c r="FZ598" s="222">
        <f t="shared" si="1547"/>
        <v>0</v>
      </c>
      <c r="GA598" s="222">
        <f t="shared" si="1548"/>
        <v>0</v>
      </c>
      <c r="GB598" s="222">
        <f t="shared" si="1549"/>
        <v>0</v>
      </c>
      <c r="GC598" s="222">
        <f t="shared" si="1550"/>
        <v>0</v>
      </c>
      <c r="GD598" s="222">
        <f t="shared" si="1551"/>
        <v>0</v>
      </c>
      <c r="GE598" s="222">
        <f t="shared" si="1552"/>
        <v>0</v>
      </c>
      <c r="GF598" s="222">
        <f t="shared" si="1553"/>
        <v>0</v>
      </c>
      <c r="GG598" s="222">
        <f t="shared" si="1554"/>
        <v>0</v>
      </c>
      <c r="GH598" s="222">
        <f t="shared" si="1555"/>
        <v>0</v>
      </c>
      <c r="GI598" s="222">
        <f t="shared" si="1556"/>
        <v>0</v>
      </c>
      <c r="GJ598" s="222">
        <f t="shared" si="1557"/>
        <v>0</v>
      </c>
      <c r="GK598" s="222">
        <f t="shared" si="1558"/>
        <v>0</v>
      </c>
      <c r="GL598" s="222">
        <f t="shared" si="1559"/>
        <v>0</v>
      </c>
      <c r="GM598" s="222">
        <f t="shared" si="1560"/>
        <v>0</v>
      </c>
      <c r="GN598" s="222">
        <f t="shared" si="1561"/>
        <v>0</v>
      </c>
      <c r="GO598" s="222">
        <f t="shared" si="1562"/>
        <v>0</v>
      </c>
      <c r="GP598" s="222">
        <f t="shared" si="1563"/>
        <v>0</v>
      </c>
      <c r="GQ598" s="222">
        <f t="shared" si="1564"/>
        <v>0</v>
      </c>
      <c r="GR598" s="222">
        <f t="shared" si="1565"/>
        <v>0</v>
      </c>
      <c r="GS598" s="222">
        <f t="shared" si="1566"/>
        <v>0</v>
      </c>
      <c r="GT598" s="222">
        <f t="shared" si="1567"/>
        <v>0</v>
      </c>
      <c r="GU598" s="222">
        <f t="shared" si="1568"/>
        <v>0</v>
      </c>
      <c r="GV598" s="222">
        <f t="shared" si="1569"/>
        <v>0</v>
      </c>
      <c r="GW598" s="222">
        <f t="shared" si="1570"/>
        <v>0</v>
      </c>
      <c r="GX598" s="222">
        <f t="shared" si="1571"/>
        <v>0</v>
      </c>
      <c r="GY598" s="222">
        <f t="shared" si="1572"/>
        <v>0</v>
      </c>
      <c r="GZ598" s="222">
        <f t="shared" si="1573"/>
        <v>0</v>
      </c>
      <c r="HA598" s="222">
        <f t="shared" si="1574"/>
        <v>0</v>
      </c>
      <c r="HB598" s="222">
        <f t="shared" si="1575"/>
        <v>0</v>
      </c>
      <c r="HC598" s="222">
        <f t="shared" si="1576"/>
        <v>0</v>
      </c>
      <c r="HD598" s="222">
        <f t="shared" si="1577"/>
        <v>0</v>
      </c>
      <c r="HE598" s="222">
        <f t="shared" si="1578"/>
        <v>0</v>
      </c>
      <c r="HF598" s="222">
        <f t="shared" si="1579"/>
        <v>0</v>
      </c>
      <c r="HG598" s="222">
        <f t="shared" si="1580"/>
        <v>0</v>
      </c>
      <c r="HH598" s="222">
        <f t="shared" si="1581"/>
        <v>0</v>
      </c>
      <c r="HI598" s="222">
        <f t="shared" si="1582"/>
        <v>0</v>
      </c>
      <c r="HJ598" s="222">
        <f t="shared" si="1583"/>
        <v>0</v>
      </c>
      <c r="HK598" s="222">
        <f t="shared" si="1584"/>
        <v>0</v>
      </c>
      <c r="HL598" s="222">
        <f t="shared" si="1585"/>
        <v>0</v>
      </c>
      <c r="HM598" s="222">
        <f t="shared" si="1586"/>
        <v>0</v>
      </c>
      <c r="HN598" s="222">
        <f t="shared" si="1587"/>
        <v>0</v>
      </c>
      <c r="HO598" s="222">
        <f t="shared" si="1588"/>
        <v>0</v>
      </c>
      <c r="HP598" s="222">
        <f t="shared" si="1589"/>
        <v>0</v>
      </c>
      <c r="HQ598" s="222">
        <f t="shared" si="1590"/>
        <v>0</v>
      </c>
      <c r="HR598" s="222">
        <f t="shared" si="1591"/>
        <v>0</v>
      </c>
      <c r="HS598" s="222">
        <f t="shared" si="1592"/>
        <v>0</v>
      </c>
      <c r="HT598" s="222">
        <f t="shared" si="1593"/>
        <v>0</v>
      </c>
      <c r="HU598" s="222">
        <f t="shared" si="1594"/>
        <v>0</v>
      </c>
      <c r="HV598" s="222">
        <f t="shared" si="1595"/>
        <v>0</v>
      </c>
      <c r="HW598" s="222">
        <f t="shared" si="1596"/>
        <v>0</v>
      </c>
      <c r="HX598" s="222">
        <f t="shared" si="1597"/>
        <v>0</v>
      </c>
      <c r="HY598" s="222">
        <f t="shared" si="1598"/>
        <v>0</v>
      </c>
      <c r="HZ598" s="222">
        <f t="shared" si="1599"/>
        <v>0</v>
      </c>
      <c r="IA598" s="222">
        <f t="shared" si="1600"/>
        <v>0</v>
      </c>
      <c r="IB598" s="222">
        <f t="shared" si="1601"/>
        <v>0</v>
      </c>
      <c r="IC598" s="222">
        <f t="shared" si="1602"/>
        <v>0</v>
      </c>
      <c r="ID598" s="222">
        <f t="shared" si="1603"/>
        <v>0</v>
      </c>
      <c r="IE598" s="222">
        <f t="shared" si="1604"/>
        <v>0</v>
      </c>
      <c r="IF598" s="222">
        <f t="shared" si="1605"/>
        <v>0</v>
      </c>
      <c r="IG598" s="222">
        <f t="shared" si="1606"/>
        <v>0</v>
      </c>
      <c r="IH598" s="222">
        <f t="shared" si="1607"/>
        <v>0</v>
      </c>
      <c r="II598" s="222">
        <f t="shared" si="1608"/>
        <v>0</v>
      </c>
      <c r="IJ598" s="222">
        <f t="shared" si="1609"/>
        <v>0</v>
      </c>
      <c r="IK598" s="222">
        <f t="shared" si="1610"/>
        <v>0</v>
      </c>
      <c r="IL598" s="222">
        <f t="shared" si="1611"/>
        <v>0</v>
      </c>
      <c r="IM598" s="222">
        <f t="shared" si="1612"/>
        <v>0</v>
      </c>
      <c r="IN598" s="222">
        <f t="shared" si="1613"/>
        <v>0</v>
      </c>
      <c r="IO598" s="222">
        <f t="shared" si="1614"/>
        <v>0</v>
      </c>
      <c r="IP598" s="222">
        <f t="shared" si="1615"/>
        <v>0</v>
      </c>
      <c r="IQ598" s="222">
        <f t="shared" si="1616"/>
        <v>0</v>
      </c>
      <c r="IR598" s="222">
        <f t="shared" si="1617"/>
        <v>0</v>
      </c>
      <c r="IS598" s="222">
        <f t="shared" si="1618"/>
        <v>0</v>
      </c>
      <c r="IT598" s="222">
        <f t="shared" si="1619"/>
        <v>0</v>
      </c>
      <c r="IU598" s="222">
        <f t="shared" si="1620"/>
        <v>0</v>
      </c>
      <c r="IV598" s="222">
        <f t="shared" si="1621"/>
        <v>0</v>
      </c>
      <c r="IW598" s="222">
        <f t="shared" si="1622"/>
        <v>0</v>
      </c>
      <c r="IX598" s="222">
        <f t="shared" si="1623"/>
        <v>0</v>
      </c>
      <c r="IY598" s="222">
        <f t="shared" si="1624"/>
        <v>0</v>
      </c>
      <c r="IZ598" s="222">
        <f t="shared" si="1625"/>
        <v>0</v>
      </c>
      <c r="JA598" s="222">
        <f t="shared" si="1626"/>
        <v>0</v>
      </c>
      <c r="JB598" s="222">
        <f t="shared" si="1627"/>
        <v>0</v>
      </c>
    </row>
    <row r="599" spans="2:262">
      <c r="B599" s="230">
        <v>238</v>
      </c>
      <c r="C599" s="229">
        <f t="shared" si="1628"/>
        <v>4.6484374999999868E-3</v>
      </c>
      <c r="D599" s="226">
        <f t="shared" ca="1" si="1371"/>
        <v>17.999999999952955</v>
      </c>
      <c r="E599" s="225">
        <f ca="1">IJ361</f>
        <v>-4.7043473559934365E-11</v>
      </c>
      <c r="F599" s="224">
        <v>238</v>
      </c>
      <c r="G599" s="222">
        <f t="shared" si="1372"/>
        <v>0</v>
      </c>
      <c r="H599" s="222">
        <f t="shared" si="1373"/>
        <v>0</v>
      </c>
      <c r="I599" s="222">
        <f t="shared" si="1374"/>
        <v>0</v>
      </c>
      <c r="J599" s="222">
        <f t="shared" si="1375"/>
        <v>0</v>
      </c>
      <c r="K599" s="222">
        <f t="shared" si="1376"/>
        <v>0</v>
      </c>
      <c r="L599" s="222">
        <f t="shared" si="1377"/>
        <v>0</v>
      </c>
      <c r="M599" s="222">
        <f t="shared" si="1378"/>
        <v>0</v>
      </c>
      <c r="N599" s="222">
        <f t="shared" si="1379"/>
        <v>0</v>
      </c>
      <c r="O599" s="222">
        <f t="shared" si="1380"/>
        <v>0</v>
      </c>
      <c r="P599" s="222">
        <f t="shared" si="1381"/>
        <v>0</v>
      </c>
      <c r="Q599" s="222">
        <f t="shared" si="1382"/>
        <v>0</v>
      </c>
      <c r="R599" s="222">
        <f t="shared" si="1383"/>
        <v>0</v>
      </c>
      <c r="S599" s="222">
        <f t="shared" si="1384"/>
        <v>0</v>
      </c>
      <c r="T599" s="222">
        <f t="shared" si="1385"/>
        <v>0</v>
      </c>
      <c r="U599" s="222">
        <f t="shared" si="1386"/>
        <v>0</v>
      </c>
      <c r="V599" s="222">
        <f t="shared" si="1387"/>
        <v>0</v>
      </c>
      <c r="W599" s="222">
        <f t="shared" si="1388"/>
        <v>0</v>
      </c>
      <c r="X599" s="222">
        <f t="shared" si="1389"/>
        <v>0</v>
      </c>
      <c r="Y599" s="222">
        <f t="shared" si="1390"/>
        <v>0</v>
      </c>
      <c r="Z599" s="222">
        <f t="shared" si="1391"/>
        <v>0</v>
      </c>
      <c r="AA599" s="222">
        <f t="shared" si="1392"/>
        <v>0</v>
      </c>
      <c r="AB599" s="222">
        <f t="shared" si="1393"/>
        <v>0</v>
      </c>
      <c r="AC599" s="222">
        <f t="shared" si="1394"/>
        <v>0</v>
      </c>
      <c r="AD599" s="222">
        <f t="shared" si="1395"/>
        <v>0</v>
      </c>
      <c r="AE599" s="222">
        <f t="shared" si="1396"/>
        <v>0</v>
      </c>
      <c r="AF599" s="222">
        <f t="shared" si="1397"/>
        <v>0</v>
      </c>
      <c r="AG599" s="222">
        <f t="shared" si="1398"/>
        <v>0</v>
      </c>
      <c r="AH599" s="222">
        <f t="shared" si="1399"/>
        <v>0</v>
      </c>
      <c r="AI599" s="222">
        <f t="shared" si="1400"/>
        <v>0</v>
      </c>
      <c r="AJ599" s="222">
        <f t="shared" si="1401"/>
        <v>0</v>
      </c>
      <c r="AK599" s="222">
        <f t="shared" si="1402"/>
        <v>0</v>
      </c>
      <c r="AL599" s="222">
        <f t="shared" si="1403"/>
        <v>0</v>
      </c>
      <c r="AM599" s="222">
        <f t="shared" si="1404"/>
        <v>0</v>
      </c>
      <c r="AN599" s="222">
        <f t="shared" si="1405"/>
        <v>0</v>
      </c>
      <c r="AO599" s="222">
        <f t="shared" si="1406"/>
        <v>0</v>
      </c>
      <c r="AP599" s="222">
        <f t="shared" si="1407"/>
        <v>0</v>
      </c>
      <c r="AQ599" s="222">
        <f t="shared" si="1408"/>
        <v>0</v>
      </c>
      <c r="AR599" s="222">
        <f t="shared" si="1409"/>
        <v>0</v>
      </c>
      <c r="AS599" s="222">
        <f t="shared" si="1410"/>
        <v>0</v>
      </c>
      <c r="AT599" s="222">
        <f t="shared" si="1411"/>
        <v>0</v>
      </c>
      <c r="AU599" s="222">
        <f t="shared" si="1412"/>
        <v>0</v>
      </c>
      <c r="AV599" s="222">
        <f t="shared" si="1413"/>
        <v>0</v>
      </c>
      <c r="AW599" s="222">
        <f t="shared" si="1414"/>
        <v>0</v>
      </c>
      <c r="AX599" s="222">
        <f t="shared" si="1415"/>
        <v>0</v>
      </c>
      <c r="AY599" s="222">
        <f t="shared" si="1416"/>
        <v>0</v>
      </c>
      <c r="AZ599" s="222">
        <f t="shared" si="1417"/>
        <v>0</v>
      </c>
      <c r="BA599" s="222">
        <f t="shared" si="1418"/>
        <v>0</v>
      </c>
      <c r="BB599" s="222">
        <f t="shared" si="1419"/>
        <v>0</v>
      </c>
      <c r="BC599" s="222">
        <f t="shared" si="1420"/>
        <v>0</v>
      </c>
      <c r="BD599" s="222">
        <f t="shared" si="1421"/>
        <v>0</v>
      </c>
      <c r="BE599" s="222">
        <f t="shared" si="1422"/>
        <v>0</v>
      </c>
      <c r="BF599" s="222">
        <f t="shared" si="1423"/>
        <v>0</v>
      </c>
      <c r="BG599" s="222">
        <f t="shared" si="1424"/>
        <v>0</v>
      </c>
      <c r="BH599" s="222">
        <f t="shared" si="1425"/>
        <v>0</v>
      </c>
      <c r="BI599" s="222">
        <f t="shared" si="1426"/>
        <v>0</v>
      </c>
      <c r="BJ599" s="222">
        <f t="shared" si="1427"/>
        <v>0</v>
      </c>
      <c r="BK599" s="222">
        <f t="shared" si="1428"/>
        <v>0</v>
      </c>
      <c r="BL599" s="222">
        <f t="shared" si="1429"/>
        <v>0</v>
      </c>
      <c r="BM599" s="222">
        <f t="shared" si="1430"/>
        <v>0</v>
      </c>
      <c r="BN599" s="222">
        <f t="shared" si="1431"/>
        <v>0</v>
      </c>
      <c r="BO599" s="222">
        <f t="shared" si="1432"/>
        <v>0</v>
      </c>
      <c r="BP599" s="222">
        <f t="shared" si="1433"/>
        <v>0</v>
      </c>
      <c r="BQ599" s="222">
        <f t="shared" si="1434"/>
        <v>0</v>
      </c>
      <c r="BR599" s="222">
        <f t="shared" si="1435"/>
        <v>0</v>
      </c>
      <c r="BS599" s="222">
        <f t="shared" si="1436"/>
        <v>0</v>
      </c>
      <c r="BT599" s="222">
        <f t="shared" si="1437"/>
        <v>0</v>
      </c>
      <c r="BU599" s="222">
        <f t="shared" si="1438"/>
        <v>0</v>
      </c>
      <c r="BV599" s="222">
        <f t="shared" si="1439"/>
        <v>0</v>
      </c>
      <c r="BW599" s="222">
        <f t="shared" si="1440"/>
        <v>0</v>
      </c>
      <c r="BX599" s="222">
        <f t="shared" si="1441"/>
        <v>0</v>
      </c>
      <c r="BY599" s="222">
        <f t="shared" si="1442"/>
        <v>0</v>
      </c>
      <c r="BZ599" s="222">
        <f t="shared" si="1443"/>
        <v>0</v>
      </c>
      <c r="CA599" s="222">
        <f t="shared" si="1444"/>
        <v>0</v>
      </c>
      <c r="CB599" s="222">
        <f t="shared" si="1445"/>
        <v>0</v>
      </c>
      <c r="CC599" s="222">
        <f t="shared" si="1446"/>
        <v>0</v>
      </c>
      <c r="CD599" s="222">
        <f t="shared" si="1447"/>
        <v>0</v>
      </c>
      <c r="CE599" s="222">
        <f t="shared" si="1448"/>
        <v>0</v>
      </c>
      <c r="CF599" s="222">
        <f t="shared" si="1449"/>
        <v>0</v>
      </c>
      <c r="CG599" s="222">
        <f t="shared" si="1450"/>
        <v>0</v>
      </c>
      <c r="CH599" s="222">
        <f t="shared" si="1451"/>
        <v>0</v>
      </c>
      <c r="CI599" s="222">
        <f t="shared" si="1452"/>
        <v>0</v>
      </c>
      <c r="CJ599" s="222">
        <f t="shared" si="1453"/>
        <v>0</v>
      </c>
      <c r="CK599" s="222">
        <f t="shared" si="1454"/>
        <v>0</v>
      </c>
      <c r="CL599" s="222">
        <f t="shared" si="1455"/>
        <v>0</v>
      </c>
      <c r="CM599" s="222">
        <f t="shared" si="1456"/>
        <v>0</v>
      </c>
      <c r="CN599" s="222">
        <f t="shared" si="1457"/>
        <v>0</v>
      </c>
      <c r="CO599" s="222">
        <f t="shared" si="1458"/>
        <v>0</v>
      </c>
      <c r="CP599" s="222">
        <f t="shared" si="1459"/>
        <v>0</v>
      </c>
      <c r="CQ599" s="222">
        <f t="shared" si="1460"/>
        <v>0</v>
      </c>
      <c r="CR599" s="222">
        <f t="shared" si="1461"/>
        <v>0</v>
      </c>
      <c r="CS599" s="222">
        <f t="shared" si="1462"/>
        <v>0</v>
      </c>
      <c r="CT599" s="222">
        <f t="shared" si="1463"/>
        <v>0</v>
      </c>
      <c r="CU599" s="222">
        <f t="shared" si="1464"/>
        <v>0</v>
      </c>
      <c r="CV599" s="222">
        <f t="shared" si="1465"/>
        <v>0</v>
      </c>
      <c r="CW599" s="222">
        <f t="shared" si="1466"/>
        <v>0</v>
      </c>
      <c r="CX599" s="222">
        <f t="shared" si="1467"/>
        <v>0</v>
      </c>
      <c r="CY599" s="222">
        <f t="shared" si="1468"/>
        <v>0</v>
      </c>
      <c r="CZ599" s="222">
        <f t="shared" si="1469"/>
        <v>0</v>
      </c>
      <c r="DA599" s="222">
        <f t="shared" si="1470"/>
        <v>0</v>
      </c>
      <c r="DB599" s="222">
        <f t="shared" si="1471"/>
        <v>0</v>
      </c>
      <c r="DC599" s="222">
        <f t="shared" si="1472"/>
        <v>0</v>
      </c>
      <c r="DD599" s="222">
        <f t="shared" si="1473"/>
        <v>0</v>
      </c>
      <c r="DE599" s="222">
        <f t="shared" si="1474"/>
        <v>0</v>
      </c>
      <c r="DF599" s="222">
        <f t="shared" si="1475"/>
        <v>0</v>
      </c>
      <c r="DG599" s="222">
        <f t="shared" si="1476"/>
        <v>0</v>
      </c>
      <c r="DH599" s="222">
        <f t="shared" si="1477"/>
        <v>0</v>
      </c>
      <c r="DI599" s="222">
        <f t="shared" si="1478"/>
        <v>0</v>
      </c>
      <c r="DJ599" s="222">
        <f t="shared" si="1479"/>
        <v>0</v>
      </c>
      <c r="DK599" s="222">
        <f t="shared" si="1480"/>
        <v>0</v>
      </c>
      <c r="DL599" s="222">
        <f t="shared" si="1481"/>
        <v>0</v>
      </c>
      <c r="DM599" s="222">
        <f t="shared" si="1482"/>
        <v>0</v>
      </c>
      <c r="DN599" s="222">
        <f t="shared" si="1483"/>
        <v>0</v>
      </c>
      <c r="DO599" s="222">
        <f t="shared" si="1484"/>
        <v>0</v>
      </c>
      <c r="DP599" s="222">
        <f t="shared" si="1485"/>
        <v>0</v>
      </c>
      <c r="DQ599" s="222">
        <f t="shared" si="1486"/>
        <v>0</v>
      </c>
      <c r="DR599" s="222">
        <f t="shared" si="1487"/>
        <v>0</v>
      </c>
      <c r="DS599" s="222">
        <f t="shared" si="1488"/>
        <v>0</v>
      </c>
      <c r="DT599" s="222">
        <f t="shared" si="1489"/>
        <v>0</v>
      </c>
      <c r="DU599" s="222">
        <f t="shared" si="1490"/>
        <v>0</v>
      </c>
      <c r="DV599" s="222">
        <f t="shared" si="1491"/>
        <v>0</v>
      </c>
      <c r="DW599" s="222">
        <f t="shared" si="1492"/>
        <v>0</v>
      </c>
      <c r="DX599" s="222">
        <f t="shared" si="1493"/>
        <v>0</v>
      </c>
      <c r="DY599" s="222">
        <f t="shared" si="1494"/>
        <v>0</v>
      </c>
      <c r="DZ599" s="222">
        <f t="shared" si="1495"/>
        <v>0</v>
      </c>
      <c r="EA599" s="222">
        <f t="shared" si="1496"/>
        <v>0</v>
      </c>
      <c r="EB599" s="222">
        <f t="shared" si="1497"/>
        <v>0</v>
      </c>
      <c r="EC599" s="222">
        <f t="shared" si="1498"/>
        <v>0</v>
      </c>
      <c r="ED599" s="222">
        <f t="shared" si="1499"/>
        <v>0</v>
      </c>
      <c r="EE599" s="222">
        <f t="shared" si="1500"/>
        <v>0</v>
      </c>
      <c r="EF599" s="222">
        <f t="shared" si="1501"/>
        <v>0</v>
      </c>
      <c r="EG599" s="222">
        <f t="shared" si="1502"/>
        <v>0</v>
      </c>
      <c r="EH599" s="222">
        <f t="shared" si="1503"/>
        <v>0</v>
      </c>
      <c r="EI599" s="222">
        <f t="shared" si="1504"/>
        <v>0</v>
      </c>
      <c r="EJ599" s="222">
        <f t="shared" si="1505"/>
        <v>0</v>
      </c>
      <c r="EK599" s="222">
        <f t="shared" si="1506"/>
        <v>0</v>
      </c>
      <c r="EL599" s="222">
        <f t="shared" si="1507"/>
        <v>0</v>
      </c>
      <c r="EM599" s="222">
        <f t="shared" si="1508"/>
        <v>0</v>
      </c>
      <c r="EN599" s="222">
        <f t="shared" si="1509"/>
        <v>0</v>
      </c>
      <c r="EO599" s="222">
        <f t="shared" si="1510"/>
        <v>0</v>
      </c>
      <c r="EP599" s="222">
        <f t="shared" si="1511"/>
        <v>0</v>
      </c>
      <c r="EQ599" s="222">
        <f t="shared" si="1512"/>
        <v>0</v>
      </c>
      <c r="ER599" s="222">
        <f t="shared" si="1513"/>
        <v>0</v>
      </c>
      <c r="ES599" s="222">
        <f t="shared" si="1514"/>
        <v>0</v>
      </c>
      <c r="ET599" s="222">
        <f t="shared" si="1515"/>
        <v>0</v>
      </c>
      <c r="EU599" s="222">
        <f t="shared" si="1516"/>
        <v>0</v>
      </c>
      <c r="EV599" s="222">
        <f t="shared" si="1517"/>
        <v>0</v>
      </c>
      <c r="EW599" s="222">
        <f t="shared" si="1518"/>
        <v>0</v>
      </c>
      <c r="EX599" s="222">
        <f t="shared" si="1519"/>
        <v>0</v>
      </c>
      <c r="EY599" s="222">
        <f t="shared" si="1520"/>
        <v>0</v>
      </c>
      <c r="EZ599" s="222">
        <f t="shared" si="1521"/>
        <v>0</v>
      </c>
      <c r="FA599" s="222">
        <f t="shared" si="1522"/>
        <v>0</v>
      </c>
      <c r="FB599" s="222">
        <f t="shared" si="1523"/>
        <v>0</v>
      </c>
      <c r="FC599" s="222">
        <f t="shared" si="1524"/>
        <v>0</v>
      </c>
      <c r="FD599" s="222">
        <f t="shared" si="1525"/>
        <v>0</v>
      </c>
      <c r="FE599" s="222">
        <f t="shared" si="1526"/>
        <v>0</v>
      </c>
      <c r="FF599" s="222">
        <f t="shared" si="1527"/>
        <v>0</v>
      </c>
      <c r="FG599" s="222">
        <f t="shared" si="1528"/>
        <v>0</v>
      </c>
      <c r="FH599" s="222">
        <f t="shared" si="1529"/>
        <v>0</v>
      </c>
      <c r="FI599" s="222">
        <f t="shared" si="1530"/>
        <v>0</v>
      </c>
      <c r="FJ599" s="222">
        <f t="shared" si="1531"/>
        <v>0</v>
      </c>
      <c r="FK599" s="222">
        <f t="shared" si="1532"/>
        <v>0</v>
      </c>
      <c r="FL599" s="222">
        <f t="shared" si="1533"/>
        <v>0</v>
      </c>
      <c r="FM599" s="222">
        <f t="shared" si="1534"/>
        <v>0</v>
      </c>
      <c r="FN599" s="222">
        <f t="shared" si="1535"/>
        <v>0</v>
      </c>
      <c r="FO599" s="222">
        <f t="shared" si="1536"/>
        <v>0</v>
      </c>
      <c r="FP599" s="222">
        <f t="shared" si="1537"/>
        <v>0</v>
      </c>
      <c r="FQ599" s="222">
        <f t="shared" si="1538"/>
        <v>0</v>
      </c>
      <c r="FR599" s="222">
        <f t="shared" si="1539"/>
        <v>0</v>
      </c>
      <c r="FS599" s="222">
        <f t="shared" si="1540"/>
        <v>0</v>
      </c>
      <c r="FT599" s="222">
        <f t="shared" si="1541"/>
        <v>0</v>
      </c>
      <c r="FU599" s="222">
        <f t="shared" si="1542"/>
        <v>0</v>
      </c>
      <c r="FV599" s="222">
        <f t="shared" si="1543"/>
        <v>0</v>
      </c>
      <c r="FW599" s="222">
        <f t="shared" si="1544"/>
        <v>0</v>
      </c>
      <c r="FX599" s="222">
        <f t="shared" si="1545"/>
        <v>0</v>
      </c>
      <c r="FY599" s="222">
        <f t="shared" si="1546"/>
        <v>0</v>
      </c>
      <c r="FZ599" s="222">
        <f t="shared" si="1547"/>
        <v>0</v>
      </c>
      <c r="GA599" s="222">
        <f t="shared" si="1548"/>
        <v>0</v>
      </c>
      <c r="GB599" s="222">
        <f t="shared" si="1549"/>
        <v>0</v>
      </c>
      <c r="GC599" s="222">
        <f t="shared" si="1550"/>
        <v>0</v>
      </c>
      <c r="GD599" s="222">
        <f t="shared" si="1551"/>
        <v>0</v>
      </c>
      <c r="GE599" s="222">
        <f t="shared" si="1552"/>
        <v>0</v>
      </c>
      <c r="GF599" s="222">
        <f t="shared" si="1553"/>
        <v>0</v>
      </c>
      <c r="GG599" s="222">
        <f t="shared" si="1554"/>
        <v>0</v>
      </c>
      <c r="GH599" s="222">
        <f t="shared" si="1555"/>
        <v>0</v>
      </c>
      <c r="GI599" s="222">
        <f t="shared" si="1556"/>
        <v>0</v>
      </c>
      <c r="GJ599" s="222">
        <f t="shared" si="1557"/>
        <v>0</v>
      </c>
      <c r="GK599" s="222">
        <f t="shared" si="1558"/>
        <v>0</v>
      </c>
      <c r="GL599" s="222">
        <f t="shared" si="1559"/>
        <v>0</v>
      </c>
      <c r="GM599" s="222">
        <f t="shared" si="1560"/>
        <v>0</v>
      </c>
      <c r="GN599" s="222">
        <f t="shared" si="1561"/>
        <v>0</v>
      </c>
      <c r="GO599" s="222">
        <f t="shared" si="1562"/>
        <v>0</v>
      </c>
      <c r="GP599" s="222">
        <f t="shared" si="1563"/>
        <v>0</v>
      </c>
      <c r="GQ599" s="222">
        <f t="shared" si="1564"/>
        <v>0</v>
      </c>
      <c r="GR599" s="222">
        <f t="shared" si="1565"/>
        <v>0</v>
      </c>
      <c r="GS599" s="222">
        <f t="shared" si="1566"/>
        <v>0</v>
      </c>
      <c r="GT599" s="222">
        <f t="shared" si="1567"/>
        <v>0</v>
      </c>
      <c r="GU599" s="222">
        <f t="shared" si="1568"/>
        <v>0</v>
      </c>
      <c r="GV599" s="222">
        <f t="shared" si="1569"/>
        <v>0</v>
      </c>
      <c r="GW599" s="222">
        <f t="shared" si="1570"/>
        <v>0</v>
      </c>
      <c r="GX599" s="222">
        <f t="shared" si="1571"/>
        <v>0</v>
      </c>
      <c r="GY599" s="222">
        <f t="shared" si="1572"/>
        <v>0</v>
      </c>
      <c r="GZ599" s="222">
        <f t="shared" si="1573"/>
        <v>0</v>
      </c>
      <c r="HA599" s="222">
        <f t="shared" si="1574"/>
        <v>0</v>
      </c>
      <c r="HB599" s="222">
        <f t="shared" si="1575"/>
        <v>0</v>
      </c>
      <c r="HC599" s="222">
        <f t="shared" si="1576"/>
        <v>0</v>
      </c>
      <c r="HD599" s="222">
        <f t="shared" si="1577"/>
        <v>0</v>
      </c>
      <c r="HE599" s="222">
        <f t="shared" si="1578"/>
        <v>0</v>
      </c>
      <c r="HF599" s="222">
        <f t="shared" si="1579"/>
        <v>0</v>
      </c>
      <c r="HG599" s="222">
        <f t="shared" si="1580"/>
        <v>0</v>
      </c>
      <c r="HH599" s="222">
        <f t="shared" si="1581"/>
        <v>0</v>
      </c>
      <c r="HI599" s="222">
        <f t="shared" si="1582"/>
        <v>0</v>
      </c>
      <c r="HJ599" s="222">
        <f t="shared" si="1583"/>
        <v>0</v>
      </c>
      <c r="HK599" s="222">
        <f t="shared" si="1584"/>
        <v>0</v>
      </c>
      <c r="HL599" s="222">
        <f t="shared" si="1585"/>
        <v>0</v>
      </c>
      <c r="HM599" s="222">
        <f t="shared" si="1586"/>
        <v>0</v>
      </c>
      <c r="HN599" s="222">
        <f t="shared" si="1587"/>
        <v>0</v>
      </c>
      <c r="HO599" s="222">
        <f t="shared" si="1588"/>
        <v>0</v>
      </c>
      <c r="HP599" s="222">
        <f t="shared" si="1589"/>
        <v>0</v>
      </c>
      <c r="HQ599" s="222">
        <f t="shared" si="1590"/>
        <v>0</v>
      </c>
      <c r="HR599" s="222">
        <f t="shared" si="1591"/>
        <v>0</v>
      </c>
      <c r="HS599" s="222">
        <f t="shared" si="1592"/>
        <v>0</v>
      </c>
      <c r="HT599" s="222">
        <f t="shared" si="1593"/>
        <v>0</v>
      </c>
      <c r="HU599" s="222">
        <f t="shared" si="1594"/>
        <v>0</v>
      </c>
      <c r="HV599" s="222">
        <f t="shared" si="1595"/>
        <v>0</v>
      </c>
      <c r="HW599" s="222">
        <f t="shared" si="1596"/>
        <v>0</v>
      </c>
      <c r="HX599" s="222">
        <f t="shared" si="1597"/>
        <v>0</v>
      </c>
      <c r="HY599" s="222">
        <f t="shared" si="1598"/>
        <v>0</v>
      </c>
      <c r="HZ599" s="222">
        <f t="shared" si="1599"/>
        <v>0</v>
      </c>
      <c r="IA599" s="222">
        <f t="shared" si="1600"/>
        <v>0</v>
      </c>
      <c r="IB599" s="222">
        <f t="shared" si="1601"/>
        <v>0</v>
      </c>
      <c r="IC599" s="222">
        <f t="shared" si="1602"/>
        <v>0</v>
      </c>
      <c r="ID599" s="222">
        <f t="shared" si="1603"/>
        <v>0</v>
      </c>
      <c r="IE599" s="222">
        <f t="shared" si="1604"/>
        <v>0</v>
      </c>
      <c r="IF599" s="222">
        <f t="shared" si="1605"/>
        <v>0</v>
      </c>
      <c r="IG599" s="222">
        <f t="shared" si="1606"/>
        <v>0</v>
      </c>
      <c r="IH599" s="222">
        <f t="shared" si="1607"/>
        <v>0</v>
      </c>
      <c r="II599" s="222">
        <f t="shared" si="1608"/>
        <v>0</v>
      </c>
      <c r="IJ599" s="222">
        <f t="shared" si="1609"/>
        <v>0</v>
      </c>
      <c r="IK599" s="222">
        <f t="shared" si="1610"/>
        <v>0</v>
      </c>
      <c r="IL599" s="222">
        <f t="shared" si="1611"/>
        <v>0</v>
      </c>
      <c r="IM599" s="222">
        <f t="shared" si="1612"/>
        <v>0</v>
      </c>
      <c r="IN599" s="222">
        <f t="shared" si="1613"/>
        <v>0</v>
      </c>
      <c r="IO599" s="222">
        <f t="shared" si="1614"/>
        <v>0</v>
      </c>
      <c r="IP599" s="222">
        <f t="shared" si="1615"/>
        <v>0</v>
      </c>
      <c r="IQ599" s="222">
        <f t="shared" si="1616"/>
        <v>0</v>
      </c>
      <c r="IR599" s="222">
        <f t="shared" si="1617"/>
        <v>0</v>
      </c>
      <c r="IS599" s="222">
        <f t="shared" si="1618"/>
        <v>0</v>
      </c>
      <c r="IT599" s="222">
        <f t="shared" si="1619"/>
        <v>0</v>
      </c>
      <c r="IU599" s="222">
        <f t="shared" si="1620"/>
        <v>0</v>
      </c>
      <c r="IV599" s="222">
        <f t="shared" si="1621"/>
        <v>0</v>
      </c>
      <c r="IW599" s="222">
        <f t="shared" si="1622"/>
        <v>0</v>
      </c>
      <c r="IX599" s="222">
        <f t="shared" si="1623"/>
        <v>0</v>
      </c>
      <c r="IY599" s="222">
        <f t="shared" si="1624"/>
        <v>0</v>
      </c>
      <c r="IZ599" s="222">
        <f t="shared" si="1625"/>
        <v>0</v>
      </c>
      <c r="JA599" s="222">
        <f t="shared" si="1626"/>
        <v>0</v>
      </c>
      <c r="JB599" s="222">
        <f t="shared" si="1627"/>
        <v>0</v>
      </c>
    </row>
    <row r="600" spans="2:262">
      <c r="B600" s="230">
        <v>239</v>
      </c>
      <c r="C600" s="229">
        <f t="shared" si="1628"/>
        <v>4.6679687499999864E-3</v>
      </c>
      <c r="D600" s="226">
        <f t="shared" ca="1" si="1371"/>
        <v>17.999999999959876</v>
      </c>
      <c r="E600" s="225">
        <f ca="1">IK361</f>
        <v>-4.0123217910445345E-11</v>
      </c>
      <c r="F600" s="224">
        <v>239</v>
      </c>
      <c r="G600" s="222">
        <f t="shared" si="1372"/>
        <v>0</v>
      </c>
      <c r="H600" s="222">
        <f t="shared" si="1373"/>
        <v>0</v>
      </c>
      <c r="I600" s="222">
        <f t="shared" si="1374"/>
        <v>0</v>
      </c>
      <c r="J600" s="222">
        <f t="shared" si="1375"/>
        <v>0</v>
      </c>
      <c r="K600" s="222">
        <f t="shared" si="1376"/>
        <v>0</v>
      </c>
      <c r="L600" s="222">
        <f t="shared" si="1377"/>
        <v>0</v>
      </c>
      <c r="M600" s="222">
        <f t="shared" si="1378"/>
        <v>0</v>
      </c>
      <c r="N600" s="222">
        <f t="shared" si="1379"/>
        <v>0</v>
      </c>
      <c r="O600" s="222">
        <f t="shared" si="1380"/>
        <v>0</v>
      </c>
      <c r="P600" s="222">
        <f t="shared" si="1381"/>
        <v>0</v>
      </c>
      <c r="Q600" s="222">
        <f t="shared" si="1382"/>
        <v>0</v>
      </c>
      <c r="R600" s="222">
        <f t="shared" si="1383"/>
        <v>0</v>
      </c>
      <c r="S600" s="222">
        <f t="shared" si="1384"/>
        <v>0</v>
      </c>
      <c r="T600" s="222">
        <f t="shared" si="1385"/>
        <v>0</v>
      </c>
      <c r="U600" s="222">
        <f t="shared" si="1386"/>
        <v>0</v>
      </c>
      <c r="V600" s="222">
        <f t="shared" si="1387"/>
        <v>0</v>
      </c>
      <c r="W600" s="222">
        <f t="shared" si="1388"/>
        <v>0</v>
      </c>
      <c r="X600" s="222">
        <f t="shared" si="1389"/>
        <v>0</v>
      </c>
      <c r="Y600" s="222">
        <f t="shared" si="1390"/>
        <v>0</v>
      </c>
      <c r="Z600" s="222">
        <f t="shared" si="1391"/>
        <v>0</v>
      </c>
      <c r="AA600" s="222">
        <f t="shared" si="1392"/>
        <v>0</v>
      </c>
      <c r="AB600" s="222">
        <f t="shared" si="1393"/>
        <v>0</v>
      </c>
      <c r="AC600" s="222">
        <f t="shared" si="1394"/>
        <v>0</v>
      </c>
      <c r="AD600" s="222">
        <f t="shared" si="1395"/>
        <v>0</v>
      </c>
      <c r="AE600" s="222">
        <f t="shared" si="1396"/>
        <v>0</v>
      </c>
      <c r="AF600" s="222">
        <f t="shared" si="1397"/>
        <v>0</v>
      </c>
      <c r="AG600" s="222">
        <f t="shared" si="1398"/>
        <v>0</v>
      </c>
      <c r="AH600" s="222">
        <f t="shared" si="1399"/>
        <v>0</v>
      </c>
      <c r="AI600" s="222">
        <f t="shared" si="1400"/>
        <v>0</v>
      </c>
      <c r="AJ600" s="222">
        <f t="shared" si="1401"/>
        <v>0</v>
      </c>
      <c r="AK600" s="222">
        <f t="shared" si="1402"/>
        <v>0</v>
      </c>
      <c r="AL600" s="222">
        <f t="shared" si="1403"/>
        <v>0</v>
      </c>
      <c r="AM600" s="222">
        <f t="shared" si="1404"/>
        <v>0</v>
      </c>
      <c r="AN600" s="222">
        <f t="shared" si="1405"/>
        <v>0</v>
      </c>
      <c r="AO600" s="222">
        <f t="shared" si="1406"/>
        <v>0</v>
      </c>
      <c r="AP600" s="222">
        <f t="shared" si="1407"/>
        <v>0</v>
      </c>
      <c r="AQ600" s="222">
        <f t="shared" si="1408"/>
        <v>0</v>
      </c>
      <c r="AR600" s="222">
        <f t="shared" si="1409"/>
        <v>0</v>
      </c>
      <c r="AS600" s="222">
        <f t="shared" si="1410"/>
        <v>0</v>
      </c>
      <c r="AT600" s="222">
        <f t="shared" si="1411"/>
        <v>0</v>
      </c>
      <c r="AU600" s="222">
        <f t="shared" si="1412"/>
        <v>0</v>
      </c>
      <c r="AV600" s="222">
        <f t="shared" si="1413"/>
        <v>0</v>
      </c>
      <c r="AW600" s="222">
        <f t="shared" si="1414"/>
        <v>0</v>
      </c>
      <c r="AX600" s="222">
        <f t="shared" si="1415"/>
        <v>0</v>
      </c>
      <c r="AY600" s="222">
        <f t="shared" si="1416"/>
        <v>0</v>
      </c>
      <c r="AZ600" s="222">
        <f t="shared" si="1417"/>
        <v>0</v>
      </c>
      <c r="BA600" s="222">
        <f t="shared" si="1418"/>
        <v>0</v>
      </c>
      <c r="BB600" s="222">
        <f t="shared" si="1419"/>
        <v>0</v>
      </c>
      <c r="BC600" s="222">
        <f t="shared" si="1420"/>
        <v>0</v>
      </c>
      <c r="BD600" s="222">
        <f t="shared" si="1421"/>
        <v>0</v>
      </c>
      <c r="BE600" s="222">
        <f t="shared" si="1422"/>
        <v>0</v>
      </c>
      <c r="BF600" s="222">
        <f t="shared" si="1423"/>
        <v>0</v>
      </c>
      <c r="BG600" s="222">
        <f t="shared" si="1424"/>
        <v>0</v>
      </c>
      <c r="BH600" s="222">
        <f t="shared" si="1425"/>
        <v>0</v>
      </c>
      <c r="BI600" s="222">
        <f t="shared" si="1426"/>
        <v>0</v>
      </c>
      <c r="BJ600" s="222">
        <f t="shared" si="1427"/>
        <v>0</v>
      </c>
      <c r="BK600" s="222">
        <f t="shared" si="1428"/>
        <v>0</v>
      </c>
      <c r="BL600" s="222">
        <f t="shared" si="1429"/>
        <v>0</v>
      </c>
      <c r="BM600" s="222">
        <f t="shared" si="1430"/>
        <v>0</v>
      </c>
      <c r="BN600" s="222">
        <f t="shared" si="1431"/>
        <v>0</v>
      </c>
      <c r="BO600" s="222">
        <f t="shared" si="1432"/>
        <v>0</v>
      </c>
      <c r="BP600" s="222">
        <f t="shared" si="1433"/>
        <v>0</v>
      </c>
      <c r="BQ600" s="222">
        <f t="shared" si="1434"/>
        <v>0</v>
      </c>
      <c r="BR600" s="222">
        <f t="shared" si="1435"/>
        <v>0</v>
      </c>
      <c r="BS600" s="222">
        <f t="shared" si="1436"/>
        <v>0</v>
      </c>
      <c r="BT600" s="222">
        <f t="shared" si="1437"/>
        <v>0</v>
      </c>
      <c r="BU600" s="222">
        <f t="shared" si="1438"/>
        <v>0</v>
      </c>
      <c r="BV600" s="222">
        <f t="shared" si="1439"/>
        <v>0</v>
      </c>
      <c r="BW600" s="222">
        <f t="shared" si="1440"/>
        <v>0</v>
      </c>
      <c r="BX600" s="222">
        <f t="shared" si="1441"/>
        <v>0</v>
      </c>
      <c r="BY600" s="222">
        <f t="shared" si="1442"/>
        <v>0</v>
      </c>
      <c r="BZ600" s="222">
        <f t="shared" si="1443"/>
        <v>0</v>
      </c>
      <c r="CA600" s="222">
        <f t="shared" si="1444"/>
        <v>0</v>
      </c>
      <c r="CB600" s="222">
        <f t="shared" si="1445"/>
        <v>0</v>
      </c>
      <c r="CC600" s="222">
        <f t="shared" si="1446"/>
        <v>0</v>
      </c>
      <c r="CD600" s="222">
        <f t="shared" si="1447"/>
        <v>0</v>
      </c>
      <c r="CE600" s="222">
        <f t="shared" si="1448"/>
        <v>0</v>
      </c>
      <c r="CF600" s="222">
        <f t="shared" si="1449"/>
        <v>0</v>
      </c>
      <c r="CG600" s="222">
        <f t="shared" si="1450"/>
        <v>0</v>
      </c>
      <c r="CH600" s="222">
        <f t="shared" si="1451"/>
        <v>0</v>
      </c>
      <c r="CI600" s="222">
        <f t="shared" si="1452"/>
        <v>0</v>
      </c>
      <c r="CJ600" s="222">
        <f t="shared" si="1453"/>
        <v>0</v>
      </c>
      <c r="CK600" s="222">
        <f t="shared" si="1454"/>
        <v>0</v>
      </c>
      <c r="CL600" s="222">
        <f t="shared" si="1455"/>
        <v>0</v>
      </c>
      <c r="CM600" s="222">
        <f t="shared" si="1456"/>
        <v>0</v>
      </c>
      <c r="CN600" s="222">
        <f t="shared" si="1457"/>
        <v>0</v>
      </c>
      <c r="CO600" s="222">
        <f t="shared" si="1458"/>
        <v>0</v>
      </c>
      <c r="CP600" s="222">
        <f t="shared" si="1459"/>
        <v>0</v>
      </c>
      <c r="CQ600" s="222">
        <f t="shared" si="1460"/>
        <v>0</v>
      </c>
      <c r="CR600" s="222">
        <f t="shared" si="1461"/>
        <v>0</v>
      </c>
      <c r="CS600" s="222">
        <f t="shared" si="1462"/>
        <v>0</v>
      </c>
      <c r="CT600" s="222">
        <f t="shared" si="1463"/>
        <v>0</v>
      </c>
      <c r="CU600" s="222">
        <f t="shared" si="1464"/>
        <v>0</v>
      </c>
      <c r="CV600" s="222">
        <f t="shared" si="1465"/>
        <v>0</v>
      </c>
      <c r="CW600" s="222">
        <f t="shared" si="1466"/>
        <v>0</v>
      </c>
      <c r="CX600" s="222">
        <f t="shared" si="1467"/>
        <v>0</v>
      </c>
      <c r="CY600" s="222">
        <f t="shared" si="1468"/>
        <v>0</v>
      </c>
      <c r="CZ600" s="222">
        <f t="shared" si="1469"/>
        <v>0</v>
      </c>
      <c r="DA600" s="222">
        <f t="shared" si="1470"/>
        <v>0</v>
      </c>
      <c r="DB600" s="222">
        <f t="shared" si="1471"/>
        <v>0</v>
      </c>
      <c r="DC600" s="222">
        <f t="shared" si="1472"/>
        <v>0</v>
      </c>
      <c r="DD600" s="222">
        <f t="shared" si="1473"/>
        <v>0</v>
      </c>
      <c r="DE600" s="222">
        <f t="shared" si="1474"/>
        <v>0</v>
      </c>
      <c r="DF600" s="222">
        <f t="shared" si="1475"/>
        <v>0</v>
      </c>
      <c r="DG600" s="222">
        <f t="shared" si="1476"/>
        <v>0</v>
      </c>
      <c r="DH600" s="222">
        <f t="shared" si="1477"/>
        <v>0</v>
      </c>
      <c r="DI600" s="222">
        <f t="shared" si="1478"/>
        <v>0</v>
      </c>
      <c r="DJ600" s="222">
        <f t="shared" si="1479"/>
        <v>0</v>
      </c>
      <c r="DK600" s="222">
        <f t="shared" si="1480"/>
        <v>0</v>
      </c>
      <c r="DL600" s="222">
        <f t="shared" si="1481"/>
        <v>0</v>
      </c>
      <c r="DM600" s="222">
        <f t="shared" si="1482"/>
        <v>0</v>
      </c>
      <c r="DN600" s="222">
        <f t="shared" si="1483"/>
        <v>0</v>
      </c>
      <c r="DO600" s="222">
        <f t="shared" si="1484"/>
        <v>0</v>
      </c>
      <c r="DP600" s="222">
        <f t="shared" si="1485"/>
        <v>0</v>
      </c>
      <c r="DQ600" s="222">
        <f t="shared" si="1486"/>
        <v>0</v>
      </c>
      <c r="DR600" s="222">
        <f t="shared" si="1487"/>
        <v>0</v>
      </c>
      <c r="DS600" s="222">
        <f t="shared" si="1488"/>
        <v>0</v>
      </c>
      <c r="DT600" s="222">
        <f t="shared" si="1489"/>
        <v>0</v>
      </c>
      <c r="DU600" s="222">
        <f t="shared" si="1490"/>
        <v>0</v>
      </c>
      <c r="DV600" s="222">
        <f t="shared" si="1491"/>
        <v>0</v>
      </c>
      <c r="DW600" s="222">
        <f t="shared" si="1492"/>
        <v>0</v>
      </c>
      <c r="DX600" s="222">
        <f t="shared" si="1493"/>
        <v>0</v>
      </c>
      <c r="DY600" s="222">
        <f t="shared" si="1494"/>
        <v>0</v>
      </c>
      <c r="DZ600" s="222">
        <f t="shared" si="1495"/>
        <v>0</v>
      </c>
      <c r="EA600" s="222">
        <f t="shared" si="1496"/>
        <v>0</v>
      </c>
      <c r="EB600" s="222">
        <f t="shared" si="1497"/>
        <v>0</v>
      </c>
      <c r="EC600" s="222">
        <f t="shared" si="1498"/>
        <v>0</v>
      </c>
      <c r="ED600" s="222">
        <f t="shared" si="1499"/>
        <v>0</v>
      </c>
      <c r="EE600" s="222">
        <f t="shared" si="1500"/>
        <v>0</v>
      </c>
      <c r="EF600" s="222">
        <f t="shared" si="1501"/>
        <v>0</v>
      </c>
      <c r="EG600" s="222">
        <f t="shared" si="1502"/>
        <v>0</v>
      </c>
      <c r="EH600" s="222">
        <f t="shared" si="1503"/>
        <v>0</v>
      </c>
      <c r="EI600" s="222">
        <f t="shared" si="1504"/>
        <v>0</v>
      </c>
      <c r="EJ600" s="222">
        <f t="shared" si="1505"/>
        <v>0</v>
      </c>
      <c r="EK600" s="222">
        <f t="shared" si="1506"/>
        <v>0</v>
      </c>
      <c r="EL600" s="222">
        <f t="shared" si="1507"/>
        <v>0</v>
      </c>
      <c r="EM600" s="222">
        <f t="shared" si="1508"/>
        <v>0</v>
      </c>
      <c r="EN600" s="222">
        <f t="shared" si="1509"/>
        <v>0</v>
      </c>
      <c r="EO600" s="222">
        <f t="shared" si="1510"/>
        <v>0</v>
      </c>
      <c r="EP600" s="222">
        <f t="shared" si="1511"/>
        <v>0</v>
      </c>
      <c r="EQ600" s="222">
        <f t="shared" si="1512"/>
        <v>0</v>
      </c>
      <c r="ER600" s="222">
        <f t="shared" si="1513"/>
        <v>0</v>
      </c>
      <c r="ES600" s="222">
        <f t="shared" si="1514"/>
        <v>0</v>
      </c>
      <c r="ET600" s="222">
        <f t="shared" si="1515"/>
        <v>0</v>
      </c>
      <c r="EU600" s="222">
        <f t="shared" si="1516"/>
        <v>0</v>
      </c>
      <c r="EV600" s="222">
        <f t="shared" si="1517"/>
        <v>0</v>
      </c>
      <c r="EW600" s="222">
        <f t="shared" si="1518"/>
        <v>0</v>
      </c>
      <c r="EX600" s="222">
        <f t="shared" si="1519"/>
        <v>0</v>
      </c>
      <c r="EY600" s="222">
        <f t="shared" si="1520"/>
        <v>0</v>
      </c>
      <c r="EZ600" s="222">
        <f t="shared" si="1521"/>
        <v>0</v>
      </c>
      <c r="FA600" s="222">
        <f t="shared" si="1522"/>
        <v>0</v>
      </c>
      <c r="FB600" s="222">
        <f t="shared" si="1523"/>
        <v>0</v>
      </c>
      <c r="FC600" s="222">
        <f t="shared" si="1524"/>
        <v>0</v>
      </c>
      <c r="FD600" s="222">
        <f t="shared" si="1525"/>
        <v>0</v>
      </c>
      <c r="FE600" s="222">
        <f t="shared" si="1526"/>
        <v>0</v>
      </c>
      <c r="FF600" s="222">
        <f t="shared" si="1527"/>
        <v>0</v>
      </c>
      <c r="FG600" s="222">
        <f t="shared" si="1528"/>
        <v>0</v>
      </c>
      <c r="FH600" s="222">
        <f t="shared" si="1529"/>
        <v>0</v>
      </c>
      <c r="FI600" s="222">
        <f t="shared" si="1530"/>
        <v>0</v>
      </c>
      <c r="FJ600" s="222">
        <f t="shared" si="1531"/>
        <v>0</v>
      </c>
      <c r="FK600" s="222">
        <f t="shared" si="1532"/>
        <v>0</v>
      </c>
      <c r="FL600" s="222">
        <f t="shared" si="1533"/>
        <v>0</v>
      </c>
      <c r="FM600" s="222">
        <f t="shared" si="1534"/>
        <v>0</v>
      </c>
      <c r="FN600" s="222">
        <f t="shared" si="1535"/>
        <v>0</v>
      </c>
      <c r="FO600" s="222">
        <f t="shared" si="1536"/>
        <v>0</v>
      </c>
      <c r="FP600" s="222">
        <f t="shared" si="1537"/>
        <v>0</v>
      </c>
      <c r="FQ600" s="222">
        <f t="shared" si="1538"/>
        <v>0</v>
      </c>
      <c r="FR600" s="222">
        <f t="shared" si="1539"/>
        <v>0</v>
      </c>
      <c r="FS600" s="222">
        <f t="shared" si="1540"/>
        <v>0</v>
      </c>
      <c r="FT600" s="222">
        <f t="shared" si="1541"/>
        <v>0</v>
      </c>
      <c r="FU600" s="222">
        <f t="shared" si="1542"/>
        <v>0</v>
      </c>
      <c r="FV600" s="222">
        <f t="shared" si="1543"/>
        <v>0</v>
      </c>
      <c r="FW600" s="222">
        <f t="shared" si="1544"/>
        <v>0</v>
      </c>
      <c r="FX600" s="222">
        <f t="shared" si="1545"/>
        <v>0</v>
      </c>
      <c r="FY600" s="222">
        <f t="shared" si="1546"/>
        <v>0</v>
      </c>
      <c r="FZ600" s="222">
        <f t="shared" si="1547"/>
        <v>0</v>
      </c>
      <c r="GA600" s="222">
        <f t="shared" si="1548"/>
        <v>0</v>
      </c>
      <c r="GB600" s="222">
        <f t="shared" si="1549"/>
        <v>0</v>
      </c>
      <c r="GC600" s="222">
        <f t="shared" si="1550"/>
        <v>0</v>
      </c>
      <c r="GD600" s="222">
        <f t="shared" si="1551"/>
        <v>0</v>
      </c>
      <c r="GE600" s="222">
        <f t="shared" si="1552"/>
        <v>0</v>
      </c>
      <c r="GF600" s="222">
        <f t="shared" si="1553"/>
        <v>0</v>
      </c>
      <c r="GG600" s="222">
        <f t="shared" si="1554"/>
        <v>0</v>
      </c>
      <c r="GH600" s="222">
        <f t="shared" si="1555"/>
        <v>0</v>
      </c>
      <c r="GI600" s="222">
        <f t="shared" si="1556"/>
        <v>0</v>
      </c>
      <c r="GJ600" s="222">
        <f t="shared" si="1557"/>
        <v>0</v>
      </c>
      <c r="GK600" s="222">
        <f t="shared" si="1558"/>
        <v>0</v>
      </c>
      <c r="GL600" s="222">
        <f t="shared" si="1559"/>
        <v>0</v>
      </c>
      <c r="GM600" s="222">
        <f t="shared" si="1560"/>
        <v>0</v>
      </c>
      <c r="GN600" s="222">
        <f t="shared" si="1561"/>
        <v>0</v>
      </c>
      <c r="GO600" s="222">
        <f t="shared" si="1562"/>
        <v>0</v>
      </c>
      <c r="GP600" s="222">
        <f t="shared" si="1563"/>
        <v>0</v>
      </c>
      <c r="GQ600" s="222">
        <f t="shared" si="1564"/>
        <v>0</v>
      </c>
      <c r="GR600" s="222">
        <f t="shared" si="1565"/>
        <v>0</v>
      </c>
      <c r="GS600" s="222">
        <f t="shared" si="1566"/>
        <v>0</v>
      </c>
      <c r="GT600" s="222">
        <f t="shared" si="1567"/>
        <v>0</v>
      </c>
      <c r="GU600" s="222">
        <f t="shared" si="1568"/>
        <v>0</v>
      </c>
      <c r="GV600" s="222">
        <f t="shared" si="1569"/>
        <v>0</v>
      </c>
      <c r="GW600" s="222">
        <f t="shared" si="1570"/>
        <v>0</v>
      </c>
      <c r="GX600" s="222">
        <f t="shared" si="1571"/>
        <v>0</v>
      </c>
      <c r="GY600" s="222">
        <f t="shared" si="1572"/>
        <v>0</v>
      </c>
      <c r="GZ600" s="222">
        <f t="shared" si="1573"/>
        <v>0</v>
      </c>
      <c r="HA600" s="222">
        <f t="shared" si="1574"/>
        <v>0</v>
      </c>
      <c r="HB600" s="222">
        <f t="shared" si="1575"/>
        <v>0</v>
      </c>
      <c r="HC600" s="222">
        <f t="shared" si="1576"/>
        <v>0</v>
      </c>
      <c r="HD600" s="222">
        <f t="shared" si="1577"/>
        <v>0</v>
      </c>
      <c r="HE600" s="222">
        <f t="shared" si="1578"/>
        <v>0</v>
      </c>
      <c r="HF600" s="222">
        <f t="shared" si="1579"/>
        <v>0</v>
      </c>
      <c r="HG600" s="222">
        <f t="shared" si="1580"/>
        <v>0</v>
      </c>
      <c r="HH600" s="222">
        <f t="shared" si="1581"/>
        <v>0</v>
      </c>
      <c r="HI600" s="222">
        <f t="shared" si="1582"/>
        <v>0</v>
      </c>
      <c r="HJ600" s="222">
        <f t="shared" si="1583"/>
        <v>0</v>
      </c>
      <c r="HK600" s="222">
        <f t="shared" si="1584"/>
        <v>0</v>
      </c>
      <c r="HL600" s="222">
        <f t="shared" si="1585"/>
        <v>0</v>
      </c>
      <c r="HM600" s="222">
        <f t="shared" si="1586"/>
        <v>0</v>
      </c>
      <c r="HN600" s="222">
        <f t="shared" si="1587"/>
        <v>0</v>
      </c>
      <c r="HO600" s="222">
        <f t="shared" si="1588"/>
        <v>0</v>
      </c>
      <c r="HP600" s="222">
        <f t="shared" si="1589"/>
        <v>0</v>
      </c>
      <c r="HQ600" s="222">
        <f t="shared" si="1590"/>
        <v>0</v>
      </c>
      <c r="HR600" s="222">
        <f t="shared" si="1591"/>
        <v>0</v>
      </c>
      <c r="HS600" s="222">
        <f t="shared" si="1592"/>
        <v>0</v>
      </c>
      <c r="HT600" s="222">
        <f t="shared" si="1593"/>
        <v>0</v>
      </c>
      <c r="HU600" s="222">
        <f t="shared" si="1594"/>
        <v>0</v>
      </c>
      <c r="HV600" s="222">
        <f t="shared" si="1595"/>
        <v>0</v>
      </c>
      <c r="HW600" s="222">
        <f t="shared" si="1596"/>
        <v>0</v>
      </c>
      <c r="HX600" s="222">
        <f t="shared" si="1597"/>
        <v>0</v>
      </c>
      <c r="HY600" s="222">
        <f t="shared" si="1598"/>
        <v>0</v>
      </c>
      <c r="HZ600" s="222">
        <f t="shared" si="1599"/>
        <v>0</v>
      </c>
      <c r="IA600" s="222">
        <f t="shared" si="1600"/>
        <v>0</v>
      </c>
      <c r="IB600" s="222">
        <f t="shared" si="1601"/>
        <v>0</v>
      </c>
      <c r="IC600" s="222">
        <f t="shared" si="1602"/>
        <v>0</v>
      </c>
      <c r="ID600" s="222">
        <f t="shared" si="1603"/>
        <v>0</v>
      </c>
      <c r="IE600" s="222">
        <f t="shared" si="1604"/>
        <v>0</v>
      </c>
      <c r="IF600" s="222">
        <f t="shared" si="1605"/>
        <v>0</v>
      </c>
      <c r="IG600" s="222">
        <f t="shared" si="1606"/>
        <v>0</v>
      </c>
      <c r="IH600" s="222">
        <f t="shared" si="1607"/>
        <v>0</v>
      </c>
      <c r="II600" s="222">
        <f t="shared" si="1608"/>
        <v>0</v>
      </c>
      <c r="IJ600" s="222">
        <f t="shared" si="1609"/>
        <v>0</v>
      </c>
      <c r="IK600" s="222">
        <f t="shared" si="1610"/>
        <v>0</v>
      </c>
      <c r="IL600" s="222">
        <f t="shared" si="1611"/>
        <v>0</v>
      </c>
      <c r="IM600" s="222">
        <f t="shared" si="1612"/>
        <v>0</v>
      </c>
      <c r="IN600" s="222">
        <f t="shared" si="1613"/>
        <v>0</v>
      </c>
      <c r="IO600" s="222">
        <f t="shared" si="1614"/>
        <v>0</v>
      </c>
      <c r="IP600" s="222">
        <f t="shared" si="1615"/>
        <v>0</v>
      </c>
      <c r="IQ600" s="222">
        <f t="shared" si="1616"/>
        <v>0</v>
      </c>
      <c r="IR600" s="222">
        <f t="shared" si="1617"/>
        <v>0</v>
      </c>
      <c r="IS600" s="222">
        <f t="shared" si="1618"/>
        <v>0</v>
      </c>
      <c r="IT600" s="222">
        <f t="shared" si="1619"/>
        <v>0</v>
      </c>
      <c r="IU600" s="222">
        <f t="shared" si="1620"/>
        <v>0</v>
      </c>
      <c r="IV600" s="222">
        <f t="shared" si="1621"/>
        <v>0</v>
      </c>
      <c r="IW600" s="222">
        <f t="shared" si="1622"/>
        <v>0</v>
      </c>
      <c r="IX600" s="222">
        <f t="shared" si="1623"/>
        <v>0</v>
      </c>
      <c r="IY600" s="222">
        <f t="shared" si="1624"/>
        <v>0</v>
      </c>
      <c r="IZ600" s="222">
        <f t="shared" si="1625"/>
        <v>0</v>
      </c>
      <c r="JA600" s="222">
        <f t="shared" si="1626"/>
        <v>0</v>
      </c>
      <c r="JB600" s="222">
        <f t="shared" si="1627"/>
        <v>0</v>
      </c>
    </row>
    <row r="601" spans="2:262">
      <c r="B601" s="230">
        <v>240</v>
      </c>
      <c r="C601" s="229">
        <f t="shared" si="1628"/>
        <v>4.6874999999999859E-3</v>
      </c>
      <c r="D601" s="226">
        <f t="shared" ca="1" si="1371"/>
        <v>17.999999999966889</v>
      </c>
      <c r="E601" s="225">
        <f ca="1">IL361</f>
        <v>-3.3109577571211579E-11</v>
      </c>
      <c r="F601" s="224">
        <v>240</v>
      </c>
      <c r="G601" s="222">
        <f t="shared" si="1372"/>
        <v>0</v>
      </c>
      <c r="H601" s="222">
        <f t="shared" si="1373"/>
        <v>0</v>
      </c>
      <c r="I601" s="222">
        <f t="shared" si="1374"/>
        <v>0</v>
      </c>
      <c r="J601" s="222">
        <f t="shared" si="1375"/>
        <v>0</v>
      </c>
      <c r="K601" s="222">
        <f t="shared" si="1376"/>
        <v>0</v>
      </c>
      <c r="L601" s="222">
        <f t="shared" si="1377"/>
        <v>0</v>
      </c>
      <c r="M601" s="222">
        <f t="shared" si="1378"/>
        <v>0</v>
      </c>
      <c r="N601" s="222">
        <f t="shared" si="1379"/>
        <v>0</v>
      </c>
      <c r="O601" s="222">
        <f t="shared" si="1380"/>
        <v>0</v>
      </c>
      <c r="P601" s="222">
        <f t="shared" si="1381"/>
        <v>0</v>
      </c>
      <c r="Q601" s="222">
        <f t="shared" si="1382"/>
        <v>0</v>
      </c>
      <c r="R601" s="222">
        <f t="shared" si="1383"/>
        <v>0</v>
      </c>
      <c r="S601" s="222">
        <f t="shared" si="1384"/>
        <v>0</v>
      </c>
      <c r="T601" s="222">
        <f t="shared" si="1385"/>
        <v>0</v>
      </c>
      <c r="U601" s="222">
        <f t="shared" si="1386"/>
        <v>0</v>
      </c>
      <c r="V601" s="222">
        <f t="shared" si="1387"/>
        <v>0</v>
      </c>
      <c r="W601" s="222">
        <f t="shared" si="1388"/>
        <v>0</v>
      </c>
      <c r="X601" s="222">
        <f t="shared" si="1389"/>
        <v>0</v>
      </c>
      <c r="Y601" s="222">
        <f t="shared" si="1390"/>
        <v>0</v>
      </c>
      <c r="Z601" s="222">
        <f t="shared" si="1391"/>
        <v>0</v>
      </c>
      <c r="AA601" s="222">
        <f t="shared" si="1392"/>
        <v>0</v>
      </c>
      <c r="AB601" s="222">
        <f t="shared" si="1393"/>
        <v>0</v>
      </c>
      <c r="AC601" s="222">
        <f t="shared" si="1394"/>
        <v>0</v>
      </c>
      <c r="AD601" s="222">
        <f t="shared" si="1395"/>
        <v>0</v>
      </c>
      <c r="AE601" s="222">
        <f t="shared" si="1396"/>
        <v>0</v>
      </c>
      <c r="AF601" s="222">
        <f t="shared" si="1397"/>
        <v>0</v>
      </c>
      <c r="AG601" s="222">
        <f t="shared" si="1398"/>
        <v>0</v>
      </c>
      <c r="AH601" s="222">
        <f t="shared" si="1399"/>
        <v>0</v>
      </c>
      <c r="AI601" s="222">
        <f t="shared" si="1400"/>
        <v>0</v>
      </c>
      <c r="AJ601" s="222">
        <f t="shared" si="1401"/>
        <v>0</v>
      </c>
      <c r="AK601" s="222">
        <f t="shared" si="1402"/>
        <v>0</v>
      </c>
      <c r="AL601" s="222">
        <f t="shared" si="1403"/>
        <v>0</v>
      </c>
      <c r="AM601" s="222">
        <f t="shared" si="1404"/>
        <v>0</v>
      </c>
      <c r="AN601" s="222">
        <f t="shared" si="1405"/>
        <v>0</v>
      </c>
      <c r="AO601" s="222">
        <f t="shared" si="1406"/>
        <v>0</v>
      </c>
      <c r="AP601" s="222">
        <f t="shared" si="1407"/>
        <v>0</v>
      </c>
      <c r="AQ601" s="222">
        <f t="shared" si="1408"/>
        <v>0</v>
      </c>
      <c r="AR601" s="222">
        <f t="shared" si="1409"/>
        <v>0</v>
      </c>
      <c r="AS601" s="222">
        <f t="shared" si="1410"/>
        <v>0</v>
      </c>
      <c r="AT601" s="222">
        <f t="shared" si="1411"/>
        <v>0</v>
      </c>
      <c r="AU601" s="222">
        <f t="shared" si="1412"/>
        <v>0</v>
      </c>
      <c r="AV601" s="222">
        <f t="shared" si="1413"/>
        <v>0</v>
      </c>
      <c r="AW601" s="222">
        <f t="shared" si="1414"/>
        <v>0</v>
      </c>
      <c r="AX601" s="222">
        <f t="shared" si="1415"/>
        <v>0</v>
      </c>
      <c r="AY601" s="222">
        <f t="shared" si="1416"/>
        <v>0</v>
      </c>
      <c r="AZ601" s="222">
        <f t="shared" si="1417"/>
        <v>0</v>
      </c>
      <c r="BA601" s="222">
        <f t="shared" si="1418"/>
        <v>0</v>
      </c>
      <c r="BB601" s="222">
        <f t="shared" si="1419"/>
        <v>0</v>
      </c>
      <c r="BC601" s="222">
        <f t="shared" si="1420"/>
        <v>0</v>
      </c>
      <c r="BD601" s="222">
        <f t="shared" si="1421"/>
        <v>0</v>
      </c>
      <c r="BE601" s="222">
        <f t="shared" si="1422"/>
        <v>0</v>
      </c>
      <c r="BF601" s="222">
        <f t="shared" si="1423"/>
        <v>0</v>
      </c>
      <c r="BG601" s="222">
        <f t="shared" si="1424"/>
        <v>0</v>
      </c>
      <c r="BH601" s="222">
        <f t="shared" si="1425"/>
        <v>0</v>
      </c>
      <c r="BI601" s="222">
        <f t="shared" si="1426"/>
        <v>0</v>
      </c>
      <c r="BJ601" s="222">
        <f t="shared" si="1427"/>
        <v>0</v>
      </c>
      <c r="BK601" s="222">
        <f t="shared" si="1428"/>
        <v>0</v>
      </c>
      <c r="BL601" s="222">
        <f t="shared" si="1429"/>
        <v>0</v>
      </c>
      <c r="BM601" s="222">
        <f t="shared" si="1430"/>
        <v>0</v>
      </c>
      <c r="BN601" s="222">
        <f t="shared" si="1431"/>
        <v>0</v>
      </c>
      <c r="BO601" s="222">
        <f t="shared" si="1432"/>
        <v>0</v>
      </c>
      <c r="BP601" s="222">
        <f t="shared" si="1433"/>
        <v>0</v>
      </c>
      <c r="BQ601" s="222">
        <f t="shared" si="1434"/>
        <v>0</v>
      </c>
      <c r="BR601" s="222">
        <f t="shared" si="1435"/>
        <v>0</v>
      </c>
      <c r="BS601" s="222">
        <f t="shared" si="1436"/>
        <v>0</v>
      </c>
      <c r="BT601" s="222">
        <f t="shared" si="1437"/>
        <v>0</v>
      </c>
      <c r="BU601" s="222">
        <f t="shared" si="1438"/>
        <v>0</v>
      </c>
      <c r="BV601" s="222">
        <f t="shared" si="1439"/>
        <v>0</v>
      </c>
      <c r="BW601" s="222">
        <f t="shared" si="1440"/>
        <v>0</v>
      </c>
      <c r="BX601" s="222">
        <f t="shared" si="1441"/>
        <v>0</v>
      </c>
      <c r="BY601" s="222">
        <f t="shared" si="1442"/>
        <v>0</v>
      </c>
      <c r="BZ601" s="222">
        <f t="shared" si="1443"/>
        <v>0</v>
      </c>
      <c r="CA601" s="222">
        <f t="shared" si="1444"/>
        <v>0</v>
      </c>
      <c r="CB601" s="222">
        <f t="shared" si="1445"/>
        <v>0</v>
      </c>
      <c r="CC601" s="222">
        <f t="shared" si="1446"/>
        <v>0</v>
      </c>
      <c r="CD601" s="222">
        <f t="shared" si="1447"/>
        <v>0</v>
      </c>
      <c r="CE601" s="222">
        <f t="shared" si="1448"/>
        <v>0</v>
      </c>
      <c r="CF601" s="222">
        <f t="shared" si="1449"/>
        <v>0</v>
      </c>
      <c r="CG601" s="222">
        <f t="shared" si="1450"/>
        <v>0</v>
      </c>
      <c r="CH601" s="222">
        <f t="shared" si="1451"/>
        <v>0</v>
      </c>
      <c r="CI601" s="222">
        <f t="shared" si="1452"/>
        <v>0</v>
      </c>
      <c r="CJ601" s="222">
        <f t="shared" si="1453"/>
        <v>0</v>
      </c>
      <c r="CK601" s="222">
        <f t="shared" si="1454"/>
        <v>0</v>
      </c>
      <c r="CL601" s="222">
        <f t="shared" si="1455"/>
        <v>0</v>
      </c>
      <c r="CM601" s="222">
        <f t="shared" si="1456"/>
        <v>0</v>
      </c>
      <c r="CN601" s="222">
        <f t="shared" si="1457"/>
        <v>0</v>
      </c>
      <c r="CO601" s="222">
        <f t="shared" si="1458"/>
        <v>0</v>
      </c>
      <c r="CP601" s="222">
        <f t="shared" si="1459"/>
        <v>0</v>
      </c>
      <c r="CQ601" s="222">
        <f t="shared" si="1460"/>
        <v>0</v>
      </c>
      <c r="CR601" s="222">
        <f t="shared" si="1461"/>
        <v>0</v>
      </c>
      <c r="CS601" s="222">
        <f t="shared" si="1462"/>
        <v>0</v>
      </c>
      <c r="CT601" s="222">
        <f t="shared" si="1463"/>
        <v>0</v>
      </c>
      <c r="CU601" s="222">
        <f t="shared" si="1464"/>
        <v>0</v>
      </c>
      <c r="CV601" s="222">
        <f t="shared" si="1465"/>
        <v>0</v>
      </c>
      <c r="CW601" s="222">
        <f t="shared" si="1466"/>
        <v>0</v>
      </c>
      <c r="CX601" s="222">
        <f t="shared" si="1467"/>
        <v>0</v>
      </c>
      <c r="CY601" s="222">
        <f t="shared" si="1468"/>
        <v>0</v>
      </c>
      <c r="CZ601" s="222">
        <f t="shared" si="1469"/>
        <v>0</v>
      </c>
      <c r="DA601" s="222">
        <f t="shared" si="1470"/>
        <v>0</v>
      </c>
      <c r="DB601" s="222">
        <f t="shared" si="1471"/>
        <v>0</v>
      </c>
      <c r="DC601" s="222">
        <f t="shared" si="1472"/>
        <v>0</v>
      </c>
      <c r="DD601" s="222">
        <f t="shared" si="1473"/>
        <v>0</v>
      </c>
      <c r="DE601" s="222">
        <f t="shared" si="1474"/>
        <v>0</v>
      </c>
      <c r="DF601" s="222">
        <f t="shared" si="1475"/>
        <v>0</v>
      </c>
      <c r="DG601" s="222">
        <f t="shared" si="1476"/>
        <v>0</v>
      </c>
      <c r="DH601" s="222">
        <f t="shared" si="1477"/>
        <v>0</v>
      </c>
      <c r="DI601" s="222">
        <f t="shared" si="1478"/>
        <v>0</v>
      </c>
      <c r="DJ601" s="222">
        <f t="shared" si="1479"/>
        <v>0</v>
      </c>
      <c r="DK601" s="222">
        <f t="shared" si="1480"/>
        <v>0</v>
      </c>
      <c r="DL601" s="222">
        <f t="shared" si="1481"/>
        <v>0</v>
      </c>
      <c r="DM601" s="222">
        <f t="shared" si="1482"/>
        <v>0</v>
      </c>
      <c r="DN601" s="222">
        <f t="shared" si="1483"/>
        <v>0</v>
      </c>
      <c r="DO601" s="222">
        <f t="shared" si="1484"/>
        <v>0</v>
      </c>
      <c r="DP601" s="222">
        <f t="shared" si="1485"/>
        <v>0</v>
      </c>
      <c r="DQ601" s="222">
        <f t="shared" si="1486"/>
        <v>0</v>
      </c>
      <c r="DR601" s="222">
        <f t="shared" si="1487"/>
        <v>0</v>
      </c>
      <c r="DS601" s="222">
        <f t="shared" si="1488"/>
        <v>0</v>
      </c>
      <c r="DT601" s="222">
        <f t="shared" si="1489"/>
        <v>0</v>
      </c>
      <c r="DU601" s="222">
        <f t="shared" si="1490"/>
        <v>0</v>
      </c>
      <c r="DV601" s="222">
        <f t="shared" si="1491"/>
        <v>0</v>
      </c>
      <c r="DW601" s="222">
        <f t="shared" si="1492"/>
        <v>0</v>
      </c>
      <c r="DX601" s="222">
        <f t="shared" si="1493"/>
        <v>0</v>
      </c>
      <c r="DY601" s="222">
        <f t="shared" si="1494"/>
        <v>0</v>
      </c>
      <c r="DZ601" s="222">
        <f t="shared" si="1495"/>
        <v>0</v>
      </c>
      <c r="EA601" s="222">
        <f t="shared" si="1496"/>
        <v>0</v>
      </c>
      <c r="EB601" s="222">
        <f t="shared" si="1497"/>
        <v>0</v>
      </c>
      <c r="EC601" s="222">
        <f t="shared" si="1498"/>
        <v>0</v>
      </c>
      <c r="ED601" s="222">
        <f t="shared" si="1499"/>
        <v>0</v>
      </c>
      <c r="EE601" s="222">
        <f t="shared" si="1500"/>
        <v>0</v>
      </c>
      <c r="EF601" s="222">
        <f t="shared" si="1501"/>
        <v>0</v>
      </c>
      <c r="EG601" s="222">
        <f t="shared" si="1502"/>
        <v>0</v>
      </c>
      <c r="EH601" s="222">
        <f t="shared" si="1503"/>
        <v>0</v>
      </c>
      <c r="EI601" s="222">
        <f t="shared" si="1504"/>
        <v>0</v>
      </c>
      <c r="EJ601" s="222">
        <f t="shared" si="1505"/>
        <v>0</v>
      </c>
      <c r="EK601" s="222">
        <f t="shared" si="1506"/>
        <v>0</v>
      </c>
      <c r="EL601" s="222">
        <f t="shared" si="1507"/>
        <v>0</v>
      </c>
      <c r="EM601" s="222">
        <f t="shared" si="1508"/>
        <v>0</v>
      </c>
      <c r="EN601" s="222">
        <f t="shared" si="1509"/>
        <v>0</v>
      </c>
      <c r="EO601" s="222">
        <f t="shared" si="1510"/>
        <v>0</v>
      </c>
      <c r="EP601" s="222">
        <f t="shared" si="1511"/>
        <v>0</v>
      </c>
      <c r="EQ601" s="222">
        <f t="shared" si="1512"/>
        <v>0</v>
      </c>
      <c r="ER601" s="222">
        <f t="shared" si="1513"/>
        <v>0</v>
      </c>
      <c r="ES601" s="222">
        <f t="shared" si="1514"/>
        <v>0</v>
      </c>
      <c r="ET601" s="222">
        <f t="shared" si="1515"/>
        <v>0</v>
      </c>
      <c r="EU601" s="222">
        <f t="shared" si="1516"/>
        <v>0</v>
      </c>
      <c r="EV601" s="222">
        <f t="shared" si="1517"/>
        <v>0</v>
      </c>
      <c r="EW601" s="222">
        <f t="shared" si="1518"/>
        <v>0</v>
      </c>
      <c r="EX601" s="222">
        <f t="shared" si="1519"/>
        <v>0</v>
      </c>
      <c r="EY601" s="222">
        <f t="shared" si="1520"/>
        <v>0</v>
      </c>
      <c r="EZ601" s="222">
        <f t="shared" si="1521"/>
        <v>0</v>
      </c>
      <c r="FA601" s="222">
        <f t="shared" si="1522"/>
        <v>0</v>
      </c>
      <c r="FB601" s="222">
        <f t="shared" si="1523"/>
        <v>0</v>
      </c>
      <c r="FC601" s="222">
        <f t="shared" si="1524"/>
        <v>0</v>
      </c>
      <c r="FD601" s="222">
        <f t="shared" si="1525"/>
        <v>0</v>
      </c>
      <c r="FE601" s="222">
        <f t="shared" si="1526"/>
        <v>0</v>
      </c>
      <c r="FF601" s="222">
        <f t="shared" si="1527"/>
        <v>0</v>
      </c>
      <c r="FG601" s="222">
        <f t="shared" si="1528"/>
        <v>0</v>
      </c>
      <c r="FH601" s="222">
        <f t="shared" si="1529"/>
        <v>0</v>
      </c>
      <c r="FI601" s="222">
        <f t="shared" si="1530"/>
        <v>0</v>
      </c>
      <c r="FJ601" s="222">
        <f t="shared" si="1531"/>
        <v>0</v>
      </c>
      <c r="FK601" s="222">
        <f t="shared" si="1532"/>
        <v>0</v>
      </c>
      <c r="FL601" s="222">
        <f t="shared" si="1533"/>
        <v>0</v>
      </c>
      <c r="FM601" s="222">
        <f t="shared" si="1534"/>
        <v>0</v>
      </c>
      <c r="FN601" s="222">
        <f t="shared" si="1535"/>
        <v>0</v>
      </c>
      <c r="FO601" s="222">
        <f t="shared" si="1536"/>
        <v>0</v>
      </c>
      <c r="FP601" s="222">
        <f t="shared" si="1537"/>
        <v>0</v>
      </c>
      <c r="FQ601" s="222">
        <f t="shared" si="1538"/>
        <v>0</v>
      </c>
      <c r="FR601" s="222">
        <f t="shared" si="1539"/>
        <v>0</v>
      </c>
      <c r="FS601" s="222">
        <f t="shared" si="1540"/>
        <v>0</v>
      </c>
      <c r="FT601" s="222">
        <f t="shared" si="1541"/>
        <v>0</v>
      </c>
      <c r="FU601" s="222">
        <f t="shared" si="1542"/>
        <v>0</v>
      </c>
      <c r="FV601" s="222">
        <f t="shared" si="1543"/>
        <v>0</v>
      </c>
      <c r="FW601" s="222">
        <f t="shared" si="1544"/>
        <v>0</v>
      </c>
      <c r="FX601" s="222">
        <f t="shared" si="1545"/>
        <v>0</v>
      </c>
      <c r="FY601" s="222">
        <f t="shared" si="1546"/>
        <v>0</v>
      </c>
      <c r="FZ601" s="222">
        <f t="shared" si="1547"/>
        <v>0</v>
      </c>
      <c r="GA601" s="222">
        <f t="shared" si="1548"/>
        <v>0</v>
      </c>
      <c r="GB601" s="222">
        <f t="shared" si="1549"/>
        <v>0</v>
      </c>
      <c r="GC601" s="222">
        <f t="shared" si="1550"/>
        <v>0</v>
      </c>
      <c r="GD601" s="222">
        <f t="shared" si="1551"/>
        <v>0</v>
      </c>
      <c r="GE601" s="222">
        <f t="shared" si="1552"/>
        <v>0</v>
      </c>
      <c r="GF601" s="222">
        <f t="shared" si="1553"/>
        <v>0</v>
      </c>
      <c r="GG601" s="222">
        <f t="shared" si="1554"/>
        <v>0</v>
      </c>
      <c r="GH601" s="222">
        <f t="shared" si="1555"/>
        <v>0</v>
      </c>
      <c r="GI601" s="222">
        <f t="shared" si="1556"/>
        <v>0</v>
      </c>
      <c r="GJ601" s="222">
        <f t="shared" si="1557"/>
        <v>0</v>
      </c>
      <c r="GK601" s="222">
        <f t="shared" si="1558"/>
        <v>0</v>
      </c>
      <c r="GL601" s="222">
        <f t="shared" si="1559"/>
        <v>0</v>
      </c>
      <c r="GM601" s="222">
        <f t="shared" si="1560"/>
        <v>0</v>
      </c>
      <c r="GN601" s="222">
        <f t="shared" si="1561"/>
        <v>0</v>
      </c>
      <c r="GO601" s="222">
        <f t="shared" si="1562"/>
        <v>0</v>
      </c>
      <c r="GP601" s="222">
        <f t="shared" si="1563"/>
        <v>0</v>
      </c>
      <c r="GQ601" s="222">
        <f t="shared" si="1564"/>
        <v>0</v>
      </c>
      <c r="GR601" s="222">
        <f t="shared" si="1565"/>
        <v>0</v>
      </c>
      <c r="GS601" s="222">
        <f t="shared" si="1566"/>
        <v>0</v>
      </c>
      <c r="GT601" s="222">
        <f t="shared" si="1567"/>
        <v>0</v>
      </c>
      <c r="GU601" s="222">
        <f t="shared" si="1568"/>
        <v>0</v>
      </c>
      <c r="GV601" s="222">
        <f t="shared" si="1569"/>
        <v>0</v>
      </c>
      <c r="GW601" s="222">
        <f t="shared" si="1570"/>
        <v>0</v>
      </c>
      <c r="GX601" s="222">
        <f t="shared" si="1571"/>
        <v>0</v>
      </c>
      <c r="GY601" s="222">
        <f t="shared" si="1572"/>
        <v>0</v>
      </c>
      <c r="GZ601" s="222">
        <f t="shared" si="1573"/>
        <v>0</v>
      </c>
      <c r="HA601" s="222">
        <f t="shared" si="1574"/>
        <v>0</v>
      </c>
      <c r="HB601" s="222">
        <f t="shared" si="1575"/>
        <v>0</v>
      </c>
      <c r="HC601" s="222">
        <f t="shared" si="1576"/>
        <v>0</v>
      </c>
      <c r="HD601" s="222">
        <f t="shared" si="1577"/>
        <v>0</v>
      </c>
      <c r="HE601" s="222">
        <f t="shared" si="1578"/>
        <v>0</v>
      </c>
      <c r="HF601" s="222">
        <f t="shared" si="1579"/>
        <v>0</v>
      </c>
      <c r="HG601" s="222">
        <f t="shared" si="1580"/>
        <v>0</v>
      </c>
      <c r="HH601" s="222">
        <f t="shared" si="1581"/>
        <v>0</v>
      </c>
      <c r="HI601" s="222">
        <f t="shared" si="1582"/>
        <v>0</v>
      </c>
      <c r="HJ601" s="222">
        <f t="shared" si="1583"/>
        <v>0</v>
      </c>
      <c r="HK601" s="222">
        <f t="shared" si="1584"/>
        <v>0</v>
      </c>
      <c r="HL601" s="222">
        <f t="shared" si="1585"/>
        <v>0</v>
      </c>
      <c r="HM601" s="222">
        <f t="shared" si="1586"/>
        <v>0</v>
      </c>
      <c r="HN601" s="222">
        <f t="shared" si="1587"/>
        <v>0</v>
      </c>
      <c r="HO601" s="222">
        <f t="shared" si="1588"/>
        <v>0</v>
      </c>
      <c r="HP601" s="222">
        <f t="shared" si="1589"/>
        <v>0</v>
      </c>
      <c r="HQ601" s="222">
        <f t="shared" si="1590"/>
        <v>0</v>
      </c>
      <c r="HR601" s="222">
        <f t="shared" si="1591"/>
        <v>0</v>
      </c>
      <c r="HS601" s="222">
        <f t="shared" si="1592"/>
        <v>0</v>
      </c>
      <c r="HT601" s="222">
        <f t="shared" si="1593"/>
        <v>0</v>
      </c>
      <c r="HU601" s="222">
        <f t="shared" si="1594"/>
        <v>0</v>
      </c>
      <c r="HV601" s="222">
        <f t="shared" si="1595"/>
        <v>0</v>
      </c>
      <c r="HW601" s="222">
        <f t="shared" si="1596"/>
        <v>0</v>
      </c>
      <c r="HX601" s="222">
        <f t="shared" si="1597"/>
        <v>0</v>
      </c>
      <c r="HY601" s="222">
        <f t="shared" si="1598"/>
        <v>0</v>
      </c>
      <c r="HZ601" s="222">
        <f t="shared" si="1599"/>
        <v>0</v>
      </c>
      <c r="IA601" s="222">
        <f t="shared" si="1600"/>
        <v>0</v>
      </c>
      <c r="IB601" s="222">
        <f t="shared" si="1601"/>
        <v>0</v>
      </c>
      <c r="IC601" s="222">
        <f t="shared" si="1602"/>
        <v>0</v>
      </c>
      <c r="ID601" s="222">
        <f t="shared" si="1603"/>
        <v>0</v>
      </c>
      <c r="IE601" s="222">
        <f t="shared" si="1604"/>
        <v>0</v>
      </c>
      <c r="IF601" s="222">
        <f t="shared" si="1605"/>
        <v>0</v>
      </c>
      <c r="IG601" s="222">
        <f t="shared" si="1606"/>
        <v>0</v>
      </c>
      <c r="IH601" s="222">
        <f t="shared" si="1607"/>
        <v>0</v>
      </c>
      <c r="II601" s="222">
        <f t="shared" si="1608"/>
        <v>0</v>
      </c>
      <c r="IJ601" s="222">
        <f t="shared" si="1609"/>
        <v>0</v>
      </c>
      <c r="IK601" s="222">
        <f t="shared" si="1610"/>
        <v>0</v>
      </c>
      <c r="IL601" s="222">
        <f t="shared" si="1611"/>
        <v>0</v>
      </c>
      <c r="IM601" s="222">
        <f t="shared" si="1612"/>
        <v>0</v>
      </c>
      <c r="IN601" s="222">
        <f t="shared" si="1613"/>
        <v>0</v>
      </c>
      <c r="IO601" s="222">
        <f t="shared" si="1614"/>
        <v>0</v>
      </c>
      <c r="IP601" s="222">
        <f t="shared" si="1615"/>
        <v>0</v>
      </c>
      <c r="IQ601" s="222">
        <f t="shared" si="1616"/>
        <v>0</v>
      </c>
      <c r="IR601" s="222">
        <f t="shared" si="1617"/>
        <v>0</v>
      </c>
      <c r="IS601" s="222">
        <f t="shared" si="1618"/>
        <v>0</v>
      </c>
      <c r="IT601" s="222">
        <f t="shared" si="1619"/>
        <v>0</v>
      </c>
      <c r="IU601" s="222">
        <f t="shared" si="1620"/>
        <v>0</v>
      </c>
      <c r="IV601" s="222">
        <f t="shared" si="1621"/>
        <v>0</v>
      </c>
      <c r="IW601" s="222">
        <f t="shared" si="1622"/>
        <v>0</v>
      </c>
      <c r="IX601" s="222">
        <f t="shared" si="1623"/>
        <v>0</v>
      </c>
      <c r="IY601" s="222">
        <f t="shared" si="1624"/>
        <v>0</v>
      </c>
      <c r="IZ601" s="222">
        <f t="shared" si="1625"/>
        <v>0</v>
      </c>
      <c r="JA601" s="222">
        <f t="shared" si="1626"/>
        <v>0</v>
      </c>
      <c r="JB601" s="222">
        <f t="shared" si="1627"/>
        <v>0</v>
      </c>
    </row>
    <row r="602" spans="2:262">
      <c r="B602" s="230">
        <v>241</v>
      </c>
      <c r="C602" s="229">
        <f t="shared" si="1628"/>
        <v>4.7070312499999855E-3</v>
      </c>
      <c r="D602" s="226">
        <f t="shared" ca="1" si="1371"/>
        <v>17.999999999955392</v>
      </c>
      <c r="E602" s="225">
        <f ca="1">IM361</f>
        <v>-4.4608173019106115E-11</v>
      </c>
      <c r="F602" s="224">
        <v>241</v>
      </c>
      <c r="G602" s="222">
        <f t="shared" si="1372"/>
        <v>0</v>
      </c>
      <c r="H602" s="222">
        <f t="shared" si="1373"/>
        <v>0</v>
      </c>
      <c r="I602" s="222">
        <f t="shared" si="1374"/>
        <v>0</v>
      </c>
      <c r="J602" s="222">
        <f t="shared" si="1375"/>
        <v>0</v>
      </c>
      <c r="K602" s="222">
        <f t="shared" si="1376"/>
        <v>0</v>
      </c>
      <c r="L602" s="222">
        <f t="shared" si="1377"/>
        <v>0</v>
      </c>
      <c r="M602" s="222">
        <f t="shared" si="1378"/>
        <v>0</v>
      </c>
      <c r="N602" s="222">
        <f t="shared" si="1379"/>
        <v>0</v>
      </c>
      <c r="O602" s="222">
        <f t="shared" si="1380"/>
        <v>0</v>
      </c>
      <c r="P602" s="222">
        <f t="shared" si="1381"/>
        <v>0</v>
      </c>
      <c r="Q602" s="222">
        <f t="shared" si="1382"/>
        <v>0</v>
      </c>
      <c r="R602" s="222">
        <f t="shared" si="1383"/>
        <v>0</v>
      </c>
      <c r="S602" s="222">
        <f t="shared" si="1384"/>
        <v>0</v>
      </c>
      <c r="T602" s="222">
        <f t="shared" si="1385"/>
        <v>0</v>
      </c>
      <c r="U602" s="222">
        <f t="shared" si="1386"/>
        <v>0</v>
      </c>
      <c r="V602" s="222">
        <f t="shared" si="1387"/>
        <v>0</v>
      </c>
      <c r="W602" s="222">
        <f t="shared" si="1388"/>
        <v>0</v>
      </c>
      <c r="X602" s="222">
        <f t="shared" si="1389"/>
        <v>0</v>
      </c>
      <c r="Y602" s="222">
        <f t="shared" si="1390"/>
        <v>0</v>
      </c>
      <c r="Z602" s="222">
        <f t="shared" si="1391"/>
        <v>0</v>
      </c>
      <c r="AA602" s="222">
        <f t="shared" si="1392"/>
        <v>0</v>
      </c>
      <c r="AB602" s="222">
        <f t="shared" si="1393"/>
        <v>0</v>
      </c>
      <c r="AC602" s="222">
        <f t="shared" si="1394"/>
        <v>0</v>
      </c>
      <c r="AD602" s="222">
        <f t="shared" si="1395"/>
        <v>0</v>
      </c>
      <c r="AE602" s="222">
        <f t="shared" si="1396"/>
        <v>0</v>
      </c>
      <c r="AF602" s="222">
        <f t="shared" si="1397"/>
        <v>0</v>
      </c>
      <c r="AG602" s="222">
        <f t="shared" si="1398"/>
        <v>0</v>
      </c>
      <c r="AH602" s="222">
        <f t="shared" si="1399"/>
        <v>0</v>
      </c>
      <c r="AI602" s="222">
        <f t="shared" si="1400"/>
        <v>0</v>
      </c>
      <c r="AJ602" s="222">
        <f t="shared" si="1401"/>
        <v>0</v>
      </c>
      <c r="AK602" s="222">
        <f t="shared" si="1402"/>
        <v>0</v>
      </c>
      <c r="AL602" s="222">
        <f t="shared" si="1403"/>
        <v>0</v>
      </c>
      <c r="AM602" s="222">
        <f t="shared" si="1404"/>
        <v>0</v>
      </c>
      <c r="AN602" s="222">
        <f t="shared" si="1405"/>
        <v>0</v>
      </c>
      <c r="AO602" s="222">
        <f t="shared" si="1406"/>
        <v>0</v>
      </c>
      <c r="AP602" s="222">
        <f t="shared" si="1407"/>
        <v>0</v>
      </c>
      <c r="AQ602" s="222">
        <f t="shared" si="1408"/>
        <v>0</v>
      </c>
      <c r="AR602" s="222">
        <f t="shared" si="1409"/>
        <v>0</v>
      </c>
      <c r="AS602" s="222">
        <f t="shared" si="1410"/>
        <v>0</v>
      </c>
      <c r="AT602" s="222">
        <f t="shared" si="1411"/>
        <v>0</v>
      </c>
      <c r="AU602" s="222">
        <f t="shared" si="1412"/>
        <v>0</v>
      </c>
      <c r="AV602" s="222">
        <f t="shared" si="1413"/>
        <v>0</v>
      </c>
      <c r="AW602" s="222">
        <f t="shared" si="1414"/>
        <v>0</v>
      </c>
      <c r="AX602" s="222">
        <f t="shared" si="1415"/>
        <v>0</v>
      </c>
      <c r="AY602" s="222">
        <f t="shared" si="1416"/>
        <v>0</v>
      </c>
      <c r="AZ602" s="222">
        <f t="shared" si="1417"/>
        <v>0</v>
      </c>
      <c r="BA602" s="222">
        <f t="shared" si="1418"/>
        <v>0</v>
      </c>
      <c r="BB602" s="222">
        <f t="shared" si="1419"/>
        <v>0</v>
      </c>
      <c r="BC602" s="222">
        <f t="shared" si="1420"/>
        <v>0</v>
      </c>
      <c r="BD602" s="222">
        <f t="shared" si="1421"/>
        <v>0</v>
      </c>
      <c r="BE602" s="222">
        <f t="shared" si="1422"/>
        <v>0</v>
      </c>
      <c r="BF602" s="222">
        <f t="shared" si="1423"/>
        <v>0</v>
      </c>
      <c r="BG602" s="222">
        <f t="shared" si="1424"/>
        <v>0</v>
      </c>
      <c r="BH602" s="222">
        <f t="shared" si="1425"/>
        <v>0</v>
      </c>
      <c r="BI602" s="222">
        <f t="shared" si="1426"/>
        <v>0</v>
      </c>
      <c r="BJ602" s="222">
        <f t="shared" si="1427"/>
        <v>0</v>
      </c>
      <c r="BK602" s="222">
        <f t="shared" si="1428"/>
        <v>0</v>
      </c>
      <c r="BL602" s="222">
        <f t="shared" si="1429"/>
        <v>0</v>
      </c>
      <c r="BM602" s="222">
        <f t="shared" si="1430"/>
        <v>0</v>
      </c>
      <c r="BN602" s="222">
        <f t="shared" si="1431"/>
        <v>0</v>
      </c>
      <c r="BO602" s="222">
        <f t="shared" si="1432"/>
        <v>0</v>
      </c>
      <c r="BP602" s="222">
        <f t="shared" si="1433"/>
        <v>0</v>
      </c>
      <c r="BQ602" s="222">
        <f t="shared" si="1434"/>
        <v>0</v>
      </c>
      <c r="BR602" s="222">
        <f t="shared" si="1435"/>
        <v>0</v>
      </c>
      <c r="BS602" s="222">
        <f t="shared" si="1436"/>
        <v>0</v>
      </c>
      <c r="BT602" s="222">
        <f t="shared" si="1437"/>
        <v>0</v>
      </c>
      <c r="BU602" s="222">
        <f t="shared" si="1438"/>
        <v>0</v>
      </c>
      <c r="BV602" s="222">
        <f t="shared" si="1439"/>
        <v>0</v>
      </c>
      <c r="BW602" s="222">
        <f t="shared" si="1440"/>
        <v>0</v>
      </c>
      <c r="BX602" s="222">
        <f t="shared" si="1441"/>
        <v>0</v>
      </c>
      <c r="BY602" s="222">
        <f t="shared" si="1442"/>
        <v>0</v>
      </c>
      <c r="BZ602" s="222">
        <f t="shared" si="1443"/>
        <v>0</v>
      </c>
      <c r="CA602" s="222">
        <f t="shared" si="1444"/>
        <v>0</v>
      </c>
      <c r="CB602" s="222">
        <f t="shared" si="1445"/>
        <v>0</v>
      </c>
      <c r="CC602" s="222">
        <f t="shared" si="1446"/>
        <v>0</v>
      </c>
      <c r="CD602" s="222">
        <f t="shared" si="1447"/>
        <v>0</v>
      </c>
      <c r="CE602" s="222">
        <f t="shared" si="1448"/>
        <v>0</v>
      </c>
      <c r="CF602" s="222">
        <f t="shared" si="1449"/>
        <v>0</v>
      </c>
      <c r="CG602" s="222">
        <f t="shared" si="1450"/>
        <v>0</v>
      </c>
      <c r="CH602" s="222">
        <f t="shared" si="1451"/>
        <v>0</v>
      </c>
      <c r="CI602" s="222">
        <f t="shared" si="1452"/>
        <v>0</v>
      </c>
      <c r="CJ602" s="222">
        <f t="shared" si="1453"/>
        <v>0</v>
      </c>
      <c r="CK602" s="222">
        <f t="shared" si="1454"/>
        <v>0</v>
      </c>
      <c r="CL602" s="222">
        <f t="shared" si="1455"/>
        <v>0</v>
      </c>
      <c r="CM602" s="222">
        <f t="shared" si="1456"/>
        <v>0</v>
      </c>
      <c r="CN602" s="222">
        <f t="shared" si="1457"/>
        <v>0</v>
      </c>
      <c r="CO602" s="222">
        <f t="shared" si="1458"/>
        <v>0</v>
      </c>
      <c r="CP602" s="222">
        <f t="shared" si="1459"/>
        <v>0</v>
      </c>
      <c r="CQ602" s="222">
        <f t="shared" si="1460"/>
        <v>0</v>
      </c>
      <c r="CR602" s="222">
        <f t="shared" si="1461"/>
        <v>0</v>
      </c>
      <c r="CS602" s="222">
        <f t="shared" si="1462"/>
        <v>0</v>
      </c>
      <c r="CT602" s="222">
        <f t="shared" si="1463"/>
        <v>0</v>
      </c>
      <c r="CU602" s="222">
        <f t="shared" si="1464"/>
        <v>0</v>
      </c>
      <c r="CV602" s="222">
        <f t="shared" si="1465"/>
        <v>0</v>
      </c>
      <c r="CW602" s="222">
        <f t="shared" si="1466"/>
        <v>0</v>
      </c>
      <c r="CX602" s="222">
        <f t="shared" si="1467"/>
        <v>0</v>
      </c>
      <c r="CY602" s="222">
        <f t="shared" si="1468"/>
        <v>0</v>
      </c>
      <c r="CZ602" s="222">
        <f t="shared" si="1469"/>
        <v>0</v>
      </c>
      <c r="DA602" s="222">
        <f t="shared" si="1470"/>
        <v>0</v>
      </c>
      <c r="DB602" s="222">
        <f t="shared" si="1471"/>
        <v>0</v>
      </c>
      <c r="DC602" s="222">
        <f t="shared" si="1472"/>
        <v>0</v>
      </c>
      <c r="DD602" s="222">
        <f t="shared" si="1473"/>
        <v>0</v>
      </c>
      <c r="DE602" s="222">
        <f t="shared" si="1474"/>
        <v>0</v>
      </c>
      <c r="DF602" s="222">
        <f t="shared" si="1475"/>
        <v>0</v>
      </c>
      <c r="DG602" s="222">
        <f t="shared" si="1476"/>
        <v>0</v>
      </c>
      <c r="DH602" s="222">
        <f t="shared" si="1477"/>
        <v>0</v>
      </c>
      <c r="DI602" s="222">
        <f t="shared" si="1478"/>
        <v>0</v>
      </c>
      <c r="DJ602" s="222">
        <f t="shared" si="1479"/>
        <v>0</v>
      </c>
      <c r="DK602" s="222">
        <f t="shared" si="1480"/>
        <v>0</v>
      </c>
      <c r="DL602" s="222">
        <f t="shared" si="1481"/>
        <v>0</v>
      </c>
      <c r="DM602" s="222">
        <f t="shared" si="1482"/>
        <v>0</v>
      </c>
      <c r="DN602" s="222">
        <f t="shared" si="1483"/>
        <v>0</v>
      </c>
      <c r="DO602" s="222">
        <f t="shared" si="1484"/>
        <v>0</v>
      </c>
      <c r="DP602" s="222">
        <f t="shared" si="1485"/>
        <v>0</v>
      </c>
      <c r="DQ602" s="222">
        <f t="shared" si="1486"/>
        <v>0</v>
      </c>
      <c r="DR602" s="222">
        <f t="shared" si="1487"/>
        <v>0</v>
      </c>
      <c r="DS602" s="222">
        <f t="shared" si="1488"/>
        <v>0</v>
      </c>
      <c r="DT602" s="222">
        <f t="shared" si="1489"/>
        <v>0</v>
      </c>
      <c r="DU602" s="222">
        <f t="shared" si="1490"/>
        <v>0</v>
      </c>
      <c r="DV602" s="222">
        <f t="shared" si="1491"/>
        <v>0</v>
      </c>
      <c r="DW602" s="222">
        <f t="shared" si="1492"/>
        <v>0</v>
      </c>
      <c r="DX602" s="222">
        <f t="shared" si="1493"/>
        <v>0</v>
      </c>
      <c r="DY602" s="222">
        <f t="shared" si="1494"/>
        <v>0</v>
      </c>
      <c r="DZ602" s="222">
        <f t="shared" si="1495"/>
        <v>0</v>
      </c>
      <c r="EA602" s="222">
        <f t="shared" si="1496"/>
        <v>0</v>
      </c>
      <c r="EB602" s="222">
        <f t="shared" si="1497"/>
        <v>0</v>
      </c>
      <c r="EC602" s="222">
        <f t="shared" si="1498"/>
        <v>0</v>
      </c>
      <c r="ED602" s="222">
        <f t="shared" si="1499"/>
        <v>0</v>
      </c>
      <c r="EE602" s="222">
        <f t="shared" si="1500"/>
        <v>0</v>
      </c>
      <c r="EF602" s="222">
        <f t="shared" si="1501"/>
        <v>0</v>
      </c>
      <c r="EG602" s="222">
        <f t="shared" si="1502"/>
        <v>0</v>
      </c>
      <c r="EH602" s="222">
        <f t="shared" si="1503"/>
        <v>0</v>
      </c>
      <c r="EI602" s="222">
        <f t="shared" si="1504"/>
        <v>0</v>
      </c>
      <c r="EJ602" s="222">
        <f t="shared" si="1505"/>
        <v>0</v>
      </c>
      <c r="EK602" s="222">
        <f t="shared" si="1506"/>
        <v>0</v>
      </c>
      <c r="EL602" s="222">
        <f t="shared" si="1507"/>
        <v>0</v>
      </c>
      <c r="EM602" s="222">
        <f t="shared" si="1508"/>
        <v>0</v>
      </c>
      <c r="EN602" s="222">
        <f t="shared" si="1509"/>
        <v>0</v>
      </c>
      <c r="EO602" s="222">
        <f t="shared" si="1510"/>
        <v>0</v>
      </c>
      <c r="EP602" s="222">
        <f t="shared" si="1511"/>
        <v>0</v>
      </c>
      <c r="EQ602" s="222">
        <f t="shared" si="1512"/>
        <v>0</v>
      </c>
      <c r="ER602" s="222">
        <f t="shared" si="1513"/>
        <v>0</v>
      </c>
      <c r="ES602" s="222">
        <f t="shared" si="1514"/>
        <v>0</v>
      </c>
      <c r="ET602" s="222">
        <f t="shared" si="1515"/>
        <v>0</v>
      </c>
      <c r="EU602" s="222">
        <f t="shared" si="1516"/>
        <v>0</v>
      </c>
      <c r="EV602" s="222">
        <f t="shared" si="1517"/>
        <v>0</v>
      </c>
      <c r="EW602" s="222">
        <f t="shared" si="1518"/>
        <v>0</v>
      </c>
      <c r="EX602" s="222">
        <f t="shared" si="1519"/>
        <v>0</v>
      </c>
      <c r="EY602" s="222">
        <f t="shared" si="1520"/>
        <v>0</v>
      </c>
      <c r="EZ602" s="222">
        <f t="shared" si="1521"/>
        <v>0</v>
      </c>
      <c r="FA602" s="222">
        <f t="shared" si="1522"/>
        <v>0</v>
      </c>
      <c r="FB602" s="222">
        <f t="shared" si="1523"/>
        <v>0</v>
      </c>
      <c r="FC602" s="222">
        <f t="shared" si="1524"/>
        <v>0</v>
      </c>
      <c r="FD602" s="222">
        <f t="shared" si="1525"/>
        <v>0</v>
      </c>
      <c r="FE602" s="222">
        <f t="shared" si="1526"/>
        <v>0</v>
      </c>
      <c r="FF602" s="222">
        <f t="shared" si="1527"/>
        <v>0</v>
      </c>
      <c r="FG602" s="222">
        <f t="shared" si="1528"/>
        <v>0</v>
      </c>
      <c r="FH602" s="222">
        <f t="shared" si="1529"/>
        <v>0</v>
      </c>
      <c r="FI602" s="222">
        <f t="shared" si="1530"/>
        <v>0</v>
      </c>
      <c r="FJ602" s="222">
        <f t="shared" si="1531"/>
        <v>0</v>
      </c>
      <c r="FK602" s="222">
        <f t="shared" si="1532"/>
        <v>0</v>
      </c>
      <c r="FL602" s="222">
        <f t="shared" si="1533"/>
        <v>0</v>
      </c>
      <c r="FM602" s="222">
        <f t="shared" si="1534"/>
        <v>0</v>
      </c>
      <c r="FN602" s="222">
        <f t="shared" si="1535"/>
        <v>0</v>
      </c>
      <c r="FO602" s="222">
        <f t="shared" si="1536"/>
        <v>0</v>
      </c>
      <c r="FP602" s="222">
        <f t="shared" si="1537"/>
        <v>0</v>
      </c>
      <c r="FQ602" s="222">
        <f t="shared" si="1538"/>
        <v>0</v>
      </c>
      <c r="FR602" s="222">
        <f t="shared" si="1539"/>
        <v>0</v>
      </c>
      <c r="FS602" s="222">
        <f t="shared" si="1540"/>
        <v>0</v>
      </c>
      <c r="FT602" s="222">
        <f t="shared" si="1541"/>
        <v>0</v>
      </c>
      <c r="FU602" s="222">
        <f t="shared" si="1542"/>
        <v>0</v>
      </c>
      <c r="FV602" s="222">
        <f t="shared" si="1543"/>
        <v>0</v>
      </c>
      <c r="FW602" s="222">
        <f t="shared" si="1544"/>
        <v>0</v>
      </c>
      <c r="FX602" s="222">
        <f t="shared" si="1545"/>
        <v>0</v>
      </c>
      <c r="FY602" s="222">
        <f t="shared" si="1546"/>
        <v>0</v>
      </c>
      <c r="FZ602" s="222">
        <f t="shared" si="1547"/>
        <v>0</v>
      </c>
      <c r="GA602" s="222">
        <f t="shared" si="1548"/>
        <v>0</v>
      </c>
      <c r="GB602" s="222">
        <f t="shared" si="1549"/>
        <v>0</v>
      </c>
      <c r="GC602" s="222">
        <f t="shared" si="1550"/>
        <v>0</v>
      </c>
      <c r="GD602" s="222">
        <f t="shared" si="1551"/>
        <v>0</v>
      </c>
      <c r="GE602" s="222">
        <f t="shared" si="1552"/>
        <v>0</v>
      </c>
      <c r="GF602" s="222">
        <f t="shared" si="1553"/>
        <v>0</v>
      </c>
      <c r="GG602" s="222">
        <f t="shared" si="1554"/>
        <v>0</v>
      </c>
      <c r="GH602" s="222">
        <f t="shared" si="1555"/>
        <v>0</v>
      </c>
      <c r="GI602" s="222">
        <f t="shared" si="1556"/>
        <v>0</v>
      </c>
      <c r="GJ602" s="222">
        <f t="shared" si="1557"/>
        <v>0</v>
      </c>
      <c r="GK602" s="222">
        <f t="shared" si="1558"/>
        <v>0</v>
      </c>
      <c r="GL602" s="222">
        <f t="shared" si="1559"/>
        <v>0</v>
      </c>
      <c r="GM602" s="222">
        <f t="shared" si="1560"/>
        <v>0</v>
      </c>
      <c r="GN602" s="222">
        <f t="shared" si="1561"/>
        <v>0</v>
      </c>
      <c r="GO602" s="222">
        <f t="shared" si="1562"/>
        <v>0</v>
      </c>
      <c r="GP602" s="222">
        <f t="shared" si="1563"/>
        <v>0</v>
      </c>
      <c r="GQ602" s="222">
        <f t="shared" si="1564"/>
        <v>0</v>
      </c>
      <c r="GR602" s="222">
        <f t="shared" si="1565"/>
        <v>0</v>
      </c>
      <c r="GS602" s="222">
        <f t="shared" si="1566"/>
        <v>0</v>
      </c>
      <c r="GT602" s="222">
        <f t="shared" si="1567"/>
        <v>0</v>
      </c>
      <c r="GU602" s="222">
        <f t="shared" si="1568"/>
        <v>0</v>
      </c>
      <c r="GV602" s="222">
        <f t="shared" si="1569"/>
        <v>0</v>
      </c>
      <c r="GW602" s="222">
        <f t="shared" si="1570"/>
        <v>0</v>
      </c>
      <c r="GX602" s="222">
        <f t="shared" si="1571"/>
        <v>0</v>
      </c>
      <c r="GY602" s="222">
        <f t="shared" si="1572"/>
        <v>0</v>
      </c>
      <c r="GZ602" s="222">
        <f t="shared" si="1573"/>
        <v>0</v>
      </c>
      <c r="HA602" s="222">
        <f t="shared" si="1574"/>
        <v>0</v>
      </c>
      <c r="HB602" s="222">
        <f t="shared" si="1575"/>
        <v>0</v>
      </c>
      <c r="HC602" s="222">
        <f t="shared" si="1576"/>
        <v>0</v>
      </c>
      <c r="HD602" s="222">
        <f t="shared" si="1577"/>
        <v>0</v>
      </c>
      <c r="HE602" s="222">
        <f t="shared" si="1578"/>
        <v>0</v>
      </c>
      <c r="HF602" s="222">
        <f t="shared" si="1579"/>
        <v>0</v>
      </c>
      <c r="HG602" s="222">
        <f t="shared" si="1580"/>
        <v>0</v>
      </c>
      <c r="HH602" s="222">
        <f t="shared" si="1581"/>
        <v>0</v>
      </c>
      <c r="HI602" s="222">
        <f t="shared" si="1582"/>
        <v>0</v>
      </c>
      <c r="HJ602" s="222">
        <f t="shared" si="1583"/>
        <v>0</v>
      </c>
      <c r="HK602" s="222">
        <f t="shared" si="1584"/>
        <v>0</v>
      </c>
      <c r="HL602" s="222">
        <f t="shared" si="1585"/>
        <v>0</v>
      </c>
      <c r="HM602" s="222">
        <f t="shared" si="1586"/>
        <v>0</v>
      </c>
      <c r="HN602" s="222">
        <f t="shared" si="1587"/>
        <v>0</v>
      </c>
      <c r="HO602" s="222">
        <f t="shared" si="1588"/>
        <v>0</v>
      </c>
      <c r="HP602" s="222">
        <f t="shared" si="1589"/>
        <v>0</v>
      </c>
      <c r="HQ602" s="222">
        <f t="shared" si="1590"/>
        <v>0</v>
      </c>
      <c r="HR602" s="222">
        <f t="shared" si="1591"/>
        <v>0</v>
      </c>
      <c r="HS602" s="222">
        <f t="shared" si="1592"/>
        <v>0</v>
      </c>
      <c r="HT602" s="222">
        <f t="shared" si="1593"/>
        <v>0</v>
      </c>
      <c r="HU602" s="222">
        <f t="shared" si="1594"/>
        <v>0</v>
      </c>
      <c r="HV602" s="222">
        <f t="shared" si="1595"/>
        <v>0</v>
      </c>
      <c r="HW602" s="222">
        <f t="shared" si="1596"/>
        <v>0</v>
      </c>
      <c r="HX602" s="222">
        <f t="shared" si="1597"/>
        <v>0</v>
      </c>
      <c r="HY602" s="222">
        <f t="shared" si="1598"/>
        <v>0</v>
      </c>
      <c r="HZ602" s="222">
        <f t="shared" si="1599"/>
        <v>0</v>
      </c>
      <c r="IA602" s="222">
        <f t="shared" si="1600"/>
        <v>0</v>
      </c>
      <c r="IB602" s="222">
        <f t="shared" si="1601"/>
        <v>0</v>
      </c>
      <c r="IC602" s="222">
        <f t="shared" si="1602"/>
        <v>0</v>
      </c>
      <c r="ID602" s="222">
        <f t="shared" si="1603"/>
        <v>0</v>
      </c>
      <c r="IE602" s="222">
        <f t="shared" si="1604"/>
        <v>0</v>
      </c>
      <c r="IF602" s="222">
        <f t="shared" si="1605"/>
        <v>0</v>
      </c>
      <c r="IG602" s="222">
        <f t="shared" si="1606"/>
        <v>0</v>
      </c>
      <c r="IH602" s="222">
        <f t="shared" si="1607"/>
        <v>0</v>
      </c>
      <c r="II602" s="222">
        <f t="shared" si="1608"/>
        <v>0</v>
      </c>
      <c r="IJ602" s="222">
        <f t="shared" si="1609"/>
        <v>0</v>
      </c>
      <c r="IK602" s="222">
        <f t="shared" si="1610"/>
        <v>0</v>
      </c>
      <c r="IL602" s="222">
        <f t="shared" si="1611"/>
        <v>0</v>
      </c>
      <c r="IM602" s="222">
        <f t="shared" si="1612"/>
        <v>0</v>
      </c>
      <c r="IN602" s="222">
        <f t="shared" si="1613"/>
        <v>0</v>
      </c>
      <c r="IO602" s="222">
        <f t="shared" si="1614"/>
        <v>0</v>
      </c>
      <c r="IP602" s="222">
        <f t="shared" si="1615"/>
        <v>0</v>
      </c>
      <c r="IQ602" s="222">
        <f t="shared" si="1616"/>
        <v>0</v>
      </c>
      <c r="IR602" s="222">
        <f t="shared" si="1617"/>
        <v>0</v>
      </c>
      <c r="IS602" s="222">
        <f t="shared" si="1618"/>
        <v>0</v>
      </c>
      <c r="IT602" s="222">
        <f t="shared" si="1619"/>
        <v>0</v>
      </c>
      <c r="IU602" s="222">
        <f t="shared" si="1620"/>
        <v>0</v>
      </c>
      <c r="IV602" s="222">
        <f t="shared" si="1621"/>
        <v>0</v>
      </c>
      <c r="IW602" s="222">
        <f t="shared" si="1622"/>
        <v>0</v>
      </c>
      <c r="IX602" s="222">
        <f t="shared" si="1623"/>
        <v>0</v>
      </c>
      <c r="IY602" s="222">
        <f t="shared" si="1624"/>
        <v>0</v>
      </c>
      <c r="IZ602" s="222">
        <f t="shared" si="1625"/>
        <v>0</v>
      </c>
      <c r="JA602" s="222">
        <f t="shared" si="1626"/>
        <v>0</v>
      </c>
      <c r="JB602" s="222">
        <f t="shared" si="1627"/>
        <v>0</v>
      </c>
    </row>
    <row r="603" spans="2:262">
      <c r="B603" s="230">
        <v>242</v>
      </c>
      <c r="C603" s="229">
        <f t="shared" si="1628"/>
        <v>4.7265624999999851E-3</v>
      </c>
      <c r="D603" s="226">
        <f t="shared" ca="1" si="1371"/>
        <v>17.999999999969052</v>
      </c>
      <c r="E603" s="225">
        <f ca="1">IN361</f>
        <v>-3.0948731024734172E-11</v>
      </c>
      <c r="F603" s="224">
        <v>242</v>
      </c>
      <c r="G603" s="222">
        <f t="shared" si="1372"/>
        <v>0</v>
      </c>
      <c r="H603" s="222">
        <f t="shared" si="1373"/>
        <v>0</v>
      </c>
      <c r="I603" s="222">
        <f t="shared" si="1374"/>
        <v>0</v>
      </c>
      <c r="J603" s="222">
        <f t="shared" si="1375"/>
        <v>0</v>
      </c>
      <c r="K603" s="222">
        <f t="shared" si="1376"/>
        <v>0</v>
      </c>
      <c r="L603" s="222">
        <f t="shared" si="1377"/>
        <v>0</v>
      </c>
      <c r="M603" s="222">
        <f t="shared" si="1378"/>
        <v>0</v>
      </c>
      <c r="N603" s="222">
        <f t="shared" si="1379"/>
        <v>0</v>
      </c>
      <c r="O603" s="222">
        <f t="shared" si="1380"/>
        <v>0</v>
      </c>
      <c r="P603" s="222">
        <f t="shared" si="1381"/>
        <v>0</v>
      </c>
      <c r="Q603" s="222">
        <f t="shared" si="1382"/>
        <v>0</v>
      </c>
      <c r="R603" s="222">
        <f t="shared" si="1383"/>
        <v>0</v>
      </c>
      <c r="S603" s="222">
        <f t="shared" si="1384"/>
        <v>0</v>
      </c>
      <c r="T603" s="222">
        <f t="shared" si="1385"/>
        <v>0</v>
      </c>
      <c r="U603" s="222">
        <f t="shared" si="1386"/>
        <v>0</v>
      </c>
      <c r="V603" s="222">
        <f t="shared" si="1387"/>
        <v>0</v>
      </c>
      <c r="W603" s="222">
        <f t="shared" si="1388"/>
        <v>0</v>
      </c>
      <c r="X603" s="222">
        <f t="shared" si="1389"/>
        <v>0</v>
      </c>
      <c r="Y603" s="222">
        <f t="shared" si="1390"/>
        <v>0</v>
      </c>
      <c r="Z603" s="222">
        <f t="shared" si="1391"/>
        <v>0</v>
      </c>
      <c r="AA603" s="222">
        <f t="shared" si="1392"/>
        <v>0</v>
      </c>
      <c r="AB603" s="222">
        <f t="shared" si="1393"/>
        <v>0</v>
      </c>
      <c r="AC603" s="222">
        <f t="shared" si="1394"/>
        <v>0</v>
      </c>
      <c r="AD603" s="222">
        <f t="shared" si="1395"/>
        <v>0</v>
      </c>
      <c r="AE603" s="222">
        <f t="shared" si="1396"/>
        <v>0</v>
      </c>
      <c r="AF603" s="222">
        <f t="shared" si="1397"/>
        <v>0</v>
      </c>
      <c r="AG603" s="222">
        <f t="shared" si="1398"/>
        <v>0</v>
      </c>
      <c r="AH603" s="222">
        <f t="shared" si="1399"/>
        <v>0</v>
      </c>
      <c r="AI603" s="222">
        <f t="shared" si="1400"/>
        <v>0</v>
      </c>
      <c r="AJ603" s="222">
        <f t="shared" si="1401"/>
        <v>0</v>
      </c>
      <c r="AK603" s="222">
        <f t="shared" si="1402"/>
        <v>0</v>
      </c>
      <c r="AL603" s="222">
        <f t="shared" si="1403"/>
        <v>0</v>
      </c>
      <c r="AM603" s="222">
        <f t="shared" si="1404"/>
        <v>0</v>
      </c>
      <c r="AN603" s="222">
        <f t="shared" si="1405"/>
        <v>0</v>
      </c>
      <c r="AO603" s="222">
        <f t="shared" si="1406"/>
        <v>0</v>
      </c>
      <c r="AP603" s="222">
        <f t="shared" si="1407"/>
        <v>0</v>
      </c>
      <c r="AQ603" s="222">
        <f t="shared" si="1408"/>
        <v>0</v>
      </c>
      <c r="AR603" s="222">
        <f t="shared" si="1409"/>
        <v>0</v>
      </c>
      <c r="AS603" s="222">
        <f t="shared" si="1410"/>
        <v>0</v>
      </c>
      <c r="AT603" s="222">
        <f t="shared" si="1411"/>
        <v>0</v>
      </c>
      <c r="AU603" s="222">
        <f t="shared" si="1412"/>
        <v>0</v>
      </c>
      <c r="AV603" s="222">
        <f t="shared" si="1413"/>
        <v>0</v>
      </c>
      <c r="AW603" s="222">
        <f t="shared" si="1414"/>
        <v>0</v>
      </c>
      <c r="AX603" s="222">
        <f t="shared" si="1415"/>
        <v>0</v>
      </c>
      <c r="AY603" s="222">
        <f t="shared" si="1416"/>
        <v>0</v>
      </c>
      <c r="AZ603" s="222">
        <f t="shared" si="1417"/>
        <v>0</v>
      </c>
      <c r="BA603" s="222">
        <f t="shared" si="1418"/>
        <v>0</v>
      </c>
      <c r="BB603" s="222">
        <f t="shared" si="1419"/>
        <v>0</v>
      </c>
      <c r="BC603" s="222">
        <f t="shared" si="1420"/>
        <v>0</v>
      </c>
      <c r="BD603" s="222">
        <f t="shared" si="1421"/>
        <v>0</v>
      </c>
      <c r="BE603" s="222">
        <f t="shared" si="1422"/>
        <v>0</v>
      </c>
      <c r="BF603" s="222">
        <f t="shared" si="1423"/>
        <v>0</v>
      </c>
      <c r="BG603" s="222">
        <f t="shared" si="1424"/>
        <v>0</v>
      </c>
      <c r="BH603" s="222">
        <f t="shared" si="1425"/>
        <v>0</v>
      </c>
      <c r="BI603" s="222">
        <f t="shared" si="1426"/>
        <v>0</v>
      </c>
      <c r="BJ603" s="222">
        <f t="shared" si="1427"/>
        <v>0</v>
      </c>
      <c r="BK603" s="222">
        <f t="shared" si="1428"/>
        <v>0</v>
      </c>
      <c r="BL603" s="222">
        <f t="shared" si="1429"/>
        <v>0</v>
      </c>
      <c r="BM603" s="222">
        <f t="shared" si="1430"/>
        <v>0</v>
      </c>
      <c r="BN603" s="222">
        <f t="shared" si="1431"/>
        <v>0</v>
      </c>
      <c r="BO603" s="222">
        <f t="shared" si="1432"/>
        <v>0</v>
      </c>
      <c r="BP603" s="222">
        <f t="shared" si="1433"/>
        <v>0</v>
      </c>
      <c r="BQ603" s="222">
        <f t="shared" si="1434"/>
        <v>0</v>
      </c>
      <c r="BR603" s="222">
        <f t="shared" si="1435"/>
        <v>0</v>
      </c>
      <c r="BS603" s="222">
        <f t="shared" si="1436"/>
        <v>0</v>
      </c>
      <c r="BT603" s="222">
        <f t="shared" si="1437"/>
        <v>0</v>
      </c>
      <c r="BU603" s="222">
        <f t="shared" si="1438"/>
        <v>0</v>
      </c>
      <c r="BV603" s="222">
        <f t="shared" si="1439"/>
        <v>0</v>
      </c>
      <c r="BW603" s="222">
        <f t="shared" si="1440"/>
        <v>0</v>
      </c>
      <c r="BX603" s="222">
        <f t="shared" si="1441"/>
        <v>0</v>
      </c>
      <c r="BY603" s="222">
        <f t="shared" si="1442"/>
        <v>0</v>
      </c>
      <c r="BZ603" s="222">
        <f t="shared" si="1443"/>
        <v>0</v>
      </c>
      <c r="CA603" s="222">
        <f t="shared" si="1444"/>
        <v>0</v>
      </c>
      <c r="CB603" s="222">
        <f t="shared" si="1445"/>
        <v>0</v>
      </c>
      <c r="CC603" s="222">
        <f t="shared" si="1446"/>
        <v>0</v>
      </c>
      <c r="CD603" s="222">
        <f t="shared" si="1447"/>
        <v>0</v>
      </c>
      <c r="CE603" s="222">
        <f t="shared" si="1448"/>
        <v>0</v>
      </c>
      <c r="CF603" s="222">
        <f t="shared" si="1449"/>
        <v>0</v>
      </c>
      <c r="CG603" s="222">
        <f t="shared" si="1450"/>
        <v>0</v>
      </c>
      <c r="CH603" s="222">
        <f t="shared" si="1451"/>
        <v>0</v>
      </c>
      <c r="CI603" s="222">
        <f t="shared" si="1452"/>
        <v>0</v>
      </c>
      <c r="CJ603" s="222">
        <f t="shared" si="1453"/>
        <v>0</v>
      </c>
      <c r="CK603" s="222">
        <f t="shared" si="1454"/>
        <v>0</v>
      </c>
      <c r="CL603" s="222">
        <f t="shared" si="1455"/>
        <v>0</v>
      </c>
      <c r="CM603" s="222">
        <f t="shared" si="1456"/>
        <v>0</v>
      </c>
      <c r="CN603" s="222">
        <f t="shared" si="1457"/>
        <v>0</v>
      </c>
      <c r="CO603" s="222">
        <f t="shared" si="1458"/>
        <v>0</v>
      </c>
      <c r="CP603" s="222">
        <f t="shared" si="1459"/>
        <v>0</v>
      </c>
      <c r="CQ603" s="222">
        <f t="shared" si="1460"/>
        <v>0</v>
      </c>
      <c r="CR603" s="222">
        <f t="shared" si="1461"/>
        <v>0</v>
      </c>
      <c r="CS603" s="222">
        <f t="shared" si="1462"/>
        <v>0</v>
      </c>
      <c r="CT603" s="222">
        <f t="shared" si="1463"/>
        <v>0</v>
      </c>
      <c r="CU603" s="222">
        <f t="shared" si="1464"/>
        <v>0</v>
      </c>
      <c r="CV603" s="222">
        <f t="shared" si="1465"/>
        <v>0</v>
      </c>
      <c r="CW603" s="222">
        <f t="shared" si="1466"/>
        <v>0</v>
      </c>
      <c r="CX603" s="222">
        <f t="shared" si="1467"/>
        <v>0</v>
      </c>
      <c r="CY603" s="222">
        <f t="shared" si="1468"/>
        <v>0</v>
      </c>
      <c r="CZ603" s="222">
        <f t="shared" si="1469"/>
        <v>0</v>
      </c>
      <c r="DA603" s="222">
        <f t="shared" si="1470"/>
        <v>0</v>
      </c>
      <c r="DB603" s="222">
        <f t="shared" si="1471"/>
        <v>0</v>
      </c>
      <c r="DC603" s="222">
        <f t="shared" si="1472"/>
        <v>0</v>
      </c>
      <c r="DD603" s="222">
        <f t="shared" si="1473"/>
        <v>0</v>
      </c>
      <c r="DE603" s="222">
        <f t="shared" si="1474"/>
        <v>0</v>
      </c>
      <c r="DF603" s="222">
        <f t="shared" si="1475"/>
        <v>0</v>
      </c>
      <c r="DG603" s="222">
        <f t="shared" si="1476"/>
        <v>0</v>
      </c>
      <c r="DH603" s="222">
        <f t="shared" si="1477"/>
        <v>0</v>
      </c>
      <c r="DI603" s="222">
        <f t="shared" si="1478"/>
        <v>0</v>
      </c>
      <c r="DJ603" s="222">
        <f t="shared" si="1479"/>
        <v>0</v>
      </c>
      <c r="DK603" s="222">
        <f t="shared" si="1480"/>
        <v>0</v>
      </c>
      <c r="DL603" s="222">
        <f t="shared" si="1481"/>
        <v>0</v>
      </c>
      <c r="DM603" s="222">
        <f t="shared" si="1482"/>
        <v>0</v>
      </c>
      <c r="DN603" s="222">
        <f t="shared" si="1483"/>
        <v>0</v>
      </c>
      <c r="DO603" s="222">
        <f t="shared" si="1484"/>
        <v>0</v>
      </c>
      <c r="DP603" s="222">
        <f t="shared" si="1485"/>
        <v>0</v>
      </c>
      <c r="DQ603" s="222">
        <f t="shared" si="1486"/>
        <v>0</v>
      </c>
      <c r="DR603" s="222">
        <f t="shared" si="1487"/>
        <v>0</v>
      </c>
      <c r="DS603" s="222">
        <f t="shared" si="1488"/>
        <v>0</v>
      </c>
      <c r="DT603" s="222">
        <f t="shared" si="1489"/>
        <v>0</v>
      </c>
      <c r="DU603" s="222">
        <f t="shared" si="1490"/>
        <v>0</v>
      </c>
      <c r="DV603" s="222">
        <f t="shared" si="1491"/>
        <v>0</v>
      </c>
      <c r="DW603" s="222">
        <f t="shared" si="1492"/>
        <v>0</v>
      </c>
      <c r="DX603" s="222">
        <f t="shared" si="1493"/>
        <v>0</v>
      </c>
      <c r="DY603" s="222">
        <f t="shared" si="1494"/>
        <v>0</v>
      </c>
      <c r="DZ603" s="222">
        <f t="shared" si="1495"/>
        <v>0</v>
      </c>
      <c r="EA603" s="222">
        <f t="shared" si="1496"/>
        <v>0</v>
      </c>
      <c r="EB603" s="222">
        <f t="shared" si="1497"/>
        <v>0</v>
      </c>
      <c r="EC603" s="222">
        <f t="shared" si="1498"/>
        <v>0</v>
      </c>
      <c r="ED603" s="222">
        <f t="shared" si="1499"/>
        <v>0</v>
      </c>
      <c r="EE603" s="222">
        <f t="shared" si="1500"/>
        <v>0</v>
      </c>
      <c r="EF603" s="222">
        <f t="shared" si="1501"/>
        <v>0</v>
      </c>
      <c r="EG603" s="222">
        <f t="shared" si="1502"/>
        <v>0</v>
      </c>
      <c r="EH603" s="222">
        <f t="shared" si="1503"/>
        <v>0</v>
      </c>
      <c r="EI603" s="222">
        <f t="shared" si="1504"/>
        <v>0</v>
      </c>
      <c r="EJ603" s="222">
        <f t="shared" si="1505"/>
        <v>0</v>
      </c>
      <c r="EK603" s="222">
        <f t="shared" si="1506"/>
        <v>0</v>
      </c>
      <c r="EL603" s="222">
        <f t="shared" si="1507"/>
        <v>0</v>
      </c>
      <c r="EM603" s="222">
        <f t="shared" si="1508"/>
        <v>0</v>
      </c>
      <c r="EN603" s="222">
        <f t="shared" si="1509"/>
        <v>0</v>
      </c>
      <c r="EO603" s="222">
        <f t="shared" si="1510"/>
        <v>0</v>
      </c>
      <c r="EP603" s="222">
        <f t="shared" si="1511"/>
        <v>0</v>
      </c>
      <c r="EQ603" s="222">
        <f t="shared" si="1512"/>
        <v>0</v>
      </c>
      <c r="ER603" s="222">
        <f t="shared" si="1513"/>
        <v>0</v>
      </c>
      <c r="ES603" s="222">
        <f t="shared" si="1514"/>
        <v>0</v>
      </c>
      <c r="ET603" s="222">
        <f t="shared" si="1515"/>
        <v>0</v>
      </c>
      <c r="EU603" s="222">
        <f t="shared" si="1516"/>
        <v>0</v>
      </c>
      <c r="EV603" s="222">
        <f t="shared" si="1517"/>
        <v>0</v>
      </c>
      <c r="EW603" s="222">
        <f t="shared" si="1518"/>
        <v>0</v>
      </c>
      <c r="EX603" s="222">
        <f t="shared" si="1519"/>
        <v>0</v>
      </c>
      <c r="EY603" s="222">
        <f t="shared" si="1520"/>
        <v>0</v>
      </c>
      <c r="EZ603" s="222">
        <f t="shared" si="1521"/>
        <v>0</v>
      </c>
      <c r="FA603" s="222">
        <f t="shared" si="1522"/>
        <v>0</v>
      </c>
      <c r="FB603" s="222">
        <f t="shared" si="1523"/>
        <v>0</v>
      </c>
      <c r="FC603" s="222">
        <f t="shared" si="1524"/>
        <v>0</v>
      </c>
      <c r="FD603" s="222">
        <f t="shared" si="1525"/>
        <v>0</v>
      </c>
      <c r="FE603" s="222">
        <f t="shared" si="1526"/>
        <v>0</v>
      </c>
      <c r="FF603" s="222">
        <f t="shared" si="1527"/>
        <v>0</v>
      </c>
      <c r="FG603" s="222">
        <f t="shared" si="1528"/>
        <v>0</v>
      </c>
      <c r="FH603" s="222">
        <f t="shared" si="1529"/>
        <v>0</v>
      </c>
      <c r="FI603" s="222">
        <f t="shared" si="1530"/>
        <v>0</v>
      </c>
      <c r="FJ603" s="222">
        <f t="shared" si="1531"/>
        <v>0</v>
      </c>
      <c r="FK603" s="222">
        <f t="shared" si="1532"/>
        <v>0</v>
      </c>
      <c r="FL603" s="222">
        <f t="shared" si="1533"/>
        <v>0</v>
      </c>
      <c r="FM603" s="222">
        <f t="shared" si="1534"/>
        <v>0</v>
      </c>
      <c r="FN603" s="222">
        <f t="shared" si="1535"/>
        <v>0</v>
      </c>
      <c r="FO603" s="222">
        <f t="shared" si="1536"/>
        <v>0</v>
      </c>
      <c r="FP603" s="222">
        <f t="shared" si="1537"/>
        <v>0</v>
      </c>
      <c r="FQ603" s="222">
        <f t="shared" si="1538"/>
        <v>0</v>
      </c>
      <c r="FR603" s="222">
        <f t="shared" si="1539"/>
        <v>0</v>
      </c>
      <c r="FS603" s="222">
        <f t="shared" si="1540"/>
        <v>0</v>
      </c>
      <c r="FT603" s="222">
        <f t="shared" si="1541"/>
        <v>0</v>
      </c>
      <c r="FU603" s="222">
        <f t="shared" si="1542"/>
        <v>0</v>
      </c>
      <c r="FV603" s="222">
        <f t="shared" si="1543"/>
        <v>0</v>
      </c>
      <c r="FW603" s="222">
        <f t="shared" si="1544"/>
        <v>0</v>
      </c>
      <c r="FX603" s="222">
        <f t="shared" si="1545"/>
        <v>0</v>
      </c>
      <c r="FY603" s="222">
        <f t="shared" si="1546"/>
        <v>0</v>
      </c>
      <c r="FZ603" s="222">
        <f t="shared" si="1547"/>
        <v>0</v>
      </c>
      <c r="GA603" s="222">
        <f t="shared" si="1548"/>
        <v>0</v>
      </c>
      <c r="GB603" s="222">
        <f t="shared" si="1549"/>
        <v>0</v>
      </c>
      <c r="GC603" s="222">
        <f t="shared" si="1550"/>
        <v>0</v>
      </c>
      <c r="GD603" s="222">
        <f t="shared" si="1551"/>
        <v>0</v>
      </c>
      <c r="GE603" s="222">
        <f t="shared" si="1552"/>
        <v>0</v>
      </c>
      <c r="GF603" s="222">
        <f t="shared" si="1553"/>
        <v>0</v>
      </c>
      <c r="GG603" s="222">
        <f t="shared" si="1554"/>
        <v>0</v>
      </c>
      <c r="GH603" s="222">
        <f t="shared" si="1555"/>
        <v>0</v>
      </c>
      <c r="GI603" s="222">
        <f t="shared" si="1556"/>
        <v>0</v>
      </c>
      <c r="GJ603" s="222">
        <f t="shared" si="1557"/>
        <v>0</v>
      </c>
      <c r="GK603" s="222">
        <f t="shared" si="1558"/>
        <v>0</v>
      </c>
      <c r="GL603" s="222">
        <f t="shared" si="1559"/>
        <v>0</v>
      </c>
      <c r="GM603" s="222">
        <f t="shared" si="1560"/>
        <v>0</v>
      </c>
      <c r="GN603" s="222">
        <f t="shared" si="1561"/>
        <v>0</v>
      </c>
      <c r="GO603" s="222">
        <f t="shared" si="1562"/>
        <v>0</v>
      </c>
      <c r="GP603" s="222">
        <f t="shared" si="1563"/>
        <v>0</v>
      </c>
      <c r="GQ603" s="222">
        <f t="shared" si="1564"/>
        <v>0</v>
      </c>
      <c r="GR603" s="222">
        <f t="shared" si="1565"/>
        <v>0</v>
      </c>
      <c r="GS603" s="222">
        <f t="shared" si="1566"/>
        <v>0</v>
      </c>
      <c r="GT603" s="222">
        <f t="shared" si="1567"/>
        <v>0</v>
      </c>
      <c r="GU603" s="222">
        <f t="shared" si="1568"/>
        <v>0</v>
      </c>
      <c r="GV603" s="222">
        <f t="shared" si="1569"/>
        <v>0</v>
      </c>
      <c r="GW603" s="222">
        <f t="shared" si="1570"/>
        <v>0</v>
      </c>
      <c r="GX603" s="222">
        <f t="shared" si="1571"/>
        <v>0</v>
      </c>
      <c r="GY603" s="222">
        <f t="shared" si="1572"/>
        <v>0</v>
      </c>
      <c r="GZ603" s="222">
        <f t="shared" si="1573"/>
        <v>0</v>
      </c>
      <c r="HA603" s="222">
        <f t="shared" si="1574"/>
        <v>0</v>
      </c>
      <c r="HB603" s="222">
        <f t="shared" si="1575"/>
        <v>0</v>
      </c>
      <c r="HC603" s="222">
        <f t="shared" si="1576"/>
        <v>0</v>
      </c>
      <c r="HD603" s="222">
        <f t="shared" si="1577"/>
        <v>0</v>
      </c>
      <c r="HE603" s="222">
        <f t="shared" si="1578"/>
        <v>0</v>
      </c>
      <c r="HF603" s="222">
        <f t="shared" si="1579"/>
        <v>0</v>
      </c>
      <c r="HG603" s="222">
        <f t="shared" si="1580"/>
        <v>0</v>
      </c>
      <c r="HH603" s="222">
        <f t="shared" si="1581"/>
        <v>0</v>
      </c>
      <c r="HI603" s="222">
        <f t="shared" si="1582"/>
        <v>0</v>
      </c>
      <c r="HJ603" s="222">
        <f t="shared" si="1583"/>
        <v>0</v>
      </c>
      <c r="HK603" s="222">
        <f t="shared" si="1584"/>
        <v>0</v>
      </c>
      <c r="HL603" s="222">
        <f t="shared" si="1585"/>
        <v>0</v>
      </c>
      <c r="HM603" s="222">
        <f t="shared" si="1586"/>
        <v>0</v>
      </c>
      <c r="HN603" s="222">
        <f t="shared" si="1587"/>
        <v>0</v>
      </c>
      <c r="HO603" s="222">
        <f t="shared" si="1588"/>
        <v>0</v>
      </c>
      <c r="HP603" s="222">
        <f t="shared" si="1589"/>
        <v>0</v>
      </c>
      <c r="HQ603" s="222">
        <f t="shared" si="1590"/>
        <v>0</v>
      </c>
      <c r="HR603" s="222">
        <f t="shared" si="1591"/>
        <v>0</v>
      </c>
      <c r="HS603" s="222">
        <f t="shared" si="1592"/>
        <v>0</v>
      </c>
      <c r="HT603" s="222">
        <f t="shared" si="1593"/>
        <v>0</v>
      </c>
      <c r="HU603" s="222">
        <f t="shared" si="1594"/>
        <v>0</v>
      </c>
      <c r="HV603" s="222">
        <f t="shared" si="1595"/>
        <v>0</v>
      </c>
      <c r="HW603" s="222">
        <f t="shared" si="1596"/>
        <v>0</v>
      </c>
      <c r="HX603" s="222">
        <f t="shared" si="1597"/>
        <v>0</v>
      </c>
      <c r="HY603" s="222">
        <f t="shared" si="1598"/>
        <v>0</v>
      </c>
      <c r="HZ603" s="222">
        <f t="shared" si="1599"/>
        <v>0</v>
      </c>
      <c r="IA603" s="222">
        <f t="shared" si="1600"/>
        <v>0</v>
      </c>
      <c r="IB603" s="222">
        <f t="shared" si="1601"/>
        <v>0</v>
      </c>
      <c r="IC603" s="222">
        <f t="shared" si="1602"/>
        <v>0</v>
      </c>
      <c r="ID603" s="222">
        <f t="shared" si="1603"/>
        <v>0</v>
      </c>
      <c r="IE603" s="222">
        <f t="shared" si="1604"/>
        <v>0</v>
      </c>
      <c r="IF603" s="222">
        <f t="shared" si="1605"/>
        <v>0</v>
      </c>
      <c r="IG603" s="222">
        <f t="shared" si="1606"/>
        <v>0</v>
      </c>
      <c r="IH603" s="222">
        <f t="shared" si="1607"/>
        <v>0</v>
      </c>
      <c r="II603" s="222">
        <f t="shared" si="1608"/>
        <v>0</v>
      </c>
      <c r="IJ603" s="222">
        <f t="shared" si="1609"/>
        <v>0</v>
      </c>
      <c r="IK603" s="222">
        <f t="shared" si="1610"/>
        <v>0</v>
      </c>
      <c r="IL603" s="222">
        <f t="shared" si="1611"/>
        <v>0</v>
      </c>
      <c r="IM603" s="222">
        <f t="shared" si="1612"/>
        <v>0</v>
      </c>
      <c r="IN603" s="222">
        <f t="shared" si="1613"/>
        <v>0</v>
      </c>
      <c r="IO603" s="222">
        <f t="shared" si="1614"/>
        <v>0</v>
      </c>
      <c r="IP603" s="222">
        <f t="shared" si="1615"/>
        <v>0</v>
      </c>
      <c r="IQ603" s="222">
        <f t="shared" si="1616"/>
        <v>0</v>
      </c>
      <c r="IR603" s="222">
        <f t="shared" si="1617"/>
        <v>0</v>
      </c>
      <c r="IS603" s="222">
        <f t="shared" si="1618"/>
        <v>0</v>
      </c>
      <c r="IT603" s="222">
        <f t="shared" si="1619"/>
        <v>0</v>
      </c>
      <c r="IU603" s="222">
        <f t="shared" si="1620"/>
        <v>0</v>
      </c>
      <c r="IV603" s="222">
        <f t="shared" si="1621"/>
        <v>0</v>
      </c>
      <c r="IW603" s="222">
        <f t="shared" si="1622"/>
        <v>0</v>
      </c>
      <c r="IX603" s="222">
        <f t="shared" si="1623"/>
        <v>0</v>
      </c>
      <c r="IY603" s="222">
        <f t="shared" si="1624"/>
        <v>0</v>
      </c>
      <c r="IZ603" s="222">
        <f t="shared" si="1625"/>
        <v>0</v>
      </c>
      <c r="JA603" s="222">
        <f t="shared" si="1626"/>
        <v>0</v>
      </c>
      <c r="JB603" s="222">
        <f t="shared" si="1627"/>
        <v>0</v>
      </c>
    </row>
    <row r="604" spans="2:262">
      <c r="B604" s="230">
        <v>243</v>
      </c>
      <c r="C604" s="229">
        <f t="shared" si="1628"/>
        <v>4.7460937499999847E-3</v>
      </c>
      <c r="D604" s="226">
        <f t="shared" ca="1" si="1371"/>
        <v>17.999999999966867</v>
      </c>
      <c r="E604" s="225">
        <f ca="1">IO361</f>
        <v>-3.313184716705379E-11</v>
      </c>
      <c r="F604" s="224">
        <v>243</v>
      </c>
      <c r="G604" s="222">
        <f t="shared" si="1372"/>
        <v>0</v>
      </c>
      <c r="H604" s="222">
        <f t="shared" si="1373"/>
        <v>0</v>
      </c>
      <c r="I604" s="222">
        <f t="shared" si="1374"/>
        <v>0</v>
      </c>
      <c r="J604" s="222">
        <f t="shared" si="1375"/>
        <v>0</v>
      </c>
      <c r="K604" s="222">
        <f t="shared" si="1376"/>
        <v>0</v>
      </c>
      <c r="L604" s="222">
        <f t="shared" si="1377"/>
        <v>0</v>
      </c>
      <c r="M604" s="222">
        <f t="shared" si="1378"/>
        <v>0</v>
      </c>
      <c r="N604" s="222">
        <f t="shared" si="1379"/>
        <v>0</v>
      </c>
      <c r="O604" s="222">
        <f t="shared" si="1380"/>
        <v>0</v>
      </c>
      <c r="P604" s="222">
        <f t="shared" si="1381"/>
        <v>0</v>
      </c>
      <c r="Q604" s="222">
        <f t="shared" si="1382"/>
        <v>0</v>
      </c>
      <c r="R604" s="222">
        <f t="shared" si="1383"/>
        <v>0</v>
      </c>
      <c r="S604" s="222">
        <f t="shared" si="1384"/>
        <v>0</v>
      </c>
      <c r="T604" s="222">
        <f t="shared" si="1385"/>
        <v>0</v>
      </c>
      <c r="U604" s="222">
        <f t="shared" si="1386"/>
        <v>0</v>
      </c>
      <c r="V604" s="222">
        <f t="shared" si="1387"/>
        <v>0</v>
      </c>
      <c r="W604" s="222">
        <f t="shared" si="1388"/>
        <v>0</v>
      </c>
      <c r="X604" s="222">
        <f t="shared" si="1389"/>
        <v>0</v>
      </c>
      <c r="Y604" s="222">
        <f t="shared" si="1390"/>
        <v>0</v>
      </c>
      <c r="Z604" s="222">
        <f t="shared" si="1391"/>
        <v>0</v>
      </c>
      <c r="AA604" s="222">
        <f t="shared" si="1392"/>
        <v>0</v>
      </c>
      <c r="AB604" s="222">
        <f t="shared" si="1393"/>
        <v>0</v>
      </c>
      <c r="AC604" s="222">
        <f t="shared" si="1394"/>
        <v>0</v>
      </c>
      <c r="AD604" s="222">
        <f t="shared" si="1395"/>
        <v>0</v>
      </c>
      <c r="AE604" s="222">
        <f t="shared" si="1396"/>
        <v>0</v>
      </c>
      <c r="AF604" s="222">
        <f t="shared" si="1397"/>
        <v>0</v>
      </c>
      <c r="AG604" s="222">
        <f t="shared" si="1398"/>
        <v>0</v>
      </c>
      <c r="AH604" s="222">
        <f t="shared" si="1399"/>
        <v>0</v>
      </c>
      <c r="AI604" s="222">
        <f t="shared" si="1400"/>
        <v>0</v>
      </c>
      <c r="AJ604" s="222">
        <f t="shared" si="1401"/>
        <v>0</v>
      </c>
      <c r="AK604" s="222">
        <f t="shared" si="1402"/>
        <v>0</v>
      </c>
      <c r="AL604" s="222">
        <f t="shared" si="1403"/>
        <v>0</v>
      </c>
      <c r="AM604" s="222">
        <f t="shared" si="1404"/>
        <v>0</v>
      </c>
      <c r="AN604" s="222">
        <f t="shared" si="1405"/>
        <v>0</v>
      </c>
      <c r="AO604" s="222">
        <f t="shared" si="1406"/>
        <v>0</v>
      </c>
      <c r="AP604" s="222">
        <f t="shared" si="1407"/>
        <v>0</v>
      </c>
      <c r="AQ604" s="222">
        <f t="shared" si="1408"/>
        <v>0</v>
      </c>
      <c r="AR604" s="222">
        <f t="shared" si="1409"/>
        <v>0</v>
      </c>
      <c r="AS604" s="222">
        <f t="shared" si="1410"/>
        <v>0</v>
      </c>
      <c r="AT604" s="222">
        <f t="shared" si="1411"/>
        <v>0</v>
      </c>
      <c r="AU604" s="222">
        <f t="shared" si="1412"/>
        <v>0</v>
      </c>
      <c r="AV604" s="222">
        <f t="shared" si="1413"/>
        <v>0</v>
      </c>
      <c r="AW604" s="222">
        <f t="shared" si="1414"/>
        <v>0</v>
      </c>
      <c r="AX604" s="222">
        <f t="shared" si="1415"/>
        <v>0</v>
      </c>
      <c r="AY604" s="222">
        <f t="shared" si="1416"/>
        <v>0</v>
      </c>
      <c r="AZ604" s="222">
        <f t="shared" si="1417"/>
        <v>0</v>
      </c>
      <c r="BA604" s="222">
        <f t="shared" si="1418"/>
        <v>0</v>
      </c>
      <c r="BB604" s="222">
        <f t="shared" si="1419"/>
        <v>0</v>
      </c>
      <c r="BC604" s="222">
        <f t="shared" si="1420"/>
        <v>0</v>
      </c>
      <c r="BD604" s="222">
        <f t="shared" si="1421"/>
        <v>0</v>
      </c>
      <c r="BE604" s="222">
        <f t="shared" si="1422"/>
        <v>0</v>
      </c>
      <c r="BF604" s="222">
        <f t="shared" si="1423"/>
        <v>0</v>
      </c>
      <c r="BG604" s="222">
        <f t="shared" si="1424"/>
        <v>0</v>
      </c>
      <c r="BH604" s="222">
        <f t="shared" si="1425"/>
        <v>0</v>
      </c>
      <c r="BI604" s="222">
        <f t="shared" si="1426"/>
        <v>0</v>
      </c>
      <c r="BJ604" s="222">
        <f t="shared" si="1427"/>
        <v>0</v>
      </c>
      <c r="BK604" s="222">
        <f t="shared" si="1428"/>
        <v>0</v>
      </c>
      <c r="BL604" s="222">
        <f t="shared" si="1429"/>
        <v>0</v>
      </c>
      <c r="BM604" s="222">
        <f t="shared" si="1430"/>
        <v>0</v>
      </c>
      <c r="BN604" s="222">
        <f t="shared" si="1431"/>
        <v>0</v>
      </c>
      <c r="BO604" s="222">
        <f t="shared" si="1432"/>
        <v>0</v>
      </c>
      <c r="BP604" s="222">
        <f t="shared" si="1433"/>
        <v>0</v>
      </c>
      <c r="BQ604" s="222">
        <f t="shared" si="1434"/>
        <v>0</v>
      </c>
      <c r="BR604" s="222">
        <f t="shared" si="1435"/>
        <v>0</v>
      </c>
      <c r="BS604" s="222">
        <f t="shared" si="1436"/>
        <v>0</v>
      </c>
      <c r="BT604" s="222">
        <f t="shared" si="1437"/>
        <v>0</v>
      </c>
      <c r="BU604" s="222">
        <f t="shared" si="1438"/>
        <v>0</v>
      </c>
      <c r="BV604" s="222">
        <f t="shared" si="1439"/>
        <v>0</v>
      </c>
      <c r="BW604" s="222">
        <f t="shared" si="1440"/>
        <v>0</v>
      </c>
      <c r="BX604" s="222">
        <f t="shared" si="1441"/>
        <v>0</v>
      </c>
      <c r="BY604" s="222">
        <f t="shared" si="1442"/>
        <v>0</v>
      </c>
      <c r="BZ604" s="222">
        <f t="shared" si="1443"/>
        <v>0</v>
      </c>
      <c r="CA604" s="222">
        <f t="shared" si="1444"/>
        <v>0</v>
      </c>
      <c r="CB604" s="222">
        <f t="shared" si="1445"/>
        <v>0</v>
      </c>
      <c r="CC604" s="222">
        <f t="shared" si="1446"/>
        <v>0</v>
      </c>
      <c r="CD604" s="222">
        <f t="shared" si="1447"/>
        <v>0</v>
      </c>
      <c r="CE604" s="222">
        <f t="shared" si="1448"/>
        <v>0</v>
      </c>
      <c r="CF604" s="222">
        <f t="shared" si="1449"/>
        <v>0</v>
      </c>
      <c r="CG604" s="222">
        <f t="shared" si="1450"/>
        <v>0</v>
      </c>
      <c r="CH604" s="222">
        <f t="shared" si="1451"/>
        <v>0</v>
      </c>
      <c r="CI604" s="222">
        <f t="shared" si="1452"/>
        <v>0</v>
      </c>
      <c r="CJ604" s="222">
        <f t="shared" si="1453"/>
        <v>0</v>
      </c>
      <c r="CK604" s="222">
        <f t="shared" si="1454"/>
        <v>0</v>
      </c>
      <c r="CL604" s="222">
        <f t="shared" si="1455"/>
        <v>0</v>
      </c>
      <c r="CM604" s="222">
        <f t="shared" si="1456"/>
        <v>0</v>
      </c>
      <c r="CN604" s="222">
        <f t="shared" si="1457"/>
        <v>0</v>
      </c>
      <c r="CO604" s="222">
        <f t="shared" si="1458"/>
        <v>0</v>
      </c>
      <c r="CP604" s="222">
        <f t="shared" si="1459"/>
        <v>0</v>
      </c>
      <c r="CQ604" s="222">
        <f t="shared" si="1460"/>
        <v>0</v>
      </c>
      <c r="CR604" s="222">
        <f t="shared" si="1461"/>
        <v>0</v>
      </c>
      <c r="CS604" s="222">
        <f t="shared" si="1462"/>
        <v>0</v>
      </c>
      <c r="CT604" s="222">
        <f t="shared" si="1463"/>
        <v>0</v>
      </c>
      <c r="CU604" s="222">
        <f t="shared" si="1464"/>
        <v>0</v>
      </c>
      <c r="CV604" s="222">
        <f t="shared" si="1465"/>
        <v>0</v>
      </c>
      <c r="CW604" s="222">
        <f t="shared" si="1466"/>
        <v>0</v>
      </c>
      <c r="CX604" s="222">
        <f t="shared" si="1467"/>
        <v>0</v>
      </c>
      <c r="CY604" s="222">
        <f t="shared" si="1468"/>
        <v>0</v>
      </c>
      <c r="CZ604" s="222">
        <f t="shared" si="1469"/>
        <v>0</v>
      </c>
      <c r="DA604" s="222">
        <f t="shared" si="1470"/>
        <v>0</v>
      </c>
      <c r="DB604" s="222">
        <f t="shared" si="1471"/>
        <v>0</v>
      </c>
      <c r="DC604" s="222">
        <f t="shared" si="1472"/>
        <v>0</v>
      </c>
      <c r="DD604" s="222">
        <f t="shared" si="1473"/>
        <v>0</v>
      </c>
      <c r="DE604" s="222">
        <f t="shared" si="1474"/>
        <v>0</v>
      </c>
      <c r="DF604" s="222">
        <f t="shared" si="1475"/>
        <v>0</v>
      </c>
      <c r="DG604" s="222">
        <f t="shared" si="1476"/>
        <v>0</v>
      </c>
      <c r="DH604" s="222">
        <f t="shared" si="1477"/>
        <v>0</v>
      </c>
      <c r="DI604" s="222">
        <f t="shared" si="1478"/>
        <v>0</v>
      </c>
      <c r="DJ604" s="222">
        <f t="shared" si="1479"/>
        <v>0</v>
      </c>
      <c r="DK604" s="222">
        <f t="shared" si="1480"/>
        <v>0</v>
      </c>
      <c r="DL604" s="222">
        <f t="shared" si="1481"/>
        <v>0</v>
      </c>
      <c r="DM604" s="222">
        <f t="shared" si="1482"/>
        <v>0</v>
      </c>
      <c r="DN604" s="222">
        <f t="shared" si="1483"/>
        <v>0</v>
      </c>
      <c r="DO604" s="222">
        <f t="shared" si="1484"/>
        <v>0</v>
      </c>
      <c r="DP604" s="222">
        <f t="shared" si="1485"/>
        <v>0</v>
      </c>
      <c r="DQ604" s="222">
        <f t="shared" si="1486"/>
        <v>0</v>
      </c>
      <c r="DR604" s="222">
        <f t="shared" si="1487"/>
        <v>0</v>
      </c>
      <c r="DS604" s="222">
        <f t="shared" si="1488"/>
        <v>0</v>
      </c>
      <c r="DT604" s="222">
        <f t="shared" si="1489"/>
        <v>0</v>
      </c>
      <c r="DU604" s="222">
        <f t="shared" si="1490"/>
        <v>0</v>
      </c>
      <c r="DV604" s="222">
        <f t="shared" si="1491"/>
        <v>0</v>
      </c>
      <c r="DW604" s="222">
        <f t="shared" si="1492"/>
        <v>0</v>
      </c>
      <c r="DX604" s="222">
        <f t="shared" si="1493"/>
        <v>0</v>
      </c>
      <c r="DY604" s="222">
        <f t="shared" si="1494"/>
        <v>0</v>
      </c>
      <c r="DZ604" s="222">
        <f t="shared" si="1495"/>
        <v>0</v>
      </c>
      <c r="EA604" s="222">
        <f t="shared" si="1496"/>
        <v>0</v>
      </c>
      <c r="EB604" s="222">
        <f t="shared" si="1497"/>
        <v>0</v>
      </c>
      <c r="EC604" s="222">
        <f t="shared" si="1498"/>
        <v>0</v>
      </c>
      <c r="ED604" s="222">
        <f t="shared" si="1499"/>
        <v>0</v>
      </c>
      <c r="EE604" s="222">
        <f t="shared" si="1500"/>
        <v>0</v>
      </c>
      <c r="EF604" s="222">
        <f t="shared" si="1501"/>
        <v>0</v>
      </c>
      <c r="EG604" s="222">
        <f t="shared" si="1502"/>
        <v>0</v>
      </c>
      <c r="EH604" s="222">
        <f t="shared" si="1503"/>
        <v>0</v>
      </c>
      <c r="EI604" s="222">
        <f t="shared" si="1504"/>
        <v>0</v>
      </c>
      <c r="EJ604" s="222">
        <f t="shared" si="1505"/>
        <v>0</v>
      </c>
      <c r="EK604" s="222">
        <f t="shared" si="1506"/>
        <v>0</v>
      </c>
      <c r="EL604" s="222">
        <f t="shared" si="1507"/>
        <v>0</v>
      </c>
      <c r="EM604" s="222">
        <f t="shared" si="1508"/>
        <v>0</v>
      </c>
      <c r="EN604" s="222">
        <f t="shared" si="1509"/>
        <v>0</v>
      </c>
      <c r="EO604" s="222">
        <f t="shared" si="1510"/>
        <v>0</v>
      </c>
      <c r="EP604" s="222">
        <f t="shared" si="1511"/>
        <v>0</v>
      </c>
      <c r="EQ604" s="222">
        <f t="shared" si="1512"/>
        <v>0</v>
      </c>
      <c r="ER604" s="222">
        <f t="shared" si="1513"/>
        <v>0</v>
      </c>
      <c r="ES604" s="222">
        <f t="shared" si="1514"/>
        <v>0</v>
      </c>
      <c r="ET604" s="222">
        <f t="shared" si="1515"/>
        <v>0</v>
      </c>
      <c r="EU604" s="222">
        <f t="shared" si="1516"/>
        <v>0</v>
      </c>
      <c r="EV604" s="222">
        <f t="shared" si="1517"/>
        <v>0</v>
      </c>
      <c r="EW604" s="222">
        <f t="shared" si="1518"/>
        <v>0</v>
      </c>
      <c r="EX604" s="222">
        <f t="shared" si="1519"/>
        <v>0</v>
      </c>
      <c r="EY604" s="222">
        <f t="shared" si="1520"/>
        <v>0</v>
      </c>
      <c r="EZ604" s="222">
        <f t="shared" si="1521"/>
        <v>0</v>
      </c>
      <c r="FA604" s="222">
        <f t="shared" si="1522"/>
        <v>0</v>
      </c>
      <c r="FB604" s="222">
        <f t="shared" si="1523"/>
        <v>0</v>
      </c>
      <c r="FC604" s="222">
        <f t="shared" si="1524"/>
        <v>0</v>
      </c>
      <c r="FD604" s="222">
        <f t="shared" si="1525"/>
        <v>0</v>
      </c>
      <c r="FE604" s="222">
        <f t="shared" si="1526"/>
        <v>0</v>
      </c>
      <c r="FF604" s="222">
        <f t="shared" si="1527"/>
        <v>0</v>
      </c>
      <c r="FG604" s="222">
        <f t="shared" si="1528"/>
        <v>0</v>
      </c>
      <c r="FH604" s="222">
        <f t="shared" si="1529"/>
        <v>0</v>
      </c>
      <c r="FI604" s="222">
        <f t="shared" si="1530"/>
        <v>0</v>
      </c>
      <c r="FJ604" s="222">
        <f t="shared" si="1531"/>
        <v>0</v>
      </c>
      <c r="FK604" s="222">
        <f t="shared" si="1532"/>
        <v>0</v>
      </c>
      <c r="FL604" s="222">
        <f t="shared" si="1533"/>
        <v>0</v>
      </c>
      <c r="FM604" s="222">
        <f t="shared" si="1534"/>
        <v>0</v>
      </c>
      <c r="FN604" s="222">
        <f t="shared" si="1535"/>
        <v>0</v>
      </c>
      <c r="FO604" s="222">
        <f t="shared" si="1536"/>
        <v>0</v>
      </c>
      <c r="FP604" s="222">
        <f t="shared" si="1537"/>
        <v>0</v>
      </c>
      <c r="FQ604" s="222">
        <f t="shared" si="1538"/>
        <v>0</v>
      </c>
      <c r="FR604" s="222">
        <f t="shared" si="1539"/>
        <v>0</v>
      </c>
      <c r="FS604" s="222">
        <f t="shared" si="1540"/>
        <v>0</v>
      </c>
      <c r="FT604" s="222">
        <f t="shared" si="1541"/>
        <v>0</v>
      </c>
      <c r="FU604" s="222">
        <f t="shared" si="1542"/>
        <v>0</v>
      </c>
      <c r="FV604" s="222">
        <f t="shared" si="1543"/>
        <v>0</v>
      </c>
      <c r="FW604" s="222">
        <f t="shared" si="1544"/>
        <v>0</v>
      </c>
      <c r="FX604" s="222">
        <f t="shared" si="1545"/>
        <v>0</v>
      </c>
      <c r="FY604" s="222">
        <f t="shared" si="1546"/>
        <v>0</v>
      </c>
      <c r="FZ604" s="222">
        <f t="shared" si="1547"/>
        <v>0</v>
      </c>
      <c r="GA604" s="222">
        <f t="shared" si="1548"/>
        <v>0</v>
      </c>
      <c r="GB604" s="222">
        <f t="shared" si="1549"/>
        <v>0</v>
      </c>
      <c r="GC604" s="222">
        <f t="shared" si="1550"/>
        <v>0</v>
      </c>
      <c r="GD604" s="222">
        <f t="shared" si="1551"/>
        <v>0</v>
      </c>
      <c r="GE604" s="222">
        <f t="shared" si="1552"/>
        <v>0</v>
      </c>
      <c r="GF604" s="222">
        <f t="shared" si="1553"/>
        <v>0</v>
      </c>
      <c r="GG604" s="222">
        <f t="shared" si="1554"/>
        <v>0</v>
      </c>
      <c r="GH604" s="222">
        <f t="shared" si="1555"/>
        <v>0</v>
      </c>
      <c r="GI604" s="222">
        <f t="shared" si="1556"/>
        <v>0</v>
      </c>
      <c r="GJ604" s="222">
        <f t="shared" si="1557"/>
        <v>0</v>
      </c>
      <c r="GK604" s="222">
        <f t="shared" si="1558"/>
        <v>0</v>
      </c>
      <c r="GL604" s="222">
        <f t="shared" si="1559"/>
        <v>0</v>
      </c>
      <c r="GM604" s="222">
        <f t="shared" si="1560"/>
        <v>0</v>
      </c>
      <c r="GN604" s="222">
        <f t="shared" si="1561"/>
        <v>0</v>
      </c>
      <c r="GO604" s="222">
        <f t="shared" si="1562"/>
        <v>0</v>
      </c>
      <c r="GP604" s="222">
        <f t="shared" si="1563"/>
        <v>0</v>
      </c>
      <c r="GQ604" s="222">
        <f t="shared" si="1564"/>
        <v>0</v>
      </c>
      <c r="GR604" s="222">
        <f t="shared" si="1565"/>
        <v>0</v>
      </c>
      <c r="GS604" s="222">
        <f t="shared" si="1566"/>
        <v>0</v>
      </c>
      <c r="GT604" s="222">
        <f t="shared" si="1567"/>
        <v>0</v>
      </c>
      <c r="GU604" s="222">
        <f t="shared" si="1568"/>
        <v>0</v>
      </c>
      <c r="GV604" s="222">
        <f t="shared" si="1569"/>
        <v>0</v>
      </c>
      <c r="GW604" s="222">
        <f t="shared" si="1570"/>
        <v>0</v>
      </c>
      <c r="GX604" s="222">
        <f t="shared" si="1571"/>
        <v>0</v>
      </c>
      <c r="GY604" s="222">
        <f t="shared" si="1572"/>
        <v>0</v>
      </c>
      <c r="GZ604" s="222">
        <f t="shared" si="1573"/>
        <v>0</v>
      </c>
      <c r="HA604" s="222">
        <f t="shared" si="1574"/>
        <v>0</v>
      </c>
      <c r="HB604" s="222">
        <f t="shared" si="1575"/>
        <v>0</v>
      </c>
      <c r="HC604" s="222">
        <f t="shared" si="1576"/>
        <v>0</v>
      </c>
      <c r="HD604" s="222">
        <f t="shared" si="1577"/>
        <v>0</v>
      </c>
      <c r="HE604" s="222">
        <f t="shared" si="1578"/>
        <v>0</v>
      </c>
      <c r="HF604" s="222">
        <f t="shared" si="1579"/>
        <v>0</v>
      </c>
      <c r="HG604" s="222">
        <f t="shared" si="1580"/>
        <v>0</v>
      </c>
      <c r="HH604" s="222">
        <f t="shared" si="1581"/>
        <v>0</v>
      </c>
      <c r="HI604" s="222">
        <f t="shared" si="1582"/>
        <v>0</v>
      </c>
      <c r="HJ604" s="222">
        <f t="shared" si="1583"/>
        <v>0</v>
      </c>
      <c r="HK604" s="222">
        <f t="shared" si="1584"/>
        <v>0</v>
      </c>
      <c r="HL604" s="222">
        <f t="shared" si="1585"/>
        <v>0</v>
      </c>
      <c r="HM604" s="222">
        <f t="shared" si="1586"/>
        <v>0</v>
      </c>
      <c r="HN604" s="222">
        <f t="shared" si="1587"/>
        <v>0</v>
      </c>
      <c r="HO604" s="222">
        <f t="shared" si="1588"/>
        <v>0</v>
      </c>
      <c r="HP604" s="222">
        <f t="shared" si="1589"/>
        <v>0</v>
      </c>
      <c r="HQ604" s="222">
        <f t="shared" si="1590"/>
        <v>0</v>
      </c>
      <c r="HR604" s="222">
        <f t="shared" si="1591"/>
        <v>0</v>
      </c>
      <c r="HS604" s="222">
        <f t="shared" si="1592"/>
        <v>0</v>
      </c>
      <c r="HT604" s="222">
        <f t="shared" si="1593"/>
        <v>0</v>
      </c>
      <c r="HU604" s="222">
        <f t="shared" si="1594"/>
        <v>0</v>
      </c>
      <c r="HV604" s="222">
        <f t="shared" si="1595"/>
        <v>0</v>
      </c>
      <c r="HW604" s="222">
        <f t="shared" si="1596"/>
        <v>0</v>
      </c>
      <c r="HX604" s="222">
        <f t="shared" si="1597"/>
        <v>0</v>
      </c>
      <c r="HY604" s="222">
        <f t="shared" si="1598"/>
        <v>0</v>
      </c>
      <c r="HZ604" s="222">
        <f t="shared" si="1599"/>
        <v>0</v>
      </c>
      <c r="IA604" s="222">
        <f t="shared" si="1600"/>
        <v>0</v>
      </c>
      <c r="IB604" s="222">
        <f t="shared" si="1601"/>
        <v>0</v>
      </c>
      <c r="IC604" s="222">
        <f t="shared" si="1602"/>
        <v>0</v>
      </c>
      <c r="ID604" s="222">
        <f t="shared" si="1603"/>
        <v>0</v>
      </c>
      <c r="IE604" s="222">
        <f t="shared" si="1604"/>
        <v>0</v>
      </c>
      <c r="IF604" s="222">
        <f t="shared" si="1605"/>
        <v>0</v>
      </c>
      <c r="IG604" s="222">
        <f t="shared" si="1606"/>
        <v>0</v>
      </c>
      <c r="IH604" s="222">
        <f t="shared" si="1607"/>
        <v>0</v>
      </c>
      <c r="II604" s="222">
        <f t="shared" si="1608"/>
        <v>0</v>
      </c>
      <c r="IJ604" s="222">
        <f t="shared" si="1609"/>
        <v>0</v>
      </c>
      <c r="IK604" s="222">
        <f t="shared" si="1610"/>
        <v>0</v>
      </c>
      <c r="IL604" s="222">
        <f t="shared" si="1611"/>
        <v>0</v>
      </c>
      <c r="IM604" s="222">
        <f t="shared" si="1612"/>
        <v>0</v>
      </c>
      <c r="IN604" s="222">
        <f t="shared" si="1613"/>
        <v>0</v>
      </c>
      <c r="IO604" s="222">
        <f t="shared" si="1614"/>
        <v>0</v>
      </c>
      <c r="IP604" s="222">
        <f t="shared" si="1615"/>
        <v>0</v>
      </c>
      <c r="IQ604" s="222">
        <f t="shared" si="1616"/>
        <v>0</v>
      </c>
      <c r="IR604" s="222">
        <f t="shared" si="1617"/>
        <v>0</v>
      </c>
      <c r="IS604" s="222">
        <f t="shared" si="1618"/>
        <v>0</v>
      </c>
      <c r="IT604" s="222">
        <f t="shared" si="1619"/>
        <v>0</v>
      </c>
      <c r="IU604" s="222">
        <f t="shared" si="1620"/>
        <v>0</v>
      </c>
      <c r="IV604" s="222">
        <f t="shared" si="1621"/>
        <v>0</v>
      </c>
      <c r="IW604" s="222">
        <f t="shared" si="1622"/>
        <v>0</v>
      </c>
      <c r="IX604" s="222">
        <f t="shared" si="1623"/>
        <v>0</v>
      </c>
      <c r="IY604" s="222">
        <f t="shared" si="1624"/>
        <v>0</v>
      </c>
      <c r="IZ604" s="222">
        <f t="shared" si="1625"/>
        <v>0</v>
      </c>
      <c r="JA604" s="222">
        <f t="shared" si="1626"/>
        <v>0</v>
      </c>
      <c r="JB604" s="222">
        <f t="shared" si="1627"/>
        <v>0</v>
      </c>
    </row>
    <row r="605" spans="2:262">
      <c r="B605" s="230">
        <v>244</v>
      </c>
      <c r="C605" s="229">
        <f t="shared" si="1628"/>
        <v>4.7656249999999843E-3</v>
      </c>
      <c r="D605" s="226">
        <f t="shared" ca="1" si="1371"/>
        <v>17.99999999996713</v>
      </c>
      <c r="E605" s="225">
        <f ca="1">IP361</f>
        <v>-3.2870733978495672E-11</v>
      </c>
      <c r="F605" s="224">
        <v>244</v>
      </c>
      <c r="G605" s="222">
        <f t="shared" si="1372"/>
        <v>0</v>
      </c>
      <c r="H605" s="222">
        <f t="shared" si="1373"/>
        <v>0</v>
      </c>
      <c r="I605" s="222">
        <f t="shared" si="1374"/>
        <v>0</v>
      </c>
      <c r="J605" s="222">
        <f t="shared" si="1375"/>
        <v>0</v>
      </c>
      <c r="K605" s="222">
        <f t="shared" si="1376"/>
        <v>0</v>
      </c>
      <c r="L605" s="222">
        <f t="shared" si="1377"/>
        <v>0</v>
      </c>
      <c r="M605" s="222">
        <f t="shared" si="1378"/>
        <v>0</v>
      </c>
      <c r="N605" s="222">
        <f t="shared" si="1379"/>
        <v>0</v>
      </c>
      <c r="O605" s="222">
        <f t="shared" si="1380"/>
        <v>0</v>
      </c>
      <c r="P605" s="222">
        <f t="shared" si="1381"/>
        <v>0</v>
      </c>
      <c r="Q605" s="222">
        <f t="shared" si="1382"/>
        <v>0</v>
      </c>
      <c r="R605" s="222">
        <f t="shared" si="1383"/>
        <v>0</v>
      </c>
      <c r="S605" s="222">
        <f t="shared" si="1384"/>
        <v>0</v>
      </c>
      <c r="T605" s="222">
        <f t="shared" si="1385"/>
        <v>0</v>
      </c>
      <c r="U605" s="222">
        <f t="shared" si="1386"/>
        <v>0</v>
      </c>
      <c r="V605" s="222">
        <f t="shared" si="1387"/>
        <v>0</v>
      </c>
      <c r="W605" s="222">
        <f t="shared" si="1388"/>
        <v>0</v>
      </c>
      <c r="X605" s="222">
        <f t="shared" si="1389"/>
        <v>0</v>
      </c>
      <c r="Y605" s="222">
        <f t="shared" si="1390"/>
        <v>0</v>
      </c>
      <c r="Z605" s="222">
        <f t="shared" si="1391"/>
        <v>0</v>
      </c>
      <c r="AA605" s="222">
        <f t="shared" si="1392"/>
        <v>0</v>
      </c>
      <c r="AB605" s="222">
        <f t="shared" si="1393"/>
        <v>0</v>
      </c>
      <c r="AC605" s="222">
        <f t="shared" si="1394"/>
        <v>0</v>
      </c>
      <c r="AD605" s="222">
        <f t="shared" si="1395"/>
        <v>0</v>
      </c>
      <c r="AE605" s="222">
        <f t="shared" si="1396"/>
        <v>0</v>
      </c>
      <c r="AF605" s="222">
        <f t="shared" si="1397"/>
        <v>0</v>
      </c>
      <c r="AG605" s="222">
        <f t="shared" si="1398"/>
        <v>0</v>
      </c>
      <c r="AH605" s="222">
        <f t="shared" si="1399"/>
        <v>0</v>
      </c>
      <c r="AI605" s="222">
        <f t="shared" si="1400"/>
        <v>0</v>
      </c>
      <c r="AJ605" s="222">
        <f t="shared" si="1401"/>
        <v>0</v>
      </c>
      <c r="AK605" s="222">
        <f t="shared" si="1402"/>
        <v>0</v>
      </c>
      <c r="AL605" s="222">
        <f t="shared" si="1403"/>
        <v>0</v>
      </c>
      <c r="AM605" s="222">
        <f t="shared" si="1404"/>
        <v>0</v>
      </c>
      <c r="AN605" s="222">
        <f t="shared" si="1405"/>
        <v>0</v>
      </c>
      <c r="AO605" s="222">
        <f t="shared" si="1406"/>
        <v>0</v>
      </c>
      <c r="AP605" s="222">
        <f t="shared" si="1407"/>
        <v>0</v>
      </c>
      <c r="AQ605" s="222">
        <f t="shared" si="1408"/>
        <v>0</v>
      </c>
      <c r="AR605" s="222">
        <f t="shared" si="1409"/>
        <v>0</v>
      </c>
      <c r="AS605" s="222">
        <f t="shared" si="1410"/>
        <v>0</v>
      </c>
      <c r="AT605" s="222">
        <f t="shared" si="1411"/>
        <v>0</v>
      </c>
      <c r="AU605" s="222">
        <f t="shared" si="1412"/>
        <v>0</v>
      </c>
      <c r="AV605" s="222">
        <f t="shared" si="1413"/>
        <v>0</v>
      </c>
      <c r="AW605" s="222">
        <f t="shared" si="1414"/>
        <v>0</v>
      </c>
      <c r="AX605" s="222">
        <f t="shared" si="1415"/>
        <v>0</v>
      </c>
      <c r="AY605" s="222">
        <f t="shared" si="1416"/>
        <v>0</v>
      </c>
      <c r="AZ605" s="222">
        <f t="shared" si="1417"/>
        <v>0</v>
      </c>
      <c r="BA605" s="222">
        <f t="shared" si="1418"/>
        <v>0</v>
      </c>
      <c r="BB605" s="222">
        <f t="shared" si="1419"/>
        <v>0</v>
      </c>
      <c r="BC605" s="222">
        <f t="shared" si="1420"/>
        <v>0</v>
      </c>
      <c r="BD605" s="222">
        <f t="shared" si="1421"/>
        <v>0</v>
      </c>
      <c r="BE605" s="222">
        <f t="shared" si="1422"/>
        <v>0</v>
      </c>
      <c r="BF605" s="222">
        <f t="shared" si="1423"/>
        <v>0</v>
      </c>
      <c r="BG605" s="222">
        <f t="shared" si="1424"/>
        <v>0</v>
      </c>
      <c r="BH605" s="222">
        <f t="shared" si="1425"/>
        <v>0</v>
      </c>
      <c r="BI605" s="222">
        <f t="shared" si="1426"/>
        <v>0</v>
      </c>
      <c r="BJ605" s="222">
        <f t="shared" si="1427"/>
        <v>0</v>
      </c>
      <c r="BK605" s="222">
        <f t="shared" si="1428"/>
        <v>0</v>
      </c>
      <c r="BL605" s="222">
        <f t="shared" si="1429"/>
        <v>0</v>
      </c>
      <c r="BM605" s="222">
        <f t="shared" si="1430"/>
        <v>0</v>
      </c>
      <c r="BN605" s="222">
        <f t="shared" si="1431"/>
        <v>0</v>
      </c>
      <c r="BO605" s="222">
        <f t="shared" si="1432"/>
        <v>0</v>
      </c>
      <c r="BP605" s="222">
        <f t="shared" si="1433"/>
        <v>0</v>
      </c>
      <c r="BQ605" s="222">
        <f t="shared" si="1434"/>
        <v>0</v>
      </c>
      <c r="BR605" s="222">
        <f t="shared" si="1435"/>
        <v>0</v>
      </c>
      <c r="BS605" s="222">
        <f t="shared" si="1436"/>
        <v>0</v>
      </c>
      <c r="BT605" s="222">
        <f t="shared" si="1437"/>
        <v>0</v>
      </c>
      <c r="BU605" s="222">
        <f t="shared" si="1438"/>
        <v>0</v>
      </c>
      <c r="BV605" s="222">
        <f t="shared" si="1439"/>
        <v>0</v>
      </c>
      <c r="BW605" s="222">
        <f t="shared" si="1440"/>
        <v>0</v>
      </c>
      <c r="BX605" s="222">
        <f t="shared" si="1441"/>
        <v>0</v>
      </c>
      <c r="BY605" s="222">
        <f t="shared" si="1442"/>
        <v>0</v>
      </c>
      <c r="BZ605" s="222">
        <f t="shared" si="1443"/>
        <v>0</v>
      </c>
      <c r="CA605" s="222">
        <f t="shared" si="1444"/>
        <v>0</v>
      </c>
      <c r="CB605" s="222">
        <f t="shared" si="1445"/>
        <v>0</v>
      </c>
      <c r="CC605" s="222">
        <f t="shared" si="1446"/>
        <v>0</v>
      </c>
      <c r="CD605" s="222">
        <f t="shared" si="1447"/>
        <v>0</v>
      </c>
      <c r="CE605" s="222">
        <f t="shared" si="1448"/>
        <v>0</v>
      </c>
      <c r="CF605" s="222">
        <f t="shared" si="1449"/>
        <v>0</v>
      </c>
      <c r="CG605" s="222">
        <f t="shared" si="1450"/>
        <v>0</v>
      </c>
      <c r="CH605" s="222">
        <f t="shared" si="1451"/>
        <v>0</v>
      </c>
      <c r="CI605" s="222">
        <f t="shared" si="1452"/>
        <v>0</v>
      </c>
      <c r="CJ605" s="222">
        <f t="shared" si="1453"/>
        <v>0</v>
      </c>
      <c r="CK605" s="222">
        <f t="shared" si="1454"/>
        <v>0</v>
      </c>
      <c r="CL605" s="222">
        <f t="shared" si="1455"/>
        <v>0</v>
      </c>
      <c r="CM605" s="222">
        <f t="shared" si="1456"/>
        <v>0</v>
      </c>
      <c r="CN605" s="222">
        <f t="shared" si="1457"/>
        <v>0</v>
      </c>
      <c r="CO605" s="222">
        <f t="shared" si="1458"/>
        <v>0</v>
      </c>
      <c r="CP605" s="222">
        <f t="shared" si="1459"/>
        <v>0</v>
      </c>
      <c r="CQ605" s="222">
        <f t="shared" si="1460"/>
        <v>0</v>
      </c>
      <c r="CR605" s="222">
        <f t="shared" si="1461"/>
        <v>0</v>
      </c>
      <c r="CS605" s="222">
        <f t="shared" si="1462"/>
        <v>0</v>
      </c>
      <c r="CT605" s="222">
        <f t="shared" si="1463"/>
        <v>0</v>
      </c>
      <c r="CU605" s="222">
        <f t="shared" si="1464"/>
        <v>0</v>
      </c>
      <c r="CV605" s="222">
        <f t="shared" si="1465"/>
        <v>0</v>
      </c>
      <c r="CW605" s="222">
        <f t="shared" si="1466"/>
        <v>0</v>
      </c>
      <c r="CX605" s="222">
        <f t="shared" si="1467"/>
        <v>0</v>
      </c>
      <c r="CY605" s="222">
        <f t="shared" si="1468"/>
        <v>0</v>
      </c>
      <c r="CZ605" s="222">
        <f t="shared" si="1469"/>
        <v>0</v>
      </c>
      <c r="DA605" s="222">
        <f t="shared" si="1470"/>
        <v>0</v>
      </c>
      <c r="DB605" s="222">
        <f t="shared" si="1471"/>
        <v>0</v>
      </c>
      <c r="DC605" s="222">
        <f t="shared" si="1472"/>
        <v>0</v>
      </c>
      <c r="DD605" s="222">
        <f t="shared" si="1473"/>
        <v>0</v>
      </c>
      <c r="DE605" s="222">
        <f t="shared" si="1474"/>
        <v>0</v>
      </c>
      <c r="DF605" s="222">
        <f t="shared" si="1475"/>
        <v>0</v>
      </c>
      <c r="DG605" s="222">
        <f t="shared" si="1476"/>
        <v>0</v>
      </c>
      <c r="DH605" s="222">
        <f t="shared" si="1477"/>
        <v>0</v>
      </c>
      <c r="DI605" s="222">
        <f t="shared" si="1478"/>
        <v>0</v>
      </c>
      <c r="DJ605" s="222">
        <f t="shared" si="1479"/>
        <v>0</v>
      </c>
      <c r="DK605" s="222">
        <f t="shared" si="1480"/>
        <v>0</v>
      </c>
      <c r="DL605" s="222">
        <f t="shared" si="1481"/>
        <v>0</v>
      </c>
      <c r="DM605" s="222">
        <f t="shared" si="1482"/>
        <v>0</v>
      </c>
      <c r="DN605" s="222">
        <f t="shared" si="1483"/>
        <v>0</v>
      </c>
      <c r="DO605" s="222">
        <f t="shared" si="1484"/>
        <v>0</v>
      </c>
      <c r="DP605" s="222">
        <f t="shared" si="1485"/>
        <v>0</v>
      </c>
      <c r="DQ605" s="222">
        <f t="shared" si="1486"/>
        <v>0</v>
      </c>
      <c r="DR605" s="222">
        <f t="shared" si="1487"/>
        <v>0</v>
      </c>
      <c r="DS605" s="222">
        <f t="shared" si="1488"/>
        <v>0</v>
      </c>
      <c r="DT605" s="222">
        <f t="shared" si="1489"/>
        <v>0</v>
      </c>
      <c r="DU605" s="222">
        <f t="shared" si="1490"/>
        <v>0</v>
      </c>
      <c r="DV605" s="222">
        <f t="shared" si="1491"/>
        <v>0</v>
      </c>
      <c r="DW605" s="222">
        <f t="shared" si="1492"/>
        <v>0</v>
      </c>
      <c r="DX605" s="222">
        <f t="shared" si="1493"/>
        <v>0</v>
      </c>
      <c r="DY605" s="222">
        <f t="shared" si="1494"/>
        <v>0</v>
      </c>
      <c r="DZ605" s="222">
        <f t="shared" si="1495"/>
        <v>0</v>
      </c>
      <c r="EA605" s="222">
        <f t="shared" si="1496"/>
        <v>0</v>
      </c>
      <c r="EB605" s="222">
        <f t="shared" si="1497"/>
        <v>0</v>
      </c>
      <c r="EC605" s="222">
        <f t="shared" si="1498"/>
        <v>0</v>
      </c>
      <c r="ED605" s="222">
        <f t="shared" si="1499"/>
        <v>0</v>
      </c>
      <c r="EE605" s="222">
        <f t="shared" si="1500"/>
        <v>0</v>
      </c>
      <c r="EF605" s="222">
        <f t="shared" si="1501"/>
        <v>0</v>
      </c>
      <c r="EG605" s="222">
        <f t="shared" si="1502"/>
        <v>0</v>
      </c>
      <c r="EH605" s="222">
        <f t="shared" si="1503"/>
        <v>0</v>
      </c>
      <c r="EI605" s="222">
        <f t="shared" si="1504"/>
        <v>0</v>
      </c>
      <c r="EJ605" s="222">
        <f t="shared" si="1505"/>
        <v>0</v>
      </c>
      <c r="EK605" s="222">
        <f t="shared" si="1506"/>
        <v>0</v>
      </c>
      <c r="EL605" s="222">
        <f t="shared" si="1507"/>
        <v>0</v>
      </c>
      <c r="EM605" s="222">
        <f t="shared" si="1508"/>
        <v>0</v>
      </c>
      <c r="EN605" s="222">
        <f t="shared" si="1509"/>
        <v>0</v>
      </c>
      <c r="EO605" s="222">
        <f t="shared" si="1510"/>
        <v>0</v>
      </c>
      <c r="EP605" s="222">
        <f t="shared" si="1511"/>
        <v>0</v>
      </c>
      <c r="EQ605" s="222">
        <f t="shared" si="1512"/>
        <v>0</v>
      </c>
      <c r="ER605" s="222">
        <f t="shared" si="1513"/>
        <v>0</v>
      </c>
      <c r="ES605" s="222">
        <f t="shared" si="1514"/>
        <v>0</v>
      </c>
      <c r="ET605" s="222">
        <f t="shared" si="1515"/>
        <v>0</v>
      </c>
      <c r="EU605" s="222">
        <f t="shared" si="1516"/>
        <v>0</v>
      </c>
      <c r="EV605" s="222">
        <f t="shared" si="1517"/>
        <v>0</v>
      </c>
      <c r="EW605" s="222">
        <f t="shared" si="1518"/>
        <v>0</v>
      </c>
      <c r="EX605" s="222">
        <f t="shared" si="1519"/>
        <v>0</v>
      </c>
      <c r="EY605" s="222">
        <f t="shared" si="1520"/>
        <v>0</v>
      </c>
      <c r="EZ605" s="222">
        <f t="shared" si="1521"/>
        <v>0</v>
      </c>
      <c r="FA605" s="222">
        <f t="shared" si="1522"/>
        <v>0</v>
      </c>
      <c r="FB605" s="222">
        <f t="shared" si="1523"/>
        <v>0</v>
      </c>
      <c r="FC605" s="222">
        <f t="shared" si="1524"/>
        <v>0</v>
      </c>
      <c r="FD605" s="222">
        <f t="shared" si="1525"/>
        <v>0</v>
      </c>
      <c r="FE605" s="222">
        <f t="shared" si="1526"/>
        <v>0</v>
      </c>
      <c r="FF605" s="222">
        <f t="shared" si="1527"/>
        <v>0</v>
      </c>
      <c r="FG605" s="222">
        <f t="shared" si="1528"/>
        <v>0</v>
      </c>
      <c r="FH605" s="222">
        <f t="shared" si="1529"/>
        <v>0</v>
      </c>
      <c r="FI605" s="222">
        <f t="shared" si="1530"/>
        <v>0</v>
      </c>
      <c r="FJ605" s="222">
        <f t="shared" si="1531"/>
        <v>0</v>
      </c>
      <c r="FK605" s="222">
        <f t="shared" si="1532"/>
        <v>0</v>
      </c>
      <c r="FL605" s="222">
        <f t="shared" si="1533"/>
        <v>0</v>
      </c>
      <c r="FM605" s="222">
        <f t="shared" si="1534"/>
        <v>0</v>
      </c>
      <c r="FN605" s="222">
        <f t="shared" si="1535"/>
        <v>0</v>
      </c>
      <c r="FO605" s="222">
        <f t="shared" si="1536"/>
        <v>0</v>
      </c>
      <c r="FP605" s="222">
        <f t="shared" si="1537"/>
        <v>0</v>
      </c>
      <c r="FQ605" s="222">
        <f t="shared" si="1538"/>
        <v>0</v>
      </c>
      <c r="FR605" s="222">
        <f t="shared" si="1539"/>
        <v>0</v>
      </c>
      <c r="FS605" s="222">
        <f t="shared" si="1540"/>
        <v>0</v>
      </c>
      <c r="FT605" s="222">
        <f t="shared" si="1541"/>
        <v>0</v>
      </c>
      <c r="FU605" s="222">
        <f t="shared" si="1542"/>
        <v>0</v>
      </c>
      <c r="FV605" s="222">
        <f t="shared" si="1543"/>
        <v>0</v>
      </c>
      <c r="FW605" s="222">
        <f t="shared" si="1544"/>
        <v>0</v>
      </c>
      <c r="FX605" s="222">
        <f t="shared" si="1545"/>
        <v>0</v>
      </c>
      <c r="FY605" s="222">
        <f t="shared" si="1546"/>
        <v>0</v>
      </c>
      <c r="FZ605" s="222">
        <f t="shared" si="1547"/>
        <v>0</v>
      </c>
      <c r="GA605" s="222">
        <f t="shared" si="1548"/>
        <v>0</v>
      </c>
      <c r="GB605" s="222">
        <f t="shared" si="1549"/>
        <v>0</v>
      </c>
      <c r="GC605" s="222">
        <f t="shared" si="1550"/>
        <v>0</v>
      </c>
      <c r="GD605" s="222">
        <f t="shared" si="1551"/>
        <v>0</v>
      </c>
      <c r="GE605" s="222">
        <f t="shared" si="1552"/>
        <v>0</v>
      </c>
      <c r="GF605" s="222">
        <f t="shared" si="1553"/>
        <v>0</v>
      </c>
      <c r="GG605" s="222">
        <f t="shared" si="1554"/>
        <v>0</v>
      </c>
      <c r="GH605" s="222">
        <f t="shared" si="1555"/>
        <v>0</v>
      </c>
      <c r="GI605" s="222">
        <f t="shared" si="1556"/>
        <v>0</v>
      </c>
      <c r="GJ605" s="222">
        <f t="shared" si="1557"/>
        <v>0</v>
      </c>
      <c r="GK605" s="222">
        <f t="shared" si="1558"/>
        <v>0</v>
      </c>
      <c r="GL605" s="222">
        <f t="shared" si="1559"/>
        <v>0</v>
      </c>
      <c r="GM605" s="222">
        <f t="shared" si="1560"/>
        <v>0</v>
      </c>
      <c r="GN605" s="222">
        <f t="shared" si="1561"/>
        <v>0</v>
      </c>
      <c r="GO605" s="222">
        <f t="shared" si="1562"/>
        <v>0</v>
      </c>
      <c r="GP605" s="222">
        <f t="shared" si="1563"/>
        <v>0</v>
      </c>
      <c r="GQ605" s="222">
        <f t="shared" si="1564"/>
        <v>0</v>
      </c>
      <c r="GR605" s="222">
        <f t="shared" si="1565"/>
        <v>0</v>
      </c>
      <c r="GS605" s="222">
        <f t="shared" si="1566"/>
        <v>0</v>
      </c>
      <c r="GT605" s="222">
        <f t="shared" si="1567"/>
        <v>0</v>
      </c>
      <c r="GU605" s="222">
        <f t="shared" si="1568"/>
        <v>0</v>
      </c>
      <c r="GV605" s="222">
        <f t="shared" si="1569"/>
        <v>0</v>
      </c>
      <c r="GW605" s="222">
        <f t="shared" si="1570"/>
        <v>0</v>
      </c>
      <c r="GX605" s="222">
        <f t="shared" si="1571"/>
        <v>0</v>
      </c>
      <c r="GY605" s="222">
        <f t="shared" si="1572"/>
        <v>0</v>
      </c>
      <c r="GZ605" s="222">
        <f t="shared" si="1573"/>
        <v>0</v>
      </c>
      <c r="HA605" s="222">
        <f t="shared" si="1574"/>
        <v>0</v>
      </c>
      <c r="HB605" s="222">
        <f t="shared" si="1575"/>
        <v>0</v>
      </c>
      <c r="HC605" s="222">
        <f t="shared" si="1576"/>
        <v>0</v>
      </c>
      <c r="HD605" s="222">
        <f t="shared" si="1577"/>
        <v>0</v>
      </c>
      <c r="HE605" s="222">
        <f t="shared" si="1578"/>
        <v>0</v>
      </c>
      <c r="HF605" s="222">
        <f t="shared" si="1579"/>
        <v>0</v>
      </c>
      <c r="HG605" s="222">
        <f t="shared" si="1580"/>
        <v>0</v>
      </c>
      <c r="HH605" s="222">
        <f t="shared" si="1581"/>
        <v>0</v>
      </c>
      <c r="HI605" s="222">
        <f t="shared" si="1582"/>
        <v>0</v>
      </c>
      <c r="HJ605" s="222">
        <f t="shared" si="1583"/>
        <v>0</v>
      </c>
      <c r="HK605" s="222">
        <f t="shared" si="1584"/>
        <v>0</v>
      </c>
      <c r="HL605" s="222">
        <f t="shared" si="1585"/>
        <v>0</v>
      </c>
      <c r="HM605" s="222">
        <f t="shared" si="1586"/>
        <v>0</v>
      </c>
      <c r="HN605" s="222">
        <f t="shared" si="1587"/>
        <v>0</v>
      </c>
      <c r="HO605" s="222">
        <f t="shared" si="1588"/>
        <v>0</v>
      </c>
      <c r="HP605" s="222">
        <f t="shared" si="1589"/>
        <v>0</v>
      </c>
      <c r="HQ605" s="222">
        <f t="shared" si="1590"/>
        <v>0</v>
      </c>
      <c r="HR605" s="222">
        <f t="shared" si="1591"/>
        <v>0</v>
      </c>
      <c r="HS605" s="222">
        <f t="shared" si="1592"/>
        <v>0</v>
      </c>
      <c r="HT605" s="222">
        <f t="shared" si="1593"/>
        <v>0</v>
      </c>
      <c r="HU605" s="222">
        <f t="shared" si="1594"/>
        <v>0</v>
      </c>
      <c r="HV605" s="222">
        <f t="shared" si="1595"/>
        <v>0</v>
      </c>
      <c r="HW605" s="222">
        <f t="shared" si="1596"/>
        <v>0</v>
      </c>
      <c r="HX605" s="222">
        <f t="shared" si="1597"/>
        <v>0</v>
      </c>
      <c r="HY605" s="222">
        <f t="shared" si="1598"/>
        <v>0</v>
      </c>
      <c r="HZ605" s="222">
        <f t="shared" si="1599"/>
        <v>0</v>
      </c>
      <c r="IA605" s="222">
        <f t="shared" si="1600"/>
        <v>0</v>
      </c>
      <c r="IB605" s="222">
        <f t="shared" si="1601"/>
        <v>0</v>
      </c>
      <c r="IC605" s="222">
        <f t="shared" si="1602"/>
        <v>0</v>
      </c>
      <c r="ID605" s="222">
        <f t="shared" si="1603"/>
        <v>0</v>
      </c>
      <c r="IE605" s="222">
        <f t="shared" si="1604"/>
        <v>0</v>
      </c>
      <c r="IF605" s="222">
        <f t="shared" si="1605"/>
        <v>0</v>
      </c>
      <c r="IG605" s="222">
        <f t="shared" si="1606"/>
        <v>0</v>
      </c>
      <c r="IH605" s="222">
        <f t="shared" si="1607"/>
        <v>0</v>
      </c>
      <c r="II605" s="222">
        <f t="shared" si="1608"/>
        <v>0</v>
      </c>
      <c r="IJ605" s="222">
        <f t="shared" si="1609"/>
        <v>0</v>
      </c>
      <c r="IK605" s="222">
        <f t="shared" si="1610"/>
        <v>0</v>
      </c>
      <c r="IL605" s="222">
        <f t="shared" si="1611"/>
        <v>0</v>
      </c>
      <c r="IM605" s="222">
        <f t="shared" si="1612"/>
        <v>0</v>
      </c>
      <c r="IN605" s="222">
        <f t="shared" si="1613"/>
        <v>0</v>
      </c>
      <c r="IO605" s="222">
        <f t="shared" si="1614"/>
        <v>0</v>
      </c>
      <c r="IP605" s="222">
        <f t="shared" si="1615"/>
        <v>0</v>
      </c>
      <c r="IQ605" s="222">
        <f t="shared" si="1616"/>
        <v>0</v>
      </c>
      <c r="IR605" s="222">
        <f t="shared" si="1617"/>
        <v>0</v>
      </c>
      <c r="IS605" s="222">
        <f t="shared" si="1618"/>
        <v>0</v>
      </c>
      <c r="IT605" s="222">
        <f t="shared" si="1619"/>
        <v>0</v>
      </c>
      <c r="IU605" s="222">
        <f t="shared" si="1620"/>
        <v>0</v>
      </c>
      <c r="IV605" s="222">
        <f t="shared" si="1621"/>
        <v>0</v>
      </c>
      <c r="IW605" s="222">
        <f t="shared" si="1622"/>
        <v>0</v>
      </c>
      <c r="IX605" s="222">
        <f t="shared" si="1623"/>
        <v>0</v>
      </c>
      <c r="IY605" s="222">
        <f t="shared" si="1624"/>
        <v>0</v>
      </c>
      <c r="IZ605" s="222">
        <f t="shared" si="1625"/>
        <v>0</v>
      </c>
      <c r="JA605" s="222">
        <f t="shared" si="1626"/>
        <v>0</v>
      </c>
      <c r="JB605" s="222">
        <f t="shared" si="1627"/>
        <v>0</v>
      </c>
    </row>
    <row r="606" spans="2:262">
      <c r="B606" s="230">
        <v>245</v>
      </c>
      <c r="C606" s="229">
        <f t="shared" si="1628"/>
        <v>4.7851562499999839E-3</v>
      </c>
      <c r="D606" s="226">
        <f t="shared" ca="1" si="1371"/>
        <v>17.999999999981085</v>
      </c>
      <c r="E606" s="225">
        <f ca="1">IQ361</f>
        <v>-1.8914387858641867E-11</v>
      </c>
      <c r="F606" s="224">
        <v>245</v>
      </c>
      <c r="G606" s="222">
        <f t="shared" si="1372"/>
        <v>0</v>
      </c>
      <c r="H606" s="222">
        <f t="shared" si="1373"/>
        <v>0</v>
      </c>
      <c r="I606" s="222">
        <f t="shared" si="1374"/>
        <v>0</v>
      </c>
      <c r="J606" s="222">
        <f t="shared" si="1375"/>
        <v>0</v>
      </c>
      <c r="K606" s="222">
        <f t="shared" si="1376"/>
        <v>0</v>
      </c>
      <c r="L606" s="222">
        <f t="shared" si="1377"/>
        <v>0</v>
      </c>
      <c r="M606" s="222">
        <f t="shared" si="1378"/>
        <v>0</v>
      </c>
      <c r="N606" s="222">
        <f t="shared" si="1379"/>
        <v>0</v>
      </c>
      <c r="O606" s="222">
        <f t="shared" si="1380"/>
        <v>0</v>
      </c>
      <c r="P606" s="222">
        <f t="shared" si="1381"/>
        <v>0</v>
      </c>
      <c r="Q606" s="222">
        <f t="shared" si="1382"/>
        <v>0</v>
      </c>
      <c r="R606" s="222">
        <f t="shared" si="1383"/>
        <v>0</v>
      </c>
      <c r="S606" s="222">
        <f t="shared" si="1384"/>
        <v>0</v>
      </c>
      <c r="T606" s="222">
        <f t="shared" si="1385"/>
        <v>0</v>
      </c>
      <c r="U606" s="222">
        <f t="shared" si="1386"/>
        <v>0</v>
      </c>
      <c r="V606" s="222">
        <f t="shared" si="1387"/>
        <v>0</v>
      </c>
      <c r="W606" s="222">
        <f t="shared" si="1388"/>
        <v>0</v>
      </c>
      <c r="X606" s="222">
        <f t="shared" si="1389"/>
        <v>0</v>
      </c>
      <c r="Y606" s="222">
        <f t="shared" si="1390"/>
        <v>0</v>
      </c>
      <c r="Z606" s="222">
        <f t="shared" si="1391"/>
        <v>0</v>
      </c>
      <c r="AA606" s="222">
        <f t="shared" si="1392"/>
        <v>0</v>
      </c>
      <c r="AB606" s="222">
        <f t="shared" si="1393"/>
        <v>0</v>
      </c>
      <c r="AC606" s="222">
        <f t="shared" si="1394"/>
        <v>0</v>
      </c>
      <c r="AD606" s="222">
        <f t="shared" si="1395"/>
        <v>0</v>
      </c>
      <c r="AE606" s="222">
        <f t="shared" si="1396"/>
        <v>0</v>
      </c>
      <c r="AF606" s="222">
        <f t="shared" si="1397"/>
        <v>0</v>
      </c>
      <c r="AG606" s="222">
        <f t="shared" si="1398"/>
        <v>0</v>
      </c>
      <c r="AH606" s="222">
        <f t="shared" si="1399"/>
        <v>0</v>
      </c>
      <c r="AI606" s="222">
        <f t="shared" si="1400"/>
        <v>0</v>
      </c>
      <c r="AJ606" s="222">
        <f t="shared" si="1401"/>
        <v>0</v>
      </c>
      <c r="AK606" s="222">
        <f t="shared" si="1402"/>
        <v>0</v>
      </c>
      <c r="AL606" s="222">
        <f t="shared" si="1403"/>
        <v>0</v>
      </c>
      <c r="AM606" s="222">
        <f t="shared" si="1404"/>
        <v>0</v>
      </c>
      <c r="AN606" s="222">
        <f t="shared" si="1405"/>
        <v>0</v>
      </c>
      <c r="AO606" s="222">
        <f t="shared" si="1406"/>
        <v>0</v>
      </c>
      <c r="AP606" s="222">
        <f t="shared" si="1407"/>
        <v>0</v>
      </c>
      <c r="AQ606" s="222">
        <f t="shared" si="1408"/>
        <v>0</v>
      </c>
      <c r="AR606" s="222">
        <f t="shared" si="1409"/>
        <v>0</v>
      </c>
      <c r="AS606" s="222">
        <f t="shared" si="1410"/>
        <v>0</v>
      </c>
      <c r="AT606" s="222">
        <f t="shared" si="1411"/>
        <v>0</v>
      </c>
      <c r="AU606" s="222">
        <f t="shared" si="1412"/>
        <v>0</v>
      </c>
      <c r="AV606" s="222">
        <f t="shared" si="1413"/>
        <v>0</v>
      </c>
      <c r="AW606" s="222">
        <f t="shared" si="1414"/>
        <v>0</v>
      </c>
      <c r="AX606" s="222">
        <f t="shared" si="1415"/>
        <v>0</v>
      </c>
      <c r="AY606" s="222">
        <f t="shared" si="1416"/>
        <v>0</v>
      </c>
      <c r="AZ606" s="222">
        <f t="shared" si="1417"/>
        <v>0</v>
      </c>
      <c r="BA606" s="222">
        <f t="shared" si="1418"/>
        <v>0</v>
      </c>
      <c r="BB606" s="222">
        <f t="shared" si="1419"/>
        <v>0</v>
      </c>
      <c r="BC606" s="222">
        <f t="shared" si="1420"/>
        <v>0</v>
      </c>
      <c r="BD606" s="222">
        <f t="shared" si="1421"/>
        <v>0</v>
      </c>
      <c r="BE606" s="222">
        <f t="shared" si="1422"/>
        <v>0</v>
      </c>
      <c r="BF606" s="222">
        <f t="shared" si="1423"/>
        <v>0</v>
      </c>
      <c r="BG606" s="222">
        <f t="shared" si="1424"/>
        <v>0</v>
      </c>
      <c r="BH606" s="222">
        <f t="shared" si="1425"/>
        <v>0</v>
      </c>
      <c r="BI606" s="222">
        <f t="shared" si="1426"/>
        <v>0</v>
      </c>
      <c r="BJ606" s="222">
        <f t="shared" si="1427"/>
        <v>0</v>
      </c>
      <c r="BK606" s="222">
        <f t="shared" si="1428"/>
        <v>0</v>
      </c>
      <c r="BL606" s="222">
        <f t="shared" si="1429"/>
        <v>0</v>
      </c>
      <c r="BM606" s="222">
        <f t="shared" si="1430"/>
        <v>0</v>
      </c>
      <c r="BN606" s="222">
        <f t="shared" si="1431"/>
        <v>0</v>
      </c>
      <c r="BO606" s="222">
        <f t="shared" si="1432"/>
        <v>0</v>
      </c>
      <c r="BP606" s="222">
        <f t="shared" si="1433"/>
        <v>0</v>
      </c>
      <c r="BQ606" s="222">
        <f t="shared" si="1434"/>
        <v>0</v>
      </c>
      <c r="BR606" s="222">
        <f t="shared" si="1435"/>
        <v>0</v>
      </c>
      <c r="BS606" s="222">
        <f t="shared" si="1436"/>
        <v>0</v>
      </c>
      <c r="BT606" s="222">
        <f t="shared" si="1437"/>
        <v>0</v>
      </c>
      <c r="BU606" s="222">
        <f t="shared" si="1438"/>
        <v>0</v>
      </c>
      <c r="BV606" s="222">
        <f t="shared" si="1439"/>
        <v>0</v>
      </c>
      <c r="BW606" s="222">
        <f t="shared" si="1440"/>
        <v>0</v>
      </c>
      <c r="BX606" s="222">
        <f t="shared" si="1441"/>
        <v>0</v>
      </c>
      <c r="BY606" s="222">
        <f t="shared" si="1442"/>
        <v>0</v>
      </c>
      <c r="BZ606" s="222">
        <f t="shared" si="1443"/>
        <v>0</v>
      </c>
      <c r="CA606" s="222">
        <f t="shared" si="1444"/>
        <v>0</v>
      </c>
      <c r="CB606" s="222">
        <f t="shared" si="1445"/>
        <v>0</v>
      </c>
      <c r="CC606" s="222">
        <f t="shared" si="1446"/>
        <v>0</v>
      </c>
      <c r="CD606" s="222">
        <f t="shared" si="1447"/>
        <v>0</v>
      </c>
      <c r="CE606" s="222">
        <f t="shared" si="1448"/>
        <v>0</v>
      </c>
      <c r="CF606" s="222">
        <f t="shared" si="1449"/>
        <v>0</v>
      </c>
      <c r="CG606" s="222">
        <f t="shared" si="1450"/>
        <v>0</v>
      </c>
      <c r="CH606" s="222">
        <f t="shared" si="1451"/>
        <v>0</v>
      </c>
      <c r="CI606" s="222">
        <f t="shared" si="1452"/>
        <v>0</v>
      </c>
      <c r="CJ606" s="222">
        <f t="shared" si="1453"/>
        <v>0</v>
      </c>
      <c r="CK606" s="222">
        <f t="shared" si="1454"/>
        <v>0</v>
      </c>
      <c r="CL606" s="222">
        <f t="shared" si="1455"/>
        <v>0</v>
      </c>
      <c r="CM606" s="222">
        <f t="shared" si="1456"/>
        <v>0</v>
      </c>
      <c r="CN606" s="222">
        <f t="shared" si="1457"/>
        <v>0</v>
      </c>
      <c r="CO606" s="222">
        <f t="shared" si="1458"/>
        <v>0</v>
      </c>
      <c r="CP606" s="222">
        <f t="shared" si="1459"/>
        <v>0</v>
      </c>
      <c r="CQ606" s="222">
        <f t="shared" si="1460"/>
        <v>0</v>
      </c>
      <c r="CR606" s="222">
        <f t="shared" si="1461"/>
        <v>0</v>
      </c>
      <c r="CS606" s="222">
        <f t="shared" si="1462"/>
        <v>0</v>
      </c>
      <c r="CT606" s="222">
        <f t="shared" si="1463"/>
        <v>0</v>
      </c>
      <c r="CU606" s="222">
        <f t="shared" si="1464"/>
        <v>0</v>
      </c>
      <c r="CV606" s="222">
        <f t="shared" si="1465"/>
        <v>0</v>
      </c>
      <c r="CW606" s="222">
        <f t="shared" si="1466"/>
        <v>0</v>
      </c>
      <c r="CX606" s="222">
        <f t="shared" si="1467"/>
        <v>0</v>
      </c>
      <c r="CY606" s="222">
        <f t="shared" si="1468"/>
        <v>0</v>
      </c>
      <c r="CZ606" s="222">
        <f t="shared" si="1469"/>
        <v>0</v>
      </c>
      <c r="DA606" s="222">
        <f t="shared" si="1470"/>
        <v>0</v>
      </c>
      <c r="DB606" s="222">
        <f t="shared" si="1471"/>
        <v>0</v>
      </c>
      <c r="DC606" s="222">
        <f t="shared" si="1472"/>
        <v>0</v>
      </c>
      <c r="DD606" s="222">
        <f t="shared" si="1473"/>
        <v>0</v>
      </c>
      <c r="DE606" s="222">
        <f t="shared" si="1474"/>
        <v>0</v>
      </c>
      <c r="DF606" s="222">
        <f t="shared" si="1475"/>
        <v>0</v>
      </c>
      <c r="DG606" s="222">
        <f t="shared" si="1476"/>
        <v>0</v>
      </c>
      <c r="DH606" s="222">
        <f t="shared" si="1477"/>
        <v>0</v>
      </c>
      <c r="DI606" s="222">
        <f t="shared" si="1478"/>
        <v>0</v>
      </c>
      <c r="DJ606" s="222">
        <f t="shared" si="1479"/>
        <v>0</v>
      </c>
      <c r="DK606" s="222">
        <f t="shared" si="1480"/>
        <v>0</v>
      </c>
      <c r="DL606" s="222">
        <f t="shared" si="1481"/>
        <v>0</v>
      </c>
      <c r="DM606" s="222">
        <f t="shared" si="1482"/>
        <v>0</v>
      </c>
      <c r="DN606" s="222">
        <f t="shared" si="1483"/>
        <v>0</v>
      </c>
      <c r="DO606" s="222">
        <f t="shared" si="1484"/>
        <v>0</v>
      </c>
      <c r="DP606" s="222">
        <f t="shared" si="1485"/>
        <v>0</v>
      </c>
      <c r="DQ606" s="222">
        <f t="shared" si="1486"/>
        <v>0</v>
      </c>
      <c r="DR606" s="222">
        <f t="shared" si="1487"/>
        <v>0</v>
      </c>
      <c r="DS606" s="222">
        <f t="shared" si="1488"/>
        <v>0</v>
      </c>
      <c r="DT606" s="222">
        <f t="shared" si="1489"/>
        <v>0</v>
      </c>
      <c r="DU606" s="222">
        <f t="shared" si="1490"/>
        <v>0</v>
      </c>
      <c r="DV606" s="222">
        <f t="shared" si="1491"/>
        <v>0</v>
      </c>
      <c r="DW606" s="222">
        <f t="shared" si="1492"/>
        <v>0</v>
      </c>
      <c r="DX606" s="222">
        <f t="shared" si="1493"/>
        <v>0</v>
      </c>
      <c r="DY606" s="222">
        <f t="shared" si="1494"/>
        <v>0</v>
      </c>
      <c r="DZ606" s="222">
        <f t="shared" si="1495"/>
        <v>0</v>
      </c>
      <c r="EA606" s="222">
        <f t="shared" si="1496"/>
        <v>0</v>
      </c>
      <c r="EB606" s="222">
        <f t="shared" si="1497"/>
        <v>0</v>
      </c>
      <c r="EC606" s="222">
        <f t="shared" si="1498"/>
        <v>0</v>
      </c>
      <c r="ED606" s="222">
        <f t="shared" si="1499"/>
        <v>0</v>
      </c>
      <c r="EE606" s="222">
        <f t="shared" si="1500"/>
        <v>0</v>
      </c>
      <c r="EF606" s="222">
        <f t="shared" si="1501"/>
        <v>0</v>
      </c>
      <c r="EG606" s="222">
        <f t="shared" si="1502"/>
        <v>0</v>
      </c>
      <c r="EH606" s="222">
        <f t="shared" si="1503"/>
        <v>0</v>
      </c>
      <c r="EI606" s="222">
        <f t="shared" si="1504"/>
        <v>0</v>
      </c>
      <c r="EJ606" s="222">
        <f t="shared" si="1505"/>
        <v>0</v>
      </c>
      <c r="EK606" s="222">
        <f t="shared" si="1506"/>
        <v>0</v>
      </c>
      <c r="EL606" s="222">
        <f t="shared" si="1507"/>
        <v>0</v>
      </c>
      <c r="EM606" s="222">
        <f t="shared" si="1508"/>
        <v>0</v>
      </c>
      <c r="EN606" s="222">
        <f t="shared" si="1509"/>
        <v>0</v>
      </c>
      <c r="EO606" s="222">
        <f t="shared" si="1510"/>
        <v>0</v>
      </c>
      <c r="EP606" s="222">
        <f t="shared" si="1511"/>
        <v>0</v>
      </c>
      <c r="EQ606" s="222">
        <f t="shared" si="1512"/>
        <v>0</v>
      </c>
      <c r="ER606" s="222">
        <f t="shared" si="1513"/>
        <v>0</v>
      </c>
      <c r="ES606" s="222">
        <f t="shared" si="1514"/>
        <v>0</v>
      </c>
      <c r="ET606" s="222">
        <f t="shared" si="1515"/>
        <v>0</v>
      </c>
      <c r="EU606" s="222">
        <f t="shared" si="1516"/>
        <v>0</v>
      </c>
      <c r="EV606" s="222">
        <f t="shared" si="1517"/>
        <v>0</v>
      </c>
      <c r="EW606" s="222">
        <f t="shared" si="1518"/>
        <v>0</v>
      </c>
      <c r="EX606" s="222">
        <f t="shared" si="1519"/>
        <v>0</v>
      </c>
      <c r="EY606" s="222">
        <f t="shared" si="1520"/>
        <v>0</v>
      </c>
      <c r="EZ606" s="222">
        <f t="shared" si="1521"/>
        <v>0</v>
      </c>
      <c r="FA606" s="222">
        <f t="shared" si="1522"/>
        <v>0</v>
      </c>
      <c r="FB606" s="222">
        <f t="shared" si="1523"/>
        <v>0</v>
      </c>
      <c r="FC606" s="222">
        <f t="shared" si="1524"/>
        <v>0</v>
      </c>
      <c r="FD606" s="222">
        <f t="shared" si="1525"/>
        <v>0</v>
      </c>
      <c r="FE606" s="222">
        <f t="shared" si="1526"/>
        <v>0</v>
      </c>
      <c r="FF606" s="222">
        <f t="shared" si="1527"/>
        <v>0</v>
      </c>
      <c r="FG606" s="222">
        <f t="shared" si="1528"/>
        <v>0</v>
      </c>
      <c r="FH606" s="222">
        <f t="shared" si="1529"/>
        <v>0</v>
      </c>
      <c r="FI606" s="222">
        <f t="shared" si="1530"/>
        <v>0</v>
      </c>
      <c r="FJ606" s="222">
        <f t="shared" si="1531"/>
        <v>0</v>
      </c>
      <c r="FK606" s="222">
        <f t="shared" si="1532"/>
        <v>0</v>
      </c>
      <c r="FL606" s="222">
        <f t="shared" si="1533"/>
        <v>0</v>
      </c>
      <c r="FM606" s="222">
        <f t="shared" si="1534"/>
        <v>0</v>
      </c>
      <c r="FN606" s="222">
        <f t="shared" si="1535"/>
        <v>0</v>
      </c>
      <c r="FO606" s="222">
        <f t="shared" si="1536"/>
        <v>0</v>
      </c>
      <c r="FP606" s="222">
        <f t="shared" si="1537"/>
        <v>0</v>
      </c>
      <c r="FQ606" s="222">
        <f t="shared" si="1538"/>
        <v>0</v>
      </c>
      <c r="FR606" s="222">
        <f t="shared" si="1539"/>
        <v>0</v>
      </c>
      <c r="FS606" s="222">
        <f t="shared" si="1540"/>
        <v>0</v>
      </c>
      <c r="FT606" s="222">
        <f t="shared" si="1541"/>
        <v>0</v>
      </c>
      <c r="FU606" s="222">
        <f t="shared" si="1542"/>
        <v>0</v>
      </c>
      <c r="FV606" s="222">
        <f t="shared" si="1543"/>
        <v>0</v>
      </c>
      <c r="FW606" s="222">
        <f t="shared" si="1544"/>
        <v>0</v>
      </c>
      <c r="FX606" s="222">
        <f t="shared" si="1545"/>
        <v>0</v>
      </c>
      <c r="FY606" s="222">
        <f t="shared" si="1546"/>
        <v>0</v>
      </c>
      <c r="FZ606" s="222">
        <f t="shared" si="1547"/>
        <v>0</v>
      </c>
      <c r="GA606" s="222">
        <f t="shared" si="1548"/>
        <v>0</v>
      </c>
      <c r="GB606" s="222">
        <f t="shared" si="1549"/>
        <v>0</v>
      </c>
      <c r="GC606" s="222">
        <f t="shared" si="1550"/>
        <v>0</v>
      </c>
      <c r="GD606" s="222">
        <f t="shared" si="1551"/>
        <v>0</v>
      </c>
      <c r="GE606" s="222">
        <f t="shared" si="1552"/>
        <v>0</v>
      </c>
      <c r="GF606" s="222">
        <f t="shared" si="1553"/>
        <v>0</v>
      </c>
      <c r="GG606" s="222">
        <f t="shared" si="1554"/>
        <v>0</v>
      </c>
      <c r="GH606" s="222">
        <f t="shared" si="1555"/>
        <v>0</v>
      </c>
      <c r="GI606" s="222">
        <f t="shared" si="1556"/>
        <v>0</v>
      </c>
      <c r="GJ606" s="222">
        <f t="shared" si="1557"/>
        <v>0</v>
      </c>
      <c r="GK606" s="222">
        <f t="shared" si="1558"/>
        <v>0</v>
      </c>
      <c r="GL606" s="222">
        <f t="shared" si="1559"/>
        <v>0</v>
      </c>
      <c r="GM606" s="222">
        <f t="shared" si="1560"/>
        <v>0</v>
      </c>
      <c r="GN606" s="222">
        <f t="shared" si="1561"/>
        <v>0</v>
      </c>
      <c r="GO606" s="222">
        <f t="shared" si="1562"/>
        <v>0</v>
      </c>
      <c r="GP606" s="222">
        <f t="shared" si="1563"/>
        <v>0</v>
      </c>
      <c r="GQ606" s="222">
        <f t="shared" si="1564"/>
        <v>0</v>
      </c>
      <c r="GR606" s="222">
        <f t="shared" si="1565"/>
        <v>0</v>
      </c>
      <c r="GS606" s="222">
        <f t="shared" si="1566"/>
        <v>0</v>
      </c>
      <c r="GT606" s="222">
        <f t="shared" si="1567"/>
        <v>0</v>
      </c>
      <c r="GU606" s="222">
        <f t="shared" si="1568"/>
        <v>0</v>
      </c>
      <c r="GV606" s="222">
        <f t="shared" si="1569"/>
        <v>0</v>
      </c>
      <c r="GW606" s="222">
        <f t="shared" si="1570"/>
        <v>0</v>
      </c>
      <c r="GX606" s="222">
        <f t="shared" si="1571"/>
        <v>0</v>
      </c>
      <c r="GY606" s="222">
        <f t="shared" si="1572"/>
        <v>0</v>
      </c>
      <c r="GZ606" s="222">
        <f t="shared" si="1573"/>
        <v>0</v>
      </c>
      <c r="HA606" s="222">
        <f t="shared" si="1574"/>
        <v>0</v>
      </c>
      <c r="HB606" s="222">
        <f t="shared" si="1575"/>
        <v>0</v>
      </c>
      <c r="HC606" s="222">
        <f t="shared" si="1576"/>
        <v>0</v>
      </c>
      <c r="HD606" s="222">
        <f t="shared" si="1577"/>
        <v>0</v>
      </c>
      <c r="HE606" s="222">
        <f t="shared" si="1578"/>
        <v>0</v>
      </c>
      <c r="HF606" s="222">
        <f t="shared" si="1579"/>
        <v>0</v>
      </c>
      <c r="HG606" s="222">
        <f t="shared" si="1580"/>
        <v>0</v>
      </c>
      <c r="HH606" s="222">
        <f t="shared" si="1581"/>
        <v>0</v>
      </c>
      <c r="HI606" s="222">
        <f t="shared" si="1582"/>
        <v>0</v>
      </c>
      <c r="HJ606" s="222">
        <f t="shared" si="1583"/>
        <v>0</v>
      </c>
      <c r="HK606" s="222">
        <f t="shared" si="1584"/>
        <v>0</v>
      </c>
      <c r="HL606" s="222">
        <f t="shared" si="1585"/>
        <v>0</v>
      </c>
      <c r="HM606" s="222">
        <f t="shared" si="1586"/>
        <v>0</v>
      </c>
      <c r="HN606" s="222">
        <f t="shared" si="1587"/>
        <v>0</v>
      </c>
      <c r="HO606" s="222">
        <f t="shared" si="1588"/>
        <v>0</v>
      </c>
      <c r="HP606" s="222">
        <f t="shared" si="1589"/>
        <v>0</v>
      </c>
      <c r="HQ606" s="222">
        <f t="shared" si="1590"/>
        <v>0</v>
      </c>
      <c r="HR606" s="222">
        <f t="shared" si="1591"/>
        <v>0</v>
      </c>
      <c r="HS606" s="222">
        <f t="shared" si="1592"/>
        <v>0</v>
      </c>
      <c r="HT606" s="222">
        <f t="shared" si="1593"/>
        <v>0</v>
      </c>
      <c r="HU606" s="222">
        <f t="shared" si="1594"/>
        <v>0</v>
      </c>
      <c r="HV606" s="222">
        <f t="shared" si="1595"/>
        <v>0</v>
      </c>
      <c r="HW606" s="222">
        <f t="shared" si="1596"/>
        <v>0</v>
      </c>
      <c r="HX606" s="222">
        <f t="shared" si="1597"/>
        <v>0</v>
      </c>
      <c r="HY606" s="222">
        <f t="shared" si="1598"/>
        <v>0</v>
      </c>
      <c r="HZ606" s="222">
        <f t="shared" si="1599"/>
        <v>0</v>
      </c>
      <c r="IA606" s="222">
        <f t="shared" si="1600"/>
        <v>0</v>
      </c>
      <c r="IB606" s="222">
        <f t="shared" si="1601"/>
        <v>0</v>
      </c>
      <c r="IC606" s="222">
        <f t="shared" si="1602"/>
        <v>0</v>
      </c>
      <c r="ID606" s="222">
        <f t="shared" si="1603"/>
        <v>0</v>
      </c>
      <c r="IE606" s="222">
        <f t="shared" si="1604"/>
        <v>0</v>
      </c>
      <c r="IF606" s="222">
        <f t="shared" si="1605"/>
        <v>0</v>
      </c>
      <c r="IG606" s="222">
        <f t="shared" si="1606"/>
        <v>0</v>
      </c>
      <c r="IH606" s="222">
        <f t="shared" si="1607"/>
        <v>0</v>
      </c>
      <c r="II606" s="222">
        <f t="shared" si="1608"/>
        <v>0</v>
      </c>
      <c r="IJ606" s="222">
        <f t="shared" si="1609"/>
        <v>0</v>
      </c>
      <c r="IK606" s="222">
        <f t="shared" si="1610"/>
        <v>0</v>
      </c>
      <c r="IL606" s="222">
        <f t="shared" si="1611"/>
        <v>0</v>
      </c>
      <c r="IM606" s="222">
        <f t="shared" si="1612"/>
        <v>0</v>
      </c>
      <c r="IN606" s="222">
        <f t="shared" si="1613"/>
        <v>0</v>
      </c>
      <c r="IO606" s="222">
        <f t="shared" si="1614"/>
        <v>0</v>
      </c>
      <c r="IP606" s="222">
        <f t="shared" si="1615"/>
        <v>0</v>
      </c>
      <c r="IQ606" s="222">
        <f t="shared" si="1616"/>
        <v>0</v>
      </c>
      <c r="IR606" s="222">
        <f t="shared" si="1617"/>
        <v>0</v>
      </c>
      <c r="IS606" s="222">
        <f t="shared" si="1618"/>
        <v>0</v>
      </c>
      <c r="IT606" s="222">
        <f t="shared" si="1619"/>
        <v>0</v>
      </c>
      <c r="IU606" s="222">
        <f t="shared" si="1620"/>
        <v>0</v>
      </c>
      <c r="IV606" s="222">
        <f t="shared" si="1621"/>
        <v>0</v>
      </c>
      <c r="IW606" s="222">
        <f t="shared" si="1622"/>
        <v>0</v>
      </c>
      <c r="IX606" s="222">
        <f t="shared" si="1623"/>
        <v>0</v>
      </c>
      <c r="IY606" s="222">
        <f t="shared" si="1624"/>
        <v>0</v>
      </c>
      <c r="IZ606" s="222">
        <f t="shared" si="1625"/>
        <v>0</v>
      </c>
      <c r="JA606" s="222">
        <f t="shared" si="1626"/>
        <v>0</v>
      </c>
      <c r="JB606" s="222">
        <f t="shared" si="1627"/>
        <v>0</v>
      </c>
    </row>
    <row r="607" spans="2:262">
      <c r="B607" s="230">
        <v>246</v>
      </c>
      <c r="C607" s="229">
        <f t="shared" si="1628"/>
        <v>4.8046874999999835E-3</v>
      </c>
      <c r="D607" s="226">
        <f t="shared" ca="1" si="1371"/>
        <v>17.999999999964182</v>
      </c>
      <c r="E607" s="225">
        <f ca="1">IR361</f>
        <v>-3.5817645963022232E-11</v>
      </c>
      <c r="F607" s="224">
        <v>246</v>
      </c>
      <c r="G607" s="222">
        <f t="shared" si="1372"/>
        <v>0</v>
      </c>
      <c r="H607" s="222">
        <f t="shared" si="1373"/>
        <v>0</v>
      </c>
      <c r="I607" s="222">
        <f t="shared" si="1374"/>
        <v>0</v>
      </c>
      <c r="J607" s="222">
        <f t="shared" si="1375"/>
        <v>0</v>
      </c>
      <c r="K607" s="222">
        <f t="shared" si="1376"/>
        <v>0</v>
      </c>
      <c r="L607" s="222">
        <f t="shared" si="1377"/>
        <v>0</v>
      </c>
      <c r="M607" s="222">
        <f t="shared" si="1378"/>
        <v>0</v>
      </c>
      <c r="N607" s="222">
        <f t="shared" si="1379"/>
        <v>0</v>
      </c>
      <c r="O607" s="222">
        <f t="shared" si="1380"/>
        <v>0</v>
      </c>
      <c r="P607" s="222">
        <f t="shared" si="1381"/>
        <v>0</v>
      </c>
      <c r="Q607" s="222">
        <f t="shared" si="1382"/>
        <v>0</v>
      </c>
      <c r="R607" s="222">
        <f t="shared" si="1383"/>
        <v>0</v>
      </c>
      <c r="S607" s="222">
        <f t="shared" si="1384"/>
        <v>0</v>
      </c>
      <c r="T607" s="222">
        <f t="shared" si="1385"/>
        <v>0</v>
      </c>
      <c r="U607" s="222">
        <f t="shared" si="1386"/>
        <v>0</v>
      </c>
      <c r="V607" s="222">
        <f t="shared" si="1387"/>
        <v>0</v>
      </c>
      <c r="W607" s="222">
        <f t="shared" si="1388"/>
        <v>0</v>
      </c>
      <c r="X607" s="222">
        <f t="shared" si="1389"/>
        <v>0</v>
      </c>
      <c r="Y607" s="222">
        <f t="shared" si="1390"/>
        <v>0</v>
      </c>
      <c r="Z607" s="222">
        <f t="shared" si="1391"/>
        <v>0</v>
      </c>
      <c r="AA607" s="222">
        <f t="shared" si="1392"/>
        <v>0</v>
      </c>
      <c r="AB607" s="222">
        <f t="shared" si="1393"/>
        <v>0</v>
      </c>
      <c r="AC607" s="222">
        <f t="shared" si="1394"/>
        <v>0</v>
      </c>
      <c r="AD607" s="222">
        <f t="shared" si="1395"/>
        <v>0</v>
      </c>
      <c r="AE607" s="222">
        <f t="shared" si="1396"/>
        <v>0</v>
      </c>
      <c r="AF607" s="222">
        <f t="shared" si="1397"/>
        <v>0</v>
      </c>
      <c r="AG607" s="222">
        <f t="shared" si="1398"/>
        <v>0</v>
      </c>
      <c r="AH607" s="222">
        <f t="shared" si="1399"/>
        <v>0</v>
      </c>
      <c r="AI607" s="222">
        <f t="shared" si="1400"/>
        <v>0</v>
      </c>
      <c r="AJ607" s="222">
        <f t="shared" si="1401"/>
        <v>0</v>
      </c>
      <c r="AK607" s="222">
        <f t="shared" si="1402"/>
        <v>0</v>
      </c>
      <c r="AL607" s="222">
        <f t="shared" si="1403"/>
        <v>0</v>
      </c>
      <c r="AM607" s="222">
        <f t="shared" si="1404"/>
        <v>0</v>
      </c>
      <c r="AN607" s="222">
        <f t="shared" si="1405"/>
        <v>0</v>
      </c>
      <c r="AO607" s="222">
        <f t="shared" si="1406"/>
        <v>0</v>
      </c>
      <c r="AP607" s="222">
        <f t="shared" si="1407"/>
        <v>0</v>
      </c>
      <c r="AQ607" s="222">
        <f t="shared" si="1408"/>
        <v>0</v>
      </c>
      <c r="AR607" s="222">
        <f t="shared" si="1409"/>
        <v>0</v>
      </c>
      <c r="AS607" s="222">
        <f t="shared" si="1410"/>
        <v>0</v>
      </c>
      <c r="AT607" s="222">
        <f t="shared" si="1411"/>
        <v>0</v>
      </c>
      <c r="AU607" s="222">
        <f t="shared" si="1412"/>
        <v>0</v>
      </c>
      <c r="AV607" s="222">
        <f t="shared" si="1413"/>
        <v>0</v>
      </c>
      <c r="AW607" s="222">
        <f t="shared" si="1414"/>
        <v>0</v>
      </c>
      <c r="AX607" s="222">
        <f t="shared" si="1415"/>
        <v>0</v>
      </c>
      <c r="AY607" s="222">
        <f t="shared" si="1416"/>
        <v>0</v>
      </c>
      <c r="AZ607" s="222">
        <f t="shared" si="1417"/>
        <v>0</v>
      </c>
      <c r="BA607" s="222">
        <f t="shared" si="1418"/>
        <v>0</v>
      </c>
      <c r="BB607" s="222">
        <f t="shared" si="1419"/>
        <v>0</v>
      </c>
      <c r="BC607" s="222">
        <f t="shared" si="1420"/>
        <v>0</v>
      </c>
      <c r="BD607" s="222">
        <f t="shared" si="1421"/>
        <v>0</v>
      </c>
      <c r="BE607" s="222">
        <f t="shared" si="1422"/>
        <v>0</v>
      </c>
      <c r="BF607" s="222">
        <f t="shared" si="1423"/>
        <v>0</v>
      </c>
      <c r="BG607" s="222">
        <f t="shared" si="1424"/>
        <v>0</v>
      </c>
      <c r="BH607" s="222">
        <f t="shared" si="1425"/>
        <v>0</v>
      </c>
      <c r="BI607" s="222">
        <f t="shared" si="1426"/>
        <v>0</v>
      </c>
      <c r="BJ607" s="222">
        <f t="shared" si="1427"/>
        <v>0</v>
      </c>
      <c r="BK607" s="222">
        <f t="shared" si="1428"/>
        <v>0</v>
      </c>
      <c r="BL607" s="222">
        <f t="shared" si="1429"/>
        <v>0</v>
      </c>
      <c r="BM607" s="222">
        <f t="shared" si="1430"/>
        <v>0</v>
      </c>
      <c r="BN607" s="222">
        <f t="shared" si="1431"/>
        <v>0</v>
      </c>
      <c r="BO607" s="222">
        <f t="shared" si="1432"/>
        <v>0</v>
      </c>
      <c r="BP607" s="222">
        <f t="shared" si="1433"/>
        <v>0</v>
      </c>
      <c r="BQ607" s="222">
        <f t="shared" si="1434"/>
        <v>0</v>
      </c>
      <c r="BR607" s="222">
        <f t="shared" si="1435"/>
        <v>0</v>
      </c>
      <c r="BS607" s="222">
        <f t="shared" si="1436"/>
        <v>0</v>
      </c>
      <c r="BT607" s="222">
        <f t="shared" si="1437"/>
        <v>0</v>
      </c>
      <c r="BU607" s="222">
        <f t="shared" si="1438"/>
        <v>0</v>
      </c>
      <c r="BV607" s="222">
        <f t="shared" si="1439"/>
        <v>0</v>
      </c>
      <c r="BW607" s="222">
        <f t="shared" si="1440"/>
        <v>0</v>
      </c>
      <c r="BX607" s="222">
        <f t="shared" si="1441"/>
        <v>0</v>
      </c>
      <c r="BY607" s="222">
        <f t="shared" si="1442"/>
        <v>0</v>
      </c>
      <c r="BZ607" s="222">
        <f t="shared" si="1443"/>
        <v>0</v>
      </c>
      <c r="CA607" s="222">
        <f t="shared" si="1444"/>
        <v>0</v>
      </c>
      <c r="CB607" s="222">
        <f t="shared" si="1445"/>
        <v>0</v>
      </c>
      <c r="CC607" s="222">
        <f t="shared" si="1446"/>
        <v>0</v>
      </c>
      <c r="CD607" s="222">
        <f t="shared" si="1447"/>
        <v>0</v>
      </c>
      <c r="CE607" s="222">
        <f t="shared" si="1448"/>
        <v>0</v>
      </c>
      <c r="CF607" s="222">
        <f t="shared" si="1449"/>
        <v>0</v>
      </c>
      <c r="CG607" s="222">
        <f t="shared" si="1450"/>
        <v>0</v>
      </c>
      <c r="CH607" s="222">
        <f t="shared" si="1451"/>
        <v>0</v>
      </c>
      <c r="CI607" s="222">
        <f t="shared" si="1452"/>
        <v>0</v>
      </c>
      <c r="CJ607" s="222">
        <f t="shared" si="1453"/>
        <v>0</v>
      </c>
      <c r="CK607" s="222">
        <f t="shared" si="1454"/>
        <v>0</v>
      </c>
      <c r="CL607" s="222">
        <f t="shared" si="1455"/>
        <v>0</v>
      </c>
      <c r="CM607" s="222">
        <f t="shared" si="1456"/>
        <v>0</v>
      </c>
      <c r="CN607" s="222">
        <f t="shared" si="1457"/>
        <v>0</v>
      </c>
      <c r="CO607" s="222">
        <f t="shared" si="1458"/>
        <v>0</v>
      </c>
      <c r="CP607" s="222">
        <f t="shared" si="1459"/>
        <v>0</v>
      </c>
      <c r="CQ607" s="222">
        <f t="shared" si="1460"/>
        <v>0</v>
      </c>
      <c r="CR607" s="222">
        <f t="shared" si="1461"/>
        <v>0</v>
      </c>
      <c r="CS607" s="222">
        <f t="shared" si="1462"/>
        <v>0</v>
      </c>
      <c r="CT607" s="222">
        <f t="shared" si="1463"/>
        <v>0</v>
      </c>
      <c r="CU607" s="222">
        <f t="shared" si="1464"/>
        <v>0</v>
      </c>
      <c r="CV607" s="222">
        <f t="shared" si="1465"/>
        <v>0</v>
      </c>
      <c r="CW607" s="222">
        <f t="shared" si="1466"/>
        <v>0</v>
      </c>
      <c r="CX607" s="222">
        <f t="shared" si="1467"/>
        <v>0</v>
      </c>
      <c r="CY607" s="222">
        <f t="shared" si="1468"/>
        <v>0</v>
      </c>
      <c r="CZ607" s="222">
        <f t="shared" si="1469"/>
        <v>0</v>
      </c>
      <c r="DA607" s="222">
        <f t="shared" si="1470"/>
        <v>0</v>
      </c>
      <c r="DB607" s="222">
        <f t="shared" si="1471"/>
        <v>0</v>
      </c>
      <c r="DC607" s="222">
        <f t="shared" si="1472"/>
        <v>0</v>
      </c>
      <c r="DD607" s="222">
        <f t="shared" si="1473"/>
        <v>0</v>
      </c>
      <c r="DE607" s="222">
        <f t="shared" si="1474"/>
        <v>0</v>
      </c>
      <c r="DF607" s="222">
        <f t="shared" si="1475"/>
        <v>0</v>
      </c>
      <c r="DG607" s="222">
        <f t="shared" si="1476"/>
        <v>0</v>
      </c>
      <c r="DH607" s="222">
        <f t="shared" si="1477"/>
        <v>0</v>
      </c>
      <c r="DI607" s="222">
        <f t="shared" si="1478"/>
        <v>0</v>
      </c>
      <c r="DJ607" s="222">
        <f t="shared" si="1479"/>
        <v>0</v>
      </c>
      <c r="DK607" s="222">
        <f t="shared" si="1480"/>
        <v>0</v>
      </c>
      <c r="DL607" s="222">
        <f t="shared" si="1481"/>
        <v>0</v>
      </c>
      <c r="DM607" s="222">
        <f t="shared" si="1482"/>
        <v>0</v>
      </c>
      <c r="DN607" s="222">
        <f t="shared" si="1483"/>
        <v>0</v>
      </c>
      <c r="DO607" s="222">
        <f t="shared" si="1484"/>
        <v>0</v>
      </c>
      <c r="DP607" s="222">
        <f t="shared" si="1485"/>
        <v>0</v>
      </c>
      <c r="DQ607" s="222">
        <f t="shared" si="1486"/>
        <v>0</v>
      </c>
      <c r="DR607" s="222">
        <f t="shared" si="1487"/>
        <v>0</v>
      </c>
      <c r="DS607" s="222">
        <f t="shared" si="1488"/>
        <v>0</v>
      </c>
      <c r="DT607" s="222">
        <f t="shared" si="1489"/>
        <v>0</v>
      </c>
      <c r="DU607" s="222">
        <f t="shared" si="1490"/>
        <v>0</v>
      </c>
      <c r="DV607" s="222">
        <f t="shared" si="1491"/>
        <v>0</v>
      </c>
      <c r="DW607" s="222">
        <f t="shared" si="1492"/>
        <v>0</v>
      </c>
      <c r="DX607" s="222">
        <f t="shared" si="1493"/>
        <v>0</v>
      </c>
      <c r="DY607" s="222">
        <f t="shared" si="1494"/>
        <v>0</v>
      </c>
      <c r="DZ607" s="222">
        <f t="shared" si="1495"/>
        <v>0</v>
      </c>
      <c r="EA607" s="222">
        <f t="shared" si="1496"/>
        <v>0</v>
      </c>
      <c r="EB607" s="222">
        <f t="shared" si="1497"/>
        <v>0</v>
      </c>
      <c r="EC607" s="222">
        <f t="shared" si="1498"/>
        <v>0</v>
      </c>
      <c r="ED607" s="222">
        <f t="shared" si="1499"/>
        <v>0</v>
      </c>
      <c r="EE607" s="222">
        <f t="shared" si="1500"/>
        <v>0</v>
      </c>
      <c r="EF607" s="222">
        <f t="shared" si="1501"/>
        <v>0</v>
      </c>
      <c r="EG607" s="222">
        <f t="shared" si="1502"/>
        <v>0</v>
      </c>
      <c r="EH607" s="222">
        <f t="shared" si="1503"/>
        <v>0</v>
      </c>
      <c r="EI607" s="222">
        <f t="shared" si="1504"/>
        <v>0</v>
      </c>
      <c r="EJ607" s="222">
        <f t="shared" si="1505"/>
        <v>0</v>
      </c>
      <c r="EK607" s="222">
        <f t="shared" si="1506"/>
        <v>0</v>
      </c>
      <c r="EL607" s="222">
        <f t="shared" si="1507"/>
        <v>0</v>
      </c>
      <c r="EM607" s="222">
        <f t="shared" si="1508"/>
        <v>0</v>
      </c>
      <c r="EN607" s="222">
        <f t="shared" si="1509"/>
        <v>0</v>
      </c>
      <c r="EO607" s="222">
        <f t="shared" si="1510"/>
        <v>0</v>
      </c>
      <c r="EP607" s="222">
        <f t="shared" si="1511"/>
        <v>0</v>
      </c>
      <c r="EQ607" s="222">
        <f t="shared" si="1512"/>
        <v>0</v>
      </c>
      <c r="ER607" s="222">
        <f t="shared" si="1513"/>
        <v>0</v>
      </c>
      <c r="ES607" s="222">
        <f t="shared" si="1514"/>
        <v>0</v>
      </c>
      <c r="ET607" s="222">
        <f t="shared" si="1515"/>
        <v>0</v>
      </c>
      <c r="EU607" s="222">
        <f t="shared" si="1516"/>
        <v>0</v>
      </c>
      <c r="EV607" s="222">
        <f t="shared" si="1517"/>
        <v>0</v>
      </c>
      <c r="EW607" s="222">
        <f t="shared" si="1518"/>
        <v>0</v>
      </c>
      <c r="EX607" s="222">
        <f t="shared" si="1519"/>
        <v>0</v>
      </c>
      <c r="EY607" s="222">
        <f t="shared" si="1520"/>
        <v>0</v>
      </c>
      <c r="EZ607" s="222">
        <f t="shared" si="1521"/>
        <v>0</v>
      </c>
      <c r="FA607" s="222">
        <f t="shared" si="1522"/>
        <v>0</v>
      </c>
      <c r="FB607" s="222">
        <f t="shared" si="1523"/>
        <v>0</v>
      </c>
      <c r="FC607" s="222">
        <f t="shared" si="1524"/>
        <v>0</v>
      </c>
      <c r="FD607" s="222">
        <f t="shared" si="1525"/>
        <v>0</v>
      </c>
      <c r="FE607" s="222">
        <f t="shared" si="1526"/>
        <v>0</v>
      </c>
      <c r="FF607" s="222">
        <f t="shared" si="1527"/>
        <v>0</v>
      </c>
      <c r="FG607" s="222">
        <f t="shared" si="1528"/>
        <v>0</v>
      </c>
      <c r="FH607" s="222">
        <f t="shared" si="1529"/>
        <v>0</v>
      </c>
      <c r="FI607" s="222">
        <f t="shared" si="1530"/>
        <v>0</v>
      </c>
      <c r="FJ607" s="222">
        <f t="shared" si="1531"/>
        <v>0</v>
      </c>
      <c r="FK607" s="222">
        <f t="shared" si="1532"/>
        <v>0</v>
      </c>
      <c r="FL607" s="222">
        <f t="shared" si="1533"/>
        <v>0</v>
      </c>
      <c r="FM607" s="222">
        <f t="shared" si="1534"/>
        <v>0</v>
      </c>
      <c r="FN607" s="222">
        <f t="shared" si="1535"/>
        <v>0</v>
      </c>
      <c r="FO607" s="222">
        <f t="shared" si="1536"/>
        <v>0</v>
      </c>
      <c r="FP607" s="222">
        <f t="shared" si="1537"/>
        <v>0</v>
      </c>
      <c r="FQ607" s="222">
        <f t="shared" si="1538"/>
        <v>0</v>
      </c>
      <c r="FR607" s="222">
        <f t="shared" si="1539"/>
        <v>0</v>
      </c>
      <c r="FS607" s="222">
        <f t="shared" si="1540"/>
        <v>0</v>
      </c>
      <c r="FT607" s="222">
        <f t="shared" si="1541"/>
        <v>0</v>
      </c>
      <c r="FU607" s="222">
        <f t="shared" si="1542"/>
        <v>0</v>
      </c>
      <c r="FV607" s="222">
        <f t="shared" si="1543"/>
        <v>0</v>
      </c>
      <c r="FW607" s="222">
        <f t="shared" si="1544"/>
        <v>0</v>
      </c>
      <c r="FX607" s="222">
        <f t="shared" si="1545"/>
        <v>0</v>
      </c>
      <c r="FY607" s="222">
        <f t="shared" si="1546"/>
        <v>0</v>
      </c>
      <c r="FZ607" s="222">
        <f t="shared" si="1547"/>
        <v>0</v>
      </c>
      <c r="GA607" s="222">
        <f t="shared" si="1548"/>
        <v>0</v>
      </c>
      <c r="GB607" s="222">
        <f t="shared" si="1549"/>
        <v>0</v>
      </c>
      <c r="GC607" s="222">
        <f t="shared" si="1550"/>
        <v>0</v>
      </c>
      <c r="GD607" s="222">
        <f t="shared" si="1551"/>
        <v>0</v>
      </c>
      <c r="GE607" s="222">
        <f t="shared" si="1552"/>
        <v>0</v>
      </c>
      <c r="GF607" s="222">
        <f t="shared" si="1553"/>
        <v>0</v>
      </c>
      <c r="GG607" s="222">
        <f t="shared" si="1554"/>
        <v>0</v>
      </c>
      <c r="GH607" s="222">
        <f t="shared" si="1555"/>
        <v>0</v>
      </c>
      <c r="GI607" s="222">
        <f t="shared" si="1556"/>
        <v>0</v>
      </c>
      <c r="GJ607" s="222">
        <f t="shared" si="1557"/>
        <v>0</v>
      </c>
      <c r="GK607" s="222">
        <f t="shared" si="1558"/>
        <v>0</v>
      </c>
      <c r="GL607" s="222">
        <f t="shared" si="1559"/>
        <v>0</v>
      </c>
      <c r="GM607" s="222">
        <f t="shared" si="1560"/>
        <v>0</v>
      </c>
      <c r="GN607" s="222">
        <f t="shared" si="1561"/>
        <v>0</v>
      </c>
      <c r="GO607" s="222">
        <f t="shared" si="1562"/>
        <v>0</v>
      </c>
      <c r="GP607" s="222">
        <f t="shared" si="1563"/>
        <v>0</v>
      </c>
      <c r="GQ607" s="222">
        <f t="shared" si="1564"/>
        <v>0</v>
      </c>
      <c r="GR607" s="222">
        <f t="shared" si="1565"/>
        <v>0</v>
      </c>
      <c r="GS607" s="222">
        <f t="shared" si="1566"/>
        <v>0</v>
      </c>
      <c r="GT607" s="222">
        <f t="shared" si="1567"/>
        <v>0</v>
      </c>
      <c r="GU607" s="222">
        <f t="shared" si="1568"/>
        <v>0</v>
      </c>
      <c r="GV607" s="222">
        <f t="shared" si="1569"/>
        <v>0</v>
      </c>
      <c r="GW607" s="222">
        <f t="shared" si="1570"/>
        <v>0</v>
      </c>
      <c r="GX607" s="222">
        <f t="shared" si="1571"/>
        <v>0</v>
      </c>
      <c r="GY607" s="222">
        <f t="shared" si="1572"/>
        <v>0</v>
      </c>
      <c r="GZ607" s="222">
        <f t="shared" si="1573"/>
        <v>0</v>
      </c>
      <c r="HA607" s="222">
        <f t="shared" si="1574"/>
        <v>0</v>
      </c>
      <c r="HB607" s="222">
        <f t="shared" si="1575"/>
        <v>0</v>
      </c>
      <c r="HC607" s="222">
        <f t="shared" si="1576"/>
        <v>0</v>
      </c>
      <c r="HD607" s="222">
        <f t="shared" si="1577"/>
        <v>0</v>
      </c>
      <c r="HE607" s="222">
        <f t="shared" si="1578"/>
        <v>0</v>
      </c>
      <c r="HF607" s="222">
        <f t="shared" si="1579"/>
        <v>0</v>
      </c>
      <c r="HG607" s="222">
        <f t="shared" si="1580"/>
        <v>0</v>
      </c>
      <c r="HH607" s="222">
        <f t="shared" si="1581"/>
        <v>0</v>
      </c>
      <c r="HI607" s="222">
        <f t="shared" si="1582"/>
        <v>0</v>
      </c>
      <c r="HJ607" s="222">
        <f t="shared" si="1583"/>
        <v>0</v>
      </c>
      <c r="HK607" s="222">
        <f t="shared" si="1584"/>
        <v>0</v>
      </c>
      <c r="HL607" s="222">
        <f t="shared" si="1585"/>
        <v>0</v>
      </c>
      <c r="HM607" s="222">
        <f t="shared" si="1586"/>
        <v>0</v>
      </c>
      <c r="HN607" s="222">
        <f t="shared" si="1587"/>
        <v>0</v>
      </c>
      <c r="HO607" s="222">
        <f t="shared" si="1588"/>
        <v>0</v>
      </c>
      <c r="HP607" s="222">
        <f t="shared" si="1589"/>
        <v>0</v>
      </c>
      <c r="HQ607" s="222">
        <f t="shared" si="1590"/>
        <v>0</v>
      </c>
      <c r="HR607" s="222">
        <f t="shared" si="1591"/>
        <v>0</v>
      </c>
      <c r="HS607" s="222">
        <f t="shared" si="1592"/>
        <v>0</v>
      </c>
      <c r="HT607" s="222">
        <f t="shared" si="1593"/>
        <v>0</v>
      </c>
      <c r="HU607" s="222">
        <f t="shared" si="1594"/>
        <v>0</v>
      </c>
      <c r="HV607" s="222">
        <f t="shared" si="1595"/>
        <v>0</v>
      </c>
      <c r="HW607" s="222">
        <f t="shared" si="1596"/>
        <v>0</v>
      </c>
      <c r="HX607" s="222">
        <f t="shared" si="1597"/>
        <v>0</v>
      </c>
      <c r="HY607" s="222">
        <f t="shared" si="1598"/>
        <v>0</v>
      </c>
      <c r="HZ607" s="222">
        <f t="shared" si="1599"/>
        <v>0</v>
      </c>
      <c r="IA607" s="222">
        <f t="shared" si="1600"/>
        <v>0</v>
      </c>
      <c r="IB607" s="222">
        <f t="shared" si="1601"/>
        <v>0</v>
      </c>
      <c r="IC607" s="222">
        <f t="shared" si="1602"/>
        <v>0</v>
      </c>
      <c r="ID607" s="222">
        <f t="shared" si="1603"/>
        <v>0</v>
      </c>
      <c r="IE607" s="222">
        <f t="shared" si="1604"/>
        <v>0</v>
      </c>
      <c r="IF607" s="222">
        <f t="shared" si="1605"/>
        <v>0</v>
      </c>
      <c r="IG607" s="222">
        <f t="shared" si="1606"/>
        <v>0</v>
      </c>
      <c r="IH607" s="222">
        <f t="shared" si="1607"/>
        <v>0</v>
      </c>
      <c r="II607" s="222">
        <f t="shared" si="1608"/>
        <v>0</v>
      </c>
      <c r="IJ607" s="222">
        <f t="shared" si="1609"/>
        <v>0</v>
      </c>
      <c r="IK607" s="222">
        <f t="shared" si="1610"/>
        <v>0</v>
      </c>
      <c r="IL607" s="222">
        <f t="shared" si="1611"/>
        <v>0</v>
      </c>
      <c r="IM607" s="222">
        <f t="shared" si="1612"/>
        <v>0</v>
      </c>
      <c r="IN607" s="222">
        <f t="shared" si="1613"/>
        <v>0</v>
      </c>
      <c r="IO607" s="222">
        <f t="shared" si="1614"/>
        <v>0</v>
      </c>
      <c r="IP607" s="222">
        <f t="shared" si="1615"/>
        <v>0</v>
      </c>
      <c r="IQ607" s="222">
        <f t="shared" si="1616"/>
        <v>0</v>
      </c>
      <c r="IR607" s="222">
        <f t="shared" si="1617"/>
        <v>0</v>
      </c>
      <c r="IS607" s="222">
        <f t="shared" si="1618"/>
        <v>0</v>
      </c>
      <c r="IT607" s="222">
        <f t="shared" si="1619"/>
        <v>0</v>
      </c>
      <c r="IU607" s="222">
        <f t="shared" si="1620"/>
        <v>0</v>
      </c>
      <c r="IV607" s="222">
        <f t="shared" si="1621"/>
        <v>0</v>
      </c>
      <c r="IW607" s="222">
        <f t="shared" si="1622"/>
        <v>0</v>
      </c>
      <c r="IX607" s="222">
        <f t="shared" si="1623"/>
        <v>0</v>
      </c>
      <c r="IY607" s="222">
        <f t="shared" si="1624"/>
        <v>0</v>
      </c>
      <c r="IZ607" s="222">
        <f t="shared" si="1625"/>
        <v>0</v>
      </c>
      <c r="JA607" s="222">
        <f t="shared" si="1626"/>
        <v>0</v>
      </c>
      <c r="JB607" s="222">
        <f t="shared" si="1627"/>
        <v>0</v>
      </c>
    </row>
    <row r="608" spans="2:262">
      <c r="B608" s="230">
        <v>247</v>
      </c>
      <c r="C608" s="229">
        <f t="shared" si="1628"/>
        <v>4.824218749999983E-3</v>
      </c>
      <c r="D608" s="226">
        <f t="shared" ca="1" si="1371"/>
        <v>17.999999999991367</v>
      </c>
      <c r="E608" s="225">
        <f ca="1">IS361</f>
        <v>-8.633985638167794E-12</v>
      </c>
      <c r="F608" s="224">
        <v>247</v>
      </c>
      <c r="G608" s="222">
        <f t="shared" si="1372"/>
        <v>0</v>
      </c>
      <c r="H608" s="222">
        <f t="shared" si="1373"/>
        <v>0</v>
      </c>
      <c r="I608" s="222">
        <f t="shared" si="1374"/>
        <v>0</v>
      </c>
      <c r="J608" s="222">
        <f t="shared" si="1375"/>
        <v>0</v>
      </c>
      <c r="K608" s="222">
        <f t="shared" si="1376"/>
        <v>0</v>
      </c>
      <c r="L608" s="222">
        <f t="shared" si="1377"/>
        <v>0</v>
      </c>
      <c r="M608" s="222">
        <f t="shared" si="1378"/>
        <v>0</v>
      </c>
      <c r="N608" s="222">
        <f t="shared" si="1379"/>
        <v>0</v>
      </c>
      <c r="O608" s="222">
        <f t="shared" si="1380"/>
        <v>0</v>
      </c>
      <c r="P608" s="222">
        <f t="shared" si="1381"/>
        <v>0</v>
      </c>
      <c r="Q608" s="222">
        <f t="shared" si="1382"/>
        <v>0</v>
      </c>
      <c r="R608" s="222">
        <f t="shared" si="1383"/>
        <v>0</v>
      </c>
      <c r="S608" s="222">
        <f t="shared" si="1384"/>
        <v>0</v>
      </c>
      <c r="T608" s="222">
        <f t="shared" si="1385"/>
        <v>0</v>
      </c>
      <c r="U608" s="222">
        <f t="shared" si="1386"/>
        <v>0</v>
      </c>
      <c r="V608" s="222">
        <f t="shared" si="1387"/>
        <v>0</v>
      </c>
      <c r="W608" s="222">
        <f t="shared" si="1388"/>
        <v>0</v>
      </c>
      <c r="X608" s="222">
        <f t="shared" si="1389"/>
        <v>0</v>
      </c>
      <c r="Y608" s="222">
        <f t="shared" si="1390"/>
        <v>0</v>
      </c>
      <c r="Z608" s="222">
        <f t="shared" si="1391"/>
        <v>0</v>
      </c>
      <c r="AA608" s="222">
        <f t="shared" si="1392"/>
        <v>0</v>
      </c>
      <c r="AB608" s="222">
        <f t="shared" si="1393"/>
        <v>0</v>
      </c>
      <c r="AC608" s="222">
        <f t="shared" si="1394"/>
        <v>0</v>
      </c>
      <c r="AD608" s="222">
        <f t="shared" si="1395"/>
        <v>0</v>
      </c>
      <c r="AE608" s="222">
        <f t="shared" si="1396"/>
        <v>0</v>
      </c>
      <c r="AF608" s="222">
        <f t="shared" si="1397"/>
        <v>0</v>
      </c>
      <c r="AG608" s="222">
        <f t="shared" si="1398"/>
        <v>0</v>
      </c>
      <c r="AH608" s="222">
        <f t="shared" si="1399"/>
        <v>0</v>
      </c>
      <c r="AI608" s="222">
        <f t="shared" si="1400"/>
        <v>0</v>
      </c>
      <c r="AJ608" s="222">
        <f t="shared" si="1401"/>
        <v>0</v>
      </c>
      <c r="AK608" s="222">
        <f t="shared" si="1402"/>
        <v>0</v>
      </c>
      <c r="AL608" s="222">
        <f t="shared" si="1403"/>
        <v>0</v>
      </c>
      <c r="AM608" s="222">
        <f t="shared" si="1404"/>
        <v>0</v>
      </c>
      <c r="AN608" s="222">
        <f t="shared" si="1405"/>
        <v>0</v>
      </c>
      <c r="AO608" s="222">
        <f t="shared" si="1406"/>
        <v>0</v>
      </c>
      <c r="AP608" s="222">
        <f t="shared" si="1407"/>
        <v>0</v>
      </c>
      <c r="AQ608" s="222">
        <f t="shared" si="1408"/>
        <v>0</v>
      </c>
      <c r="AR608" s="222">
        <f t="shared" si="1409"/>
        <v>0</v>
      </c>
      <c r="AS608" s="222">
        <f t="shared" si="1410"/>
        <v>0</v>
      </c>
      <c r="AT608" s="222">
        <f t="shared" si="1411"/>
        <v>0</v>
      </c>
      <c r="AU608" s="222">
        <f t="shared" si="1412"/>
        <v>0</v>
      </c>
      <c r="AV608" s="222">
        <f t="shared" si="1413"/>
        <v>0</v>
      </c>
      <c r="AW608" s="222">
        <f t="shared" si="1414"/>
        <v>0</v>
      </c>
      <c r="AX608" s="222">
        <f t="shared" si="1415"/>
        <v>0</v>
      </c>
      <c r="AY608" s="222">
        <f t="shared" si="1416"/>
        <v>0</v>
      </c>
      <c r="AZ608" s="222">
        <f t="shared" si="1417"/>
        <v>0</v>
      </c>
      <c r="BA608" s="222">
        <f t="shared" si="1418"/>
        <v>0</v>
      </c>
      <c r="BB608" s="222">
        <f t="shared" si="1419"/>
        <v>0</v>
      </c>
      <c r="BC608" s="222">
        <f t="shared" si="1420"/>
        <v>0</v>
      </c>
      <c r="BD608" s="222">
        <f t="shared" si="1421"/>
        <v>0</v>
      </c>
      <c r="BE608" s="222">
        <f t="shared" si="1422"/>
        <v>0</v>
      </c>
      <c r="BF608" s="222">
        <f t="shared" si="1423"/>
        <v>0</v>
      </c>
      <c r="BG608" s="222">
        <f t="shared" si="1424"/>
        <v>0</v>
      </c>
      <c r="BH608" s="222">
        <f t="shared" si="1425"/>
        <v>0</v>
      </c>
      <c r="BI608" s="222">
        <f t="shared" si="1426"/>
        <v>0</v>
      </c>
      <c r="BJ608" s="222">
        <f t="shared" si="1427"/>
        <v>0</v>
      </c>
      <c r="BK608" s="222">
        <f t="shared" si="1428"/>
        <v>0</v>
      </c>
      <c r="BL608" s="222">
        <f t="shared" si="1429"/>
        <v>0</v>
      </c>
      <c r="BM608" s="222">
        <f t="shared" si="1430"/>
        <v>0</v>
      </c>
      <c r="BN608" s="222">
        <f t="shared" si="1431"/>
        <v>0</v>
      </c>
      <c r="BO608" s="222">
        <f t="shared" si="1432"/>
        <v>0</v>
      </c>
      <c r="BP608" s="222">
        <f t="shared" si="1433"/>
        <v>0</v>
      </c>
      <c r="BQ608" s="222">
        <f t="shared" si="1434"/>
        <v>0</v>
      </c>
      <c r="BR608" s="222">
        <f t="shared" si="1435"/>
        <v>0</v>
      </c>
      <c r="BS608" s="222">
        <f t="shared" si="1436"/>
        <v>0</v>
      </c>
      <c r="BT608" s="222">
        <f t="shared" si="1437"/>
        <v>0</v>
      </c>
      <c r="BU608" s="222">
        <f t="shared" si="1438"/>
        <v>0</v>
      </c>
      <c r="BV608" s="222">
        <f t="shared" si="1439"/>
        <v>0</v>
      </c>
      <c r="BW608" s="222">
        <f t="shared" si="1440"/>
        <v>0</v>
      </c>
      <c r="BX608" s="222">
        <f t="shared" si="1441"/>
        <v>0</v>
      </c>
      <c r="BY608" s="222">
        <f t="shared" si="1442"/>
        <v>0</v>
      </c>
      <c r="BZ608" s="222">
        <f t="shared" si="1443"/>
        <v>0</v>
      </c>
      <c r="CA608" s="222">
        <f t="shared" si="1444"/>
        <v>0</v>
      </c>
      <c r="CB608" s="222">
        <f t="shared" si="1445"/>
        <v>0</v>
      </c>
      <c r="CC608" s="222">
        <f t="shared" si="1446"/>
        <v>0</v>
      </c>
      <c r="CD608" s="222">
        <f t="shared" si="1447"/>
        <v>0</v>
      </c>
      <c r="CE608" s="222">
        <f t="shared" si="1448"/>
        <v>0</v>
      </c>
      <c r="CF608" s="222">
        <f t="shared" si="1449"/>
        <v>0</v>
      </c>
      <c r="CG608" s="222">
        <f t="shared" si="1450"/>
        <v>0</v>
      </c>
      <c r="CH608" s="222">
        <f t="shared" si="1451"/>
        <v>0</v>
      </c>
      <c r="CI608" s="222">
        <f t="shared" si="1452"/>
        <v>0</v>
      </c>
      <c r="CJ608" s="222">
        <f t="shared" si="1453"/>
        <v>0</v>
      </c>
      <c r="CK608" s="222">
        <f t="shared" si="1454"/>
        <v>0</v>
      </c>
      <c r="CL608" s="222">
        <f t="shared" si="1455"/>
        <v>0</v>
      </c>
      <c r="CM608" s="222">
        <f t="shared" si="1456"/>
        <v>0</v>
      </c>
      <c r="CN608" s="222">
        <f t="shared" si="1457"/>
        <v>0</v>
      </c>
      <c r="CO608" s="222">
        <f t="shared" si="1458"/>
        <v>0</v>
      </c>
      <c r="CP608" s="222">
        <f t="shared" si="1459"/>
        <v>0</v>
      </c>
      <c r="CQ608" s="222">
        <f t="shared" si="1460"/>
        <v>0</v>
      </c>
      <c r="CR608" s="222">
        <f t="shared" si="1461"/>
        <v>0</v>
      </c>
      <c r="CS608" s="222">
        <f t="shared" si="1462"/>
        <v>0</v>
      </c>
      <c r="CT608" s="222">
        <f t="shared" si="1463"/>
        <v>0</v>
      </c>
      <c r="CU608" s="222">
        <f t="shared" si="1464"/>
        <v>0</v>
      </c>
      <c r="CV608" s="222">
        <f t="shared" si="1465"/>
        <v>0</v>
      </c>
      <c r="CW608" s="222">
        <f t="shared" si="1466"/>
        <v>0</v>
      </c>
      <c r="CX608" s="222">
        <f t="shared" si="1467"/>
        <v>0</v>
      </c>
      <c r="CY608" s="222">
        <f t="shared" si="1468"/>
        <v>0</v>
      </c>
      <c r="CZ608" s="222">
        <f t="shared" si="1469"/>
        <v>0</v>
      </c>
      <c r="DA608" s="222">
        <f t="shared" si="1470"/>
        <v>0</v>
      </c>
      <c r="DB608" s="222">
        <f t="shared" si="1471"/>
        <v>0</v>
      </c>
      <c r="DC608" s="222">
        <f t="shared" si="1472"/>
        <v>0</v>
      </c>
      <c r="DD608" s="222">
        <f t="shared" si="1473"/>
        <v>0</v>
      </c>
      <c r="DE608" s="222">
        <f t="shared" si="1474"/>
        <v>0</v>
      </c>
      <c r="DF608" s="222">
        <f t="shared" si="1475"/>
        <v>0</v>
      </c>
      <c r="DG608" s="222">
        <f t="shared" si="1476"/>
        <v>0</v>
      </c>
      <c r="DH608" s="222">
        <f t="shared" si="1477"/>
        <v>0</v>
      </c>
      <c r="DI608" s="222">
        <f t="shared" si="1478"/>
        <v>0</v>
      </c>
      <c r="DJ608" s="222">
        <f t="shared" si="1479"/>
        <v>0</v>
      </c>
      <c r="DK608" s="222">
        <f t="shared" si="1480"/>
        <v>0</v>
      </c>
      <c r="DL608" s="222">
        <f t="shared" si="1481"/>
        <v>0</v>
      </c>
      <c r="DM608" s="222">
        <f t="shared" si="1482"/>
        <v>0</v>
      </c>
      <c r="DN608" s="222">
        <f t="shared" si="1483"/>
        <v>0</v>
      </c>
      <c r="DO608" s="222">
        <f t="shared" si="1484"/>
        <v>0</v>
      </c>
      <c r="DP608" s="222">
        <f t="shared" si="1485"/>
        <v>0</v>
      </c>
      <c r="DQ608" s="222">
        <f t="shared" si="1486"/>
        <v>0</v>
      </c>
      <c r="DR608" s="222">
        <f t="shared" si="1487"/>
        <v>0</v>
      </c>
      <c r="DS608" s="222">
        <f t="shared" si="1488"/>
        <v>0</v>
      </c>
      <c r="DT608" s="222">
        <f t="shared" si="1489"/>
        <v>0</v>
      </c>
      <c r="DU608" s="222">
        <f t="shared" si="1490"/>
        <v>0</v>
      </c>
      <c r="DV608" s="222">
        <f t="shared" si="1491"/>
        <v>0</v>
      </c>
      <c r="DW608" s="222">
        <f t="shared" si="1492"/>
        <v>0</v>
      </c>
      <c r="DX608" s="222">
        <f t="shared" si="1493"/>
        <v>0</v>
      </c>
      <c r="DY608" s="222">
        <f t="shared" si="1494"/>
        <v>0</v>
      </c>
      <c r="DZ608" s="222">
        <f t="shared" si="1495"/>
        <v>0</v>
      </c>
      <c r="EA608" s="222">
        <f t="shared" si="1496"/>
        <v>0</v>
      </c>
      <c r="EB608" s="222">
        <f t="shared" si="1497"/>
        <v>0</v>
      </c>
      <c r="EC608" s="222">
        <f t="shared" si="1498"/>
        <v>0</v>
      </c>
      <c r="ED608" s="222">
        <f t="shared" si="1499"/>
        <v>0</v>
      </c>
      <c r="EE608" s="222">
        <f t="shared" si="1500"/>
        <v>0</v>
      </c>
      <c r="EF608" s="222">
        <f t="shared" si="1501"/>
        <v>0</v>
      </c>
      <c r="EG608" s="222">
        <f t="shared" si="1502"/>
        <v>0</v>
      </c>
      <c r="EH608" s="222">
        <f t="shared" si="1503"/>
        <v>0</v>
      </c>
      <c r="EI608" s="222">
        <f t="shared" si="1504"/>
        <v>0</v>
      </c>
      <c r="EJ608" s="222">
        <f t="shared" si="1505"/>
        <v>0</v>
      </c>
      <c r="EK608" s="222">
        <f t="shared" si="1506"/>
        <v>0</v>
      </c>
      <c r="EL608" s="222">
        <f t="shared" si="1507"/>
        <v>0</v>
      </c>
      <c r="EM608" s="222">
        <f t="shared" si="1508"/>
        <v>0</v>
      </c>
      <c r="EN608" s="222">
        <f t="shared" si="1509"/>
        <v>0</v>
      </c>
      <c r="EO608" s="222">
        <f t="shared" si="1510"/>
        <v>0</v>
      </c>
      <c r="EP608" s="222">
        <f t="shared" si="1511"/>
        <v>0</v>
      </c>
      <c r="EQ608" s="222">
        <f t="shared" si="1512"/>
        <v>0</v>
      </c>
      <c r="ER608" s="222">
        <f t="shared" si="1513"/>
        <v>0</v>
      </c>
      <c r="ES608" s="222">
        <f t="shared" si="1514"/>
        <v>0</v>
      </c>
      <c r="ET608" s="222">
        <f t="shared" si="1515"/>
        <v>0</v>
      </c>
      <c r="EU608" s="222">
        <f t="shared" si="1516"/>
        <v>0</v>
      </c>
      <c r="EV608" s="222">
        <f t="shared" si="1517"/>
        <v>0</v>
      </c>
      <c r="EW608" s="222">
        <f t="shared" si="1518"/>
        <v>0</v>
      </c>
      <c r="EX608" s="222">
        <f t="shared" si="1519"/>
        <v>0</v>
      </c>
      <c r="EY608" s="222">
        <f t="shared" si="1520"/>
        <v>0</v>
      </c>
      <c r="EZ608" s="222">
        <f t="shared" si="1521"/>
        <v>0</v>
      </c>
      <c r="FA608" s="222">
        <f t="shared" si="1522"/>
        <v>0</v>
      </c>
      <c r="FB608" s="222">
        <f t="shared" si="1523"/>
        <v>0</v>
      </c>
      <c r="FC608" s="222">
        <f t="shared" si="1524"/>
        <v>0</v>
      </c>
      <c r="FD608" s="222">
        <f t="shared" si="1525"/>
        <v>0</v>
      </c>
      <c r="FE608" s="222">
        <f t="shared" si="1526"/>
        <v>0</v>
      </c>
      <c r="FF608" s="222">
        <f t="shared" si="1527"/>
        <v>0</v>
      </c>
      <c r="FG608" s="222">
        <f t="shared" si="1528"/>
        <v>0</v>
      </c>
      <c r="FH608" s="222">
        <f t="shared" si="1529"/>
        <v>0</v>
      </c>
      <c r="FI608" s="222">
        <f t="shared" si="1530"/>
        <v>0</v>
      </c>
      <c r="FJ608" s="222">
        <f t="shared" si="1531"/>
        <v>0</v>
      </c>
      <c r="FK608" s="222">
        <f t="shared" si="1532"/>
        <v>0</v>
      </c>
      <c r="FL608" s="222">
        <f t="shared" si="1533"/>
        <v>0</v>
      </c>
      <c r="FM608" s="222">
        <f t="shared" si="1534"/>
        <v>0</v>
      </c>
      <c r="FN608" s="222">
        <f t="shared" si="1535"/>
        <v>0</v>
      </c>
      <c r="FO608" s="222">
        <f t="shared" si="1536"/>
        <v>0</v>
      </c>
      <c r="FP608" s="222">
        <f t="shared" si="1537"/>
        <v>0</v>
      </c>
      <c r="FQ608" s="222">
        <f t="shared" si="1538"/>
        <v>0</v>
      </c>
      <c r="FR608" s="222">
        <f t="shared" si="1539"/>
        <v>0</v>
      </c>
      <c r="FS608" s="222">
        <f t="shared" si="1540"/>
        <v>0</v>
      </c>
      <c r="FT608" s="222">
        <f t="shared" si="1541"/>
        <v>0</v>
      </c>
      <c r="FU608" s="222">
        <f t="shared" si="1542"/>
        <v>0</v>
      </c>
      <c r="FV608" s="222">
        <f t="shared" si="1543"/>
        <v>0</v>
      </c>
      <c r="FW608" s="222">
        <f t="shared" si="1544"/>
        <v>0</v>
      </c>
      <c r="FX608" s="222">
        <f t="shared" si="1545"/>
        <v>0</v>
      </c>
      <c r="FY608" s="222">
        <f t="shared" si="1546"/>
        <v>0</v>
      </c>
      <c r="FZ608" s="222">
        <f t="shared" si="1547"/>
        <v>0</v>
      </c>
      <c r="GA608" s="222">
        <f t="shared" si="1548"/>
        <v>0</v>
      </c>
      <c r="GB608" s="222">
        <f t="shared" si="1549"/>
        <v>0</v>
      </c>
      <c r="GC608" s="222">
        <f t="shared" si="1550"/>
        <v>0</v>
      </c>
      <c r="GD608" s="222">
        <f t="shared" si="1551"/>
        <v>0</v>
      </c>
      <c r="GE608" s="222">
        <f t="shared" si="1552"/>
        <v>0</v>
      </c>
      <c r="GF608" s="222">
        <f t="shared" si="1553"/>
        <v>0</v>
      </c>
      <c r="GG608" s="222">
        <f t="shared" si="1554"/>
        <v>0</v>
      </c>
      <c r="GH608" s="222">
        <f t="shared" si="1555"/>
        <v>0</v>
      </c>
      <c r="GI608" s="222">
        <f t="shared" si="1556"/>
        <v>0</v>
      </c>
      <c r="GJ608" s="222">
        <f t="shared" si="1557"/>
        <v>0</v>
      </c>
      <c r="GK608" s="222">
        <f t="shared" si="1558"/>
        <v>0</v>
      </c>
      <c r="GL608" s="222">
        <f t="shared" si="1559"/>
        <v>0</v>
      </c>
      <c r="GM608" s="222">
        <f t="shared" si="1560"/>
        <v>0</v>
      </c>
      <c r="GN608" s="222">
        <f t="shared" si="1561"/>
        <v>0</v>
      </c>
      <c r="GO608" s="222">
        <f t="shared" si="1562"/>
        <v>0</v>
      </c>
      <c r="GP608" s="222">
        <f t="shared" si="1563"/>
        <v>0</v>
      </c>
      <c r="GQ608" s="222">
        <f t="shared" si="1564"/>
        <v>0</v>
      </c>
      <c r="GR608" s="222">
        <f t="shared" si="1565"/>
        <v>0</v>
      </c>
      <c r="GS608" s="222">
        <f t="shared" si="1566"/>
        <v>0</v>
      </c>
      <c r="GT608" s="222">
        <f t="shared" si="1567"/>
        <v>0</v>
      </c>
      <c r="GU608" s="222">
        <f t="shared" si="1568"/>
        <v>0</v>
      </c>
      <c r="GV608" s="222">
        <f t="shared" si="1569"/>
        <v>0</v>
      </c>
      <c r="GW608" s="222">
        <f t="shared" si="1570"/>
        <v>0</v>
      </c>
      <c r="GX608" s="222">
        <f t="shared" si="1571"/>
        <v>0</v>
      </c>
      <c r="GY608" s="222">
        <f t="shared" si="1572"/>
        <v>0</v>
      </c>
      <c r="GZ608" s="222">
        <f t="shared" si="1573"/>
        <v>0</v>
      </c>
      <c r="HA608" s="222">
        <f t="shared" si="1574"/>
        <v>0</v>
      </c>
      <c r="HB608" s="222">
        <f t="shared" si="1575"/>
        <v>0</v>
      </c>
      <c r="HC608" s="222">
        <f t="shared" si="1576"/>
        <v>0</v>
      </c>
      <c r="HD608" s="222">
        <f t="shared" si="1577"/>
        <v>0</v>
      </c>
      <c r="HE608" s="222">
        <f t="shared" si="1578"/>
        <v>0</v>
      </c>
      <c r="HF608" s="222">
        <f t="shared" si="1579"/>
        <v>0</v>
      </c>
      <c r="HG608" s="222">
        <f t="shared" si="1580"/>
        <v>0</v>
      </c>
      <c r="HH608" s="222">
        <f t="shared" si="1581"/>
        <v>0</v>
      </c>
      <c r="HI608" s="222">
        <f t="shared" si="1582"/>
        <v>0</v>
      </c>
      <c r="HJ608" s="222">
        <f t="shared" si="1583"/>
        <v>0</v>
      </c>
      <c r="HK608" s="222">
        <f t="shared" si="1584"/>
        <v>0</v>
      </c>
      <c r="HL608" s="222">
        <f t="shared" si="1585"/>
        <v>0</v>
      </c>
      <c r="HM608" s="222">
        <f t="shared" si="1586"/>
        <v>0</v>
      </c>
      <c r="HN608" s="222">
        <f t="shared" si="1587"/>
        <v>0</v>
      </c>
      <c r="HO608" s="222">
        <f t="shared" si="1588"/>
        <v>0</v>
      </c>
      <c r="HP608" s="222">
        <f t="shared" si="1589"/>
        <v>0</v>
      </c>
      <c r="HQ608" s="222">
        <f t="shared" si="1590"/>
        <v>0</v>
      </c>
      <c r="HR608" s="222">
        <f t="shared" si="1591"/>
        <v>0</v>
      </c>
      <c r="HS608" s="222">
        <f t="shared" si="1592"/>
        <v>0</v>
      </c>
      <c r="HT608" s="222">
        <f t="shared" si="1593"/>
        <v>0</v>
      </c>
      <c r="HU608" s="222">
        <f t="shared" si="1594"/>
        <v>0</v>
      </c>
      <c r="HV608" s="222">
        <f t="shared" si="1595"/>
        <v>0</v>
      </c>
      <c r="HW608" s="222">
        <f t="shared" si="1596"/>
        <v>0</v>
      </c>
      <c r="HX608" s="222">
        <f t="shared" si="1597"/>
        <v>0</v>
      </c>
      <c r="HY608" s="222">
        <f t="shared" si="1598"/>
        <v>0</v>
      </c>
      <c r="HZ608" s="222">
        <f t="shared" si="1599"/>
        <v>0</v>
      </c>
      <c r="IA608" s="222">
        <f t="shared" si="1600"/>
        <v>0</v>
      </c>
      <c r="IB608" s="222">
        <f t="shared" si="1601"/>
        <v>0</v>
      </c>
      <c r="IC608" s="222">
        <f t="shared" si="1602"/>
        <v>0</v>
      </c>
      <c r="ID608" s="222">
        <f t="shared" si="1603"/>
        <v>0</v>
      </c>
      <c r="IE608" s="222">
        <f t="shared" si="1604"/>
        <v>0</v>
      </c>
      <c r="IF608" s="222">
        <f t="shared" si="1605"/>
        <v>0</v>
      </c>
      <c r="IG608" s="222">
        <f t="shared" si="1606"/>
        <v>0</v>
      </c>
      <c r="IH608" s="222">
        <f t="shared" si="1607"/>
        <v>0</v>
      </c>
      <c r="II608" s="222">
        <f t="shared" si="1608"/>
        <v>0</v>
      </c>
      <c r="IJ608" s="222">
        <f t="shared" si="1609"/>
        <v>0</v>
      </c>
      <c r="IK608" s="222">
        <f t="shared" si="1610"/>
        <v>0</v>
      </c>
      <c r="IL608" s="222">
        <f t="shared" si="1611"/>
        <v>0</v>
      </c>
      <c r="IM608" s="222">
        <f t="shared" si="1612"/>
        <v>0</v>
      </c>
      <c r="IN608" s="222">
        <f t="shared" si="1613"/>
        <v>0</v>
      </c>
      <c r="IO608" s="222">
        <f t="shared" si="1614"/>
        <v>0</v>
      </c>
      <c r="IP608" s="222">
        <f t="shared" si="1615"/>
        <v>0</v>
      </c>
      <c r="IQ608" s="222">
        <f t="shared" si="1616"/>
        <v>0</v>
      </c>
      <c r="IR608" s="222">
        <f t="shared" si="1617"/>
        <v>0</v>
      </c>
      <c r="IS608" s="222">
        <f t="shared" si="1618"/>
        <v>0</v>
      </c>
      <c r="IT608" s="222">
        <f t="shared" si="1619"/>
        <v>0</v>
      </c>
      <c r="IU608" s="222">
        <f t="shared" si="1620"/>
        <v>0</v>
      </c>
      <c r="IV608" s="222">
        <f t="shared" si="1621"/>
        <v>0</v>
      </c>
      <c r="IW608" s="222">
        <f t="shared" si="1622"/>
        <v>0</v>
      </c>
      <c r="IX608" s="222">
        <f t="shared" si="1623"/>
        <v>0</v>
      </c>
      <c r="IY608" s="222">
        <f t="shared" si="1624"/>
        <v>0</v>
      </c>
      <c r="IZ608" s="222">
        <f t="shared" si="1625"/>
        <v>0</v>
      </c>
      <c r="JA608" s="222">
        <f t="shared" si="1626"/>
        <v>0</v>
      </c>
      <c r="JB608" s="222">
        <f t="shared" si="1627"/>
        <v>0</v>
      </c>
    </row>
    <row r="609" spans="1:262">
      <c r="B609" s="230">
        <v>248</v>
      </c>
      <c r="C609" s="229">
        <f t="shared" si="1628"/>
        <v>4.8437499999999826E-3</v>
      </c>
      <c r="D609" s="226">
        <f t="shared" ca="1" si="1371"/>
        <v>17.999999999967368</v>
      </c>
      <c r="E609" s="225">
        <f ca="1">IT361</f>
        <v>-3.2632006332869268E-11</v>
      </c>
      <c r="F609" s="224">
        <v>248</v>
      </c>
      <c r="G609" s="222">
        <f t="shared" si="1372"/>
        <v>0</v>
      </c>
      <c r="H609" s="222">
        <f t="shared" si="1373"/>
        <v>0</v>
      </c>
      <c r="I609" s="222">
        <f t="shared" si="1374"/>
        <v>0</v>
      </c>
      <c r="J609" s="222">
        <f t="shared" si="1375"/>
        <v>0</v>
      </c>
      <c r="K609" s="222">
        <f t="shared" si="1376"/>
        <v>0</v>
      </c>
      <c r="L609" s="222">
        <f t="shared" si="1377"/>
        <v>0</v>
      </c>
      <c r="M609" s="222">
        <f t="shared" si="1378"/>
        <v>0</v>
      </c>
      <c r="N609" s="222">
        <f t="shared" si="1379"/>
        <v>0</v>
      </c>
      <c r="O609" s="222">
        <f t="shared" si="1380"/>
        <v>0</v>
      </c>
      <c r="P609" s="222">
        <f t="shared" si="1381"/>
        <v>0</v>
      </c>
      <c r="Q609" s="222">
        <f t="shared" si="1382"/>
        <v>0</v>
      </c>
      <c r="R609" s="222">
        <f t="shared" si="1383"/>
        <v>0</v>
      </c>
      <c r="S609" s="222">
        <f t="shared" si="1384"/>
        <v>0</v>
      </c>
      <c r="T609" s="222">
        <f t="shared" si="1385"/>
        <v>0</v>
      </c>
      <c r="U609" s="222">
        <f t="shared" si="1386"/>
        <v>0</v>
      </c>
      <c r="V609" s="222">
        <f t="shared" si="1387"/>
        <v>0</v>
      </c>
      <c r="W609" s="222">
        <f t="shared" si="1388"/>
        <v>0</v>
      </c>
      <c r="X609" s="222">
        <f t="shared" si="1389"/>
        <v>0</v>
      </c>
      <c r="Y609" s="222">
        <f t="shared" si="1390"/>
        <v>0</v>
      </c>
      <c r="Z609" s="222">
        <f t="shared" si="1391"/>
        <v>0</v>
      </c>
      <c r="AA609" s="222">
        <f t="shared" si="1392"/>
        <v>0</v>
      </c>
      <c r="AB609" s="222">
        <f t="shared" si="1393"/>
        <v>0</v>
      </c>
      <c r="AC609" s="222">
        <f t="shared" si="1394"/>
        <v>0</v>
      </c>
      <c r="AD609" s="222">
        <f t="shared" si="1395"/>
        <v>0</v>
      </c>
      <c r="AE609" s="222">
        <f t="shared" si="1396"/>
        <v>0</v>
      </c>
      <c r="AF609" s="222">
        <f t="shared" si="1397"/>
        <v>0</v>
      </c>
      <c r="AG609" s="222">
        <f t="shared" si="1398"/>
        <v>0</v>
      </c>
      <c r="AH609" s="222">
        <f t="shared" si="1399"/>
        <v>0</v>
      </c>
      <c r="AI609" s="222">
        <f t="shared" si="1400"/>
        <v>0</v>
      </c>
      <c r="AJ609" s="222">
        <f t="shared" si="1401"/>
        <v>0</v>
      </c>
      <c r="AK609" s="222">
        <f t="shared" si="1402"/>
        <v>0</v>
      </c>
      <c r="AL609" s="222">
        <f t="shared" si="1403"/>
        <v>0</v>
      </c>
      <c r="AM609" s="222">
        <f t="shared" si="1404"/>
        <v>0</v>
      </c>
      <c r="AN609" s="222">
        <f t="shared" si="1405"/>
        <v>0</v>
      </c>
      <c r="AO609" s="222">
        <f t="shared" si="1406"/>
        <v>0</v>
      </c>
      <c r="AP609" s="222">
        <f t="shared" si="1407"/>
        <v>0</v>
      </c>
      <c r="AQ609" s="222">
        <f t="shared" si="1408"/>
        <v>0</v>
      </c>
      <c r="AR609" s="222">
        <f t="shared" si="1409"/>
        <v>0</v>
      </c>
      <c r="AS609" s="222">
        <f t="shared" si="1410"/>
        <v>0</v>
      </c>
      <c r="AT609" s="222">
        <f t="shared" si="1411"/>
        <v>0</v>
      </c>
      <c r="AU609" s="222">
        <f t="shared" si="1412"/>
        <v>0</v>
      </c>
      <c r="AV609" s="222">
        <f t="shared" si="1413"/>
        <v>0</v>
      </c>
      <c r="AW609" s="222">
        <f t="shared" si="1414"/>
        <v>0</v>
      </c>
      <c r="AX609" s="222">
        <f t="shared" si="1415"/>
        <v>0</v>
      </c>
      <c r="AY609" s="222">
        <f t="shared" si="1416"/>
        <v>0</v>
      </c>
      <c r="AZ609" s="222">
        <f t="shared" si="1417"/>
        <v>0</v>
      </c>
      <c r="BA609" s="222">
        <f t="shared" si="1418"/>
        <v>0</v>
      </c>
      <c r="BB609" s="222">
        <f t="shared" si="1419"/>
        <v>0</v>
      </c>
      <c r="BC609" s="222">
        <f t="shared" si="1420"/>
        <v>0</v>
      </c>
      <c r="BD609" s="222">
        <f t="shared" si="1421"/>
        <v>0</v>
      </c>
      <c r="BE609" s="222">
        <f t="shared" si="1422"/>
        <v>0</v>
      </c>
      <c r="BF609" s="222">
        <f t="shared" si="1423"/>
        <v>0</v>
      </c>
      <c r="BG609" s="222">
        <f t="shared" si="1424"/>
        <v>0</v>
      </c>
      <c r="BH609" s="222">
        <f t="shared" si="1425"/>
        <v>0</v>
      </c>
      <c r="BI609" s="222">
        <f t="shared" si="1426"/>
        <v>0</v>
      </c>
      <c r="BJ609" s="222">
        <f t="shared" si="1427"/>
        <v>0</v>
      </c>
      <c r="BK609" s="222">
        <f t="shared" si="1428"/>
        <v>0</v>
      </c>
      <c r="BL609" s="222">
        <f t="shared" si="1429"/>
        <v>0</v>
      </c>
      <c r="BM609" s="222">
        <f t="shared" si="1430"/>
        <v>0</v>
      </c>
      <c r="BN609" s="222">
        <f t="shared" si="1431"/>
        <v>0</v>
      </c>
      <c r="BO609" s="222">
        <f t="shared" si="1432"/>
        <v>0</v>
      </c>
      <c r="BP609" s="222">
        <f t="shared" si="1433"/>
        <v>0</v>
      </c>
      <c r="BQ609" s="222">
        <f t="shared" si="1434"/>
        <v>0</v>
      </c>
      <c r="BR609" s="222">
        <f t="shared" si="1435"/>
        <v>0</v>
      </c>
      <c r="BS609" s="222">
        <f t="shared" si="1436"/>
        <v>0</v>
      </c>
      <c r="BT609" s="222">
        <f t="shared" si="1437"/>
        <v>0</v>
      </c>
      <c r="BU609" s="222">
        <f t="shared" si="1438"/>
        <v>0</v>
      </c>
      <c r="BV609" s="222">
        <f t="shared" si="1439"/>
        <v>0</v>
      </c>
      <c r="BW609" s="222">
        <f t="shared" si="1440"/>
        <v>0</v>
      </c>
      <c r="BX609" s="222">
        <f t="shared" si="1441"/>
        <v>0</v>
      </c>
      <c r="BY609" s="222">
        <f t="shared" si="1442"/>
        <v>0</v>
      </c>
      <c r="BZ609" s="222">
        <f t="shared" si="1443"/>
        <v>0</v>
      </c>
      <c r="CA609" s="222">
        <f t="shared" si="1444"/>
        <v>0</v>
      </c>
      <c r="CB609" s="222">
        <f t="shared" si="1445"/>
        <v>0</v>
      </c>
      <c r="CC609" s="222">
        <f t="shared" si="1446"/>
        <v>0</v>
      </c>
      <c r="CD609" s="222">
        <f t="shared" si="1447"/>
        <v>0</v>
      </c>
      <c r="CE609" s="222">
        <f t="shared" si="1448"/>
        <v>0</v>
      </c>
      <c r="CF609" s="222">
        <f t="shared" si="1449"/>
        <v>0</v>
      </c>
      <c r="CG609" s="222">
        <f t="shared" si="1450"/>
        <v>0</v>
      </c>
      <c r="CH609" s="222">
        <f t="shared" si="1451"/>
        <v>0</v>
      </c>
      <c r="CI609" s="222">
        <f t="shared" si="1452"/>
        <v>0</v>
      </c>
      <c r="CJ609" s="222">
        <f t="shared" si="1453"/>
        <v>0</v>
      </c>
      <c r="CK609" s="222">
        <f t="shared" si="1454"/>
        <v>0</v>
      </c>
      <c r="CL609" s="222">
        <f t="shared" si="1455"/>
        <v>0</v>
      </c>
      <c r="CM609" s="222">
        <f t="shared" si="1456"/>
        <v>0</v>
      </c>
      <c r="CN609" s="222">
        <f t="shared" si="1457"/>
        <v>0</v>
      </c>
      <c r="CO609" s="222">
        <f t="shared" si="1458"/>
        <v>0</v>
      </c>
      <c r="CP609" s="222">
        <f t="shared" si="1459"/>
        <v>0</v>
      </c>
      <c r="CQ609" s="222">
        <f t="shared" si="1460"/>
        <v>0</v>
      </c>
      <c r="CR609" s="222">
        <f t="shared" si="1461"/>
        <v>0</v>
      </c>
      <c r="CS609" s="222">
        <f t="shared" si="1462"/>
        <v>0</v>
      </c>
      <c r="CT609" s="222">
        <f t="shared" si="1463"/>
        <v>0</v>
      </c>
      <c r="CU609" s="222">
        <f t="shared" si="1464"/>
        <v>0</v>
      </c>
      <c r="CV609" s="222">
        <f t="shared" si="1465"/>
        <v>0</v>
      </c>
      <c r="CW609" s="222">
        <f t="shared" si="1466"/>
        <v>0</v>
      </c>
      <c r="CX609" s="222">
        <f t="shared" si="1467"/>
        <v>0</v>
      </c>
      <c r="CY609" s="222">
        <f t="shared" si="1468"/>
        <v>0</v>
      </c>
      <c r="CZ609" s="222">
        <f t="shared" si="1469"/>
        <v>0</v>
      </c>
      <c r="DA609" s="222">
        <f t="shared" si="1470"/>
        <v>0</v>
      </c>
      <c r="DB609" s="222">
        <f t="shared" si="1471"/>
        <v>0</v>
      </c>
      <c r="DC609" s="222">
        <f t="shared" si="1472"/>
        <v>0</v>
      </c>
      <c r="DD609" s="222">
        <f t="shared" si="1473"/>
        <v>0</v>
      </c>
      <c r="DE609" s="222">
        <f t="shared" si="1474"/>
        <v>0</v>
      </c>
      <c r="DF609" s="222">
        <f t="shared" si="1475"/>
        <v>0</v>
      </c>
      <c r="DG609" s="222">
        <f t="shared" si="1476"/>
        <v>0</v>
      </c>
      <c r="DH609" s="222">
        <f t="shared" si="1477"/>
        <v>0</v>
      </c>
      <c r="DI609" s="222">
        <f t="shared" si="1478"/>
        <v>0</v>
      </c>
      <c r="DJ609" s="222">
        <f t="shared" si="1479"/>
        <v>0</v>
      </c>
      <c r="DK609" s="222">
        <f t="shared" si="1480"/>
        <v>0</v>
      </c>
      <c r="DL609" s="222">
        <f t="shared" si="1481"/>
        <v>0</v>
      </c>
      <c r="DM609" s="222">
        <f t="shared" si="1482"/>
        <v>0</v>
      </c>
      <c r="DN609" s="222">
        <f t="shared" si="1483"/>
        <v>0</v>
      </c>
      <c r="DO609" s="222">
        <f t="shared" si="1484"/>
        <v>0</v>
      </c>
      <c r="DP609" s="222">
        <f t="shared" si="1485"/>
        <v>0</v>
      </c>
      <c r="DQ609" s="222">
        <f t="shared" si="1486"/>
        <v>0</v>
      </c>
      <c r="DR609" s="222">
        <f t="shared" si="1487"/>
        <v>0</v>
      </c>
      <c r="DS609" s="222">
        <f t="shared" si="1488"/>
        <v>0</v>
      </c>
      <c r="DT609" s="222">
        <f t="shared" si="1489"/>
        <v>0</v>
      </c>
      <c r="DU609" s="222">
        <f t="shared" si="1490"/>
        <v>0</v>
      </c>
      <c r="DV609" s="222">
        <f t="shared" si="1491"/>
        <v>0</v>
      </c>
      <c r="DW609" s="222">
        <f t="shared" si="1492"/>
        <v>0</v>
      </c>
      <c r="DX609" s="222">
        <f t="shared" si="1493"/>
        <v>0</v>
      </c>
      <c r="DY609" s="222">
        <f t="shared" si="1494"/>
        <v>0</v>
      </c>
      <c r="DZ609" s="222">
        <f t="shared" si="1495"/>
        <v>0</v>
      </c>
      <c r="EA609" s="222">
        <f t="shared" si="1496"/>
        <v>0</v>
      </c>
      <c r="EB609" s="222">
        <f t="shared" si="1497"/>
        <v>0</v>
      </c>
      <c r="EC609" s="222">
        <f t="shared" si="1498"/>
        <v>0</v>
      </c>
      <c r="ED609" s="222">
        <f t="shared" si="1499"/>
        <v>0</v>
      </c>
      <c r="EE609" s="222">
        <f t="shared" si="1500"/>
        <v>0</v>
      </c>
      <c r="EF609" s="222">
        <f t="shared" si="1501"/>
        <v>0</v>
      </c>
      <c r="EG609" s="222">
        <f t="shared" si="1502"/>
        <v>0</v>
      </c>
      <c r="EH609" s="222">
        <f t="shared" si="1503"/>
        <v>0</v>
      </c>
      <c r="EI609" s="222">
        <f t="shared" si="1504"/>
        <v>0</v>
      </c>
      <c r="EJ609" s="222">
        <f t="shared" si="1505"/>
        <v>0</v>
      </c>
      <c r="EK609" s="222">
        <f t="shared" si="1506"/>
        <v>0</v>
      </c>
      <c r="EL609" s="222">
        <f t="shared" si="1507"/>
        <v>0</v>
      </c>
      <c r="EM609" s="222">
        <f t="shared" si="1508"/>
        <v>0</v>
      </c>
      <c r="EN609" s="222">
        <f t="shared" si="1509"/>
        <v>0</v>
      </c>
      <c r="EO609" s="222">
        <f t="shared" si="1510"/>
        <v>0</v>
      </c>
      <c r="EP609" s="222">
        <f t="shared" si="1511"/>
        <v>0</v>
      </c>
      <c r="EQ609" s="222">
        <f t="shared" si="1512"/>
        <v>0</v>
      </c>
      <c r="ER609" s="222">
        <f t="shared" si="1513"/>
        <v>0</v>
      </c>
      <c r="ES609" s="222">
        <f t="shared" si="1514"/>
        <v>0</v>
      </c>
      <c r="ET609" s="222">
        <f t="shared" si="1515"/>
        <v>0</v>
      </c>
      <c r="EU609" s="222">
        <f t="shared" si="1516"/>
        <v>0</v>
      </c>
      <c r="EV609" s="222">
        <f t="shared" si="1517"/>
        <v>0</v>
      </c>
      <c r="EW609" s="222">
        <f t="shared" si="1518"/>
        <v>0</v>
      </c>
      <c r="EX609" s="222">
        <f t="shared" si="1519"/>
        <v>0</v>
      </c>
      <c r="EY609" s="222">
        <f t="shared" si="1520"/>
        <v>0</v>
      </c>
      <c r="EZ609" s="222">
        <f t="shared" si="1521"/>
        <v>0</v>
      </c>
      <c r="FA609" s="222">
        <f t="shared" si="1522"/>
        <v>0</v>
      </c>
      <c r="FB609" s="222">
        <f t="shared" si="1523"/>
        <v>0</v>
      </c>
      <c r="FC609" s="222">
        <f t="shared" si="1524"/>
        <v>0</v>
      </c>
      <c r="FD609" s="222">
        <f t="shared" si="1525"/>
        <v>0</v>
      </c>
      <c r="FE609" s="222">
        <f t="shared" si="1526"/>
        <v>0</v>
      </c>
      <c r="FF609" s="222">
        <f t="shared" si="1527"/>
        <v>0</v>
      </c>
      <c r="FG609" s="222">
        <f t="shared" si="1528"/>
        <v>0</v>
      </c>
      <c r="FH609" s="222">
        <f t="shared" si="1529"/>
        <v>0</v>
      </c>
      <c r="FI609" s="222">
        <f t="shared" si="1530"/>
        <v>0</v>
      </c>
      <c r="FJ609" s="222">
        <f t="shared" si="1531"/>
        <v>0</v>
      </c>
      <c r="FK609" s="222">
        <f t="shared" si="1532"/>
        <v>0</v>
      </c>
      <c r="FL609" s="222">
        <f t="shared" si="1533"/>
        <v>0</v>
      </c>
      <c r="FM609" s="222">
        <f t="shared" si="1534"/>
        <v>0</v>
      </c>
      <c r="FN609" s="222">
        <f t="shared" si="1535"/>
        <v>0</v>
      </c>
      <c r="FO609" s="222">
        <f t="shared" si="1536"/>
        <v>0</v>
      </c>
      <c r="FP609" s="222">
        <f t="shared" si="1537"/>
        <v>0</v>
      </c>
      <c r="FQ609" s="222">
        <f t="shared" si="1538"/>
        <v>0</v>
      </c>
      <c r="FR609" s="222">
        <f t="shared" si="1539"/>
        <v>0</v>
      </c>
      <c r="FS609" s="222">
        <f t="shared" si="1540"/>
        <v>0</v>
      </c>
      <c r="FT609" s="222">
        <f t="shared" si="1541"/>
        <v>0</v>
      </c>
      <c r="FU609" s="222">
        <f t="shared" si="1542"/>
        <v>0</v>
      </c>
      <c r="FV609" s="222">
        <f t="shared" si="1543"/>
        <v>0</v>
      </c>
      <c r="FW609" s="222">
        <f t="shared" si="1544"/>
        <v>0</v>
      </c>
      <c r="FX609" s="222">
        <f t="shared" si="1545"/>
        <v>0</v>
      </c>
      <c r="FY609" s="222">
        <f t="shared" si="1546"/>
        <v>0</v>
      </c>
      <c r="FZ609" s="222">
        <f t="shared" si="1547"/>
        <v>0</v>
      </c>
      <c r="GA609" s="222">
        <f t="shared" si="1548"/>
        <v>0</v>
      </c>
      <c r="GB609" s="222">
        <f t="shared" si="1549"/>
        <v>0</v>
      </c>
      <c r="GC609" s="222">
        <f t="shared" si="1550"/>
        <v>0</v>
      </c>
      <c r="GD609" s="222">
        <f t="shared" si="1551"/>
        <v>0</v>
      </c>
      <c r="GE609" s="222">
        <f t="shared" si="1552"/>
        <v>0</v>
      </c>
      <c r="GF609" s="222">
        <f t="shared" si="1553"/>
        <v>0</v>
      </c>
      <c r="GG609" s="222">
        <f t="shared" si="1554"/>
        <v>0</v>
      </c>
      <c r="GH609" s="222">
        <f t="shared" si="1555"/>
        <v>0</v>
      </c>
      <c r="GI609" s="222">
        <f t="shared" si="1556"/>
        <v>0</v>
      </c>
      <c r="GJ609" s="222">
        <f t="shared" si="1557"/>
        <v>0</v>
      </c>
      <c r="GK609" s="222">
        <f t="shared" si="1558"/>
        <v>0</v>
      </c>
      <c r="GL609" s="222">
        <f t="shared" si="1559"/>
        <v>0</v>
      </c>
      <c r="GM609" s="222">
        <f t="shared" si="1560"/>
        <v>0</v>
      </c>
      <c r="GN609" s="222">
        <f t="shared" si="1561"/>
        <v>0</v>
      </c>
      <c r="GO609" s="222">
        <f t="shared" si="1562"/>
        <v>0</v>
      </c>
      <c r="GP609" s="222">
        <f t="shared" si="1563"/>
        <v>0</v>
      </c>
      <c r="GQ609" s="222">
        <f t="shared" si="1564"/>
        <v>0</v>
      </c>
      <c r="GR609" s="222">
        <f t="shared" si="1565"/>
        <v>0</v>
      </c>
      <c r="GS609" s="222">
        <f t="shared" si="1566"/>
        <v>0</v>
      </c>
      <c r="GT609" s="222">
        <f t="shared" si="1567"/>
        <v>0</v>
      </c>
      <c r="GU609" s="222">
        <f t="shared" si="1568"/>
        <v>0</v>
      </c>
      <c r="GV609" s="222">
        <f t="shared" si="1569"/>
        <v>0</v>
      </c>
      <c r="GW609" s="222">
        <f t="shared" si="1570"/>
        <v>0</v>
      </c>
      <c r="GX609" s="222">
        <f t="shared" si="1571"/>
        <v>0</v>
      </c>
      <c r="GY609" s="222">
        <f t="shared" si="1572"/>
        <v>0</v>
      </c>
      <c r="GZ609" s="222">
        <f t="shared" si="1573"/>
        <v>0</v>
      </c>
      <c r="HA609" s="222">
        <f t="shared" si="1574"/>
        <v>0</v>
      </c>
      <c r="HB609" s="222">
        <f t="shared" si="1575"/>
        <v>0</v>
      </c>
      <c r="HC609" s="222">
        <f t="shared" si="1576"/>
        <v>0</v>
      </c>
      <c r="HD609" s="222">
        <f t="shared" si="1577"/>
        <v>0</v>
      </c>
      <c r="HE609" s="222">
        <f t="shared" si="1578"/>
        <v>0</v>
      </c>
      <c r="HF609" s="222">
        <f t="shared" si="1579"/>
        <v>0</v>
      </c>
      <c r="HG609" s="222">
        <f t="shared" si="1580"/>
        <v>0</v>
      </c>
      <c r="HH609" s="222">
        <f t="shared" si="1581"/>
        <v>0</v>
      </c>
      <c r="HI609" s="222">
        <f t="shared" si="1582"/>
        <v>0</v>
      </c>
      <c r="HJ609" s="222">
        <f t="shared" si="1583"/>
        <v>0</v>
      </c>
      <c r="HK609" s="222">
        <f t="shared" si="1584"/>
        <v>0</v>
      </c>
      <c r="HL609" s="222">
        <f t="shared" si="1585"/>
        <v>0</v>
      </c>
      <c r="HM609" s="222">
        <f t="shared" si="1586"/>
        <v>0</v>
      </c>
      <c r="HN609" s="222">
        <f t="shared" si="1587"/>
        <v>0</v>
      </c>
      <c r="HO609" s="222">
        <f t="shared" si="1588"/>
        <v>0</v>
      </c>
      <c r="HP609" s="222">
        <f t="shared" si="1589"/>
        <v>0</v>
      </c>
      <c r="HQ609" s="222">
        <f t="shared" si="1590"/>
        <v>0</v>
      </c>
      <c r="HR609" s="222">
        <f t="shared" si="1591"/>
        <v>0</v>
      </c>
      <c r="HS609" s="222">
        <f t="shared" si="1592"/>
        <v>0</v>
      </c>
      <c r="HT609" s="222">
        <f t="shared" si="1593"/>
        <v>0</v>
      </c>
      <c r="HU609" s="222">
        <f t="shared" si="1594"/>
        <v>0</v>
      </c>
      <c r="HV609" s="222">
        <f t="shared" si="1595"/>
        <v>0</v>
      </c>
      <c r="HW609" s="222">
        <f t="shared" si="1596"/>
        <v>0</v>
      </c>
      <c r="HX609" s="222">
        <f t="shared" si="1597"/>
        <v>0</v>
      </c>
      <c r="HY609" s="222">
        <f t="shared" si="1598"/>
        <v>0</v>
      </c>
      <c r="HZ609" s="222">
        <f t="shared" si="1599"/>
        <v>0</v>
      </c>
      <c r="IA609" s="222">
        <f t="shared" si="1600"/>
        <v>0</v>
      </c>
      <c r="IB609" s="222">
        <f t="shared" si="1601"/>
        <v>0</v>
      </c>
      <c r="IC609" s="222">
        <f t="shared" si="1602"/>
        <v>0</v>
      </c>
      <c r="ID609" s="222">
        <f t="shared" si="1603"/>
        <v>0</v>
      </c>
      <c r="IE609" s="222">
        <f t="shared" si="1604"/>
        <v>0</v>
      </c>
      <c r="IF609" s="222">
        <f t="shared" si="1605"/>
        <v>0</v>
      </c>
      <c r="IG609" s="222">
        <f t="shared" si="1606"/>
        <v>0</v>
      </c>
      <c r="IH609" s="222">
        <f t="shared" si="1607"/>
        <v>0</v>
      </c>
      <c r="II609" s="222">
        <f t="shared" si="1608"/>
        <v>0</v>
      </c>
      <c r="IJ609" s="222">
        <f t="shared" si="1609"/>
        <v>0</v>
      </c>
      <c r="IK609" s="222">
        <f t="shared" si="1610"/>
        <v>0</v>
      </c>
      <c r="IL609" s="222">
        <f t="shared" si="1611"/>
        <v>0</v>
      </c>
      <c r="IM609" s="222">
        <f t="shared" si="1612"/>
        <v>0</v>
      </c>
      <c r="IN609" s="222">
        <f t="shared" si="1613"/>
        <v>0</v>
      </c>
      <c r="IO609" s="222">
        <f t="shared" si="1614"/>
        <v>0</v>
      </c>
      <c r="IP609" s="222">
        <f t="shared" si="1615"/>
        <v>0</v>
      </c>
      <c r="IQ609" s="222">
        <f t="shared" si="1616"/>
        <v>0</v>
      </c>
      <c r="IR609" s="222">
        <f t="shared" si="1617"/>
        <v>0</v>
      </c>
      <c r="IS609" s="222">
        <f t="shared" si="1618"/>
        <v>0</v>
      </c>
      <c r="IT609" s="222">
        <f t="shared" si="1619"/>
        <v>0</v>
      </c>
      <c r="IU609" s="222">
        <f t="shared" si="1620"/>
        <v>0</v>
      </c>
      <c r="IV609" s="222">
        <f t="shared" si="1621"/>
        <v>0</v>
      </c>
      <c r="IW609" s="222">
        <f t="shared" si="1622"/>
        <v>0</v>
      </c>
      <c r="IX609" s="222">
        <f t="shared" si="1623"/>
        <v>0</v>
      </c>
      <c r="IY609" s="222">
        <f t="shared" si="1624"/>
        <v>0</v>
      </c>
      <c r="IZ609" s="222">
        <f t="shared" si="1625"/>
        <v>0</v>
      </c>
      <c r="JA609" s="222">
        <f t="shared" si="1626"/>
        <v>0</v>
      </c>
      <c r="JB609" s="222">
        <f t="shared" si="1627"/>
        <v>0</v>
      </c>
    </row>
    <row r="610" spans="1:262">
      <c r="B610" s="230">
        <v>249</v>
      </c>
      <c r="C610" s="229">
        <f t="shared" si="1628"/>
        <v>4.8632812499999822E-3</v>
      </c>
      <c r="D610" s="226">
        <f t="shared" ca="1" si="1371"/>
        <v>17.999999999994515</v>
      </c>
      <c r="E610" s="225">
        <f ca="1">IU361</f>
        <v>-5.485658279007281E-12</v>
      </c>
      <c r="F610" s="224">
        <v>249</v>
      </c>
      <c r="G610" s="222">
        <f t="shared" si="1372"/>
        <v>0</v>
      </c>
      <c r="H610" s="222">
        <f t="shared" si="1373"/>
        <v>0</v>
      </c>
      <c r="I610" s="222">
        <f t="shared" si="1374"/>
        <v>0</v>
      </c>
      <c r="J610" s="222">
        <f t="shared" si="1375"/>
        <v>0</v>
      </c>
      <c r="K610" s="222">
        <f t="shared" si="1376"/>
        <v>0</v>
      </c>
      <c r="L610" s="222">
        <f t="shared" si="1377"/>
        <v>0</v>
      </c>
      <c r="M610" s="222">
        <f t="shared" si="1378"/>
        <v>0</v>
      </c>
      <c r="N610" s="222">
        <f t="shared" si="1379"/>
        <v>0</v>
      </c>
      <c r="O610" s="222">
        <f t="shared" si="1380"/>
        <v>0</v>
      </c>
      <c r="P610" s="222">
        <f t="shared" si="1381"/>
        <v>0</v>
      </c>
      <c r="Q610" s="222">
        <f t="shared" si="1382"/>
        <v>0</v>
      </c>
      <c r="R610" s="222">
        <f t="shared" si="1383"/>
        <v>0</v>
      </c>
      <c r="S610" s="222">
        <f t="shared" si="1384"/>
        <v>0</v>
      </c>
      <c r="T610" s="222">
        <f t="shared" si="1385"/>
        <v>0</v>
      </c>
      <c r="U610" s="222">
        <f t="shared" si="1386"/>
        <v>0</v>
      </c>
      <c r="V610" s="222">
        <f t="shared" si="1387"/>
        <v>0</v>
      </c>
      <c r="W610" s="222">
        <f t="shared" si="1388"/>
        <v>0</v>
      </c>
      <c r="X610" s="222">
        <f t="shared" si="1389"/>
        <v>0</v>
      </c>
      <c r="Y610" s="222">
        <f t="shared" si="1390"/>
        <v>0</v>
      </c>
      <c r="Z610" s="222">
        <f t="shared" si="1391"/>
        <v>0</v>
      </c>
      <c r="AA610" s="222">
        <f t="shared" si="1392"/>
        <v>0</v>
      </c>
      <c r="AB610" s="222">
        <f t="shared" si="1393"/>
        <v>0</v>
      </c>
      <c r="AC610" s="222">
        <f t="shared" si="1394"/>
        <v>0</v>
      </c>
      <c r="AD610" s="222">
        <f t="shared" si="1395"/>
        <v>0</v>
      </c>
      <c r="AE610" s="222">
        <f t="shared" si="1396"/>
        <v>0</v>
      </c>
      <c r="AF610" s="222">
        <f t="shared" si="1397"/>
        <v>0</v>
      </c>
      <c r="AG610" s="222">
        <f t="shared" si="1398"/>
        <v>0</v>
      </c>
      <c r="AH610" s="222">
        <f t="shared" si="1399"/>
        <v>0</v>
      </c>
      <c r="AI610" s="222">
        <f t="shared" si="1400"/>
        <v>0</v>
      </c>
      <c r="AJ610" s="222">
        <f t="shared" si="1401"/>
        <v>0</v>
      </c>
      <c r="AK610" s="222">
        <f t="shared" si="1402"/>
        <v>0</v>
      </c>
      <c r="AL610" s="222">
        <f t="shared" si="1403"/>
        <v>0</v>
      </c>
      <c r="AM610" s="222">
        <f t="shared" si="1404"/>
        <v>0</v>
      </c>
      <c r="AN610" s="222">
        <f t="shared" si="1405"/>
        <v>0</v>
      </c>
      <c r="AO610" s="222">
        <f t="shared" si="1406"/>
        <v>0</v>
      </c>
      <c r="AP610" s="222">
        <f t="shared" si="1407"/>
        <v>0</v>
      </c>
      <c r="AQ610" s="222">
        <f t="shared" si="1408"/>
        <v>0</v>
      </c>
      <c r="AR610" s="222">
        <f t="shared" si="1409"/>
        <v>0</v>
      </c>
      <c r="AS610" s="222">
        <f t="shared" si="1410"/>
        <v>0</v>
      </c>
      <c r="AT610" s="222">
        <f t="shared" si="1411"/>
        <v>0</v>
      </c>
      <c r="AU610" s="222">
        <f t="shared" si="1412"/>
        <v>0</v>
      </c>
      <c r="AV610" s="222">
        <f t="shared" si="1413"/>
        <v>0</v>
      </c>
      <c r="AW610" s="222">
        <f t="shared" si="1414"/>
        <v>0</v>
      </c>
      <c r="AX610" s="222">
        <f t="shared" si="1415"/>
        <v>0</v>
      </c>
      <c r="AY610" s="222">
        <f t="shared" si="1416"/>
        <v>0</v>
      </c>
      <c r="AZ610" s="222">
        <f t="shared" si="1417"/>
        <v>0</v>
      </c>
      <c r="BA610" s="222">
        <f t="shared" si="1418"/>
        <v>0</v>
      </c>
      <c r="BB610" s="222">
        <f t="shared" si="1419"/>
        <v>0</v>
      </c>
      <c r="BC610" s="222">
        <f t="shared" si="1420"/>
        <v>0</v>
      </c>
      <c r="BD610" s="222">
        <f t="shared" si="1421"/>
        <v>0</v>
      </c>
      <c r="BE610" s="222">
        <f t="shared" si="1422"/>
        <v>0</v>
      </c>
      <c r="BF610" s="222">
        <f t="shared" si="1423"/>
        <v>0</v>
      </c>
      <c r="BG610" s="222">
        <f t="shared" si="1424"/>
        <v>0</v>
      </c>
      <c r="BH610" s="222">
        <f t="shared" si="1425"/>
        <v>0</v>
      </c>
      <c r="BI610" s="222">
        <f t="shared" si="1426"/>
        <v>0</v>
      </c>
      <c r="BJ610" s="222">
        <f t="shared" si="1427"/>
        <v>0</v>
      </c>
      <c r="BK610" s="222">
        <f t="shared" si="1428"/>
        <v>0</v>
      </c>
      <c r="BL610" s="222">
        <f t="shared" si="1429"/>
        <v>0</v>
      </c>
      <c r="BM610" s="222">
        <f t="shared" si="1430"/>
        <v>0</v>
      </c>
      <c r="BN610" s="222">
        <f t="shared" si="1431"/>
        <v>0</v>
      </c>
      <c r="BO610" s="222">
        <f t="shared" si="1432"/>
        <v>0</v>
      </c>
      <c r="BP610" s="222">
        <f t="shared" si="1433"/>
        <v>0</v>
      </c>
      <c r="BQ610" s="222">
        <f t="shared" si="1434"/>
        <v>0</v>
      </c>
      <c r="BR610" s="222">
        <f t="shared" si="1435"/>
        <v>0</v>
      </c>
      <c r="BS610" s="222">
        <f t="shared" si="1436"/>
        <v>0</v>
      </c>
      <c r="BT610" s="222">
        <f t="shared" si="1437"/>
        <v>0</v>
      </c>
      <c r="BU610" s="222">
        <f t="shared" si="1438"/>
        <v>0</v>
      </c>
      <c r="BV610" s="222">
        <f t="shared" si="1439"/>
        <v>0</v>
      </c>
      <c r="BW610" s="222">
        <f t="shared" si="1440"/>
        <v>0</v>
      </c>
      <c r="BX610" s="222">
        <f t="shared" si="1441"/>
        <v>0</v>
      </c>
      <c r="BY610" s="222">
        <f t="shared" si="1442"/>
        <v>0</v>
      </c>
      <c r="BZ610" s="222">
        <f t="shared" si="1443"/>
        <v>0</v>
      </c>
      <c r="CA610" s="222">
        <f t="shared" si="1444"/>
        <v>0</v>
      </c>
      <c r="CB610" s="222">
        <f t="shared" si="1445"/>
        <v>0</v>
      </c>
      <c r="CC610" s="222">
        <f t="shared" si="1446"/>
        <v>0</v>
      </c>
      <c r="CD610" s="222">
        <f t="shared" si="1447"/>
        <v>0</v>
      </c>
      <c r="CE610" s="222">
        <f t="shared" si="1448"/>
        <v>0</v>
      </c>
      <c r="CF610" s="222">
        <f t="shared" si="1449"/>
        <v>0</v>
      </c>
      <c r="CG610" s="222">
        <f t="shared" si="1450"/>
        <v>0</v>
      </c>
      <c r="CH610" s="222">
        <f t="shared" si="1451"/>
        <v>0</v>
      </c>
      <c r="CI610" s="222">
        <f t="shared" si="1452"/>
        <v>0</v>
      </c>
      <c r="CJ610" s="222">
        <f t="shared" si="1453"/>
        <v>0</v>
      </c>
      <c r="CK610" s="222">
        <f t="shared" si="1454"/>
        <v>0</v>
      </c>
      <c r="CL610" s="222">
        <f t="shared" si="1455"/>
        <v>0</v>
      </c>
      <c r="CM610" s="222">
        <f t="shared" si="1456"/>
        <v>0</v>
      </c>
      <c r="CN610" s="222">
        <f t="shared" si="1457"/>
        <v>0</v>
      </c>
      <c r="CO610" s="222">
        <f t="shared" si="1458"/>
        <v>0</v>
      </c>
      <c r="CP610" s="222">
        <f t="shared" si="1459"/>
        <v>0</v>
      </c>
      <c r="CQ610" s="222">
        <f t="shared" si="1460"/>
        <v>0</v>
      </c>
      <c r="CR610" s="222">
        <f t="shared" si="1461"/>
        <v>0</v>
      </c>
      <c r="CS610" s="222">
        <f t="shared" si="1462"/>
        <v>0</v>
      </c>
      <c r="CT610" s="222">
        <f t="shared" si="1463"/>
        <v>0</v>
      </c>
      <c r="CU610" s="222">
        <f t="shared" si="1464"/>
        <v>0</v>
      </c>
      <c r="CV610" s="222">
        <f t="shared" si="1465"/>
        <v>0</v>
      </c>
      <c r="CW610" s="222">
        <f t="shared" si="1466"/>
        <v>0</v>
      </c>
      <c r="CX610" s="222">
        <f t="shared" si="1467"/>
        <v>0</v>
      </c>
      <c r="CY610" s="222">
        <f t="shared" si="1468"/>
        <v>0</v>
      </c>
      <c r="CZ610" s="222">
        <f t="shared" si="1469"/>
        <v>0</v>
      </c>
      <c r="DA610" s="222">
        <f t="shared" si="1470"/>
        <v>0</v>
      </c>
      <c r="DB610" s="222">
        <f t="shared" si="1471"/>
        <v>0</v>
      </c>
      <c r="DC610" s="222">
        <f t="shared" si="1472"/>
        <v>0</v>
      </c>
      <c r="DD610" s="222">
        <f t="shared" si="1473"/>
        <v>0</v>
      </c>
      <c r="DE610" s="222">
        <f t="shared" si="1474"/>
        <v>0</v>
      </c>
      <c r="DF610" s="222">
        <f t="shared" si="1475"/>
        <v>0</v>
      </c>
      <c r="DG610" s="222">
        <f t="shared" si="1476"/>
        <v>0</v>
      </c>
      <c r="DH610" s="222">
        <f t="shared" si="1477"/>
        <v>0</v>
      </c>
      <c r="DI610" s="222">
        <f t="shared" si="1478"/>
        <v>0</v>
      </c>
      <c r="DJ610" s="222">
        <f t="shared" si="1479"/>
        <v>0</v>
      </c>
      <c r="DK610" s="222">
        <f t="shared" si="1480"/>
        <v>0</v>
      </c>
      <c r="DL610" s="222">
        <f t="shared" si="1481"/>
        <v>0</v>
      </c>
      <c r="DM610" s="222">
        <f t="shared" si="1482"/>
        <v>0</v>
      </c>
      <c r="DN610" s="222">
        <f t="shared" si="1483"/>
        <v>0</v>
      </c>
      <c r="DO610" s="222">
        <f t="shared" si="1484"/>
        <v>0</v>
      </c>
      <c r="DP610" s="222">
        <f t="shared" si="1485"/>
        <v>0</v>
      </c>
      <c r="DQ610" s="222">
        <f t="shared" si="1486"/>
        <v>0</v>
      </c>
      <c r="DR610" s="222">
        <f t="shared" si="1487"/>
        <v>0</v>
      </c>
      <c r="DS610" s="222">
        <f t="shared" si="1488"/>
        <v>0</v>
      </c>
      <c r="DT610" s="222">
        <f t="shared" si="1489"/>
        <v>0</v>
      </c>
      <c r="DU610" s="222">
        <f t="shared" si="1490"/>
        <v>0</v>
      </c>
      <c r="DV610" s="222">
        <f t="shared" si="1491"/>
        <v>0</v>
      </c>
      <c r="DW610" s="222">
        <f t="shared" si="1492"/>
        <v>0</v>
      </c>
      <c r="DX610" s="222">
        <f t="shared" si="1493"/>
        <v>0</v>
      </c>
      <c r="DY610" s="222">
        <f t="shared" si="1494"/>
        <v>0</v>
      </c>
      <c r="DZ610" s="222">
        <f t="shared" si="1495"/>
        <v>0</v>
      </c>
      <c r="EA610" s="222">
        <f t="shared" si="1496"/>
        <v>0</v>
      </c>
      <c r="EB610" s="222">
        <f t="shared" si="1497"/>
        <v>0</v>
      </c>
      <c r="EC610" s="222">
        <f t="shared" si="1498"/>
        <v>0</v>
      </c>
      <c r="ED610" s="222">
        <f t="shared" si="1499"/>
        <v>0</v>
      </c>
      <c r="EE610" s="222">
        <f t="shared" si="1500"/>
        <v>0</v>
      </c>
      <c r="EF610" s="222">
        <f t="shared" si="1501"/>
        <v>0</v>
      </c>
      <c r="EG610" s="222">
        <f t="shared" si="1502"/>
        <v>0</v>
      </c>
      <c r="EH610" s="222">
        <f t="shared" si="1503"/>
        <v>0</v>
      </c>
      <c r="EI610" s="222">
        <f t="shared" si="1504"/>
        <v>0</v>
      </c>
      <c r="EJ610" s="222">
        <f t="shared" si="1505"/>
        <v>0</v>
      </c>
      <c r="EK610" s="222">
        <f t="shared" si="1506"/>
        <v>0</v>
      </c>
      <c r="EL610" s="222">
        <f t="shared" si="1507"/>
        <v>0</v>
      </c>
      <c r="EM610" s="222">
        <f t="shared" si="1508"/>
        <v>0</v>
      </c>
      <c r="EN610" s="222">
        <f t="shared" si="1509"/>
        <v>0</v>
      </c>
      <c r="EO610" s="222">
        <f t="shared" si="1510"/>
        <v>0</v>
      </c>
      <c r="EP610" s="222">
        <f t="shared" si="1511"/>
        <v>0</v>
      </c>
      <c r="EQ610" s="222">
        <f t="shared" si="1512"/>
        <v>0</v>
      </c>
      <c r="ER610" s="222">
        <f t="shared" si="1513"/>
        <v>0</v>
      </c>
      <c r="ES610" s="222">
        <f t="shared" si="1514"/>
        <v>0</v>
      </c>
      <c r="ET610" s="222">
        <f t="shared" si="1515"/>
        <v>0</v>
      </c>
      <c r="EU610" s="222">
        <f t="shared" si="1516"/>
        <v>0</v>
      </c>
      <c r="EV610" s="222">
        <f t="shared" si="1517"/>
        <v>0</v>
      </c>
      <c r="EW610" s="222">
        <f t="shared" si="1518"/>
        <v>0</v>
      </c>
      <c r="EX610" s="222">
        <f t="shared" si="1519"/>
        <v>0</v>
      </c>
      <c r="EY610" s="222">
        <f t="shared" si="1520"/>
        <v>0</v>
      </c>
      <c r="EZ610" s="222">
        <f t="shared" si="1521"/>
        <v>0</v>
      </c>
      <c r="FA610" s="222">
        <f t="shared" si="1522"/>
        <v>0</v>
      </c>
      <c r="FB610" s="222">
        <f t="shared" si="1523"/>
        <v>0</v>
      </c>
      <c r="FC610" s="222">
        <f t="shared" si="1524"/>
        <v>0</v>
      </c>
      <c r="FD610" s="222">
        <f t="shared" si="1525"/>
        <v>0</v>
      </c>
      <c r="FE610" s="222">
        <f t="shared" si="1526"/>
        <v>0</v>
      </c>
      <c r="FF610" s="222">
        <f t="shared" si="1527"/>
        <v>0</v>
      </c>
      <c r="FG610" s="222">
        <f t="shared" si="1528"/>
        <v>0</v>
      </c>
      <c r="FH610" s="222">
        <f t="shared" si="1529"/>
        <v>0</v>
      </c>
      <c r="FI610" s="222">
        <f t="shared" si="1530"/>
        <v>0</v>
      </c>
      <c r="FJ610" s="222">
        <f t="shared" si="1531"/>
        <v>0</v>
      </c>
      <c r="FK610" s="222">
        <f t="shared" si="1532"/>
        <v>0</v>
      </c>
      <c r="FL610" s="222">
        <f t="shared" si="1533"/>
        <v>0</v>
      </c>
      <c r="FM610" s="222">
        <f t="shared" si="1534"/>
        <v>0</v>
      </c>
      <c r="FN610" s="222">
        <f t="shared" si="1535"/>
        <v>0</v>
      </c>
      <c r="FO610" s="222">
        <f t="shared" si="1536"/>
        <v>0</v>
      </c>
      <c r="FP610" s="222">
        <f t="shared" si="1537"/>
        <v>0</v>
      </c>
      <c r="FQ610" s="222">
        <f t="shared" si="1538"/>
        <v>0</v>
      </c>
      <c r="FR610" s="222">
        <f t="shared" si="1539"/>
        <v>0</v>
      </c>
      <c r="FS610" s="222">
        <f t="shared" si="1540"/>
        <v>0</v>
      </c>
      <c r="FT610" s="222">
        <f t="shared" si="1541"/>
        <v>0</v>
      </c>
      <c r="FU610" s="222">
        <f t="shared" si="1542"/>
        <v>0</v>
      </c>
      <c r="FV610" s="222">
        <f t="shared" si="1543"/>
        <v>0</v>
      </c>
      <c r="FW610" s="222">
        <f t="shared" si="1544"/>
        <v>0</v>
      </c>
      <c r="FX610" s="222">
        <f t="shared" si="1545"/>
        <v>0</v>
      </c>
      <c r="FY610" s="222">
        <f t="shared" si="1546"/>
        <v>0</v>
      </c>
      <c r="FZ610" s="222">
        <f t="shared" si="1547"/>
        <v>0</v>
      </c>
      <c r="GA610" s="222">
        <f t="shared" si="1548"/>
        <v>0</v>
      </c>
      <c r="GB610" s="222">
        <f t="shared" si="1549"/>
        <v>0</v>
      </c>
      <c r="GC610" s="222">
        <f t="shared" si="1550"/>
        <v>0</v>
      </c>
      <c r="GD610" s="222">
        <f t="shared" si="1551"/>
        <v>0</v>
      </c>
      <c r="GE610" s="222">
        <f t="shared" si="1552"/>
        <v>0</v>
      </c>
      <c r="GF610" s="222">
        <f t="shared" si="1553"/>
        <v>0</v>
      </c>
      <c r="GG610" s="222">
        <f t="shared" si="1554"/>
        <v>0</v>
      </c>
      <c r="GH610" s="222">
        <f t="shared" si="1555"/>
        <v>0</v>
      </c>
      <c r="GI610" s="222">
        <f t="shared" si="1556"/>
        <v>0</v>
      </c>
      <c r="GJ610" s="222">
        <f t="shared" si="1557"/>
        <v>0</v>
      </c>
      <c r="GK610" s="222">
        <f t="shared" si="1558"/>
        <v>0</v>
      </c>
      <c r="GL610" s="222">
        <f t="shared" si="1559"/>
        <v>0</v>
      </c>
      <c r="GM610" s="222">
        <f t="shared" si="1560"/>
        <v>0</v>
      </c>
      <c r="GN610" s="222">
        <f t="shared" si="1561"/>
        <v>0</v>
      </c>
      <c r="GO610" s="222">
        <f t="shared" si="1562"/>
        <v>0</v>
      </c>
      <c r="GP610" s="222">
        <f t="shared" si="1563"/>
        <v>0</v>
      </c>
      <c r="GQ610" s="222">
        <f t="shared" si="1564"/>
        <v>0</v>
      </c>
      <c r="GR610" s="222">
        <f t="shared" si="1565"/>
        <v>0</v>
      </c>
      <c r="GS610" s="222">
        <f t="shared" si="1566"/>
        <v>0</v>
      </c>
      <c r="GT610" s="222">
        <f t="shared" si="1567"/>
        <v>0</v>
      </c>
      <c r="GU610" s="222">
        <f t="shared" si="1568"/>
        <v>0</v>
      </c>
      <c r="GV610" s="222">
        <f t="shared" si="1569"/>
        <v>0</v>
      </c>
      <c r="GW610" s="222">
        <f t="shared" si="1570"/>
        <v>0</v>
      </c>
      <c r="GX610" s="222">
        <f t="shared" si="1571"/>
        <v>0</v>
      </c>
      <c r="GY610" s="222">
        <f t="shared" si="1572"/>
        <v>0</v>
      </c>
      <c r="GZ610" s="222">
        <f t="shared" si="1573"/>
        <v>0</v>
      </c>
      <c r="HA610" s="222">
        <f t="shared" si="1574"/>
        <v>0</v>
      </c>
      <c r="HB610" s="222">
        <f t="shared" si="1575"/>
        <v>0</v>
      </c>
      <c r="HC610" s="222">
        <f t="shared" si="1576"/>
        <v>0</v>
      </c>
      <c r="HD610" s="222">
        <f t="shared" si="1577"/>
        <v>0</v>
      </c>
      <c r="HE610" s="222">
        <f t="shared" si="1578"/>
        <v>0</v>
      </c>
      <c r="HF610" s="222">
        <f t="shared" si="1579"/>
        <v>0</v>
      </c>
      <c r="HG610" s="222">
        <f t="shared" si="1580"/>
        <v>0</v>
      </c>
      <c r="HH610" s="222">
        <f t="shared" si="1581"/>
        <v>0</v>
      </c>
      <c r="HI610" s="222">
        <f t="shared" si="1582"/>
        <v>0</v>
      </c>
      <c r="HJ610" s="222">
        <f t="shared" si="1583"/>
        <v>0</v>
      </c>
      <c r="HK610" s="222">
        <f t="shared" si="1584"/>
        <v>0</v>
      </c>
      <c r="HL610" s="222">
        <f t="shared" si="1585"/>
        <v>0</v>
      </c>
      <c r="HM610" s="222">
        <f t="shared" si="1586"/>
        <v>0</v>
      </c>
      <c r="HN610" s="222">
        <f t="shared" si="1587"/>
        <v>0</v>
      </c>
      <c r="HO610" s="222">
        <f t="shared" si="1588"/>
        <v>0</v>
      </c>
      <c r="HP610" s="222">
        <f t="shared" si="1589"/>
        <v>0</v>
      </c>
      <c r="HQ610" s="222">
        <f t="shared" si="1590"/>
        <v>0</v>
      </c>
      <c r="HR610" s="222">
        <f t="shared" si="1591"/>
        <v>0</v>
      </c>
      <c r="HS610" s="222">
        <f t="shared" si="1592"/>
        <v>0</v>
      </c>
      <c r="HT610" s="222">
        <f t="shared" si="1593"/>
        <v>0</v>
      </c>
      <c r="HU610" s="222">
        <f t="shared" si="1594"/>
        <v>0</v>
      </c>
      <c r="HV610" s="222">
        <f t="shared" si="1595"/>
        <v>0</v>
      </c>
      <c r="HW610" s="222">
        <f t="shared" si="1596"/>
        <v>0</v>
      </c>
      <c r="HX610" s="222">
        <f t="shared" si="1597"/>
        <v>0</v>
      </c>
      <c r="HY610" s="222">
        <f t="shared" si="1598"/>
        <v>0</v>
      </c>
      <c r="HZ610" s="222">
        <f t="shared" si="1599"/>
        <v>0</v>
      </c>
      <c r="IA610" s="222">
        <f t="shared" si="1600"/>
        <v>0</v>
      </c>
      <c r="IB610" s="222">
        <f t="shared" si="1601"/>
        <v>0</v>
      </c>
      <c r="IC610" s="222">
        <f t="shared" si="1602"/>
        <v>0</v>
      </c>
      <c r="ID610" s="222">
        <f t="shared" si="1603"/>
        <v>0</v>
      </c>
      <c r="IE610" s="222">
        <f t="shared" si="1604"/>
        <v>0</v>
      </c>
      <c r="IF610" s="222">
        <f t="shared" si="1605"/>
        <v>0</v>
      </c>
      <c r="IG610" s="222">
        <f t="shared" si="1606"/>
        <v>0</v>
      </c>
      <c r="IH610" s="222">
        <f t="shared" si="1607"/>
        <v>0</v>
      </c>
      <c r="II610" s="222">
        <f t="shared" si="1608"/>
        <v>0</v>
      </c>
      <c r="IJ610" s="222">
        <f t="shared" si="1609"/>
        <v>0</v>
      </c>
      <c r="IK610" s="222">
        <f t="shared" si="1610"/>
        <v>0</v>
      </c>
      <c r="IL610" s="222">
        <f t="shared" si="1611"/>
        <v>0</v>
      </c>
      <c r="IM610" s="222">
        <f t="shared" si="1612"/>
        <v>0</v>
      </c>
      <c r="IN610" s="222">
        <f t="shared" si="1613"/>
        <v>0</v>
      </c>
      <c r="IO610" s="222">
        <f t="shared" si="1614"/>
        <v>0</v>
      </c>
      <c r="IP610" s="222">
        <f t="shared" si="1615"/>
        <v>0</v>
      </c>
      <c r="IQ610" s="222">
        <f t="shared" si="1616"/>
        <v>0</v>
      </c>
      <c r="IR610" s="222">
        <f t="shared" si="1617"/>
        <v>0</v>
      </c>
      <c r="IS610" s="222">
        <f t="shared" si="1618"/>
        <v>0</v>
      </c>
      <c r="IT610" s="222">
        <f t="shared" si="1619"/>
        <v>0</v>
      </c>
      <c r="IU610" s="222">
        <f t="shared" si="1620"/>
        <v>0</v>
      </c>
      <c r="IV610" s="222">
        <f t="shared" si="1621"/>
        <v>0</v>
      </c>
      <c r="IW610" s="222">
        <f t="shared" si="1622"/>
        <v>0</v>
      </c>
      <c r="IX610" s="222">
        <f t="shared" si="1623"/>
        <v>0</v>
      </c>
      <c r="IY610" s="222">
        <f t="shared" si="1624"/>
        <v>0</v>
      </c>
      <c r="IZ610" s="222">
        <f t="shared" si="1625"/>
        <v>0</v>
      </c>
      <c r="JA610" s="222">
        <f t="shared" si="1626"/>
        <v>0</v>
      </c>
      <c r="JB610" s="222">
        <f t="shared" si="1627"/>
        <v>0</v>
      </c>
    </row>
    <row r="611" spans="1:262">
      <c r="B611" s="230">
        <v>250</v>
      </c>
      <c r="C611" s="229">
        <f t="shared" si="1628"/>
        <v>4.8828124999999818E-3</v>
      </c>
      <c r="D611" s="226">
        <f t="shared" ca="1" si="1371"/>
        <v>17.999999999983231</v>
      </c>
      <c r="E611" s="225">
        <f ca="1">IV361</f>
        <v>-1.6770281311076667E-11</v>
      </c>
      <c r="F611" s="224">
        <v>250</v>
      </c>
      <c r="G611" s="222">
        <f t="shared" si="1372"/>
        <v>0</v>
      </c>
      <c r="H611" s="222">
        <f t="shared" si="1373"/>
        <v>0</v>
      </c>
      <c r="I611" s="222">
        <f t="shared" si="1374"/>
        <v>0</v>
      </c>
      <c r="J611" s="222">
        <f t="shared" si="1375"/>
        <v>0</v>
      </c>
      <c r="K611" s="222">
        <f t="shared" si="1376"/>
        <v>0</v>
      </c>
      <c r="L611" s="222">
        <f t="shared" si="1377"/>
        <v>0</v>
      </c>
      <c r="M611" s="222">
        <f t="shared" si="1378"/>
        <v>0</v>
      </c>
      <c r="N611" s="222">
        <f t="shared" si="1379"/>
        <v>0</v>
      </c>
      <c r="O611" s="222">
        <f t="shared" si="1380"/>
        <v>0</v>
      </c>
      <c r="P611" s="222">
        <f t="shared" si="1381"/>
        <v>0</v>
      </c>
      <c r="Q611" s="222">
        <f t="shared" si="1382"/>
        <v>0</v>
      </c>
      <c r="R611" s="222">
        <f t="shared" si="1383"/>
        <v>0</v>
      </c>
      <c r="S611" s="222">
        <f t="shared" si="1384"/>
        <v>0</v>
      </c>
      <c r="T611" s="222">
        <f t="shared" si="1385"/>
        <v>0</v>
      </c>
      <c r="U611" s="222">
        <f t="shared" si="1386"/>
        <v>0</v>
      </c>
      <c r="V611" s="222">
        <f t="shared" si="1387"/>
        <v>0</v>
      </c>
      <c r="W611" s="222">
        <f t="shared" si="1388"/>
        <v>0</v>
      </c>
      <c r="X611" s="222">
        <f t="shared" si="1389"/>
        <v>0</v>
      </c>
      <c r="Y611" s="222">
        <f t="shared" si="1390"/>
        <v>0</v>
      </c>
      <c r="Z611" s="222">
        <f t="shared" si="1391"/>
        <v>0</v>
      </c>
      <c r="AA611" s="222">
        <f t="shared" si="1392"/>
        <v>0</v>
      </c>
      <c r="AB611" s="222">
        <f t="shared" si="1393"/>
        <v>0</v>
      </c>
      <c r="AC611" s="222">
        <f t="shared" si="1394"/>
        <v>0</v>
      </c>
      <c r="AD611" s="222">
        <f t="shared" si="1395"/>
        <v>0</v>
      </c>
      <c r="AE611" s="222">
        <f t="shared" si="1396"/>
        <v>0</v>
      </c>
      <c r="AF611" s="222">
        <f t="shared" si="1397"/>
        <v>0</v>
      </c>
      <c r="AG611" s="222">
        <f t="shared" si="1398"/>
        <v>0</v>
      </c>
      <c r="AH611" s="222">
        <f t="shared" si="1399"/>
        <v>0</v>
      </c>
      <c r="AI611" s="222">
        <f t="shared" si="1400"/>
        <v>0</v>
      </c>
      <c r="AJ611" s="222">
        <f t="shared" si="1401"/>
        <v>0</v>
      </c>
      <c r="AK611" s="222">
        <f t="shared" si="1402"/>
        <v>0</v>
      </c>
      <c r="AL611" s="222">
        <f t="shared" si="1403"/>
        <v>0</v>
      </c>
      <c r="AM611" s="222">
        <f t="shared" si="1404"/>
        <v>0</v>
      </c>
      <c r="AN611" s="222">
        <f t="shared" si="1405"/>
        <v>0</v>
      </c>
      <c r="AO611" s="222">
        <f t="shared" si="1406"/>
        <v>0</v>
      </c>
      <c r="AP611" s="222">
        <f t="shared" si="1407"/>
        <v>0</v>
      </c>
      <c r="AQ611" s="222">
        <f t="shared" si="1408"/>
        <v>0</v>
      </c>
      <c r="AR611" s="222">
        <f t="shared" si="1409"/>
        <v>0</v>
      </c>
      <c r="AS611" s="222">
        <f t="shared" si="1410"/>
        <v>0</v>
      </c>
      <c r="AT611" s="222">
        <f t="shared" si="1411"/>
        <v>0</v>
      </c>
      <c r="AU611" s="222">
        <f t="shared" si="1412"/>
        <v>0</v>
      </c>
      <c r="AV611" s="222">
        <f t="shared" si="1413"/>
        <v>0</v>
      </c>
      <c r="AW611" s="222">
        <f t="shared" si="1414"/>
        <v>0</v>
      </c>
      <c r="AX611" s="222">
        <f t="shared" si="1415"/>
        <v>0</v>
      </c>
      <c r="AY611" s="222">
        <f t="shared" si="1416"/>
        <v>0</v>
      </c>
      <c r="AZ611" s="222">
        <f t="shared" si="1417"/>
        <v>0</v>
      </c>
      <c r="BA611" s="222">
        <f t="shared" si="1418"/>
        <v>0</v>
      </c>
      <c r="BB611" s="222">
        <f t="shared" si="1419"/>
        <v>0</v>
      </c>
      <c r="BC611" s="222">
        <f t="shared" si="1420"/>
        <v>0</v>
      </c>
      <c r="BD611" s="222">
        <f t="shared" si="1421"/>
        <v>0</v>
      </c>
      <c r="BE611" s="222">
        <f t="shared" si="1422"/>
        <v>0</v>
      </c>
      <c r="BF611" s="222">
        <f t="shared" si="1423"/>
        <v>0</v>
      </c>
      <c r="BG611" s="222">
        <f t="shared" si="1424"/>
        <v>0</v>
      </c>
      <c r="BH611" s="222">
        <f t="shared" si="1425"/>
        <v>0</v>
      </c>
      <c r="BI611" s="222">
        <f t="shared" si="1426"/>
        <v>0</v>
      </c>
      <c r="BJ611" s="222">
        <f t="shared" si="1427"/>
        <v>0</v>
      </c>
      <c r="BK611" s="222">
        <f t="shared" si="1428"/>
        <v>0</v>
      </c>
      <c r="BL611" s="222">
        <f t="shared" si="1429"/>
        <v>0</v>
      </c>
      <c r="BM611" s="222">
        <f t="shared" si="1430"/>
        <v>0</v>
      </c>
      <c r="BN611" s="222">
        <f t="shared" si="1431"/>
        <v>0</v>
      </c>
      <c r="BO611" s="222">
        <f t="shared" si="1432"/>
        <v>0</v>
      </c>
      <c r="BP611" s="222">
        <f t="shared" si="1433"/>
        <v>0</v>
      </c>
      <c r="BQ611" s="222">
        <f t="shared" si="1434"/>
        <v>0</v>
      </c>
      <c r="BR611" s="222">
        <f t="shared" si="1435"/>
        <v>0</v>
      </c>
      <c r="BS611" s="222">
        <f t="shared" si="1436"/>
        <v>0</v>
      </c>
      <c r="BT611" s="222">
        <f t="shared" si="1437"/>
        <v>0</v>
      </c>
      <c r="BU611" s="222">
        <f t="shared" si="1438"/>
        <v>0</v>
      </c>
      <c r="BV611" s="222">
        <f t="shared" si="1439"/>
        <v>0</v>
      </c>
      <c r="BW611" s="222">
        <f t="shared" si="1440"/>
        <v>0</v>
      </c>
      <c r="BX611" s="222">
        <f t="shared" si="1441"/>
        <v>0</v>
      </c>
      <c r="BY611" s="222">
        <f t="shared" si="1442"/>
        <v>0</v>
      </c>
      <c r="BZ611" s="222">
        <f t="shared" si="1443"/>
        <v>0</v>
      </c>
      <c r="CA611" s="222">
        <f t="shared" si="1444"/>
        <v>0</v>
      </c>
      <c r="CB611" s="222">
        <f t="shared" si="1445"/>
        <v>0</v>
      </c>
      <c r="CC611" s="222">
        <f t="shared" si="1446"/>
        <v>0</v>
      </c>
      <c r="CD611" s="222">
        <f t="shared" si="1447"/>
        <v>0</v>
      </c>
      <c r="CE611" s="222">
        <f t="shared" si="1448"/>
        <v>0</v>
      </c>
      <c r="CF611" s="222">
        <f t="shared" si="1449"/>
        <v>0</v>
      </c>
      <c r="CG611" s="222">
        <f t="shared" si="1450"/>
        <v>0</v>
      </c>
      <c r="CH611" s="222">
        <f t="shared" si="1451"/>
        <v>0</v>
      </c>
      <c r="CI611" s="222">
        <f t="shared" si="1452"/>
        <v>0</v>
      </c>
      <c r="CJ611" s="222">
        <f t="shared" si="1453"/>
        <v>0</v>
      </c>
      <c r="CK611" s="222">
        <f t="shared" si="1454"/>
        <v>0</v>
      </c>
      <c r="CL611" s="222">
        <f t="shared" si="1455"/>
        <v>0</v>
      </c>
      <c r="CM611" s="222">
        <f t="shared" si="1456"/>
        <v>0</v>
      </c>
      <c r="CN611" s="222">
        <f t="shared" si="1457"/>
        <v>0</v>
      </c>
      <c r="CO611" s="222">
        <f t="shared" si="1458"/>
        <v>0</v>
      </c>
      <c r="CP611" s="222">
        <f t="shared" si="1459"/>
        <v>0</v>
      </c>
      <c r="CQ611" s="222">
        <f t="shared" si="1460"/>
        <v>0</v>
      </c>
      <c r="CR611" s="222">
        <f t="shared" si="1461"/>
        <v>0</v>
      </c>
      <c r="CS611" s="222">
        <f t="shared" si="1462"/>
        <v>0</v>
      </c>
      <c r="CT611" s="222">
        <f t="shared" si="1463"/>
        <v>0</v>
      </c>
      <c r="CU611" s="222">
        <f t="shared" si="1464"/>
        <v>0</v>
      </c>
      <c r="CV611" s="222">
        <f t="shared" si="1465"/>
        <v>0</v>
      </c>
      <c r="CW611" s="222">
        <f t="shared" si="1466"/>
        <v>0</v>
      </c>
      <c r="CX611" s="222">
        <f t="shared" si="1467"/>
        <v>0</v>
      </c>
      <c r="CY611" s="222">
        <f t="shared" si="1468"/>
        <v>0</v>
      </c>
      <c r="CZ611" s="222">
        <f t="shared" si="1469"/>
        <v>0</v>
      </c>
      <c r="DA611" s="222">
        <f t="shared" si="1470"/>
        <v>0</v>
      </c>
      <c r="DB611" s="222">
        <f t="shared" si="1471"/>
        <v>0</v>
      </c>
      <c r="DC611" s="222">
        <f t="shared" si="1472"/>
        <v>0</v>
      </c>
      <c r="DD611" s="222">
        <f t="shared" si="1473"/>
        <v>0</v>
      </c>
      <c r="DE611" s="222">
        <f t="shared" si="1474"/>
        <v>0</v>
      </c>
      <c r="DF611" s="222">
        <f t="shared" si="1475"/>
        <v>0</v>
      </c>
      <c r="DG611" s="222">
        <f t="shared" si="1476"/>
        <v>0</v>
      </c>
      <c r="DH611" s="222">
        <f t="shared" si="1477"/>
        <v>0</v>
      </c>
      <c r="DI611" s="222">
        <f t="shared" si="1478"/>
        <v>0</v>
      </c>
      <c r="DJ611" s="222">
        <f t="shared" si="1479"/>
        <v>0</v>
      </c>
      <c r="DK611" s="222">
        <f t="shared" si="1480"/>
        <v>0</v>
      </c>
      <c r="DL611" s="222">
        <f t="shared" si="1481"/>
        <v>0</v>
      </c>
      <c r="DM611" s="222">
        <f t="shared" si="1482"/>
        <v>0</v>
      </c>
      <c r="DN611" s="222">
        <f t="shared" si="1483"/>
        <v>0</v>
      </c>
      <c r="DO611" s="222">
        <f t="shared" si="1484"/>
        <v>0</v>
      </c>
      <c r="DP611" s="222">
        <f t="shared" si="1485"/>
        <v>0</v>
      </c>
      <c r="DQ611" s="222">
        <f t="shared" si="1486"/>
        <v>0</v>
      </c>
      <c r="DR611" s="222">
        <f t="shared" si="1487"/>
        <v>0</v>
      </c>
      <c r="DS611" s="222">
        <f t="shared" si="1488"/>
        <v>0</v>
      </c>
      <c r="DT611" s="222">
        <f t="shared" si="1489"/>
        <v>0</v>
      </c>
      <c r="DU611" s="222">
        <f t="shared" si="1490"/>
        <v>0</v>
      </c>
      <c r="DV611" s="222">
        <f t="shared" si="1491"/>
        <v>0</v>
      </c>
      <c r="DW611" s="222">
        <f t="shared" si="1492"/>
        <v>0</v>
      </c>
      <c r="DX611" s="222">
        <f t="shared" si="1493"/>
        <v>0</v>
      </c>
      <c r="DY611" s="222">
        <f t="shared" si="1494"/>
        <v>0</v>
      </c>
      <c r="DZ611" s="222">
        <f t="shared" si="1495"/>
        <v>0</v>
      </c>
      <c r="EA611" s="222">
        <f t="shared" si="1496"/>
        <v>0</v>
      </c>
      <c r="EB611" s="222">
        <f t="shared" si="1497"/>
        <v>0</v>
      </c>
      <c r="EC611" s="222">
        <f t="shared" si="1498"/>
        <v>0</v>
      </c>
      <c r="ED611" s="222">
        <f t="shared" si="1499"/>
        <v>0</v>
      </c>
      <c r="EE611" s="222">
        <f t="shared" si="1500"/>
        <v>0</v>
      </c>
      <c r="EF611" s="222">
        <f t="shared" si="1501"/>
        <v>0</v>
      </c>
      <c r="EG611" s="222">
        <f t="shared" si="1502"/>
        <v>0</v>
      </c>
      <c r="EH611" s="222">
        <f t="shared" si="1503"/>
        <v>0</v>
      </c>
      <c r="EI611" s="222">
        <f t="shared" si="1504"/>
        <v>0</v>
      </c>
      <c r="EJ611" s="222">
        <f t="shared" si="1505"/>
        <v>0</v>
      </c>
      <c r="EK611" s="222">
        <f t="shared" si="1506"/>
        <v>0</v>
      </c>
      <c r="EL611" s="222">
        <f t="shared" si="1507"/>
        <v>0</v>
      </c>
      <c r="EM611" s="222">
        <f t="shared" si="1508"/>
        <v>0</v>
      </c>
      <c r="EN611" s="222">
        <f t="shared" si="1509"/>
        <v>0</v>
      </c>
      <c r="EO611" s="222">
        <f t="shared" si="1510"/>
        <v>0</v>
      </c>
      <c r="EP611" s="222">
        <f t="shared" si="1511"/>
        <v>0</v>
      </c>
      <c r="EQ611" s="222">
        <f t="shared" si="1512"/>
        <v>0</v>
      </c>
      <c r="ER611" s="222">
        <f t="shared" si="1513"/>
        <v>0</v>
      </c>
      <c r="ES611" s="222">
        <f t="shared" si="1514"/>
        <v>0</v>
      </c>
      <c r="ET611" s="222">
        <f t="shared" si="1515"/>
        <v>0</v>
      </c>
      <c r="EU611" s="222">
        <f t="shared" si="1516"/>
        <v>0</v>
      </c>
      <c r="EV611" s="222">
        <f t="shared" si="1517"/>
        <v>0</v>
      </c>
      <c r="EW611" s="222">
        <f t="shared" si="1518"/>
        <v>0</v>
      </c>
      <c r="EX611" s="222">
        <f t="shared" si="1519"/>
        <v>0</v>
      </c>
      <c r="EY611" s="222">
        <f t="shared" si="1520"/>
        <v>0</v>
      </c>
      <c r="EZ611" s="222">
        <f t="shared" si="1521"/>
        <v>0</v>
      </c>
      <c r="FA611" s="222">
        <f t="shared" si="1522"/>
        <v>0</v>
      </c>
      <c r="FB611" s="222">
        <f t="shared" si="1523"/>
        <v>0</v>
      </c>
      <c r="FC611" s="222">
        <f t="shared" si="1524"/>
        <v>0</v>
      </c>
      <c r="FD611" s="222">
        <f t="shared" si="1525"/>
        <v>0</v>
      </c>
      <c r="FE611" s="222">
        <f t="shared" si="1526"/>
        <v>0</v>
      </c>
      <c r="FF611" s="222">
        <f t="shared" si="1527"/>
        <v>0</v>
      </c>
      <c r="FG611" s="222">
        <f t="shared" si="1528"/>
        <v>0</v>
      </c>
      <c r="FH611" s="222">
        <f t="shared" si="1529"/>
        <v>0</v>
      </c>
      <c r="FI611" s="222">
        <f t="shared" si="1530"/>
        <v>0</v>
      </c>
      <c r="FJ611" s="222">
        <f t="shared" si="1531"/>
        <v>0</v>
      </c>
      <c r="FK611" s="222">
        <f t="shared" si="1532"/>
        <v>0</v>
      </c>
      <c r="FL611" s="222">
        <f t="shared" si="1533"/>
        <v>0</v>
      </c>
      <c r="FM611" s="222">
        <f t="shared" si="1534"/>
        <v>0</v>
      </c>
      <c r="FN611" s="222">
        <f t="shared" si="1535"/>
        <v>0</v>
      </c>
      <c r="FO611" s="222">
        <f t="shared" si="1536"/>
        <v>0</v>
      </c>
      <c r="FP611" s="222">
        <f t="shared" si="1537"/>
        <v>0</v>
      </c>
      <c r="FQ611" s="222">
        <f t="shared" si="1538"/>
        <v>0</v>
      </c>
      <c r="FR611" s="222">
        <f t="shared" si="1539"/>
        <v>0</v>
      </c>
      <c r="FS611" s="222">
        <f t="shared" si="1540"/>
        <v>0</v>
      </c>
      <c r="FT611" s="222">
        <f t="shared" si="1541"/>
        <v>0</v>
      </c>
      <c r="FU611" s="222">
        <f t="shared" si="1542"/>
        <v>0</v>
      </c>
      <c r="FV611" s="222">
        <f t="shared" si="1543"/>
        <v>0</v>
      </c>
      <c r="FW611" s="222">
        <f t="shared" si="1544"/>
        <v>0</v>
      </c>
      <c r="FX611" s="222">
        <f t="shared" si="1545"/>
        <v>0</v>
      </c>
      <c r="FY611" s="222">
        <f t="shared" si="1546"/>
        <v>0</v>
      </c>
      <c r="FZ611" s="222">
        <f t="shared" si="1547"/>
        <v>0</v>
      </c>
      <c r="GA611" s="222">
        <f t="shared" si="1548"/>
        <v>0</v>
      </c>
      <c r="GB611" s="222">
        <f t="shared" si="1549"/>
        <v>0</v>
      </c>
      <c r="GC611" s="222">
        <f t="shared" si="1550"/>
        <v>0</v>
      </c>
      <c r="GD611" s="222">
        <f t="shared" si="1551"/>
        <v>0</v>
      </c>
      <c r="GE611" s="222">
        <f t="shared" si="1552"/>
        <v>0</v>
      </c>
      <c r="GF611" s="222">
        <f t="shared" si="1553"/>
        <v>0</v>
      </c>
      <c r="GG611" s="222">
        <f t="shared" si="1554"/>
        <v>0</v>
      </c>
      <c r="GH611" s="222">
        <f t="shared" si="1555"/>
        <v>0</v>
      </c>
      <c r="GI611" s="222">
        <f t="shared" si="1556"/>
        <v>0</v>
      </c>
      <c r="GJ611" s="222">
        <f t="shared" si="1557"/>
        <v>0</v>
      </c>
      <c r="GK611" s="222">
        <f t="shared" si="1558"/>
        <v>0</v>
      </c>
      <c r="GL611" s="222">
        <f t="shared" si="1559"/>
        <v>0</v>
      </c>
      <c r="GM611" s="222">
        <f t="shared" si="1560"/>
        <v>0</v>
      </c>
      <c r="GN611" s="222">
        <f t="shared" si="1561"/>
        <v>0</v>
      </c>
      <c r="GO611" s="222">
        <f t="shared" si="1562"/>
        <v>0</v>
      </c>
      <c r="GP611" s="222">
        <f t="shared" si="1563"/>
        <v>0</v>
      </c>
      <c r="GQ611" s="222">
        <f t="shared" si="1564"/>
        <v>0</v>
      </c>
      <c r="GR611" s="222">
        <f t="shared" si="1565"/>
        <v>0</v>
      </c>
      <c r="GS611" s="222">
        <f t="shared" si="1566"/>
        <v>0</v>
      </c>
      <c r="GT611" s="222">
        <f t="shared" si="1567"/>
        <v>0</v>
      </c>
      <c r="GU611" s="222">
        <f t="shared" si="1568"/>
        <v>0</v>
      </c>
      <c r="GV611" s="222">
        <f t="shared" si="1569"/>
        <v>0</v>
      </c>
      <c r="GW611" s="222">
        <f t="shared" si="1570"/>
        <v>0</v>
      </c>
      <c r="GX611" s="222">
        <f t="shared" si="1571"/>
        <v>0</v>
      </c>
      <c r="GY611" s="222">
        <f t="shared" si="1572"/>
        <v>0</v>
      </c>
      <c r="GZ611" s="222">
        <f t="shared" si="1573"/>
        <v>0</v>
      </c>
      <c r="HA611" s="222">
        <f t="shared" si="1574"/>
        <v>0</v>
      </c>
      <c r="HB611" s="222">
        <f t="shared" si="1575"/>
        <v>0</v>
      </c>
      <c r="HC611" s="222">
        <f t="shared" si="1576"/>
        <v>0</v>
      </c>
      <c r="HD611" s="222">
        <f t="shared" si="1577"/>
        <v>0</v>
      </c>
      <c r="HE611" s="222">
        <f t="shared" si="1578"/>
        <v>0</v>
      </c>
      <c r="HF611" s="222">
        <f t="shared" si="1579"/>
        <v>0</v>
      </c>
      <c r="HG611" s="222">
        <f t="shared" si="1580"/>
        <v>0</v>
      </c>
      <c r="HH611" s="222">
        <f t="shared" si="1581"/>
        <v>0</v>
      </c>
      <c r="HI611" s="222">
        <f t="shared" si="1582"/>
        <v>0</v>
      </c>
      <c r="HJ611" s="222">
        <f t="shared" si="1583"/>
        <v>0</v>
      </c>
      <c r="HK611" s="222">
        <f t="shared" si="1584"/>
        <v>0</v>
      </c>
      <c r="HL611" s="222">
        <f t="shared" si="1585"/>
        <v>0</v>
      </c>
      <c r="HM611" s="222">
        <f t="shared" si="1586"/>
        <v>0</v>
      </c>
      <c r="HN611" s="222">
        <f t="shared" si="1587"/>
        <v>0</v>
      </c>
      <c r="HO611" s="222">
        <f t="shared" si="1588"/>
        <v>0</v>
      </c>
      <c r="HP611" s="222">
        <f t="shared" si="1589"/>
        <v>0</v>
      </c>
      <c r="HQ611" s="222">
        <f t="shared" si="1590"/>
        <v>0</v>
      </c>
      <c r="HR611" s="222">
        <f t="shared" si="1591"/>
        <v>0</v>
      </c>
      <c r="HS611" s="222">
        <f t="shared" si="1592"/>
        <v>0</v>
      </c>
      <c r="HT611" s="222">
        <f t="shared" si="1593"/>
        <v>0</v>
      </c>
      <c r="HU611" s="222">
        <f t="shared" si="1594"/>
        <v>0</v>
      </c>
      <c r="HV611" s="222">
        <f t="shared" si="1595"/>
        <v>0</v>
      </c>
      <c r="HW611" s="222">
        <f t="shared" si="1596"/>
        <v>0</v>
      </c>
      <c r="HX611" s="222">
        <f t="shared" si="1597"/>
        <v>0</v>
      </c>
      <c r="HY611" s="222">
        <f t="shared" si="1598"/>
        <v>0</v>
      </c>
      <c r="HZ611" s="222">
        <f t="shared" si="1599"/>
        <v>0</v>
      </c>
      <c r="IA611" s="222">
        <f t="shared" si="1600"/>
        <v>0</v>
      </c>
      <c r="IB611" s="222">
        <f t="shared" si="1601"/>
        <v>0</v>
      </c>
      <c r="IC611" s="222">
        <f t="shared" si="1602"/>
        <v>0</v>
      </c>
      <c r="ID611" s="222">
        <f t="shared" si="1603"/>
        <v>0</v>
      </c>
      <c r="IE611" s="222">
        <f t="shared" si="1604"/>
        <v>0</v>
      </c>
      <c r="IF611" s="222">
        <f t="shared" si="1605"/>
        <v>0</v>
      </c>
      <c r="IG611" s="222">
        <f t="shared" si="1606"/>
        <v>0</v>
      </c>
      <c r="IH611" s="222">
        <f t="shared" si="1607"/>
        <v>0</v>
      </c>
      <c r="II611" s="222">
        <f t="shared" si="1608"/>
        <v>0</v>
      </c>
      <c r="IJ611" s="222">
        <f t="shared" si="1609"/>
        <v>0</v>
      </c>
      <c r="IK611" s="222">
        <f t="shared" si="1610"/>
        <v>0</v>
      </c>
      <c r="IL611" s="222">
        <f t="shared" si="1611"/>
        <v>0</v>
      </c>
      <c r="IM611" s="222">
        <f t="shared" si="1612"/>
        <v>0</v>
      </c>
      <c r="IN611" s="222">
        <f t="shared" si="1613"/>
        <v>0</v>
      </c>
      <c r="IO611" s="222">
        <f t="shared" si="1614"/>
        <v>0</v>
      </c>
      <c r="IP611" s="222">
        <f t="shared" si="1615"/>
        <v>0</v>
      </c>
      <c r="IQ611" s="222">
        <f t="shared" si="1616"/>
        <v>0</v>
      </c>
      <c r="IR611" s="222">
        <f t="shared" si="1617"/>
        <v>0</v>
      </c>
      <c r="IS611" s="222">
        <f t="shared" si="1618"/>
        <v>0</v>
      </c>
      <c r="IT611" s="222">
        <f t="shared" si="1619"/>
        <v>0</v>
      </c>
      <c r="IU611" s="222">
        <f t="shared" si="1620"/>
        <v>0</v>
      </c>
      <c r="IV611" s="222">
        <f t="shared" si="1621"/>
        <v>0</v>
      </c>
      <c r="IW611" s="222">
        <f t="shared" si="1622"/>
        <v>0</v>
      </c>
      <c r="IX611" s="222">
        <f t="shared" si="1623"/>
        <v>0</v>
      </c>
      <c r="IY611" s="222">
        <f t="shared" si="1624"/>
        <v>0</v>
      </c>
      <c r="IZ611" s="222">
        <f t="shared" si="1625"/>
        <v>0</v>
      </c>
      <c r="JA611" s="222">
        <f t="shared" si="1626"/>
        <v>0</v>
      </c>
      <c r="JB611" s="222">
        <f t="shared" si="1627"/>
        <v>0</v>
      </c>
    </row>
    <row r="612" spans="1:262">
      <c r="B612" s="230">
        <v>251</v>
      </c>
      <c r="C612" s="229">
        <f t="shared" si="1628"/>
        <v>4.9023437499999814E-3</v>
      </c>
      <c r="D612" s="226">
        <f t="shared" ca="1" si="1371"/>
        <v>17.999999999998796</v>
      </c>
      <c r="E612" s="225">
        <f ca="1">IW361</f>
        <v>-1.2027568680812827E-12</v>
      </c>
      <c r="F612" s="224">
        <v>251</v>
      </c>
      <c r="G612" s="222">
        <f t="shared" si="1372"/>
        <v>0</v>
      </c>
      <c r="H612" s="222">
        <f t="shared" si="1373"/>
        <v>0</v>
      </c>
      <c r="I612" s="222">
        <f t="shared" si="1374"/>
        <v>0</v>
      </c>
      <c r="J612" s="222">
        <f t="shared" si="1375"/>
        <v>0</v>
      </c>
      <c r="K612" s="222">
        <f t="shared" si="1376"/>
        <v>0</v>
      </c>
      <c r="L612" s="222">
        <f t="shared" si="1377"/>
        <v>0</v>
      </c>
      <c r="M612" s="222">
        <f t="shared" si="1378"/>
        <v>0</v>
      </c>
      <c r="N612" s="222">
        <f t="shared" si="1379"/>
        <v>0</v>
      </c>
      <c r="O612" s="222">
        <f t="shared" si="1380"/>
        <v>0</v>
      </c>
      <c r="P612" s="222">
        <f t="shared" si="1381"/>
        <v>0</v>
      </c>
      <c r="Q612" s="222">
        <f t="shared" si="1382"/>
        <v>0</v>
      </c>
      <c r="R612" s="222">
        <f t="shared" si="1383"/>
        <v>0</v>
      </c>
      <c r="S612" s="222">
        <f t="shared" si="1384"/>
        <v>0</v>
      </c>
      <c r="T612" s="222">
        <f t="shared" si="1385"/>
        <v>0</v>
      </c>
      <c r="U612" s="222">
        <f t="shared" si="1386"/>
        <v>0</v>
      </c>
      <c r="V612" s="222">
        <f t="shared" si="1387"/>
        <v>0</v>
      </c>
      <c r="W612" s="222">
        <f t="shared" si="1388"/>
        <v>0</v>
      </c>
      <c r="X612" s="222">
        <f t="shared" si="1389"/>
        <v>0</v>
      </c>
      <c r="Y612" s="222">
        <f t="shared" si="1390"/>
        <v>0</v>
      </c>
      <c r="Z612" s="222">
        <f t="shared" si="1391"/>
        <v>0</v>
      </c>
      <c r="AA612" s="222">
        <f t="shared" si="1392"/>
        <v>0</v>
      </c>
      <c r="AB612" s="222">
        <f t="shared" si="1393"/>
        <v>0</v>
      </c>
      <c r="AC612" s="222">
        <f t="shared" si="1394"/>
        <v>0</v>
      </c>
      <c r="AD612" s="222">
        <f t="shared" si="1395"/>
        <v>0</v>
      </c>
      <c r="AE612" s="222">
        <f t="shared" si="1396"/>
        <v>0</v>
      </c>
      <c r="AF612" s="222">
        <f t="shared" si="1397"/>
        <v>0</v>
      </c>
      <c r="AG612" s="222">
        <f t="shared" si="1398"/>
        <v>0</v>
      </c>
      <c r="AH612" s="222">
        <f t="shared" si="1399"/>
        <v>0</v>
      </c>
      <c r="AI612" s="222">
        <f t="shared" si="1400"/>
        <v>0</v>
      </c>
      <c r="AJ612" s="222">
        <f t="shared" si="1401"/>
        <v>0</v>
      </c>
      <c r="AK612" s="222">
        <f t="shared" si="1402"/>
        <v>0</v>
      </c>
      <c r="AL612" s="222">
        <f t="shared" si="1403"/>
        <v>0</v>
      </c>
      <c r="AM612" s="222">
        <f t="shared" si="1404"/>
        <v>0</v>
      </c>
      <c r="AN612" s="222">
        <f t="shared" si="1405"/>
        <v>0</v>
      </c>
      <c r="AO612" s="222">
        <f t="shared" si="1406"/>
        <v>0</v>
      </c>
      <c r="AP612" s="222">
        <f t="shared" si="1407"/>
        <v>0</v>
      </c>
      <c r="AQ612" s="222">
        <f t="shared" si="1408"/>
        <v>0</v>
      </c>
      <c r="AR612" s="222">
        <f t="shared" si="1409"/>
        <v>0</v>
      </c>
      <c r="AS612" s="222">
        <f t="shared" si="1410"/>
        <v>0</v>
      </c>
      <c r="AT612" s="222">
        <f t="shared" si="1411"/>
        <v>0</v>
      </c>
      <c r="AU612" s="222">
        <f t="shared" si="1412"/>
        <v>0</v>
      </c>
      <c r="AV612" s="222">
        <f t="shared" si="1413"/>
        <v>0</v>
      </c>
      <c r="AW612" s="222">
        <f t="shared" si="1414"/>
        <v>0</v>
      </c>
      <c r="AX612" s="222">
        <f t="shared" si="1415"/>
        <v>0</v>
      </c>
      <c r="AY612" s="222">
        <f t="shared" si="1416"/>
        <v>0</v>
      </c>
      <c r="AZ612" s="222">
        <f t="shared" si="1417"/>
        <v>0</v>
      </c>
      <c r="BA612" s="222">
        <f t="shared" si="1418"/>
        <v>0</v>
      </c>
      <c r="BB612" s="222">
        <f t="shared" si="1419"/>
        <v>0</v>
      </c>
      <c r="BC612" s="222">
        <f t="shared" si="1420"/>
        <v>0</v>
      </c>
      <c r="BD612" s="222">
        <f t="shared" si="1421"/>
        <v>0</v>
      </c>
      <c r="BE612" s="222">
        <f t="shared" si="1422"/>
        <v>0</v>
      </c>
      <c r="BF612" s="222">
        <f t="shared" si="1423"/>
        <v>0</v>
      </c>
      <c r="BG612" s="222">
        <f t="shared" si="1424"/>
        <v>0</v>
      </c>
      <c r="BH612" s="222">
        <f t="shared" si="1425"/>
        <v>0</v>
      </c>
      <c r="BI612" s="222">
        <f t="shared" si="1426"/>
        <v>0</v>
      </c>
      <c r="BJ612" s="222">
        <f t="shared" si="1427"/>
        <v>0</v>
      </c>
      <c r="BK612" s="222">
        <f t="shared" si="1428"/>
        <v>0</v>
      </c>
      <c r="BL612" s="222">
        <f t="shared" si="1429"/>
        <v>0</v>
      </c>
      <c r="BM612" s="222">
        <f t="shared" si="1430"/>
        <v>0</v>
      </c>
      <c r="BN612" s="222">
        <f t="shared" si="1431"/>
        <v>0</v>
      </c>
      <c r="BO612" s="222">
        <f t="shared" si="1432"/>
        <v>0</v>
      </c>
      <c r="BP612" s="222">
        <f t="shared" si="1433"/>
        <v>0</v>
      </c>
      <c r="BQ612" s="222">
        <f t="shared" si="1434"/>
        <v>0</v>
      </c>
      <c r="BR612" s="222">
        <f t="shared" si="1435"/>
        <v>0</v>
      </c>
      <c r="BS612" s="222">
        <f t="shared" si="1436"/>
        <v>0</v>
      </c>
      <c r="BT612" s="222">
        <f t="shared" si="1437"/>
        <v>0</v>
      </c>
      <c r="BU612" s="222">
        <f t="shared" si="1438"/>
        <v>0</v>
      </c>
      <c r="BV612" s="222">
        <f t="shared" si="1439"/>
        <v>0</v>
      </c>
      <c r="BW612" s="222">
        <f t="shared" si="1440"/>
        <v>0</v>
      </c>
      <c r="BX612" s="222">
        <f t="shared" si="1441"/>
        <v>0</v>
      </c>
      <c r="BY612" s="222">
        <f t="shared" si="1442"/>
        <v>0</v>
      </c>
      <c r="BZ612" s="222">
        <f t="shared" si="1443"/>
        <v>0</v>
      </c>
      <c r="CA612" s="222">
        <f t="shared" si="1444"/>
        <v>0</v>
      </c>
      <c r="CB612" s="222">
        <f t="shared" si="1445"/>
        <v>0</v>
      </c>
      <c r="CC612" s="222">
        <f t="shared" si="1446"/>
        <v>0</v>
      </c>
      <c r="CD612" s="222">
        <f t="shared" si="1447"/>
        <v>0</v>
      </c>
      <c r="CE612" s="222">
        <f t="shared" si="1448"/>
        <v>0</v>
      </c>
      <c r="CF612" s="222">
        <f t="shared" si="1449"/>
        <v>0</v>
      </c>
      <c r="CG612" s="222">
        <f t="shared" si="1450"/>
        <v>0</v>
      </c>
      <c r="CH612" s="222">
        <f t="shared" si="1451"/>
        <v>0</v>
      </c>
      <c r="CI612" s="222">
        <f t="shared" si="1452"/>
        <v>0</v>
      </c>
      <c r="CJ612" s="222">
        <f t="shared" si="1453"/>
        <v>0</v>
      </c>
      <c r="CK612" s="222">
        <f t="shared" si="1454"/>
        <v>0</v>
      </c>
      <c r="CL612" s="222">
        <f t="shared" si="1455"/>
        <v>0</v>
      </c>
      <c r="CM612" s="222">
        <f t="shared" si="1456"/>
        <v>0</v>
      </c>
      <c r="CN612" s="222">
        <f t="shared" si="1457"/>
        <v>0</v>
      </c>
      <c r="CO612" s="222">
        <f t="shared" si="1458"/>
        <v>0</v>
      </c>
      <c r="CP612" s="222">
        <f t="shared" si="1459"/>
        <v>0</v>
      </c>
      <c r="CQ612" s="222">
        <f t="shared" si="1460"/>
        <v>0</v>
      </c>
      <c r="CR612" s="222">
        <f t="shared" si="1461"/>
        <v>0</v>
      </c>
      <c r="CS612" s="222">
        <f t="shared" si="1462"/>
        <v>0</v>
      </c>
      <c r="CT612" s="222">
        <f t="shared" si="1463"/>
        <v>0</v>
      </c>
      <c r="CU612" s="222">
        <f t="shared" si="1464"/>
        <v>0</v>
      </c>
      <c r="CV612" s="222">
        <f t="shared" si="1465"/>
        <v>0</v>
      </c>
      <c r="CW612" s="222">
        <f t="shared" si="1466"/>
        <v>0</v>
      </c>
      <c r="CX612" s="222">
        <f t="shared" si="1467"/>
        <v>0</v>
      </c>
      <c r="CY612" s="222">
        <f t="shared" si="1468"/>
        <v>0</v>
      </c>
      <c r="CZ612" s="222">
        <f t="shared" si="1469"/>
        <v>0</v>
      </c>
      <c r="DA612" s="222">
        <f t="shared" si="1470"/>
        <v>0</v>
      </c>
      <c r="DB612" s="222">
        <f t="shared" si="1471"/>
        <v>0</v>
      </c>
      <c r="DC612" s="222">
        <f t="shared" si="1472"/>
        <v>0</v>
      </c>
      <c r="DD612" s="222">
        <f t="shared" si="1473"/>
        <v>0</v>
      </c>
      <c r="DE612" s="222">
        <f t="shared" si="1474"/>
        <v>0</v>
      </c>
      <c r="DF612" s="222">
        <f t="shared" si="1475"/>
        <v>0</v>
      </c>
      <c r="DG612" s="222">
        <f t="shared" si="1476"/>
        <v>0</v>
      </c>
      <c r="DH612" s="222">
        <f t="shared" si="1477"/>
        <v>0</v>
      </c>
      <c r="DI612" s="222">
        <f t="shared" si="1478"/>
        <v>0</v>
      </c>
      <c r="DJ612" s="222">
        <f t="shared" si="1479"/>
        <v>0</v>
      </c>
      <c r="DK612" s="222">
        <f t="shared" si="1480"/>
        <v>0</v>
      </c>
      <c r="DL612" s="222">
        <f t="shared" si="1481"/>
        <v>0</v>
      </c>
      <c r="DM612" s="222">
        <f t="shared" si="1482"/>
        <v>0</v>
      </c>
      <c r="DN612" s="222">
        <f t="shared" si="1483"/>
        <v>0</v>
      </c>
      <c r="DO612" s="222">
        <f t="shared" si="1484"/>
        <v>0</v>
      </c>
      <c r="DP612" s="222">
        <f t="shared" si="1485"/>
        <v>0</v>
      </c>
      <c r="DQ612" s="222">
        <f t="shared" si="1486"/>
        <v>0</v>
      </c>
      <c r="DR612" s="222">
        <f t="shared" si="1487"/>
        <v>0</v>
      </c>
      <c r="DS612" s="222">
        <f t="shared" si="1488"/>
        <v>0</v>
      </c>
      <c r="DT612" s="222">
        <f t="shared" si="1489"/>
        <v>0</v>
      </c>
      <c r="DU612" s="222">
        <f t="shared" si="1490"/>
        <v>0</v>
      </c>
      <c r="DV612" s="222">
        <f t="shared" si="1491"/>
        <v>0</v>
      </c>
      <c r="DW612" s="222">
        <f t="shared" si="1492"/>
        <v>0</v>
      </c>
      <c r="DX612" s="222">
        <f t="shared" si="1493"/>
        <v>0</v>
      </c>
      <c r="DY612" s="222">
        <f t="shared" si="1494"/>
        <v>0</v>
      </c>
      <c r="DZ612" s="222">
        <f t="shared" si="1495"/>
        <v>0</v>
      </c>
      <c r="EA612" s="222">
        <f t="shared" si="1496"/>
        <v>0</v>
      </c>
      <c r="EB612" s="222">
        <f t="shared" si="1497"/>
        <v>0</v>
      </c>
      <c r="EC612" s="222">
        <f t="shared" si="1498"/>
        <v>0</v>
      </c>
      <c r="ED612" s="222">
        <f t="shared" si="1499"/>
        <v>0</v>
      </c>
      <c r="EE612" s="222">
        <f t="shared" si="1500"/>
        <v>0</v>
      </c>
      <c r="EF612" s="222">
        <f t="shared" si="1501"/>
        <v>0</v>
      </c>
      <c r="EG612" s="222">
        <f t="shared" si="1502"/>
        <v>0</v>
      </c>
      <c r="EH612" s="222">
        <f t="shared" si="1503"/>
        <v>0</v>
      </c>
      <c r="EI612" s="222">
        <f t="shared" si="1504"/>
        <v>0</v>
      </c>
      <c r="EJ612" s="222">
        <f t="shared" si="1505"/>
        <v>0</v>
      </c>
      <c r="EK612" s="222">
        <f t="shared" si="1506"/>
        <v>0</v>
      </c>
      <c r="EL612" s="222">
        <f t="shared" si="1507"/>
        <v>0</v>
      </c>
      <c r="EM612" s="222">
        <f t="shared" si="1508"/>
        <v>0</v>
      </c>
      <c r="EN612" s="222">
        <f t="shared" si="1509"/>
        <v>0</v>
      </c>
      <c r="EO612" s="222">
        <f t="shared" si="1510"/>
        <v>0</v>
      </c>
      <c r="EP612" s="222">
        <f t="shared" si="1511"/>
        <v>0</v>
      </c>
      <c r="EQ612" s="222">
        <f t="shared" si="1512"/>
        <v>0</v>
      </c>
      <c r="ER612" s="222">
        <f t="shared" si="1513"/>
        <v>0</v>
      </c>
      <c r="ES612" s="222">
        <f t="shared" si="1514"/>
        <v>0</v>
      </c>
      <c r="ET612" s="222">
        <f t="shared" si="1515"/>
        <v>0</v>
      </c>
      <c r="EU612" s="222">
        <f t="shared" si="1516"/>
        <v>0</v>
      </c>
      <c r="EV612" s="222">
        <f t="shared" si="1517"/>
        <v>0</v>
      </c>
      <c r="EW612" s="222">
        <f t="shared" si="1518"/>
        <v>0</v>
      </c>
      <c r="EX612" s="222">
        <f t="shared" si="1519"/>
        <v>0</v>
      </c>
      <c r="EY612" s="222">
        <f t="shared" si="1520"/>
        <v>0</v>
      </c>
      <c r="EZ612" s="222">
        <f t="shared" si="1521"/>
        <v>0</v>
      </c>
      <c r="FA612" s="222">
        <f t="shared" si="1522"/>
        <v>0</v>
      </c>
      <c r="FB612" s="222">
        <f t="shared" si="1523"/>
        <v>0</v>
      </c>
      <c r="FC612" s="222">
        <f t="shared" si="1524"/>
        <v>0</v>
      </c>
      <c r="FD612" s="222">
        <f t="shared" si="1525"/>
        <v>0</v>
      </c>
      <c r="FE612" s="222">
        <f t="shared" si="1526"/>
        <v>0</v>
      </c>
      <c r="FF612" s="222">
        <f t="shared" si="1527"/>
        <v>0</v>
      </c>
      <c r="FG612" s="222">
        <f t="shared" si="1528"/>
        <v>0</v>
      </c>
      <c r="FH612" s="222">
        <f t="shared" si="1529"/>
        <v>0</v>
      </c>
      <c r="FI612" s="222">
        <f t="shared" si="1530"/>
        <v>0</v>
      </c>
      <c r="FJ612" s="222">
        <f t="shared" si="1531"/>
        <v>0</v>
      </c>
      <c r="FK612" s="222">
        <f t="shared" si="1532"/>
        <v>0</v>
      </c>
      <c r="FL612" s="222">
        <f t="shared" si="1533"/>
        <v>0</v>
      </c>
      <c r="FM612" s="222">
        <f t="shared" si="1534"/>
        <v>0</v>
      </c>
      <c r="FN612" s="222">
        <f t="shared" si="1535"/>
        <v>0</v>
      </c>
      <c r="FO612" s="222">
        <f t="shared" si="1536"/>
        <v>0</v>
      </c>
      <c r="FP612" s="222">
        <f t="shared" si="1537"/>
        <v>0</v>
      </c>
      <c r="FQ612" s="222">
        <f t="shared" si="1538"/>
        <v>0</v>
      </c>
      <c r="FR612" s="222">
        <f t="shared" si="1539"/>
        <v>0</v>
      </c>
      <c r="FS612" s="222">
        <f t="shared" si="1540"/>
        <v>0</v>
      </c>
      <c r="FT612" s="222">
        <f t="shared" si="1541"/>
        <v>0</v>
      </c>
      <c r="FU612" s="222">
        <f t="shared" si="1542"/>
        <v>0</v>
      </c>
      <c r="FV612" s="222">
        <f t="shared" si="1543"/>
        <v>0</v>
      </c>
      <c r="FW612" s="222">
        <f t="shared" si="1544"/>
        <v>0</v>
      </c>
      <c r="FX612" s="222">
        <f t="shared" si="1545"/>
        <v>0</v>
      </c>
      <c r="FY612" s="222">
        <f t="shared" si="1546"/>
        <v>0</v>
      </c>
      <c r="FZ612" s="222">
        <f t="shared" si="1547"/>
        <v>0</v>
      </c>
      <c r="GA612" s="222">
        <f t="shared" si="1548"/>
        <v>0</v>
      </c>
      <c r="GB612" s="222">
        <f t="shared" si="1549"/>
        <v>0</v>
      </c>
      <c r="GC612" s="222">
        <f t="shared" si="1550"/>
        <v>0</v>
      </c>
      <c r="GD612" s="222">
        <f t="shared" si="1551"/>
        <v>0</v>
      </c>
      <c r="GE612" s="222">
        <f t="shared" si="1552"/>
        <v>0</v>
      </c>
      <c r="GF612" s="222">
        <f t="shared" si="1553"/>
        <v>0</v>
      </c>
      <c r="GG612" s="222">
        <f t="shared" si="1554"/>
        <v>0</v>
      </c>
      <c r="GH612" s="222">
        <f t="shared" si="1555"/>
        <v>0</v>
      </c>
      <c r="GI612" s="222">
        <f t="shared" si="1556"/>
        <v>0</v>
      </c>
      <c r="GJ612" s="222">
        <f t="shared" si="1557"/>
        <v>0</v>
      </c>
      <c r="GK612" s="222">
        <f t="shared" si="1558"/>
        <v>0</v>
      </c>
      <c r="GL612" s="222">
        <f t="shared" si="1559"/>
        <v>0</v>
      </c>
      <c r="GM612" s="222">
        <f t="shared" si="1560"/>
        <v>0</v>
      </c>
      <c r="GN612" s="222">
        <f t="shared" si="1561"/>
        <v>0</v>
      </c>
      <c r="GO612" s="222">
        <f t="shared" si="1562"/>
        <v>0</v>
      </c>
      <c r="GP612" s="222">
        <f t="shared" si="1563"/>
        <v>0</v>
      </c>
      <c r="GQ612" s="222">
        <f t="shared" si="1564"/>
        <v>0</v>
      </c>
      <c r="GR612" s="222">
        <f t="shared" si="1565"/>
        <v>0</v>
      </c>
      <c r="GS612" s="222">
        <f t="shared" si="1566"/>
        <v>0</v>
      </c>
      <c r="GT612" s="222">
        <f t="shared" si="1567"/>
        <v>0</v>
      </c>
      <c r="GU612" s="222">
        <f t="shared" si="1568"/>
        <v>0</v>
      </c>
      <c r="GV612" s="222">
        <f t="shared" si="1569"/>
        <v>0</v>
      </c>
      <c r="GW612" s="222">
        <f t="shared" si="1570"/>
        <v>0</v>
      </c>
      <c r="GX612" s="222">
        <f t="shared" si="1571"/>
        <v>0</v>
      </c>
      <c r="GY612" s="222">
        <f t="shared" si="1572"/>
        <v>0</v>
      </c>
      <c r="GZ612" s="222">
        <f t="shared" si="1573"/>
        <v>0</v>
      </c>
      <c r="HA612" s="222">
        <f t="shared" si="1574"/>
        <v>0</v>
      </c>
      <c r="HB612" s="222">
        <f t="shared" si="1575"/>
        <v>0</v>
      </c>
      <c r="HC612" s="222">
        <f t="shared" si="1576"/>
        <v>0</v>
      </c>
      <c r="HD612" s="222">
        <f t="shared" si="1577"/>
        <v>0</v>
      </c>
      <c r="HE612" s="222">
        <f t="shared" si="1578"/>
        <v>0</v>
      </c>
      <c r="HF612" s="222">
        <f t="shared" si="1579"/>
        <v>0</v>
      </c>
      <c r="HG612" s="222">
        <f t="shared" si="1580"/>
        <v>0</v>
      </c>
      <c r="HH612" s="222">
        <f t="shared" si="1581"/>
        <v>0</v>
      </c>
      <c r="HI612" s="222">
        <f t="shared" si="1582"/>
        <v>0</v>
      </c>
      <c r="HJ612" s="222">
        <f t="shared" si="1583"/>
        <v>0</v>
      </c>
      <c r="HK612" s="222">
        <f t="shared" si="1584"/>
        <v>0</v>
      </c>
      <c r="HL612" s="222">
        <f t="shared" si="1585"/>
        <v>0</v>
      </c>
      <c r="HM612" s="222">
        <f t="shared" si="1586"/>
        <v>0</v>
      </c>
      <c r="HN612" s="222">
        <f t="shared" si="1587"/>
        <v>0</v>
      </c>
      <c r="HO612" s="222">
        <f t="shared" si="1588"/>
        <v>0</v>
      </c>
      <c r="HP612" s="222">
        <f t="shared" si="1589"/>
        <v>0</v>
      </c>
      <c r="HQ612" s="222">
        <f t="shared" si="1590"/>
        <v>0</v>
      </c>
      <c r="HR612" s="222">
        <f t="shared" si="1591"/>
        <v>0</v>
      </c>
      <c r="HS612" s="222">
        <f t="shared" si="1592"/>
        <v>0</v>
      </c>
      <c r="HT612" s="222">
        <f t="shared" si="1593"/>
        <v>0</v>
      </c>
      <c r="HU612" s="222">
        <f t="shared" si="1594"/>
        <v>0</v>
      </c>
      <c r="HV612" s="222">
        <f t="shared" si="1595"/>
        <v>0</v>
      </c>
      <c r="HW612" s="222">
        <f t="shared" si="1596"/>
        <v>0</v>
      </c>
      <c r="HX612" s="222">
        <f t="shared" si="1597"/>
        <v>0</v>
      </c>
      <c r="HY612" s="222">
        <f t="shared" si="1598"/>
        <v>0</v>
      </c>
      <c r="HZ612" s="222">
        <f t="shared" si="1599"/>
        <v>0</v>
      </c>
      <c r="IA612" s="222">
        <f t="shared" si="1600"/>
        <v>0</v>
      </c>
      <c r="IB612" s="222">
        <f t="shared" si="1601"/>
        <v>0</v>
      </c>
      <c r="IC612" s="222">
        <f t="shared" si="1602"/>
        <v>0</v>
      </c>
      <c r="ID612" s="222">
        <f t="shared" si="1603"/>
        <v>0</v>
      </c>
      <c r="IE612" s="222">
        <f t="shared" si="1604"/>
        <v>0</v>
      </c>
      <c r="IF612" s="222">
        <f t="shared" si="1605"/>
        <v>0</v>
      </c>
      <c r="IG612" s="222">
        <f t="shared" si="1606"/>
        <v>0</v>
      </c>
      <c r="IH612" s="222">
        <f t="shared" si="1607"/>
        <v>0</v>
      </c>
      <c r="II612" s="222">
        <f t="shared" si="1608"/>
        <v>0</v>
      </c>
      <c r="IJ612" s="222">
        <f t="shared" si="1609"/>
        <v>0</v>
      </c>
      <c r="IK612" s="222">
        <f t="shared" si="1610"/>
        <v>0</v>
      </c>
      <c r="IL612" s="222">
        <f t="shared" si="1611"/>
        <v>0</v>
      </c>
      <c r="IM612" s="222">
        <f t="shared" si="1612"/>
        <v>0</v>
      </c>
      <c r="IN612" s="222">
        <f t="shared" si="1613"/>
        <v>0</v>
      </c>
      <c r="IO612" s="222">
        <f t="shared" si="1614"/>
        <v>0</v>
      </c>
      <c r="IP612" s="222">
        <f t="shared" si="1615"/>
        <v>0</v>
      </c>
      <c r="IQ612" s="222">
        <f t="shared" si="1616"/>
        <v>0</v>
      </c>
      <c r="IR612" s="222">
        <f t="shared" si="1617"/>
        <v>0</v>
      </c>
      <c r="IS612" s="222">
        <f t="shared" si="1618"/>
        <v>0</v>
      </c>
      <c r="IT612" s="222">
        <f t="shared" si="1619"/>
        <v>0</v>
      </c>
      <c r="IU612" s="222">
        <f t="shared" si="1620"/>
        <v>0</v>
      </c>
      <c r="IV612" s="222">
        <f t="shared" si="1621"/>
        <v>0</v>
      </c>
      <c r="IW612" s="222">
        <f t="shared" si="1622"/>
        <v>0</v>
      </c>
      <c r="IX612" s="222">
        <f t="shared" si="1623"/>
        <v>0</v>
      </c>
      <c r="IY612" s="222">
        <f t="shared" si="1624"/>
        <v>0</v>
      </c>
      <c r="IZ612" s="222">
        <f t="shared" si="1625"/>
        <v>0</v>
      </c>
      <c r="JA612" s="222">
        <f t="shared" si="1626"/>
        <v>0</v>
      </c>
      <c r="JB612" s="222">
        <f t="shared" si="1627"/>
        <v>0</v>
      </c>
    </row>
    <row r="613" spans="1:262">
      <c r="B613" s="230">
        <v>252</v>
      </c>
      <c r="C613" s="229">
        <f t="shared" si="1628"/>
        <v>4.921874999999981E-3</v>
      </c>
      <c r="D613" s="226">
        <f t="shared" ca="1" si="1371"/>
        <v>17.999999999983427</v>
      </c>
      <c r="E613" s="225">
        <f ca="1">IX361</f>
        <v>-1.6571917814207192E-11</v>
      </c>
      <c r="F613" s="224">
        <v>252</v>
      </c>
      <c r="G613" s="222">
        <f t="shared" si="1372"/>
        <v>0</v>
      </c>
      <c r="H613" s="222">
        <f t="shared" si="1373"/>
        <v>0</v>
      </c>
      <c r="I613" s="222">
        <f t="shared" si="1374"/>
        <v>0</v>
      </c>
      <c r="J613" s="222">
        <f t="shared" si="1375"/>
        <v>0</v>
      </c>
      <c r="K613" s="222">
        <f t="shared" si="1376"/>
        <v>0</v>
      </c>
      <c r="L613" s="222">
        <f t="shared" si="1377"/>
        <v>0</v>
      </c>
      <c r="M613" s="222">
        <f t="shared" si="1378"/>
        <v>0</v>
      </c>
      <c r="N613" s="222">
        <f t="shared" si="1379"/>
        <v>0</v>
      </c>
      <c r="O613" s="222">
        <f t="shared" si="1380"/>
        <v>0</v>
      </c>
      <c r="P613" s="222">
        <f t="shared" si="1381"/>
        <v>0</v>
      </c>
      <c r="Q613" s="222">
        <f t="shared" si="1382"/>
        <v>0</v>
      </c>
      <c r="R613" s="222">
        <f t="shared" si="1383"/>
        <v>0</v>
      </c>
      <c r="S613" s="222">
        <f t="shared" si="1384"/>
        <v>0</v>
      </c>
      <c r="T613" s="222">
        <f t="shared" si="1385"/>
        <v>0</v>
      </c>
      <c r="U613" s="222">
        <f t="shared" si="1386"/>
        <v>0</v>
      </c>
      <c r="V613" s="222">
        <f t="shared" si="1387"/>
        <v>0</v>
      </c>
      <c r="W613" s="222">
        <f t="shared" si="1388"/>
        <v>0</v>
      </c>
      <c r="X613" s="222">
        <f t="shared" si="1389"/>
        <v>0</v>
      </c>
      <c r="Y613" s="222">
        <f t="shared" si="1390"/>
        <v>0</v>
      </c>
      <c r="Z613" s="222">
        <f t="shared" si="1391"/>
        <v>0</v>
      </c>
      <c r="AA613" s="222">
        <f t="shared" si="1392"/>
        <v>0</v>
      </c>
      <c r="AB613" s="222">
        <f t="shared" si="1393"/>
        <v>0</v>
      </c>
      <c r="AC613" s="222">
        <f t="shared" si="1394"/>
        <v>0</v>
      </c>
      <c r="AD613" s="222">
        <f t="shared" si="1395"/>
        <v>0</v>
      </c>
      <c r="AE613" s="222">
        <f t="shared" si="1396"/>
        <v>0</v>
      </c>
      <c r="AF613" s="222">
        <f t="shared" si="1397"/>
        <v>0</v>
      </c>
      <c r="AG613" s="222">
        <f t="shared" si="1398"/>
        <v>0</v>
      </c>
      <c r="AH613" s="222">
        <f t="shared" si="1399"/>
        <v>0</v>
      </c>
      <c r="AI613" s="222">
        <f t="shared" si="1400"/>
        <v>0</v>
      </c>
      <c r="AJ613" s="222">
        <f t="shared" si="1401"/>
        <v>0</v>
      </c>
      <c r="AK613" s="222">
        <f t="shared" si="1402"/>
        <v>0</v>
      </c>
      <c r="AL613" s="222">
        <f t="shared" si="1403"/>
        <v>0</v>
      </c>
      <c r="AM613" s="222">
        <f t="shared" si="1404"/>
        <v>0</v>
      </c>
      <c r="AN613" s="222">
        <f t="shared" si="1405"/>
        <v>0</v>
      </c>
      <c r="AO613" s="222">
        <f t="shared" si="1406"/>
        <v>0</v>
      </c>
      <c r="AP613" s="222">
        <f t="shared" si="1407"/>
        <v>0</v>
      </c>
      <c r="AQ613" s="222">
        <f t="shared" si="1408"/>
        <v>0</v>
      </c>
      <c r="AR613" s="222">
        <f t="shared" si="1409"/>
        <v>0</v>
      </c>
      <c r="AS613" s="222">
        <f t="shared" si="1410"/>
        <v>0</v>
      </c>
      <c r="AT613" s="222">
        <f t="shared" si="1411"/>
        <v>0</v>
      </c>
      <c r="AU613" s="222">
        <f t="shared" si="1412"/>
        <v>0</v>
      </c>
      <c r="AV613" s="222">
        <f t="shared" si="1413"/>
        <v>0</v>
      </c>
      <c r="AW613" s="222">
        <f t="shared" si="1414"/>
        <v>0</v>
      </c>
      <c r="AX613" s="222">
        <f t="shared" si="1415"/>
        <v>0</v>
      </c>
      <c r="AY613" s="222">
        <f t="shared" si="1416"/>
        <v>0</v>
      </c>
      <c r="AZ613" s="222">
        <f t="shared" si="1417"/>
        <v>0</v>
      </c>
      <c r="BA613" s="222">
        <f t="shared" si="1418"/>
        <v>0</v>
      </c>
      <c r="BB613" s="222">
        <f t="shared" si="1419"/>
        <v>0</v>
      </c>
      <c r="BC613" s="222">
        <f t="shared" si="1420"/>
        <v>0</v>
      </c>
      <c r="BD613" s="222">
        <f t="shared" si="1421"/>
        <v>0</v>
      </c>
      <c r="BE613" s="222">
        <f t="shared" si="1422"/>
        <v>0</v>
      </c>
      <c r="BF613" s="222">
        <f t="shared" si="1423"/>
        <v>0</v>
      </c>
      <c r="BG613" s="222">
        <f t="shared" si="1424"/>
        <v>0</v>
      </c>
      <c r="BH613" s="222">
        <f t="shared" si="1425"/>
        <v>0</v>
      </c>
      <c r="BI613" s="222">
        <f t="shared" si="1426"/>
        <v>0</v>
      </c>
      <c r="BJ613" s="222">
        <f t="shared" si="1427"/>
        <v>0</v>
      </c>
      <c r="BK613" s="222">
        <f t="shared" si="1428"/>
        <v>0</v>
      </c>
      <c r="BL613" s="222">
        <f t="shared" si="1429"/>
        <v>0</v>
      </c>
      <c r="BM613" s="222">
        <f t="shared" si="1430"/>
        <v>0</v>
      </c>
      <c r="BN613" s="222">
        <f t="shared" si="1431"/>
        <v>0</v>
      </c>
      <c r="BO613" s="222">
        <f t="shared" si="1432"/>
        <v>0</v>
      </c>
      <c r="BP613" s="222">
        <f t="shared" si="1433"/>
        <v>0</v>
      </c>
      <c r="BQ613" s="222">
        <f t="shared" si="1434"/>
        <v>0</v>
      </c>
      <c r="BR613" s="222">
        <f t="shared" si="1435"/>
        <v>0</v>
      </c>
      <c r="BS613" s="222">
        <f t="shared" si="1436"/>
        <v>0</v>
      </c>
      <c r="BT613" s="222">
        <f t="shared" si="1437"/>
        <v>0</v>
      </c>
      <c r="BU613" s="222">
        <f t="shared" si="1438"/>
        <v>0</v>
      </c>
      <c r="BV613" s="222">
        <f t="shared" si="1439"/>
        <v>0</v>
      </c>
      <c r="BW613" s="222">
        <f t="shared" si="1440"/>
        <v>0</v>
      </c>
      <c r="BX613" s="222">
        <f t="shared" si="1441"/>
        <v>0</v>
      </c>
      <c r="BY613" s="222">
        <f t="shared" si="1442"/>
        <v>0</v>
      </c>
      <c r="BZ613" s="222">
        <f t="shared" si="1443"/>
        <v>0</v>
      </c>
      <c r="CA613" s="222">
        <f t="shared" si="1444"/>
        <v>0</v>
      </c>
      <c r="CB613" s="222">
        <f t="shared" si="1445"/>
        <v>0</v>
      </c>
      <c r="CC613" s="222">
        <f t="shared" si="1446"/>
        <v>0</v>
      </c>
      <c r="CD613" s="222">
        <f t="shared" si="1447"/>
        <v>0</v>
      </c>
      <c r="CE613" s="222">
        <f t="shared" si="1448"/>
        <v>0</v>
      </c>
      <c r="CF613" s="222">
        <f t="shared" si="1449"/>
        <v>0</v>
      </c>
      <c r="CG613" s="222">
        <f t="shared" si="1450"/>
        <v>0</v>
      </c>
      <c r="CH613" s="222">
        <f t="shared" si="1451"/>
        <v>0</v>
      </c>
      <c r="CI613" s="222">
        <f t="shared" si="1452"/>
        <v>0</v>
      </c>
      <c r="CJ613" s="222">
        <f t="shared" si="1453"/>
        <v>0</v>
      </c>
      <c r="CK613" s="222">
        <f t="shared" si="1454"/>
        <v>0</v>
      </c>
      <c r="CL613" s="222">
        <f t="shared" si="1455"/>
        <v>0</v>
      </c>
      <c r="CM613" s="222">
        <f t="shared" si="1456"/>
        <v>0</v>
      </c>
      <c r="CN613" s="222">
        <f t="shared" si="1457"/>
        <v>0</v>
      </c>
      <c r="CO613" s="222">
        <f t="shared" si="1458"/>
        <v>0</v>
      </c>
      <c r="CP613" s="222">
        <f t="shared" si="1459"/>
        <v>0</v>
      </c>
      <c r="CQ613" s="222">
        <f t="shared" si="1460"/>
        <v>0</v>
      </c>
      <c r="CR613" s="222">
        <f t="shared" si="1461"/>
        <v>0</v>
      </c>
      <c r="CS613" s="222">
        <f t="shared" si="1462"/>
        <v>0</v>
      </c>
      <c r="CT613" s="222">
        <f t="shared" si="1463"/>
        <v>0</v>
      </c>
      <c r="CU613" s="222">
        <f t="shared" si="1464"/>
        <v>0</v>
      </c>
      <c r="CV613" s="222">
        <f t="shared" si="1465"/>
        <v>0</v>
      </c>
      <c r="CW613" s="222">
        <f t="shared" si="1466"/>
        <v>0</v>
      </c>
      <c r="CX613" s="222">
        <f t="shared" si="1467"/>
        <v>0</v>
      </c>
      <c r="CY613" s="222">
        <f t="shared" si="1468"/>
        <v>0</v>
      </c>
      <c r="CZ613" s="222">
        <f t="shared" si="1469"/>
        <v>0</v>
      </c>
      <c r="DA613" s="222">
        <f t="shared" si="1470"/>
        <v>0</v>
      </c>
      <c r="DB613" s="222">
        <f t="shared" si="1471"/>
        <v>0</v>
      </c>
      <c r="DC613" s="222">
        <f t="shared" si="1472"/>
        <v>0</v>
      </c>
      <c r="DD613" s="222">
        <f t="shared" si="1473"/>
        <v>0</v>
      </c>
      <c r="DE613" s="222">
        <f t="shared" si="1474"/>
        <v>0</v>
      </c>
      <c r="DF613" s="222">
        <f t="shared" si="1475"/>
        <v>0</v>
      </c>
      <c r="DG613" s="222">
        <f t="shared" si="1476"/>
        <v>0</v>
      </c>
      <c r="DH613" s="222">
        <f t="shared" si="1477"/>
        <v>0</v>
      </c>
      <c r="DI613" s="222">
        <f t="shared" si="1478"/>
        <v>0</v>
      </c>
      <c r="DJ613" s="222">
        <f t="shared" si="1479"/>
        <v>0</v>
      </c>
      <c r="DK613" s="222">
        <f t="shared" si="1480"/>
        <v>0</v>
      </c>
      <c r="DL613" s="222">
        <f t="shared" si="1481"/>
        <v>0</v>
      </c>
      <c r="DM613" s="222">
        <f t="shared" si="1482"/>
        <v>0</v>
      </c>
      <c r="DN613" s="222">
        <f t="shared" si="1483"/>
        <v>0</v>
      </c>
      <c r="DO613" s="222">
        <f t="shared" si="1484"/>
        <v>0</v>
      </c>
      <c r="DP613" s="222">
        <f t="shared" si="1485"/>
        <v>0</v>
      </c>
      <c r="DQ613" s="222">
        <f t="shared" si="1486"/>
        <v>0</v>
      </c>
      <c r="DR613" s="222">
        <f t="shared" si="1487"/>
        <v>0</v>
      </c>
      <c r="DS613" s="222">
        <f t="shared" si="1488"/>
        <v>0</v>
      </c>
      <c r="DT613" s="222">
        <f t="shared" si="1489"/>
        <v>0</v>
      </c>
      <c r="DU613" s="222">
        <f t="shared" si="1490"/>
        <v>0</v>
      </c>
      <c r="DV613" s="222">
        <f t="shared" si="1491"/>
        <v>0</v>
      </c>
      <c r="DW613" s="222">
        <f t="shared" si="1492"/>
        <v>0</v>
      </c>
      <c r="DX613" s="222">
        <f t="shared" si="1493"/>
        <v>0</v>
      </c>
      <c r="DY613" s="222">
        <f t="shared" si="1494"/>
        <v>0</v>
      </c>
      <c r="DZ613" s="222">
        <f t="shared" si="1495"/>
        <v>0</v>
      </c>
      <c r="EA613" s="222">
        <f t="shared" si="1496"/>
        <v>0</v>
      </c>
      <c r="EB613" s="222">
        <f t="shared" si="1497"/>
        <v>0</v>
      </c>
      <c r="EC613" s="222">
        <f t="shared" si="1498"/>
        <v>0</v>
      </c>
      <c r="ED613" s="222">
        <f t="shared" si="1499"/>
        <v>0</v>
      </c>
      <c r="EE613" s="222">
        <f t="shared" si="1500"/>
        <v>0</v>
      </c>
      <c r="EF613" s="222">
        <f t="shared" si="1501"/>
        <v>0</v>
      </c>
      <c r="EG613" s="222">
        <f t="shared" si="1502"/>
        <v>0</v>
      </c>
      <c r="EH613" s="222">
        <f t="shared" si="1503"/>
        <v>0</v>
      </c>
      <c r="EI613" s="222">
        <f t="shared" si="1504"/>
        <v>0</v>
      </c>
      <c r="EJ613" s="222">
        <f t="shared" si="1505"/>
        <v>0</v>
      </c>
      <c r="EK613" s="222">
        <f t="shared" si="1506"/>
        <v>0</v>
      </c>
      <c r="EL613" s="222">
        <f t="shared" si="1507"/>
        <v>0</v>
      </c>
      <c r="EM613" s="222">
        <f t="shared" si="1508"/>
        <v>0</v>
      </c>
      <c r="EN613" s="222">
        <f t="shared" si="1509"/>
        <v>0</v>
      </c>
      <c r="EO613" s="222">
        <f t="shared" si="1510"/>
        <v>0</v>
      </c>
      <c r="EP613" s="222">
        <f t="shared" si="1511"/>
        <v>0</v>
      </c>
      <c r="EQ613" s="222">
        <f t="shared" si="1512"/>
        <v>0</v>
      </c>
      <c r="ER613" s="222">
        <f t="shared" si="1513"/>
        <v>0</v>
      </c>
      <c r="ES613" s="222">
        <f t="shared" si="1514"/>
        <v>0</v>
      </c>
      <c r="ET613" s="222">
        <f t="shared" si="1515"/>
        <v>0</v>
      </c>
      <c r="EU613" s="222">
        <f t="shared" si="1516"/>
        <v>0</v>
      </c>
      <c r="EV613" s="222">
        <f t="shared" si="1517"/>
        <v>0</v>
      </c>
      <c r="EW613" s="222">
        <f t="shared" si="1518"/>
        <v>0</v>
      </c>
      <c r="EX613" s="222">
        <f t="shared" si="1519"/>
        <v>0</v>
      </c>
      <c r="EY613" s="222">
        <f t="shared" si="1520"/>
        <v>0</v>
      </c>
      <c r="EZ613" s="222">
        <f t="shared" si="1521"/>
        <v>0</v>
      </c>
      <c r="FA613" s="222">
        <f t="shared" si="1522"/>
        <v>0</v>
      </c>
      <c r="FB613" s="222">
        <f t="shared" si="1523"/>
        <v>0</v>
      </c>
      <c r="FC613" s="222">
        <f t="shared" si="1524"/>
        <v>0</v>
      </c>
      <c r="FD613" s="222">
        <f t="shared" si="1525"/>
        <v>0</v>
      </c>
      <c r="FE613" s="222">
        <f t="shared" si="1526"/>
        <v>0</v>
      </c>
      <c r="FF613" s="222">
        <f t="shared" si="1527"/>
        <v>0</v>
      </c>
      <c r="FG613" s="222">
        <f t="shared" si="1528"/>
        <v>0</v>
      </c>
      <c r="FH613" s="222">
        <f t="shared" si="1529"/>
        <v>0</v>
      </c>
      <c r="FI613" s="222">
        <f t="shared" si="1530"/>
        <v>0</v>
      </c>
      <c r="FJ613" s="222">
        <f t="shared" si="1531"/>
        <v>0</v>
      </c>
      <c r="FK613" s="222">
        <f t="shared" si="1532"/>
        <v>0</v>
      </c>
      <c r="FL613" s="222">
        <f t="shared" si="1533"/>
        <v>0</v>
      </c>
      <c r="FM613" s="222">
        <f t="shared" si="1534"/>
        <v>0</v>
      </c>
      <c r="FN613" s="222">
        <f t="shared" si="1535"/>
        <v>0</v>
      </c>
      <c r="FO613" s="222">
        <f t="shared" si="1536"/>
        <v>0</v>
      </c>
      <c r="FP613" s="222">
        <f t="shared" si="1537"/>
        <v>0</v>
      </c>
      <c r="FQ613" s="222">
        <f t="shared" si="1538"/>
        <v>0</v>
      </c>
      <c r="FR613" s="222">
        <f t="shared" si="1539"/>
        <v>0</v>
      </c>
      <c r="FS613" s="222">
        <f t="shared" si="1540"/>
        <v>0</v>
      </c>
      <c r="FT613" s="222">
        <f t="shared" si="1541"/>
        <v>0</v>
      </c>
      <c r="FU613" s="222">
        <f t="shared" si="1542"/>
        <v>0</v>
      </c>
      <c r="FV613" s="222">
        <f t="shared" si="1543"/>
        <v>0</v>
      </c>
      <c r="FW613" s="222">
        <f t="shared" si="1544"/>
        <v>0</v>
      </c>
      <c r="FX613" s="222">
        <f t="shared" si="1545"/>
        <v>0</v>
      </c>
      <c r="FY613" s="222">
        <f t="shared" si="1546"/>
        <v>0</v>
      </c>
      <c r="FZ613" s="222">
        <f t="shared" si="1547"/>
        <v>0</v>
      </c>
      <c r="GA613" s="222">
        <f t="shared" si="1548"/>
        <v>0</v>
      </c>
      <c r="GB613" s="222">
        <f t="shared" si="1549"/>
        <v>0</v>
      </c>
      <c r="GC613" s="222">
        <f t="shared" si="1550"/>
        <v>0</v>
      </c>
      <c r="GD613" s="222">
        <f t="shared" si="1551"/>
        <v>0</v>
      </c>
      <c r="GE613" s="222">
        <f t="shared" si="1552"/>
        <v>0</v>
      </c>
      <c r="GF613" s="222">
        <f t="shared" si="1553"/>
        <v>0</v>
      </c>
      <c r="GG613" s="222">
        <f t="shared" si="1554"/>
        <v>0</v>
      </c>
      <c r="GH613" s="222">
        <f t="shared" si="1555"/>
        <v>0</v>
      </c>
      <c r="GI613" s="222">
        <f t="shared" si="1556"/>
        <v>0</v>
      </c>
      <c r="GJ613" s="222">
        <f t="shared" si="1557"/>
        <v>0</v>
      </c>
      <c r="GK613" s="222">
        <f t="shared" si="1558"/>
        <v>0</v>
      </c>
      <c r="GL613" s="222">
        <f t="shared" si="1559"/>
        <v>0</v>
      </c>
      <c r="GM613" s="222">
        <f t="shared" si="1560"/>
        <v>0</v>
      </c>
      <c r="GN613" s="222">
        <f t="shared" si="1561"/>
        <v>0</v>
      </c>
      <c r="GO613" s="222">
        <f t="shared" si="1562"/>
        <v>0</v>
      </c>
      <c r="GP613" s="222">
        <f t="shared" si="1563"/>
        <v>0</v>
      </c>
      <c r="GQ613" s="222">
        <f t="shared" si="1564"/>
        <v>0</v>
      </c>
      <c r="GR613" s="222">
        <f t="shared" si="1565"/>
        <v>0</v>
      </c>
      <c r="GS613" s="222">
        <f t="shared" si="1566"/>
        <v>0</v>
      </c>
      <c r="GT613" s="222">
        <f t="shared" si="1567"/>
        <v>0</v>
      </c>
      <c r="GU613" s="222">
        <f t="shared" si="1568"/>
        <v>0</v>
      </c>
      <c r="GV613" s="222">
        <f t="shared" si="1569"/>
        <v>0</v>
      </c>
      <c r="GW613" s="222">
        <f t="shared" si="1570"/>
        <v>0</v>
      </c>
      <c r="GX613" s="222">
        <f t="shared" si="1571"/>
        <v>0</v>
      </c>
      <c r="GY613" s="222">
        <f t="shared" si="1572"/>
        <v>0</v>
      </c>
      <c r="GZ613" s="222">
        <f t="shared" si="1573"/>
        <v>0</v>
      </c>
      <c r="HA613" s="222">
        <f t="shared" si="1574"/>
        <v>0</v>
      </c>
      <c r="HB613" s="222">
        <f t="shared" si="1575"/>
        <v>0</v>
      </c>
      <c r="HC613" s="222">
        <f t="shared" si="1576"/>
        <v>0</v>
      </c>
      <c r="HD613" s="222">
        <f t="shared" si="1577"/>
        <v>0</v>
      </c>
      <c r="HE613" s="222">
        <f t="shared" si="1578"/>
        <v>0</v>
      </c>
      <c r="HF613" s="222">
        <f t="shared" si="1579"/>
        <v>0</v>
      </c>
      <c r="HG613" s="222">
        <f t="shared" si="1580"/>
        <v>0</v>
      </c>
      <c r="HH613" s="222">
        <f t="shared" si="1581"/>
        <v>0</v>
      </c>
      <c r="HI613" s="222">
        <f t="shared" si="1582"/>
        <v>0</v>
      </c>
      <c r="HJ613" s="222">
        <f t="shared" si="1583"/>
        <v>0</v>
      </c>
      <c r="HK613" s="222">
        <f t="shared" si="1584"/>
        <v>0</v>
      </c>
      <c r="HL613" s="222">
        <f t="shared" si="1585"/>
        <v>0</v>
      </c>
      <c r="HM613" s="222">
        <f t="shared" si="1586"/>
        <v>0</v>
      </c>
      <c r="HN613" s="222">
        <f t="shared" si="1587"/>
        <v>0</v>
      </c>
      <c r="HO613" s="222">
        <f t="shared" si="1588"/>
        <v>0</v>
      </c>
      <c r="HP613" s="222">
        <f t="shared" si="1589"/>
        <v>0</v>
      </c>
      <c r="HQ613" s="222">
        <f t="shared" si="1590"/>
        <v>0</v>
      </c>
      <c r="HR613" s="222">
        <f t="shared" si="1591"/>
        <v>0</v>
      </c>
      <c r="HS613" s="222">
        <f t="shared" si="1592"/>
        <v>0</v>
      </c>
      <c r="HT613" s="222">
        <f t="shared" si="1593"/>
        <v>0</v>
      </c>
      <c r="HU613" s="222">
        <f t="shared" si="1594"/>
        <v>0</v>
      </c>
      <c r="HV613" s="222">
        <f t="shared" si="1595"/>
        <v>0</v>
      </c>
      <c r="HW613" s="222">
        <f t="shared" si="1596"/>
        <v>0</v>
      </c>
      <c r="HX613" s="222">
        <f t="shared" si="1597"/>
        <v>0</v>
      </c>
      <c r="HY613" s="222">
        <f t="shared" si="1598"/>
        <v>0</v>
      </c>
      <c r="HZ613" s="222">
        <f t="shared" si="1599"/>
        <v>0</v>
      </c>
      <c r="IA613" s="222">
        <f t="shared" si="1600"/>
        <v>0</v>
      </c>
      <c r="IB613" s="222">
        <f t="shared" si="1601"/>
        <v>0</v>
      </c>
      <c r="IC613" s="222">
        <f t="shared" si="1602"/>
        <v>0</v>
      </c>
      <c r="ID613" s="222">
        <f t="shared" si="1603"/>
        <v>0</v>
      </c>
      <c r="IE613" s="222">
        <f t="shared" si="1604"/>
        <v>0</v>
      </c>
      <c r="IF613" s="222">
        <f t="shared" si="1605"/>
        <v>0</v>
      </c>
      <c r="IG613" s="222">
        <f t="shared" si="1606"/>
        <v>0</v>
      </c>
      <c r="IH613" s="222">
        <f t="shared" si="1607"/>
        <v>0</v>
      </c>
      <c r="II613" s="222">
        <f t="shared" si="1608"/>
        <v>0</v>
      </c>
      <c r="IJ613" s="222">
        <f t="shared" si="1609"/>
        <v>0</v>
      </c>
      <c r="IK613" s="222">
        <f t="shared" si="1610"/>
        <v>0</v>
      </c>
      <c r="IL613" s="222">
        <f t="shared" si="1611"/>
        <v>0</v>
      </c>
      <c r="IM613" s="222">
        <f t="shared" si="1612"/>
        <v>0</v>
      </c>
      <c r="IN613" s="222">
        <f t="shared" si="1613"/>
        <v>0</v>
      </c>
      <c r="IO613" s="222">
        <f t="shared" si="1614"/>
        <v>0</v>
      </c>
      <c r="IP613" s="222">
        <f t="shared" si="1615"/>
        <v>0</v>
      </c>
      <c r="IQ613" s="222">
        <f t="shared" si="1616"/>
        <v>0</v>
      </c>
      <c r="IR613" s="222">
        <f t="shared" si="1617"/>
        <v>0</v>
      </c>
      <c r="IS613" s="222">
        <f t="shared" si="1618"/>
        <v>0</v>
      </c>
      <c r="IT613" s="222">
        <f t="shared" si="1619"/>
        <v>0</v>
      </c>
      <c r="IU613" s="222">
        <f t="shared" si="1620"/>
        <v>0</v>
      </c>
      <c r="IV613" s="222">
        <f t="shared" si="1621"/>
        <v>0</v>
      </c>
      <c r="IW613" s="222">
        <f t="shared" si="1622"/>
        <v>0</v>
      </c>
      <c r="IX613" s="222">
        <f t="shared" si="1623"/>
        <v>0</v>
      </c>
      <c r="IY613" s="222">
        <f t="shared" si="1624"/>
        <v>0</v>
      </c>
      <c r="IZ613" s="222">
        <f t="shared" si="1625"/>
        <v>0</v>
      </c>
      <c r="JA613" s="222">
        <f t="shared" si="1626"/>
        <v>0</v>
      </c>
      <c r="JB613" s="222">
        <f t="shared" si="1627"/>
        <v>0</v>
      </c>
    </row>
    <row r="614" spans="1:262">
      <c r="B614" s="230">
        <v>253</v>
      </c>
      <c r="C614" s="229">
        <f t="shared" si="1628"/>
        <v>4.9414062499999805E-3</v>
      </c>
      <c r="D614" s="226">
        <f t="shared" ca="1" si="1371"/>
        <v>18.00000000003546</v>
      </c>
      <c r="E614" s="225">
        <f ca="1">IY361</f>
        <v>3.545967174437636E-11</v>
      </c>
      <c r="F614" s="224">
        <v>253</v>
      </c>
      <c r="G614" s="222">
        <f t="shared" si="1372"/>
        <v>0</v>
      </c>
      <c r="H614" s="222">
        <f t="shared" si="1373"/>
        <v>0</v>
      </c>
      <c r="I614" s="222">
        <f t="shared" si="1374"/>
        <v>0</v>
      </c>
      <c r="J614" s="222">
        <f t="shared" si="1375"/>
        <v>0</v>
      </c>
      <c r="K614" s="222">
        <f t="shared" si="1376"/>
        <v>0</v>
      </c>
      <c r="L614" s="222">
        <f t="shared" si="1377"/>
        <v>0</v>
      </c>
      <c r="M614" s="222">
        <f t="shared" si="1378"/>
        <v>0</v>
      </c>
      <c r="N614" s="222">
        <f t="shared" si="1379"/>
        <v>0</v>
      </c>
      <c r="O614" s="222">
        <f t="shared" si="1380"/>
        <v>0</v>
      </c>
      <c r="P614" s="222">
        <f t="shared" si="1381"/>
        <v>0</v>
      </c>
      <c r="Q614" s="222">
        <f t="shared" si="1382"/>
        <v>0</v>
      </c>
      <c r="R614" s="222">
        <f t="shared" si="1383"/>
        <v>0</v>
      </c>
      <c r="S614" s="222">
        <f t="shared" si="1384"/>
        <v>0</v>
      </c>
      <c r="T614" s="222">
        <f t="shared" si="1385"/>
        <v>0</v>
      </c>
      <c r="U614" s="222">
        <f t="shared" si="1386"/>
        <v>0</v>
      </c>
      <c r="V614" s="222">
        <f t="shared" si="1387"/>
        <v>0</v>
      </c>
      <c r="W614" s="222">
        <f t="shared" si="1388"/>
        <v>0</v>
      </c>
      <c r="X614" s="222">
        <f t="shared" si="1389"/>
        <v>0</v>
      </c>
      <c r="Y614" s="222">
        <f t="shared" si="1390"/>
        <v>0</v>
      </c>
      <c r="Z614" s="222">
        <f t="shared" si="1391"/>
        <v>0</v>
      </c>
      <c r="AA614" s="222">
        <f t="shared" si="1392"/>
        <v>0</v>
      </c>
      <c r="AB614" s="222">
        <f t="shared" si="1393"/>
        <v>0</v>
      </c>
      <c r="AC614" s="222">
        <f t="shared" si="1394"/>
        <v>0</v>
      </c>
      <c r="AD614" s="222">
        <f t="shared" si="1395"/>
        <v>0</v>
      </c>
      <c r="AE614" s="222">
        <f t="shared" si="1396"/>
        <v>0</v>
      </c>
      <c r="AF614" s="222">
        <f t="shared" si="1397"/>
        <v>0</v>
      </c>
      <c r="AG614" s="222">
        <f t="shared" si="1398"/>
        <v>0</v>
      </c>
      <c r="AH614" s="222">
        <f t="shared" si="1399"/>
        <v>0</v>
      </c>
      <c r="AI614" s="222">
        <f t="shared" si="1400"/>
        <v>0</v>
      </c>
      <c r="AJ614" s="222">
        <f t="shared" si="1401"/>
        <v>0</v>
      </c>
      <c r="AK614" s="222">
        <f t="shared" si="1402"/>
        <v>0</v>
      </c>
      <c r="AL614" s="222">
        <f t="shared" si="1403"/>
        <v>0</v>
      </c>
      <c r="AM614" s="222">
        <f t="shared" si="1404"/>
        <v>0</v>
      </c>
      <c r="AN614" s="222">
        <f t="shared" si="1405"/>
        <v>0</v>
      </c>
      <c r="AO614" s="222">
        <f t="shared" si="1406"/>
        <v>0</v>
      </c>
      <c r="AP614" s="222">
        <f t="shared" si="1407"/>
        <v>0</v>
      </c>
      <c r="AQ614" s="222">
        <f t="shared" si="1408"/>
        <v>0</v>
      </c>
      <c r="AR614" s="222">
        <f t="shared" si="1409"/>
        <v>0</v>
      </c>
      <c r="AS614" s="222">
        <f t="shared" si="1410"/>
        <v>0</v>
      </c>
      <c r="AT614" s="222">
        <f t="shared" si="1411"/>
        <v>0</v>
      </c>
      <c r="AU614" s="222">
        <f t="shared" si="1412"/>
        <v>0</v>
      </c>
      <c r="AV614" s="222">
        <f t="shared" si="1413"/>
        <v>0</v>
      </c>
      <c r="AW614" s="222">
        <f t="shared" si="1414"/>
        <v>0</v>
      </c>
      <c r="AX614" s="222">
        <f t="shared" si="1415"/>
        <v>0</v>
      </c>
      <c r="AY614" s="222">
        <f t="shared" si="1416"/>
        <v>0</v>
      </c>
      <c r="AZ614" s="222">
        <f t="shared" si="1417"/>
        <v>0</v>
      </c>
      <c r="BA614" s="222">
        <f t="shared" si="1418"/>
        <v>0</v>
      </c>
      <c r="BB614" s="222">
        <f t="shared" si="1419"/>
        <v>0</v>
      </c>
      <c r="BC614" s="222">
        <f t="shared" si="1420"/>
        <v>0</v>
      </c>
      <c r="BD614" s="222">
        <f t="shared" si="1421"/>
        <v>0</v>
      </c>
      <c r="BE614" s="222">
        <f t="shared" si="1422"/>
        <v>0</v>
      </c>
      <c r="BF614" s="222">
        <f t="shared" si="1423"/>
        <v>0</v>
      </c>
      <c r="BG614" s="222">
        <f t="shared" si="1424"/>
        <v>0</v>
      </c>
      <c r="BH614" s="222">
        <f t="shared" si="1425"/>
        <v>0</v>
      </c>
      <c r="BI614" s="222">
        <f t="shared" si="1426"/>
        <v>0</v>
      </c>
      <c r="BJ614" s="222">
        <f t="shared" si="1427"/>
        <v>0</v>
      </c>
      <c r="BK614" s="222">
        <f t="shared" si="1428"/>
        <v>0</v>
      </c>
      <c r="BL614" s="222">
        <f t="shared" si="1429"/>
        <v>0</v>
      </c>
      <c r="BM614" s="222">
        <f t="shared" si="1430"/>
        <v>0</v>
      </c>
      <c r="BN614" s="222">
        <f t="shared" si="1431"/>
        <v>0</v>
      </c>
      <c r="BO614" s="222">
        <f t="shared" si="1432"/>
        <v>0</v>
      </c>
      <c r="BP614" s="222">
        <f t="shared" si="1433"/>
        <v>0</v>
      </c>
      <c r="BQ614" s="222">
        <f t="shared" si="1434"/>
        <v>0</v>
      </c>
      <c r="BR614" s="222">
        <f t="shared" si="1435"/>
        <v>0</v>
      </c>
      <c r="BS614" s="222">
        <f t="shared" si="1436"/>
        <v>0</v>
      </c>
      <c r="BT614" s="222">
        <f t="shared" si="1437"/>
        <v>0</v>
      </c>
      <c r="BU614" s="222">
        <f t="shared" si="1438"/>
        <v>0</v>
      </c>
      <c r="BV614" s="222">
        <f t="shared" si="1439"/>
        <v>0</v>
      </c>
      <c r="BW614" s="222">
        <f t="shared" si="1440"/>
        <v>0</v>
      </c>
      <c r="BX614" s="222">
        <f t="shared" si="1441"/>
        <v>0</v>
      </c>
      <c r="BY614" s="222">
        <f t="shared" si="1442"/>
        <v>0</v>
      </c>
      <c r="BZ614" s="222">
        <f t="shared" si="1443"/>
        <v>0</v>
      </c>
      <c r="CA614" s="222">
        <f t="shared" si="1444"/>
        <v>0</v>
      </c>
      <c r="CB614" s="222">
        <f t="shared" si="1445"/>
        <v>0</v>
      </c>
      <c r="CC614" s="222">
        <f t="shared" si="1446"/>
        <v>0</v>
      </c>
      <c r="CD614" s="222">
        <f t="shared" si="1447"/>
        <v>0</v>
      </c>
      <c r="CE614" s="222">
        <f t="shared" si="1448"/>
        <v>0</v>
      </c>
      <c r="CF614" s="222">
        <f t="shared" si="1449"/>
        <v>0</v>
      </c>
      <c r="CG614" s="222">
        <f t="shared" si="1450"/>
        <v>0</v>
      </c>
      <c r="CH614" s="222">
        <f t="shared" si="1451"/>
        <v>0</v>
      </c>
      <c r="CI614" s="222">
        <f t="shared" si="1452"/>
        <v>0</v>
      </c>
      <c r="CJ614" s="222">
        <f t="shared" si="1453"/>
        <v>0</v>
      </c>
      <c r="CK614" s="222">
        <f t="shared" si="1454"/>
        <v>0</v>
      </c>
      <c r="CL614" s="222">
        <f t="shared" si="1455"/>
        <v>0</v>
      </c>
      <c r="CM614" s="222">
        <f t="shared" si="1456"/>
        <v>0</v>
      </c>
      <c r="CN614" s="222">
        <f t="shared" si="1457"/>
        <v>0</v>
      </c>
      <c r="CO614" s="222">
        <f t="shared" si="1458"/>
        <v>0</v>
      </c>
      <c r="CP614" s="222">
        <f t="shared" si="1459"/>
        <v>0</v>
      </c>
      <c r="CQ614" s="222">
        <f t="shared" si="1460"/>
        <v>0</v>
      </c>
      <c r="CR614" s="222">
        <f t="shared" si="1461"/>
        <v>0</v>
      </c>
      <c r="CS614" s="222">
        <f t="shared" si="1462"/>
        <v>0</v>
      </c>
      <c r="CT614" s="222">
        <f t="shared" si="1463"/>
        <v>0</v>
      </c>
      <c r="CU614" s="222">
        <f t="shared" si="1464"/>
        <v>0</v>
      </c>
      <c r="CV614" s="222">
        <f t="shared" si="1465"/>
        <v>0</v>
      </c>
      <c r="CW614" s="222">
        <f t="shared" si="1466"/>
        <v>0</v>
      </c>
      <c r="CX614" s="222">
        <f t="shared" si="1467"/>
        <v>0</v>
      </c>
      <c r="CY614" s="222">
        <f t="shared" si="1468"/>
        <v>0</v>
      </c>
      <c r="CZ614" s="222">
        <f t="shared" si="1469"/>
        <v>0</v>
      </c>
      <c r="DA614" s="222">
        <f t="shared" si="1470"/>
        <v>0</v>
      </c>
      <c r="DB614" s="222">
        <f t="shared" si="1471"/>
        <v>0</v>
      </c>
      <c r="DC614" s="222">
        <f t="shared" si="1472"/>
        <v>0</v>
      </c>
      <c r="DD614" s="222">
        <f t="shared" si="1473"/>
        <v>0</v>
      </c>
      <c r="DE614" s="222">
        <f t="shared" si="1474"/>
        <v>0</v>
      </c>
      <c r="DF614" s="222">
        <f t="shared" si="1475"/>
        <v>0</v>
      </c>
      <c r="DG614" s="222">
        <f t="shared" si="1476"/>
        <v>0</v>
      </c>
      <c r="DH614" s="222">
        <f t="shared" si="1477"/>
        <v>0</v>
      </c>
      <c r="DI614" s="222">
        <f t="shared" si="1478"/>
        <v>0</v>
      </c>
      <c r="DJ614" s="222">
        <f t="shared" si="1479"/>
        <v>0</v>
      </c>
      <c r="DK614" s="222">
        <f t="shared" si="1480"/>
        <v>0</v>
      </c>
      <c r="DL614" s="222">
        <f t="shared" si="1481"/>
        <v>0</v>
      </c>
      <c r="DM614" s="222">
        <f t="shared" si="1482"/>
        <v>0</v>
      </c>
      <c r="DN614" s="222">
        <f t="shared" si="1483"/>
        <v>0</v>
      </c>
      <c r="DO614" s="222">
        <f t="shared" si="1484"/>
        <v>0</v>
      </c>
      <c r="DP614" s="222">
        <f t="shared" si="1485"/>
        <v>0</v>
      </c>
      <c r="DQ614" s="222">
        <f t="shared" si="1486"/>
        <v>0</v>
      </c>
      <c r="DR614" s="222">
        <f t="shared" si="1487"/>
        <v>0</v>
      </c>
      <c r="DS614" s="222">
        <f t="shared" si="1488"/>
        <v>0</v>
      </c>
      <c r="DT614" s="222">
        <f t="shared" si="1489"/>
        <v>0</v>
      </c>
      <c r="DU614" s="222">
        <f t="shared" si="1490"/>
        <v>0</v>
      </c>
      <c r="DV614" s="222">
        <f t="shared" si="1491"/>
        <v>0</v>
      </c>
      <c r="DW614" s="222">
        <f t="shared" si="1492"/>
        <v>0</v>
      </c>
      <c r="DX614" s="222">
        <f t="shared" si="1493"/>
        <v>0</v>
      </c>
      <c r="DY614" s="222">
        <f t="shared" si="1494"/>
        <v>0</v>
      </c>
      <c r="DZ614" s="222">
        <f t="shared" si="1495"/>
        <v>0</v>
      </c>
      <c r="EA614" s="222">
        <f t="shared" si="1496"/>
        <v>0</v>
      </c>
      <c r="EB614" s="222">
        <f t="shared" si="1497"/>
        <v>0</v>
      </c>
      <c r="EC614" s="222">
        <f t="shared" si="1498"/>
        <v>0</v>
      </c>
      <c r="ED614" s="222">
        <f t="shared" si="1499"/>
        <v>0</v>
      </c>
      <c r="EE614" s="222">
        <f t="shared" si="1500"/>
        <v>0</v>
      </c>
      <c r="EF614" s="222">
        <f t="shared" si="1501"/>
        <v>0</v>
      </c>
      <c r="EG614" s="222">
        <f t="shared" si="1502"/>
        <v>0</v>
      </c>
      <c r="EH614" s="222">
        <f t="shared" si="1503"/>
        <v>0</v>
      </c>
      <c r="EI614" s="222">
        <f t="shared" si="1504"/>
        <v>0</v>
      </c>
      <c r="EJ614" s="222">
        <f t="shared" si="1505"/>
        <v>0</v>
      </c>
      <c r="EK614" s="222">
        <f t="shared" si="1506"/>
        <v>0</v>
      </c>
      <c r="EL614" s="222">
        <f t="shared" si="1507"/>
        <v>0</v>
      </c>
      <c r="EM614" s="222">
        <f t="shared" si="1508"/>
        <v>0</v>
      </c>
      <c r="EN614" s="222">
        <f t="shared" si="1509"/>
        <v>0</v>
      </c>
      <c r="EO614" s="222">
        <f t="shared" si="1510"/>
        <v>0</v>
      </c>
      <c r="EP614" s="222">
        <f t="shared" si="1511"/>
        <v>0</v>
      </c>
      <c r="EQ614" s="222">
        <f t="shared" si="1512"/>
        <v>0</v>
      </c>
      <c r="ER614" s="222">
        <f t="shared" si="1513"/>
        <v>0</v>
      </c>
      <c r="ES614" s="222">
        <f t="shared" si="1514"/>
        <v>0</v>
      </c>
      <c r="ET614" s="222">
        <f t="shared" si="1515"/>
        <v>0</v>
      </c>
      <c r="EU614" s="222">
        <f t="shared" si="1516"/>
        <v>0</v>
      </c>
      <c r="EV614" s="222">
        <f t="shared" si="1517"/>
        <v>0</v>
      </c>
      <c r="EW614" s="222">
        <f t="shared" si="1518"/>
        <v>0</v>
      </c>
      <c r="EX614" s="222">
        <f t="shared" si="1519"/>
        <v>0</v>
      </c>
      <c r="EY614" s="222">
        <f t="shared" si="1520"/>
        <v>0</v>
      </c>
      <c r="EZ614" s="222">
        <f t="shared" si="1521"/>
        <v>0</v>
      </c>
      <c r="FA614" s="222">
        <f t="shared" si="1522"/>
        <v>0</v>
      </c>
      <c r="FB614" s="222">
        <f t="shared" si="1523"/>
        <v>0</v>
      </c>
      <c r="FC614" s="222">
        <f t="shared" si="1524"/>
        <v>0</v>
      </c>
      <c r="FD614" s="222">
        <f t="shared" si="1525"/>
        <v>0</v>
      </c>
      <c r="FE614" s="222">
        <f t="shared" si="1526"/>
        <v>0</v>
      </c>
      <c r="FF614" s="222">
        <f t="shared" si="1527"/>
        <v>0</v>
      </c>
      <c r="FG614" s="222">
        <f t="shared" si="1528"/>
        <v>0</v>
      </c>
      <c r="FH614" s="222">
        <f t="shared" si="1529"/>
        <v>0</v>
      </c>
      <c r="FI614" s="222">
        <f t="shared" si="1530"/>
        <v>0</v>
      </c>
      <c r="FJ614" s="222">
        <f t="shared" si="1531"/>
        <v>0</v>
      </c>
      <c r="FK614" s="222">
        <f t="shared" si="1532"/>
        <v>0</v>
      </c>
      <c r="FL614" s="222">
        <f t="shared" si="1533"/>
        <v>0</v>
      </c>
      <c r="FM614" s="222">
        <f t="shared" si="1534"/>
        <v>0</v>
      </c>
      <c r="FN614" s="222">
        <f t="shared" si="1535"/>
        <v>0</v>
      </c>
      <c r="FO614" s="222">
        <f t="shared" si="1536"/>
        <v>0</v>
      </c>
      <c r="FP614" s="222">
        <f t="shared" si="1537"/>
        <v>0</v>
      </c>
      <c r="FQ614" s="222">
        <f t="shared" si="1538"/>
        <v>0</v>
      </c>
      <c r="FR614" s="222">
        <f t="shared" si="1539"/>
        <v>0</v>
      </c>
      <c r="FS614" s="222">
        <f t="shared" si="1540"/>
        <v>0</v>
      </c>
      <c r="FT614" s="222">
        <f t="shared" si="1541"/>
        <v>0</v>
      </c>
      <c r="FU614" s="222">
        <f t="shared" si="1542"/>
        <v>0</v>
      </c>
      <c r="FV614" s="222">
        <f t="shared" si="1543"/>
        <v>0</v>
      </c>
      <c r="FW614" s="222">
        <f t="shared" si="1544"/>
        <v>0</v>
      </c>
      <c r="FX614" s="222">
        <f t="shared" si="1545"/>
        <v>0</v>
      </c>
      <c r="FY614" s="222">
        <f t="shared" si="1546"/>
        <v>0</v>
      </c>
      <c r="FZ614" s="222">
        <f t="shared" si="1547"/>
        <v>0</v>
      </c>
      <c r="GA614" s="222">
        <f t="shared" si="1548"/>
        <v>0</v>
      </c>
      <c r="GB614" s="222">
        <f t="shared" si="1549"/>
        <v>0</v>
      </c>
      <c r="GC614" s="222">
        <f t="shared" si="1550"/>
        <v>0</v>
      </c>
      <c r="GD614" s="222">
        <f t="shared" si="1551"/>
        <v>0</v>
      </c>
      <c r="GE614" s="222">
        <f t="shared" si="1552"/>
        <v>0</v>
      </c>
      <c r="GF614" s="222">
        <f t="shared" si="1553"/>
        <v>0</v>
      </c>
      <c r="GG614" s="222">
        <f t="shared" si="1554"/>
        <v>0</v>
      </c>
      <c r="GH614" s="222">
        <f t="shared" si="1555"/>
        <v>0</v>
      </c>
      <c r="GI614" s="222">
        <f t="shared" si="1556"/>
        <v>0</v>
      </c>
      <c r="GJ614" s="222">
        <f t="shared" si="1557"/>
        <v>0</v>
      </c>
      <c r="GK614" s="222">
        <f t="shared" si="1558"/>
        <v>0</v>
      </c>
      <c r="GL614" s="222">
        <f t="shared" si="1559"/>
        <v>0</v>
      </c>
      <c r="GM614" s="222">
        <f t="shared" si="1560"/>
        <v>0</v>
      </c>
      <c r="GN614" s="222">
        <f t="shared" si="1561"/>
        <v>0</v>
      </c>
      <c r="GO614" s="222">
        <f t="shared" si="1562"/>
        <v>0</v>
      </c>
      <c r="GP614" s="222">
        <f t="shared" si="1563"/>
        <v>0</v>
      </c>
      <c r="GQ614" s="222">
        <f t="shared" si="1564"/>
        <v>0</v>
      </c>
      <c r="GR614" s="222">
        <f t="shared" si="1565"/>
        <v>0</v>
      </c>
      <c r="GS614" s="222">
        <f t="shared" si="1566"/>
        <v>0</v>
      </c>
      <c r="GT614" s="222">
        <f t="shared" si="1567"/>
        <v>0</v>
      </c>
      <c r="GU614" s="222">
        <f t="shared" si="1568"/>
        <v>0</v>
      </c>
      <c r="GV614" s="222">
        <f t="shared" si="1569"/>
        <v>0</v>
      </c>
      <c r="GW614" s="222">
        <f t="shared" si="1570"/>
        <v>0</v>
      </c>
      <c r="GX614" s="222">
        <f t="shared" si="1571"/>
        <v>0</v>
      </c>
      <c r="GY614" s="222">
        <f t="shared" si="1572"/>
        <v>0</v>
      </c>
      <c r="GZ614" s="222">
        <f t="shared" si="1573"/>
        <v>0</v>
      </c>
      <c r="HA614" s="222">
        <f t="shared" si="1574"/>
        <v>0</v>
      </c>
      <c r="HB614" s="222">
        <f t="shared" si="1575"/>
        <v>0</v>
      </c>
      <c r="HC614" s="222">
        <f t="shared" si="1576"/>
        <v>0</v>
      </c>
      <c r="HD614" s="222">
        <f t="shared" si="1577"/>
        <v>0</v>
      </c>
      <c r="HE614" s="222">
        <f t="shared" si="1578"/>
        <v>0</v>
      </c>
      <c r="HF614" s="222">
        <f t="shared" si="1579"/>
        <v>0</v>
      </c>
      <c r="HG614" s="222">
        <f t="shared" si="1580"/>
        <v>0</v>
      </c>
      <c r="HH614" s="222">
        <f t="shared" si="1581"/>
        <v>0</v>
      </c>
      <c r="HI614" s="222">
        <f t="shared" si="1582"/>
        <v>0</v>
      </c>
      <c r="HJ614" s="222">
        <f t="shared" si="1583"/>
        <v>0</v>
      </c>
      <c r="HK614" s="222">
        <f t="shared" si="1584"/>
        <v>0</v>
      </c>
      <c r="HL614" s="222">
        <f t="shared" si="1585"/>
        <v>0</v>
      </c>
      <c r="HM614" s="222">
        <f t="shared" si="1586"/>
        <v>0</v>
      </c>
      <c r="HN614" s="222">
        <f t="shared" si="1587"/>
        <v>0</v>
      </c>
      <c r="HO614" s="222">
        <f t="shared" si="1588"/>
        <v>0</v>
      </c>
      <c r="HP614" s="222">
        <f t="shared" si="1589"/>
        <v>0</v>
      </c>
      <c r="HQ614" s="222">
        <f t="shared" si="1590"/>
        <v>0</v>
      </c>
      <c r="HR614" s="222">
        <f t="shared" si="1591"/>
        <v>0</v>
      </c>
      <c r="HS614" s="222">
        <f t="shared" si="1592"/>
        <v>0</v>
      </c>
      <c r="HT614" s="222">
        <f t="shared" si="1593"/>
        <v>0</v>
      </c>
      <c r="HU614" s="222">
        <f t="shared" si="1594"/>
        <v>0</v>
      </c>
      <c r="HV614" s="222">
        <f t="shared" si="1595"/>
        <v>0</v>
      </c>
      <c r="HW614" s="222">
        <f t="shared" si="1596"/>
        <v>0</v>
      </c>
      <c r="HX614" s="222">
        <f t="shared" si="1597"/>
        <v>0</v>
      </c>
      <c r="HY614" s="222">
        <f t="shared" si="1598"/>
        <v>0</v>
      </c>
      <c r="HZ614" s="222">
        <f t="shared" si="1599"/>
        <v>0</v>
      </c>
      <c r="IA614" s="222">
        <f t="shared" si="1600"/>
        <v>0</v>
      </c>
      <c r="IB614" s="222">
        <f t="shared" si="1601"/>
        <v>0</v>
      </c>
      <c r="IC614" s="222">
        <f t="shared" si="1602"/>
        <v>0</v>
      </c>
      <c r="ID614" s="222">
        <f t="shared" si="1603"/>
        <v>0</v>
      </c>
      <c r="IE614" s="222">
        <f t="shared" si="1604"/>
        <v>0</v>
      </c>
      <c r="IF614" s="222">
        <f t="shared" si="1605"/>
        <v>0</v>
      </c>
      <c r="IG614" s="222">
        <f t="shared" si="1606"/>
        <v>0</v>
      </c>
      <c r="IH614" s="222">
        <f t="shared" si="1607"/>
        <v>0</v>
      </c>
      <c r="II614" s="222">
        <f t="shared" si="1608"/>
        <v>0</v>
      </c>
      <c r="IJ614" s="222">
        <f t="shared" si="1609"/>
        <v>0</v>
      </c>
      <c r="IK614" s="222">
        <f t="shared" si="1610"/>
        <v>0</v>
      </c>
      <c r="IL614" s="222">
        <f t="shared" si="1611"/>
        <v>0</v>
      </c>
      <c r="IM614" s="222">
        <f t="shared" si="1612"/>
        <v>0</v>
      </c>
      <c r="IN614" s="222">
        <f t="shared" si="1613"/>
        <v>0</v>
      </c>
      <c r="IO614" s="222">
        <f t="shared" si="1614"/>
        <v>0</v>
      </c>
      <c r="IP614" s="222">
        <f t="shared" si="1615"/>
        <v>0</v>
      </c>
      <c r="IQ614" s="222">
        <f t="shared" si="1616"/>
        <v>0</v>
      </c>
      <c r="IR614" s="222">
        <f t="shared" si="1617"/>
        <v>0</v>
      </c>
      <c r="IS614" s="222">
        <f t="shared" si="1618"/>
        <v>0</v>
      </c>
      <c r="IT614" s="222">
        <f t="shared" si="1619"/>
        <v>0</v>
      </c>
      <c r="IU614" s="222">
        <f t="shared" si="1620"/>
        <v>0</v>
      </c>
      <c r="IV614" s="222">
        <f t="shared" si="1621"/>
        <v>0</v>
      </c>
      <c r="IW614" s="222">
        <f t="shared" si="1622"/>
        <v>0</v>
      </c>
      <c r="IX614" s="222">
        <f t="shared" si="1623"/>
        <v>0</v>
      </c>
      <c r="IY614" s="222">
        <f t="shared" si="1624"/>
        <v>0</v>
      </c>
      <c r="IZ614" s="222">
        <f t="shared" si="1625"/>
        <v>0</v>
      </c>
      <c r="JA614" s="222">
        <f t="shared" si="1626"/>
        <v>0</v>
      </c>
      <c r="JB614" s="222">
        <f t="shared" si="1627"/>
        <v>0</v>
      </c>
    </row>
    <row r="615" spans="1:262">
      <c r="B615" s="230">
        <v>254</v>
      </c>
      <c r="C615" s="229">
        <f t="shared" si="1628"/>
        <v>4.9609374999999801E-3</v>
      </c>
      <c r="D615" s="226">
        <f t="shared" ca="1" si="1371"/>
        <v>17.999999999974193</v>
      </c>
      <c r="E615" s="225">
        <f ca="1">IZ361</f>
        <v>-2.5805229313807245E-11</v>
      </c>
      <c r="F615" s="224">
        <v>254</v>
      </c>
      <c r="G615" s="222">
        <f t="shared" si="1372"/>
        <v>0</v>
      </c>
      <c r="H615" s="222">
        <f t="shared" si="1373"/>
        <v>0</v>
      </c>
      <c r="I615" s="222">
        <f t="shared" si="1374"/>
        <v>0</v>
      </c>
      <c r="J615" s="222">
        <f t="shared" si="1375"/>
        <v>0</v>
      </c>
      <c r="K615" s="222">
        <f t="shared" si="1376"/>
        <v>0</v>
      </c>
      <c r="L615" s="222">
        <f t="shared" si="1377"/>
        <v>0</v>
      </c>
      <c r="M615" s="222">
        <f t="shared" si="1378"/>
        <v>0</v>
      </c>
      <c r="N615" s="222">
        <f t="shared" si="1379"/>
        <v>0</v>
      </c>
      <c r="O615" s="222">
        <f t="shared" si="1380"/>
        <v>0</v>
      </c>
      <c r="P615" s="222">
        <f t="shared" si="1381"/>
        <v>0</v>
      </c>
      <c r="Q615" s="222">
        <f t="shared" si="1382"/>
        <v>0</v>
      </c>
      <c r="R615" s="222">
        <f t="shared" si="1383"/>
        <v>0</v>
      </c>
      <c r="S615" s="222">
        <f t="shared" si="1384"/>
        <v>0</v>
      </c>
      <c r="T615" s="222">
        <f t="shared" si="1385"/>
        <v>0</v>
      </c>
      <c r="U615" s="222">
        <f t="shared" si="1386"/>
        <v>0</v>
      </c>
      <c r="V615" s="222">
        <f t="shared" si="1387"/>
        <v>0</v>
      </c>
      <c r="W615" s="222">
        <f t="shared" si="1388"/>
        <v>0</v>
      </c>
      <c r="X615" s="222">
        <f t="shared" si="1389"/>
        <v>0</v>
      </c>
      <c r="Y615" s="222">
        <f t="shared" si="1390"/>
        <v>0</v>
      </c>
      <c r="Z615" s="222">
        <f t="shared" si="1391"/>
        <v>0</v>
      </c>
      <c r="AA615" s="222">
        <f t="shared" si="1392"/>
        <v>0</v>
      </c>
      <c r="AB615" s="222">
        <f t="shared" si="1393"/>
        <v>0</v>
      </c>
      <c r="AC615" s="222">
        <f t="shared" si="1394"/>
        <v>0</v>
      </c>
      <c r="AD615" s="222">
        <f t="shared" si="1395"/>
        <v>0</v>
      </c>
      <c r="AE615" s="222">
        <f t="shared" si="1396"/>
        <v>0</v>
      </c>
      <c r="AF615" s="222">
        <f t="shared" si="1397"/>
        <v>0</v>
      </c>
      <c r="AG615" s="222">
        <f t="shared" si="1398"/>
        <v>0</v>
      </c>
      <c r="AH615" s="222">
        <f t="shared" si="1399"/>
        <v>0</v>
      </c>
      <c r="AI615" s="222">
        <f t="shared" si="1400"/>
        <v>0</v>
      </c>
      <c r="AJ615" s="222">
        <f t="shared" si="1401"/>
        <v>0</v>
      </c>
      <c r="AK615" s="222">
        <f t="shared" si="1402"/>
        <v>0</v>
      </c>
      <c r="AL615" s="222">
        <f t="shared" si="1403"/>
        <v>0</v>
      </c>
      <c r="AM615" s="222">
        <f t="shared" si="1404"/>
        <v>0</v>
      </c>
      <c r="AN615" s="222">
        <f t="shared" si="1405"/>
        <v>0</v>
      </c>
      <c r="AO615" s="222">
        <f t="shared" si="1406"/>
        <v>0</v>
      </c>
      <c r="AP615" s="222">
        <f t="shared" si="1407"/>
        <v>0</v>
      </c>
      <c r="AQ615" s="222">
        <f t="shared" si="1408"/>
        <v>0</v>
      </c>
      <c r="AR615" s="222">
        <f t="shared" si="1409"/>
        <v>0</v>
      </c>
      <c r="AS615" s="222">
        <f t="shared" si="1410"/>
        <v>0</v>
      </c>
      <c r="AT615" s="222">
        <f t="shared" si="1411"/>
        <v>0</v>
      </c>
      <c r="AU615" s="222">
        <f t="shared" si="1412"/>
        <v>0</v>
      </c>
      <c r="AV615" s="222">
        <f t="shared" si="1413"/>
        <v>0</v>
      </c>
      <c r="AW615" s="222">
        <f t="shared" si="1414"/>
        <v>0</v>
      </c>
      <c r="AX615" s="222">
        <f t="shared" si="1415"/>
        <v>0</v>
      </c>
      <c r="AY615" s="222">
        <f t="shared" si="1416"/>
        <v>0</v>
      </c>
      <c r="AZ615" s="222">
        <f t="shared" si="1417"/>
        <v>0</v>
      </c>
      <c r="BA615" s="222">
        <f t="shared" si="1418"/>
        <v>0</v>
      </c>
      <c r="BB615" s="222">
        <f t="shared" si="1419"/>
        <v>0</v>
      </c>
      <c r="BC615" s="222">
        <f t="shared" si="1420"/>
        <v>0</v>
      </c>
      <c r="BD615" s="222">
        <f t="shared" si="1421"/>
        <v>0</v>
      </c>
      <c r="BE615" s="222">
        <f t="shared" si="1422"/>
        <v>0</v>
      </c>
      <c r="BF615" s="222">
        <f t="shared" si="1423"/>
        <v>0</v>
      </c>
      <c r="BG615" s="222">
        <f t="shared" si="1424"/>
        <v>0</v>
      </c>
      <c r="BH615" s="222">
        <f t="shared" si="1425"/>
        <v>0</v>
      </c>
      <c r="BI615" s="222">
        <f t="shared" si="1426"/>
        <v>0</v>
      </c>
      <c r="BJ615" s="222">
        <f t="shared" si="1427"/>
        <v>0</v>
      </c>
      <c r="BK615" s="222">
        <f t="shared" si="1428"/>
        <v>0</v>
      </c>
      <c r="BL615" s="222">
        <f t="shared" si="1429"/>
        <v>0</v>
      </c>
      <c r="BM615" s="222">
        <f t="shared" si="1430"/>
        <v>0</v>
      </c>
      <c r="BN615" s="222">
        <f t="shared" si="1431"/>
        <v>0</v>
      </c>
      <c r="BO615" s="222">
        <f t="shared" si="1432"/>
        <v>0</v>
      </c>
      <c r="BP615" s="222">
        <f t="shared" si="1433"/>
        <v>0</v>
      </c>
      <c r="BQ615" s="222">
        <f t="shared" si="1434"/>
        <v>0</v>
      </c>
      <c r="BR615" s="222">
        <f t="shared" si="1435"/>
        <v>0</v>
      </c>
      <c r="BS615" s="222">
        <f t="shared" si="1436"/>
        <v>0</v>
      </c>
      <c r="BT615" s="222">
        <f t="shared" si="1437"/>
        <v>0</v>
      </c>
      <c r="BU615" s="222">
        <f t="shared" si="1438"/>
        <v>0</v>
      </c>
      <c r="BV615" s="222">
        <f t="shared" si="1439"/>
        <v>0</v>
      </c>
      <c r="BW615" s="222">
        <f t="shared" si="1440"/>
        <v>0</v>
      </c>
      <c r="BX615" s="222">
        <f t="shared" si="1441"/>
        <v>0</v>
      </c>
      <c r="BY615" s="222">
        <f t="shared" si="1442"/>
        <v>0</v>
      </c>
      <c r="BZ615" s="222">
        <f t="shared" si="1443"/>
        <v>0</v>
      </c>
      <c r="CA615" s="222">
        <f t="shared" si="1444"/>
        <v>0</v>
      </c>
      <c r="CB615" s="222">
        <f t="shared" si="1445"/>
        <v>0</v>
      </c>
      <c r="CC615" s="222">
        <f t="shared" si="1446"/>
        <v>0</v>
      </c>
      <c r="CD615" s="222">
        <f t="shared" si="1447"/>
        <v>0</v>
      </c>
      <c r="CE615" s="222">
        <f t="shared" si="1448"/>
        <v>0</v>
      </c>
      <c r="CF615" s="222">
        <f t="shared" si="1449"/>
        <v>0</v>
      </c>
      <c r="CG615" s="222">
        <f t="shared" si="1450"/>
        <v>0</v>
      </c>
      <c r="CH615" s="222">
        <f t="shared" si="1451"/>
        <v>0</v>
      </c>
      <c r="CI615" s="222">
        <f t="shared" si="1452"/>
        <v>0</v>
      </c>
      <c r="CJ615" s="222">
        <f t="shared" si="1453"/>
        <v>0</v>
      </c>
      <c r="CK615" s="222">
        <f t="shared" si="1454"/>
        <v>0</v>
      </c>
      <c r="CL615" s="222">
        <f t="shared" si="1455"/>
        <v>0</v>
      </c>
      <c r="CM615" s="222">
        <f t="shared" si="1456"/>
        <v>0</v>
      </c>
      <c r="CN615" s="222">
        <f t="shared" si="1457"/>
        <v>0</v>
      </c>
      <c r="CO615" s="222">
        <f t="shared" si="1458"/>
        <v>0</v>
      </c>
      <c r="CP615" s="222">
        <f t="shared" si="1459"/>
        <v>0</v>
      </c>
      <c r="CQ615" s="222">
        <f t="shared" si="1460"/>
        <v>0</v>
      </c>
      <c r="CR615" s="222">
        <f t="shared" si="1461"/>
        <v>0</v>
      </c>
      <c r="CS615" s="222">
        <f t="shared" si="1462"/>
        <v>0</v>
      </c>
      <c r="CT615" s="222">
        <f t="shared" si="1463"/>
        <v>0</v>
      </c>
      <c r="CU615" s="222">
        <f t="shared" si="1464"/>
        <v>0</v>
      </c>
      <c r="CV615" s="222">
        <f t="shared" si="1465"/>
        <v>0</v>
      </c>
      <c r="CW615" s="222">
        <f t="shared" si="1466"/>
        <v>0</v>
      </c>
      <c r="CX615" s="222">
        <f t="shared" si="1467"/>
        <v>0</v>
      </c>
      <c r="CY615" s="222">
        <f t="shared" si="1468"/>
        <v>0</v>
      </c>
      <c r="CZ615" s="222">
        <f t="shared" si="1469"/>
        <v>0</v>
      </c>
      <c r="DA615" s="222">
        <f t="shared" si="1470"/>
        <v>0</v>
      </c>
      <c r="DB615" s="222">
        <f t="shared" si="1471"/>
        <v>0</v>
      </c>
      <c r="DC615" s="222">
        <f t="shared" si="1472"/>
        <v>0</v>
      </c>
      <c r="DD615" s="222">
        <f t="shared" si="1473"/>
        <v>0</v>
      </c>
      <c r="DE615" s="222">
        <f t="shared" si="1474"/>
        <v>0</v>
      </c>
      <c r="DF615" s="222">
        <f t="shared" si="1475"/>
        <v>0</v>
      </c>
      <c r="DG615" s="222">
        <f t="shared" si="1476"/>
        <v>0</v>
      </c>
      <c r="DH615" s="222">
        <f t="shared" si="1477"/>
        <v>0</v>
      </c>
      <c r="DI615" s="222">
        <f t="shared" si="1478"/>
        <v>0</v>
      </c>
      <c r="DJ615" s="222">
        <f t="shared" si="1479"/>
        <v>0</v>
      </c>
      <c r="DK615" s="222">
        <f t="shared" si="1480"/>
        <v>0</v>
      </c>
      <c r="DL615" s="222">
        <f t="shared" si="1481"/>
        <v>0</v>
      </c>
      <c r="DM615" s="222">
        <f t="shared" si="1482"/>
        <v>0</v>
      </c>
      <c r="DN615" s="222">
        <f t="shared" si="1483"/>
        <v>0</v>
      </c>
      <c r="DO615" s="222">
        <f t="shared" si="1484"/>
        <v>0</v>
      </c>
      <c r="DP615" s="222">
        <f t="shared" si="1485"/>
        <v>0</v>
      </c>
      <c r="DQ615" s="222">
        <f t="shared" si="1486"/>
        <v>0</v>
      </c>
      <c r="DR615" s="222">
        <f t="shared" si="1487"/>
        <v>0</v>
      </c>
      <c r="DS615" s="222">
        <f t="shared" si="1488"/>
        <v>0</v>
      </c>
      <c r="DT615" s="222">
        <f t="shared" si="1489"/>
        <v>0</v>
      </c>
      <c r="DU615" s="222">
        <f t="shared" si="1490"/>
        <v>0</v>
      </c>
      <c r="DV615" s="222">
        <f t="shared" si="1491"/>
        <v>0</v>
      </c>
      <c r="DW615" s="222">
        <f t="shared" si="1492"/>
        <v>0</v>
      </c>
      <c r="DX615" s="222">
        <f t="shared" si="1493"/>
        <v>0</v>
      </c>
      <c r="DY615" s="222">
        <f t="shared" si="1494"/>
        <v>0</v>
      </c>
      <c r="DZ615" s="222">
        <f t="shared" si="1495"/>
        <v>0</v>
      </c>
      <c r="EA615" s="222">
        <f t="shared" si="1496"/>
        <v>0</v>
      </c>
      <c r="EB615" s="222">
        <f t="shared" si="1497"/>
        <v>0</v>
      </c>
      <c r="EC615" s="222">
        <f t="shared" si="1498"/>
        <v>0</v>
      </c>
      <c r="ED615" s="222">
        <f t="shared" si="1499"/>
        <v>0</v>
      </c>
      <c r="EE615" s="222">
        <f t="shared" si="1500"/>
        <v>0</v>
      </c>
      <c r="EF615" s="222">
        <f t="shared" si="1501"/>
        <v>0</v>
      </c>
      <c r="EG615" s="222">
        <f t="shared" si="1502"/>
        <v>0</v>
      </c>
      <c r="EH615" s="222">
        <f t="shared" si="1503"/>
        <v>0</v>
      </c>
      <c r="EI615" s="222">
        <f t="shared" si="1504"/>
        <v>0</v>
      </c>
      <c r="EJ615" s="222">
        <f t="shared" si="1505"/>
        <v>0</v>
      </c>
      <c r="EK615" s="222">
        <f t="shared" si="1506"/>
        <v>0</v>
      </c>
      <c r="EL615" s="222">
        <f t="shared" si="1507"/>
        <v>0</v>
      </c>
      <c r="EM615" s="222">
        <f t="shared" si="1508"/>
        <v>0</v>
      </c>
      <c r="EN615" s="222">
        <f t="shared" si="1509"/>
        <v>0</v>
      </c>
      <c r="EO615" s="222">
        <f t="shared" si="1510"/>
        <v>0</v>
      </c>
      <c r="EP615" s="222">
        <f t="shared" si="1511"/>
        <v>0</v>
      </c>
      <c r="EQ615" s="222">
        <f t="shared" si="1512"/>
        <v>0</v>
      </c>
      <c r="ER615" s="222">
        <f t="shared" si="1513"/>
        <v>0</v>
      </c>
      <c r="ES615" s="222">
        <f t="shared" si="1514"/>
        <v>0</v>
      </c>
      <c r="ET615" s="222">
        <f t="shared" si="1515"/>
        <v>0</v>
      </c>
      <c r="EU615" s="222">
        <f t="shared" si="1516"/>
        <v>0</v>
      </c>
      <c r="EV615" s="222">
        <f t="shared" si="1517"/>
        <v>0</v>
      </c>
      <c r="EW615" s="222">
        <f t="shared" si="1518"/>
        <v>0</v>
      </c>
      <c r="EX615" s="222">
        <f t="shared" si="1519"/>
        <v>0</v>
      </c>
      <c r="EY615" s="222">
        <f t="shared" si="1520"/>
        <v>0</v>
      </c>
      <c r="EZ615" s="222">
        <f t="shared" si="1521"/>
        <v>0</v>
      </c>
      <c r="FA615" s="222">
        <f t="shared" si="1522"/>
        <v>0</v>
      </c>
      <c r="FB615" s="222">
        <f t="shared" si="1523"/>
        <v>0</v>
      </c>
      <c r="FC615" s="222">
        <f t="shared" si="1524"/>
        <v>0</v>
      </c>
      <c r="FD615" s="222">
        <f t="shared" si="1525"/>
        <v>0</v>
      </c>
      <c r="FE615" s="222">
        <f t="shared" si="1526"/>
        <v>0</v>
      </c>
      <c r="FF615" s="222">
        <f t="shared" si="1527"/>
        <v>0</v>
      </c>
      <c r="FG615" s="222">
        <f t="shared" si="1528"/>
        <v>0</v>
      </c>
      <c r="FH615" s="222">
        <f t="shared" si="1529"/>
        <v>0</v>
      </c>
      <c r="FI615" s="222">
        <f t="shared" si="1530"/>
        <v>0</v>
      </c>
      <c r="FJ615" s="222">
        <f t="shared" si="1531"/>
        <v>0</v>
      </c>
      <c r="FK615" s="222">
        <f t="shared" si="1532"/>
        <v>0</v>
      </c>
      <c r="FL615" s="222">
        <f t="shared" si="1533"/>
        <v>0</v>
      </c>
      <c r="FM615" s="222">
        <f t="shared" si="1534"/>
        <v>0</v>
      </c>
      <c r="FN615" s="222">
        <f t="shared" si="1535"/>
        <v>0</v>
      </c>
      <c r="FO615" s="222">
        <f t="shared" si="1536"/>
        <v>0</v>
      </c>
      <c r="FP615" s="222">
        <f t="shared" si="1537"/>
        <v>0</v>
      </c>
      <c r="FQ615" s="222">
        <f t="shared" si="1538"/>
        <v>0</v>
      </c>
      <c r="FR615" s="222">
        <f t="shared" si="1539"/>
        <v>0</v>
      </c>
      <c r="FS615" s="222">
        <f t="shared" si="1540"/>
        <v>0</v>
      </c>
      <c r="FT615" s="222">
        <f t="shared" si="1541"/>
        <v>0</v>
      </c>
      <c r="FU615" s="222">
        <f t="shared" si="1542"/>
        <v>0</v>
      </c>
      <c r="FV615" s="222">
        <f t="shared" si="1543"/>
        <v>0</v>
      </c>
      <c r="FW615" s="222">
        <f t="shared" si="1544"/>
        <v>0</v>
      </c>
      <c r="FX615" s="222">
        <f t="shared" si="1545"/>
        <v>0</v>
      </c>
      <c r="FY615" s="222">
        <f t="shared" si="1546"/>
        <v>0</v>
      </c>
      <c r="FZ615" s="222">
        <f t="shared" si="1547"/>
        <v>0</v>
      </c>
      <c r="GA615" s="222">
        <f t="shared" si="1548"/>
        <v>0</v>
      </c>
      <c r="GB615" s="222">
        <f t="shared" si="1549"/>
        <v>0</v>
      </c>
      <c r="GC615" s="222">
        <f t="shared" si="1550"/>
        <v>0</v>
      </c>
      <c r="GD615" s="222">
        <f t="shared" si="1551"/>
        <v>0</v>
      </c>
      <c r="GE615" s="222">
        <f t="shared" si="1552"/>
        <v>0</v>
      </c>
      <c r="GF615" s="222">
        <f t="shared" si="1553"/>
        <v>0</v>
      </c>
      <c r="GG615" s="222">
        <f t="shared" si="1554"/>
        <v>0</v>
      </c>
      <c r="GH615" s="222">
        <f t="shared" si="1555"/>
        <v>0</v>
      </c>
      <c r="GI615" s="222">
        <f t="shared" si="1556"/>
        <v>0</v>
      </c>
      <c r="GJ615" s="222">
        <f t="shared" si="1557"/>
        <v>0</v>
      </c>
      <c r="GK615" s="222">
        <f t="shared" si="1558"/>
        <v>0</v>
      </c>
      <c r="GL615" s="222">
        <f t="shared" si="1559"/>
        <v>0</v>
      </c>
      <c r="GM615" s="222">
        <f t="shared" si="1560"/>
        <v>0</v>
      </c>
      <c r="GN615" s="222">
        <f t="shared" si="1561"/>
        <v>0</v>
      </c>
      <c r="GO615" s="222">
        <f t="shared" si="1562"/>
        <v>0</v>
      </c>
      <c r="GP615" s="222">
        <f t="shared" si="1563"/>
        <v>0</v>
      </c>
      <c r="GQ615" s="222">
        <f t="shared" si="1564"/>
        <v>0</v>
      </c>
      <c r="GR615" s="222">
        <f t="shared" si="1565"/>
        <v>0</v>
      </c>
      <c r="GS615" s="222">
        <f t="shared" si="1566"/>
        <v>0</v>
      </c>
      <c r="GT615" s="222">
        <f t="shared" si="1567"/>
        <v>0</v>
      </c>
      <c r="GU615" s="222">
        <f t="shared" si="1568"/>
        <v>0</v>
      </c>
      <c r="GV615" s="222">
        <f t="shared" si="1569"/>
        <v>0</v>
      </c>
      <c r="GW615" s="222">
        <f t="shared" si="1570"/>
        <v>0</v>
      </c>
      <c r="GX615" s="222">
        <f t="shared" si="1571"/>
        <v>0</v>
      </c>
      <c r="GY615" s="222">
        <f t="shared" si="1572"/>
        <v>0</v>
      </c>
      <c r="GZ615" s="222">
        <f t="shared" si="1573"/>
        <v>0</v>
      </c>
      <c r="HA615" s="222">
        <f t="shared" si="1574"/>
        <v>0</v>
      </c>
      <c r="HB615" s="222">
        <f t="shared" si="1575"/>
        <v>0</v>
      </c>
      <c r="HC615" s="222">
        <f t="shared" si="1576"/>
        <v>0</v>
      </c>
      <c r="HD615" s="222">
        <f t="shared" si="1577"/>
        <v>0</v>
      </c>
      <c r="HE615" s="222">
        <f t="shared" si="1578"/>
        <v>0</v>
      </c>
      <c r="HF615" s="222">
        <f t="shared" si="1579"/>
        <v>0</v>
      </c>
      <c r="HG615" s="222">
        <f t="shared" si="1580"/>
        <v>0</v>
      </c>
      <c r="HH615" s="222">
        <f t="shared" si="1581"/>
        <v>0</v>
      </c>
      <c r="HI615" s="222">
        <f t="shared" si="1582"/>
        <v>0</v>
      </c>
      <c r="HJ615" s="222">
        <f t="shared" si="1583"/>
        <v>0</v>
      </c>
      <c r="HK615" s="222">
        <f t="shared" si="1584"/>
        <v>0</v>
      </c>
      <c r="HL615" s="222">
        <f t="shared" si="1585"/>
        <v>0</v>
      </c>
      <c r="HM615" s="222">
        <f t="shared" si="1586"/>
        <v>0</v>
      </c>
      <c r="HN615" s="222">
        <f t="shared" si="1587"/>
        <v>0</v>
      </c>
      <c r="HO615" s="222">
        <f t="shared" si="1588"/>
        <v>0</v>
      </c>
      <c r="HP615" s="222">
        <f t="shared" si="1589"/>
        <v>0</v>
      </c>
      <c r="HQ615" s="222">
        <f t="shared" si="1590"/>
        <v>0</v>
      </c>
      <c r="HR615" s="222">
        <f t="shared" si="1591"/>
        <v>0</v>
      </c>
      <c r="HS615" s="222">
        <f t="shared" si="1592"/>
        <v>0</v>
      </c>
      <c r="HT615" s="222">
        <f t="shared" si="1593"/>
        <v>0</v>
      </c>
      <c r="HU615" s="222">
        <f t="shared" si="1594"/>
        <v>0</v>
      </c>
      <c r="HV615" s="222">
        <f t="shared" si="1595"/>
        <v>0</v>
      </c>
      <c r="HW615" s="222">
        <f t="shared" si="1596"/>
        <v>0</v>
      </c>
      <c r="HX615" s="222">
        <f t="shared" si="1597"/>
        <v>0</v>
      </c>
      <c r="HY615" s="222">
        <f t="shared" si="1598"/>
        <v>0</v>
      </c>
      <c r="HZ615" s="222">
        <f t="shared" si="1599"/>
        <v>0</v>
      </c>
      <c r="IA615" s="222">
        <f t="shared" si="1600"/>
        <v>0</v>
      </c>
      <c r="IB615" s="222">
        <f t="shared" si="1601"/>
        <v>0</v>
      </c>
      <c r="IC615" s="222">
        <f t="shared" si="1602"/>
        <v>0</v>
      </c>
      <c r="ID615" s="222">
        <f t="shared" si="1603"/>
        <v>0</v>
      </c>
      <c r="IE615" s="222">
        <f t="shared" si="1604"/>
        <v>0</v>
      </c>
      <c r="IF615" s="222">
        <f t="shared" si="1605"/>
        <v>0</v>
      </c>
      <c r="IG615" s="222">
        <f t="shared" si="1606"/>
        <v>0</v>
      </c>
      <c r="IH615" s="222">
        <f t="shared" si="1607"/>
        <v>0</v>
      </c>
      <c r="II615" s="222">
        <f t="shared" si="1608"/>
        <v>0</v>
      </c>
      <c r="IJ615" s="222">
        <f t="shared" si="1609"/>
        <v>0</v>
      </c>
      <c r="IK615" s="222">
        <f t="shared" si="1610"/>
        <v>0</v>
      </c>
      <c r="IL615" s="222">
        <f t="shared" si="1611"/>
        <v>0</v>
      </c>
      <c r="IM615" s="222">
        <f t="shared" si="1612"/>
        <v>0</v>
      </c>
      <c r="IN615" s="222">
        <f t="shared" si="1613"/>
        <v>0</v>
      </c>
      <c r="IO615" s="222">
        <f t="shared" si="1614"/>
        <v>0</v>
      </c>
      <c r="IP615" s="222">
        <f t="shared" si="1615"/>
        <v>0</v>
      </c>
      <c r="IQ615" s="222">
        <f t="shared" si="1616"/>
        <v>0</v>
      </c>
      <c r="IR615" s="222">
        <f t="shared" si="1617"/>
        <v>0</v>
      </c>
      <c r="IS615" s="222">
        <f t="shared" si="1618"/>
        <v>0</v>
      </c>
      <c r="IT615" s="222">
        <f t="shared" si="1619"/>
        <v>0</v>
      </c>
      <c r="IU615" s="222">
        <f t="shared" si="1620"/>
        <v>0</v>
      </c>
      <c r="IV615" s="222">
        <f t="shared" si="1621"/>
        <v>0</v>
      </c>
      <c r="IW615" s="222">
        <f t="shared" si="1622"/>
        <v>0</v>
      </c>
      <c r="IX615" s="222">
        <f t="shared" si="1623"/>
        <v>0</v>
      </c>
      <c r="IY615" s="222">
        <f t="shared" si="1624"/>
        <v>0</v>
      </c>
      <c r="IZ615" s="222">
        <f t="shared" si="1625"/>
        <v>0</v>
      </c>
      <c r="JA615" s="222">
        <f t="shared" si="1626"/>
        <v>0</v>
      </c>
      <c r="JB615" s="222">
        <f t="shared" si="1627"/>
        <v>0</v>
      </c>
    </row>
    <row r="616" spans="1:262">
      <c r="B616" s="230">
        <v>255</v>
      </c>
      <c r="C616" s="229">
        <f t="shared" si="1628"/>
        <v>4.9804687499999797E-3</v>
      </c>
      <c r="D616" s="226">
        <f t="shared" ca="1" si="1371"/>
        <v>18.000000000042359</v>
      </c>
      <c r="E616" s="225">
        <f ca="1">JA361</f>
        <v>4.2359017980962553E-11</v>
      </c>
      <c r="F616" s="224">
        <v>255</v>
      </c>
      <c r="G616" s="222">
        <f t="shared" si="1372"/>
        <v>0</v>
      </c>
      <c r="H616" s="222">
        <f t="shared" si="1373"/>
        <v>0</v>
      </c>
      <c r="I616" s="222">
        <f t="shared" si="1374"/>
        <v>0</v>
      </c>
      <c r="J616" s="222">
        <f t="shared" si="1375"/>
        <v>0</v>
      </c>
      <c r="K616" s="222">
        <f t="shared" si="1376"/>
        <v>0</v>
      </c>
      <c r="L616" s="222">
        <f t="shared" si="1377"/>
        <v>0</v>
      </c>
      <c r="M616" s="222">
        <f t="shared" si="1378"/>
        <v>0</v>
      </c>
      <c r="N616" s="222">
        <f t="shared" si="1379"/>
        <v>0</v>
      </c>
      <c r="O616" s="222">
        <f t="shared" si="1380"/>
        <v>0</v>
      </c>
      <c r="P616" s="222">
        <f t="shared" si="1381"/>
        <v>0</v>
      </c>
      <c r="Q616" s="222">
        <f t="shared" si="1382"/>
        <v>0</v>
      </c>
      <c r="R616" s="222">
        <f t="shared" si="1383"/>
        <v>0</v>
      </c>
      <c r="S616" s="222">
        <f t="shared" si="1384"/>
        <v>0</v>
      </c>
      <c r="T616" s="222">
        <f t="shared" si="1385"/>
        <v>0</v>
      </c>
      <c r="U616" s="222">
        <f t="shared" si="1386"/>
        <v>0</v>
      </c>
      <c r="V616" s="222">
        <f t="shared" si="1387"/>
        <v>0</v>
      </c>
      <c r="W616" s="222">
        <f t="shared" si="1388"/>
        <v>0</v>
      </c>
      <c r="X616" s="222">
        <f t="shared" si="1389"/>
        <v>0</v>
      </c>
      <c r="Y616" s="222">
        <f t="shared" si="1390"/>
        <v>0</v>
      </c>
      <c r="Z616" s="222">
        <f t="shared" si="1391"/>
        <v>0</v>
      </c>
      <c r="AA616" s="222">
        <f t="shared" si="1392"/>
        <v>0</v>
      </c>
      <c r="AB616" s="222">
        <f t="shared" si="1393"/>
        <v>0</v>
      </c>
      <c r="AC616" s="222">
        <f t="shared" si="1394"/>
        <v>0</v>
      </c>
      <c r="AD616" s="222">
        <f t="shared" si="1395"/>
        <v>0</v>
      </c>
      <c r="AE616" s="222">
        <f t="shared" si="1396"/>
        <v>0</v>
      </c>
      <c r="AF616" s="222">
        <f t="shared" si="1397"/>
        <v>0</v>
      </c>
      <c r="AG616" s="222">
        <f t="shared" si="1398"/>
        <v>0</v>
      </c>
      <c r="AH616" s="222">
        <f t="shared" si="1399"/>
        <v>0</v>
      </c>
      <c r="AI616" s="222">
        <f t="shared" si="1400"/>
        <v>0</v>
      </c>
      <c r="AJ616" s="222">
        <f t="shared" si="1401"/>
        <v>0</v>
      </c>
      <c r="AK616" s="222">
        <f t="shared" si="1402"/>
        <v>0</v>
      </c>
      <c r="AL616" s="222">
        <f t="shared" si="1403"/>
        <v>0</v>
      </c>
      <c r="AM616" s="222">
        <f t="shared" si="1404"/>
        <v>0</v>
      </c>
      <c r="AN616" s="222">
        <f t="shared" si="1405"/>
        <v>0</v>
      </c>
      <c r="AO616" s="222">
        <f t="shared" si="1406"/>
        <v>0</v>
      </c>
      <c r="AP616" s="222">
        <f t="shared" si="1407"/>
        <v>0</v>
      </c>
      <c r="AQ616" s="222">
        <f t="shared" si="1408"/>
        <v>0</v>
      </c>
      <c r="AR616" s="222">
        <f t="shared" si="1409"/>
        <v>0</v>
      </c>
      <c r="AS616" s="222">
        <f t="shared" si="1410"/>
        <v>0</v>
      </c>
      <c r="AT616" s="222">
        <f t="shared" si="1411"/>
        <v>0</v>
      </c>
      <c r="AU616" s="222">
        <f t="shared" si="1412"/>
        <v>0</v>
      </c>
      <c r="AV616" s="222">
        <f t="shared" si="1413"/>
        <v>0</v>
      </c>
      <c r="AW616" s="222">
        <f t="shared" si="1414"/>
        <v>0</v>
      </c>
      <c r="AX616" s="222">
        <f t="shared" si="1415"/>
        <v>0</v>
      </c>
      <c r="AY616" s="222">
        <f t="shared" si="1416"/>
        <v>0</v>
      </c>
      <c r="AZ616" s="222">
        <f t="shared" si="1417"/>
        <v>0</v>
      </c>
      <c r="BA616" s="222">
        <f t="shared" si="1418"/>
        <v>0</v>
      </c>
      <c r="BB616" s="222">
        <f t="shared" si="1419"/>
        <v>0</v>
      </c>
      <c r="BC616" s="222">
        <f t="shared" si="1420"/>
        <v>0</v>
      </c>
      <c r="BD616" s="222">
        <f t="shared" si="1421"/>
        <v>0</v>
      </c>
      <c r="BE616" s="222">
        <f t="shared" si="1422"/>
        <v>0</v>
      </c>
      <c r="BF616" s="222">
        <f t="shared" si="1423"/>
        <v>0</v>
      </c>
      <c r="BG616" s="222">
        <f t="shared" si="1424"/>
        <v>0</v>
      </c>
      <c r="BH616" s="222">
        <f t="shared" si="1425"/>
        <v>0</v>
      </c>
      <c r="BI616" s="222">
        <f t="shared" si="1426"/>
        <v>0</v>
      </c>
      <c r="BJ616" s="222">
        <f t="shared" si="1427"/>
        <v>0</v>
      </c>
      <c r="BK616" s="222">
        <f t="shared" si="1428"/>
        <v>0</v>
      </c>
      <c r="BL616" s="222">
        <f t="shared" si="1429"/>
        <v>0</v>
      </c>
      <c r="BM616" s="222">
        <f t="shared" si="1430"/>
        <v>0</v>
      </c>
      <c r="BN616" s="222">
        <f t="shared" si="1431"/>
        <v>0</v>
      </c>
      <c r="BO616" s="222">
        <f t="shared" si="1432"/>
        <v>0</v>
      </c>
      <c r="BP616" s="222">
        <f t="shared" si="1433"/>
        <v>0</v>
      </c>
      <c r="BQ616" s="222">
        <f t="shared" si="1434"/>
        <v>0</v>
      </c>
      <c r="BR616" s="222">
        <f t="shared" si="1435"/>
        <v>0</v>
      </c>
      <c r="BS616" s="222">
        <f t="shared" si="1436"/>
        <v>0</v>
      </c>
      <c r="BT616" s="222">
        <f t="shared" si="1437"/>
        <v>0</v>
      </c>
      <c r="BU616" s="222">
        <f t="shared" si="1438"/>
        <v>0</v>
      </c>
      <c r="BV616" s="222">
        <f t="shared" si="1439"/>
        <v>0</v>
      </c>
      <c r="BW616" s="222">
        <f t="shared" si="1440"/>
        <v>0</v>
      </c>
      <c r="BX616" s="222">
        <f t="shared" si="1441"/>
        <v>0</v>
      </c>
      <c r="BY616" s="222">
        <f t="shared" si="1442"/>
        <v>0</v>
      </c>
      <c r="BZ616" s="222">
        <f t="shared" si="1443"/>
        <v>0</v>
      </c>
      <c r="CA616" s="222">
        <f t="shared" si="1444"/>
        <v>0</v>
      </c>
      <c r="CB616" s="222">
        <f t="shared" si="1445"/>
        <v>0</v>
      </c>
      <c r="CC616" s="222">
        <f t="shared" si="1446"/>
        <v>0</v>
      </c>
      <c r="CD616" s="222">
        <f t="shared" si="1447"/>
        <v>0</v>
      </c>
      <c r="CE616" s="222">
        <f t="shared" si="1448"/>
        <v>0</v>
      </c>
      <c r="CF616" s="222">
        <f t="shared" si="1449"/>
        <v>0</v>
      </c>
      <c r="CG616" s="222">
        <f t="shared" si="1450"/>
        <v>0</v>
      </c>
      <c r="CH616" s="222">
        <f t="shared" si="1451"/>
        <v>0</v>
      </c>
      <c r="CI616" s="222">
        <f t="shared" si="1452"/>
        <v>0</v>
      </c>
      <c r="CJ616" s="222">
        <f t="shared" si="1453"/>
        <v>0</v>
      </c>
      <c r="CK616" s="222">
        <f t="shared" si="1454"/>
        <v>0</v>
      </c>
      <c r="CL616" s="222">
        <f t="shared" si="1455"/>
        <v>0</v>
      </c>
      <c r="CM616" s="222">
        <f t="shared" si="1456"/>
        <v>0</v>
      </c>
      <c r="CN616" s="222">
        <f t="shared" si="1457"/>
        <v>0</v>
      </c>
      <c r="CO616" s="222">
        <f t="shared" si="1458"/>
        <v>0</v>
      </c>
      <c r="CP616" s="222">
        <f t="shared" si="1459"/>
        <v>0</v>
      </c>
      <c r="CQ616" s="222">
        <f t="shared" si="1460"/>
        <v>0</v>
      </c>
      <c r="CR616" s="222">
        <f t="shared" si="1461"/>
        <v>0</v>
      </c>
      <c r="CS616" s="222">
        <f t="shared" si="1462"/>
        <v>0</v>
      </c>
      <c r="CT616" s="222">
        <f t="shared" si="1463"/>
        <v>0</v>
      </c>
      <c r="CU616" s="222">
        <f t="shared" si="1464"/>
        <v>0</v>
      </c>
      <c r="CV616" s="222">
        <f t="shared" si="1465"/>
        <v>0</v>
      </c>
      <c r="CW616" s="222">
        <f t="shared" si="1466"/>
        <v>0</v>
      </c>
      <c r="CX616" s="222">
        <f t="shared" si="1467"/>
        <v>0</v>
      </c>
      <c r="CY616" s="222">
        <f t="shared" si="1468"/>
        <v>0</v>
      </c>
      <c r="CZ616" s="222">
        <f t="shared" si="1469"/>
        <v>0</v>
      </c>
      <c r="DA616" s="222">
        <f t="shared" si="1470"/>
        <v>0</v>
      </c>
      <c r="DB616" s="222">
        <f t="shared" si="1471"/>
        <v>0</v>
      </c>
      <c r="DC616" s="222">
        <f t="shared" si="1472"/>
        <v>0</v>
      </c>
      <c r="DD616" s="222">
        <f t="shared" si="1473"/>
        <v>0</v>
      </c>
      <c r="DE616" s="222">
        <f t="shared" si="1474"/>
        <v>0</v>
      </c>
      <c r="DF616" s="222">
        <f t="shared" si="1475"/>
        <v>0</v>
      </c>
      <c r="DG616" s="222">
        <f t="shared" si="1476"/>
        <v>0</v>
      </c>
      <c r="DH616" s="222">
        <f t="shared" si="1477"/>
        <v>0</v>
      </c>
      <c r="DI616" s="222">
        <f t="shared" si="1478"/>
        <v>0</v>
      </c>
      <c r="DJ616" s="222">
        <f t="shared" si="1479"/>
        <v>0</v>
      </c>
      <c r="DK616" s="222">
        <f t="shared" si="1480"/>
        <v>0</v>
      </c>
      <c r="DL616" s="222">
        <f t="shared" si="1481"/>
        <v>0</v>
      </c>
      <c r="DM616" s="222">
        <f t="shared" si="1482"/>
        <v>0</v>
      </c>
      <c r="DN616" s="222">
        <f t="shared" si="1483"/>
        <v>0</v>
      </c>
      <c r="DO616" s="222">
        <f t="shared" si="1484"/>
        <v>0</v>
      </c>
      <c r="DP616" s="222">
        <f t="shared" si="1485"/>
        <v>0</v>
      </c>
      <c r="DQ616" s="222">
        <f t="shared" si="1486"/>
        <v>0</v>
      </c>
      <c r="DR616" s="222">
        <f t="shared" si="1487"/>
        <v>0</v>
      </c>
      <c r="DS616" s="222">
        <f t="shared" si="1488"/>
        <v>0</v>
      </c>
      <c r="DT616" s="222">
        <f t="shared" si="1489"/>
        <v>0</v>
      </c>
      <c r="DU616" s="222">
        <f t="shared" si="1490"/>
        <v>0</v>
      </c>
      <c r="DV616" s="222">
        <f t="shared" si="1491"/>
        <v>0</v>
      </c>
      <c r="DW616" s="222">
        <f t="shared" si="1492"/>
        <v>0</v>
      </c>
      <c r="DX616" s="222">
        <f t="shared" si="1493"/>
        <v>0</v>
      </c>
      <c r="DY616" s="222">
        <f t="shared" si="1494"/>
        <v>0</v>
      </c>
      <c r="DZ616" s="222">
        <f t="shared" si="1495"/>
        <v>0</v>
      </c>
      <c r="EA616" s="222">
        <f t="shared" si="1496"/>
        <v>0</v>
      </c>
      <c r="EB616" s="222">
        <f t="shared" si="1497"/>
        <v>0</v>
      </c>
      <c r="EC616" s="222">
        <f t="shared" si="1498"/>
        <v>0</v>
      </c>
      <c r="ED616" s="222">
        <f t="shared" si="1499"/>
        <v>0</v>
      </c>
      <c r="EE616" s="222">
        <f t="shared" si="1500"/>
        <v>0</v>
      </c>
      <c r="EF616" s="222">
        <f t="shared" si="1501"/>
        <v>0</v>
      </c>
      <c r="EG616" s="222">
        <f t="shared" si="1502"/>
        <v>0</v>
      </c>
      <c r="EH616" s="222">
        <f t="shared" si="1503"/>
        <v>0</v>
      </c>
      <c r="EI616" s="222">
        <f t="shared" si="1504"/>
        <v>0</v>
      </c>
      <c r="EJ616" s="222">
        <f t="shared" si="1505"/>
        <v>0</v>
      </c>
      <c r="EK616" s="222">
        <f t="shared" si="1506"/>
        <v>0</v>
      </c>
      <c r="EL616" s="222">
        <f t="shared" si="1507"/>
        <v>0</v>
      </c>
      <c r="EM616" s="222">
        <f t="shared" si="1508"/>
        <v>0</v>
      </c>
      <c r="EN616" s="222">
        <f t="shared" si="1509"/>
        <v>0</v>
      </c>
      <c r="EO616" s="222">
        <f t="shared" si="1510"/>
        <v>0</v>
      </c>
      <c r="EP616" s="222">
        <f t="shared" si="1511"/>
        <v>0</v>
      </c>
      <c r="EQ616" s="222">
        <f t="shared" si="1512"/>
        <v>0</v>
      </c>
      <c r="ER616" s="222">
        <f t="shared" si="1513"/>
        <v>0</v>
      </c>
      <c r="ES616" s="222">
        <f t="shared" si="1514"/>
        <v>0</v>
      </c>
      <c r="ET616" s="222">
        <f t="shared" si="1515"/>
        <v>0</v>
      </c>
      <c r="EU616" s="222">
        <f t="shared" si="1516"/>
        <v>0</v>
      </c>
      <c r="EV616" s="222">
        <f t="shared" si="1517"/>
        <v>0</v>
      </c>
      <c r="EW616" s="222">
        <f t="shared" si="1518"/>
        <v>0</v>
      </c>
      <c r="EX616" s="222">
        <f t="shared" si="1519"/>
        <v>0</v>
      </c>
      <c r="EY616" s="222">
        <f t="shared" si="1520"/>
        <v>0</v>
      </c>
      <c r="EZ616" s="222">
        <f t="shared" si="1521"/>
        <v>0</v>
      </c>
      <c r="FA616" s="222">
        <f t="shared" si="1522"/>
        <v>0</v>
      </c>
      <c r="FB616" s="222">
        <f t="shared" si="1523"/>
        <v>0</v>
      </c>
      <c r="FC616" s="222">
        <f t="shared" si="1524"/>
        <v>0</v>
      </c>
      <c r="FD616" s="222">
        <f t="shared" si="1525"/>
        <v>0</v>
      </c>
      <c r="FE616" s="222">
        <f t="shared" si="1526"/>
        <v>0</v>
      </c>
      <c r="FF616" s="222">
        <f t="shared" si="1527"/>
        <v>0</v>
      </c>
      <c r="FG616" s="222">
        <f t="shared" si="1528"/>
        <v>0</v>
      </c>
      <c r="FH616" s="222">
        <f t="shared" si="1529"/>
        <v>0</v>
      </c>
      <c r="FI616" s="222">
        <f t="shared" si="1530"/>
        <v>0</v>
      </c>
      <c r="FJ616" s="222">
        <f t="shared" si="1531"/>
        <v>0</v>
      </c>
      <c r="FK616" s="222">
        <f t="shared" si="1532"/>
        <v>0</v>
      </c>
      <c r="FL616" s="222">
        <f t="shared" si="1533"/>
        <v>0</v>
      </c>
      <c r="FM616" s="222">
        <f t="shared" si="1534"/>
        <v>0</v>
      </c>
      <c r="FN616" s="222">
        <f t="shared" si="1535"/>
        <v>0</v>
      </c>
      <c r="FO616" s="222">
        <f t="shared" si="1536"/>
        <v>0</v>
      </c>
      <c r="FP616" s="222">
        <f t="shared" si="1537"/>
        <v>0</v>
      </c>
      <c r="FQ616" s="222">
        <f t="shared" si="1538"/>
        <v>0</v>
      </c>
      <c r="FR616" s="222">
        <f t="shared" si="1539"/>
        <v>0</v>
      </c>
      <c r="FS616" s="222">
        <f t="shared" si="1540"/>
        <v>0</v>
      </c>
      <c r="FT616" s="222">
        <f t="shared" si="1541"/>
        <v>0</v>
      </c>
      <c r="FU616" s="222">
        <f t="shared" si="1542"/>
        <v>0</v>
      </c>
      <c r="FV616" s="222">
        <f t="shared" si="1543"/>
        <v>0</v>
      </c>
      <c r="FW616" s="222">
        <f t="shared" si="1544"/>
        <v>0</v>
      </c>
      <c r="FX616" s="222">
        <f t="shared" si="1545"/>
        <v>0</v>
      </c>
      <c r="FY616" s="222">
        <f t="shared" si="1546"/>
        <v>0</v>
      </c>
      <c r="FZ616" s="222">
        <f t="shared" si="1547"/>
        <v>0</v>
      </c>
      <c r="GA616" s="222">
        <f t="shared" si="1548"/>
        <v>0</v>
      </c>
      <c r="GB616" s="222">
        <f t="shared" si="1549"/>
        <v>0</v>
      </c>
      <c r="GC616" s="222">
        <f t="shared" si="1550"/>
        <v>0</v>
      </c>
      <c r="GD616" s="222">
        <f t="shared" si="1551"/>
        <v>0</v>
      </c>
      <c r="GE616" s="222">
        <f t="shared" si="1552"/>
        <v>0</v>
      </c>
      <c r="GF616" s="222">
        <f t="shared" si="1553"/>
        <v>0</v>
      </c>
      <c r="GG616" s="222">
        <f t="shared" si="1554"/>
        <v>0</v>
      </c>
      <c r="GH616" s="222">
        <f t="shared" si="1555"/>
        <v>0</v>
      </c>
      <c r="GI616" s="222">
        <f t="shared" si="1556"/>
        <v>0</v>
      </c>
      <c r="GJ616" s="222">
        <f t="shared" si="1557"/>
        <v>0</v>
      </c>
      <c r="GK616" s="222">
        <f t="shared" si="1558"/>
        <v>0</v>
      </c>
      <c r="GL616" s="222">
        <f t="shared" si="1559"/>
        <v>0</v>
      </c>
      <c r="GM616" s="222">
        <f t="shared" si="1560"/>
        <v>0</v>
      </c>
      <c r="GN616" s="222">
        <f t="shared" si="1561"/>
        <v>0</v>
      </c>
      <c r="GO616" s="222">
        <f t="shared" si="1562"/>
        <v>0</v>
      </c>
      <c r="GP616" s="222">
        <f t="shared" si="1563"/>
        <v>0</v>
      </c>
      <c r="GQ616" s="222">
        <f t="shared" si="1564"/>
        <v>0</v>
      </c>
      <c r="GR616" s="222">
        <f t="shared" si="1565"/>
        <v>0</v>
      </c>
      <c r="GS616" s="222">
        <f t="shared" si="1566"/>
        <v>0</v>
      </c>
      <c r="GT616" s="222">
        <f t="shared" si="1567"/>
        <v>0</v>
      </c>
      <c r="GU616" s="222">
        <f t="shared" si="1568"/>
        <v>0</v>
      </c>
      <c r="GV616" s="222">
        <f t="shared" si="1569"/>
        <v>0</v>
      </c>
      <c r="GW616" s="222">
        <f t="shared" si="1570"/>
        <v>0</v>
      </c>
      <c r="GX616" s="222">
        <f t="shared" si="1571"/>
        <v>0</v>
      </c>
      <c r="GY616" s="222">
        <f t="shared" si="1572"/>
        <v>0</v>
      </c>
      <c r="GZ616" s="222">
        <f t="shared" si="1573"/>
        <v>0</v>
      </c>
      <c r="HA616" s="222">
        <f t="shared" si="1574"/>
        <v>0</v>
      </c>
      <c r="HB616" s="222">
        <f t="shared" si="1575"/>
        <v>0</v>
      </c>
      <c r="HC616" s="222">
        <f t="shared" si="1576"/>
        <v>0</v>
      </c>
      <c r="HD616" s="222">
        <f t="shared" si="1577"/>
        <v>0</v>
      </c>
      <c r="HE616" s="222">
        <f t="shared" si="1578"/>
        <v>0</v>
      </c>
      <c r="HF616" s="222">
        <f t="shared" si="1579"/>
        <v>0</v>
      </c>
      <c r="HG616" s="222">
        <f t="shared" si="1580"/>
        <v>0</v>
      </c>
      <c r="HH616" s="222">
        <f t="shared" si="1581"/>
        <v>0</v>
      </c>
      <c r="HI616" s="222">
        <f t="shared" si="1582"/>
        <v>0</v>
      </c>
      <c r="HJ616" s="222">
        <f t="shared" si="1583"/>
        <v>0</v>
      </c>
      <c r="HK616" s="222">
        <f t="shared" si="1584"/>
        <v>0</v>
      </c>
      <c r="HL616" s="222">
        <f t="shared" si="1585"/>
        <v>0</v>
      </c>
      <c r="HM616" s="222">
        <f t="shared" si="1586"/>
        <v>0</v>
      </c>
      <c r="HN616" s="222">
        <f t="shared" si="1587"/>
        <v>0</v>
      </c>
      <c r="HO616" s="222">
        <f t="shared" si="1588"/>
        <v>0</v>
      </c>
      <c r="HP616" s="222">
        <f t="shared" si="1589"/>
        <v>0</v>
      </c>
      <c r="HQ616" s="222">
        <f t="shared" si="1590"/>
        <v>0</v>
      </c>
      <c r="HR616" s="222">
        <f t="shared" si="1591"/>
        <v>0</v>
      </c>
      <c r="HS616" s="222">
        <f t="shared" si="1592"/>
        <v>0</v>
      </c>
      <c r="HT616" s="222">
        <f t="shared" si="1593"/>
        <v>0</v>
      </c>
      <c r="HU616" s="222">
        <f t="shared" si="1594"/>
        <v>0</v>
      </c>
      <c r="HV616" s="222">
        <f t="shared" si="1595"/>
        <v>0</v>
      </c>
      <c r="HW616" s="222">
        <f t="shared" si="1596"/>
        <v>0</v>
      </c>
      <c r="HX616" s="222">
        <f t="shared" si="1597"/>
        <v>0</v>
      </c>
      <c r="HY616" s="222">
        <f t="shared" si="1598"/>
        <v>0</v>
      </c>
      <c r="HZ616" s="222">
        <f t="shared" si="1599"/>
        <v>0</v>
      </c>
      <c r="IA616" s="222">
        <f t="shared" si="1600"/>
        <v>0</v>
      </c>
      <c r="IB616" s="222">
        <f t="shared" si="1601"/>
        <v>0</v>
      </c>
      <c r="IC616" s="222">
        <f t="shared" si="1602"/>
        <v>0</v>
      </c>
      <c r="ID616" s="222">
        <f t="shared" si="1603"/>
        <v>0</v>
      </c>
      <c r="IE616" s="222">
        <f t="shared" si="1604"/>
        <v>0</v>
      </c>
      <c r="IF616" s="222">
        <f t="shared" si="1605"/>
        <v>0</v>
      </c>
      <c r="IG616" s="222">
        <f t="shared" si="1606"/>
        <v>0</v>
      </c>
      <c r="IH616" s="222">
        <f t="shared" si="1607"/>
        <v>0</v>
      </c>
      <c r="II616" s="222">
        <f t="shared" si="1608"/>
        <v>0</v>
      </c>
      <c r="IJ616" s="222">
        <f t="shared" si="1609"/>
        <v>0</v>
      </c>
      <c r="IK616" s="222">
        <f t="shared" si="1610"/>
        <v>0</v>
      </c>
      <c r="IL616" s="222">
        <f t="shared" si="1611"/>
        <v>0</v>
      </c>
      <c r="IM616" s="222">
        <f t="shared" si="1612"/>
        <v>0</v>
      </c>
      <c r="IN616" s="222">
        <f t="shared" si="1613"/>
        <v>0</v>
      </c>
      <c r="IO616" s="222">
        <f t="shared" si="1614"/>
        <v>0</v>
      </c>
      <c r="IP616" s="222">
        <f t="shared" si="1615"/>
        <v>0</v>
      </c>
      <c r="IQ616" s="222">
        <f t="shared" si="1616"/>
        <v>0</v>
      </c>
      <c r="IR616" s="222">
        <f t="shared" si="1617"/>
        <v>0</v>
      </c>
      <c r="IS616" s="222">
        <f t="shared" si="1618"/>
        <v>0</v>
      </c>
      <c r="IT616" s="222">
        <f t="shared" si="1619"/>
        <v>0</v>
      </c>
      <c r="IU616" s="222">
        <f t="shared" si="1620"/>
        <v>0</v>
      </c>
      <c r="IV616" s="222">
        <f t="shared" si="1621"/>
        <v>0</v>
      </c>
      <c r="IW616" s="222">
        <f t="shared" si="1622"/>
        <v>0</v>
      </c>
      <c r="IX616" s="222">
        <f t="shared" si="1623"/>
        <v>0</v>
      </c>
      <c r="IY616" s="222">
        <f t="shared" si="1624"/>
        <v>0</v>
      </c>
      <c r="IZ616" s="222">
        <f t="shared" si="1625"/>
        <v>0</v>
      </c>
      <c r="JA616" s="222">
        <f t="shared" si="1626"/>
        <v>0</v>
      </c>
      <c r="JB616" s="222">
        <f t="shared" si="1627"/>
        <v>0</v>
      </c>
    </row>
    <row r="617" spans="1:262" s="223" customFormat="1">
      <c r="B617" s="228">
        <v>256</v>
      </c>
      <c r="C617" s="227">
        <f t="shared" si="1628"/>
        <v>4.9999999999999793E-3</v>
      </c>
      <c r="D617" s="226">
        <f t="shared" ca="1" si="1371"/>
        <v>17.999999999997037</v>
      </c>
      <c r="E617" s="225">
        <f ca="1">JB361</f>
        <v>-2.9621792683675606E-12</v>
      </c>
      <c r="F617" s="224">
        <v>256</v>
      </c>
    </row>
    <row r="619" spans="1:262">
      <c r="J619" s="222">
        <f>B626</f>
        <v>1</v>
      </c>
      <c r="N619" s="295" t="s">
        <v>888</v>
      </c>
      <c r="O619" s="295" t="s">
        <v>889</v>
      </c>
    </row>
    <row r="620" spans="1:262">
      <c r="K620" s="222">
        <f>Nt_input</f>
        <v>64</v>
      </c>
      <c r="N620" s="295" t="s">
        <v>780</v>
      </c>
      <c r="O620" s="295" t="s">
        <v>780</v>
      </c>
      <c r="P620" s="222">
        <f>PI()</f>
        <v>3.1415926535897931</v>
      </c>
    </row>
    <row r="624" spans="1:262">
      <c r="A624" s="267" t="s">
        <v>890</v>
      </c>
      <c r="B624" s="266" t="s">
        <v>891</v>
      </c>
      <c r="C624" s="264" t="s">
        <v>810</v>
      </c>
      <c r="D624" s="265" t="s">
        <v>811</v>
      </c>
      <c r="E624" s="264" t="s">
        <v>812</v>
      </c>
      <c r="F624" s="246" t="s">
        <v>813</v>
      </c>
      <c r="G624" s="246" t="s">
        <v>814</v>
      </c>
      <c r="H624" s="246" t="s">
        <v>892</v>
      </c>
      <c r="I624" s="246" t="s">
        <v>893</v>
      </c>
      <c r="J624" s="264" t="s">
        <v>817</v>
      </c>
      <c r="K624" s="264" t="s">
        <v>894</v>
      </c>
      <c r="L624" s="176"/>
      <c r="M624" s="246" t="s">
        <v>895</v>
      </c>
      <c r="N624" s="246" t="s">
        <v>896</v>
      </c>
      <c r="O624" s="260" t="s">
        <v>820</v>
      </c>
      <c r="P624" s="260" t="s">
        <v>821</v>
      </c>
      <c r="Q624" s="261" t="s">
        <v>822</v>
      </c>
      <c r="R624" s="260" t="s">
        <v>823</v>
      </c>
      <c r="S624" s="261" t="s">
        <v>824</v>
      </c>
      <c r="T624" s="260" t="s">
        <v>825</v>
      </c>
      <c r="U624" s="260" t="s">
        <v>826</v>
      </c>
      <c r="V624" s="261" t="s">
        <v>827</v>
      </c>
      <c r="W624" s="261" t="s">
        <v>828</v>
      </c>
      <c r="X624" s="261" t="s">
        <v>829</v>
      </c>
      <c r="Y624" s="260" t="s">
        <v>830</v>
      </c>
      <c r="Z624" s="260" t="s">
        <v>831</v>
      </c>
      <c r="AA624" s="261" t="s">
        <v>832</v>
      </c>
      <c r="AB624" s="260" t="s">
        <v>833</v>
      </c>
      <c r="AC624" s="261" t="s">
        <v>834</v>
      </c>
      <c r="AD624" s="260" t="s">
        <v>835</v>
      </c>
      <c r="AE624" s="260" t="s">
        <v>836</v>
      </c>
      <c r="AF624" s="261" t="s">
        <v>837</v>
      </c>
      <c r="AG624" s="261" t="s">
        <v>838</v>
      </c>
      <c r="AH624" s="261" t="s">
        <v>839</v>
      </c>
      <c r="AI624" s="260" t="s">
        <v>840</v>
      </c>
      <c r="AJ624" s="260" t="s">
        <v>841</v>
      </c>
      <c r="AK624" s="261" t="s">
        <v>842</v>
      </c>
      <c r="AL624" s="260" t="s">
        <v>843</v>
      </c>
      <c r="AM624" s="261" t="s">
        <v>844</v>
      </c>
      <c r="AN624" s="260" t="s">
        <v>845</v>
      </c>
      <c r="AO624" s="260" t="s">
        <v>846</v>
      </c>
      <c r="AP624" s="261" t="s">
        <v>847</v>
      </c>
      <c r="AQ624" s="261" t="s">
        <v>848</v>
      </c>
      <c r="AR624" s="261" t="s">
        <v>849</v>
      </c>
      <c r="AS624" s="260" t="s">
        <v>850</v>
      </c>
      <c r="AT624" s="260" t="s">
        <v>851</v>
      </c>
      <c r="AU624" s="261" t="s">
        <v>852</v>
      </c>
      <c r="AV624" s="324" t="s">
        <v>853</v>
      </c>
      <c r="AW624" s="261" t="s">
        <v>854</v>
      </c>
      <c r="AX624" s="260" t="s">
        <v>855</v>
      </c>
      <c r="AY624" s="260" t="s">
        <v>856</v>
      </c>
      <c r="AZ624" s="261" t="s">
        <v>857</v>
      </c>
      <c r="BA624" s="261" t="s">
        <v>858</v>
      </c>
      <c r="BB624" s="261" t="s">
        <v>859</v>
      </c>
      <c r="BC624" s="260" t="s">
        <v>860</v>
      </c>
      <c r="BD624" s="260" t="s">
        <v>861</v>
      </c>
      <c r="BE624" s="261" t="s">
        <v>862</v>
      </c>
      <c r="BF624" s="260" t="s">
        <v>863</v>
      </c>
      <c r="BG624" s="261" t="s">
        <v>864</v>
      </c>
      <c r="BH624" s="260" t="s">
        <v>865</v>
      </c>
      <c r="BI624" s="260" t="s">
        <v>866</v>
      </c>
      <c r="BJ624" s="261" t="s">
        <v>867</v>
      </c>
      <c r="BK624" s="261" t="s">
        <v>868</v>
      </c>
      <c r="BL624" s="261" t="s">
        <v>869</v>
      </c>
      <c r="BM624" s="325"/>
      <c r="BN624" s="325"/>
      <c r="BO624" s="326"/>
      <c r="BP624" s="325"/>
      <c r="BQ624" s="326"/>
      <c r="BR624" s="325"/>
      <c r="BS624" s="325"/>
      <c r="BT624" s="326"/>
      <c r="BU624" s="326"/>
      <c r="BV624" s="326"/>
      <c r="BW624" s="260"/>
      <c r="BX624" s="260"/>
      <c r="BY624" s="261"/>
      <c r="BZ624" s="260"/>
    </row>
    <row r="625" spans="1:86" s="327" customFormat="1" ht="46.5" customHeight="1">
      <c r="A625" s="327">
        <v>0</v>
      </c>
      <c r="B625" s="328">
        <v>0</v>
      </c>
      <c r="C625" s="328">
        <v>0</v>
      </c>
      <c r="D625" s="328">
        <v>0</v>
      </c>
      <c r="N625" s="329">
        <v>0</v>
      </c>
      <c r="O625" s="330" t="str">
        <f t="shared" ref="O625:BL625" si="1629">IMSUM(O626:O689)</f>
        <v>1,48906711613939E-13-80i</v>
      </c>
      <c r="P625" s="330" t="str">
        <f t="shared" si="1629"/>
        <v>-7,81894080731371E-14+2,02685090933128E-14i</v>
      </c>
      <c r="Q625" s="330" t="str">
        <f t="shared" si="1629"/>
        <v>6,12823593953982E-14+4,17721413015181E-15i</v>
      </c>
      <c r="R625" s="330" t="str">
        <f t="shared" si="1629"/>
        <v>1,34279523264502E-13-1,19071419391044E-14i</v>
      </c>
      <c r="S625" s="330" t="str">
        <f t="shared" si="1629"/>
        <v>7,73805932524629E-14+8,00817745449934E-13i</v>
      </c>
      <c r="T625" s="330" t="str">
        <f t="shared" si="1629"/>
        <v>5,97835583121542E-14+8,87068196675501E-14i</v>
      </c>
      <c r="U625" s="330" t="str">
        <f t="shared" si="1629"/>
        <v>1,51248371466073E-14+8,66251514963779E-14i</v>
      </c>
      <c r="V625" s="330" t="str">
        <f t="shared" si="1629"/>
        <v>-1,95040381414935E-13-2,51743070833755E-14i</v>
      </c>
      <c r="W625" s="330" t="str">
        <f t="shared" si="1629"/>
        <v>4,34844651606148E-13+2,92821322744885E-13i</v>
      </c>
      <c r="X625" s="330" t="str">
        <f t="shared" si="1629"/>
        <v>-9,87562896043181E-14+1,58401070038394E-13i</v>
      </c>
      <c r="Y625" s="330" t="str">
        <f t="shared" si="1629"/>
        <v>-4,1177347989696E-14-1,38389300019525E-13i</v>
      </c>
      <c r="Z625" s="330" t="str">
        <f t="shared" si="1629"/>
        <v>6,44187394399642E-14-3,06421554796543E-13i</v>
      </c>
      <c r="AA625" s="330" t="str">
        <f t="shared" si="1629"/>
        <v>8,63178886006954E-14-5,29576382746198E-14i</v>
      </c>
      <c r="AB625" s="330" t="str">
        <f t="shared" si="1629"/>
        <v>5,83680239557571E-14+2,59958721215981E-13i</v>
      </c>
      <c r="AC625" s="330" t="str">
        <f t="shared" si="1629"/>
        <v>-4,4317197481214E-14-9,15656439559598E-14i</v>
      </c>
      <c r="AD625" s="330" t="str">
        <f t="shared" si="1629"/>
        <v>-1,85698928290859E-13-1,90680804479339E-14i</v>
      </c>
      <c r="AE625" s="330" t="str">
        <f t="shared" si="1629"/>
        <v>-6,74584086507446E-14+3,69981822956331E-14i</v>
      </c>
      <c r="AF625" s="330" t="str">
        <f t="shared" si="1629"/>
        <v>2,71683500349673E-13+1,18574594587528E-12i</v>
      </c>
      <c r="AG625" s="330" t="str">
        <f t="shared" si="1629"/>
        <v>-5,48105181033542E-13+5,66907631949222E-13i</v>
      </c>
      <c r="AH625" s="330" t="str">
        <f t="shared" si="1629"/>
        <v>-1,13965976412944E-12+3,26932925176491E-13i</v>
      </c>
      <c r="AI625" s="330" t="str">
        <f t="shared" si="1629"/>
        <v>3,01607155049621E-12+2,45445330726568E-12i</v>
      </c>
      <c r="AJ625" s="330" t="str">
        <f t="shared" si="1629"/>
        <v>4,02158775031358E-14-8,1212814251331E-14i</v>
      </c>
      <c r="AK625" s="330" t="str">
        <f t="shared" si="1629"/>
        <v>-1,19101126530574E-13-5,48547318679482E-12i</v>
      </c>
      <c r="AL625" s="330" t="str">
        <f t="shared" si="1629"/>
        <v>2,56580672507167E-12+1,45616851909836E-12i</v>
      </c>
      <c r="AM625" s="330" t="str">
        <f t="shared" si="1629"/>
        <v>3,57961707150856E-13+5,17058618143548E-13i</v>
      </c>
      <c r="AN625" s="330" t="str">
        <f t="shared" si="1629"/>
        <v>-2,80625717975769E-12+2,24109619750834E-12i</v>
      </c>
      <c r="AO625" s="330" t="str">
        <f t="shared" si="1629"/>
        <v>1,18260761426681E-12-1,82849568819421E-12i</v>
      </c>
      <c r="AP625" s="330" t="str">
        <f t="shared" si="1629"/>
        <v>1,18674319503353E-12-3,76046416228345E-13i</v>
      </c>
      <c r="AQ625" s="330" t="str">
        <f t="shared" si="1629"/>
        <v>1,23884041046407E-12+1,61347324389993E-12i</v>
      </c>
      <c r="AR625" s="330" t="str">
        <f t="shared" si="1629"/>
        <v>-3,43588222109781E-13-9,79112624310833E-13i</v>
      </c>
      <c r="AS625" s="330" t="str">
        <f t="shared" si="1629"/>
        <v>6,76151626008425E-13+1,44027498261146E-12i</v>
      </c>
      <c r="AT625" s="330" t="str">
        <f t="shared" si="1629"/>
        <v>3,23055384526816E-14-7,14344262508306E-13i</v>
      </c>
      <c r="AU625" s="330" t="str">
        <f t="shared" si="1629"/>
        <v>-8,26514052511274E-12+4,25576240914441E-13i</v>
      </c>
      <c r="AV625" s="330" t="str">
        <f t="shared" si="1629"/>
        <v>1,95546161728399E-12+2,08110612076595E-12i</v>
      </c>
      <c r="AW625" s="330" t="str">
        <f t="shared" si="1629"/>
        <v>-1,84316537726881E-14+1,86961557346872E-13i</v>
      </c>
      <c r="AX625" s="330" t="str">
        <f t="shared" si="1629"/>
        <v>2,01954924138048E-12-1,08732467474226E-12i</v>
      </c>
      <c r="AY625" s="330" t="str">
        <f t="shared" si="1629"/>
        <v>-3,44161006117505E-12-9,76704828126176E-13i</v>
      </c>
      <c r="AZ625" s="330" t="str">
        <f t="shared" si="1629"/>
        <v>-1,16695737274741E-12+3,96127575186258E-13i</v>
      </c>
      <c r="BA625" s="330" t="str">
        <f t="shared" si="1629"/>
        <v>-5,6246869141463E-13-1,46407885814881E-12i</v>
      </c>
      <c r="BB625" s="330" t="str">
        <f t="shared" si="1629"/>
        <v>1,00189106143345E-12+3,79751785573039E-13i</v>
      </c>
      <c r="BC625" s="330" t="str">
        <f t="shared" si="1629"/>
        <v>7,46678543647739E-13-5,80785419757035E-13i</v>
      </c>
      <c r="BD625" s="330" t="str">
        <f t="shared" si="1629"/>
        <v>-1,23817817977712E-12-9,53709333728628E-13i</v>
      </c>
      <c r="BE625" s="330" t="str">
        <f t="shared" si="1629"/>
        <v>7,42112751458968E-13+8,36858360386829E-13i</v>
      </c>
      <c r="BF625" s="330" t="str">
        <f t="shared" si="1629"/>
        <v>-1,84451629317572E-13+1,34084410241542E-12i</v>
      </c>
      <c r="BG625" s="330" t="str">
        <f t="shared" si="1629"/>
        <v>-3,0993005471075E-12-2,58718046985961E-12i</v>
      </c>
      <c r="BH625" s="330" t="str">
        <f t="shared" si="1629"/>
        <v>-3,0787373518637E-13+1,95077287656886E-12i</v>
      </c>
      <c r="BI625" s="330" t="str">
        <f t="shared" si="1629"/>
        <v>-9,61264488147373E-14-1,2985446051772E-12i</v>
      </c>
      <c r="BJ625" s="330" t="str">
        <f t="shared" si="1629"/>
        <v>-2,10409251562773E-12+1,11302633776234E-12i</v>
      </c>
      <c r="BK625" s="330" t="str">
        <f t="shared" si="1629"/>
        <v>2,14255154416809E-12-1,12312936728643E-12i</v>
      </c>
      <c r="BL625" s="330" t="str">
        <f t="shared" si="1629"/>
        <v>1,19262043817014E-12+1,53091428423125E-12i</v>
      </c>
      <c r="BM625" s="331"/>
      <c r="BN625" s="331"/>
      <c r="BO625" s="331"/>
      <c r="BP625" s="331"/>
      <c r="BQ625" s="331"/>
      <c r="BR625" s="331"/>
      <c r="BS625" s="331"/>
      <c r="BT625" s="331"/>
      <c r="BU625" s="331"/>
      <c r="BV625" s="331"/>
      <c r="BW625" s="330"/>
      <c r="BX625" s="330"/>
      <c r="BY625" s="330"/>
      <c r="BZ625" s="330"/>
    </row>
    <row r="626" spans="1:86">
      <c r="A626" s="227">
        <f t="shared" ref="A626:A657" si="1630">A625+Div_Nt_input</f>
        <v>3.1250000000000001E-4</v>
      </c>
      <c r="B626" s="228">
        <v>1</v>
      </c>
      <c r="C626" s="228">
        <f t="shared" ref="C626:C657" si="1631">C625+Fline</f>
        <v>50</v>
      </c>
      <c r="D626" s="228">
        <f>2*PI()*C626</f>
        <v>314.15926535897933</v>
      </c>
      <c r="E626" s="227" t="str">
        <f>COMPLEX(0,D626)</f>
        <v>314.159265358979i</v>
      </c>
      <c r="F626" s="227" t="str">
        <f t="shared" ref="F626:F657" si="1632">IF(freq_ratio2&gt;1,IMPRODUCT(Kth_2/(2/rload2-Kfeed2/Gdc_ccm2),IMDIV(COMPLEX(1,Rc_2*Coutput2*microF2*miliOhm2*D626),IMSUM(1,IMPRODUCT(E626,1/omega1_2),IMPRODUCT(E626,E626,1/omega2_2),IMPRODUCT(E626,E626,E626,1/omega3_2)))),IMPRODUCT(Kth_2/(2/rload2-Kfeed2/Gdc_dcm2),(IMDIV(COMPLEX(1,Rc_2*Coutput2*microF2*miliOhm2*D626),IMSUM(1,IMDIV(E626,omegat2),IMDIV(IMPRODUCT(E626,E626),omegapole0^2*(1-2*Gdc_dcm2/(Kfeed2*rload2))))))))</f>
        <v>-1,32438377916489E-32+1,31734947768786E-28i</v>
      </c>
      <c r="G626" s="227" t="str">
        <f t="shared" ref="G626:G657" si="1633">IMPRODUCT(IMPRODUCT(-currentransferratio2*RFB_2/(Rfeedforward2),IMDIV(COMPLEX(1,(Rfeedforward2*kiliOhm2+q_Rz_Cz_2*Rzero2)*q_Rz_Cz_2*Czero2*nanoF2*D626),IMPRODUCT(COMPLEX(1,q_Rz_Cz_2*Rzero2*Czero2*nanoF2*D626),COMPLEX(1,D626/(2*PI()*F_roll2*kilihertz2))))),IMSUM(feedtype2,IMDIV(COMPLEX(1,Rvolt2*Cvolt2*nanoF2*kiliOhm2*D626),IMPRODUCT(Rupper2*kiliOhm2*(Cvolt2*nanoF2+Cforward2*picoF2),COMPLEX(1,Rvolt2*Cvolt2*Cforward2*picoF2*nanoF2*kiliOhm2*D626/(Cvolt2*nanoF2+Cforward2*picoF2)),E626))))</f>
        <v>-2,4691083679328+0,00823036122668227i</v>
      </c>
      <c r="H626" s="227" t="str">
        <f t="shared" ref="H626:H657" si="1634">IF(freq_ratio2&gt;1,IMPRODUCT(I35,IMDIV((IMPRODUCT(COMPLEX(1,Rc_2*Coutput2*microF2*miliOhm2*D626),COMPLEX(1,(effectiveL2*Requiv2*Kfeed2*0.5*Metccm2)*D626/(ratio2*(Xequiv2^2+Requiv2^2)*(Kfeed2*Metccm2*0.5/ratio2-Kinput2*Gdc_ccm2))))),IMSUM(1,IMPRODUCT(E626,1/omega1_2),IMPRODUCT(E626,E626,1/omega2_2),IMPRODUCT(E626,E626,E626,1/omega3_2)))),IMPRODUCT(I35,(IMDIV(COMPLEX(1,Rc_2*Coutput2*microF2*miliOhm2*D626),IMSUM(1,IMDIV(E626,omegat2),IMDIV(IMPRODUCT(E626,E626),omegapole0^2*(1-2*Gdc_dcm2/(Kfeed2*rload2))))))))</f>
        <v>-8,27220802162577E-34+2,1530107186341E-30i</v>
      </c>
      <c r="I626" s="227" t="str">
        <f>IMDIV(H626,IMSUM(1,IMPRODUCT(F626,G626,-1)))</f>
        <v>-8,27220802162577E-34+2,1530107186341E-30i</v>
      </c>
      <c r="J626" s="223" t="str">
        <f>IMPRODUCT(1/Nt_input,O625)</f>
        <v>2,3266673689678E-15-1,25i</v>
      </c>
      <c r="K626" s="246" t="str">
        <f>IMPRODUCT(I626,J626)</f>
        <v>2,69126339829263E-30+1,03402600270823E-33i</v>
      </c>
      <c r="L626" s="222">
        <f>20*LOG(IMABS(K626))</f>
        <v>-591.40087525997012</v>
      </c>
      <c r="M626" s="222">
        <f t="shared" ref="M626:M657" si="1635">N626+Vinput2</f>
        <v>370.24504285082389</v>
      </c>
      <c r="N626" s="224">
        <f t="shared" ref="N626:N657" si="1636">0.5*Vinac*SIN(2*PI()*Fline*A626)</f>
        <v>0.24504285082390151</v>
      </c>
      <c r="O626" s="223" t="str">
        <f t="shared" ref="O626:O657" si="1637">IMPRODUCT(N626,IMEXP(COMPLEX(0,-2*PI()*1*B626/Nt_input)))</f>
        <v>0,24386290252016-0,0240183994959619i</v>
      </c>
      <c r="P626" s="332" t="str">
        <f t="shared" ref="P626:P657" si="1638">IMPRODUCT(N626,IMEXP(COMPLEX(0,-2*PI()*2*B626/Nt_input)))</f>
        <v>0,240334421156127-0,047805488674985i</v>
      </c>
      <c r="Q626" s="223" t="str">
        <f t="shared" ref="Q626" si="1639">IMPRODUCT(N626,IMEXP(COMPLEX(0,-2*PI()*3*B626/Nt_input)))</f>
        <v>0,234491387936202-0,0711321848649295i</v>
      </c>
      <c r="R626" s="223" t="str">
        <f t="shared" ref="R626" si="1640">IMPRODUCT(N626,IMEXP(COMPLEX(0,-2*PI()*4*B626/Nt_input)))</f>
        <v>0,226390074464419-0,0937738392298174i</v>
      </c>
      <c r="S626" s="223" t="str">
        <f t="shared" ref="S626" si="1641">IMPRODUCT(N626,IMEXP(COMPLEX(0,-2*PI()*5*B626/Nt_input)))</f>
        <v>0,216108500818141-0,115512400260927i</v>
      </c>
      <c r="T626" s="223" t="str">
        <f t="shared" ref="T626" si="1642">IMPRODUCT(N626,IMEXP(COMPLEX(0,-2*PI()*6*B626/Nt_input)))</f>
        <v>0,20374568417206-0,136138513732023i</v>
      </c>
      <c r="U626" s="223" t="str">
        <f t="shared" ref="U626" si="1643">IMPRODUCT(N626,IMEXP(COMPLEX(0,-2*PI()*7*B626/Nt_input)))</f>
        <v>0,189420685208682-0,155453538894997i</v>
      </c>
      <c r="V626" s="223" t="str">
        <f t="shared" ref="V626" si="1644">IMPRODUCT(N626,IMEXP(COMPLEX(0,-2*PI()*8*B626/Nt_input)))</f>
        <v>0,173271461498864-0,173271461498864i</v>
      </c>
      <c r="W626" s="223" t="str">
        <f t="shared" ref="W626" si="1645">IMPRODUCT(N626,IMEXP(COMPLEX(0,-2*PI()*9*B626/Nt_input)))</f>
        <v>0,155453538894997-0,189420685208682i</v>
      </c>
      <c r="X626" s="223" t="str">
        <f t="shared" ref="X626" si="1646">IMPRODUCT(N626,IMEXP(COMPLEX(0,-2*PI()*10*B626/Nt_input)))</f>
        <v>0,136138513732023-0,20374568417206i</v>
      </c>
      <c r="Y626" s="223" t="str">
        <f t="shared" ref="Y626" si="1647">IMPRODUCT(N626,IMEXP(COMPLEX(0,-2*PI()*11*B626/Nt_input)))</f>
        <v>0,115512400260927-0,21610850081814i</v>
      </c>
      <c r="Z626" s="223" t="str">
        <f t="shared" ref="Z626" si="1648">IMPRODUCT(N626,IMEXP(COMPLEX(0,-2*PI()*12*B626/Nt_input)))</f>
        <v>0,0937738392298178-0,226390074464419i</v>
      </c>
      <c r="AA626" s="223" t="str">
        <f t="shared" ref="AA626" si="1649">IMPRODUCT(N626,IMEXP(COMPLEX(0,-2*PI()*13*B626/Nt_input)))</f>
        <v>0,0711321848649305-0,234491387936202i</v>
      </c>
      <c r="AB626" s="223" t="str">
        <f t="shared" ref="AB626" si="1650">IMPRODUCT(N626,IMEXP(COMPLEX(0,-2*PI()*14*B626/Nt_input)))</f>
        <v>0,0478054886749862-0,240334421156127i</v>
      </c>
      <c r="AC626" s="223" t="str">
        <f t="shared" ref="AC626" si="1651">IMPRODUCT(N626,IMEXP(COMPLEX(0,-2*PI()*15*B626/Nt_input)))</f>
        <v>0,0240183994959608-0,24386290252016i</v>
      </c>
      <c r="AD626" s="223" t="str">
        <f t="shared" ref="AD626" si="1652">IMPRODUCT(N626,IMEXP(COMPLEX(0,-2*PI()*16*B626/Nt_input)))</f>
        <v>-8,5555639451068E-16-0,245042850823902i</v>
      </c>
      <c r="AE626" s="223" t="str">
        <f t="shared" ref="AE626" si="1653">IMPRODUCT(N626,IMEXP(COMPLEX(0,-2*PI()*17*B626/Nt_input)))</f>
        <v>-0,0240183994959625-0,24386290252016i</v>
      </c>
      <c r="AF626" s="223" t="str">
        <f t="shared" ref="AF626" si="1654">IMPRODUCT(N626,IMEXP(COMPLEX(0,-2*PI()*18*B626/Nt_input)))</f>
        <v>-0,0478054886749852-0,240334421156127i</v>
      </c>
      <c r="AG626" s="223" t="str">
        <f t="shared" ref="AG626" si="1655">IMPRODUCT(N626,IMEXP(COMPLEX(0,-2*PI()*19*B626/Nt_input)))</f>
        <v>-0,0711321848649298-0,234491387936202i</v>
      </c>
      <c r="AH626" s="223" t="str">
        <f t="shared" ref="AH626" si="1656">IMPRODUCT(N626,IMEXP(COMPLEX(0,-2*PI()*20*B626/Nt_input)))</f>
        <v>-0,0937738392298171-0,226390074464419i</v>
      </c>
      <c r="AI626" s="223" t="str">
        <f t="shared" ref="AI626" si="1657">IMPRODUCT(N626,IMEXP(COMPLEX(0,-2*PI()*21*B626/Nt_input)))</f>
        <v>-0,115512400260926-0,216108500818141i</v>
      </c>
      <c r="AJ626" s="223" t="str">
        <f t="shared" ref="AJ626" si="1658">IMPRODUCT(N626,IMEXP(COMPLEX(0,-2*PI()*22*B626/Nt_input)))</f>
        <v>-0,136138513732022-0,20374568417206i</v>
      </c>
      <c r="AK626" s="223" t="str">
        <f t="shared" ref="AK626" si="1659">IMPRODUCT(N626,IMEXP(COMPLEX(0,-2*PI()*23*B626/Nt_input)))</f>
        <v>-0,155453538894997-0,189420685208682i</v>
      </c>
      <c r="AL626" s="223" t="str">
        <f t="shared" ref="AL626" si="1660">IMPRODUCT(N626,IMEXP(COMPLEX(0,-2*PI()*24*B626/Nt_input)))</f>
        <v>-0,173271461498863-0,173271461498865i</v>
      </c>
      <c r="AM626" s="223" t="str">
        <f t="shared" ref="AM626" si="1661">IMPRODUCT(N626,IMEXP(COMPLEX(0,-2*PI()*25*B626/Nt_input)))</f>
        <v>-0,189420685208682-0,155453538894996i</v>
      </c>
      <c r="AN626" s="223" t="str">
        <f t="shared" ref="AN626" si="1662">IMPRODUCT(N626,IMEXP(COMPLEX(0,-2*PI()*26*B626/Nt_input)))</f>
        <v>-0,20374568417206-0,136138513732022i</v>
      </c>
      <c r="AO626" s="223" t="str">
        <f t="shared" ref="AO626" si="1663">IMPRODUCT(N626,IMEXP(COMPLEX(0,-2*PI()*27*B626/Nt_input)))</f>
        <v>-0,216108500818141-0,115512400260926i</v>
      </c>
      <c r="AP626" s="223" t="str">
        <f t="shared" ref="AP626" si="1664">IMPRODUCT(N626,IMEXP(COMPLEX(0,-2*PI()*28*B626/Nt_input)))</f>
        <v>-0,226390074464419-0,0937738392298171i</v>
      </c>
      <c r="AQ626" s="223" t="str">
        <f t="shared" ref="AQ626" si="1665">IMPRODUCT(N626,IMEXP(COMPLEX(0,-2*PI()*29*B626/Nt_input)))</f>
        <v>-0,234491387936202-0,0711321848649295i</v>
      </c>
      <c r="AR626" s="223" t="str">
        <f t="shared" ref="AR626" si="1666">IMPRODUCT(N626,IMEXP(COMPLEX(0,-2*PI()*30*B626/Nt_input)))</f>
        <v>-0,240334421156127-0,0478054886749852i</v>
      </c>
      <c r="AS626" s="223" t="str">
        <f t="shared" ref="AS626" si="1667">IMPRODUCT(N626,IMEXP(COMPLEX(0,-2*PI()*31*B626/Nt_input)))</f>
        <v>-0,24386290252016-0,0240183994959624i</v>
      </c>
      <c r="AT626" s="223" t="str">
        <f t="shared" ref="AT626" si="1668">IMPRODUCT(N626,IMEXP(COMPLEX(0,-2*PI()*32*B626/Nt_input)))</f>
        <v>-0,245042850823902-7,91767589019883E-16i</v>
      </c>
      <c r="AU626" s="223" t="str">
        <f t="shared" ref="AU626" si="1669">IMPRODUCT(N626,IMEXP(COMPLEX(0,-2*PI()*33*B626/Nt_input)))</f>
        <v>-0,24386290252016+0,0240183994959609i</v>
      </c>
      <c r="AV626" s="223" t="str">
        <f t="shared" ref="AV626" si="1670">IMPRODUCT(N626,IMEXP(COMPLEX(0,-2*PI()*34*B626/Nt_input)))</f>
        <v>-0,240334421156127+0,0478054886749862i</v>
      </c>
      <c r="AW626" s="223" t="str">
        <f t="shared" ref="AW626" si="1671">IMPRODUCT(N626,IMEXP(COMPLEX(0,-2*PI()*35*B626/Nt_input)))</f>
        <v>-0,234491387936202+0,0711321848649305i</v>
      </c>
      <c r="AX626" s="223" t="str">
        <f t="shared" ref="AX626" si="1672">IMPRODUCT(N626,IMEXP(COMPLEX(0,-2*PI()*36*B626/Nt_input)))</f>
        <v>-0,226390074464419+0,0937738392298178i</v>
      </c>
      <c r="AY626" s="223" t="str">
        <f t="shared" ref="AY626" si="1673">IMPRODUCT(N626,IMEXP(COMPLEX(0,-2*PI()*37*B626/Nt_input)))</f>
        <v>-0,21610850081814+0,115512400260927i</v>
      </c>
      <c r="AZ626" s="223" t="str">
        <f t="shared" ref="AZ626" si="1674">IMPRODUCT(N626,IMEXP(COMPLEX(0,-2*PI()*38*B626/Nt_input)))</f>
        <v>-0,20374568417206+0,136138513732023i</v>
      </c>
      <c r="BA626" s="223" t="str">
        <f t="shared" ref="BA626" si="1675">IMPRODUCT(N626,IMEXP(COMPLEX(0,-2*PI()*39*B626/Nt_input)))</f>
        <v>-0,189420685208682+0,155453538894997i</v>
      </c>
      <c r="BB626" s="223" t="str">
        <f t="shared" ref="BB626" si="1676">IMPRODUCT(N626,IMEXP(COMPLEX(0,-2*PI()*40*B626/Nt_input)))</f>
        <v>-0,173271461498865+0,173271461498864i</v>
      </c>
      <c r="BC626" s="223" t="str">
        <f t="shared" ref="BC626" si="1677">IMPRODUCT(N626,IMEXP(COMPLEX(0,-2*PI()*41*B626/Nt_input)))</f>
        <v>-0,155453538894998+0,189420685208681i</v>
      </c>
      <c r="BD626" s="223" t="str">
        <f t="shared" ref="BD626" si="1678">IMPRODUCT(N626,IMEXP(COMPLEX(0,-2*PI()*42*B626/Nt_input)))</f>
        <v>-0,136138513732023+0,203745684172059i</v>
      </c>
      <c r="BE626" s="223" t="str">
        <f t="shared" ref="BE626" si="1679">IMPRODUCT(N626,IMEXP(COMPLEX(0,-2*PI()*43*B626/Nt_input)))</f>
        <v>-0,115512400260928+0,21610850081814i</v>
      </c>
      <c r="BF626" s="223" t="str">
        <f t="shared" ref="BF626" si="1680">IMPRODUCT(N626,IMEXP(COMPLEX(0,-2*PI()*44*B626/Nt_input)))</f>
        <v>-0,0937738392298161+0,22639007446442i</v>
      </c>
      <c r="BG626" s="223" t="str">
        <f t="shared" ref="BG626" si="1681">IMPRODUCT(N626,IMEXP(COMPLEX(0,-2*PI()*45*B626/Nt_input)))</f>
        <v>-0,0711321848649288+0,234491387936202i</v>
      </c>
      <c r="BH626" s="223" t="str">
        <f t="shared" ref="BH626" si="1682">IMPRODUCT(N626,IMEXP(COMPLEX(0,-2*PI()*46*B626/Nt_input)))</f>
        <v>-0,0478054886749845+0,240334421156127i</v>
      </c>
      <c r="BI626" s="223" t="str">
        <f t="shared" ref="BI626" si="1683">IMPRODUCT(N626,IMEXP(COMPLEX(0,-2*PI()*47*B626/Nt_input)))</f>
        <v>-0,0240183994959617+0,24386290252016i</v>
      </c>
      <c r="BJ626" s="223" t="str">
        <f t="shared" ref="BJ626" si="1684">IMPRODUCT(N626,IMEXP(COMPLEX(0,-2*PI()*48*B626/Nt_input)))</f>
        <v>-4,5032080510996E-17+0,245042850823902i</v>
      </c>
      <c r="BK626" s="223" t="str">
        <f t="shared" ref="BK626" si="1685">IMPRODUCT(N626,IMEXP(COMPLEX(0,-2*PI()*49*B626/Nt_input)))</f>
        <v>0,0240183994959618+0,24386290252016i</v>
      </c>
      <c r="BL626" s="223" t="str">
        <f t="shared" ref="BL626" si="1686">IMPRODUCT(N626,IMEXP(COMPLEX(0,-2*PI()*50*B626/Nt_input)))</f>
        <v>0,0478054886749847+0,240334421156127i</v>
      </c>
      <c r="BM626" s="176"/>
      <c r="BN626" s="176"/>
      <c r="BO626" s="176"/>
      <c r="BP626" s="176"/>
      <c r="BQ626" s="176"/>
      <c r="BR626" s="176"/>
      <c r="BS626" s="176"/>
      <c r="BT626" s="176"/>
      <c r="BU626" s="176"/>
      <c r="BV626" s="176"/>
      <c r="BW626" s="223"/>
      <c r="BX626" s="223"/>
      <c r="BY626" s="223"/>
      <c r="BZ626" s="223"/>
      <c r="CH626" s="222">
        <f>20*LOG(IMABS(J626))</f>
        <v>1.9382002601611283</v>
      </c>
    </row>
    <row r="627" spans="1:86">
      <c r="A627" s="227">
        <f t="shared" si="1630"/>
        <v>6.2500000000000001E-4</v>
      </c>
      <c r="B627" s="228">
        <v>2</v>
      </c>
      <c r="C627" s="228">
        <f t="shared" si="1631"/>
        <v>100</v>
      </c>
      <c r="D627" s="228">
        <f>2*PI()*C627</f>
        <v>628.31853071795865</v>
      </c>
      <c r="E627" s="227" t="str">
        <f t="shared" ref="E627:E689" si="1687">COMPLEX(0,D627)</f>
        <v>628.318530717959i</v>
      </c>
      <c r="F627" s="227" t="str">
        <f t="shared" si="1632"/>
        <v>-3,31088512676752E-33+1,64668684710982E-29i</v>
      </c>
      <c r="G627" s="227" t="str">
        <f t="shared" si="1633"/>
        <v>-2,46902606797832+0,0164601737866441i</v>
      </c>
      <c r="H627" s="227" t="str">
        <f t="shared" si="1634"/>
        <v>-2,06803985872642E-34+2,69126316803773E-31i</v>
      </c>
      <c r="I627" s="227" t="str">
        <f t="shared" ref="I627:I689" si="1688">IMDIV(H627,IMSUM(1,IMPRODUCT(F627,G627,-1)))</f>
        <v>-2,06803985872642E-34+2,69126316803773E-31i</v>
      </c>
      <c r="J627" s="223" t="str">
        <f>IMPRODUCT(1/Nt_input,P625)</f>
        <v>-1,22170950114277E-15+3,16695454583012E-16i</v>
      </c>
      <c r="K627" s="246" t="str">
        <f t="shared" ref="K627:K689" si="1689">IMPRODUCT(I627,J627)</f>
        <v>-8,49784268460078E-47-3,28859672129044E-46i</v>
      </c>
      <c r="L627" s="222">
        <f t="shared" ref="L627:L689" si="1690">20*LOG(IMABS(K627))</f>
        <v>-909.37907043443261</v>
      </c>
      <c r="M627" s="222">
        <f t="shared" si="1635"/>
        <v>370.48772580504033</v>
      </c>
      <c r="N627" s="224">
        <f t="shared" si="1636"/>
        <v>0.48772580504032059</v>
      </c>
      <c r="O627" s="223" t="str">
        <f t="shared" si="1637"/>
        <v>0,478354290456362-0,0951505843608914i</v>
      </c>
      <c r="P627" s="223" t="str">
        <f t="shared" si="1638"/>
        <v>0,450599888754342-0,186644585125857i</v>
      </c>
      <c r="Q627" s="223" t="str">
        <f t="shared" ref="Q627:Q689" si="1691">IMPRODUCT(N627,IMEXP(COMPLEX(0,-2*PI()*3*B627/Nt_input)))</f>
        <v>0,405529186026822-0,270965939155924i</v>
      </c>
      <c r="R627" s="223" t="str">
        <f t="shared" ref="R627:R689" si="1692">IMPRODUCT(N627,IMEXP(COMPLEX(0,-2*PI()*4*B627/Nt_input)))</f>
        <v>0,344874224103679-0,344874224103678i</v>
      </c>
      <c r="S627" s="223" t="str">
        <f t="shared" ref="S627:S689" si="1693">IMPRODUCT(N627,IMEXP(COMPLEX(0,-2*PI()*5*B627/Nt_input)))</f>
        <v>0,270965939155924-0,405529186026822i</v>
      </c>
      <c r="T627" s="223" t="str">
        <f t="shared" ref="T627:T689" si="1694">IMPRODUCT(N627,IMEXP(COMPLEX(0,-2*PI()*6*B627/Nt_input)))</f>
        <v>0,186644585125858-0,450599888754342i</v>
      </c>
      <c r="U627" s="223" t="str">
        <f t="shared" ref="U627:U689" si="1695">IMPRODUCT(N627,IMEXP(COMPLEX(0,-2*PI()*7*B627/Nt_input)))</f>
        <v>0,0951505843608938-0,478354290456362i</v>
      </c>
      <c r="V627" s="223" t="str">
        <f t="shared" ref="V627:V689" si="1696">IMPRODUCT(N627,IMEXP(COMPLEX(0,-2*PI()*8*B627/Nt_input)))</f>
        <v>-1,70287331324752E-15-0,487725805040321i</v>
      </c>
      <c r="W627" s="223" t="str">
        <f t="shared" ref="W627:W689" si="1697">IMPRODUCT(N627,IMEXP(COMPLEX(0,-2*PI()*9*B627/Nt_input)))</f>
        <v>-0,0951505843608919-0,478354290456362i</v>
      </c>
      <c r="X627" s="223" t="str">
        <f t="shared" ref="X627:X689" si="1698">IMPRODUCT(N627,IMEXP(COMPLEX(0,-2*PI()*10*B627/Nt_input)))</f>
        <v>-0,186644585125856-0,450599888754342i</v>
      </c>
      <c r="Y627" s="223" t="str">
        <f t="shared" ref="Y627:Y689" si="1699">IMPRODUCT(N627,IMEXP(COMPLEX(0,-2*PI()*11*B627/Nt_input)))</f>
        <v>-0,270965939155923-0,405529186026823i</v>
      </c>
      <c r="Z627" s="223" t="str">
        <f t="shared" ref="Z627:Z689" si="1700">IMPRODUCT(N627,IMEXP(COMPLEX(0,-2*PI()*12*B627/Nt_input)))</f>
        <v>-0,344874224103677-0,34487422410368i</v>
      </c>
      <c r="AA627" s="223" t="str">
        <f t="shared" ref="AA627:AA689" si="1701">IMPRODUCT(N627,IMEXP(COMPLEX(0,-2*PI()*13*B627/Nt_input)))</f>
        <v>-0,405529186026823-0,270965939155923i</v>
      </c>
      <c r="AB627" s="223" t="str">
        <f t="shared" ref="AB627:AB689" si="1702">IMPRODUCT(N627,IMEXP(COMPLEX(0,-2*PI()*14*B627/Nt_input)))</f>
        <v>-0,450599888754342-0,186644585125856i</v>
      </c>
      <c r="AC627" s="223" t="str">
        <f t="shared" ref="AC627:AC689" si="1703">IMPRODUCT(N627,IMEXP(COMPLEX(0,-2*PI()*15*B627/Nt_input)))</f>
        <v>-0,478354290456362-0,0951505843608919i</v>
      </c>
      <c r="AD627" s="223" t="str">
        <f t="shared" ref="AD627:AD689" si="1704">IMPRODUCT(N627,IMEXP(COMPLEX(0,-2*PI()*16*B627/Nt_input)))</f>
        <v>-0,487725805040321-1,57591002333331E-15i</v>
      </c>
      <c r="AE627" s="223" t="str">
        <f t="shared" ref="AE627:AE689" si="1705">IMPRODUCT(N627,IMEXP(COMPLEX(0,-2*PI()*17*B627/Nt_input)))</f>
        <v>-0,478354290456362+0,0951505843608938i</v>
      </c>
      <c r="AF627" s="223" t="str">
        <f t="shared" ref="AF627:AF689" si="1706">IMPRODUCT(N627,IMEXP(COMPLEX(0,-2*PI()*18*B627/Nt_input)))</f>
        <v>-0,450599888754342+0,186644585125858i</v>
      </c>
      <c r="AG627" s="223" t="str">
        <f t="shared" ref="AG627:AG689" si="1707">IMPRODUCT(N627,IMEXP(COMPLEX(0,-2*PI()*19*B627/Nt_input)))</f>
        <v>-0,405529186026822+0,270965939155924i</v>
      </c>
      <c r="AH627" s="223" t="str">
        <f t="shared" ref="AH627:AH689" si="1708">IMPRODUCT(N627,IMEXP(COMPLEX(0,-2*PI()*20*B627/Nt_input)))</f>
        <v>-0,344874224103679+0,344874224103678i</v>
      </c>
      <c r="AI627" s="223" t="str">
        <f t="shared" ref="AI627:AI689" si="1709">IMPRODUCT(N627,IMEXP(COMPLEX(0,-2*PI()*21*B627/Nt_input)))</f>
        <v>-0,270965939155925+0,405529186026821i</v>
      </c>
      <c r="AJ627" s="223" t="str">
        <f t="shared" ref="AJ627:AJ689" si="1710">IMPRODUCT(N627,IMEXP(COMPLEX(0,-2*PI()*22*B627/Nt_input)))</f>
        <v>-0,186644585125854+0,450599888754343i</v>
      </c>
      <c r="AK627" s="223" t="str">
        <f t="shared" ref="AK627:AK689" si="1711">IMPRODUCT(N627,IMEXP(COMPLEX(0,-2*PI()*23*B627/Nt_input)))</f>
        <v>-0,0951505843608904+0,478354290456362i</v>
      </c>
      <c r="AL627" s="223" t="str">
        <f t="shared" ref="AL627:AL689" si="1712">IMPRODUCT(N627,IMEXP(COMPLEX(0,-2*PI()*24*B627/Nt_input)))</f>
        <v>-8,96304774696317E-17+0,487725805040321i</v>
      </c>
      <c r="AM627" s="223" t="str">
        <f t="shared" ref="AM627:AM689" si="1713">IMPRODUCT(N627,IMEXP(COMPLEX(0,-2*PI()*25*B627/Nt_input)))</f>
        <v>0,0951505843608909+0,478354290456362i</v>
      </c>
      <c r="AN627" s="223" t="str">
        <f t="shared" ref="AN627:AN689" si="1714">IMPRODUCT(N627,IMEXP(COMPLEX(0,-2*PI()*26*B627/Nt_input)))</f>
        <v>0,186644585125855+0,450599888754343i</v>
      </c>
      <c r="AO627" s="223" t="str">
        <f t="shared" ref="AO627:AO689" si="1715">IMPRODUCT(N627,IMEXP(COMPLEX(0,-2*PI()*27*B627/Nt_input)))</f>
        <v>0,270965939155926+0,405529186026821i</v>
      </c>
      <c r="AP627" s="223" t="str">
        <f t="shared" ref="AP627:AP689" si="1716">IMPRODUCT(N627,IMEXP(COMPLEX(0,-2*PI()*28*B627/Nt_input)))</f>
        <v>0,344874224103679+0,344874224103678i</v>
      </c>
      <c r="AQ627" s="223" t="str">
        <f t="shared" ref="AQ627:AQ689" si="1717">IMPRODUCT(N627,IMEXP(COMPLEX(0,-2*PI()*29*B627/Nt_input)))</f>
        <v>0,405529186026822+0,270965939155924i</v>
      </c>
      <c r="AR627" s="223" t="str">
        <f t="shared" ref="AR627:AR689" si="1718">IMPRODUCT(N627,IMEXP(COMPLEX(0,-2*PI()*30*B627/Nt_input)))</f>
        <v>0,450599888754342+0,186644585125858i</v>
      </c>
      <c r="AS627" s="223" t="str">
        <f t="shared" ref="AS627:AS689" si="1719">IMPRODUCT(N627,IMEXP(COMPLEX(0,-2*PI()*31*B627/Nt_input)))</f>
        <v>0,478354290456362+0,0951505843608934i</v>
      </c>
      <c r="AT627" s="223" t="str">
        <f t="shared" ref="AT627:AT689" si="1720">IMPRODUCT(N627,IMEXP(COMPLEX(0,-2*PI()*32*B627/Nt_input)))</f>
        <v>0,487725805040321-1,61324283577789E-15i</v>
      </c>
      <c r="AU627" s="223" t="str">
        <f t="shared" ref="AU627:AU689" si="1721">IMPRODUCT(N627,IMEXP(COMPLEX(0,-2*PI()*33*B627/Nt_input)))</f>
        <v>0,478354290456362-0,0951505843608924i</v>
      </c>
      <c r="AV627" s="223" t="str">
        <f t="shared" ref="AV627:AV689" si="1722">IMPRODUCT(N627,IMEXP(COMPLEX(0,-2*PI()*34*B627/Nt_input)))</f>
        <v>0,450599888754342-0,186644585125856i</v>
      </c>
      <c r="AW627" s="223" t="str">
        <f t="shared" ref="AW627:AW689" si="1723">IMPRODUCT(N627,IMEXP(COMPLEX(0,-2*PI()*35*B627/Nt_input)))</f>
        <v>0,405529186026823-0,270965939155923i</v>
      </c>
      <c r="AX627" s="223" t="str">
        <f t="shared" ref="AX627:AX689" si="1724">IMPRODUCT(N627,IMEXP(COMPLEX(0,-2*PI()*36*B627/Nt_input)))</f>
        <v>0,34487422410368-0,344874224103677i</v>
      </c>
      <c r="AY627" s="223" t="str">
        <f t="shared" ref="AY627:AY689" si="1725">IMPRODUCT(N627,IMEXP(COMPLEX(0,-2*PI()*37*B627/Nt_input)))</f>
        <v>0,270965939155922-0,405529186026823i</v>
      </c>
      <c r="AZ627" s="223" t="str">
        <f t="shared" ref="AZ627:AZ689" si="1726">IMPRODUCT(N627,IMEXP(COMPLEX(0,-2*PI()*38*B627/Nt_input)))</f>
        <v>0,186644585125856-0,450599888754342i</v>
      </c>
      <c r="BA627" s="223" t="str">
        <f t="shared" ref="BA627:BA689" si="1727">IMPRODUCT(N627,IMEXP(COMPLEX(0,-2*PI()*39*B627/Nt_input)))</f>
        <v>0,0951505843608924-0,478354290456362i</v>
      </c>
      <c r="BB627" s="223" t="str">
        <f t="shared" ref="BB627:BB689" si="1728">IMPRODUCT(N627,IMEXP(COMPLEX(0,-2*PI()*40*B627/Nt_input)))</f>
        <v>1,4489467334191E-15-0,487725805040321i</v>
      </c>
      <c r="BC627" s="223" t="str">
        <f t="shared" ref="BC627:BC689" si="1729">IMPRODUCT(N627,IMEXP(COMPLEX(0,-2*PI()*41*B627/Nt_input)))</f>
        <v>-0,0951505843608895-0,478354290456362i</v>
      </c>
      <c r="BD627" s="223" t="str">
        <f t="shared" ref="BD627:BD689" si="1730">IMPRODUCT(N627,IMEXP(COMPLEX(0,-2*PI()*42*B627/Nt_input)))</f>
        <v>-0,186644585125858-0,450599888754342i</v>
      </c>
      <c r="BE627" s="223" t="str">
        <f t="shared" ref="BE627:BE689" si="1731">IMPRODUCT(N627,IMEXP(COMPLEX(0,-2*PI()*43*B627/Nt_input)))</f>
        <v>-0,270965939155924-0,405529186026822i</v>
      </c>
      <c r="BF627" s="223" t="str">
        <f t="shared" ref="BF627:BF689" si="1732">IMPRODUCT(N627,IMEXP(COMPLEX(0,-2*PI()*44*B627/Nt_input)))</f>
        <v>-0,344874224103678-0,344874224103679i</v>
      </c>
      <c r="BG627" s="223" t="str">
        <f t="shared" ref="BG627:BG689" si="1733">IMPRODUCT(N627,IMEXP(COMPLEX(0,-2*PI()*45*B627/Nt_input)))</f>
        <v>-0,405529186026821-0,270965939155925i</v>
      </c>
      <c r="BH627" s="223" t="str">
        <f t="shared" ref="BH627:BH689" si="1734">IMPRODUCT(N627,IMEXP(COMPLEX(0,-2*PI()*46*B627/Nt_input)))</f>
        <v>-0,450599888754341-0,186644585125859i</v>
      </c>
      <c r="BI627" s="223" t="str">
        <f t="shared" ref="BI627:BI689" si="1735">IMPRODUCT(N627,IMEXP(COMPLEX(0,-2*PI()*47*B627/Nt_input)))</f>
        <v>-0,478354290456362-0,0951505843608904i</v>
      </c>
      <c r="BJ627" s="223" t="str">
        <f t="shared" ref="BJ627:BJ689" si="1736">IMPRODUCT(N627,IMEXP(COMPLEX(0,-2*PI()*48*B627/Nt_input)))</f>
        <v>-0,487725805040321-1,79260954939263E-16i</v>
      </c>
      <c r="BK627" s="223" t="str">
        <f t="shared" ref="BK627:BK689" si="1737">IMPRODUCT(N627,IMEXP(COMPLEX(0,-2*PI()*49*B627/Nt_input)))</f>
        <v>-0,478354290456362+0,0951505843608909i</v>
      </c>
      <c r="BL627" s="223" t="str">
        <f t="shared" ref="BL627:BL689" si="1738">IMPRODUCT(N627,IMEXP(COMPLEX(0,-2*PI()*50*B627/Nt_input)))</f>
        <v>-0,450599888754343+0,186644585125855i</v>
      </c>
      <c r="BM627" s="176"/>
      <c r="BN627" s="176"/>
      <c r="BO627" s="176"/>
      <c r="BP627" s="176"/>
      <c r="BQ627" s="176"/>
      <c r="BR627" s="176"/>
      <c r="BS627" s="176"/>
      <c r="BT627" s="176"/>
      <c r="BU627" s="176"/>
      <c r="BV627" s="176"/>
      <c r="BW627" s="223"/>
      <c r="BX627" s="223"/>
      <c r="BY627" s="223"/>
      <c r="BZ627" s="223"/>
      <c r="CH627" s="222">
        <f t="shared" ref="CH627:CH689" si="1739">20*LOG(IMABS(J627))</f>
        <v>-297.97819635463844</v>
      </c>
    </row>
    <row r="628" spans="1:86">
      <c r="A628" s="227">
        <f>A627+Div_Nt_input</f>
        <v>9.3749999999999997E-4</v>
      </c>
      <c r="B628" s="228">
        <v>3</v>
      </c>
      <c r="C628" s="228">
        <f t="shared" si="1631"/>
        <v>150</v>
      </c>
      <c r="D628" s="228">
        <f t="shared" ref="D628:D689" si="1740">2*PI()*C628</f>
        <v>942.47779607693792</v>
      </c>
      <c r="E628" s="227" t="str">
        <f t="shared" si="1687"/>
        <v>942.477796076938i</v>
      </c>
      <c r="F628" s="227" t="str">
        <f t="shared" si="1632"/>
        <v>-1,47149838381892E-33+4,87907213958466E-30i</v>
      </c>
      <c r="G628" s="227" t="str">
        <f t="shared" si="1633"/>
        <v>-2,46888891357887+0,0246888891358726i</v>
      </c>
      <c r="H628" s="227" t="str">
        <f t="shared" si="1634"/>
        <v>-9,19127826373885E-35+7,97411195342097E-32i</v>
      </c>
      <c r="I628" s="227" t="str">
        <f t="shared" si="1688"/>
        <v>-9,19127826373885E-35+7,97411195342097E-32i</v>
      </c>
      <c r="J628" s="223" t="str">
        <f>IMPRODUCT(1/Nt_input,Q625)</f>
        <v>9,57536865553097E-16+6,5268970783622E-17i</v>
      </c>
      <c r="K628" s="246" t="str">
        <f t="shared" si="1689"/>
        <v>-5,29263067892251E-48+7,63490626017574E-47i</v>
      </c>
      <c r="L628" s="222">
        <f t="shared" si="1690"/>
        <v>-922.32310591400665</v>
      </c>
      <c r="M628" s="222">
        <f t="shared" si="1635"/>
        <v>370.72571169313613</v>
      </c>
      <c r="N628" s="224">
        <f t="shared" si="1636"/>
        <v>0.7257116931361558</v>
      </c>
      <c r="O628" s="223" t="str">
        <f t="shared" si="1637"/>
        <v>0,694462791274503-0,210662984621818i</v>
      </c>
      <c r="P628" s="223" t="str">
        <f t="shared" si="1638"/>
        <v>0,603407220135343-0,403183814460704i</v>
      </c>
      <c r="Q628" s="223" t="str">
        <f t="shared" si="1691"/>
        <v>0,460386624364606-0,560982724921819i</v>
      </c>
      <c r="R628" s="223" t="str">
        <f t="shared" si="1692"/>
        <v>0,277717841636827-0,670470179792605i</v>
      </c>
      <c r="S628" s="223" t="str">
        <f t="shared" si="1693"/>
        <v>0,0711321848649263-0,722217192976523i</v>
      </c>
      <c r="T628" s="223" t="str">
        <f t="shared" si="1694"/>
        <v>-0,141579327904803-0,711767346444447i</v>
      </c>
      <c r="U628" s="223" t="str">
        <f t="shared" si="1695"/>
        <v>-0,342098124020852-0,640020573963025i</v>
      </c>
      <c r="V628" s="223" t="str">
        <f t="shared" si="1696"/>
        <v>-0,513155659402944-0,513155659402949i</v>
      </c>
      <c r="W628" s="223" t="str">
        <f t="shared" si="1697"/>
        <v>-0,640020573963025-0,342098124020852i</v>
      </c>
      <c r="X628" s="223" t="str">
        <f t="shared" si="1698"/>
        <v>-0,711767346444447-0,141579327904803i</v>
      </c>
      <c r="Y628" s="223" t="str">
        <f t="shared" si="1699"/>
        <v>-0,722217192976523+0,0711321848649264i</v>
      </c>
      <c r="Z628" s="223" t="str">
        <f t="shared" si="1700"/>
        <v>-0,670470179792605+0,277717841636827i</v>
      </c>
      <c r="AA628" s="223" t="str">
        <f t="shared" si="1701"/>
        <v>-0,560982724921819+0,460386624364605i</v>
      </c>
      <c r="AB628" s="223" t="str">
        <f t="shared" si="1702"/>
        <v>-0,403183814460706+0,603407220135342i</v>
      </c>
      <c r="AC628" s="223" t="str">
        <f t="shared" si="1703"/>
        <v>-0,210662984621816+0,694462791274503i</v>
      </c>
      <c r="AD628" s="223" t="str">
        <f t="shared" si="1704"/>
        <v>-1,33365683933232E-16+0,725711693136156i</v>
      </c>
      <c r="AE628" s="223" t="str">
        <f t="shared" si="1705"/>
        <v>0,210662984621816+0,694462791274503i</v>
      </c>
      <c r="AF628" s="223" t="str">
        <f t="shared" si="1706"/>
        <v>0,403183814460707+0,603407220135342i</v>
      </c>
      <c r="AG628" s="223" t="str">
        <f t="shared" si="1707"/>
        <v>0,56098272492182+0,460386624364605i</v>
      </c>
      <c r="AH628" s="223" t="str">
        <f t="shared" si="1708"/>
        <v>0,670470179792605+0,277717841636827i</v>
      </c>
      <c r="AI628" s="223" t="str">
        <f t="shared" si="1709"/>
        <v>0,722217192976523+0,0711321848649263i</v>
      </c>
      <c r="AJ628" s="223" t="str">
        <f t="shared" si="1710"/>
        <v>0,711767346444447-0,141579327904804i</v>
      </c>
      <c r="AK628" s="223" t="str">
        <f t="shared" si="1711"/>
        <v>0,640020573963025-0,342098124020852i</v>
      </c>
      <c r="AL628" s="223" t="str">
        <f t="shared" si="1712"/>
        <v>0,513155659402949-0,513155659402944i</v>
      </c>
      <c r="AM628" s="223" t="str">
        <f t="shared" si="1713"/>
        <v>0,342098124020852-0,640020573963025i</v>
      </c>
      <c r="AN628" s="223" t="str">
        <f t="shared" si="1714"/>
        <v>0,141579327904804-0,711767346444447i</v>
      </c>
      <c r="AO628" s="223" t="str">
        <f t="shared" si="1715"/>
        <v>-0,0711321848649265-0,722217192976523i</v>
      </c>
      <c r="AP628" s="223" t="str">
        <f t="shared" si="1716"/>
        <v>-0,277717841636827-0,670470179792605i</v>
      </c>
      <c r="AQ628" s="223" t="str">
        <f t="shared" si="1717"/>
        <v>-0,460386624364605-0,56098272492182i</v>
      </c>
      <c r="AR628" s="223" t="str">
        <f t="shared" si="1718"/>
        <v>-0,603407220135342-0,403183814460706i</v>
      </c>
      <c r="AS628" s="223" t="str">
        <f t="shared" si="1719"/>
        <v>-0,694462791274503-0,210662984621815i</v>
      </c>
      <c r="AT628" s="223" t="str">
        <f t="shared" si="1720"/>
        <v>-0,725711693136156-2,66731367866464E-16i</v>
      </c>
      <c r="AU628" s="223" t="str">
        <f t="shared" si="1721"/>
        <v>-0,694462791274503+0,210662984621816i</v>
      </c>
      <c r="AV628" s="223" t="str">
        <f t="shared" si="1722"/>
        <v>-0,603407220135329+0,403183814460725i</v>
      </c>
      <c r="AW628" s="223" t="str">
        <f t="shared" si="1723"/>
        <v>-0,46038662436461+0,560982724921815i</v>
      </c>
      <c r="AX628" s="223" t="str">
        <f t="shared" si="1724"/>
        <v>-0,277717841636793+0,670470179792619i</v>
      </c>
      <c r="AY628" s="223" t="str">
        <f t="shared" si="1725"/>
        <v>-0,0711321848649258+0,722217192976523i</v>
      </c>
      <c r="AZ628" s="223" t="str">
        <f t="shared" si="1726"/>
        <v>0,141579327904775+0,711767346444453i</v>
      </c>
      <c r="BA628" s="223" t="str">
        <f t="shared" si="1727"/>
        <v>0,342098124020866+0,640020573963017i</v>
      </c>
      <c r="BB628" s="223" t="str">
        <f t="shared" si="1728"/>
        <v>0,513155659402934+0,513155659402959i</v>
      </c>
      <c r="BC628" s="223" t="str">
        <f t="shared" si="1729"/>
        <v>0,640020573963035+0,342098124020834i</v>
      </c>
      <c r="BD628" s="223" t="str">
        <f t="shared" si="1730"/>
        <v>0,711767346444446+0,14157932790481i</v>
      </c>
      <c r="BE628" s="223" t="str">
        <f t="shared" si="1731"/>
        <v>0,722217192976519-0,0711321848649623i</v>
      </c>
      <c r="BF628" s="223" t="str">
        <f t="shared" si="1732"/>
        <v>0,670470179792605-0,277717841636827i</v>
      </c>
      <c r="BG628" s="223" t="str">
        <f t="shared" si="1733"/>
        <v>0,560982724921837-0,460386624364583i</v>
      </c>
      <c r="BH628" s="223" t="str">
        <f t="shared" si="1734"/>
        <v>0,403183814460694-0,60340722013535i</v>
      </c>
      <c r="BI628" s="223" t="str">
        <f t="shared" si="1735"/>
        <v>0,210662984621836-0,694462791274497i</v>
      </c>
      <c r="BJ628" s="223" t="str">
        <f t="shared" si="1736"/>
        <v>-2,15149927502978E-14-0,725711693136156i</v>
      </c>
      <c r="BK628" s="223" t="str">
        <f t="shared" si="1737"/>
        <v>-0,21066298462181-0,694462791274505i</v>
      </c>
      <c r="BL628" s="223" t="str">
        <f t="shared" si="1738"/>
        <v>-0,40318381446073-0,603407220135326i</v>
      </c>
      <c r="BM628" s="176"/>
      <c r="BN628" s="176"/>
      <c r="BO628" s="176"/>
      <c r="BP628" s="176"/>
      <c r="BQ628" s="176"/>
      <c r="BR628" s="176"/>
      <c r="BS628" s="176"/>
      <c r="BT628" s="176"/>
      <c r="BU628" s="176"/>
      <c r="BV628" s="176"/>
      <c r="BW628" s="223"/>
      <c r="BX628" s="223"/>
      <c r="BY628" s="223"/>
      <c r="BZ628" s="223"/>
      <c r="CH628" s="222">
        <f t="shared" si="1739"/>
        <v>-300.35675825783079</v>
      </c>
    </row>
    <row r="629" spans="1:86">
      <c r="A629" s="227">
        <f t="shared" si="1630"/>
        <v>1.25E-3</v>
      </c>
      <c r="B629" s="228">
        <v>4</v>
      </c>
      <c r="C629" s="228">
        <f t="shared" si="1631"/>
        <v>200</v>
      </c>
      <c r="D629" s="228">
        <f t="shared" si="1740"/>
        <v>1256.6370614359173</v>
      </c>
      <c r="E629" s="227" t="str">
        <f t="shared" si="1687"/>
        <v>1256.63706143592i</v>
      </c>
      <c r="F629" s="333" t="str">
        <f t="shared" si="1632"/>
        <v>-8,27730571834962E-31+2,05835855888166E-27i</v>
      </c>
      <c r="G629" s="227" t="str">
        <f t="shared" si="1633"/>
        <v>-2,46869692302706+0,0329159589743498i</v>
      </c>
      <c r="H629" s="227" t="str">
        <f t="shared" si="1634"/>
        <v>-5,17011483015563E-32+3,36407780873767E-29i</v>
      </c>
      <c r="I629" s="227" t="str">
        <f t="shared" si="1688"/>
        <v>-5,17011483015563E-32+3,36407780873767E-29i</v>
      </c>
      <c r="J629" s="223" t="str">
        <f>IMPRODUCT(1/Nt_input,R625)</f>
        <v>2,09811755100784E-15-1,86049092798506E-16i</v>
      </c>
      <c r="K629" s="246" t="str">
        <f t="shared" si="1689"/>
        <v>6,15036115753354E-45+7,05919258864232E-44i</v>
      </c>
      <c r="L629" s="222">
        <f t="shared" si="1690"/>
        <v>-862.99205718305006</v>
      </c>
      <c r="M629" s="222">
        <f t="shared" si="1635"/>
        <v>370.95670858091273</v>
      </c>
      <c r="N629" s="224">
        <f t="shared" si="1636"/>
        <v>0.95670858091272448</v>
      </c>
      <c r="O629" s="223" t="str">
        <f t="shared" si="1637"/>
        <v>0,883883476483185-0,366116523516816i</v>
      </c>
      <c r="P629" s="223" t="str">
        <f t="shared" si="1638"/>
        <v>0,676495125182747-0,676495125182746i</v>
      </c>
      <c r="Q629" s="223" t="str">
        <f t="shared" si="1691"/>
        <v>0,366116523516818-0,883883476483184i</v>
      </c>
      <c r="R629" s="223" t="str">
        <f t="shared" si="1692"/>
        <v>-3,3403061600493E-15-0,956708580912724i</v>
      </c>
      <c r="S629" s="223" t="str">
        <f t="shared" si="1693"/>
        <v>-0,366116523516815-0,883883476483185i</v>
      </c>
      <c r="T629" s="223" t="str">
        <f t="shared" si="1694"/>
        <v>-0,676495125182743-0,67649512518275i</v>
      </c>
      <c r="U629" s="223" t="str">
        <f t="shared" si="1695"/>
        <v>-0,883883476483185-0,366116523516815i</v>
      </c>
      <c r="V629" s="223" t="str">
        <f t="shared" si="1696"/>
        <v>-0,956708580912724-3,09125870825045E-15i</v>
      </c>
      <c r="W629" s="223" t="str">
        <f t="shared" si="1697"/>
        <v>-0,883883476483184+0,366116523516818i</v>
      </c>
      <c r="X629" s="223" t="str">
        <f t="shared" si="1698"/>
        <v>-0,676495125182748+0,676495125182745i</v>
      </c>
      <c r="Y629" s="223" t="str">
        <f t="shared" si="1699"/>
        <v>-0,366116523516811+0,883883476483187i</v>
      </c>
      <c r="Z629" s="223" t="str">
        <f t="shared" si="1700"/>
        <v>-1,75816505955456E-16+0,956708580912724i</v>
      </c>
      <c r="AA629" s="223" t="str">
        <f t="shared" si="1701"/>
        <v>0,366116523516812+0,883883476483186i</v>
      </c>
      <c r="AB629" s="223" t="str">
        <f t="shared" si="1702"/>
        <v>0,676495125182748+0,676495125182745i</v>
      </c>
      <c r="AC629" s="223" t="str">
        <f t="shared" si="1703"/>
        <v>0,883883476483184+0,366116523516818i</v>
      </c>
      <c r="AD629" s="223" t="str">
        <f t="shared" si="1704"/>
        <v>0,956708580912724-3,16448965409385E-15i</v>
      </c>
      <c r="AE629" s="223" t="str">
        <f t="shared" si="1705"/>
        <v>0,883883476483185-0,366116523516815i</v>
      </c>
      <c r="AF629" s="223" t="str">
        <f t="shared" si="1706"/>
        <v>0,67649512518275-0,676495125182743i</v>
      </c>
      <c r="AG629" s="223" t="str">
        <f t="shared" si="1707"/>
        <v>0,366116523516815-0,883883476483185i</v>
      </c>
      <c r="AH629" s="223" t="str">
        <f t="shared" si="1708"/>
        <v>2,8422112564516E-15-0,956708580912724i</v>
      </c>
      <c r="AI629" s="223" t="str">
        <f t="shared" si="1709"/>
        <v>-0,366116523516818-0,883883476483184i</v>
      </c>
      <c r="AJ629" s="223" t="str">
        <f t="shared" si="1710"/>
        <v>-0,676495125182746-0,676495125182747i</v>
      </c>
      <c r="AK629" s="223" t="str">
        <f t="shared" si="1711"/>
        <v>-0,883883476483182-0,366116523516821i</v>
      </c>
      <c r="AL629" s="223" t="str">
        <f t="shared" si="1712"/>
        <v>-0,956708580912724-3,51633011910913E-16i</v>
      </c>
      <c r="AM629" s="223" t="str">
        <f t="shared" si="1713"/>
        <v>-0,883883476483186+0,366116523516813i</v>
      </c>
      <c r="AN629" s="223" t="str">
        <f t="shared" si="1714"/>
        <v>-0,676495125182765+0,676495125182728i</v>
      </c>
      <c r="AO629" s="223" t="str">
        <f t="shared" si="1715"/>
        <v>-0,366116523516774+0,883883476483202i</v>
      </c>
      <c r="AP629" s="223" t="str">
        <f t="shared" si="1716"/>
        <v>2,33821431203451E-14+0,956708580912724i</v>
      </c>
      <c r="AQ629" s="223" t="str">
        <f t="shared" si="1717"/>
        <v>0,366116523516816+0,883883476483185i</v>
      </c>
      <c r="AR629" s="223" t="str">
        <f t="shared" si="1718"/>
        <v>0,67649512518273+0,676495125182763i</v>
      </c>
      <c r="AS629" s="223" t="str">
        <f t="shared" si="1719"/>
        <v>0,883883476483166+0,366116523516859i</v>
      </c>
      <c r="AT629" s="223" t="str">
        <f t="shared" si="1720"/>
        <v>0,956708580912724-2,67224492803944E-14i</v>
      </c>
      <c r="AU629" s="223" t="str">
        <f t="shared" si="1721"/>
        <v>0,883883476483183-0,366116523516819i</v>
      </c>
      <c r="AV629" s="223" t="str">
        <f t="shared" si="1722"/>
        <v>0,67649512518276-0,676495125182732i</v>
      </c>
      <c r="AW629" s="223" t="str">
        <f t="shared" si="1723"/>
        <v>0,366116523516856-0,883883476483167i</v>
      </c>
      <c r="AX629" s="223" t="str">
        <f t="shared" si="1724"/>
        <v>-2,83632996094265E-14-0,956708580912724i</v>
      </c>
      <c r="AY629" s="223" t="str">
        <f t="shared" si="1725"/>
        <v>-0,366116523516822-0,883883476483182i</v>
      </c>
      <c r="AZ629" s="223" t="str">
        <f t="shared" si="1726"/>
        <v>-0,676495125182734-0,676495125182758i</v>
      </c>
      <c r="BA629" s="223" t="str">
        <f t="shared" si="1727"/>
        <v>-0,883883476483169-0,366116523516852i</v>
      </c>
      <c r="BB629" s="223" t="str">
        <f t="shared" si="1728"/>
        <v>-0,956708580912724+3,17036057694757E-14i</v>
      </c>
      <c r="BC629" s="223" t="str">
        <f t="shared" si="1729"/>
        <v>-0,883883476483181+0,366116523516823i</v>
      </c>
      <c r="BD629" s="223" t="str">
        <f t="shared" si="1730"/>
        <v>-0,676495125182755+0,676495125182737i</v>
      </c>
      <c r="BE629" s="223" t="str">
        <f t="shared" si="1731"/>
        <v>-0,366116523516851+0,883883476483169i</v>
      </c>
      <c r="BF629" s="223" t="str">
        <f t="shared" si="1732"/>
        <v>3,50439119295251E-14+0,956708580912724i</v>
      </c>
      <c r="BG629" s="223" t="str">
        <f t="shared" si="1733"/>
        <v>0,366116523516828+0,883883476483179i</v>
      </c>
      <c r="BH629" s="223" t="str">
        <f t="shared" si="1734"/>
        <v>0,676495125182738+0,676495125182754i</v>
      </c>
      <c r="BI629" s="223" t="str">
        <f t="shared" si="1735"/>
        <v>0,883883476483171+0,366116523516846i</v>
      </c>
      <c r="BJ629" s="223" t="str">
        <f t="shared" si="1736"/>
        <v>0,956708580912724-4,00836739205916E-14i</v>
      </c>
      <c r="BK629" s="223" t="str">
        <f t="shared" si="1737"/>
        <v>0,883883476483179-0,366116523516829i</v>
      </c>
      <c r="BL629" s="223" t="str">
        <f t="shared" si="1738"/>
        <v>0,676495125182751-0,676495125182742i</v>
      </c>
      <c r="BM629" s="176"/>
      <c r="BN629" s="176"/>
      <c r="BO629" s="176"/>
      <c r="BP629" s="176"/>
      <c r="BQ629" s="176"/>
      <c r="BR629" s="176"/>
      <c r="BS629" s="176"/>
      <c r="BT629" s="176"/>
      <c r="BU629" s="176"/>
      <c r="BV629" s="176"/>
      <c r="BW629" s="223"/>
      <c r="BX629" s="223"/>
      <c r="BY629" s="223"/>
      <c r="BZ629" s="223"/>
      <c r="CH629" s="222">
        <f t="shared" si="1739"/>
        <v>-293.52938808411795</v>
      </c>
    </row>
    <row r="630" spans="1:86">
      <c r="A630" s="227">
        <f t="shared" si="1630"/>
        <v>1.5625000000000001E-3</v>
      </c>
      <c r="B630" s="228">
        <v>5</v>
      </c>
      <c r="C630" s="228">
        <f t="shared" si="1631"/>
        <v>250</v>
      </c>
      <c r="D630" s="228">
        <f t="shared" si="1740"/>
        <v>1570.7963267948965</v>
      </c>
      <c r="E630" s="227" t="str">
        <f t="shared" si="1687"/>
        <v>1570.7963267949i</v>
      </c>
      <c r="F630" s="227" t="str">
        <f t="shared" si="1632"/>
        <v>-5,29801077198565E-28+1,05387958211872E-24i</v>
      </c>
      <c r="G630" s="227" t="str">
        <f t="shared" si="1633"/>
        <v>-2,46845012198867+0,0411408353719967i</v>
      </c>
      <c r="H630" s="227" t="str">
        <f t="shared" si="1634"/>
        <v>-3,30896094732921E-29+1,72240739580508E-26i</v>
      </c>
      <c r="I630" s="227" t="str">
        <f t="shared" si="1688"/>
        <v>-3,30896094732921E-29+1,72240739580508E-26i</v>
      </c>
      <c r="J630" s="223" t="str">
        <f>IMPRODUCT(1/Nt_input,S625)</f>
        <v>1,20907176956973E-15+1,25127772726552E-14i</v>
      </c>
      <c r="K630" s="246" t="str">
        <f t="shared" si="1689"/>
        <v>-2,15561008877511E-40+2,04110986662819E-41i</v>
      </c>
      <c r="L630" s="222">
        <f t="shared" si="1690"/>
        <v>-793.28983109992714</v>
      </c>
      <c r="M630" s="222">
        <f t="shared" si="1635"/>
        <v>371.178491842065</v>
      </c>
      <c r="N630" s="224">
        <f t="shared" si="1636"/>
        <v>1.1784918420649944</v>
      </c>
      <c r="O630" s="223" t="str">
        <f t="shared" si="1637"/>
        <v>1,03933701537818-0,555537208725497i</v>
      </c>
      <c r="P630" s="223" t="str">
        <f t="shared" si="1638"/>
        <v>0,65473498730775-0,979880155023493i</v>
      </c>
      <c r="Q630" s="223" t="str">
        <f t="shared" si="1691"/>
        <v>0,115512400260922-1,17281708173087i</v>
      </c>
      <c r="R630" s="223" t="str">
        <f t="shared" si="1692"/>
        <v>-0,450989303135688-1,08878449211537i</v>
      </c>
      <c r="S630" s="223" t="str">
        <f t="shared" si="1693"/>
        <v>-0,910986513118952-0,747627310047672i</v>
      </c>
      <c r="T630" s="223" t="str">
        <f t="shared" si="1694"/>
        <v>-1,15584745177263-0,229912352961841i</v>
      </c>
      <c r="U630" s="223" t="str">
        <f t="shared" si="1695"/>
        <v>-1,12774637900334+0,342098124020858i</v>
      </c>
      <c r="V630" s="223" t="str">
        <f t="shared" si="1696"/>
        <v>-0,833319573097185+0,833319573097182i</v>
      </c>
      <c r="W630" s="223" t="str">
        <f t="shared" si="1697"/>
        <v>-0,34209812402085+1,12774637900335i</v>
      </c>
      <c r="X630" s="223" t="str">
        <f t="shared" si="1698"/>
        <v>0,229912352961838+1,15584745177264i</v>
      </c>
      <c r="Y630" s="223" t="str">
        <f t="shared" si="1699"/>
        <v>0,747627310047679+0,910986513118946i</v>
      </c>
      <c r="Z630" s="223" t="str">
        <f t="shared" si="1700"/>
        <v>1,08878449211537+0,450989303135692i</v>
      </c>
      <c r="AA630" s="223" t="str">
        <f t="shared" si="1701"/>
        <v>1,17281708173087-0,115512400260929i</v>
      </c>
      <c r="AB630" s="223" t="str">
        <f t="shared" si="1702"/>
        <v>0,979880155023494-0,654734987307746i</v>
      </c>
      <c r="AC630" s="223" t="str">
        <f t="shared" si="1703"/>
        <v>0,555537208725495-1,03933701537818i</v>
      </c>
      <c r="AD630" s="223" t="str">
        <f t="shared" si="1704"/>
        <v>3,50108993060141E-15-1,17849184206499i</v>
      </c>
      <c r="AE630" s="223" t="str">
        <f t="shared" si="1705"/>
        <v>-0,555537208725499-1,03933701537818i</v>
      </c>
      <c r="AF630" s="223" t="str">
        <f t="shared" si="1706"/>
        <v>-0,979880155023491-0,654734987307752i</v>
      </c>
      <c r="AG630" s="223" t="str">
        <f t="shared" si="1707"/>
        <v>-1,17281708173087-0,115512400260925i</v>
      </c>
      <c r="AH630" s="223" t="str">
        <f t="shared" si="1708"/>
        <v>-1,08878449211537+0,450989303135686i</v>
      </c>
      <c r="AI630" s="223" t="str">
        <f t="shared" si="1709"/>
        <v>-0,747627310047684+0,910986513118941i</v>
      </c>
      <c r="AJ630" s="223" t="str">
        <f t="shared" si="1710"/>
        <v>-0,229912352961856+1,15584745177263i</v>
      </c>
      <c r="AK630" s="223" t="str">
        <f t="shared" si="1711"/>
        <v>0,342098124020832+1,12774637900335i</v>
      </c>
      <c r="AL630" s="223" t="str">
        <f t="shared" si="1712"/>
        <v>0,833319573097163+0,833319573097204i</v>
      </c>
      <c r="AM630" s="223" t="str">
        <f t="shared" si="1713"/>
        <v>1,12774637900333+0,342098124020887i</v>
      </c>
      <c r="AN630" s="223" t="str">
        <f t="shared" si="1714"/>
        <v>1,15584745177264-0,2299123529618i</v>
      </c>
      <c r="AO630" s="223" t="str">
        <f t="shared" si="1715"/>
        <v>0,910986513118978-0,74762731004764i</v>
      </c>
      <c r="AP630" s="223" t="str">
        <f t="shared" si="1716"/>
        <v>0,450989303135739-1,08878449211535i</v>
      </c>
      <c r="AQ630" s="223" t="str">
        <f t="shared" si="1717"/>
        <v>-0,115512400260984-1,17281708173086i</v>
      </c>
      <c r="AR630" s="223" t="str">
        <f t="shared" si="1718"/>
        <v>-0,654734987307791-0,979880155023465i</v>
      </c>
      <c r="AS630" s="223" t="str">
        <f t="shared" si="1719"/>
        <v>-1,0393370153782-0,555537208725458i</v>
      </c>
      <c r="AT630" s="223" t="str">
        <f t="shared" si="1720"/>
        <v>-1,17849184206499+3,90531051030473E-14i</v>
      </c>
      <c r="AU630" s="223" t="str">
        <f t="shared" si="1721"/>
        <v>-1,03933701537817+0,555537208725528i</v>
      </c>
      <c r="AV630" s="223" t="str">
        <f t="shared" si="1722"/>
        <v>-0,654734987307725+0,979880155023509i</v>
      </c>
      <c r="AW630" s="223" t="str">
        <f t="shared" si="1723"/>
        <v>-0,115512400260904+1,17281708173087i</v>
      </c>
      <c r="AX630" s="223" t="str">
        <f t="shared" si="1724"/>
        <v>0,450989303135705+1,08878449211537i</v>
      </c>
      <c r="AY630" s="223" t="str">
        <f t="shared" si="1725"/>
        <v>0,910986513118955+0,747627310047668i</v>
      </c>
      <c r="AZ630" s="223" t="str">
        <f t="shared" si="1726"/>
        <v>1,15584745177264+0,229912352961836i</v>
      </c>
      <c r="BA630" s="223" t="str">
        <f t="shared" si="1727"/>
        <v>1,12774637900335-0,342098124020852i</v>
      </c>
      <c r="BB630" s="223" t="str">
        <f t="shared" si="1728"/>
        <v>0,833319573097189-0,833319573097178i</v>
      </c>
      <c r="BC630" s="223" t="str">
        <f t="shared" si="1729"/>
        <v>0,342098124020867-1,12774637900334i</v>
      </c>
      <c r="BD630" s="223" t="str">
        <f t="shared" si="1730"/>
        <v>-0,22991235296182-1,15584745177264i</v>
      </c>
      <c r="BE630" s="223" t="str">
        <f t="shared" si="1731"/>
        <v>-0,747627310047655-0,910986513118965i</v>
      </c>
      <c r="BF630" s="223" t="str">
        <f t="shared" si="1732"/>
        <v>-1,08878449211536-0,45098930313572i</v>
      </c>
      <c r="BG630" s="223" t="str">
        <f t="shared" si="1733"/>
        <v>-1,17281708173087+0,115512400260888i</v>
      </c>
      <c r="BH630" s="223" t="str">
        <f t="shared" si="1734"/>
        <v>-0,979880155023519+0,654734987307711i</v>
      </c>
      <c r="BI630" s="223" t="str">
        <f t="shared" si="1735"/>
        <v>-0,555537208725543+1,03933701537816i</v>
      </c>
      <c r="BJ630" s="223" t="str">
        <f t="shared" si="1736"/>
        <v>-5,76052657779691E-14+1,17849184206499i</v>
      </c>
      <c r="BK630" s="223" t="str">
        <f t="shared" si="1737"/>
        <v>0,555537208725545+1,03933701537816i</v>
      </c>
      <c r="BL630" s="223" t="str">
        <f t="shared" si="1738"/>
        <v>0,97988015502352+0,65473498730771i</v>
      </c>
      <c r="BM630" s="176"/>
      <c r="BN630" s="176"/>
      <c r="BO630" s="176"/>
      <c r="BP630" s="176"/>
      <c r="BQ630" s="176"/>
      <c r="BR630" s="176"/>
      <c r="BS630" s="176"/>
      <c r="BT630" s="176"/>
      <c r="BU630" s="176"/>
      <c r="BV630" s="176"/>
      <c r="BW630" s="223"/>
      <c r="BX630" s="223"/>
      <c r="BY630" s="223"/>
      <c r="BZ630" s="223"/>
      <c r="CH630" s="222">
        <f t="shared" si="1739"/>
        <v>-278.01256476103487</v>
      </c>
    </row>
    <row r="631" spans="1:86">
      <c r="A631" s="227">
        <f t="shared" si="1630"/>
        <v>1.8750000000000001E-3</v>
      </c>
      <c r="B631" s="228">
        <v>6</v>
      </c>
      <c r="C631" s="228">
        <f t="shared" si="1631"/>
        <v>300</v>
      </c>
      <c r="D631" s="228">
        <f t="shared" si="1740"/>
        <v>1884.9555921538758</v>
      </c>
      <c r="E631" s="227" t="str">
        <f t="shared" si="1687"/>
        <v>1884.95559215388i</v>
      </c>
      <c r="F631" s="227" t="str">
        <f t="shared" si="1632"/>
        <v>-3,67876431044721E-31+6,09884017446418E-28i</v>
      </c>
      <c r="G631" s="227" t="str">
        <f t="shared" si="1633"/>
        <v>-2,46814854306282+0,049362970861744i</v>
      </c>
      <c r="H631" s="227" t="str">
        <f t="shared" si="1634"/>
        <v>-2,29782256511033E-32+9,96763226650932E-30i</v>
      </c>
      <c r="I631" s="227" t="str">
        <f t="shared" si="1688"/>
        <v>-2,29782256511033E-32+9,96763226650932E-30i</v>
      </c>
      <c r="J631" s="223" t="str">
        <f>IMPRODUCT(1/Nt_input,T625)</f>
        <v>9,34118098627409E-16+1,38604405730547E-15i</v>
      </c>
      <c r="K631" s="246" t="str">
        <f t="shared" si="1689"/>
        <v>-1,38370418448565E-44+9,27909686749776E-45i</v>
      </c>
      <c r="L631" s="222">
        <f t="shared" si="1690"/>
        <v>-875.56634725634069</v>
      </c>
      <c r="M631" s="222">
        <f t="shared" si="1635"/>
        <v>371.38892558254901</v>
      </c>
      <c r="N631" s="224">
        <f t="shared" si="1636"/>
        <v>1.3889255825490057</v>
      </c>
      <c r="O631" s="223" t="str">
        <f t="shared" si="1637"/>
        <v>1,15484941563911-0,771645709543637i</v>
      </c>
      <c r="P631" s="223" t="str">
        <f t="shared" si="1638"/>
        <v>0,531518809229538-1,28319991789834i</v>
      </c>
      <c r="Q631" s="223" t="str">
        <f t="shared" si="1691"/>
        <v>-0,270965939155925-1,36223776693955i</v>
      </c>
      <c r="R631" s="223" t="str">
        <f t="shared" si="1692"/>
        <v>-0,982118697983873-0,982118697983883i</v>
      </c>
      <c r="S631" s="223" t="str">
        <f t="shared" si="1693"/>
        <v>-1,36223776693955-0,270965939155925i</v>
      </c>
      <c r="T631" s="223" t="str">
        <f t="shared" si="1694"/>
        <v>-1,28319991789834+0,531518809229538i</v>
      </c>
      <c r="U631" s="223" t="str">
        <f t="shared" si="1695"/>
        <v>-0,771645709543642+1,15484941563911i</v>
      </c>
      <c r="V631" s="223" t="str">
        <f t="shared" si="1696"/>
        <v>-2,55246004716445E-16+1,38892558254901i</v>
      </c>
      <c r="W631" s="223" t="str">
        <f t="shared" si="1697"/>
        <v>0,771645709543643+1,15484941563911i</v>
      </c>
      <c r="X631" s="223" t="str">
        <f t="shared" si="1698"/>
        <v>1,28319991789834+0,531518809229538i</v>
      </c>
      <c r="Y631" s="223" t="str">
        <f t="shared" si="1699"/>
        <v>1,36223776693955-0,270965939155926i</v>
      </c>
      <c r="Z631" s="223" t="str">
        <f t="shared" si="1700"/>
        <v>0,982118697983883-0,982118697983873i</v>
      </c>
      <c r="AA631" s="223" t="str">
        <f t="shared" si="1701"/>
        <v>0,270965939155926-1,36223776693955i</v>
      </c>
      <c r="AB631" s="223" t="str">
        <f t="shared" si="1702"/>
        <v>-0,531518809229538-1,28319991789834i</v>
      </c>
      <c r="AC631" s="223" t="str">
        <f t="shared" si="1703"/>
        <v>-1,15484941563911-0,771645709543642i</v>
      </c>
      <c r="AD631" s="223" t="str">
        <f t="shared" si="1704"/>
        <v>-1,38892558254901-5,10492009432891E-16i</v>
      </c>
      <c r="AE631" s="223" t="str">
        <f t="shared" si="1705"/>
        <v>-1,15484941563908+0,771645709543678i</v>
      </c>
      <c r="AF631" s="223" t="str">
        <f t="shared" si="1706"/>
        <v>-0,531518809229474+1,28319991789837i</v>
      </c>
      <c r="AG631" s="223" t="str">
        <f t="shared" si="1707"/>
        <v>0,270965939155872+1,36223776693956i</v>
      </c>
      <c r="AH631" s="223" t="str">
        <f t="shared" si="1708"/>
        <v>0,982118697983854+0,982118697983902i</v>
      </c>
      <c r="AI631" s="223" t="str">
        <f t="shared" si="1709"/>
        <v>1,36223776693954+0,270965939155939i</v>
      </c>
      <c r="AJ631" s="223" t="str">
        <f t="shared" si="1710"/>
        <v>1,28319991789834-0,53151880922954i</v>
      </c>
      <c r="AK631" s="223" t="str">
        <f t="shared" si="1711"/>
        <v>0,771645709543618-1,15484941563912i</v>
      </c>
      <c r="AL631" s="223" t="str">
        <f t="shared" si="1712"/>
        <v>-4,11771287714921E-14-1,38892558254901i</v>
      </c>
      <c r="AM631" s="223" t="str">
        <f t="shared" si="1713"/>
        <v>-0,771645709543688-1,15484941563907i</v>
      </c>
      <c r="AN631" s="223" t="str">
        <f t="shared" si="1714"/>
        <v>-1,28319991789832-0,531518809229588i</v>
      </c>
      <c r="AO631" s="223" t="str">
        <f t="shared" si="1715"/>
        <v>-1,36223776693955+0,270965939155886i</v>
      </c>
      <c r="AP631" s="223" t="str">
        <f t="shared" si="1716"/>
        <v>-0,982118697983891+0,982118697983865i</v>
      </c>
      <c r="AQ631" s="223" t="str">
        <f t="shared" si="1717"/>
        <v>-0,270965939155926+1,36223776693955i</v>
      </c>
      <c r="AR631" s="223" t="str">
        <f t="shared" si="1718"/>
        <v>0,531518809229554+1,28319991789833i</v>
      </c>
      <c r="AS631" s="223" t="str">
        <f t="shared" si="1719"/>
        <v>1,15484941563913+0,771645709543608i</v>
      </c>
      <c r="AT631" s="223" t="str">
        <f t="shared" si="1720"/>
        <v>1,38892558254901-5,81924749726278E-14i</v>
      </c>
      <c r="AU631" s="223" t="str">
        <f t="shared" si="1721"/>
        <v>1,15484941563914-0,771645709543585i</v>
      </c>
      <c r="AV631" s="223" t="str">
        <f t="shared" si="1722"/>
        <v>0,531518809229577-1,28319991789832i</v>
      </c>
      <c r="AW631" s="223" t="str">
        <f t="shared" si="1723"/>
        <v>-0,2709659391559-1,36223776693955i</v>
      </c>
      <c r="AX631" s="223" t="str">
        <f t="shared" si="1724"/>
        <v>-0,982118697983873-0,982118697983883i</v>
      </c>
      <c r="AY631" s="223" t="str">
        <f t="shared" si="1725"/>
        <v>-1,36223776693955-0,27096593915591i</v>
      </c>
      <c r="AZ631" s="223" t="str">
        <f t="shared" si="1726"/>
        <v>-1,28319991789833+0,531518809229565i</v>
      </c>
      <c r="BA631" s="223" t="str">
        <f t="shared" si="1727"/>
        <v>-0,771645709543593+1,15484941563914i</v>
      </c>
      <c r="BB631" s="223" t="str">
        <f t="shared" si="1728"/>
        <v>-6,78913713890126E-14+1,38892558254901i</v>
      </c>
      <c r="BC631" s="223" t="str">
        <f t="shared" si="1729"/>
        <v>0,771645709543596+1,15484941563914i</v>
      </c>
      <c r="BD631" s="223" t="str">
        <f t="shared" si="1730"/>
        <v>1,28319991789833+0,531518809229562i</v>
      </c>
      <c r="BE631" s="223" t="str">
        <f t="shared" si="1731"/>
        <v>1,36223776693955-0,270965939155913i</v>
      </c>
      <c r="BF631" s="223" t="str">
        <f t="shared" si="1732"/>
        <v>0,982118697983872-0,982118697983884i</v>
      </c>
      <c r="BG631" s="223" t="str">
        <f t="shared" si="1733"/>
        <v>0,270965939155897-1,36223776693955i</v>
      </c>
      <c r="BH631" s="223" t="str">
        <f t="shared" si="1734"/>
        <v>-0,53151880922958-1,28319991789832i</v>
      </c>
      <c r="BI631" s="223" t="str">
        <f t="shared" si="1735"/>
        <v>-1,15484941563914-0,771645709543583i</v>
      </c>
      <c r="BJ631" s="223" t="str">
        <f t="shared" si="1736"/>
        <v>-1,38892558254901-5,58104801038346E-14i</v>
      </c>
      <c r="BK631" s="223" t="str">
        <f t="shared" si="1737"/>
        <v>-1,15484941563913+0,77164570954361i</v>
      </c>
      <c r="BL631" s="223" t="str">
        <f t="shared" si="1738"/>
        <v>-0,531518809229551+1,28319991789834i</v>
      </c>
      <c r="BM631" s="176"/>
      <c r="BN631" s="176"/>
      <c r="BO631" s="176"/>
      <c r="BP631" s="176"/>
      <c r="BQ631" s="176"/>
      <c r="BR631" s="176"/>
      <c r="BS631" s="176"/>
      <c r="BT631" s="176"/>
      <c r="BU631" s="176"/>
      <c r="BV631" s="176"/>
      <c r="BW631" s="223"/>
      <c r="BX631" s="223"/>
      <c r="BY631" s="223"/>
      <c r="BZ631" s="223"/>
      <c r="CH631" s="222">
        <f t="shared" si="1739"/>
        <v>-295.53821048189371</v>
      </c>
    </row>
    <row r="632" spans="1:86">
      <c r="A632" s="227">
        <f t="shared" si="1630"/>
        <v>2.1875000000000002E-3</v>
      </c>
      <c r="B632" s="228">
        <v>7</v>
      </c>
      <c r="C632" s="228">
        <f t="shared" si="1631"/>
        <v>350</v>
      </c>
      <c r="D632" s="228">
        <f t="shared" si="1740"/>
        <v>2199.114857512855</v>
      </c>
      <c r="E632" s="227" t="str">
        <f t="shared" si="1687"/>
        <v>2199.11485751285i</v>
      </c>
      <c r="F632" s="227" t="str">
        <f t="shared" si="1632"/>
        <v>-2,70275965428031E-31+3,84066903114951E-28i</v>
      </c>
      <c r="G632" s="227" t="str">
        <f t="shared" si="1633"/>
        <v>-2,46779222671216+0,0575818186237298i</v>
      </c>
      <c r="H632" s="227" t="str">
        <f t="shared" si="1634"/>
        <v>-1,68819519595755E-32+6,27699058702357E-30i</v>
      </c>
      <c r="I632" s="227" t="str">
        <f t="shared" si="1688"/>
        <v>-1,68819519595755E-32+6,27699058702357E-30i</v>
      </c>
      <c r="J632" s="223" t="str">
        <f>IMPRODUCT(1/Nt_input,U625)</f>
        <v>2,36325580415739E-16+1,3535179921309E-15i</v>
      </c>
      <c r="K632" s="246" t="str">
        <f t="shared" si="1689"/>
        <v>-8,5000093330681E-45+1,4605634180229E-45i</v>
      </c>
      <c r="L632" s="222">
        <f t="shared" si="1690"/>
        <v>-881.28523950012959</v>
      </c>
      <c r="M632" s="222">
        <f t="shared" si="1635"/>
        <v>371.5859832104091</v>
      </c>
      <c r="N632" s="224">
        <f t="shared" si="1636"/>
        <v>1.5859832104091141</v>
      </c>
      <c r="O632" s="223" t="str">
        <f t="shared" si="1637"/>
        <v>1,22598160050404-1,00613709747984i</v>
      </c>
      <c r="P632" s="223" t="str">
        <f t="shared" si="1638"/>
        <v>0,309409975230894-1,55550898773592i</v>
      </c>
      <c r="Q632" s="223" t="str">
        <f t="shared" si="1691"/>
        <v>-0,747627310047673-1,39871231815927i</v>
      </c>
      <c r="R632" s="223" t="str">
        <f t="shared" si="1692"/>
        <v>-1,46525742700352-0,606929498632763i</v>
      </c>
      <c r="S632" s="223" t="str">
        <f t="shared" si="1693"/>
        <v>-1,51769130583454+0,460386624364612i</v>
      </c>
      <c r="T632" s="223" t="str">
        <f t="shared" si="1694"/>
        <v>-0,881125061772173+1,31869684507721i</v>
      </c>
      <c r="U632" s="223" t="str">
        <f t="shared" si="1695"/>
        <v>0,155453538894996+1,57834626775769i</v>
      </c>
      <c r="V632" s="223" t="str">
        <f t="shared" si="1696"/>
        <v>1,1214594829283+1,12145948292829i</v>
      </c>
      <c r="W632" s="223" t="str">
        <f t="shared" si="1697"/>
        <v>1,57834626775769+0,15545353889499i</v>
      </c>
      <c r="X632" s="223" t="str">
        <f t="shared" si="1698"/>
        <v>1,31869684507721-0,881125061772165i</v>
      </c>
      <c r="Y632" s="223" t="str">
        <f t="shared" si="1699"/>
        <v>0,460386624364607-1,51769130583454i</v>
      </c>
      <c r="Z632" s="223" t="str">
        <f t="shared" si="1700"/>
        <v>-0,606929498632768-1,46525742700352i</v>
      </c>
      <c r="AA632" s="223" t="str">
        <f t="shared" si="1701"/>
        <v>-1,39871231815927-0,747627310047669i</v>
      </c>
      <c r="AB632" s="223" t="str">
        <f t="shared" si="1702"/>
        <v>-1,55550898773592+0,309409975230885i</v>
      </c>
      <c r="AC632" s="223" t="str">
        <f t="shared" si="1703"/>
        <v>-1,00613709747985+1,22598160050403i</v>
      </c>
      <c r="AD632" s="223" t="str">
        <f t="shared" si="1704"/>
        <v>3,87617370138685E-14+1,58598321040911i</v>
      </c>
      <c r="AE632" s="223" t="str">
        <f t="shared" si="1705"/>
        <v>1,00613709747979+1,22598160050408i</v>
      </c>
      <c r="AF632" s="223" t="str">
        <f t="shared" si="1706"/>
        <v>1,55550898773591+0,309409975230904i</v>
      </c>
      <c r="AG632" s="223" t="str">
        <f t="shared" si="1707"/>
        <v>1,39871231815925-0,747627310047708i</v>
      </c>
      <c r="AH632" s="223" t="str">
        <f t="shared" si="1708"/>
        <v>0,606929498632831-1,46525742700349i</v>
      </c>
      <c r="AI632" s="223" t="str">
        <f t="shared" si="1709"/>
        <v>-0,460386624364588-1,51769130583455i</v>
      </c>
      <c r="AJ632" s="223" t="str">
        <f t="shared" si="1710"/>
        <v>-1,31869684507723-0,881125061772143i</v>
      </c>
      <c r="AK632" s="223" t="str">
        <f t="shared" si="1711"/>
        <v>-1,57834626775769+0,155453538894923i</v>
      </c>
      <c r="AL632" s="223" t="str">
        <f t="shared" si="1712"/>
        <v>-1,12145948292831+1,12145948292828i</v>
      </c>
      <c r="AM632" s="223" t="str">
        <f t="shared" si="1713"/>
        <v>-0,155453538894967+1,57834626775769i</v>
      </c>
      <c r="AN632" s="223" t="str">
        <f t="shared" si="1714"/>
        <v>0,881125061772238+1,31869684507717i</v>
      </c>
      <c r="AO632" s="223" t="str">
        <f t="shared" si="1715"/>
        <v>1,51769130583454+0,460386624364632i</v>
      </c>
      <c r="AP632" s="223" t="str">
        <f t="shared" si="1716"/>
        <v>1,46525742700351-0,606929498632787i</v>
      </c>
      <c r="AQ632" s="223" t="str">
        <f t="shared" si="1717"/>
        <v>0,747627310047746-1,39871231815923i</v>
      </c>
      <c r="AR632" s="223" t="str">
        <f t="shared" si="1718"/>
        <v>-0,30940997523086-1,55550898773592i</v>
      </c>
      <c r="AS632" s="223" t="str">
        <f t="shared" si="1719"/>
        <v>-1,22598160050405-1,00613709747982i</v>
      </c>
      <c r="AT632" s="223" t="str">
        <f t="shared" si="1720"/>
        <v>-1,58598321040911+7,75234740277369E-14i</v>
      </c>
      <c r="AU632" s="223" t="str">
        <f t="shared" si="1721"/>
        <v>-1,22598160050406+1,00613709747981i</v>
      </c>
      <c r="AV632" s="223" t="str">
        <f t="shared" si="1722"/>
        <v>-0,309409975230868+1,55550898773592i</v>
      </c>
      <c r="AW632" s="223" t="str">
        <f t="shared" si="1723"/>
        <v>0,74762731004774+1,39871231815924i</v>
      </c>
      <c r="AX632" s="223" t="str">
        <f t="shared" si="1724"/>
        <v>1,46525742700351+0,606929498632795i</v>
      </c>
      <c r="AY632" s="223" t="str">
        <f t="shared" si="1725"/>
        <v>1,51769130583454-0,460386624364624i</v>
      </c>
      <c r="AZ632" s="223" t="str">
        <f t="shared" si="1726"/>
        <v>0,881125061772108-1,31869684507725i</v>
      </c>
      <c r="BA632" s="223" t="str">
        <f t="shared" si="1727"/>
        <v>-0,155453538894958-1,57834626775769i</v>
      </c>
      <c r="BB632" s="223" t="str">
        <f t="shared" si="1728"/>
        <v>-1,12145948292831-1,12145948292829i</v>
      </c>
      <c r="BC632" s="223" t="str">
        <f t="shared" si="1729"/>
        <v>-1,57834626775769-0,155453538894931i</v>
      </c>
      <c r="BD632" s="223" t="str">
        <f t="shared" si="1730"/>
        <v>-1,31869684507723+0,881125061772136i</v>
      </c>
      <c r="BE632" s="223" t="str">
        <f t="shared" si="1731"/>
        <v>-0,460386624364592+1,51769130583455i</v>
      </c>
      <c r="BF632" s="223" t="str">
        <f t="shared" si="1732"/>
        <v>0,60692949863282+1,4652574270035i</v>
      </c>
      <c r="BG632" s="223" t="str">
        <f t="shared" si="1733"/>
        <v>1,39871231815925+0,747627310047715i</v>
      </c>
      <c r="BH632" s="223" t="str">
        <f t="shared" si="1734"/>
        <v>1,55550898773592-0,309409975230894i</v>
      </c>
      <c r="BI632" s="223" t="str">
        <f t="shared" si="1735"/>
        <v>1,0061370974798-1,22598160050407i</v>
      </c>
      <c r="BJ632" s="223" t="str">
        <f t="shared" si="1736"/>
        <v>4,42992999684939E-14-1,58598321040911i</v>
      </c>
      <c r="BK632" s="223" t="str">
        <f t="shared" si="1737"/>
        <v>-1,00613709747984-1,22598160050404i</v>
      </c>
      <c r="BL632" s="223" t="str">
        <f t="shared" si="1738"/>
        <v>-1,55550898773593-0,309409975230828i</v>
      </c>
      <c r="BM632" s="176"/>
      <c r="BN632" s="176"/>
      <c r="BO632" s="176"/>
      <c r="BP632" s="176"/>
      <c r="BQ632" s="176"/>
      <c r="BR632" s="176"/>
      <c r="BS632" s="176"/>
      <c r="BT632" s="176"/>
      <c r="BU632" s="176"/>
      <c r="BV632" s="176"/>
      <c r="BW632" s="223"/>
      <c r="BX632" s="223"/>
      <c r="BY632" s="223"/>
      <c r="BZ632" s="223"/>
      <c r="CH632" s="222">
        <f t="shared" si="1739"/>
        <v>-297.24030046192667</v>
      </c>
    </row>
    <row r="633" spans="1:86">
      <c r="A633" s="227">
        <f t="shared" si="1630"/>
        <v>2.5000000000000001E-3</v>
      </c>
      <c r="B633" s="228">
        <v>8</v>
      </c>
      <c r="C633" s="228">
        <f t="shared" si="1631"/>
        <v>400</v>
      </c>
      <c r="D633" s="228">
        <f t="shared" si="1740"/>
        <v>2513.2741228718346</v>
      </c>
      <c r="E633" s="227" t="str">
        <f t="shared" si="1687"/>
        <v>2513.27412287183i</v>
      </c>
      <c r="F633" s="227" t="str">
        <f t="shared" si="1632"/>
        <v>-2,06929739789029E-31+2,57294819860212E-28i</v>
      </c>
      <c r="G633" s="227" t="str">
        <f t="shared" si="1633"/>
        <v>-2,46738122027895+0,0657968325411908i</v>
      </c>
      <c r="H633" s="227" t="str">
        <f t="shared" si="1634"/>
        <v>-1,29252396274205E-32+4,20509150454984E-30i</v>
      </c>
      <c r="I633" s="227" t="str">
        <f t="shared" si="1688"/>
        <v>-1,29252396274205E-32+4,20509150454984E-30i</v>
      </c>
      <c r="J633" s="223" t="str">
        <f>IMPRODUCT(1/Nt_input,V625)</f>
        <v>-3,04750595960836E-15-3,93348548177742E-16i</v>
      </c>
      <c r="K633" s="246" t="str">
        <f t="shared" si="1689"/>
        <v>1,69345638306317E-45-1,28099572965718E-44i</v>
      </c>
      <c r="L633" s="222">
        <f t="shared" si="1690"/>
        <v>-877.77380279475051</v>
      </c>
      <c r="M633" s="222">
        <f t="shared" si="1635"/>
        <v>371.76776695296638</v>
      </c>
      <c r="N633" s="224">
        <f t="shared" si="1636"/>
        <v>1.7677669529663687</v>
      </c>
      <c r="O633" s="223" t="str">
        <f t="shared" si="1637"/>
        <v>1,25-1,25i</v>
      </c>
      <c r="P633" s="223" t="str">
        <f t="shared" si="1638"/>
        <v>-6,17208098718184E-15-1,76776695296637i</v>
      </c>
      <c r="Q633" s="223" t="str">
        <f t="shared" si="1691"/>
        <v>-1,24999999999999-1,25000000000001i</v>
      </c>
      <c r="R633" s="223" t="str">
        <f t="shared" si="1692"/>
        <v>-1,76776695296637-5,71190130049974E-15i</v>
      </c>
      <c r="S633" s="223" t="str">
        <f t="shared" si="1693"/>
        <v>-1,25+1,25i</v>
      </c>
      <c r="T633" s="223" t="str">
        <f t="shared" si="1694"/>
        <v>-3,2486654265979E-16+1,76776695296637i</v>
      </c>
      <c r="U633" s="223" t="str">
        <f t="shared" si="1695"/>
        <v>1,25+1,25i</v>
      </c>
      <c r="V633" s="223" t="str">
        <f t="shared" si="1696"/>
        <v>1,76776695296637-5,84721444452205E-15i</v>
      </c>
      <c r="W633" s="223" t="str">
        <f t="shared" si="1697"/>
        <v>1,25000000000001-1,24999999999999i</v>
      </c>
      <c r="X633" s="223" t="str">
        <f t="shared" si="1698"/>
        <v>5,25172161381764E-15-1,76776695296637i</v>
      </c>
      <c r="Y633" s="223" t="str">
        <f t="shared" si="1699"/>
        <v>-1,25-1,25i</v>
      </c>
      <c r="Z633" s="223" t="str">
        <f t="shared" si="1700"/>
        <v>-1,76776695296637-6,4973308531958E-16i</v>
      </c>
      <c r="AA633" s="223" t="str">
        <f t="shared" si="1701"/>
        <v>-1,25000000000003+1,24999999999997i</v>
      </c>
      <c r="AB633" s="223" t="str">
        <f t="shared" si="1702"/>
        <v>4,32045669102729E-14+1,76776695296637i</v>
      </c>
      <c r="AC633" s="223" t="str">
        <f t="shared" si="1703"/>
        <v>1,24999999999997+1,25000000000003i</v>
      </c>
      <c r="AD633" s="223" t="str">
        <f t="shared" si="1704"/>
        <v>1,76776695296637-4,93766478974548E-14i</v>
      </c>
      <c r="AE633" s="223" t="str">
        <f t="shared" si="1705"/>
        <v>1,25000000000003-1,24999999999997i</v>
      </c>
      <c r="AF633" s="223" t="str">
        <f t="shared" si="1706"/>
        <v>-5,2408543967269E-14-1,76776695296637i</v>
      </c>
      <c r="AG633" s="223" t="str">
        <f t="shared" si="1707"/>
        <v>-1,24999999999998-1,25000000000002i</v>
      </c>
      <c r="AH633" s="223" t="str">
        <f t="shared" si="1708"/>
        <v>-1,76776695296637+5,85806249544507E-14i</v>
      </c>
      <c r="AI633" s="223" t="str">
        <f t="shared" si="1709"/>
        <v>-1,25000000000002+1,24999999999998i</v>
      </c>
      <c r="AJ633" s="223" t="str">
        <f t="shared" si="1710"/>
        <v>6,47527059416326E-14+1,76776695296637i</v>
      </c>
      <c r="AK633" s="223" t="str">
        <f t="shared" si="1711"/>
        <v>1,24999999999998+1,25000000000001i</v>
      </c>
      <c r="AL633" s="223" t="str">
        <f t="shared" si="1712"/>
        <v>1,76776695296637-7,4064971846182E-14i</v>
      </c>
      <c r="AM633" s="223" t="str">
        <f t="shared" si="1713"/>
        <v>1,25000000000001-1,24999999999999i</v>
      </c>
      <c r="AN633" s="223" t="str">
        <f t="shared" si="1714"/>
        <v>-7,70968679159964E-14-1,76776695296637i</v>
      </c>
      <c r="AO633" s="223" t="str">
        <f t="shared" si="1715"/>
        <v>-1,24999999999999-1,25000000000001i</v>
      </c>
      <c r="AP633" s="223" t="str">
        <f t="shared" si="1716"/>
        <v>-1,76776695296637+8,64091338205457E-14i</v>
      </c>
      <c r="AQ633" s="223" t="str">
        <f t="shared" si="1717"/>
        <v>-1,25+1,25i</v>
      </c>
      <c r="AR633" s="223" t="str">
        <f t="shared" si="1718"/>
        <v>-8,64093254822228E-14+1,76776695296637i</v>
      </c>
      <c r="AS633" s="223" t="str">
        <f t="shared" si="1719"/>
        <v>1,25+1,25i</v>
      </c>
      <c r="AT633" s="223" t="str">
        <f t="shared" si="1720"/>
        <v>1,76776695296637+8,33774294124085E-14i</v>
      </c>
      <c r="AU633" s="223" t="str">
        <f t="shared" si="1721"/>
        <v>1,24999999999999-1,25000000000001i</v>
      </c>
      <c r="AV633" s="223" t="str">
        <f t="shared" si="1722"/>
        <v>7,40651635078591E-14-1,76776695296637i</v>
      </c>
      <c r="AW633" s="223" t="str">
        <f t="shared" si="1723"/>
        <v>-1,25000000000001-1,24999999999999i</v>
      </c>
      <c r="AX633" s="223" t="str">
        <f t="shared" si="1724"/>
        <v>-1,76776695296637-7,10332674380449E-14i</v>
      </c>
      <c r="AY633" s="223" t="str">
        <f t="shared" si="1725"/>
        <v>-1,24999999999998+1,25000000000002i</v>
      </c>
      <c r="AZ633" s="223" t="str">
        <f t="shared" si="1726"/>
        <v>-6,17210015334954E-14+1,76776695296637i</v>
      </c>
      <c r="BA633" s="223" t="str">
        <f t="shared" si="1727"/>
        <v>1,25000000000002+1,24999999999998i</v>
      </c>
      <c r="BB633" s="223" t="str">
        <f t="shared" si="1728"/>
        <v>1,76776695296637+5,86891054636811E-14i</v>
      </c>
      <c r="BC633" s="223" t="str">
        <f t="shared" si="1729"/>
        <v>1,24999999999998-1,25000000000002i</v>
      </c>
      <c r="BD633" s="223" t="str">
        <f t="shared" si="1730"/>
        <v>4,93768395591318E-14-1,76776695296637i</v>
      </c>
      <c r="BE633" s="223" t="str">
        <f t="shared" si="1731"/>
        <v>-1,25000000000003-1,24999999999997i</v>
      </c>
      <c r="BF633" s="223" t="str">
        <f t="shared" si="1732"/>
        <v>-1,76776695296637-4,63449434893175E-14i</v>
      </c>
      <c r="BG633" s="223" t="str">
        <f t="shared" si="1733"/>
        <v>-1,24999999999997+1,25000000000003i</v>
      </c>
      <c r="BH633" s="223" t="str">
        <f t="shared" si="1734"/>
        <v>-4,33130474195033E-14+1,76776695296637i</v>
      </c>
      <c r="BI633" s="223" t="str">
        <f t="shared" si="1735"/>
        <v>1,25000000000004+1,24999999999996i</v>
      </c>
      <c r="BJ633" s="223" t="str">
        <f t="shared" si="1736"/>
        <v>1,76776695296637+2,77204116802186E-14i</v>
      </c>
      <c r="BK633" s="223" t="str">
        <f t="shared" si="1737"/>
        <v>1,24999999999996-1,25000000000004i</v>
      </c>
      <c r="BL633" s="223" t="str">
        <f t="shared" si="1738"/>
        <v>2,46885156104044E-14-1,76776695296637i</v>
      </c>
      <c r="BM633" s="176"/>
      <c r="BN633" s="176"/>
      <c r="BO633" s="176"/>
      <c r="BP633" s="176"/>
      <c r="BQ633" s="176"/>
      <c r="BR633" s="176"/>
      <c r="BS633" s="176"/>
      <c r="BT633" s="176"/>
      <c r="BU633" s="176"/>
      <c r="BV633" s="176"/>
      <c r="BW633" s="223"/>
      <c r="BX633" s="223"/>
      <c r="BY633" s="223"/>
      <c r="BZ633" s="223"/>
      <c r="CH633" s="222">
        <f t="shared" si="1739"/>
        <v>-290.24935283874271</v>
      </c>
    </row>
    <row r="634" spans="1:86">
      <c r="A634" s="227">
        <f t="shared" si="1630"/>
        <v>2.8124999999999999E-3</v>
      </c>
      <c r="B634" s="228">
        <v>9</v>
      </c>
      <c r="C634" s="228">
        <f t="shared" si="1631"/>
        <v>450</v>
      </c>
      <c r="D634" s="228">
        <f t="shared" si="1740"/>
        <v>2827.4333882308138</v>
      </c>
      <c r="E634" s="227" t="str">
        <f t="shared" si="1687"/>
        <v>2827.43338823081i</v>
      </c>
      <c r="F634" s="227" t="str">
        <f t="shared" si="1632"/>
        <v>-1,63499880838811E-31+1,80706375539682E-28i</v>
      </c>
      <c r="G634" s="227" t="str">
        <f t="shared" si="1633"/>
        <v>-2,46691557845942+0,0740074673541835i</v>
      </c>
      <c r="H634" s="227" t="str">
        <f t="shared" si="1634"/>
        <v>-1,02125323915183E-32+2,95336873320622E-30i</v>
      </c>
      <c r="I634" s="227" t="str">
        <f t="shared" si="1688"/>
        <v>-1,02125323915183E-32+2,95336873320622E-30i</v>
      </c>
      <c r="J634" s="223" t="str">
        <f>IMPRODUCT(1/Nt_input,W625)</f>
        <v>6,79444768134606E-15+4,57533316788883E-15i</v>
      </c>
      <c r="K634" s="246" t="str">
        <f t="shared" si="1689"/>
        <v>-1,35820344390725E-44+2,00197836033139E-44i</v>
      </c>
      <c r="L634" s="222">
        <f t="shared" si="1690"/>
        <v>-872.32648637742363</v>
      </c>
      <c r="M634" s="222">
        <f t="shared" si="1635"/>
        <v>371.93252613340684</v>
      </c>
      <c r="N634" s="224">
        <f t="shared" si="1636"/>
        <v>1.9325261334068424</v>
      </c>
      <c r="O634" s="223" t="str">
        <f t="shared" si="1637"/>
        <v>1,22598160050404-1,49386290252016i</v>
      </c>
      <c r="P634" s="223" t="str">
        <f t="shared" si="1638"/>
        <v>-0,377017145670926-1,89539318564i</v>
      </c>
      <c r="Q634" s="223" t="str">
        <f t="shared" si="1691"/>
        <v>-1,7043358909604-0,910986513118945i</v>
      </c>
      <c r="R634" s="223" t="str">
        <f t="shared" si="1692"/>
        <v>-1,78542134069776+0,73954573386737i</v>
      </c>
      <c r="S634" s="223" t="str">
        <f t="shared" si="1693"/>
        <v>-0,560982724921813+1,84931220691361i</v>
      </c>
      <c r="T634" s="223" t="str">
        <f t="shared" si="1694"/>
        <v>1,07365399425332+1,60683675490832i</v>
      </c>
      <c r="U634" s="223" t="str">
        <f t="shared" si="1695"/>
        <v>1,92322049186137+0,189420685208673i</v>
      </c>
      <c r="V634" s="223" t="str">
        <f t="shared" si="1696"/>
        <v>1,3665023337522-1,36650233375219i</v>
      </c>
      <c r="W634" s="223" t="str">
        <f t="shared" si="1697"/>
        <v>-0,189420685208674-1,92322049186137i</v>
      </c>
      <c r="X634" s="223" t="str">
        <f t="shared" si="1698"/>
        <v>-1,60683675490832-1,07365399425332i</v>
      </c>
      <c r="Y634" s="223" t="str">
        <f t="shared" si="1699"/>
        <v>-1,84931220691361+0,560982724921813i</v>
      </c>
      <c r="Z634" s="223" t="str">
        <f t="shared" si="1700"/>
        <v>-0,739545733867281+1,78542134069779i</v>
      </c>
      <c r="AA634" s="223" t="str">
        <f t="shared" si="1701"/>
        <v>0,910986513118982+1,70433589096038i</v>
      </c>
      <c r="AB634" s="223" t="str">
        <f t="shared" si="1702"/>
        <v>1,89539318564+0,377017145670945i</v>
      </c>
      <c r="AC634" s="223" t="str">
        <f t="shared" si="1703"/>
        <v>1,49386290252021-1,22598160050398i</v>
      </c>
      <c r="AD634" s="223" t="str">
        <f t="shared" si="1704"/>
        <v>-5,72931181118622E-14-1,93252613340684i</v>
      </c>
      <c r="AE634" s="223" t="str">
        <f t="shared" si="1705"/>
        <v>-1,49386290252016-1,22598160050404i</v>
      </c>
      <c r="AF634" s="223" t="str">
        <f t="shared" si="1706"/>
        <v>-1,89539318564001+0,377017145670871i</v>
      </c>
      <c r="AG634" s="223" t="str">
        <f t="shared" si="1707"/>
        <v>-0,910986513118877+1,70433589096044i</v>
      </c>
      <c r="AH634" s="223" t="str">
        <f t="shared" si="1708"/>
        <v>0,739545733867391+1,78542134069775i</v>
      </c>
      <c r="AI634" s="223" t="str">
        <f t="shared" si="1709"/>
        <v>1,8493122069136+0,560982724921851i</v>
      </c>
      <c r="AJ634" s="223" t="str">
        <f t="shared" si="1710"/>
        <v>1,60683675490837-1,07365399425324i</v>
      </c>
      <c r="AK634" s="223" t="str">
        <f t="shared" si="1711"/>
        <v>0,189420685208631-1,92322049186137i</v>
      </c>
      <c r="AL634" s="223" t="str">
        <f t="shared" si="1712"/>
        <v>-1,36650233375219-1,3665023337522i</v>
      </c>
      <c r="AM634" s="223" t="str">
        <f t="shared" si="1713"/>
        <v>-1,92322049186137+0,189420685208618i</v>
      </c>
      <c r="AN634" s="223" t="str">
        <f t="shared" si="1714"/>
        <v>-1,07365399425325+1,60683675490837i</v>
      </c>
      <c r="AO634" s="223" t="str">
        <f t="shared" si="1715"/>
        <v>0,560982724921832+1,84931220691361i</v>
      </c>
      <c r="AP634" s="223" t="str">
        <f t="shared" si="1716"/>
        <v>1,78542134069774+0,739545733867403i</v>
      </c>
      <c r="AQ634" s="223" t="str">
        <f t="shared" si="1717"/>
        <v>1,70433589096035-0,910986513119034i</v>
      </c>
      <c r="AR634" s="223" t="str">
        <f t="shared" si="1718"/>
        <v>0,377017145670887-1,89539318564001i</v>
      </c>
      <c r="AS634" s="223" t="str">
        <f t="shared" si="1719"/>
        <v>-1,22598160050403-1,49386290252017i</v>
      </c>
      <c r="AT634" s="223" t="str">
        <f t="shared" si="1720"/>
        <v>-1,93252613340684-7,76537005825058E-14i</v>
      </c>
      <c r="AU634" s="223" t="str">
        <f t="shared" si="1721"/>
        <v>-1,22598160050399+1,4938629025202i</v>
      </c>
      <c r="AV634" s="223" t="str">
        <f t="shared" si="1722"/>
        <v>0,377017145670931+1,89539318564i</v>
      </c>
      <c r="AW634" s="223" t="str">
        <f t="shared" si="1723"/>
        <v>1,70433589096037+0,910986513118995i</v>
      </c>
      <c r="AX634" s="223" t="str">
        <f t="shared" si="1724"/>
        <v>1,78542134069773-0,739545733867444i</v>
      </c>
      <c r="AY634" s="223" t="str">
        <f t="shared" si="1725"/>
        <v>0,560982724921797-1,84931220691362i</v>
      </c>
      <c r="AZ634" s="223" t="str">
        <f t="shared" si="1726"/>
        <v>-1,07365399425328-1,60683675490834i</v>
      </c>
      <c r="BA634" s="223" t="str">
        <f t="shared" si="1727"/>
        <v>-1,92322049186136-0,189420685208765i</v>
      </c>
      <c r="BB634" s="223" t="str">
        <f t="shared" si="1728"/>
        <v>-1,36650233375216+1,36650233375223i</v>
      </c>
      <c r="BC634" s="223" t="str">
        <f t="shared" si="1729"/>
        <v>0,189420685208682+1,92322049186137i</v>
      </c>
      <c r="BD634" s="223" t="str">
        <f t="shared" si="1730"/>
        <v>1,60683675490829+1,07365399425337i</v>
      </c>
      <c r="BE634" s="223" t="str">
        <f t="shared" si="1731"/>
        <v>1,84931220691359-0,560982724921886i</v>
      </c>
      <c r="BF634" s="223" t="str">
        <f t="shared" si="1732"/>
        <v>0,739545733867351-1,78542134069776i</v>
      </c>
      <c r="BG634" s="223" t="str">
        <f t="shared" si="1733"/>
        <v>-0,910986513118916-1,70433589096042i</v>
      </c>
      <c r="BH634" s="223" t="str">
        <f t="shared" si="1734"/>
        <v>-1,89539318563998-0,377017145671013i</v>
      </c>
      <c r="BI634" s="223" t="str">
        <f t="shared" si="1735"/>
        <v>-1,49386290252014+1,22598160050406i</v>
      </c>
      <c r="BJ634" s="223" t="str">
        <f t="shared" si="1736"/>
        <v>-2,03605824706436E-14+1,93252613340684i</v>
      </c>
      <c r="BK634" s="223" t="str">
        <f t="shared" si="1737"/>
        <v>1,49386290252011+1,2259816005041i</v>
      </c>
      <c r="BL634" s="223" t="str">
        <f t="shared" si="1738"/>
        <v>1,89539318563999-0,377017145670987i</v>
      </c>
      <c r="BM634" s="176"/>
      <c r="BN634" s="176"/>
      <c r="BO634" s="176"/>
      <c r="BP634" s="176"/>
      <c r="BQ634" s="176"/>
      <c r="BR634" s="176"/>
      <c r="BS634" s="176"/>
      <c r="BT634" s="176"/>
      <c r="BU634" s="176"/>
      <c r="BV634" s="176"/>
      <c r="BW634" s="223"/>
      <c r="BX634" s="223"/>
      <c r="BY634" s="223"/>
      <c r="BZ634" s="223"/>
      <c r="CH634" s="222">
        <f t="shared" si="1739"/>
        <v>-281.73289176220231</v>
      </c>
    </row>
    <row r="635" spans="1:86">
      <c r="A635" s="227">
        <f t="shared" si="1630"/>
        <v>3.1249999999999997E-3</v>
      </c>
      <c r="B635" s="228">
        <v>10</v>
      </c>
      <c r="C635" s="228">
        <f t="shared" si="1631"/>
        <v>500</v>
      </c>
      <c r="D635" s="228">
        <f t="shared" si="1740"/>
        <v>3141.5926535897929</v>
      </c>
      <c r="E635" s="227" t="str">
        <f t="shared" si="1687"/>
        <v>3141.59265358979i</v>
      </c>
      <c r="F635" s="227" t="str">
        <f t="shared" si="1632"/>
        <v>-1,32434810501543E-31+1,31734947768428E-28i</v>
      </c>
      <c r="G635" s="227" t="str">
        <f t="shared" si="1633"/>
        <v>-2,46639536318761+0,0822131787733097i</v>
      </c>
      <c r="H635" s="227" t="str">
        <f t="shared" si="1634"/>
        <v>-8,27214971754507E-33+2,15300463988253E-30i</v>
      </c>
      <c r="I635" s="227" t="str">
        <f t="shared" si="1688"/>
        <v>-8,27214971754507E-33+2,15300463988253E-30i</v>
      </c>
      <c r="J635" s="223" t="str">
        <f>IMPRODUCT(1/Nt_input,X625)</f>
        <v>-1,54306702506747E-15+2,47501671934991E-15i</v>
      </c>
      <c r="K635" s="246" t="str">
        <f t="shared" si="1689"/>
        <v>-5,31595799909163E-45-3,34270417347588E-45i</v>
      </c>
      <c r="L635" s="222">
        <f t="shared" si="1690"/>
        <v>-884.0413929311535</v>
      </c>
      <c r="M635" s="222">
        <f t="shared" si="1635"/>
        <v>372.07867403075636</v>
      </c>
      <c r="N635" s="224">
        <f t="shared" si="1636"/>
        <v>2.0786740307563631</v>
      </c>
      <c r="O635" s="223" t="str">
        <f t="shared" si="1637"/>
        <v>1,15484941563911-1,72835429045636i</v>
      </c>
      <c r="P635" s="223" t="str">
        <f t="shared" si="1638"/>
        <v>-0,79547411285802-1,92044439177854i</v>
      </c>
      <c r="Q635" s="223" t="str">
        <f t="shared" si="1691"/>
        <v>-2,03873289212229-0,405529186026824i</v>
      </c>
      <c r="R635" s="223" t="str">
        <f t="shared" si="1692"/>
        <v>-1,4698445030242+1,4698445030242i</v>
      </c>
      <c r="S635" s="223" t="str">
        <f t="shared" si="1693"/>
        <v>0,40552918602682+2,03873289212229i</v>
      </c>
      <c r="T635" s="223" t="str">
        <f t="shared" si="1694"/>
        <v>1,92044439177854+0,795474112858026i</v>
      </c>
      <c r="U635" s="223" t="str">
        <f t="shared" si="1695"/>
        <v>1,72835429045636-1,1548494156391i</v>
      </c>
      <c r="V635" s="223" t="str">
        <f t="shared" si="1696"/>
        <v>6,17537131638658E-15-2,07867403075636i</v>
      </c>
      <c r="W635" s="223" t="str">
        <f t="shared" si="1697"/>
        <v>-1,72835429045636-1,15484941563911i</v>
      </c>
      <c r="X635" s="223" t="str">
        <f t="shared" si="1698"/>
        <v>-1,92044439177854+0,795474112858016i</v>
      </c>
      <c r="Y635" s="223" t="str">
        <f t="shared" si="1699"/>
        <v>-0,405529186026851+2,03873289212229i</v>
      </c>
      <c r="Z635" s="223" t="str">
        <f t="shared" si="1700"/>
        <v>1,46984450302416+1,46984450302423i</v>
      </c>
      <c r="AA635" s="223" t="str">
        <f t="shared" si="1701"/>
        <v>2,03873289212231-0,405529186026751i</v>
      </c>
      <c r="AB635" s="223" t="str">
        <f t="shared" si="1702"/>
        <v>0,795474112858109-1,9204443917785i</v>
      </c>
      <c r="AC635" s="223" t="str">
        <f t="shared" si="1703"/>
        <v>-1,15484941563918-1,72835429045631i</v>
      </c>
      <c r="AD635" s="223" t="str">
        <f t="shared" si="1704"/>
        <v>-2,07867403075636+6,88835276584173E-14i</v>
      </c>
      <c r="AE635" s="223" t="str">
        <f t="shared" si="1705"/>
        <v>-1,15484941563907+1,72835429045639i</v>
      </c>
      <c r="AF635" s="223" t="str">
        <f t="shared" si="1706"/>
        <v>0,795474112858049+1,92044439177853i</v>
      </c>
      <c r="AG635" s="223" t="str">
        <f t="shared" si="1707"/>
        <v>2,03873289212229+0,405529186026815i</v>
      </c>
      <c r="AH635" s="223" t="str">
        <f t="shared" si="1708"/>
        <v>1,46984450302421-1,46984450302419i</v>
      </c>
      <c r="AI635" s="223" t="str">
        <f t="shared" si="1709"/>
        <v>-0,405529186026786-2,0387328921223i</v>
      </c>
      <c r="AJ635" s="223" t="str">
        <f t="shared" si="1710"/>
        <v>-1,92044439177852-0,795474112858076i</v>
      </c>
      <c r="AK635" s="223" t="str">
        <f t="shared" si="1711"/>
        <v>-1,72835429045641+1,15484941563904i</v>
      </c>
      <c r="AL635" s="223" t="str">
        <f t="shared" si="1712"/>
        <v>-1,01606617656059E-13+2,07867403075636i</v>
      </c>
      <c r="AM635" s="223" t="str">
        <f t="shared" si="1713"/>
        <v>1,72835429045641+1,15484941563904i</v>
      </c>
      <c r="AN635" s="223" t="str">
        <f t="shared" si="1714"/>
        <v>1,92044439177852-0,795474112858078i</v>
      </c>
      <c r="AO635" s="223" t="str">
        <f t="shared" si="1715"/>
        <v>0,405529186026782-2,0387328921223i</v>
      </c>
      <c r="AP635" s="223" t="str">
        <f t="shared" si="1716"/>
        <v>-1,46984450302421-1,46984450302418i</v>
      </c>
      <c r="AQ635" s="223" t="str">
        <f t="shared" si="1717"/>
        <v>-2,03873289212229+0,40552918602682i</v>
      </c>
      <c r="AR635" s="223" t="str">
        <f t="shared" si="1718"/>
        <v>-0,795474112858045+1,92044439177853i</v>
      </c>
      <c r="AS635" s="223" t="str">
        <f t="shared" si="1719"/>
        <v>1,15484941563907+1,72835429045639i</v>
      </c>
      <c r="AT635" s="223" t="str">
        <f t="shared" si="1720"/>
        <v>2,07867403075636+6,90110872425593E-14i</v>
      </c>
      <c r="AU635" s="223" t="str">
        <f t="shared" si="1721"/>
        <v>1,15484941563918-1,72835429045632i</v>
      </c>
      <c r="AV635" s="223" t="str">
        <f t="shared" si="1722"/>
        <v>-0,795474112858115-1,9204443917785i</v>
      </c>
      <c r="AW635" s="223" t="str">
        <f t="shared" si="1723"/>
        <v>-2,03873289212231-0,405529186026745i</v>
      </c>
      <c r="AX635" s="223" t="str">
        <f t="shared" si="1724"/>
        <v>-1,46984450302416+1,46984450302424i</v>
      </c>
      <c r="AY635" s="223" t="str">
        <f t="shared" si="1725"/>
        <v>0,405529186026857+2,03873289212229i</v>
      </c>
      <c r="AZ635" s="223" t="str">
        <f t="shared" si="1726"/>
        <v>1,92044439177855+0,795474112858007i</v>
      </c>
      <c r="BA635" s="223" t="str">
        <f t="shared" si="1727"/>
        <v>1,72835429045637-1,1548494156391i</v>
      </c>
      <c r="BB635" s="223" t="str">
        <f t="shared" si="1728"/>
        <v>2,9030623166224E-14-2,07867403075636i</v>
      </c>
      <c r="BC635" s="223" t="str">
        <f t="shared" si="1729"/>
        <v>-1,72835429045633-1,15484941563915i</v>
      </c>
      <c r="BD635" s="223" t="str">
        <f t="shared" si="1730"/>
        <v>-1,92044439177857+0,795474112857955i</v>
      </c>
      <c r="BE635" s="223" t="str">
        <f t="shared" si="1731"/>
        <v>-0,405529186026915+2,03873289212228i</v>
      </c>
      <c r="BF635" s="223" t="str">
        <f t="shared" si="1732"/>
        <v>1,46984450302426+1,46984450302414i</v>
      </c>
      <c r="BG635" s="223" t="str">
        <f t="shared" si="1733"/>
        <v>2,03873289212228-0,40552918602689i</v>
      </c>
      <c r="BH635" s="223" t="str">
        <f t="shared" si="1734"/>
        <v>0,795474112857978-1,92044439177856i</v>
      </c>
      <c r="BI635" s="223" t="str">
        <f t="shared" si="1735"/>
        <v>-1,15484941563913-1,72835429045635i</v>
      </c>
      <c r="BJ635" s="223" t="str">
        <f t="shared" si="1736"/>
        <v>-2,07867403075636+3,56490724727576E-15i</v>
      </c>
      <c r="BK635" s="223" t="str">
        <f t="shared" si="1737"/>
        <v>-1,15484941563912+1,72835429045635i</v>
      </c>
      <c r="BL635" s="223" t="str">
        <f t="shared" si="1738"/>
        <v>0,795474112857984+1,92044439177856i</v>
      </c>
      <c r="BM635" s="176"/>
      <c r="BN635" s="176"/>
      <c r="BO635" s="176"/>
      <c r="BP635" s="176"/>
      <c r="BQ635" s="176"/>
      <c r="BR635" s="176"/>
      <c r="BS635" s="176"/>
      <c r="BT635" s="176"/>
      <c r="BU635" s="176"/>
      <c r="BV635" s="176"/>
      <c r="BW635" s="223"/>
      <c r="BX635" s="223"/>
      <c r="BY635" s="223"/>
      <c r="BZ635" s="223"/>
      <c r="CH635" s="222">
        <f t="shared" si="1739"/>
        <v>-290.70235635669138</v>
      </c>
    </row>
    <row r="636" spans="1:86">
      <c r="A636" s="227">
        <f t="shared" si="1630"/>
        <v>3.4374999999999996E-3</v>
      </c>
      <c r="B636" s="228">
        <v>11</v>
      </c>
      <c r="C636" s="228">
        <f t="shared" si="1631"/>
        <v>550</v>
      </c>
      <c r="D636" s="228">
        <f t="shared" si="1740"/>
        <v>3455.7519189487725</v>
      </c>
      <c r="E636" s="227" t="str">
        <f t="shared" si="1687"/>
        <v>3455.75191894877i</v>
      </c>
      <c r="F636" s="227" t="str">
        <f t="shared" si="1632"/>
        <v>-1,09450199759024E-31+9,8974416054416E-29i</v>
      </c>
      <c r="G636" s="227" t="str">
        <f t="shared" si="1633"/>
        <v>-2,46582064361473+0,09041342359959i</v>
      </c>
      <c r="H636" s="227" t="str">
        <f t="shared" si="1634"/>
        <v>-6,83648644068126E-33+1,61758328358763E-30i</v>
      </c>
      <c r="I636" s="227" t="str">
        <f t="shared" si="1688"/>
        <v>-6,83648644068126E-33+1,61758328358763E-30i</v>
      </c>
      <c r="J636" s="223" t="str">
        <f>IMPRODUCT(1/Nt_input,Y625)</f>
        <v>-6,43396062339E-16-2,16233281280508E-15i</v>
      </c>
      <c r="K636" s="246" t="str">
        <f t="shared" si="1689"/>
        <v>3,50215198000269E-45-1,02596395621069E-45i</v>
      </c>
      <c r="L636" s="222">
        <f t="shared" si="1690"/>
        <v>-888.75571733441393</v>
      </c>
      <c r="M636" s="222">
        <f t="shared" si="1635"/>
        <v>372.20480316087088</v>
      </c>
      <c r="N636" s="224">
        <f t="shared" si="1636"/>
        <v>2.2048031608708873</v>
      </c>
      <c r="O636" s="223" t="str">
        <f t="shared" si="1637"/>
        <v>1,03933701537818-1,9444627912745i</v>
      </c>
      <c r="P636" s="223" t="str">
        <f t="shared" si="1638"/>
        <v>-1,22492300584739-1,83322682937275i</v>
      </c>
      <c r="Q636" s="223" t="str">
        <f t="shared" si="1691"/>
        <v>-2,19418643101729+0,216108500818131i</v>
      </c>
      <c r="R636" s="223" t="str">
        <f t="shared" si="1692"/>
        <v>-0,84374164129146+2,03697251354481i</v>
      </c>
      <c r="S636" s="223" t="str">
        <f t="shared" si="1693"/>
        <v>1,39871231815927+1,7043358909604i</v>
      </c>
      <c r="T636" s="223" t="str">
        <f t="shared" si="1694"/>
        <v>2,16243848636868-0,430135758636483i</v>
      </c>
      <c r="U636" s="223" t="str">
        <f t="shared" si="1695"/>
        <v>0,640020573963025-2,10986507698722i</v>
      </c>
      <c r="V636" s="223" t="str">
        <f t="shared" si="1696"/>
        <v>-1,55903126623334-1,55903126623334i</v>
      </c>
      <c r="W636" s="223" t="str">
        <f t="shared" si="1697"/>
        <v>-2,10986507698722+0,640020573963017i</v>
      </c>
      <c r="X636" s="223" t="str">
        <f t="shared" si="1698"/>
        <v>-0,430135758636509+2,16243848636868i</v>
      </c>
      <c r="Y636" s="223" t="str">
        <f t="shared" si="1699"/>
        <v>1,70433589096039+1,39871231815928i</v>
      </c>
      <c r="Z636" s="223" t="str">
        <f t="shared" si="1700"/>
        <v>2,0369725135448-0,843741641291477i</v>
      </c>
      <c r="AA636" s="223" t="str">
        <f t="shared" si="1701"/>
        <v>0,216108500818114-2,19418643101729i</v>
      </c>
      <c r="AB636" s="223" t="str">
        <f t="shared" si="1702"/>
        <v>-1,83322682937277-1,22492300584736i</v>
      </c>
      <c r="AC636" s="223" t="str">
        <f t="shared" si="1703"/>
        <v>-1,94446279127447+1,03933701537824i</v>
      </c>
      <c r="AD636" s="223" t="str">
        <f t="shared" si="1704"/>
        <v>8,07611945089748E-14+2,20480316087089i</v>
      </c>
      <c r="AE636" s="223" t="str">
        <f t="shared" si="1705"/>
        <v>1,94446279127455+1,03933701537809i</v>
      </c>
      <c r="AF636" s="223" t="str">
        <f t="shared" si="1706"/>
        <v>1,8332268293728-1,22492300584731i</v>
      </c>
      <c r="AG636" s="223" t="str">
        <f t="shared" si="1707"/>
        <v>-0,216108500818056-2,1941864310173i</v>
      </c>
      <c r="AH636" s="223" t="str">
        <f t="shared" si="1708"/>
        <v>-2,03697251354478-0,843741641291528i</v>
      </c>
      <c r="AI636" s="223" t="str">
        <f t="shared" si="1709"/>
        <v>-1,70433589096043+1,39871231815923i</v>
      </c>
      <c r="AJ636" s="223" t="str">
        <f t="shared" si="1710"/>
        <v>0,430135758636456+2,16243848636869i</v>
      </c>
      <c r="AK636" s="223" t="str">
        <f t="shared" si="1711"/>
        <v>2,10986507698722+0,640020573963032i</v>
      </c>
      <c r="AL636" s="223" t="str">
        <f t="shared" si="1712"/>
        <v>1,55903126623333-1,55903126623335i</v>
      </c>
      <c r="AM636" s="223" t="str">
        <f t="shared" si="1713"/>
        <v>-0,640020573963054-2,10986507698721i</v>
      </c>
      <c r="AN636" s="223" t="str">
        <f t="shared" si="1714"/>
        <v>-2,16243848636869-0,430135758636425i</v>
      </c>
      <c r="AO636" s="223" t="str">
        <f t="shared" si="1715"/>
        <v>-1,39871231815921+1,70433589096044i</v>
      </c>
      <c r="AP636" s="223" t="str">
        <f t="shared" si="1716"/>
        <v>0,843741641291548+2,03697251354477i</v>
      </c>
      <c r="AQ636" s="223" t="str">
        <f t="shared" si="1717"/>
        <v>2,1941864310173+0,216108500818033i</v>
      </c>
      <c r="AR636" s="223" t="str">
        <f t="shared" si="1718"/>
        <v>1,22492300584747-1,83322682937269i</v>
      </c>
      <c r="AS636" s="223" t="str">
        <f t="shared" si="1719"/>
        <v>-1,03933701537812-1,94446279127454i</v>
      </c>
      <c r="AT636" s="223" t="str">
        <f t="shared" si="1720"/>
        <v>-2,20480316087089-5,78025727453306E-14i</v>
      </c>
      <c r="AU636" s="223" t="str">
        <f t="shared" si="1721"/>
        <v>-1,03933701537822+1,94446279127448i</v>
      </c>
      <c r="AV636" s="223" t="str">
        <f t="shared" si="1722"/>
        <v>1,22492300584739+1,83322682937275i</v>
      </c>
      <c r="AW636" s="223" t="str">
        <f t="shared" si="1723"/>
        <v>2,19418643101729-0,216108500818144i</v>
      </c>
      <c r="AX636" s="223" t="str">
        <f t="shared" si="1724"/>
        <v>0,843741641291453-2,03697251354481i</v>
      </c>
      <c r="AY636" s="223" t="str">
        <f t="shared" si="1725"/>
        <v>-1,3987123181593-1,70433589096038i</v>
      </c>
      <c r="AZ636" s="223" t="str">
        <f t="shared" si="1726"/>
        <v>-2,16243848636867+0,430135758636527i</v>
      </c>
      <c r="BA636" s="223" t="str">
        <f t="shared" si="1727"/>
        <v>-0,640020573962946+2,10986507698724i</v>
      </c>
      <c r="BB636" s="223" t="str">
        <f t="shared" si="1728"/>
        <v>1,55903126623341+1,55903126623327i</v>
      </c>
      <c r="BC636" s="223" t="str">
        <f t="shared" si="1729"/>
        <v>2,10986507698725-0,640020573962922i</v>
      </c>
      <c r="BD636" s="223" t="str">
        <f t="shared" si="1730"/>
        <v>0,430135758636569-2,16243848636866i</v>
      </c>
      <c r="BE636" s="223" t="str">
        <f t="shared" si="1731"/>
        <v>-1,70433589096036-1,39871231815932i</v>
      </c>
      <c r="BF636" s="223" t="str">
        <f t="shared" si="1732"/>
        <v>-2,03697251354482+0,843741641291427i</v>
      </c>
      <c r="BG636" s="223" t="str">
        <f t="shared" si="1733"/>
        <v>-0,216108500818171+2,19418643101729i</v>
      </c>
      <c r="BH636" s="223" t="str">
        <f t="shared" si="1734"/>
        <v>1,83322682937273+1,22492300584741i</v>
      </c>
      <c r="BI636" s="223" t="str">
        <f t="shared" si="1735"/>
        <v>1,9444627912745-1,03933701537818i</v>
      </c>
      <c r="BJ636" s="223" t="str">
        <f t="shared" si="1736"/>
        <v>-3,07916561123328E-14-2,20480316087089i</v>
      </c>
      <c r="BK636" s="223" t="str">
        <f t="shared" si="1737"/>
        <v>-1,94446279127452-1,03933701537814i</v>
      </c>
      <c r="BL636" s="223" t="str">
        <f t="shared" si="1738"/>
        <v>-1,83322682937271+1,22492300584744i</v>
      </c>
      <c r="BM636" s="176"/>
      <c r="BN636" s="176"/>
      <c r="BO636" s="176"/>
      <c r="BP636" s="176"/>
      <c r="BQ636" s="176"/>
      <c r="BR636" s="176"/>
      <c r="BS636" s="176"/>
      <c r="BT636" s="176"/>
      <c r="BU636" s="176"/>
      <c r="BV636" s="176"/>
      <c r="BW636" s="223"/>
      <c r="BX636" s="223"/>
      <c r="BY636" s="223"/>
      <c r="BZ636" s="223"/>
      <c r="CH636" s="222">
        <f t="shared" si="1739"/>
        <v>-292.93312791162487</v>
      </c>
    </row>
    <row r="637" spans="1:86">
      <c r="A637" s="227">
        <f t="shared" si="1630"/>
        <v>3.7499999999999994E-3</v>
      </c>
      <c r="B637" s="228">
        <v>12</v>
      </c>
      <c r="C637" s="228">
        <f t="shared" si="1631"/>
        <v>600</v>
      </c>
      <c r="D637" s="228">
        <f t="shared" si="1740"/>
        <v>3769.9111843077517</v>
      </c>
      <c r="E637" s="227" t="str">
        <f t="shared" si="1687"/>
        <v>3769.91118430775i</v>
      </c>
      <c r="F637" s="227" t="str">
        <f t="shared" si="1632"/>
        <v>-9,19685342955584E-32+7,6235502180803E-29i</v>
      </c>
      <c r="G637" s="227" t="str">
        <f t="shared" si="1633"/>
        <v>-2,4651914960863+0,0986076598438319i</v>
      </c>
      <c r="H637" s="227" t="str">
        <f t="shared" si="1634"/>
        <v>-5,7445470403376E-33+1,24595019573213E-30i</v>
      </c>
      <c r="I637" s="227" t="str">
        <f t="shared" si="1688"/>
        <v>-5,7445470403376E-33+1,24595019573213E-30i</v>
      </c>
      <c r="J637" s="223" t="str">
        <f>IMPRODUCT(1/Nt_input,Z625)</f>
        <v>1,00654280374944E-15-4,78783679369598E-15i</v>
      </c>
      <c r="K637" s="246" t="str">
        <f t="shared" si="1689"/>
        <v>5,95962405775475E-45+1,28160615702723E-45i</v>
      </c>
      <c r="L637" s="222">
        <f t="shared" si="1690"/>
        <v>-884.2992858094417</v>
      </c>
      <c r="M637" s="222">
        <f t="shared" si="1635"/>
        <v>372.30969883127824</v>
      </c>
      <c r="N637" s="224">
        <f t="shared" si="1636"/>
        <v>2.3096988312782165</v>
      </c>
      <c r="O637" s="223" t="str">
        <f t="shared" si="1637"/>
        <v>0,883883476483189-2,13388347648318i</v>
      </c>
      <c r="P637" s="223" t="str">
        <f t="shared" si="1638"/>
        <v>-1,63320370609546-1,63320370609548i</v>
      </c>
      <c r="Q637" s="223" t="str">
        <f t="shared" si="1691"/>
        <v>-2,13388347648318+0,883883476483189i</v>
      </c>
      <c r="R637" s="223" t="str">
        <f t="shared" si="1692"/>
        <v>-4,24458593166713E-16+2,30969883127822i</v>
      </c>
      <c r="S637" s="223" t="str">
        <f t="shared" si="1693"/>
        <v>2,13388347648318+0,883883476483189i</v>
      </c>
      <c r="T637" s="223" t="str">
        <f t="shared" si="1694"/>
        <v>1,63320370609548-1,63320370609546i</v>
      </c>
      <c r="U637" s="223" t="str">
        <f t="shared" si="1695"/>
        <v>-0,883883476483189-2,13388347648318i</v>
      </c>
      <c r="V637" s="223" t="str">
        <f t="shared" si="1696"/>
        <v>-2,30969883127822-8,48917186333426E-16i</v>
      </c>
      <c r="W637" s="223" t="str">
        <f t="shared" si="1697"/>
        <v>-0,883883476483083+2,13388347648323i</v>
      </c>
      <c r="X637" s="223" t="str">
        <f t="shared" si="1698"/>
        <v>1,63320370609543+1,63320370609551i</v>
      </c>
      <c r="Y637" s="223" t="str">
        <f t="shared" si="1699"/>
        <v>2,13388347648318-0,883883476483192i</v>
      </c>
      <c r="Z637" s="223" t="str">
        <f t="shared" si="1700"/>
        <v>-6,84750625907289E-14-2,30969883127822i</v>
      </c>
      <c r="AA637" s="223" t="str">
        <f t="shared" si="1701"/>
        <v>-2,13388347648315-0,883883476483272i</v>
      </c>
      <c r="AB637" s="223" t="str">
        <f t="shared" si="1702"/>
        <v>-1,63320370609549+1,63320370609545i</v>
      </c>
      <c r="AC637" s="223" t="str">
        <f t="shared" si="1703"/>
        <v>0,883883476483215+2,13388347648317i</v>
      </c>
      <c r="AD637" s="223" t="str">
        <f t="shared" si="1704"/>
        <v>2,30969883127822-9,67705492088329E-14i</v>
      </c>
      <c r="AE637" s="223" t="str">
        <f t="shared" si="1705"/>
        <v>0,883883476483254-2,13388347648315i</v>
      </c>
      <c r="AF637" s="223" t="str">
        <f t="shared" si="1706"/>
        <v>-1,63320370609546-1,63320370609548i</v>
      </c>
      <c r="AG637" s="223" t="str">
        <f t="shared" si="1707"/>
        <v>-2,13388347648316+0,883883476483233i</v>
      </c>
      <c r="AH637" s="223" t="str">
        <f t="shared" si="1708"/>
        <v>-1,12899224495021E-13+2,30969883127822i</v>
      </c>
      <c r="AI637" s="223" t="str">
        <f t="shared" si="1709"/>
        <v>2,13388347648317+0,883883476483229i</v>
      </c>
      <c r="AJ637" s="223" t="str">
        <f t="shared" si="1710"/>
        <v>1,63320370609546-1,63320370609548i</v>
      </c>
      <c r="AK637" s="223" t="str">
        <f t="shared" si="1711"/>
        <v>-0,883883476483259-2,13388347648315i</v>
      </c>
      <c r="AL637" s="223" t="str">
        <f t="shared" si="1712"/>
        <v>-2,30969883127822-9,28094365087085E-14i</v>
      </c>
      <c r="AM637" s="223" t="str">
        <f t="shared" si="1713"/>
        <v>-0,88388347648321+2,13388347648317i</v>
      </c>
      <c r="AN637" s="223" t="str">
        <f t="shared" si="1714"/>
        <v>1,6332037060955+1,63320370609544i</v>
      </c>
      <c r="AO637" s="223" t="str">
        <f t="shared" si="1715"/>
        <v>2,13388347648315-0,883883476483277i</v>
      </c>
      <c r="AP637" s="223" t="str">
        <f t="shared" si="1716"/>
        <v>6,45139498906043E-14-2,30969883127822i</v>
      </c>
      <c r="AQ637" s="223" t="str">
        <f t="shared" si="1717"/>
        <v>-2,13388347648318-0,883883476483192i</v>
      </c>
      <c r="AR637" s="223" t="str">
        <f t="shared" si="1718"/>
        <v>-1,63320370609543+1,63320370609552i</v>
      </c>
      <c r="AS637" s="223" t="str">
        <f t="shared" si="1719"/>
        <v>0,883883476483083+2,13388347648323i</v>
      </c>
      <c r="AT637" s="223" t="str">
        <f t="shared" si="1720"/>
        <v>2,30969883127822+3,62184632725002E-14i</v>
      </c>
      <c r="AU637" s="223" t="str">
        <f t="shared" si="1721"/>
        <v>0,883883476483166-2,13388347648319i</v>
      </c>
      <c r="AV637" s="223" t="str">
        <f t="shared" si="1722"/>
        <v>-1,63320370609552-1,63320370609542i</v>
      </c>
      <c r="AW637" s="223" t="str">
        <f t="shared" si="1723"/>
        <v>-2,13388347648321+0,883883476483111i</v>
      </c>
      <c r="AX637" s="223" t="str">
        <f t="shared" si="1724"/>
        <v>-2,43343739179796E-14+2,30969883127822i</v>
      </c>
      <c r="AY637" s="223" t="str">
        <f t="shared" si="1725"/>
        <v>2,1338834764832+0,883883476483139i</v>
      </c>
      <c r="AZ637" s="223" t="str">
        <f t="shared" si="1726"/>
        <v>1,63320370609556-1,63320370609538i</v>
      </c>
      <c r="BA637" s="223" t="str">
        <f t="shared" si="1727"/>
        <v>-0,883883476483136-2,1338834764832i</v>
      </c>
      <c r="BB637" s="223" t="str">
        <f t="shared" si="1728"/>
        <v>-2,30969883127822+3,96111270012452E-15i</v>
      </c>
      <c r="BC637" s="223" t="str">
        <f t="shared" si="1729"/>
        <v>-0,883883476483129+2,13388347648321i</v>
      </c>
      <c r="BD637" s="223" t="str">
        <f t="shared" si="1730"/>
        <v>1,6332037060954+1,63320370609554i</v>
      </c>
      <c r="BE637" s="223" t="str">
        <f t="shared" si="1731"/>
        <v>2,1338834764832-0,883883476483148i</v>
      </c>
      <c r="BF637" s="223" t="str">
        <f t="shared" si="1732"/>
        <v>-3,22565993182285E-14-2,30969883127822i</v>
      </c>
      <c r="BG637" s="223" t="str">
        <f t="shared" si="1733"/>
        <v>-2,13388347648322-0,883883476483102i</v>
      </c>
      <c r="BH637" s="223" t="str">
        <f t="shared" si="1734"/>
        <v>-1,63320370609553+1,63320370609541i</v>
      </c>
      <c r="BI637" s="223" t="str">
        <f t="shared" si="1735"/>
        <v>0,883883476483173+2,13388347648319i</v>
      </c>
      <c r="BJ637" s="223" t="str">
        <f t="shared" si="1736"/>
        <v>2,30969883127822-4,41406886727494E-14i</v>
      </c>
      <c r="BK637" s="223" t="str">
        <f t="shared" si="1737"/>
        <v>0,883883476483289-2,13388347648314i</v>
      </c>
      <c r="BL637" s="223" t="str">
        <f t="shared" si="1738"/>
        <v>-1,63320370609543-1,63320370609551i</v>
      </c>
      <c r="BM637" s="176"/>
      <c r="BN637" s="176"/>
      <c r="BO637" s="176"/>
      <c r="BP637" s="176"/>
      <c r="BQ637" s="176"/>
      <c r="BR637" s="176"/>
      <c r="BS637" s="176"/>
      <c r="BT637" s="176"/>
      <c r="BU637" s="176"/>
      <c r="BV637" s="176"/>
      <c r="BW637" s="223"/>
      <c r="BX637" s="223"/>
      <c r="BY637" s="223"/>
      <c r="BZ637" s="223"/>
      <c r="CH637" s="222">
        <f t="shared" si="1739"/>
        <v>-286.20939178121847</v>
      </c>
    </row>
    <row r="638" spans="1:86">
      <c r="A638" s="227">
        <f t="shared" si="1630"/>
        <v>4.0624999999999993E-3</v>
      </c>
      <c r="B638" s="228">
        <v>13</v>
      </c>
      <c r="C638" s="228">
        <f t="shared" si="1631"/>
        <v>650</v>
      </c>
      <c r="D638" s="228">
        <f t="shared" si="1740"/>
        <v>4084.0704496667308</v>
      </c>
      <c r="E638" s="227" t="str">
        <f t="shared" si="1687"/>
        <v>4084.07044966673i</v>
      </c>
      <c r="F638" s="227" t="str">
        <f t="shared" si="1632"/>
        <v>-7,83636974355926E-32+5,99612871044277E-29i</v>
      </c>
      <c r="G638" s="227" t="str">
        <f t="shared" si="1633"/>
        <v>-2,46450800411675+0,106795346845439i</v>
      </c>
      <c r="H638" s="227" t="str">
        <f t="shared" si="1634"/>
        <v>-4,89476158141272E-33+9,79972873551433E-31i</v>
      </c>
      <c r="I638" s="227" t="str">
        <f t="shared" si="1688"/>
        <v>-4,89476158141272E-33+9,79972873551433E-31i</v>
      </c>
      <c r="J638" s="223" t="str">
        <f>IMPRODUCT(1/Nt_input,AA625)</f>
        <v>1,34871700938587E-15-8,27463098040934E-16i</v>
      </c>
      <c r="K638" s="246" t="str">
        <f t="shared" si="1689"/>
        <v>8,04289741743205E-46+1,32575631787789E-45i</v>
      </c>
      <c r="L638" s="222">
        <f t="shared" si="1690"/>
        <v>-896.189730867565</v>
      </c>
      <c r="M638" s="222">
        <f t="shared" si="1635"/>
        <v>372.3923508393305</v>
      </c>
      <c r="N638" s="224">
        <f t="shared" si="1636"/>
        <v>2.3923508393305219</v>
      </c>
      <c r="O638" s="223" t="str">
        <f t="shared" si="1637"/>
        <v>0,694462791274511-2,28933701537818i</v>
      </c>
      <c r="P638" s="223" t="str">
        <f t="shared" si="1638"/>
        <v>-1,98916702486982-1,32911891327149i</v>
      </c>
      <c r="Q638" s="223" t="str">
        <f t="shared" si="1691"/>
        <v>-1,84931220691361+1,51769130583454i</v>
      </c>
      <c r="R638" s="223" t="str">
        <f t="shared" si="1692"/>
        <v>0,915513030616499+2,21024397504367i</v>
      </c>
      <c r="S638" s="223" t="str">
        <f t="shared" si="1693"/>
        <v>2,38083101614315-0,234491387936207i</v>
      </c>
      <c r="T638" s="223" t="str">
        <f t="shared" si="1694"/>
        <v>0,46672449562055-2,34638248877569i</v>
      </c>
      <c r="U638" s="223" t="str">
        <f t="shared" si="1695"/>
        <v>-2,10986507698722-1,12774637900335i</v>
      </c>
      <c r="V638" s="223" t="str">
        <f t="shared" si="1696"/>
        <v>-1,69164750146799+1,69164750146789i</v>
      </c>
      <c r="W638" s="223" t="str">
        <f t="shared" si="1697"/>
        <v>1,12774637900339+2,1098650769872i</v>
      </c>
      <c r="X638" s="223" t="str">
        <f t="shared" si="1698"/>
        <v>2,34638248877571-0,466724495620464i</v>
      </c>
      <c r="Y638" s="223" t="str">
        <f t="shared" si="1699"/>
        <v>0,234491387936173-2,38083101614315i</v>
      </c>
      <c r="Z638" s="223" t="str">
        <f t="shared" si="1700"/>
        <v>-2,21024397504363-0,915513030616599i</v>
      </c>
      <c r="AA638" s="223" t="str">
        <f t="shared" si="1701"/>
        <v>-1,51769130583454+1,84931220691362i</v>
      </c>
      <c r="AB638" s="223" t="str">
        <f t="shared" si="1702"/>
        <v>1,3291189132714+1,98916702486988i</v>
      </c>
      <c r="AC638" s="223" t="str">
        <f t="shared" si="1703"/>
        <v>2,28933701537818-0,694462791274499i</v>
      </c>
      <c r="AD638" s="223" t="str">
        <f t="shared" si="1704"/>
        <v>-1,04336579184879E-13-2,39235083933052i</v>
      </c>
      <c r="AE638" s="223" t="str">
        <f t="shared" si="1705"/>
        <v>-2,28933701537817-0,694462791274526i</v>
      </c>
      <c r="AF638" s="223" t="str">
        <f t="shared" si="1706"/>
        <v>-1,32911891327142+1,98916702486987i</v>
      </c>
      <c r="AG638" s="223" t="str">
        <f t="shared" si="1707"/>
        <v>1,51769130583451+1,84931220691363i</v>
      </c>
      <c r="AH638" s="223" t="str">
        <f t="shared" si="1708"/>
        <v>2,21024397504364-0,915513030616573i</v>
      </c>
      <c r="AI638" s="223" t="str">
        <f t="shared" si="1709"/>
        <v>-0,234491387936143-2,38083101614315i</v>
      </c>
      <c r="AJ638" s="223" t="str">
        <f t="shared" si="1710"/>
        <v>-2,3463824887757-0,466724495620488i</v>
      </c>
      <c r="AK638" s="223" t="str">
        <f t="shared" si="1711"/>
        <v>-1,12774637900341+2,10986507698719i</v>
      </c>
      <c r="AL638" s="223" t="str">
        <f t="shared" si="1712"/>
        <v>1,69164750146797+1,69164750146791i</v>
      </c>
      <c r="AM638" s="223" t="str">
        <f t="shared" si="1713"/>
        <v>2,10986507698727-1,12774637900326i</v>
      </c>
      <c r="AN638" s="223" t="str">
        <f t="shared" si="1714"/>
        <v>-0,466724495620562-2,34638248877569i</v>
      </c>
      <c r="AO638" s="223" t="str">
        <f t="shared" si="1715"/>
        <v>-2,38083101614314-0,234491387936306i</v>
      </c>
      <c r="AP638" s="223" t="str">
        <f t="shared" si="1716"/>
        <v>-0,915513030616496+2,21024397504367i</v>
      </c>
      <c r="AQ638" s="223" t="str">
        <f t="shared" si="1717"/>
        <v>1,84931220691353+1,51769130583464i</v>
      </c>
      <c r="AR638" s="223" t="str">
        <f t="shared" si="1718"/>
        <v>1,98916702486982-1,32911891327149i</v>
      </c>
      <c r="AS638" s="223" t="str">
        <f t="shared" si="1719"/>
        <v>-0,69446279127459-2,28933701537816i</v>
      </c>
      <c r="AT638" s="223" t="str">
        <f t="shared" si="1720"/>
        <v>-2,39235083933052-2,93082930688649E-14i</v>
      </c>
      <c r="AU638" s="223" t="str">
        <f t="shared" si="1721"/>
        <v>-0,694462791274418+2,28933701537821i</v>
      </c>
      <c r="AV638" s="223" t="str">
        <f t="shared" si="1722"/>
        <v>1,98916702486979+1,32911891327154i</v>
      </c>
      <c r="AW638" s="223" t="str">
        <f t="shared" si="1723"/>
        <v>1,84931220691357-1,5176913058346i</v>
      </c>
      <c r="AX638" s="223" t="str">
        <f t="shared" si="1724"/>
        <v>-0,915513030616458-2,21024397504369i</v>
      </c>
      <c r="AY638" s="223" t="str">
        <f t="shared" si="1725"/>
        <v>-2,38083101614314+0,234491387936248i</v>
      </c>
      <c r="AZ638" s="223" t="str">
        <f t="shared" si="1726"/>
        <v>-0,46672449562062+2,34638248877567i</v>
      </c>
      <c r="BA638" s="223" t="str">
        <f t="shared" si="1727"/>
        <v>2,10986507698723+1,12774637900332i</v>
      </c>
      <c r="BB638" s="223" t="str">
        <f t="shared" si="1728"/>
        <v>1,69164750146801-1,69164750146787i</v>
      </c>
      <c r="BC638" s="223" t="str">
        <f t="shared" si="1729"/>
        <v>-1,12774637900336-2,10986507698721i</v>
      </c>
      <c r="BD638" s="223" t="str">
        <f t="shared" si="1730"/>
        <v>-2,34638248877571+0,466724495620431i</v>
      </c>
      <c r="BE638" s="223" t="str">
        <f t="shared" si="1731"/>
        <v>-0,234491387936202+2,38083101614315i</v>
      </c>
      <c r="BF638" s="223" t="str">
        <f t="shared" si="1732"/>
        <v>2,21024397504362+0,915513030616621i</v>
      </c>
      <c r="BG638" s="223" t="str">
        <f t="shared" si="1733"/>
        <v>1,51769130583456-1,8493122069136i</v>
      </c>
      <c r="BH638" s="223" t="str">
        <f t="shared" si="1734"/>
        <v>-1,32911891327158-1,98916702486976i</v>
      </c>
      <c r="BI638" s="223" t="str">
        <f t="shared" si="1735"/>
        <v>-2,28933701537819+0,694462791274464i</v>
      </c>
      <c r="BJ638" s="223" t="str">
        <f t="shared" si="1736"/>
        <v>7,50282861160142E-14+2,39235083933052i</v>
      </c>
      <c r="BK638" s="223" t="str">
        <f t="shared" si="1737"/>
        <v>2,28933701537817+0,694462791274547i</v>
      </c>
      <c r="BL638" s="223" t="str">
        <f t="shared" si="1738"/>
        <v>1,32911891327145-1,98916702486985i</v>
      </c>
      <c r="BM638" s="176"/>
      <c r="BN638" s="176"/>
      <c r="BO638" s="176"/>
      <c r="BP638" s="176"/>
      <c r="BQ638" s="176"/>
      <c r="BR638" s="176"/>
      <c r="BS638" s="176"/>
      <c r="BT638" s="176"/>
      <c r="BU638" s="176"/>
      <c r="BV638" s="176"/>
      <c r="BW638" s="223"/>
      <c r="BX638" s="223"/>
      <c r="BY638" s="223"/>
      <c r="BZ638" s="223"/>
      <c r="CH638" s="222">
        <f t="shared" si="1739"/>
        <v>-296.0141202984783</v>
      </c>
    </row>
    <row r="639" spans="1:86">
      <c r="A639" s="227">
        <f t="shared" si="1630"/>
        <v>4.3749999999999995E-3</v>
      </c>
      <c r="B639" s="228">
        <v>14</v>
      </c>
      <c r="C639" s="228">
        <f t="shared" si="1631"/>
        <v>700</v>
      </c>
      <c r="D639" s="228">
        <f t="shared" si="1740"/>
        <v>4398.22971502571</v>
      </c>
      <c r="E639" s="227" t="str">
        <f t="shared" si="1687"/>
        <v>4398.22971502571i</v>
      </c>
      <c r="F639" s="227" t="str">
        <f t="shared" si="1632"/>
        <v>-6,75686818145474E-32+4,80083628893685E-29i</v>
      </c>
      <c r="G639" s="227" t="str">
        <f t="shared" si="1633"/>
        <v>-2,46377025836182+0,1149759453906i</v>
      </c>
      <c r="H639" s="227" t="str">
        <f t="shared" si="1634"/>
        <v>-4,2204829308851E-33+7,84620534022331E-31i</v>
      </c>
      <c r="I639" s="227" t="str">
        <f t="shared" si="1688"/>
        <v>-4,2204829308851E-33+7,84620534022331E-31i</v>
      </c>
      <c r="J639" s="223" t="str">
        <f>IMPRODUCT(1/Nt_input,AB625)</f>
        <v>9,12000374308705E-16+4,0618550189997E-15i</v>
      </c>
      <c r="K639" s="246" t="str">
        <f t="shared" si="1689"/>
        <v>-3,19086393614156E-45+6,98431230943244E-46i</v>
      </c>
      <c r="L639" s="222">
        <f t="shared" si="1690"/>
        <v>-889.71859235684292</v>
      </c>
      <c r="M639" s="222">
        <f t="shared" si="1635"/>
        <v>372.45196320100808</v>
      </c>
      <c r="N639" s="224">
        <f t="shared" si="1636"/>
        <v>2.4519632010080761</v>
      </c>
      <c r="O639" s="223" t="str">
        <f t="shared" si="1637"/>
        <v>0,478354290456374-2,40484941563911i</v>
      </c>
      <c r="P639" s="223" t="str">
        <f t="shared" si="1638"/>
        <v>-2,26531861588222-0,938325693794661i</v>
      </c>
      <c r="Q639" s="223" t="str">
        <f t="shared" si="1691"/>
        <v>-1,36223776693955+2,03873289212229i</v>
      </c>
      <c r="R639" s="223" t="str">
        <f t="shared" si="1692"/>
        <v>1,73379980665269+1,73379980665268i</v>
      </c>
      <c r="S639" s="223" t="str">
        <f t="shared" si="1693"/>
        <v>2,03873289212229-1,36223776693954i</v>
      </c>
      <c r="T639" s="223" t="str">
        <f t="shared" si="1694"/>
        <v>-0,938325693794669-2,26531861588222i</v>
      </c>
      <c r="U639" s="223" t="str">
        <f t="shared" si="1695"/>
        <v>-2,40484941563911+0,478354290456359i</v>
      </c>
      <c r="V639" s="223" t="str">
        <f t="shared" si="1696"/>
        <v>5,99264558044353E-14+2,45196320100808i</v>
      </c>
      <c r="W639" s="223" t="str">
        <f t="shared" si="1697"/>
        <v>2,4048494156391+0,478354290456388i</v>
      </c>
      <c r="X639" s="223" t="str">
        <f t="shared" si="1698"/>
        <v>0,938325693794767-2,26531861588218i</v>
      </c>
      <c r="Y639" s="223" t="str">
        <f t="shared" si="1699"/>
        <v>-2,03873289212232-1,36223776693951i</v>
      </c>
      <c r="Z639" s="223" t="str">
        <f t="shared" si="1700"/>
        <v>-1,73379980665271+1,73379980665266i</v>
      </c>
      <c r="AA639" s="223" t="str">
        <f t="shared" si="1701"/>
        <v>1,36223776693965+2,03873289212222i</v>
      </c>
      <c r="AB639" s="223" t="str">
        <f t="shared" si="1702"/>
        <v>2,26531861588221-0,938325693794698i</v>
      </c>
      <c r="AC639" s="223" t="str">
        <f t="shared" si="1703"/>
        <v>-0,47835429045632-2,40484941563912i</v>
      </c>
      <c r="AD639" s="223" t="str">
        <f t="shared" si="1704"/>
        <v>-2,45196320100808+1,19852911608871E-13i</v>
      </c>
      <c r="AE639" s="223" t="str">
        <f t="shared" si="1705"/>
        <v>-0,478354290456332+2,40484941563911i</v>
      </c>
      <c r="AF639" s="223" t="str">
        <f t="shared" si="1706"/>
        <v>2,2653186158822+0,93832569379471i</v>
      </c>
      <c r="AG639" s="223" t="str">
        <f t="shared" si="1707"/>
        <v>1,36223776693945-2,03873289212235i</v>
      </c>
      <c r="AH639" s="223" t="str">
        <f t="shared" si="1708"/>
        <v>-1,7337998066527-1,73379980665267i</v>
      </c>
      <c r="AI639" s="223" t="str">
        <f t="shared" si="1709"/>
        <v>-2,03873289212233+1,3622377669395i</v>
      </c>
      <c r="AJ639" s="223" t="str">
        <f t="shared" si="1710"/>
        <v>0,938325693794749+2,26531861588218i</v>
      </c>
      <c r="AK639" s="223" t="str">
        <f t="shared" si="1711"/>
        <v>2,4048494156391-0,478354290456374i</v>
      </c>
      <c r="AL639" s="223" t="str">
        <f t="shared" si="1712"/>
        <v>6,84876439045946E-14-2,45196320100808i</v>
      </c>
      <c r="AM639" s="223" t="str">
        <f t="shared" si="1713"/>
        <v>-2,40484941563913-0,478354290456271i</v>
      </c>
      <c r="AN639" s="223" t="str">
        <f t="shared" si="1714"/>
        <v>-0,938325693794651+2,26531861588222i</v>
      </c>
      <c r="AO639" s="223" t="str">
        <f t="shared" si="1715"/>
        <v>2,03873289212225+1,36223776693962i</v>
      </c>
      <c r="AP639" s="223" t="str">
        <f t="shared" si="1716"/>
        <v>1,73379980665263-1,73379980665274i</v>
      </c>
      <c r="AQ639" s="223" t="str">
        <f t="shared" si="1717"/>
        <v>-1,36223776693954-2,03873289212229i</v>
      </c>
      <c r="AR639" s="223" t="str">
        <f t="shared" si="1718"/>
        <v>-2,26531861588225+0,938325693794585i</v>
      </c>
      <c r="AS639" s="223" t="str">
        <f t="shared" si="1719"/>
        <v>0,478354290456438+2,40484941563909i</v>
      </c>
      <c r="AT639" s="223" t="str">
        <f t="shared" si="1720"/>
        <v>2,45196320100808+2,16278729063647E-14i</v>
      </c>
      <c r="AU639" s="223" t="str">
        <f t="shared" si="1721"/>
        <v>0,478354290456462-2,40484941563909i</v>
      </c>
      <c r="AV639" s="223" t="str">
        <f t="shared" si="1722"/>
        <v>-2,26531861588224-0,938325693794607i</v>
      </c>
      <c r="AW639" s="223" t="str">
        <f t="shared" si="1723"/>
        <v>-1,36223776693957+2,03873289212228i</v>
      </c>
      <c r="AX639" s="223" t="str">
        <f t="shared" si="1724"/>
        <v>1,73379980665261+1,73379980665276i</v>
      </c>
      <c r="AY639" s="223" t="str">
        <f t="shared" si="1725"/>
        <v>2,03873289212226-1,3622377669396i</v>
      </c>
      <c r="AZ639" s="223" t="str">
        <f t="shared" si="1726"/>
        <v>-0,938325693794627-2,26531861588223i</v>
      </c>
      <c r="BA639" s="223" t="str">
        <f t="shared" si="1727"/>
        <v>-2,40484941563913+0,478354290456244i</v>
      </c>
      <c r="BB639" s="223" t="str">
        <f t="shared" si="1728"/>
        <v>4,2654144500139E-14+2,45196320100808i</v>
      </c>
      <c r="BC639" s="223" t="str">
        <f t="shared" si="1729"/>
        <v>2,4048494156391+0,478354290456401i</v>
      </c>
      <c r="BD639" s="223" t="str">
        <f t="shared" si="1730"/>
        <v>0,938325693794548-2,26531861588227i</v>
      </c>
      <c r="BE639" s="223" t="str">
        <f t="shared" si="1731"/>
        <v>-2,03873289212232-1,36223776693951i</v>
      </c>
      <c r="BF639" s="223" t="str">
        <f t="shared" si="1732"/>
        <v>-1,73379980665272+1,73379980665264i</v>
      </c>
      <c r="BG639" s="223" t="str">
        <f t="shared" si="1733"/>
        <v>1,36223776693963+2,03873289212223i</v>
      </c>
      <c r="BH639" s="223" t="str">
        <f t="shared" si="1734"/>
        <v>2,26531861588221-0,938325693794686i</v>
      </c>
      <c r="BI639" s="223" t="str">
        <f t="shared" si="1735"/>
        <v>-0,47835429045629-2,40484941563912i</v>
      </c>
      <c r="BJ639" s="223" t="str">
        <f t="shared" si="1736"/>
        <v>-2,45196320100808+1,06936161906643E-13i</v>
      </c>
      <c r="BK639" s="223" t="str">
        <f t="shared" si="1737"/>
        <v>-0,478354290456354+2,40484941563911i</v>
      </c>
      <c r="BL639" s="223" t="str">
        <f t="shared" si="1738"/>
        <v>2,2653186158822+0,938325693794715i</v>
      </c>
      <c r="BM639" s="176"/>
      <c r="BN639" s="176"/>
      <c r="BO639" s="176"/>
      <c r="BP639" s="176"/>
      <c r="BQ639" s="176"/>
      <c r="BR639" s="176"/>
      <c r="BS639" s="176"/>
      <c r="BT639" s="176"/>
      <c r="BU639" s="176"/>
      <c r="BV639" s="176"/>
      <c r="BW639" s="223"/>
      <c r="BX639" s="223"/>
      <c r="BY639" s="223"/>
      <c r="BZ639" s="223"/>
      <c r="CH639" s="222">
        <f t="shared" si="1739"/>
        <v>-287.61191140691648</v>
      </c>
    </row>
    <row r="640" spans="1:86">
      <c r="A640" s="227">
        <f t="shared" si="1630"/>
        <v>4.6874999999999998E-3</v>
      </c>
      <c r="B640" s="228">
        <v>15</v>
      </c>
      <c r="C640" s="228">
        <f t="shared" si="1631"/>
        <v>750</v>
      </c>
      <c r="D640" s="228">
        <f t="shared" si="1740"/>
        <v>4712.3889803846896</v>
      </c>
      <c r="E640" s="227" t="str">
        <f t="shared" si="1687"/>
        <v>4712.38898038469i</v>
      </c>
      <c r="F640" s="227" t="str">
        <f t="shared" si="1632"/>
        <v>-5,88598179069975E-32+3,90325771165711E-29i</v>
      </c>
      <c r="G640" s="227" t="str">
        <f t="shared" si="1633"/>
        <v>-2,46297835658856+0,123148917829814i</v>
      </c>
      <c r="H640" s="227" t="str">
        <f t="shared" si="1634"/>
        <v>-3,67650938601279E-33+6,37925026583535E-31i</v>
      </c>
      <c r="I640" s="227" t="str">
        <f t="shared" si="1688"/>
        <v>-3,67650938601279E-33+6,37925026583535E-31i</v>
      </c>
      <c r="J640" s="223" t="str">
        <f>IMPRODUCT(1/Nt_input,AC625)</f>
        <v>-6,92456210643969E-16-1,43071318681187E-15i</v>
      </c>
      <c r="K640" s="246" t="str">
        <f t="shared" si="1689"/>
        <v>9,15233569488212E-46-4,36475116122982E-46i</v>
      </c>
      <c r="L640" s="222">
        <f t="shared" si="1690"/>
        <v>-899.87938023139077</v>
      </c>
      <c r="M640" s="222">
        <f t="shared" si="1635"/>
        <v>372.48796181668047</v>
      </c>
      <c r="N640" s="224">
        <f t="shared" si="1636"/>
        <v>2.4879618166804924</v>
      </c>
      <c r="O640" s="223" t="str">
        <f t="shared" si="1637"/>
        <v>0,243862902520149-2,47598160050404i</v>
      </c>
      <c r="P640" s="223" t="str">
        <f t="shared" si="1638"/>
        <v>-2,44015632800551-0,485377271980031i</v>
      </c>
      <c r="Q640" s="223" t="str">
        <f t="shared" si="1691"/>
        <v>-0,722217192976514+2,38083101614315i</v>
      </c>
      <c r="R640" s="223" t="str">
        <f t="shared" si="1692"/>
        <v>2,2985770001007+0,952101767600581i</v>
      </c>
      <c r="S640" s="223" t="str">
        <f t="shared" si="1693"/>
        <v>1,17281708173086-2,19418643101729i</v>
      </c>
      <c r="T640" s="223" t="str">
        <f t="shared" si="1694"/>
        <v>-2,06866464713886-1,38223752623706i</v>
      </c>
      <c r="U640" s="223" t="str">
        <f t="shared" si="1695"/>
        <v>-1,5783462677577+1,92322049186135i</v>
      </c>
      <c r="V640" s="223" t="str">
        <f t="shared" si="1696"/>
        <v>1,75925467190793+1,75925467190802i</v>
      </c>
      <c r="W640" s="223" t="str">
        <f t="shared" si="1697"/>
        <v>1,92322049186143-1,57834626775761i</v>
      </c>
      <c r="X640" s="223" t="str">
        <f t="shared" si="1698"/>
        <v>-1,38223752623714-2,0686646471388i</v>
      </c>
      <c r="Y640" s="223" t="str">
        <f t="shared" si="1699"/>
        <v>-2,19418643101725+1,17281708173093i</v>
      </c>
      <c r="Z640" s="223" t="str">
        <f t="shared" si="1700"/>
        <v>0,952101767600608+2,29857700010069i</v>
      </c>
      <c r="AA640" s="223" t="str">
        <f t="shared" si="1701"/>
        <v>2,38083101614315-0,722217192976519i</v>
      </c>
      <c r="AB640" s="223" t="str">
        <f t="shared" si="1702"/>
        <v>-0,485377271979986-2,44015632800552i</v>
      </c>
      <c r="AC640" s="223" t="str">
        <f t="shared" si="1703"/>
        <v>-2,47598160050405+0,243862902520078i</v>
      </c>
      <c r="AD640" s="223" t="str">
        <f t="shared" si="1704"/>
        <v>-1,21612807640814E-13+2,48796181668049i</v>
      </c>
      <c r="AE640" s="223" t="str">
        <f t="shared" si="1705"/>
        <v>2,47598160050405+0,243862902520074i</v>
      </c>
      <c r="AF640" s="223" t="str">
        <f t="shared" si="1706"/>
        <v>0,485377271979981-2,44015632800552i</v>
      </c>
      <c r="AG640" s="223" t="str">
        <f t="shared" si="1707"/>
        <v>-2,38083101614315-0,722217192976514i</v>
      </c>
      <c r="AH640" s="223" t="str">
        <f t="shared" si="1708"/>
        <v>-0,952101767600603+2,29857700010069i</v>
      </c>
      <c r="AI640" s="223" t="str">
        <f t="shared" si="1709"/>
        <v>2,19418643101726+1,17281708173093i</v>
      </c>
      <c r="AJ640" s="223" t="str">
        <f t="shared" si="1710"/>
        <v>1,38223752623714-2,06866464713881i</v>
      </c>
      <c r="AK640" s="223" t="str">
        <f t="shared" si="1711"/>
        <v>-1,92322049186144-1,5783462677576i</v>
      </c>
      <c r="AL640" s="223" t="str">
        <f t="shared" si="1712"/>
        <v>-1,75925467190793+1,75925467190803i</v>
      </c>
      <c r="AM640" s="223" t="str">
        <f t="shared" si="1713"/>
        <v>1,57834626775771+1,92322049186135i</v>
      </c>
      <c r="AN640" s="223" t="str">
        <f t="shared" si="1714"/>
        <v>2,06866464713887-1,38223752623705i</v>
      </c>
      <c r="AO640" s="223" t="str">
        <f t="shared" si="1715"/>
        <v>-1,17281708173082-2,19418643101731i</v>
      </c>
      <c r="AP640" s="223" t="str">
        <f t="shared" si="1716"/>
        <v>-2,29857700010074+0,952101767600496i</v>
      </c>
      <c r="AQ640" s="223" t="str">
        <f t="shared" si="1717"/>
        <v>0,722217192976639+2,38083101614311i</v>
      </c>
      <c r="AR640" s="223" t="str">
        <f t="shared" si="1718"/>
        <v>2,44015632800549-0,48537727198011i</v>
      </c>
      <c r="AS640" s="223" t="str">
        <f t="shared" si="1719"/>
        <v>-0,243862902520204-2,47598160050403i</v>
      </c>
      <c r="AT640" s="223" t="str">
        <f t="shared" si="1720"/>
        <v>-2,48796181668049+4,2668321150875E-15i</v>
      </c>
      <c r="AU640" s="223" t="str">
        <f t="shared" si="1721"/>
        <v>-0,243862902520195+2,47598160050403i</v>
      </c>
      <c r="AV640" s="223" t="str">
        <f t="shared" si="1722"/>
        <v>2,44015632800549+0,4853772719801i</v>
      </c>
      <c r="AW640" s="223" t="str">
        <f t="shared" si="1723"/>
        <v>0,722217192976631-2,38083101614311i</v>
      </c>
      <c r="AX640" s="223" t="str">
        <f t="shared" si="1724"/>
        <v>-2,29857700010074-0,952101767600486i</v>
      </c>
      <c r="AY640" s="223" t="str">
        <f t="shared" si="1725"/>
        <v>-1,17281708173082+2,19418643101732i</v>
      </c>
      <c r="AZ640" s="223" t="str">
        <f t="shared" si="1726"/>
        <v>2,06866464713887+1,38223752623704i</v>
      </c>
      <c r="BA640" s="223" t="str">
        <f t="shared" si="1727"/>
        <v>1,5783462677577-1,92322049186135i</v>
      </c>
      <c r="BB640" s="223" t="str">
        <f t="shared" si="1728"/>
        <v>-1,75925467190793-1,75925467190802i</v>
      </c>
      <c r="BC640" s="223" t="str">
        <f t="shared" si="1729"/>
        <v>-1,92322049186143+1,57834626775761i</v>
      </c>
      <c r="BD640" s="223" t="str">
        <f t="shared" si="1730"/>
        <v>1,38223752623714+2,0686646471388i</v>
      </c>
      <c r="BE640" s="223" t="str">
        <f t="shared" si="1731"/>
        <v>2,19418643101726-1,17281708173093i</v>
      </c>
      <c r="BF640" s="223" t="str">
        <f t="shared" si="1732"/>
        <v>-0,95210176760062-2,29857700010069i</v>
      </c>
      <c r="BG640" s="223" t="str">
        <f t="shared" si="1733"/>
        <v>-2,38083101614314+0,722217192976532i</v>
      </c>
      <c r="BH640" s="223" t="str">
        <f t="shared" si="1734"/>
        <v>0,485377271979998+2,44015632800551i</v>
      </c>
      <c r="BI640" s="223" t="str">
        <f t="shared" si="1735"/>
        <v>2,47598160050405-0,243862902520091i</v>
      </c>
      <c r="BJ640" s="223" t="str">
        <f t="shared" si="1736"/>
        <v>1,08506959547273E-13-2,48796181668049i</v>
      </c>
      <c r="BK640" s="223" t="str">
        <f t="shared" si="1737"/>
        <v>-2,47598160050405-0,243862902520061i</v>
      </c>
      <c r="BL640" s="223" t="str">
        <f t="shared" si="1738"/>
        <v>-0,485377271979968+2,44015632800552i</v>
      </c>
      <c r="BM640" s="176"/>
      <c r="BN640" s="176"/>
      <c r="BO640" s="176"/>
      <c r="BP640" s="176"/>
      <c r="BQ640" s="176"/>
      <c r="BR640" s="176"/>
      <c r="BS640" s="176"/>
      <c r="BT640" s="176"/>
      <c r="BU640" s="176"/>
      <c r="BV640" s="176"/>
      <c r="BW640" s="223"/>
      <c r="BX640" s="223"/>
      <c r="BY640" s="223"/>
      <c r="BZ640" s="223"/>
      <c r="CH640" s="222">
        <f t="shared" si="1739"/>
        <v>-295.97491728701249</v>
      </c>
    </row>
    <row r="641" spans="1:86">
      <c r="A641" s="227">
        <f t="shared" si="1630"/>
        <v>5.0000000000000001E-3</v>
      </c>
      <c r="B641" s="228">
        <v>16</v>
      </c>
      <c r="C641" s="228">
        <f t="shared" si="1631"/>
        <v>800</v>
      </c>
      <c r="D641" s="228">
        <f t="shared" si="1740"/>
        <v>5026.5482457436692</v>
      </c>
      <c r="E641" s="227" t="str">
        <f t="shared" si="1687"/>
        <v>5026.54824574367i</v>
      </c>
      <c r="F641" s="227" t="str">
        <f t="shared" si="1632"/>
        <v>-5,17322534991494E-32+3,21618524825261E-29i</v>
      </c>
      <c r="G641" s="227" t="str">
        <f t="shared" si="1633"/>
        <v>-2,462132403643+0,131313728194684i</v>
      </c>
      <c r="H641" s="227" t="str">
        <f t="shared" si="1634"/>
        <v>-3,23130694135705E-33+5,25633559882566E-31i</v>
      </c>
      <c r="I641" s="227" t="str">
        <f t="shared" si="1688"/>
        <v>-3,23130694135705E-33+5,25633559882566E-31i</v>
      </c>
      <c r="J641" s="223" t="str">
        <f>IMPRODUCT(1/Nt_input,AD625)</f>
        <v>-2,90154575454467E-15-2,97938756998967E-16i</v>
      </c>
      <c r="K641" s="246" t="str">
        <f t="shared" si="1689"/>
        <v>1,65982394405679E-46-1,52418709254987E-45i</v>
      </c>
      <c r="L641" s="222">
        <f t="shared" si="1690"/>
        <v>-896.28803448849885</v>
      </c>
      <c r="M641" s="222">
        <f t="shared" si="1635"/>
        <v>372.5</v>
      </c>
      <c r="N641" s="224">
        <f t="shared" si="1636"/>
        <v>2.5</v>
      </c>
      <c r="O641" s="223" t="str">
        <f t="shared" si="1637"/>
        <v>-8,72864064013767E-15-2,5i</v>
      </c>
      <c r="P641" s="223" t="str">
        <f t="shared" si="1638"/>
        <v>-2,5-8,07784828610325E-15i</v>
      </c>
      <c r="Q641" s="223" t="str">
        <f t="shared" si="1691"/>
        <v>-4,59430670590733E-16+2,5i</v>
      </c>
      <c r="R641" s="223" t="str">
        <f t="shared" si="1692"/>
        <v>2,5-8,26920996954695E-15i</v>
      </c>
      <c r="S641" s="223" t="str">
        <f t="shared" si="1693"/>
        <v>7,42705593206883E-15-2,5i</v>
      </c>
      <c r="T641" s="223" t="str">
        <f t="shared" si="1694"/>
        <v>-2,5-9,18861341181465E-16i</v>
      </c>
      <c r="U641" s="223" t="str">
        <f t="shared" si="1695"/>
        <v>6,11004844809637E-14+2,5i</v>
      </c>
      <c r="V641" s="223" t="str">
        <f t="shared" si="1696"/>
        <v>2,5-6,98291251211015E-14i</v>
      </c>
      <c r="W641" s="223" t="str">
        <f t="shared" si="1697"/>
        <v>-7,41168736627385E-14-2,5i</v>
      </c>
      <c r="X641" s="223" t="str">
        <f t="shared" si="1698"/>
        <v>-2,5+8,2845514302876E-14i</v>
      </c>
      <c r="Y641" s="223" t="str">
        <f t="shared" si="1699"/>
        <v>9,15741549430137E-14+2,5i</v>
      </c>
      <c r="Z641" s="223" t="str">
        <f t="shared" si="1700"/>
        <v>2,5-1,04743687681652E-13i</v>
      </c>
      <c r="AA641" s="223" t="str">
        <f t="shared" si="1701"/>
        <v>-1,09031436223289E-13-2,5i</v>
      </c>
      <c r="AB641" s="223" t="str">
        <f t="shared" si="1702"/>
        <v>-2,5+1,22200968961927E-13i</v>
      </c>
      <c r="AC641" s="223" t="str">
        <f t="shared" si="1703"/>
        <v>-1,22201240012471E-13+2,5i</v>
      </c>
      <c r="AD641" s="223" t="str">
        <f t="shared" si="1704"/>
        <v>2,5+1,17913491470833E-13i</v>
      </c>
      <c r="AE641" s="223" t="str">
        <f t="shared" si="1705"/>
        <v>1,04743958732195E-13-2,5i</v>
      </c>
      <c r="AF641" s="223" t="str">
        <f t="shared" si="1706"/>
        <v>-2,5-1,00456210190558E-13i</v>
      </c>
      <c r="AG641" s="223" t="str">
        <f t="shared" si="1707"/>
        <v>-8,72866774519197E-14+2,5i</v>
      </c>
      <c r="AH641" s="223" t="str">
        <f t="shared" si="1708"/>
        <v>2,5+8,29989289102828E-14i</v>
      </c>
      <c r="AI641" s="223" t="str">
        <f t="shared" si="1709"/>
        <v>6,98293961716445E-14-2,5i</v>
      </c>
      <c r="AJ641" s="223" t="str">
        <f t="shared" si="1710"/>
        <v>-2,5-6,55416476300075E-14i</v>
      </c>
      <c r="AK641" s="223" t="str">
        <f t="shared" si="1711"/>
        <v>-6,12538990883705E-14+2,5i</v>
      </c>
      <c r="AL641" s="223" t="str">
        <f t="shared" si="1712"/>
        <v>2,5+3,92025821527307E-14i</v>
      </c>
      <c r="AM641" s="223" t="str">
        <f t="shared" si="1713"/>
        <v>3,49148336110938E-14-2,5i</v>
      </c>
      <c r="AN641" s="223" t="str">
        <f t="shared" si="1714"/>
        <v>-2,5-3,06270850694567E-14i</v>
      </c>
      <c r="AO641" s="223" t="str">
        <f t="shared" si="1715"/>
        <v>-2,63393365278198E-14+2,5i</v>
      </c>
      <c r="AP641" s="223" t="str">
        <f t="shared" si="1716"/>
        <v>2,5+2,20515879861827E-14i</v>
      </c>
      <c r="AQ641" s="223" t="str">
        <f t="shared" si="1717"/>
        <v>2,71050543121375E-19-2,5i</v>
      </c>
      <c r="AR641" s="223" t="str">
        <f t="shared" si="1718"/>
        <v>-2,5+4,28747749109392E-15i</v>
      </c>
      <c r="AS641" s="223" t="str">
        <f t="shared" si="1719"/>
        <v>8,57522603273097E-15+2,5i</v>
      </c>
      <c r="AT641" s="223" t="str">
        <f t="shared" si="1720"/>
        <v>2,5-1,2862974574368E-14i</v>
      </c>
      <c r="AU641" s="223" t="str">
        <f t="shared" si="1721"/>
        <v>-3,49142915100075E-14-2,5i</v>
      </c>
      <c r="AV641" s="223" t="str">
        <f t="shared" si="1722"/>
        <v>-2,5+3,92020400516448E-14i</v>
      </c>
      <c r="AW641" s="223" t="str">
        <f t="shared" si="1723"/>
        <v>4,34897885932817E-14+2,5i</v>
      </c>
      <c r="AX641" s="223" t="str">
        <f t="shared" si="1724"/>
        <v>2,5-4,77775371349187E-14i</v>
      </c>
      <c r="AY641" s="223" t="str">
        <f t="shared" si="1725"/>
        <v>-6,98288540705583E-14-2,5i</v>
      </c>
      <c r="AZ641" s="223" t="str">
        <f t="shared" si="1726"/>
        <v>-2,5+7,41166026121953E-14i</v>
      </c>
      <c r="BA641" s="223" t="str">
        <f t="shared" si="1727"/>
        <v>7,84043511538322E-14+2,5i</v>
      </c>
      <c r="BB641" s="223" t="str">
        <f t="shared" si="1728"/>
        <v>2,5-8,26920996954695E-14i</v>
      </c>
      <c r="BC641" s="223" t="str">
        <f t="shared" si="1729"/>
        <v>-8,69798482371065E-14-2,5i</v>
      </c>
      <c r="BD641" s="223" t="str">
        <f t="shared" si="1730"/>
        <v>-2,5+1,09031165172746E-13i</v>
      </c>
      <c r="BE641" s="223" t="str">
        <f t="shared" si="1731"/>
        <v>1,31082482108386E-13+2,5i</v>
      </c>
      <c r="BF641" s="223" t="str">
        <f t="shared" si="1732"/>
        <v>2,5+1,31083295260015E-13i</v>
      </c>
      <c r="BG641" s="223" t="str">
        <f t="shared" si="1733"/>
        <v>1,09031978324376E-13-2,5i</v>
      </c>
      <c r="BH641" s="223" t="str">
        <f t="shared" si="1734"/>
        <v>-2,5-1,22507798176741E-13i</v>
      </c>
      <c r="BI641" s="223" t="str">
        <f t="shared" si="1735"/>
        <v>-1,00456481241101E-13+2,5i</v>
      </c>
      <c r="BJ641" s="223" t="str">
        <f t="shared" si="1736"/>
        <v>2,5+7,84051643054618E-14i</v>
      </c>
      <c r="BK641" s="223" t="str">
        <f t="shared" si="1737"/>
        <v>9,18809841578273E-14-2,5i</v>
      </c>
      <c r="BL641" s="223" t="str">
        <f t="shared" si="1738"/>
        <v>-2,5-6,98296672221878E-14i</v>
      </c>
      <c r="BM641" s="176"/>
      <c r="BN641" s="176"/>
      <c r="BO641" s="176"/>
      <c r="BP641" s="176"/>
      <c r="BQ641" s="176"/>
      <c r="BR641" s="176"/>
      <c r="BS641" s="176"/>
      <c r="BT641" s="176"/>
      <c r="BU641" s="176"/>
      <c r="BV641" s="176"/>
      <c r="BW641" s="223"/>
      <c r="BX641" s="223"/>
      <c r="BY641" s="223"/>
      <c r="BZ641" s="223"/>
      <c r="CH641" s="222">
        <f t="shared" si="1739"/>
        <v>-290.70186032304611</v>
      </c>
    </row>
    <row r="642" spans="1:86">
      <c r="A642" s="227">
        <f t="shared" si="1630"/>
        <v>5.3125000000000004E-3</v>
      </c>
      <c r="B642" s="228">
        <v>17</v>
      </c>
      <c r="C642" s="228">
        <f t="shared" si="1631"/>
        <v>850</v>
      </c>
      <c r="D642" s="228">
        <f t="shared" si="1740"/>
        <v>5340.7075111026479</v>
      </c>
      <c r="E642" s="227" t="str">
        <f t="shared" si="1687"/>
        <v>5340.70751110265i</v>
      </c>
      <c r="F642" s="227" t="str">
        <f t="shared" si="1632"/>
        <v>-4,58251042483115E-32+2,68135452408767E-29i</v>
      </c>
      <c r="G642" s="227" t="str">
        <f t="shared" si="1633"/>
        <v>-2,46123251141557+0,139469842313946i</v>
      </c>
      <c r="H642" s="227" t="str">
        <f t="shared" si="1634"/>
        <v>-2,86233407644207E-33+4,38223699376332E-31i</v>
      </c>
      <c r="I642" s="227" t="str">
        <f t="shared" si="1688"/>
        <v>-2,86233407644207E-33+4,38223699376332E-31i</v>
      </c>
      <c r="J642" s="223" t="str">
        <f>IMPRODUCT(1/Nt_input,AE625)</f>
        <v>-1,05403763516788E-15+5,78096598369267E-16i</v>
      </c>
      <c r="K642" s="246" t="str">
        <f t="shared" si="1689"/>
        <v>-2,5031862209326E-46-4,63558977358136E-46i</v>
      </c>
      <c r="L642" s="222">
        <f t="shared" si="1690"/>
        <v>-905.56664498372004</v>
      </c>
      <c r="M642" s="222">
        <f t="shared" si="1635"/>
        <v>372.48796181668047</v>
      </c>
      <c r="N642" s="224">
        <f t="shared" si="1636"/>
        <v>2.4879618166804924</v>
      </c>
      <c r="O642" s="223" t="str">
        <f t="shared" si="1637"/>
        <v>-0,243862902520166-2,47598160050404i</v>
      </c>
      <c r="P642" s="223" t="str">
        <f t="shared" si="1638"/>
        <v>-2,44015632800551+0,48537727198004i</v>
      </c>
      <c r="Q642" s="223" t="str">
        <f t="shared" si="1691"/>
        <v>0,722217192976514+2,38083101614315i</v>
      </c>
      <c r="R642" s="223" t="str">
        <f t="shared" si="1692"/>
        <v>2,29857700010071-0,952101767600573i</v>
      </c>
      <c r="S642" s="223" t="str">
        <f t="shared" si="1693"/>
        <v>-1,17281708173087-2,19418643101729i</v>
      </c>
      <c r="T642" s="223" t="str">
        <f t="shared" si="1694"/>
        <v>-2,06866464713882+1,38223752623713i</v>
      </c>
      <c r="U642" s="223" t="str">
        <f t="shared" si="1695"/>
        <v>1,5783462677576+1,92322049186144i</v>
      </c>
      <c r="V642" s="223" t="str">
        <f t="shared" si="1696"/>
        <v>1,75925467190801-1,75925467190794i</v>
      </c>
      <c r="W642" s="223" t="str">
        <f t="shared" si="1697"/>
        <v>-1,92322049186137-1,57834626775768i</v>
      </c>
      <c r="X642" s="223" t="str">
        <f t="shared" si="1698"/>
        <v>-1,382237526237+2,0686646471389i</v>
      </c>
      <c r="Y642" s="223" t="str">
        <f t="shared" si="1699"/>
        <v>2,19418643101735+1,17281708173076i</v>
      </c>
      <c r="Z642" s="223" t="str">
        <f t="shared" si="1700"/>
        <v>0,95210176760065-2,29857700010067i</v>
      </c>
      <c r="AA642" s="223" t="str">
        <f t="shared" si="1701"/>
        <v>-2,38083101614314-0,722217192976547i</v>
      </c>
      <c r="AB642" s="223" t="str">
        <f t="shared" si="1702"/>
        <v>-0,485377271979998+2,44015632800551i</v>
      </c>
      <c r="AC642" s="223" t="str">
        <f t="shared" si="1703"/>
        <v>2,47598160050405+0,243862902520074i</v>
      </c>
      <c r="AD642" s="223" t="str">
        <f t="shared" si="1704"/>
        <v>1,04239587941464E-13-2,48796181668049i</v>
      </c>
      <c r="AE642" s="223" t="str">
        <f t="shared" si="1705"/>
        <v>-2,47598160050404+0,243862902520113i</v>
      </c>
      <c r="AF642" s="223" t="str">
        <f t="shared" si="1706"/>
        <v>0,485377271980038+2,44015632800551i</v>
      </c>
      <c r="AG642" s="223" t="str">
        <f t="shared" si="1707"/>
        <v>2,38083101614313-0,722217192976584i</v>
      </c>
      <c r="AH642" s="223" t="str">
        <f t="shared" si="1708"/>
        <v>-0,952101767600688-2,29857700010066i</v>
      </c>
      <c r="AI642" s="223" t="str">
        <f t="shared" si="1709"/>
        <v>-2,19418643101733+1,1728170817308i</v>
      </c>
      <c r="AJ642" s="223" t="str">
        <f t="shared" si="1710"/>
        <v>1,38223752623704+2,06866464713887i</v>
      </c>
      <c r="AK642" s="223" t="str">
        <f t="shared" si="1711"/>
        <v>1,92322049186134-1,57834626775771i</v>
      </c>
      <c r="AL642" s="223" t="str">
        <f t="shared" si="1712"/>
        <v>-1,75925467190804-1,75925467190792i</v>
      </c>
      <c r="AM642" s="223" t="str">
        <f t="shared" si="1713"/>
        <v>-1,57834626775777+1,9232204918613i</v>
      </c>
      <c r="AN642" s="223" t="str">
        <f t="shared" si="1714"/>
        <v>2,06866464713884+1,3822375262371i</v>
      </c>
      <c r="AO642" s="223" t="str">
        <f t="shared" si="1715"/>
        <v>1,17281708173085-2,1941864310173i</v>
      </c>
      <c r="AP642" s="223" t="str">
        <f t="shared" si="1716"/>
        <v>-2,29857700010073-0,952101767600518i</v>
      </c>
      <c r="AQ642" s="223" t="str">
        <f t="shared" si="1717"/>
        <v>-0,722217192976402+2,38083101614318i</v>
      </c>
      <c r="AR642" s="223" t="str">
        <f t="shared" si="1718"/>
        <v>2,44015632800549+0,4853772719801i</v>
      </c>
      <c r="AS642" s="223" t="str">
        <f t="shared" si="1719"/>
        <v>0,243862902520186-2,47598160050404i</v>
      </c>
      <c r="AT642" s="223" t="str">
        <f t="shared" si="1720"/>
        <v>-2,48796181668049+3,90132715137886E-14i</v>
      </c>
      <c r="AU642" s="223" t="str">
        <f t="shared" si="1721"/>
        <v>0,243862902520247+2,47598160050403i</v>
      </c>
      <c r="AV642" s="223" t="str">
        <f t="shared" si="1722"/>
        <v>2,44015632800553-0,485377271979936i</v>
      </c>
      <c r="AW642" s="223" t="str">
        <f t="shared" si="1723"/>
        <v>-0,722217192976477-2,38083101614316i</v>
      </c>
      <c r="AX642" s="223" t="str">
        <f t="shared" si="1724"/>
        <v>-2,2985770001007+0,952101767600591i</v>
      </c>
      <c r="AY642" s="223" t="str">
        <f t="shared" si="1725"/>
        <v>1,17281708173092+2,19418643101726i</v>
      </c>
      <c r="AZ642" s="223" t="str">
        <f t="shared" si="1726"/>
        <v>2,06866464713894-1,38223752623694i</v>
      </c>
      <c r="BA642" s="223" t="str">
        <f t="shared" si="1727"/>
        <v>-1,57834626775762-1,92322049186142i</v>
      </c>
      <c r="BB642" s="223" t="str">
        <f t="shared" si="1728"/>
        <v>-1,75925467190798+1,75925467190797i</v>
      </c>
      <c r="BC642" s="223" t="str">
        <f t="shared" si="1729"/>
        <v>1,92322049186139+1,57834626775765i</v>
      </c>
      <c r="BD642" s="223" t="str">
        <f t="shared" si="1730"/>
        <v>1,38223752623698-2,06866464713892i</v>
      </c>
      <c r="BE642" s="223" t="str">
        <f t="shared" si="1731"/>
        <v>-2,19418643101724-1,17281708173096i</v>
      </c>
      <c r="BF642" s="223" t="str">
        <f t="shared" si="1732"/>
        <v>-0,952101767600598+2,2985770001007i</v>
      </c>
      <c r="BG642" s="223" t="str">
        <f t="shared" si="1733"/>
        <v>2,38083101614315+0,722217192976502i</v>
      </c>
      <c r="BH642" s="223" t="str">
        <f t="shared" si="1734"/>
        <v>0,485377271979961-2,44015632800552i</v>
      </c>
      <c r="BI642" s="223" t="str">
        <f t="shared" si="1735"/>
        <v>-2,47598160050405-0,243862902520044i</v>
      </c>
      <c r="BJ642" s="223" t="str">
        <f t="shared" si="1736"/>
        <v>-8,29043483845833E-14+2,48796181668049i</v>
      </c>
      <c r="BK642" s="223" t="str">
        <f t="shared" si="1737"/>
        <v>2,47598160050404-0,24386290252016i</v>
      </c>
      <c r="BL642" s="223" t="str">
        <f t="shared" si="1738"/>
        <v>-0,485377271980075-2,4401563280055i</v>
      </c>
      <c r="BM642" s="176"/>
      <c r="BN642" s="176"/>
      <c r="BO642" s="176"/>
      <c r="BP642" s="176"/>
      <c r="BQ642" s="176"/>
      <c r="BR642" s="176"/>
      <c r="BS642" s="176"/>
      <c r="BT642" s="176"/>
      <c r="BU642" s="176"/>
      <c r="BV642" s="176"/>
      <c r="BW642" s="223"/>
      <c r="BX642" s="223"/>
      <c r="BY642" s="223"/>
      <c r="BZ642" s="223"/>
      <c r="CH642" s="222">
        <f t="shared" si="1739"/>
        <v>-298.40074747660674</v>
      </c>
    </row>
    <row r="643" spans="1:86">
      <c r="A643" s="227">
        <f t="shared" si="1630"/>
        <v>5.6250000000000007E-3</v>
      </c>
      <c r="B643" s="228">
        <v>18</v>
      </c>
      <c r="C643" s="228">
        <f t="shared" si="1631"/>
        <v>900</v>
      </c>
      <c r="D643" s="228">
        <f t="shared" si="1740"/>
        <v>5654.8667764616275</v>
      </c>
      <c r="E643" s="227" t="str">
        <f t="shared" si="1687"/>
        <v>5654.86677646163i</v>
      </c>
      <c r="F643" s="227" t="str">
        <f t="shared" si="1632"/>
        <v>-4,08748569325423E-32+2,258829694246E-29i</v>
      </c>
      <c r="G643" s="227" t="str">
        <f t="shared" si="1633"/>
        <v>-2,46027879880431+0,147616727928663i</v>
      </c>
      <c r="H643" s="227" t="str">
        <f t="shared" si="1634"/>
        <v>-2,55313124653371E-33+3,69168533263075E-31i</v>
      </c>
      <c r="I643" s="227" t="str">
        <f t="shared" si="1688"/>
        <v>-2,55313124653371E-33+3,69168533263075E-31i</v>
      </c>
      <c r="J643" s="223" t="str">
        <f>IMPRODUCT(1/Nt_input,AF625)</f>
        <v>4,24505469296364E-15+1,85272804043012E-14i</v>
      </c>
      <c r="K643" s="246" t="str">
        <f t="shared" si="1689"/>
        <v>-6,85052711398944E-45+1,51983803610941E-45i</v>
      </c>
      <c r="L643" s="222">
        <f t="shared" si="1690"/>
        <v>-883.07685224467173</v>
      </c>
      <c r="M643" s="222">
        <f t="shared" si="1635"/>
        <v>372.45196320100808</v>
      </c>
      <c r="N643" s="224">
        <f t="shared" si="1636"/>
        <v>2.4519632010080761</v>
      </c>
      <c r="O643" s="223" t="str">
        <f t="shared" si="1637"/>
        <v>-0,478354290456364-2,40484941563911i</v>
      </c>
      <c r="P643" s="223" t="str">
        <f t="shared" si="1638"/>
        <v>-2,26531861588222+0,938325693794669i</v>
      </c>
      <c r="Q643" s="223" t="str">
        <f t="shared" si="1691"/>
        <v>1,36223776693956+2,03873289212229i</v>
      </c>
      <c r="R643" s="223" t="str">
        <f t="shared" si="1692"/>
        <v>1,73379980665269-1,73379980665268i</v>
      </c>
      <c r="S643" s="223" t="str">
        <f t="shared" si="1693"/>
        <v>-2,03873289212229-1,36223776693955i</v>
      </c>
      <c r="T643" s="223" t="str">
        <f t="shared" si="1694"/>
        <v>-0,938325693794556+2,26531861588226i</v>
      </c>
      <c r="U643" s="223" t="str">
        <f t="shared" si="1695"/>
        <v>2,4048494156391+0,478354290456388i</v>
      </c>
      <c r="V643" s="223" t="str">
        <f t="shared" si="1696"/>
        <v>-7,26927387179198E-14-2,45196320100808i</v>
      </c>
      <c r="W643" s="223" t="str">
        <f t="shared" si="1697"/>
        <v>-2,40484941563912+0,478354290456295i</v>
      </c>
      <c r="X643" s="223" t="str">
        <f t="shared" si="1698"/>
        <v>0,938325693794696+2,26531861588221i</v>
      </c>
      <c r="Y643" s="223" t="str">
        <f t="shared" si="1699"/>
        <v>2,03873289212235-1,36223776693945i</v>
      </c>
      <c r="Z643" s="223" t="str">
        <f t="shared" si="1700"/>
        <v>-1,73379980665268-1,73379980665269i</v>
      </c>
      <c r="AA643" s="223" t="str">
        <f t="shared" si="1701"/>
        <v>-1,36223776693947+2,03873289212235i</v>
      </c>
      <c r="AB643" s="223" t="str">
        <f t="shared" si="1702"/>
        <v>2,2653186158822+0,93832569379471i</v>
      </c>
      <c r="AC643" s="223" t="str">
        <f t="shared" si="1703"/>
        <v>0,478354290456315-2,40484941563912i</v>
      </c>
      <c r="AD643" s="223" t="str">
        <f t="shared" si="1704"/>
        <v>-2,45196320100808-9,85259722799925E-14i</v>
      </c>
      <c r="AE643" s="223" t="str">
        <f t="shared" si="1705"/>
        <v>0,478354290456371+2,40484941563911i</v>
      </c>
      <c r="AF643" s="223" t="str">
        <f t="shared" si="1706"/>
        <v>2,26531861588218-0,938325693794762i</v>
      </c>
      <c r="AG643" s="223" t="str">
        <f t="shared" si="1707"/>
        <v>-1,36223776693951-2,03873289212231i</v>
      </c>
      <c r="AH643" s="223" t="str">
        <f t="shared" si="1708"/>
        <v>-1,73379980665264+1,73379980665273i</v>
      </c>
      <c r="AI643" s="223" t="str">
        <f t="shared" si="1709"/>
        <v>2,03873289212225+1,36223776693962i</v>
      </c>
      <c r="AJ643" s="223" t="str">
        <f t="shared" si="1710"/>
        <v>0,938325693794644-2,26531861588223i</v>
      </c>
      <c r="AK643" s="223" t="str">
        <f t="shared" si="1711"/>
        <v>-2,40484941563909-0,478354290456474i</v>
      </c>
      <c r="AL643" s="223" t="str">
        <f t="shared" si="1712"/>
        <v>-2,58332335620727E-14+2,45196320100808i</v>
      </c>
      <c r="AM643" s="223" t="str">
        <f t="shared" si="1713"/>
        <v>2,40484941563909-0,478354290456442i</v>
      </c>
      <c r="AN643" s="223" t="str">
        <f t="shared" si="1714"/>
        <v>-0,938325693794612-2,26531861588224i</v>
      </c>
      <c r="AO643" s="223" t="str">
        <f t="shared" si="1715"/>
        <v>-2,03873289212227+1,36223776693958i</v>
      </c>
      <c r="AP643" s="223" t="str">
        <f t="shared" si="1716"/>
        <v>1,73379980665261+1,73379980665276i</v>
      </c>
      <c r="AQ643" s="223" t="str">
        <f t="shared" si="1717"/>
        <v>1,36223776693956-2,03873289212228i</v>
      </c>
      <c r="AR643" s="223" t="str">
        <f t="shared" si="1718"/>
        <v>-2,26531861588225-0,938325693794575i</v>
      </c>
      <c r="AS643" s="223" t="str">
        <f t="shared" si="1719"/>
        <v>-0,478354290456403+2,4048494156391i</v>
      </c>
      <c r="AT643" s="223" t="str">
        <f t="shared" si="1720"/>
        <v>2,45196320100808-4,6859505155847E-14i</v>
      </c>
      <c r="AU643" s="223" t="str">
        <f t="shared" si="1721"/>
        <v>-0,478354290456273-2,40484941563913i</v>
      </c>
      <c r="AV643" s="223" t="str">
        <f t="shared" si="1722"/>
        <v>-2,26531861588221+0,938325693794678i</v>
      </c>
      <c r="AW643" s="223" t="str">
        <f t="shared" si="1723"/>
        <v>1,36223776693943+2,03873289212237i</v>
      </c>
      <c r="AX643" s="223" t="str">
        <f t="shared" si="1724"/>
        <v>1,73379980665271-1,73379980665266i</v>
      </c>
      <c r="AY643" s="223" t="str">
        <f t="shared" si="1725"/>
        <v>-2,03873289212233-1,3622377669395i</v>
      </c>
      <c r="AZ643" s="223" t="str">
        <f t="shared" si="1726"/>
        <v>-0,938325693794735+2,26531861588219i</v>
      </c>
      <c r="BA643" s="223" t="str">
        <f t="shared" si="1727"/>
        <v>2,40484941563911+0,478354290456332i</v>
      </c>
      <c r="BB643" s="223" t="str">
        <f t="shared" si="1728"/>
        <v>1,06936959433792E-13-2,45196320100808i</v>
      </c>
      <c r="BC643" s="223" t="str">
        <f t="shared" si="1729"/>
        <v>-2,40484941563911+0,478354290456362i</v>
      </c>
      <c r="BD643" s="223" t="str">
        <f t="shared" si="1730"/>
        <v>0,93832569379473+2,26531861588219i</v>
      </c>
      <c r="BE643" s="223" t="str">
        <f t="shared" si="1731"/>
        <v>2,03873289212233-1,36223776693949i</v>
      </c>
      <c r="BF643" s="223" t="str">
        <f t="shared" si="1732"/>
        <v>-1,73379980665271-1,73379980665265i</v>
      </c>
      <c r="BG643" s="223" t="str">
        <f t="shared" si="1733"/>
        <v>-1,36223776693962+2,03873289212224i</v>
      </c>
      <c r="BH643" s="223" t="str">
        <f t="shared" si="1734"/>
        <v>2,26531861588222+0,938325693794651i</v>
      </c>
      <c r="BI643" s="223" t="str">
        <f t="shared" si="1735"/>
        <v>0,478354290456278-2,40484941563912i</v>
      </c>
      <c r="BJ643" s="223" t="str">
        <f t="shared" si="1736"/>
        <v>-2,45196320100808-5,16664671241455E-14i</v>
      </c>
      <c r="BK643" s="223" t="str">
        <f t="shared" si="1737"/>
        <v>0,478354290456416+2,4048494156391i</v>
      </c>
      <c r="BL643" s="223" t="str">
        <f t="shared" si="1738"/>
        <v>2,26531861588225-0,938325693794588i</v>
      </c>
      <c r="BM643" s="176"/>
      <c r="BN643" s="176"/>
      <c r="BO643" s="176"/>
      <c r="BP643" s="176"/>
      <c r="BQ643" s="176"/>
      <c r="BR643" s="176"/>
      <c r="BS643" s="176"/>
      <c r="BT643" s="176"/>
      <c r="BU643" s="176"/>
      <c r="BV643" s="176"/>
      <c r="BW643" s="223"/>
      <c r="BX643" s="223"/>
      <c r="BY643" s="223"/>
      <c r="BZ643" s="223"/>
      <c r="CH643" s="222">
        <f t="shared" si="1739"/>
        <v>-274.42155348247161</v>
      </c>
    </row>
    <row r="644" spans="1:86">
      <c r="A644" s="227">
        <f t="shared" si="1630"/>
        <v>5.9375000000000009E-3</v>
      </c>
      <c r="B644" s="228">
        <v>19</v>
      </c>
      <c r="C644" s="228">
        <f t="shared" si="1631"/>
        <v>950</v>
      </c>
      <c r="D644" s="228">
        <f t="shared" si="1740"/>
        <v>5969.0260418206071</v>
      </c>
      <c r="E644" s="227" t="str">
        <f t="shared" si="1687"/>
        <v>5969.02604182061i</v>
      </c>
      <c r="F644" s="227" t="str">
        <f t="shared" si="1632"/>
        <v>-3,66854636904442E-32+1,92061448853226E-29i</v>
      </c>
      <c r="G644" s="227" t="str">
        <f t="shared" si="1633"/>
        <v>-2,45927139167561+0,155753854806535i</v>
      </c>
      <c r="H644" s="227" t="str">
        <f t="shared" si="1634"/>
        <v>-2,29145291796097E-33+3,13892493678669E-31i</v>
      </c>
      <c r="I644" s="227" t="str">
        <f t="shared" si="1688"/>
        <v>-2,29145291796097E-33+3,13892493678669E-31i</v>
      </c>
      <c r="J644" s="223" t="str">
        <f>IMPRODUCT(1/Nt_input,AG625)</f>
        <v>-8,56414345364909E-15+8,85793174920659E-15i</v>
      </c>
      <c r="K644" s="246" t="str">
        <f t="shared" si="1689"/>
        <v>-2,76081395408721E-45-2,70851787844158E-45i</v>
      </c>
      <c r="L644" s="222">
        <f t="shared" si="1690"/>
        <v>-888.25121744740295</v>
      </c>
      <c r="M644" s="222">
        <f t="shared" si="1635"/>
        <v>372.3923508393305</v>
      </c>
      <c r="N644" s="224">
        <f t="shared" si="1636"/>
        <v>2.3923508393305219</v>
      </c>
      <c r="O644" s="223" t="str">
        <f t="shared" si="1637"/>
        <v>-0,694462791274504-2,28933701537818i</v>
      </c>
      <c r="P644" s="223" t="str">
        <f t="shared" si="1638"/>
        <v>-1,98916702486982+1,3291189132715i</v>
      </c>
      <c r="Q644" s="223" t="str">
        <f t="shared" si="1691"/>
        <v>1,84931220691361+1,51769130583454i</v>
      </c>
      <c r="R644" s="223" t="str">
        <f t="shared" si="1692"/>
        <v>0,915513030616506-2,21024397504367i</v>
      </c>
      <c r="S644" s="223" t="str">
        <f t="shared" si="1693"/>
        <v>-2,38083101614315-0,234491387936198i</v>
      </c>
      <c r="T644" s="223" t="str">
        <f t="shared" si="1694"/>
        <v>0,466724495620457+2,34638248877571i</v>
      </c>
      <c r="U644" s="223" t="str">
        <f t="shared" si="1695"/>
        <v>2,1098650769872-1,12774637900339i</v>
      </c>
      <c r="V644" s="223" t="str">
        <f t="shared" si="1696"/>
        <v>-1,69164750146791-1,69164750146797i</v>
      </c>
      <c r="W644" s="223" t="str">
        <f t="shared" si="1697"/>
        <v>-1,12774637900326+2,10986507698727i</v>
      </c>
      <c r="X644" s="223" t="str">
        <f t="shared" si="1698"/>
        <v>2,34638248877569+0,466724495620538i</v>
      </c>
      <c r="Y644" s="223" t="str">
        <f t="shared" si="1699"/>
        <v>-0,23449138793611-2,38083101614316i</v>
      </c>
      <c r="Z644" s="223" t="str">
        <f t="shared" si="1700"/>
        <v>-2,21024397504365+0,915513030616558i</v>
      </c>
      <c r="AA644" s="223" t="str">
        <f t="shared" si="1701"/>
        <v>1,51769130583451+1,84931220691363i</v>
      </c>
      <c r="AB644" s="223" t="str">
        <f t="shared" si="1702"/>
        <v>1,32911891327141-1,98916702486988i</v>
      </c>
      <c r="AC644" s="223" t="str">
        <f t="shared" si="1703"/>
        <v>-2,28933701537818-0,694462791274495i</v>
      </c>
      <c r="AD644" s="223" t="str">
        <f t="shared" si="1704"/>
        <v>-8,35281424257891E-14+2,39235083933052i</v>
      </c>
      <c r="AE644" s="223" t="str">
        <f t="shared" si="1705"/>
        <v>2,28933701537816-0,694462791274562i</v>
      </c>
      <c r="AF644" s="223" t="str">
        <f t="shared" si="1706"/>
        <v>-1,32911891327147-1,98916702486984i</v>
      </c>
      <c r="AG644" s="223" t="str">
        <f t="shared" si="1707"/>
        <v>-1,51769130583446+1,84931220691368i</v>
      </c>
      <c r="AH644" s="223" t="str">
        <f t="shared" si="1708"/>
        <v>2,21024397504367+0,915513030616491i</v>
      </c>
      <c r="AI644" s="223" t="str">
        <f t="shared" si="1709"/>
        <v>0,234491387936276-2,38083101614314i</v>
      </c>
      <c r="AJ644" s="223" t="str">
        <f t="shared" si="1710"/>
        <v>-2,34638248877568+0,466724495620598i</v>
      </c>
      <c r="AK644" s="223" t="str">
        <f t="shared" si="1711"/>
        <v>1,12774637900331+2,10986507698724i</v>
      </c>
      <c r="AL644" s="223" t="str">
        <f t="shared" si="1712"/>
        <v>1,69164750146803-1,69164750146785i</v>
      </c>
      <c r="AM644" s="223" t="str">
        <f t="shared" si="1713"/>
        <v>-2,10986507698723-1,12774637900333i</v>
      </c>
      <c r="AN644" s="223" t="str">
        <f t="shared" si="1714"/>
        <v>-0,46672449562062+2,34638248877567i</v>
      </c>
      <c r="AO644" s="223" t="str">
        <f t="shared" si="1715"/>
        <v>2,38083101614314-0,234491387936272i</v>
      </c>
      <c r="AP644" s="223" t="str">
        <f t="shared" si="1716"/>
        <v>-0,915513030616472-2,21024397504368i</v>
      </c>
      <c r="AQ644" s="223" t="str">
        <f t="shared" si="1717"/>
        <v>-1,84931220691354+1,51769130583463i</v>
      </c>
      <c r="AR644" s="223" t="str">
        <f t="shared" si="1718"/>
        <v>1,98916702486983+1,32911891327149i</v>
      </c>
      <c r="AS644" s="223" t="str">
        <f t="shared" si="1719"/>
        <v>0,694462791274574-2,28933701537816i</v>
      </c>
      <c r="AT644" s="223" t="str">
        <f t="shared" si="1720"/>
        <v>-2,39235083933052+7,09251665870448E-14i</v>
      </c>
      <c r="AU644" s="223" t="str">
        <f t="shared" si="1721"/>
        <v>0,694462791274483+2,28933701537819i</v>
      </c>
      <c r="AV644" s="223" t="str">
        <f t="shared" si="1722"/>
        <v>1,98916702486975-1,3291189132716i</v>
      </c>
      <c r="AW644" s="223" t="str">
        <f t="shared" si="1723"/>
        <v>-1,84931220691363-1,51769130583452i</v>
      </c>
      <c r="AX644" s="223" t="str">
        <f t="shared" si="1724"/>
        <v>-0,915513030616577+2,21024397504364i</v>
      </c>
      <c r="AY644" s="223" t="str">
        <f t="shared" si="1725"/>
        <v>2,38083101614315+0,234491387936115i</v>
      </c>
      <c r="AZ644" s="223" t="str">
        <f t="shared" si="1726"/>
        <v>-0,466724495620526-2,34638248877569i</v>
      </c>
      <c r="BA644" s="223" t="str">
        <f t="shared" si="1727"/>
        <v>-2,10986507698728+1,12774637900323i</v>
      </c>
      <c r="BB644" s="223" t="str">
        <f t="shared" si="1728"/>
        <v>1,69164750146796+1,69164750146792i</v>
      </c>
      <c r="BC644" s="223" t="str">
        <f t="shared" si="1729"/>
        <v>1,12774637900341-2,10986507698719i</v>
      </c>
      <c r="BD644" s="223" t="str">
        <f t="shared" si="1730"/>
        <v>-2,34638248877571-0,466724495620459i</v>
      </c>
      <c r="BE644" s="223" t="str">
        <f t="shared" si="1731"/>
        <v>0,234491387936181+2,38083101614315i</v>
      </c>
      <c r="BF644" s="223" t="str">
        <f t="shared" si="1732"/>
        <v>2,21024397504372-0,915513030616388i</v>
      </c>
      <c r="BG644" s="223" t="str">
        <f t="shared" si="1733"/>
        <v>-1,51769130583457-1,84931220691359i</v>
      </c>
      <c r="BH644" s="223" t="str">
        <f t="shared" si="1734"/>
        <v>-1,32911891327156+1,98916702486978i</v>
      </c>
      <c r="BI644" s="223" t="str">
        <f t="shared" si="1735"/>
        <v>2,28933701537821+0,694462791274418i</v>
      </c>
      <c r="BJ644" s="223" t="str">
        <f t="shared" si="1736"/>
        <v>2,11023133901237E-14-2,39235083933052i</v>
      </c>
      <c r="BK644" s="223" t="str">
        <f t="shared" si="1737"/>
        <v>-2,28933701537821+0,694462791274411i</v>
      </c>
      <c r="BL644" s="223" t="str">
        <f t="shared" si="1738"/>
        <v>1,32911891327153+1,9891670248698i</v>
      </c>
      <c r="BM644" s="176"/>
      <c r="BN644" s="176"/>
      <c r="BO644" s="176"/>
      <c r="BP644" s="176"/>
      <c r="BQ644" s="176"/>
      <c r="BR644" s="176"/>
      <c r="BS644" s="176"/>
      <c r="BT644" s="176"/>
      <c r="BU644" s="176"/>
      <c r="BV644" s="176"/>
      <c r="BW644" s="223"/>
      <c r="BX644" s="223"/>
      <c r="BY644" s="223"/>
      <c r="BZ644" s="223"/>
      <c r="CH644" s="222">
        <f t="shared" si="1739"/>
        <v>-278.1870674893749</v>
      </c>
    </row>
    <row r="645" spans="1:86">
      <c r="A645" s="227">
        <f t="shared" si="1630"/>
        <v>6.2500000000000012E-3</v>
      </c>
      <c r="B645" s="228">
        <v>20</v>
      </c>
      <c r="C645" s="228">
        <f t="shared" si="1631"/>
        <v>1000</v>
      </c>
      <c r="D645" s="228">
        <f t="shared" si="1740"/>
        <v>6283.1853071795858</v>
      </c>
      <c r="E645" s="227" t="str">
        <f t="shared" si="1687"/>
        <v>6283.18530717959i</v>
      </c>
      <c r="F645" s="227" t="str">
        <f t="shared" si="1632"/>
        <v>-3,31086283042411E-32+1,64668684710534E-29i</v>
      </c>
      <c r="G645" s="227" t="str">
        <f t="shared" si="1633"/>
        <v>-2,458210422823+0,163880694855289i</v>
      </c>
      <c r="H645" s="227" t="str">
        <f t="shared" si="1634"/>
        <v>-2,06803621471826E-33+2,69123277436387E-31i</v>
      </c>
      <c r="I645" s="227" t="str">
        <f t="shared" si="1688"/>
        <v>-2,06803621471826E-33+2,69123277436387E-31i</v>
      </c>
      <c r="J645" s="223" t="str">
        <f>IMPRODUCT(1/Nt_input,AH625)</f>
        <v>-1,78071838145225E-14+5,10832695588267E-15i</v>
      </c>
      <c r="K645" s="246" t="str">
        <f t="shared" si="1689"/>
        <v>-1,33794379157321E-45-4,80289187521787E-45i</v>
      </c>
      <c r="L645" s="222">
        <f t="shared" si="1690"/>
        <v>-886.0453619317849</v>
      </c>
      <c r="M645" s="222">
        <f t="shared" si="1635"/>
        <v>372.30969883127824</v>
      </c>
      <c r="N645" s="224">
        <f t="shared" si="1636"/>
        <v>2.3096988312782165</v>
      </c>
      <c r="O645" s="223" t="str">
        <f t="shared" si="1637"/>
        <v>-0,883883476483182-2,13388347648318i</v>
      </c>
      <c r="P645" s="223" t="str">
        <f t="shared" si="1638"/>
        <v>-1,63320370609547+1,63320370609547i</v>
      </c>
      <c r="Q645" s="223" t="str">
        <f t="shared" si="1691"/>
        <v>2,13388347648318+0,883883476483189i</v>
      </c>
      <c r="R645" s="223" t="str">
        <f t="shared" si="1692"/>
        <v>6,86170496245492E-15-2,30969883127822i</v>
      </c>
      <c r="S645" s="223" t="str">
        <f t="shared" si="1693"/>
        <v>-2,13388347648319+0,883883476483178i</v>
      </c>
      <c r="T645" s="223" t="str">
        <f t="shared" si="1694"/>
        <v>1,63320370609543+1,63320370609551i</v>
      </c>
      <c r="U645" s="223" t="str">
        <f t="shared" si="1695"/>
        <v>0,883883476483282-2,13388347648314i</v>
      </c>
      <c r="V645" s="223" t="str">
        <f t="shared" si="1696"/>
        <v>-2,30969883127822+7,65392750247982E-14i</v>
      </c>
      <c r="W645" s="223" t="str">
        <f t="shared" si="1697"/>
        <v>0,883883476483215+2,13388347648317i</v>
      </c>
      <c r="X645" s="223" t="str">
        <f t="shared" si="1698"/>
        <v>1,63320370609548-1,63320370609546i</v>
      </c>
      <c r="Y645" s="223" t="str">
        <f t="shared" si="1699"/>
        <v>-2,13388347648316-0,883883476483245i</v>
      </c>
      <c r="Z645" s="223" t="str">
        <f t="shared" si="1700"/>
        <v>-1,12899224495021E-13+2,30969883127822i</v>
      </c>
      <c r="AA645" s="223" t="str">
        <f t="shared" si="1701"/>
        <v>2,13388347648316-0,883883476483247i</v>
      </c>
      <c r="AB645" s="223" t="str">
        <f t="shared" si="1702"/>
        <v>-1,63320370609549-1,63320370609546i</v>
      </c>
      <c r="AC645" s="223" t="str">
        <f t="shared" si="1703"/>
        <v>-0,88388347648321+2,13388347648317i</v>
      </c>
      <c r="AD645" s="223" t="str">
        <f t="shared" si="1704"/>
        <v>2,30969883127822+7,66810116405695E-14i</v>
      </c>
      <c r="AE645" s="223" t="str">
        <f t="shared" si="1705"/>
        <v>-0,883883476483289-2,13388347648314i</v>
      </c>
      <c r="AF645" s="223" t="str">
        <f t="shared" si="1706"/>
        <v>-1,63320370609543+1,63320370609552i</v>
      </c>
      <c r="AG645" s="223" t="str">
        <f t="shared" si="1707"/>
        <v>2,13388347648319+0,883883476483169i</v>
      </c>
      <c r="AH645" s="223" t="str">
        <f t="shared" si="1708"/>
        <v>3,22571001543266E-14-2,30969883127822i</v>
      </c>
      <c r="AI645" s="223" t="str">
        <f t="shared" si="1709"/>
        <v>-2,13388347648321+0,883883476483111i</v>
      </c>
      <c r="AJ645" s="223" t="str">
        <f t="shared" si="1710"/>
        <v>1,63320370609554+1,6332037060954i</v>
      </c>
      <c r="AK645" s="223" t="str">
        <f t="shared" si="1711"/>
        <v>0,883883476483136-2,1338834764832i</v>
      </c>
      <c r="AL645" s="223" t="str">
        <f t="shared" si="1712"/>
        <v>-2,30969883127822+3,96111270012452E-15i</v>
      </c>
      <c r="AM645" s="223" t="str">
        <f t="shared" si="1713"/>
        <v>0,883883476483143+2,1338834764832i</v>
      </c>
      <c r="AN645" s="223" t="str">
        <f t="shared" si="1714"/>
        <v>1,63320370609554-1,6332037060954i</v>
      </c>
      <c r="AO645" s="223" t="str">
        <f t="shared" si="1715"/>
        <v>-2,13388347648322-0,883883476483102i</v>
      </c>
      <c r="AP645" s="223" t="str">
        <f t="shared" si="1716"/>
        <v>4,01793255545758E-14+2,30969883127822i</v>
      </c>
      <c r="AQ645" s="223" t="str">
        <f t="shared" si="1717"/>
        <v>2,13388347648319-0,883883476483178i</v>
      </c>
      <c r="AR645" s="223" t="str">
        <f t="shared" si="1718"/>
        <v>-1,63320370609543-1,63320370609551i</v>
      </c>
      <c r="AS645" s="223" t="str">
        <f t="shared" si="1719"/>
        <v>-0,883883476483282+2,13388347648314i</v>
      </c>
      <c r="AT645" s="223" t="str">
        <f t="shared" si="1720"/>
        <v>2,30969883127822-7,63975384090271E-14i</v>
      </c>
      <c r="AU645" s="223" t="str">
        <f t="shared" si="1721"/>
        <v>-0,883883476483226-2,13388347648317i</v>
      </c>
      <c r="AV645" s="223" t="str">
        <f t="shared" si="1722"/>
        <v>-1,63320370609547+1,63320370609547i</v>
      </c>
      <c r="AW645" s="223" t="str">
        <f t="shared" si="1723"/>
        <v>2,13388347648316+0,883883476483233i</v>
      </c>
      <c r="AX645" s="223" t="str">
        <f t="shared" si="1724"/>
        <v>1,00732413163105E-13-2,30969883127822i</v>
      </c>
      <c r="AY645" s="223" t="str">
        <f t="shared" si="1725"/>
        <v>-2,13388347648315+0,883883476483259i</v>
      </c>
      <c r="AZ645" s="223" t="str">
        <f t="shared" si="1726"/>
        <v>1,63320370609549+1,63320370609545i</v>
      </c>
      <c r="BA645" s="223" t="str">
        <f t="shared" si="1727"/>
        <v>0,883883476483199-2,13388347648318i</v>
      </c>
      <c r="BB645" s="223" t="str">
        <f t="shared" si="1728"/>
        <v>-2,30969883127822-6,45142003086535E-14i</v>
      </c>
      <c r="BC645" s="223" t="str">
        <f t="shared" si="1729"/>
        <v>0,883883476483081+2,13388347648323i</v>
      </c>
      <c r="BD645" s="223" t="str">
        <f t="shared" si="1730"/>
        <v>1,63320370609542-1,63320370609552i</v>
      </c>
      <c r="BE645" s="223" t="str">
        <f t="shared" si="1731"/>
        <v>-2,13388347648319-0,883883476483166i</v>
      </c>
      <c r="BF645" s="223" t="str">
        <f t="shared" si="1732"/>
        <v>-2,82959874542023E-14+2,30969883127822i</v>
      </c>
      <c r="BG645" s="223" t="str">
        <f t="shared" si="1733"/>
        <v>2,13388347648321-0,883883476483113i</v>
      </c>
      <c r="BH645" s="223" t="str">
        <f t="shared" si="1734"/>
        <v>-1,63320370609538-1,63320370609556i</v>
      </c>
      <c r="BI645" s="223" t="str">
        <f t="shared" si="1735"/>
        <v>-0,883883476483132+2,13388347648321i</v>
      </c>
      <c r="BJ645" s="223" t="str">
        <f t="shared" si="1736"/>
        <v>2,30969883127822-7,92222540024904E-15i</v>
      </c>
      <c r="BK645" s="223" t="str">
        <f t="shared" si="1737"/>
        <v>-0,883883476483148-2,1338834764832i</v>
      </c>
      <c r="BL645" s="223" t="str">
        <f t="shared" si="1738"/>
        <v>-1,63320370609553+1,63320370609541i</v>
      </c>
      <c r="BM645" s="176"/>
      <c r="BN645" s="176"/>
      <c r="BO645" s="176"/>
      <c r="BP645" s="176"/>
      <c r="BQ645" s="176"/>
      <c r="BR645" s="176"/>
      <c r="BS645" s="176"/>
      <c r="BT645" s="176"/>
      <c r="BU645" s="176"/>
      <c r="BV645" s="176"/>
      <c r="BW645" s="223"/>
      <c r="BX645" s="223"/>
      <c r="BY645" s="223"/>
      <c r="BZ645" s="223"/>
      <c r="CH645" s="222">
        <f t="shared" si="1739"/>
        <v>-274.64464363295315</v>
      </c>
    </row>
    <row r="646" spans="1:86">
      <c r="A646" s="227">
        <f t="shared" si="1630"/>
        <v>6.5625000000000015E-3</v>
      </c>
      <c r="B646" s="228">
        <v>21</v>
      </c>
      <c r="C646" s="228">
        <f t="shared" si="1631"/>
        <v>1050</v>
      </c>
      <c r="D646" s="228">
        <f t="shared" si="1740"/>
        <v>6597.3445725385654</v>
      </c>
      <c r="E646" s="227" t="str">
        <f t="shared" si="1687"/>
        <v>6597.34457253857i</v>
      </c>
      <c r="F646" s="227" t="str">
        <f t="shared" si="1632"/>
        <v>-3,00304997741641E-32+1,42247001153684E-29i</v>
      </c>
      <c r="G646" s="227" t="str">
        <f t="shared" si="1633"/>
        <v>-2,45709603192357+0,17199672223508i</v>
      </c>
      <c r="H646" s="227" t="str">
        <f t="shared" si="1634"/>
        <v>-1,87576977512515E-33+2,32478533855696E-31i</v>
      </c>
      <c r="I646" s="227" t="str">
        <f t="shared" si="1688"/>
        <v>-1,87576977512515E-33+2,32478533855696E-31i</v>
      </c>
      <c r="J646" s="223" t="str">
        <f>IMPRODUCT(1/Nt_input,AI625)</f>
        <v>4,71261179765033E-14+3,83508329260263E-14i</v>
      </c>
      <c r="K646" s="246" t="str">
        <f t="shared" si="1689"/>
        <v>-9,00414315850665E-45+1,08838734802345E-44i</v>
      </c>
      <c r="L646" s="222">
        <f t="shared" si="1690"/>
        <v>-876.99984623576495</v>
      </c>
      <c r="M646" s="222">
        <f t="shared" si="1635"/>
        <v>372.20480316087088</v>
      </c>
      <c r="N646" s="224">
        <f t="shared" si="1636"/>
        <v>2.2048031608708869</v>
      </c>
      <c r="O646" s="223" t="str">
        <f t="shared" si="1637"/>
        <v>-1,03933701537818-1,9444627912745i</v>
      </c>
      <c r="P646" s="223" t="str">
        <f t="shared" si="1638"/>
        <v>-1,2249230058474+1,83322682937274i</v>
      </c>
      <c r="Q646" s="223" t="str">
        <f t="shared" si="1691"/>
        <v>2,19418643101729+0,216108500818131i</v>
      </c>
      <c r="R646" s="223" t="str">
        <f t="shared" si="1692"/>
        <v>-0,843741641291475-2,0369725135448i</v>
      </c>
      <c r="S646" s="223" t="str">
        <f t="shared" si="1693"/>
        <v>-1,39871231815928+1,70433589096039i</v>
      </c>
      <c r="T646" s="223" t="str">
        <f t="shared" si="1694"/>
        <v>2,16243848636868+0,430135758636502i</v>
      </c>
      <c r="U646" s="223" t="str">
        <f t="shared" si="1695"/>
        <v>-0,640020573962999-2,10986507698723i</v>
      </c>
      <c r="V646" s="223" t="str">
        <f t="shared" si="1696"/>
        <v>-1,55903126623336+1,55903126623332i</v>
      </c>
      <c r="W646" s="223" t="str">
        <f t="shared" si="1697"/>
        <v>2,10986507698721+0,640020573963061i</v>
      </c>
      <c r="X646" s="223" t="str">
        <f t="shared" si="1698"/>
        <v>-0,430135758636441-2,16243848636869i</v>
      </c>
      <c r="Y646" s="223" t="str">
        <f t="shared" si="1699"/>
        <v>-1,70433589096043+1,39871231815923i</v>
      </c>
      <c r="Z646" s="223" t="str">
        <f t="shared" si="1700"/>
        <v>2,03697251354479+0,843741641291513i</v>
      </c>
      <c r="AA646" s="223" t="str">
        <f t="shared" si="1701"/>
        <v>-0,216108500818087-2,19418643101729i</v>
      </c>
      <c r="AB646" s="223" t="str">
        <f t="shared" si="1702"/>
        <v>-1,83322682937277+1,22492300584735i</v>
      </c>
      <c r="AC646" s="223" t="str">
        <f t="shared" si="1703"/>
        <v>1,94446279127447+1,03933701537823i</v>
      </c>
      <c r="AD646" s="223" t="str">
        <f t="shared" si="1704"/>
        <v>6,15840293603789E-14-2,20480316087089i</v>
      </c>
      <c r="AE646" s="223" t="str">
        <f t="shared" si="1705"/>
        <v>-1,94446279127454+1,03933701537812i</v>
      </c>
      <c r="AF646" s="223" t="str">
        <f t="shared" si="1706"/>
        <v>1,8332268293727+1,22492300584746i</v>
      </c>
      <c r="AG646" s="223" t="str">
        <f t="shared" si="1707"/>
        <v>0,216108500818209-2,19418643101728i</v>
      </c>
      <c r="AH646" s="223" t="str">
        <f t="shared" si="1708"/>
        <v>-2,03697251354483+0,8437416412914i</v>
      </c>
      <c r="AI646" s="223" t="str">
        <f t="shared" si="1709"/>
        <v>1,70433589096035+1,39871231815933i</v>
      </c>
      <c r="AJ646" s="223" t="str">
        <f t="shared" si="1710"/>
        <v>0,430135758636569-2,16243848636866i</v>
      </c>
      <c r="AK646" s="223" t="str">
        <f t="shared" si="1711"/>
        <v>-2,10986507698725+0,640020573962944i</v>
      </c>
      <c r="AL646" s="223" t="str">
        <f t="shared" si="1712"/>
        <v>1,55903126623327+1,5590312662334i</v>
      </c>
      <c r="AM646" s="223" t="str">
        <f t="shared" si="1713"/>
        <v>0,64002057396312-2,10986507698719i</v>
      </c>
      <c r="AN646" s="223" t="str">
        <f t="shared" si="1714"/>
        <v>-2,1624384863687+0,430135758636372i</v>
      </c>
      <c r="AO646" s="223" t="str">
        <f t="shared" si="1715"/>
        <v>1,39871231815918+1,70433589096047i</v>
      </c>
      <c r="AP646" s="223" t="str">
        <f t="shared" si="1716"/>
        <v>0,843741641291367-2,03697251354484i</v>
      </c>
      <c r="AQ646" s="223" t="str">
        <f t="shared" si="1717"/>
        <v>-2,1941864310173+0,216108500818026i</v>
      </c>
      <c r="AR646" s="223" t="str">
        <f t="shared" si="1718"/>
        <v>1,22492300584729+1,83322682937281i</v>
      </c>
      <c r="AS646" s="223" t="str">
        <f t="shared" si="1719"/>
        <v>1,03933701537809-1,94446279127455i</v>
      </c>
      <c r="AT646" s="223" t="str">
        <f t="shared" si="1720"/>
        <v>-2,20480316087089+9,61569030425225E-14i</v>
      </c>
      <c r="AU646" s="223" t="str">
        <f t="shared" si="1721"/>
        <v>1,03933701537827+1,94446279127445i</v>
      </c>
      <c r="AV646" s="223" t="str">
        <f t="shared" si="1722"/>
        <v>1,22492300584733-1,83322682937279i</v>
      </c>
      <c r="AW646" s="223" t="str">
        <f t="shared" si="1723"/>
        <v>-2,1941864310173-0,216108500818052i</v>
      </c>
      <c r="AX646" s="223" t="str">
        <f t="shared" si="1724"/>
        <v>0,84374164129153+2,03697251354478i</v>
      </c>
      <c r="AY646" s="223" t="str">
        <f t="shared" si="1725"/>
        <v>1,39871231815921-1,70433589096045i</v>
      </c>
      <c r="AZ646" s="223" t="str">
        <f t="shared" si="1726"/>
        <v>-2,1624384863687-0,430135758636399i</v>
      </c>
      <c r="BA646" s="223" t="str">
        <f t="shared" si="1727"/>
        <v>0,640020573963078+2,1098650769872i</v>
      </c>
      <c r="BB646" s="223" t="str">
        <f t="shared" si="1728"/>
        <v>1,55903126623329-1,55903126623338i</v>
      </c>
      <c r="BC646" s="223" t="str">
        <f t="shared" si="1729"/>
        <v>-2,10986507698723-0,640020573962983i</v>
      </c>
      <c r="BD646" s="223" t="str">
        <f t="shared" si="1730"/>
        <v>0,430135758636527+2,16243848636867i</v>
      </c>
      <c r="BE646" s="223" t="str">
        <f t="shared" si="1731"/>
        <v>1,70433589096036-1,39871231815931i</v>
      </c>
      <c r="BF646" s="223" t="str">
        <f t="shared" si="1732"/>
        <v>-2,03697251354482-0,843741641291438i</v>
      </c>
      <c r="BG646" s="223" t="str">
        <f t="shared" si="1733"/>
        <v>0,216108500818183+2,19418643101729i</v>
      </c>
      <c r="BH646" s="223" t="str">
        <f t="shared" si="1734"/>
        <v>1,83322682937272-1,22492300584744i</v>
      </c>
      <c r="BI646" s="223" t="str">
        <f t="shared" si="1735"/>
        <v>-1,94446279127452-1,03933701537816i</v>
      </c>
      <c r="BJ646" s="223" t="str">
        <f t="shared" si="1736"/>
        <v>3,45728736821436E-14+2,20480316087089i</v>
      </c>
      <c r="BK646" s="223" t="str">
        <f t="shared" si="1737"/>
        <v>1,94446279127428-1,03933701537861i</v>
      </c>
      <c r="BL646" s="223" t="str">
        <f t="shared" si="1738"/>
        <v>-1,83322682937263-1,22492300584756i</v>
      </c>
      <c r="BM646" s="176"/>
      <c r="BN646" s="176"/>
      <c r="BO646" s="176"/>
      <c r="BP646" s="176"/>
      <c r="BQ646" s="176"/>
      <c r="BR646" s="176"/>
      <c r="BS646" s="176"/>
      <c r="BT646" s="176"/>
      <c r="BU646" s="176"/>
      <c r="BV646" s="176"/>
      <c r="BW646" s="223"/>
      <c r="BX646" s="223"/>
      <c r="BY646" s="223"/>
      <c r="BZ646" s="223"/>
      <c r="CH646" s="222">
        <f t="shared" si="1739"/>
        <v>-264.32778612131807</v>
      </c>
    </row>
    <row r="647" spans="1:86">
      <c r="A647" s="227">
        <f t="shared" si="1630"/>
        <v>6.8750000000000018E-3</v>
      </c>
      <c r="B647" s="228">
        <v>22</v>
      </c>
      <c r="C647" s="228">
        <f t="shared" si="1631"/>
        <v>1100</v>
      </c>
      <c r="D647" s="228">
        <f t="shared" si="1740"/>
        <v>6911.5038378975451</v>
      </c>
      <c r="E647" s="227" t="str">
        <f t="shared" si="1687"/>
        <v>6911.50383789755i</v>
      </c>
      <c r="F647" s="227" t="str">
        <f t="shared" si="1632"/>
        <v>-2,73624991774139E-32+1,23718020068019E-29i</v>
      </c>
      <c r="G647" s="227" t="str">
        <f t="shared" si="1633"/>
        <v>-2,45592836549224+0,180101413469872i</v>
      </c>
      <c r="H647" s="227" t="str">
        <f t="shared" si="1634"/>
        <v>-1,70912078053571E-33+2,02195817222154E-31i</v>
      </c>
      <c r="I647" s="227" t="str">
        <f t="shared" si="1688"/>
        <v>-1,70912078053571E-33+2,02195817222154E-31i</v>
      </c>
      <c r="J647" s="223" t="str">
        <f>IMPRODUCT(1/Nt_input,AJ625)</f>
        <v>6,28373085986497E-16-1,26895022267705E-15i</v>
      </c>
      <c r="K647" s="246" t="str">
        <f t="shared" si="1689"/>
        <v>2,55502461789232E-46+1,29223198836489E-46i</v>
      </c>
      <c r="L647" s="222">
        <f t="shared" si="1690"/>
        <v>-910.86291327949607</v>
      </c>
      <c r="M647" s="222">
        <f t="shared" si="1635"/>
        <v>372.07867403075636</v>
      </c>
      <c r="N647" s="224">
        <f t="shared" si="1636"/>
        <v>2.0786740307563623</v>
      </c>
      <c r="O647" s="223" t="str">
        <f t="shared" si="1637"/>
        <v>-1,1548494156391-1,72835429045637i</v>
      </c>
      <c r="P647" s="223" t="str">
        <f t="shared" si="1638"/>
        <v>-0,795474112858011+1,92044439177854i</v>
      </c>
      <c r="Q647" s="223" t="str">
        <f t="shared" si="1691"/>
        <v>2,03873289212229-0,405529186026826i</v>
      </c>
      <c r="R647" s="223" t="str">
        <f t="shared" si="1692"/>
        <v>-1,4698445030242-1,4698445030242i</v>
      </c>
      <c r="S647" s="223" t="str">
        <f t="shared" si="1693"/>
        <v>-0,405529186026851+2,03873289212229i</v>
      </c>
      <c r="T647" s="223" t="str">
        <f t="shared" si="1694"/>
        <v>1,92044439177854-0,795474112858028i</v>
      </c>
      <c r="U647" s="223" t="str">
        <f t="shared" si="1695"/>
        <v>-1,72835429045638-1,15484941563907i</v>
      </c>
      <c r="V647" s="223" t="str">
        <f t="shared" si="1696"/>
        <v>7,61411271074008E-14+2,07867403075636i</v>
      </c>
      <c r="W647" s="223" t="str">
        <f t="shared" si="1697"/>
        <v>1,72835429045641-1,15484941563903i</v>
      </c>
      <c r="X647" s="223" t="str">
        <f t="shared" si="1698"/>
        <v>-1,92044439177852-0,795474112858075i</v>
      </c>
      <c r="Y647" s="223" t="str">
        <f t="shared" si="1699"/>
        <v>0,405529186026801+2,0387328921223i</v>
      </c>
      <c r="Z647" s="223" t="str">
        <f t="shared" si="1700"/>
        <v>1,46984450302419-1,46984450302421i</v>
      </c>
      <c r="AA647" s="223" t="str">
        <f t="shared" si="1701"/>
        <v>-2,0387328921223-0,405529186026772i</v>
      </c>
      <c r="AB647" s="223" t="str">
        <f t="shared" si="1702"/>
        <v>0,795474112858094+1,92044439177851i</v>
      </c>
      <c r="AC647" s="223" t="str">
        <f t="shared" si="1703"/>
        <v>1,15484941563918-1,72835429045632i</v>
      </c>
      <c r="AD647" s="223" t="str">
        <f t="shared" si="1704"/>
        <v>-2,07867403075636-5,44958883445924E-14i</v>
      </c>
      <c r="AE647" s="223" t="str">
        <f t="shared" si="1705"/>
        <v>1,1548494156391+1,72835429045637i</v>
      </c>
      <c r="AF647" s="223" t="str">
        <f t="shared" si="1706"/>
        <v>0,795474112858005-1,92044439177855i</v>
      </c>
      <c r="AG647" s="223" t="str">
        <f t="shared" si="1707"/>
        <v>-2,03873289212228+0,405529186026867i</v>
      </c>
      <c r="AH647" s="223" t="str">
        <f t="shared" si="1708"/>
        <v>1,46984450302426+1,46984450302413i</v>
      </c>
      <c r="AI647" s="223" t="str">
        <f t="shared" si="1709"/>
        <v>0,405529186026907-2,03873289212227i</v>
      </c>
      <c r="AJ647" s="223" t="str">
        <f t="shared" si="1710"/>
        <v>-1,92044439177856+0,79547411285798i</v>
      </c>
      <c r="AK647" s="223" t="str">
        <f t="shared" si="1711"/>
        <v>1,72835429045635+1,15484941563912i</v>
      </c>
      <c r="AL647" s="223" t="str">
        <f t="shared" si="1712"/>
        <v>-2,9030172425644E-14-2,07867403075636i</v>
      </c>
      <c r="AM647" s="223" t="str">
        <f t="shared" si="1713"/>
        <v>-1,72835429045633+1,15484941563916i</v>
      </c>
      <c r="AN647" s="223" t="str">
        <f t="shared" si="1714"/>
        <v>1,92044439177858+0,795474112857928i</v>
      </c>
      <c r="AO647" s="223" t="str">
        <f t="shared" si="1715"/>
        <v>-0,405529186026747-2,03873289212231i</v>
      </c>
      <c r="AP647" s="223" t="str">
        <f t="shared" si="1716"/>
        <v>-1,46984450302423+1,46984450302416i</v>
      </c>
      <c r="AQ647" s="223" t="str">
        <f t="shared" si="1717"/>
        <v>2,03873289212229+0,405529186026826i</v>
      </c>
      <c r="AR647" s="223" t="str">
        <f t="shared" si="1718"/>
        <v>-0,795474112858059-1,92044439177852i</v>
      </c>
      <c r="AS647" s="223" t="str">
        <f t="shared" si="1719"/>
        <v>-1,15484941563905+1,7283542904564i</v>
      </c>
      <c r="AT647" s="223" t="str">
        <f t="shared" si="1720"/>
        <v>2,07867403075636+1,08991776689185E-13i</v>
      </c>
      <c r="AU647" s="223" t="str">
        <f t="shared" si="1721"/>
        <v>-1,15484941563904-1,72835429045641i</v>
      </c>
      <c r="AV647" s="223" t="str">
        <f t="shared" si="1722"/>
        <v>-0,79547411285804+1,92044439177853i</v>
      </c>
      <c r="AW647" s="223" t="str">
        <f t="shared" si="1723"/>
        <v>2,03873289212229-0,40552918602683i</v>
      </c>
      <c r="AX647" s="223" t="str">
        <f t="shared" si="1724"/>
        <v>-1,46984450302422-1,46984450302417i</v>
      </c>
      <c r="AY647" s="223" t="str">
        <f t="shared" si="1725"/>
        <v>-0,405529186026759+2,03873289212231i</v>
      </c>
      <c r="AZ647" s="223" t="str">
        <f t="shared" si="1726"/>
        <v>1,92044439177858-0,795474112857917i</v>
      </c>
      <c r="BA647" s="223" t="str">
        <f t="shared" si="1727"/>
        <v>-1,72835429045633-1,15484941563915i</v>
      </c>
      <c r="BB647" s="223" t="str">
        <f t="shared" si="1728"/>
        <v>-2,54657159189484E-14+2,07867403075636i</v>
      </c>
      <c r="BC647" s="223" t="str">
        <f t="shared" si="1729"/>
        <v>1,72835429045636-1,15484941563911i</v>
      </c>
      <c r="BD647" s="223" t="str">
        <f t="shared" si="1730"/>
        <v>-1,92044439177855-0,79547411285799i</v>
      </c>
      <c r="BE647" s="223" t="str">
        <f t="shared" si="1731"/>
        <v>0,405529186026709+2,03873289212231i</v>
      </c>
      <c r="BF647" s="223" t="str">
        <f t="shared" si="1732"/>
        <v>1,46984450302426-1,46984450302414i</v>
      </c>
      <c r="BG647" s="223" t="str">
        <f t="shared" si="1733"/>
        <v>-2,03873289212228-0,40552918602688i</v>
      </c>
      <c r="BH647" s="223" t="str">
        <f t="shared" si="1734"/>
        <v>0,795474112857994+1,92044439177855i</v>
      </c>
      <c r="BI647" s="223" t="str">
        <f t="shared" si="1735"/>
        <v>1,15484941563945-1,72835429045613i</v>
      </c>
      <c r="BJ647" s="223" t="str">
        <f t="shared" si="1736"/>
        <v>-2,07867403075636-3,554959402675E-13i</v>
      </c>
      <c r="BK647" s="223" t="str">
        <f t="shared" si="1737"/>
        <v>1,15484941563884+1,72835429045654i</v>
      </c>
      <c r="BL647" s="223" t="str">
        <f t="shared" si="1738"/>
        <v>0,795474112858296-1,92044439177843i</v>
      </c>
      <c r="BM647" s="176"/>
      <c r="BN647" s="176"/>
      <c r="BO647" s="176"/>
      <c r="BP647" s="176"/>
      <c r="BQ647" s="176"/>
      <c r="BR647" s="176"/>
      <c r="BS647" s="176"/>
      <c r="BT647" s="176"/>
      <c r="BU647" s="176"/>
      <c r="BV647" s="176"/>
      <c r="BW647" s="223"/>
      <c r="BX647" s="223"/>
      <c r="BY647" s="223"/>
      <c r="BZ647" s="223"/>
      <c r="CH647" s="222">
        <f t="shared" si="1739"/>
        <v>-296.97866691504157</v>
      </c>
    </row>
    <row r="648" spans="1:86">
      <c r="A648" s="227">
        <f t="shared" si="1630"/>
        <v>7.187500000000002E-3</v>
      </c>
      <c r="B648" s="228">
        <v>23</v>
      </c>
      <c r="C648" s="228">
        <f t="shared" si="1631"/>
        <v>1150</v>
      </c>
      <c r="D648" s="228">
        <f t="shared" si="1740"/>
        <v>7225.6631032565238</v>
      </c>
      <c r="E648" s="227" t="str">
        <f t="shared" si="1687"/>
        <v>7225.66310325652i</v>
      </c>
      <c r="F648" s="227" t="str">
        <f t="shared" si="1632"/>
        <v>-2,50348750570994E-32+1,08272333170401E-29i</v>
      </c>
      <c r="G648" s="227" t="str">
        <f t="shared" si="1633"/>
        <v>-2,45470757683393+0,18819424755772i</v>
      </c>
      <c r="H648" s="227" t="str">
        <f t="shared" si="1634"/>
        <v>-1,56373241284192E-33+1,76952272435505E-31i</v>
      </c>
      <c r="I648" s="227" t="str">
        <f t="shared" si="1688"/>
        <v>-1,56373241284192E-33+1,76952272435505E-31i</v>
      </c>
      <c r="J648" s="223" t="str">
        <f>IMPRODUCT(1/Nt_input,AK625)</f>
        <v>-1,86095510204022E-15-8,57105185436691E-14i</v>
      </c>
      <c r="K648" s="246" t="str">
        <f t="shared" si="1689"/>
        <v>1,51695810637396E-44-1,9527191823824E-46i</v>
      </c>
      <c r="L648" s="222">
        <f t="shared" si="1690"/>
        <v>-876.37980867523993</v>
      </c>
      <c r="M648" s="222">
        <f t="shared" si="1635"/>
        <v>371.93252613340684</v>
      </c>
      <c r="N648" s="224">
        <f t="shared" si="1636"/>
        <v>1.9325261334068413</v>
      </c>
      <c r="O648" s="223" t="str">
        <f t="shared" si="1637"/>
        <v>-1,22598160050403-1,49386290252016i</v>
      </c>
      <c r="P648" s="223" t="str">
        <f t="shared" si="1638"/>
        <v>-0,37701714567092+1,89539318564i</v>
      </c>
      <c r="Q648" s="223" t="str">
        <f t="shared" si="1691"/>
        <v>1,7043358909604-0,910986513118944i</v>
      </c>
      <c r="R648" s="223" t="str">
        <f t="shared" si="1692"/>
        <v>-1,78542134069775-0,739545733867376i</v>
      </c>
      <c r="S648" s="223" t="str">
        <f t="shared" si="1693"/>
        <v>0,560982724921784+1,84931220691362i</v>
      </c>
      <c r="T648" s="223" t="str">
        <f t="shared" si="1694"/>
        <v>1,07365399425328-1,60683675490834i</v>
      </c>
      <c r="U648" s="223" t="str">
        <f t="shared" si="1695"/>
        <v>-1,92322049186137+0,189420685208591i</v>
      </c>
      <c r="V648" s="223" t="str">
        <f t="shared" si="1696"/>
        <v>1,36650233375218+1,36650233375221i</v>
      </c>
      <c r="W648" s="223" t="str">
        <f t="shared" si="1697"/>
        <v>0,189420685208631-1,92322049186137i</v>
      </c>
      <c r="X648" s="223" t="str">
        <f t="shared" si="1698"/>
        <v>-1,60683675490837+1,07365399425325i</v>
      </c>
      <c r="Y648" s="223" t="str">
        <f t="shared" si="1699"/>
        <v>1,84931220691361+0,560982724921826i</v>
      </c>
      <c r="Z648" s="223" t="str">
        <f t="shared" si="1700"/>
        <v>-0,739545733867428-1,78542134069773i</v>
      </c>
      <c r="AA648" s="223" t="str">
        <f t="shared" si="1701"/>
        <v>-0,910986513118999+1,70433589096037i</v>
      </c>
      <c r="AB648" s="223" t="str">
        <f t="shared" si="1702"/>
        <v>1,89539318564-0,377017145670933i</v>
      </c>
      <c r="AC648" s="223" t="str">
        <f t="shared" si="1703"/>
        <v>-1,49386290252021-1,22598160050397i</v>
      </c>
      <c r="AD648" s="223" t="str">
        <f t="shared" si="1704"/>
        <v>-4,73499043045366E-14+1,93252613340684i</v>
      </c>
      <c r="AE648" s="223" t="str">
        <f t="shared" si="1705"/>
        <v>1,49386290252014-1,22598160050406i</v>
      </c>
      <c r="AF648" s="223" t="str">
        <f t="shared" si="1706"/>
        <v>-1,89539318563998-0,377017145671012i</v>
      </c>
      <c r="AG648" s="223" t="str">
        <f t="shared" si="1707"/>
        <v>0,910986513118921+1,70433589096041i</v>
      </c>
      <c r="AH648" s="223" t="str">
        <f t="shared" si="1708"/>
        <v>0,739545733867325-1,78542134069777i</v>
      </c>
      <c r="AI648" s="223" t="str">
        <f t="shared" si="1709"/>
        <v>-1,84931220691363+0,560982724921749i</v>
      </c>
      <c r="AJ648" s="223" t="str">
        <f t="shared" si="1710"/>
        <v>1,60683675490831+1,07365399425332i</v>
      </c>
      <c r="AK648" s="223" t="str">
        <f t="shared" si="1711"/>
        <v>-0,189420685208742-1,92322049186136i</v>
      </c>
      <c r="AL648" s="223" t="str">
        <f t="shared" si="1712"/>
        <v>-1,36650233375225+1,36650233375214i</v>
      </c>
      <c r="AM648" s="223" t="str">
        <f t="shared" si="1713"/>
        <v>1,92322049186137+0,189420685208678i</v>
      </c>
      <c r="AN648" s="223" t="str">
        <f t="shared" si="1714"/>
        <v>-1,07365399425338-1,60683675490828i</v>
      </c>
      <c r="AO648" s="223" t="str">
        <f t="shared" si="1715"/>
        <v>-0,56098272492187+1,84931220691359i</v>
      </c>
      <c r="AP648" s="223" t="str">
        <f t="shared" si="1716"/>
        <v>1,78542134069775-0,739545733867383i</v>
      </c>
      <c r="AQ648" s="223" t="str">
        <f t="shared" si="1717"/>
        <v>-1,70433589096044-0,910986513118865i</v>
      </c>
      <c r="AR648" s="223" t="str">
        <f t="shared" si="1718"/>
        <v>0,3770171456709+1,89539318564i</v>
      </c>
      <c r="AS648" s="223" t="str">
        <f t="shared" si="1719"/>
        <v>1,225981600504-1,49386290252019i</v>
      </c>
      <c r="AT648" s="223" t="str">
        <f t="shared" si="1720"/>
        <v>-1,93252613340684-9,4699808609073E-14i</v>
      </c>
      <c r="AU648" s="223" t="str">
        <f t="shared" si="1721"/>
        <v>1,22598160050402+1,49386290252017i</v>
      </c>
      <c r="AV648" s="223" t="str">
        <f t="shared" si="1722"/>
        <v>0,377017145670871-1,89539318564001i</v>
      </c>
      <c r="AW648" s="223" t="str">
        <f t="shared" si="1723"/>
        <v>-1,70433589096043+0,91098651311889i</v>
      </c>
      <c r="AX648" s="223" t="str">
        <f t="shared" si="1724"/>
        <v>1,78542134069776+0,739545733867356i</v>
      </c>
      <c r="AY648" s="223" t="str">
        <f t="shared" si="1725"/>
        <v>-0,560982724921874-1,84931220691359i</v>
      </c>
      <c r="AZ648" s="223" t="str">
        <f t="shared" si="1726"/>
        <v>-1,07365399425336+1,60683675490829i</v>
      </c>
      <c r="BA648" s="223" t="str">
        <f t="shared" si="1727"/>
        <v>1,92322049186136-0,189420685208695i</v>
      </c>
      <c r="BB648" s="223" t="str">
        <f t="shared" si="1728"/>
        <v>-1,36650233375226-1,36650233375213i</v>
      </c>
      <c r="BC648" s="223" t="str">
        <f t="shared" si="1729"/>
        <v>-0,189420685208712+1,92322049186136i</v>
      </c>
      <c r="BD648" s="223" t="str">
        <f t="shared" si="1730"/>
        <v>1,6068367549083-1,07365399425335i</v>
      </c>
      <c r="BE648" s="223" t="str">
        <f t="shared" si="1731"/>
        <v>-1,84931220691358-0,560982724921917i</v>
      </c>
      <c r="BF648" s="223" t="str">
        <f t="shared" si="1732"/>
        <v>0,739545733867341+1,78542134069777i</v>
      </c>
      <c r="BG648" s="223" t="str">
        <f t="shared" si="1733"/>
        <v>0,910986513118736-1,70433589096051i</v>
      </c>
      <c r="BH648" s="223" t="str">
        <f t="shared" si="1734"/>
        <v>-1,89539318563983+0,377017145671797i</v>
      </c>
      <c r="BI648" s="223" t="str">
        <f t="shared" si="1735"/>
        <v>1,49386290251992+1,22598160050433i</v>
      </c>
      <c r="BJ648" s="223" t="str">
        <f t="shared" si="1736"/>
        <v>-2,69893008814027E-13-1,93252613340684i</v>
      </c>
      <c r="BK648" s="223" t="str">
        <f t="shared" si="1737"/>
        <v>-1,49386290251959+1,22598160050473i</v>
      </c>
      <c r="BL648" s="223" t="str">
        <f t="shared" si="1738"/>
        <v>1,89539318563993+0,377017145671294i</v>
      </c>
      <c r="BM648" s="176"/>
      <c r="BN648" s="176"/>
      <c r="BO648" s="176"/>
      <c r="BP648" s="176"/>
      <c r="BQ648" s="176"/>
      <c r="BR648" s="176"/>
      <c r="BS648" s="176"/>
      <c r="BT648" s="176"/>
      <c r="BU648" s="176"/>
      <c r="BV648" s="176"/>
      <c r="BW648" s="223"/>
      <c r="BX648" s="223"/>
      <c r="BY648" s="223"/>
      <c r="BZ648" s="223"/>
      <c r="CH648" s="222">
        <f t="shared" si="1739"/>
        <v>-261.33727070105283</v>
      </c>
    </row>
    <row r="649" spans="1:86">
      <c r="A649" s="227">
        <f t="shared" si="1630"/>
        <v>7.5000000000000023E-3</v>
      </c>
      <c r="B649" s="228">
        <v>24</v>
      </c>
      <c r="C649" s="228">
        <f t="shared" si="1631"/>
        <v>1200</v>
      </c>
      <c r="D649" s="228">
        <f t="shared" si="1740"/>
        <v>7539.8223686155034</v>
      </c>
      <c r="E649" s="227" t="str">
        <f t="shared" si="1687"/>
        <v>7539.8223686155i</v>
      </c>
      <c r="F649" s="227" t="str">
        <f t="shared" si="1632"/>
        <v>-2,29922052570924E-29+9,52943777234095E-27i</v>
      </c>
      <c r="G649" s="227" t="str">
        <f t="shared" si="1633"/>
        <v>-2,45343382609072+0,19627470609188i</v>
      </c>
      <c r="H649" s="227" t="str">
        <f t="shared" si="1634"/>
        <v>-1,43613793161031E-30+1,55741855659538E-28i</v>
      </c>
      <c r="I649" s="227" t="str">
        <f t="shared" si="1688"/>
        <v>-1,43613793161031E-30+1,55741855659538E-28i</v>
      </c>
      <c r="J649" s="223" t="str">
        <f>IMPRODUCT(1/Nt_input,AL625)</f>
        <v>4,00907300792448E-14+2,27526331109119E-14i</v>
      </c>
      <c r="K649" s="246" t="str">
        <f t="shared" si="1689"/>
        <v>-3,60111312000682E-42+6,21112877783265E-42i</v>
      </c>
      <c r="L649" s="222">
        <f t="shared" si="1690"/>
        <v>-822.87803881378579</v>
      </c>
      <c r="M649" s="222">
        <f t="shared" si="1635"/>
        <v>371.76776695296638</v>
      </c>
      <c r="N649" s="224">
        <f t="shared" si="1636"/>
        <v>1.7677669529663673</v>
      </c>
      <c r="O649" s="223" t="str">
        <f t="shared" si="1637"/>
        <v>-1,24999999999999-1,25000000000001i</v>
      </c>
      <c r="P649" s="223" t="str">
        <f t="shared" si="1638"/>
        <v>-3,2486654265979E-16+1,76776695296637i</v>
      </c>
      <c r="Q649" s="223" t="str">
        <f t="shared" si="1691"/>
        <v>1,25000000000001-1,24999999999999i</v>
      </c>
      <c r="R649" s="223" t="str">
        <f t="shared" si="1692"/>
        <v>-1,76776695296637-6,49733085319579E-16i</v>
      </c>
      <c r="S649" s="223" t="str">
        <f t="shared" si="1693"/>
        <v>1,24999999999997+1,25000000000003i</v>
      </c>
      <c r="T649" s="223" t="str">
        <f t="shared" si="1694"/>
        <v>-5,2408543967269E-14-1,76776695296637i</v>
      </c>
      <c r="U649" s="223" t="str">
        <f t="shared" si="1695"/>
        <v>-1,25000000000002+1,24999999999998i</v>
      </c>
      <c r="V649" s="223" t="str">
        <f t="shared" si="1696"/>
        <v>1,76776695296637-7,40649718461819E-14i</v>
      </c>
      <c r="W649" s="223" t="str">
        <f t="shared" si="1697"/>
        <v>-1,24999999999999-1,25000000000001i</v>
      </c>
      <c r="X649" s="223" t="str">
        <f t="shared" si="1698"/>
        <v>-8,64093254822227E-14+1,76776695296637i</v>
      </c>
      <c r="Y649" s="223" t="str">
        <f t="shared" si="1699"/>
        <v>1,24999999999999-1,25000000000001i</v>
      </c>
      <c r="Z649" s="223" t="str">
        <f t="shared" si="1700"/>
        <v>-1,76776695296637-7,10332674380448E-14i</v>
      </c>
      <c r="AA649" s="223" t="str">
        <f t="shared" si="1701"/>
        <v>1,25000000000002+1,24999999999998i</v>
      </c>
      <c r="AB649" s="223" t="str">
        <f t="shared" si="1702"/>
        <v>4,93768395591317E-14-1,76776695296637i</v>
      </c>
      <c r="AC649" s="223" t="str">
        <f t="shared" si="1703"/>
        <v>-1,24999999999996+1,25000000000003i</v>
      </c>
      <c r="AD649" s="223" t="str">
        <f t="shared" si="1704"/>
        <v>1,76776695296637+2,77204116802186E-14i</v>
      </c>
      <c r="AE649" s="223" t="str">
        <f t="shared" si="1705"/>
        <v>-1,25000000000004-1,24999999999996i</v>
      </c>
      <c r="AF649" s="223" t="str">
        <f t="shared" si="1706"/>
        <v>-1,86247234707759E-14+1,76776695296637i</v>
      </c>
      <c r="AG649" s="223" t="str">
        <f t="shared" si="1707"/>
        <v>1,25000000000007-1,24999999999993i</v>
      </c>
      <c r="AH649" s="223" t="str">
        <f t="shared" si="1708"/>
        <v>-1,76776695296637+3,0317044081372E-15i</v>
      </c>
      <c r="AI649" s="223" t="str">
        <f t="shared" si="1709"/>
        <v>1,24999999999995+1,25000000000005i</v>
      </c>
      <c r="AJ649" s="223" t="str">
        <f t="shared" si="1710"/>
        <v>-2,46881322870502E-14-1,76776695296637i</v>
      </c>
      <c r="AK649" s="223" t="str">
        <f t="shared" si="1711"/>
        <v>-1,25000000000005+1,24999999999995i</v>
      </c>
      <c r="AL649" s="223" t="str">
        <f t="shared" si="1712"/>
        <v>1,76776695296637-3,37838204964931E-14i</v>
      </c>
      <c r="AM649" s="223" t="str">
        <f t="shared" si="1713"/>
        <v>-1,24999999999997-1,25000000000003i</v>
      </c>
      <c r="AN649" s="223" t="str">
        <f t="shared" si="1714"/>
        <v>5,54402483754061E-14+1,76776695296637i</v>
      </c>
      <c r="AO649" s="223" t="str">
        <f t="shared" si="1715"/>
        <v>1,25000000000001-1,24999999999998i</v>
      </c>
      <c r="AP649" s="223" t="str">
        <f t="shared" si="1716"/>
        <v>-1,76776695296637+7,70966762543192E-14i</v>
      </c>
      <c r="AQ649" s="223" t="str">
        <f t="shared" si="1717"/>
        <v>1,24999999999999+1,25000000000001i</v>
      </c>
      <c r="AR649" s="223" t="str">
        <f t="shared" si="1718"/>
        <v>7,70972512393505E-14-1,76776695296637i</v>
      </c>
      <c r="AS649" s="223" t="str">
        <f t="shared" si="1719"/>
        <v>-1,24999999999999+1,25000000000001i</v>
      </c>
      <c r="AT649" s="223" t="str">
        <f t="shared" si="1720"/>
        <v>1,76776695296637+5,54408233604374E-14i</v>
      </c>
      <c r="AU649" s="223" t="str">
        <f t="shared" si="1721"/>
        <v>-1,25000000000002-1,24999999999998i</v>
      </c>
      <c r="AV649" s="223" t="str">
        <f t="shared" si="1722"/>
        <v>-5,89058748204647E-14+1,76776695296637i</v>
      </c>
      <c r="AW649" s="223" t="str">
        <f t="shared" si="1723"/>
        <v>1,24999999999996-1,25000000000004i</v>
      </c>
      <c r="AX649" s="223" t="str">
        <f t="shared" si="1724"/>
        <v>-1,76776695296637-3,72494469415517E-14i</v>
      </c>
      <c r="AY649" s="223" t="str">
        <f t="shared" si="1725"/>
        <v>1,25000000000005+1,24999999999995i</v>
      </c>
      <c r="AZ649" s="223" t="str">
        <f t="shared" si="1726"/>
        <v>1,55930190626386E-14-1,76776695296637i</v>
      </c>
      <c r="BA649" s="223" t="str">
        <f t="shared" si="1727"/>
        <v>-1,25000000000006+1,24999999999994i</v>
      </c>
      <c r="BB649" s="223" t="str">
        <f t="shared" si="1728"/>
        <v>1,76776695296637-6,06340881627439E-15i</v>
      </c>
      <c r="BC649" s="223" t="str">
        <f t="shared" si="1729"/>
        <v>-1,24999999999994-1,25000000000006i</v>
      </c>
      <c r="BD649" s="223" t="str">
        <f t="shared" si="1730"/>
        <v>2,77198366951874E-14+1,76776695296637i</v>
      </c>
      <c r="BE649" s="223" t="str">
        <f t="shared" si="1731"/>
        <v>1,24999999999979-1,2500000000002i</v>
      </c>
      <c r="BF649" s="223" t="str">
        <f t="shared" si="1732"/>
        <v>-1,76776695296637-3,02324446171065E-13i</v>
      </c>
      <c r="BG649" s="223" t="str">
        <f t="shared" si="1733"/>
        <v>1,25000000000059+1,24999999999941i</v>
      </c>
      <c r="BH649" s="223" t="str">
        <f t="shared" si="1734"/>
        <v>-2,46883047825597E-13-1,76776695296637i</v>
      </c>
      <c r="BI649" s="223" t="str">
        <f t="shared" si="1735"/>
        <v>-1,25000000000026+1,24999999999974i</v>
      </c>
      <c r="BJ649" s="223" t="str">
        <f t="shared" si="1736"/>
        <v>1,76776695296637-7,96090541822257E-13i</v>
      </c>
      <c r="BK649" s="223" t="str">
        <f t="shared" si="1737"/>
        <v>-1,25000000000013-1,24999999999987i</v>
      </c>
      <c r="BL649" s="223" t="str">
        <f t="shared" si="1738"/>
        <v>-4,38326997245849E-13+1,76776695296637i</v>
      </c>
      <c r="BM649" s="176"/>
      <c r="BN649" s="176"/>
      <c r="BO649" s="176"/>
      <c r="BP649" s="176"/>
      <c r="BQ649" s="176"/>
      <c r="BR649" s="176"/>
      <c r="BS649" s="176"/>
      <c r="BT649" s="176"/>
      <c r="BU649" s="176"/>
      <c r="BV649" s="176"/>
      <c r="BW649" s="223"/>
      <c r="BX649" s="223"/>
      <c r="BY649" s="223"/>
      <c r="BZ649" s="223"/>
      <c r="CH649" s="222">
        <f t="shared" si="1739"/>
        <v>-266.72651498664192</v>
      </c>
    </row>
    <row r="650" spans="1:86">
      <c r="A650" s="227">
        <f t="shared" si="1630"/>
        <v>7.8125000000000017E-3</v>
      </c>
      <c r="B650" s="228">
        <v>25</v>
      </c>
      <c r="C650" s="228">
        <f t="shared" si="1631"/>
        <v>1250</v>
      </c>
      <c r="D650" s="228">
        <f t="shared" si="1740"/>
        <v>7853.981633974483</v>
      </c>
      <c r="E650" s="227" t="str">
        <f t="shared" si="1687"/>
        <v>7853.98163397448i</v>
      </c>
      <c r="F650" s="227" t="str">
        <f t="shared" si="1632"/>
        <v>-2,11895164068504E-32+8,43103665717935E-30i</v>
      </c>
      <c r="G650" s="227" t="str">
        <f t="shared" si="1633"/>
        <v>-2,45210727970426+0,204342273309161i</v>
      </c>
      <c r="H650" s="227" t="str">
        <f t="shared" si="1634"/>
        <v>-1,32354308413319E-33+1,37790233868642E-31i</v>
      </c>
      <c r="I650" s="227" t="str">
        <f t="shared" si="1688"/>
        <v>-1,32354308413319E-33+1,37790233868642E-31i</v>
      </c>
      <c r="J650" s="223" t="str">
        <f>IMPRODUCT(1/Nt_input,AM625)</f>
        <v>5,59315167423212E-15+8,07904090849294E-15i</v>
      </c>
      <c r="K650" s="246" t="str">
        <f t="shared" si="1689"/>
        <v>-1,12061571343251E-45+7,59988718534365E-46i</v>
      </c>
      <c r="L650" s="222">
        <f t="shared" si="1690"/>
        <v>-897.36751672752359</v>
      </c>
      <c r="M650" s="222">
        <f t="shared" si="1635"/>
        <v>371.5859832104091</v>
      </c>
      <c r="N650" s="224">
        <f t="shared" si="1636"/>
        <v>1.5859832104091129</v>
      </c>
      <c r="O650" s="223" t="str">
        <f t="shared" si="1637"/>
        <v>-1,22598160050404-1,00613709747983i</v>
      </c>
      <c r="P650" s="223" t="str">
        <f t="shared" si="1638"/>
        <v>0,309409975230885+1,55550898773592i</v>
      </c>
      <c r="Q650" s="223" t="str">
        <f t="shared" si="1691"/>
        <v>0,747627310047673-1,39871231815927i</v>
      </c>
      <c r="R650" s="223" t="str">
        <f t="shared" si="1692"/>
        <v>-1,46525742700352+0,606929498632759i</v>
      </c>
      <c r="S650" s="223" t="str">
        <f t="shared" si="1693"/>
        <v>1,51769130583453+0,460386624364651i</v>
      </c>
      <c r="T650" s="223" t="str">
        <f t="shared" si="1694"/>
        <v>-0,881125061772224-1,31869684507717i</v>
      </c>
      <c r="U650" s="223" t="str">
        <f t="shared" si="1695"/>
        <v>-0,155453538894967+1,57834626775769i</v>
      </c>
      <c r="V650" s="223" t="str">
        <f t="shared" si="1696"/>
        <v>1,1214594829283-1,12145948292829i</v>
      </c>
      <c r="W650" s="223" t="str">
        <f t="shared" si="1697"/>
        <v>-1,57834626775769+0,155453538894945i</v>
      </c>
      <c r="X650" s="223" t="str">
        <f t="shared" si="1698"/>
        <v>1,31869684507725+0,881125061772115i</v>
      </c>
      <c r="Y650" s="223" t="str">
        <f t="shared" si="1699"/>
        <v>-0,460386624364627-1,51769130583454i</v>
      </c>
      <c r="Z650" s="223" t="str">
        <f t="shared" si="1700"/>
        <v>-0,606929498632782+1,46525742700351i</v>
      </c>
      <c r="AA650" s="223" t="str">
        <f t="shared" si="1701"/>
        <v>1,3987123181593-0,747627310047622i</v>
      </c>
      <c r="AB650" s="223" t="str">
        <f t="shared" si="1702"/>
        <v>-1,55550898773593-0,309409975230828i</v>
      </c>
      <c r="AC650" s="223" t="str">
        <f t="shared" si="1703"/>
        <v>1,00613709747985+1,22598160050402i</v>
      </c>
      <c r="AD650" s="223" t="str">
        <f t="shared" si="1704"/>
        <v>2,2149735960569E-14-1,58598321040911i</v>
      </c>
      <c r="AE650" s="223" t="str">
        <f t="shared" si="1705"/>
        <v>-1,00613709747989+1,225981600504i</v>
      </c>
      <c r="AF650" s="223" t="str">
        <f t="shared" si="1706"/>
        <v>1,55550898773591-0,309409975230939i</v>
      </c>
      <c r="AG650" s="223" t="str">
        <f t="shared" si="1707"/>
        <v>-1,39871231815927-0,747627310047666i</v>
      </c>
      <c r="AH650" s="223" t="str">
        <f t="shared" si="1708"/>
        <v>0,606929498632736+1,46525742700353i</v>
      </c>
      <c r="AI650" s="223" t="str">
        <f t="shared" si="1709"/>
        <v>0,460386624364675-1,51769130583452i</v>
      </c>
      <c r="AJ650" s="223" t="str">
        <f t="shared" si="1710"/>
        <v>-1,31869684507719+0,881125061772204i</v>
      </c>
      <c r="AK650" s="223" t="str">
        <f t="shared" si="1711"/>
        <v>1,57834626775769+0,155453538894994i</v>
      </c>
      <c r="AL650" s="223" t="str">
        <f t="shared" si="1712"/>
        <v>-1,12145948292827-1,12145948292832i</v>
      </c>
      <c r="AM650" s="223" t="str">
        <f t="shared" si="1713"/>
        <v>0,155453538894917+1,57834626775769i</v>
      </c>
      <c r="AN650" s="223" t="str">
        <f t="shared" si="1714"/>
        <v>0,881125061772137-1,31869684507723i</v>
      </c>
      <c r="AO650" s="223" t="str">
        <f t="shared" si="1715"/>
        <v>-1,51769130583454+0,460386624364611i</v>
      </c>
      <c r="AP650" s="223" t="str">
        <f t="shared" si="1716"/>
        <v>1,46525742700351+0,606929498632797i</v>
      </c>
      <c r="AQ650" s="223" t="str">
        <f t="shared" si="1717"/>
        <v>-0,747627310047608-1,3987123181593i</v>
      </c>
      <c r="AR650" s="223" t="str">
        <f t="shared" si="1718"/>
        <v>-0,309409975230848+1,55550898773592i</v>
      </c>
      <c r="AS650" s="223" t="str">
        <f t="shared" si="1719"/>
        <v>1,22598160050404-1,00613709747984i</v>
      </c>
      <c r="AT650" s="223" t="str">
        <f t="shared" si="1720"/>
        <v>-1,58598321040911-4,42994719211381E-14i</v>
      </c>
      <c r="AU650" s="223" t="str">
        <f t="shared" si="1721"/>
        <v>1,22598160050408+1,00613709747978i</v>
      </c>
      <c r="AV650" s="223" t="str">
        <f t="shared" si="1722"/>
        <v>-0,309409975230916-1,55550898773591i</v>
      </c>
      <c r="AW650" s="223" t="str">
        <f t="shared" si="1723"/>
        <v>-0,747627310047686+1,39871231815926i</v>
      </c>
      <c r="AX650" s="223" t="str">
        <f t="shared" si="1724"/>
        <v>1,46525742700354-0,606929498632715i</v>
      </c>
      <c r="AY650" s="223" t="str">
        <f t="shared" si="1725"/>
        <v>-1,51769130583456-0,460386624364545i</v>
      </c>
      <c r="AZ650" s="223" t="str">
        <f t="shared" si="1726"/>
        <v>0,881125061772186+1,3186968450772i</v>
      </c>
      <c r="BA650" s="223" t="str">
        <f t="shared" si="1727"/>
        <v>0,155453538895016-1,57834626775768i</v>
      </c>
      <c r="BB650" s="223" t="str">
        <f t="shared" si="1728"/>
        <v>-1,12145948292834+1,12145948292825i</v>
      </c>
      <c r="BC650" s="223" t="str">
        <f t="shared" si="1729"/>
        <v>1,5783462677577-0,155453538894895i</v>
      </c>
      <c r="BD650" s="223" t="str">
        <f t="shared" si="1730"/>
        <v>-1,31869684507713-0,881125061772288i</v>
      </c>
      <c r="BE650" s="223" t="str">
        <f t="shared" si="1731"/>
        <v>0,460386624364427+1,5176913058346i</v>
      </c>
      <c r="BF650" s="223" t="str">
        <f t="shared" si="1732"/>
        <v>0,606929498632973-1,46525742700343i</v>
      </c>
      <c r="BG650" s="223" t="str">
        <f t="shared" si="1733"/>
        <v>-1,39871231815939+0,747627310047438i</v>
      </c>
      <c r="BH650" s="223" t="str">
        <f t="shared" si="1734"/>
        <v>1,55550898773586+0,309409975231191i</v>
      </c>
      <c r="BI650" s="223" t="str">
        <f t="shared" si="1735"/>
        <v>-1,00613709747957-1,22598160050426i</v>
      </c>
      <c r="BJ650" s="223" t="str">
        <f t="shared" si="1736"/>
        <v>-3,93252774147874E-13+1,58598321040911i</v>
      </c>
      <c r="BK650" s="223" t="str">
        <f t="shared" si="1737"/>
        <v>1,00613709748017-1,22598160050376i</v>
      </c>
      <c r="BL650" s="223" t="str">
        <f t="shared" si="1738"/>
        <v>-1,55550898773601+0,30940997523042i</v>
      </c>
      <c r="BM650" s="176"/>
      <c r="BN650" s="176"/>
      <c r="BO650" s="176"/>
      <c r="BP650" s="176"/>
      <c r="BQ650" s="176"/>
      <c r="BR650" s="176"/>
      <c r="BS650" s="176"/>
      <c r="BT650" s="176"/>
      <c r="BU650" s="176"/>
      <c r="BV650" s="176"/>
      <c r="BW650" s="223"/>
      <c r="BX650" s="223"/>
      <c r="BY650" s="223"/>
      <c r="BZ650" s="223"/>
      <c r="CH650" s="222">
        <f t="shared" si="1739"/>
        <v>-280.15228615812327</v>
      </c>
    </row>
    <row r="651" spans="1:86">
      <c r="A651" s="227">
        <f t="shared" si="1630"/>
        <v>8.125000000000002E-3</v>
      </c>
      <c r="B651" s="228">
        <v>26</v>
      </c>
      <c r="C651" s="228">
        <f t="shared" si="1631"/>
        <v>1300</v>
      </c>
      <c r="D651" s="228">
        <f t="shared" si="1740"/>
        <v>8168.1408993334617</v>
      </c>
      <c r="E651" s="227" t="str">
        <f t="shared" si="1687"/>
        <v>8168.14089933346i</v>
      </c>
      <c r="F651" s="227" t="str">
        <f t="shared" si="1632"/>
        <v>-1,95908983369995E-32+7,49516088805344E-30i</v>
      </c>
      <c r="G651" s="227" t="str">
        <f t="shared" si="1633"/>
        <v>-2,45072811133264+0,212396436315981i</v>
      </c>
      <c r="H651" s="227" t="str">
        <f t="shared" si="1634"/>
        <v>-1,22368997006415E-33+1,22494838002446E-31i</v>
      </c>
      <c r="I651" s="227" t="str">
        <f t="shared" si="1688"/>
        <v>-1,22368997006415E-33+1,22494838002446E-31i</v>
      </c>
      <c r="J651" s="223" t="str">
        <f>IMPRODUCT(1/Nt_input,AN625)</f>
        <v>-4,38477684337139E-14+3,50171280860678E-14i</v>
      </c>
      <c r="K651" s="246" t="str">
        <f t="shared" si="1689"/>
        <v>-4,23576135777175E-45-5,41397539947592E-45i</v>
      </c>
      <c r="L651" s="222">
        <f t="shared" si="1690"/>
        <v>-883.25572416047271</v>
      </c>
      <c r="M651" s="222">
        <f t="shared" si="1635"/>
        <v>371.38892558254901</v>
      </c>
      <c r="N651" s="224">
        <f t="shared" si="1636"/>
        <v>1.3889255825490043</v>
      </c>
      <c r="O651" s="223" t="str">
        <f t="shared" si="1637"/>
        <v>-1,15484941563911-0,771645709543634i</v>
      </c>
      <c r="P651" s="223" t="str">
        <f t="shared" si="1638"/>
        <v>0,53151880922953+1,28319991789834i</v>
      </c>
      <c r="Q651" s="223" t="str">
        <f t="shared" si="1691"/>
        <v>0,270965939155926-1,36223776693954i</v>
      </c>
      <c r="R651" s="223" t="str">
        <f t="shared" si="1692"/>
        <v>-0,982118697983904+0,98211869798385i</v>
      </c>
      <c r="S651" s="223" t="str">
        <f t="shared" si="1693"/>
        <v>1,36223776693955-0,270965939155876i</v>
      </c>
      <c r="T651" s="223" t="str">
        <f t="shared" si="1694"/>
        <v>-1,28319991789832-0,531518809229588i</v>
      </c>
      <c r="U651" s="223" t="str">
        <f t="shared" si="1695"/>
        <v>0,771645709543578+1,15484941563915i</v>
      </c>
      <c r="V651" s="223" t="str">
        <f t="shared" si="1696"/>
        <v>-6,05746204290347E-14-1,388925582549i</v>
      </c>
      <c r="W651" s="223" t="str">
        <f t="shared" si="1697"/>
        <v>-0,771645709543592+1,15484941563914i</v>
      </c>
      <c r="X651" s="223" t="str">
        <f t="shared" si="1698"/>
        <v>1,28319991789832-0,531518809229573i</v>
      </c>
      <c r="Y651" s="223" t="str">
        <f t="shared" si="1699"/>
        <v>-1,36223776693955-0,27096593915589i</v>
      </c>
      <c r="Z651" s="223" t="str">
        <f t="shared" si="1700"/>
        <v>0,982118697983893+0,982118697983861i</v>
      </c>
      <c r="AA651" s="223" t="str">
        <f t="shared" si="1701"/>
        <v>-0,270965939155933-1,36223776693954i</v>
      </c>
      <c r="AB651" s="223" t="str">
        <f t="shared" si="1702"/>
        <v>-0,531518809229528+1,28319991789834i</v>
      </c>
      <c r="AC651" s="223" t="str">
        <f t="shared" si="1703"/>
        <v>1,15484941563911-0,771645709543633i</v>
      </c>
      <c r="AD651" s="223" t="str">
        <f t="shared" si="1704"/>
        <v>-1,388925582549-1,70154967887492E-14i</v>
      </c>
      <c r="AE651" s="223" t="str">
        <f t="shared" si="1705"/>
        <v>1,15484941563909+0,771645709543662i</v>
      </c>
      <c r="AF651" s="223" t="str">
        <f t="shared" si="1706"/>
        <v>-0,531518809229506-1,28319991789835i</v>
      </c>
      <c r="AG651" s="223" t="str">
        <f t="shared" si="1707"/>
        <v>-0,270965939155967+1,36223776693954i</v>
      </c>
      <c r="AH651" s="223" t="str">
        <f t="shared" si="1708"/>
        <v>0,982118697983916-0,982118697983837i</v>
      </c>
      <c r="AI651" s="223" t="str">
        <f t="shared" si="1709"/>
        <v>-1,36223776693956+0,270965939155857i</v>
      </c>
      <c r="AJ651" s="223" t="str">
        <f t="shared" si="1710"/>
        <v>1,28319991789831+0,5315188092296i</v>
      </c>
      <c r="AK651" s="223" t="str">
        <f t="shared" si="1711"/>
        <v>-0,771645709543684-1,15484941563908i</v>
      </c>
      <c r="AL651" s="223" t="str">
        <f t="shared" si="1712"/>
        <v>4,35591236402853E-14+1,388925582549i</v>
      </c>
      <c r="AM651" s="223" t="str">
        <f t="shared" si="1713"/>
        <v>0,77164570954361-1,15484941563913i</v>
      </c>
      <c r="AN651" s="223" t="str">
        <f t="shared" si="1714"/>
        <v>-1,28319991789833+0,531518809229553i</v>
      </c>
      <c r="AO651" s="223" t="str">
        <f t="shared" si="1715"/>
        <v>1,36223776693955+0,270965939155907i</v>
      </c>
      <c r="AP651" s="223" t="str">
        <f t="shared" si="1716"/>
        <v>-0,982118697983887-0,982118697983866i</v>
      </c>
      <c r="AQ651" s="223" t="str">
        <f t="shared" si="1717"/>
        <v>0,270965939155916+1,36223776693955i</v>
      </c>
      <c r="AR651" s="223" t="str">
        <f t="shared" si="1718"/>
        <v>0,531518809229543-1,28319991789834i</v>
      </c>
      <c r="AS651" s="223" t="str">
        <f t="shared" si="1719"/>
        <v>-1,15484941563913+0,77164570954361i</v>
      </c>
      <c r="AT651" s="223" t="str">
        <f t="shared" si="1720"/>
        <v>1,388925582549+3,40309935774985E-14i</v>
      </c>
      <c r="AU651" s="223" t="str">
        <f t="shared" si="1721"/>
        <v>-1,15484941563909-0,771645709543667i</v>
      </c>
      <c r="AV651" s="223" t="str">
        <f t="shared" si="1722"/>
        <v>0,531518809229481+1,28319991789836i</v>
      </c>
      <c r="AW651" s="223" t="str">
        <f t="shared" si="1723"/>
        <v>0,270965939155983-1,36223776693953i</v>
      </c>
      <c r="AX651" s="223" t="str">
        <f t="shared" si="1724"/>
        <v>-0,982118697983922+0,982118697983832i</v>
      </c>
      <c r="AY651" s="223" t="str">
        <f t="shared" si="1725"/>
        <v>1,36223776693954-0,270965939155976i</v>
      </c>
      <c r="AZ651" s="223" t="str">
        <f t="shared" si="1726"/>
        <v>-1,28319991789836-0,531518809229488i</v>
      </c>
      <c r="BA651" s="223" t="str">
        <f t="shared" si="1727"/>
        <v>0,771645709543661+1,15484941563909i</v>
      </c>
      <c r="BB651" s="223" t="str">
        <f t="shared" si="1728"/>
        <v>3,8795058608892E-13-1,388925582549i</v>
      </c>
      <c r="BC651" s="223" t="str">
        <f t="shared" si="1729"/>
        <v>-0,771645709543617+1,15484941563912i</v>
      </c>
      <c r="BD651" s="223" t="str">
        <f t="shared" si="1730"/>
        <v>1,28319991789818-0,53151880922992i</v>
      </c>
      <c r="BE651" s="223" t="str">
        <f t="shared" si="1731"/>
        <v>-1,36223776693944-0,270965939156466i</v>
      </c>
      <c r="BF651" s="223" t="str">
        <f t="shared" si="1732"/>
        <v>0,982118697983777+0,982118697983976i</v>
      </c>
      <c r="BG651" s="223" t="str">
        <f t="shared" si="1733"/>
        <v>-0,270965939156171-1,3622377669395i</v>
      </c>
      <c r="BH651" s="223" t="str">
        <f t="shared" si="1734"/>
        <v>-0,531518809228921+1,2831999178986i</v>
      </c>
      <c r="BI651" s="223" t="str">
        <f t="shared" si="1735"/>
        <v>1,15484941563929-0,771645709543367i</v>
      </c>
      <c r="BJ651" s="223" t="str">
        <f t="shared" si="1736"/>
        <v>-1,388925582549+8,71182472805707E-14i</v>
      </c>
      <c r="BK651" s="223" t="str">
        <f t="shared" si="1737"/>
        <v>1,15484941563938+0,771645709543221i</v>
      </c>
      <c r="BL651" s="223" t="str">
        <f t="shared" si="1738"/>
        <v>-0,531518809229082-1,28319991789853i</v>
      </c>
      <c r="BM651" s="176"/>
      <c r="BN651" s="176"/>
      <c r="BO651" s="176"/>
      <c r="BP651" s="176"/>
      <c r="BQ651" s="176"/>
      <c r="BR651" s="176"/>
      <c r="BS651" s="176"/>
      <c r="BT651" s="176"/>
      <c r="BU651" s="176"/>
      <c r="BV651" s="176"/>
      <c r="BW651" s="223"/>
      <c r="BX651" s="223"/>
      <c r="BY651" s="223"/>
      <c r="BZ651" s="223"/>
      <c r="CH651" s="222">
        <f t="shared" si="1739"/>
        <v>-265.01851329519172</v>
      </c>
    </row>
    <row r="652" spans="1:86">
      <c r="A652" s="227">
        <f t="shared" si="1630"/>
        <v>8.4375000000000023E-3</v>
      </c>
      <c r="B652" s="228">
        <v>27</v>
      </c>
      <c r="C652" s="228">
        <f t="shared" si="1631"/>
        <v>1350</v>
      </c>
      <c r="D652" s="228">
        <f t="shared" si="1740"/>
        <v>8482.3001646924422</v>
      </c>
      <c r="E652" s="227" t="str">
        <f t="shared" si="1687"/>
        <v>8482.30016469244i</v>
      </c>
      <c r="F652" s="227" t="str">
        <f t="shared" si="1632"/>
        <v>-1,8166593757907E-32+6,6928287236919E-30i</v>
      </c>
      <c r="G652" s="227" t="str">
        <f t="shared" si="1633"/>
        <v>-2,44929650082331+0,220436685074595i</v>
      </c>
      <c r="H652" s="227" t="str">
        <f t="shared" si="1634"/>
        <v>-1,13472484608529E-33+1,09382005713653E-31i</v>
      </c>
      <c r="I652" s="227" t="str">
        <f t="shared" si="1688"/>
        <v>-1,13472484608529E-33+1,09382005713653E-31i</v>
      </c>
      <c r="J652" s="223" t="str">
        <f>IMPRODUCT(1/Nt_input,AO625)</f>
        <v>1,84782439729189E-14-2,85702451280345E-14i</v>
      </c>
      <c r="K652" s="246" t="str">
        <f t="shared" si="1689"/>
        <v>3,10410299328704E-45+2,05360675482962E-45i</v>
      </c>
      <c r="L652" s="222">
        <f t="shared" si="1690"/>
        <v>-888.58463812275659</v>
      </c>
      <c r="M652" s="222">
        <f t="shared" si="1635"/>
        <v>371.178491842065</v>
      </c>
      <c r="N652" s="224">
        <f t="shared" si="1636"/>
        <v>1.1784918420649926</v>
      </c>
      <c r="O652" s="223" t="str">
        <f t="shared" si="1637"/>
        <v>-1,03933701537818-0,555537208725495i</v>
      </c>
      <c r="P652" s="223" t="str">
        <f t="shared" si="1638"/>
        <v>0,654734987307753+0,979880155023489i</v>
      </c>
      <c r="Q652" s="223" t="str">
        <f t="shared" si="1691"/>
        <v>-0,115512400260922-1,17281708173086i</v>
      </c>
      <c r="R652" s="223" t="str">
        <f t="shared" si="1692"/>
        <v>-0,450989303135637+1,08878449211539i</v>
      </c>
      <c r="S652" s="223" t="str">
        <f t="shared" si="1693"/>
        <v>0,910986513118976-0,747627310047639i</v>
      </c>
      <c r="T652" s="223" t="str">
        <f t="shared" si="1694"/>
        <v>-1,15584745177264+0,229912352961807i</v>
      </c>
      <c r="U652" s="223" t="str">
        <f t="shared" si="1695"/>
        <v>1,12774637900334+0,342098124020873i</v>
      </c>
      <c r="V652" s="223" t="str">
        <f t="shared" si="1696"/>
        <v>-0,833319573097178-0,833319573097186i</v>
      </c>
      <c r="W652" s="223" t="str">
        <f t="shared" si="1697"/>
        <v>0,342098124020861+1,12774637900334i</v>
      </c>
      <c r="X652" s="223" t="str">
        <f t="shared" si="1698"/>
        <v>0,229912352961817-1,15584745177264i</v>
      </c>
      <c r="Y652" s="223" t="str">
        <f t="shared" si="1699"/>
        <v>-0,747627310047646+0,91098651311897i</v>
      </c>
      <c r="Z652" s="223" t="str">
        <f t="shared" si="1700"/>
        <v>1,08878449211535-0,450989303135736i</v>
      </c>
      <c r="AA652" s="223" t="str">
        <f t="shared" si="1701"/>
        <v>-1,17281708173086-0,115512400260978i</v>
      </c>
      <c r="AB652" s="223" t="str">
        <f t="shared" si="1702"/>
        <v>0,979880155023469+0,654734987307782i</v>
      </c>
      <c r="AC652" s="223" t="str">
        <f t="shared" si="1703"/>
        <v>-0,555537208725477-1,03933701537819i</v>
      </c>
      <c r="AD652" s="223" t="str">
        <f t="shared" si="1704"/>
        <v>-1,2416277289376E-14+1,17849184206499i</v>
      </c>
      <c r="AE652" s="223" t="str">
        <f t="shared" si="1705"/>
        <v>0,555537208725491-1,03933701537818i</v>
      </c>
      <c r="AF652" s="223" t="str">
        <f t="shared" si="1706"/>
        <v>-0,979880155023482+0,654734987307762i</v>
      </c>
      <c r="AG652" s="223" t="str">
        <f t="shared" si="1707"/>
        <v>1,17281708173086-0,115512400260962i</v>
      </c>
      <c r="AH652" s="223" t="str">
        <f t="shared" si="1708"/>
        <v>-1,08878449211539-0,450989303135646i</v>
      </c>
      <c r="AI652" s="223" t="str">
        <f t="shared" si="1709"/>
        <v>0,747627310047627+0,910986513118986i</v>
      </c>
      <c r="AJ652" s="223" t="str">
        <f t="shared" si="1710"/>
        <v>-0,229912352961797-1,15584745177264i</v>
      </c>
      <c r="AK652" s="223" t="str">
        <f t="shared" si="1711"/>
        <v>-0,342098124020885+1,12774637900333i</v>
      </c>
      <c r="AL652" s="223" t="str">
        <f t="shared" si="1712"/>
        <v>0,833319573097192-0,833319573097172i</v>
      </c>
      <c r="AM652" s="223" t="str">
        <f t="shared" si="1713"/>
        <v>-1,12774637900334+0,342098124020857i</v>
      </c>
      <c r="AN652" s="223" t="str">
        <f t="shared" si="1714"/>
        <v>1,15584745177264+0,229912352961825i</v>
      </c>
      <c r="AO652" s="223" t="str">
        <f t="shared" si="1715"/>
        <v>-0,910986513118962-0,747627310047655i</v>
      </c>
      <c r="AP652" s="223" t="str">
        <f t="shared" si="1716"/>
        <v>0,450989303135721+1,08878449211536i</v>
      </c>
      <c r="AQ652" s="223" t="str">
        <f t="shared" si="1717"/>
        <v>0,115512400260982-1,17281708173086i</v>
      </c>
      <c r="AR652" s="223" t="str">
        <f t="shared" si="1718"/>
        <v>-0,654734987307786+0,979880155023467i</v>
      </c>
      <c r="AS652" s="223" t="str">
        <f t="shared" si="1719"/>
        <v>1,0393370153782-0,555537208725465i</v>
      </c>
      <c r="AT652" s="223" t="str">
        <f t="shared" si="1720"/>
        <v>-1,17849184206499-2,4832554578752E-14i</v>
      </c>
      <c r="AU652" s="223" t="str">
        <f t="shared" si="1721"/>
        <v>1,03933701537817+0,55553720872551i</v>
      </c>
      <c r="AV652" s="223" t="str">
        <f t="shared" si="1722"/>
        <v>-0,654734987307758-0,979880155023484i</v>
      </c>
      <c r="AW652" s="223" t="str">
        <f t="shared" si="1723"/>
        <v>0,115512400260949+1,17281708173086i</v>
      </c>
      <c r="AX652" s="223" t="str">
        <f t="shared" si="1724"/>
        <v>0,450989303135658-1,08878449211538i</v>
      </c>
      <c r="AY652" s="223" t="str">
        <f t="shared" si="1725"/>
        <v>-0,91098651311892+0,747627310047708i</v>
      </c>
      <c r="AZ652" s="223" t="str">
        <f t="shared" si="1726"/>
        <v>1,15584745177257-0,229912352962139i</v>
      </c>
      <c r="BA652" s="223" t="str">
        <f t="shared" si="1727"/>
        <v>-1,1277463790033-0,342098124021001i</v>
      </c>
      <c r="BB652" s="223" t="str">
        <f t="shared" si="1728"/>
        <v>0,833319573097577+0,833319573096787i</v>
      </c>
      <c r="BC652" s="223" t="str">
        <f t="shared" si="1729"/>
        <v>-0,342098124020949-1,12774637900331i</v>
      </c>
      <c r="BD652" s="223" t="str">
        <f t="shared" si="1730"/>
        <v>-0,22991235296219+1,15584745177256i</v>
      </c>
      <c r="BE652" s="223" t="str">
        <f t="shared" si="1731"/>
        <v>0,747627310047387-0,910986513119183i</v>
      </c>
      <c r="BF652" s="223" t="str">
        <f t="shared" si="1732"/>
        <v>-1,0887844921154+0,450989303135609i</v>
      </c>
      <c r="BG652" s="223" t="str">
        <f t="shared" si="1733"/>
        <v>1,17281708173081+0,115512400261469i</v>
      </c>
      <c r="BH652" s="223" t="str">
        <f t="shared" si="1734"/>
        <v>-0,979880155023586-0,654734987307608i</v>
      </c>
      <c r="BI652" s="223" t="str">
        <f t="shared" si="1735"/>
        <v>0,555537208725255+1,03933701537831i</v>
      </c>
      <c r="BJ652" s="223" t="str">
        <f t="shared" si="1736"/>
        <v>-4,40051394125009E-13-1,17849184206499i</v>
      </c>
      <c r="BK652" s="223" t="str">
        <f t="shared" si="1737"/>
        <v>-0,555537208725513+1,03933701537817i</v>
      </c>
      <c r="BL652" s="223" t="str">
        <f t="shared" si="1738"/>
        <v>0,979880155023747-0,654734987307365i</v>
      </c>
      <c r="BM652" s="176"/>
      <c r="BN652" s="176"/>
      <c r="BO652" s="176"/>
      <c r="BP652" s="176"/>
      <c r="BQ652" s="176"/>
      <c r="BR652" s="176"/>
      <c r="BS652" s="176"/>
      <c r="BT652" s="176"/>
      <c r="BU652" s="176"/>
      <c r="BV652" s="176"/>
      <c r="BW652" s="223"/>
      <c r="BX652" s="223"/>
      <c r="BY652" s="223"/>
      <c r="BZ652" s="223"/>
      <c r="CH652" s="222">
        <f t="shared" si="1739"/>
        <v>-269.36402313489998</v>
      </c>
    </row>
    <row r="653" spans="1:86">
      <c r="A653" s="227">
        <f t="shared" si="1630"/>
        <v>8.7500000000000026E-3</v>
      </c>
      <c r="B653" s="228">
        <v>28</v>
      </c>
      <c r="C653" s="228">
        <f t="shared" si="1631"/>
        <v>1400</v>
      </c>
      <c r="D653" s="228">
        <f t="shared" si="1740"/>
        <v>8796.45943005142</v>
      </c>
      <c r="E653" s="227" t="str">
        <f t="shared" si="1687"/>
        <v>8796.45943005142i</v>
      </c>
      <c r="F653" s="227" t="str">
        <f t="shared" si="1632"/>
        <v>-1,6892151107233E-32+6,00104536117106E-30i</v>
      </c>
      <c r="G653" s="227" t="str">
        <f t="shared" si="1633"/>
        <v>-2,44781263464044+0,228462512566949i</v>
      </c>
      <c r="H653" s="227" t="str">
        <f t="shared" si="1634"/>
        <v>-1,05512041653323E-33+9,80759220749852E-32i</v>
      </c>
      <c r="I653" s="227" t="str">
        <f t="shared" si="1688"/>
        <v>-1,05512041653323E-33+9,80759220749852E-32i</v>
      </c>
      <c r="J653" s="223" t="str">
        <f>IMPRODUCT(1/Nt_input,AP625)</f>
        <v>1,85428624223989E-14-5,87572525356789E-15i</v>
      </c>
      <c r="K653" s="246" t="str">
        <f t="shared" si="1689"/>
        <v>5,56702219380107E-46+1,82480792766335E-45i</v>
      </c>
      <c r="L653" s="222">
        <f t="shared" si="1690"/>
        <v>-894.38917547477968</v>
      </c>
      <c r="M653" s="222">
        <f t="shared" si="1635"/>
        <v>370.95670858091273</v>
      </c>
      <c r="N653" s="224">
        <f t="shared" si="1636"/>
        <v>0.95670858091272271</v>
      </c>
      <c r="O653" s="223" t="str">
        <f t="shared" si="1637"/>
        <v>-0,883883476483183-0,366116523516814i</v>
      </c>
      <c r="P653" s="223" t="str">
        <f t="shared" si="1638"/>
        <v>0,676495125182746+0,676495125182744i</v>
      </c>
      <c r="Q653" s="223" t="str">
        <f t="shared" si="1691"/>
        <v>-0,366116523516817-0,883883476483182i</v>
      </c>
      <c r="R653" s="223" t="str">
        <f t="shared" si="1692"/>
        <v>2,33821431203451E-14+0,956708580912723i</v>
      </c>
      <c r="S653" s="223" t="str">
        <f t="shared" si="1693"/>
        <v>0,366116523516855-0,883883476483166i</v>
      </c>
      <c r="T653" s="223" t="str">
        <f t="shared" si="1694"/>
        <v>-0,676495125182754+0,676495125182736i</v>
      </c>
      <c r="U653" s="223" t="str">
        <f t="shared" si="1695"/>
        <v>0,883883476483177-0,366116523516829i</v>
      </c>
      <c r="V653" s="223" t="str">
        <f t="shared" si="1696"/>
        <v>-0,956708580912723+4,67642862406901E-14i</v>
      </c>
      <c r="W653" s="223" t="str">
        <f t="shared" si="1697"/>
        <v>0,883883476483175+0,366116523516833i</v>
      </c>
      <c r="X653" s="223" t="str">
        <f t="shared" si="1698"/>
        <v>-0,676495125182751-0,676495125182739i</v>
      </c>
      <c r="Y653" s="223" t="str">
        <f t="shared" si="1699"/>
        <v>0,366116523516849+0,883883476483169i</v>
      </c>
      <c r="Z653" s="223" t="str">
        <f t="shared" si="1700"/>
        <v>2,67225530069465E-14-0,956708580912723i</v>
      </c>
      <c r="AA653" s="223" t="str">
        <f t="shared" si="1701"/>
        <v>-0,36611652351681+0,883883476483185i</v>
      </c>
      <c r="AB653" s="223" t="str">
        <f t="shared" si="1702"/>
        <v>0,676495125182723-0,676495125182767i</v>
      </c>
      <c r="AC653" s="223" t="str">
        <f t="shared" si="1703"/>
        <v>-0,883883476483195+0,366116523516785i</v>
      </c>
      <c r="AD653" s="223" t="str">
        <f t="shared" si="1704"/>
        <v>0,956708580912723+8,43877737965315E-15i</v>
      </c>
      <c r="AE653" s="223" t="str">
        <f t="shared" si="1705"/>
        <v>-0,883883476483192-0,366116523516793i</v>
      </c>
      <c r="AF653" s="223" t="str">
        <f t="shared" si="1706"/>
        <v>0,676495125182717+0,676495125182773i</v>
      </c>
      <c r="AG653" s="223" t="str">
        <f t="shared" si="1707"/>
        <v>-0,366116523516801-0,883883476483189i</v>
      </c>
      <c r="AH653" s="223" t="str">
        <f t="shared" si="1708"/>
        <v>1,66428215717092E-14+0,956708580912723i</v>
      </c>
      <c r="AI653" s="223" t="str">
        <f t="shared" si="1709"/>
        <v>0,36611652351677-0,883883476483201i</v>
      </c>
      <c r="AJ653" s="223" t="str">
        <f t="shared" si="1710"/>
        <v>-0,676495125182761+0,676495125182729i</v>
      </c>
      <c r="AK653" s="223" t="str">
        <f t="shared" si="1711"/>
        <v>0,883883476483179-0,366116523516824i</v>
      </c>
      <c r="AL653" s="223" t="str">
        <f t="shared" si="1712"/>
        <v>-0,956708580912723+4,17244205230714E-14i</v>
      </c>
      <c r="AM653" s="223" t="str">
        <f t="shared" si="1713"/>
        <v>0,883883476483174+0,366116523516835i</v>
      </c>
      <c r="AN653" s="223" t="str">
        <f t="shared" si="1714"/>
        <v>-0,676495125182752-0,676495125182738i</v>
      </c>
      <c r="AO653" s="223" t="str">
        <f t="shared" si="1715"/>
        <v>0,366116523516841+0,883883476483172i</v>
      </c>
      <c r="AP653" s="223" t="str">
        <f t="shared" si="1716"/>
        <v>3,51613303865997E-14-0,956708580912723i</v>
      </c>
      <c r="AQ653" s="223" t="str">
        <f t="shared" si="1717"/>
        <v>-0,366116523516818+0,883883476483181i</v>
      </c>
      <c r="AR653" s="223" t="str">
        <f t="shared" si="1718"/>
        <v>0,676495125182725-0,676495125182765i</v>
      </c>
      <c r="AS653" s="223" t="str">
        <f t="shared" si="1719"/>
        <v>-0,883883476483196+0,366116523516783i</v>
      </c>
      <c r="AT653" s="223" t="str">
        <f t="shared" si="1720"/>
        <v>0,956708580912723+1,68775547593063E-14i</v>
      </c>
      <c r="AU653" s="223" t="str">
        <f t="shared" si="1721"/>
        <v>-0,883883476483189-0,366116523516801i</v>
      </c>
      <c r="AV653" s="223" t="str">
        <f t="shared" si="1722"/>
        <v>0,676495125182778+0,676495125182712i</v>
      </c>
      <c r="AW653" s="223" t="str">
        <f t="shared" si="1723"/>
        <v>-0,3661165235168-0,88388347648319i</v>
      </c>
      <c r="AX653" s="223" t="str">
        <f t="shared" si="1724"/>
        <v>1,50018675161249E-14+0,956708580912723i</v>
      </c>
      <c r="AY653" s="223" t="str">
        <f t="shared" si="1725"/>
        <v>0,36611652351642-0,883883476483347i</v>
      </c>
      <c r="AZ653" s="223" t="str">
        <f t="shared" si="1726"/>
        <v>-0,676495125182487+0,676495125183003i</v>
      </c>
      <c r="BA653" s="223" t="str">
        <f t="shared" si="1727"/>
        <v>0,883883476483073-0,36611652351708i</v>
      </c>
      <c r="BB653" s="223" t="str">
        <f t="shared" si="1728"/>
        <v>-0,956708580912723+2,23624696217347E-13i</v>
      </c>
      <c r="BC653" s="223" t="str">
        <f t="shared" si="1729"/>
        <v>0,883883476483244+0,366116523516667i</v>
      </c>
      <c r="BD653" s="223" t="str">
        <f t="shared" si="1730"/>
        <v>-0,676495125182813-0,676495125182677i</v>
      </c>
      <c r="BE653" s="223" t="str">
        <f t="shared" si="1731"/>
        <v>0,366116523516846+0,88388347648317i</v>
      </c>
      <c r="BF653" s="223" t="str">
        <f t="shared" si="1732"/>
        <v>4,36001077662528E-14-0,956708580912723i</v>
      </c>
      <c r="BG653" s="223" t="str">
        <f t="shared" si="1733"/>
        <v>-0,366116523516914+0,883883476483142i</v>
      </c>
      <c r="BH653" s="223" t="str">
        <f t="shared" si="1734"/>
        <v>0,676495125182865-0,676495125182625i</v>
      </c>
      <c r="BI653" s="223" t="str">
        <f t="shared" si="1735"/>
        <v>-0,883883476483278+0,366116523516586i</v>
      </c>
      <c r="BJ653" s="223" t="str">
        <f t="shared" si="1736"/>
        <v>0,956708580912723+2,97229265101715E-13i</v>
      </c>
      <c r="BK653" s="223" t="str">
        <f t="shared" si="1737"/>
        <v>-0,88388347648304-0,366116523517161i</v>
      </c>
      <c r="BL653" s="223" t="str">
        <f t="shared" si="1738"/>
        <v>0,676495125182445+0,676495125183045i</v>
      </c>
      <c r="BM653" s="176"/>
      <c r="BN653" s="176"/>
      <c r="BO653" s="176"/>
      <c r="BP653" s="176"/>
      <c r="BQ653" s="176"/>
      <c r="BR653" s="176"/>
      <c r="BS653" s="176"/>
      <c r="BT653" s="176"/>
      <c r="BU653" s="176"/>
      <c r="BV653" s="176"/>
      <c r="BW653" s="223"/>
      <c r="BX653" s="223"/>
      <c r="BY653" s="223"/>
      <c r="BZ653" s="223"/>
      <c r="CH653" s="222">
        <f t="shared" si="1739"/>
        <v>-274.22092609130277</v>
      </c>
    </row>
    <row r="654" spans="1:86">
      <c r="A654" s="227">
        <f t="shared" si="1630"/>
        <v>9.0625000000000028E-3</v>
      </c>
      <c r="B654" s="228">
        <v>29</v>
      </c>
      <c r="C654" s="228">
        <f t="shared" si="1631"/>
        <v>1450</v>
      </c>
      <c r="D654" s="228">
        <f t="shared" si="1740"/>
        <v>9110.6186954103996</v>
      </c>
      <c r="E654" s="227" t="str">
        <f t="shared" si="1687"/>
        <v>9110.6186954104i</v>
      </c>
      <c r="F654" s="227" t="str">
        <f t="shared" si="1632"/>
        <v>-1,57473109918305E-29+5,40140833018331E-27i</v>
      </c>
      <c r="G654" s="227" t="str">
        <f t="shared" si="1633"/>
        <v>-2,44627670580439+0,236473414899629i</v>
      </c>
      <c r="H654" s="227" t="str">
        <f t="shared" si="1634"/>
        <v>-9,83608911076932E-31+8,82758268601295E-29i</v>
      </c>
      <c r="I654" s="227" t="str">
        <f t="shared" si="1688"/>
        <v>-9,83608911076932E-31+8,82758268601295E-29i</v>
      </c>
      <c r="J654" s="223" t="str">
        <f>IMPRODUCT(1/Nt_input,AQ625)</f>
        <v>1,93568814135011E-14+2,52105194359364E-14i</v>
      </c>
      <c r="K654" s="246" t="str">
        <f t="shared" si="1689"/>
        <v>-2,24451904982963E-42+1,68394742064022E-42i</v>
      </c>
      <c r="L654" s="222">
        <f t="shared" si="1690"/>
        <v>-831.03829703649342</v>
      </c>
      <c r="M654" s="222">
        <f t="shared" si="1635"/>
        <v>370.72571169313613</v>
      </c>
      <c r="N654" s="224">
        <f t="shared" si="1636"/>
        <v>0.7257116931361538</v>
      </c>
      <c r="O654" s="223" t="str">
        <f t="shared" si="1637"/>
        <v>-0,694462791274501-0,210662984621818i</v>
      </c>
      <c r="P654" s="223" t="str">
        <f t="shared" si="1638"/>
        <v>0,603407220135341+0,403183814460703i</v>
      </c>
      <c r="Q654" s="223" t="str">
        <f t="shared" si="1691"/>
        <v>-0,460386624364604-0,560982724921818i</v>
      </c>
      <c r="R654" s="223" t="str">
        <f t="shared" si="1692"/>
        <v>0,277717841636824+0,670470179792604i</v>
      </c>
      <c r="S654" s="223" t="str">
        <f t="shared" si="1693"/>
        <v>-0,0711321848648928-0,722217192976524i</v>
      </c>
      <c r="T654" s="223" t="str">
        <f t="shared" si="1694"/>
        <v>-0,141579327904803+0,711767346444445i</v>
      </c>
      <c r="U654" s="223" t="str">
        <f t="shared" si="1695"/>
        <v>0,342098124020885-0,640020573963005i</v>
      </c>
      <c r="V654" s="223" t="str">
        <f t="shared" si="1696"/>
        <v>-0,513155659402946+0,513155659402946i</v>
      </c>
      <c r="W654" s="223" t="str">
        <f t="shared" si="1697"/>
        <v>0,64002057396304-0,342098124020819i</v>
      </c>
      <c r="X654" s="223" t="str">
        <f t="shared" si="1698"/>
        <v>-0,711767346444446+0,141579327904801i</v>
      </c>
      <c r="Y654" s="223" t="str">
        <f t="shared" si="1699"/>
        <v>0,722217192976517+0,071132184864966i</v>
      </c>
      <c r="Z654" s="223" t="str">
        <f t="shared" si="1700"/>
        <v>-0,670470179792603-0,277717841636826i</v>
      </c>
      <c r="AA654" s="223" t="str">
        <f t="shared" si="1701"/>
        <v>0,560982724921839+0,460386624364578i</v>
      </c>
      <c r="AB654" s="223" t="str">
        <f t="shared" si="1702"/>
        <v>-0,403183814460702-0,603407220135342i</v>
      </c>
      <c r="AC654" s="223" t="str">
        <f t="shared" si="1703"/>
        <v>0,210662984621783+0,694462791274512i</v>
      </c>
      <c r="AD654" s="223" t="str">
        <f t="shared" si="1704"/>
        <v>7,86818194296348E-20-0,725711693136154i</v>
      </c>
      <c r="AE654" s="223" t="str">
        <f t="shared" si="1705"/>
        <v>-0,210662984621783+0,694462791274512i</v>
      </c>
      <c r="AF654" s="223" t="str">
        <f t="shared" si="1706"/>
        <v>0,403183814460706-0,603407220135339i</v>
      </c>
      <c r="AG654" s="223" t="str">
        <f t="shared" si="1707"/>
        <v>-0,560982724921842+0,460386624364574i</v>
      </c>
      <c r="AH654" s="223" t="str">
        <f t="shared" si="1708"/>
        <v>0,670470179792605-0,277717841636822i</v>
      </c>
      <c r="AI654" s="223" t="str">
        <f t="shared" si="1709"/>
        <v>-0,722217192976517+0,0711321848649634i</v>
      </c>
      <c r="AJ654" s="223" t="str">
        <f t="shared" si="1710"/>
        <v>0,711767346444445+0,141579327904803i</v>
      </c>
      <c r="AK654" s="223" t="str">
        <f t="shared" si="1711"/>
        <v>-0,640020573963005-0,342098124020885i</v>
      </c>
      <c r="AL654" s="223" t="str">
        <f t="shared" si="1712"/>
        <v>0,513155659402941+0,513155659402949i</v>
      </c>
      <c r="AM654" s="223" t="str">
        <f t="shared" si="1713"/>
        <v>-0,342098124020822-0,640020573963039i</v>
      </c>
      <c r="AN654" s="223" t="str">
        <f t="shared" si="1714"/>
        <v>0,141579327904798+0,711767346444447i</v>
      </c>
      <c r="AO654" s="223" t="str">
        <f t="shared" si="1715"/>
        <v>0,0711321848649634-0,722217192976517i</v>
      </c>
      <c r="AP654" s="223" t="str">
        <f t="shared" si="1716"/>
        <v>-0,277717841636826+0,670470179792603i</v>
      </c>
      <c r="AQ654" s="223" t="str">
        <f t="shared" si="1717"/>
        <v>0,460386624364582-0,560982724921836i</v>
      </c>
      <c r="AR654" s="223" t="str">
        <f t="shared" si="1718"/>
        <v>-0,603407220135342+0,403183814460702i</v>
      </c>
      <c r="AS654" s="223" t="str">
        <f t="shared" si="1719"/>
        <v>0,694462791274492-0,210662984621847i</v>
      </c>
      <c r="AT654" s="223" t="str">
        <f t="shared" si="1720"/>
        <v>-0,725711693136154-1,5736363885927E-19i</v>
      </c>
      <c r="AU654" s="223" t="str">
        <f t="shared" si="1721"/>
        <v>0,69446279127451+0,210662984621788i</v>
      </c>
      <c r="AV654" s="223" t="str">
        <f t="shared" si="1722"/>
        <v>-0,603407220135342-0,403183814460702i</v>
      </c>
      <c r="AW654" s="223" t="str">
        <f t="shared" si="1723"/>
        <v>0,460386624364574+0,560982724921842i</v>
      </c>
      <c r="AX654" s="223" t="str">
        <f t="shared" si="1724"/>
        <v>-0,277717841636817-0,670470179792607i</v>
      </c>
      <c r="AY654" s="223" t="str">
        <f t="shared" si="1725"/>
        <v>0,0711321848651071+0,722217192976503i</v>
      </c>
      <c r="AZ654" s="223" t="str">
        <f t="shared" si="1726"/>
        <v>0,141579327905162-0,711767346444374i</v>
      </c>
      <c r="BA654" s="223" t="str">
        <f t="shared" si="1727"/>
        <v>-0,342098124021013+0,640020573962937i</v>
      </c>
      <c r="BB654" s="223" t="str">
        <f t="shared" si="1728"/>
        <v>0,513155659402949-0,513155659402941i</v>
      </c>
      <c r="BC654" s="223" t="str">
        <f t="shared" si="1729"/>
        <v>-0,640020573962937+0,342098124021013i</v>
      </c>
      <c r="BD654" s="223" t="str">
        <f t="shared" si="1730"/>
        <v>0,711767346444376-0,141579327905152i</v>
      </c>
      <c r="BE654" s="223" t="str">
        <f t="shared" si="1731"/>
        <v>-0,722217192976502-0,0711321848651174i</v>
      </c>
      <c r="BF654" s="223" t="str">
        <f t="shared" si="1732"/>
        <v>0,670470179792603+0,277717841636826i</v>
      </c>
      <c r="BG654" s="223" t="str">
        <f t="shared" si="1733"/>
        <v>-0,560982724921935-0,460386624364462i</v>
      </c>
      <c r="BH654" s="223" t="str">
        <f t="shared" si="1734"/>
        <v>0,403183814460402+0,603407220135543i</v>
      </c>
      <c r="BI654" s="223" t="str">
        <f t="shared" si="1735"/>
        <v>-0,21066298462164-0,694462791274555i</v>
      </c>
      <c r="BJ654" s="223" t="str">
        <f t="shared" si="1736"/>
        <v>-1,03132194817394E-14+0,725711693136154i</v>
      </c>
      <c r="BK654" s="223" t="str">
        <f t="shared" si="1737"/>
        <v>0,21066298462164-0,694462791274555i</v>
      </c>
      <c r="BL654" s="223" t="str">
        <f t="shared" si="1738"/>
        <v>-0,403183814461002+0,603407220135142i</v>
      </c>
      <c r="BM654" s="176"/>
      <c r="BN654" s="176"/>
      <c r="BO654" s="176"/>
      <c r="BP654" s="176"/>
      <c r="BQ654" s="176"/>
      <c r="BR654" s="176"/>
      <c r="BS654" s="176"/>
      <c r="BT654" s="176"/>
      <c r="BU654" s="176"/>
      <c r="BV654" s="176"/>
      <c r="BW654" s="223"/>
      <c r="BX654" s="223"/>
      <c r="BY654" s="223"/>
      <c r="BZ654" s="223"/>
      <c r="CH654" s="222">
        <f t="shared" si="1739"/>
        <v>-269.95567208163544</v>
      </c>
    </row>
    <row r="655" spans="1:86">
      <c r="A655" s="227">
        <f t="shared" si="1630"/>
        <v>9.3750000000000031E-3</v>
      </c>
      <c r="B655" s="228">
        <v>30</v>
      </c>
      <c r="C655" s="228">
        <f t="shared" si="1631"/>
        <v>1500</v>
      </c>
      <c r="D655" s="228">
        <f t="shared" si="1740"/>
        <v>9424.7779607693792</v>
      </c>
      <c r="E655" s="227" t="str">
        <f t="shared" si="1687"/>
        <v>9424.77796076938i</v>
      </c>
      <c r="F655" s="227" t="str">
        <f t="shared" si="1632"/>
        <v>-1,47149397960294E-32+4,87907213957139E-30i</v>
      </c>
      <c r="G655" s="227" t="str">
        <f t="shared" si="1633"/>
        <v>-2,44468891334651+0,244468891335184i</v>
      </c>
      <c r="H655" s="227" t="str">
        <f t="shared" si="1634"/>
        <v>-9,19127106568779E-34+7,97390932903231E-32i</v>
      </c>
      <c r="I655" s="227" t="str">
        <f t="shared" si="1688"/>
        <v>-9,19127106568779E-34+7,97390932903231E-32i</v>
      </c>
      <c r="J655" s="223" t="str">
        <f>IMPRODUCT(1/Nt_input,AR625)</f>
        <v>-5,36856597046533E-15-1,52986347548568E-14i</v>
      </c>
      <c r="K655" s="246" t="str">
        <f t="shared" si="1689"/>
        <v>1,22483365843896E-45-4,14023192857505E-46i</v>
      </c>
      <c r="L655" s="222">
        <f t="shared" si="1690"/>
        <v>-897.76859143182196</v>
      </c>
      <c r="M655" s="222">
        <f t="shared" si="1635"/>
        <v>370.48772580504033</v>
      </c>
      <c r="N655" s="224">
        <f t="shared" si="1636"/>
        <v>0.48772580504031826</v>
      </c>
      <c r="O655" s="223" t="str">
        <f t="shared" si="1637"/>
        <v>-0,47835429045636-0,0951505843608914i</v>
      </c>
      <c r="P655" s="223" t="str">
        <f t="shared" si="1638"/>
        <v>0,45059988875434+0,186644585125857i</v>
      </c>
      <c r="Q655" s="223" t="str">
        <f t="shared" si="1691"/>
        <v>-0,405529186026819-0,270965939155924i</v>
      </c>
      <c r="R655" s="223" t="str">
        <f t="shared" si="1692"/>
        <v>0,344874224103669+0,344874224103686i</v>
      </c>
      <c r="S655" s="223" t="str">
        <f t="shared" si="1693"/>
        <v>-0,27096593915594-0,405529186026808i</v>
      </c>
      <c r="T655" s="223" t="str">
        <f t="shared" si="1694"/>
        <v>0,186644585125862+0,450599888754337i</v>
      </c>
      <c r="U655" s="223" t="str">
        <f t="shared" si="1695"/>
        <v>-0,0951505843608827-0,478354290456362i</v>
      </c>
      <c r="V655" s="223" t="str">
        <f t="shared" si="1696"/>
        <v>-2,38402792648029E-14+0,487725805040318i</v>
      </c>
      <c r="W655" s="223" t="str">
        <f t="shared" si="1697"/>
        <v>0,0951505843608817-0,478354290456362i</v>
      </c>
      <c r="X655" s="223" t="str">
        <f t="shared" si="1698"/>
        <v>-0,186644585125861+0,450599888754338i</v>
      </c>
      <c r="Y655" s="223" t="str">
        <f t="shared" si="1699"/>
        <v>0,270965939155939-0,405529186026809i</v>
      </c>
      <c r="Z655" s="223" t="str">
        <f t="shared" si="1700"/>
        <v>-0,344874224103668+0,344874224103687i</v>
      </c>
      <c r="AA655" s="223" t="str">
        <f t="shared" si="1701"/>
        <v>0,405529186026821-0,270965939155921i</v>
      </c>
      <c r="AB655" s="223" t="str">
        <f t="shared" si="1702"/>
        <v>-0,450599888754347+0,18664458512584i</v>
      </c>
      <c r="AC655" s="223" t="str">
        <f t="shared" si="1703"/>
        <v>0,478354290456357-0,0951505843609071i</v>
      </c>
      <c r="AD655" s="223" t="str">
        <f t="shared" si="1704"/>
        <v>-0,487725805040318+8,36445364374411E-16i</v>
      </c>
      <c r="AE655" s="223" t="str">
        <f t="shared" si="1705"/>
        <v>0,478354290456357+0,0951505843609051i</v>
      </c>
      <c r="AF655" s="223" t="str">
        <f t="shared" si="1706"/>
        <v>-0,450599888754347-0,186644585125838i</v>
      </c>
      <c r="AG655" s="223" t="str">
        <f t="shared" si="1707"/>
        <v>0,405529186026822+0,27096593915592i</v>
      </c>
      <c r="AH655" s="223" t="str">
        <f t="shared" si="1708"/>
        <v>-0,344874224103669-0,344874224103686i</v>
      </c>
      <c r="AI655" s="223" t="str">
        <f t="shared" si="1709"/>
        <v>0,27096593915594+0,405529186026808i</v>
      </c>
      <c r="AJ655" s="223" t="str">
        <f t="shared" si="1710"/>
        <v>-0,186644585125864-0,450599888754336i</v>
      </c>
      <c r="AK655" s="223" t="str">
        <f t="shared" si="1711"/>
        <v>0,0951505843608851+0,478354290456361i</v>
      </c>
      <c r="AL655" s="223" t="str">
        <f t="shared" si="1712"/>
        <v>2,12710837613578E-14-0,487725805040318i</v>
      </c>
      <c r="AM655" s="223" t="str">
        <f t="shared" si="1713"/>
        <v>-0,0951505843608792+0,478354290456362i</v>
      </c>
      <c r="AN655" s="223" t="str">
        <f t="shared" si="1714"/>
        <v>0,186644585125859-0,450599888754339i</v>
      </c>
      <c r="AO655" s="223" t="str">
        <f t="shared" si="1715"/>
        <v>-0,270965939155938+0,40552918602681i</v>
      </c>
      <c r="AP655" s="223" t="str">
        <f t="shared" si="1716"/>
        <v>0,344874224103667-0,344874224103687i</v>
      </c>
      <c r="AQ655" s="223" t="str">
        <f t="shared" si="1717"/>
        <v>-0,405529186026821+0,270965939155922i</v>
      </c>
      <c r="AR655" s="223" t="str">
        <f t="shared" si="1718"/>
        <v>0,450599888754347-0,186644585125841i</v>
      </c>
      <c r="AS655" s="223" t="str">
        <f t="shared" si="1719"/>
        <v>-0,478354290456357+0,0951505843609075i</v>
      </c>
      <c r="AT655" s="223" t="str">
        <f t="shared" si="1720"/>
        <v>0,487725805040318-1,67289072874882E-15i</v>
      </c>
      <c r="AU655" s="223" t="str">
        <f t="shared" si="1721"/>
        <v>-0,478354290456357-0,0951505843609046i</v>
      </c>
      <c r="AV655" s="223" t="str">
        <f t="shared" si="1722"/>
        <v>0,450599888754403+0,186644585125703i</v>
      </c>
      <c r="AW655" s="223" t="str">
        <f t="shared" si="1723"/>
        <v>-0,405529186026796-0,27096593915596i</v>
      </c>
      <c r="AX655" s="223" t="str">
        <f t="shared" si="1724"/>
        <v>0,344874224103841+0,344874224103513i</v>
      </c>
      <c r="AY655" s="223" t="str">
        <f t="shared" si="1725"/>
        <v>-0,270965939155941-0,405529186026808i</v>
      </c>
      <c r="AZ655" s="223" t="str">
        <f t="shared" si="1726"/>
        <v>0,186644585125683+0,450599888754412i</v>
      </c>
      <c r="BA655" s="223" t="str">
        <f t="shared" si="1727"/>
        <v>-0,0951505843609778-0,478354290456343i</v>
      </c>
      <c r="BB655" s="223" t="str">
        <f t="shared" si="1728"/>
        <v>-1,20934146463086E-13+0,487725805040318i</v>
      </c>
      <c r="BC655" s="223" t="str">
        <f t="shared" si="1729"/>
        <v>0,0951505843607393-0,47835429045639i</v>
      </c>
      <c r="BD655" s="223" t="str">
        <f t="shared" si="1730"/>
        <v>-0,186644585125906+0,450599888754319i</v>
      </c>
      <c r="BE655" s="223" t="str">
        <f t="shared" si="1731"/>
        <v>0,270965939155739-0,405529186026943i</v>
      </c>
      <c r="BF655" s="223" t="str">
        <f t="shared" si="1732"/>
        <v>-0,344874224103664+0,34487422410369i</v>
      </c>
      <c r="BG655" s="223" t="str">
        <f t="shared" si="1733"/>
        <v>0,405529186026926-0,270965939155764i</v>
      </c>
      <c r="BH655" s="223" t="str">
        <f t="shared" si="1734"/>
        <v>-0,450599888754308+0,186644585125934i</v>
      </c>
      <c r="BI655" s="223" t="str">
        <f t="shared" si="1735"/>
        <v>0,478354290456384-0,095150584360769i</v>
      </c>
      <c r="BJ655" s="223" t="str">
        <f t="shared" si="1736"/>
        <v>-0,487725805040318+1,51525848053206E-13i</v>
      </c>
      <c r="BK655" s="223" t="str">
        <f t="shared" si="1737"/>
        <v>0,478354290456348+0,095150584360948i</v>
      </c>
      <c r="BL655" s="223" t="str">
        <f t="shared" si="1738"/>
        <v>-0,450599888754424-0,186644585125654i</v>
      </c>
      <c r="BM655" s="176"/>
      <c r="BN655" s="176"/>
      <c r="BO655" s="176"/>
      <c r="BP655" s="176"/>
      <c r="BQ655" s="176"/>
      <c r="BR655" s="176"/>
      <c r="BS655" s="176"/>
      <c r="BT655" s="176"/>
      <c r="BU655" s="176"/>
      <c r="BV655" s="176"/>
      <c r="BW655" s="223"/>
      <c r="BX655" s="223"/>
      <c r="BY655" s="223"/>
      <c r="BZ655" s="223"/>
      <c r="CH655" s="222">
        <f t="shared" si="1739"/>
        <v>-275.8025942763847</v>
      </c>
    </row>
    <row r="656" spans="1:86">
      <c r="A656" s="227">
        <f t="shared" si="1630"/>
        <v>9.6875000000000034E-3</v>
      </c>
      <c r="B656" s="228">
        <v>31</v>
      </c>
      <c r="C656" s="228">
        <f t="shared" si="1631"/>
        <v>1550</v>
      </c>
      <c r="D656" s="228">
        <f t="shared" si="1740"/>
        <v>9738.9372261283588</v>
      </c>
      <c r="E656" s="227" t="str">
        <f t="shared" si="1687"/>
        <v>9738.93722612836i</v>
      </c>
      <c r="F656" s="227" t="str">
        <f t="shared" si="1632"/>
        <v>-1,37809006627122E-32+4,421971325851E-30i</v>
      </c>
      <c r="G656" s="227" t="str">
        <f t="shared" si="1633"/>
        <v>-2,44304946321168+0,252448444532418i</v>
      </c>
      <c r="H656" s="227" t="str">
        <f t="shared" si="1634"/>
        <v>-8,60785006600322E-34+7,22685298700658E-32i</v>
      </c>
      <c r="I656" s="227" t="str">
        <f t="shared" si="1688"/>
        <v>-8,60785006600322E-34+7,22685298700658E-32i</v>
      </c>
      <c r="J656" s="223" t="str">
        <f>IMPRODUCT(1/Nt_input,AS625)</f>
        <v>1,05648691563816E-14+2,25042966033041E-14i</v>
      </c>
      <c r="K656" s="246" t="str">
        <f t="shared" si="1689"/>
        <v>-1,63544651224721E-45+7,4413620110109E-46i</v>
      </c>
      <c r="L656" s="222">
        <f t="shared" si="1690"/>
        <v>-894.91009435481988</v>
      </c>
      <c r="M656" s="222">
        <f t="shared" si="1635"/>
        <v>370.24504285082389</v>
      </c>
      <c r="N656" s="224">
        <f t="shared" si="1636"/>
        <v>0.24504285082389876</v>
      </c>
      <c r="O656" s="223" t="str">
        <f t="shared" si="1637"/>
        <v>-0,243862902520158-0,0240183994959622i</v>
      </c>
      <c r="P656" s="223" t="str">
        <f t="shared" si="1638"/>
        <v>0,240334421156124+0,0478054886749854i</v>
      </c>
      <c r="Q656" s="223" t="str">
        <f t="shared" si="1691"/>
        <v>-0,2344913879362-0,0711321848649278i</v>
      </c>
      <c r="R656" s="223" t="str">
        <f t="shared" si="1692"/>
        <v>0,226390074464412+0,0937738392298273i</v>
      </c>
      <c r="S656" s="223" t="str">
        <f t="shared" si="1693"/>
        <v>-0,216108500818143-0,115512400260917i</v>
      </c>
      <c r="T656" s="223" t="str">
        <f t="shared" si="1694"/>
        <v>0,203745684172061+0,136138513732016i</v>
      </c>
      <c r="U656" s="223" t="str">
        <f t="shared" si="1695"/>
        <v>-0,189420685208682-0,155453538894992i</v>
      </c>
      <c r="V656" s="223" t="str">
        <f t="shared" si="1696"/>
        <v>0,173271461498863+0,173271461498862i</v>
      </c>
      <c r="W656" s="223" t="str">
        <f t="shared" si="1697"/>
        <v>-0,155453538894994-0,189420685208681i</v>
      </c>
      <c r="X656" s="223" t="str">
        <f t="shared" si="1698"/>
        <v>0,136138513732016+0,203745684172061i</v>
      </c>
      <c r="Y656" s="223" t="str">
        <f t="shared" si="1699"/>
        <v>-0,115512400260918-0,216108500818142i</v>
      </c>
      <c r="Z656" s="223" t="str">
        <f t="shared" si="1700"/>
        <v>0,0937738392298055+0,226390074464421i</v>
      </c>
      <c r="AA656" s="223" t="str">
        <f t="shared" si="1701"/>
        <v>-0,0711321848649378-0,234491387936197i</v>
      </c>
      <c r="AB656" s="223" t="str">
        <f t="shared" si="1702"/>
        <v>0,047805488674992+0,240334421156123i</v>
      </c>
      <c r="AC656" s="223" t="str">
        <f t="shared" si="1703"/>
        <v>-0,0240183994959659-0,243862902520157i</v>
      </c>
      <c r="AD656" s="223" t="str">
        <f t="shared" si="1704"/>
        <v>8,40519133407884E-16+0,245042850823899i</v>
      </c>
      <c r="AE656" s="223" t="str">
        <f t="shared" si="1705"/>
        <v>0,0240183994959642-0,243862902520157i</v>
      </c>
      <c r="AF656" s="223" t="str">
        <f t="shared" si="1706"/>
        <v>-0,0478054886749886+0,240334421156124i</v>
      </c>
      <c r="AG656" s="223" t="str">
        <f t="shared" si="1707"/>
        <v>0,0711321848649361-0,234491387936197i</v>
      </c>
      <c r="AH656" s="223" t="str">
        <f t="shared" si="1708"/>
        <v>-0,0937738392298266+0,226390074464412i</v>
      </c>
      <c r="AI656" s="223" t="str">
        <f t="shared" si="1709"/>
        <v>0,115512400260915-0,216108500818144i</v>
      </c>
      <c r="AJ656" s="223" t="str">
        <f t="shared" si="1710"/>
        <v>-0,136138513732014+0,203745684172062i</v>
      </c>
      <c r="AK656" s="223" t="str">
        <f t="shared" si="1711"/>
        <v>0,15545353889499-0,189420685208684i</v>
      </c>
      <c r="AL656" s="223" t="str">
        <f t="shared" si="1712"/>
        <v>-0,173271461498862+0,173271461498863i</v>
      </c>
      <c r="AM656" s="223" t="str">
        <f t="shared" si="1713"/>
        <v>0,18942068520868-0,155453538894995i</v>
      </c>
      <c r="AN656" s="223" t="str">
        <f t="shared" si="1714"/>
        <v>-0,203745684172061+0,136138513732016i</v>
      </c>
      <c r="AO656" s="223" t="str">
        <f t="shared" si="1715"/>
        <v>0,216108500818142-0,115512400260919i</v>
      </c>
      <c r="AP656" s="223" t="str">
        <f t="shared" si="1716"/>
        <v>-0,22639007446442+0,093773839229808i</v>
      </c>
      <c r="AQ656" s="223" t="str">
        <f t="shared" si="1717"/>
        <v>0,234491387936196-0,0711321848649385i</v>
      </c>
      <c r="AR656" s="223" t="str">
        <f t="shared" si="1718"/>
        <v>-0,240334421156123+0,0478054886749928i</v>
      </c>
      <c r="AS656" s="223" t="str">
        <f t="shared" si="1719"/>
        <v>0,243862902520157-0,0240183994959685i</v>
      </c>
      <c r="AT656" s="223" t="str">
        <f t="shared" si="1720"/>
        <v>-0,245042850823899+1,68103826681577E-15i</v>
      </c>
      <c r="AU656" s="223" t="str">
        <f t="shared" si="1721"/>
        <v>0,243862902520165+0,0240183994958889i</v>
      </c>
      <c r="AV656" s="223" t="str">
        <f t="shared" si="1722"/>
        <v>-0,240334421156134-0,0478054886749384i</v>
      </c>
      <c r="AW656" s="223" t="str">
        <f t="shared" si="1723"/>
        <v>0,234491387936204+0,0711321848649121i</v>
      </c>
      <c r="AX656" s="223" t="str">
        <f t="shared" si="1724"/>
        <v>-0,226390074464413-0,0937738392298241i</v>
      </c>
      <c r="AY656" s="223" t="str">
        <f t="shared" si="1725"/>
        <v>0,21610850081812+0,115512400260959i</v>
      </c>
      <c r="AZ656" s="223" t="str">
        <f t="shared" si="1726"/>
        <v>-0,203745684172022-0,136138513732074i</v>
      </c>
      <c r="BA656" s="223" t="str">
        <f t="shared" si="1727"/>
        <v>0,18942068520862+0,155453538895068i</v>
      </c>
      <c r="BB656" s="223" t="str">
        <f t="shared" si="1728"/>
        <v>-0,173271461498778-0,173271461498947i</v>
      </c>
      <c r="BC656" s="223" t="str">
        <f t="shared" si="1729"/>
        <v>0,155453538895071+0,189420685208617i</v>
      </c>
      <c r="BD656" s="223" t="str">
        <f t="shared" si="1730"/>
        <v>-0,136138513732081-0,203745684172018i</v>
      </c>
      <c r="BE656" s="223" t="str">
        <f t="shared" si="1731"/>
        <v>0,115512400260963+0,216108500818118i</v>
      </c>
      <c r="BF656" s="223" t="str">
        <f t="shared" si="1732"/>
        <v>-0,0937738392298312-0,22639007446441i</v>
      </c>
      <c r="BG656" s="223" t="str">
        <f t="shared" si="1733"/>
        <v>0,0711321848649194+0,234491387936202i</v>
      </c>
      <c r="BH656" s="223" t="str">
        <f t="shared" si="1734"/>
        <v>-0,0478054886749425-0,240334421156133i</v>
      </c>
      <c r="BI656" s="223" t="str">
        <f t="shared" si="1735"/>
        <v>0,0240183994958931+0,243862902520164i</v>
      </c>
      <c r="BJ656" s="223" t="str">
        <f t="shared" si="1736"/>
        <v>9,4981956457382E-14-0,245042850823899i</v>
      </c>
      <c r="BK656" s="223" t="str">
        <f t="shared" si="1737"/>
        <v>-0,0240183994960821+0,243862902520146i</v>
      </c>
      <c r="BL656" s="223" t="str">
        <f t="shared" si="1738"/>
        <v>0,0478054886748896-0,240334421156143i</v>
      </c>
      <c r="BM656" s="176"/>
      <c r="BN656" s="176"/>
      <c r="BO656" s="176"/>
      <c r="BP656" s="176"/>
      <c r="BQ656" s="176"/>
      <c r="BR656" s="176"/>
      <c r="BS656" s="176"/>
      <c r="BT656" s="176"/>
      <c r="BU656" s="176"/>
      <c r="BV656" s="176"/>
      <c r="BW656" s="223"/>
      <c r="BX656" s="223"/>
      <c r="BY656" s="223"/>
      <c r="BZ656" s="223"/>
      <c r="CH656" s="222">
        <f t="shared" si="1739"/>
        <v>-272.08969484779902</v>
      </c>
    </row>
    <row r="657" spans="1:86">
      <c r="A657" s="227">
        <f t="shared" si="1630"/>
        <v>1.0000000000000004E-2</v>
      </c>
      <c r="B657" s="228">
        <v>32</v>
      </c>
      <c r="C657" s="228">
        <f t="shared" si="1631"/>
        <v>1600</v>
      </c>
      <c r="D657" s="228">
        <f t="shared" si="1740"/>
        <v>10053.096491487338</v>
      </c>
      <c r="E657" s="227" t="str">
        <f t="shared" si="1687"/>
        <v>10053.0964914873i</v>
      </c>
      <c r="F657" s="227" t="str">
        <f t="shared" si="1632"/>
        <v>-1,2933086055801E-29+4,02023156020638E-27i</v>
      </c>
      <c r="G657" s="227" t="str">
        <f t="shared" si="1633"/>
        <v>-2,44135856732253+0,260411580519983i</v>
      </c>
      <c r="H657" s="227" t="str">
        <f t="shared" si="1634"/>
        <v>-8,07827106010291E-31+6,57027558854049E-29i</v>
      </c>
      <c r="I657" s="227" t="str">
        <f t="shared" si="1688"/>
        <v>-8,07827106010291E-31+6,57027558854049E-29i</v>
      </c>
      <c r="J657" s="223" t="str">
        <f>IMPRODUCT(1/Nt_input,AT625)</f>
        <v>5,0477403832315E-16-1,11616291016923E-14i</v>
      </c>
      <c r="K657" s="246" t="str">
        <f t="shared" si="1689"/>
        <v>7,32942022001353E-43+4,21817119528163E-44i</v>
      </c>
      <c r="L657" s="222">
        <f t="shared" si="1690"/>
        <v>-842.68424687322431</v>
      </c>
      <c r="M657" s="222">
        <f t="shared" si="1635"/>
        <v>370</v>
      </c>
      <c r="N657" s="224">
        <f t="shared" si="1636"/>
        <v>-3.0243819601483146E-15</v>
      </c>
      <c r="O657" s="223" t="str">
        <f t="shared" si="1637"/>
        <v>3,02438196014831E-15+9,77219945332226E-30i</v>
      </c>
      <c r="P657" s="223" t="str">
        <f t="shared" si="1638"/>
        <v>-3,02438196014831E-15+1,00036997826306E-29i</v>
      </c>
      <c r="Q657" s="223" t="str">
        <f t="shared" si="1691"/>
        <v>3,02438196014831E-15+1,11159506565876E-30i</v>
      </c>
      <c r="R657" s="223" t="str">
        <f t="shared" si="1692"/>
        <v>-3,02438196014831E-15+8,44759785236795E-29i</v>
      </c>
      <c r="S657" s="223" t="str">
        <f t="shared" si="1693"/>
        <v>3,02438196014831E-15-1,00222591574731E-28i</v>
      </c>
      <c r="T657" s="223" t="str">
        <f t="shared" si="1694"/>
        <v>-3,02438196014831E-15+1,26713967785519E-28i</v>
      </c>
      <c r="U657" s="223" t="str">
        <f t="shared" si="1695"/>
        <v>3,02438196014831E-15-1,47832962416439E-28i</v>
      </c>
      <c r="V657" s="223" t="str">
        <f t="shared" si="1696"/>
        <v>-3,02438196014831E-15-1,42646174584996E-28i</v>
      </c>
      <c r="W657" s="223" t="str">
        <f t="shared" si="1697"/>
        <v>3,02438196014831E-15+1,21527179954077E-28i</v>
      </c>
      <c r="X657" s="223" t="str">
        <f t="shared" si="1698"/>
        <v>-3,02438196014831E-15-1,00408185323157E-28i</v>
      </c>
      <c r="Y657" s="223" t="str">
        <f t="shared" si="1699"/>
        <v>3,02438196014831E-15+7,92891906922369E-29i</v>
      </c>
      <c r="Z657" s="223" t="str">
        <f t="shared" si="1700"/>
        <v>-3,02438196014831E-15-4,74254329015805E-29i</v>
      </c>
      <c r="AA657" s="223" t="str">
        <f t="shared" si="1701"/>
        <v>3,02438196014831E-15+3,70512014303971E-29i</v>
      </c>
      <c r="AB657" s="223" t="str">
        <f t="shared" si="1702"/>
        <v>-3,02438196014831E-15-2,66769699592137E-29i</v>
      </c>
      <c r="AC657" s="223" t="str">
        <f t="shared" si="1703"/>
        <v>3,02438196014831E-15-5,18678783144257E-30i</v>
      </c>
      <c r="AD657" s="223" t="str">
        <f t="shared" si="1704"/>
        <v>-3,02438196014831E-15+1,5561019302626E-29i</v>
      </c>
      <c r="AE657" s="223" t="str">
        <f t="shared" si="1705"/>
        <v>3,02438196014831E-15-4,74247770932824E-29i</v>
      </c>
      <c r="AF657" s="223" t="str">
        <f t="shared" si="1706"/>
        <v>-3,02438196014831E-15+5,77990085644658E-29i</v>
      </c>
      <c r="AG657" s="223" t="str">
        <f t="shared" si="1707"/>
        <v>3,02438196014831E-15-8,96627663551219E-29i</v>
      </c>
      <c r="AH657" s="223" t="str">
        <f t="shared" si="1708"/>
        <v>-3,02438196014831E-15+1,00036997826306E-28i</v>
      </c>
      <c r="AI657" s="223" t="str">
        <f t="shared" si="1709"/>
        <v>3,02438196014831E-15-1,31900755616962E-28i</v>
      </c>
      <c r="AJ657" s="223" t="str">
        <f t="shared" si="1710"/>
        <v>-3,02438196014831E-15-1,58578381384474E-28i</v>
      </c>
      <c r="AK657" s="223" t="str">
        <f t="shared" si="1711"/>
        <v>3,02438196014831E-15+1,4820414991329E-28i</v>
      </c>
      <c r="AL657" s="223" t="str">
        <f t="shared" si="1712"/>
        <v>-3,02438196014831E-15-9,48508658031612E-29i</v>
      </c>
      <c r="AM657" s="223" t="str">
        <f t="shared" si="1713"/>
        <v>3,02438196014831E-15+8,44766343319779E-29i</v>
      </c>
      <c r="AN657" s="223" t="str">
        <f t="shared" si="1714"/>
        <v>-3,02438196014831E-15-7,41024028607942E-29i</v>
      </c>
      <c r="AO657" s="223" t="str">
        <f t="shared" si="1715"/>
        <v>3,02438196014831E-15+6,37281713896109E-29i</v>
      </c>
      <c r="AP657" s="223" t="str">
        <f t="shared" si="1716"/>
        <v>-3,02438196014831E-15-5,33539399184272E-29i</v>
      </c>
      <c r="AQ657" s="223" t="str">
        <f t="shared" si="1717"/>
        <v>3,02438196014831E-15+6,55808298323754E-34i</v>
      </c>
      <c r="AR657" s="223" t="str">
        <f t="shared" si="1718"/>
        <v>-3,02438196014831E-15+1,03735756628851E-29i</v>
      </c>
      <c r="AS657" s="223" t="str">
        <f t="shared" si="1719"/>
        <v>3,02438196014831E-15-2,07478071340686E-29i</v>
      </c>
      <c r="AT657" s="223" t="str">
        <f t="shared" si="1720"/>
        <v>-3,02438196014831E-15-1,17229143528522E-27i</v>
      </c>
      <c r="AU657" s="223" t="str">
        <f t="shared" si="1721"/>
        <v>3,02438196014831E-15+5,17231414229857E-28i</v>
      </c>
      <c r="AV657" s="223" t="str">
        <f t="shared" si="1722"/>
        <v>-3,02438196014831E-15+9,48495541865646E-29i</v>
      </c>
      <c r="AW657" s="223" t="str">
        <f t="shared" si="1723"/>
        <v>3,02438196014831E-15-7,06930522602985E-28i</v>
      </c>
      <c r="AX657" s="223" t="str">
        <f t="shared" si="1724"/>
        <v>-3,02438196014831E-15+1,36199054365835E-27i</v>
      </c>
      <c r="AY657" s="223" t="str">
        <f t="shared" si="1725"/>
        <v>3,02438196014831E-15+1,07744122529036E-27i</v>
      </c>
      <c r="AZ657" s="223" t="str">
        <f t="shared" si="1726"/>
        <v>-3,02438196014831E-15-4,22381204234994E-28i</v>
      </c>
      <c r="BA657" s="223" t="str">
        <f t="shared" si="1727"/>
        <v>3,02438196014831E-15-1,89699764181427E-28i</v>
      </c>
      <c r="BB657" s="223" t="str">
        <f t="shared" si="1728"/>
        <v>-3,02438196014831E-15+8,0178073259785E-28i</v>
      </c>
      <c r="BC657" s="223" t="str">
        <f t="shared" si="1729"/>
        <v>3,02438196014831E-15-1,41386170101427E-27i</v>
      </c>
      <c r="BD657" s="223" t="str">
        <f t="shared" si="1730"/>
        <v>-3,02438196014831E-15-9,39611962656551E-28i</v>
      </c>
      <c r="BE657" s="223" t="str">
        <f t="shared" si="1731"/>
        <v>3,02438196014831E-15+3,70510046879078E-28i</v>
      </c>
      <c r="BF657" s="223" t="str">
        <f t="shared" si="1732"/>
        <v>-3,02438196014831E-15+2,8454997417629E-28i</v>
      </c>
      <c r="BG657" s="223" t="str">
        <f t="shared" si="1733"/>
        <v>3,02438196014831E-15-9,39609995231658E-28i</v>
      </c>
      <c r="BH657" s="223" t="str">
        <f t="shared" si="1734"/>
        <v>-3,02438196014831E-15-1,49982177371706E-27i</v>
      </c>
      <c r="BI657" s="223" t="str">
        <f t="shared" si="1735"/>
        <v>3,02438196014831E-15+8,44761752661689E-28i</v>
      </c>
      <c r="BJ657" s="223" t="str">
        <f t="shared" si="1736"/>
        <v>-3,02438196014831E-15-1,89701731606322E-28i</v>
      </c>
      <c r="BK657" s="223" t="str">
        <f t="shared" si="1737"/>
        <v>3,02438196014831E-15-3,79400184171152E-28i</v>
      </c>
      <c r="BL657" s="223" t="str">
        <f t="shared" si="1738"/>
        <v>-3,02438196014831E-15+1,03446020522652E-27i</v>
      </c>
      <c r="BM657" s="176"/>
      <c r="BN657" s="176"/>
      <c r="BO657" s="176"/>
      <c r="BP657" s="176"/>
      <c r="BQ657" s="176"/>
      <c r="BR657" s="176"/>
      <c r="BS657" s="176"/>
      <c r="BT657" s="176"/>
      <c r="BU657" s="176"/>
      <c r="BV657" s="176"/>
      <c r="BW657" s="223"/>
      <c r="BX657" s="223"/>
      <c r="BY657" s="223"/>
      <c r="BZ657" s="223"/>
      <c r="CH657" s="222">
        <f t="shared" si="1739"/>
        <v>-279.03657507897782</v>
      </c>
    </row>
    <row r="658" spans="1:86">
      <c r="A658" s="227">
        <f t="shared" ref="A658:A689" si="1741">A657+Div_Nt_input</f>
        <v>1.0312500000000004E-2</v>
      </c>
      <c r="B658" s="228">
        <v>33</v>
      </c>
      <c r="C658" s="228">
        <f t="shared" ref="C658:C689" si="1742">C657+Fline</f>
        <v>1650</v>
      </c>
      <c r="D658" s="228">
        <f t="shared" si="1740"/>
        <v>10367.255756846318</v>
      </c>
      <c r="E658" s="227" t="str">
        <f t="shared" si="1687"/>
        <v>10367.2557568463i</v>
      </c>
      <c r="F658" s="227" t="str">
        <f t="shared" ref="F658:F689" si="1743">IF(freq_ratio2&gt;1,IMPRODUCT(Kth_2/(2/rload2-Kfeed2/Gdc_ccm2),IMDIV(COMPLEX(1,Rc_2*Coutput2*microF2*miliOhm2*D658),IMSUM(1,IMPRODUCT(E658,1/omega1_2),IMPRODUCT(E658,E658,1/omega2_2),IMPRODUCT(E658,E658,E658,1/omega3_2)))),IMPRODUCT(Kth_2/(2/rload2-Kfeed2/Gdc_dcm2),(IMDIV(COMPLEX(1,Rc_2*Coutput2*microF2*miliOhm2*D658),IMSUM(1,IMDIV(E658,omegat2),IMDIV(IMPRODUCT(E658,E658),omegapole0^2*(1-2*Gdc_dcm2/(Kfeed2*rload2))))))))</f>
        <v>-1,21611366489346E-29+3,66571911302673E-27i</v>
      </c>
      <c r="G658" s="227" t="str">
        <f t="shared" ref="G658:G689" si="1744">IMPRODUCT(IMPRODUCT(-currentransferratio2*RFB_2/(Rfeedforward2),IMDIV(COMPLEX(1,(Rfeedforward2*kiliOhm2+q_Rz_Cz_2*Rzero2)*q_Rz_Cz_2*Czero2*nanoF2*D658),IMPRODUCT(COMPLEX(1,q_Rz_Cz_2*Rzero2*Czero2*nanoF2*D658),COMPLEX(1,D658/(2*PI()*F_roll2*kilihertz2))))),IMSUM(feedtype2,IMDIV(COMPLEX(1,Rvolt2*Cvolt2*nanoF2*kiliOhm2*D658),IMPRODUCT(Rupper2*kiliOhm2*(Cvolt2*nanoF2+Cforward2*picoF2),COMPLEX(1,Rvolt2*Cvolt2*Cforward2*picoF2*nanoF2*kiliOhm2*D658/(Cvolt2*nanoF2+Cforward2*picoF2)),E658))))</f>
        <v>-2,43961644360967+0,268357808802772i</v>
      </c>
      <c r="H658" s="227" t="str">
        <f t="shared" ref="H658:H686" si="1745">IF(freq_ratio2&gt;1,IMPRODUCT(I67,IMDIV((IMPRODUCT(COMPLEX(1,Rc_2*Coutput2*microF2*miliOhm2*D658),COMPLEX(1,(effectiveL2*Requiv2*Kfeed2*0.5*Metccm2)*D658/(ratio2*(Xequiv2^2+Requiv2^2)*(Kfeed2*Metccm2*0.5/ratio2-Kinput2*Gdc_ccm2))))),IMSUM(1,IMPRODUCT(E658,1/omega1_2),IMPRODUCT(E658,E658,1/omega2_2),IMPRODUCT(E658,E658,E658,1/omega3_2)))),IMPRODUCT(I67,(IMDIV(COMPLEX(1,Rc_2*Coutput2*microF2*miliOhm2*D658),IMSUM(1,IMDIV(E658,omegat2),IMDIV(IMPRODUCT(E658,E658),omegapole0^2*(1-2*Gdc_dcm2/(Kfeed2*rload2))))))))</f>
        <v>-7,59609659131017E-31+5,99088380712947E-29i</v>
      </c>
      <c r="I658" s="227" t="str">
        <f t="shared" si="1688"/>
        <v>-7,59609659131017E-31+5,99088380712947E-29i</v>
      </c>
      <c r="J658" s="223" t="str">
        <f>IMPRODUCT(1/Nt_input,AU625)</f>
        <v>-1,29142820704887E-13+6,64962876428814E-15i</v>
      </c>
      <c r="K658" s="246" t="str">
        <f t="shared" si="1689"/>
        <v>-3,00273398859104E-43-7,74184745591831E-42i</v>
      </c>
      <c r="L658" s="222">
        <f t="shared" si="1690"/>
        <v>-822.21657947016308</v>
      </c>
      <c r="M658" s="222">
        <f t="shared" ref="M658:M689" si="1746">N658+Vinput2</f>
        <v>369.75495714917611</v>
      </c>
      <c r="N658" s="224">
        <f t="shared" ref="N658:N689" si="1747">0.5*Vinac*SIN(2*PI()*Fline*A658)</f>
        <v>-0.24504285082390476</v>
      </c>
      <c r="O658" s="223" t="str">
        <f t="shared" ref="O658:O689" si="1748">IMPRODUCT(N658,IMEXP(COMPLEX(0,-2*PI()*1*B658/Nt_input)))</f>
        <v>0,243862902520164-0,0240183994959612i</v>
      </c>
      <c r="P658" s="223" t="str">
        <f t="shared" ref="P658:P689" si="1749">IMPRODUCT(N658,IMEXP(COMPLEX(0,-2*PI()*2*B658/Nt_input)))</f>
        <v>-0,24033442115613+0,0478054886749861i</v>
      </c>
      <c r="Q658" s="223" t="str">
        <f t="shared" si="1691"/>
        <v>0,234491387936205-0,0711321848649297i</v>
      </c>
      <c r="R658" s="223" t="str">
        <f t="shared" si="1692"/>
        <v>-0,226390074464422+0,0937738392298193i</v>
      </c>
      <c r="S658" s="223" t="str">
        <f t="shared" si="1693"/>
        <v>0,21610850081814-0,115512400260935i</v>
      </c>
      <c r="T658" s="223" t="str">
        <f t="shared" si="1694"/>
        <v>-0,203745684172069+0,136138513732015i</v>
      </c>
      <c r="U658" s="223" t="str">
        <f t="shared" si="1695"/>
        <v>0,189420685208687-0,155453538894995i</v>
      </c>
      <c r="V658" s="223" t="str">
        <f t="shared" si="1696"/>
        <v>-0,173271461498866+0,173271461498868i</v>
      </c>
      <c r="W658" s="223" t="str">
        <f t="shared" si="1697"/>
        <v>0,155453538894993-0,189420685208689i</v>
      </c>
      <c r="X658" s="223" t="str">
        <f t="shared" si="1698"/>
        <v>-0,136138513732033+0,203745684172057i</v>
      </c>
      <c r="Y658" s="223" t="str">
        <f t="shared" si="1699"/>
        <v>0,115512400260933-0,216108500818141i</v>
      </c>
      <c r="Z658" s="223" t="str">
        <f t="shared" si="1700"/>
        <v>-0,0937738392298166+0,226390074464423i</v>
      </c>
      <c r="AA658" s="223" t="str">
        <f t="shared" si="1701"/>
        <v>0,0711321848649219-0,234491387936207i</v>
      </c>
      <c r="AB658" s="223" t="str">
        <f t="shared" si="1702"/>
        <v>-0,0478054886749956+0,240334421156128i</v>
      </c>
      <c r="AC658" s="223" t="str">
        <f t="shared" si="1703"/>
        <v>0,0240183994959657-0,243862902520163i</v>
      </c>
      <c r="AD658" s="223" t="str">
        <f t="shared" si="1704"/>
        <v>3,42219901044364E-15+0,245042850823905i</v>
      </c>
      <c r="AE658" s="223" t="str">
        <f t="shared" si="1705"/>
        <v>-0,0240183994959708-0,243862902520163i</v>
      </c>
      <c r="AF658" s="223" t="str">
        <f t="shared" si="1706"/>
        <v>0,0478054886749768+0,240334421156132i</v>
      </c>
      <c r="AG658" s="223" t="str">
        <f t="shared" si="1707"/>
        <v>-0,0711321848649285-0,234491387936206i</v>
      </c>
      <c r="AH658" s="223" t="str">
        <f t="shared" si="1708"/>
        <v>0,093773839229823+0,22639007446442i</v>
      </c>
      <c r="AI658" s="223" t="str">
        <f t="shared" si="1709"/>
        <v>-0,115512400260939-0,216108500818138i</v>
      </c>
      <c r="AJ658" s="223" t="str">
        <f t="shared" si="1710"/>
        <v>0,136138513732016+0,203745684172068i</v>
      </c>
      <c r="AK658" s="223" t="str">
        <f t="shared" si="1711"/>
        <v>-0,155453538894997-0,189420685208686i</v>
      </c>
      <c r="AL658" s="223" t="str">
        <f t="shared" si="1712"/>
        <v>0,17327146149887+0,173271461498864i</v>
      </c>
      <c r="AM658" s="223" t="str">
        <f t="shared" si="1713"/>
        <v>-0,189420685208691-0,155453538894991i</v>
      </c>
      <c r="AN658" s="223" t="str">
        <f t="shared" si="1714"/>
        <v>0,203745684172059+0,13613851373203i</v>
      </c>
      <c r="AO658" s="223" t="str">
        <f t="shared" si="1715"/>
        <v>-0,216108500818142-0,115512400260931i</v>
      </c>
      <c r="AP658" s="223" t="str">
        <f t="shared" si="1716"/>
        <v>0,226390074464424+0,0937738392298149i</v>
      </c>
      <c r="AQ658" s="223" t="str">
        <f t="shared" si="1717"/>
        <v>-0,234491387936208-0,0711321848649204i</v>
      </c>
      <c r="AR658" s="223" t="str">
        <f t="shared" si="1718"/>
        <v>0,240334421156129+0,0478054886749925i</v>
      </c>
      <c r="AS658" s="223" t="str">
        <f t="shared" si="1719"/>
        <v>-0,243862902520171-0,0240183994958895i</v>
      </c>
      <c r="AT658" s="223" t="str">
        <f t="shared" si="1720"/>
        <v>0,245042850823905+4,19073589079167E-14i</v>
      </c>
      <c r="AU658" s="223" t="str">
        <f t="shared" si="1721"/>
        <v>-0,243862902520155+0,0240183994960487i</v>
      </c>
      <c r="AV658" s="223" t="str">
        <f t="shared" si="1722"/>
        <v>0,240334421156137-0,0478054886749545i</v>
      </c>
      <c r="AW658" s="223" t="str">
        <f t="shared" si="1723"/>
        <v>-0,234491387936177+0,0711321848650233i</v>
      </c>
      <c r="AX658" s="223" t="str">
        <f t="shared" si="1724"/>
        <v>0,226390074464429-0,0937738392298019i</v>
      </c>
      <c r="AY658" s="223" t="str">
        <f t="shared" si="1725"/>
        <v>-0,216108500818091+0,115512400261026i</v>
      </c>
      <c r="AZ658" s="223" t="str">
        <f t="shared" si="1726"/>
        <v>0,203745684172065-0,136138513732021i</v>
      </c>
      <c r="BA658" s="223" t="str">
        <f t="shared" si="1727"/>
        <v>-0,189420685208762+0,155453538894904i</v>
      </c>
      <c r="BB658" s="223" t="str">
        <f t="shared" si="1728"/>
        <v>0,17327146149886-0,173271461498873i</v>
      </c>
      <c r="BC658" s="223" t="str">
        <f t="shared" si="1729"/>
        <v>-0,155453538895084+0,189420685208615i</v>
      </c>
      <c r="BD658" s="223" t="str">
        <f t="shared" si="1730"/>
        <v>0,136138513732005-0,203745684172075i</v>
      </c>
      <c r="BE658" s="223" t="str">
        <f t="shared" si="1731"/>
        <v>-0,115512400261013+0,216108500818099i</v>
      </c>
      <c r="BF658" s="223" t="str">
        <f t="shared" si="1732"/>
        <v>0,0937738392297909-0,226390074464433i</v>
      </c>
      <c r="BG658" s="223" t="str">
        <f t="shared" si="1733"/>
        <v>-0,0711321848650086+0,234491387936181i</v>
      </c>
      <c r="BH658" s="223" t="str">
        <f t="shared" si="1734"/>
        <v>0,047805488674943-0,240334421156139i</v>
      </c>
      <c r="BI658" s="223" t="str">
        <f t="shared" si="1735"/>
        <v>-0,0240183994960299+0,243862902520157i</v>
      </c>
      <c r="BJ658" s="223" t="str">
        <f t="shared" si="1736"/>
        <v>-5,72772197841062E-14-0,245042850823905i</v>
      </c>
      <c r="BK658" s="223" t="str">
        <f t="shared" si="1737"/>
        <v>0,0240183994959013+0,243862902520169i</v>
      </c>
      <c r="BL658" s="223" t="str">
        <f t="shared" si="1738"/>
        <v>-0,0478054886750552-0,240334421156117i</v>
      </c>
      <c r="BM658" s="176"/>
      <c r="BN658" s="176"/>
      <c r="BO658" s="176"/>
      <c r="BP658" s="176"/>
      <c r="BQ658" s="176"/>
      <c r="BR658" s="176"/>
      <c r="BS658" s="176"/>
      <c r="BT658" s="176"/>
      <c r="BU658" s="176"/>
      <c r="BV658" s="176"/>
      <c r="BW658" s="223"/>
      <c r="BX658" s="223"/>
      <c r="BY658" s="223"/>
      <c r="BZ658" s="223"/>
      <c r="CH658" s="222">
        <f t="shared" si="1739"/>
        <v>-257.7670955509584</v>
      </c>
    </row>
    <row r="659" spans="1:86">
      <c r="A659" s="227">
        <f t="shared" si="1741"/>
        <v>1.0625000000000004E-2</v>
      </c>
      <c r="B659" s="228">
        <v>34</v>
      </c>
      <c r="C659" s="228">
        <f t="shared" si="1742"/>
        <v>1700</v>
      </c>
      <c r="D659" s="228">
        <f t="shared" si="1740"/>
        <v>10681.415022205296</v>
      </c>
      <c r="E659" s="227" t="str">
        <f t="shared" si="1687"/>
        <v>10681.4150222053i</v>
      </c>
      <c r="F659" s="227" t="str">
        <f t="shared" si="1743"/>
        <v>-1,14562938590737E-29+3,35169315501833E-27i</v>
      </c>
      <c r="G659" s="227" t="str">
        <f t="shared" si="1744"/>
        <v>-2,43782331642411+0,276286642533902i</v>
      </c>
      <c r="H659" s="227" t="str">
        <f t="shared" si="1745"/>
        <v>-7,15583809961422E-31+5,47766079757962E-29i</v>
      </c>
      <c r="I659" s="227" t="str">
        <f t="shared" si="1688"/>
        <v>-7,15583809961422E-31+5,47766079757962E-29i</v>
      </c>
      <c r="J659" s="223" t="str">
        <f>IMPRODUCT(1/Nt_input,AV625)</f>
        <v>3,05540877700623E-14+3,2517283136968E-14i</v>
      </c>
      <c r="K659" s="246" t="str">
        <f t="shared" si="1689"/>
        <v>-1,80305048136806E-42+1,65038044648203E-42i</v>
      </c>
      <c r="L659" s="222">
        <f t="shared" si="1690"/>
        <v>-832.23680505111247</v>
      </c>
      <c r="M659" s="222">
        <f t="shared" si="1746"/>
        <v>369.51227419495967</v>
      </c>
      <c r="N659" s="224">
        <f t="shared" si="1747"/>
        <v>-0.48772580504032415</v>
      </c>
      <c r="O659" s="223" t="str">
        <f t="shared" si="1748"/>
        <v>0,478354290456365-0,0951505843608945i</v>
      </c>
      <c r="P659" s="223" t="str">
        <f t="shared" si="1749"/>
        <v>-0,450599888754346+0,186644585125857i</v>
      </c>
      <c r="Q659" s="223" t="str">
        <f t="shared" si="1691"/>
        <v>0,405529186026816-0,27096593915594i</v>
      </c>
      <c r="R659" s="223" t="str">
        <f t="shared" si="1692"/>
        <v>-0,344874224103688+0,344874224103674i</v>
      </c>
      <c r="S659" s="223" t="str">
        <f t="shared" si="1693"/>
        <v>0,270965939155916-0,405529186026832i</v>
      </c>
      <c r="T659" s="223" t="str">
        <f t="shared" si="1694"/>
        <v>-0,186644585125873+0,450599888754339i</v>
      </c>
      <c r="U659" s="223" t="str">
        <f t="shared" si="1695"/>
        <v>0,0951505843608862-0,478354290456367i</v>
      </c>
      <c r="V659" s="223" t="str">
        <f t="shared" si="1696"/>
        <v>-2,04345326383082E-14+0,487725805040324i</v>
      </c>
      <c r="W659" s="223" t="str">
        <f t="shared" si="1697"/>
        <v>-0,095150584360894-0,478354290456365i</v>
      </c>
      <c r="X659" s="223" t="str">
        <f t="shared" si="1698"/>
        <v>0,18664458512588+0,450599888754336i</v>
      </c>
      <c r="Y659" s="223" t="str">
        <f t="shared" si="1699"/>
        <v>-0,270965939155924-0,405529186026826i</v>
      </c>
      <c r="Z659" s="223" t="str">
        <f t="shared" si="1700"/>
        <v>0,344874224103693+0,34487422410367i</v>
      </c>
      <c r="AA659" s="223" t="str">
        <f t="shared" si="1701"/>
        <v>-0,40552918602682-0,270965939155935i</v>
      </c>
      <c r="AB659" s="223" t="str">
        <f t="shared" si="1702"/>
        <v>0,45059988875435+0,186644585125847i</v>
      </c>
      <c r="AC659" s="223" t="str">
        <f t="shared" si="1703"/>
        <v>-0,478354290456363-0,0951505843609062i</v>
      </c>
      <c r="AD659" s="223" t="str">
        <f t="shared" si="1704"/>
        <v>0,487725805040324-7,64793861736459E-15i</v>
      </c>
      <c r="AE659" s="223" t="str">
        <f t="shared" si="1705"/>
        <v>-0,478354290456369+0,0951505843608741i</v>
      </c>
      <c r="AF659" s="223" t="str">
        <f t="shared" si="1706"/>
        <v>0,450599888754344-0,186644585125861i</v>
      </c>
      <c r="AG659" s="223" t="str">
        <f t="shared" si="1707"/>
        <v>-0,40552918602684+0,270965939155904i</v>
      </c>
      <c r="AH659" s="223" t="str">
        <f t="shared" si="1708"/>
        <v>0,344874224103682-0,344874224103681i</v>
      </c>
      <c r="AI659" s="223" t="str">
        <f t="shared" si="1709"/>
        <v>-0,270965939155911+0,405529186026835i</v>
      </c>
      <c r="AJ659" s="223" t="str">
        <f t="shared" si="1710"/>
        <v>0,186644585125862-0,450599888754344i</v>
      </c>
      <c r="AK659" s="223" t="str">
        <f t="shared" si="1711"/>
        <v>-0,0951505843608789+0,478354290456368i</v>
      </c>
      <c r="AL659" s="223" t="str">
        <f t="shared" si="1712"/>
        <v>1,62520942990851E-14-0,487725805040324i</v>
      </c>
      <c r="AM659" s="223" t="str">
        <f t="shared" si="1713"/>
        <v>0,0951505843609014+0,478354290456364i</v>
      </c>
      <c r="AN659" s="223" t="str">
        <f t="shared" si="1714"/>
        <v>-0,186644585125839-0,450599888754354i</v>
      </c>
      <c r="AO659" s="223" t="str">
        <f t="shared" si="1715"/>
        <v>0,27096593915593+0,405529186026822i</v>
      </c>
      <c r="AP659" s="223" t="str">
        <f t="shared" si="1716"/>
        <v>-0,344874224103664-0,344874224103699i</v>
      </c>
      <c r="AQ659" s="223" t="str">
        <f t="shared" si="1717"/>
        <v>0,405529186026825+0,270965939155925i</v>
      </c>
      <c r="AR659" s="223" t="str">
        <f t="shared" si="1718"/>
        <v>-0,450599888754409-0,186644585125705i</v>
      </c>
      <c r="AS659" s="223" t="str">
        <f t="shared" si="1719"/>
        <v>0,478354290456384+0,0951505843608004i</v>
      </c>
      <c r="AT659" s="223" t="str">
        <f t="shared" si="1720"/>
        <v>-0,487725805040324+1,52958772347291E-14i</v>
      </c>
      <c r="AU659" s="223" t="str">
        <f t="shared" si="1721"/>
        <v>0,478354290456378-0,0951505843608302i</v>
      </c>
      <c r="AV659" s="223" t="str">
        <f t="shared" si="1722"/>
        <v>-0,450599888754397+0,186644585125734i</v>
      </c>
      <c r="AW659" s="223" t="str">
        <f t="shared" si="1723"/>
        <v>0,405529186026943-0,270965939155749i</v>
      </c>
      <c r="AX659" s="223" t="str">
        <f t="shared" si="1724"/>
        <v>-0,344874224103539+0,344874224103823i</v>
      </c>
      <c r="AY659" s="223" t="str">
        <f t="shared" si="1725"/>
        <v>0,270965939155824-0,405529186026893i</v>
      </c>
      <c r="AZ659" s="223" t="str">
        <f t="shared" si="1726"/>
        <v>-0,186644585125811+0,450599888754365i</v>
      </c>
      <c r="BA659" s="223" t="str">
        <f t="shared" si="1727"/>
        <v>0,0951505843609258-0,478354290456359i</v>
      </c>
      <c r="BB659" s="223" t="str">
        <f t="shared" si="1728"/>
        <v>-9,87071629133991E-14+0,487725805040324i</v>
      </c>
      <c r="BC659" s="223" t="str">
        <f t="shared" si="1729"/>
        <v>-0,0951505843607185-0,4783542904564i</v>
      </c>
      <c r="BD659" s="223" t="str">
        <f t="shared" si="1730"/>
        <v>0,18664458512607+0,450599888754258i</v>
      </c>
      <c r="BE659" s="223" t="str">
        <f t="shared" si="1731"/>
        <v>-0,270965939156052-0,405529186026741i</v>
      </c>
      <c r="BF659" s="223" t="str">
        <f t="shared" si="1732"/>
        <v>0,344874224103742+0,34487422410362i</v>
      </c>
      <c r="BG659" s="223" t="str">
        <f t="shared" si="1733"/>
        <v>-0,40552918602683-0,270965939155919i</v>
      </c>
      <c r="BH659" s="223" t="str">
        <f t="shared" si="1734"/>
        <v>0,450599888754319+0,186644585125922i</v>
      </c>
      <c r="BI659" s="223" t="str">
        <f t="shared" si="1735"/>
        <v>-0,478354290456337-0,0951505843610374i</v>
      </c>
      <c r="BJ659" s="223" t="str">
        <f t="shared" si="1736"/>
        <v>0,487725805040324+2,26572204174094E-13i</v>
      </c>
      <c r="BK659" s="223" t="str">
        <f t="shared" si="1737"/>
        <v>-0,478354290456328+0,0951505843610828i</v>
      </c>
      <c r="BL659" s="223" t="str">
        <f t="shared" si="1738"/>
        <v>0,450599888754301-0,186644585125965i</v>
      </c>
      <c r="BM659" s="176"/>
      <c r="BN659" s="176"/>
      <c r="BO659" s="176"/>
      <c r="BP659" s="176"/>
      <c r="BQ659" s="176"/>
      <c r="BR659" s="176"/>
      <c r="BS659" s="176"/>
      <c r="BT659" s="176"/>
      <c r="BU659" s="176"/>
      <c r="BV659" s="176"/>
      <c r="BW659" s="223"/>
      <c r="BX659" s="223"/>
      <c r="BY659" s="223"/>
      <c r="BZ659" s="223"/>
      <c r="CH659" s="222">
        <f t="shared" si="1739"/>
        <v>-267.00944885716399</v>
      </c>
    </row>
    <row r="660" spans="1:86">
      <c r="A660" s="227">
        <f t="shared" si="1741"/>
        <v>1.0937500000000005E-2</v>
      </c>
      <c r="B660" s="228">
        <v>35</v>
      </c>
      <c r="C660" s="228">
        <f t="shared" si="1742"/>
        <v>1750</v>
      </c>
      <c r="D660" s="228">
        <f t="shared" si="1740"/>
        <v>10995.574287564275</v>
      </c>
      <c r="E660" s="227" t="str">
        <f t="shared" si="1687"/>
        <v>10995.5742875643i</v>
      </c>
      <c r="F660" s="227" t="str">
        <f t="shared" si="1743"/>
        <v>-1,08109989956862E-29+3,07253522483591E-27i</v>
      </c>
      <c r="G660" s="227" t="str">
        <f t="shared" si="1744"/>
        <v>-2,43597941608061+0,284197598548706i</v>
      </c>
      <c r="H660" s="227" t="str">
        <f t="shared" si="1745"/>
        <v>-6,75277430816317E-31+5,021424054089E-29i</v>
      </c>
      <c r="I660" s="227" t="str">
        <f t="shared" si="1688"/>
        <v>-6,75277430816317E-31+5,021424054089E-29i</v>
      </c>
      <c r="J660" s="223" t="str">
        <f>IMPRODUCT(1/Nt_input,AW625)</f>
        <v>-2,87994590198252E-16+2,92127433354487E-15i</v>
      </c>
      <c r="K660" s="246" t="str">
        <f t="shared" si="1689"/>
        <v>-1,46495095823592E-43-1,64341002533559E-44i</v>
      </c>
      <c r="L660" s="222">
        <f t="shared" si="1690"/>
        <v>-856.62922431567824</v>
      </c>
      <c r="M660" s="222">
        <f t="shared" si="1746"/>
        <v>369.27428830686387</v>
      </c>
      <c r="N660" s="224">
        <f t="shared" si="1747"/>
        <v>-0.72571169313615957</v>
      </c>
      <c r="O660" s="223" t="str">
        <f t="shared" si="1748"/>
        <v>0,694462791274506-0,210662984621822i</v>
      </c>
      <c r="P660" s="223" t="str">
        <f t="shared" si="1749"/>
        <v>-0,603407220135347+0,403183814460705i</v>
      </c>
      <c r="Q660" s="223" t="str">
        <f t="shared" si="1691"/>
        <v>0,460386624364613-0,560982724921818i</v>
      </c>
      <c r="R660" s="223" t="str">
        <f t="shared" si="1692"/>
        <v>-0,277717841636857+0,670470179792597i</v>
      </c>
      <c r="S660" s="223" t="str">
        <f t="shared" si="1693"/>
        <v>0,0711321848649161-0,722217192976528i</v>
      </c>
      <c r="T660" s="223" t="str">
        <f t="shared" si="1694"/>
        <v>0,14157932790479+0,711767346444454i</v>
      </c>
      <c r="U660" s="223" t="str">
        <f t="shared" si="1695"/>
        <v>-0,342098124020885-0,640020573963012i</v>
      </c>
      <c r="V660" s="223" t="str">
        <f t="shared" si="1696"/>
        <v>0,513155659402954+0,513155659402945i</v>
      </c>
      <c r="W660" s="223" t="str">
        <f t="shared" si="1697"/>
        <v>-0,640020573963018-0,342098124020873i</v>
      </c>
      <c r="X660" s="223" t="str">
        <f t="shared" si="1698"/>
        <v>0,711767346444457+0,141579327904776i</v>
      </c>
      <c r="Y660" s="223" t="str">
        <f t="shared" si="1699"/>
        <v>-0,722217192976526+0,0711321848649312i</v>
      </c>
      <c r="Z660" s="223" t="str">
        <f t="shared" si="1700"/>
        <v>0,670470179792619-0,277717841636803i</v>
      </c>
      <c r="AA660" s="223" t="str">
        <f t="shared" si="1701"/>
        <v>-0,560982724921809+0,460386624364624i</v>
      </c>
      <c r="AB660" s="223" t="str">
        <f t="shared" si="1702"/>
        <v>0,403183814460712-0,603407220135343i</v>
      </c>
      <c r="AC660" s="223" t="str">
        <f t="shared" si="1703"/>
        <v>-0,210662984621851+0,694462791274497i</v>
      </c>
      <c r="AD660" s="223" t="str">
        <f t="shared" si="1704"/>
        <v>-1,26244192456657E-14-0,72571169313616i</v>
      </c>
      <c r="AE660" s="223" t="str">
        <f t="shared" si="1705"/>
        <v>0,210662984621806+0,69446279127451i</v>
      </c>
      <c r="AF660" s="223" t="str">
        <f t="shared" si="1706"/>
        <v>-0,403183814460732-0,603407220135329i</v>
      </c>
      <c r="AG660" s="223" t="str">
        <f t="shared" si="1707"/>
        <v>0,560982724921829+0,4603866243646i</v>
      </c>
      <c r="AH660" s="223" t="str">
        <f t="shared" si="1708"/>
        <v>-0,670470179792603-0,277717841636842i</v>
      </c>
      <c r="AI660" s="223" t="str">
        <f t="shared" si="1709"/>
        <v>0,722217192976529+0,0711321848649009i</v>
      </c>
      <c r="AJ660" s="223" t="str">
        <f t="shared" si="1710"/>
        <v>-0,711767346444451+0,141579327904806i</v>
      </c>
      <c r="AK660" s="223" t="str">
        <f t="shared" si="1711"/>
        <v>0,640020573963039-0,342098124020834i</v>
      </c>
      <c r="AL660" s="223" t="str">
        <f t="shared" si="1712"/>
        <v>-0,513155659402934+0,513155659402964i</v>
      </c>
      <c r="AM660" s="223" t="str">
        <f t="shared" si="1713"/>
        <v>0,34209812402086-0,640020573963025i</v>
      </c>
      <c r="AN660" s="223" t="str">
        <f t="shared" si="1714"/>
        <v>-0,141579327904834+0,711767346444445i</v>
      </c>
      <c r="AO660" s="223" t="str">
        <f t="shared" si="1715"/>
        <v>-0,0711321848649438-0,722217192976525i</v>
      </c>
      <c r="AP660" s="223" t="str">
        <f t="shared" si="1716"/>
        <v>0,277717841636815+0,670470179792615i</v>
      </c>
      <c r="AQ660" s="223" t="str">
        <f t="shared" si="1717"/>
        <v>-0,460386624364633-0,560982724921801i</v>
      </c>
      <c r="AR660" s="223" t="str">
        <f t="shared" si="1718"/>
        <v>0,60340722013531+0,403183814460761i</v>
      </c>
      <c r="AS660" s="223" t="str">
        <f t="shared" si="1719"/>
        <v>-0,694462791274522-0,21066298462177i</v>
      </c>
      <c r="AT660" s="223" t="str">
        <f t="shared" si="1720"/>
        <v>0,72571169313616-1,69630606599268E-13i</v>
      </c>
      <c r="AU660" s="223" t="str">
        <f t="shared" si="1721"/>
        <v>-0,694462791274423+0,210662984622094i</v>
      </c>
      <c r="AV660" s="223" t="str">
        <f t="shared" si="1722"/>
        <v>0,603407220135523-0,403183814460443i</v>
      </c>
      <c r="AW660" s="223" t="str">
        <f t="shared" si="1723"/>
        <v>-0,460386624364761+0,560982724921696i</v>
      </c>
      <c r="AX660" s="223" t="str">
        <f t="shared" si="1724"/>
        <v>0,277717841636901-0,670470179792579i</v>
      </c>
      <c r="AY660" s="223" t="str">
        <f t="shared" si="1725"/>
        <v>-0,0711321848648935+0,72221719297653i</v>
      </c>
      <c r="AZ660" s="223" t="str">
        <f t="shared" si="1726"/>
        <v>-0,141579327904965-0,711767346444419i</v>
      </c>
      <c r="BA660" s="223" t="str">
        <f t="shared" si="1727"/>
        <v>0,342098124021105+0,640020573962894i</v>
      </c>
      <c r="BB660" s="223" t="str">
        <f t="shared" si="1728"/>
        <v>-0,513155659402722-0,513155659403177i</v>
      </c>
      <c r="BC660" s="223" t="str">
        <f t="shared" si="1729"/>
        <v>0,640020573962932+0,342098124021035i</v>
      </c>
      <c r="BD660" s="223" t="str">
        <f t="shared" si="1730"/>
        <v>-0,711767346444434-0,141579327904888i</v>
      </c>
      <c r="BE660" s="223" t="str">
        <f t="shared" si="1731"/>
        <v>0,722217192976523-0,0711321848649615i</v>
      </c>
      <c r="BF660" s="223" t="str">
        <f t="shared" si="1732"/>
        <v>-0,670470179792552+0,277717841636964i</v>
      </c>
      <c r="BG660" s="223" t="str">
        <f t="shared" si="1733"/>
        <v>0,560982724921652-0,460386624364814i</v>
      </c>
      <c r="BH660" s="223" t="str">
        <f t="shared" si="1734"/>
        <v>-0,403183814460986+0,603407220135159i</v>
      </c>
      <c r="BI660" s="223" t="str">
        <f t="shared" si="1735"/>
        <v>0,210662984622029-0,694462791274443i</v>
      </c>
      <c r="BJ660" s="223" t="str">
        <f t="shared" si="1736"/>
        <v>-1,013520186528E-13+0,72571169313616i</v>
      </c>
      <c r="BK660" s="223" t="str">
        <f t="shared" si="1737"/>
        <v>-0,210662984621835-0,694462791274501i</v>
      </c>
      <c r="BL660" s="223" t="str">
        <f t="shared" si="1738"/>
        <v>0,403183814460818+0,603407220135272i</v>
      </c>
      <c r="BM660" s="176"/>
      <c r="BN660" s="176"/>
      <c r="BO660" s="176"/>
      <c r="BP660" s="176"/>
      <c r="BQ660" s="176"/>
      <c r="BR660" s="176"/>
      <c r="BS660" s="176"/>
      <c r="BT660" s="176"/>
      <c r="BU660" s="176"/>
      <c r="BV660" s="176"/>
      <c r="BW660" s="223"/>
      <c r="BX660" s="223"/>
      <c r="BY660" s="223"/>
      <c r="BZ660" s="223"/>
      <c r="CH660" s="222">
        <f t="shared" si="1739"/>
        <v>-290.64654762495258</v>
      </c>
    </row>
    <row r="661" spans="1:86">
      <c r="A661" s="227">
        <f t="shared" si="1741"/>
        <v>1.1250000000000005E-2</v>
      </c>
      <c r="B661" s="228">
        <v>36</v>
      </c>
      <c r="C661" s="228">
        <f t="shared" si="1742"/>
        <v>1800</v>
      </c>
      <c r="D661" s="228">
        <f t="shared" si="1740"/>
        <v>11309.733552923255</v>
      </c>
      <c r="E661" s="227" t="str">
        <f t="shared" si="1687"/>
        <v>11309.7335529233i</v>
      </c>
      <c r="F661" s="227" t="str">
        <f t="shared" si="1743"/>
        <v>-1,02187283927805E-29+2,82353711773061E-27i</v>
      </c>
      <c r="G661" s="227" t="str">
        <f t="shared" si="1744"/>
        <v>-2,4340849788813+0,292090197471854i</v>
      </c>
      <c r="H661" s="227" t="str">
        <f t="shared" si="1745"/>
        <v>-6,38283043038819E-31+4,61447874592336E-29i</v>
      </c>
      <c r="I661" s="227" t="str">
        <f t="shared" si="1688"/>
        <v>-6,38283043038819E-31+4,61447874592336E-29i</v>
      </c>
      <c r="J661" s="223" t="str">
        <f>IMPRODUCT(1/Nt_input,AX625)</f>
        <v>3,155545689657E-14-1,69894480428478E-14i</v>
      </c>
      <c r="K661" s="246" t="str">
        <f t="shared" si="1689"/>
        <v>7,63833155934481E-43+1,46696392826757E-42i</v>
      </c>
      <c r="L661" s="222">
        <f t="shared" si="1690"/>
        <v>-835.62975306200758</v>
      </c>
      <c r="M661" s="222">
        <f t="shared" si="1746"/>
        <v>369.04329141908727</v>
      </c>
      <c r="N661" s="224">
        <f t="shared" si="1747"/>
        <v>-0.95670858091272826</v>
      </c>
      <c r="O661" s="223" t="str">
        <f t="shared" si="1748"/>
        <v>0,883883476483187-0,366116523516819i</v>
      </c>
      <c r="P661" s="223" t="str">
        <f t="shared" si="1749"/>
        <v>-0,676495125182752+0,676495125182746i</v>
      </c>
      <c r="Q661" s="223" t="str">
        <f t="shared" si="1691"/>
        <v>0,366116523516775-0,883883476483205i</v>
      </c>
      <c r="R661" s="223" t="str">
        <f t="shared" si="1692"/>
        <v>2,83632996094266E-14+0,956708580912728i</v>
      </c>
      <c r="S661" s="223" t="str">
        <f t="shared" si="1693"/>
        <v>-0,36611652351683-0,883883476483182i</v>
      </c>
      <c r="T661" s="223" t="str">
        <f t="shared" si="1694"/>
        <v>0,676495125182746+0,676495125182752i</v>
      </c>
      <c r="U661" s="223" t="str">
        <f t="shared" si="1695"/>
        <v>-0,88388347648318-0,366116523516835i</v>
      </c>
      <c r="V661" s="223" t="str">
        <f t="shared" si="1696"/>
        <v>0,956708580912728+3,84429273181119E-14i</v>
      </c>
      <c r="W661" s="223" t="str">
        <f t="shared" si="1697"/>
        <v>-0,883883476483172+0,366116523516856i</v>
      </c>
      <c r="X661" s="223" t="str">
        <f t="shared" si="1698"/>
        <v>0,67649512518273-0,676495125182768i</v>
      </c>
      <c r="Y661" s="223" t="str">
        <f t="shared" si="1699"/>
        <v>-0,36611652351681+0,883883476483191i</v>
      </c>
      <c r="Z661" s="223" t="str">
        <f t="shared" si="1700"/>
        <v>1,00796277086853E-14-0,956708580912728i</v>
      </c>
      <c r="AA661" s="223" t="str">
        <f t="shared" si="1701"/>
        <v>0,366116523516797+0,883883476483196i</v>
      </c>
      <c r="AB661" s="223" t="str">
        <f t="shared" si="1702"/>
        <v>-0,676495125182721-0,676495125182777i</v>
      </c>
      <c r="AC661" s="223" t="str">
        <f t="shared" si="1703"/>
        <v>0,883883476483202+0,366116523516783i</v>
      </c>
      <c r="AD661" s="223" t="str">
        <f t="shared" si="1704"/>
        <v>-0,956708580912728+1,82836719007413E-14i</v>
      </c>
      <c r="AE661" s="223" t="str">
        <f t="shared" si="1705"/>
        <v>0,883883476483185-0,366116523516823i</v>
      </c>
      <c r="AF661" s="223" t="str">
        <f t="shared" si="1706"/>
        <v>-0,676495125182757+0,676495125182741i</v>
      </c>
      <c r="AG661" s="223" t="str">
        <f t="shared" si="1707"/>
        <v>0,366116523516845-0,883883476483177i</v>
      </c>
      <c r="AH661" s="223" t="str">
        <f t="shared" si="1708"/>
        <v>-4,17247317027283E-14+0,956708580912728i</v>
      </c>
      <c r="AI661" s="223" t="str">
        <f t="shared" si="1709"/>
        <v>-0,366116523516843-0,883883476483177i</v>
      </c>
      <c r="AJ661" s="223" t="str">
        <f t="shared" si="1710"/>
        <v>0,676495125182761+0,676495125182737i</v>
      </c>
      <c r="AK661" s="223" t="str">
        <f t="shared" si="1711"/>
        <v>-0,88388347648319-0,366116523516813i</v>
      </c>
      <c r="AL661" s="223" t="str">
        <f t="shared" si="1712"/>
        <v>0,956708580912728+2,01592554173706E-14i</v>
      </c>
      <c r="AM661" s="223" t="str">
        <f t="shared" si="1713"/>
        <v>-0,883883476483201+0,366116523516788i</v>
      </c>
      <c r="AN661" s="223" t="str">
        <f t="shared" si="1714"/>
        <v>0,67649512518278-0,676495125182718i</v>
      </c>
      <c r="AO661" s="223" t="str">
        <f t="shared" si="1715"/>
        <v>-0,366116523516792+0,883883476483198i</v>
      </c>
      <c r="AP661" s="223" t="str">
        <f t="shared" si="1716"/>
        <v>-1,5001867516125E-14-0,956708580912728i</v>
      </c>
      <c r="AQ661" s="223" t="str">
        <f t="shared" si="1717"/>
        <v>0,366116523516808+0,883883476483192i</v>
      </c>
      <c r="AR661" s="223" t="str">
        <f t="shared" si="1718"/>
        <v>-0,67649512518307-0,676495125182428i</v>
      </c>
      <c r="AS661" s="223" t="str">
        <f t="shared" si="1719"/>
        <v>0,883883476483175+0,366116523516848i</v>
      </c>
      <c r="AT661" s="223" t="str">
        <f t="shared" si="1720"/>
        <v>-0,956708580912728+4,30841096597481E-13i</v>
      </c>
      <c r="AU661" s="223" t="str">
        <f t="shared" si="1721"/>
        <v>0,883883476483215-0,366116523516752i</v>
      </c>
      <c r="AV661" s="223" t="str">
        <f t="shared" si="1722"/>
        <v>-0,67649512518247+0,676495125183028i</v>
      </c>
      <c r="AW661" s="223" t="str">
        <f t="shared" si="1723"/>
        <v>0,366116523516916-0,883883476483147i</v>
      </c>
      <c r="AX661" s="223" t="str">
        <f t="shared" si="1724"/>
        <v>3,57237046345873E-13+0,956708580912728i</v>
      </c>
      <c r="AY661" s="223" t="str">
        <f t="shared" si="1725"/>
        <v>-0,366116523516684-0,883883476483243i</v>
      </c>
      <c r="AZ661" s="223" t="str">
        <f t="shared" si="1726"/>
        <v>0,676495125182975+0,676495125182523i</v>
      </c>
      <c r="BA661" s="223" t="str">
        <f t="shared" si="1727"/>
        <v>-0,883883476483124-0,366116523516971i</v>
      </c>
      <c r="BB661" s="223" t="str">
        <f t="shared" si="1728"/>
        <v>0,956708580912728-2,97228642742404E-13i</v>
      </c>
      <c r="BC661" s="223" t="str">
        <f t="shared" si="1729"/>
        <v>-0,883883476483271+0,366116523516616i</v>
      </c>
      <c r="BD661" s="223" t="str">
        <f t="shared" si="1730"/>
        <v>0,676495125182574-0,676495125182924i</v>
      </c>
      <c r="BE661" s="223" t="str">
        <f t="shared" si="1731"/>
        <v>-0,366116523517039+0,883883476483095i</v>
      </c>
      <c r="BF661" s="223" t="str">
        <f t="shared" si="1732"/>
        <v>-2,23624592490796E-13-0,956708580912728i</v>
      </c>
      <c r="BG661" s="223" t="str">
        <f t="shared" si="1733"/>
        <v>0,366116523516573+0,883883476483289i</v>
      </c>
      <c r="BH661" s="223" t="str">
        <f t="shared" si="1734"/>
        <v>-0,676495125182891-0,676495125182607i</v>
      </c>
      <c r="BI661" s="223" t="str">
        <f t="shared" si="1735"/>
        <v>0,883883476483068+0,366116523517107i</v>
      </c>
      <c r="BJ661" s="223" t="str">
        <f t="shared" si="1736"/>
        <v>-0,956708580912728+1,50020542239188E-13i</v>
      </c>
      <c r="BK661" s="223" t="str">
        <f t="shared" si="1737"/>
        <v>0,883883476483317-0,366116523516505i</v>
      </c>
      <c r="BL661" s="223" t="str">
        <f t="shared" si="1738"/>
        <v>-0,676495125182659+0,676495125182838i</v>
      </c>
      <c r="BM661" s="176"/>
      <c r="BN661" s="176"/>
      <c r="BO661" s="176"/>
      <c r="BP661" s="176"/>
      <c r="BQ661" s="176"/>
      <c r="BR661" s="176"/>
      <c r="BS661" s="176"/>
      <c r="BT661" s="176"/>
      <c r="BU661" s="176"/>
      <c r="BV661" s="176"/>
      <c r="BW661" s="223"/>
      <c r="BX661" s="223"/>
      <c r="BY661" s="223"/>
      <c r="BZ661" s="223"/>
      <c r="CH661" s="222">
        <f t="shared" si="1739"/>
        <v>-268.9130369145393</v>
      </c>
    </row>
    <row r="662" spans="1:86">
      <c r="A662" s="227">
        <f t="shared" si="1741"/>
        <v>1.1562500000000005E-2</v>
      </c>
      <c r="B662" s="228">
        <v>37</v>
      </c>
      <c r="C662" s="228">
        <f t="shared" si="1742"/>
        <v>1850</v>
      </c>
      <c r="D662" s="228">
        <f t="shared" si="1740"/>
        <v>11623.892818282235</v>
      </c>
      <c r="E662" s="227" t="str">
        <f t="shared" si="1687"/>
        <v>11623.8928182822i</v>
      </c>
      <c r="F662" s="227" t="str">
        <f t="shared" si="1743"/>
        <v>-9,67382787885356E-30+2,60073337738814E-27i</v>
      </c>
      <c r="G662" s="227" t="str">
        <f t="shared" si="1744"/>
        <v>-2,4321402470416+0,299963963808028i</v>
      </c>
      <c r="H662" s="227" t="str">
        <f t="shared" si="1745"/>
        <v>-6,04247477811401E-31+4,25034395080803E-29i</v>
      </c>
      <c r="I662" s="227" t="str">
        <f t="shared" si="1688"/>
        <v>-6,04247477811401E-31+4,25034395080803E-29i</v>
      </c>
      <c r="J662" s="223" t="str">
        <f>IMPRODUCT(1/Nt_input,AY625)</f>
        <v>-5,37751572058602E-14-1,52610129394715E-14i</v>
      </c>
      <c r="K662" s="246" t="str">
        <f t="shared" si="1689"/>
        <v>6,8113904341541E-43-2,27640771275926E-42i</v>
      </c>
      <c r="L662" s="222">
        <f t="shared" si="1690"/>
        <v>-832.48260474521362</v>
      </c>
      <c r="M662" s="222">
        <f t="shared" si="1746"/>
        <v>368.821508157935</v>
      </c>
      <c r="N662" s="224">
        <f t="shared" si="1747"/>
        <v>-1.1784918420649979</v>
      </c>
      <c r="O662" s="223" t="str">
        <f t="shared" si="1748"/>
        <v>1,03933701537818-0,555537208725501i</v>
      </c>
      <c r="P662" s="223" t="str">
        <f t="shared" si="1749"/>
        <v>-0,654734987307747+0,979880155023498i</v>
      </c>
      <c r="Q662" s="223" t="str">
        <f t="shared" si="1691"/>
        <v>0,115512400260921-1,17281708173087i</v>
      </c>
      <c r="R662" s="223" t="str">
        <f t="shared" si="1692"/>
        <v>0,450989303135698+1,08878449211537i</v>
      </c>
      <c r="S662" s="223" t="str">
        <f t="shared" si="1693"/>
        <v>-0,910986513118958-0,747627310047671i</v>
      </c>
      <c r="T662" s="223" t="str">
        <f t="shared" si="1694"/>
        <v>1,15584745177264+0,229912352961829i</v>
      </c>
      <c r="U662" s="223" t="str">
        <f t="shared" si="1695"/>
        <v>-1,12774637900334+0,342098124020868i</v>
      </c>
      <c r="V662" s="223" t="str">
        <f t="shared" si="1696"/>
        <v>0,833319573097175-0,833319573097197i</v>
      </c>
      <c r="W662" s="223" t="str">
        <f t="shared" si="1697"/>
        <v>-0,342098124020841+1,12774637900335i</v>
      </c>
      <c r="X662" s="223" t="str">
        <f t="shared" si="1698"/>
        <v>-0,22991235296186-1,15584745177263i</v>
      </c>
      <c r="Y662" s="223" t="str">
        <f t="shared" si="1699"/>
        <v>0,747627310047693+0,910986513118939i</v>
      </c>
      <c r="Z662" s="223" t="str">
        <f t="shared" si="1700"/>
        <v>-1,08878449211539-0,450989303135667i</v>
      </c>
      <c r="AA662" s="223" t="str">
        <f t="shared" si="1701"/>
        <v>1,17281708173087-0,11551240026095i</v>
      </c>
      <c r="AB662" s="223" t="str">
        <f t="shared" si="1702"/>
        <v>-0,979880155023481+0,654734987307774i</v>
      </c>
      <c r="AC662" s="223" t="str">
        <f t="shared" si="1703"/>
        <v>0,555537208725476-1,0393370153782i</v>
      </c>
      <c r="AD662" s="223" t="str">
        <f t="shared" si="1704"/>
        <v>3,291709394516E-14+1,178491842065i</v>
      </c>
      <c r="AE662" s="223" t="str">
        <f t="shared" si="1705"/>
        <v>-0,555537208725527-1,03933701537817i</v>
      </c>
      <c r="AF662" s="223" t="str">
        <f t="shared" si="1706"/>
        <v>0,979880155023512+0,654734987307727i</v>
      </c>
      <c r="AG662" s="223" t="str">
        <f t="shared" si="1707"/>
        <v>-1,17281708173087-0,115512400260884i</v>
      </c>
      <c r="AH662" s="223" t="str">
        <f t="shared" si="1708"/>
        <v>1,08878449211536-0,450989303135729i</v>
      </c>
      <c r="AI662" s="223" t="str">
        <f t="shared" si="1709"/>
        <v>-0,747627310047648+0,910986513118976i</v>
      </c>
      <c r="AJ662" s="223" t="str">
        <f t="shared" si="1710"/>
        <v>0,229912352961805-1,15584745177265i</v>
      </c>
      <c r="AK662" s="223" t="str">
        <f t="shared" si="1711"/>
        <v>0,342098124020888+1,12774637900334i</v>
      </c>
      <c r="AL662" s="223" t="str">
        <f t="shared" si="1712"/>
        <v>-0,83331957309722-0,833319573097151i</v>
      </c>
      <c r="AM662" s="223" t="str">
        <f t="shared" si="1713"/>
        <v>1,12774637900336+0,34209812402081i</v>
      </c>
      <c r="AN662" s="223" t="str">
        <f t="shared" si="1714"/>
        <v>-1,15584745177263+0,229912352961885i</v>
      </c>
      <c r="AO662" s="223" t="str">
        <f t="shared" si="1715"/>
        <v>0,910986513118924-0,747627310047712i</v>
      </c>
      <c r="AP662" s="223" t="str">
        <f t="shared" si="1716"/>
        <v>-0,450989303135204+1,08878449211558i</v>
      </c>
      <c r="AQ662" s="223" t="str">
        <f t="shared" si="1717"/>
        <v>-0,115512400261216-1,17281708173084i</v>
      </c>
      <c r="AR662" s="223" t="str">
        <f t="shared" si="1718"/>
        <v>0,654734987307796+0,979880155023466i</v>
      </c>
      <c r="AS662" s="223" t="str">
        <f t="shared" si="1719"/>
        <v>-1,0393370153781-0,555537208725661i</v>
      </c>
      <c r="AT662" s="223" t="str">
        <f t="shared" si="1720"/>
        <v>1,178491842065+4,19839726278137E-13i</v>
      </c>
      <c r="AU662" s="223" t="str">
        <f t="shared" si="1721"/>
        <v>-1,03933701537793+0,555537208725968i</v>
      </c>
      <c r="AV662" s="223" t="str">
        <f t="shared" si="1722"/>
        <v>0,654734987307505-0,979880155023661i</v>
      </c>
      <c r="AW662" s="223" t="str">
        <f t="shared" si="1723"/>
        <v>-0,115512400260868+1,17281708173087i</v>
      </c>
      <c r="AX662" s="223" t="str">
        <f t="shared" si="1724"/>
        <v>-0,450989303135527-1,08878449211544i</v>
      </c>
      <c r="AY662" s="223" t="str">
        <f t="shared" si="1725"/>
        <v>0,910986513118699+0,747627310047985i</v>
      </c>
      <c r="AZ662" s="223" t="str">
        <f t="shared" si="1726"/>
        <v>-1,15584745177275-0,229912352961296i</v>
      </c>
      <c r="BA662" s="223" t="str">
        <f t="shared" si="1727"/>
        <v>1,12774637900326-0,342098124021144i</v>
      </c>
      <c r="BB662" s="223" t="str">
        <f t="shared" si="1728"/>
        <v>-0,833319573097127+0,833319573097244i</v>
      </c>
      <c r="BC662" s="223" t="str">
        <f t="shared" si="1729"/>
        <v>0,342098124021018-1,1277463790033i</v>
      </c>
      <c r="BD662" s="223" t="str">
        <f t="shared" si="1730"/>
        <v>0,229912352961457+1,15584745177271i</v>
      </c>
      <c r="BE662" s="223" t="str">
        <f t="shared" si="1731"/>
        <v>-0,747627310048112-0,910986513118595i</v>
      </c>
      <c r="BF662" s="223" t="str">
        <f t="shared" si="1732"/>
        <v>1,08878449211549+0,450989303135406i</v>
      </c>
      <c r="BG662" s="223" t="str">
        <f t="shared" si="1733"/>
        <v>-1,17281708173086+0,115512400261015i</v>
      </c>
      <c r="BH662" s="223" t="str">
        <f t="shared" si="1734"/>
        <v>0,979880155023588-0,654734987307614i</v>
      </c>
      <c r="BI662" s="223" t="str">
        <f t="shared" si="1735"/>
        <v>-0,555537208725839+1,039337015378i</v>
      </c>
      <c r="BJ662" s="223" t="str">
        <f t="shared" si="1736"/>
        <v>-5,67677819653301E-13-1,178491842065i</v>
      </c>
      <c r="BK662" s="223" t="str">
        <f t="shared" si="1737"/>
        <v>0,555537208725776+1,03933701537804i</v>
      </c>
      <c r="BL662" s="223" t="str">
        <f t="shared" si="1738"/>
        <v>-0,979880155023549-0,654734987307673i</v>
      </c>
      <c r="BM662" s="176"/>
      <c r="BN662" s="176"/>
      <c r="BO662" s="176"/>
      <c r="BP662" s="176"/>
      <c r="BQ662" s="176"/>
      <c r="BR662" s="176"/>
      <c r="BS662" s="176"/>
      <c r="BT662" s="176"/>
      <c r="BU662" s="176"/>
      <c r="BV662" s="176"/>
      <c r="BW662" s="223"/>
      <c r="BX662" s="223"/>
      <c r="BY662" s="223"/>
      <c r="BZ662" s="223"/>
      <c r="CH662" s="222">
        <f t="shared" si="1739"/>
        <v>-265.05196391460322</v>
      </c>
    </row>
    <row r="663" spans="1:86">
      <c r="A663" s="227">
        <f t="shared" si="1741"/>
        <v>1.1875000000000005E-2</v>
      </c>
      <c r="B663" s="228">
        <v>38</v>
      </c>
      <c r="C663" s="228">
        <f t="shared" si="1742"/>
        <v>1900</v>
      </c>
      <c r="D663" s="228">
        <f t="shared" si="1740"/>
        <v>11938.052083641214</v>
      </c>
      <c r="E663" s="227" t="str">
        <f t="shared" si="1687"/>
        <v>11938.0520836412i</v>
      </c>
      <c r="F663" s="227" t="str">
        <f t="shared" si="1743"/>
        <v>-9,17137732846961E-30+2,40076811059996E-27i</v>
      </c>
      <c r="G663" s="227" t="str">
        <f t="shared" si="1744"/>
        <v>-2,430145468614+0,307818426030806i</v>
      </c>
      <c r="H663" s="227" t="str">
        <f t="shared" si="1745"/>
        <v>-5,72863415890434E-31+3,92353498378942E-29i</v>
      </c>
      <c r="I663" s="227" t="str">
        <f t="shared" si="1688"/>
        <v>-5,72863415890434E-31+3,92353498378942E-29i</v>
      </c>
      <c r="J663" s="223" t="str">
        <f>IMPRODUCT(1/Nt_input,AZ625)</f>
        <v>-1,82337089491783E-14+6,18949336228528E-15i</v>
      </c>
      <c r="K663" s="246" t="str">
        <f t="shared" si="1689"/>
        <v>-2,32401512595609E-43-7,18951683773503E-43i</v>
      </c>
      <c r="L663" s="222">
        <f t="shared" si="1690"/>
        <v>-842.43438445707841</v>
      </c>
      <c r="M663" s="222">
        <f t="shared" si="1746"/>
        <v>368.61107441745099</v>
      </c>
      <c r="N663" s="224">
        <f t="shared" si="1747"/>
        <v>-1.3889255825490094</v>
      </c>
      <c r="O663" s="223" t="str">
        <f t="shared" si="1748"/>
        <v>1,15484941563911-0,771645709543641i</v>
      </c>
      <c r="P663" s="223" t="str">
        <f t="shared" si="1749"/>
        <v>-0,531518809229536+1,28319991789835i</v>
      </c>
      <c r="Q663" s="223" t="str">
        <f t="shared" si="1691"/>
        <v>-0,270965939155873-1,36223776693956i</v>
      </c>
      <c r="R663" s="223" t="str">
        <f t="shared" si="1692"/>
        <v>0,982118697983863+0,982118697983898i</v>
      </c>
      <c r="S663" s="223" t="str">
        <f t="shared" si="1693"/>
        <v>-1,36223776693955-0,27096593915592i</v>
      </c>
      <c r="T663" s="223" t="str">
        <f t="shared" si="1694"/>
        <v>1,28319991789833-0,531518809229566i</v>
      </c>
      <c r="U663" s="223" t="str">
        <f t="shared" si="1695"/>
        <v>-0,771645709543587+1,15484941563915i</v>
      </c>
      <c r="V663" s="223" t="str">
        <f t="shared" si="1696"/>
        <v>4,849387973147E-14-1,38892558254901i</v>
      </c>
      <c r="W663" s="223" t="str">
        <f t="shared" si="1697"/>
        <v>0,771645709543622+1,15484941563912i</v>
      </c>
      <c r="X663" s="223" t="str">
        <f t="shared" si="1698"/>
        <v>-1,28319991789835-0,531518809229527i</v>
      </c>
      <c r="Y663" s="223" t="str">
        <f t="shared" si="1699"/>
        <v>1,36223776693954-0,270965939155955i</v>
      </c>
      <c r="Z663" s="223" t="str">
        <f t="shared" si="1700"/>
        <v>-0,982118697983934+0,982118697983827i</v>
      </c>
      <c r="AA663" s="223" t="str">
        <f t="shared" si="1701"/>
        <v>0,270965939155968-1,36223776693954i</v>
      </c>
      <c r="AB663" s="223" t="str">
        <f t="shared" si="1702"/>
        <v>0,531518809229516+1,28319991789835i</v>
      </c>
      <c r="AC663" s="223" t="str">
        <f t="shared" si="1703"/>
        <v>-1,15484941563912-0,771645709543633i</v>
      </c>
      <c r="AD663" s="223" t="str">
        <f t="shared" si="1704"/>
        <v>1,38892558254901-4,11769781838787E-14i</v>
      </c>
      <c r="AE663" s="223" t="str">
        <f t="shared" si="1705"/>
        <v>-1,15484941563907+0,771645709543701i</v>
      </c>
      <c r="AF663" s="223" t="str">
        <f t="shared" si="1706"/>
        <v>0,531518809229577-1,28319991789833i</v>
      </c>
      <c r="AG663" s="223" t="str">
        <f t="shared" si="1707"/>
        <v>0,270965939155913+1,36223776693955i</v>
      </c>
      <c r="AH663" s="223" t="str">
        <f t="shared" si="1708"/>
        <v>-0,982118697983894-0,982118697983867i</v>
      </c>
      <c r="AI663" s="223" t="str">
        <f t="shared" si="1709"/>
        <v>1,36223776693956+0,270965939155874i</v>
      </c>
      <c r="AJ663" s="223" t="str">
        <f t="shared" si="1710"/>
        <v>-1,28319991789837+0,531518809229468i</v>
      </c>
      <c r="AK663" s="223" t="str">
        <f t="shared" si="1711"/>
        <v>0,771645709543676-1,15484941563909i</v>
      </c>
      <c r="AL663" s="223" t="str">
        <f t="shared" si="1712"/>
        <v>-1,22513564635492E-14+1,38892558254901i</v>
      </c>
      <c r="AM663" s="223" t="str">
        <f t="shared" si="1713"/>
        <v>-0,771645709543656-1,1548494156391i</v>
      </c>
      <c r="AN663" s="223" t="str">
        <f t="shared" si="1714"/>
        <v>1,28319991789837+0,53151880922949i</v>
      </c>
      <c r="AO663" s="223" t="str">
        <f t="shared" si="1715"/>
        <v>-1,36223776693948+0,270965939156277i</v>
      </c>
      <c r="AP663" s="223" t="str">
        <f t="shared" si="1716"/>
        <v>0,982118697983506-0,982118697984255i</v>
      </c>
      <c r="AQ663" s="223" t="str">
        <f t="shared" si="1717"/>
        <v>-0,270965939155259+1,36223776693968i</v>
      </c>
      <c r="AR663" s="223" t="str">
        <f t="shared" si="1718"/>
        <v>-0,531518809229044-1,28319991789855i</v>
      </c>
      <c r="AS663" s="223" t="str">
        <f t="shared" si="1719"/>
        <v>1,15484941563891+0,771645709543942i</v>
      </c>
      <c r="AT663" s="223" t="str">
        <f t="shared" si="1720"/>
        <v>-1,38892558254901-1,93975518925881E-13i</v>
      </c>
      <c r="AU663" s="223" t="str">
        <f t="shared" si="1721"/>
        <v>1,15484941563913-0,77164570954362i</v>
      </c>
      <c r="AV663" s="223" t="str">
        <f t="shared" si="1722"/>
        <v>-0,531518809229402+1,2831999178984i</v>
      </c>
      <c r="AW663" s="223" t="str">
        <f t="shared" si="1723"/>
        <v>-0,270965939156234-1,36223776693949i</v>
      </c>
      <c r="AX663" s="223" t="str">
        <f t="shared" si="1724"/>
        <v>0,982118697984209+0,982118697983552i</v>
      </c>
      <c r="AY663" s="223" t="str">
        <f t="shared" si="1725"/>
        <v>-1,36223776693968-0,270965939155283i</v>
      </c>
      <c r="AZ663" s="223" t="str">
        <f t="shared" si="1726"/>
        <v>1,28319991789857-0,531518809229004i</v>
      </c>
      <c r="BA663" s="223" t="str">
        <f t="shared" si="1727"/>
        <v>-0,771645709543995+1,15484941563887i</v>
      </c>
      <c r="BB663" s="223" t="str">
        <f t="shared" si="1728"/>
        <v>2,37534943741392E-13-1,38892558254901i</v>
      </c>
      <c r="BC663" s="223" t="str">
        <f t="shared" si="1729"/>
        <v>0,771645709543567+1,15484941563916i</v>
      </c>
      <c r="BD663" s="223" t="str">
        <f t="shared" si="1730"/>
        <v>-1,28319991789838-0,531518809229443i</v>
      </c>
      <c r="BE663" s="223" t="str">
        <f t="shared" si="1731"/>
        <v>1,3622377669395-0,270965939156172i</v>
      </c>
      <c r="BF663" s="223" t="str">
        <f t="shared" si="1732"/>
        <v>-0,982118697983596+0,982118697984164i</v>
      </c>
      <c r="BG663" s="223" t="str">
        <f t="shared" si="1733"/>
        <v>0,270965939155345-1,36223776693967i</v>
      </c>
      <c r="BH663" s="223" t="str">
        <f t="shared" si="1734"/>
        <v>0,531518809228945+1,28319991789859i</v>
      </c>
      <c r="BI663" s="223" t="str">
        <f t="shared" si="1735"/>
        <v>-1,15484941563886-0,771645709544015i</v>
      </c>
      <c r="BJ663" s="223" t="str">
        <f t="shared" si="1736"/>
        <v>1,38892558254901+3,00832188220737E-13i</v>
      </c>
      <c r="BK663" s="223" t="str">
        <f t="shared" si="1737"/>
        <v>-1,15484941563917+0,771645709543548i</v>
      </c>
      <c r="BL663" s="223" t="str">
        <f t="shared" si="1738"/>
        <v>0,531518809229501-1,28319991789836i</v>
      </c>
      <c r="BM663" s="176"/>
      <c r="BN663" s="176"/>
      <c r="BO663" s="176"/>
      <c r="BP663" s="176"/>
      <c r="BQ663" s="176"/>
      <c r="BR663" s="176"/>
      <c r="BS663" s="176"/>
      <c r="BT663" s="176"/>
      <c r="BU663" s="176"/>
      <c r="BV663" s="176"/>
      <c r="BW663" s="223"/>
      <c r="BX663" s="223"/>
      <c r="BY663" s="223"/>
      <c r="BZ663" s="223"/>
      <c r="CH663" s="222">
        <f t="shared" si="1739"/>
        <v>-274.30886077486866</v>
      </c>
    </row>
    <row r="664" spans="1:86">
      <c r="A664" s="227">
        <f t="shared" si="1741"/>
        <v>1.2187500000000006E-2</v>
      </c>
      <c r="B664" s="228">
        <v>39</v>
      </c>
      <c r="C664" s="228">
        <f t="shared" si="1742"/>
        <v>1950</v>
      </c>
      <c r="D664" s="228">
        <f t="shared" si="1740"/>
        <v>12252.211349000194</v>
      </c>
      <c r="E664" s="227" t="str">
        <f t="shared" si="1687"/>
        <v>12252.2113490002i</v>
      </c>
      <c r="F664" s="227" t="str">
        <f t="shared" si="1743"/>
        <v>-8,70707920621964E-30+2,22078841121463E-27i</v>
      </c>
      <c r="G664" s="227" t="str">
        <f t="shared" si="1744"/>
        <v>-2,42810089741079+0,315653116669901i</v>
      </c>
      <c r="H664" s="227" t="str">
        <f t="shared" si="1745"/>
        <v>-5,43862425926388E-31+3,62938921493022E-29i</v>
      </c>
      <c r="I664" s="227" t="str">
        <f t="shared" si="1688"/>
        <v>-5,43862425926388E-31+3,62938921493022E-29i</v>
      </c>
      <c r="J664" s="223" t="str">
        <f>IMPRODUCT(1/Nt_input,BA625)</f>
        <v>-8,78857330335359E-15-2,28762321585752E-14i</v>
      </c>
      <c r="K664" s="246" t="str">
        <f t="shared" si="1689"/>
        <v>8,35047277542921E-43-3,06530008500334E-43i</v>
      </c>
      <c r="L664" s="222">
        <f t="shared" si="1690"/>
        <v>-841.01678262514736</v>
      </c>
      <c r="M664" s="222">
        <f t="shared" si="1746"/>
        <v>368.4140167895909</v>
      </c>
      <c r="N664" s="224">
        <f t="shared" si="1747"/>
        <v>-1.5859832104091176</v>
      </c>
      <c r="O664" s="223" t="str">
        <f t="shared" si="1748"/>
        <v>1,22598160050404-1,00613709747984i</v>
      </c>
      <c r="P664" s="223" t="str">
        <f t="shared" si="1749"/>
        <v>-0,30940997523089+1,55550898773592i</v>
      </c>
      <c r="Q664" s="223" t="str">
        <f t="shared" si="1691"/>
        <v>-0,747627310047705-1,39871231815926i</v>
      </c>
      <c r="R664" s="223" t="str">
        <f t="shared" si="1692"/>
        <v>1,4652574270035+0,606929498632826i</v>
      </c>
      <c r="S664" s="223" t="str">
        <f t="shared" si="1693"/>
        <v>-1,51769130583455+0,460386624364605i</v>
      </c>
      <c r="T664" s="223" t="str">
        <f t="shared" si="1694"/>
        <v>0,881125061772119-1,31869684507725i</v>
      </c>
      <c r="U664" s="223" t="str">
        <f t="shared" si="1695"/>
        <v>0,155453538894959+1,57834626775769i</v>
      </c>
      <c r="V664" s="223" t="str">
        <f t="shared" si="1696"/>
        <v>-1,12145948292832-1,12145948292828i</v>
      </c>
      <c r="W664" s="223" t="str">
        <f t="shared" si="1697"/>
        <v>1,57834626775768+0,155453538895066i</v>
      </c>
      <c r="X664" s="223" t="str">
        <f t="shared" si="1698"/>
        <v>-1,31869684507722+0,881125061772165i</v>
      </c>
      <c r="Y664" s="223" t="str">
        <f t="shared" si="1699"/>
        <v>0,460386624364551-1,51769130583456i</v>
      </c>
      <c r="Z664" s="223" t="str">
        <f t="shared" si="1700"/>
        <v>0,606929498632733+1,46525742700354i</v>
      </c>
      <c r="AA664" s="223" t="str">
        <f t="shared" si="1701"/>
        <v>-1,39871231815928-0,747627310047662i</v>
      </c>
      <c r="AB664" s="223" t="str">
        <f t="shared" si="1702"/>
        <v>1,55550898773594-0,309409975230811i</v>
      </c>
      <c r="AC664" s="223" t="str">
        <f t="shared" si="1703"/>
        <v>-1,00613709747985+1,22598160050403i</v>
      </c>
      <c r="AD664" s="223" t="str">
        <f t="shared" si="1704"/>
        <v>-4,97391938211995E-14-1,58598321040912i</v>
      </c>
      <c r="AE664" s="223" t="str">
        <f t="shared" si="1705"/>
        <v>1,0061370974798+1,22598160050408i</v>
      </c>
      <c r="AF664" s="223" t="str">
        <f t="shared" si="1706"/>
        <v>-1,55550898773593-0,309409975230868i</v>
      </c>
      <c r="AG664" s="223" t="str">
        <f t="shared" si="1707"/>
        <v>1,39871231815931-0,747627310047602i</v>
      </c>
      <c r="AH664" s="223" t="str">
        <f t="shared" si="1708"/>
        <v>-0,606929498632775+1,46525742700352i</v>
      </c>
      <c r="AI664" s="223" t="str">
        <f t="shared" si="1709"/>
        <v>-0,460386624364646-1,51769130583454i</v>
      </c>
      <c r="AJ664" s="223" t="str">
        <f t="shared" si="1710"/>
        <v>1,31869684507719+0,881125061772205i</v>
      </c>
      <c r="AK664" s="223" t="str">
        <f t="shared" si="1711"/>
        <v>-1,57834626775769+0,155453538895008i</v>
      </c>
      <c r="AL664" s="223" t="str">
        <f t="shared" si="1712"/>
        <v>1,12145948292835-1,12145948292825i</v>
      </c>
      <c r="AM664" s="223" t="str">
        <f t="shared" si="1713"/>
        <v>-0,155453538895017+1,57834626775769i</v>
      </c>
      <c r="AN664" s="223" t="str">
        <f t="shared" si="1714"/>
        <v>-0,881125061772197-1,3186968450772i</v>
      </c>
      <c r="AO664" s="223" t="str">
        <f t="shared" si="1715"/>
        <v>1,51769130583449+0,460386624364806i</v>
      </c>
      <c r="AP664" s="223" t="str">
        <f t="shared" si="1716"/>
        <v>-1,46525742700334+0,606929498633205i</v>
      </c>
      <c r="AQ664" s="223" t="str">
        <f t="shared" si="1717"/>
        <v>0,747627310048027-1,39871231815909i</v>
      </c>
      <c r="AR664" s="223" t="str">
        <f t="shared" si="1718"/>
        <v>0,30940997523117+1,55550898773587i</v>
      </c>
      <c r="AS664" s="223" t="str">
        <f t="shared" si="1719"/>
        <v>-1,22598160050366-1,00613709748031i</v>
      </c>
      <c r="AT664" s="223" t="str">
        <f t="shared" si="1720"/>
        <v>1,58598321040912-9,94783876423991E-14i</v>
      </c>
      <c r="AU664" s="223" t="str">
        <f t="shared" si="1721"/>
        <v>-1,22598160050455+1,00613709747923i</v>
      </c>
      <c r="AV664" s="223" t="str">
        <f t="shared" si="1722"/>
        <v>0,309409975230997-1,5555089877359i</v>
      </c>
      <c r="AW664" s="223" t="str">
        <f t="shared" si="1723"/>
        <v>0,747627310048222+1,39871231815898i</v>
      </c>
      <c r="AX664" s="223" t="str">
        <f t="shared" si="1724"/>
        <v>-1,46525742700342-0,606929498633021i</v>
      </c>
      <c r="AY664" s="223" t="str">
        <f t="shared" si="1725"/>
        <v>1,51769130583443-0,460386624364996i</v>
      </c>
      <c r="AZ664" s="223" t="str">
        <f t="shared" si="1726"/>
        <v>-0,881125061772576+1,31869684507694i</v>
      </c>
      <c r="BA664" s="223" t="str">
        <f t="shared" si="1727"/>
        <v>-0,155453538895237-1,57834626775767i</v>
      </c>
      <c r="BB664" s="223" t="str">
        <f t="shared" si="1728"/>
        <v>1,12145948292784+1,12145948292876i</v>
      </c>
      <c r="BC664" s="223" t="str">
        <f t="shared" si="1729"/>
        <v>-1,57834626775769-0,155453538894967i</v>
      </c>
      <c r="BD664" s="223" t="str">
        <f t="shared" si="1730"/>
        <v>1,31869684507682-0,881125061772763i</v>
      </c>
      <c r="BE664" s="223" t="str">
        <f t="shared" si="1731"/>
        <v>-0,460386624364779+1,5176913058345i</v>
      </c>
      <c r="BF664" s="223" t="str">
        <f t="shared" si="1732"/>
        <v>-0,606929498633272-1,46525742700332i</v>
      </c>
      <c r="BG664" s="223" t="str">
        <f t="shared" si="1733"/>
        <v>1,39871231815911+0,747627310047983i</v>
      </c>
      <c r="BH664" s="223" t="str">
        <f t="shared" si="1734"/>
        <v>-1,55550898773586+0,309409975231219i</v>
      </c>
      <c r="BI664" s="223" t="str">
        <f t="shared" si="1735"/>
        <v>1,00613709748027-1,22598160050369i</v>
      </c>
      <c r="BJ664" s="223" t="str">
        <f t="shared" si="1736"/>
        <v>1,71755758447473E-13+1,58598321040912i</v>
      </c>
      <c r="BK664" s="223" t="str">
        <f t="shared" si="1737"/>
        <v>-1,00613709747928-1,2259816005045i</v>
      </c>
      <c r="BL664" s="223" t="str">
        <f t="shared" si="1738"/>
        <v>1,55550898773591+0,309409975230925i</v>
      </c>
      <c r="BM664" s="176"/>
      <c r="BN664" s="176"/>
      <c r="BO664" s="176"/>
      <c r="BP664" s="176"/>
      <c r="BQ664" s="176"/>
      <c r="BR664" s="176"/>
      <c r="BS664" s="176"/>
      <c r="BT664" s="176"/>
      <c r="BU664" s="176"/>
      <c r="BV664" s="176"/>
      <c r="BW664" s="223"/>
      <c r="BX664" s="223"/>
      <c r="BY664" s="223"/>
      <c r="BZ664" s="223"/>
      <c r="CH664" s="222">
        <f t="shared" si="1739"/>
        <v>-272.21442860628252</v>
      </c>
    </row>
    <row r="665" spans="1:86">
      <c r="A665" s="227">
        <f t="shared" si="1741"/>
        <v>1.2500000000000006E-2</v>
      </c>
      <c r="B665" s="228">
        <v>40</v>
      </c>
      <c r="C665" s="228">
        <f t="shared" si="1742"/>
        <v>2000</v>
      </c>
      <c r="D665" s="228">
        <f t="shared" si="1740"/>
        <v>12566.370614359172</v>
      </c>
      <c r="E665" s="227" t="str">
        <f t="shared" si="1687"/>
        <v>12566.3706143592i</v>
      </c>
      <c r="F665" s="227" t="str">
        <f t="shared" si="1743"/>
        <v>-8,27716636620332E-30+2,05835855882562E-27i</v>
      </c>
      <c r="G665" s="227" t="str">
        <f t="shared" si="1744"/>
        <v>-2,42600679292499+0,323467572396632i</v>
      </c>
      <c r="H665" s="227" t="str">
        <f t="shared" si="1745"/>
        <v>-5,1700920550267E-31+3,36392584015839E-29i</v>
      </c>
      <c r="I665" s="227" t="str">
        <f t="shared" si="1688"/>
        <v>-5,1700920550267E-31+3,36392584015839E-29i</v>
      </c>
      <c r="J665" s="223" t="str">
        <f>IMPRODUCT(1/Nt_input,BB625)</f>
        <v>1,56545478348977E-14+5,93362164957873E-15i</v>
      </c>
      <c r="K665" s="246" t="str">
        <f t="shared" si="1689"/>
        <v>-2,07696177266035E-43+5,23539642763277E-43i</v>
      </c>
      <c r="L665" s="222">
        <f t="shared" si="1690"/>
        <v>-844.98623750574802</v>
      </c>
      <c r="M665" s="222">
        <f t="shared" si="1746"/>
        <v>368.23223304703362</v>
      </c>
      <c r="N665" s="224">
        <f t="shared" si="1747"/>
        <v>-1.7677669529663724</v>
      </c>
      <c r="O665" s="223" t="str">
        <f t="shared" si="1748"/>
        <v>1,25000000000001-1,25i</v>
      </c>
      <c r="P665" s="223" t="str">
        <f t="shared" si="1749"/>
        <v>-5,25172161381765E-15+1,76776695296637i</v>
      </c>
      <c r="Q665" s="223" t="str">
        <f t="shared" si="1691"/>
        <v>-1,24999999999997-1,25000000000003i</v>
      </c>
      <c r="R665" s="223" t="str">
        <f t="shared" si="1692"/>
        <v>1,76776695296637-5,85806249544509E-14i</v>
      </c>
      <c r="S665" s="223" t="str">
        <f t="shared" si="1693"/>
        <v>-1,25000000000001+1,24999999999999i</v>
      </c>
      <c r="T665" s="223" t="str">
        <f t="shared" si="1694"/>
        <v>8,64093254822229E-14-1,76776695296637i</v>
      </c>
      <c r="U665" s="223" t="str">
        <f t="shared" si="1695"/>
        <v>1,25000000000001+1,24999999999999i</v>
      </c>
      <c r="V665" s="223" t="str">
        <f t="shared" si="1696"/>
        <v>-1,76776695296637-5,86891054636812E-14i</v>
      </c>
      <c r="W665" s="223" t="str">
        <f t="shared" si="1697"/>
        <v>1,24999999999997-1,25000000000004i</v>
      </c>
      <c r="X665" s="223" t="str">
        <f t="shared" si="1698"/>
        <v>-2,46885156104044E-14+1,76776695296637i</v>
      </c>
      <c r="Y665" s="223" t="str">
        <f t="shared" si="1699"/>
        <v>-1,25000000000006-1,24999999999995i</v>
      </c>
      <c r="Z665" s="223" t="str">
        <f t="shared" si="1700"/>
        <v>1,76776695296637-3,03170440813721E-15i</v>
      </c>
      <c r="AA665" s="223" t="str">
        <f t="shared" si="1701"/>
        <v>-1,25000000000005+1,24999999999995i</v>
      </c>
      <c r="AB665" s="223" t="str">
        <f t="shared" si="1702"/>
        <v>-3,07519244266789E-14-1,76776695296637i</v>
      </c>
      <c r="AC665" s="223" t="str">
        <f t="shared" si="1703"/>
        <v>1,24999999999997+1,25000000000003i</v>
      </c>
      <c r="AD665" s="223" t="str">
        <f t="shared" si="1704"/>
        <v>-1,76776695296637+5,84721444452206E-14i</v>
      </c>
      <c r="AE665" s="223" t="str">
        <f t="shared" si="1705"/>
        <v>1,25000000000001-1,25i</v>
      </c>
      <c r="AF665" s="223" t="str">
        <f t="shared" si="1706"/>
        <v>-7,70972512393507E-14+1,76776695296637i</v>
      </c>
      <c r="AG665" s="223" t="str">
        <f t="shared" si="1707"/>
        <v>-1,25000000000002-1,24999999999999i</v>
      </c>
      <c r="AH665" s="223" t="str">
        <f t="shared" si="1708"/>
        <v>1,76776695296637+4,9377031220809E-14i</v>
      </c>
      <c r="AI665" s="223" t="str">
        <f t="shared" si="1709"/>
        <v>-1,24999999999997+1,25000000000004i</v>
      </c>
      <c r="AJ665" s="223" t="str">
        <f t="shared" si="1710"/>
        <v>2,16568112022674E-14-1,76776695296637i</v>
      </c>
      <c r="AK665" s="223" t="str">
        <f t="shared" si="1711"/>
        <v>1,24999999999993+1,25000000000007i</v>
      </c>
      <c r="AL665" s="223" t="str">
        <f t="shared" si="1712"/>
        <v>-1,76776695296637+6,06340881627441E-15i</v>
      </c>
      <c r="AM665" s="223" t="str">
        <f t="shared" si="1713"/>
        <v>1,25000000000005-1,24999999999995i</v>
      </c>
      <c r="AN665" s="223" t="str">
        <f t="shared" si="1714"/>
        <v>-4,93767437282934E-13+1,76776695296637i</v>
      </c>
      <c r="AO665" s="223" t="str">
        <f t="shared" si="1715"/>
        <v>-1,2500000000006-1,24999999999941i</v>
      </c>
      <c r="AP665" s="223" t="str">
        <f t="shared" si="1716"/>
        <v>1,76776695296637-4,13204559598523E-13i</v>
      </c>
      <c r="AQ665" s="223" t="str">
        <f t="shared" si="1717"/>
        <v>-1,25000000000001+1,24999999999999i</v>
      </c>
      <c r="AR665" s="223" t="str">
        <f t="shared" si="1718"/>
        <v>4,38326997245851E-13-1,76776695296637i</v>
      </c>
      <c r="AS665" s="223" t="str">
        <f t="shared" si="1719"/>
        <v>1,24999999999939+1,25000000000061i</v>
      </c>
      <c r="AT665" s="223" t="str">
        <f t="shared" si="1720"/>
        <v>-1,76776695296637+4,68644999635608E-13i</v>
      </c>
      <c r="AU665" s="223" t="str">
        <f t="shared" si="1721"/>
        <v>1,24999999999995-1,25000000000005i</v>
      </c>
      <c r="AV665" s="223" t="str">
        <f t="shared" si="1722"/>
        <v>-3,57765077869825E-13+1,76776695296637i</v>
      </c>
      <c r="AW665" s="223" t="str">
        <f t="shared" si="1723"/>
        <v>-1,24999999999945-1,25000000000056i</v>
      </c>
      <c r="AX665" s="223" t="str">
        <f t="shared" si="1724"/>
        <v>1,76776695296637-5,49206919011632E-13i</v>
      </c>
      <c r="AY665" s="223" t="str">
        <f t="shared" si="1725"/>
        <v>-1,24999999999991+1,25000000000009i</v>
      </c>
      <c r="AZ665" s="223" t="str">
        <f t="shared" si="1726"/>
        <v>3,02324637832742E-13-1,76776695296637i</v>
      </c>
      <c r="BA665" s="223" t="str">
        <f t="shared" si="1727"/>
        <v>1,24999999999949+1,25000000000052i</v>
      </c>
      <c r="BB665" s="223" t="str">
        <f t="shared" si="1728"/>
        <v>-1,76776695296637+6,04647359048715E-13i</v>
      </c>
      <c r="BC665" s="223" t="str">
        <f t="shared" si="1729"/>
        <v>1,24999999999988-1,25000000000013i</v>
      </c>
      <c r="BD665" s="223" t="str">
        <f t="shared" si="1730"/>
        <v>-2,46884197795659E-13+1,76776695296637i</v>
      </c>
      <c r="BE665" s="223" t="str">
        <f t="shared" si="1731"/>
        <v>-1,24999999999953-1,25000000000048i</v>
      </c>
      <c r="BF665" s="223" t="str">
        <f t="shared" si="1732"/>
        <v>1,76776695296637-6,60087799085798E-13i</v>
      </c>
      <c r="BG665" s="223" t="str">
        <f t="shared" si="1733"/>
        <v>-1,24999999999984+1,25000000000017i</v>
      </c>
      <c r="BH665" s="223" t="str">
        <f t="shared" si="1734"/>
        <v>1,91443757758576E-13-1,76776695296637i</v>
      </c>
      <c r="BI665" s="223" t="str">
        <f t="shared" si="1735"/>
        <v>1,24999999999957+1,25000000000044i</v>
      </c>
      <c r="BJ665" s="223" t="str">
        <f t="shared" si="1736"/>
        <v>-1,76776695296637+7,15528239122881E-13i</v>
      </c>
      <c r="BK665" s="223" t="str">
        <f t="shared" si="1737"/>
        <v>1,2499999999998-1,25000000000021i</v>
      </c>
      <c r="BL665" s="223" t="str">
        <f t="shared" si="1738"/>
        <v>-1,36003317721493E-13+1,76776695296637i</v>
      </c>
      <c r="BM665" s="176"/>
      <c r="BN665" s="176"/>
      <c r="BO665" s="176"/>
      <c r="BP665" s="176"/>
      <c r="BQ665" s="176"/>
      <c r="BR665" s="176"/>
      <c r="BS665" s="176"/>
      <c r="BT665" s="176"/>
      <c r="BU665" s="176"/>
      <c r="BV665" s="176"/>
      <c r="BW665" s="223"/>
      <c r="BX665" s="223"/>
      <c r="BY665" s="223"/>
      <c r="BZ665" s="223"/>
      <c r="CH665" s="222">
        <f t="shared" si="1739"/>
        <v>-275.52419150324482</v>
      </c>
    </row>
    <row r="666" spans="1:86">
      <c r="A666" s="227">
        <f t="shared" si="1741"/>
        <v>1.2812500000000006E-2</v>
      </c>
      <c r="B666" s="228">
        <v>41</v>
      </c>
      <c r="C666" s="228">
        <f t="shared" si="1742"/>
        <v>2050</v>
      </c>
      <c r="D666" s="228">
        <f t="shared" si="1740"/>
        <v>12880.529879718151</v>
      </c>
      <c r="E666" s="227" t="str">
        <f t="shared" si="1687"/>
        <v>12880.5298797182i</v>
      </c>
      <c r="F666" s="227" t="str">
        <f t="shared" si="1743"/>
        <v>-7,87832539689997E-30+1,91139054518709E-27i</v>
      </c>
      <c r="G666" s="227" t="str">
        <f t="shared" si="1744"/>
        <v>-2,42386342024981+0,331261334107578i</v>
      </c>
      <c r="H666" s="227" t="str">
        <f t="shared" si="1745"/>
        <v>-4,92096793155519E-31+3,12373233730746E-29i</v>
      </c>
      <c r="I666" s="227" t="str">
        <f t="shared" si="1688"/>
        <v>-4,92096793155519E-31+3,12373233730746E-29i</v>
      </c>
      <c r="J666" s="223" t="str">
        <f>IMPRODUCT(1/Nt_input,BC625)</f>
        <v>1,16668522444959E-14-9,07477218370367E-15i</v>
      </c>
      <c r="K666" s="246" t="str">
        <f t="shared" si="1689"/>
        <v>2,77730372663598E-43+3,68906902597417E-43i</v>
      </c>
      <c r="L666" s="222">
        <f t="shared" si="1690"/>
        <v>-846.71158897748626</v>
      </c>
      <c r="M666" s="222">
        <f t="shared" si="1746"/>
        <v>368.06747386659316</v>
      </c>
      <c r="N666" s="224">
        <f t="shared" si="1747"/>
        <v>-1.9325261334068458</v>
      </c>
      <c r="O666" s="223" t="str">
        <f t="shared" si="1748"/>
        <v>1,22598160050404-1,49386290252016i</v>
      </c>
      <c r="P666" s="223" t="str">
        <f t="shared" si="1749"/>
        <v>0,377017145670917+1,89539318564001i</v>
      </c>
      <c r="Q666" s="223" t="str">
        <f t="shared" si="1691"/>
        <v>-1,70433589096043-0,910986513118896i</v>
      </c>
      <c r="R666" s="223" t="str">
        <f t="shared" si="1692"/>
        <v>1,78542134069775-0,739545733867383i</v>
      </c>
      <c r="S666" s="223" t="str">
        <f t="shared" si="1693"/>
        <v>-0,560982724921843+1,84931220691361i</v>
      </c>
      <c r="T666" s="223" t="str">
        <f t="shared" si="1694"/>
        <v>-1,07365399425325-1,60683675490837i</v>
      </c>
      <c r="U666" s="223" t="str">
        <f t="shared" si="1695"/>
        <v>1,92322049186138+0,189420685208601i</v>
      </c>
      <c r="V666" s="223" t="str">
        <f t="shared" si="1696"/>
        <v>-1,36650233375218+1,36650233375222i</v>
      </c>
      <c r="W666" s="223" t="str">
        <f t="shared" si="1697"/>
        <v>-0,189420685208682-1,92322049186137i</v>
      </c>
      <c r="X666" s="223" t="str">
        <f t="shared" si="1698"/>
        <v>1,6068367549083+1,07365399425335i</v>
      </c>
      <c r="Y666" s="223" t="str">
        <f t="shared" si="1699"/>
        <v>-1,84931220691364+0,560982724921731i</v>
      </c>
      <c r="Z666" s="223" t="str">
        <f t="shared" si="1700"/>
        <v>0,739545733867321-1,78542134069778i</v>
      </c>
      <c r="AA666" s="223" t="str">
        <f t="shared" si="1701"/>
        <v>0,910986513118964+1,7043358909604i</v>
      </c>
      <c r="AB666" s="223" t="str">
        <f t="shared" si="1702"/>
        <v>-1,89539318564-0,377017145670955i</v>
      </c>
      <c r="AC666" s="223" t="str">
        <f t="shared" si="1703"/>
        <v>1,49386290252021-1,22598160050398i</v>
      </c>
      <c r="AD666" s="223" t="str">
        <f t="shared" si="1704"/>
        <v>6,72363319191879E-14+1,93252613340685i</v>
      </c>
      <c r="AE666" s="223" t="str">
        <f t="shared" si="1705"/>
        <v>-1,49386290252018-1,22598160050401i</v>
      </c>
      <c r="AF666" s="223" t="str">
        <f t="shared" si="1706"/>
        <v>1,89539318564-0,377017145670924i</v>
      </c>
      <c r="AG666" s="223" t="str">
        <f t="shared" si="1707"/>
        <v>-0,910986513119003+1,70433589096037i</v>
      </c>
      <c r="AH666" s="223" t="str">
        <f t="shared" si="1708"/>
        <v>-0,739545733867281-1,7854213406978i</v>
      </c>
      <c r="AI666" s="223" t="str">
        <f t="shared" si="1709"/>
        <v>1,84931220691362+0,560982724921785i</v>
      </c>
      <c r="AJ666" s="223" t="str">
        <f t="shared" si="1710"/>
        <v>-1,60683675490832+1,07365399425332i</v>
      </c>
      <c r="AK666" s="223" t="str">
        <f t="shared" si="1711"/>
        <v>0,189420685208712-1,92322049186137i</v>
      </c>
      <c r="AL666" s="223" t="str">
        <f t="shared" si="1712"/>
        <v>1,36650233375213+1,36650233375226i</v>
      </c>
      <c r="AM666" s="223" t="str">
        <f t="shared" si="1713"/>
        <v>-1,92322049186138+0,189420685208558i</v>
      </c>
      <c r="AN666" s="223" t="str">
        <f t="shared" si="1714"/>
        <v>1,07365399425328-1,60683675490835i</v>
      </c>
      <c r="AO666" s="223" t="str">
        <f t="shared" si="1715"/>
        <v>0,560982724921978+1,84931220691357i</v>
      </c>
      <c r="AP666" s="223" t="str">
        <f t="shared" si="1716"/>
        <v>-1,78542134069789-0,739545733867068i</v>
      </c>
      <c r="AQ666" s="223" t="str">
        <f t="shared" si="1717"/>
        <v>1,70433589096018-0,910986513119376i</v>
      </c>
      <c r="AR666" s="223" t="str">
        <f t="shared" si="1718"/>
        <v>-0,377017145670323+1,89539318564012i</v>
      </c>
      <c r="AS666" s="223" t="str">
        <f t="shared" si="1719"/>
        <v>-1,22598160050464-1,49386290251967i</v>
      </c>
      <c r="AT666" s="223" t="str">
        <f t="shared" si="1720"/>
        <v>1,93252613340685-9,03432411063297E-13i</v>
      </c>
      <c r="AU666" s="223" t="str">
        <f t="shared" si="1721"/>
        <v>-1,22598160050471+1,49386290251962i</v>
      </c>
      <c r="AV666" s="223" t="str">
        <f t="shared" si="1722"/>
        <v>-0,377017145670236-1,89539318564014i</v>
      </c>
      <c r="AW666" s="223" t="str">
        <f t="shared" si="1723"/>
        <v>1,70433589096015+0,910986513119428i</v>
      </c>
      <c r="AX666" s="223" t="str">
        <f t="shared" si="1724"/>
        <v>-1,78542134069793+0,739545733866962i</v>
      </c>
      <c r="AY666" s="223" t="str">
        <f t="shared" si="1725"/>
        <v>0,560982724922088-1,84931220691353i</v>
      </c>
      <c r="AZ666" s="223" t="str">
        <f t="shared" si="1726"/>
        <v>1,07365399425321+1,60683675490839i</v>
      </c>
      <c r="BA666" s="223" t="str">
        <f t="shared" si="1727"/>
        <v>-1,92322049186137-0,189420685208645i</v>
      </c>
      <c r="BB666" s="223" t="str">
        <f t="shared" si="1728"/>
        <v>1,36650233375206-1,36650233375234i</v>
      </c>
      <c r="BC666" s="223" t="str">
        <f t="shared" si="1729"/>
        <v>0,189420685209034+1,92322049186133i</v>
      </c>
      <c r="BD666" s="223" t="str">
        <f t="shared" si="1730"/>
        <v>-1,60683675490861-1,07365399425289i</v>
      </c>
      <c r="BE666" s="223" t="str">
        <f t="shared" si="1731"/>
        <v>1,84931220691343-0,560982724922411i</v>
      </c>
      <c r="BF666" s="223" t="str">
        <f t="shared" si="1732"/>
        <v>-0,739545733866651+1,78542134069806i</v>
      </c>
      <c r="BG666" s="223" t="str">
        <f t="shared" si="1733"/>
        <v>-0,910986513119774-1,70433589095996i</v>
      </c>
      <c r="BH666" s="223" t="str">
        <f t="shared" si="1734"/>
        <v>1,89539318563984+0,377017145671738i</v>
      </c>
      <c r="BI666" s="223" t="str">
        <f t="shared" si="1735"/>
        <v>-1,49386290252062+1,22598160050348i</v>
      </c>
      <c r="BJ666" s="223" t="str">
        <f t="shared" si="1736"/>
        <v>5,67250751467357E-13-1,93252613340685i</v>
      </c>
      <c r="BK666" s="223" t="str">
        <f t="shared" si="1737"/>
        <v>1,4938629025199+1,22598160050436i</v>
      </c>
      <c r="BL666" s="223" t="str">
        <f t="shared" si="1738"/>
        <v>-1,89539318564005+0,377017145670679i</v>
      </c>
      <c r="BM666" s="176"/>
      <c r="BN666" s="176"/>
      <c r="BO666" s="176"/>
      <c r="BP666" s="176"/>
      <c r="BQ666" s="176"/>
      <c r="BR666" s="176"/>
      <c r="BS666" s="176"/>
      <c r="BT666" s="176"/>
      <c r="BU666" s="176"/>
      <c r="BV666" s="176"/>
      <c r="BW666" s="223"/>
      <c r="BX666" s="223"/>
      <c r="BY666" s="223"/>
      <c r="BZ666" s="223"/>
      <c r="CH666" s="222">
        <f t="shared" si="1739"/>
        <v>-276.60614291243598</v>
      </c>
    </row>
    <row r="667" spans="1:86">
      <c r="A667" s="227">
        <f t="shared" si="1741"/>
        <v>1.3125000000000006E-2</v>
      </c>
      <c r="B667" s="228">
        <v>42</v>
      </c>
      <c r="C667" s="228">
        <f t="shared" si="1742"/>
        <v>2100</v>
      </c>
      <c r="D667" s="228">
        <f t="shared" si="1740"/>
        <v>13194.689145077131</v>
      </c>
      <c r="E667" s="227" t="str">
        <f t="shared" si="1687"/>
        <v>13194.6891450771i</v>
      </c>
      <c r="F667" s="227" t="str">
        <f t="shared" si="1743"/>
        <v>-7,5076325865648E-30+1,77808751437267E-27i</v>
      </c>
      <c r="G667" s="227" t="str">
        <f t="shared" si="1744"/>
        <v>-2,42167104999692+0,339033947006474i</v>
      </c>
      <c r="H667" s="227" t="str">
        <f t="shared" si="1745"/>
        <v>-4,68942568685665E-31+2,90587202770682E-29i</v>
      </c>
      <c r="I667" s="227" t="str">
        <f t="shared" si="1688"/>
        <v>-4,68942568685665E-31+2,90587202770682E-29i</v>
      </c>
      <c r="J667" s="223" t="str">
        <f>IMPRODUCT(1/Nt_input,BD625)</f>
        <v>-1,93465340590175E-14-1,49017083395098E-14i</v>
      </c>
      <c r="K667" s="246" t="str">
        <f t="shared" si="1689"/>
        <v>4,4209698766507E-43-5,55197476165228E-43i</v>
      </c>
      <c r="L667" s="222">
        <f t="shared" si="1690"/>
        <v>-842.97833236183453</v>
      </c>
      <c r="M667" s="222">
        <f t="shared" si="1746"/>
        <v>367.92132596924364</v>
      </c>
      <c r="N667" s="224">
        <f t="shared" si="1747"/>
        <v>-2.0786740307563658</v>
      </c>
      <c r="O667" s="223" t="str">
        <f t="shared" si="1748"/>
        <v>1,15484941563912-1,72835429045636i</v>
      </c>
      <c r="P667" s="223" t="str">
        <f t="shared" si="1749"/>
        <v>0,795474112858027+1,92044439177854i</v>
      </c>
      <c r="Q667" s="223" t="str">
        <f t="shared" si="1691"/>
        <v>-2,03873289212229-0,405529186026845i</v>
      </c>
      <c r="R667" s="223" t="str">
        <f t="shared" si="1692"/>
        <v>1,46984450302422-1,46984450302418i</v>
      </c>
      <c r="S667" s="223" t="str">
        <f t="shared" si="1693"/>
        <v>0,405529186026787+2,0387328921223i</v>
      </c>
      <c r="T667" s="223" t="str">
        <f t="shared" si="1694"/>
        <v>-1,92044439177853-0,795474112858062i</v>
      </c>
      <c r="U667" s="223" t="str">
        <f t="shared" si="1695"/>
        <v>1,72835429045639-1,15484941563907i</v>
      </c>
      <c r="V667" s="223" t="str">
        <f t="shared" si="1696"/>
        <v>-5,80610209621582E-14+2,07867403075637i</v>
      </c>
      <c r="W667" s="223" t="str">
        <f t="shared" si="1697"/>
        <v>-1,72835429045632-1,15484941563917i</v>
      </c>
      <c r="X667" s="223" t="str">
        <f t="shared" si="1698"/>
        <v>1,92044439177857-0,795474112857956i</v>
      </c>
      <c r="Y667" s="223" t="str">
        <f t="shared" si="1699"/>
        <v>-0,405529186026907+2,03873289212228i</v>
      </c>
      <c r="Z667" s="223" t="str">
        <f t="shared" si="1700"/>
        <v>-1,46984450302414-1,46984450302426i</v>
      </c>
      <c r="AA667" s="223" t="str">
        <f t="shared" si="1701"/>
        <v>2,03873289212232-0,405529186026722i</v>
      </c>
      <c r="AB667" s="223" t="str">
        <f t="shared" si="1702"/>
        <v>-0,795474112857925+1,92044439177858i</v>
      </c>
      <c r="AC667" s="223" t="str">
        <f t="shared" si="1703"/>
        <v>-1,15484941563901-1,72835429045643i</v>
      </c>
      <c r="AD667" s="223" t="str">
        <f t="shared" si="1704"/>
        <v>2,07867403075637-9,0656100635078E-14i</v>
      </c>
      <c r="AE667" s="223" t="str">
        <f t="shared" si="1705"/>
        <v>-1,15484941563905+1,72835429045641i</v>
      </c>
      <c r="AF667" s="223" t="str">
        <f t="shared" si="1706"/>
        <v>-0,795474112858079-1,92044439177852i</v>
      </c>
      <c r="AG667" s="223" t="str">
        <f t="shared" si="1707"/>
        <v>2,03873289212231+0,405529186026747i</v>
      </c>
      <c r="AH667" s="223" t="str">
        <f t="shared" si="1708"/>
        <v>-1,46984450302416+1,46984450302424i</v>
      </c>
      <c r="AI667" s="223" t="str">
        <f t="shared" si="1709"/>
        <v>-0,405529186026868-2,03873289212229i</v>
      </c>
      <c r="AJ667" s="223" t="str">
        <f t="shared" si="1710"/>
        <v>1,92044439177856+0,795474112857992i</v>
      </c>
      <c r="AK667" s="223" t="str">
        <f t="shared" si="1711"/>
        <v>-1,72835429045634+1,15484941563915i</v>
      </c>
      <c r="AL667" s="223" t="str">
        <f t="shared" si="1712"/>
        <v>-3,25950796729198E-14-2,07867403075637i</v>
      </c>
      <c r="AM667" s="223" t="str">
        <f t="shared" si="1713"/>
        <v>1,72835429045626+1,15484941563927i</v>
      </c>
      <c r="AN667" s="223" t="str">
        <f t="shared" si="1714"/>
        <v>-1,9204443917783+0,795474112858598i</v>
      </c>
      <c r="AO667" s="223" t="str">
        <f t="shared" si="1715"/>
        <v>0,405529186027442-2,03873289212217i</v>
      </c>
      <c r="AP667" s="223" t="str">
        <f t="shared" si="1716"/>
        <v>1,46984450302435+1,46984450302405i</v>
      </c>
      <c r="AQ667" s="223" t="str">
        <f t="shared" si="1717"/>
        <v>-2,0387328921225+0,405529186025797i</v>
      </c>
      <c r="AR667" s="223" t="str">
        <f t="shared" si="1718"/>
        <v>0,795474112858237-1,92044439177845i</v>
      </c>
      <c r="AS667" s="223" t="str">
        <f t="shared" si="1719"/>
        <v>1,15484941563962+1,72835429045603i</v>
      </c>
      <c r="AT667" s="223" t="str">
        <f t="shared" si="1720"/>
        <v>-2,07867403075637-6,45800368967421E-13i</v>
      </c>
      <c r="AU667" s="223" t="str">
        <f t="shared" si="1721"/>
        <v>1,15484941563895-1,72835429045647i</v>
      </c>
      <c r="AV667" s="223" t="str">
        <f t="shared" si="1722"/>
        <v>0,795474112858927+1,92044439177817i</v>
      </c>
      <c r="AW667" s="223" t="str">
        <f t="shared" si="1723"/>
        <v>-2,03873289212225-0,405529186027065i</v>
      </c>
      <c r="AX667" s="223" t="str">
        <f t="shared" si="1724"/>
        <v>1,46984450302382-1,46984450302458i</v>
      </c>
      <c r="AY667" s="223" t="str">
        <f t="shared" si="1725"/>
        <v>0,405529186026147+2,03873289212243i</v>
      </c>
      <c r="AZ667" s="223" t="str">
        <f t="shared" si="1726"/>
        <v>-1,9204443917786-0,795474112857881i</v>
      </c>
      <c r="BA667" s="223" t="str">
        <f t="shared" si="1727"/>
        <v>1,72835429045584-1,15484941563989i</v>
      </c>
      <c r="BB667" s="223" t="str">
        <f t="shared" si="1728"/>
        <v>-2,90305104810791E-13+2,07867403075637i</v>
      </c>
      <c r="BC667" s="223" t="str">
        <f t="shared" si="1729"/>
        <v>-1,72835429045667-1,15484941563865i</v>
      </c>
      <c r="BD667" s="223" t="str">
        <f t="shared" si="1730"/>
        <v>1,92044439177882-0,795474112857345i</v>
      </c>
      <c r="BE667" s="223" t="str">
        <f t="shared" si="1731"/>
        <v>-0,405529186026716+2,03873289212232i</v>
      </c>
      <c r="BF667" s="223" t="str">
        <f t="shared" si="1732"/>
        <v>-1,46984450302483-1,46984450302357i</v>
      </c>
      <c r="BG667" s="223" t="str">
        <f t="shared" si="1733"/>
        <v>2,03873289212236-0,405529186026496i</v>
      </c>
      <c r="BH667" s="223" t="str">
        <f t="shared" si="1734"/>
        <v>-0,795474112857553+1,92044439177874i</v>
      </c>
      <c r="BI667" s="223" t="str">
        <f t="shared" si="1735"/>
        <v>-1,15484941563846-1,7283542904568i</v>
      </c>
      <c r="BJ667" s="223" t="str">
        <f t="shared" si="1736"/>
        <v>2,07867403075637-6,51901593458397E-14i</v>
      </c>
      <c r="BK667" s="223" t="str">
        <f t="shared" si="1737"/>
        <v>-1,15484941563836+1,72835429045687i</v>
      </c>
      <c r="BL667" s="223" t="str">
        <f t="shared" si="1738"/>
        <v>-0,795474112857674-1,92044439177869i</v>
      </c>
      <c r="BM667" s="176"/>
      <c r="BN667" s="176"/>
      <c r="BO667" s="176"/>
      <c r="BP667" s="176"/>
      <c r="BQ667" s="176"/>
      <c r="BR667" s="176"/>
      <c r="BS667" s="176"/>
      <c r="BT667" s="176"/>
      <c r="BU667" s="176"/>
      <c r="BV667" s="176"/>
      <c r="BW667" s="223"/>
      <c r="BX667" s="223"/>
      <c r="BY667" s="223"/>
      <c r="BZ667" s="223"/>
      <c r="CH667" s="222">
        <f t="shared" si="1739"/>
        <v>-272.24499292354983</v>
      </c>
    </row>
    <row r="668" spans="1:86">
      <c r="A668" s="227">
        <f t="shared" si="1741"/>
        <v>1.3437500000000007E-2</v>
      </c>
      <c r="B668" s="228">
        <v>43</v>
      </c>
      <c r="C668" s="228">
        <f t="shared" si="1742"/>
        <v>2150</v>
      </c>
      <c r="D668" s="228">
        <f t="shared" si="1740"/>
        <v>13508.84841043611</v>
      </c>
      <c r="E668" s="227" t="str">
        <f t="shared" si="1687"/>
        <v>13508.8484104361i</v>
      </c>
      <c r="F668" s="227" t="str">
        <f t="shared" si="1743"/>
        <v>-7,16250018913682E-30+1,65689747776725E-27i</v>
      </c>
      <c r="G668" s="227" t="str">
        <f t="shared" si="1744"/>
        <v>-2,41942995821308+0,346784960684249i</v>
      </c>
      <c r="H668" s="227" t="str">
        <f t="shared" si="1745"/>
        <v>-4,47384896851753E-31+2,70780843042311E-29i</v>
      </c>
      <c r="I668" s="227" t="str">
        <f t="shared" si="1688"/>
        <v>-4,47384896851753E-31+2,70780843042311E-29i</v>
      </c>
      <c r="J668" s="223" t="str">
        <f>IMPRODUCT(1/Nt_input,BE625)</f>
        <v>1,15955117415464E-14+1,30759118810442E-14i</v>
      </c>
      <c r="K668" s="246" t="str">
        <f t="shared" si="1689"/>
        <v>-3,59258301094047E-43+3,08134279000151E-43i</v>
      </c>
      <c r="L668" s="222">
        <f t="shared" si="1690"/>
        <v>-846.49726272193652</v>
      </c>
      <c r="M668" s="222">
        <f t="shared" si="1746"/>
        <v>367.79519683912912</v>
      </c>
      <c r="N668" s="224">
        <f t="shared" si="1747"/>
        <v>-2.2048031608708905</v>
      </c>
      <c r="O668" s="223" t="str">
        <f t="shared" si="1748"/>
        <v>1,03933701537819-1,9444627912745i</v>
      </c>
      <c r="P668" s="223" t="str">
        <f t="shared" si="1749"/>
        <v>1,2249230058474+1,83322682937275i</v>
      </c>
      <c r="Q668" s="223" t="str">
        <f t="shared" si="1691"/>
        <v>-2,19418643101728+0,21610850081824i</v>
      </c>
      <c r="R668" s="223" t="str">
        <f t="shared" si="1692"/>
        <v>0,843741641291554-2,03697251354477i</v>
      </c>
      <c r="S668" s="223" t="str">
        <f t="shared" si="1693"/>
        <v>1,39871231815923+1,70433589096043i</v>
      </c>
      <c r="T668" s="223" t="str">
        <f t="shared" si="1694"/>
        <v>-2,16243848636869+0,430135758636461i</v>
      </c>
      <c r="U668" s="223" t="str">
        <f t="shared" si="1695"/>
        <v>0,640020573963006-2,10986507698723i</v>
      </c>
      <c r="V668" s="223" t="str">
        <f t="shared" si="1696"/>
        <v>1,55903126623338+1,5590312662333i</v>
      </c>
      <c r="W668" s="223" t="str">
        <f t="shared" si="1697"/>
        <v>-2,1098650769872+0,640020573963101i</v>
      </c>
      <c r="X668" s="223" t="str">
        <f t="shared" si="1698"/>
        <v>0,430135758636578-2,16243848636867i</v>
      </c>
      <c r="Y668" s="223" t="str">
        <f t="shared" si="1699"/>
        <v>1,70433589096036+1,39871231815932i</v>
      </c>
      <c r="Z668" s="223" t="str">
        <f t="shared" si="1700"/>
        <v>-2,03697251354482+0,843741641291437i</v>
      </c>
      <c r="AA668" s="223" t="str">
        <f t="shared" si="1701"/>
        <v>0,216108500818141-2,19418643101729i</v>
      </c>
      <c r="AB668" s="223" t="str">
        <f t="shared" si="1702"/>
        <v>1,83322682937277+1,22492300584736i</v>
      </c>
      <c r="AC668" s="223" t="str">
        <f t="shared" si="1703"/>
        <v>-1,94446279127448+1,03933701537824i</v>
      </c>
      <c r="AD668" s="223" t="str">
        <f t="shared" si="1704"/>
        <v>-1,15604428354948E-13-2,20480316087089i</v>
      </c>
      <c r="AE668" s="223" t="str">
        <f t="shared" si="1705"/>
        <v>1,94446279127446+1,03933701537827i</v>
      </c>
      <c r="AF668" s="223" t="str">
        <f t="shared" si="1706"/>
        <v>-1,83322682937278+1,22492300584735i</v>
      </c>
      <c r="AG668" s="223" t="str">
        <f t="shared" si="1707"/>
        <v>-0,216108500818122-2,1941864310173i</v>
      </c>
      <c r="AH668" s="223" t="str">
        <f t="shared" si="1708"/>
        <v>2,03697251354481+0,843741641291454i</v>
      </c>
      <c r="AI668" s="223" t="str">
        <f t="shared" si="1709"/>
        <v>-1,70433589096037+1,39871231815932i</v>
      </c>
      <c r="AJ668" s="223" t="str">
        <f t="shared" si="1710"/>
        <v>-0,43013575863636-2,16243848636871i</v>
      </c>
      <c r="AK668" s="223" t="str">
        <f t="shared" si="1711"/>
        <v>2,10986507698719+0,640020573963137i</v>
      </c>
      <c r="AL668" s="223" t="str">
        <f t="shared" si="1712"/>
        <v>-1,55903126623309+1,5590312662336i</v>
      </c>
      <c r="AM668" s="223" t="str">
        <f t="shared" si="1713"/>
        <v>-0,640020573962777-2,1098650769873i</v>
      </c>
      <c r="AN668" s="223" t="str">
        <f t="shared" si="1714"/>
        <v>2,16243848636851+0,430135758637341i</v>
      </c>
      <c r="AO668" s="223" t="str">
        <f t="shared" si="1715"/>
        <v>-1,39871231815873+1,70433589096084i</v>
      </c>
      <c r="AP668" s="223" t="str">
        <f t="shared" si="1716"/>
        <v>-0,843741641291543-2,03697251354478i</v>
      </c>
      <c r="AQ668" s="223" t="str">
        <f t="shared" si="1717"/>
        <v>2,19418643101724+0,216108500818712i</v>
      </c>
      <c r="AR668" s="223" t="str">
        <f t="shared" si="1718"/>
        <v>-1,22492300584656+1,8332268293733i</v>
      </c>
      <c r="AS668" s="223" t="str">
        <f t="shared" si="1719"/>
        <v>-1,03933701537852-1,94446279127433i</v>
      </c>
      <c r="AT668" s="223" t="str">
        <f t="shared" si="1720"/>
        <v>2,20480316087089+2,70105341606175E-13i</v>
      </c>
      <c r="AU668" s="223" t="str">
        <f t="shared" si="1721"/>
        <v>-1,03933701537894+1,9444627912741i</v>
      </c>
      <c r="AV668" s="223" t="str">
        <f t="shared" si="1722"/>
        <v>-1,22492300584796-1,83322682937237i</v>
      </c>
      <c r="AW668" s="223" t="str">
        <f t="shared" si="1723"/>
        <v>2,19418643101728-0,216108500818237i</v>
      </c>
      <c r="AX668" s="223" t="str">
        <f t="shared" si="1724"/>
        <v>-0,843741641291984+2,03697251354459i</v>
      </c>
      <c r="AY668" s="223" t="str">
        <f t="shared" si="1725"/>
        <v>-1,39871231816008-1,70433589095974i</v>
      </c>
      <c r="AZ668" s="223" t="str">
        <f t="shared" si="1726"/>
        <v>2,16243848636861-0,430135758636871i</v>
      </c>
      <c r="BA668" s="223" t="str">
        <f t="shared" si="1727"/>
        <v>-0,640020573963265+2,10986507698715i</v>
      </c>
      <c r="BB668" s="223" t="str">
        <f t="shared" si="1728"/>
        <v>-1,55903126623275-1,55903126623394i</v>
      </c>
      <c r="BC668" s="223" t="str">
        <f t="shared" si="1729"/>
        <v>2,10986507698702-0,640020573963699i</v>
      </c>
      <c r="BD668" s="223" t="str">
        <f t="shared" si="1730"/>
        <v>-0,430135758636366+2,16243848636871i</v>
      </c>
      <c r="BE668" s="223" t="str">
        <f t="shared" si="1731"/>
        <v>-1,70433589096006-1,39871231815968i</v>
      </c>
      <c r="BF668" s="223" t="str">
        <f t="shared" si="1732"/>
        <v>2,03697251354526-0,843741641290376i</v>
      </c>
      <c r="BG668" s="223" t="str">
        <f t="shared" si="1733"/>
        <v>-0,216108500817724+2,19418643101733i</v>
      </c>
      <c r="BH668" s="223" t="str">
        <f t="shared" si="1734"/>
        <v>-1,83322682937262-1,22492300584759i</v>
      </c>
      <c r="BI668" s="223" t="str">
        <f t="shared" si="1735"/>
        <v>1,94446279127489-1,03933701537746i</v>
      </c>
      <c r="BJ668" s="223" t="str">
        <f t="shared" si="1736"/>
        <v>7,22798933801898E-13+2,20480316087089i</v>
      </c>
      <c r="BK668" s="223" t="str">
        <f t="shared" si="1737"/>
        <v>-1,94446279127457-1,03933701537806i</v>
      </c>
      <c r="BL668" s="223" t="str">
        <f t="shared" si="1738"/>
        <v>1,83322682937303-1,22492300584697i</v>
      </c>
      <c r="BM668" s="176"/>
      <c r="BN668" s="176"/>
      <c r="BO668" s="176"/>
      <c r="BP668" s="176"/>
      <c r="BQ668" s="176"/>
      <c r="BR668" s="176"/>
      <c r="BS668" s="176"/>
      <c r="BT668" s="176"/>
      <c r="BU668" s="176"/>
      <c r="BV668" s="176"/>
      <c r="BW668" s="223"/>
      <c r="BX668" s="223"/>
      <c r="BY668" s="223"/>
      <c r="BZ668" s="223"/>
      <c r="CH668" s="222">
        <f t="shared" si="1739"/>
        <v>-275.15080680668768</v>
      </c>
    </row>
    <row r="669" spans="1:86">
      <c r="A669" s="227">
        <f t="shared" si="1741"/>
        <v>1.3750000000000007E-2</v>
      </c>
      <c r="B669" s="228">
        <v>44</v>
      </c>
      <c r="C669" s="228">
        <f t="shared" si="1742"/>
        <v>2200</v>
      </c>
      <c r="D669" s="228">
        <f t="shared" si="1740"/>
        <v>13823.00767579509</v>
      </c>
      <c r="E669" s="227" t="str">
        <f t="shared" si="1687"/>
        <v>13823.0076757951i</v>
      </c>
      <c r="F669" s="227" t="str">
        <f t="shared" si="1743"/>
        <v>-6,84063113964617E-30+1,54647525080814E-27i</v>
      </c>
      <c r="G669" s="227" t="str">
        <f t="shared" si="1744"/>
        <v>-2,41714042629555+0,354513929197192i</v>
      </c>
      <c r="H669" s="227" t="str">
        <f t="shared" si="1745"/>
        <v>-4,27280298829661E-31+2,52734305369903E-29i</v>
      </c>
      <c r="I669" s="227" t="str">
        <f t="shared" si="1688"/>
        <v>-4,27280298829661E-31+2,52734305369903E-29i</v>
      </c>
      <c r="J669" s="223" t="str">
        <f>IMPRODUCT(1/Nt_input,BF625)</f>
        <v>-2,88205670808706E-15+2,09506891002409E-14i</v>
      </c>
      <c r="K669" s="246" t="str">
        <f t="shared" si="1689"/>
        <v>-5,28264339625543E-43-8,17912767149435E-44i</v>
      </c>
      <c r="L669" s="222">
        <f t="shared" si="1690"/>
        <v>-845.44009162729617</v>
      </c>
      <c r="M669" s="222">
        <f t="shared" si="1746"/>
        <v>367.69030116872176</v>
      </c>
      <c r="N669" s="224">
        <f t="shared" si="1747"/>
        <v>-2.3096988312782187</v>
      </c>
      <c r="O669" s="223" t="str">
        <f t="shared" si="1748"/>
        <v>0,883883476483174-2,13388347648319i</v>
      </c>
      <c r="P669" s="223" t="str">
        <f t="shared" si="1749"/>
        <v>1,63320370609547+1,63320370609547i</v>
      </c>
      <c r="Q669" s="223" t="str">
        <f t="shared" si="1691"/>
        <v>-2,13388347648318+0,883883476483193i</v>
      </c>
      <c r="R669" s="223" t="str">
        <f t="shared" si="1692"/>
        <v>-8,46034874588678E-14-2,30969883127822i</v>
      </c>
      <c r="S669" s="223" t="str">
        <f t="shared" si="1693"/>
        <v>2,13388347648316+0,883883476483246i</v>
      </c>
      <c r="T669" s="223" t="str">
        <f t="shared" si="1694"/>
        <v>-1,63320370609546+1,63320370609548i</v>
      </c>
      <c r="U669" s="223" t="str">
        <f t="shared" si="1695"/>
        <v>-0,883883476483266-2,13388347648315i</v>
      </c>
      <c r="V669" s="223" t="str">
        <f t="shared" si="1696"/>
        <v>2,30969883127822+6,05525867724309E-14i</v>
      </c>
      <c r="W669" s="223" t="str">
        <f t="shared" si="1697"/>
        <v>-0,883883476483167+2,13388347648319i</v>
      </c>
      <c r="X669" s="223" t="str">
        <f t="shared" si="1698"/>
        <v>-1,63320370609554-1,6332037060954i</v>
      </c>
      <c r="Y669" s="223" t="str">
        <f t="shared" si="1699"/>
        <v>2,1338834764832-0,883883476483139i</v>
      </c>
      <c r="Z669" s="223" t="str">
        <f t="shared" si="1700"/>
        <v>3,22565993182285E-14+2,30969883127822i</v>
      </c>
      <c r="AA669" s="223" t="str">
        <f t="shared" si="1701"/>
        <v>-2,13388347648323-0,883883476483082i</v>
      </c>
      <c r="AB669" s="223" t="str">
        <f t="shared" si="1702"/>
        <v>1,63320370609551-1,63320370609543i</v>
      </c>
      <c r="AC669" s="223" t="str">
        <f t="shared" si="1703"/>
        <v>0,883883476483227+2,13388347648317i</v>
      </c>
      <c r="AD669" s="223" t="str">
        <f t="shared" si="1704"/>
        <v>-2,30969883127822-1,21105173544862E-13i</v>
      </c>
      <c r="AE669" s="223" t="str">
        <f t="shared" si="1705"/>
        <v>0,883883476483206-2,13388347648318i</v>
      </c>
      <c r="AF669" s="223" t="str">
        <f t="shared" si="1706"/>
        <v>1,6332037060955+1,63320370609544i</v>
      </c>
      <c r="AG669" s="223" t="str">
        <f t="shared" si="1707"/>
        <v>-2,13388347648323+0,88388347648307i</v>
      </c>
      <c r="AH669" s="223" t="str">
        <f t="shared" si="1708"/>
        <v>2,82959874542023E-14-2,30969883127822i</v>
      </c>
      <c r="AI669" s="223" t="str">
        <f t="shared" si="1709"/>
        <v>2,1338834764832+0,883883476483151i</v>
      </c>
      <c r="AJ669" s="223" t="str">
        <f t="shared" si="1710"/>
        <v>-1,63320370609554+1,6332037060954i</v>
      </c>
      <c r="AK669" s="223" t="str">
        <f t="shared" si="1711"/>
        <v>-0,883883476483156-2,1338834764832i</v>
      </c>
      <c r="AL669" s="223" t="str">
        <f t="shared" si="1712"/>
        <v>2,30969883127822+3,95005924743876E-13i</v>
      </c>
      <c r="AM669" s="223" t="str">
        <f t="shared" si="1713"/>
        <v>-0,883883476483491+2,13388347648306i</v>
      </c>
      <c r="AN669" s="223" t="str">
        <f t="shared" si="1714"/>
        <v>-1,63320370609531-1,63320370609564i</v>
      </c>
      <c r="AO669" s="223" t="str">
        <f t="shared" si="1715"/>
        <v>2,13388347648325-0,883883476483029i</v>
      </c>
      <c r="AP669" s="223" t="str">
        <f t="shared" si="1716"/>
        <v>-1,05259971490216E-13+2,30969883127822i</v>
      </c>
      <c r="AQ669" s="223" t="str">
        <f t="shared" si="1717"/>
        <v>-2,13388347648318-0,883883476483193i</v>
      </c>
      <c r="AR669" s="223" t="str">
        <f t="shared" si="1718"/>
        <v>1,63320370609541-1,63320370609554i</v>
      </c>
      <c r="AS669" s="223" t="str">
        <f t="shared" si="1719"/>
        <v>0,883883476483327+2,13388347648313i</v>
      </c>
      <c r="AT669" s="223" t="str">
        <f t="shared" si="1720"/>
        <v>-2,30969883127822+2,17308776290609E-13i</v>
      </c>
      <c r="AU669" s="223" t="str">
        <f t="shared" si="1721"/>
        <v>0,883883476482925-2,13388347648329i</v>
      </c>
      <c r="AV669" s="223" t="str">
        <f t="shared" si="1722"/>
        <v>1,63320370609576+1,63320370609518i</v>
      </c>
      <c r="AW669" s="223" t="str">
        <f t="shared" si="1723"/>
        <v>-2,133883476483+0,883883476483625i</v>
      </c>
      <c r="AX669" s="223" t="str">
        <f t="shared" si="1724"/>
        <v>-5,39877524071435E-13-2,30969883127822i</v>
      </c>
      <c r="AY669" s="223" t="str">
        <f t="shared" si="1725"/>
        <v>2,13388347648342+0,883883476482627i</v>
      </c>
      <c r="AZ669" s="223" t="str">
        <f t="shared" si="1726"/>
        <v>-1,633203706095+1,63320370609594i</v>
      </c>
      <c r="BA669" s="223" t="str">
        <f t="shared" si="1727"/>
        <v>-0,883883476483923-2,13388347648288i</v>
      </c>
      <c r="BB669" s="223" t="str">
        <f t="shared" si="1728"/>
        <v>2,30969883127822-8,62446271852261E-13i</v>
      </c>
      <c r="BC669" s="223" t="str">
        <f t="shared" si="1729"/>
        <v>-0,883883476482329+2,13388347648354i</v>
      </c>
      <c r="BD669" s="223" t="str">
        <f t="shared" si="1730"/>
        <v>-1,63320370609617-1,63320370609477i</v>
      </c>
      <c r="BE669" s="223" t="str">
        <f t="shared" si="1731"/>
        <v>2,13388347648366-0,883883476482038i</v>
      </c>
      <c r="BF669" s="223" t="str">
        <f t="shared" si="1732"/>
        <v>-1,11258059726858E-12+2,30969883127822i</v>
      </c>
      <c r="BG669" s="223" t="str">
        <f t="shared" si="1733"/>
        <v>-2,13388347648278-0,883883476484153i</v>
      </c>
      <c r="BH669" s="223" t="str">
        <f t="shared" si="1734"/>
        <v>1,63320370609617-1,63320370609478i</v>
      </c>
      <c r="BI669" s="223" t="str">
        <f t="shared" si="1735"/>
        <v>0,883883476482336+2,13388347648354i</v>
      </c>
      <c r="BJ669" s="223" t="str">
        <f t="shared" si="1736"/>
        <v>-2,30969883127822-7,90011849487751E-13i</v>
      </c>
      <c r="BK669" s="223" t="str">
        <f t="shared" si="1737"/>
        <v>0,883883476483855-2,13388347648291i</v>
      </c>
      <c r="BL669" s="223" t="str">
        <f t="shared" si="1738"/>
        <v>1,633203706095+1,63320370609594i</v>
      </c>
      <c r="BM669" s="176"/>
      <c r="BN669" s="176"/>
      <c r="BO669" s="176"/>
      <c r="BP669" s="176"/>
      <c r="BQ669" s="176"/>
      <c r="BR669" s="176"/>
      <c r="BS669" s="176"/>
      <c r="BT669" s="176"/>
      <c r="BU669" s="176"/>
      <c r="BV669" s="176"/>
      <c r="BW669" s="223"/>
      <c r="BX669" s="223"/>
      <c r="BY669" s="223"/>
      <c r="BZ669" s="223"/>
      <c r="CH669" s="222">
        <f t="shared" si="1739"/>
        <v>-273.49461667805554</v>
      </c>
    </row>
    <row r="670" spans="1:86">
      <c r="A670" s="227">
        <f t="shared" si="1741"/>
        <v>1.4062500000000007E-2</v>
      </c>
      <c r="B670" s="228">
        <v>45</v>
      </c>
      <c r="C670" s="228">
        <f t="shared" si="1742"/>
        <v>2250</v>
      </c>
      <c r="D670" s="228">
        <f t="shared" si="1740"/>
        <v>14137.16694115407</v>
      </c>
      <c r="E670" s="227" t="str">
        <f t="shared" si="1687"/>
        <v>14137.1669411541i</v>
      </c>
      <c r="F670" s="227" t="str">
        <f t="shared" si="1743"/>
        <v>-6,53998073407586E-30+1,44565100427808E-27i</v>
      </c>
      <c r="G670" s="227" t="str">
        <f t="shared" si="1744"/>
        <v>-2,41480274090629+0,362220411143258i</v>
      </c>
      <c r="H670" s="227" t="str">
        <f t="shared" si="1745"/>
        <v>-4,08501058680247E-31+2,36256399686897E-29i</v>
      </c>
      <c r="I670" s="227" t="str">
        <f t="shared" si="1688"/>
        <v>-4,08501058680247E-31+2,36256399686897E-29i</v>
      </c>
      <c r="J670" s="223" t="str">
        <f>IMPRODUCT(1/Nt_input,BG625)</f>
        <v>-4,84265710485547E-14-4,04246948415564E-14i</v>
      </c>
      <c r="K670" s="246" t="str">
        <f t="shared" si="1689"/>
        <v>9,74841591712348E-43-1,12759520187172E-42i</v>
      </c>
      <c r="L670" s="222">
        <f t="shared" si="1690"/>
        <v>-836.53297565345565</v>
      </c>
      <c r="M670" s="222">
        <f t="shared" si="1746"/>
        <v>367.6076491606695</v>
      </c>
      <c r="N670" s="224">
        <f t="shared" si="1747"/>
        <v>-2.3923508393305242</v>
      </c>
      <c r="O670" s="223" t="str">
        <f t="shared" si="1748"/>
        <v>0,694462791274495-2,28933701537819i</v>
      </c>
      <c r="P670" s="223" t="str">
        <f t="shared" si="1749"/>
        <v>1,98916702486981+1,32911891327151i</v>
      </c>
      <c r="Q670" s="223" t="str">
        <f t="shared" si="1691"/>
        <v>-1,84931220691367+1,51769130583447i</v>
      </c>
      <c r="R670" s="223" t="str">
        <f t="shared" si="1692"/>
        <v>-0,91551303061654-2,21024397504366i</v>
      </c>
      <c r="S670" s="223" t="str">
        <f t="shared" si="1693"/>
        <v>2,38083101614316-0,234491387936123i</v>
      </c>
      <c r="T670" s="223" t="str">
        <f t="shared" si="1694"/>
        <v>-0,466724495620501+2,3463824887757i</v>
      </c>
      <c r="U670" s="223" t="str">
        <f t="shared" si="1695"/>
        <v>-2,10986507698719-1,1277463790034i</v>
      </c>
      <c r="V670" s="223" t="str">
        <f t="shared" si="1696"/>
        <v>1,6916475014679-1,69164750146799i</v>
      </c>
      <c r="W670" s="223" t="str">
        <f t="shared" si="1697"/>
        <v>1,12774637900331+2,10986507698725i</v>
      </c>
      <c r="X670" s="223" t="str">
        <f t="shared" si="1698"/>
        <v>-2,34638248877568+0,466724495620625i</v>
      </c>
      <c r="Y670" s="223" t="str">
        <f t="shared" si="1699"/>
        <v>0,234491387936235-2,38083101614314i</v>
      </c>
      <c r="Z670" s="223" t="str">
        <f t="shared" si="1700"/>
        <v>2,2102439750437+0,915513030616423i</v>
      </c>
      <c r="AA670" s="223" t="str">
        <f t="shared" si="1701"/>
        <v>-1,51769130583456+1,8493122069136i</v>
      </c>
      <c r="AB670" s="223" t="str">
        <f t="shared" si="1702"/>
        <v>-1,32911891327159-1,98916702486976i</v>
      </c>
      <c r="AC670" s="223" t="str">
        <f t="shared" si="1703"/>
        <v>2,28933701537818-0,694462791274512i</v>
      </c>
      <c r="AD670" s="223" t="str">
        <f t="shared" si="1704"/>
        <v>-1,04337097943275E-13+2,39235083933052i</v>
      </c>
      <c r="AE670" s="223" t="str">
        <f t="shared" si="1705"/>
        <v>-2,28933701537819-0,694462791274483i</v>
      </c>
      <c r="AF670" s="223" t="str">
        <f t="shared" si="1706"/>
        <v>1,32911891327158-1,98916702486977i</v>
      </c>
      <c r="AG670" s="223" t="str">
        <f t="shared" si="1707"/>
        <v>1,51769130583457+1,84931220691359i</v>
      </c>
      <c r="AH670" s="223" t="str">
        <f t="shared" si="1708"/>
        <v>-2,2102439750437+0,915513030616435i</v>
      </c>
      <c r="AI670" s="223" t="str">
        <f t="shared" si="1709"/>
        <v>-0,234491387936248-2,38083101614314i</v>
      </c>
      <c r="AJ670" s="223" t="str">
        <f t="shared" si="1710"/>
        <v>2,34638248877568+0,466724495620613i</v>
      </c>
      <c r="AK670" s="223" t="str">
        <f t="shared" si="1711"/>
        <v>-1,12774637900308+2,10986507698736i</v>
      </c>
      <c r="AL670" s="223" t="str">
        <f t="shared" si="1712"/>
        <v>-1,69164750146874-1,69164750146714i</v>
      </c>
      <c r="AM670" s="223" t="str">
        <f t="shared" si="1713"/>
        <v>2,10986507698742-1,12774637900299i</v>
      </c>
      <c r="AN670" s="223" t="str">
        <f t="shared" si="1714"/>
        <v>0,466724495620972+2,34638248877561i</v>
      </c>
      <c r="AO670" s="223" t="str">
        <f t="shared" si="1715"/>
        <v>-2,38083101614304-0,234491387937304i</v>
      </c>
      <c r="AP670" s="223" t="str">
        <f t="shared" si="1716"/>
        <v>0,915513030616755-2,21024397504357i</v>
      </c>
      <c r="AQ670" s="223" t="str">
        <f t="shared" si="1717"/>
        <v>1,849312206914+1,51769130583408i</v>
      </c>
      <c r="AR670" s="223" t="str">
        <f t="shared" si="1718"/>
        <v>-1,98916702487034+1,32911891327072i</v>
      </c>
      <c r="AS670" s="223" t="str">
        <f t="shared" si="1719"/>
        <v>-0,694462791274411-2,28933701537821i</v>
      </c>
      <c r="AT670" s="223" t="str">
        <f t="shared" si="1720"/>
        <v>2,39235083933052-7,43251609867945E-13i</v>
      </c>
      <c r="AU670" s="223" t="str">
        <f t="shared" si="1721"/>
        <v>-0,694462791275266+2,28933701537795i</v>
      </c>
      <c r="AV670" s="223" t="str">
        <f t="shared" si="1722"/>
        <v>-1,98916702486984-1,32911891327147i</v>
      </c>
      <c r="AW670" s="223" t="str">
        <f t="shared" si="1723"/>
        <v>1,84931220691305-1,51769130583523i</v>
      </c>
      <c r="AX670" s="223" t="str">
        <f t="shared" si="1724"/>
        <v>0,915513030615899+2,21024397504392i</v>
      </c>
      <c r="AY670" s="223" t="str">
        <f t="shared" si="1725"/>
        <v>-2,38083101614313+0,234491387936381i</v>
      </c>
      <c r="AZ670" s="223" t="str">
        <f t="shared" si="1726"/>
        <v>0,466724495619548-2,34638248877589i</v>
      </c>
      <c r="BA670" s="223" t="str">
        <f t="shared" si="1727"/>
        <v>2,10986507698698+1,12774637900381i</v>
      </c>
      <c r="BB670" s="223" t="str">
        <f t="shared" si="1728"/>
        <v>-1,69164750146772+1,69164750146817i</v>
      </c>
      <c r="BC670" s="223" t="str">
        <f t="shared" si="1729"/>
        <v>-1,12774637900227-2,1098650769878i</v>
      </c>
      <c r="BD670" s="223" t="str">
        <f t="shared" si="1730"/>
        <v>2,34638248877577-0,46672449562017i</v>
      </c>
      <c r="BE670" s="223" t="str">
        <f t="shared" si="1731"/>
        <v>-0,234491387935749+2,38083101614319i</v>
      </c>
      <c r="BF670" s="223" t="str">
        <f t="shared" si="1732"/>
        <v>-2,21024397504325-0,915513030617511i</v>
      </c>
      <c r="BG670" s="223" t="str">
        <f t="shared" si="1733"/>
        <v>1,51769130583474-1,84931220691346i</v>
      </c>
      <c r="BH670" s="223" t="str">
        <f t="shared" si="1734"/>
        <v>1,32911891327199+1,98916702486949i</v>
      </c>
      <c r="BI670" s="223" t="str">
        <f t="shared" si="1735"/>
        <v>-2,28933701537846+0,694462791273596i</v>
      </c>
      <c r="BJ670" s="223" t="str">
        <f t="shared" si="1736"/>
        <v>1,09027192596718E-13-2,39235083933052i</v>
      </c>
      <c r="BK670" s="223" t="str">
        <f t="shared" si="1737"/>
        <v>2,28933701537839+0,694462791273804i</v>
      </c>
      <c r="BL670" s="223" t="str">
        <f t="shared" si="1738"/>
        <v>-1,32911891327217+1,98916702486937i</v>
      </c>
      <c r="BM670" s="176"/>
      <c r="BN670" s="176"/>
      <c r="BO670" s="176"/>
      <c r="BP670" s="176"/>
      <c r="BQ670" s="176"/>
      <c r="BR670" s="176"/>
      <c r="BS670" s="176"/>
      <c r="BT670" s="176"/>
      <c r="BU670" s="176"/>
      <c r="BV670" s="176"/>
      <c r="BW670" s="223"/>
      <c r="BX670" s="223"/>
      <c r="BY670" s="223"/>
      <c r="BZ670" s="223"/>
      <c r="CH670" s="222">
        <f t="shared" si="1739"/>
        <v>-264.00194547372212</v>
      </c>
    </row>
    <row r="671" spans="1:86">
      <c r="A671" s="227">
        <f t="shared" si="1741"/>
        <v>1.4375000000000008E-2</v>
      </c>
      <c r="B671" s="228">
        <v>46</v>
      </c>
      <c r="C671" s="228">
        <f t="shared" si="1742"/>
        <v>2300</v>
      </c>
      <c r="D671" s="228">
        <f t="shared" si="1740"/>
        <v>14451.326206513048</v>
      </c>
      <c r="E671" s="227" t="str">
        <f t="shared" si="1687"/>
        <v>14451.326206513i</v>
      </c>
      <c r="F671" s="227" t="str">
        <f t="shared" si="1743"/>
        <v>-6,25880375098626E-27+1,35340416422473E-24i</v>
      </c>
      <c r="G671" s="227" t="str">
        <f t="shared" si="1744"/>
        <v>-2,41241719482998+0,369903969948469i</v>
      </c>
      <c r="H671" s="227" t="str">
        <f t="shared" si="1745"/>
        <v>-3,90934492104788E-28+2,21180329208929E-26i</v>
      </c>
      <c r="I671" s="227" t="str">
        <f t="shared" si="1688"/>
        <v>-3,90934492104788E-28+2,21180329208929E-26i</v>
      </c>
      <c r="J671" s="223" t="str">
        <f>IMPRODUCT(1/Nt_input,BH625)</f>
        <v>-4,81052711228703E-15+3,04808261963884E-14i</v>
      </c>
      <c r="K671" s="246" t="str">
        <f t="shared" si="1689"/>
        <v>-6,72295316294335E-40-1,18315403344432E-40i</v>
      </c>
      <c r="L671" s="222">
        <f t="shared" si="1690"/>
        <v>-783.31633163814286</v>
      </c>
      <c r="M671" s="222">
        <f t="shared" si="1746"/>
        <v>367.54803679899192</v>
      </c>
      <c r="N671" s="224">
        <f t="shared" si="1747"/>
        <v>-2.451963201008077</v>
      </c>
      <c r="O671" s="223" t="str">
        <f t="shared" si="1748"/>
        <v>0,478354290456357-2,40484941563911i</v>
      </c>
      <c r="P671" s="223" t="str">
        <f t="shared" si="1749"/>
        <v>2,26531861588221+0,938325693794676i</v>
      </c>
      <c r="Q671" s="223" t="str">
        <f t="shared" si="1691"/>
        <v>-1,36223776693951+2,03873289212232i</v>
      </c>
      <c r="R671" s="223" t="str">
        <f t="shared" si="1692"/>
        <v>-1,73379980665266-1,73379980665271i</v>
      </c>
      <c r="S671" s="223" t="str">
        <f t="shared" si="1693"/>
        <v>2,03873289212235-1,36223776693947i</v>
      </c>
      <c r="T671" s="223" t="str">
        <f t="shared" si="1694"/>
        <v>0,938325693794742+2,26531861588219i</v>
      </c>
      <c r="U671" s="223" t="str">
        <f t="shared" si="1695"/>
        <v>-2,40484941563911+0,478354290456374i</v>
      </c>
      <c r="V671" s="223" t="str">
        <f t="shared" si="1696"/>
        <v>6,00769225931787E-14-2,45196320100808i</v>
      </c>
      <c r="W671" s="223" t="str">
        <f t="shared" si="1697"/>
        <v>2,40484941563909+0,478354290456474i</v>
      </c>
      <c r="X671" s="223" t="str">
        <f t="shared" si="1698"/>
        <v>-0,938325693794613+2,26531861588224i</v>
      </c>
      <c r="Y671" s="223" t="str">
        <f t="shared" si="1699"/>
        <v>-2,03873289212228-1,36223776693956i</v>
      </c>
      <c r="Z671" s="223" t="str">
        <f t="shared" si="1700"/>
        <v>1,73379980665275-1,73379980665262i</v>
      </c>
      <c r="AA671" s="223" t="str">
        <f t="shared" si="1701"/>
        <v>1,36223776693963+2,03873289212224i</v>
      </c>
      <c r="AB671" s="223" t="str">
        <f t="shared" si="1702"/>
        <v>-2,26531861588221+0,938325693794686i</v>
      </c>
      <c r="AC671" s="223" t="str">
        <f t="shared" si="1703"/>
        <v>-0,478354290456332-2,40484941563912i</v>
      </c>
      <c r="AD671" s="223" t="str">
        <f t="shared" si="1704"/>
        <v>2,45196320100808+1,20153845186357E-13i</v>
      </c>
      <c r="AE671" s="223" t="str">
        <f t="shared" si="1705"/>
        <v>-0,478354290456296+2,40484941563912i</v>
      </c>
      <c r="AF671" s="223" t="str">
        <f t="shared" si="1706"/>
        <v>-2,26531861588223-0,938325693794652i</v>
      </c>
      <c r="AG671" s="223" t="str">
        <f t="shared" si="1707"/>
        <v>1,36223776693961-2,03873289212225i</v>
      </c>
      <c r="AH671" s="223" t="str">
        <f t="shared" si="1708"/>
        <v>1,73379980665276+1,73379980665261i</v>
      </c>
      <c r="AI671" s="223" t="str">
        <f t="shared" si="1709"/>
        <v>-2,03873289212226+1,36223776693959i</v>
      </c>
      <c r="AJ671" s="223" t="str">
        <f t="shared" si="1710"/>
        <v>-0,938325693794632-2,26531861588223i</v>
      </c>
      <c r="AK671" s="223" t="str">
        <f t="shared" si="1711"/>
        <v>2,40484941563889-0,47835429045747i</v>
      </c>
      <c r="AL671" s="223" t="str">
        <f t="shared" si="1712"/>
        <v>3,42436624468677E-13+2,45196320100808i</v>
      </c>
      <c r="AM671" s="223" t="str">
        <f t="shared" si="1713"/>
        <v>-2,40484941563902-0,478354290456833i</v>
      </c>
      <c r="AN671" s="223" t="str">
        <f t="shared" si="1714"/>
        <v>0,93832569379358-2,26531861588267i</v>
      </c>
      <c r="AO671" s="223" t="str">
        <f t="shared" si="1715"/>
        <v>2,03873289212249+1,36223776693925i</v>
      </c>
      <c r="AP671" s="223" t="str">
        <f t="shared" si="1716"/>
        <v>-1,73379980665299+1,73379980665238i</v>
      </c>
      <c r="AQ671" s="223" t="str">
        <f t="shared" si="1717"/>
        <v>-1,36223776694056-2,03873289212162i</v>
      </c>
      <c r="AR671" s="223" t="str">
        <f t="shared" si="1718"/>
        <v>2,26531861588206-0,938325693795059i</v>
      </c>
      <c r="AS671" s="223" t="str">
        <f t="shared" si="1719"/>
        <v>0,478354290455942+2,40484941563919i</v>
      </c>
      <c r="AT671" s="223" t="str">
        <f t="shared" si="1720"/>
        <v>-2,45196320100808-1,21595348923604E-12i</v>
      </c>
      <c r="AU671" s="223" t="str">
        <f t="shared" si="1721"/>
        <v>0,478354290455935-2,40484941563919i</v>
      </c>
      <c r="AV671" s="223" t="str">
        <f t="shared" si="1722"/>
        <v>2,26531861588209+0,938325693794988i</v>
      </c>
      <c r="AW671" s="223" t="str">
        <f t="shared" si="1723"/>
        <v>-1,36223776694049+2,03873289212166i</v>
      </c>
      <c r="AX671" s="223" t="str">
        <f t="shared" si="1724"/>
        <v>-1,73379980665305-1,73379980665232i</v>
      </c>
      <c r="AY671" s="223" t="str">
        <f t="shared" si="1725"/>
        <v>2,03873289212248-1,36223776693926i</v>
      </c>
      <c r="AZ671" s="223" t="str">
        <f t="shared" si="1726"/>
        <v>0,93832569379362+2,26531861588265i</v>
      </c>
      <c r="BA671" s="223" t="str">
        <f t="shared" si="1727"/>
        <v>-2,40484941563901+0,478354290456874i</v>
      </c>
      <c r="BB671" s="223" t="str">
        <f t="shared" si="1728"/>
        <v>2,65540120149346E-13-2,45196320100808i</v>
      </c>
      <c r="BC671" s="223" t="str">
        <f t="shared" si="1729"/>
        <v>2,4048494156389+0,478354290457394i</v>
      </c>
      <c r="BD671" s="223" t="str">
        <f t="shared" si="1730"/>
        <v>-0,93832569379411+2,26531861588245i</v>
      </c>
      <c r="BE671" s="223" t="str">
        <f t="shared" si="1731"/>
        <v>-2,03873289212215-1,36223776693976i</v>
      </c>
      <c r="BF671" s="223" t="str">
        <f t="shared" si="1732"/>
        <v>1,73379980665342-1,73379980665195i</v>
      </c>
      <c r="BG671" s="223" t="str">
        <f t="shared" si="1733"/>
        <v>1,36223776694005+2,03873289212196i</v>
      </c>
      <c r="BH671" s="223" t="str">
        <f t="shared" si="1734"/>
        <v>-2,26531861588229+0,938325693794497i</v>
      </c>
      <c r="BI671" s="223" t="str">
        <f t="shared" si="1735"/>
        <v>-0,478354290455413-2,4048494156393i</v>
      </c>
      <c r="BJ671" s="223" t="str">
        <f t="shared" si="1736"/>
        <v>2,45196320100808-6,84873248937351E-13i</v>
      </c>
      <c r="BK671" s="223" t="str">
        <f t="shared" si="1737"/>
        <v>-0,478354290456531+2,40484941563908i</v>
      </c>
      <c r="BL671" s="223" t="str">
        <f t="shared" si="1738"/>
        <v>-2,26531861588185-0,938325693795549i</v>
      </c>
      <c r="BM671" s="176"/>
      <c r="BN671" s="176"/>
      <c r="BO671" s="176"/>
      <c r="BP671" s="176"/>
      <c r="BQ671" s="176"/>
      <c r="BR671" s="176"/>
      <c r="BS671" s="176"/>
      <c r="BT671" s="176"/>
      <c r="BU671" s="176"/>
      <c r="BV671" s="176"/>
      <c r="BW671" s="223"/>
      <c r="BX671" s="223"/>
      <c r="BY671" s="223"/>
      <c r="BZ671" s="223"/>
      <c r="CH671" s="222">
        <f t="shared" si="1739"/>
        <v>-270.21261817732915</v>
      </c>
    </row>
    <row r="672" spans="1:86">
      <c r="A672" s="227">
        <f t="shared" si="1741"/>
        <v>1.4687500000000008E-2</v>
      </c>
      <c r="B672" s="228">
        <v>47</v>
      </c>
      <c r="C672" s="228">
        <f t="shared" si="1742"/>
        <v>2350</v>
      </c>
      <c r="D672" s="228">
        <f t="shared" si="1740"/>
        <v>14765.485471872027</v>
      </c>
      <c r="E672" s="227" t="str">
        <f t="shared" si="1687"/>
        <v>14765.485471872i</v>
      </c>
      <c r="F672" s="227" t="str">
        <f t="shared" si="1743"/>
        <v>-5,99530142626363E-27+1,26884166060485E-24i</v>
      </c>
      <c r="G672" s="227" t="str">
        <f t="shared" si="1744"/>
        <v>-2,40998408310359+0,377564173095488i</v>
      </c>
      <c r="H672" s="227" t="str">
        <f t="shared" si="1745"/>
        <v>-3,74475896967475E-28+2,07360136199751E-26i</v>
      </c>
      <c r="I672" s="227" t="str">
        <f t="shared" si="1688"/>
        <v>-3,74475896967475E-28+2,07360136199751E-26i</v>
      </c>
      <c r="J672" s="223" t="str">
        <f>IMPRODUCT(1/Nt_input,BI625)</f>
        <v>-1,50197576273027E-15-2,02897594558937E-14i</v>
      </c>
      <c r="K672" s="246" t="str">
        <f t="shared" si="1689"/>
        <v>4,21291182144402E-40-2,35469640013473E-41i</v>
      </c>
      <c r="L672" s="222">
        <f t="shared" si="1690"/>
        <v>-787.49480658904929</v>
      </c>
      <c r="M672" s="222">
        <f t="shared" si="1746"/>
        <v>367.51203818331953</v>
      </c>
      <c r="N672" s="224">
        <f t="shared" si="1747"/>
        <v>-2.4879618166804929</v>
      </c>
      <c r="O672" s="223" t="str">
        <f t="shared" si="1748"/>
        <v>0,243862902520158-2,47598160050404i</v>
      </c>
      <c r="P672" s="223" t="str">
        <f t="shared" si="1749"/>
        <v>2,44015632800551+0,485377271980023i</v>
      </c>
      <c r="Q672" s="223" t="str">
        <f t="shared" si="1691"/>
        <v>-0,722217192976584+2,38083101614313i</v>
      </c>
      <c r="R672" s="223" t="str">
        <f t="shared" si="1692"/>
        <v>-2,29857700010067-0,952101767600655i</v>
      </c>
      <c r="S672" s="223" t="str">
        <f t="shared" si="1693"/>
        <v>1,17281708173096-2,19418643101724i</v>
      </c>
      <c r="T672" s="223" t="str">
        <f t="shared" si="1694"/>
        <v>2,06866464713893+1,38223752623696i</v>
      </c>
      <c r="U672" s="223" t="str">
        <f t="shared" si="1695"/>
        <v>-1,57834626775762+1,92322049186142i</v>
      </c>
      <c r="V672" s="223" t="str">
        <f t="shared" si="1696"/>
        <v>-1,75925467190803-1,75925467190793i</v>
      </c>
      <c r="W672" s="223" t="str">
        <f t="shared" si="1697"/>
        <v>1,92322049186134-1,57834626775772i</v>
      </c>
      <c r="X672" s="223" t="str">
        <f t="shared" si="1698"/>
        <v>1,38223752623708+2,06866464713885i</v>
      </c>
      <c r="Y672" s="223" t="str">
        <f t="shared" si="1699"/>
        <v>-2,19418643101729+1,17281708173087i</v>
      </c>
      <c r="Z672" s="223" t="str">
        <f t="shared" si="1700"/>
        <v>-0,952101767600563-2,29857700010071i</v>
      </c>
      <c r="AA672" s="223" t="str">
        <f t="shared" si="1701"/>
        <v>2,38083101614316-0,722217192976482i</v>
      </c>
      <c r="AB672" s="223" t="str">
        <f t="shared" si="1702"/>
        <v>0,485377271979956+2,44015632800552i</v>
      </c>
      <c r="AC672" s="223" t="str">
        <f t="shared" si="1703"/>
        <v>-2,47598160050405+0,243862902520091i</v>
      </c>
      <c r="AD672" s="223" t="str">
        <f t="shared" si="1704"/>
        <v>9,9972755826376E-14-2,48796181668049i</v>
      </c>
      <c r="AE672" s="223" t="str">
        <f t="shared" si="1705"/>
        <v>2,47598160050405+0,243862902520044i</v>
      </c>
      <c r="AF672" s="223" t="str">
        <f t="shared" si="1706"/>
        <v>-0,485377271979944+2,44015632800552i</v>
      </c>
      <c r="AG672" s="223" t="str">
        <f t="shared" si="1707"/>
        <v>-2,38083101614317-0,722217192976435i</v>
      </c>
      <c r="AH672" s="223" t="str">
        <f t="shared" si="1708"/>
        <v>0,952101767600519-2,29857700010073i</v>
      </c>
      <c r="AI672" s="223" t="str">
        <f t="shared" si="1709"/>
        <v>2,19418643101731+1,17281708173084i</v>
      </c>
      <c r="AJ672" s="223" t="str">
        <f t="shared" si="1710"/>
        <v>-1,38223752623747+2,06866464713859i</v>
      </c>
      <c r="AK672" s="223" t="str">
        <f t="shared" si="1711"/>
        <v>-1,92322049186106-1,57834626775807i</v>
      </c>
      <c r="AL672" s="223" t="str">
        <f t="shared" si="1712"/>
        <v>1,75925467190835-1,75925467190761i</v>
      </c>
      <c r="AM672" s="223" t="str">
        <f t="shared" si="1713"/>
        <v>1,57834626775726+1,92322049186172i</v>
      </c>
      <c r="AN672" s="223" t="str">
        <f t="shared" si="1714"/>
        <v>-2,06866464713919+1,38223752623657i</v>
      </c>
      <c r="AO672" s="223" t="str">
        <f t="shared" si="1715"/>
        <v>-1,17281708173036-2,19418643101756i</v>
      </c>
      <c r="AP672" s="223" t="str">
        <f t="shared" si="1716"/>
        <v>2,29857700010095-0,952101767599981i</v>
      </c>
      <c r="AQ672" s="223" t="str">
        <f t="shared" si="1717"/>
        <v>0,722217192975912+2,38083101614333i</v>
      </c>
      <c r="AR672" s="223" t="str">
        <f t="shared" si="1718"/>
        <v>-2,44015632800563+0,485377271979406i</v>
      </c>
      <c r="AS672" s="223" t="str">
        <f t="shared" si="1719"/>
        <v>-0,243862902519464-2,47598160050411i</v>
      </c>
      <c r="AT672" s="223" t="str">
        <f t="shared" si="1720"/>
        <v>2,48796181668049+6,94930406446183E-13i</v>
      </c>
      <c r="AU672" s="223" t="str">
        <f t="shared" si="1721"/>
        <v>-0,243862902520847+2,47598160050397i</v>
      </c>
      <c r="AV672" s="223" t="str">
        <f t="shared" si="1722"/>
        <v>-2,44015632800536-0,48537727198077i</v>
      </c>
      <c r="AW672" s="223" t="str">
        <f t="shared" si="1723"/>
        <v>0,722217192977241-2,38083101614293i</v>
      </c>
      <c r="AX672" s="223" t="str">
        <f t="shared" si="1724"/>
        <v>2,29857700010039+0,95210176760133i</v>
      </c>
      <c r="AY672" s="223" t="str">
        <f t="shared" si="1725"/>
        <v>-1,17281708173158+2,19418643101691i</v>
      </c>
      <c r="AZ672" s="223" t="str">
        <f t="shared" si="1726"/>
        <v>-2,06866464713842-1,38223752623773i</v>
      </c>
      <c r="BA672" s="223" t="str">
        <f t="shared" si="1727"/>
        <v>1,57834626775836-1,92322049186081i</v>
      </c>
      <c r="BB672" s="223" t="str">
        <f t="shared" si="1728"/>
        <v>1,75925467190737+1,75925467190859i</v>
      </c>
      <c r="BC672" s="223" t="str">
        <f t="shared" si="1729"/>
        <v>-1,92322049186196+1,57834626775697i</v>
      </c>
      <c r="BD672" s="223" t="str">
        <f t="shared" si="1730"/>
        <v>-1,38223752623628-2,06866464713938i</v>
      </c>
      <c r="BE672" s="223" t="str">
        <f t="shared" si="1731"/>
        <v>2,19418643101773-1,17281708173005i</v>
      </c>
      <c r="BF672" s="223" t="str">
        <f t="shared" si="1732"/>
        <v>0,95210176759966+2,29857700010108i</v>
      </c>
      <c r="BG672" s="223" t="str">
        <f t="shared" si="1733"/>
        <v>-2,38083101614343+0,722217192975579i</v>
      </c>
      <c r="BH672" s="223" t="str">
        <f t="shared" si="1734"/>
        <v>-0,485377271979065-2,4401563280057i</v>
      </c>
      <c r="BI672" s="223" t="str">
        <f t="shared" si="1735"/>
        <v>2,47598160050414-0,243862902519118i</v>
      </c>
      <c r="BJ672" s="223" t="str">
        <f t="shared" si="1736"/>
        <v>-1,04239560966928E-12+2,48796181668049i</v>
      </c>
      <c r="BK672" s="223" t="str">
        <f t="shared" si="1737"/>
        <v>-2,47598160050393-0,243862902521263i</v>
      </c>
      <c r="BL672" s="223" t="str">
        <f t="shared" si="1738"/>
        <v>0,48537727198111-2,44015632800529i</v>
      </c>
      <c r="BM672" s="176"/>
      <c r="BN672" s="176"/>
      <c r="BO672" s="176"/>
      <c r="BP672" s="176"/>
      <c r="BQ672" s="176"/>
      <c r="BR672" s="176"/>
      <c r="BS672" s="176"/>
      <c r="BT672" s="176"/>
      <c r="BU672" s="176"/>
      <c r="BV672" s="176"/>
      <c r="BW672" s="223"/>
      <c r="BX672" s="223"/>
      <c r="BY672" s="223"/>
      <c r="BZ672" s="223"/>
      <c r="CH672" s="222">
        <f t="shared" si="1739"/>
        <v>-273.83072813270201</v>
      </c>
    </row>
    <row r="673" spans="1:123">
      <c r="A673" s="227">
        <f t="shared" si="1741"/>
        <v>1.5000000000000008E-2</v>
      </c>
      <c r="B673" s="228">
        <v>48</v>
      </c>
      <c r="C673" s="228">
        <f t="shared" si="1742"/>
        <v>2400</v>
      </c>
      <c r="D673" s="228">
        <f t="shared" si="1740"/>
        <v>15079.644737231007</v>
      </c>
      <c r="E673" s="227" t="str">
        <f t="shared" si="1687"/>
        <v>15079.644737231i</v>
      </c>
      <c r="F673" s="227" t="str">
        <f t="shared" si="1743"/>
        <v>-5,74809611627487E-27+1,19117972121833E-24i</v>
      </c>
      <c r="G673" s="227" t="str">
        <f t="shared" si="1744"/>
        <v>-2,40750370860242+0,385200593453702i</v>
      </c>
      <c r="H673" s="227" t="str">
        <f t="shared" si="1745"/>
        <v>-3,5903521505215E-28+1,94667725417998E-26i</v>
      </c>
      <c r="I673" s="227" t="str">
        <f t="shared" si="1688"/>
        <v>-3,5903521505215E-28+1,94667725417998E-26i</v>
      </c>
      <c r="J673" s="223" t="str">
        <f>IMPRODUCT(1/Nt_input,BJ625)</f>
        <v>-3,28764455566833E-14+1,73910365275366E-14i</v>
      </c>
      <c r="K673" s="246" t="str">
        <f t="shared" si="1689"/>
        <v>-3,26743550647093E-40-6,46242282174462E-40i</v>
      </c>
      <c r="L673" s="222">
        <f t="shared" si="1690"/>
        <v>-782.80345238407051</v>
      </c>
      <c r="M673" s="222">
        <f t="shared" si="1746"/>
        <v>367.5</v>
      </c>
      <c r="N673" s="224">
        <f t="shared" si="1747"/>
        <v>-2.5</v>
      </c>
      <c r="O673" s="223" t="str">
        <f t="shared" si="1748"/>
        <v>4,59430670590733E-16-2,5i</v>
      </c>
      <c r="P673" s="223" t="str">
        <f t="shared" si="1749"/>
        <v>2,5+9,18861341181465E-16i</v>
      </c>
      <c r="Q673" s="223" t="str">
        <f t="shared" si="1691"/>
        <v>7,41168736627385E-14+2,5i</v>
      </c>
      <c r="R673" s="223" t="str">
        <f t="shared" si="1692"/>
        <v>-2,5+1,04743687681652E-13i</v>
      </c>
      <c r="S673" s="223" t="str">
        <f t="shared" si="1693"/>
        <v>1,22201240012471E-13-2,5i</v>
      </c>
      <c r="T673" s="223" t="str">
        <f t="shared" si="1694"/>
        <v>2,5+1,00456210190558E-13i</v>
      </c>
      <c r="U673" s="223" t="str">
        <f t="shared" si="1695"/>
        <v>-6,98293961716445E-14+2,5i</v>
      </c>
      <c r="V673" s="223" t="str">
        <f t="shared" si="1696"/>
        <v>-2,5-3,92025821527307E-14i</v>
      </c>
      <c r="W673" s="223" t="str">
        <f t="shared" si="1697"/>
        <v>2,63393365278198E-14-2,5i</v>
      </c>
      <c r="X673" s="223" t="str">
        <f t="shared" si="1698"/>
        <v>2,5-4,28747749109392E-15i</v>
      </c>
      <c r="Y673" s="223" t="str">
        <f t="shared" si="1699"/>
        <v>3,49142915100075E-14+2,5i</v>
      </c>
      <c r="Z673" s="223" t="str">
        <f t="shared" si="1700"/>
        <v>-2,5+4,77775371349187E-14i</v>
      </c>
      <c r="AA673" s="223" t="str">
        <f t="shared" si="1701"/>
        <v>-7,84043511538322E-14-2,5i</v>
      </c>
      <c r="AB673" s="223" t="str">
        <f t="shared" si="1702"/>
        <v>2,5-1,09031165172746E-13i</v>
      </c>
      <c r="AC673" s="223" t="str">
        <f t="shared" si="1703"/>
        <v>-1,09031978324376E-13+2,5i</v>
      </c>
      <c r="AD673" s="223" t="str">
        <f t="shared" si="1704"/>
        <v>-2,5-7,84051643054618E-14i</v>
      </c>
      <c r="AE673" s="223" t="str">
        <f t="shared" si="1705"/>
        <v>8,3305487074553E-14-2,5i</v>
      </c>
      <c r="AF673" s="223" t="str">
        <f t="shared" si="1706"/>
        <v>2,5+5,26786730556395E-14i</v>
      </c>
      <c r="AG673" s="223" t="str">
        <f t="shared" si="1707"/>
        <v>-2,20518590367258E-14+2,5i</v>
      </c>
      <c r="AH673" s="223" t="str">
        <f t="shared" si="1708"/>
        <v>-2,5+8,57495498218785E-15i</v>
      </c>
      <c r="AI673" s="223" t="str">
        <f t="shared" si="1709"/>
        <v>-3,92017690011015E-14-2,5i</v>
      </c>
      <c r="AJ673" s="223" t="str">
        <f t="shared" si="1710"/>
        <v>2,5+4,27551332012055E-13i</v>
      </c>
      <c r="AK673" s="223" t="str">
        <f t="shared" si="1711"/>
        <v>3,49145354554965E-13+2,5i</v>
      </c>
      <c r="AL673" s="223" t="str">
        <f t="shared" si="1712"/>
        <v>-2,5+1,12584204112198E-12i</v>
      </c>
      <c r="AM673" s="223" t="str">
        <f t="shared" si="1713"/>
        <v>6,19887984259355E-13-2,5i</v>
      </c>
      <c r="AN673" s="223" t="str">
        <f t="shared" si="1714"/>
        <v>2,5-1,56808702307665E-13i</v>
      </c>
      <c r="AO673" s="223" t="str">
        <f t="shared" si="1715"/>
        <v>9,33505388874682E-13+2,5i</v>
      </c>
      <c r="AP673" s="223" t="str">
        <f t="shared" si="1716"/>
        <v>-2,5-7,76697499718647E-13i</v>
      </c>
      <c r="AQ673" s="223" t="str">
        <f t="shared" si="1717"/>
        <v>3,55279499396342E-14-2,5i</v>
      </c>
      <c r="AR673" s="223" t="str">
        <f t="shared" si="1718"/>
        <v>2,5-7,7669587341539E-13i</v>
      </c>
      <c r="AS673" s="223" t="str">
        <f t="shared" si="1719"/>
        <v>-9,69034151965948E-13+2,5i</v>
      </c>
      <c r="AT673" s="223" t="str">
        <f t="shared" si="1720"/>
        <v>-2,5-1,56810328610924E-13i</v>
      </c>
      <c r="AU673" s="223" t="str">
        <f t="shared" si="1721"/>
        <v>-5,8435922116809E-13-2,5i</v>
      </c>
      <c r="AV673" s="223" t="str">
        <f t="shared" si="1722"/>
        <v>2,5+1,16137080421325E-12i</v>
      </c>
      <c r="AW673" s="223" t="str">
        <f t="shared" si="1723"/>
        <v>-3,49146980858222E-13+2,5i</v>
      </c>
      <c r="AX673" s="223" t="str">
        <f t="shared" si="1724"/>
        <v>-2,5+3,9202256892079E-13i</v>
      </c>
      <c r="AY673" s="223" t="str">
        <f t="shared" si="1725"/>
        <v>-1,20424639227582E-12-2,5i</v>
      </c>
      <c r="AZ673" s="223" t="str">
        <f t="shared" si="1726"/>
        <v>2,5+5,41483633105523E-13i</v>
      </c>
      <c r="BA673" s="223" t="str">
        <f t="shared" si="1727"/>
        <v>2,70740190249503E-13+2,5i</v>
      </c>
      <c r="BB673" s="223" t="str">
        <f t="shared" si="1728"/>
        <v>-2,5+1,01190974002851E-12i</v>
      </c>
      <c r="BC673" s="223" t="str">
        <f t="shared" si="1729"/>
        <v>7,3382028535282E-13-2,5i</v>
      </c>
      <c r="BD673" s="223" t="str">
        <f t="shared" si="1730"/>
        <v>2,5-7,8403538002203E-14i</v>
      </c>
      <c r="BE673" s="223" t="str">
        <f t="shared" si="1731"/>
        <v>8,19573087781217E-13+2,5i</v>
      </c>
      <c r="BF673" s="223" t="str">
        <f t="shared" si="1732"/>
        <v>-2,5-8,5510266402411E-13i</v>
      </c>
      <c r="BG673" s="223" t="str">
        <f t="shared" si="1733"/>
        <v>1,13933114245096E-13-2,5i</v>
      </c>
      <c r="BH673" s="223" t="str">
        <f t="shared" si="1734"/>
        <v>2,5-6,98290709109928E-13i</v>
      </c>
      <c r="BI673" s="223" t="str">
        <f t="shared" si="1735"/>
        <v>-1,04743931627141E-12+2,5i</v>
      </c>
      <c r="BJ673" s="223" t="str">
        <f t="shared" si="1736"/>
        <v>-2,5-3,06269766492395E-13i</v>
      </c>
      <c r="BK673" s="223" t="str">
        <f t="shared" si="1737"/>
        <v>-5,05954056862628E-13-2,5i</v>
      </c>
      <c r="BL673" s="223" t="str">
        <f t="shared" si="1738"/>
        <v>2,5+1,23977596851871E-12i</v>
      </c>
      <c r="BM673" s="176"/>
      <c r="BN673" s="176"/>
      <c r="BO673" s="176"/>
      <c r="BP673" s="176"/>
      <c r="BQ673" s="176"/>
      <c r="BR673" s="176"/>
      <c r="BS673" s="176"/>
      <c r="BT673" s="176"/>
      <c r="BU673" s="176"/>
      <c r="BV673" s="176"/>
      <c r="BW673" s="223"/>
      <c r="BX673" s="223"/>
      <c r="BY673" s="223"/>
      <c r="BZ673" s="223"/>
      <c r="CH673" s="222">
        <f t="shared" si="1739"/>
        <v>-268.59080852745149</v>
      </c>
    </row>
    <row r="674" spans="1:123">
      <c r="A674" s="227">
        <f t="shared" si="1741"/>
        <v>1.5312500000000008E-2</v>
      </c>
      <c r="B674" s="228">
        <v>49</v>
      </c>
      <c r="C674" s="228">
        <f t="shared" si="1742"/>
        <v>2450</v>
      </c>
      <c r="D674" s="228">
        <f t="shared" si="1740"/>
        <v>15393.804002589986</v>
      </c>
      <c r="E674" s="227" t="str">
        <f t="shared" si="1687"/>
        <v>15393.80400259i</v>
      </c>
      <c r="F674" s="227" t="str">
        <f t="shared" si="1743"/>
        <v>-5,51648992308524E-24+1,11972857712603E-21i</v>
      </c>
      <c r="G674" s="227" t="str">
        <f t="shared" si="1744"/>
        <v>-2,40497638756896+0,392812810756662i</v>
      </c>
      <c r="H674" s="227" t="str">
        <f t="shared" si="1745"/>
        <v>-3,44540317978201E-25+1,82990363761215E-23i</v>
      </c>
      <c r="I674" s="227" t="str">
        <f t="shared" si="1688"/>
        <v>-3,44540317978201E-25+1,82990363761215E-23i</v>
      </c>
      <c r="J674" s="223" t="str">
        <f>IMPRODUCT(1/Nt_input,BK625)</f>
        <v>3,34773678776264E-14-1,75488963638505E-14i</v>
      </c>
      <c r="K674" s="246" t="str">
        <f t="shared" si="1689"/>
        <v>3,09593589949256E-37+6,18649874902854E-37i</v>
      </c>
      <c r="L674" s="222">
        <f t="shared" si="1690"/>
        <v>-723.20049212779338</v>
      </c>
      <c r="M674" s="222">
        <f t="shared" si="1746"/>
        <v>367.51203818331953</v>
      </c>
      <c r="N674" s="224">
        <f t="shared" si="1747"/>
        <v>-2.4879618166804915</v>
      </c>
      <c r="O674" s="223" t="str">
        <f t="shared" si="1748"/>
        <v>-0,243862902520159-2,47598160050404i</v>
      </c>
      <c r="P674" s="223" t="str">
        <f t="shared" si="1749"/>
        <v>2,44015632800551-0,485377271980025i</v>
      </c>
      <c r="Q674" s="223" t="str">
        <f t="shared" si="1691"/>
        <v>0,722217192976494+2,38083101614315i</v>
      </c>
      <c r="R674" s="223" t="str">
        <f t="shared" si="1692"/>
        <v>-2,29857700010069+0,95210176760061i</v>
      </c>
      <c r="S674" s="223" t="str">
        <f t="shared" si="1693"/>
        <v>-1,17281708173097-2,19418643101724i</v>
      </c>
      <c r="T674" s="223" t="str">
        <f t="shared" si="1694"/>
        <v>2,0686646471389-1,382237526237i</v>
      </c>
      <c r="U674" s="223" t="str">
        <f t="shared" si="1695"/>
        <v>1,57834626775769+1,92322049186136i</v>
      </c>
      <c r="V674" s="223" t="str">
        <f t="shared" si="1696"/>
        <v>-1,75925467190792+1,75925467190803i</v>
      </c>
      <c r="W674" s="223" t="str">
        <f t="shared" si="1697"/>
        <v>-1,92322049186131-1,57834626775776i</v>
      </c>
      <c r="X674" s="223" t="str">
        <f t="shared" si="1698"/>
        <v>1,38223752623707-2,06866464713885i</v>
      </c>
      <c r="Y674" s="223" t="str">
        <f t="shared" si="1699"/>
        <v>2,19418643101731+1,17281708173082i</v>
      </c>
      <c r="Z674" s="223" t="str">
        <f t="shared" si="1700"/>
        <v>-0,952101767600458+2,29857700010075i</v>
      </c>
      <c r="AA674" s="223" t="str">
        <f t="shared" si="1701"/>
        <v>-2,38083101614313-0,722217192976569i</v>
      </c>
      <c r="AB674" s="223" t="str">
        <f t="shared" si="1702"/>
        <v>0,48537727198002-2,44015632800551i</v>
      </c>
      <c r="AC674" s="223" t="str">
        <f t="shared" si="1703"/>
        <v>2,47598160050405+0,243862902520061i</v>
      </c>
      <c r="AD674" s="223" t="str">
        <f t="shared" si="1704"/>
        <v>-9,14385521054797E-14+2,48796181668049i</v>
      </c>
      <c r="AE674" s="223" t="str">
        <f t="shared" si="1705"/>
        <v>-2,47598160050404+0,24386290252016i</v>
      </c>
      <c r="AF674" s="223" t="str">
        <f t="shared" si="1706"/>
        <v>-0,485377271980083-2,4401563280055i</v>
      </c>
      <c r="AG674" s="223" t="str">
        <f t="shared" si="1707"/>
        <v>2,38083101614317-0,722217192976427i</v>
      </c>
      <c r="AH674" s="223" t="str">
        <f t="shared" si="1708"/>
        <v>0,952101767600536+2,29857700010072i</v>
      </c>
      <c r="AI674" s="223" t="str">
        <f t="shared" si="1709"/>
        <v>-2,19418643101703+1,17281708173134i</v>
      </c>
      <c r="AJ674" s="223" t="str">
        <f t="shared" si="1710"/>
        <v>-1,38223752623673-2,06866464713908i</v>
      </c>
      <c r="AK674" s="223" t="str">
        <f t="shared" si="1711"/>
        <v>1,92322049186064-1,57834626775858i</v>
      </c>
      <c r="AL674" s="223" t="str">
        <f t="shared" si="1712"/>
        <v>1,75925467190816+1,7592546719078i</v>
      </c>
      <c r="AM674" s="223" t="str">
        <f t="shared" si="1713"/>
        <v>-1,57834626775821+1,92322049186093i</v>
      </c>
      <c r="AN674" s="223" t="str">
        <f t="shared" si="1714"/>
        <v>-2,06866464713936-1,38223752623631i</v>
      </c>
      <c r="AO674" s="223" t="str">
        <f t="shared" si="1715"/>
        <v>1,1728170817309-2,19418643101727i</v>
      </c>
      <c r="AP674" s="223" t="str">
        <f t="shared" si="1716"/>
        <v>2,29857700010033+0,952101767601473i</v>
      </c>
      <c r="AQ674" s="223" t="str">
        <f t="shared" si="1717"/>
        <v>-0,722217192975912+2,38083101614333i</v>
      </c>
      <c r="AR674" s="223" t="str">
        <f t="shared" si="1718"/>
        <v>-2,44015632800545-0,485377271980319i</v>
      </c>
      <c r="AS674" s="223" t="str">
        <f t="shared" si="1719"/>
        <v>0,243862902521383-2,47598160050392i</v>
      </c>
      <c r="AT674" s="223" t="str">
        <f t="shared" si="1720"/>
        <v>2,48796181668049-3,12107790582471E-13i</v>
      </c>
      <c r="AU674" s="223" t="str">
        <f t="shared" si="1721"/>
        <v>0,243862902519542+2,4759816005041i</v>
      </c>
      <c r="AV674" s="223" t="str">
        <f t="shared" si="1722"/>
        <v>-2,44015632800531+0,485377271981001i</v>
      </c>
      <c r="AW674" s="223" t="str">
        <f t="shared" si="1723"/>
        <v>-0,722217192976576-2,38083101614313i</v>
      </c>
      <c r="AX674" s="223" t="str">
        <f t="shared" si="1724"/>
        <v>2,29857700010104-0,952101767599764i</v>
      </c>
      <c r="AY674" s="223" t="str">
        <f t="shared" si="1725"/>
        <v>1,17281708173145+2,19418643101698i</v>
      </c>
      <c r="AZ674" s="223" t="str">
        <f t="shared" si="1726"/>
        <v>-2,06866464713898+1,38223752623689i</v>
      </c>
      <c r="BA674" s="223" t="str">
        <f t="shared" si="1727"/>
        <v>-1,57834626775681-1,92322049186208i</v>
      </c>
      <c r="BB674" s="223" t="str">
        <f t="shared" si="1728"/>
        <v>1,75925467190769-1,75925467190826i</v>
      </c>
      <c r="BC674" s="223" t="str">
        <f t="shared" si="1729"/>
        <v>1,92322049186103+1,57834626775809i</v>
      </c>
      <c r="BD674" s="223" t="str">
        <f t="shared" si="1730"/>
        <v>-1,38223752623615+2,06866464713947i</v>
      </c>
      <c r="BE674" s="223" t="str">
        <f t="shared" si="1731"/>
        <v>-2,19418643101736-1,17281708173073i</v>
      </c>
      <c r="BF674" s="223" t="str">
        <f t="shared" si="1732"/>
        <v>0,952101767601297-2,29857700010041i</v>
      </c>
      <c r="BG674" s="223" t="str">
        <f t="shared" si="1733"/>
        <v>2,38083101614337+0,722217192975795i</v>
      </c>
      <c r="BH674" s="223" t="str">
        <f t="shared" si="1734"/>
        <v>-0,4853772719802+2,44015632800547i</v>
      </c>
      <c r="BI674" s="223" t="str">
        <f t="shared" si="1735"/>
        <v>-2,47598160050393-0,243862902521263i</v>
      </c>
      <c r="BJ674" s="223" t="str">
        <f t="shared" si="1736"/>
        <v>-5,03517749787523E-13-2,48796181668049i</v>
      </c>
      <c r="BK674" s="223" t="str">
        <f t="shared" si="1737"/>
        <v>2,47598160050408-0,243862902519732i</v>
      </c>
      <c r="BL674" s="223" t="str">
        <f t="shared" si="1738"/>
        <v>0,485377271981118+2,44015632800529i</v>
      </c>
      <c r="BM674" s="176"/>
      <c r="BN674" s="176"/>
      <c r="BO674" s="176"/>
      <c r="BP674" s="176"/>
      <c r="BQ674" s="176"/>
      <c r="BR674" s="176"/>
      <c r="BS674" s="176"/>
      <c r="BT674" s="176"/>
      <c r="BU674" s="176"/>
      <c r="BV674" s="176"/>
      <c r="BW674" s="223"/>
      <c r="BX674" s="223"/>
      <c r="BY674" s="223"/>
      <c r="BZ674" s="223"/>
      <c r="CH674" s="222">
        <f t="shared" si="1739"/>
        <v>-268.45059586450725</v>
      </c>
    </row>
    <row r="675" spans="1:123">
      <c r="A675" s="227">
        <f t="shared" si="1741"/>
        <v>1.5625000000000007E-2</v>
      </c>
      <c r="B675" s="228">
        <v>50</v>
      </c>
      <c r="C675" s="228">
        <f t="shared" si="1742"/>
        <v>2500</v>
      </c>
      <c r="D675" s="228">
        <f t="shared" si="1740"/>
        <v>15707.963267948966</v>
      </c>
      <c r="E675" s="227" t="str">
        <f t="shared" si="1687"/>
        <v>15707.963267949i</v>
      </c>
      <c r="F675" s="227" t="str">
        <f t="shared" si="1743"/>
        <v>-5,29743998559429E-27+1,05387958183181E-24i</v>
      </c>
      <c r="G675" s="227" t="str">
        <f t="shared" si="1744"/>
        <v>-2,40240240344553+0,400400400654357i</v>
      </c>
      <c r="H675" s="227" t="str">
        <f t="shared" si="1745"/>
        <v>-3,30886766016159E-28+1,72228581942958E-26i</v>
      </c>
      <c r="I675" s="227" t="str">
        <f t="shared" si="1688"/>
        <v>-3,30886766016159E-28+1,72228581942958E-26i</v>
      </c>
      <c r="J675" s="223" t="str">
        <f>IMPRODUCT(1/Nt_input,BL625)</f>
        <v>1,86346943464084E-14+2,39205356911133E-14i</v>
      </c>
      <c r="K675" s="246" t="str">
        <f t="shared" si="1689"/>
        <v>-4,18145967887619E-40+3,13027709526031E-40i</v>
      </c>
      <c r="L675" s="222">
        <f t="shared" si="1690"/>
        <v>-785.64104060800457</v>
      </c>
      <c r="M675" s="222">
        <f t="shared" si="1746"/>
        <v>367.54803679899192</v>
      </c>
      <c r="N675" s="224">
        <f t="shared" si="1747"/>
        <v>-2.4519632010080752</v>
      </c>
      <c r="O675" s="223" t="str">
        <f t="shared" si="1748"/>
        <v>-0,478354290456359-2,40484941563911i</v>
      </c>
      <c r="P675" s="223" t="str">
        <f t="shared" si="1749"/>
        <v>2,26531861588222-0,938325693794656i</v>
      </c>
      <c r="Q675" s="223" t="str">
        <f t="shared" si="1691"/>
        <v>1,36223776693963+2,03873289212223i</v>
      </c>
      <c r="R675" s="223" t="str">
        <f t="shared" si="1692"/>
        <v>-1,73379980665269+1,73379980665267i</v>
      </c>
      <c r="S675" s="223" t="str">
        <f t="shared" si="1693"/>
        <v>-2,03873289212235-1,36223776693946i</v>
      </c>
      <c r="T675" s="223" t="str">
        <f t="shared" si="1694"/>
        <v>0,93832569379469-2,26531861588221i</v>
      </c>
      <c r="U675" s="223" t="str">
        <f t="shared" si="1695"/>
        <v>2,40484941563913+0,478354290456271i</v>
      </c>
      <c r="V675" s="223" t="str">
        <f t="shared" si="1696"/>
        <v>-3,42439548734887E-14+2,45196320100808i</v>
      </c>
      <c r="W675" s="223" t="str">
        <f t="shared" si="1697"/>
        <v>-2,40484941563909+0,478354290456442i</v>
      </c>
      <c r="X675" s="223" t="str">
        <f t="shared" si="1698"/>
        <v>-0,938325693794619-2,26531861588224i</v>
      </c>
      <c r="Y675" s="223" t="str">
        <f t="shared" si="1699"/>
        <v>2,03873289212225-1,3622377669396i</v>
      </c>
      <c r="Z675" s="223" t="str">
        <f t="shared" si="1700"/>
        <v>1,73379980665264+1,73379980665273i</v>
      </c>
      <c r="AA675" s="223" t="str">
        <f t="shared" si="1701"/>
        <v>-1,3622377669395+2,03873289212232i</v>
      </c>
      <c r="AB675" s="223" t="str">
        <f t="shared" si="1702"/>
        <v>-2,2653186158822-0,938325693794715i</v>
      </c>
      <c r="AC675" s="223" t="str">
        <f t="shared" si="1703"/>
        <v>0,478354290456303-2,40484941563912i</v>
      </c>
      <c r="AD675" s="223" t="str">
        <f t="shared" si="1704"/>
        <v>2,45196320100808+6,84879097469777E-14i</v>
      </c>
      <c r="AE675" s="223" t="str">
        <f t="shared" si="1705"/>
        <v>0,478354290456408+2,4048494156391i</v>
      </c>
      <c r="AF675" s="223" t="str">
        <f t="shared" si="1706"/>
        <v>-2,26531861588225+0,938325693794587i</v>
      </c>
      <c r="AG675" s="223" t="str">
        <f t="shared" si="1707"/>
        <v>-1,36223776693957-2,03873289212227i</v>
      </c>
      <c r="AH675" s="223" t="str">
        <f t="shared" si="1708"/>
        <v>1,73379980665275-1,73379980665262i</v>
      </c>
      <c r="AI675" s="223" t="str">
        <f t="shared" si="1709"/>
        <v>2,03873289212217+1,36223776693973i</v>
      </c>
      <c r="AJ675" s="223" t="str">
        <f t="shared" si="1710"/>
        <v>-0,938325693794987+2,26531861588208i</v>
      </c>
      <c r="AK675" s="223" t="str">
        <f t="shared" si="1711"/>
        <v>-2,40484941563901-0,478354290456832i</v>
      </c>
      <c r="AL675" s="223" t="str">
        <f t="shared" si="1712"/>
        <v>6,07977010460405E-13-2,45196320100808i</v>
      </c>
      <c r="AM675" s="223" t="str">
        <f t="shared" si="1713"/>
        <v>2,40484941563925-0,478354290455641i</v>
      </c>
      <c r="AN675" s="223" t="str">
        <f t="shared" si="1714"/>
        <v>0,938325693793864+2,26531861588255i</v>
      </c>
      <c r="AO675" s="223" t="str">
        <f t="shared" si="1715"/>
        <v>-2,03873289212282+1,36223776693875i</v>
      </c>
      <c r="AP675" s="223" t="str">
        <f t="shared" si="1716"/>
        <v>-1,73379980665192-1,73379980665345i</v>
      </c>
      <c r="AQ675" s="223" t="str">
        <f t="shared" si="1717"/>
        <v>1,36223776694056-2,03873289212162i</v>
      </c>
      <c r="AR675" s="223" t="str">
        <f t="shared" si="1718"/>
        <v>2,26531861588264+0,938325693793651i</v>
      </c>
      <c r="AS675" s="223" t="str">
        <f t="shared" si="1719"/>
        <v>-0,478354290455412+2,4048494156393i</v>
      </c>
      <c r="AT675" s="223" t="str">
        <f t="shared" si="1720"/>
        <v>-2,45196320100808+8,38669979369372E-13i</v>
      </c>
      <c r="AU675" s="223" t="str">
        <f t="shared" si="1721"/>
        <v>-0,478354290457058-2,40484941563897i</v>
      </c>
      <c r="AV675" s="223" t="str">
        <f t="shared" si="1722"/>
        <v>2,265318615882-0,9383256937952i</v>
      </c>
      <c r="AW675" s="223" t="str">
        <f t="shared" si="1723"/>
        <v>1,36223776693992+2,03873289212204i</v>
      </c>
      <c r="AX675" s="223" t="str">
        <f t="shared" si="1724"/>
        <v>-1,73379980665245+1,73379980665291i</v>
      </c>
      <c r="AY675" s="223" t="str">
        <f t="shared" si="1725"/>
        <v>-2,0387328921224-1,36223776693938i</v>
      </c>
      <c r="AZ675" s="223" t="str">
        <f t="shared" si="1726"/>
        <v>0,9383256937946-2,26531861588224i</v>
      </c>
      <c r="BA675" s="223" t="str">
        <f t="shared" si="1727"/>
        <v>2,4048494156391+0,47835429045642i</v>
      </c>
      <c r="BB675" s="223" t="str">
        <f t="shared" si="1728"/>
        <v>-1,88642020775717E-13+2,45196320100808i</v>
      </c>
      <c r="BC675" s="223" t="str">
        <f t="shared" si="1729"/>
        <v>-2,40484941563917+0,47835429045605i</v>
      </c>
      <c r="BD675" s="223" t="str">
        <f t="shared" si="1730"/>
        <v>-0,938325693794251-2,26531861588239i</v>
      </c>
      <c r="BE675" s="223" t="str">
        <f t="shared" si="1731"/>
        <v>2,03873289212261-1,36223776693907i</v>
      </c>
      <c r="BF675" s="223" t="str">
        <f t="shared" si="1732"/>
        <v>1,73379980665219+1,73379980665318i</v>
      </c>
      <c r="BG675" s="223" t="str">
        <f t="shared" si="1733"/>
        <v>-1,36223776694024+2,03873289212183i</v>
      </c>
      <c r="BH675" s="223" t="str">
        <f t="shared" si="1734"/>
        <v>-2,26531861588185-0,938325693795548i</v>
      </c>
      <c r="BI675" s="223" t="str">
        <f t="shared" si="1735"/>
        <v>0,478354290457428-2,4048494156389i</v>
      </c>
      <c r="BJ675" s="223" t="str">
        <f t="shared" si="1736"/>
        <v>2,45196320100808+1,21595402092081E-12i</v>
      </c>
      <c r="BK675" s="223" t="str">
        <f t="shared" si="1737"/>
        <v>0,478354290457435+2,40484941563889i</v>
      </c>
      <c r="BL675" s="223" t="str">
        <f t="shared" si="1738"/>
        <v>-2,26531861588185+0,938325693795556i</v>
      </c>
      <c r="BM675" s="176"/>
      <c r="BN675" s="176"/>
      <c r="BO675" s="176"/>
      <c r="BP675" s="176"/>
      <c r="BQ675" s="176"/>
      <c r="BR675" s="176"/>
      <c r="BS675" s="176"/>
      <c r="BT675" s="176"/>
      <c r="BU675" s="176"/>
      <c r="BV675" s="176"/>
      <c r="BW675" s="223"/>
      <c r="BX675" s="223"/>
      <c r="BY675" s="223"/>
      <c r="BZ675" s="223"/>
      <c r="CH675" s="222">
        <f t="shared" si="1739"/>
        <v>-270.3647478251516</v>
      </c>
    </row>
    <row r="676" spans="1:123" s="336" customFormat="1">
      <c r="A676" s="334">
        <f t="shared" si="1741"/>
        <v>1.5937500000000007E-2</v>
      </c>
      <c r="B676" s="335">
        <v>51</v>
      </c>
      <c r="C676" s="335">
        <f t="shared" si="1742"/>
        <v>2550</v>
      </c>
      <c r="D676" s="335">
        <f t="shared" si="1740"/>
        <v>16022.122533307946</v>
      </c>
      <c r="E676" s="334" t="str">
        <f t="shared" si="1687"/>
        <v>16022.1225333079i</v>
      </c>
      <c r="F676" s="334" t="str">
        <f t="shared" si="1743"/>
        <v>-5,09167883572174E-30+9,9309426815359E-28i</v>
      </c>
      <c r="G676" s="334" t="str">
        <f t="shared" si="1744"/>
        <v>-2,39978209988946+0,40796295698936i</v>
      </c>
      <c r="H676" s="334" t="str">
        <f t="shared" si="1745"/>
        <v>-3,18037129174096E-31+1,62294372073738E-29i</v>
      </c>
      <c r="I676" s="334" t="str">
        <f t="shared" si="1688"/>
        <v>-3,18037129174096E-31+1,62294372073738E-29i</v>
      </c>
      <c r="J676" s="336" t="str">
        <f>IMPRODUCT(1/Nt_input,BM625)</f>
        <v>0</v>
      </c>
      <c r="K676" s="336" t="str">
        <f t="shared" si="1689"/>
        <v>0</v>
      </c>
      <c r="L676" s="336" t="e">
        <f t="shared" si="1690"/>
        <v>#NUM!</v>
      </c>
      <c r="M676" s="336">
        <f t="shared" si="1746"/>
        <v>367.6076491606695</v>
      </c>
      <c r="N676" s="337">
        <f t="shared" si="1747"/>
        <v>-2.3923508393305202</v>
      </c>
      <c r="O676" s="336" t="str">
        <f t="shared" si="1748"/>
        <v>-0,694462791274494-2,28933701537818i</v>
      </c>
      <c r="P676" s="336" t="str">
        <f t="shared" si="1749"/>
        <v>1,98916702486977-1,32911891327157i</v>
      </c>
      <c r="Q676" s="336" t="str">
        <f t="shared" si="1691"/>
        <v>1,84931220691361+1,51769130583454i</v>
      </c>
      <c r="R676" s="336" t="str">
        <f t="shared" si="1692"/>
        <v>-0,915513030616579+2,21024397504363i</v>
      </c>
      <c r="S676" s="336" t="str">
        <f t="shared" si="1693"/>
        <v>-2,38083101614315-0,234491387936119i</v>
      </c>
      <c r="T676" s="336" t="str">
        <f t="shared" si="1694"/>
        <v>-0,466724495620555-2,34638248877569i</v>
      </c>
      <c r="U676" s="336" t="str">
        <f t="shared" si="1695"/>
        <v>2,10986507698726-1,12774637900328i</v>
      </c>
      <c r="V676" s="336" t="str">
        <f t="shared" si="1696"/>
        <v>1,691647501468+1,69164750146788i</v>
      </c>
      <c r="W676" s="336" t="str">
        <f t="shared" si="1697"/>
        <v>-1,12774637900333+2,10986507698723i</v>
      </c>
      <c r="X676" s="336" t="str">
        <f t="shared" si="1698"/>
        <v>-2,34638248877567-0,466724495620615i</v>
      </c>
      <c r="Y676" s="336" t="str">
        <f t="shared" si="1699"/>
        <v>-0,234491387936285-2,38083101614314i</v>
      </c>
      <c r="Z676" s="336" t="str">
        <f t="shared" si="1700"/>
        <v>2,21024397504366-0,915513030616522i</v>
      </c>
      <c r="AA676" s="336" t="str">
        <f t="shared" si="1701"/>
        <v>1,51769130583448+1,84931220691366i</v>
      </c>
      <c r="AB676" s="336" t="str">
        <f t="shared" si="1702"/>
        <v>-1,32911891327143+1,98916702486987i</v>
      </c>
      <c r="AC676" s="336" t="str">
        <f t="shared" si="1703"/>
        <v>-2,28933701537818-0,694462791274482i</v>
      </c>
      <c r="AD676" s="336" t="str">
        <f t="shared" si="1704"/>
        <v>7,97183807694579E-14-2,39235083933052i</v>
      </c>
      <c r="AE676" s="336" t="str">
        <f t="shared" si="1705"/>
        <v>2,28933701537815-0,69446279127459i</v>
      </c>
      <c r="AF676" s="336" t="str">
        <f t="shared" si="1706"/>
        <v>1,32911891327152+1,9891670248698i</v>
      </c>
      <c r="AG676" s="336" t="str">
        <f t="shared" si="1707"/>
        <v>-1,5176913058346+1,84931220691356i</v>
      </c>
      <c r="AH676" s="336" t="str">
        <f t="shared" si="1708"/>
        <v>-2,21024397504397-0,915513030615759i</v>
      </c>
      <c r="AI676" s="336" t="str">
        <f t="shared" si="1709"/>
        <v>0,23449138793712-2,38083101614305i</v>
      </c>
      <c r="AJ676" s="336" t="str">
        <f t="shared" si="1710"/>
        <v>2,34638248877575-0,466724495620241i</v>
      </c>
      <c r="AK676" s="336" t="str">
        <f t="shared" si="1711"/>
        <v>1,12774637900364+2,10986507698706i</v>
      </c>
      <c r="AL676" s="336" t="str">
        <f t="shared" si="1712"/>
        <v>-1,69164750146724+1,69164750146864i</v>
      </c>
      <c r="AM676" s="336" t="str">
        <f t="shared" si="1713"/>
        <v>-2,10986507698685-1,12774637900403i</v>
      </c>
      <c r="AN676" s="336" t="str">
        <f t="shared" si="1714"/>
        <v>0,46672449562071-2,34638248877566i</v>
      </c>
      <c r="AO676" s="336" t="str">
        <f t="shared" si="1715"/>
        <v>2,3808310161431-0,234491387936679i</v>
      </c>
      <c r="AP676" s="336" t="str">
        <f t="shared" si="1716"/>
        <v>0,915513030617548+2,21024397504324i</v>
      </c>
      <c r="AQ676" s="336" t="str">
        <f t="shared" si="1717"/>
        <v>-1,84931220691399+1,51769130583407i</v>
      </c>
      <c r="AR676" s="336" t="str">
        <f t="shared" si="1718"/>
        <v>-1,98916702486984-1,32911891327146i</v>
      </c>
      <c r="AS676" s="336" t="str">
        <f t="shared" si="1719"/>
        <v>0,694462791273843-2,28933701537838i</v>
      </c>
      <c r="AT676" s="336" t="str">
        <f t="shared" si="1720"/>
        <v>2,39235083933052+1,11136256729341E-12i</v>
      </c>
      <c r="AU676" s="336" t="str">
        <f t="shared" si="1721"/>
        <v>0,694462791274059+2,28933701537831i</v>
      </c>
      <c r="AV676" s="336" t="str">
        <f t="shared" si="1722"/>
        <v>-1,98916702486972+1,32911891327165i</v>
      </c>
      <c r="AW676" s="336" t="str">
        <f t="shared" si="1723"/>
        <v>-1,84931220691414-1,5176913058339i</v>
      </c>
      <c r="AX676" s="336" t="str">
        <f t="shared" si="1724"/>
        <v>0,91551303061734-2,21024397504332i</v>
      </c>
      <c r="AY676" s="336" t="str">
        <f t="shared" si="1725"/>
        <v>2,38083101614312+0,234491387936455i</v>
      </c>
      <c r="AZ676" s="336" t="str">
        <f t="shared" si="1726"/>
        <v>0,466724495620863+2,34638248877562i</v>
      </c>
      <c r="BA676" s="336" t="str">
        <f t="shared" si="1727"/>
        <v>-2,10986507698676+1,1277463790042i</v>
      </c>
      <c r="BB676" s="336" t="str">
        <f t="shared" si="1728"/>
        <v>-1,6916475014674-1,69164750146848i</v>
      </c>
      <c r="BC676" s="336" t="str">
        <f t="shared" si="1729"/>
        <v>1,12774637900344-2,10986507698717i</v>
      </c>
      <c r="BD676" s="336" t="str">
        <f t="shared" si="1730"/>
        <v>2,34638248877579+0,466724495620021i</v>
      </c>
      <c r="BE676" s="336" t="str">
        <f t="shared" si="1731"/>
        <v>0,234491387937378+2,38083101614303i</v>
      </c>
      <c r="BF676" s="336" t="str">
        <f t="shared" si="1732"/>
        <v>-2,2102439750439+0,915513030615936i</v>
      </c>
      <c r="BG676" s="336" t="str">
        <f t="shared" si="1733"/>
        <v>-1,51769130583457-1,84931220691359i</v>
      </c>
      <c r="BH676" s="336" t="str">
        <f t="shared" si="1734"/>
        <v>1,32911891327094-1,98916702487019i</v>
      </c>
      <c r="BI676" s="336" t="str">
        <f t="shared" si="1735"/>
        <v>2,28933701537787+0,694462791275513i</v>
      </c>
      <c r="BJ676" s="336" t="str">
        <f t="shared" si="1736"/>
        <v>-4,09141893335962E-13+2,39235083933052i</v>
      </c>
      <c r="BK676" s="336" t="str">
        <f t="shared" si="1737"/>
        <v>-2,28933701537813+0,694462791274664i</v>
      </c>
      <c r="BL676" s="336" t="str">
        <f t="shared" si="1738"/>
        <v>-1,32911891327218-1,98916702486936i</v>
      </c>
      <c r="BM676" s="176"/>
      <c r="BN676" s="176"/>
      <c r="BO676" s="176"/>
      <c r="BP676" s="176"/>
      <c r="BQ676" s="176"/>
      <c r="BR676" s="176"/>
      <c r="BS676" s="176"/>
      <c r="BT676" s="176"/>
      <c r="BU676" s="176"/>
      <c r="BV676" s="176"/>
      <c r="CH676" s="336" t="e">
        <f t="shared" si="1739"/>
        <v>#NUM!</v>
      </c>
    </row>
    <row r="677" spans="1:123" s="336" customFormat="1">
      <c r="A677" s="334">
        <f t="shared" si="1741"/>
        <v>1.6250000000000007E-2</v>
      </c>
      <c r="B677" s="335">
        <v>52</v>
      </c>
      <c r="C677" s="335">
        <f t="shared" si="1742"/>
        <v>2600</v>
      </c>
      <c r="D677" s="335">
        <f t="shared" si="1740"/>
        <v>16336.281798666923</v>
      </c>
      <c r="E677" s="334" t="str">
        <f t="shared" si="1687"/>
        <v>16336.2817986669i</v>
      </c>
      <c r="F677" s="334" t="str">
        <f t="shared" si="1743"/>
        <v>-4,89772783698722E-30+9,36895110981177E-28i</v>
      </c>
      <c r="G677" s="334" t="str">
        <f t="shared" si="1744"/>
        <v>-2,39711579038506+0,4155000703417i</v>
      </c>
      <c r="H677" s="334" t="str">
        <f t="shared" si="1745"/>
        <v>-3,05922545671019E-31+1,5310969152971E-29i</v>
      </c>
      <c r="I677" s="334" t="str">
        <f t="shared" si="1688"/>
        <v>-3,05922545671019E-31+1,5310969152971E-29i</v>
      </c>
      <c r="J677" s="336" t="str">
        <f>IMPRODUCT(1/Nt_input,BN625)</f>
        <v>0</v>
      </c>
      <c r="K677" s="336" t="str">
        <f t="shared" si="1689"/>
        <v>0</v>
      </c>
      <c r="L677" s="336" t="e">
        <f t="shared" si="1690"/>
        <v>#NUM!</v>
      </c>
      <c r="M677" s="336">
        <f t="shared" si="1746"/>
        <v>367.69030116872176</v>
      </c>
      <c r="N677" s="337">
        <f t="shared" si="1747"/>
        <v>-2.3096988312782147</v>
      </c>
      <c r="O677" s="336" t="str">
        <f t="shared" si="1748"/>
        <v>-0,883883476483175-2,13388347648319i</v>
      </c>
      <c r="P677" s="336" t="str">
        <f t="shared" si="1749"/>
        <v>1,63320370609551-1,63320370609542i</v>
      </c>
      <c r="Q677" s="336" t="str">
        <f t="shared" si="1691"/>
        <v>2,13388347648315+0,883883476483272i</v>
      </c>
      <c r="R677" s="336" t="str">
        <f t="shared" si="1692"/>
        <v>1,00731912327007E-13+2,30969883127821i</v>
      </c>
      <c r="S677" s="336" t="str">
        <f t="shared" si="1693"/>
        <v>-2,13388347648316+0,883883476483246i</v>
      </c>
      <c r="T677" s="336" t="str">
        <f t="shared" si="1694"/>
        <v>-1,6332037060955-1,63320370609544i</v>
      </c>
      <c r="U677" s="336" t="str">
        <f t="shared" si="1695"/>
        <v>0,883883476483173-2,13388347648319i</v>
      </c>
      <c r="V677" s="336" t="str">
        <f t="shared" si="1696"/>
        <v>2,30969883127821+2,82957370361531E-14i</v>
      </c>
      <c r="W677" s="336" t="str">
        <f t="shared" si="1697"/>
        <v>0,883883476483136+2,1338834764832i</v>
      </c>
      <c r="X677" s="336" t="str">
        <f t="shared" si="1698"/>
        <v>-1,63320370609553+1,6332037060954i</v>
      </c>
      <c r="Y677" s="336" t="str">
        <f t="shared" si="1699"/>
        <v>-2,13388347648314-0,883883476483293i</v>
      </c>
      <c r="Z677" s="336" t="str">
        <f t="shared" si="1700"/>
        <v>-7,24361752908532E-14-2,30969883127821i</v>
      </c>
      <c r="AA677" s="336" t="str">
        <f t="shared" si="1701"/>
        <v>2,13388347648317-0,883883476483214i</v>
      </c>
      <c r="AB677" s="336" t="str">
        <f t="shared" si="1702"/>
        <v>1,63320370609549+1,63320370609545i</v>
      </c>
      <c r="AC677" s="336" t="str">
        <f t="shared" si="1703"/>
        <v>-0,883883476483198+2,13388347648318i</v>
      </c>
      <c r="AD677" s="336" t="str">
        <f t="shared" si="1704"/>
        <v>-2,30969883127821-5,65914740723062E-14i</v>
      </c>
      <c r="AE677" s="336" t="str">
        <f t="shared" si="1705"/>
        <v>-0,883883476483094-2,13388347648322i</v>
      </c>
      <c r="AF677" s="336" t="str">
        <f t="shared" si="1706"/>
        <v>1,63320370609554-1,63320370609539i</v>
      </c>
      <c r="AG677" s="336" t="str">
        <f t="shared" si="1707"/>
        <v>2,13388347648322+0,883883476483106i</v>
      </c>
      <c r="AH677" s="336" t="str">
        <f t="shared" si="1708"/>
        <v>-6,45138246815798E-13+2,30969883127821i</v>
      </c>
      <c r="AI677" s="336" t="str">
        <f t="shared" si="1709"/>
        <v>-2,13388347648292+0,883883476483824i</v>
      </c>
      <c r="AJ677" s="336" t="str">
        <f t="shared" si="1710"/>
        <v>-1,6332037060953-1,63320370609563i</v>
      </c>
      <c r="AK677" s="336" t="str">
        <f t="shared" si="1711"/>
        <v>0,883883476482163-2,13388347648361i</v>
      </c>
      <c r="AL677" s="336" t="str">
        <f t="shared" si="1712"/>
        <v>2,30969883127821-1,44872350581707E-13i</v>
      </c>
      <c r="AM677" s="336" t="str">
        <f t="shared" si="1713"/>
        <v>0,883883476482431+2,13388347648349i</v>
      </c>
      <c r="AN677" s="336" t="str">
        <f t="shared" si="1714"/>
        <v>-1,6332037060951+1,63320370609584i</v>
      </c>
      <c r="AO677" s="336" t="str">
        <f t="shared" si="1715"/>
        <v>-2,13388347648303-0,883883476483556i</v>
      </c>
      <c r="AP677" s="336" t="str">
        <f t="shared" si="1716"/>
        <v>-9,67705742506379E-13-2,30969883127821i</v>
      </c>
      <c r="AQ677" s="336" t="str">
        <f t="shared" si="1717"/>
        <v>2,13388347648319-0,883883476483161i</v>
      </c>
      <c r="AR677" s="336" t="str">
        <f t="shared" si="1718"/>
        <v>1,6332037060948+1,63320370609614i</v>
      </c>
      <c r="AS677" s="336" t="str">
        <f t="shared" si="1719"/>
        <v>-0,883883476482856+2,13388347648332i</v>
      </c>
      <c r="AT677" s="336" t="str">
        <f t="shared" si="1720"/>
        <v>-2,30969883127821-5,72702071524945E-13i</v>
      </c>
      <c r="AU677" s="336" t="str">
        <f t="shared" si="1721"/>
        <v>-0,883883476483921-2,13388347648288i</v>
      </c>
      <c r="AV677" s="336" t="str">
        <f t="shared" si="1722"/>
        <v>1,63320370609561-1,63320370609533i</v>
      </c>
      <c r="AW677" s="336" t="str">
        <f t="shared" si="1723"/>
        <v>2,13388347648275+0,883883476484219i</v>
      </c>
      <c r="AX677" s="336" t="str">
        <f t="shared" si="1724"/>
        <v>2,50131320399727E-13+2,30969883127821i</v>
      </c>
      <c r="AY677" s="336" t="str">
        <f t="shared" si="1725"/>
        <v>-2,13388347648347+0,883883476482498i</v>
      </c>
      <c r="AZ677" s="336" t="str">
        <f t="shared" si="1726"/>
        <v>-1,63320370609591-1,63320370609502i</v>
      </c>
      <c r="BA677" s="336" t="str">
        <f t="shared" si="1727"/>
        <v>0,883883476483519-2,13388347648304i</v>
      </c>
      <c r="BB677" s="336" t="str">
        <f t="shared" si="1728"/>
        <v>2,30969883127821-1,00731912327007E-12i</v>
      </c>
      <c r="BC677" s="336" t="str">
        <f t="shared" si="1729"/>
        <v>0,883883476483258+2,13388347648315i</v>
      </c>
      <c r="BD677" s="336" t="str">
        <f t="shared" si="1730"/>
        <v>-1,63320370609611+1,63320370609482i</v>
      </c>
      <c r="BE677" s="336" t="str">
        <f t="shared" si="1731"/>
        <v>-2,13388347648336-0,883883476482759i</v>
      </c>
      <c r="BF677" s="336" t="str">
        <f t="shared" si="1732"/>
        <v>4,67443101706925E-13-2,30969883127821i</v>
      </c>
      <c r="BG677" s="336" t="str">
        <f t="shared" si="1733"/>
        <v>2,13388347648286-0,883883476483958i</v>
      </c>
      <c r="BH677" s="336" t="str">
        <f t="shared" si="1734"/>
        <v>1,63320370609541+1,63320370609553i</v>
      </c>
      <c r="BI677" s="336" t="str">
        <f t="shared" si="1735"/>
        <v>-0,883883476484182+2,13388347648277i</v>
      </c>
      <c r="BJ677" s="336" t="str">
        <f t="shared" si="1736"/>
        <v>-2,30969883127821+2,89744701163414E-13i</v>
      </c>
      <c r="BK677" s="336" t="str">
        <f t="shared" si="1737"/>
        <v>-0,883883476482595-2,13388347648343i</v>
      </c>
      <c r="BL677" s="336" t="str">
        <f t="shared" si="1738"/>
        <v>1,633203706095-1,63320370609594i</v>
      </c>
      <c r="BM677" s="176"/>
      <c r="BN677" s="176"/>
      <c r="BO677" s="176"/>
      <c r="BP677" s="176"/>
      <c r="BQ677" s="176"/>
      <c r="BR677" s="176"/>
      <c r="BS677" s="176"/>
      <c r="BT677" s="176"/>
      <c r="BU677" s="176"/>
      <c r="BV677" s="176"/>
      <c r="CH677" s="336" t="e">
        <f t="shared" si="1739"/>
        <v>#NUM!</v>
      </c>
    </row>
    <row r="678" spans="1:123" s="336" customFormat="1">
      <c r="A678" s="334">
        <f t="shared" si="1741"/>
        <v>1.6562500000000008E-2</v>
      </c>
      <c r="B678" s="335">
        <v>53</v>
      </c>
      <c r="C678" s="335">
        <f t="shared" si="1742"/>
        <v>2650</v>
      </c>
      <c r="D678" s="335">
        <f t="shared" si="1740"/>
        <v>16650.441064025905</v>
      </c>
      <c r="E678" s="334" t="str">
        <f t="shared" si="1687"/>
        <v>16650.4410640259i</v>
      </c>
      <c r="F678" s="334" t="str">
        <f t="shared" si="1743"/>
        <v>-4,71465130767606E-30+8,84857619140909E-28i</v>
      </c>
      <c r="G678" s="334" t="str">
        <f t="shared" si="1744"/>
        <v>-2,39440379954372+0,423011337927821i</v>
      </c>
      <c r="H678" s="334" t="str">
        <f t="shared" si="1745"/>
        <v>-2,94487203467066E-31+1,4460516423114E-29i</v>
      </c>
      <c r="I678" s="334" t="str">
        <f t="shared" si="1688"/>
        <v>-2,94487203467066E-31+1,4460516423114E-29i</v>
      </c>
      <c r="J678" s="336" t="str">
        <f>IMPRODUCT(1/Nt_input,BO625)</f>
        <v>0</v>
      </c>
      <c r="K678" s="336" t="str">
        <f t="shared" si="1689"/>
        <v>0</v>
      </c>
      <c r="L678" s="336" t="e">
        <f t="shared" si="1690"/>
        <v>#NUM!</v>
      </c>
      <c r="M678" s="336">
        <f t="shared" si="1746"/>
        <v>367.79519683912912</v>
      </c>
      <c r="N678" s="337">
        <f t="shared" si="1747"/>
        <v>-2.2048031608708847</v>
      </c>
      <c r="O678" s="336" t="str">
        <f t="shared" si="1748"/>
        <v>-1,03933701537817-1,94446279127451i</v>
      </c>
      <c r="P678" s="336" t="str">
        <f t="shared" si="1749"/>
        <v>1,22492300584737-1,83322682937275i</v>
      </c>
      <c r="Q678" s="336" t="str">
        <f t="shared" si="1691"/>
        <v>2,19418643101729+0,216108500818106i</v>
      </c>
      <c r="R678" s="336" t="str">
        <f t="shared" si="1692"/>
        <v>0,843741641291512+2,03697251354478i</v>
      </c>
      <c r="S678" s="336" t="str">
        <f t="shared" si="1693"/>
        <v>-1,39871231815923+1,70433589096043i</v>
      </c>
      <c r="T678" s="336" t="str">
        <f t="shared" si="1694"/>
        <v>-2,16243848636869-0,430135758636409i</v>
      </c>
      <c r="U678" s="336" t="str">
        <f t="shared" si="1695"/>
        <v>-0,640020573963097-2,1098650769872i</v>
      </c>
      <c r="V678" s="336" t="str">
        <f t="shared" si="1696"/>
        <v>1,55903126623327-1,5590312662334i</v>
      </c>
      <c r="W678" s="336" t="str">
        <f t="shared" si="1697"/>
        <v>2,10986507698725+0,640020573962934i</v>
      </c>
      <c r="X678" s="336" t="str">
        <f t="shared" si="1698"/>
        <v>0,43013575863637+2,1624384863687i</v>
      </c>
      <c r="Y678" s="336" t="str">
        <f t="shared" si="1699"/>
        <v>-1,70433589096046+1,39871231815919i</v>
      </c>
      <c r="Z678" s="336" t="str">
        <f t="shared" si="1700"/>
        <v>-2,03697251354476-0,843741641291558i</v>
      </c>
      <c r="AA678" s="336" t="str">
        <f t="shared" si="1701"/>
        <v>-0,21610850081806-2,19418643101729i</v>
      </c>
      <c r="AB678" s="336" t="str">
        <f t="shared" si="1702"/>
        <v>1,83322682937278-1,22492300584734i</v>
      </c>
      <c r="AC678" s="336" t="str">
        <f t="shared" si="1703"/>
        <v>1,94446279127448+1,03933701537823i</v>
      </c>
      <c r="AD678" s="336" t="str">
        <f t="shared" si="1704"/>
        <v>-3,45738298630943E-14+2,20480316087088i</v>
      </c>
      <c r="AE678" s="336" t="str">
        <f t="shared" si="1705"/>
        <v>-1,94446279127452+1,03933701537813i</v>
      </c>
      <c r="AF678" s="336" t="str">
        <f t="shared" si="1706"/>
        <v>-1,83322682937272-1,22492300584742i</v>
      </c>
      <c r="AG678" s="336" t="str">
        <f t="shared" si="1707"/>
        <v>0,21610850081816-2,19418643101729i</v>
      </c>
      <c r="AH678" s="336" t="str">
        <f t="shared" si="1708"/>
        <v>2,03697251354472-0,843741641291668i</v>
      </c>
      <c r="AI678" s="336" t="str">
        <f t="shared" si="1709"/>
        <v>1,7043358909604+1,39871231815926i</v>
      </c>
      <c r="AJ678" s="336" t="str">
        <f t="shared" si="1710"/>
        <v>-0,430135758636667+2,16243848636864i</v>
      </c>
      <c r="AK678" s="336" t="str">
        <f t="shared" si="1711"/>
        <v>-2,10986507698733+0,640020573962643i</v>
      </c>
      <c r="AL678" s="336" t="str">
        <f t="shared" si="1712"/>
        <v>-1,55903126623289-1,55903126623378i</v>
      </c>
      <c r="AM678" s="336" t="str">
        <f t="shared" si="1713"/>
        <v>0,640020573963792-2,10986507698699i</v>
      </c>
      <c r="AN678" s="336" t="str">
        <f t="shared" si="1714"/>
        <v>2,16243848636888-0,430135758635459i</v>
      </c>
      <c r="AO678" s="336" t="str">
        <f t="shared" si="1715"/>
        <v>1,39871231816003+1,70433589095978i</v>
      </c>
      <c r="AP678" s="336" t="str">
        <f t="shared" si="1716"/>
        <v>-0,84374164129078+2,03697251354509i</v>
      </c>
      <c r="AQ678" s="336" t="str">
        <f t="shared" si="1717"/>
        <v>-2,19418643101724+0,216108500818649i</v>
      </c>
      <c r="AR678" s="336" t="str">
        <f t="shared" si="1718"/>
        <v>-1,22492300584767-1,83322682937255i</v>
      </c>
      <c r="AS678" s="336" t="str">
        <f t="shared" si="1719"/>
        <v>1,03933701537809-1,94446279127455i</v>
      </c>
      <c r="AT678" s="336" t="str">
        <f t="shared" si="1720"/>
        <v>2,20480316087088+6,91476597261886E-14i</v>
      </c>
      <c r="AU678" s="336" t="str">
        <f t="shared" si="1721"/>
        <v>1,03933701537791+1,94446279127464i</v>
      </c>
      <c r="AV678" s="336" t="str">
        <f t="shared" si="1722"/>
        <v>-1,22492300584784+1,83322682937244i</v>
      </c>
      <c r="AW678" s="336" t="str">
        <f t="shared" si="1723"/>
        <v>-2,19418643101722-0,216108500818849i</v>
      </c>
      <c r="AX678" s="336" t="str">
        <f t="shared" si="1724"/>
        <v>-0,843741641290594-2,03697251354516i</v>
      </c>
      <c r="AY678" s="336" t="str">
        <f t="shared" si="1725"/>
        <v>1,39871231815844-1,70433589096108i</v>
      </c>
      <c r="AZ678" s="336" t="str">
        <f t="shared" si="1726"/>
        <v>2,16243848636884+0,430135758635655i</v>
      </c>
      <c r="BA678" s="336" t="str">
        <f t="shared" si="1727"/>
        <v>0,64002057396366+2,10986507698703i</v>
      </c>
      <c r="BB678" s="336" t="str">
        <f t="shared" si="1728"/>
        <v>-1,55903126623303+1,55903126623364i</v>
      </c>
      <c r="BC678" s="336" t="str">
        <f t="shared" si="1729"/>
        <v>-2,10986507698729-0,640020573962775i</v>
      </c>
      <c r="BD678" s="336" t="str">
        <f t="shared" si="1730"/>
        <v>-0,4301357586365-2,16243848636867i</v>
      </c>
      <c r="BE678" s="336" t="str">
        <f t="shared" si="1731"/>
        <v>1,70433589096053-1,3987123181591i</v>
      </c>
      <c r="BF678" s="336" t="str">
        <f t="shared" si="1732"/>
        <v>2,03697251354465+0,843741641291825i</v>
      </c>
      <c r="BG678" s="336" t="str">
        <f t="shared" si="1733"/>
        <v>0,216108500817523+2,19418643101735i</v>
      </c>
      <c r="BH678" s="336" t="str">
        <f t="shared" si="1734"/>
        <v>-1,83322682937318+1,22492300584673i</v>
      </c>
      <c r="BI678" s="336" t="str">
        <f t="shared" si="1735"/>
        <v>-1,94446279127402-1,03933701537909i</v>
      </c>
      <c r="BJ678" s="336" t="str">
        <f t="shared" si="1736"/>
        <v>-9,92903319227117E-13-2,20480316087088i</v>
      </c>
      <c r="BK678" s="336" t="str">
        <f t="shared" si="1737"/>
        <v>1,94446279127414-1,03933701537885i</v>
      </c>
      <c r="BL678" s="336" t="str">
        <f t="shared" si="1738"/>
        <v>1,83322682937303+1,22492300584696i</v>
      </c>
      <c r="BM678" s="176"/>
      <c r="BN678" s="176"/>
      <c r="BO678" s="176"/>
      <c r="BP678" s="176"/>
      <c r="BQ678" s="176"/>
      <c r="BR678" s="176"/>
      <c r="BS678" s="176"/>
      <c r="BT678" s="176"/>
      <c r="BU678" s="176"/>
      <c r="BV678" s="176"/>
      <c r="CH678" s="336" t="e">
        <f t="shared" si="1739"/>
        <v>#NUM!</v>
      </c>
    </row>
    <row r="679" spans="1:123" s="336" customFormat="1">
      <c r="A679" s="334">
        <f t="shared" si="1741"/>
        <v>1.6875000000000008E-2</v>
      </c>
      <c r="B679" s="335">
        <v>54</v>
      </c>
      <c r="C679" s="335">
        <f t="shared" si="1742"/>
        <v>2700</v>
      </c>
      <c r="D679" s="335">
        <f t="shared" si="1740"/>
        <v>16964.600329384884</v>
      </c>
      <c r="E679" s="334" t="str">
        <f t="shared" si="1687"/>
        <v>16964.6003293849i</v>
      </c>
      <c r="F679" s="334" t="str">
        <f t="shared" si="1743"/>
        <v>-4,54165123644366E-30+8,36603590438707E-28i</v>
      </c>
      <c r="G679" s="334" t="str">
        <f t="shared" si="1744"/>
        <v>-2,39164645735767+0,430496362332952i</v>
      </c>
      <c r="H679" s="334" t="str">
        <f t="shared" si="1745"/>
        <v>-2,83681257227862E-31+1,36718979168847E-29i</v>
      </c>
      <c r="I679" s="334" t="str">
        <f t="shared" si="1688"/>
        <v>-2,83681257227862E-31+1,36718979168847E-29i</v>
      </c>
      <c r="J679" s="336" t="str">
        <f>IMPRODUCT(1/Nt_input,BP625)</f>
        <v>0</v>
      </c>
      <c r="K679" s="336" t="str">
        <f t="shared" si="1689"/>
        <v>0</v>
      </c>
      <c r="L679" s="336" t="e">
        <f t="shared" si="1690"/>
        <v>#NUM!</v>
      </c>
      <c r="M679" s="336">
        <f t="shared" si="1746"/>
        <v>367.92132596924364</v>
      </c>
      <c r="N679" s="337">
        <f t="shared" si="1747"/>
        <v>-2.07867403075636</v>
      </c>
      <c r="O679" s="336" t="str">
        <f t="shared" si="1748"/>
        <v>-1,15484941563911-1,72835429045636i</v>
      </c>
      <c r="P679" s="336" t="str">
        <f t="shared" si="1749"/>
        <v>0,795474112857929-1,92044439177858i</v>
      </c>
      <c r="Q679" s="336" t="str">
        <f t="shared" si="1691"/>
        <v>2,0387328921223-0,405529186026765i</v>
      </c>
      <c r="R679" s="336" t="str">
        <f t="shared" si="1692"/>
        <v>1,46984450302419+1,4698445030242i</v>
      </c>
      <c r="S679" s="336" t="str">
        <f t="shared" si="1693"/>
        <v>-0,405529186026782+2,0387328921223i</v>
      </c>
      <c r="T679" s="336" t="str">
        <f t="shared" si="1694"/>
        <v>-1,9204443917785+0,795474112858104i</v>
      </c>
      <c r="U679" s="336" t="str">
        <f t="shared" si="1695"/>
        <v>-1,72835429045632-1,15484941563917i</v>
      </c>
      <c r="V679" s="336" t="str">
        <f t="shared" si="1696"/>
        <v>2,19003579310925E-14-2,07867403075636i</v>
      </c>
      <c r="W679" s="336" t="str">
        <f t="shared" si="1697"/>
        <v>1,72835429045634-1,15484941563913i</v>
      </c>
      <c r="X679" s="336" t="str">
        <f t="shared" si="1698"/>
        <v>1,92044439177857+0,795474112857946i</v>
      </c>
      <c r="Y679" s="336" t="str">
        <f t="shared" si="1699"/>
        <v>0,405529186026746+2,03873289212231i</v>
      </c>
      <c r="Z679" s="336" t="str">
        <f t="shared" si="1700"/>
        <v>-1,46984450302421+1,46984450302418i</v>
      </c>
      <c r="AA679" s="336" t="str">
        <f t="shared" si="1701"/>
        <v>-2,0387328921223-0,405529186026796i</v>
      </c>
      <c r="AB679" s="336" t="str">
        <f t="shared" si="1702"/>
        <v>-0,795474112858077-1,92044439177851i</v>
      </c>
      <c r="AC679" s="336" t="str">
        <f t="shared" si="1703"/>
        <v>1,15484941563917-1,72835429045632i</v>
      </c>
      <c r="AD679" s="336" t="str">
        <f t="shared" si="1704"/>
        <v>2,07867403075636+4,38007158621851E-14i</v>
      </c>
      <c r="AE679" s="336" t="str">
        <f t="shared" si="1705"/>
        <v>1,15484941563912+1,72835429045635i</v>
      </c>
      <c r="AF679" s="336" t="str">
        <f t="shared" si="1706"/>
        <v>-0,795474112857967+1,92044439177856i</v>
      </c>
      <c r="AG679" s="336" t="str">
        <f t="shared" si="1707"/>
        <v>-2,03873289212219+0,405529186027349i</v>
      </c>
      <c r="AH679" s="336" t="str">
        <f t="shared" si="1708"/>
        <v>-1,46984450302489-1,4698445030235i</v>
      </c>
      <c r="AI679" s="336" t="str">
        <f t="shared" si="1709"/>
        <v>0,40552918602744-2,03873289212217i</v>
      </c>
      <c r="AJ679" s="336" t="str">
        <f t="shared" si="1710"/>
        <v>1,9204443917786-0,795474112857879i</v>
      </c>
      <c r="AK679" s="336" t="str">
        <f t="shared" si="1711"/>
        <v>1,72835429045653+1,15484941563886i</v>
      </c>
      <c r="AL679" s="336" t="str">
        <f t="shared" si="1712"/>
        <v>7,76181363769968E-13+2,07867403075636i</v>
      </c>
      <c r="AM679" s="336" t="str">
        <f t="shared" si="1713"/>
        <v>-1,72835429045681+1,15484941563843i</v>
      </c>
      <c r="AN679" s="336" t="str">
        <f t="shared" si="1714"/>
        <v>-1,9204443917784-0,795474112858355i</v>
      </c>
      <c r="AO679" s="336" t="str">
        <f t="shared" si="1715"/>
        <v>-0,405529186026906-2,03873289212227i</v>
      </c>
      <c r="AP679" s="336" t="str">
        <f t="shared" si="1716"/>
        <v>1,46984450302382-1,46984450302458i</v>
      </c>
      <c r="AQ679" s="336" t="str">
        <f t="shared" si="1717"/>
        <v>2,03873289212208+0,405529186027883i</v>
      </c>
      <c r="AR679" s="336" t="str">
        <f t="shared" si="1718"/>
        <v>0,79547411285749+1,92044439177876i</v>
      </c>
      <c r="AS679" s="336" t="str">
        <f t="shared" si="1719"/>
        <v>-1,15484941563921+1,72835429045629i</v>
      </c>
      <c r="AT679" s="336" t="str">
        <f t="shared" si="1720"/>
        <v>-2,07867403075636+3,25954853394417E-13i</v>
      </c>
      <c r="AU679" s="336" t="str">
        <f t="shared" si="1721"/>
        <v>-1,1548494156398-1,7283542904559i</v>
      </c>
      <c r="AV679" s="336" t="str">
        <f t="shared" si="1722"/>
        <v>0,795474112858744-1,92044439177824i</v>
      </c>
      <c r="AW679" s="336" t="str">
        <f t="shared" si="1723"/>
        <v>2,03873289212236-0,405529186026495i</v>
      </c>
      <c r="AX679" s="336" t="str">
        <f t="shared" si="1724"/>
        <v>1,46984450302428+1,46984450302411i</v>
      </c>
      <c r="AY679" s="336" t="str">
        <f t="shared" si="1725"/>
        <v>-0,405529186026268+2,0387328921224i</v>
      </c>
      <c r="AZ679" s="336" t="str">
        <f t="shared" si="1726"/>
        <v>-1,92044439177892+0,795474112857102i</v>
      </c>
      <c r="BA679" s="336" t="str">
        <f t="shared" si="1727"/>
        <v>-1,72835429045606-1,15484941563956i</v>
      </c>
      <c r="BB679" s="336" t="str">
        <f t="shared" si="1728"/>
        <v>9,47319223297914E-14-2,07867403075636i</v>
      </c>
      <c r="BC679" s="336" t="str">
        <f t="shared" si="1729"/>
        <v>1,72835429045616-1,1548494156394i</v>
      </c>
      <c r="BD679" s="336" t="str">
        <f t="shared" si="1730"/>
        <v>1,92044439177887+0,795474112857222i</v>
      </c>
      <c r="BE679" s="336" t="str">
        <f t="shared" si="1731"/>
        <v>0,405529186026081+2,03873289212244i</v>
      </c>
      <c r="BF679" s="336" t="str">
        <f t="shared" si="1732"/>
        <v>-1,46984450302441+1,46984450302398i</v>
      </c>
      <c r="BG679" s="336" t="str">
        <f t="shared" si="1733"/>
        <v>-2,03873289212232-0,40552918602668i</v>
      </c>
      <c r="BH679" s="336" t="str">
        <f t="shared" si="1734"/>
        <v>-0,795474112858569-1,92044439177831i</v>
      </c>
      <c r="BI679" s="336" t="str">
        <f t="shared" si="1735"/>
        <v>1,15484941563991-1,72835429045582i</v>
      </c>
      <c r="BJ679" s="336" t="str">
        <f t="shared" si="1736"/>
        <v>2,07867403075636+5,15418698054E-13i</v>
      </c>
      <c r="BK679" s="336" t="str">
        <f t="shared" si="1737"/>
        <v>1,15484941563905+1,7283542904564i</v>
      </c>
      <c r="BL679" s="336" t="str">
        <f t="shared" si="1738"/>
        <v>-0,795474112857665+1,92044439177868i</v>
      </c>
      <c r="BM679" s="176"/>
      <c r="BN679" s="176"/>
      <c r="BO679" s="176"/>
      <c r="BP679" s="176"/>
      <c r="BQ679" s="176"/>
      <c r="BR679" s="176"/>
      <c r="BS679" s="176"/>
      <c r="BT679" s="176"/>
      <c r="BU679" s="176"/>
      <c r="BV679" s="176"/>
      <c r="CH679" s="336" t="e">
        <f t="shared" si="1739"/>
        <v>#NUM!</v>
      </c>
    </row>
    <row r="680" spans="1:123" s="336" customFormat="1">
      <c r="A680" s="334">
        <f t="shared" si="1741"/>
        <v>1.7187500000000008E-2</v>
      </c>
      <c r="B680" s="335">
        <v>55</v>
      </c>
      <c r="C680" s="335">
        <f t="shared" si="1742"/>
        <v>2750</v>
      </c>
      <c r="D680" s="335">
        <f t="shared" si="1740"/>
        <v>17278.75959474386</v>
      </c>
      <c r="E680" s="334" t="str">
        <f t="shared" si="1687"/>
        <v>17278.7595947439i</v>
      </c>
      <c r="F680" s="334" t="str">
        <f t="shared" si="1743"/>
        <v>-4,37800149278113E-30+7,91795328413764E-28i</v>
      </c>
      <c r="G680" s="334" t="str">
        <f t="shared" si="1744"/>
        <v>-2,38884409816542+0,437954751339039i</v>
      </c>
      <c r="H680" s="334" t="str">
        <f t="shared" si="1745"/>
        <v>-2,73459351428522E-31+1,29395945354897E-29i</v>
      </c>
      <c r="I680" s="334" t="str">
        <f t="shared" si="1688"/>
        <v>-2,73459351428522E-31+1,29395945354897E-29i</v>
      </c>
      <c r="J680" s="336" t="str">
        <f>IMPRODUCT(1/Nt_input,BQ625)</f>
        <v>0</v>
      </c>
      <c r="K680" s="336" t="str">
        <f t="shared" si="1689"/>
        <v>0</v>
      </c>
      <c r="L680" s="336" t="e">
        <f t="shared" si="1690"/>
        <v>#NUM!</v>
      </c>
      <c r="M680" s="336">
        <f t="shared" si="1746"/>
        <v>368.06747386659316</v>
      </c>
      <c r="N680" s="337">
        <f t="shared" si="1747"/>
        <v>-1.932526133406838</v>
      </c>
      <c r="O680" s="336" t="str">
        <f t="shared" si="1748"/>
        <v>-1,22598160050404-1,49386290252015i</v>
      </c>
      <c r="P680" s="336" t="str">
        <f t="shared" si="1749"/>
        <v>0,37701714567095-1,89539318563999i</v>
      </c>
      <c r="Q680" s="336" t="str">
        <f t="shared" si="1691"/>
        <v>1,70433589096037-0,910986513118997i</v>
      </c>
      <c r="R680" s="336" t="str">
        <f t="shared" si="1692"/>
        <v>1,78542134069773+0,739545733867415i</v>
      </c>
      <c r="S680" s="336" t="str">
        <f t="shared" si="1693"/>
        <v>0,560982724921844+1,8493122069136i</v>
      </c>
      <c r="T680" s="336" t="str">
        <f t="shared" si="1694"/>
        <v>-1,07365399425337+1,60683675490828i</v>
      </c>
      <c r="U680" s="336" t="str">
        <f t="shared" si="1695"/>
        <v>-1,92322049186136+0,189420685208684i</v>
      </c>
      <c r="V680" s="336" t="str">
        <f t="shared" si="1696"/>
        <v>-1,36650233375225-1,36650233375213i</v>
      </c>
      <c r="W680" s="336" t="str">
        <f t="shared" si="1697"/>
        <v>0,189420685208708-1,92322049186136i</v>
      </c>
      <c r="X680" s="336" t="str">
        <f t="shared" si="1698"/>
        <v>1,60683675490829-1,07365399425335i</v>
      </c>
      <c r="Y680" s="336" t="str">
        <f t="shared" si="1699"/>
        <v>1,84931220691359+0,560982724921873i</v>
      </c>
      <c r="Z680" s="336" t="str">
        <f t="shared" si="1700"/>
        <v>0,739545733867399+1,78542134069774i</v>
      </c>
      <c r="AA680" s="336" t="str">
        <f t="shared" si="1701"/>
        <v>-0,910986513119012+1,70433589096036i</v>
      </c>
      <c r="AB680" s="336" t="str">
        <f t="shared" si="1702"/>
        <v>-1,89539318564+0,37701714567093i</v>
      </c>
      <c r="AC680" s="336" t="str">
        <f t="shared" si="1703"/>
        <v>-1,49386290252009-1,22598160050412i</v>
      </c>
      <c r="AD680" s="336" t="str">
        <f t="shared" si="1704"/>
        <v>2,36752664396231E-14-1,93252613340684i</v>
      </c>
      <c r="AE680" s="336" t="str">
        <f t="shared" si="1705"/>
        <v>1,49386290252012-1,22598160050408i</v>
      </c>
      <c r="AF680" s="336" t="str">
        <f t="shared" si="1706"/>
        <v>1,89539318563999+0,377017145670977i</v>
      </c>
      <c r="AG680" s="336" t="str">
        <f t="shared" si="1707"/>
        <v>0,910986513119478+1,70433589096011i</v>
      </c>
      <c r="AH680" s="336" t="str">
        <f t="shared" si="1708"/>
        <v>-0,73954573386762+1,78542134069765i</v>
      </c>
      <c r="AI680" s="336" t="str">
        <f t="shared" si="1709"/>
        <v>-1,84931220691339+0,56098272492255i</v>
      </c>
      <c r="AJ680" s="336" t="str">
        <f t="shared" si="1710"/>
        <v>-1,60683675490826-1,0736539942534i</v>
      </c>
      <c r="AK680" s="336" t="str">
        <f t="shared" si="1711"/>
        <v>-0,189420685207691-1,92322049186146i</v>
      </c>
      <c r="AL680" s="336" t="str">
        <f t="shared" si="1712"/>
        <v>1,36650233375214-1,36650233375225i</v>
      </c>
      <c r="AM680" s="336" t="str">
        <f t="shared" si="1713"/>
        <v>1,92322049186128+0,189420685209483i</v>
      </c>
      <c r="AN680" s="336" t="str">
        <f t="shared" si="1714"/>
        <v>1,0736539942535+1,60683675490819i</v>
      </c>
      <c r="AO680" s="336" t="str">
        <f t="shared" si="1715"/>
        <v>-0,560982724922434+1,84931220691342i</v>
      </c>
      <c r="AP680" s="336" t="str">
        <f t="shared" si="1716"/>
        <v>-1,7854213406976+0,739545733867732i</v>
      </c>
      <c r="AQ680" s="336" t="str">
        <f t="shared" si="1717"/>
        <v>-1,70433589096017-0,910986513119372i</v>
      </c>
      <c r="AR680" s="336" t="str">
        <f t="shared" si="1718"/>
        <v>-0,377017145671472-1,89539318563989i</v>
      </c>
      <c r="AS680" s="336" t="str">
        <f t="shared" si="1719"/>
        <v>1,22598160050428-1,49386290251995i</v>
      </c>
      <c r="AT680" s="336" t="str">
        <f t="shared" si="1720"/>
        <v>1,93252613340684-7,21609214345672E-13i</v>
      </c>
      <c r="AU680" s="336" t="str">
        <f t="shared" si="1721"/>
        <v>1,22598160050391+1,49386290252026i</v>
      </c>
      <c r="AV680" s="336" t="str">
        <f t="shared" si="1722"/>
        <v>-0,377017145670057+1,89539318564017i</v>
      </c>
      <c r="AW680" s="336" t="str">
        <f t="shared" si="1723"/>
        <v>-1,70433589096039+0,910986513118949i</v>
      </c>
      <c r="AX680" s="336" t="str">
        <f t="shared" si="1724"/>
        <v>-1,78542134069742-0,739545733868174i</v>
      </c>
      <c r="AY680" s="336" t="str">
        <f t="shared" si="1725"/>
        <v>-0,560982724921976-1,84931220691356i</v>
      </c>
      <c r="AZ680" s="336" t="str">
        <f t="shared" si="1726"/>
        <v>1,0736539942539-1,60683675490792i</v>
      </c>
      <c r="BA680" s="336" t="str">
        <f t="shared" si="1727"/>
        <v>1,92322049186133-0,189420685209006i</v>
      </c>
      <c r="BB680" s="336" t="str">
        <f t="shared" si="1728"/>
        <v>1,3665023337518+1,36650233375259i</v>
      </c>
      <c r="BC680" s="336" t="str">
        <f t="shared" si="1729"/>
        <v>-0,189420685208195+1,92322049186141i</v>
      </c>
      <c r="BD680" s="336" t="str">
        <f t="shared" si="1730"/>
        <v>-1,60683675490854+1,07365399425298i</v>
      </c>
      <c r="BE680" s="336" t="str">
        <f t="shared" si="1731"/>
        <v>-1,8493122069138-0,560982724921195i</v>
      </c>
      <c r="BF680" s="336" t="str">
        <f t="shared" si="1732"/>
        <v>-0,739545733867152-1,78542134069784i</v>
      </c>
      <c r="BG680" s="336" t="str">
        <f t="shared" si="1733"/>
        <v>0,91098651311823-1,70433589096078i</v>
      </c>
      <c r="BH680" s="336" t="str">
        <f t="shared" si="1734"/>
        <v>1,89539318564001-0,377017145670857i</v>
      </c>
      <c r="BI680" s="336" t="str">
        <f t="shared" si="1735"/>
        <v>1,49386290252078+1,22598160050328i</v>
      </c>
      <c r="BJ680" s="336" t="str">
        <f t="shared" si="1736"/>
        <v>1,48676985602536E-13+1,93252613340684i</v>
      </c>
      <c r="BK680" s="336" t="str">
        <f t="shared" si="1737"/>
        <v>-1,49386290252062+1,22598160050347i</v>
      </c>
      <c r="BL680" s="336" t="str">
        <f t="shared" si="1738"/>
        <v>-1,89539318564005-0,377017145670673i</v>
      </c>
      <c r="BM680" s="176"/>
      <c r="BN680" s="176"/>
      <c r="BO680" s="176"/>
      <c r="BP680" s="176"/>
      <c r="BQ680" s="176"/>
      <c r="BR680" s="176"/>
      <c r="BS680" s="176"/>
      <c r="BT680" s="176"/>
      <c r="BU680" s="176"/>
      <c r="BV680" s="176"/>
      <c r="CH680" s="336" t="e">
        <f t="shared" si="1739"/>
        <v>#NUM!</v>
      </c>
    </row>
    <row r="681" spans="1:123" s="336" customFormat="1">
      <c r="A681" s="334">
        <f t="shared" si="1741"/>
        <v>1.7500000000000009E-2</v>
      </c>
      <c r="B681" s="335">
        <v>56</v>
      </c>
      <c r="C681" s="335">
        <f t="shared" si="1742"/>
        <v>2800</v>
      </c>
      <c r="D681" s="335">
        <f t="shared" si="1740"/>
        <v>17592.91886010284</v>
      </c>
      <c r="E681" s="334" t="str">
        <f t="shared" si="1687"/>
        <v>17592.9188601028i</v>
      </c>
      <c r="F681" s="334" t="str">
        <f t="shared" si="1743"/>
        <v>-4,22304019510875E-30+7,50130670125967E-28i</v>
      </c>
      <c r="G681" s="334" t="str">
        <f t="shared" si="1744"/>
        <v>-2,38599706055479+0,445386117979082i</v>
      </c>
      <c r="H681" s="334" t="str">
        <f t="shared" si="1745"/>
        <v>-2,63780143651511E-31+1,22586679191947E-29i</v>
      </c>
      <c r="I681" s="334" t="str">
        <f t="shared" si="1688"/>
        <v>-2,63780143651511E-31+1,22586679191947E-29i</v>
      </c>
      <c r="J681" s="336" t="str">
        <f>IMPRODUCT(1/Nt_input,BR625)</f>
        <v>0</v>
      </c>
      <c r="K681" s="336" t="str">
        <f t="shared" si="1689"/>
        <v>0</v>
      </c>
      <c r="L681" s="336" t="e">
        <f t="shared" si="1690"/>
        <v>#NUM!</v>
      </c>
      <c r="M681" s="336">
        <f t="shared" si="1746"/>
        <v>368.23223304703362</v>
      </c>
      <c r="N681" s="337">
        <f t="shared" si="1747"/>
        <v>-1.7677669529663644</v>
      </c>
      <c r="O681" s="336" t="str">
        <f t="shared" si="1748"/>
        <v>-1,25-1,24999999999999i</v>
      </c>
      <c r="P681" s="336" t="str">
        <f t="shared" si="1749"/>
        <v>-4,32045669102728E-14-1,76776695296636i</v>
      </c>
      <c r="Q681" s="336" t="str">
        <f t="shared" si="1691"/>
        <v>1,25000000000001-1,24999999999998i</v>
      </c>
      <c r="R681" s="336" t="str">
        <f t="shared" si="1692"/>
        <v>1,76776695296636-8,64091338205455E-14i</v>
      </c>
      <c r="S681" s="336" t="str">
        <f t="shared" si="1693"/>
        <v>1,25000000000001+1,24999999999999i</v>
      </c>
      <c r="T681" s="336" t="str">
        <f t="shared" si="1694"/>
        <v>-4,93768395591316E-14+1,76776695296636i</v>
      </c>
      <c r="U681" s="336" t="str">
        <f t="shared" si="1695"/>
        <v>-1,24999999999996+1,25000000000004i</v>
      </c>
      <c r="V681" s="336" t="str">
        <f t="shared" si="1696"/>
        <v>-1,76776695296636-1,55928274009615E-14i</v>
      </c>
      <c r="W681" s="336" t="str">
        <f t="shared" si="1697"/>
        <v>-1,24999999999994-1,25000000000005i</v>
      </c>
      <c r="X681" s="336" t="str">
        <f t="shared" si="1698"/>
        <v>-3,07519244266788E-14-1,76776695296636i</v>
      </c>
      <c r="Y681" s="336" t="str">
        <f t="shared" si="1699"/>
        <v>1,25000000000003-1,24999999999997i</v>
      </c>
      <c r="Z681" s="336" t="str">
        <f t="shared" si="1700"/>
        <v>1,76776695296636-7,7096676254319E-14i</v>
      </c>
      <c r="AA681" s="336" t="str">
        <f t="shared" si="1701"/>
        <v>1,25000000000001+1,24999999999998i</v>
      </c>
      <c r="AB681" s="336" t="str">
        <f t="shared" si="1702"/>
        <v>-6,49696669600932E-14+1,76776695296636i</v>
      </c>
      <c r="AC681" s="336" t="str">
        <f t="shared" si="1703"/>
        <v>-1,24999999999996+1,25000000000003i</v>
      </c>
      <c r="AD681" s="336" t="str">
        <f t="shared" si="1704"/>
        <v>-1,76776695296636-3,1185654801923E-14i</v>
      </c>
      <c r="AE681" s="336" t="str">
        <f t="shared" si="1705"/>
        <v>-1,25000000000006-1,24999999999994i</v>
      </c>
      <c r="AF681" s="336" t="str">
        <f t="shared" si="1706"/>
        <v>-2,77198366951874E-14-1,76776695296636i</v>
      </c>
      <c r="AG681" s="336" t="str">
        <f t="shared" si="1707"/>
        <v>1,24999999999952-1,25000000000047i</v>
      </c>
      <c r="AH681" s="336" t="str">
        <f t="shared" si="1708"/>
        <v>1,76776695296636-4,13204559598522E-13i</v>
      </c>
      <c r="AI681" s="336" t="str">
        <f t="shared" si="1709"/>
        <v>1,25000000000012+1,24999999999987i</v>
      </c>
      <c r="AJ681" s="336" t="str">
        <f t="shared" si="1710"/>
        <v>-8,05624943610546E-14+1,76776695296636i</v>
      </c>
      <c r="AK681" s="336" t="str">
        <f t="shared" si="1711"/>
        <v>-1,25000000000022+1,24999999999978i</v>
      </c>
      <c r="AL681" s="336" t="str">
        <f t="shared" si="1712"/>
        <v>-1,76776695296636-5,49208068981691E-13i</v>
      </c>
      <c r="AM681" s="336" t="str">
        <f t="shared" si="1713"/>
        <v>-1,24999999999944-1,25000000000055i</v>
      </c>
      <c r="AN681" s="336" t="str">
        <f t="shared" si="1714"/>
        <v>-7,40649910123496E-13-1,76776695296636i</v>
      </c>
      <c r="AO681" s="336" t="str">
        <f t="shared" si="1715"/>
        <v>1,24999999999967-1,25000000000032i</v>
      </c>
      <c r="AP681" s="336" t="str">
        <f t="shared" si="1716"/>
        <v>1,76776695296636-2,21761376824978E-13i</v>
      </c>
      <c r="AQ681" s="336" t="str">
        <f t="shared" si="1717"/>
        <v>1,24999999999999+1,25000000000001i</v>
      </c>
      <c r="AR681" s="336" t="str">
        <f t="shared" si="1718"/>
        <v>-2,46884197795658E-13+1,76776695296636i</v>
      </c>
      <c r="AS681" s="336" t="str">
        <f t="shared" si="1719"/>
        <v>-1,25000000000034+1,24999999999966i</v>
      </c>
      <c r="AT681" s="336" t="str">
        <f t="shared" si="1720"/>
        <v>-1,76776695296636-7,65772731094175E-13i</v>
      </c>
      <c r="AU681" s="336" t="str">
        <f t="shared" si="1721"/>
        <v>-1,25000000000053-1,24999999999946i</v>
      </c>
      <c r="AV681" s="336" t="str">
        <f t="shared" si="1722"/>
        <v>-5,24085248011012E-13-1,76776695296636i</v>
      </c>
      <c r="AW681" s="336" t="str">
        <f t="shared" si="1723"/>
        <v>1,24999999999979-1,2500000000002i</v>
      </c>
      <c r="AX681" s="336" t="str">
        <f t="shared" si="1724"/>
        <v>1,76776695296636-5,54396733903748E-14i</v>
      </c>
      <c r="AY681" s="336" t="str">
        <f t="shared" si="1725"/>
        <v>1,24999999999987+1,25000000000012i</v>
      </c>
      <c r="AZ681" s="336" t="str">
        <f t="shared" si="1726"/>
        <v>-4,63448859908142E-13+1,76776695296636i</v>
      </c>
      <c r="BA681" s="336" t="str">
        <f t="shared" si="1727"/>
        <v>-1,25000000000049+1,2499999999995i</v>
      </c>
      <c r="BB681" s="336" t="str">
        <f t="shared" si="1728"/>
        <v>-1,76776695296636+8,26409119197045E-13i</v>
      </c>
      <c r="BC681" s="336" t="str">
        <f t="shared" si="1729"/>
        <v>-1,25000000000042-1,24999999999958i</v>
      </c>
      <c r="BD681" s="336" t="str">
        <f t="shared" si="1730"/>
        <v>-3,57763544576407E-13-1,76776695296636i</v>
      </c>
      <c r="BE681" s="336" t="str">
        <f t="shared" si="1731"/>
        <v>1,24999999999991-1,25000000000008i</v>
      </c>
      <c r="BF681" s="336" t="str">
        <f t="shared" si="1732"/>
        <v>1,76776695296636+1,61124988722109E-13i</v>
      </c>
      <c r="BG681" s="336" t="str">
        <f t="shared" si="1733"/>
        <v>1,24999999999972+1,25000000000028i</v>
      </c>
      <c r="BH681" s="336" t="str">
        <f t="shared" si="1734"/>
        <v>-6,29770563342746E-13+1,76776695296636i</v>
      </c>
      <c r="BI681" s="336" t="str">
        <f t="shared" si="1735"/>
        <v>-1,25000000000064+1,24999999999935i</v>
      </c>
      <c r="BJ681" s="336" t="str">
        <f t="shared" si="1736"/>
        <v>-1,76776695296636+6,09844457084561E-13i</v>
      </c>
      <c r="BK681" s="336" t="str">
        <f t="shared" si="1737"/>
        <v>-1,2500000000003-1,2499999999997i</v>
      </c>
      <c r="BL681" s="336" t="str">
        <f t="shared" si="1738"/>
        <v>-1,41198882463924E-13-1,76776695296636i</v>
      </c>
      <c r="BM681" s="176"/>
      <c r="BN681" s="176"/>
      <c r="BO681" s="176"/>
      <c r="BP681" s="176"/>
      <c r="BQ681" s="176"/>
      <c r="BR681" s="176"/>
      <c r="BS681" s="176"/>
      <c r="BT681" s="176"/>
      <c r="BU681" s="176"/>
      <c r="BV681" s="176"/>
      <c r="CH681" s="336" t="e">
        <f t="shared" si="1739"/>
        <v>#NUM!</v>
      </c>
    </row>
    <row r="682" spans="1:123" s="336" customFormat="1">
      <c r="A682" s="334">
        <f t="shared" si="1741"/>
        <v>1.7812500000000009E-2</v>
      </c>
      <c r="B682" s="335">
        <v>57</v>
      </c>
      <c r="C682" s="335">
        <f t="shared" si="1742"/>
        <v>2850</v>
      </c>
      <c r="D682" s="335">
        <f t="shared" si="1740"/>
        <v>17907.07812546182</v>
      </c>
      <c r="E682" s="334" t="str">
        <f t="shared" si="1687"/>
        <v>17907.0781254618i</v>
      </c>
      <c r="F682" s="334" t="str">
        <f t="shared" si="1743"/>
        <v>-4,0761630077731E-30+7,11338699437028E-28i</v>
      </c>
      <c r="G682" s="334" t="str">
        <f t="shared" si="1744"/>
        <v>-2,38310568726554+0,452790080589447i</v>
      </c>
      <c r="H682" s="334" t="str">
        <f t="shared" si="1745"/>
        <v>-2,54605885905336E-31+1,16246903875949E-29i</v>
      </c>
      <c r="I682" s="334" t="str">
        <f t="shared" si="1688"/>
        <v>-2,54605885905336E-31+1,16246903875949E-29i</v>
      </c>
      <c r="J682" s="336" t="str">
        <f>IMPRODUCT(1/Nt_input,BS625)</f>
        <v>0</v>
      </c>
      <c r="K682" s="336" t="str">
        <f t="shared" si="1689"/>
        <v>0</v>
      </c>
      <c r="L682" s="336" t="e">
        <f t="shared" si="1690"/>
        <v>#NUM!</v>
      </c>
      <c r="M682" s="336">
        <f t="shared" si="1746"/>
        <v>368.4140167895909</v>
      </c>
      <c r="N682" s="337">
        <f t="shared" si="1747"/>
        <v>-1.5859832104091078</v>
      </c>
      <c r="O682" s="336" t="str">
        <f t="shared" si="1748"/>
        <v>-1,22598160050404-1,00613709747984i</v>
      </c>
      <c r="P682" s="336" t="str">
        <f t="shared" si="1749"/>
        <v>-0,309409975230827-1,55550898773592i</v>
      </c>
      <c r="Q682" s="336" t="str">
        <f t="shared" si="1691"/>
        <v>0,747627310047615-1,3987123181593i</v>
      </c>
      <c r="R682" s="336" t="str">
        <f t="shared" si="1692"/>
        <v>1,4652574270035-0,606929498632795i</v>
      </c>
      <c r="S682" s="336" t="str">
        <f t="shared" si="1693"/>
        <v>1,51769130583454+0,460386624364599i</v>
      </c>
      <c r="T682" s="336" t="str">
        <f t="shared" si="1694"/>
        <v>0,881125061772144+1,31869684507722i</v>
      </c>
      <c r="U682" s="336" t="str">
        <f t="shared" si="1695"/>
        <v>-0,155453538895046+1,57834626775768i</v>
      </c>
      <c r="V682" s="336" t="str">
        <f t="shared" si="1696"/>
        <v>-1,12145948292835+1,12145948292823i</v>
      </c>
      <c r="W682" s="336" t="str">
        <f t="shared" si="1697"/>
        <v>-1,57834626775768+0,155453538895043i</v>
      </c>
      <c r="X682" s="336" t="str">
        <f t="shared" si="1698"/>
        <v>-1,31869684507721-0,881125061772157i</v>
      </c>
      <c r="Y682" s="336" t="str">
        <f t="shared" si="1699"/>
        <v>-0,460386624364591-1,51769130583454i</v>
      </c>
      <c r="Z682" s="336" t="str">
        <f t="shared" si="1700"/>
        <v>0,606929498632808-1,4652574270035i</v>
      </c>
      <c r="AA682" s="336" t="str">
        <f t="shared" si="1701"/>
        <v>1,39871231815923-0,747627310047737i</v>
      </c>
      <c r="AB682" s="336" t="str">
        <f t="shared" si="1702"/>
        <v>1,55550898773592+0,309409975230828i</v>
      </c>
      <c r="AC682" s="336" t="str">
        <f t="shared" si="1703"/>
        <v>1,00613709747985+1,22598160050402i</v>
      </c>
      <c r="AD682" s="336" t="str">
        <f t="shared" si="1704"/>
        <v>-1,39895512762222E-14+1,58598321040911i</v>
      </c>
      <c r="AE682" s="336" t="str">
        <f t="shared" si="1705"/>
        <v>-1,00613709747987+1,225981600504i</v>
      </c>
      <c r="AF682" s="336" t="str">
        <f t="shared" si="1706"/>
        <v>-1,55550898773583+0,309409975231288i</v>
      </c>
      <c r="AG682" s="336" t="str">
        <f t="shared" si="1707"/>
        <v>-1,39871231815959-0,747627310047065i</v>
      </c>
      <c r="AH682" s="336" t="str">
        <f t="shared" si="1708"/>
        <v>-0,606929498632199-1,46525742700375i</v>
      </c>
      <c r="AI682" s="336" t="str">
        <f t="shared" si="1709"/>
        <v>0,460386624364919-1,51769130583444i</v>
      </c>
      <c r="AJ682" s="336" t="str">
        <f t="shared" si="1710"/>
        <v>1,31869684507722-0,881125061772142i</v>
      </c>
      <c r="AK682" s="336" t="str">
        <f t="shared" si="1711"/>
        <v>1,5783462677577+0,155453538894768i</v>
      </c>
      <c r="AL682" s="336" t="str">
        <f t="shared" si="1712"/>
        <v>1,12145948292867+1,12145948292792i</v>
      </c>
      <c r="AM682" s="336" t="str">
        <f t="shared" si="1713"/>
        <v>0,155453538894256+1,57834626775775i</v>
      </c>
      <c r="AN682" s="336" t="str">
        <f t="shared" si="1714"/>
        <v>-0,88112506177257+1,31869684507694i</v>
      </c>
      <c r="AO682" s="336" t="str">
        <f t="shared" si="1715"/>
        <v>-1,51769130583459+0,460386624364426i</v>
      </c>
      <c r="AP682" s="336" t="str">
        <f t="shared" si="1716"/>
        <v>-1,46525742700356-0,606929498632654i</v>
      </c>
      <c r="AQ682" s="336" t="str">
        <f t="shared" si="1717"/>
        <v>-0,747627310048002-1,39871231815909i</v>
      </c>
      <c r="AR682" s="336" t="str">
        <f t="shared" si="1718"/>
        <v>0,309409975230224-1,55550898773604i</v>
      </c>
      <c r="AS682" s="336" t="str">
        <f t="shared" si="1719"/>
        <v>1,22598160050444-1,00613709747934i</v>
      </c>
      <c r="AT682" s="336" t="str">
        <f t="shared" si="1720"/>
        <v>1,58598321040911+3,43513580326674E-13i</v>
      </c>
      <c r="AU682" s="336" t="str">
        <f t="shared" si="1721"/>
        <v>1,22598160050401+1,00613709747987i</v>
      </c>
      <c r="AV682" s="336" t="str">
        <f t="shared" si="1722"/>
        <v>0,309409975231096+1,55550898773587i</v>
      </c>
      <c r="AW682" s="336" t="str">
        <f t="shared" si="1723"/>
        <v>-0,747627310047217+1,39871231815951i</v>
      </c>
      <c r="AX682" s="336" t="str">
        <f t="shared" si="1724"/>
        <v>-1,46525742700381+0,606929498632061i</v>
      </c>
      <c r="AY682" s="336" t="str">
        <f t="shared" si="1725"/>
        <v>-1,51769130583439-0,460386624365084i</v>
      </c>
      <c r="AZ682" s="336" t="str">
        <f t="shared" si="1726"/>
        <v>-0,881125061772-1,31869684507732i</v>
      </c>
      <c r="BA682" s="336" t="str">
        <f t="shared" si="1727"/>
        <v>0,155453538894895-1,57834626775769i</v>
      </c>
      <c r="BB682" s="336" t="str">
        <f t="shared" si="1728"/>
        <v>1,12145948292804-1,12145948292855i</v>
      </c>
      <c r="BC682" s="336" t="str">
        <f t="shared" si="1729"/>
        <v>1,57834626775762-0,155453538895655i</v>
      </c>
      <c r="BD682" s="336" t="str">
        <f t="shared" si="1730"/>
        <v>1,31869684507684+0,881125061772713i</v>
      </c>
      <c r="BE682" s="336" t="str">
        <f t="shared" si="1731"/>
        <v>0,460386624364262+1,51769130583464i</v>
      </c>
      <c r="BF682" s="336" t="str">
        <f t="shared" si="1732"/>
        <v>-0,606929498632813+1,46525742700349i</v>
      </c>
      <c r="BG682" s="336" t="str">
        <f t="shared" si="1733"/>
        <v>-1,39871231815917+0,747627310047851i</v>
      </c>
      <c r="BH682" s="336" t="str">
        <f t="shared" si="1734"/>
        <v>-1,555508987736-0,309409975230437i</v>
      </c>
      <c r="BI682" s="336" t="str">
        <f t="shared" si="1735"/>
        <v>-1,00613709748042-1,22598160050355i</v>
      </c>
      <c r="BJ682" s="336" t="str">
        <f t="shared" si="1736"/>
        <v>4,70194016522263E-13-1,58598321040911i</v>
      </c>
      <c r="BK682" s="336" t="str">
        <f t="shared" si="1737"/>
        <v>1,00613709748003-1,22598160050387i</v>
      </c>
      <c r="BL682" s="336" t="str">
        <f t="shared" si="1738"/>
        <v>1,5555089877359-0,309409975230928i</v>
      </c>
      <c r="BM682" s="176"/>
      <c r="BN682" s="176"/>
      <c r="BO682" s="176"/>
      <c r="BP682" s="176"/>
      <c r="BQ682" s="176"/>
      <c r="BR682" s="176"/>
      <c r="BS682" s="176"/>
      <c r="BT682" s="176"/>
      <c r="BU682" s="176"/>
      <c r="BV682" s="176"/>
      <c r="CH682" s="336" t="e">
        <f t="shared" si="1739"/>
        <v>#NUM!</v>
      </c>
    </row>
    <row r="683" spans="1:123" s="336" customFormat="1">
      <c r="A683" s="334">
        <f t="shared" si="1741"/>
        <v>1.8125000000000009E-2</v>
      </c>
      <c r="B683" s="335">
        <v>58</v>
      </c>
      <c r="C683" s="335">
        <f t="shared" si="1742"/>
        <v>2900</v>
      </c>
      <c r="D683" s="335">
        <f t="shared" si="1740"/>
        <v>18221.237390820799</v>
      </c>
      <c r="E683" s="334" t="str">
        <f t="shared" si="1687"/>
        <v>18221.2373908208i</v>
      </c>
      <c r="F683" s="334" t="str">
        <f t="shared" si="1743"/>
        <v>-3,93681723994953E-30+6,75176041272913E-28i</v>
      </c>
      <c r="G683" s="334" t="str">
        <f t="shared" si="1744"/>
        <v>-2,38017032509122+0,460166262860104i</v>
      </c>
      <c r="H683" s="334" t="str">
        <f t="shared" si="1745"/>
        <v>-2,45902056031549E-31+1,10336843751271E-29i</v>
      </c>
      <c r="I683" s="334" t="str">
        <f t="shared" si="1688"/>
        <v>-2,45902056031549E-31+1,10336843751271E-29i</v>
      </c>
      <c r="J683" s="336" t="str">
        <f>IMPRODUCT(1/Nt_input,BT625)</f>
        <v>0</v>
      </c>
      <c r="K683" s="336" t="str">
        <f t="shared" si="1689"/>
        <v>0</v>
      </c>
      <c r="L683" s="336" t="e">
        <f t="shared" si="1690"/>
        <v>#NUM!</v>
      </c>
      <c r="M683" s="336">
        <f t="shared" si="1746"/>
        <v>368.61107441745099</v>
      </c>
      <c r="N683" s="337">
        <f t="shared" si="1747"/>
        <v>-1.3889255825489999</v>
      </c>
      <c r="O683" s="336" t="str">
        <f t="shared" si="1748"/>
        <v>-1,1548494156391-0,771645709543634i</v>
      </c>
      <c r="P683" s="336" t="str">
        <f t="shared" si="1749"/>
        <v>-0,531518809229533-1,28319991789834i</v>
      </c>
      <c r="Q683" s="336" t="str">
        <f t="shared" si="1691"/>
        <v>0,270965939155925-1,36223776693954i</v>
      </c>
      <c r="R683" s="336" t="str">
        <f t="shared" si="1692"/>
        <v>0,982118697983874-0,982118697983874i</v>
      </c>
      <c r="S683" s="336" t="str">
        <f t="shared" si="1693"/>
        <v>1,36223776693954-0,270965939155921i</v>
      </c>
      <c r="T683" s="336" t="str">
        <f t="shared" si="1694"/>
        <v>1,28319991789833+0,531518809229538i</v>
      </c>
      <c r="U683" s="336" t="str">
        <f t="shared" si="1695"/>
        <v>0,771645709543633+1,1548494156391i</v>
      </c>
      <c r="V683" s="336" t="str">
        <f t="shared" si="1696"/>
        <v>-1,50587613402031E-19+1,388925582549i</v>
      </c>
      <c r="W683" s="336" t="str">
        <f t="shared" si="1697"/>
        <v>-0,771645709543641+1,1548494156391i</v>
      </c>
      <c r="X683" s="336" t="str">
        <f t="shared" si="1698"/>
        <v>-1,28319991789834+0,531518809229529i</v>
      </c>
      <c r="Y683" s="336" t="str">
        <f t="shared" si="1699"/>
        <v>-1,36223776693954-0,270965939155925i</v>
      </c>
      <c r="Z683" s="336" t="str">
        <f t="shared" si="1700"/>
        <v>-0,982118697983866-0,982118697983881i</v>
      </c>
      <c r="AA683" s="336" t="str">
        <f t="shared" si="1701"/>
        <v>-0,270965939155916-1,36223776693954i</v>
      </c>
      <c r="AB683" s="336" t="str">
        <f t="shared" si="1702"/>
        <v>0,531518809229538-1,28319991789833i</v>
      </c>
      <c r="AC683" s="336" t="str">
        <f t="shared" si="1703"/>
        <v>1,1548494156391-0,771645709543633i</v>
      </c>
      <c r="AD683" s="336" t="str">
        <f t="shared" si="1704"/>
        <v>1,388925582549+3,01175226804064E-19i</v>
      </c>
      <c r="AE683" s="336" t="str">
        <f t="shared" si="1705"/>
        <v>1,1548494156391+0,771645709543633i</v>
      </c>
      <c r="AF683" s="336" t="str">
        <f t="shared" si="1706"/>
        <v>0,53151880922952+1,28319991789834i</v>
      </c>
      <c r="AG683" s="336" t="str">
        <f t="shared" si="1707"/>
        <v>-0,270965939156613+1,3622377669394i</v>
      </c>
      <c r="AH683" s="336" t="str">
        <f t="shared" si="1708"/>
        <v>-0,982118697983881+0,982118697983866i</v>
      </c>
      <c r="AI683" s="336" t="str">
        <f t="shared" si="1709"/>
        <v>-1,36223776693941+0,270965939156593i</v>
      </c>
      <c r="AJ683" s="336" t="str">
        <f t="shared" si="1710"/>
        <v>-1,28319991789833-0,531518809229538i</v>
      </c>
      <c r="AK683" s="336" t="str">
        <f t="shared" si="1711"/>
        <v>-0,771645709543058-1,15484941563949i</v>
      </c>
      <c r="AL683" s="336" t="str">
        <f t="shared" si="1712"/>
        <v>1,97382714266713E-14-1,388925582549i</v>
      </c>
      <c r="AM683" s="336" t="str">
        <f t="shared" si="1713"/>
        <v>0,771645709544207-1,15484941563872i</v>
      </c>
      <c r="AN683" s="336" t="str">
        <f t="shared" si="1714"/>
        <v>1,28319991789834-0,53151880922952i</v>
      </c>
      <c r="AO683" s="336" t="str">
        <f t="shared" si="1715"/>
        <v>1,3622377669394+0,270965939156632i</v>
      </c>
      <c r="AP683" s="336" t="str">
        <f t="shared" si="1716"/>
        <v>0,982118697983866+0,982118697983881i</v>
      </c>
      <c r="AQ683" s="336" t="str">
        <f t="shared" si="1717"/>
        <v>0,270965939156613+1,3622377669394i</v>
      </c>
      <c r="AR683" s="336" t="str">
        <f t="shared" si="1718"/>
        <v>-0,531518809229538+1,28319991789833i</v>
      </c>
      <c r="AS683" s="336" t="str">
        <f t="shared" si="1719"/>
        <v>-1,15484941563873+0,771645709544191i</v>
      </c>
      <c r="AT683" s="336" t="str">
        <f t="shared" si="1720"/>
        <v>-1,388925582549-6,02350453608128E-19i</v>
      </c>
      <c r="AU683" s="336" t="str">
        <f t="shared" si="1721"/>
        <v>-1,15484941563948-0,771645709543075i</v>
      </c>
      <c r="AV683" s="336" t="str">
        <f t="shared" si="1722"/>
        <v>-0,531518809229538-1,28319991789833i</v>
      </c>
      <c r="AW683" s="336" t="str">
        <f t="shared" si="1723"/>
        <v>0,270965939156613-1,3622377669394i</v>
      </c>
      <c r="AX683" s="336" t="str">
        <f t="shared" si="1724"/>
        <v>0,982118697983895-0,982118697983852i</v>
      </c>
      <c r="AY683" s="336" t="str">
        <f t="shared" si="1725"/>
        <v>1,36223776693941-0,270965939156593i</v>
      </c>
      <c r="AZ683" s="336" t="str">
        <f t="shared" si="1726"/>
        <v>1,28319991789833+0,531518809229556i</v>
      </c>
      <c r="BA683" s="336" t="str">
        <f t="shared" si="1727"/>
        <v>0,771645709543058+1,15484941563949i</v>
      </c>
      <c r="BB683" s="336" t="str">
        <f t="shared" si="1728"/>
        <v>-1,97385726018981E-14+1,388925582549i</v>
      </c>
      <c r="BC683" s="336" t="str">
        <f t="shared" si="1729"/>
        <v>-0,77164570954424+1,1548494156387i</v>
      </c>
      <c r="BD683" s="336" t="str">
        <f t="shared" si="1730"/>
        <v>-1,28319991789834+0,53151880922952i</v>
      </c>
      <c r="BE683" s="336" t="str">
        <f t="shared" si="1731"/>
        <v>-1,36223776693968-0,270965939155238i</v>
      </c>
      <c r="BF683" s="336" t="str">
        <f t="shared" si="1732"/>
        <v>-0,982118697983866-0,982118697983881i</v>
      </c>
      <c r="BG683" s="336" t="str">
        <f t="shared" si="1733"/>
        <v>-0,270965939156613-1,3622377669394i</v>
      </c>
      <c r="BH683" s="336" t="str">
        <f t="shared" si="1734"/>
        <v>0,531518809229574-1,28319991789832i</v>
      </c>
      <c r="BI683" s="336" t="str">
        <f t="shared" si="1735"/>
        <v>1,15484941563871-0,771645709544223i</v>
      </c>
      <c r="BJ683" s="336" t="str">
        <f t="shared" si="1736"/>
        <v>1,388925582549+3,94765428533427E-14i</v>
      </c>
      <c r="BK683" s="336" t="str">
        <f t="shared" si="1737"/>
        <v>1,15484941563871+0,771645709544223i</v>
      </c>
      <c r="BL683" s="336" t="str">
        <f t="shared" si="1738"/>
        <v>0,531518809229502+1,28319991789835i</v>
      </c>
      <c r="BM683" s="176"/>
      <c r="BN683" s="176"/>
      <c r="BO683" s="176"/>
      <c r="BP683" s="176"/>
      <c r="BQ683" s="176"/>
      <c r="BR683" s="176"/>
      <c r="BS683" s="176"/>
      <c r="BT683" s="176"/>
      <c r="BU683" s="176"/>
      <c r="BV683" s="176"/>
      <c r="CH683" s="336" t="e">
        <f t="shared" si="1739"/>
        <v>#NUM!</v>
      </c>
    </row>
    <row r="684" spans="1:123" s="336" customFormat="1">
      <c r="A684" s="334">
        <f t="shared" si="1741"/>
        <v>1.8437500000000009E-2</v>
      </c>
      <c r="B684" s="335">
        <v>59</v>
      </c>
      <c r="C684" s="335">
        <f t="shared" si="1742"/>
        <v>2950</v>
      </c>
      <c r="D684" s="335">
        <f t="shared" si="1740"/>
        <v>18535.396656179779</v>
      </c>
      <c r="E684" s="334" t="str">
        <f t="shared" si="1687"/>
        <v>18535.3966561798i</v>
      </c>
      <c r="F684" s="334" t="str">
        <f t="shared" si="1743"/>
        <v>-3,8044966386533E-30+6,41423649763806E-28i</v>
      </c>
      <c r="G684" s="334" t="str">
        <f t="shared" si="1744"/>
        <v>-2,37719132478053+0,467514293882782i</v>
      </c>
      <c r="H684" s="334" t="str">
        <f t="shared" si="1745"/>
        <v>-2,37637032466958E-31+1,04820699382466E-29i</v>
      </c>
      <c r="I684" s="334" t="str">
        <f t="shared" si="1688"/>
        <v>-2,37637032466958E-31+1,04820699382466E-29i</v>
      </c>
      <c r="J684" s="336" t="str">
        <f>IMPRODUCT(1/Nt_input,BU625)</f>
        <v>0</v>
      </c>
      <c r="K684" s="336" t="str">
        <f t="shared" si="1689"/>
        <v>0</v>
      </c>
      <c r="L684" s="336" t="e">
        <f t="shared" si="1690"/>
        <v>#NUM!</v>
      </c>
      <c r="M684" s="336">
        <f t="shared" si="1746"/>
        <v>368.821508157935</v>
      </c>
      <c r="N684" s="337">
        <f t="shared" si="1747"/>
        <v>-1.178491842064987</v>
      </c>
      <c r="O684" s="336" t="str">
        <f t="shared" si="1748"/>
        <v>-1,03933701537817-0,555537208725495i</v>
      </c>
      <c r="P684" s="336" t="str">
        <f t="shared" si="1749"/>
        <v>-0,654734987307781-0,979880155023463i</v>
      </c>
      <c r="Q684" s="336" t="str">
        <f t="shared" si="1691"/>
        <v>-0,115512400260873-1,17281708173086i</v>
      </c>
      <c r="R684" s="336" t="str">
        <f t="shared" si="1692"/>
        <v>0,450989303135715-1,08878449211535i</v>
      </c>
      <c r="S684" s="336" t="str">
        <f t="shared" si="1693"/>
        <v>0,910986513118947-0,747627310047665i</v>
      </c>
      <c r="T684" s="336" t="str">
        <f t="shared" si="1694"/>
        <v>1,15584745177262-0,229912352961857i</v>
      </c>
      <c r="U684" s="336" t="str">
        <f t="shared" si="1695"/>
        <v>1,12774637900335+0,342098124020821i</v>
      </c>
      <c r="V684" s="336" t="str">
        <f t="shared" si="1696"/>
        <v>0,833319573097134+0,833319573097222i</v>
      </c>
      <c r="W684" s="336" t="str">
        <f t="shared" si="1697"/>
        <v>0,342098124020815+1,12774637900335i</v>
      </c>
      <c r="X684" s="336" t="str">
        <f t="shared" si="1698"/>
        <v>-0,229912352961855+1,15584745177262i</v>
      </c>
      <c r="Y684" s="336" t="str">
        <f t="shared" si="1699"/>
        <v>-0,747627310047666+0,910986513118946i</v>
      </c>
      <c r="Z684" s="336" t="str">
        <f t="shared" si="1700"/>
        <v>-1,08878449211535+0,450989303135721i</v>
      </c>
      <c r="AA684" s="336" t="str">
        <f t="shared" si="1701"/>
        <v>-1,17281708173086-0,115512400260875i</v>
      </c>
      <c r="AB684" s="336" t="str">
        <f t="shared" si="1702"/>
        <v>-0,979880155023459-0,654734987307788i</v>
      </c>
      <c r="AC684" s="336" t="str">
        <f t="shared" si="1703"/>
        <v>-0,555537208725475-1,03933701537818i</v>
      </c>
      <c r="AD684" s="336" t="str">
        <f t="shared" si="1704"/>
        <v>6,35271304914312E-15-1,17849184206499i</v>
      </c>
      <c r="AE684" s="336" t="str">
        <f t="shared" si="1705"/>
        <v>0,555537208725472-1,03933701537819i</v>
      </c>
      <c r="AF684" s="336" t="str">
        <f t="shared" si="1706"/>
        <v>0,979880155023661-0,654734987307486i</v>
      </c>
      <c r="AG684" s="336" t="str">
        <f t="shared" si="1707"/>
        <v>1,17281708173091-0,115512400260412i</v>
      </c>
      <c r="AH684" s="336" t="str">
        <f t="shared" si="1708"/>
        <v>1,08878449211553+0,450989303135284i</v>
      </c>
      <c r="AI684" s="336" t="str">
        <f t="shared" si="1709"/>
        <v>0,747627310047851+0,910986513118795i</v>
      </c>
      <c r="AJ684" s="336" t="str">
        <f t="shared" si="1710"/>
        <v>0,22991235296185+1,15584745177262i</v>
      </c>
      <c r="AK684" s="336" t="str">
        <f t="shared" si="1711"/>
        <v>-0,34209812402105+1,12774637900328i</v>
      </c>
      <c r="AL684" s="336" t="str">
        <f t="shared" si="1712"/>
        <v>-0,83331957309748+0,833319573096876i</v>
      </c>
      <c r="AM684" s="336" t="str">
        <f t="shared" si="1713"/>
        <v>-1,12774637900318+0,342098124021385i</v>
      </c>
      <c r="AN684" s="336" t="str">
        <f t="shared" si="1714"/>
        <v>-1,15584745177269-0,229912352961508i</v>
      </c>
      <c r="AO684" s="336" t="str">
        <f t="shared" si="1715"/>
        <v>-0,910986513119017-0,747627310047581i</v>
      </c>
      <c r="AP684" s="336" t="str">
        <f t="shared" si="1716"/>
        <v>-0,450989303135591-1,0887844921154i</v>
      </c>
      <c r="AQ684" s="336" t="str">
        <f t="shared" si="1717"/>
        <v>0,115512400261215-1,17281708173083i</v>
      </c>
      <c r="AR684" s="336" t="str">
        <f t="shared" si="1718"/>
        <v>0,654734987308169-0,979880155023204i</v>
      </c>
      <c r="AS684" s="336" t="str">
        <f t="shared" si="1719"/>
        <v>1,03933701537797-0,555537208725883i</v>
      </c>
      <c r="AT684" s="336" t="str">
        <f t="shared" si="1720"/>
        <v>1,17849184206499-2,21757842810623E-13i</v>
      </c>
      <c r="AU684" s="336" t="str">
        <f t="shared" si="1721"/>
        <v>1,03933701537819+0,555537208725462i</v>
      </c>
      <c r="AV684" s="336" t="str">
        <f t="shared" si="1722"/>
        <v>0,654734987307592+0,979880155023589i</v>
      </c>
      <c r="AW684" s="336" t="str">
        <f t="shared" si="1723"/>
        <v>0,115512400260523+1,1728170817309i</v>
      </c>
      <c r="AX684" s="336" t="str">
        <f t="shared" si="1724"/>
        <v>-0,450989303135181+1,08878449211557i</v>
      </c>
      <c r="AY684" s="336" t="str">
        <f t="shared" si="1725"/>
        <v>-0,910986513118714+0,74762731004795i</v>
      </c>
      <c r="AZ684" s="336" t="str">
        <f t="shared" si="1726"/>
        <v>-1,1558474517726+0,229912352961976i</v>
      </c>
      <c r="BA684" s="336" t="str">
        <f t="shared" si="1727"/>
        <v>-1,12774637900331-0,342098124020929i</v>
      </c>
      <c r="BB684" s="336" t="str">
        <f t="shared" si="1728"/>
        <v>-0,833319573096965-0,833319573097391i</v>
      </c>
      <c r="BC684" s="336" t="str">
        <f t="shared" si="1729"/>
        <v>-0,342098124020354-1,12774637900349i</v>
      </c>
      <c r="BD684" s="336" t="str">
        <f t="shared" si="1730"/>
        <v>0,229912352961382-1,15584745177272i</v>
      </c>
      <c r="BE684" s="336" t="str">
        <f t="shared" si="1731"/>
        <v>0,747627310047482-0,910986513119098i</v>
      </c>
      <c r="BF684" s="336" t="str">
        <f t="shared" si="1732"/>
        <v>1,08878449211536-0,450989303135709i</v>
      </c>
      <c r="BG684" s="336" t="str">
        <f t="shared" si="1733"/>
        <v>1,17281708173084+0,115512400261121i</v>
      </c>
      <c r="BH684" s="336" t="str">
        <f t="shared" si="1734"/>
        <v>0,979880155023256+0,654734987308091i</v>
      </c>
      <c r="BI684" s="336" t="str">
        <f t="shared" si="1735"/>
        <v>0,555537208725996+1,03933701537791i</v>
      </c>
      <c r="BJ684" s="336" t="str">
        <f t="shared" si="1736"/>
        <v>3,4938414056657E-13+1,17849184206499i</v>
      </c>
      <c r="BK684" s="336" t="str">
        <f t="shared" si="1737"/>
        <v>-0,55553720872538+1,03933701537824i</v>
      </c>
      <c r="BL684" s="336" t="str">
        <f t="shared" si="1738"/>
        <v>-0,979880155023538+0,654734987307669i</v>
      </c>
      <c r="BM684" s="176"/>
      <c r="BN684" s="176"/>
      <c r="BO684" s="176"/>
      <c r="BP684" s="176"/>
      <c r="BQ684" s="176"/>
      <c r="BR684" s="176"/>
      <c r="BS684" s="176"/>
      <c r="BT684" s="176"/>
      <c r="BU684" s="176"/>
      <c r="BV684" s="176"/>
      <c r="CH684" s="336" t="e">
        <f t="shared" si="1739"/>
        <v>#NUM!</v>
      </c>
    </row>
    <row r="685" spans="1:123" s="336" customFormat="1">
      <c r="A685" s="334">
        <f t="shared" si="1741"/>
        <v>1.875000000000001E-2</v>
      </c>
      <c r="B685" s="335">
        <v>60</v>
      </c>
      <c r="C685" s="335">
        <f t="shared" si="1742"/>
        <v>3000</v>
      </c>
      <c r="D685" s="335">
        <f t="shared" si="1740"/>
        <v>18849.555921538758</v>
      </c>
      <c r="E685" s="334" t="str">
        <f t="shared" si="1687"/>
        <v>18849.5559215388i</v>
      </c>
      <c r="F685" s="334" t="str">
        <f t="shared" si="1743"/>
        <v>-3,67873678409731E-30+6,09884017429815E-28i</v>
      </c>
      <c r="G685" s="334" t="str">
        <f t="shared" si="1744"/>
        <v>-2,37416904093805+0,474833808197028i</v>
      </c>
      <c r="H685" s="334" t="str">
        <f t="shared" si="1745"/>
        <v>-2,29781806629376E-31+9,96661914394383E-30i</v>
      </c>
      <c r="I685" s="334" t="str">
        <f t="shared" si="1688"/>
        <v>-2,29781806629376E-31+9,96661914394383E-30i</v>
      </c>
      <c r="J685" s="336" t="str">
        <f>IMPRODUCT(1/Nt_input,BV625)</f>
        <v>0</v>
      </c>
      <c r="K685" s="336" t="str">
        <f t="shared" si="1689"/>
        <v>0</v>
      </c>
      <c r="L685" s="336" t="e">
        <f t="shared" si="1690"/>
        <v>#NUM!</v>
      </c>
      <c r="M685" s="336">
        <f t="shared" si="1746"/>
        <v>369.04329141908727</v>
      </c>
      <c r="N685" s="337">
        <f t="shared" si="1747"/>
        <v>-0.95670858091271782</v>
      </c>
      <c r="O685" s="336" t="str">
        <f t="shared" si="1748"/>
        <v>-0,883883476483178-0,366116523516815i</v>
      </c>
      <c r="P685" s="336" t="str">
        <f t="shared" si="1749"/>
        <v>-0,676495125182725-0,676495125182758i</v>
      </c>
      <c r="Q685" s="336" t="str">
        <f t="shared" si="1691"/>
        <v>-0,366116523516826-0,883883476483173i</v>
      </c>
      <c r="R685" s="336" t="str">
        <f t="shared" si="1692"/>
        <v>4,6764389967242E-14-0,956708580912718i</v>
      </c>
      <c r="S685" s="336" t="str">
        <f t="shared" si="1693"/>
        <v>0,366116523516824-0,883883476483174i</v>
      </c>
      <c r="T685" s="336" t="str">
        <f t="shared" si="1694"/>
        <v>0,676495125182723-0,67649512518276i</v>
      </c>
      <c r="U685" s="336" t="str">
        <f t="shared" si="1695"/>
        <v>0,883883476483191-0,366116523516783i</v>
      </c>
      <c r="V685" s="336" t="str">
        <f t="shared" si="1696"/>
        <v>0,956708580912718-1,64074660247988E-15i</v>
      </c>
      <c r="W685" s="336" t="str">
        <f t="shared" si="1697"/>
        <v>0,883883476483192+0,366116523516779i</v>
      </c>
      <c r="X685" s="336" t="str">
        <f t="shared" si="1698"/>
        <v>0,676495125182725+0,676495125182758i</v>
      </c>
      <c r="Y685" s="336" t="str">
        <f t="shared" si="1699"/>
        <v>0,36611652351683+0,883883476483171i</v>
      </c>
      <c r="Z685" s="336" t="str">
        <f t="shared" si="1700"/>
        <v>-4,17247317027278E-14+0,956708580912718i</v>
      </c>
      <c r="AA685" s="336" t="str">
        <f t="shared" si="1701"/>
        <v>-0,366116523516819+0,883883476483176i</v>
      </c>
      <c r="AB685" s="336" t="str">
        <f t="shared" si="1702"/>
        <v>-0,676495125182722+0,676495125182761i</v>
      </c>
      <c r="AC685" s="336" t="str">
        <f t="shared" si="1703"/>
        <v>-0,883883476483191+0,366116523516784i</v>
      </c>
      <c r="AD685" s="336" t="str">
        <f t="shared" si="1704"/>
        <v>-0,956708580912718+3,28149320495975E-15i</v>
      </c>
      <c r="AE685" s="336" t="str">
        <f t="shared" si="1705"/>
        <v>-0,883883476483302-0,366116523516514i</v>
      </c>
      <c r="AF685" s="336" t="str">
        <f t="shared" si="1706"/>
        <v>-0,676495125183062-0,67649512518242i</v>
      </c>
      <c r="AG685" s="336" t="str">
        <f t="shared" si="1707"/>
        <v>-0,366116523516474-0,883883476483319i</v>
      </c>
      <c r="AH685" s="336" t="str">
        <f t="shared" si="1708"/>
        <v>2,37220861498245E-13-0,956708580912718i</v>
      </c>
      <c r="AI685" s="336" t="str">
        <f t="shared" si="1709"/>
        <v>0,366116523516912-0,883883476483137i</v>
      </c>
      <c r="AJ685" s="336" t="str">
        <f t="shared" si="1710"/>
        <v>0,676495125182715-0,676495125182768i</v>
      </c>
      <c r="AK685" s="336" t="str">
        <f t="shared" si="1711"/>
        <v>0,883883476483114-0,366116523516967i</v>
      </c>
      <c r="AL685" s="336" t="str">
        <f t="shared" si="1712"/>
        <v>0,956708580912718-2,97228642742401E-13i</v>
      </c>
      <c r="AM685" s="336" t="str">
        <f t="shared" si="1713"/>
        <v>0,883883476483342+0,366116523516418i</v>
      </c>
      <c r="AN685" s="336" t="str">
        <f t="shared" si="1714"/>
        <v>0,676495125182463+0,67649512518302i</v>
      </c>
      <c r="AO685" s="336" t="str">
        <f t="shared" si="1715"/>
        <v>0,366116523516569+0,883883476483279i</v>
      </c>
      <c r="AP685" s="336" t="str">
        <f t="shared" si="1716"/>
        <v>-1,33612765034732E-13+0,956708580912718i</v>
      </c>
      <c r="AQ685" s="336" t="str">
        <f t="shared" si="1717"/>
        <v>-0,366116523516816+0,883883476483177i</v>
      </c>
      <c r="AR685" s="336" t="str">
        <f t="shared" si="1718"/>
        <v>-0,676495125182652+0,676495125182831i</v>
      </c>
      <c r="AS685" s="336" t="str">
        <f t="shared" si="1719"/>
        <v>-0,88388347648308+0,366116523517051i</v>
      </c>
      <c r="AT685" s="336" t="str">
        <f t="shared" si="1720"/>
        <v>-0,956708580912718+3,87241092557775E-13i</v>
      </c>
      <c r="AU685" s="336" t="str">
        <f t="shared" si="1721"/>
        <v>-0,883883476483012-0,366116523517214i</v>
      </c>
      <c r="AV685" s="336" t="str">
        <f t="shared" si="1722"/>
        <v>-0,676495125182527-0,676495125182956i</v>
      </c>
      <c r="AW685" s="336" t="str">
        <f t="shared" si="1723"/>
        <v>-0,366116523516653-0,883883476483245i</v>
      </c>
      <c r="AX685" s="336" t="str">
        <f t="shared" si="1724"/>
        <v>4,36003152193569E-14-0,956708580912718i</v>
      </c>
      <c r="AY685" s="336" t="str">
        <f t="shared" si="1725"/>
        <v>0,366116523516733-0,883883476483211i</v>
      </c>
      <c r="AZ685" s="336" t="str">
        <f t="shared" si="1726"/>
        <v>0,676495125182588-0,676495125182895i</v>
      </c>
      <c r="BA685" s="336" t="str">
        <f t="shared" si="1727"/>
        <v>0,883883476483046-0,366116523517134i</v>
      </c>
      <c r="BB685" s="336" t="str">
        <f t="shared" si="1728"/>
        <v>0,956708580912718+4,74441722996489E-13i</v>
      </c>
      <c r="BC685" s="336" t="str">
        <f t="shared" si="1729"/>
        <v>0,883883476483046+0,366116523517131i</v>
      </c>
      <c r="BD685" s="336" t="str">
        <f t="shared" si="1730"/>
        <v>0,67649512518259+0,676495125182893i</v>
      </c>
      <c r="BE685" s="336" t="str">
        <f t="shared" si="1731"/>
        <v>0,366116523516736+0,88388347648321i</v>
      </c>
      <c r="BF685" s="336" t="str">
        <f t="shared" si="1732"/>
        <v>7,36034278922935E-14+0,956708580912718i</v>
      </c>
      <c r="BG685" s="336" t="str">
        <f t="shared" si="1733"/>
        <v>-0,36611652351665+0,883883476483246i</v>
      </c>
      <c r="BH685" s="336" t="str">
        <f t="shared" si="1734"/>
        <v>-0,676495125182506+0,676495125182977i</v>
      </c>
      <c r="BI685" s="336" t="str">
        <f t="shared" si="1735"/>
        <v>-0,883883476483011+0,366116523517217i</v>
      </c>
      <c r="BJ685" s="336" t="str">
        <f t="shared" si="1736"/>
        <v>-0,956708580912718-3,84429273181115E-13i</v>
      </c>
      <c r="BK685" s="336" t="str">
        <f t="shared" si="1737"/>
        <v>-0,883883476483092-0,366116523517023i</v>
      </c>
      <c r="BL685" s="336" t="str">
        <f t="shared" si="1738"/>
        <v>-0,676495125182654-0,676495125182829i</v>
      </c>
      <c r="BM685" s="176"/>
      <c r="BN685" s="176"/>
      <c r="BO685" s="176"/>
      <c r="BP685" s="176"/>
      <c r="BQ685" s="176"/>
      <c r="BR685" s="176"/>
      <c r="BS685" s="176"/>
      <c r="BT685" s="176"/>
      <c r="BU685" s="176"/>
      <c r="BV685" s="176"/>
      <c r="CH685" s="336" t="e">
        <f t="shared" si="1739"/>
        <v>#NUM!</v>
      </c>
    </row>
    <row r="686" spans="1:123" s="336" customFormat="1">
      <c r="A686" s="334">
        <f t="shared" si="1741"/>
        <v>1.906250000000001E-2</v>
      </c>
      <c r="B686" s="335">
        <v>61</v>
      </c>
      <c r="C686" s="335">
        <f t="shared" si="1742"/>
        <v>3050</v>
      </c>
      <c r="D686" s="335">
        <f t="shared" si="1740"/>
        <v>19163.715186897738</v>
      </c>
      <c r="E686" s="334" t="str">
        <f t="shared" si="1687"/>
        <v>19163.7151868977i</v>
      </c>
      <c r="F686" s="334" t="str">
        <f t="shared" si="1743"/>
        <v>-3,55911100905892E-30+5,80378744321514E-28i</v>
      </c>
      <c r="G686" s="334" t="str">
        <f t="shared" si="1744"/>
        <v>-2,37110383192448+0,482124445834204i</v>
      </c>
      <c r="H686" s="334" t="str">
        <f t="shared" si="1745"/>
        <v>-2,22309728033889E-31+9,48441634116519E-30i</v>
      </c>
      <c r="I686" s="334" t="str">
        <f t="shared" si="1688"/>
        <v>-2,22309728033889E-31+9,48441634116519E-30i</v>
      </c>
      <c r="J686" s="336" t="str">
        <f>IMPRODUCT(1/Nt_input,BW625)</f>
        <v>0</v>
      </c>
      <c r="K686" s="336" t="str">
        <f t="shared" si="1689"/>
        <v>0</v>
      </c>
      <c r="L686" s="336" t="e">
        <f t="shared" si="1690"/>
        <v>#NUM!</v>
      </c>
      <c r="M686" s="336">
        <f t="shared" si="1746"/>
        <v>369.27428830686387</v>
      </c>
      <c r="N686" s="337">
        <f t="shared" si="1747"/>
        <v>-0.72571169313614781</v>
      </c>
      <c r="O686" s="336" t="str">
        <f t="shared" si="1748"/>
        <v>-0,694462791274494-0,210662984621819i</v>
      </c>
      <c r="P686" s="336" t="str">
        <f t="shared" si="1749"/>
        <v>-0,603407220135342-0,403183814460692i</v>
      </c>
      <c r="Q686" s="336" t="str">
        <f t="shared" si="1691"/>
        <v>-0,460386624364584-0,560982724921827i</v>
      </c>
      <c r="R686" s="336" t="str">
        <f t="shared" si="1692"/>
        <v>-0,277717841636841-0,670470179792591i</v>
      </c>
      <c r="S686" s="336" t="str">
        <f t="shared" si="1693"/>
        <v>-0,0711321848649162-0,722217192976516i</v>
      </c>
      <c r="T686" s="336" t="str">
        <f t="shared" si="1694"/>
        <v>0,141579327904772-0,711767346444445i</v>
      </c>
      <c r="U686" s="336" t="str">
        <f t="shared" si="1695"/>
        <v>0,342098124020853-0,640020573963015i</v>
      </c>
      <c r="V686" s="336" t="str">
        <f t="shared" si="1696"/>
        <v>0,513155659402963-0,513155659402919i</v>
      </c>
      <c r="W686" s="336" t="str">
        <f t="shared" si="1697"/>
        <v>0,640020573963013-0,342098124020857i</v>
      </c>
      <c r="X686" s="336" t="str">
        <f t="shared" si="1698"/>
        <v>0,711767346444445-0,141579327904776i</v>
      </c>
      <c r="Y686" s="336" t="str">
        <f t="shared" si="1699"/>
        <v>0,722217192976516+0,071132184864915i</v>
      </c>
      <c r="Z686" s="336" t="str">
        <f t="shared" si="1700"/>
        <v>0,670470179792593+0,277717841636835i</v>
      </c>
      <c r="AA686" s="336" t="str">
        <f t="shared" si="1701"/>
        <v>0,560982724921833+0,460386624364577i</v>
      </c>
      <c r="AB686" s="336" t="str">
        <f t="shared" si="1702"/>
        <v>0,403183814460693+0,603407220135341i</v>
      </c>
      <c r="AC686" s="336" t="str">
        <f t="shared" si="1703"/>
        <v>0,210662984621782+0,694462791274505i</v>
      </c>
      <c r="AD686" s="336" t="str">
        <f t="shared" si="1704"/>
        <v>8,89033745917386E-15+0,725711693136148i</v>
      </c>
      <c r="AE686" s="336" t="str">
        <f t="shared" si="1705"/>
        <v>-0,210662984621982+0,694462791274444i</v>
      </c>
      <c r="AF686" s="336" t="str">
        <f t="shared" si="1706"/>
        <v>-0,403183814460567+0,603407220135425i</v>
      </c>
      <c r="AG686" s="336" t="str">
        <f t="shared" si="1707"/>
        <v>-0,560982724921965+0,460386624364415i</v>
      </c>
      <c r="AH686" s="336" t="str">
        <f t="shared" si="1708"/>
        <v>-0,670470179792563+0,277717841636908i</v>
      </c>
      <c r="AI686" s="336" t="str">
        <f t="shared" si="1709"/>
        <v>-0,722217192976544+0,0711321848646351i</v>
      </c>
      <c r="AJ686" s="336" t="str">
        <f t="shared" si="1710"/>
        <v>-0,711767346444445-0,141579327904774i</v>
      </c>
      <c r="AK686" s="336" t="str">
        <f t="shared" si="1711"/>
        <v>-0,640020573962846-0,342098124021168i</v>
      </c>
      <c r="AL686" s="336" t="str">
        <f t="shared" si="1712"/>
        <v>-0,513155659402921-0,513155659402961i</v>
      </c>
      <c r="AM686" s="336" t="str">
        <f t="shared" si="1713"/>
        <v>-0,342098124021119-0,640020573962873i</v>
      </c>
      <c r="AN686" s="336" t="str">
        <f t="shared" si="1714"/>
        <v>-0,141579327904719-0,711767346444456i</v>
      </c>
      <c r="AO686" s="336" t="str">
        <f t="shared" si="1715"/>
        <v>0,071132184864701-0,722217192976537i</v>
      </c>
      <c r="AP686" s="336" t="str">
        <f t="shared" si="1716"/>
        <v>0,277717841636969-0,670470179792537i</v>
      </c>
      <c r="AQ686" s="336" t="str">
        <f t="shared" si="1717"/>
        <v>0,460386624364467-0,560982724921923i</v>
      </c>
      <c r="AR686" s="336" t="str">
        <f t="shared" si="1718"/>
        <v>0,603407220135456-0,40318381446052i</v>
      </c>
      <c r="AS686" s="336" t="str">
        <f t="shared" si="1719"/>
        <v>0,694462791274461-0,210662984621929i</v>
      </c>
      <c r="AT686" s="336" t="str">
        <f t="shared" si="1720"/>
        <v>0,725711693136148+2,70982861297522E-13i</v>
      </c>
      <c r="AU686" s="336" t="str">
        <f t="shared" si="1721"/>
        <v>0,694462791274507+0,210662984621777i</v>
      </c>
      <c r="AV686" s="336" t="str">
        <f t="shared" si="1722"/>
        <v>0,603407220135143+0,403183814460988i</v>
      </c>
      <c r="AW686" s="336" t="str">
        <f t="shared" si="1723"/>
        <v>0,460386624364589+0,560982724921822i</v>
      </c>
      <c r="AX686" s="336" t="str">
        <f t="shared" si="1724"/>
        <v>0,277717841637117+0,670470179792477i</v>
      </c>
      <c r="AY686" s="336" t="str">
        <f t="shared" si="1725"/>
        <v>0,0711321848648595+0,722217192976521i</v>
      </c>
      <c r="AZ686" s="336" t="str">
        <f t="shared" si="1726"/>
        <v>-0,141579327904542+0,711767346444491i</v>
      </c>
      <c r="BA686" s="336" t="str">
        <f t="shared" si="1727"/>
        <v>-0,342098124020979+0,640020573962948i</v>
      </c>
      <c r="BB686" s="336" t="str">
        <f t="shared" si="1728"/>
        <v>-0,513155659402809+0,513155659403073i</v>
      </c>
      <c r="BC686" s="336" t="str">
        <f t="shared" si="1729"/>
        <v>-0,640020573963112+0,342098124020672i</v>
      </c>
      <c r="BD686" s="336" t="str">
        <f t="shared" si="1730"/>
        <v>-0,711767346444414+0,14157932790493i</v>
      </c>
      <c r="BE686" s="336" t="str">
        <f t="shared" si="1731"/>
        <v>-0,722217192976487-0,0711321848652052i</v>
      </c>
      <c r="BF686" s="336" t="str">
        <f t="shared" si="1732"/>
        <v>-0,67047017979262-0,27771784163677i</v>
      </c>
      <c r="BG686" s="336" t="str">
        <f t="shared" si="1733"/>
        <v>-0,560982724921615-0,460386624364843i</v>
      </c>
      <c r="BH686" s="336" t="str">
        <f t="shared" si="1734"/>
        <v>-0,403183814460717-0,603407220135325i</v>
      </c>
      <c r="BI686" s="336" t="str">
        <f t="shared" si="1735"/>
        <v>-0,210662984622155-0,694462791274392i</v>
      </c>
      <c r="BJ686" s="336" t="str">
        <f t="shared" si="1736"/>
        <v>5,58328551127269E-14-0,725711693136148i</v>
      </c>
      <c r="BK686" s="336" t="str">
        <f t="shared" si="1737"/>
        <v>0,210662984621551-0,694462791274576i</v>
      </c>
      <c r="BL686" s="336" t="str">
        <f t="shared" si="1738"/>
        <v>0,40318381446081-0,603407220135263i</v>
      </c>
      <c r="BM686" s="176"/>
      <c r="BN686" s="176"/>
      <c r="BO686" s="176"/>
      <c r="BP686" s="176"/>
      <c r="BQ686" s="176"/>
      <c r="BR686" s="176"/>
      <c r="BS686" s="176"/>
      <c r="BT686" s="176"/>
      <c r="BU686" s="176"/>
      <c r="BV686" s="176"/>
      <c r="CH686" s="336" t="e">
        <f t="shared" si="1739"/>
        <v>#NUM!</v>
      </c>
    </row>
    <row r="687" spans="1:123" s="336" customFormat="1">
      <c r="A687" s="334">
        <f>A686+Div_Nt_input</f>
        <v>1.937500000000001E-2</v>
      </c>
      <c r="B687" s="335">
        <v>62</v>
      </c>
      <c r="C687" s="335">
        <f t="shared" si="1742"/>
        <v>3100</v>
      </c>
      <c r="D687" s="335">
        <f t="shared" si="1740"/>
        <v>19477.874452256718</v>
      </c>
      <c r="E687" s="334" t="str">
        <f t="shared" si="1687"/>
        <v>19477.8744522567i</v>
      </c>
      <c r="F687" s="334" t="str">
        <f t="shared" si="1743"/>
        <v>-3,44522677519524E-30+5,52746415716328E-28i</v>
      </c>
      <c r="G687" s="334" t="str">
        <f t="shared" si="1744"/>
        <v>-2,36799605975647+0,489385852359374i</v>
      </c>
      <c r="H687" s="334" t="str">
        <f>IF(freq_ratio2&gt;1,IMPRODUCT(I90,IMDIV((IMPRODUCT(COMPLEX(1,Rc_2*Coutput2*microF2*miliOhm2*D687),COMPLEX(1,(effectiveL2*Requiv2*Kfeed2*0.5*Metccm2)*D687/(ratio2*(Xequiv2^2+Requiv2^2)*(Kfeed2*Metccm2*0.5/ratio2-Kinput2*Gdc_ccm2))))),IMSUM(1,IMPRODUCT(E687,1/omega1_2),IMPRODUCT(E687,E687,1/omega2_2),IMPRODUCT(E687,E687,E687,1/omega3_2)))),IMPRODUCT(I90,(IMDIV(COMPLEX(1,Rc_2*Coutput2*microF2*miliOhm2*D687),IMSUM(1,IMDIV(E687,omegat2),IMDIV(IMPRODUCT(E687,E687),omegapole0^2*(1-2*Gdc_dcm2/(Kfeed2*rload2))))))))</f>
        <v>-2,15196277950907E-31+9,03282347509953E-30i</v>
      </c>
      <c r="I687" s="334" t="str">
        <f t="shared" si="1688"/>
        <v>-2,15196277950907E-31+9,03282347509953E-30i</v>
      </c>
      <c r="J687" s="336" t="str">
        <f>IMPRODUCT(1/Nt_input,BX625)</f>
        <v>0</v>
      </c>
      <c r="K687" s="336" t="str">
        <f t="shared" si="1689"/>
        <v>0</v>
      </c>
      <c r="L687" s="336" t="e">
        <f t="shared" si="1690"/>
        <v>#NUM!</v>
      </c>
      <c r="M687" s="336">
        <f t="shared" si="1746"/>
        <v>369.51227419495967</v>
      </c>
      <c r="N687" s="337">
        <f t="shared" si="1747"/>
        <v>-0.48772580504031304</v>
      </c>
      <c r="O687" s="336" t="str">
        <f t="shared" si="1748"/>
        <v>-0,478354290456355-0,0951505843608919i</v>
      </c>
      <c r="P687" s="336" t="str">
        <f t="shared" si="1749"/>
        <v>-0,450599888754326-0,186644585125876i</v>
      </c>
      <c r="Q687" s="336" t="str">
        <f t="shared" si="1691"/>
        <v>-0,405529186026823-0,270965939155909i</v>
      </c>
      <c r="R687" s="336" t="str">
        <f t="shared" si="1692"/>
        <v>-0,344874224103674-0,344874224103673i</v>
      </c>
      <c r="S687" s="336" t="str">
        <f t="shared" si="1693"/>
        <v>-0,27096593915591-0,405529186026822i</v>
      </c>
      <c r="T687" s="336" t="str">
        <f t="shared" si="1694"/>
        <v>-0,186644585125832-0,450599888754344i</v>
      </c>
      <c r="U687" s="336" t="str">
        <f t="shared" si="1695"/>
        <v>-0,0951505843609051-0,478354290456352i</v>
      </c>
      <c r="V687" s="336" t="str">
        <f t="shared" si="1696"/>
        <v>-1,67294360808655E-15-0,487725805040313i</v>
      </c>
      <c r="W687" s="336" t="str">
        <f t="shared" si="1697"/>
        <v>0,0951505843608982-0,478354290456353i</v>
      </c>
      <c r="X687" s="336" t="str">
        <f t="shared" si="1698"/>
        <v>0,186644585125874-0,450599888754327i</v>
      </c>
      <c r="Y687" s="336" t="str">
        <f t="shared" si="1699"/>
        <v>0,270965939155906-0,405529186026825i</v>
      </c>
      <c r="Z687" s="336" t="str">
        <f t="shared" si="1700"/>
        <v>0,344874224103672-0,344874224103675i</v>
      </c>
      <c r="AA687" s="336" t="str">
        <f t="shared" si="1701"/>
        <v>0,405529186026822-0,27096593915591i</v>
      </c>
      <c r="AB687" s="336" t="str">
        <f t="shared" si="1702"/>
        <v>0,450599888754342-0,186644585125837i</v>
      </c>
      <c r="AC687" s="336" t="str">
        <f t="shared" si="1703"/>
        <v>0,478354290456352-0,0951505843609065i</v>
      </c>
      <c r="AD687" s="336" t="str">
        <f t="shared" si="1704"/>
        <v>0,487725805040313-3,34588721617309E-15i</v>
      </c>
      <c r="AE687" s="336" t="str">
        <f t="shared" si="1705"/>
        <v>0,478354290456373+0,0951505843607982i</v>
      </c>
      <c r="AF687" s="336" t="str">
        <f t="shared" si="1706"/>
        <v>0,450599888754329+0,186644585125869i</v>
      </c>
      <c r="AG687" s="336" t="str">
        <f t="shared" si="1707"/>
        <v>0,405529186026745+0,270965939156026i</v>
      </c>
      <c r="AH687" s="336" t="str">
        <f t="shared" si="1708"/>
        <v>0,344874224103505+0,344874224103842i</v>
      </c>
      <c r="AI687" s="336" t="str">
        <f t="shared" si="1709"/>
        <v>0,270965939156039+0,405529186026736i</v>
      </c>
      <c r="AJ687" s="336" t="str">
        <f t="shared" si="1710"/>
        <v>0,186644585125883+0,450599888754323i</v>
      </c>
      <c r="AK687" s="336" t="str">
        <f t="shared" si="1711"/>
        <v>0,0951505843608065+0,478354290456372i</v>
      </c>
      <c r="AL687" s="336" t="str">
        <f t="shared" si="1712"/>
        <v>-1,8904918475166E-13+0,487725805040313i</v>
      </c>
      <c r="AM687" s="336" t="str">
        <f t="shared" si="1713"/>
        <v>-0,0951505843607012+0,478354290456392i</v>
      </c>
      <c r="AN687" s="336" t="str">
        <f t="shared" si="1714"/>
        <v>-0,186644585125784+0,450599888754364i</v>
      </c>
      <c r="AO687" s="336" t="str">
        <f t="shared" si="1715"/>
        <v>-0,270965939155944+0,4055291860268i</v>
      </c>
      <c r="AP687" s="336" t="str">
        <f t="shared" si="1716"/>
        <v>-0,344874224103767+0,344874224103579i</v>
      </c>
      <c r="AQ687" s="336" t="str">
        <f t="shared" si="1717"/>
        <v>-0,405529186026686+0,270965939156115i</v>
      </c>
      <c r="AR687" s="336" t="str">
        <f t="shared" si="1718"/>
        <v>-0,450599888754285+0,186644585125975i</v>
      </c>
      <c r="AS687" s="336" t="str">
        <f t="shared" si="1719"/>
        <v>-0,47835429045635+0,0951505843609168i</v>
      </c>
      <c r="AT687" s="336" t="str">
        <f t="shared" si="1720"/>
        <v>-0,487725805040313-9,03422333556131E-14i</v>
      </c>
      <c r="AU687" s="336" t="str">
        <f t="shared" si="1721"/>
        <v>-0,478354290456317-0,0951505843610806i</v>
      </c>
      <c r="AV687" s="336" t="str">
        <f t="shared" si="1722"/>
        <v>-0,450599888754407-0,186644585125681i</v>
      </c>
      <c r="AW687" s="336" t="str">
        <f t="shared" si="1723"/>
        <v>-0,405529186026855-0,270965939155862i</v>
      </c>
      <c r="AX687" s="336" t="str">
        <f t="shared" si="1724"/>
        <v>-0,344874224103649-0,344874224103698i</v>
      </c>
      <c r="AY687" s="336" t="str">
        <f t="shared" si="1725"/>
        <v>-0,270965939155794-0,4055291860269i</v>
      </c>
      <c r="AZ687" s="336" t="str">
        <f t="shared" si="1726"/>
        <v>-0,186644585126066-0,450599888754248i</v>
      </c>
      <c r="BA687" s="336" t="str">
        <f t="shared" si="1727"/>
        <v>-0,0951505843610138-0,47835429045633i</v>
      </c>
      <c r="BB687" s="336" t="str">
        <f t="shared" si="1728"/>
        <v>-8,36471804043275E-15-0,487725805040313i</v>
      </c>
      <c r="BC687" s="336" t="str">
        <f t="shared" si="1729"/>
        <v>0,0951505843609836-0,478354290456336i</v>
      </c>
      <c r="BD687" s="336" t="str">
        <f t="shared" si="1730"/>
        <v>0,18664458512605-0,450599888754254i</v>
      </c>
      <c r="BE687" s="336" t="str">
        <f t="shared" si="1731"/>
        <v>0,27096593915578-0,405529186026909i</v>
      </c>
      <c r="BF687" s="336" t="str">
        <f t="shared" si="1732"/>
        <v>0,344874224103628-0,344874224103719i</v>
      </c>
      <c r="BG687" s="336" t="str">
        <f t="shared" si="1733"/>
        <v>0,405529186026838-0,270965939155888i</v>
      </c>
      <c r="BH687" s="336" t="str">
        <f t="shared" si="1734"/>
        <v>0,450599888754401-0,186644585125696i</v>
      </c>
      <c r="BI687" s="336" t="str">
        <f t="shared" si="1735"/>
        <v>0,478354290456311-0,0951505843611104i</v>
      </c>
      <c r="BJ687" s="336" t="str">
        <f t="shared" si="1736"/>
        <v>0,487725805040313-1,20933670549044E-13i</v>
      </c>
      <c r="BK687" s="336" t="str">
        <f t="shared" si="1737"/>
        <v>0,478354290456353+0,0951505843609002i</v>
      </c>
      <c r="BL687" s="336" t="str">
        <f t="shared" si="1738"/>
        <v>0,450599888754292+0,186644585125959i</v>
      </c>
      <c r="BM687" s="176"/>
      <c r="BN687" s="176"/>
      <c r="BO687" s="176"/>
      <c r="BP687" s="176"/>
      <c r="BQ687" s="176"/>
      <c r="BR687" s="176"/>
      <c r="BS687" s="176"/>
      <c r="BT687" s="176"/>
      <c r="BU687" s="176"/>
      <c r="BV687" s="176"/>
      <c r="CH687" s="336" t="e">
        <f t="shared" si="1739"/>
        <v>#NUM!</v>
      </c>
    </row>
    <row r="688" spans="1:123" s="336" customFormat="1">
      <c r="A688" s="334">
        <f t="shared" si="1741"/>
        <v>1.9687500000000011E-2</v>
      </c>
      <c r="B688" s="335">
        <v>63</v>
      </c>
      <c r="C688" s="335">
        <f t="shared" si="1742"/>
        <v>3150</v>
      </c>
      <c r="D688" s="335">
        <f t="shared" si="1740"/>
        <v>19792.033717615697</v>
      </c>
      <c r="E688" s="334" t="str">
        <f t="shared" si="1687"/>
        <v>19792.0337176157i</v>
      </c>
      <c r="F688" s="334" t="str">
        <f t="shared" si="1743"/>
        <v>-3,33672244875152E-30+5,26840744999303E-28i</v>
      </c>
      <c r="G688" s="334" t="str">
        <f t="shared" si="1744"/>
        <v>-2,36484609000605+0,496617678911114i</v>
      </c>
      <c r="H688" s="334" t="str">
        <f>IF(freq_ratio2&gt;1,IMPRODUCT(I91,IMDIV((IMPRODUCT(COMPLEX(1,Rc_2*Coutput2*microF2*miliOhm2*D688),COMPLEX(1,(effectiveL2*Requiv2*Kfeed2*0.5*Metccm2)*D688/(ratio2*(Xequiv2^2+Requiv2^2)*(Kfeed2*Metccm2*0.5/ratio2-Kinput2*Gdc_ccm2))))),IMSUM(1,IMPRODUCT(E688,1/omega1_2),IMPRODUCT(E688,E688,1/omega2_2),IMPRODUCT(E688,E688,E688,1/omega3_2)))),IMPRODUCT(I91,(IMDIV(COMPLEX(1,Rc_2*Coutput2*microF2*miliOhm2*D688),IMSUM(1,IMDIV(E688,omegat2),IMDIV(IMPRODUCT(E688,E688),omegapole0^2*(1-2*Gdc_dcm2/(Kfeed2*rload2))))))))</f>
        <v>-2,08418868010995E-31+8,60944973549139E-30i</v>
      </c>
      <c r="I688" s="334" t="str">
        <f t="shared" si="1688"/>
        <v>-2,08418868010995E-31+8,60944973549139E-30i</v>
      </c>
      <c r="J688" s="336" t="str">
        <f>IMPRODUCT(1/Nt_input,BY625)</f>
        <v>0</v>
      </c>
      <c r="K688" s="336" t="str">
        <f t="shared" si="1689"/>
        <v>0</v>
      </c>
      <c r="L688" s="336" t="e">
        <f t="shared" si="1690"/>
        <v>#NUM!</v>
      </c>
      <c r="M688" s="336">
        <f t="shared" si="1746"/>
        <v>369.75495714917611</v>
      </c>
      <c r="N688" s="337">
        <f t="shared" si="1747"/>
        <v>-0.24504285082389246</v>
      </c>
      <c r="O688" s="336" t="str">
        <f t="shared" si="1748"/>
        <v>-0,243862902520151-0,0240183994959599i</v>
      </c>
      <c r="P688" s="336" t="str">
        <f t="shared" si="1749"/>
        <v>-0,240334421156118-0,0478054886749859i</v>
      </c>
      <c r="Q688" s="336" t="str">
        <f t="shared" si="1691"/>
        <v>-0,234491387936192-0,0711321848649311i</v>
      </c>
      <c r="R688" s="336" t="str">
        <f t="shared" si="1692"/>
        <v>-0,226390074464409-0,0937738392298185i</v>
      </c>
      <c r="S688" s="336" t="str">
        <f t="shared" si="1693"/>
        <v>-0,216108500818129-0,115512400260929i</v>
      </c>
      <c r="T688" s="336" t="str">
        <f t="shared" si="1694"/>
        <v>-0,203745684172048-0,136138513732025i</v>
      </c>
      <c r="U688" s="336" t="str">
        <f t="shared" si="1695"/>
        <v>-0,189420685208669-0,155453538894999i</v>
      </c>
      <c r="V688" s="336" t="str">
        <f t="shared" si="1696"/>
        <v>-0,173271461498851-0,173271461498865i</v>
      </c>
      <c r="W688" s="336" t="str">
        <f t="shared" si="1697"/>
        <v>-0,155453538894981-0,189420685208683i</v>
      </c>
      <c r="X688" s="336" t="str">
        <f t="shared" si="1698"/>
        <v>-0,136138513732026-0,203745684172046i</v>
      </c>
      <c r="Y688" s="336" t="str">
        <f t="shared" si="1699"/>
        <v>-0,115512400260933-0,216108500818127i</v>
      </c>
      <c r="Z688" s="336" t="str">
        <f t="shared" si="1700"/>
        <v>-0,0937738392298205-0,226390074464408i</v>
      </c>
      <c r="AA688" s="336" t="str">
        <f t="shared" si="1701"/>
        <v>-0,071132184864933-0,234491387936191i</v>
      </c>
      <c r="AB688" s="336" t="str">
        <f t="shared" si="1702"/>
        <v>-0,0478054886749886-0,240334421156117i</v>
      </c>
      <c r="AC688" s="336" t="str">
        <f t="shared" si="1703"/>
        <v>-0,0240183994959657-0,243862902520151i</v>
      </c>
      <c r="AD688" s="336" t="str">
        <f t="shared" si="1704"/>
        <v>-3,84244529334784E-15-0,245042850823892i</v>
      </c>
      <c r="AE688" s="336" t="str">
        <f t="shared" si="1705"/>
        <v>0,0240183994960551-0,243862902520142i</v>
      </c>
      <c r="AF688" s="336" t="str">
        <f t="shared" si="1706"/>
        <v>0,0478054886750562-0,240334421156104i</v>
      </c>
      <c r="AG688" s="336" t="str">
        <f t="shared" si="1707"/>
        <v>0,0711321848649757-0,234491387936179i</v>
      </c>
      <c r="AH688" s="336" t="str">
        <f t="shared" si="1708"/>
        <v>0,0937738392298391-0,2263900744644i</v>
      </c>
      <c r="AI688" s="336" t="str">
        <f t="shared" si="1709"/>
        <v>0,115512400260926-0,216108500818131i</v>
      </c>
      <c r="AJ688" s="336" t="str">
        <f t="shared" si="1710"/>
        <v>0,136138513731998-0,203745684172065i</v>
      </c>
      <c r="AK688" s="336" t="str">
        <f t="shared" si="1711"/>
        <v>0,155453538894958-0,189420685208702i</v>
      </c>
      <c r="AL688" s="336" t="str">
        <f t="shared" si="1712"/>
        <v>0,173271461498813-0,173271461498903i</v>
      </c>
      <c r="AM688" s="336" t="str">
        <f t="shared" si="1713"/>
        <v>0,189420685208617-0,155453538895061i</v>
      </c>
      <c r="AN688" s="336" t="str">
        <f t="shared" si="1714"/>
        <v>0,203745684171991-0,136138513732109i</v>
      </c>
      <c r="AO688" s="336" t="str">
        <f t="shared" si="1715"/>
        <v>0,216108500818183-0,115512400260829i</v>
      </c>
      <c r="AP688" s="336" t="str">
        <f t="shared" si="1716"/>
        <v>0,226390074464444-0,093773839229734i</v>
      </c>
      <c r="AQ688" s="336" t="str">
        <f t="shared" si="1717"/>
        <v>0,234491387936213-0,0711321848648634i</v>
      </c>
      <c r="AR688" s="336" t="str">
        <f t="shared" si="1718"/>
        <v>0,240334421156126-0,0478054886749447i</v>
      </c>
      <c r="AS688" s="336" t="str">
        <f t="shared" si="1719"/>
        <v>0,243862902520153-0,0240183994959418i</v>
      </c>
      <c r="AT688" s="336" t="str">
        <f t="shared" si="1720"/>
        <v>0,245042850823892-7,68489058669568E-15i</v>
      </c>
      <c r="AU688" s="336" t="str">
        <f t="shared" si="1721"/>
        <v>0,243862902520154+0,0240183994959335i</v>
      </c>
      <c r="AV688" s="336" t="str">
        <f t="shared" si="1722"/>
        <v>0,240334421156129+0,0478054886749295i</v>
      </c>
      <c r="AW688" s="336" t="str">
        <f t="shared" si="1723"/>
        <v>0,234491387936215+0,0711321848648554i</v>
      </c>
      <c r="AX688" s="336" t="str">
        <f t="shared" si="1724"/>
        <v>0,22639007446445+0,0937738392297198i</v>
      </c>
      <c r="AY688" s="336" t="str">
        <f t="shared" si="1725"/>
        <v>0,216108500818075+0,11551240026103i</v>
      </c>
      <c r="AZ688" s="336" t="str">
        <f t="shared" si="1726"/>
        <v>0,203745684171996+0,136138513732102i</v>
      </c>
      <c r="BA688" s="336" t="str">
        <f t="shared" si="1727"/>
        <v>0,189420685208627+0,155453538895049i</v>
      </c>
      <c r="BB688" s="336" t="str">
        <f t="shared" si="1728"/>
        <v>0,173271461498819+0,173271461498897i</v>
      </c>
      <c r="BC688" s="336" t="str">
        <f t="shared" si="1729"/>
        <v>0,15545353889497+0,189420685208692i</v>
      </c>
      <c r="BD688" s="336" t="str">
        <f t="shared" si="1730"/>
        <v>0,136138513732011+0,203745684172057i</v>
      </c>
      <c r="BE688" s="336" t="str">
        <f t="shared" si="1731"/>
        <v>0,115512400260933+0,216108500818127i</v>
      </c>
      <c r="BF688" s="336" t="str">
        <f t="shared" si="1732"/>
        <v>0,0937738392298565+0,226390074464393i</v>
      </c>
      <c r="BG688" s="336" t="str">
        <f t="shared" si="1733"/>
        <v>0,0711321848649904+0,234491387936174i</v>
      </c>
      <c r="BH688" s="336" t="str">
        <f t="shared" si="1734"/>
        <v>0,047805488675068+0,240334421156102i</v>
      </c>
      <c r="BI688" s="336" t="str">
        <f t="shared" si="1735"/>
        <v>0,0240183994960669+0,243862902520141i</v>
      </c>
      <c r="BJ688" s="336" t="str">
        <f t="shared" si="1736"/>
        <v>-1,1035205644196E-13+0,245042850823892i</v>
      </c>
      <c r="BK688" s="336" t="str">
        <f t="shared" si="1737"/>
        <v>-0,0240183994960509+0,243862902520143i</v>
      </c>
      <c r="BL688" s="336" t="str">
        <f t="shared" si="1738"/>
        <v>-0,047805488675052+0,240334421156105i</v>
      </c>
      <c r="BM688" s="176"/>
      <c r="BN688" s="176"/>
      <c r="BO688" s="176"/>
      <c r="BP688" s="176"/>
      <c r="BQ688" s="176"/>
      <c r="BR688" s="176"/>
      <c r="BS688" s="176"/>
      <c r="BT688" s="176"/>
      <c r="BU688" s="176"/>
      <c r="BV688" s="176"/>
      <c r="BW688" s="176"/>
      <c r="BX688" s="176"/>
      <c r="BY688" s="176"/>
      <c r="BZ688" s="176"/>
      <c r="CA688" s="176"/>
      <c r="CB688" s="176"/>
      <c r="CC688" s="176"/>
      <c r="CD688" s="176"/>
      <c r="CE688" s="176"/>
      <c r="CF688" s="176"/>
      <c r="CG688" s="176"/>
      <c r="CH688" s="176" t="e">
        <f t="shared" si="1739"/>
        <v>#NUM!</v>
      </c>
      <c r="CI688" s="176"/>
      <c r="CJ688" s="176"/>
      <c r="CK688" s="176"/>
      <c r="CL688" s="176"/>
      <c r="CM688" s="176"/>
      <c r="CN688" s="176"/>
      <c r="CO688" s="176"/>
      <c r="CP688" s="176"/>
      <c r="CQ688" s="176"/>
      <c r="CR688" s="176"/>
      <c r="CS688" s="176"/>
      <c r="CT688" s="176"/>
      <c r="CU688" s="176"/>
      <c r="CV688" s="176"/>
      <c r="CW688" s="176"/>
      <c r="CX688" s="176"/>
      <c r="CY688" s="176"/>
      <c r="CZ688" s="176"/>
      <c r="DA688" s="176"/>
      <c r="DB688" s="176"/>
      <c r="DC688" s="176"/>
      <c r="DD688" s="176"/>
      <c r="DE688" s="176"/>
      <c r="DF688" s="176"/>
      <c r="DG688" s="176"/>
      <c r="DH688" s="176"/>
      <c r="DI688" s="176"/>
      <c r="DJ688" s="176"/>
      <c r="DK688" s="176"/>
      <c r="DL688" s="176"/>
      <c r="DM688" s="176"/>
      <c r="DN688" s="176"/>
      <c r="DO688" s="176"/>
      <c r="DP688" s="176"/>
      <c r="DQ688" s="176"/>
      <c r="DR688" s="176"/>
      <c r="DS688" s="176"/>
    </row>
    <row r="689" spans="1:123" s="336" customFormat="1">
      <c r="A689" s="334">
        <f t="shared" si="1741"/>
        <v>2.0000000000000011E-2</v>
      </c>
      <c r="B689" s="335">
        <v>64</v>
      </c>
      <c r="C689" s="335">
        <f t="shared" si="1742"/>
        <v>3200</v>
      </c>
      <c r="D689" s="335">
        <f t="shared" si="1740"/>
        <v>20106.192982974677</v>
      </c>
      <c r="E689" s="334" t="str">
        <f t="shared" si="1687"/>
        <v>20106.1929829747i</v>
      </c>
      <c r="F689" s="334" t="str">
        <f t="shared" si="1743"/>
        <v>-3,2332644261335E-30+5,02528945025791E-28i</v>
      </c>
      <c r="G689" s="334" t="str">
        <f t="shared" si="1744"/>
        <v>-2,36165429169965+0,503819582239244i</v>
      </c>
      <c r="H689" s="334" t="str">
        <f>IF(freq_ratio2&gt;1,IMPRODUCT(I92,IMDIV((IMPRODUCT(COMPLEX(1,Rc_2*Coutput2*microF2*miliOhm2*D689),COMPLEX(1,(effectiveL2*Requiv2*Kfeed2*0.5*Metccm2)*D689/(ratio2*(Xequiv2^2+Requiv2^2)*(Kfeed2*Metccm2*0.5/ratio2-Kinput2*Gdc_ccm2))))),IMSUM(1,IMPRODUCT(E689,1/omega1_2),IMPRODUCT(E689,E689,1/omega2_2),IMPRODUCT(E689,E689,E689,1/omega3_2)))),IMPRODUCT(I92,(IMDIV(COMPLEX(1,Rc_2*Coutput2*microF2*miliOhm2*D689),IMSUM(1,IMDIV(E689,omegat2),IMDIV(IMPRODUCT(E689,E689),omegapole0^2*(1-2*Gdc_dcm2/(Kfeed2*rload2))))))))</f>
        <v>-2,01956660662803E-31+8,21212493913543E-30i</v>
      </c>
      <c r="I689" s="334" t="str">
        <f t="shared" si="1688"/>
        <v>-2,01956660662803E-31+8,21212493913543E-30i</v>
      </c>
      <c r="J689" s="336" t="str">
        <f>IMPRODUCT(1/Nt_input,BZ625)</f>
        <v>0</v>
      </c>
      <c r="K689" s="336" t="str">
        <f t="shared" si="1689"/>
        <v>0</v>
      </c>
      <c r="L689" s="336" t="e">
        <f t="shared" si="1690"/>
        <v>#NUM!</v>
      </c>
      <c r="M689" s="336">
        <f t="shared" si="1746"/>
        <v>370</v>
      </c>
      <c r="N689" s="337">
        <f t="shared" si="1747"/>
        <v>8.2692099695469423E-15</v>
      </c>
      <c r="O689" s="336" t="str">
        <f t="shared" si="1748"/>
        <v>8,26920996954694E-15-2,73519334081818E-29i</v>
      </c>
      <c r="P689" s="336" t="str">
        <f t="shared" si="1749"/>
        <v>8,26920996954694E-15-2,30972679046461E-28i</v>
      </c>
      <c r="Q689" s="336" t="str">
        <f t="shared" si="1691"/>
        <v>8,26920996954694E-15-3,46459018569691E-28i</v>
      </c>
      <c r="R689" s="336" t="str">
        <f t="shared" si="1692"/>
        <v>8,26920996954694E-15+3,90020567685882E-28i</v>
      </c>
      <c r="S689" s="336" t="str">
        <f t="shared" si="1693"/>
        <v>8,26920996954694E-15+2,74534228162651E-28i</v>
      </c>
      <c r="T689" s="336" t="str">
        <f t="shared" si="1694"/>
        <v>8,26920996954694E-15+1,29669753267738E-28i</v>
      </c>
      <c r="U689" s="336" t="str">
        <f t="shared" si="1695"/>
        <v>8,26920996954694E-15+7,29396844878733E-29i</v>
      </c>
      <c r="V689" s="336" t="str">
        <f t="shared" si="1696"/>
        <v>8,26920996954694E-15-4,25466550353572E-29i</v>
      </c>
      <c r="W689" s="336" t="str">
        <f t="shared" si="1697"/>
        <v>8,26920996954694E-15-1,58032994558588E-28i</v>
      </c>
      <c r="X689" s="336" t="str">
        <f t="shared" si="1698"/>
        <v>8,26920996954694E-15-2,73519334081818E-28i</v>
      </c>
      <c r="Y689" s="336" t="str">
        <f t="shared" si="1699"/>
        <v>8,26920996954694E-15+4,33582116802073E-28i</v>
      </c>
      <c r="Z689" s="336" t="str">
        <f t="shared" si="1700"/>
        <v>8,26920996954694E-15+2,59339506535476E-28i</v>
      </c>
      <c r="AA689" s="336" t="str">
        <f t="shared" si="1701"/>
        <v>8,26920996954694E-15+2,02609437755611E-28i</v>
      </c>
      <c r="AB689" s="336" t="str">
        <f t="shared" si="1702"/>
        <v>8,26920996954694E-15+1,45879368975746E-28i</v>
      </c>
      <c r="AC689" s="336" t="str">
        <f t="shared" si="1703"/>
        <v>8,26920996954694E-15-2,83632412908496E-29i</v>
      </c>
      <c r="AD689" s="336" t="str">
        <f t="shared" si="1704"/>
        <v>8,26920996954694E-15+3,20525785155777E-27i</v>
      </c>
      <c r="AE689" s="336" t="str">
        <f t="shared" si="1705"/>
        <v>8,26920996954694E-15-2,59335920337311E-28i</v>
      </c>
      <c r="AF689" s="336" t="str">
        <f t="shared" si="1706"/>
        <v>8,26920996954694E-15-3,72392969223239E-27i</v>
      </c>
      <c r="AG689" s="336" t="str">
        <f t="shared" si="1707"/>
        <v>8,26920996954694E-15+1,15486698143047E-27i</v>
      </c>
      <c r="AH689" s="336" t="str">
        <f t="shared" si="1708"/>
        <v>8,26920996954694E-15-2,19221424897788E-27i</v>
      </c>
      <c r="AI689" s="336" t="str">
        <f t="shared" si="1709"/>
        <v>8,26920996954694E-15+2,56906988319825E-27i</v>
      </c>
      <c r="AJ689" s="336" t="str">
        <f t="shared" si="1710"/>
        <v>8,26920996954694E-15-7,78011347210097E-28i</v>
      </c>
      <c r="AK689" s="336" t="str">
        <f t="shared" si="1711"/>
        <v>8,26920996954694E-15+4,10078532645277E-27i</v>
      </c>
      <c r="AL689" s="336" t="str">
        <f t="shared" si="1712"/>
        <v>8,26920996954694E-15+5,18679013070952E-28i</v>
      </c>
      <c r="AM689" s="336" t="str">
        <f t="shared" si="1713"/>
        <v>8,26920996954694E-15-2,8284022173374E-27i</v>
      </c>
      <c r="AN689" s="336" t="str">
        <f t="shared" si="1714"/>
        <v>8,26920996954694E-15+2,05039445632547E-27i</v>
      </c>
      <c r="AO689" s="336" t="str">
        <f t="shared" si="1715"/>
        <v>8,26920996954694E-15-1,29668677408288E-27i</v>
      </c>
      <c r="AP689" s="336" t="str">
        <f t="shared" si="1716"/>
        <v>8,26920996954694E-15+3,58210989957997E-27i</v>
      </c>
      <c r="AQ689" s="336" t="str">
        <f t="shared" si="1717"/>
        <v>8,26920996954694E-15+3,58619816548864E-33i</v>
      </c>
      <c r="AR689" s="336" t="str">
        <f t="shared" si="1718"/>
        <v>8,26920996954694E-15-3,34707764421018E-27i</v>
      </c>
      <c r="AS689" s="336" t="str">
        <f t="shared" si="1719"/>
        <v>8,26920996954694E-15+1,53171902945267E-27i</v>
      </c>
      <c r="AT689" s="336" t="str">
        <f t="shared" si="1720"/>
        <v>8,26920996954694E-15-1,81536220095567E-27i</v>
      </c>
      <c r="AU689" s="336" t="str">
        <f t="shared" si="1721"/>
        <v>8,26920996954694E-15+2,82840938973373E-27i</v>
      </c>
      <c r="AV689" s="336" t="str">
        <f t="shared" si="1722"/>
        <v>8,26920996954694E-15-5,18671840674621E-28i</v>
      </c>
      <c r="AW689" s="336" t="str">
        <f t="shared" si="1723"/>
        <v>8,26920996954694E-15-3,86575307108297E-27i</v>
      </c>
      <c r="AX689" s="336" t="str">
        <f t="shared" si="1724"/>
        <v>8,26920996954694E-15+1,01304360257989E-27i</v>
      </c>
      <c r="AY689" s="336" t="str">
        <f t="shared" si="1725"/>
        <v>8,26920996954694E-15-2,56906271080192E-27i</v>
      </c>
      <c r="AZ689" s="336" t="str">
        <f t="shared" si="1726"/>
        <v>8,26920996954694E-15+2,30973396286094E-27i</v>
      </c>
      <c r="BA689" s="336" t="str">
        <f t="shared" si="1727"/>
        <v>8,26920996954694E-15-1,03734726754741E-27i</v>
      </c>
      <c r="BB689" s="336" t="str">
        <f t="shared" si="1728"/>
        <v>8,26920996954694E-15+3,84144940611545E-27i</v>
      </c>
      <c r="BC689" s="336" t="str">
        <f t="shared" si="1729"/>
        <v>8,26920996954694E-15+2,59343092733642E-28i</v>
      </c>
      <c r="BD689" s="336" t="str">
        <f t="shared" si="1730"/>
        <v>8,26920996954694E-15-2,85271305470125E-27i</v>
      </c>
      <c r="BE689" s="336" t="str">
        <f t="shared" si="1731"/>
        <v>8,26920996954694E-15+2,02608361896162E-27i</v>
      </c>
      <c r="BF689" s="336" t="str">
        <f t="shared" si="1732"/>
        <v>8,26920996954694E-15-1,55602269442019E-27i</v>
      </c>
      <c r="BG689" s="336" t="str">
        <f t="shared" si="1733"/>
        <v>8,26920996954694E-15+3,32277397924267E-27i</v>
      </c>
      <c r="BH689" s="336" t="str">
        <f t="shared" si="1734"/>
        <v>8,26920996954694E-15-2,59332334139145E-28i</v>
      </c>
      <c r="BI689" s="336" t="str">
        <f t="shared" si="1735"/>
        <v>8,26920996954694E-15-3,37138848157403E-27i</v>
      </c>
      <c r="BJ689" s="336" t="str">
        <f t="shared" si="1736"/>
        <v>8,26920996954694E-15+1,03735802614191E-27i</v>
      </c>
      <c r="BK689" s="336" t="str">
        <f t="shared" si="1737"/>
        <v>8,26920996954694E-15-2,07469812129298E-27i</v>
      </c>
      <c r="BL689" s="336" t="str">
        <f t="shared" si="1738"/>
        <v>8,26920996954694E-15+2,80409855236988E-27i</v>
      </c>
      <c r="BM689" s="176"/>
      <c r="BN689" s="176"/>
      <c r="BO689" s="176"/>
      <c r="BP689" s="176"/>
      <c r="BQ689" s="176"/>
      <c r="BR689" s="176"/>
      <c r="BS689" s="176"/>
      <c r="BT689" s="176"/>
      <c r="BU689" s="176"/>
      <c r="BV689" s="176"/>
      <c r="BW689" s="176"/>
      <c r="BX689" s="176"/>
      <c r="BY689" s="176"/>
      <c r="BZ689" s="176"/>
      <c r="CA689" s="176"/>
      <c r="CB689" s="176"/>
      <c r="CC689" s="176"/>
      <c r="CD689" s="176"/>
      <c r="CE689" s="176"/>
      <c r="CF689" s="176"/>
      <c r="CG689" s="176"/>
      <c r="CH689" s="176" t="e">
        <f t="shared" si="1739"/>
        <v>#NUM!</v>
      </c>
      <c r="CI689" s="176"/>
      <c r="CJ689" s="176"/>
      <c r="CK689" s="176"/>
      <c r="CL689" s="176"/>
      <c r="CM689" s="176"/>
      <c r="CN689" s="176"/>
      <c r="CO689" s="176"/>
      <c r="CP689" s="176"/>
      <c r="CQ689" s="176"/>
      <c r="CR689" s="176"/>
      <c r="CS689" s="176"/>
      <c r="CT689" s="176"/>
      <c r="CU689" s="176"/>
      <c r="CV689" s="176"/>
      <c r="CW689" s="176"/>
      <c r="CX689" s="176"/>
      <c r="CY689" s="176"/>
      <c r="CZ689" s="176"/>
      <c r="DA689" s="176"/>
      <c r="DB689" s="176"/>
      <c r="DC689" s="176"/>
      <c r="DD689" s="176"/>
      <c r="DE689" s="176"/>
      <c r="DF689" s="176"/>
      <c r="DG689" s="176"/>
      <c r="DH689" s="176"/>
      <c r="DI689" s="176"/>
      <c r="DJ689" s="176"/>
      <c r="DK689" s="176"/>
      <c r="DL689" s="176"/>
      <c r="DM689" s="176"/>
      <c r="DN689" s="176"/>
      <c r="DO689" s="176"/>
      <c r="DP689" s="176"/>
      <c r="DQ689" s="176"/>
      <c r="DR689" s="176"/>
      <c r="DS689" s="176"/>
    </row>
    <row r="690" spans="1:123" s="277" customFormat="1"/>
    <row r="691" spans="1:123">
      <c r="N691" s="224">
        <f>Fline*A689</f>
        <v>1.0000000000000004</v>
      </c>
      <c r="P691" s="223">
        <f>2*B689/Nt_input</f>
        <v>2</v>
      </c>
    </row>
    <row r="692" spans="1:123">
      <c r="G692" s="260" t="s">
        <v>820</v>
      </c>
      <c r="H692" s="260" t="s">
        <v>821</v>
      </c>
      <c r="I692" s="261" t="s">
        <v>822</v>
      </c>
      <c r="J692" s="260" t="s">
        <v>823</v>
      </c>
      <c r="K692" s="261" t="s">
        <v>824</v>
      </c>
      <c r="L692" s="260" t="s">
        <v>825</v>
      </c>
      <c r="M692" s="260" t="s">
        <v>826</v>
      </c>
      <c r="N692" s="261" t="s">
        <v>827</v>
      </c>
      <c r="O692" s="261" t="s">
        <v>828</v>
      </c>
      <c r="P692" s="261" t="s">
        <v>829</v>
      </c>
      <c r="Q692" s="260" t="s">
        <v>830</v>
      </c>
      <c r="R692" s="260" t="s">
        <v>831</v>
      </c>
      <c r="S692" s="261" t="s">
        <v>832</v>
      </c>
      <c r="T692" s="260" t="s">
        <v>833</v>
      </c>
      <c r="U692" s="261" t="s">
        <v>834</v>
      </c>
      <c r="V692" s="260" t="s">
        <v>835</v>
      </c>
      <c r="W692" s="260" t="s">
        <v>836</v>
      </c>
      <c r="X692" s="261" t="s">
        <v>837</v>
      </c>
      <c r="Y692" s="261" t="s">
        <v>838</v>
      </c>
      <c r="Z692" s="261" t="s">
        <v>839</v>
      </c>
      <c r="AA692" s="260" t="s">
        <v>840</v>
      </c>
      <c r="AB692" s="260" t="s">
        <v>841</v>
      </c>
      <c r="AC692" s="261" t="s">
        <v>842</v>
      </c>
      <c r="AD692" s="260" t="s">
        <v>843</v>
      </c>
      <c r="AE692" s="261" t="s">
        <v>844</v>
      </c>
      <c r="AF692" s="260" t="s">
        <v>845</v>
      </c>
      <c r="AG692" s="260" t="s">
        <v>846</v>
      </c>
      <c r="AH692" s="261" t="s">
        <v>847</v>
      </c>
      <c r="AI692" s="261" t="s">
        <v>848</v>
      </c>
      <c r="AJ692" s="261" t="s">
        <v>849</v>
      </c>
      <c r="AK692" s="260" t="s">
        <v>850</v>
      </c>
      <c r="AL692" s="260" t="s">
        <v>851</v>
      </c>
      <c r="AM692" s="261" t="s">
        <v>852</v>
      </c>
      <c r="AN692" s="260" t="s">
        <v>853</v>
      </c>
      <c r="AO692" s="261" t="s">
        <v>854</v>
      </c>
      <c r="AP692" s="260" t="s">
        <v>855</v>
      </c>
      <c r="AQ692" s="260" t="s">
        <v>856</v>
      </c>
      <c r="AR692" s="261" t="s">
        <v>857</v>
      </c>
      <c r="AS692" s="261" t="s">
        <v>858</v>
      </c>
      <c r="AT692" s="261" t="s">
        <v>859</v>
      </c>
      <c r="AU692" s="260" t="s">
        <v>860</v>
      </c>
      <c r="AV692" s="260" t="s">
        <v>861</v>
      </c>
      <c r="AW692" s="261" t="s">
        <v>862</v>
      </c>
      <c r="AX692" s="260" t="s">
        <v>863</v>
      </c>
      <c r="AY692" s="261" t="s">
        <v>864</v>
      </c>
      <c r="AZ692" s="260" t="s">
        <v>865</v>
      </c>
      <c r="BA692" s="260" t="s">
        <v>866</v>
      </c>
      <c r="BB692" s="261" t="s">
        <v>867</v>
      </c>
      <c r="BC692" s="261" t="s">
        <v>868</v>
      </c>
      <c r="BD692" s="261" t="s">
        <v>869</v>
      </c>
      <c r="BE692" s="260" t="s">
        <v>870</v>
      </c>
      <c r="BF692" s="260" t="s">
        <v>871</v>
      </c>
      <c r="BG692" s="261" t="s">
        <v>872</v>
      </c>
      <c r="BH692" s="260" t="s">
        <v>873</v>
      </c>
      <c r="BI692" s="261" t="s">
        <v>874</v>
      </c>
      <c r="BJ692" s="260" t="s">
        <v>875</v>
      </c>
      <c r="BK692" s="260" t="s">
        <v>876</v>
      </c>
      <c r="BL692" s="261" t="s">
        <v>877</v>
      </c>
      <c r="BM692" s="261" t="s">
        <v>878</v>
      </c>
      <c r="BN692" s="261" t="s">
        <v>879</v>
      </c>
      <c r="BO692" s="260" t="s">
        <v>880</v>
      </c>
      <c r="BP692" s="260" t="s">
        <v>881</v>
      </c>
      <c r="BQ692" s="261" t="s">
        <v>882</v>
      </c>
      <c r="BR692" s="260" t="s">
        <v>883</v>
      </c>
    </row>
    <row r="694" spans="1:123">
      <c r="B694" s="338" t="s">
        <v>565</v>
      </c>
      <c r="C694" s="235" t="s">
        <v>897</v>
      </c>
      <c r="D694" s="234" t="s">
        <v>898</v>
      </c>
      <c r="E694" s="233" t="s">
        <v>886</v>
      </c>
      <c r="F694" s="232" t="s">
        <v>887</v>
      </c>
      <c r="G694" s="339" t="str">
        <f t="shared" ref="G694:BR694" si="1750">IMSUM(G695:G744)</f>
        <v>5,35640704500842E-30</v>
      </c>
      <c r="H694" s="339" t="str">
        <f t="shared" si="1750"/>
        <v>5,27869923255281E-30</v>
      </c>
      <c r="I694" s="339" t="str">
        <f t="shared" si="1750"/>
        <v>5,15015531311869E-30</v>
      </c>
      <c r="J694" s="339" t="str">
        <f t="shared" si="1750"/>
        <v>4,9720150279705E-30</v>
      </c>
      <c r="K694" s="339" t="str">
        <f t="shared" si="1750"/>
        <v>4,74599134716332E-30</v>
      </c>
      <c r="L694" s="339" t="str">
        <f t="shared" si="1750"/>
        <v>4,47425869522265E-30</v>
      </c>
      <c r="M694" s="339" t="str">
        <f t="shared" si="1750"/>
        <v>4,15943617342803E-30</v>
      </c>
      <c r="N694" s="339" t="str">
        <f t="shared" si="1750"/>
        <v>3,80455842649491E-30</v>
      </c>
      <c r="O694" s="339" t="str">
        <f t="shared" si="1750"/>
        <v>3,41304148793894E-30</v>
      </c>
      <c r="P694" s="339" t="str">
        <f t="shared" si="1750"/>
        <v>2,98865282915879E-30</v>
      </c>
      <c r="Q694" s="339" t="str">
        <f t="shared" si="1750"/>
        <v>2,53548058099369E-30</v>
      </c>
      <c r="R694" s="339" t="str">
        <f t="shared" si="1750"/>
        <v>2,05789229243429E-30</v>
      </c>
      <c r="S694" s="339" t="str">
        <f t="shared" si="1750"/>
        <v>1,56048700066665E-30</v>
      </c>
      <c r="T694" s="339" t="str">
        <f t="shared" si="1750"/>
        <v>1,0480516622535E-30</v>
      </c>
      <c r="U694" s="339" t="str">
        <f t="shared" si="1750"/>
        <v>5,25521055261184E-31</v>
      </c>
      <c r="V694" s="339" t="str">
        <f t="shared" si="1750"/>
        <v>-2,06928784999882E-33</v>
      </c>
      <c r="W694" s="339" t="str">
        <f t="shared" si="1750"/>
        <v>-5,29637485648292E-31</v>
      </c>
      <c r="X694" s="339" t="str">
        <f t="shared" si="1750"/>
        <v>-1,05210586777081E-30</v>
      </c>
      <c r="Y694" s="339" t="str">
        <f t="shared" si="1750"/>
        <v>-1,56444428660741E-30</v>
      </c>
      <c r="Z694" s="339" t="str">
        <f t="shared" si="1750"/>
        <v>-2,06171583873441E-30</v>
      </c>
      <c r="AA694" s="339" t="str">
        <f t="shared" si="1750"/>
        <v>-2,53912946636808E-30</v>
      </c>
      <c r="AB694" s="339" t="str">
        <f t="shared" si="1750"/>
        <v>-2,99208981658718E-30</v>
      </c>
      <c r="AC694" s="339" t="str">
        <f t="shared" si="1750"/>
        <v>-3,41623716869363E-30</v>
      </c>
      <c r="AD694" s="339" t="str">
        <f t="shared" si="1750"/>
        <v>-3,80748484480959E-30</v>
      </c>
      <c r="AE694" s="339" t="str">
        <f t="shared" si="1750"/>
        <v>-4,16206200384059E-30</v>
      </c>
      <c r="AF694" s="339" t="str">
        <f t="shared" si="1750"/>
        <v>-4,47655521363619E-30</v>
      </c>
      <c r="AG694" s="339" t="str">
        <f t="shared" si="1750"/>
        <v>-4,74793891002214E-30</v>
      </c>
      <c r="AH694" s="339" t="str">
        <f t="shared" si="1750"/>
        <v>-4,97359879790383E-30</v>
      </c>
      <c r="AI694" s="339" t="str">
        <f t="shared" si="1750"/>
        <v>-5,15135832936684E-30</v>
      </c>
      <c r="AJ694" s="339" t="str">
        <f t="shared" si="1750"/>
        <v>-5,27950565834105E-30</v>
      </c>
      <c r="AK694" s="339" t="str">
        <f t="shared" si="1750"/>
        <v>-5,35680999134552E-30</v>
      </c>
      <c r="AL694" s="339" t="str">
        <f t="shared" si="1750"/>
        <v>-5,38252741902658E-30</v>
      </c>
      <c r="AM694" s="339" t="str">
        <f t="shared" si="1750"/>
        <v>-5,35640704663486E-30</v>
      </c>
      <c r="AN694" s="339" t="str">
        <f t="shared" si="1750"/>
        <v>-5,27869922653608E-30</v>
      </c>
      <c r="AO694" s="339" t="str">
        <f t="shared" si="1750"/>
        <v>-5,15015531176575E-30</v>
      </c>
      <c r="AP694" s="339" t="str">
        <f t="shared" si="1750"/>
        <v>-4,97201503357993E-30</v>
      </c>
      <c r="AQ694" s="339" t="str">
        <f t="shared" si="1750"/>
        <v>-4,74599134844967E-30</v>
      </c>
      <c r="AR694" s="339" t="str">
        <f t="shared" si="1750"/>
        <v>-4,47425869068836E-30</v>
      </c>
      <c r="AS694" s="339" t="str">
        <f t="shared" si="1750"/>
        <v>-4,15943617195729E-30</v>
      </c>
      <c r="AT694" s="339" t="str">
        <f t="shared" si="1750"/>
        <v>-3,80455842954773E-30</v>
      </c>
      <c r="AU694" s="339" t="str">
        <f t="shared" si="1750"/>
        <v>-3,4130414896786E-30</v>
      </c>
      <c r="AV694" s="339" t="str">
        <f t="shared" si="1750"/>
        <v>-2,98865282790858E-30</v>
      </c>
      <c r="AW694" s="339" t="str">
        <f t="shared" si="1750"/>
        <v>-2,53548057884889E-30</v>
      </c>
      <c r="AX694" s="339" t="str">
        <f t="shared" si="1750"/>
        <v>-2,05789229185105E-30</v>
      </c>
      <c r="AY694" s="339" t="str">
        <f t="shared" si="1750"/>
        <v>-1,56048700334764E-30</v>
      </c>
      <c r="AZ694" s="339" t="str">
        <f t="shared" si="1750"/>
        <v>-1,04805166431826E-30</v>
      </c>
      <c r="BA694" s="339" t="str">
        <f t="shared" si="1750"/>
        <v>-5,25521052099575E-31</v>
      </c>
      <c r="BB694" s="339" t="str">
        <f t="shared" si="1750"/>
        <v>2,06929089998221E-33</v>
      </c>
      <c r="BC694" s="339" t="str">
        <f t="shared" si="1750"/>
        <v>5,29637482088118E-31</v>
      </c>
      <c r="BD694" s="339" t="str">
        <f t="shared" si="1750"/>
        <v>1,05210586441856E-30</v>
      </c>
      <c r="BE694" s="339" t="str">
        <f t="shared" si="1750"/>
        <v>1,56444429036915E-30</v>
      </c>
      <c r="BF694" s="339" t="str">
        <f t="shared" si="1750"/>
        <v>2,06171584175332E-30</v>
      </c>
      <c r="BG694" s="339" t="str">
        <f t="shared" si="1750"/>
        <v>2,53912946250602E-30</v>
      </c>
      <c r="BH694" s="339" t="str">
        <f t="shared" si="1750"/>
        <v>2,99208981461151E-30</v>
      </c>
      <c r="BI694" s="339" t="str">
        <f t="shared" si="1750"/>
        <v>3,41623717244826E-30</v>
      </c>
      <c r="BJ694" s="339" t="str">
        <f t="shared" si="1750"/>
        <v>3,80748484522189E-30</v>
      </c>
      <c r="BK694" s="339" t="str">
        <f t="shared" si="1750"/>
        <v>4,16206200039419E-30</v>
      </c>
      <c r="BL694" s="339" t="str">
        <f t="shared" si="1750"/>
        <v>4,47655521505234E-30</v>
      </c>
      <c r="BM694" s="339" t="str">
        <f t="shared" si="1750"/>
        <v>4,74793891298347E-30</v>
      </c>
      <c r="BN694" s="339" t="str">
        <f t="shared" si="1750"/>
        <v>4,97359879475585E-30</v>
      </c>
      <c r="BO694" s="339" t="str">
        <f t="shared" si="1750"/>
        <v>5,15135832686576E-30</v>
      </c>
      <c r="BP694" s="339" t="str">
        <f t="shared" si="1750"/>
        <v>5,2795056629956E-30</v>
      </c>
      <c r="BQ694" s="339" t="str">
        <f t="shared" si="1750"/>
        <v>5,35680999339398E-30</v>
      </c>
      <c r="BR694" s="339" t="str">
        <f t="shared" si="1750"/>
        <v>5,38252741334004E-30</v>
      </c>
    </row>
    <row r="695" spans="1:123">
      <c r="B695" s="340">
        <v>1</v>
      </c>
      <c r="C695" s="340">
        <f>0+Div_Nt_input</f>
        <v>3.1250000000000001E-4</v>
      </c>
      <c r="D695" s="341">
        <f t="shared" ref="D695:D726" si="1751">Vo_set2+E695</f>
        <v>18</v>
      </c>
      <c r="E695" s="342" t="str">
        <f>G694</f>
        <v>5,35640704500842E-30</v>
      </c>
      <c r="F695" s="291">
        <v>1</v>
      </c>
      <c r="G695" s="343">
        <f>2*IMREAL(K626)*COS(2*PI()*B626*1/Nt_input)-2*IMAGINARY(K626)*SIN(2*PI()*B626*1/Nt_input)</f>
        <v>5.3564057543218542E-30</v>
      </c>
      <c r="H695" s="343">
        <f t="shared" ref="H695:H726" si="1752">2*IMREAL(K626)*COS(2*PI()*B626*2/Nt_input)-2*IMAGINARY(K626)*SIN(2*PI()*B626*2/Nt_input)</f>
        <v>5.2786995965350938E-30</v>
      </c>
      <c r="I695" s="343">
        <f t="shared" ref="I695:I726" si="1753">2*IMREAL(K626)*COS(2*PI()*B626*3/Nt_input)-2*IMAGINARY(K626)*SIN(2*PI()*B626*3/Nt_input)</f>
        <v>5.1501566760029716E-30</v>
      </c>
      <c r="J695" s="343">
        <f t="shared" ref="J695:J726" si="1754">2*IMREAL(K626)*COS(2*PI()*B626*4/Nt_input)-2*IMAGINARY(K626)*SIN(2*PI()*B626*4/Nt_input)</f>
        <v>4.972014931318922E-30</v>
      </c>
      <c r="K695" s="343">
        <f t="shared" ref="K695:K726" si="1755">2*IMREAL(K626)*COS(2*PI()*B626*5/Nt_input)-2*IMAGINARY(K626)*SIN(2*PI()*B626*5/Nt_input)</f>
        <v>4.7459899648664343E-30</v>
      </c>
      <c r="L695" s="343">
        <f t="shared" ref="L695:L726" si="1756">2*IMREAL(K626)*COS(2*PI()*B626*6/Nt_input)-2*IMAGINARY(K626)*SIN(2*PI()*B626*6/Nt_input)</f>
        <v>4.4742585206302614E-30</v>
      </c>
      <c r="M695" s="343">
        <f t="shared" ref="M695:M726" si="1757">2*IMREAL(K626)*COS(2*PI()*B626*7/Nt_input)-2*IMAGINARY(K626)*SIN(2*PI()*B626*7/Nt_input)</f>
        <v>4.1594375209619151E-30</v>
      </c>
      <c r="N695" s="343">
        <f t="shared" ref="N695:N726" si="1758">2*IMREAL(K626)*COS(2*PI()*B626*8/Nt_input)-2*IMAGINARY(K626)*SIN(2*PI()*B626*8/Nt_input)</f>
        <v>3.8045588641868661E-30</v>
      </c>
      <c r="O695" s="343">
        <f t="shared" ref="O695:O726" si="1759">2*IMREAL(K626)*COS(2*PI()*B626*9/Nt_input)-2*IMAGINARY(K626)*SIN(2*PI()*B626*9/Nt_input)</f>
        <v>3.4130402257662649E-30</v>
      </c>
      <c r="P695" s="343">
        <f t="shared" ref="P695:P726" si="1760">2*IMREAL(K626)*COS(2*PI()*B626*10/Nt_input)-2*IMAGINARY(K626)*SIN(2*PI()*B626*10/Nt_input)</f>
        <v>2.9886521442139613E-30</v>
      </c>
      <c r="Q695" s="343">
        <f t="shared" ref="Q695:Q726" si="1761">2*IMREAL(K626)*COS(2*PI()*B626*11/Nt_input)-2*IMAGINARY(K626)*SIN(2*PI()*B626*11/Nt_input)</f>
        <v>2.5354817087494279E-30</v>
      </c>
      <c r="R695" s="343">
        <f t="shared" ref="R695:R726" si="1762">2*IMREAL(K626)*COS(2*PI()*B626*12/Nt_input)-2*IMAGINARY(K626)*SIN(2*PI()*B626*12/Nt_input)</f>
        <v>2.0578931983943457E-30</v>
      </c>
      <c r="S695" s="343">
        <f t="shared" ref="S695:S726" si="1763">2*IMREAL(K626)*COS(2*PI()*B626*13/Nt_input)-2*IMAGINARY(K626)*SIN(2*PI()*B626*13/Nt_input)</f>
        <v>1.5604860515798723E-30</v>
      </c>
      <c r="T695" s="343">
        <f t="shared" ref="T695:T726" si="1764">2*IMREAL(K626)*COS(2*PI()*B626*14/Nt_input)-2*IMAGINARY(K626)*SIN(2*PI()*B626*14/Nt_input)</f>
        <v>1.0480505710402372E-30</v>
      </c>
      <c r="U695" s="343">
        <f t="shared" ref="U695:U726" si="1765">2*IMREAL(K626)*COS(2*PI()*B626*15/Nt_input)-2*IMAGINARY(K626)*SIN(2*PI()*B626*15/Nt_input)</f>
        <v>5.2552179057876439E-31</v>
      </c>
      <c r="V695" s="343">
        <f t="shared" ref="V695:V726" si="1766">2*IMREAL(K626)*COS(2*PI()*B626*16/Nt_input)-2*IMAGINARY(K626)*SIN(2*PI()*B626*16/Nt_input)</f>
        <v>-2.0680520054161301E-33</v>
      </c>
      <c r="W695" s="343">
        <f t="shared" ref="W695:W726" si="1767">2*IMREAL(K626)*COS(2*PI()*B626*17/Nt_input)-2*IMAGINARY(K626)*SIN(2*PI()*B626*17/Nt_input)</f>
        <v>-5.2963797811827217E-31</v>
      </c>
      <c r="X695" s="343">
        <f t="shared" ref="X695:X726" si="1768">2*IMREAL(K626)*COS(2*PI()*B626*18/Nt_input)-2*IMAGINARY(K626)*SIN(2*PI()*B626*18/Nt_input)</f>
        <v>-1.0521072009722782E-30</v>
      </c>
      <c r="Y695" s="343">
        <f t="shared" ref="Y695:Y726" si="1769">2*IMREAL(K626)*COS(2*PI()*B626*19/Nt_input)-2*IMAGINARY(K626)*SIN(2*PI()*B626*19/Nt_input)</f>
        <v>-1.5644440563406213E-30</v>
      </c>
      <c r="Z695" s="343">
        <f t="shared" ref="Z695:Z726" si="1770">2*IMREAL(K626)*COS(2*PI()*B626*20/Nt_input)-2*IMAGINARY(K626)*SIN(2*PI()*B626*20/Nt_input)</f>
        <v>-2.0617144602342918E-30</v>
      </c>
      <c r="AA695" s="343">
        <f t="shared" ref="AA695:AA726" si="1771">2*IMREAL(K626)*COS(2*PI()*B626*21/Nt_input)-2*IMAGINARY(K626)*SIN(2*PI()*B626*21/Nt_input)</f>
        <v>-2.5391294268281374E-30</v>
      </c>
      <c r="AB695" s="343">
        <f t="shared" ref="AB695:AB726" si="1772">2*IMREAL(K626)*COS(2*PI()*B626*22/Nt_input)-2*IMAGINARY(K626)*SIN(2*PI()*B626*22/Nt_input)</f>
        <v>-2.9920911890122896E-30</v>
      </c>
      <c r="AC695" s="343">
        <f t="shared" ref="AC695:AC726" si="1773">2*IMREAL(K626)*COS(2*PI()*B626*23/Nt_input)-2*IMAGINARY(K626)*SIN(2*PI()*B626*23/Nt_input)</f>
        <v>-3.4162374774028336E-30</v>
      </c>
      <c r="AD695" s="343">
        <f t="shared" ref="AD695:AD726" si="1774">2*IMREAL(K626)*COS(2*PI()*B626*24/Nt_input)-2*IMAGINARY(K626)*SIN(2*PI()*B626*24/Nt_input)</f>
        <v>-3.8074835313806178E-30</v>
      </c>
      <c r="AE695" s="343">
        <f t="shared" ref="AE695:AE726" si="1775">2*IMREAL(K626)*COS(2*PI()*B626*25/Nt_input)-2*IMAGINARY(K626)*SIN(2*PI()*B626*25/Nt_input)</f>
        <v>-4.1620614375689897E-30</v>
      </c>
      <c r="AF695" s="343">
        <f t="shared" ref="AF695:AF726" si="1776">2*IMREAL(K626)*COS(2*PI()*B626*26/Nt_input)-2*IMAGINARY(K626)*SIN(2*PI()*B626*26/Nt_input)</f>
        <v>-4.4765564168993533E-30</v>
      </c>
      <c r="AG695" s="343">
        <f t="shared" ref="AG695:AG726" si="1777">2*IMREAL(K626)*COS(2*PI()*B626*27/Nt_input)-2*IMAGINARY(K626)*SIN(2*PI()*B626*27/Nt_input)</f>
        <v>-4.7479397108003129E-30</v>
      </c>
      <c r="AH695" s="343">
        <f t="shared" ref="AH695:AH726" si="1778">2*IMREAL(K626)*COS(2*PI()*B626*28/Nt_input)-2*IMAGINARY(K626)*SIN(2*PI()*B626*28/Nt_input)</f>
        <v>-4.9735977497984061E-30</v>
      </c>
      <c r="AI695" s="343">
        <f t="shared" ref="AI695:AI726" si="1779">2*IMREAL(K626)*COS(2*PI()*B626*29/Nt_input)-2*IMAGINARY(K626)*SIN(2*PI()*B626*29/Nt_input)</f>
        <v>-5.1513573236208473E-30</v>
      </c>
      <c r="AJ695" s="343">
        <f t="shared" ref="AJ695:AJ726" si="1780">2*IMREAL(K626)*COS(2*PI()*B626*30/Nt_input)-2*IMAGINARY(K626)*SIN(2*PI()*B626*30/Nt_input)</f>
        <v>-5.2795065103984587E-30</v>
      </c>
      <c r="AK695" s="343">
        <f t="shared" ref="AK695:AK726" si="1781">2*IMREAL(K626)*COS(2*PI()*B626*31/Nt_input)-2*IMAGINARY(K626)*SIN(2*PI()*B626*31/Nt_input)</f>
        <v>-5.356811163409101E-30</v>
      </c>
      <c r="AL695" s="343">
        <f t="shared" ref="AL695:AL726" si="1782">2*IMREAL(K626)*COS(2*PI()*B626*32/Nt_input)-2*IMAGINARY(K626)*SIN(2*PI()*B626*32/Nt_input)</f>
        <v>-5.3825267965852601E-30</v>
      </c>
      <c r="AM695" s="343">
        <f t="shared" ref="AM695:AM726" si="1783">2*IMREAL(K626)*COS(2*PI()*B626*33/Nt_input)-2*IMAGINARY(K626)*SIN(2*PI()*B626*33/Nt_input)</f>
        <v>-5.3564057543218542E-30</v>
      </c>
      <c r="AN695" s="343">
        <f t="shared" ref="AN695:AN726" si="1784">2*IMREAL(K626)*COS(2*PI()*B626*34/Nt_input)-2*IMAGINARY(K626)*SIN(2*PI()*B626*34/Nt_input)</f>
        <v>-5.2786995965350938E-30</v>
      </c>
      <c r="AO695" s="343">
        <f t="shared" ref="AO695:AO726" si="1785">2*IMREAL(K626)*COS(2*PI()*B626*35/Nt_input)-2*IMAGINARY(K626)*SIN(2*PI()*B626*35/Nt_input)</f>
        <v>-5.1501566760029723E-30</v>
      </c>
      <c r="AP695" s="343">
        <f t="shared" ref="AP695:AP726" si="1786">2*IMREAL(K626)*COS(2*PI()*B626*36/Nt_input)-2*IMAGINARY(K626)*SIN(2*PI()*B626*36/Nt_input)</f>
        <v>-4.9720149313189227E-30</v>
      </c>
      <c r="AQ695" s="343">
        <f t="shared" ref="AQ695:AQ726" si="1787">2*IMREAL(K626)*COS(2*PI()*B626*37/Nt_input)-2*IMAGINARY(K626)*SIN(2*PI()*B626*37/Nt_input)</f>
        <v>-4.7459899648664343E-30</v>
      </c>
      <c r="AR695" s="343">
        <f t="shared" ref="AR695:AR726" si="1788">2*IMREAL(K626)*COS(2*PI()*B626*38/Nt_input)-2*IMAGINARY(K626)*SIN(2*PI()*B626*38/Nt_input)</f>
        <v>-4.4742585206302628E-30</v>
      </c>
      <c r="AS695" s="343">
        <f t="shared" ref="AS695:AS726" si="1789">2*IMREAL(K626)*COS(2*PI()*B626*39/Nt_input)-2*IMAGINARY(K626)*SIN(2*PI()*B626*39/Nt_input)</f>
        <v>-4.1594375209619158E-30</v>
      </c>
      <c r="AT695" s="343">
        <f t="shared" ref="AT695:AT726" si="1790">2*IMREAL(K626)*COS(2*PI()*B626*40/Nt_input)-2*IMAGINARY(K626)*SIN(2*PI()*B626*40/Nt_input)</f>
        <v>-3.8045588641868668E-30</v>
      </c>
      <c r="AU695" s="343">
        <f t="shared" ref="AU695:AU726" si="1791">2*IMREAL(K626)*COS(2*PI()*B626*41/Nt_input)-2*IMAGINARY(K626)*SIN(2*PI()*B626*41/Nt_input)</f>
        <v>-3.413040225766267E-30</v>
      </c>
      <c r="AV695" s="343">
        <f t="shared" ref="AV695:AV726" si="1792">2*IMREAL(K626)*COS(2*PI()*B626*42/Nt_input)-2*IMAGINARY(K626)*SIN(2*PI()*B626*42/Nt_input)</f>
        <v>-2.9886521442139606E-30</v>
      </c>
      <c r="AW695" s="343">
        <f t="shared" ref="AW695:AW726" si="1793">2*IMREAL(K626)*COS(2*PI()*B626*43/Nt_input)-2*IMAGINARY(K626)*SIN(2*PI()*B626*43/Nt_input)</f>
        <v>-2.5354817087494282E-30</v>
      </c>
      <c r="AX695" s="343">
        <f t="shared" ref="AX695:AX726" si="1794">2*IMREAL(K626)*COS(2*PI()*B626*44/Nt_input)-2*IMAGINARY(K626)*SIN(2*PI()*B626*44/Nt_input)</f>
        <v>-2.0578931983943485E-30</v>
      </c>
      <c r="AY695" s="343">
        <f t="shared" ref="AY695:AY726" si="1795">2*IMREAL(K626)*COS(2*PI()*B626*45/Nt_input)-2*IMAGINARY(K626)*SIN(2*PI()*B626*45/Nt_input)</f>
        <v>-1.5604860515798728E-30</v>
      </c>
      <c r="AZ695" s="343">
        <f t="shared" ref="AZ695:AZ726" si="1796">2*IMREAL(K626)*COS(2*PI()*B626*46/Nt_input)-2*IMAGINARY(K626)*SIN(2*PI()*B626*46/Nt_input)</f>
        <v>-1.048050571040239E-30</v>
      </c>
      <c r="BA695" s="343">
        <f t="shared" ref="BA695:BA726" si="1797">2*IMREAL(K626)*COS(2*PI()*B626*47/Nt_input)-2*IMAGINARY(K626)*SIN(2*PI()*B626*47/Nt_input)</f>
        <v>-5.2552179057876264E-31</v>
      </c>
      <c r="BB695" s="343">
        <f t="shared" ref="BB695:BB726" si="1798">2*IMREAL(K626)*COS(2*PI()*B626*48/Nt_input)-2*IMAGINARY(K626)*SIN(2*PI()*B626*48/Nt_input)</f>
        <v>2.0680520054154709E-33</v>
      </c>
      <c r="BC695" s="343">
        <f t="shared" ref="BC695:BC726" si="1799">2*IMREAL(K626)*COS(2*PI()*B626*49/Nt_input)-2*IMAGINARY(K626)*SIN(2*PI()*B626*49/Nt_input)</f>
        <v>5.2963797811826919E-31</v>
      </c>
      <c r="BD695" s="343">
        <f t="shared" ref="BD695:BD726" si="1800">2*IMREAL(K626)*COS(2*PI()*B626*50/Nt_input)-2*IMAGINARY(K626)*SIN(2*PI()*B626*50/Nt_input)</f>
        <v>1.0521072009722788E-30</v>
      </c>
      <c r="BE695" s="343">
        <f t="shared" ref="BE695:BE726" si="1801">2*IMREAL(K626)*COS(2*PI()*B626*51/Nt_input)-2*IMAGINARY(K626)*SIN(2*PI()*B626*51/Nt_input)</f>
        <v>1.5644440563406206E-30</v>
      </c>
      <c r="BF695" s="343">
        <f t="shared" ref="BF695:BF726" si="1802">2*IMREAL(K626)*COS(2*PI()*B626*52/Nt_input)-2*IMAGINARY(K626)*SIN(2*PI()*B626*52/Nt_input)</f>
        <v>2.0617144602342932E-30</v>
      </c>
      <c r="BG695" s="343">
        <f t="shared" ref="BG695:BG726" si="1803">2*IMREAL(K626)*COS(2*PI()*B626*53/Nt_input)-2*IMAGINARY(K626)*SIN(2*PI()*B626*53/Nt_input)</f>
        <v>2.5391294268281367E-30</v>
      </c>
      <c r="BH695" s="343">
        <f t="shared" ref="BH695:BH726" si="1804">2*IMREAL(K626)*COS(2*PI()*B626*54/Nt_input)-2*IMAGINARY(K626)*SIN(2*PI()*B626*54/Nt_input)</f>
        <v>2.9920911890122889E-30</v>
      </c>
      <c r="BI695" s="343">
        <f t="shared" ref="BI695:BI726" si="1805">2*IMREAL(K626)*COS(2*PI()*B626*55/Nt_input)-2*IMAGINARY(K626)*SIN(2*PI()*B626*55/Nt_input)</f>
        <v>3.416237477402835E-30</v>
      </c>
      <c r="BJ695" s="343">
        <f t="shared" ref="BJ695:BJ726" si="1806">2*IMREAL(K626)*COS(2*PI()*B626*56/Nt_input)-2*IMAGINARY(K626)*SIN(2*PI()*B626*56/Nt_input)</f>
        <v>3.8074835313806171E-30</v>
      </c>
      <c r="BK695" s="343">
        <f t="shared" ref="BK695:BK726" si="1807">2*IMREAL(K626)*COS(2*PI()*B626*57/Nt_input)-2*IMAGINARY(K626)*SIN(2*PI()*B626*57/Nt_input)</f>
        <v>4.1620614375689876E-30</v>
      </c>
      <c r="BL695" s="343">
        <f t="shared" ref="BL695:BL726" si="1808">2*IMREAL(K626)*COS(2*PI()*B626*58/Nt_input)-2*IMAGINARY(K626)*SIN(2*PI()*B626*58/Nt_input)</f>
        <v>4.4765564168993526E-30</v>
      </c>
      <c r="BM695" s="343">
        <f t="shared" ref="BM695:BM726" si="1809">2*IMREAL(K626)*COS(2*PI()*B626*59/Nt_input)-2*IMAGINARY(K626)*SIN(2*PI()*B626*59/Nt_input)</f>
        <v>4.7479397108003122E-30</v>
      </c>
      <c r="BN695" s="343">
        <f t="shared" ref="BN695:BN726" si="1810">2*IMREAL(K626)*COS(2*PI()*B626*60/Nt_input)-2*IMAGINARY(K626)*SIN(2*PI()*B626*60/Nt_input)</f>
        <v>4.9735977497984047E-30</v>
      </c>
      <c r="BO695" s="343">
        <f t="shared" ref="BO695:BO726" si="1811">2*IMREAL(K626)*COS(2*PI()*B626*61/Nt_input)-2*IMAGINARY(K626)*SIN(2*PI()*B626*61/Nt_input)</f>
        <v>5.1513573236208473E-30</v>
      </c>
      <c r="BP695" s="343">
        <f t="shared" ref="BP695:BP726" si="1812">2*IMREAL(K626)*COS(2*PI()*B626*62/Nt_input)-2*IMAGINARY(K626)*SIN(2*PI()*B626*62/Nt_input)</f>
        <v>5.279506510398458E-30</v>
      </c>
      <c r="BQ695" s="343">
        <f t="shared" ref="BQ695:BQ726" si="1813">2*IMREAL(K626)*COS(2*PI()*B626*63/Nt_input)-2*IMAGINARY(K626)*SIN(2*PI()*B626*63/Nt_input)</f>
        <v>5.3568111634091017E-30</v>
      </c>
      <c r="BR695" s="343">
        <f t="shared" ref="BR695:BR726" si="1814">2*IMREAL(K626)*COS(2*PI()*B626*64/Nt_input)-2*IMAGINARY(K626)*SIN(2*PI()*B626*64/Nt_input)</f>
        <v>5.3825267965852601E-30</v>
      </c>
    </row>
    <row r="696" spans="1:123">
      <c r="B696" s="340">
        <v>2</v>
      </c>
      <c r="C696" s="340">
        <f t="shared" ref="C696:C727" si="1815">C695+Div_Nt_input</f>
        <v>6.2500000000000001E-4</v>
      </c>
      <c r="D696" s="341">
        <f t="shared" si="1751"/>
        <v>18</v>
      </c>
      <c r="E696" s="342" t="str">
        <f>H694</f>
        <v>5,27869923255281E-30</v>
      </c>
      <c r="F696" s="291">
        <v>2</v>
      </c>
      <c r="G696" s="343">
        <f t="shared" ref="G696:G726" si="1816">2*IMREAL(K627)*COS(2*PI()*B627*1/Nt_input)-2*IMAGINARY(K627)*SIN(2*PI()*B627*1/Nt_input)</f>
        <v>-3.8376501737227242E-47</v>
      </c>
      <c r="H696" s="343">
        <f t="shared" si="1752"/>
        <v>9.4678637657532701E-47</v>
      </c>
      <c r="I696" s="343">
        <f t="shared" si="1753"/>
        <v>2.2409533010350529E-46</v>
      </c>
      <c r="J696" s="343">
        <f t="shared" si="1754"/>
        <v>3.4490016468770919E-46</v>
      </c>
      <c r="K696" s="343">
        <f t="shared" si="1755"/>
        <v>4.5245067936520515E-46</v>
      </c>
      <c r="L696" s="343">
        <f t="shared" si="1756"/>
        <v>5.4261376817196052E-46</v>
      </c>
      <c r="M696" s="343">
        <f t="shared" si="1757"/>
        <v>6.1192451416917431E-46</v>
      </c>
      <c r="N696" s="343">
        <f t="shared" si="1758"/>
        <v>6.5771934425808801E-46</v>
      </c>
      <c r="O696" s="343">
        <f t="shared" si="1759"/>
        <v>6.7823838880042097E-46</v>
      </c>
      <c r="P696" s="343">
        <f t="shared" si="1760"/>
        <v>6.7269311242162436E-46</v>
      </c>
      <c r="Q696" s="343">
        <f t="shared" si="1761"/>
        <v>6.4129661698310841E-46</v>
      </c>
      <c r="R696" s="343">
        <f t="shared" si="1762"/>
        <v>5.8525545219721755E-46</v>
      </c>
      <c r="S696" s="343">
        <f t="shared" si="1763"/>
        <v>5.0672324859842658E-46</v>
      </c>
      <c r="T696" s="343">
        <f t="shared" si="1764"/>
        <v>4.0871795472966989E-46</v>
      </c>
      <c r="U696" s="343">
        <f t="shared" si="1765"/>
        <v>2.9500585907232166E-46</v>
      </c>
      <c r="V696" s="343">
        <f t="shared" si="1766"/>
        <v>1.6995685369201568E-46</v>
      </c>
      <c r="W696" s="343">
        <f t="shared" si="1767"/>
        <v>3.8376501737227165E-47</v>
      </c>
      <c r="X696" s="343">
        <f t="shared" si="1768"/>
        <v>-9.4678637657532604E-47</v>
      </c>
      <c r="Y696" s="343">
        <f t="shared" si="1769"/>
        <v>-2.2409533010350506E-46</v>
      </c>
      <c r="Z696" s="343">
        <f t="shared" si="1770"/>
        <v>-3.4490016468770915E-46</v>
      </c>
      <c r="AA696" s="343">
        <f t="shared" si="1771"/>
        <v>-4.5245067936520515E-46</v>
      </c>
      <c r="AB696" s="343">
        <f t="shared" si="1772"/>
        <v>-5.4261376817196028E-46</v>
      </c>
      <c r="AC696" s="343">
        <f t="shared" si="1773"/>
        <v>-6.1192451416917423E-46</v>
      </c>
      <c r="AD696" s="343">
        <f t="shared" si="1774"/>
        <v>-6.5771934425808801E-46</v>
      </c>
      <c r="AE696" s="343">
        <f t="shared" si="1775"/>
        <v>-6.7823838880042105E-46</v>
      </c>
      <c r="AF696" s="343">
        <f t="shared" si="1776"/>
        <v>-6.7269311242162428E-46</v>
      </c>
      <c r="AG696" s="343">
        <f t="shared" si="1777"/>
        <v>-6.4129661698310833E-46</v>
      </c>
      <c r="AH696" s="343">
        <f t="shared" si="1778"/>
        <v>-5.8525545219721763E-46</v>
      </c>
      <c r="AI696" s="343">
        <f t="shared" si="1779"/>
        <v>-5.0672324859842651E-46</v>
      </c>
      <c r="AJ696" s="343">
        <f t="shared" si="1780"/>
        <v>-4.0871795472967012E-46</v>
      </c>
      <c r="AK696" s="343">
        <f t="shared" si="1781"/>
        <v>-2.9500585907232174E-46</v>
      </c>
      <c r="AL696" s="343">
        <f t="shared" si="1782"/>
        <v>-1.6995685369201576E-46</v>
      </c>
      <c r="AM696" s="343">
        <f t="shared" si="1783"/>
        <v>-3.8376501737227242E-47</v>
      </c>
      <c r="AN696" s="343">
        <f t="shared" si="1784"/>
        <v>9.4678637657532818E-47</v>
      </c>
      <c r="AO696" s="343">
        <f t="shared" si="1785"/>
        <v>2.2409533010350498E-46</v>
      </c>
      <c r="AP696" s="343">
        <f t="shared" si="1786"/>
        <v>3.4490016468770907E-46</v>
      </c>
      <c r="AQ696" s="343">
        <f t="shared" si="1787"/>
        <v>4.5245067936520515E-46</v>
      </c>
      <c r="AR696" s="343">
        <f t="shared" si="1788"/>
        <v>5.4261376817196028E-46</v>
      </c>
      <c r="AS696" s="343">
        <f t="shared" si="1789"/>
        <v>6.1192451416917415E-46</v>
      </c>
      <c r="AT696" s="343">
        <f t="shared" si="1790"/>
        <v>6.5771934425808794E-46</v>
      </c>
      <c r="AU696" s="343">
        <f t="shared" si="1791"/>
        <v>6.7823838880042097E-46</v>
      </c>
      <c r="AV696" s="343">
        <f t="shared" si="1792"/>
        <v>6.7269311242162436E-46</v>
      </c>
      <c r="AW696" s="343">
        <f t="shared" si="1793"/>
        <v>6.4129661698310841E-46</v>
      </c>
      <c r="AX696" s="343">
        <f t="shared" si="1794"/>
        <v>5.8525545219721787E-46</v>
      </c>
      <c r="AY696" s="343">
        <f t="shared" si="1795"/>
        <v>5.0672324859842658E-46</v>
      </c>
      <c r="AZ696" s="343">
        <f t="shared" si="1796"/>
        <v>4.087179547296702E-46</v>
      </c>
      <c r="BA696" s="343">
        <f t="shared" si="1797"/>
        <v>2.9500585907232127E-46</v>
      </c>
      <c r="BB696" s="343">
        <f t="shared" si="1798"/>
        <v>1.6995685369201584E-46</v>
      </c>
      <c r="BC696" s="343">
        <f t="shared" si="1799"/>
        <v>3.8376501737227923E-47</v>
      </c>
      <c r="BD696" s="343">
        <f t="shared" si="1800"/>
        <v>-9.467863765753274E-47</v>
      </c>
      <c r="BE696" s="343">
        <f t="shared" si="1801"/>
        <v>-2.240953301035049E-46</v>
      </c>
      <c r="BF696" s="343">
        <f t="shared" si="1802"/>
        <v>-3.449001646877095E-46</v>
      </c>
      <c r="BG696" s="343">
        <f t="shared" si="1803"/>
        <v>-4.5245067936520507E-46</v>
      </c>
      <c r="BH696" s="343">
        <f t="shared" si="1804"/>
        <v>-5.4261376817196013E-46</v>
      </c>
      <c r="BI696" s="343">
        <f t="shared" si="1805"/>
        <v>-6.1192451416917447E-46</v>
      </c>
      <c r="BJ696" s="343">
        <f t="shared" si="1806"/>
        <v>-6.5771934425808794E-46</v>
      </c>
      <c r="BK696" s="343">
        <f t="shared" si="1807"/>
        <v>-6.7823838880042097E-46</v>
      </c>
      <c r="BL696" s="343">
        <f t="shared" si="1808"/>
        <v>-6.7269311242162436E-46</v>
      </c>
      <c r="BM696" s="343">
        <f t="shared" si="1809"/>
        <v>-6.4129661698310841E-46</v>
      </c>
      <c r="BN696" s="343">
        <f t="shared" si="1810"/>
        <v>-5.8525545219721794E-46</v>
      </c>
      <c r="BO696" s="343">
        <f t="shared" si="1811"/>
        <v>-5.0672324859842666E-46</v>
      </c>
      <c r="BP696" s="343">
        <f t="shared" si="1812"/>
        <v>-4.0871795472967027E-46</v>
      </c>
      <c r="BQ696" s="343">
        <f t="shared" si="1813"/>
        <v>-2.9500585907232135E-46</v>
      </c>
      <c r="BR696" s="343">
        <f t="shared" si="1814"/>
        <v>-1.6995685369201594E-46</v>
      </c>
    </row>
    <row r="697" spans="1:123">
      <c r="B697" s="340">
        <v>3</v>
      </c>
      <c r="C697" s="340">
        <f t="shared" si="1815"/>
        <v>9.3749999999999997E-4</v>
      </c>
      <c r="D697" s="341">
        <f t="shared" si="1751"/>
        <v>18</v>
      </c>
      <c r="E697" s="342" t="str">
        <f>I694</f>
        <v>5,15015531311869E-30</v>
      </c>
      <c r="F697" s="291">
        <v>3</v>
      </c>
      <c r="G697" s="343">
        <f t="shared" si="1816"/>
        <v>-5.4455389549653162E-47</v>
      </c>
      <c r="H697" s="343">
        <f t="shared" si="1752"/>
        <v>-9.3635856158301606E-47</v>
      </c>
      <c r="I697" s="343">
        <f t="shared" si="1753"/>
        <v>-1.2475246570774278E-46</v>
      </c>
      <c r="J697" s="343">
        <f t="shared" si="1754"/>
        <v>-1.4512547667727487E-46</v>
      </c>
      <c r="K697" s="343">
        <f t="shared" si="1755"/>
        <v>-1.5300037904195374E-46</v>
      </c>
      <c r="L697" s="343">
        <f t="shared" si="1756"/>
        <v>-1.4769899149784998E-46</v>
      </c>
      <c r="M697" s="343">
        <f t="shared" si="1757"/>
        <v>-1.2967786598056871E-46</v>
      </c>
      <c r="N697" s="343">
        <f t="shared" si="1758"/>
        <v>-1.0048896971911364E-46</v>
      </c>
      <c r="O697" s="343">
        <f t="shared" si="1759"/>
        <v>-6.2646030860216074E-47</v>
      </c>
      <c r="P697" s="343">
        <f t="shared" si="1760"/>
        <v>-1.9408057888217321E-47</v>
      </c>
      <c r="Q697" s="343">
        <f t="shared" si="1761"/>
        <v>2.5501323997294486E-47</v>
      </c>
      <c r="R697" s="343">
        <f t="shared" si="1762"/>
        <v>6.821454898339089E-47</v>
      </c>
      <c r="S697" s="343">
        <f t="shared" si="1763"/>
        <v>1.0505318281468009E-46</v>
      </c>
      <c r="T697" s="343">
        <f t="shared" si="1764"/>
        <v>1.3284470708144332E-46</v>
      </c>
      <c r="U697" s="343">
        <f t="shared" si="1765"/>
        <v>1.4919573437484649E-46</v>
      </c>
      <c r="V697" s="343">
        <f t="shared" si="1766"/>
        <v>1.526981252035148E-46</v>
      </c>
      <c r="W697" s="343">
        <f t="shared" si="1767"/>
        <v>1.4305025602101414E-46</v>
      </c>
      <c r="X697" s="343">
        <f t="shared" si="1768"/>
        <v>1.2108299484314063E-46</v>
      </c>
      <c r="Y697" s="343">
        <f t="shared" si="1769"/>
        <v>8.8688147452298518E-47</v>
      </c>
      <c r="Z697" s="343">
        <f t="shared" si="1770"/>
        <v>4.865553635379972E-47</v>
      </c>
      <c r="AA697" s="343">
        <f t="shared" si="1771"/>
        <v>4.4327431349729469E-48</v>
      </c>
      <c r="AB697" s="343">
        <f t="shared" si="1772"/>
        <v>-4.0171794946208276E-47</v>
      </c>
      <c r="AC697" s="343">
        <f t="shared" si="1773"/>
        <v>-8.1316765020552954E-47</v>
      </c>
      <c r="AD697" s="343">
        <f t="shared" si="1774"/>
        <v>-1.1545878989264189E-46</v>
      </c>
      <c r="AE697" s="343">
        <f t="shared" si="1775"/>
        <v>-1.3965758130564564E-46</v>
      </c>
      <c r="AF697" s="343">
        <f t="shared" si="1776"/>
        <v>-1.5182915559170372E-46</v>
      </c>
      <c r="AG697" s="343">
        <f t="shared" si="1777"/>
        <v>-1.5092530494607982E-46</v>
      </c>
      <c r="AH697" s="343">
        <f t="shared" si="1778"/>
        <v>-1.3702386837947149E-46</v>
      </c>
      <c r="AI697" s="343">
        <f t="shared" si="1779"/>
        <v>-1.1132202827467523E-46</v>
      </c>
      <c r="AJ697" s="343">
        <f t="shared" si="1780"/>
        <v>-7.6033209843644607E-47</v>
      </c>
      <c r="AK697" s="343">
        <f t="shared" si="1781"/>
        <v>-3.419646243447455E-47</v>
      </c>
      <c r="AL697" s="343">
        <f t="shared" si="1782"/>
        <v>1.0585261357844964E-47</v>
      </c>
      <c r="AM697" s="343">
        <f t="shared" si="1783"/>
        <v>5.445538954965323E-47</v>
      </c>
      <c r="AN697" s="343">
        <f t="shared" si="1784"/>
        <v>9.3635856158301547E-47</v>
      </c>
      <c r="AO697" s="343">
        <f t="shared" si="1785"/>
        <v>1.247524657077428E-46</v>
      </c>
      <c r="AP697" s="343">
        <f t="shared" si="1786"/>
        <v>1.4512547667727483E-46</v>
      </c>
      <c r="AQ697" s="343">
        <f t="shared" si="1787"/>
        <v>1.5300037904195376E-46</v>
      </c>
      <c r="AR697" s="343">
        <f t="shared" si="1788"/>
        <v>1.4769899149785002E-46</v>
      </c>
      <c r="AS697" s="343">
        <f t="shared" si="1789"/>
        <v>1.2967786598056873E-46</v>
      </c>
      <c r="AT697" s="343">
        <f t="shared" si="1790"/>
        <v>1.004889697191138E-46</v>
      </c>
      <c r="AU697" s="343">
        <f t="shared" si="1791"/>
        <v>6.2646030860216113E-47</v>
      </c>
      <c r="AV697" s="343">
        <f t="shared" si="1792"/>
        <v>1.9408057888217238E-47</v>
      </c>
      <c r="AW697" s="343">
        <f t="shared" si="1793"/>
        <v>-2.5501323997294365E-47</v>
      </c>
      <c r="AX697" s="343">
        <f t="shared" si="1794"/>
        <v>-6.82145489833909E-47</v>
      </c>
      <c r="AY697" s="343">
        <f t="shared" si="1795"/>
        <v>-1.0505318281468001E-46</v>
      </c>
      <c r="AZ697" s="343">
        <f t="shared" si="1796"/>
        <v>-1.3284470708144328E-46</v>
      </c>
      <c r="BA697" s="343">
        <f t="shared" si="1797"/>
        <v>-1.4919573437484645E-46</v>
      </c>
      <c r="BB697" s="343">
        <f t="shared" si="1798"/>
        <v>-1.526981252035148E-46</v>
      </c>
      <c r="BC697" s="343">
        <f t="shared" si="1799"/>
        <v>-1.4305025602101414E-46</v>
      </c>
      <c r="BD697" s="343">
        <f t="shared" si="1800"/>
        <v>-1.2108299484314069E-46</v>
      </c>
      <c r="BE697" s="343">
        <f t="shared" si="1801"/>
        <v>-8.868814745229844E-47</v>
      </c>
      <c r="BF697" s="343">
        <f t="shared" si="1802"/>
        <v>-4.8655536353799769E-47</v>
      </c>
      <c r="BG697" s="343">
        <f t="shared" si="1803"/>
        <v>-4.432743134973004E-48</v>
      </c>
      <c r="BH697" s="343">
        <f t="shared" si="1804"/>
        <v>4.0171794946208092E-47</v>
      </c>
      <c r="BI697" s="343">
        <f t="shared" si="1805"/>
        <v>8.1316765020552672E-47</v>
      </c>
      <c r="BJ697" s="343">
        <f t="shared" si="1806"/>
        <v>1.1545878989264194E-46</v>
      </c>
      <c r="BK697" s="343">
        <f t="shared" si="1807"/>
        <v>1.3965758130564562E-46</v>
      </c>
      <c r="BL697" s="343">
        <f t="shared" si="1808"/>
        <v>1.5182915559170368E-46</v>
      </c>
      <c r="BM697" s="343">
        <f t="shared" si="1809"/>
        <v>1.5092530494607978E-46</v>
      </c>
      <c r="BN697" s="343">
        <f t="shared" si="1810"/>
        <v>1.3702386837947151E-46</v>
      </c>
      <c r="BO697" s="343">
        <f t="shared" si="1811"/>
        <v>1.1132202827467525E-46</v>
      </c>
      <c r="BP697" s="343">
        <f t="shared" si="1812"/>
        <v>7.6033209843644889E-47</v>
      </c>
      <c r="BQ697" s="343">
        <f t="shared" si="1813"/>
        <v>3.4196462434474346E-47</v>
      </c>
      <c r="BR697" s="343">
        <f t="shared" si="1814"/>
        <v>-1.0585261357844908E-47</v>
      </c>
    </row>
    <row r="698" spans="1:123">
      <c r="B698" s="340">
        <v>4</v>
      </c>
      <c r="C698" s="340">
        <f t="shared" si="1815"/>
        <v>1.25E-3</v>
      </c>
      <c r="D698" s="341">
        <f t="shared" si="1751"/>
        <v>18</v>
      </c>
      <c r="E698" s="342" t="str">
        <f>J694</f>
        <v>4,9720150279705E-30</v>
      </c>
      <c r="F698" s="291">
        <v>4</v>
      </c>
      <c r="G698" s="343">
        <f t="shared" si="1816"/>
        <v>-4.2664335408961597E-44</v>
      </c>
      <c r="H698" s="343">
        <f t="shared" si="1752"/>
        <v>-9.1134134820139419E-44</v>
      </c>
      <c r="I698" s="343">
        <f t="shared" si="1753"/>
        <v>-1.2572958833794041E-43</v>
      </c>
      <c r="J698" s="343">
        <f t="shared" si="1754"/>
        <v>-1.4118385177284639E-43</v>
      </c>
      <c r="K698" s="343">
        <f t="shared" si="1755"/>
        <v>-1.3514415361013985E-43</v>
      </c>
      <c r="L698" s="343">
        <f t="shared" si="1756"/>
        <v>-1.0852998314509268E-43</v>
      </c>
      <c r="M698" s="343">
        <f t="shared" si="1757"/>
        <v>-6.5393106572952263E-44</v>
      </c>
      <c r="N698" s="343">
        <f t="shared" si="1758"/>
        <v>-1.2300722315067097E-44</v>
      </c>
      <c r="O698" s="343">
        <f t="shared" si="1759"/>
        <v>4.2664335408961577E-44</v>
      </c>
      <c r="P698" s="343">
        <f t="shared" si="1760"/>
        <v>9.1134134820139419E-44</v>
      </c>
      <c r="Q698" s="343">
        <f t="shared" si="1761"/>
        <v>1.2572958833794035E-43</v>
      </c>
      <c r="R698" s="343">
        <f t="shared" si="1762"/>
        <v>1.4118385177284639E-43</v>
      </c>
      <c r="S698" s="343">
        <f t="shared" si="1763"/>
        <v>1.3514415361013983E-43</v>
      </c>
      <c r="T698" s="343">
        <f t="shared" si="1764"/>
        <v>1.085299831450927E-43</v>
      </c>
      <c r="U698" s="343">
        <f t="shared" si="1765"/>
        <v>6.5393106572952333E-44</v>
      </c>
      <c r="V698" s="343">
        <f t="shared" si="1766"/>
        <v>1.2300722315067114E-44</v>
      </c>
      <c r="W698" s="343">
        <f t="shared" si="1767"/>
        <v>-4.2664335408961616E-44</v>
      </c>
      <c r="X698" s="343">
        <f t="shared" si="1768"/>
        <v>-9.1134134820139399E-44</v>
      </c>
      <c r="Y698" s="343">
        <f t="shared" si="1769"/>
        <v>-1.2572958833794035E-43</v>
      </c>
      <c r="Z698" s="343">
        <f t="shared" si="1770"/>
        <v>-1.4118385177284639E-43</v>
      </c>
      <c r="AA698" s="343">
        <f t="shared" si="1771"/>
        <v>-1.3514415361013985E-43</v>
      </c>
      <c r="AB698" s="343">
        <f t="shared" si="1772"/>
        <v>-1.0852998314509278E-43</v>
      </c>
      <c r="AC698" s="343">
        <f t="shared" si="1773"/>
        <v>-6.5393106572952343E-44</v>
      </c>
      <c r="AD698" s="343">
        <f t="shared" si="1774"/>
        <v>-1.2300722315067132E-44</v>
      </c>
      <c r="AE698" s="343">
        <f t="shared" si="1775"/>
        <v>4.2664335408961606E-44</v>
      </c>
      <c r="AF698" s="343">
        <f t="shared" si="1776"/>
        <v>9.1134134820139478E-44</v>
      </c>
      <c r="AG698" s="343">
        <f t="shared" si="1777"/>
        <v>1.2572958833794033E-43</v>
      </c>
      <c r="AH698" s="343">
        <f t="shared" si="1778"/>
        <v>1.4118385177284639E-43</v>
      </c>
      <c r="AI698" s="343">
        <f t="shared" si="1779"/>
        <v>1.3514415361013985E-43</v>
      </c>
      <c r="AJ698" s="343">
        <f t="shared" si="1780"/>
        <v>1.0852998314509278E-43</v>
      </c>
      <c r="AK698" s="343">
        <f t="shared" si="1781"/>
        <v>6.5393106572952363E-44</v>
      </c>
      <c r="AL698" s="343">
        <f t="shared" si="1782"/>
        <v>1.2300722315067149E-44</v>
      </c>
      <c r="AM698" s="343">
        <f t="shared" si="1783"/>
        <v>-4.2664335408961587E-44</v>
      </c>
      <c r="AN698" s="343">
        <f t="shared" si="1784"/>
        <v>-9.1134134820139478E-44</v>
      </c>
      <c r="AO698" s="343">
        <f t="shared" si="1785"/>
        <v>-1.2572958833794033E-43</v>
      </c>
      <c r="AP698" s="343">
        <f t="shared" si="1786"/>
        <v>-1.4118385177284639E-43</v>
      </c>
      <c r="AQ698" s="343">
        <f t="shared" si="1787"/>
        <v>-1.3514415361013987E-43</v>
      </c>
      <c r="AR698" s="343">
        <f t="shared" si="1788"/>
        <v>-1.085299831450928E-43</v>
      </c>
      <c r="AS698" s="343">
        <f t="shared" si="1789"/>
        <v>-6.5393106572952373E-44</v>
      </c>
      <c r="AT698" s="343">
        <f t="shared" si="1790"/>
        <v>-1.2300722315067167E-44</v>
      </c>
      <c r="AU698" s="343">
        <f t="shared" si="1791"/>
        <v>4.2664335408961328E-44</v>
      </c>
      <c r="AV698" s="343">
        <f t="shared" si="1792"/>
        <v>9.1134134820139459E-44</v>
      </c>
      <c r="AW698" s="343">
        <f t="shared" si="1793"/>
        <v>1.2572958833794033E-43</v>
      </c>
      <c r="AX698" s="343">
        <f t="shared" si="1794"/>
        <v>1.4118385177284635E-43</v>
      </c>
      <c r="AY698" s="343">
        <f t="shared" si="1795"/>
        <v>1.3514415361013987E-43</v>
      </c>
      <c r="AZ698" s="343">
        <f t="shared" si="1796"/>
        <v>1.0852998314509282E-43</v>
      </c>
      <c r="BA698" s="343">
        <f t="shared" si="1797"/>
        <v>6.5393106572952174E-44</v>
      </c>
      <c r="BB698" s="343">
        <f t="shared" si="1798"/>
        <v>1.2300722315067184E-44</v>
      </c>
      <c r="BC698" s="343">
        <f t="shared" si="1799"/>
        <v>-4.2664335408961308E-44</v>
      </c>
      <c r="BD698" s="343">
        <f t="shared" si="1800"/>
        <v>-9.1134134820139439E-44</v>
      </c>
      <c r="BE698" s="343">
        <f t="shared" si="1801"/>
        <v>-1.2572958833794033E-43</v>
      </c>
      <c r="BF698" s="343">
        <f t="shared" si="1802"/>
        <v>-1.4118385177284641E-43</v>
      </c>
      <c r="BG698" s="343">
        <f t="shared" si="1803"/>
        <v>-1.3514415361013987E-43</v>
      </c>
      <c r="BH698" s="343">
        <f t="shared" si="1804"/>
        <v>-1.0852998314509282E-43</v>
      </c>
      <c r="BI698" s="343">
        <f t="shared" si="1805"/>
        <v>-6.5393106572952194E-44</v>
      </c>
      <c r="BJ698" s="343">
        <f t="shared" si="1806"/>
        <v>-1.2300722315067202E-44</v>
      </c>
      <c r="BK698" s="343">
        <f t="shared" si="1807"/>
        <v>4.2664335408961298E-44</v>
      </c>
      <c r="BL698" s="343">
        <f t="shared" si="1808"/>
        <v>9.1134134820139439E-44</v>
      </c>
      <c r="BM698" s="343">
        <f t="shared" si="1809"/>
        <v>1.2572958833794033E-43</v>
      </c>
      <c r="BN698" s="343">
        <f t="shared" si="1810"/>
        <v>1.4118385177284635E-43</v>
      </c>
      <c r="BO698" s="343">
        <f t="shared" si="1811"/>
        <v>1.3514415361013987E-43</v>
      </c>
      <c r="BP698" s="343">
        <f t="shared" si="1812"/>
        <v>1.0852998314509284E-43</v>
      </c>
      <c r="BQ698" s="343">
        <f t="shared" si="1813"/>
        <v>6.5393106572952204E-44</v>
      </c>
      <c r="BR698" s="343">
        <f t="shared" si="1814"/>
        <v>1.2300722315067219E-44</v>
      </c>
    </row>
    <row r="699" spans="1:123">
      <c r="B699" s="340">
        <v>5</v>
      </c>
      <c r="C699" s="340">
        <f t="shared" si="1815"/>
        <v>1.5625000000000001E-3</v>
      </c>
      <c r="D699" s="341">
        <f t="shared" si="1751"/>
        <v>18</v>
      </c>
      <c r="E699" s="342" t="str">
        <f>K694</f>
        <v>4,74599134716332E-30</v>
      </c>
      <c r="F699" s="291">
        <v>5</v>
      </c>
      <c r="G699" s="343">
        <f t="shared" si="1816"/>
        <v>-3.994591255995605E-40</v>
      </c>
      <c r="H699" s="343">
        <f t="shared" si="1752"/>
        <v>-2.7346097645348351E-40</v>
      </c>
      <c r="I699" s="343">
        <f t="shared" si="1753"/>
        <v>-8.2882974608023365E-41</v>
      </c>
      <c r="J699" s="343">
        <f t="shared" si="1754"/>
        <v>1.2726846093496243E-40</v>
      </c>
      <c r="K699" s="343">
        <f t="shared" si="1755"/>
        <v>3.0736449856688592E-40</v>
      </c>
      <c r="L699" s="343">
        <f t="shared" si="1756"/>
        <v>4.1487411344884991E-40</v>
      </c>
      <c r="M699" s="343">
        <f t="shared" si="1757"/>
        <v>4.2440810678953933E-40</v>
      </c>
      <c r="N699" s="343">
        <f t="shared" si="1758"/>
        <v>3.3371495483019448E-40</v>
      </c>
      <c r="O699" s="343">
        <f t="shared" si="1759"/>
        <v>1.6421252300205925E-40</v>
      </c>
      <c r="P699" s="343">
        <f t="shared" si="1760"/>
        <v>-4.4069923014575631E-41</v>
      </c>
      <c r="Q699" s="343">
        <f t="shared" si="1761"/>
        <v>-2.4194492745155768E-40</v>
      </c>
      <c r="R699" s="343">
        <f t="shared" si="1762"/>
        <v>-3.8268282962692175E-40</v>
      </c>
      <c r="S699" s="343">
        <f t="shared" si="1763"/>
        <v>-4.3304732244640449E-40</v>
      </c>
      <c r="T699" s="343">
        <f t="shared" si="1764"/>
        <v>-3.8114445464228391E-40</v>
      </c>
      <c r="U699" s="343">
        <f t="shared" si="1765"/>
        <v>-2.3923147622857001E-40</v>
      </c>
      <c r="V699" s="343">
        <f t="shared" si="1766"/>
        <v>-4.0822197332563933E-41</v>
      </c>
      <c r="W699" s="343">
        <f t="shared" si="1767"/>
        <v>1.6722754845854439E-40</v>
      </c>
      <c r="X699" s="343">
        <f t="shared" si="1768"/>
        <v>3.3578525927343443E-40</v>
      </c>
      <c r="Y699" s="343">
        <f t="shared" si="1769"/>
        <v>4.2504477235739066E-40</v>
      </c>
      <c r="Z699" s="343">
        <f t="shared" si="1770"/>
        <v>4.1392678681074288E-40</v>
      </c>
      <c r="AA699" s="343">
        <f t="shared" si="1771"/>
        <v>3.0505689798617408E-40</v>
      </c>
      <c r="AB699" s="343">
        <f t="shared" si="1772"/>
        <v>1.241455435295647E-40</v>
      </c>
      <c r="AC699" s="343">
        <f t="shared" si="1773"/>
        <v>-8.60837085605592E-41</v>
      </c>
      <c r="AD699" s="343">
        <f t="shared" si="1774"/>
        <v>-2.759836497166115E-40</v>
      </c>
      <c r="AE699" s="343">
        <f t="shared" si="1775"/>
        <v>-4.0070799003453652E-40</v>
      </c>
      <c r="AF699" s="343">
        <f t="shared" si="1776"/>
        <v>-4.3080214469488152E-40</v>
      </c>
      <c r="AG699" s="343">
        <f t="shared" si="1777"/>
        <v>-3.5915915423204928E-40</v>
      </c>
      <c r="AH699" s="343">
        <f t="shared" si="1778"/>
        <v>-2.0269804611034791E-40</v>
      </c>
      <c r="AI699" s="343">
        <f t="shared" si="1779"/>
        <v>1.6317200188909293E-42</v>
      </c>
      <c r="AJ699" s="343">
        <f t="shared" si="1780"/>
        <v>2.055761432745935E-40</v>
      </c>
      <c r="AK699" s="343">
        <f t="shared" si="1781"/>
        <v>3.6097222437428524E-40</v>
      </c>
      <c r="AL699" s="343">
        <f t="shared" si="1782"/>
        <v>4.3112201775502198E-40</v>
      </c>
      <c r="AM699" s="343">
        <f t="shared" si="1783"/>
        <v>3.9945912559956091E-40</v>
      </c>
      <c r="AN699" s="343">
        <f t="shared" si="1784"/>
        <v>2.7346097645348363E-40</v>
      </c>
      <c r="AO699" s="343">
        <f t="shared" si="1785"/>
        <v>8.2882974608024201E-41</v>
      </c>
      <c r="AP699" s="343">
        <f t="shared" si="1786"/>
        <v>-1.2726846093496235E-40</v>
      </c>
      <c r="AQ699" s="343">
        <f t="shared" si="1787"/>
        <v>-3.0736449856688531E-40</v>
      </c>
      <c r="AR699" s="343">
        <f t="shared" si="1788"/>
        <v>-4.1487411344884991E-40</v>
      </c>
      <c r="AS699" s="343">
        <f t="shared" si="1789"/>
        <v>-4.2440810678953942E-40</v>
      </c>
      <c r="AT699" s="343">
        <f t="shared" si="1790"/>
        <v>-3.337149548301944E-40</v>
      </c>
      <c r="AU699" s="343">
        <f t="shared" si="1791"/>
        <v>-1.6421252300205986E-40</v>
      </c>
      <c r="AV699" s="343">
        <f t="shared" si="1792"/>
        <v>4.4069923014575753E-41</v>
      </c>
      <c r="AW699" s="343">
        <f t="shared" si="1793"/>
        <v>2.4194492745155711E-40</v>
      </c>
      <c r="AX699" s="343">
        <f t="shared" si="1794"/>
        <v>3.8268282962692192E-40</v>
      </c>
      <c r="AY699" s="343">
        <f t="shared" si="1795"/>
        <v>4.3304732244640449E-40</v>
      </c>
      <c r="AZ699" s="343">
        <f t="shared" si="1796"/>
        <v>3.8114445464228367E-40</v>
      </c>
      <c r="BA699" s="343">
        <f t="shared" si="1797"/>
        <v>2.3923147622857026E-40</v>
      </c>
      <c r="BB699" s="343">
        <f t="shared" si="1798"/>
        <v>4.0822197332564962E-41</v>
      </c>
      <c r="BC699" s="343">
        <f t="shared" si="1799"/>
        <v>-1.6722754845854413E-40</v>
      </c>
      <c r="BD699" s="343">
        <f t="shared" si="1800"/>
        <v>-3.3578525927343378E-40</v>
      </c>
      <c r="BE699" s="343">
        <f t="shared" si="1801"/>
        <v>-4.2504477235739058E-40</v>
      </c>
      <c r="BF699" s="343">
        <f t="shared" si="1802"/>
        <v>-4.139267868107432E-40</v>
      </c>
      <c r="BG699" s="343">
        <f t="shared" si="1803"/>
        <v>-3.0505689798617424E-40</v>
      </c>
      <c r="BH699" s="343">
        <f t="shared" si="1804"/>
        <v>-1.2414554352956568E-40</v>
      </c>
      <c r="BI699" s="343">
        <f t="shared" si="1805"/>
        <v>8.6083708560558935E-41</v>
      </c>
      <c r="BJ699" s="343">
        <f t="shared" si="1806"/>
        <v>2.7598364971661126E-40</v>
      </c>
      <c r="BK699" s="343">
        <f t="shared" si="1807"/>
        <v>4.0070799003453677E-40</v>
      </c>
      <c r="BL699" s="343">
        <f t="shared" si="1808"/>
        <v>4.3080214469488161E-40</v>
      </c>
      <c r="BM699" s="343">
        <f t="shared" si="1809"/>
        <v>3.59159154232049E-40</v>
      </c>
      <c r="BN699" s="343">
        <f t="shared" si="1810"/>
        <v>2.0269804611034815E-40</v>
      </c>
      <c r="BO699" s="343">
        <f t="shared" si="1811"/>
        <v>-1.6317200188914391E-42</v>
      </c>
      <c r="BP699" s="343">
        <f t="shared" si="1812"/>
        <v>-2.055761432745933E-40</v>
      </c>
      <c r="BQ699" s="343">
        <f t="shared" si="1813"/>
        <v>-3.6097222437428553E-40</v>
      </c>
      <c r="BR699" s="343">
        <f t="shared" si="1814"/>
        <v>-4.311220177550219E-40</v>
      </c>
    </row>
    <row r="700" spans="1:123">
      <c r="B700" s="340">
        <v>6</v>
      </c>
      <c r="C700" s="340">
        <f t="shared" si="1815"/>
        <v>1.8750000000000001E-3</v>
      </c>
      <c r="D700" s="341">
        <f t="shared" si="1751"/>
        <v>18</v>
      </c>
      <c r="E700" s="342" t="str">
        <f>L694</f>
        <v>4,47425869522265E-30</v>
      </c>
      <c r="F700" s="291">
        <v>6</v>
      </c>
      <c r="G700" s="343">
        <f t="shared" si="1816"/>
        <v>-3.332053965408824E-44</v>
      </c>
      <c r="H700" s="343">
        <f t="shared" si="1752"/>
        <v>-2.7735948686079675E-44</v>
      </c>
      <c r="I700" s="343">
        <f t="shared" si="1753"/>
        <v>-1.2802657347627665E-44</v>
      </c>
      <c r="J700" s="343">
        <f t="shared" si="1754"/>
        <v>6.4459076035310572E-45</v>
      </c>
      <c r="K700" s="343">
        <f t="shared" si="1755"/>
        <v>2.3521809939719657E-44</v>
      </c>
      <c r="L700" s="343">
        <f t="shared" si="1756"/>
        <v>3.2669432778934667E-44</v>
      </c>
      <c r="M700" s="343">
        <f t="shared" si="1757"/>
        <v>3.0805471273970074E-44</v>
      </c>
      <c r="N700" s="343">
        <f t="shared" si="1758"/>
        <v>1.8558193734995526E-44</v>
      </c>
      <c r="O700" s="343">
        <f t="shared" si="1759"/>
        <v>5.5677025774439996E-47</v>
      </c>
      <c r="P700" s="343">
        <f t="shared" si="1760"/>
        <v>-1.8465606224925864E-44</v>
      </c>
      <c r="Q700" s="343">
        <f t="shared" si="1761"/>
        <v>-3.0762857923315604E-44</v>
      </c>
      <c r="R700" s="343">
        <f t="shared" si="1762"/>
        <v>-3.2691156876709134E-44</v>
      </c>
      <c r="S700" s="343">
        <f t="shared" si="1763"/>
        <v>-2.3600549144682464E-44</v>
      </c>
      <c r="T700" s="343">
        <f t="shared" si="1764"/>
        <v>-6.5551220182034293E-45</v>
      </c>
      <c r="U700" s="343">
        <f t="shared" si="1765"/>
        <v>1.2699779618539469E-44</v>
      </c>
      <c r="V700" s="343">
        <f t="shared" si="1766"/>
        <v>2.7674083689712996E-44</v>
      </c>
      <c r="W700" s="343">
        <f t="shared" si="1767"/>
        <v>3.3320539654088245E-44</v>
      </c>
      <c r="X700" s="343">
        <f t="shared" si="1768"/>
        <v>2.7735948686079685E-44</v>
      </c>
      <c r="Y700" s="343">
        <f t="shared" si="1769"/>
        <v>1.2802657347627697E-44</v>
      </c>
      <c r="Z700" s="343">
        <f t="shared" si="1770"/>
        <v>-6.4459076035310149E-45</v>
      </c>
      <c r="AA700" s="343">
        <f t="shared" si="1771"/>
        <v>-2.3521809939719667E-44</v>
      </c>
      <c r="AB700" s="343">
        <f t="shared" si="1772"/>
        <v>-3.2669432778934662E-44</v>
      </c>
      <c r="AC700" s="343">
        <f t="shared" si="1773"/>
        <v>-3.0805471273970079E-44</v>
      </c>
      <c r="AD700" s="343">
        <f t="shared" si="1774"/>
        <v>-1.8558193734995536E-44</v>
      </c>
      <c r="AE700" s="343">
        <f t="shared" si="1775"/>
        <v>-5.5677025774449952E-47</v>
      </c>
      <c r="AF700" s="343">
        <f t="shared" si="1776"/>
        <v>1.8465606224925851E-44</v>
      </c>
      <c r="AG700" s="343">
        <f t="shared" si="1777"/>
        <v>3.0762857923315584E-44</v>
      </c>
      <c r="AH700" s="343">
        <f t="shared" si="1778"/>
        <v>3.2691156876709129E-44</v>
      </c>
      <c r="AI700" s="343">
        <f t="shared" si="1779"/>
        <v>2.3600549144682489E-44</v>
      </c>
      <c r="AJ700" s="343">
        <f t="shared" si="1780"/>
        <v>6.5551220182034405E-45</v>
      </c>
      <c r="AK700" s="343">
        <f t="shared" si="1781"/>
        <v>-1.2699779618539407E-44</v>
      </c>
      <c r="AL700" s="343">
        <f t="shared" si="1782"/>
        <v>-2.7674083689712986E-44</v>
      </c>
      <c r="AM700" s="343">
        <f t="shared" si="1783"/>
        <v>-3.3320539654088245E-44</v>
      </c>
      <c r="AN700" s="343">
        <f t="shared" si="1784"/>
        <v>-2.7735948686079695E-44</v>
      </c>
      <c r="AO700" s="343">
        <f t="shared" si="1785"/>
        <v>-1.2802657347627655E-44</v>
      </c>
      <c r="AP700" s="343">
        <f t="shared" si="1786"/>
        <v>6.4459076035310075E-45</v>
      </c>
      <c r="AQ700" s="343">
        <f t="shared" si="1787"/>
        <v>2.3521809939719657E-44</v>
      </c>
      <c r="AR700" s="343">
        <f t="shared" si="1788"/>
        <v>3.2669432778934647E-44</v>
      </c>
      <c r="AS700" s="343">
        <f t="shared" si="1789"/>
        <v>3.0805471273970084E-44</v>
      </c>
      <c r="AT700" s="343">
        <f t="shared" si="1790"/>
        <v>1.8558193734995595E-44</v>
      </c>
      <c r="AU700" s="343">
        <f t="shared" si="1791"/>
        <v>5.5677025774462398E-47</v>
      </c>
      <c r="AV700" s="343">
        <f t="shared" si="1792"/>
        <v>-1.8465606224925891E-44</v>
      </c>
      <c r="AW700" s="343">
        <f t="shared" si="1793"/>
        <v>-3.0762857923315584E-44</v>
      </c>
      <c r="AX700" s="343">
        <f t="shared" si="1794"/>
        <v>-3.2691156876709129E-44</v>
      </c>
      <c r="AY700" s="343">
        <f t="shared" si="1795"/>
        <v>-2.3600549144682499E-44</v>
      </c>
      <c r="AZ700" s="343">
        <f t="shared" si="1796"/>
        <v>-6.555122018203453E-45</v>
      </c>
      <c r="BA700" s="343">
        <f t="shared" si="1797"/>
        <v>1.2699779618539394E-44</v>
      </c>
      <c r="BB700" s="343">
        <f t="shared" si="1798"/>
        <v>2.7674083689712982E-44</v>
      </c>
      <c r="BC700" s="343">
        <f t="shared" si="1799"/>
        <v>3.3320539654088245E-44</v>
      </c>
      <c r="BD700" s="343">
        <f t="shared" si="1800"/>
        <v>2.77359486860797E-44</v>
      </c>
      <c r="BE700" s="343">
        <f t="shared" si="1801"/>
        <v>1.2802657347627665E-44</v>
      </c>
      <c r="BF700" s="343">
        <f t="shared" si="1802"/>
        <v>-6.44590760353099E-45</v>
      </c>
      <c r="BG700" s="343">
        <f t="shared" si="1803"/>
        <v>-2.3521809939719647E-44</v>
      </c>
      <c r="BH700" s="343">
        <f t="shared" si="1804"/>
        <v>-3.2669432778934647E-44</v>
      </c>
      <c r="BI700" s="343">
        <f t="shared" si="1805"/>
        <v>-3.0805471273970134E-44</v>
      </c>
      <c r="BJ700" s="343">
        <f t="shared" si="1806"/>
        <v>-1.8558193734995508E-44</v>
      </c>
      <c r="BK700" s="343">
        <f t="shared" si="1807"/>
        <v>-5.5677025774477334E-47</v>
      </c>
      <c r="BL700" s="343">
        <f t="shared" si="1808"/>
        <v>1.8465606224925787E-44</v>
      </c>
      <c r="BM700" s="343">
        <f t="shared" si="1809"/>
        <v>3.0762857923315619E-44</v>
      </c>
      <c r="BN700" s="343">
        <f t="shared" si="1810"/>
        <v>3.2691156876709134E-44</v>
      </c>
      <c r="BO700" s="343">
        <f t="shared" si="1811"/>
        <v>2.3600549144682509E-44</v>
      </c>
      <c r="BP700" s="343">
        <f t="shared" si="1812"/>
        <v>6.5551220182035812E-45</v>
      </c>
      <c r="BQ700" s="343">
        <f t="shared" si="1813"/>
        <v>-1.2699779618539494E-44</v>
      </c>
      <c r="BR700" s="343">
        <f t="shared" si="1814"/>
        <v>-2.7674083689712977E-44</v>
      </c>
    </row>
    <row r="701" spans="1:123">
      <c r="B701" s="340">
        <v>7</v>
      </c>
      <c r="C701" s="340">
        <f t="shared" si="1815"/>
        <v>2.1875000000000002E-3</v>
      </c>
      <c r="D701" s="341">
        <f t="shared" si="1751"/>
        <v>18</v>
      </c>
      <c r="E701" s="342" t="str">
        <f>M694</f>
        <v>4,15943617342803E-30</v>
      </c>
      <c r="F701" s="291">
        <v>7</v>
      </c>
      <c r="G701" s="343">
        <f t="shared" si="1816"/>
        <v>-1.4994335383262588E-44</v>
      </c>
      <c r="H701" s="343">
        <f t="shared" si="1752"/>
        <v>-6.1815373188412844E-45</v>
      </c>
      <c r="I701" s="343">
        <f t="shared" si="1753"/>
        <v>5.4375494526302319E-45</v>
      </c>
      <c r="J701" s="343">
        <f t="shared" si="1754"/>
        <v>1.4588102453961278E-44</v>
      </c>
      <c r="K701" s="343">
        <f t="shared" si="1755"/>
        <v>1.7115961930647096E-44</v>
      </c>
      <c r="L701" s="343">
        <f t="shared" si="1756"/>
        <v>1.1873532529536437E-44</v>
      </c>
      <c r="M701" s="343">
        <f t="shared" si="1757"/>
        <v>1.2407675967012464E-45</v>
      </c>
      <c r="N701" s="343">
        <f t="shared" si="1758"/>
        <v>-9.9552798846487994E-45</v>
      </c>
      <c r="O701" s="343">
        <f t="shared" si="1759"/>
        <v>-1.6631838430671852E-44</v>
      </c>
      <c r="P701" s="343">
        <f t="shared" si="1760"/>
        <v>-1.5757890046450077E-44</v>
      </c>
      <c r="Q701" s="343">
        <f t="shared" si="1761"/>
        <v>-7.7301890270212186E-45</v>
      </c>
      <c r="R701" s="343">
        <f t="shared" si="1762"/>
        <v>3.8068561977354295E-45</v>
      </c>
      <c r="S701" s="343">
        <f t="shared" si="1763"/>
        <v>1.3615668297617629E-44</v>
      </c>
      <c r="T701" s="343">
        <f t="shared" si="1764"/>
        <v>1.7243251649420673E-44</v>
      </c>
      <c r="U701" s="343">
        <f t="shared" si="1765"/>
        <v>1.3042759252315239E-44</v>
      </c>
      <c r="V701" s="343">
        <f t="shared" si="1766"/>
        <v>2.9211268360458075E-45</v>
      </c>
      <c r="W701" s="343">
        <f t="shared" si="1767"/>
        <v>-8.5266360925915823E-45</v>
      </c>
      <c r="X701" s="343">
        <f t="shared" si="1768"/>
        <v>-1.6103484499232416E-44</v>
      </c>
      <c r="Y701" s="343">
        <f t="shared" si="1769"/>
        <v>-1.6369687614351319E-44</v>
      </c>
      <c r="Z701" s="343">
        <f t="shared" si="1770"/>
        <v>-9.2043947891197784E-45</v>
      </c>
      <c r="AA701" s="343">
        <f t="shared" si="1771"/>
        <v>2.1395008366171525E-45</v>
      </c>
      <c r="AB701" s="343">
        <f t="shared" si="1772"/>
        <v>1.2512107812486514E-44</v>
      </c>
      <c r="AC701" s="343">
        <f t="shared" si="1773"/>
        <v>1.7204479428690143E-44</v>
      </c>
      <c r="AD701" s="343">
        <f t="shared" si="1774"/>
        <v>1.408637707359678E-44</v>
      </c>
      <c r="AE701" s="343">
        <f t="shared" si="1775"/>
        <v>4.5733540271089156E-45</v>
      </c>
      <c r="AF701" s="343">
        <f t="shared" si="1776"/>
        <v>-7.0158761338292992E-45</v>
      </c>
      <c r="AG701" s="343">
        <f t="shared" si="1777"/>
        <v>-1.5420045209005291E-44</v>
      </c>
      <c r="AH701" s="343">
        <f t="shared" si="1778"/>
        <v>-1.6823836141944849E-44</v>
      </c>
      <c r="AI701" s="343">
        <f t="shared" si="1779"/>
        <v>-1.0589957197765087E-44</v>
      </c>
      <c r="AJ701" s="343">
        <f t="shared" si="1780"/>
        <v>4.5154091287212645E-46</v>
      </c>
      <c r="AK701" s="343">
        <f t="shared" si="1781"/>
        <v>1.1288048889307255E-44</v>
      </c>
      <c r="AL701" s="343">
        <f t="shared" si="1782"/>
        <v>1.7000018666136196E-44</v>
      </c>
      <c r="AM701" s="343">
        <f t="shared" si="1783"/>
        <v>1.4994335383262585E-44</v>
      </c>
      <c r="AN701" s="343">
        <f t="shared" si="1784"/>
        <v>6.1815373188413168E-45</v>
      </c>
      <c r="AO701" s="343">
        <f t="shared" si="1785"/>
        <v>-5.4375494526302182E-45</v>
      </c>
      <c r="AP701" s="343">
        <f t="shared" si="1786"/>
        <v>-1.4588102453961282E-44</v>
      </c>
      <c r="AQ701" s="343">
        <f t="shared" si="1787"/>
        <v>-1.7115961930647099E-44</v>
      </c>
      <c r="AR701" s="343">
        <f t="shared" si="1788"/>
        <v>-1.1873532529536447E-44</v>
      </c>
      <c r="AS701" s="343">
        <f t="shared" si="1789"/>
        <v>-1.2407675967012302E-45</v>
      </c>
      <c r="AT701" s="343">
        <f t="shared" si="1790"/>
        <v>9.955279884648777E-45</v>
      </c>
      <c r="AU701" s="343">
        <f t="shared" si="1791"/>
        <v>1.6631838430671847E-44</v>
      </c>
      <c r="AV701" s="343">
        <f t="shared" si="1792"/>
        <v>1.5757890046450072E-44</v>
      </c>
      <c r="AW701" s="343">
        <f t="shared" si="1793"/>
        <v>7.7301890270212448E-45</v>
      </c>
      <c r="AX701" s="343">
        <f t="shared" si="1794"/>
        <v>-3.8068561977354164E-45</v>
      </c>
      <c r="AY701" s="343">
        <f t="shared" si="1795"/>
        <v>-1.3615668297617636E-44</v>
      </c>
      <c r="AZ701" s="343">
        <f t="shared" si="1796"/>
        <v>-1.7243251649420675E-44</v>
      </c>
      <c r="BA701" s="343">
        <f t="shared" si="1797"/>
        <v>-1.3042759252315249E-44</v>
      </c>
      <c r="BB701" s="343">
        <f t="shared" si="1798"/>
        <v>-2.9211268360457919E-45</v>
      </c>
      <c r="BC701" s="343">
        <f t="shared" si="1799"/>
        <v>8.5266360925916234E-45</v>
      </c>
      <c r="BD701" s="343">
        <f t="shared" si="1800"/>
        <v>1.6103484499232389E-44</v>
      </c>
      <c r="BE701" s="343">
        <f t="shared" si="1801"/>
        <v>1.6369687614351331E-44</v>
      </c>
      <c r="BF701" s="343">
        <f t="shared" si="1802"/>
        <v>9.2043947891197909E-45</v>
      </c>
      <c r="BG701" s="343">
        <f t="shared" si="1803"/>
        <v>-2.1395008366171388E-45</v>
      </c>
      <c r="BH701" s="343">
        <f t="shared" si="1804"/>
        <v>-1.2512107812486527E-44</v>
      </c>
      <c r="BI701" s="343">
        <f t="shared" si="1805"/>
        <v>-1.7204479428690148E-44</v>
      </c>
      <c r="BJ701" s="343">
        <f t="shared" si="1806"/>
        <v>-1.4086377073596822E-44</v>
      </c>
      <c r="BK701" s="343">
        <f t="shared" si="1807"/>
        <v>-4.5733540271089293E-45</v>
      </c>
      <c r="BL701" s="343">
        <f t="shared" si="1808"/>
        <v>7.0158761338292843E-45</v>
      </c>
      <c r="BM701" s="343">
        <f t="shared" si="1809"/>
        <v>1.5420045209005284E-44</v>
      </c>
      <c r="BN701" s="343">
        <f t="shared" si="1810"/>
        <v>1.6823836141944842E-44</v>
      </c>
      <c r="BO701" s="343">
        <f t="shared" si="1811"/>
        <v>1.058995719776505E-44</v>
      </c>
      <c r="BP701" s="343">
        <f t="shared" si="1812"/>
        <v>-4.5154091287205053E-46</v>
      </c>
      <c r="BQ701" s="343">
        <f t="shared" si="1813"/>
        <v>-1.1288048889307243E-44</v>
      </c>
      <c r="BR701" s="343">
        <f t="shared" si="1814"/>
        <v>-1.7000018666136194E-44</v>
      </c>
    </row>
    <row r="702" spans="1:123">
      <c r="B702" s="340">
        <v>8</v>
      </c>
      <c r="C702" s="340">
        <f t="shared" si="1815"/>
        <v>2.5000000000000001E-3</v>
      </c>
      <c r="D702" s="341">
        <f t="shared" si="1751"/>
        <v>18</v>
      </c>
      <c r="E702" s="342" t="str">
        <f>N694</f>
        <v>3,80455842649491E-30</v>
      </c>
      <c r="F702" s="291">
        <v>8</v>
      </c>
      <c r="G702" s="343">
        <f t="shared" si="1816"/>
        <v>2.051092432644725E-44</v>
      </c>
      <c r="H702" s="343">
        <f t="shared" si="1752"/>
        <v>2.5619914593143602E-44</v>
      </c>
      <c r="I702" s="343">
        <f t="shared" si="1753"/>
        <v>1.5721106358016806E-44</v>
      </c>
      <c r="J702" s="343">
        <f t="shared" si="1754"/>
        <v>-3.3869127661263371E-45</v>
      </c>
      <c r="K702" s="343">
        <f t="shared" si="1755"/>
        <v>-2.051092432644725E-44</v>
      </c>
      <c r="L702" s="343">
        <f t="shared" si="1756"/>
        <v>-2.5619914593143602E-44</v>
      </c>
      <c r="M702" s="343">
        <f t="shared" si="1757"/>
        <v>-1.5721106358016811E-44</v>
      </c>
      <c r="N702" s="343">
        <f t="shared" si="1758"/>
        <v>3.3869127661263339E-45</v>
      </c>
      <c r="O702" s="343">
        <f t="shared" si="1759"/>
        <v>2.0510924326447248E-44</v>
      </c>
      <c r="P702" s="343">
        <f t="shared" si="1760"/>
        <v>2.5619914593143602E-44</v>
      </c>
      <c r="Q702" s="343">
        <f t="shared" si="1761"/>
        <v>1.5721106358016831E-44</v>
      </c>
      <c r="R702" s="343">
        <f t="shared" si="1762"/>
        <v>-3.3869127661263308E-45</v>
      </c>
      <c r="S702" s="343">
        <f t="shared" si="1763"/>
        <v>-2.051092432644726E-44</v>
      </c>
      <c r="T702" s="343">
        <f t="shared" si="1764"/>
        <v>-2.5619914593143602E-44</v>
      </c>
      <c r="U702" s="343">
        <f t="shared" si="1765"/>
        <v>-1.5721106358016834E-44</v>
      </c>
      <c r="V702" s="343">
        <f t="shared" si="1766"/>
        <v>3.3869127661263277E-45</v>
      </c>
      <c r="W702" s="343">
        <f t="shared" si="1767"/>
        <v>2.0510924326447255E-44</v>
      </c>
      <c r="X702" s="343">
        <f t="shared" si="1768"/>
        <v>2.5619914593143602E-44</v>
      </c>
      <c r="Y702" s="343">
        <f t="shared" si="1769"/>
        <v>1.5721106358016836E-44</v>
      </c>
      <c r="Z702" s="343">
        <f t="shared" si="1770"/>
        <v>-3.3869127661263246E-45</v>
      </c>
      <c r="AA702" s="343">
        <f t="shared" si="1771"/>
        <v>-2.0510924326447253E-44</v>
      </c>
      <c r="AB702" s="343">
        <f t="shared" si="1772"/>
        <v>-2.5619914593143612E-44</v>
      </c>
      <c r="AC702" s="343">
        <f t="shared" si="1773"/>
        <v>-1.5721106358016841E-44</v>
      </c>
      <c r="AD702" s="343">
        <f t="shared" si="1774"/>
        <v>3.3869127661263215E-45</v>
      </c>
      <c r="AE702" s="343">
        <f t="shared" si="1775"/>
        <v>2.0510924326447253E-44</v>
      </c>
      <c r="AF702" s="343">
        <f t="shared" si="1776"/>
        <v>2.5619914593143597E-44</v>
      </c>
      <c r="AG702" s="343">
        <f t="shared" si="1777"/>
        <v>1.5721106358016841E-44</v>
      </c>
      <c r="AH702" s="343">
        <f t="shared" si="1778"/>
        <v>-3.3869127661263184E-45</v>
      </c>
      <c r="AI702" s="343">
        <f t="shared" si="1779"/>
        <v>-2.0510924326447253E-44</v>
      </c>
      <c r="AJ702" s="343">
        <f t="shared" si="1780"/>
        <v>-2.5619914593143612E-44</v>
      </c>
      <c r="AK702" s="343">
        <f t="shared" si="1781"/>
        <v>-1.5721106358016844E-44</v>
      </c>
      <c r="AL702" s="343">
        <f t="shared" si="1782"/>
        <v>3.3869127661263153E-45</v>
      </c>
      <c r="AM702" s="343">
        <f t="shared" si="1783"/>
        <v>2.051092432644725E-44</v>
      </c>
      <c r="AN702" s="343">
        <f t="shared" si="1784"/>
        <v>2.5619914593143602E-44</v>
      </c>
      <c r="AO702" s="343">
        <f t="shared" si="1785"/>
        <v>1.5721106358016846E-44</v>
      </c>
      <c r="AP702" s="343">
        <f t="shared" si="1786"/>
        <v>-3.3869127661263122E-45</v>
      </c>
      <c r="AQ702" s="343">
        <f t="shared" si="1787"/>
        <v>-2.0510924326447248E-44</v>
      </c>
      <c r="AR702" s="343">
        <f t="shared" si="1788"/>
        <v>-2.5619914593143612E-44</v>
      </c>
      <c r="AS702" s="343">
        <f t="shared" si="1789"/>
        <v>-1.5721106358016849E-44</v>
      </c>
      <c r="AT702" s="343">
        <f t="shared" si="1790"/>
        <v>3.3869127661263091E-45</v>
      </c>
      <c r="AU702" s="343">
        <f t="shared" si="1791"/>
        <v>2.0510924326447193E-44</v>
      </c>
      <c r="AV702" s="343">
        <f t="shared" si="1792"/>
        <v>2.5619914593143602E-44</v>
      </c>
      <c r="AW702" s="343">
        <f t="shared" si="1793"/>
        <v>1.5721106358016851E-44</v>
      </c>
      <c r="AX702" s="343">
        <f t="shared" si="1794"/>
        <v>-3.3869127661262145E-45</v>
      </c>
      <c r="AY702" s="343">
        <f t="shared" si="1795"/>
        <v>-2.0510924326447243E-44</v>
      </c>
      <c r="AZ702" s="343">
        <f t="shared" si="1796"/>
        <v>-2.5619914593143612E-44</v>
      </c>
      <c r="BA702" s="343">
        <f t="shared" si="1797"/>
        <v>-1.5721106358016781E-44</v>
      </c>
      <c r="BB702" s="343">
        <f t="shared" si="1798"/>
        <v>3.3869127661263022E-45</v>
      </c>
      <c r="BC702" s="343">
        <f t="shared" si="1799"/>
        <v>2.0510924326447186E-44</v>
      </c>
      <c r="BD702" s="343">
        <f t="shared" si="1800"/>
        <v>2.5619914593143602E-44</v>
      </c>
      <c r="BE702" s="343">
        <f t="shared" si="1801"/>
        <v>1.5721106358016856E-44</v>
      </c>
      <c r="BF702" s="343">
        <f t="shared" si="1802"/>
        <v>-3.3869127661263906E-45</v>
      </c>
      <c r="BG702" s="343">
        <f t="shared" si="1803"/>
        <v>-2.0510924326447238E-44</v>
      </c>
      <c r="BH702" s="343">
        <f t="shared" si="1804"/>
        <v>-2.5619914593143612E-44</v>
      </c>
      <c r="BI702" s="343">
        <f t="shared" si="1805"/>
        <v>-1.5721106358016784E-44</v>
      </c>
      <c r="BJ702" s="343">
        <f t="shared" si="1806"/>
        <v>3.386912766126296E-45</v>
      </c>
      <c r="BK702" s="343">
        <f t="shared" si="1807"/>
        <v>2.0510924326447181E-44</v>
      </c>
      <c r="BL702" s="343">
        <f t="shared" si="1808"/>
        <v>2.5619914593143602E-44</v>
      </c>
      <c r="BM702" s="343">
        <f t="shared" si="1809"/>
        <v>1.5721106358016863E-44</v>
      </c>
      <c r="BN702" s="343">
        <f t="shared" si="1810"/>
        <v>-3.386912766126202E-45</v>
      </c>
      <c r="BO702" s="343">
        <f t="shared" si="1811"/>
        <v>-2.0510924326447235E-44</v>
      </c>
      <c r="BP702" s="343">
        <f t="shared" si="1812"/>
        <v>-2.5619914593143617E-44</v>
      </c>
      <c r="BQ702" s="343">
        <f t="shared" si="1813"/>
        <v>-1.5721106358016791E-44</v>
      </c>
      <c r="BR702" s="343">
        <f t="shared" si="1814"/>
        <v>3.3869127661262898E-45</v>
      </c>
    </row>
    <row r="703" spans="1:123">
      <c r="B703" s="340">
        <v>9</v>
      </c>
      <c r="C703" s="340">
        <f t="shared" si="1815"/>
        <v>2.8124999999999999E-3</v>
      </c>
      <c r="D703" s="341">
        <f t="shared" si="1751"/>
        <v>18</v>
      </c>
      <c r="E703" s="342" t="str">
        <f>O694</f>
        <v>3,41304148793894E-30</v>
      </c>
      <c r="F703" s="291">
        <v>9</v>
      </c>
      <c r="G703" s="343">
        <f t="shared" si="1816"/>
        <v>-4.8183706865697008E-44</v>
      </c>
      <c r="H703" s="343">
        <f t="shared" si="1752"/>
        <v>-3.3970771205270844E-44</v>
      </c>
      <c r="I703" s="343">
        <f t="shared" si="1753"/>
        <v>5.0820486447298592E-45</v>
      </c>
      <c r="J703" s="343">
        <f t="shared" si="1754"/>
        <v>4.041880626529001E-44</v>
      </c>
      <c r="K703" s="343">
        <f t="shared" si="1755"/>
        <v>4.6200789852493054E-44</v>
      </c>
      <c r="L703" s="343">
        <f t="shared" si="1756"/>
        <v>1.8200135345664997E-44</v>
      </c>
      <c r="M703" s="343">
        <f t="shared" si="1757"/>
        <v>-2.3108702584174561E-44</v>
      </c>
      <c r="N703" s="343">
        <f t="shared" si="1758"/>
        <v>-4.7520146795935812E-44</v>
      </c>
      <c r="O703" s="343">
        <f t="shared" si="1759"/>
        <v>-3.7184221395449977E-44</v>
      </c>
      <c r="P703" s="343">
        <f t="shared" si="1760"/>
        <v>3.4130613568062182E-46</v>
      </c>
      <c r="Q703" s="343">
        <f t="shared" si="1761"/>
        <v>3.7617266036089241E-44</v>
      </c>
      <c r="R703" s="343">
        <f t="shared" si="1762"/>
        <v>4.7386975748103793E-44</v>
      </c>
      <c r="S703" s="343">
        <f t="shared" si="1763"/>
        <v>2.2506692306755947E-44</v>
      </c>
      <c r="T703" s="343">
        <f t="shared" si="1764"/>
        <v>-1.8830786851816692E-44</v>
      </c>
      <c r="U703" s="343">
        <f t="shared" si="1765"/>
        <v>-4.6398941735375075E-44</v>
      </c>
      <c r="V703" s="343">
        <f t="shared" si="1766"/>
        <v>-4.0039567206627815E-44</v>
      </c>
      <c r="W703" s="343">
        <f t="shared" si="1767"/>
        <v>-4.4027233380321323E-45</v>
      </c>
      <c r="X703" s="343">
        <f t="shared" si="1768"/>
        <v>3.4453450971271489E-44</v>
      </c>
      <c r="Y703" s="343">
        <f t="shared" si="1769"/>
        <v>4.8116799162904325E-44</v>
      </c>
      <c r="Z703" s="343">
        <f t="shared" si="1770"/>
        <v>2.6596497517523306E-44</v>
      </c>
      <c r="AA703" s="343">
        <f t="shared" si="1771"/>
        <v>-1.4371520348120632E-44</v>
      </c>
      <c r="AB703" s="343">
        <f t="shared" si="1772"/>
        <v>-4.4830889501661103E-44</v>
      </c>
      <c r="AC703" s="343">
        <f t="shared" si="1773"/>
        <v>-4.2509310097751989E-44</v>
      </c>
      <c r="AD703" s="343">
        <f t="shared" si="1774"/>
        <v>-9.1043521792263208E-45</v>
      </c>
      <c r="AE703" s="343">
        <f t="shared" si="1775"/>
        <v>3.0957830339428329E-44</v>
      </c>
      <c r="AF703" s="343">
        <f t="shared" si="1776"/>
        <v>4.8383231498448067E-44</v>
      </c>
      <c r="AG703" s="343">
        <f t="shared" si="1777"/>
        <v>3.0430163918072443E-44</v>
      </c>
      <c r="AH703" s="343">
        <f t="shared" si="1778"/>
        <v>-9.7738482471999949E-45</v>
      </c>
      <c r="AI703" s="343">
        <f t="shared" si="1779"/>
        <v>-4.2831091294988951E-44</v>
      </c>
      <c r="AJ703" s="343">
        <f t="shared" si="1780"/>
        <v>-4.4569665094682071E-44</v>
      </c>
      <c r="AK703" s="343">
        <f t="shared" si="1781"/>
        <v>-1.3718301131989324E-44</v>
      </c>
      <c r="AL703" s="343">
        <f t="shared" si="1782"/>
        <v>2.7164068878144956E-44</v>
      </c>
      <c r="AM703" s="343">
        <f t="shared" si="1783"/>
        <v>4.8183706865697008E-44</v>
      </c>
      <c r="AN703" s="343">
        <f t="shared" si="1784"/>
        <v>3.3970771205270844E-44</v>
      </c>
      <c r="AO703" s="343">
        <f t="shared" si="1785"/>
        <v>-5.082048644729894E-45</v>
      </c>
      <c r="AP703" s="343">
        <f t="shared" si="1786"/>
        <v>-4.0418806265289946E-44</v>
      </c>
      <c r="AQ703" s="343">
        <f t="shared" si="1787"/>
        <v>-4.6200789852493084E-44</v>
      </c>
      <c r="AR703" s="343">
        <f t="shared" si="1788"/>
        <v>-1.8200135345665052E-44</v>
      </c>
      <c r="AS703" s="343">
        <f t="shared" si="1789"/>
        <v>2.3108702584174511E-44</v>
      </c>
      <c r="AT703" s="343">
        <f t="shared" si="1790"/>
        <v>4.7520146795935812E-44</v>
      </c>
      <c r="AU703" s="343">
        <f t="shared" si="1791"/>
        <v>3.7184221395449957E-44</v>
      </c>
      <c r="AV703" s="343">
        <f t="shared" si="1792"/>
        <v>-3.4130613568065418E-46</v>
      </c>
      <c r="AW703" s="343">
        <f t="shared" si="1793"/>
        <v>-3.7617266036089266E-44</v>
      </c>
      <c r="AX703" s="343">
        <f t="shared" si="1794"/>
        <v>-4.7386975748103773E-44</v>
      </c>
      <c r="AY703" s="343">
        <f t="shared" si="1795"/>
        <v>-2.2506692306756146E-44</v>
      </c>
      <c r="AZ703" s="343">
        <f t="shared" si="1796"/>
        <v>1.8830786851816483E-44</v>
      </c>
      <c r="BA703" s="343">
        <f t="shared" si="1797"/>
        <v>4.6398941735375036E-44</v>
      </c>
      <c r="BB703" s="343">
        <f t="shared" si="1798"/>
        <v>4.0039567206627895E-44</v>
      </c>
      <c r="BC703" s="343">
        <f t="shared" si="1799"/>
        <v>4.4027233380322692E-45</v>
      </c>
      <c r="BD703" s="343">
        <f t="shared" si="1800"/>
        <v>-3.4453450971271454E-44</v>
      </c>
      <c r="BE703" s="343">
        <f t="shared" si="1801"/>
        <v>-4.8116799162904325E-44</v>
      </c>
      <c r="BF703" s="343">
        <f t="shared" si="1802"/>
        <v>-2.6596497517523351E-44</v>
      </c>
      <c r="BG703" s="343">
        <f t="shared" si="1803"/>
        <v>1.437152034812058E-44</v>
      </c>
      <c r="BH703" s="343">
        <f t="shared" si="1804"/>
        <v>4.4830889501661083E-44</v>
      </c>
      <c r="BI703" s="343">
        <f t="shared" si="1805"/>
        <v>4.2509310097751929E-44</v>
      </c>
      <c r="BJ703" s="343">
        <f t="shared" si="1806"/>
        <v>9.1043521792262112E-45</v>
      </c>
      <c r="BK703" s="343">
        <f t="shared" si="1807"/>
        <v>-3.0957830339428419E-44</v>
      </c>
      <c r="BL703" s="343">
        <f t="shared" si="1808"/>
        <v>-4.8383231498448067E-44</v>
      </c>
      <c r="BM703" s="343">
        <f t="shared" si="1809"/>
        <v>-3.0430163918072622E-44</v>
      </c>
      <c r="BN703" s="343">
        <f t="shared" si="1810"/>
        <v>9.7738482471997784E-45</v>
      </c>
      <c r="BO703" s="343">
        <f t="shared" si="1811"/>
        <v>4.2831091294988926E-44</v>
      </c>
      <c r="BP703" s="343">
        <f t="shared" si="1812"/>
        <v>4.4569665094682096E-44</v>
      </c>
      <c r="BQ703" s="343">
        <f t="shared" si="1813"/>
        <v>1.3718301131989378E-44</v>
      </c>
      <c r="BR703" s="343">
        <f t="shared" si="1814"/>
        <v>-2.7164068878144911E-44</v>
      </c>
    </row>
    <row r="704" spans="1:123">
      <c r="B704" s="340">
        <v>10</v>
      </c>
      <c r="C704" s="340">
        <f t="shared" si="1815"/>
        <v>3.1249999999999997E-3</v>
      </c>
      <c r="D704" s="341">
        <f t="shared" si="1751"/>
        <v>18</v>
      </c>
      <c r="E704" s="342" t="str">
        <f>P694</f>
        <v>2,98865282915879E-30</v>
      </c>
      <c r="F704" s="291">
        <v>10</v>
      </c>
      <c r="G704" s="343">
        <f t="shared" si="1816"/>
        <v>-3.4806216223133198E-46</v>
      </c>
      <c r="H704" s="343">
        <f t="shared" si="1752"/>
        <v>1.0245170045030926E-44</v>
      </c>
      <c r="I704" s="343">
        <f t="shared" si="1753"/>
        <v>1.1731885180717892E-44</v>
      </c>
      <c r="J704" s="343">
        <f t="shared" si="1754"/>
        <v>2.79060232219039E-45</v>
      </c>
      <c r="K704" s="343">
        <f t="shared" si="1755"/>
        <v>-8.6311340159091773E-45</v>
      </c>
      <c r="L704" s="343">
        <f t="shared" si="1756"/>
        <v>-1.2381004595074542E-44</v>
      </c>
      <c r="M704" s="343">
        <f t="shared" si="1757"/>
        <v>-5.1259011998954855E-45</v>
      </c>
      <c r="N704" s="343">
        <f t="shared" si="1758"/>
        <v>6.6854083469517561E-45</v>
      </c>
      <c r="O704" s="343">
        <f t="shared" si="1759"/>
        <v>1.2554328946189845E-44</v>
      </c>
      <c r="P704" s="343">
        <f t="shared" si="1760"/>
        <v>7.2642145691270989E-45</v>
      </c>
      <c r="Q704" s="343">
        <f t="shared" si="1761"/>
        <v>-4.4827661844411844E-45</v>
      </c>
      <c r="R704" s="343">
        <f t="shared" si="1762"/>
        <v>-1.2245197476451858E-44</v>
      </c>
      <c r="S704" s="343">
        <f t="shared" si="1763"/>
        <v>-9.1233682462856386E-45</v>
      </c>
      <c r="T704" s="343">
        <f t="shared" si="1764"/>
        <v>2.107853831426755E-45</v>
      </c>
      <c r="U704" s="343">
        <f t="shared" si="1765"/>
        <v>1.1465489934879686E-44</v>
      </c>
      <c r="V704" s="343">
        <f t="shared" si="1766"/>
        <v>1.0631915998183264E-44</v>
      </c>
      <c r="W704" s="343">
        <f t="shared" si="1767"/>
        <v>3.4806216223133696E-46</v>
      </c>
      <c r="X704" s="343">
        <f t="shared" si="1768"/>
        <v>-1.0245170045030924E-44</v>
      </c>
      <c r="Y704" s="343">
        <f t="shared" si="1769"/>
        <v>-1.1731885180717892E-44</v>
      </c>
      <c r="Z704" s="343">
        <f t="shared" si="1770"/>
        <v>-2.7906023221903869E-45</v>
      </c>
      <c r="AA704" s="343">
        <f t="shared" si="1771"/>
        <v>8.6311340159091798E-45</v>
      </c>
      <c r="AB704" s="343">
        <f t="shared" si="1772"/>
        <v>1.2381004595074539E-44</v>
      </c>
      <c r="AC704" s="343">
        <f t="shared" si="1773"/>
        <v>5.125901199895473E-45</v>
      </c>
      <c r="AD704" s="343">
        <f t="shared" si="1774"/>
        <v>-6.6854083469517312E-45</v>
      </c>
      <c r="AE704" s="343">
        <f t="shared" si="1775"/>
        <v>-1.2554328946189845E-44</v>
      </c>
      <c r="AF704" s="343">
        <f t="shared" si="1776"/>
        <v>-7.2642145691271238E-45</v>
      </c>
      <c r="AG704" s="343">
        <f t="shared" si="1777"/>
        <v>4.4827661844411564E-45</v>
      </c>
      <c r="AH704" s="343">
        <f t="shared" si="1778"/>
        <v>1.2245197476451856E-44</v>
      </c>
      <c r="AI704" s="343">
        <f t="shared" si="1779"/>
        <v>9.1233682462856448E-45</v>
      </c>
      <c r="AJ704" s="343">
        <f t="shared" si="1780"/>
        <v>-2.1078538314267481E-45</v>
      </c>
      <c r="AK704" s="343">
        <f t="shared" si="1781"/>
        <v>-1.1465489934879683E-44</v>
      </c>
      <c r="AL704" s="343">
        <f t="shared" si="1782"/>
        <v>-1.0631915998183269E-44</v>
      </c>
      <c r="AM704" s="343">
        <f t="shared" si="1783"/>
        <v>-3.4806216223138861E-46</v>
      </c>
      <c r="AN704" s="343">
        <f t="shared" si="1784"/>
        <v>1.0245170045030919E-44</v>
      </c>
      <c r="AO704" s="343">
        <f t="shared" si="1785"/>
        <v>1.1731885180717909E-44</v>
      </c>
      <c r="AP704" s="343">
        <f t="shared" si="1786"/>
        <v>2.7906023221903944E-45</v>
      </c>
      <c r="AQ704" s="343">
        <f t="shared" si="1787"/>
        <v>-8.6311340159091412E-45</v>
      </c>
      <c r="AR704" s="343">
        <f t="shared" si="1788"/>
        <v>-1.2381004595074542E-44</v>
      </c>
      <c r="AS704" s="343">
        <f t="shared" si="1789"/>
        <v>-5.1259011998955197E-45</v>
      </c>
      <c r="AT704" s="343">
        <f t="shared" si="1790"/>
        <v>6.6854083469517623E-45</v>
      </c>
      <c r="AU704" s="343">
        <f t="shared" si="1791"/>
        <v>1.2554328946189845E-44</v>
      </c>
      <c r="AV704" s="343">
        <f t="shared" si="1792"/>
        <v>7.2642145691270939E-45</v>
      </c>
      <c r="AW704" s="343">
        <f t="shared" si="1793"/>
        <v>-4.4827661844411483E-45</v>
      </c>
      <c r="AX704" s="343">
        <f t="shared" si="1794"/>
        <v>-1.2245197476451863E-44</v>
      </c>
      <c r="AY704" s="343">
        <f t="shared" si="1795"/>
        <v>-9.1233682462856498E-45</v>
      </c>
      <c r="AZ704" s="343">
        <f t="shared" si="1796"/>
        <v>2.1078538314267842E-45</v>
      </c>
      <c r="BA704" s="343">
        <f t="shared" si="1797"/>
        <v>1.1465489934879678E-44</v>
      </c>
      <c r="BB704" s="343">
        <f t="shared" si="1798"/>
        <v>1.0631915998183296E-44</v>
      </c>
      <c r="BC704" s="343">
        <f t="shared" si="1799"/>
        <v>3.4806216223135127E-46</v>
      </c>
      <c r="BD704" s="343">
        <f t="shared" si="1800"/>
        <v>-1.0245170045030889E-44</v>
      </c>
      <c r="BE704" s="343">
        <f t="shared" si="1801"/>
        <v>-1.1731885180717897E-44</v>
      </c>
      <c r="BF704" s="343">
        <f t="shared" si="1802"/>
        <v>-2.7906023221904448E-45</v>
      </c>
      <c r="BG704" s="343">
        <f t="shared" si="1803"/>
        <v>8.6311340159091686E-45</v>
      </c>
      <c r="BH704" s="343">
        <f t="shared" si="1804"/>
        <v>1.2381004595074549E-44</v>
      </c>
      <c r="BI704" s="343">
        <f t="shared" si="1805"/>
        <v>5.1259011998954873E-45</v>
      </c>
      <c r="BJ704" s="343">
        <f t="shared" si="1806"/>
        <v>-6.6854083469517187E-45</v>
      </c>
      <c r="BK704" s="343">
        <f t="shared" si="1807"/>
        <v>-1.2554328946189845E-44</v>
      </c>
      <c r="BL704" s="343">
        <f t="shared" si="1808"/>
        <v>-7.2642145691271362E-45</v>
      </c>
      <c r="BM704" s="343">
        <f t="shared" si="1809"/>
        <v>4.4827661844411826E-45</v>
      </c>
      <c r="BN704" s="343">
        <f t="shared" si="1810"/>
        <v>1.2245197476451851E-44</v>
      </c>
      <c r="BO704" s="343">
        <f t="shared" si="1811"/>
        <v>9.1233682462856249E-45</v>
      </c>
      <c r="BP704" s="343">
        <f t="shared" si="1812"/>
        <v>-2.1078538314267319E-45</v>
      </c>
      <c r="BQ704" s="343">
        <f t="shared" si="1813"/>
        <v>-1.1465489934879693E-44</v>
      </c>
      <c r="BR704" s="343">
        <f t="shared" si="1814"/>
        <v>-1.0631915998183276E-44</v>
      </c>
    </row>
    <row r="705" spans="2:70">
      <c r="B705" s="340">
        <v>11</v>
      </c>
      <c r="C705" s="340">
        <f t="shared" si="1815"/>
        <v>3.4374999999999996E-3</v>
      </c>
      <c r="D705" s="341">
        <f t="shared" si="1751"/>
        <v>18</v>
      </c>
      <c r="E705" s="342" t="str">
        <f>Q694</f>
        <v>2,53548058099369E-30</v>
      </c>
      <c r="F705" s="291">
        <v>11</v>
      </c>
      <c r="G705" s="343">
        <f t="shared" si="1816"/>
        <v>5.1114448893582941E-45</v>
      </c>
      <c r="H705" s="343">
        <f t="shared" si="1752"/>
        <v>-2.1852670773865334E-45</v>
      </c>
      <c r="I705" s="343">
        <f t="shared" si="1753"/>
        <v>-7.1717004281048892E-45</v>
      </c>
      <c r="J705" s="343">
        <f t="shared" si="1754"/>
        <v>-4.5761652812179781E-45</v>
      </c>
      <c r="K705" s="343">
        <f t="shared" si="1755"/>
        <v>2.8573216666197303E-45</v>
      </c>
      <c r="L705" s="343">
        <f t="shared" si="1756"/>
        <v>7.2700295006315023E-45</v>
      </c>
      <c r="M705" s="343">
        <f t="shared" si="1757"/>
        <v>3.9968146998331268E-45</v>
      </c>
      <c r="N705" s="343">
        <f t="shared" si="1758"/>
        <v>-3.501858686232471E-45</v>
      </c>
      <c r="O705" s="343">
        <f t="shared" si="1759"/>
        <v>-7.2983442148646521E-45</v>
      </c>
      <c r="P705" s="343">
        <f t="shared" si="1760"/>
        <v>-3.3789726080077204E-45</v>
      </c>
      <c r="Q705" s="343">
        <f t="shared" si="1761"/>
        <v>4.1126708923861101E-45</v>
      </c>
      <c r="R705" s="343">
        <f t="shared" si="1762"/>
        <v>7.2563718846278732E-45</v>
      </c>
      <c r="S705" s="343">
        <f t="shared" si="1763"/>
        <v>2.7285891628328805E-45</v>
      </c>
      <c r="T705" s="343">
        <f t="shared" si="1764"/>
        <v>-4.6838758296314713E-45</v>
      </c>
      <c r="U705" s="343">
        <f t="shared" si="1765"/>
        <v>-7.1445167264057578E-45</v>
      </c>
      <c r="V705" s="343">
        <f t="shared" si="1766"/>
        <v>-2.0519279124213971E-45</v>
      </c>
      <c r="W705" s="343">
        <f t="shared" si="1767"/>
        <v>5.2099724821705016E-45</v>
      </c>
      <c r="X705" s="343">
        <f t="shared" si="1768"/>
        <v>6.9638559665182344E-45</v>
      </c>
      <c r="Y705" s="343">
        <f t="shared" si="1769"/>
        <v>1.3555054745153991E-45</v>
      </c>
      <c r="Z705" s="343">
        <f t="shared" si="1770"/>
        <v>-5.6858942516455642E-45</v>
      </c>
      <c r="AA705" s="343">
        <f t="shared" si="1771"/>
        <v>-6.7161294668422336E-45</v>
      </c>
      <c r="AB705" s="343">
        <f t="shared" si="1772"/>
        <v>-6.4602877789515081E-46</v>
      </c>
      <c r="AC705" s="343">
        <f t="shared" si="1773"/>
        <v>6.1070577512513117E-45</v>
      </c>
      <c r="AD705" s="343">
        <f t="shared" si="1774"/>
        <v>6.4037229689907199E-45</v>
      </c>
      <c r="AE705" s="343">
        <f t="shared" si="1775"/>
        <v>-6.9669529011480837E-47</v>
      </c>
      <c r="AF705" s="343">
        <f t="shared" si="1776"/>
        <v>-6.4694069462551516E-45</v>
      </c>
      <c r="AG705" s="343">
        <f t="shared" si="1777"/>
        <v>-6.0296451183167635E-45</v>
      </c>
      <c r="AH705" s="343">
        <f t="shared" si="1778"/>
        <v>7.8469688026849288E-46</v>
      </c>
      <c r="AI705" s="343">
        <f t="shared" si="1779"/>
        <v>6.7694522158289792E-45</v>
      </c>
      <c r="AJ705" s="343">
        <f t="shared" si="1780"/>
        <v>5.5974984890141093E-45</v>
      </c>
      <c r="AK705" s="343">
        <f t="shared" si="1781"/>
        <v>-1.4921671716095709E-45</v>
      </c>
      <c r="AL705" s="343">
        <f t="shared" si="1782"/>
        <v>-7.0043039600053699E-45</v>
      </c>
      <c r="AM705" s="343">
        <f t="shared" si="1783"/>
        <v>-5.111444889358319E-45</v>
      </c>
      <c r="AN705" s="343">
        <f t="shared" si="1784"/>
        <v>2.1852670773864995E-45</v>
      </c>
      <c r="AO705" s="343">
        <f t="shared" si="1785"/>
        <v>7.1717004281048818E-45</v>
      </c>
      <c r="AP705" s="343">
        <f t="shared" si="1786"/>
        <v>4.5761652812180055E-45</v>
      </c>
      <c r="AQ705" s="343">
        <f t="shared" si="1787"/>
        <v>-2.8573216666196979E-45</v>
      </c>
      <c r="AR705" s="343">
        <f t="shared" si="1788"/>
        <v>-7.2700295006314986E-45</v>
      </c>
      <c r="AS705" s="343">
        <f t="shared" si="1789"/>
        <v>-3.9968146998331566E-45</v>
      </c>
      <c r="AT705" s="343">
        <f t="shared" si="1790"/>
        <v>3.5018586862324399E-45</v>
      </c>
      <c r="AU705" s="343">
        <f t="shared" si="1791"/>
        <v>7.2983442148646521E-45</v>
      </c>
      <c r="AV705" s="343">
        <f t="shared" si="1792"/>
        <v>3.3789726080077521E-45</v>
      </c>
      <c r="AW705" s="343">
        <f t="shared" si="1793"/>
        <v>-4.1126708923860802E-45</v>
      </c>
      <c r="AX705" s="343">
        <f t="shared" si="1794"/>
        <v>-7.2563718846278769E-45</v>
      </c>
      <c r="AY705" s="343">
        <f t="shared" si="1795"/>
        <v>-2.7285891628329138E-45</v>
      </c>
      <c r="AZ705" s="343">
        <f t="shared" si="1796"/>
        <v>4.6838758296314439E-45</v>
      </c>
      <c r="BA705" s="343">
        <f t="shared" si="1797"/>
        <v>7.1445167264057653E-45</v>
      </c>
      <c r="BB705" s="343">
        <f t="shared" si="1798"/>
        <v>2.0519279124214313E-45</v>
      </c>
      <c r="BC705" s="343">
        <f t="shared" si="1799"/>
        <v>-5.2099724821704768E-45</v>
      </c>
      <c r="BD705" s="343">
        <f t="shared" si="1800"/>
        <v>-6.9638559665182443E-45</v>
      </c>
      <c r="BE705" s="343">
        <f t="shared" si="1801"/>
        <v>-1.3555054745154346E-45</v>
      </c>
      <c r="BF705" s="343">
        <f t="shared" si="1802"/>
        <v>5.6858942516455418E-45</v>
      </c>
      <c r="BG705" s="343">
        <f t="shared" si="1803"/>
        <v>6.7161294668422486E-45</v>
      </c>
      <c r="BH705" s="343">
        <f t="shared" si="1804"/>
        <v>6.4602877789518659E-46</v>
      </c>
      <c r="BI705" s="343">
        <f t="shared" si="1805"/>
        <v>-6.1070577512512918E-45</v>
      </c>
      <c r="BJ705" s="343">
        <f t="shared" si="1806"/>
        <v>-6.403722968990736E-45</v>
      </c>
      <c r="BK705" s="343">
        <f t="shared" si="1807"/>
        <v>6.9669529011445054E-47</v>
      </c>
      <c r="BL705" s="343">
        <f t="shared" si="1808"/>
        <v>6.4694069462551355E-45</v>
      </c>
      <c r="BM705" s="343">
        <f t="shared" si="1809"/>
        <v>6.0296451183167834E-45</v>
      </c>
      <c r="BN705" s="343">
        <f t="shared" si="1810"/>
        <v>-7.8469688026845741E-46</v>
      </c>
      <c r="BO705" s="343">
        <f t="shared" si="1811"/>
        <v>-6.7694522158289655E-45</v>
      </c>
      <c r="BP705" s="343">
        <f t="shared" si="1812"/>
        <v>-5.5974984890141317E-45</v>
      </c>
      <c r="BQ705" s="343">
        <f t="shared" si="1813"/>
        <v>1.4921671716095364E-45</v>
      </c>
      <c r="BR705" s="343">
        <f t="shared" si="1814"/>
        <v>7.00430396000536E-45</v>
      </c>
    </row>
    <row r="706" spans="2:70">
      <c r="B706" s="340">
        <v>12</v>
      </c>
      <c r="C706" s="340">
        <f t="shared" si="1815"/>
        <v>3.7499999999999994E-3</v>
      </c>
      <c r="D706" s="341">
        <f t="shared" si="1751"/>
        <v>18</v>
      </c>
      <c r="E706" s="342" t="str">
        <f>R694</f>
        <v>2,05789229243429E-30</v>
      </c>
      <c r="F706" s="291">
        <v>12</v>
      </c>
      <c r="G706" s="343">
        <f t="shared" si="1816"/>
        <v>2.1931993856184963E-45</v>
      </c>
      <c r="H706" s="343">
        <f t="shared" si="1752"/>
        <v>-1.0240645978010515E-44</v>
      </c>
      <c r="I706" s="343">
        <f t="shared" si="1753"/>
        <v>-1.003105049062013E-44</v>
      </c>
      <c r="J706" s="343">
        <f t="shared" si="1754"/>
        <v>2.5632123140544577E-45</v>
      </c>
      <c r="K706" s="343">
        <f t="shared" si="1755"/>
        <v>1.1992848263065777E-44</v>
      </c>
      <c r="L706" s="343">
        <f t="shared" si="1756"/>
        <v>6.615716360232976E-45</v>
      </c>
      <c r="M706" s="343">
        <f t="shared" si="1757"/>
        <v>-6.9293981744901132E-45</v>
      </c>
      <c r="N706" s="343">
        <f t="shared" si="1758"/>
        <v>-1.19192481155095E-44</v>
      </c>
      <c r="O706" s="343">
        <f t="shared" si="1759"/>
        <v>-2.193199385618506E-45</v>
      </c>
      <c r="P706" s="343">
        <f t="shared" si="1760"/>
        <v>1.0240645978010508E-44</v>
      </c>
      <c r="Q706" s="343">
        <f t="shared" si="1761"/>
        <v>1.0031050490620128E-44</v>
      </c>
      <c r="R706" s="343">
        <f t="shared" si="1762"/>
        <v>-2.5632123140544533E-45</v>
      </c>
      <c r="S706" s="343">
        <f t="shared" si="1763"/>
        <v>-1.1992848263065777E-44</v>
      </c>
      <c r="T706" s="343">
        <f t="shared" si="1764"/>
        <v>-6.615716360232971E-45</v>
      </c>
      <c r="U706" s="343">
        <f t="shared" si="1765"/>
        <v>6.9293981744901095E-45</v>
      </c>
      <c r="V706" s="343">
        <f t="shared" si="1766"/>
        <v>1.1919248115509503E-44</v>
      </c>
      <c r="W706" s="343">
        <f t="shared" si="1767"/>
        <v>2.19319938561851E-45</v>
      </c>
      <c r="X706" s="343">
        <f t="shared" si="1768"/>
        <v>-1.0240645978010505E-44</v>
      </c>
      <c r="Y706" s="343">
        <f t="shared" si="1769"/>
        <v>-1.0031050490620143E-44</v>
      </c>
      <c r="Z706" s="343">
        <f t="shared" si="1770"/>
        <v>2.5632123140544278E-45</v>
      </c>
      <c r="AA706" s="343">
        <f t="shared" si="1771"/>
        <v>1.1992848263065779E-44</v>
      </c>
      <c r="AB706" s="343">
        <f t="shared" si="1772"/>
        <v>6.6157163602329747E-45</v>
      </c>
      <c r="AC706" s="343">
        <f t="shared" si="1773"/>
        <v>-6.9293981744901058E-45</v>
      </c>
      <c r="AD706" s="343">
        <f t="shared" si="1774"/>
        <v>-1.1919248115509503E-44</v>
      </c>
      <c r="AE706" s="343">
        <f t="shared" si="1775"/>
        <v>-2.1931993856185147E-45</v>
      </c>
      <c r="AF706" s="343">
        <f t="shared" si="1776"/>
        <v>1.0240645978010501E-44</v>
      </c>
      <c r="AG706" s="343">
        <f t="shared" si="1777"/>
        <v>1.0031050490620146E-44</v>
      </c>
      <c r="AH706" s="343">
        <f t="shared" si="1778"/>
        <v>-2.5632123140544658E-45</v>
      </c>
      <c r="AI706" s="343">
        <f t="shared" si="1779"/>
        <v>-1.1992848263065769E-44</v>
      </c>
      <c r="AJ706" s="343">
        <f t="shared" si="1780"/>
        <v>-6.6157163602329797E-45</v>
      </c>
      <c r="AK706" s="343">
        <f t="shared" si="1781"/>
        <v>6.9293981744900659E-45</v>
      </c>
      <c r="AL706" s="343">
        <f t="shared" si="1782"/>
        <v>1.1919248115509505E-44</v>
      </c>
      <c r="AM706" s="343">
        <f t="shared" si="1783"/>
        <v>2.1931993856184761E-45</v>
      </c>
      <c r="AN706" s="343">
        <f t="shared" si="1784"/>
        <v>-1.02406459780105E-44</v>
      </c>
      <c r="AO706" s="343">
        <f t="shared" si="1785"/>
        <v>-1.0031050490620123E-44</v>
      </c>
      <c r="AP706" s="343">
        <f t="shared" si="1786"/>
        <v>2.5632123140544191E-45</v>
      </c>
      <c r="AQ706" s="343">
        <f t="shared" si="1787"/>
        <v>1.1992848263065777E-44</v>
      </c>
      <c r="AR706" s="343">
        <f t="shared" si="1788"/>
        <v>6.6157163602330195E-45</v>
      </c>
      <c r="AS706" s="343">
        <f t="shared" si="1789"/>
        <v>-6.9293981744900983E-45</v>
      </c>
      <c r="AT706" s="343">
        <f t="shared" si="1790"/>
        <v>-1.1919248115509515E-44</v>
      </c>
      <c r="AU706" s="343">
        <f t="shared" si="1791"/>
        <v>-2.1931993856185243E-45</v>
      </c>
      <c r="AV706" s="343">
        <f t="shared" si="1792"/>
        <v>1.024064597801052E-44</v>
      </c>
      <c r="AW706" s="343">
        <f t="shared" si="1793"/>
        <v>1.0031050490620151E-44</v>
      </c>
      <c r="AX706" s="343">
        <f t="shared" si="1794"/>
        <v>-2.5632123140544571E-45</v>
      </c>
      <c r="AY706" s="343">
        <f t="shared" si="1795"/>
        <v>-1.1992848263065769E-44</v>
      </c>
      <c r="AZ706" s="343">
        <f t="shared" si="1796"/>
        <v>-6.6157163602329859E-45</v>
      </c>
      <c r="BA706" s="343">
        <f t="shared" si="1797"/>
        <v>6.9293981744900585E-45</v>
      </c>
      <c r="BB706" s="343">
        <f t="shared" si="1798"/>
        <v>1.1919248115509505E-44</v>
      </c>
      <c r="BC706" s="343">
        <f t="shared" si="1799"/>
        <v>2.1931993856184857E-45</v>
      </c>
      <c r="BD706" s="343">
        <f t="shared" si="1800"/>
        <v>-1.0240645978010495E-44</v>
      </c>
      <c r="BE706" s="343">
        <f t="shared" si="1801"/>
        <v>-1.003105049062013E-44</v>
      </c>
      <c r="BF706" s="343">
        <f t="shared" si="1802"/>
        <v>2.5632123140544101E-45</v>
      </c>
      <c r="BG706" s="343">
        <f t="shared" si="1803"/>
        <v>1.1992848263065774E-44</v>
      </c>
      <c r="BH706" s="343">
        <f t="shared" si="1804"/>
        <v>6.6157163602330258E-45</v>
      </c>
      <c r="BI706" s="343">
        <f t="shared" si="1805"/>
        <v>-6.9293981744900186E-45</v>
      </c>
      <c r="BJ706" s="343">
        <f t="shared" si="1806"/>
        <v>-1.1919248115509498E-44</v>
      </c>
      <c r="BK706" s="343">
        <f t="shared" si="1807"/>
        <v>-2.1931993856185324E-45</v>
      </c>
      <c r="BL706" s="343">
        <f t="shared" si="1808"/>
        <v>1.0240645978010468E-44</v>
      </c>
      <c r="BM706" s="343">
        <f t="shared" si="1809"/>
        <v>1.0031050490620107E-44</v>
      </c>
      <c r="BN706" s="343">
        <f t="shared" si="1810"/>
        <v>-2.563212314054448E-45</v>
      </c>
      <c r="BO706" s="343">
        <f t="shared" si="1811"/>
        <v>-1.1992848263065767E-44</v>
      </c>
      <c r="BP706" s="343">
        <f t="shared" si="1812"/>
        <v>-6.6157163602330668E-45</v>
      </c>
      <c r="BQ706" s="343">
        <f t="shared" si="1813"/>
        <v>6.9293981744901219E-45</v>
      </c>
      <c r="BR706" s="343">
        <f t="shared" si="1814"/>
        <v>1.1919248115509508E-44</v>
      </c>
    </row>
    <row r="707" spans="2:70">
      <c r="B707" s="340">
        <v>13</v>
      </c>
      <c r="C707" s="340">
        <f t="shared" si="1815"/>
        <v>4.0624999999999993E-3</v>
      </c>
      <c r="D707" s="341">
        <f t="shared" si="1751"/>
        <v>18</v>
      </c>
      <c r="E707" s="342" t="str">
        <f>S694</f>
        <v>1,56048700066665E-30</v>
      </c>
      <c r="F707" s="291">
        <v>13</v>
      </c>
      <c r="G707" s="343">
        <f t="shared" si="1816"/>
        <v>-2.070393415656328E-45</v>
      </c>
      <c r="H707" s="343">
        <f t="shared" si="1752"/>
        <v>-2.810586452393532E-45</v>
      </c>
      <c r="I707" s="343">
        <f t="shared" si="1753"/>
        <v>4.3865305319868659E-46</v>
      </c>
      <c r="J707" s="343">
        <f t="shared" si="1754"/>
        <v>3.0652549723424625E-45</v>
      </c>
      <c r="K707" s="343">
        <f t="shared" si="1755"/>
        <v>1.3409400474994483E-45</v>
      </c>
      <c r="L707" s="343">
        <f t="shared" si="1756"/>
        <v>-2.2867462745305409E-45</v>
      </c>
      <c r="M707" s="343">
        <f t="shared" si="1757"/>
        <v>-2.6685548560293313E-45</v>
      </c>
      <c r="N707" s="343">
        <f t="shared" si="1758"/>
        <v>7.3746510429393503E-46</v>
      </c>
      <c r="O707" s="343">
        <f t="shared" si="1759"/>
        <v>3.096704495602119E-45</v>
      </c>
      <c r="P707" s="343">
        <f t="shared" si="1760"/>
        <v>1.0603866258226725E-45</v>
      </c>
      <c r="Q707" s="343">
        <f t="shared" si="1761"/>
        <v>-2.4810765167183554E-45</v>
      </c>
      <c r="R707" s="343">
        <f t="shared" si="1762"/>
        <v>-2.5008236176210985E-45</v>
      </c>
      <c r="S707" s="343">
        <f t="shared" si="1763"/>
        <v>1.0291749632953965E-45</v>
      </c>
      <c r="T707" s="343">
        <f t="shared" si="1764"/>
        <v>3.0983310617382542E-45</v>
      </c>
      <c r="U707" s="343">
        <f t="shared" si="1765"/>
        <v>7.6962110127292756E-46</v>
      </c>
      <c r="V707" s="343">
        <f t="shared" si="1766"/>
        <v>-2.6515126357557815E-45</v>
      </c>
      <c r="W707" s="343">
        <f t="shared" si="1767"/>
        <v>-2.3090080806859237E-45</v>
      </c>
      <c r="X707" s="343">
        <f t="shared" si="1768"/>
        <v>1.3109733047960604E-45</v>
      </c>
      <c r="Y707" s="343">
        <f t="shared" si="1769"/>
        <v>3.0701190060298044E-45</v>
      </c>
      <c r="Z707" s="343">
        <f t="shared" si="1770"/>
        <v>4.7144370480024006E-46</v>
      </c>
      <c r="AA707" s="343">
        <f t="shared" si="1771"/>
        <v>-2.7964132386466324E-45</v>
      </c>
      <c r="AB707" s="343">
        <f t="shared" si="1772"/>
        <v>-2.0949555337015233E-45</v>
      </c>
      <c r="AC707" s="343">
        <f t="shared" si="1773"/>
        <v>1.5801462567206409E-45</v>
      </c>
      <c r="AD707" s="343">
        <f t="shared" si="1774"/>
        <v>3.0123400259955213E-45</v>
      </c>
      <c r="AE707" s="343">
        <f t="shared" si="1775"/>
        <v>1.6872604773298192E-46</v>
      </c>
      <c r="AF707" s="343">
        <f t="shared" si="1776"/>
        <v>-2.9143828533743422E-45</v>
      </c>
      <c r="AG707" s="343">
        <f t="shared" si="1777"/>
        <v>-1.8607274197084064E-45</v>
      </c>
      <c r="AH707" s="343">
        <f t="shared" si="1778"/>
        <v>1.8341015363971901E-45</v>
      </c>
      <c r="AI707" s="343">
        <f t="shared" si="1779"/>
        <v>2.9255505647983357E-45</v>
      </c>
      <c r="AJ707" s="343">
        <f t="shared" si="1780"/>
        <v>-1.356165334089955E-46</v>
      </c>
      <c r="AK707" s="343">
        <f t="shared" si="1781"/>
        <v>-3.0042853680603347E-45</v>
      </c>
      <c r="AL707" s="343">
        <f t="shared" si="1782"/>
        <v>-1.6085794834864048E-45</v>
      </c>
      <c r="AM707" s="343">
        <f t="shared" si="1783"/>
        <v>2.0703934156563302E-45</v>
      </c>
      <c r="AN707" s="343">
        <f t="shared" si="1784"/>
        <v>2.810586452393532E-45</v>
      </c>
      <c r="AO707" s="343">
        <f t="shared" si="1785"/>
        <v>-4.3865305319868441E-46</v>
      </c>
      <c r="AP707" s="343">
        <f t="shared" si="1786"/>
        <v>-3.0652549723424619E-45</v>
      </c>
      <c r="AQ707" s="343">
        <f t="shared" si="1787"/>
        <v>-1.3409400474994354E-45</v>
      </c>
      <c r="AR707" s="343">
        <f t="shared" si="1788"/>
        <v>2.2867462745305487E-45</v>
      </c>
      <c r="AS707" s="343">
        <f t="shared" si="1789"/>
        <v>2.6685548560293282E-45</v>
      </c>
      <c r="AT707" s="343">
        <f t="shared" si="1790"/>
        <v>-7.3746510429394094E-46</v>
      </c>
      <c r="AU707" s="343">
        <f t="shared" si="1791"/>
        <v>-3.0967044956021196E-45</v>
      </c>
      <c r="AV707" s="343">
        <f t="shared" si="1792"/>
        <v>-1.060386625822672E-45</v>
      </c>
      <c r="AW707" s="343">
        <f t="shared" si="1793"/>
        <v>2.4810765167183526E-45</v>
      </c>
      <c r="AX707" s="343">
        <f t="shared" si="1794"/>
        <v>2.5008236176210883E-45</v>
      </c>
      <c r="AY707" s="343">
        <f t="shared" si="1795"/>
        <v>-1.0291749632954128E-45</v>
      </c>
      <c r="AZ707" s="343">
        <f t="shared" si="1796"/>
        <v>-3.0983310617382542E-45</v>
      </c>
      <c r="BA707" s="343">
        <f t="shared" si="1797"/>
        <v>-7.6962110127292165E-46</v>
      </c>
      <c r="BB707" s="343">
        <f t="shared" si="1798"/>
        <v>2.6515126357557846E-45</v>
      </c>
      <c r="BC707" s="343">
        <f t="shared" si="1799"/>
        <v>2.3090080806859193E-45</v>
      </c>
      <c r="BD707" s="343">
        <f t="shared" si="1800"/>
        <v>-1.3109733047960654E-45</v>
      </c>
      <c r="BE707" s="343">
        <f t="shared" si="1801"/>
        <v>-3.0701190060298019E-45</v>
      </c>
      <c r="BF707" s="343">
        <f t="shared" si="1802"/>
        <v>-4.7144370480024457E-46</v>
      </c>
      <c r="BG707" s="343">
        <f t="shared" si="1803"/>
        <v>2.7964132386466395E-45</v>
      </c>
      <c r="BH707" s="343">
        <f t="shared" si="1804"/>
        <v>2.0949555337015351E-45</v>
      </c>
      <c r="BI707" s="343">
        <f t="shared" si="1805"/>
        <v>-1.5801462567206458E-45</v>
      </c>
      <c r="BJ707" s="343">
        <f t="shared" si="1806"/>
        <v>-3.0123400259955145E-45</v>
      </c>
      <c r="BK707" s="343">
        <f t="shared" si="1807"/>
        <v>-1.6872604773297585E-46</v>
      </c>
      <c r="BL707" s="343">
        <f t="shared" si="1808"/>
        <v>2.9143828533743515E-45</v>
      </c>
      <c r="BM707" s="343">
        <f t="shared" si="1809"/>
        <v>1.8607274197084018E-45</v>
      </c>
      <c r="BN707" s="343">
        <f t="shared" si="1810"/>
        <v>-1.8341015363971951E-45</v>
      </c>
      <c r="BO707" s="343">
        <f t="shared" si="1811"/>
        <v>-2.9255505647983407E-45</v>
      </c>
      <c r="BP707" s="343">
        <f t="shared" si="1812"/>
        <v>1.3561653340900173E-46</v>
      </c>
      <c r="BQ707" s="343">
        <f t="shared" si="1813"/>
        <v>3.004285368060331E-45</v>
      </c>
      <c r="BR707" s="343">
        <f t="shared" si="1814"/>
        <v>1.6085794834863998E-45</v>
      </c>
    </row>
    <row r="708" spans="2:70">
      <c r="B708" s="340">
        <v>14</v>
      </c>
      <c r="C708" s="340">
        <f t="shared" si="1815"/>
        <v>4.3749999999999995E-3</v>
      </c>
      <c r="D708" s="341">
        <f t="shared" si="1751"/>
        <v>18</v>
      </c>
      <c r="E708" s="342" t="str">
        <f>T694</f>
        <v>1,0480516622535E-30</v>
      </c>
      <c r="F708" s="291">
        <v>14</v>
      </c>
      <c r="G708" s="343">
        <f t="shared" si="1816"/>
        <v>-2.6150354869891012E-45</v>
      </c>
      <c r="H708" s="343">
        <f t="shared" si="1752"/>
        <v>5.361391641802506E-45</v>
      </c>
      <c r="I708" s="343">
        <f t="shared" si="1753"/>
        <v>4.7069467306967602E-45</v>
      </c>
      <c r="J708" s="343">
        <f t="shared" si="1754"/>
        <v>-3.524832134993719E-45</v>
      </c>
      <c r="K708" s="343">
        <f t="shared" si="1755"/>
        <v>-6.0822680032342054E-45</v>
      </c>
      <c r="L708" s="343">
        <f t="shared" si="1756"/>
        <v>1.1516488883150127E-45</v>
      </c>
      <c r="M708" s="343">
        <f t="shared" si="1757"/>
        <v>6.5316191081759865E-45</v>
      </c>
      <c r="N708" s="343">
        <f t="shared" si="1758"/>
        <v>1.3968624618864907E-45</v>
      </c>
      <c r="O708" s="343">
        <f t="shared" si="1759"/>
        <v>-5.9865904131726346E-45</v>
      </c>
      <c r="P708" s="343">
        <f t="shared" si="1760"/>
        <v>-3.732714164855524E-45</v>
      </c>
      <c r="Q708" s="343">
        <f t="shared" si="1761"/>
        <v>4.5301575963409796E-45</v>
      </c>
      <c r="R708" s="343">
        <f t="shared" si="1762"/>
        <v>5.5002939733634618E-45</v>
      </c>
      <c r="S708" s="343">
        <f t="shared" si="1763"/>
        <v>-2.3840493514472811E-45</v>
      </c>
      <c r="T708" s="343">
        <f t="shared" si="1764"/>
        <v>-6.4305038847158503E-45</v>
      </c>
      <c r="U708" s="343">
        <f t="shared" si="1765"/>
        <v>-1.2500879574306891E-46</v>
      </c>
      <c r="V708" s="343">
        <f t="shared" si="1766"/>
        <v>6.3817278722831187E-45</v>
      </c>
      <c r="W708" s="343">
        <f t="shared" si="1767"/>
        <v>2.615035486989113E-45</v>
      </c>
      <c r="X708" s="343">
        <f t="shared" si="1768"/>
        <v>-5.3613916418025079E-45</v>
      </c>
      <c r="Y708" s="343">
        <f t="shared" si="1769"/>
        <v>-4.7069467306967639E-45</v>
      </c>
      <c r="Z708" s="343">
        <f t="shared" si="1770"/>
        <v>3.5248321349937103E-45</v>
      </c>
      <c r="AA708" s="343">
        <f t="shared" si="1771"/>
        <v>6.0822680032342029E-45</v>
      </c>
      <c r="AB708" s="343">
        <f t="shared" si="1772"/>
        <v>-1.1516488883150072E-45</v>
      </c>
      <c r="AC708" s="343">
        <f t="shared" si="1773"/>
        <v>-6.5316191081759878E-45</v>
      </c>
      <c r="AD708" s="343">
        <f t="shared" si="1774"/>
        <v>-1.3968624618864848E-45</v>
      </c>
      <c r="AE708" s="343">
        <f t="shared" si="1775"/>
        <v>5.9865904131726234E-45</v>
      </c>
      <c r="AF708" s="343">
        <f t="shared" si="1776"/>
        <v>3.732714164855529E-45</v>
      </c>
      <c r="AG708" s="343">
        <f t="shared" si="1777"/>
        <v>-4.5301575963409845E-45</v>
      </c>
      <c r="AH708" s="343">
        <f t="shared" si="1778"/>
        <v>-5.5002939733634767E-45</v>
      </c>
      <c r="AI708" s="343">
        <f t="shared" si="1779"/>
        <v>2.3840493514472755E-45</v>
      </c>
      <c r="AJ708" s="343">
        <f t="shared" si="1780"/>
        <v>6.4305038847158466E-45</v>
      </c>
      <c r="AK708" s="343">
        <f t="shared" si="1781"/>
        <v>1.2500879574309754E-46</v>
      </c>
      <c r="AL708" s="343">
        <f t="shared" si="1782"/>
        <v>-6.3817278722831174E-45</v>
      </c>
      <c r="AM708" s="343">
        <f t="shared" si="1783"/>
        <v>-2.6150354869890968E-45</v>
      </c>
      <c r="AN708" s="343">
        <f t="shared" si="1784"/>
        <v>5.3613916418024911E-45</v>
      </c>
      <c r="AO708" s="343">
        <f t="shared" si="1785"/>
        <v>4.7069467306967683E-45</v>
      </c>
      <c r="AP708" s="343">
        <f t="shared" si="1786"/>
        <v>-3.5248321349937246E-45</v>
      </c>
      <c r="AQ708" s="343">
        <f t="shared" si="1787"/>
        <v>-6.0822680032342129E-45</v>
      </c>
      <c r="AR708" s="343">
        <f t="shared" si="1788"/>
        <v>1.1516488883150015E-45</v>
      </c>
      <c r="AS708" s="343">
        <f t="shared" si="1789"/>
        <v>6.5316191081759878E-45</v>
      </c>
      <c r="AT708" s="343">
        <f t="shared" si="1790"/>
        <v>1.396862461886513E-45</v>
      </c>
      <c r="AU708" s="343">
        <f t="shared" si="1791"/>
        <v>-5.9865904131726309E-45</v>
      </c>
      <c r="AV708" s="343">
        <f t="shared" si="1792"/>
        <v>-3.7327141648555147E-45</v>
      </c>
      <c r="AW708" s="343">
        <f t="shared" si="1793"/>
        <v>4.5301575963409634E-45</v>
      </c>
      <c r="AX708" s="343">
        <f t="shared" si="1794"/>
        <v>5.500293973363468E-45</v>
      </c>
      <c r="AY708" s="343">
        <f t="shared" si="1795"/>
        <v>-2.384049351447292E-45</v>
      </c>
      <c r="AZ708" s="343">
        <f t="shared" si="1796"/>
        <v>-6.4305038847158528E-45</v>
      </c>
      <c r="BA708" s="343">
        <f t="shared" si="1797"/>
        <v>-1.2500879574308027E-46</v>
      </c>
      <c r="BB708" s="343">
        <f t="shared" si="1798"/>
        <v>6.3817278722831212E-45</v>
      </c>
      <c r="BC708" s="343">
        <f t="shared" si="1799"/>
        <v>2.6150354869890807E-45</v>
      </c>
      <c r="BD708" s="343">
        <f t="shared" si="1800"/>
        <v>-5.3613916418024756E-45</v>
      </c>
      <c r="BE708" s="343">
        <f t="shared" si="1801"/>
        <v>-4.7069467306967876E-45</v>
      </c>
      <c r="BF708" s="343">
        <f t="shared" si="1802"/>
        <v>3.5248321349937003E-45</v>
      </c>
      <c r="BG708" s="343">
        <f t="shared" si="1803"/>
        <v>6.0822680032342067E-45</v>
      </c>
      <c r="BH708" s="343">
        <f t="shared" si="1804"/>
        <v>-1.1516488883150192E-45</v>
      </c>
      <c r="BI708" s="343">
        <f t="shared" si="1805"/>
        <v>-6.5316191081759878E-45</v>
      </c>
      <c r="BJ708" s="343">
        <f t="shared" si="1806"/>
        <v>-1.3968624618865411E-45</v>
      </c>
      <c r="BK708" s="343">
        <f t="shared" si="1807"/>
        <v>5.9865904131726197E-45</v>
      </c>
      <c r="BL708" s="343">
        <f t="shared" si="1808"/>
        <v>3.7327141648555383E-45</v>
      </c>
      <c r="BM708" s="343">
        <f t="shared" si="1809"/>
        <v>-4.5301575963409758E-45</v>
      </c>
      <c r="BN708" s="343">
        <f t="shared" si="1810"/>
        <v>-5.500293973363458E-45</v>
      </c>
      <c r="BO708" s="343">
        <f t="shared" si="1811"/>
        <v>2.3840493514473075E-45</v>
      </c>
      <c r="BP708" s="343">
        <f t="shared" si="1812"/>
        <v>6.4305038847158566E-45</v>
      </c>
      <c r="BQ708" s="343">
        <f t="shared" si="1813"/>
        <v>1.2500879574310874E-46</v>
      </c>
      <c r="BR708" s="343">
        <f t="shared" si="1814"/>
        <v>-6.3817278722831149E-45</v>
      </c>
    </row>
    <row r="709" spans="2:70">
      <c r="B709" s="340">
        <v>15</v>
      </c>
      <c r="C709" s="340">
        <f t="shared" si="1815"/>
        <v>4.6874999999999998E-3</v>
      </c>
      <c r="D709" s="341">
        <f t="shared" si="1751"/>
        <v>18</v>
      </c>
      <c r="E709" s="342" t="str">
        <f>U694</f>
        <v>5,25521055261184E-31</v>
      </c>
      <c r="F709" s="291">
        <v>15</v>
      </c>
      <c r="G709" s="343">
        <f t="shared" si="1816"/>
        <v>1.0481638927058323E-45</v>
      </c>
      <c r="H709" s="343">
        <f t="shared" si="1752"/>
        <v>-1.6249910842569716E-45</v>
      </c>
      <c r="I709" s="343">
        <f t="shared" si="1753"/>
        <v>-1.3667178509856343E-45</v>
      </c>
      <c r="J709" s="343">
        <f t="shared" si="1754"/>
        <v>1.3570675334750225E-45</v>
      </c>
      <c r="K709" s="343">
        <f t="shared" si="1755"/>
        <v>1.6327496087162572E-45</v>
      </c>
      <c r="L709" s="343">
        <f t="shared" si="1756"/>
        <v>-1.036992638433867E-45</v>
      </c>
      <c r="M709" s="343">
        <f t="shared" si="1757"/>
        <v>-1.8360357146404461E-45</v>
      </c>
      <c r="N709" s="343">
        <f t="shared" si="1758"/>
        <v>6.7706669784987262E-46</v>
      </c>
      <c r="O709" s="343">
        <f t="shared" si="1759"/>
        <v>1.9687639977116923E-45</v>
      </c>
      <c r="P709" s="343">
        <f t="shared" si="1760"/>
        <v>-2.9112146377088613E-46</v>
      </c>
      <c r="Q709" s="343">
        <f t="shared" si="1761"/>
        <v>-2.0258337844464483E-45</v>
      </c>
      <c r="R709" s="343">
        <f t="shared" si="1762"/>
        <v>-1.0601140489802439E-46</v>
      </c>
      <c r="S709" s="343">
        <f t="shared" si="1763"/>
        <v>2.005051914945602E-45</v>
      </c>
      <c r="T709" s="343">
        <f t="shared" si="1764"/>
        <v>4.9907031472857784E-46</v>
      </c>
      <c r="U709" s="343">
        <f t="shared" si="1765"/>
        <v>-1.907217024799465E-45</v>
      </c>
      <c r="V709" s="343">
        <f t="shared" si="1766"/>
        <v>-8.7295023224596899E-46</v>
      </c>
      <c r="W709" s="343">
        <f t="shared" si="1767"/>
        <v>1.736088853969911E-45</v>
      </c>
      <c r="X709" s="343">
        <f t="shared" si="1768"/>
        <v>1.213283161894278E-45</v>
      </c>
      <c r="Y709" s="343">
        <f t="shared" si="1769"/>
        <v>-1.4982437620921423E-45</v>
      </c>
      <c r="Z709" s="343">
        <f t="shared" si="1770"/>
        <v>-1.5069903000480261E-45</v>
      </c>
      <c r="AA709" s="343">
        <f t="shared" si="1771"/>
        <v>1.2028220026619547E-45</v>
      </c>
      <c r="AB709" s="343">
        <f t="shared" si="1772"/>
        <v>1.7427846461008298E-45</v>
      </c>
      <c r="AC709" s="343">
        <f t="shared" si="1773"/>
        <v>-8.6117646821981219E-46</v>
      </c>
      <c r="AD709" s="343">
        <f t="shared" si="1774"/>
        <v>-1.9116047555688656E-45</v>
      </c>
      <c r="AE709" s="343">
        <f t="shared" si="1775"/>
        <v>4.8643640505732253E-46</v>
      </c>
      <c r="AF709" s="343">
        <f t="shared" si="1776"/>
        <v>2.0069629663206832E-45</v>
      </c>
      <c r="AG709" s="343">
        <f t="shared" si="1777"/>
        <v>-9.3002863645145402E-47</v>
      </c>
      <c r="AH709" s="343">
        <f t="shared" si="1778"/>
        <v>-2.0251947157945983E-45</v>
      </c>
      <c r="AI709" s="343">
        <f t="shared" si="1779"/>
        <v>-3.040047256603081E-46</v>
      </c>
      <c r="AJ709" s="343">
        <f t="shared" si="1780"/>
        <v>1.9655993680828088E-45</v>
      </c>
      <c r="AK709" s="343">
        <f t="shared" si="1781"/>
        <v>6.8932958384643645E-46</v>
      </c>
      <c r="AL709" s="343">
        <f t="shared" si="1782"/>
        <v>-1.8304671389764192E-45</v>
      </c>
      <c r="AM709" s="343">
        <f t="shared" si="1783"/>
        <v>-1.048163892705844E-45</v>
      </c>
      <c r="AN709" s="343">
        <f t="shared" si="1784"/>
        <v>1.6249910842569616E-45</v>
      </c>
      <c r="AO709" s="343">
        <f t="shared" si="1785"/>
        <v>1.3667178509856371E-45</v>
      </c>
      <c r="AP709" s="343">
        <f t="shared" si="1786"/>
        <v>-1.3570675334750168E-45</v>
      </c>
      <c r="AQ709" s="343">
        <f t="shared" si="1787"/>
        <v>-1.6327496087162638E-45</v>
      </c>
      <c r="AR709" s="343">
        <f t="shared" si="1788"/>
        <v>1.0369926384338578E-45</v>
      </c>
      <c r="AS709" s="343">
        <f t="shared" si="1789"/>
        <v>1.8360357146404523E-45</v>
      </c>
      <c r="AT709" s="343">
        <f t="shared" si="1790"/>
        <v>-6.7706669784986896E-46</v>
      </c>
      <c r="AU709" s="343">
        <f t="shared" si="1791"/>
        <v>-1.9687639977116938E-45</v>
      </c>
      <c r="AV709" s="343">
        <f t="shared" si="1792"/>
        <v>2.9112146377087555E-46</v>
      </c>
      <c r="AW709" s="343">
        <f t="shared" si="1793"/>
        <v>2.0258337844464489E-45</v>
      </c>
      <c r="AX709" s="343">
        <f t="shared" si="1794"/>
        <v>1.0601140489803528E-46</v>
      </c>
      <c r="AY709" s="343">
        <f t="shared" si="1795"/>
        <v>-2.0050519149455992E-45</v>
      </c>
      <c r="AZ709" s="343">
        <f t="shared" si="1796"/>
        <v>-4.9907031472859542E-46</v>
      </c>
      <c r="BA709" s="343">
        <f t="shared" si="1797"/>
        <v>1.9072170247994566E-45</v>
      </c>
      <c r="BB709" s="343">
        <f t="shared" si="1798"/>
        <v>8.7295023224599186E-46</v>
      </c>
      <c r="BC709" s="343">
        <f t="shared" si="1799"/>
        <v>-1.7360888539699128E-45</v>
      </c>
      <c r="BD709" s="343">
        <f t="shared" si="1800"/>
        <v>-1.213283161894281E-45</v>
      </c>
      <c r="BE709" s="343">
        <f t="shared" si="1801"/>
        <v>1.4982437620921398E-45</v>
      </c>
      <c r="BF709" s="343">
        <f t="shared" si="1802"/>
        <v>1.5069903000480336E-45</v>
      </c>
      <c r="BG709" s="343">
        <f t="shared" si="1803"/>
        <v>-1.2028220026619457E-45</v>
      </c>
      <c r="BH709" s="343">
        <f t="shared" si="1804"/>
        <v>-1.7427846461008354E-45</v>
      </c>
      <c r="BI709" s="343">
        <f t="shared" si="1805"/>
        <v>8.6117646821980208E-46</v>
      </c>
      <c r="BJ709" s="343">
        <f t="shared" si="1806"/>
        <v>1.9116047555688693E-45</v>
      </c>
      <c r="BK709" s="343">
        <f t="shared" si="1807"/>
        <v>-4.8643640505729795E-46</v>
      </c>
      <c r="BL709" s="343">
        <f t="shared" si="1808"/>
        <v>-2.006962966320687E-45</v>
      </c>
      <c r="BM709" s="343">
        <f t="shared" si="1809"/>
        <v>9.3002863645148669E-47</v>
      </c>
      <c r="BN709" s="343">
        <f t="shared" si="1810"/>
        <v>2.0251947157945983E-45</v>
      </c>
      <c r="BO709" s="343">
        <f t="shared" si="1811"/>
        <v>3.0400472566030483E-46</v>
      </c>
      <c r="BP709" s="343">
        <f t="shared" si="1812"/>
        <v>-1.965599368082806E-45</v>
      </c>
      <c r="BQ709" s="343">
        <f t="shared" si="1813"/>
        <v>-6.8932958384644672E-46</v>
      </c>
      <c r="BR709" s="343">
        <f t="shared" si="1814"/>
        <v>1.8304671389764146E-45</v>
      </c>
    </row>
    <row r="710" spans="2:70">
      <c r="B710" s="340">
        <v>16</v>
      </c>
      <c r="C710" s="340">
        <f t="shared" si="1815"/>
        <v>5.0000000000000001E-3</v>
      </c>
      <c r="D710" s="341">
        <f t="shared" si="1751"/>
        <v>18</v>
      </c>
      <c r="E710" s="342" t="str">
        <f>V694</f>
        <v>-2,06928784999882E-33</v>
      </c>
      <c r="F710" s="291">
        <v>16</v>
      </c>
      <c r="G710" s="343">
        <f t="shared" si="1816"/>
        <v>3.0483741850997397E-45</v>
      </c>
      <c r="H710" s="343">
        <f t="shared" si="1752"/>
        <v>-3.3196478881135762E-46</v>
      </c>
      <c r="I710" s="343">
        <f t="shared" si="1753"/>
        <v>-3.0483741850997397E-45</v>
      </c>
      <c r="J710" s="343">
        <f t="shared" si="1754"/>
        <v>3.3196478881135727E-46</v>
      </c>
      <c r="K710" s="343">
        <f t="shared" si="1755"/>
        <v>3.0483741850997397E-45</v>
      </c>
      <c r="L710" s="343">
        <f t="shared" si="1756"/>
        <v>-3.3196478881135688E-46</v>
      </c>
      <c r="M710" s="343">
        <f t="shared" si="1757"/>
        <v>-3.0483741850997397E-45</v>
      </c>
      <c r="N710" s="343">
        <f t="shared" si="1758"/>
        <v>3.3196478881135653E-46</v>
      </c>
      <c r="O710" s="343">
        <f t="shared" si="1759"/>
        <v>3.0483741850997397E-45</v>
      </c>
      <c r="P710" s="343">
        <f t="shared" si="1760"/>
        <v>-3.3196478881135614E-46</v>
      </c>
      <c r="Q710" s="343">
        <f t="shared" si="1761"/>
        <v>-3.0483741850997404E-45</v>
      </c>
      <c r="R710" s="343">
        <f t="shared" si="1762"/>
        <v>3.3196478881135575E-46</v>
      </c>
      <c r="S710" s="343">
        <f t="shared" si="1763"/>
        <v>3.0483741850997391E-45</v>
      </c>
      <c r="T710" s="343">
        <f t="shared" si="1764"/>
        <v>-3.319647888113554E-46</v>
      </c>
      <c r="U710" s="343">
        <f t="shared" si="1765"/>
        <v>-3.0483741850997404E-45</v>
      </c>
      <c r="V710" s="343">
        <f t="shared" si="1766"/>
        <v>3.3196478881135501E-46</v>
      </c>
      <c r="W710" s="343">
        <f t="shared" si="1767"/>
        <v>3.0483741850997397E-45</v>
      </c>
      <c r="X710" s="343">
        <f t="shared" si="1768"/>
        <v>-3.3196478881135466E-46</v>
      </c>
      <c r="Y710" s="343">
        <f t="shared" si="1769"/>
        <v>-3.048374185099741E-45</v>
      </c>
      <c r="Z710" s="343">
        <f t="shared" si="1770"/>
        <v>3.3196478881135427E-46</v>
      </c>
      <c r="AA710" s="343">
        <f t="shared" si="1771"/>
        <v>3.0483741850997397E-45</v>
      </c>
      <c r="AB710" s="343">
        <f t="shared" si="1772"/>
        <v>-3.3196478881134307E-46</v>
      </c>
      <c r="AC710" s="343">
        <f t="shared" si="1773"/>
        <v>-3.048374185099741E-45</v>
      </c>
      <c r="AD710" s="343">
        <f t="shared" si="1774"/>
        <v>3.3196478881135354E-46</v>
      </c>
      <c r="AE710" s="343">
        <f t="shared" si="1775"/>
        <v>3.0483741850997397E-45</v>
      </c>
      <c r="AF710" s="343">
        <f t="shared" si="1776"/>
        <v>-3.31964788811364E-46</v>
      </c>
      <c r="AG710" s="343">
        <f t="shared" si="1777"/>
        <v>-3.048374185099741E-45</v>
      </c>
      <c r="AH710" s="343">
        <f t="shared" si="1778"/>
        <v>3.319647888113528E-46</v>
      </c>
      <c r="AI710" s="343">
        <f t="shared" si="1779"/>
        <v>3.0483741850997397E-45</v>
      </c>
      <c r="AJ710" s="343">
        <f t="shared" si="1780"/>
        <v>-3.319647888113416E-46</v>
      </c>
      <c r="AK710" s="343">
        <f t="shared" si="1781"/>
        <v>-3.048374185099741E-45</v>
      </c>
      <c r="AL710" s="343">
        <f t="shared" si="1782"/>
        <v>3.3196478881135202E-46</v>
      </c>
      <c r="AM710" s="343">
        <f t="shared" si="1783"/>
        <v>3.0483741850997397E-45</v>
      </c>
      <c r="AN710" s="343">
        <f t="shared" si="1784"/>
        <v>-3.3196478881136248E-46</v>
      </c>
      <c r="AO710" s="343">
        <f t="shared" si="1785"/>
        <v>-3.048374185099741E-45</v>
      </c>
      <c r="AP710" s="343">
        <f t="shared" si="1786"/>
        <v>3.3196478881135128E-46</v>
      </c>
      <c r="AQ710" s="343">
        <f t="shared" si="1787"/>
        <v>3.0483741850997397E-45</v>
      </c>
      <c r="AR710" s="343">
        <f t="shared" si="1788"/>
        <v>-3.3196478881134008E-46</v>
      </c>
      <c r="AS710" s="343">
        <f t="shared" si="1789"/>
        <v>-3.048374185099741E-45</v>
      </c>
      <c r="AT710" s="343">
        <f t="shared" si="1790"/>
        <v>3.3196478881135054E-46</v>
      </c>
      <c r="AU710" s="343">
        <f t="shared" si="1791"/>
        <v>3.0483741850997422E-45</v>
      </c>
      <c r="AV710" s="343">
        <f t="shared" si="1792"/>
        <v>-3.31964788811361E-46</v>
      </c>
      <c r="AW710" s="343">
        <f t="shared" si="1793"/>
        <v>-3.048374185099741E-45</v>
      </c>
      <c r="AX710" s="343">
        <f t="shared" si="1794"/>
        <v>3.3196478881132814E-46</v>
      </c>
      <c r="AY710" s="343">
        <f t="shared" si="1795"/>
        <v>3.0483741850997404E-45</v>
      </c>
      <c r="AZ710" s="343">
        <f t="shared" si="1796"/>
        <v>-3.319647888113386E-46</v>
      </c>
      <c r="BA710" s="343">
        <f t="shared" si="1797"/>
        <v>-3.0483741850997391E-45</v>
      </c>
      <c r="BB710" s="343">
        <f t="shared" si="1798"/>
        <v>3.3196478881134906E-46</v>
      </c>
      <c r="BC710" s="343">
        <f t="shared" si="1799"/>
        <v>3.0483741850997422E-45</v>
      </c>
      <c r="BD710" s="343">
        <f t="shared" si="1800"/>
        <v>-3.3196478881135949E-46</v>
      </c>
      <c r="BE710" s="343">
        <f t="shared" si="1801"/>
        <v>-3.0483741850997416E-45</v>
      </c>
      <c r="BF710" s="343">
        <f t="shared" si="1802"/>
        <v>3.3196478881136995E-46</v>
      </c>
      <c r="BG710" s="343">
        <f t="shared" si="1803"/>
        <v>3.0483741850997404E-45</v>
      </c>
      <c r="BH710" s="343">
        <f t="shared" si="1804"/>
        <v>-3.3196478881133708E-46</v>
      </c>
      <c r="BI710" s="343">
        <f t="shared" si="1805"/>
        <v>-3.0483741850997391E-45</v>
      </c>
      <c r="BJ710" s="343">
        <f t="shared" si="1806"/>
        <v>3.3196478881134755E-46</v>
      </c>
      <c r="BK710" s="343">
        <f t="shared" si="1807"/>
        <v>3.0483741850997429E-45</v>
      </c>
      <c r="BL710" s="343">
        <f t="shared" si="1808"/>
        <v>-3.3196478881135801E-46</v>
      </c>
      <c r="BM710" s="343">
        <f t="shared" si="1809"/>
        <v>-3.0483741850997416E-45</v>
      </c>
      <c r="BN710" s="343">
        <f t="shared" si="1810"/>
        <v>3.3196478881132514E-46</v>
      </c>
      <c r="BO710" s="343">
        <f t="shared" si="1811"/>
        <v>3.0483741850997404E-45</v>
      </c>
      <c r="BP710" s="343">
        <f t="shared" si="1812"/>
        <v>-3.3196478881133561E-46</v>
      </c>
      <c r="BQ710" s="343">
        <f t="shared" si="1813"/>
        <v>-3.0483741850997391E-45</v>
      </c>
      <c r="BR710" s="343">
        <f t="shared" si="1814"/>
        <v>3.3196478881134607E-46</v>
      </c>
    </row>
    <row r="711" spans="2:70">
      <c r="B711" s="340">
        <v>17</v>
      </c>
      <c r="C711" s="340">
        <f t="shared" si="1815"/>
        <v>5.3125000000000004E-3</v>
      </c>
      <c r="D711" s="341">
        <f t="shared" si="1751"/>
        <v>18</v>
      </c>
      <c r="E711" s="342" t="str">
        <f>W694</f>
        <v>-5,29637485648292E-31</v>
      </c>
      <c r="F711" s="291">
        <v>17</v>
      </c>
      <c r="G711" s="343">
        <f t="shared" si="1816"/>
        <v>9.71724659374834E-46</v>
      </c>
      <c r="H711" s="343">
        <f t="shared" si="1752"/>
        <v>3.1014589958724475E-46</v>
      </c>
      <c r="I711" s="343">
        <f t="shared" si="1753"/>
        <v>-1.0325238876997957E-45</v>
      </c>
      <c r="J711" s="343">
        <f t="shared" si="1754"/>
        <v>-1.0773582199865602E-46</v>
      </c>
      <c r="K711" s="343">
        <f t="shared" si="1755"/>
        <v>1.0536438020665214E-45</v>
      </c>
      <c r="L711" s="343">
        <f t="shared" si="1756"/>
        <v>-9.881448281039702E-47</v>
      </c>
      <c r="M711" s="343">
        <f t="shared" si="1757"/>
        <v>-1.0342727760100821E-45</v>
      </c>
      <c r="N711" s="343">
        <f t="shared" si="1758"/>
        <v>3.0156740246084503E-46</v>
      </c>
      <c r="O711" s="343">
        <f t="shared" si="1759"/>
        <v>9.7515522719843098E-46</v>
      </c>
      <c r="P711" s="343">
        <f t="shared" si="1760"/>
        <v>-4.9273125595567059E-46</v>
      </c>
      <c r="Q711" s="343">
        <f t="shared" si="1761"/>
        <v>-8.7856300987889501E-46</v>
      </c>
      <c r="R711" s="343">
        <f t="shared" si="1762"/>
        <v>6.6495972361099452E-46</v>
      </c>
      <c r="S711" s="343">
        <f t="shared" si="1763"/>
        <v>7.4820810879352647E-46</v>
      </c>
      <c r="T711" s="343">
        <f t="shared" si="1764"/>
        <v>-8.1163416200165424E-46</v>
      </c>
      <c r="U711" s="343">
        <f t="shared" si="1765"/>
        <v>-5.8909998968716437E-46</v>
      </c>
      <c r="V711" s="343">
        <f t="shared" si="1766"/>
        <v>9.2711795471627232E-46</v>
      </c>
      <c r="W711" s="343">
        <f t="shared" si="1767"/>
        <v>4.0735308834820167E-46</v>
      </c>
      <c r="X711" s="343">
        <f t="shared" si="1768"/>
        <v>-1.0069731243648836E-45</v>
      </c>
      <c r="Y711" s="343">
        <f t="shared" si="1769"/>
        <v>-2.0995183627026465E-46</v>
      </c>
      <c r="Z711" s="343">
        <f t="shared" si="1770"/>
        <v>1.0481308815611867E-45</v>
      </c>
      <c r="AA711" s="343">
        <f t="shared" si="1771"/>
        <v>4.4822528668039862E-48</v>
      </c>
      <c r="AB711" s="343">
        <f t="shared" si="1772"/>
        <v>-1.0490095567776636E-45</v>
      </c>
      <c r="AC711" s="343">
        <f t="shared" si="1773"/>
        <v>2.0115958100064443E-46</v>
      </c>
      <c r="AD711" s="343">
        <f t="shared" si="1774"/>
        <v>1.0095753830185108E-45</v>
      </c>
      <c r="AE711" s="343">
        <f t="shared" si="1775"/>
        <v>-3.9907096498183784E-46</v>
      </c>
      <c r="AF711" s="343">
        <f t="shared" si="1776"/>
        <v>-9.3134379346635657E-46</v>
      </c>
      <c r="AG711" s="343">
        <f t="shared" si="1777"/>
        <v>5.8164627558034824E-46</v>
      </c>
      <c r="AH711" s="343">
        <f t="shared" si="1778"/>
        <v>8.1732118423490384E-46</v>
      </c>
      <c r="AI711" s="343">
        <f t="shared" si="1779"/>
        <v>-7.4186924599930131E-46</v>
      </c>
      <c r="AJ711" s="343">
        <f t="shared" si="1780"/>
        <v>-6.7188938025230933E-46</v>
      </c>
      <c r="AK711" s="343">
        <f t="shared" si="1781"/>
        <v>8.7358259733956682E-46</v>
      </c>
      <c r="AL711" s="343">
        <f t="shared" si="1782"/>
        <v>5.006372441865186E-46</v>
      </c>
      <c r="AM711" s="343">
        <f t="shared" si="1783"/>
        <v>-9.7172465937483369E-46</v>
      </c>
      <c r="AN711" s="343">
        <f t="shared" si="1784"/>
        <v>-3.1014589958724062E-46</v>
      </c>
      <c r="AO711" s="343">
        <f t="shared" si="1785"/>
        <v>1.032523887699796E-45</v>
      </c>
      <c r="AP711" s="343">
        <f t="shared" si="1786"/>
        <v>1.0773582199865633E-46</v>
      </c>
      <c r="AQ711" s="343">
        <f t="shared" si="1787"/>
        <v>-1.0536438020665212E-45</v>
      </c>
      <c r="AR711" s="343">
        <f t="shared" si="1788"/>
        <v>9.8814482810398576E-47</v>
      </c>
      <c r="AS711" s="343">
        <f t="shared" si="1789"/>
        <v>1.0342727760100807E-45</v>
      </c>
      <c r="AT711" s="343">
        <f t="shared" si="1790"/>
        <v>-3.0156740246084301E-46</v>
      </c>
      <c r="AU711" s="343">
        <f t="shared" si="1791"/>
        <v>-9.7515522719842974E-46</v>
      </c>
      <c r="AV711" s="343">
        <f t="shared" si="1792"/>
        <v>4.9273125595567852E-46</v>
      </c>
      <c r="AW711" s="343">
        <f t="shared" si="1793"/>
        <v>8.7856300987889625E-46</v>
      </c>
      <c r="AX711" s="343">
        <f t="shared" si="1794"/>
        <v>-6.6495972361099576E-46</v>
      </c>
      <c r="AY711" s="343">
        <f t="shared" si="1795"/>
        <v>-7.4820810879352009E-46</v>
      </c>
      <c r="AZ711" s="343">
        <f t="shared" si="1796"/>
        <v>8.1163416200165269E-46</v>
      </c>
      <c r="BA711" s="343">
        <f t="shared" si="1797"/>
        <v>5.8909998968716001E-46</v>
      </c>
      <c r="BB711" s="343">
        <f t="shared" si="1798"/>
        <v>-9.2711795471627668E-46</v>
      </c>
      <c r="BC711" s="343">
        <f t="shared" si="1799"/>
        <v>-4.0735308834820377E-46</v>
      </c>
      <c r="BD711" s="343">
        <f t="shared" si="1800"/>
        <v>1.0069731243648851E-45</v>
      </c>
      <c r="BE711" s="343">
        <f t="shared" si="1801"/>
        <v>2.0995183627027052E-46</v>
      </c>
      <c r="BF711" s="343">
        <f t="shared" si="1802"/>
        <v>-1.0481308815611869E-45</v>
      </c>
      <c r="BG711" s="343">
        <f t="shared" si="1803"/>
        <v>-4.4822528668023526E-48</v>
      </c>
      <c r="BH711" s="343">
        <f t="shared" si="1804"/>
        <v>1.0490095567776642E-45</v>
      </c>
      <c r="BI711" s="343">
        <f t="shared" si="1805"/>
        <v>-2.0115958100064583E-46</v>
      </c>
      <c r="BJ711" s="343">
        <f t="shared" si="1806"/>
        <v>-1.0095753830185103E-45</v>
      </c>
      <c r="BK711" s="343">
        <f t="shared" si="1807"/>
        <v>3.990709649818324E-46</v>
      </c>
      <c r="BL711" s="343">
        <f t="shared" si="1808"/>
        <v>9.313437934663558E-46</v>
      </c>
      <c r="BM711" s="343">
        <f t="shared" si="1809"/>
        <v>-5.8164627558035579E-46</v>
      </c>
      <c r="BN711" s="343">
        <f t="shared" si="1810"/>
        <v>-8.1732118423490757E-46</v>
      </c>
      <c r="BO711" s="343">
        <f t="shared" si="1811"/>
        <v>7.4186924599930256E-46</v>
      </c>
      <c r="BP711" s="343">
        <f t="shared" si="1812"/>
        <v>6.7188938025230233E-46</v>
      </c>
      <c r="BQ711" s="343">
        <f t="shared" si="1813"/>
        <v>-8.7358259733956355E-46</v>
      </c>
      <c r="BR711" s="343">
        <f t="shared" si="1814"/>
        <v>-5.0063724418651728E-46</v>
      </c>
    </row>
    <row r="712" spans="2:70">
      <c r="B712" s="340">
        <v>18</v>
      </c>
      <c r="C712" s="340">
        <f t="shared" si="1815"/>
        <v>5.6250000000000007E-3</v>
      </c>
      <c r="D712" s="341">
        <f t="shared" si="1751"/>
        <v>18</v>
      </c>
      <c r="E712" s="342" t="str">
        <f>X694</f>
        <v>-1,05210586777081E-30</v>
      </c>
      <c r="F712" s="291">
        <v>18</v>
      </c>
      <c r="G712" s="343">
        <f t="shared" si="1816"/>
        <v>-3.0832646752929134E-46</v>
      </c>
      <c r="H712" s="343">
        <f t="shared" si="1752"/>
        <v>1.3821357247651651E-44</v>
      </c>
      <c r="I712" s="343">
        <f t="shared" si="1753"/>
        <v>-5.0844996047593208E-45</v>
      </c>
      <c r="J712" s="343">
        <f t="shared" si="1754"/>
        <v>-1.1837483917284902E-44</v>
      </c>
      <c r="K712" s="343">
        <f t="shared" si="1755"/>
        <v>9.7032567033270281E-45</v>
      </c>
      <c r="L712" s="343">
        <f t="shared" si="1756"/>
        <v>8.0514609675704609E-45</v>
      </c>
      <c r="M712" s="343">
        <f t="shared" si="1757"/>
        <v>-1.2844780929054242E-44</v>
      </c>
      <c r="N712" s="343">
        <f t="shared" si="1758"/>
        <v>-3.0396760722188275E-45</v>
      </c>
      <c r="O712" s="343">
        <f t="shared" si="1759"/>
        <v>1.4030803696562023E-44</v>
      </c>
      <c r="P712" s="343">
        <f t="shared" si="1760"/>
        <v>-2.434871950395912E-45</v>
      </c>
      <c r="Q712" s="343">
        <f t="shared" si="1761"/>
        <v>-1.3080763790820464E-44</v>
      </c>
      <c r="R712" s="343">
        <f t="shared" si="1762"/>
        <v>7.5387327907320461E-45</v>
      </c>
      <c r="S712" s="343">
        <f t="shared" si="1763"/>
        <v>1.0139296175345545E-44</v>
      </c>
      <c r="T712" s="343">
        <f t="shared" si="1764"/>
        <v>-1.1494889902462188E-44</v>
      </c>
      <c r="U712" s="343">
        <f t="shared" si="1765"/>
        <v>-5.6542126301229881E-45</v>
      </c>
      <c r="V712" s="343">
        <f t="shared" si="1766"/>
        <v>1.3701054227978878E-44</v>
      </c>
      <c r="W712" s="343">
        <f t="shared" si="1767"/>
        <v>3.0832646752929103E-46</v>
      </c>
      <c r="X712" s="343">
        <f t="shared" si="1768"/>
        <v>-1.3821357247651655E-44</v>
      </c>
      <c r="Y712" s="343">
        <f t="shared" si="1769"/>
        <v>5.0844996047593071E-45</v>
      </c>
      <c r="Z712" s="343">
        <f t="shared" si="1770"/>
        <v>1.1837483917284905E-44</v>
      </c>
      <c r="AA712" s="343">
        <f t="shared" si="1771"/>
        <v>-9.7032567033270344E-45</v>
      </c>
      <c r="AB712" s="343">
        <f t="shared" si="1772"/>
        <v>-8.0514609675704323E-45</v>
      </c>
      <c r="AC712" s="343">
        <f t="shared" si="1773"/>
        <v>1.2844780929054215E-44</v>
      </c>
      <c r="AD712" s="343">
        <f t="shared" si="1774"/>
        <v>3.0396760722188674E-45</v>
      </c>
      <c r="AE712" s="343">
        <f t="shared" si="1775"/>
        <v>-1.403080369656202E-44</v>
      </c>
      <c r="AF712" s="343">
        <f t="shared" si="1776"/>
        <v>2.4348719503958964E-45</v>
      </c>
      <c r="AG712" s="343">
        <f t="shared" si="1777"/>
        <v>1.3080763790820469E-44</v>
      </c>
      <c r="AH712" s="343">
        <f t="shared" si="1778"/>
        <v>-7.5387327907320747E-45</v>
      </c>
      <c r="AI712" s="343">
        <f t="shared" si="1779"/>
        <v>-1.013929617534559E-44</v>
      </c>
      <c r="AJ712" s="343">
        <f t="shared" si="1780"/>
        <v>1.1494889902462151E-44</v>
      </c>
      <c r="AK712" s="343">
        <f t="shared" si="1781"/>
        <v>5.654212630123003E-45</v>
      </c>
      <c r="AL712" s="343">
        <f t="shared" si="1782"/>
        <v>-1.3701054227978873E-44</v>
      </c>
      <c r="AM712" s="343">
        <f t="shared" si="1783"/>
        <v>-3.0832646752930659E-46</v>
      </c>
      <c r="AN712" s="343">
        <f t="shared" si="1784"/>
        <v>1.3821357247651651E-44</v>
      </c>
      <c r="AO712" s="343">
        <f t="shared" si="1785"/>
        <v>-5.0844996047593395E-45</v>
      </c>
      <c r="AP712" s="343">
        <f t="shared" si="1786"/>
        <v>-1.183748391728494E-44</v>
      </c>
      <c r="AQ712" s="343">
        <f t="shared" si="1787"/>
        <v>9.7032567033269858E-45</v>
      </c>
      <c r="AR712" s="343">
        <f t="shared" si="1788"/>
        <v>8.0514609675704871E-45</v>
      </c>
      <c r="AS712" s="343">
        <f t="shared" si="1789"/>
        <v>-1.2844780929054232E-44</v>
      </c>
      <c r="AT712" s="343">
        <f t="shared" si="1790"/>
        <v>-3.0396760722188338E-45</v>
      </c>
      <c r="AU712" s="343">
        <f t="shared" si="1791"/>
        <v>1.403080369656202E-44</v>
      </c>
      <c r="AV712" s="343">
        <f t="shared" si="1792"/>
        <v>-2.4348719503959307E-45</v>
      </c>
      <c r="AW712" s="343">
        <f t="shared" si="1793"/>
        <v>-1.3080763790820456E-44</v>
      </c>
      <c r="AX712" s="343">
        <f t="shared" si="1794"/>
        <v>7.5387327907321046E-45</v>
      </c>
      <c r="AY712" s="343">
        <f t="shared" si="1795"/>
        <v>1.0139296175345636E-44</v>
      </c>
      <c r="AZ712" s="343">
        <f t="shared" si="1796"/>
        <v>-1.1494889902462111E-44</v>
      </c>
      <c r="BA712" s="343">
        <f t="shared" si="1797"/>
        <v>-5.6542126301230627E-45</v>
      </c>
      <c r="BB712" s="343">
        <f t="shared" si="1798"/>
        <v>1.3701054227978861E-44</v>
      </c>
      <c r="BC712" s="343">
        <f t="shared" si="1799"/>
        <v>3.0832646752937162E-46</v>
      </c>
      <c r="BD712" s="343">
        <f t="shared" si="1800"/>
        <v>-1.382135724765166E-44</v>
      </c>
      <c r="BE712" s="343">
        <f t="shared" si="1801"/>
        <v>5.0844996047592772E-45</v>
      </c>
      <c r="BF712" s="343">
        <f t="shared" si="1802"/>
        <v>1.1837483917284922E-44</v>
      </c>
      <c r="BG712" s="343">
        <f t="shared" si="1803"/>
        <v>-9.7032567033270107E-45</v>
      </c>
      <c r="BH712" s="343">
        <f t="shared" si="1804"/>
        <v>-8.0514609675704572E-45</v>
      </c>
      <c r="BI712" s="343">
        <f t="shared" si="1805"/>
        <v>1.2844780929054245E-44</v>
      </c>
      <c r="BJ712" s="343">
        <f t="shared" si="1806"/>
        <v>3.0396760722188002E-45</v>
      </c>
      <c r="BK712" s="343">
        <f t="shared" si="1807"/>
        <v>-1.4030803696562023E-44</v>
      </c>
      <c r="BL712" s="343">
        <f t="shared" si="1808"/>
        <v>2.4348719503957676E-45</v>
      </c>
      <c r="BM712" s="343">
        <f t="shared" si="1809"/>
        <v>1.3080763790820516E-44</v>
      </c>
      <c r="BN712" s="343">
        <f t="shared" si="1810"/>
        <v>-7.5387327907319652E-45</v>
      </c>
      <c r="BO712" s="343">
        <f t="shared" si="1811"/>
        <v>-1.0139296175345612E-44</v>
      </c>
      <c r="BP712" s="343">
        <f t="shared" si="1812"/>
        <v>1.1494889902462133E-44</v>
      </c>
      <c r="BQ712" s="343">
        <f t="shared" si="1813"/>
        <v>5.6542126301230316E-45</v>
      </c>
      <c r="BR712" s="343">
        <f t="shared" si="1814"/>
        <v>-1.3701054227978868E-44</v>
      </c>
    </row>
    <row r="713" spans="2:70">
      <c r="B713" s="340">
        <v>19</v>
      </c>
      <c r="C713" s="340">
        <f t="shared" si="1815"/>
        <v>5.9375000000000009E-3</v>
      </c>
      <c r="D713" s="341">
        <f t="shared" si="1751"/>
        <v>18</v>
      </c>
      <c r="E713" s="342" t="str">
        <f>Y694</f>
        <v>-1,56444428660741E-30</v>
      </c>
      <c r="F713" s="291">
        <v>19</v>
      </c>
      <c r="G713" s="343">
        <f t="shared" si="1816"/>
        <v>6.7866239911087937E-45</v>
      </c>
      <c r="H713" s="343">
        <f t="shared" si="1752"/>
        <v>1.5815219983616071E-45</v>
      </c>
      <c r="I713" s="343">
        <f t="shared" si="1753"/>
        <v>-7.7048071968392565E-45</v>
      </c>
      <c r="J713" s="343">
        <f t="shared" si="1754"/>
        <v>2.8916529425230759E-45</v>
      </c>
      <c r="K713" s="343">
        <f t="shared" si="1755"/>
        <v>6.0260021145347991E-45</v>
      </c>
      <c r="L713" s="343">
        <f t="shared" si="1756"/>
        <v>-6.3901651004279586E-45</v>
      </c>
      <c r="M713" s="343">
        <f t="shared" si="1757"/>
        <v>-2.3160680869738929E-45</v>
      </c>
      <c r="N713" s="343">
        <f t="shared" si="1758"/>
        <v>7.7348032546811078E-45</v>
      </c>
      <c r="O713" s="343">
        <f t="shared" si="1759"/>
        <v>-2.1745216458498583E-45</v>
      </c>
      <c r="P713" s="343">
        <f t="shared" si="1760"/>
        <v>-6.4723426263843687E-45</v>
      </c>
      <c r="Q713" s="343">
        <f t="shared" si="1761"/>
        <v>5.9321654266104206E-45</v>
      </c>
      <c r="R713" s="343">
        <f t="shared" si="1762"/>
        <v>3.0283091738170033E-45</v>
      </c>
      <c r="S713" s="343">
        <f t="shared" si="1763"/>
        <v>-7.6903089289068177E-45</v>
      </c>
      <c r="T713" s="343">
        <f t="shared" si="1764"/>
        <v>1.4364485170126309E-45</v>
      </c>
      <c r="U713" s="343">
        <f t="shared" si="1765"/>
        <v>6.856350940599487E-45</v>
      </c>
      <c r="V713" s="343">
        <f t="shared" si="1766"/>
        <v>-5.4170357568831437E-45</v>
      </c>
      <c r="W713" s="343">
        <f t="shared" si="1767"/>
        <v>-3.7113859878740684E-45</v>
      </c>
      <c r="X713" s="343">
        <f t="shared" si="1768"/>
        <v>7.5717527241966646E-45</v>
      </c>
      <c r="Y713" s="343">
        <f t="shared" si="1769"/>
        <v>-6.8454160371396396E-46</v>
      </c>
      <c r="Z713" s="343">
        <f t="shared" si="1770"/>
        <v>-7.1743288471939274E-45</v>
      </c>
      <c r="AA713" s="343">
        <f t="shared" si="1771"/>
        <v>4.8497370715641164E-45</v>
      </c>
      <c r="AB713" s="343">
        <f t="shared" si="1772"/>
        <v>4.3587201260179717E-45</v>
      </c>
      <c r="AC713" s="343">
        <f t="shared" si="1773"/>
        <v>-7.3802764016114215E-45</v>
      </c>
      <c r="AD713" s="343">
        <f t="shared" si="1774"/>
        <v>-7.3957819436974288E-47</v>
      </c>
      <c r="AE713" s="343">
        <f t="shared" si="1775"/>
        <v>7.4232140451028327E-45</v>
      </c>
      <c r="AF713" s="343">
        <f t="shared" si="1776"/>
        <v>-4.2357327671099673E-45</v>
      </c>
      <c r="AG713" s="343">
        <f t="shared" si="1777"/>
        <v>-4.9640774066295055E-45</v>
      </c>
      <c r="AH713" s="343">
        <f t="shared" si="1778"/>
        <v>7.1177239828091697E-45</v>
      </c>
      <c r="AI713" s="343">
        <f t="shared" si="1779"/>
        <v>8.3174498835727679E-46</v>
      </c>
      <c r="AJ713" s="343">
        <f t="shared" si="1780"/>
        <v>-7.6006096338158038E-45</v>
      </c>
      <c r="AK713" s="343">
        <f t="shared" si="1781"/>
        <v>3.5809360406214861E-45</v>
      </c>
      <c r="AL713" s="343">
        <f t="shared" si="1782"/>
        <v>5.5216279081744517E-45</v>
      </c>
      <c r="AM713" s="343">
        <f t="shared" si="1783"/>
        <v>-6.7866239911087614E-45</v>
      </c>
      <c r="AN713" s="343">
        <f t="shared" si="1784"/>
        <v>-1.5815219983616383E-45</v>
      </c>
      <c r="AO713" s="343">
        <f t="shared" si="1785"/>
        <v>7.7048071968392565E-45</v>
      </c>
      <c r="AP713" s="343">
        <f t="shared" si="1786"/>
        <v>-2.8916529425230585E-45</v>
      </c>
      <c r="AQ713" s="343">
        <f t="shared" si="1787"/>
        <v>-6.0260021145348277E-45</v>
      </c>
      <c r="AR713" s="343">
        <f t="shared" si="1788"/>
        <v>6.3901651004279263E-45</v>
      </c>
      <c r="AS713" s="343">
        <f t="shared" si="1789"/>
        <v>2.3160680869739629E-45</v>
      </c>
      <c r="AT713" s="343">
        <f t="shared" si="1790"/>
        <v>-7.7348032546811078E-45</v>
      </c>
      <c r="AU713" s="343">
        <f t="shared" si="1791"/>
        <v>2.1745216458498409E-45</v>
      </c>
      <c r="AV713" s="343">
        <f t="shared" si="1792"/>
        <v>6.4723426263843936E-45</v>
      </c>
      <c r="AW713" s="343">
        <f t="shared" si="1793"/>
        <v>-5.9321654266103907E-45</v>
      </c>
      <c r="AX713" s="343">
        <f t="shared" si="1794"/>
        <v>-3.0283091738170706E-45</v>
      </c>
      <c r="AY713" s="343">
        <f t="shared" si="1795"/>
        <v>7.6903089289068065E-45</v>
      </c>
      <c r="AZ713" s="343">
        <f t="shared" si="1796"/>
        <v>-1.4364485170126402E-45</v>
      </c>
      <c r="BA713" s="343">
        <f t="shared" si="1797"/>
        <v>-6.8563509405994957E-45</v>
      </c>
      <c r="BB713" s="343">
        <f t="shared" si="1798"/>
        <v>5.4170357568831113E-45</v>
      </c>
      <c r="BC713" s="343">
        <f t="shared" si="1799"/>
        <v>3.7113859878741331E-45</v>
      </c>
      <c r="BD713" s="343">
        <f t="shared" si="1800"/>
        <v>-7.5717527241966434E-45</v>
      </c>
      <c r="BE713" s="343">
        <f t="shared" si="1801"/>
        <v>6.8454160371397392E-46</v>
      </c>
      <c r="BF713" s="343">
        <f t="shared" si="1802"/>
        <v>7.1743288471939436E-45</v>
      </c>
      <c r="BG713" s="343">
        <f t="shared" si="1803"/>
        <v>-4.8497370715640816E-45</v>
      </c>
      <c r="BH713" s="343">
        <f t="shared" si="1804"/>
        <v>-4.3587201260180096E-45</v>
      </c>
      <c r="BI713" s="343">
        <f t="shared" si="1805"/>
        <v>7.3802764016113917E-45</v>
      </c>
      <c r="BJ713" s="343">
        <f t="shared" si="1806"/>
        <v>7.3957819437073234E-47</v>
      </c>
      <c r="BK713" s="343">
        <f t="shared" si="1807"/>
        <v>-7.4232140451028302E-45</v>
      </c>
      <c r="BL713" s="343">
        <f t="shared" si="1808"/>
        <v>4.23573276710993E-45</v>
      </c>
      <c r="BM713" s="343">
        <f t="shared" si="1809"/>
        <v>4.9640774066295397E-45</v>
      </c>
      <c r="BN713" s="343">
        <f t="shared" si="1810"/>
        <v>-7.117723982809151E-45</v>
      </c>
      <c r="BO713" s="343">
        <f t="shared" si="1811"/>
        <v>-8.3174498835737573E-46</v>
      </c>
      <c r="BP713" s="343">
        <f t="shared" si="1812"/>
        <v>7.6006096338158013E-45</v>
      </c>
      <c r="BQ713" s="343">
        <f t="shared" si="1813"/>
        <v>-3.5809360406214469E-45</v>
      </c>
      <c r="BR713" s="343">
        <f t="shared" si="1814"/>
        <v>-5.5216279081744835E-45</v>
      </c>
    </row>
    <row r="714" spans="2:70">
      <c r="B714" s="340">
        <v>20</v>
      </c>
      <c r="C714" s="340">
        <f t="shared" si="1815"/>
        <v>6.2500000000000012E-3</v>
      </c>
      <c r="D714" s="341">
        <f t="shared" si="1751"/>
        <v>18</v>
      </c>
      <c r="E714" s="342" t="str">
        <f>Z694</f>
        <v>-2,06171583873441E-30</v>
      </c>
      <c r="F714" s="291">
        <v>20</v>
      </c>
      <c r="G714" s="343">
        <f t="shared" si="1816"/>
        <v>9.8986048456986818E-45</v>
      </c>
      <c r="H714" s="343">
        <f t="shared" si="1752"/>
        <v>-4.9001765728089427E-45</v>
      </c>
      <c r="I714" s="343">
        <f t="shared" si="1753"/>
        <v>-6.1481720655436304E-45</v>
      </c>
      <c r="J714" s="343">
        <f t="shared" si="1754"/>
        <v>9.6057837504357383E-45</v>
      </c>
      <c r="K714" s="343">
        <f t="shared" si="1755"/>
        <v>-1.203776526803483E-45</v>
      </c>
      <c r="L714" s="343">
        <f t="shared" si="1756"/>
        <v>-8.6844530842803788E-45</v>
      </c>
      <c r="M714" s="343">
        <f t="shared" si="1757"/>
        <v>7.8505691558154827E-45</v>
      </c>
      <c r="N714" s="343">
        <f t="shared" si="1758"/>
        <v>2.675887583146426E-45</v>
      </c>
      <c r="O714" s="343">
        <f t="shared" si="1759"/>
        <v>-9.8986048456986831E-45</v>
      </c>
      <c r="P714" s="343">
        <f t="shared" si="1760"/>
        <v>4.9001765728089433E-45</v>
      </c>
      <c r="Q714" s="343">
        <f t="shared" si="1761"/>
        <v>6.1481720655436217E-45</v>
      </c>
      <c r="R714" s="343">
        <f t="shared" si="1762"/>
        <v>-9.6057837504357321E-45</v>
      </c>
      <c r="S714" s="343">
        <f t="shared" si="1763"/>
        <v>1.2037765268034588E-45</v>
      </c>
      <c r="T714" s="343">
        <f t="shared" si="1764"/>
        <v>8.6844530842803838E-45</v>
      </c>
      <c r="U714" s="343">
        <f t="shared" si="1765"/>
        <v>-7.8505691558154789E-45</v>
      </c>
      <c r="V714" s="343">
        <f t="shared" si="1766"/>
        <v>-2.6758875831464319E-45</v>
      </c>
      <c r="W714" s="343">
        <f t="shared" si="1767"/>
        <v>9.8986048456986831E-45</v>
      </c>
      <c r="X714" s="343">
        <f t="shared" si="1768"/>
        <v>-4.9001765728089383E-45</v>
      </c>
      <c r="Y714" s="343">
        <f t="shared" si="1769"/>
        <v>-6.1481720655436267E-45</v>
      </c>
      <c r="Z714" s="343">
        <f t="shared" si="1770"/>
        <v>9.6057837504357408E-45</v>
      </c>
      <c r="AA714" s="343">
        <f t="shared" si="1771"/>
        <v>-1.203776526803488E-45</v>
      </c>
      <c r="AB714" s="343">
        <f t="shared" si="1772"/>
        <v>-8.6844530842803676E-45</v>
      </c>
      <c r="AC714" s="343">
        <f t="shared" si="1773"/>
        <v>7.8505691558154976E-45</v>
      </c>
      <c r="AD714" s="343">
        <f t="shared" si="1774"/>
        <v>2.6758875831464717E-45</v>
      </c>
      <c r="AE714" s="343">
        <f t="shared" si="1775"/>
        <v>-9.8986048456986881E-45</v>
      </c>
      <c r="AF714" s="343">
        <f t="shared" si="1776"/>
        <v>4.9001765728089028E-45</v>
      </c>
      <c r="AG714" s="343">
        <f t="shared" si="1777"/>
        <v>6.148172065543659E-45</v>
      </c>
      <c r="AH714" s="343">
        <f t="shared" si="1778"/>
        <v>-9.6057837504357296E-45</v>
      </c>
      <c r="AI714" s="343">
        <f t="shared" si="1779"/>
        <v>1.2037765268034472E-45</v>
      </c>
      <c r="AJ714" s="343">
        <f t="shared" si="1780"/>
        <v>8.68445308428039E-45</v>
      </c>
      <c r="AK714" s="343">
        <f t="shared" si="1781"/>
        <v>-7.8505691558154715E-45</v>
      </c>
      <c r="AL714" s="343">
        <f t="shared" si="1782"/>
        <v>-2.6758875831464437E-45</v>
      </c>
      <c r="AM714" s="343">
        <f t="shared" si="1783"/>
        <v>9.898604845698693E-45</v>
      </c>
      <c r="AN714" s="343">
        <f t="shared" si="1784"/>
        <v>-4.900176572808929E-45</v>
      </c>
      <c r="AO714" s="343">
        <f t="shared" si="1785"/>
        <v>-6.1481720655436914E-45</v>
      </c>
      <c r="AP714" s="343">
        <f t="shared" si="1786"/>
        <v>9.605783750435737E-45</v>
      </c>
      <c r="AQ714" s="343">
        <f t="shared" si="1787"/>
        <v>-1.2037765268034052E-45</v>
      </c>
      <c r="AR714" s="343">
        <f t="shared" si="1788"/>
        <v>-8.6844530842803739E-45</v>
      </c>
      <c r="AS714" s="343">
        <f t="shared" si="1789"/>
        <v>7.8505691558154453E-45</v>
      </c>
      <c r="AT714" s="343">
        <f t="shared" si="1790"/>
        <v>2.6758875831464154E-45</v>
      </c>
      <c r="AU714" s="343">
        <f t="shared" si="1791"/>
        <v>-9.8986048456986905E-45</v>
      </c>
      <c r="AV714" s="343">
        <f t="shared" si="1792"/>
        <v>4.9001765728089526E-45</v>
      </c>
      <c r="AW714" s="343">
        <f t="shared" si="1793"/>
        <v>6.148172065543669E-45</v>
      </c>
      <c r="AX714" s="343">
        <f t="shared" si="1794"/>
        <v>-9.6057837504357445E-45</v>
      </c>
      <c r="AY714" s="343">
        <f t="shared" si="1795"/>
        <v>1.2037765268034345E-45</v>
      </c>
      <c r="AZ714" s="343">
        <f t="shared" si="1796"/>
        <v>8.6844530842803602E-45</v>
      </c>
      <c r="BA714" s="343">
        <f t="shared" si="1797"/>
        <v>-7.850569155815464E-45</v>
      </c>
      <c r="BB714" s="343">
        <f t="shared" si="1798"/>
        <v>-2.6758875831465237E-45</v>
      </c>
      <c r="BC714" s="343">
        <f t="shared" si="1799"/>
        <v>9.8986048456986868E-45</v>
      </c>
      <c r="BD714" s="343">
        <f t="shared" si="1800"/>
        <v>-4.9001765728088568E-45</v>
      </c>
      <c r="BE714" s="343">
        <f t="shared" si="1801"/>
        <v>-6.1481720655436453E-45</v>
      </c>
      <c r="BF714" s="343">
        <f t="shared" si="1802"/>
        <v>9.6057837504357146E-45</v>
      </c>
      <c r="BG714" s="343">
        <f t="shared" si="1803"/>
        <v>-1.2037765268034637E-45</v>
      </c>
      <c r="BH714" s="343">
        <f t="shared" si="1804"/>
        <v>-8.6844530842804162E-45</v>
      </c>
      <c r="BI714" s="343">
        <f t="shared" si="1805"/>
        <v>7.8505691558154814E-45</v>
      </c>
      <c r="BJ714" s="343">
        <f t="shared" si="1806"/>
        <v>2.6758875831464954E-45</v>
      </c>
      <c r="BK714" s="343">
        <f t="shared" si="1807"/>
        <v>-9.8986048456986831E-45</v>
      </c>
      <c r="BL714" s="343">
        <f t="shared" si="1808"/>
        <v>4.9001765728088811E-45</v>
      </c>
      <c r="BM714" s="343">
        <f t="shared" si="1809"/>
        <v>6.1481720655436229E-45</v>
      </c>
      <c r="BN714" s="343">
        <f t="shared" si="1810"/>
        <v>-9.6057837504357221E-45</v>
      </c>
      <c r="BO714" s="343">
        <f t="shared" si="1811"/>
        <v>1.203776526803493E-45</v>
      </c>
      <c r="BP714" s="343">
        <f t="shared" si="1812"/>
        <v>8.6844530842804E-45</v>
      </c>
      <c r="BQ714" s="343">
        <f t="shared" si="1813"/>
        <v>-7.8505691558155001E-45</v>
      </c>
      <c r="BR714" s="343">
        <f t="shared" si="1814"/>
        <v>-2.6758875831464671E-45</v>
      </c>
    </row>
    <row r="715" spans="2:70">
      <c r="B715" s="340">
        <v>21</v>
      </c>
      <c r="C715" s="340">
        <f t="shared" si="1815"/>
        <v>6.5625000000000015E-3</v>
      </c>
      <c r="D715" s="341">
        <f t="shared" si="1751"/>
        <v>18</v>
      </c>
      <c r="E715" s="342" t="str">
        <f>AA694</f>
        <v>-2,53912946636808E-30</v>
      </c>
      <c r="F715" s="291">
        <v>21</v>
      </c>
      <c r="G715" s="343">
        <f t="shared" si="1816"/>
        <v>-1.0708391515723549E-44</v>
      </c>
      <c r="H715" s="343">
        <f t="shared" si="1752"/>
        <v>2.8104087951347861E-44</v>
      </c>
      <c r="I715" s="343">
        <f t="shared" si="1753"/>
        <v>-1.5787959187748891E-44</v>
      </c>
      <c r="J715" s="343">
        <f t="shared" si="1754"/>
        <v>-1.321930306685415E-44</v>
      </c>
      <c r="K715" s="343">
        <f t="shared" si="1755"/>
        <v>2.825103184540679E-44</v>
      </c>
      <c r="L715" s="343">
        <f t="shared" si="1756"/>
        <v>-1.3415585380930058E-44</v>
      </c>
      <c r="M715" s="343">
        <f t="shared" si="1757"/>
        <v>-1.5602905503044815E-44</v>
      </c>
      <c r="N715" s="343">
        <f t="shared" si="1758"/>
        <v>2.8125902859209515E-44</v>
      </c>
      <c r="O715" s="343">
        <f t="shared" si="1759"/>
        <v>-1.091401215318791E-44</v>
      </c>
      <c r="P715" s="343">
        <f t="shared" si="1760"/>
        <v>-1.7836243429825387E-44</v>
      </c>
      <c r="Q715" s="343">
        <f t="shared" si="1761"/>
        <v>2.7729906053295571E-44</v>
      </c>
      <c r="R715" s="343">
        <f t="shared" si="1762"/>
        <v>-8.3073310222046308E-45</v>
      </c>
      <c r="S715" s="343">
        <f t="shared" si="1763"/>
        <v>-1.9897808582094281E-44</v>
      </c>
      <c r="T715" s="343">
        <f t="shared" si="1764"/>
        <v>2.7066855093379784E-44</v>
      </c>
      <c r="U715" s="343">
        <f t="shared" si="1765"/>
        <v>-5.6206457522284483E-45</v>
      </c>
      <c r="V715" s="343">
        <f t="shared" si="1766"/>
        <v>-2.1767746960468991E-44</v>
      </c>
      <c r="W715" s="343">
        <f t="shared" si="1767"/>
        <v>2.6143135522666713E-44</v>
      </c>
      <c r="X715" s="343">
        <f t="shared" si="1768"/>
        <v>-2.8798305911007953E-45</v>
      </c>
      <c r="Y715" s="343">
        <f t="shared" si="1769"/>
        <v>-2.342805003615353E-44</v>
      </c>
      <c r="Z715" s="343">
        <f t="shared" si="1770"/>
        <v>2.4967643265578684E-44</v>
      </c>
      <c r="AA715" s="343">
        <f t="shared" si="1771"/>
        <v>-1.1128108710540136E-46</v>
      </c>
      <c r="AB715" s="343">
        <f t="shared" si="1772"/>
        <v>-2.4862728182914907E-44</v>
      </c>
      <c r="AC715" s="343">
        <f t="shared" si="1773"/>
        <v>2.3551698955140956E-44</v>
      </c>
      <c r="AD715" s="343">
        <f t="shared" si="1774"/>
        <v>2.658340114591447E-45</v>
      </c>
      <c r="AE715" s="343">
        <f t="shared" si="1775"/>
        <v>-2.6057964665925084E-44</v>
      </c>
      <c r="AF715" s="343">
        <f t="shared" si="1776"/>
        <v>2.1908938909097057E-44</v>
      </c>
      <c r="AG715" s="343">
        <f t="shared" si="1777"/>
        <v>5.4023600477882502E-45</v>
      </c>
      <c r="AH715" s="343">
        <f t="shared" si="1778"/>
        <v>-2.7002248704470008E-44</v>
      </c>
      <c r="AI715" s="343">
        <f t="shared" si="1779"/>
        <v>2.005518380471429E-44</v>
      </c>
      <c r="AJ715" s="343">
        <f t="shared" si="1780"/>
        <v>8.0943523004942482E-45</v>
      </c>
      <c r="AK715" s="343">
        <f t="shared" si="1781"/>
        <v>-2.7686486327060229E-44</v>
      </c>
      <c r="AL715" s="343">
        <f t="shared" si="1782"/>
        <v>1.8008286317013323E-44</v>
      </c>
      <c r="AM715" s="343">
        <f t="shared" si="1783"/>
        <v>1.0708391515723429E-44</v>
      </c>
      <c r="AN715" s="343">
        <f t="shared" si="1784"/>
        <v>-2.8104087951347841E-44</v>
      </c>
      <c r="AO715" s="343">
        <f t="shared" si="1785"/>
        <v>1.5787959187748829E-44</v>
      </c>
      <c r="AP715" s="343">
        <f t="shared" si="1786"/>
        <v>1.3219303066854125E-44</v>
      </c>
      <c r="AQ715" s="343">
        <f t="shared" si="1787"/>
        <v>-2.8251031845406785E-44</v>
      </c>
      <c r="AR715" s="343">
        <f t="shared" si="1788"/>
        <v>1.3415585380929906E-44</v>
      </c>
      <c r="AS715" s="343">
        <f t="shared" si="1789"/>
        <v>1.5602905503044875E-44</v>
      </c>
      <c r="AT715" s="343">
        <f t="shared" si="1790"/>
        <v>-2.8125902859209515E-44</v>
      </c>
      <c r="AU715" s="343">
        <f t="shared" si="1791"/>
        <v>1.0914012153188027E-44</v>
      </c>
      <c r="AV715" s="343">
        <f t="shared" si="1792"/>
        <v>1.783624342982521E-44</v>
      </c>
      <c r="AW715" s="343">
        <f t="shared" si="1793"/>
        <v>-2.7729906053295551E-44</v>
      </c>
      <c r="AX715" s="343">
        <f t="shared" si="1794"/>
        <v>8.3073310222046595E-45</v>
      </c>
      <c r="AY715" s="343">
        <f t="shared" si="1795"/>
        <v>1.9897808582094189E-44</v>
      </c>
      <c r="AZ715" s="343">
        <f t="shared" si="1796"/>
        <v>-2.7066855093379734E-44</v>
      </c>
      <c r="BA715" s="343">
        <f t="shared" si="1797"/>
        <v>5.6206457522283774E-45</v>
      </c>
      <c r="BB715" s="343">
        <f t="shared" si="1798"/>
        <v>2.1767746960468973E-44</v>
      </c>
      <c r="BC715" s="343">
        <f t="shared" si="1799"/>
        <v>-2.6143135522666718E-44</v>
      </c>
      <c r="BD715" s="343">
        <f t="shared" si="1800"/>
        <v>2.8798305911010219E-45</v>
      </c>
      <c r="BE715" s="343">
        <f t="shared" si="1801"/>
        <v>2.342805003615352E-44</v>
      </c>
      <c r="BF715" s="343">
        <f t="shared" si="1802"/>
        <v>-2.4967643265578699E-44</v>
      </c>
      <c r="BG715" s="343">
        <f t="shared" si="1803"/>
        <v>1.1128108710542874E-46</v>
      </c>
      <c r="BH715" s="343">
        <f t="shared" si="1804"/>
        <v>2.4862728182914992E-44</v>
      </c>
      <c r="BI715" s="343">
        <f t="shared" si="1805"/>
        <v>-2.3551698955140971E-44</v>
      </c>
      <c r="BJ715" s="343">
        <f t="shared" si="1806"/>
        <v>-2.6583401145914197E-45</v>
      </c>
      <c r="BK715" s="343">
        <f t="shared" si="1807"/>
        <v>2.6057964665925069E-44</v>
      </c>
      <c r="BL715" s="343">
        <f t="shared" si="1808"/>
        <v>-2.1908938909097201E-44</v>
      </c>
      <c r="BM715" s="343">
        <f t="shared" si="1809"/>
        <v>-5.4023600477882228E-45</v>
      </c>
      <c r="BN715" s="343">
        <f t="shared" si="1810"/>
        <v>2.7002248704469998E-44</v>
      </c>
      <c r="BO715" s="343">
        <f t="shared" si="1811"/>
        <v>-2.0055183804714307E-44</v>
      </c>
      <c r="BP715" s="343">
        <f t="shared" si="1812"/>
        <v>-8.094352300494415E-45</v>
      </c>
      <c r="BQ715" s="343">
        <f t="shared" si="1813"/>
        <v>2.7686486327060145E-44</v>
      </c>
      <c r="BR715" s="343">
        <f t="shared" si="1814"/>
        <v>-1.8008286317013343E-44</v>
      </c>
    </row>
    <row r="716" spans="2:70">
      <c r="B716" s="340">
        <v>22</v>
      </c>
      <c r="C716" s="340">
        <f t="shared" si="1815"/>
        <v>6.8750000000000018E-3</v>
      </c>
      <c r="D716" s="341">
        <f t="shared" si="1751"/>
        <v>18</v>
      </c>
      <c r="E716" s="342" t="str">
        <f>AB694</f>
        <v>-2,99208981658718E-30</v>
      </c>
      <c r="F716" s="291">
        <v>22</v>
      </c>
      <c r="G716" s="343">
        <f t="shared" si="1816"/>
        <v>-4.9878945054079159E-46</v>
      </c>
      <c r="H716" s="343">
        <f t="shared" si="1752"/>
        <v>4.3220218950869682E-47</v>
      </c>
      <c r="I716" s="343">
        <f t="shared" si="1753"/>
        <v>4.5076571631340587E-46</v>
      </c>
      <c r="J716" s="343">
        <f t="shared" si="1754"/>
        <v>-5.4408424704984299E-46</v>
      </c>
      <c r="K716" s="343">
        <f t="shared" si="1755"/>
        <v>1.5378830751814611E-46</v>
      </c>
      <c r="L716" s="343">
        <f t="shared" si="1756"/>
        <v>3.7320383536274973E-46</v>
      </c>
      <c r="M716" s="343">
        <f t="shared" si="1757"/>
        <v>-5.6847019107073023E-46</v>
      </c>
      <c r="N716" s="343">
        <f t="shared" si="1758"/>
        <v>2.5844639767297674E-46</v>
      </c>
      <c r="O716" s="343">
        <f t="shared" si="1759"/>
        <v>2.8129994031422544E-46</v>
      </c>
      <c r="P716" s="343">
        <f t="shared" si="1760"/>
        <v>-5.7101014445052544E-46</v>
      </c>
      <c r="Q716" s="343">
        <f t="shared" si="1761"/>
        <v>3.5317253770364458E-46</v>
      </c>
      <c r="R716" s="343">
        <f t="shared" si="1762"/>
        <v>1.7858584631424953E-46</v>
      </c>
      <c r="S716" s="343">
        <f t="shared" si="1763"/>
        <v>-5.5160649820526546E-46</v>
      </c>
      <c r="T716" s="343">
        <f t="shared" si="1764"/>
        <v>4.3432645517180238E-46</v>
      </c>
      <c r="U716" s="343">
        <f t="shared" si="1765"/>
        <v>6.9008798392513479E-47</v>
      </c>
      <c r="V716" s="343">
        <f t="shared" si="1766"/>
        <v>-5.1100492357846526E-46</v>
      </c>
      <c r="W716" s="343">
        <f t="shared" si="1767"/>
        <v>4.9878945054079019E-46</v>
      </c>
      <c r="X716" s="343">
        <f t="shared" si="1768"/>
        <v>-4.3220218950866843E-47</v>
      </c>
      <c r="Y716" s="343">
        <f t="shared" si="1769"/>
        <v>-4.5076571631340758E-46</v>
      </c>
      <c r="Z716" s="343">
        <f t="shared" si="1770"/>
        <v>5.4408424704984222E-46</v>
      </c>
      <c r="AA716" s="343">
        <f t="shared" si="1771"/>
        <v>-1.5378830751814342E-46</v>
      </c>
      <c r="AB716" s="343">
        <f t="shared" si="1772"/>
        <v>-3.7320383536275191E-46</v>
      </c>
      <c r="AC716" s="343">
        <f t="shared" si="1773"/>
        <v>5.6847019107072992E-46</v>
      </c>
      <c r="AD716" s="343">
        <f t="shared" si="1774"/>
        <v>-2.5844639767297421E-46</v>
      </c>
      <c r="AE716" s="343">
        <f t="shared" si="1775"/>
        <v>-2.8129994031422785E-46</v>
      </c>
      <c r="AF716" s="343">
        <f t="shared" si="1776"/>
        <v>5.7101014445052567E-46</v>
      </c>
      <c r="AG716" s="343">
        <f t="shared" si="1777"/>
        <v>-3.5317253770364232E-46</v>
      </c>
      <c r="AH716" s="343">
        <f t="shared" si="1778"/>
        <v>-1.7858584631425218E-46</v>
      </c>
      <c r="AI716" s="343">
        <f t="shared" si="1779"/>
        <v>5.5160649820526623E-46</v>
      </c>
      <c r="AJ716" s="343">
        <f t="shared" si="1780"/>
        <v>-4.3432645517180059E-46</v>
      </c>
      <c r="AK716" s="343">
        <f t="shared" si="1781"/>
        <v>-6.900879839251628E-47</v>
      </c>
      <c r="AL716" s="343">
        <f t="shared" si="1782"/>
        <v>5.1100492357846658E-46</v>
      </c>
      <c r="AM716" s="343">
        <f t="shared" si="1783"/>
        <v>-4.9878945054078895E-46</v>
      </c>
      <c r="AN716" s="343">
        <f t="shared" si="1784"/>
        <v>4.3220218950864081E-47</v>
      </c>
      <c r="AO716" s="343">
        <f t="shared" si="1785"/>
        <v>4.5076571631340929E-46</v>
      </c>
      <c r="AP716" s="343">
        <f t="shared" si="1786"/>
        <v>-5.4408424704984128E-46</v>
      </c>
      <c r="AQ716" s="343">
        <f t="shared" si="1787"/>
        <v>1.5378830751814068E-46</v>
      </c>
      <c r="AR716" s="343">
        <f t="shared" si="1788"/>
        <v>3.7320383536275401E-46</v>
      </c>
      <c r="AS716" s="343">
        <f t="shared" si="1789"/>
        <v>-5.6847019107072961E-46</v>
      </c>
      <c r="AT716" s="343">
        <f t="shared" si="1790"/>
        <v>2.5844639767297172E-46</v>
      </c>
      <c r="AU716" s="343">
        <f t="shared" si="1791"/>
        <v>2.8129994031423038E-46</v>
      </c>
      <c r="AV716" s="343">
        <f t="shared" si="1792"/>
        <v>-5.710101444505259E-46</v>
      </c>
      <c r="AW716" s="343">
        <f t="shared" si="1793"/>
        <v>3.5317253770364015E-46</v>
      </c>
      <c r="AX716" s="343">
        <f t="shared" si="1794"/>
        <v>1.7858584631425478E-46</v>
      </c>
      <c r="AY716" s="343">
        <f t="shared" si="1795"/>
        <v>-5.5160649820526693E-46</v>
      </c>
      <c r="AZ716" s="343">
        <f t="shared" si="1796"/>
        <v>4.3432645517179872E-46</v>
      </c>
      <c r="BA716" s="343">
        <f t="shared" si="1797"/>
        <v>6.9008798392519002E-47</v>
      </c>
      <c r="BB716" s="343">
        <f t="shared" si="1798"/>
        <v>-5.1100492357846783E-46</v>
      </c>
      <c r="BC716" s="343">
        <f t="shared" si="1799"/>
        <v>4.9878945054078747E-46</v>
      </c>
      <c r="BD716" s="343">
        <f t="shared" si="1800"/>
        <v>-4.3220218950861242E-47</v>
      </c>
      <c r="BE716" s="343">
        <f t="shared" si="1801"/>
        <v>-4.5076571631341108E-46</v>
      </c>
      <c r="BF716" s="343">
        <f t="shared" si="1802"/>
        <v>5.440842470498405E-46</v>
      </c>
      <c r="BG716" s="343">
        <f t="shared" si="1803"/>
        <v>-1.53788307518138E-46</v>
      </c>
      <c r="BH716" s="343">
        <f t="shared" si="1804"/>
        <v>-3.7320383536275611E-46</v>
      </c>
      <c r="BI716" s="343">
        <f t="shared" si="1805"/>
        <v>5.6847019107072922E-46</v>
      </c>
      <c r="BJ716" s="343">
        <f t="shared" si="1806"/>
        <v>-2.5844639767296923E-46</v>
      </c>
      <c r="BK716" s="343">
        <f t="shared" si="1807"/>
        <v>-2.8129994031423275E-46</v>
      </c>
      <c r="BL716" s="343">
        <f t="shared" si="1808"/>
        <v>5.7101014445052606E-46</v>
      </c>
      <c r="BM716" s="343">
        <f t="shared" si="1809"/>
        <v>-3.5317253770363797E-46</v>
      </c>
      <c r="BN716" s="343">
        <f t="shared" si="1810"/>
        <v>-1.7858584631425747E-46</v>
      </c>
      <c r="BO716" s="343">
        <f t="shared" si="1811"/>
        <v>5.5160649820526771E-46</v>
      </c>
      <c r="BP716" s="343">
        <f t="shared" si="1812"/>
        <v>-4.3432645517179693E-46</v>
      </c>
      <c r="BQ716" s="343">
        <f t="shared" si="1813"/>
        <v>-6.9008798392521842E-47</v>
      </c>
      <c r="BR716" s="343">
        <f t="shared" si="1814"/>
        <v>5.1100492357846907E-46</v>
      </c>
    </row>
    <row r="717" spans="2:70">
      <c r="B717" s="340">
        <v>23</v>
      </c>
      <c r="C717" s="340">
        <f t="shared" si="1815"/>
        <v>7.187500000000002E-3</v>
      </c>
      <c r="D717" s="341">
        <f t="shared" si="1751"/>
        <v>18</v>
      </c>
      <c r="E717" s="342" t="str">
        <f>AC694</f>
        <v>-3,41623716869363E-30</v>
      </c>
      <c r="F717" s="291">
        <v>23</v>
      </c>
      <c r="G717" s="343">
        <f t="shared" si="1816"/>
        <v>-1.8945066232732117E-44</v>
      </c>
      <c r="H717" s="343">
        <f t="shared" si="1752"/>
        <v>-6.3019165553177898E-45</v>
      </c>
      <c r="I717" s="343">
        <f t="shared" si="1753"/>
        <v>2.6940853312838705E-44</v>
      </c>
      <c r="J717" s="343">
        <f t="shared" si="1754"/>
        <v>-2.7880276267287761E-44</v>
      </c>
      <c r="K717" s="343">
        <f t="shared" si="1755"/>
        <v>8.433266736350119E-45</v>
      </c>
      <c r="L717" s="343">
        <f t="shared" si="1756"/>
        <v>1.7180260705085366E-44</v>
      </c>
      <c r="M717" s="343">
        <f t="shared" si="1757"/>
        <v>-3.0231350759323616E-44</v>
      </c>
      <c r="N717" s="343">
        <f t="shared" si="1758"/>
        <v>2.1176871080735461E-44</v>
      </c>
      <c r="O717" s="343">
        <f t="shared" si="1759"/>
        <v>3.3624211728878432E-45</v>
      </c>
      <c r="P717" s="343">
        <f t="shared" si="1760"/>
        <v>-2.5443065901954849E-44</v>
      </c>
      <c r="Q717" s="343">
        <f t="shared" si="1761"/>
        <v>2.8919399100578534E-44</v>
      </c>
      <c r="R717" s="343">
        <f t="shared" si="1762"/>
        <v>-1.1249479240955609E-44</v>
      </c>
      <c r="S717" s="343">
        <f t="shared" si="1763"/>
        <v>-1.4646210938977414E-44</v>
      </c>
      <c r="T717" s="343">
        <f t="shared" si="1764"/>
        <v>2.9832394957218383E-44</v>
      </c>
      <c r="U717" s="343">
        <f t="shared" si="1765"/>
        <v>-2.3204731083775972E-44</v>
      </c>
      <c r="V717" s="343">
        <f t="shared" si="1766"/>
        <v>-3.9054383647657658E-46</v>
      </c>
      <c r="W717" s="343">
        <f t="shared" si="1767"/>
        <v>2.3700247857840465E-44</v>
      </c>
      <c r="X717" s="343">
        <f t="shared" si="1768"/>
        <v>-2.968001231157912E-44</v>
      </c>
      <c r="Y717" s="343">
        <f t="shared" si="1769"/>
        <v>1.395735311087975E-44</v>
      </c>
      <c r="Z717" s="343">
        <f t="shared" si="1770"/>
        <v>1.1971110155093897E-44</v>
      </c>
      <c r="AA717" s="343">
        <f t="shared" si="1771"/>
        <v>-2.9146136883629185E-44</v>
      </c>
      <c r="AB717" s="343">
        <f t="shared" si="1772"/>
        <v>2.500911684148347E-44</v>
      </c>
      <c r="AC717" s="343">
        <f t="shared" si="1773"/>
        <v>-2.5850946505729372E-45</v>
      </c>
      <c r="AD717" s="343">
        <f t="shared" si="1774"/>
        <v>-2.172918347098178E-44</v>
      </c>
      <c r="AE717" s="343">
        <f t="shared" si="1775"/>
        <v>3.0154790779274078E-44</v>
      </c>
      <c r="AF717" s="343">
        <f t="shared" si="1776"/>
        <v>-1.6530810040480802E-44</v>
      </c>
      <c r="AG717" s="343">
        <f t="shared" si="1777"/>
        <v>-9.1807210363422502E-45</v>
      </c>
      <c r="AH717" s="343">
        <f t="shared" si="1778"/>
        <v>2.8179185578951514E-44</v>
      </c>
      <c r="AI717" s="343">
        <f t="shared" si="1779"/>
        <v>-2.657265113263355E-44</v>
      </c>
      <c r="AJ717" s="343">
        <f t="shared" si="1780"/>
        <v>5.5358372629807388E-45</v>
      </c>
      <c r="AK717" s="343">
        <f t="shared" si="1781"/>
        <v>1.9548855168917579E-44</v>
      </c>
      <c r="AL717" s="343">
        <f t="shared" si="1782"/>
        <v>-3.0339162127479202E-44</v>
      </c>
      <c r="AM717" s="343">
        <f t="shared" si="1783"/>
        <v>1.894506623273187E-44</v>
      </c>
      <c r="AN717" s="343">
        <f t="shared" si="1784"/>
        <v>6.3019165553177948E-45</v>
      </c>
      <c r="AO717" s="343">
        <f t="shared" si="1785"/>
        <v>-2.6940853312838775E-44</v>
      </c>
      <c r="AP717" s="343">
        <f t="shared" si="1786"/>
        <v>2.7880276267287661E-44</v>
      </c>
      <c r="AQ717" s="343">
        <f t="shared" si="1787"/>
        <v>-8.433266736349778E-45</v>
      </c>
      <c r="AR717" s="343">
        <f t="shared" si="1788"/>
        <v>-1.7180260705085439E-44</v>
      </c>
      <c r="AS717" s="343">
        <f t="shared" si="1789"/>
        <v>3.0231350759323636E-44</v>
      </c>
      <c r="AT717" s="343">
        <f t="shared" si="1790"/>
        <v>-2.1176871080735245E-44</v>
      </c>
      <c r="AU717" s="343">
        <f t="shared" si="1791"/>
        <v>-3.3624211728878214E-45</v>
      </c>
      <c r="AV717" s="343">
        <f t="shared" si="1792"/>
        <v>2.5443065901954899E-44</v>
      </c>
      <c r="AW717" s="343">
        <f t="shared" si="1793"/>
        <v>-2.8919399100578479E-44</v>
      </c>
      <c r="AX717" s="343">
        <f t="shared" si="1794"/>
        <v>1.1249479240955228E-44</v>
      </c>
      <c r="AY717" s="343">
        <f t="shared" si="1795"/>
        <v>1.4646210938977492E-44</v>
      </c>
      <c r="AZ717" s="343">
        <f t="shared" si="1796"/>
        <v>-2.9832394957218418E-44</v>
      </c>
      <c r="BA717" s="343">
        <f t="shared" si="1797"/>
        <v>2.3204731083775847E-44</v>
      </c>
      <c r="BB717" s="343">
        <f t="shared" si="1798"/>
        <v>3.9054383647655433E-46</v>
      </c>
      <c r="BC717" s="343">
        <f t="shared" si="1799"/>
        <v>-2.3700247857840589E-44</v>
      </c>
      <c r="BD717" s="343">
        <f t="shared" si="1800"/>
        <v>2.968001231157908E-44</v>
      </c>
      <c r="BE717" s="343">
        <f t="shared" si="1801"/>
        <v>-1.3957353110879387E-44</v>
      </c>
      <c r="BF717" s="343">
        <f t="shared" si="1802"/>
        <v>-1.1971110155093874E-44</v>
      </c>
      <c r="BG717" s="343">
        <f t="shared" si="1803"/>
        <v>2.9146136883629235E-44</v>
      </c>
      <c r="BH717" s="343">
        <f t="shared" si="1804"/>
        <v>-2.5009116841483361E-44</v>
      </c>
      <c r="BI717" s="343">
        <f t="shared" si="1805"/>
        <v>2.5850946505725305E-45</v>
      </c>
      <c r="BJ717" s="343">
        <f t="shared" si="1806"/>
        <v>2.1729183470981915E-44</v>
      </c>
      <c r="BK717" s="343">
        <f t="shared" si="1807"/>
        <v>-3.0154790779274108E-44</v>
      </c>
      <c r="BL717" s="343">
        <f t="shared" si="1808"/>
        <v>1.6530810040480459E-44</v>
      </c>
      <c r="BM717" s="343">
        <f t="shared" si="1809"/>
        <v>9.1807210363422291E-45</v>
      </c>
      <c r="BN717" s="343">
        <f t="shared" si="1810"/>
        <v>-2.8179185578951743E-44</v>
      </c>
      <c r="BO717" s="343">
        <f t="shared" si="1811"/>
        <v>2.6572651132633461E-44</v>
      </c>
      <c r="BP717" s="343">
        <f t="shared" si="1812"/>
        <v>-5.5358372629809734E-45</v>
      </c>
      <c r="BQ717" s="343">
        <f t="shared" si="1813"/>
        <v>-1.954885516891806E-44</v>
      </c>
      <c r="BR717" s="343">
        <f t="shared" si="1814"/>
        <v>3.0339162127479197E-44</v>
      </c>
    </row>
    <row r="718" spans="2:70">
      <c r="B718" s="340">
        <v>24</v>
      </c>
      <c r="C718" s="340">
        <f t="shared" si="1815"/>
        <v>7.5000000000000023E-3</v>
      </c>
      <c r="D718" s="341">
        <f t="shared" si="1751"/>
        <v>18</v>
      </c>
      <c r="E718" s="342" t="str">
        <f>AD694</f>
        <v>-3,80748484480959E-30</v>
      </c>
      <c r="F718" s="291">
        <v>24</v>
      </c>
      <c r="G718" s="343">
        <f t="shared" si="1816"/>
        <v>-3.6911195413034247E-42</v>
      </c>
      <c r="H718" s="343">
        <f t="shared" si="1752"/>
        <v>1.2422257555665302E-41</v>
      </c>
      <c r="I718" s="343">
        <f t="shared" si="1753"/>
        <v>-1.3876605569210095E-41</v>
      </c>
      <c r="J718" s="343">
        <f t="shared" si="1754"/>
        <v>7.2022262400136355E-42</v>
      </c>
      <c r="K718" s="343">
        <f t="shared" si="1755"/>
        <v>3.6911195413034412E-42</v>
      </c>
      <c r="L718" s="343">
        <f t="shared" si="1756"/>
        <v>-1.2422257555665305E-41</v>
      </c>
      <c r="M718" s="343">
        <f t="shared" si="1757"/>
        <v>1.3876605569210098E-41</v>
      </c>
      <c r="N718" s="343">
        <f t="shared" si="1758"/>
        <v>-7.2022262400136317E-42</v>
      </c>
      <c r="O718" s="343">
        <f t="shared" si="1759"/>
        <v>-3.691119541303447E-42</v>
      </c>
      <c r="P718" s="343">
        <f t="shared" si="1760"/>
        <v>1.242225755566532E-41</v>
      </c>
      <c r="Q718" s="343">
        <f t="shared" si="1761"/>
        <v>-1.3876605569210095E-41</v>
      </c>
      <c r="R718" s="343">
        <f t="shared" si="1762"/>
        <v>7.2022262400136266E-42</v>
      </c>
      <c r="S718" s="343">
        <f t="shared" si="1763"/>
        <v>3.6911195413034533E-42</v>
      </c>
      <c r="T718" s="343">
        <f t="shared" si="1764"/>
        <v>-1.2422257555665297E-41</v>
      </c>
      <c r="U718" s="343">
        <f t="shared" si="1765"/>
        <v>1.3876605569210095E-41</v>
      </c>
      <c r="V718" s="343">
        <f t="shared" si="1766"/>
        <v>-7.2022262400136227E-42</v>
      </c>
      <c r="W718" s="343">
        <f t="shared" si="1767"/>
        <v>-3.6911195413034572E-42</v>
      </c>
      <c r="X718" s="343">
        <f t="shared" si="1768"/>
        <v>1.2422257555665325E-41</v>
      </c>
      <c r="Y718" s="343">
        <f t="shared" si="1769"/>
        <v>-1.3876605569210077E-41</v>
      </c>
      <c r="Z718" s="343">
        <f t="shared" si="1770"/>
        <v>7.202226240013573E-42</v>
      </c>
      <c r="AA718" s="343">
        <f t="shared" si="1771"/>
        <v>3.6911195413034132E-42</v>
      </c>
      <c r="AB718" s="343">
        <f t="shared" si="1772"/>
        <v>-1.2422257555665302E-41</v>
      </c>
      <c r="AC718" s="343">
        <f t="shared" si="1773"/>
        <v>1.3876605569210093E-41</v>
      </c>
      <c r="AD718" s="343">
        <f t="shared" si="1774"/>
        <v>-7.2022262400136138E-42</v>
      </c>
      <c r="AE718" s="343">
        <f t="shared" si="1775"/>
        <v>-3.6911195413034674E-42</v>
      </c>
      <c r="AF718" s="343">
        <f t="shared" si="1776"/>
        <v>1.242225755566533E-41</v>
      </c>
      <c r="AG718" s="343">
        <f t="shared" si="1777"/>
        <v>-1.3876605569210077E-41</v>
      </c>
      <c r="AH718" s="343">
        <f t="shared" si="1778"/>
        <v>7.2022262400136533E-42</v>
      </c>
      <c r="AI718" s="343">
        <f t="shared" si="1779"/>
        <v>3.6911195413035234E-42</v>
      </c>
      <c r="AJ718" s="343">
        <f t="shared" si="1780"/>
        <v>-1.2422257555665307E-41</v>
      </c>
      <c r="AK718" s="343">
        <f t="shared" si="1781"/>
        <v>1.3876605569210062E-41</v>
      </c>
      <c r="AL718" s="343">
        <f t="shared" si="1782"/>
        <v>-7.2022262400136036E-42</v>
      </c>
      <c r="AM718" s="343">
        <f t="shared" si="1783"/>
        <v>-3.6911195413033788E-42</v>
      </c>
      <c r="AN718" s="343">
        <f t="shared" si="1784"/>
        <v>1.2422257555665335E-41</v>
      </c>
      <c r="AO718" s="343">
        <f t="shared" si="1785"/>
        <v>-1.38766055692101E-41</v>
      </c>
      <c r="AP718" s="343">
        <f t="shared" si="1786"/>
        <v>7.2022262400135552E-42</v>
      </c>
      <c r="AQ718" s="343">
        <f t="shared" si="1787"/>
        <v>3.6911195413034329E-42</v>
      </c>
      <c r="AR718" s="343">
        <f t="shared" si="1788"/>
        <v>-1.2422257555665363E-41</v>
      </c>
      <c r="AS718" s="343">
        <f t="shared" si="1789"/>
        <v>1.3876605569210085E-41</v>
      </c>
      <c r="AT718" s="343">
        <f t="shared" si="1790"/>
        <v>-7.2022262400135068E-42</v>
      </c>
      <c r="AU718" s="343">
        <f t="shared" si="1791"/>
        <v>-3.6911195413034877E-42</v>
      </c>
      <c r="AV718" s="343">
        <f t="shared" si="1792"/>
        <v>1.242225755566529E-41</v>
      </c>
      <c r="AW718" s="343">
        <f t="shared" si="1793"/>
        <v>-1.3876605569210072E-41</v>
      </c>
      <c r="AX718" s="343">
        <f t="shared" si="1794"/>
        <v>7.2022262400136342E-42</v>
      </c>
      <c r="AY718" s="343">
        <f t="shared" si="1795"/>
        <v>3.6911195413035419E-42</v>
      </c>
      <c r="AZ718" s="343">
        <f t="shared" si="1796"/>
        <v>-1.2422257555665318E-41</v>
      </c>
      <c r="BA718" s="343">
        <f t="shared" si="1797"/>
        <v>1.3876605569210057E-41</v>
      </c>
      <c r="BB718" s="343">
        <f t="shared" si="1798"/>
        <v>-7.2022262400135858E-42</v>
      </c>
      <c r="BC718" s="343">
        <f t="shared" si="1799"/>
        <v>-3.6911195413034004E-42</v>
      </c>
      <c r="BD718" s="343">
        <f t="shared" si="1800"/>
        <v>1.2422257555665346E-41</v>
      </c>
      <c r="BE718" s="343">
        <f t="shared" si="1801"/>
        <v>-1.3876605569210095E-41</v>
      </c>
      <c r="BF718" s="343">
        <f t="shared" si="1802"/>
        <v>7.2022262400135373E-42</v>
      </c>
      <c r="BG718" s="343">
        <f t="shared" si="1803"/>
        <v>3.6911195413034546E-42</v>
      </c>
      <c r="BH718" s="343">
        <f t="shared" si="1804"/>
        <v>-1.2422257555665374E-41</v>
      </c>
      <c r="BI718" s="343">
        <f t="shared" si="1805"/>
        <v>1.3876605569210029E-41</v>
      </c>
      <c r="BJ718" s="343">
        <f t="shared" si="1806"/>
        <v>-7.2022262400136648E-42</v>
      </c>
      <c r="BK718" s="343">
        <f t="shared" si="1807"/>
        <v>-3.6911195413035088E-42</v>
      </c>
      <c r="BL718" s="343">
        <f t="shared" si="1808"/>
        <v>1.2422257555665402E-41</v>
      </c>
      <c r="BM718" s="343">
        <f t="shared" si="1809"/>
        <v>-1.3876605569210118E-41</v>
      </c>
      <c r="BN718" s="343">
        <f t="shared" si="1810"/>
        <v>7.2022262400136164E-42</v>
      </c>
      <c r="BO718" s="343">
        <f t="shared" si="1811"/>
        <v>3.6911195413035629E-42</v>
      </c>
      <c r="BP718" s="343">
        <f t="shared" si="1812"/>
        <v>-1.242225755566543E-41</v>
      </c>
      <c r="BQ718" s="343">
        <f t="shared" si="1813"/>
        <v>1.3876605569210105E-41</v>
      </c>
      <c r="BR718" s="343">
        <f t="shared" si="1814"/>
        <v>-7.2022262400135679E-42</v>
      </c>
    </row>
    <row r="719" spans="2:70">
      <c r="B719" s="340">
        <v>25</v>
      </c>
      <c r="C719" s="340">
        <f t="shared" si="1815"/>
        <v>7.8125000000000017E-3</v>
      </c>
      <c r="D719" s="341">
        <f t="shared" si="1751"/>
        <v>18</v>
      </c>
      <c r="E719" s="342" t="str">
        <f>AE694</f>
        <v>-4,16206200384059E-30</v>
      </c>
      <c r="F719" s="291">
        <v>25</v>
      </c>
      <c r="G719" s="343">
        <f t="shared" si="1816"/>
        <v>7.6823184321507057E-46</v>
      </c>
      <c r="H719" s="343">
        <f t="shared" si="1752"/>
        <v>1.0535289360422744E-45</v>
      </c>
      <c r="I719" s="343">
        <f t="shared" si="1753"/>
        <v>-2.3970096041766722E-45</v>
      </c>
      <c r="J719" s="343">
        <f t="shared" si="1754"/>
        <v>2.6522980256366129E-45</v>
      </c>
      <c r="K719" s="343">
        <f t="shared" si="1755"/>
        <v>-1.7034985943242299E-45</v>
      </c>
      <c r="L719" s="343">
        <f t="shared" si="1756"/>
        <v>-1.8653584233900715E-47</v>
      </c>
      <c r="M719" s="343">
        <f t="shared" si="1757"/>
        <v>1.7323374255351975E-45</v>
      </c>
      <c r="N719" s="343">
        <f t="shared" si="1758"/>
        <v>-2.6595762931465052E-45</v>
      </c>
      <c r="O719" s="343">
        <f t="shared" si="1759"/>
        <v>2.3794231267007327E-45</v>
      </c>
      <c r="P719" s="343">
        <f t="shared" si="1760"/>
        <v>-1.019061606678929E-45</v>
      </c>
      <c r="Q719" s="343">
        <f t="shared" si="1761"/>
        <v>-8.0393257753386308E-46</v>
      </c>
      <c r="R719" s="343">
        <f t="shared" si="1762"/>
        <v>2.2619581791439781E-45</v>
      </c>
      <c r="S719" s="343">
        <f t="shared" si="1763"/>
        <v>-2.6931020575614089E-45</v>
      </c>
      <c r="T719" s="343">
        <f t="shared" si="1764"/>
        <v>1.9016339057913588E-45</v>
      </c>
      <c r="U719" s="343">
        <f t="shared" si="1765"/>
        <v>-2.4686371773003804E-46</v>
      </c>
      <c r="V719" s="343">
        <f t="shared" si="1766"/>
        <v>-1.5199774370687294E-45</v>
      </c>
      <c r="W719" s="343">
        <f t="shared" si="1767"/>
        <v>2.5967806131893014E-45</v>
      </c>
      <c r="X719" s="343">
        <f t="shared" si="1768"/>
        <v>-2.4946996811013263E-45</v>
      </c>
      <c r="Y719" s="343">
        <f t="shared" si="1769"/>
        <v>1.2600772497947234E-45</v>
      </c>
      <c r="Z719" s="343">
        <f t="shared" si="1770"/>
        <v>5.4659390882954321E-46</v>
      </c>
      <c r="AA719" s="343">
        <f t="shared" si="1771"/>
        <v>-2.1051228603340084E-45</v>
      </c>
      <c r="AB719" s="343">
        <f t="shared" si="1772"/>
        <v>2.7079700444725504E-45</v>
      </c>
      <c r="AC719" s="343">
        <f t="shared" si="1773"/>
        <v>-2.0814554432068741E-45</v>
      </c>
      <c r="AD719" s="343">
        <f t="shared" si="1774"/>
        <v>5.1000358714280121E-46</v>
      </c>
      <c r="AE719" s="343">
        <f t="shared" si="1775"/>
        <v>1.2929792349791024E-45</v>
      </c>
      <c r="AF719" s="343">
        <f t="shared" si="1776"/>
        <v>-2.5089765163824066E-45</v>
      </c>
      <c r="AG719" s="343">
        <f t="shared" si="1777"/>
        <v>2.5859509138313536E-45</v>
      </c>
      <c r="AH719" s="343">
        <f t="shared" si="1778"/>
        <v>-1.4889576601667179E-45</v>
      </c>
      <c r="AI719" s="343">
        <f t="shared" si="1779"/>
        <v>-2.8399124198459827E-46</v>
      </c>
      <c r="AJ719" s="343">
        <f t="shared" si="1780"/>
        <v>1.9280140576018089E-45</v>
      </c>
      <c r="AK719" s="343">
        <f t="shared" si="1781"/>
        <v>-2.6967587995284159E-45</v>
      </c>
      <c r="AL719" s="343">
        <f t="shared" si="1782"/>
        <v>2.2412314268650207E-45</v>
      </c>
      <c r="AM719" s="343">
        <f t="shared" si="1783"/>
        <v>-7.6823184321507757E-46</v>
      </c>
      <c r="AN719" s="343">
        <f t="shared" si="1784"/>
        <v>-1.0535289360422619E-45</v>
      </c>
      <c r="AO719" s="343">
        <f t="shared" si="1785"/>
        <v>2.3970096041766625E-45</v>
      </c>
      <c r="AP719" s="343">
        <f t="shared" si="1786"/>
        <v>-2.6522980256366101E-45</v>
      </c>
      <c r="AQ719" s="343">
        <f t="shared" si="1787"/>
        <v>1.7034985943242236E-45</v>
      </c>
      <c r="AR719" s="343">
        <f t="shared" si="1788"/>
        <v>1.865358423389947E-47</v>
      </c>
      <c r="AS719" s="343">
        <f t="shared" si="1789"/>
        <v>-1.7323374255351963E-45</v>
      </c>
      <c r="AT719" s="343">
        <f t="shared" si="1790"/>
        <v>2.6595762931465033E-45</v>
      </c>
      <c r="AU719" s="343">
        <f t="shared" si="1791"/>
        <v>-2.3794231267007426E-45</v>
      </c>
      <c r="AV719" s="343">
        <f t="shared" si="1792"/>
        <v>1.0190616066789123E-45</v>
      </c>
      <c r="AW719" s="343">
        <f t="shared" si="1793"/>
        <v>8.0393257753387117E-46</v>
      </c>
      <c r="AX719" s="343">
        <f t="shared" si="1794"/>
        <v>-2.2619581791439769E-45</v>
      </c>
      <c r="AY719" s="343">
        <f t="shared" si="1795"/>
        <v>2.6931020575614092E-45</v>
      </c>
      <c r="AZ719" s="343">
        <f t="shared" si="1796"/>
        <v>-1.9016339057913597E-45</v>
      </c>
      <c r="BA719" s="343">
        <f t="shared" si="1797"/>
        <v>2.4686371773005842E-46</v>
      </c>
      <c r="BB719" s="343">
        <f t="shared" si="1798"/>
        <v>1.5199774370687443E-45</v>
      </c>
      <c r="BC719" s="343">
        <f t="shared" si="1799"/>
        <v>-2.5967806131893067E-45</v>
      </c>
      <c r="BD719" s="343">
        <f t="shared" si="1800"/>
        <v>2.4946996811013269E-45</v>
      </c>
      <c r="BE719" s="343">
        <f t="shared" si="1801"/>
        <v>-1.2600772497947243E-45</v>
      </c>
      <c r="BF719" s="343">
        <f t="shared" si="1802"/>
        <v>-5.4659390882954181E-46</v>
      </c>
      <c r="BG719" s="343">
        <f t="shared" si="1803"/>
        <v>2.1051228603339953E-45</v>
      </c>
      <c r="BH719" s="343">
        <f t="shared" si="1804"/>
        <v>-2.707970044472551E-45</v>
      </c>
      <c r="BI719" s="343">
        <f t="shared" si="1805"/>
        <v>2.0814554432068874E-45</v>
      </c>
      <c r="BJ719" s="343">
        <f t="shared" si="1806"/>
        <v>-5.1000358714284042E-46</v>
      </c>
      <c r="BK719" s="343">
        <f t="shared" si="1807"/>
        <v>-1.2929792349790674E-45</v>
      </c>
      <c r="BL719" s="343">
        <f t="shared" si="1808"/>
        <v>2.508976516382421E-45</v>
      </c>
      <c r="BM719" s="343">
        <f t="shared" si="1809"/>
        <v>-2.5859509138313427E-45</v>
      </c>
      <c r="BN719" s="343">
        <f t="shared" si="1810"/>
        <v>1.4889576601666871E-45</v>
      </c>
      <c r="BO719" s="343">
        <f t="shared" si="1811"/>
        <v>2.8399124198459703E-46</v>
      </c>
      <c r="BP719" s="343">
        <f t="shared" si="1812"/>
        <v>-1.928014057601808E-45</v>
      </c>
      <c r="BQ719" s="343">
        <f t="shared" si="1813"/>
        <v>2.6967587995284159E-45</v>
      </c>
      <c r="BR719" s="343">
        <f t="shared" si="1814"/>
        <v>-2.2412314268650216E-45</v>
      </c>
    </row>
    <row r="720" spans="2:70">
      <c r="B720" s="340">
        <v>26</v>
      </c>
      <c r="C720" s="340">
        <f t="shared" si="1815"/>
        <v>8.125000000000002E-3</v>
      </c>
      <c r="D720" s="341">
        <f t="shared" si="1751"/>
        <v>18</v>
      </c>
      <c r="E720" s="342" t="str">
        <f>AF694</f>
        <v>-4,47655521363619E-30</v>
      </c>
      <c r="F720" s="291">
        <v>26</v>
      </c>
      <c r="G720" s="343">
        <f t="shared" si="1816"/>
        <v>1.3059500856403619E-44</v>
      </c>
      <c r="H720" s="343">
        <f t="shared" si="1752"/>
        <v>-1.3245633512333852E-44</v>
      </c>
      <c r="I720" s="343">
        <f t="shared" si="1753"/>
        <v>8.9671826660000408E-45</v>
      </c>
      <c r="J720" s="343">
        <f t="shared" si="1754"/>
        <v>-1.6662462771564642E-45</v>
      </c>
      <c r="K720" s="343">
        <f t="shared" si="1755"/>
        <v>-6.1963163738643531E-45</v>
      </c>
      <c r="L720" s="343">
        <f t="shared" si="1756"/>
        <v>1.1970343823318277E-44</v>
      </c>
      <c r="M720" s="343">
        <f t="shared" si="1757"/>
        <v>-1.370963790194088E-44</v>
      </c>
      <c r="N720" s="343">
        <f t="shared" si="1758"/>
        <v>1.0827950798951848E-44</v>
      </c>
      <c r="O720" s="343">
        <f t="shared" si="1759"/>
        <v>-4.2965862037301576E-45</v>
      </c>
      <c r="P720" s="343">
        <f t="shared" si="1760"/>
        <v>-3.6829890688718536E-45</v>
      </c>
      <c r="Q720" s="343">
        <f t="shared" si="1761"/>
        <v>1.0421173190148947E-44</v>
      </c>
      <c r="R720" s="343">
        <f t="shared" si="1762"/>
        <v>-1.3646788595429823E-44</v>
      </c>
      <c r="S720" s="343">
        <f t="shared" si="1763"/>
        <v>1.2272606855084687E-44</v>
      </c>
      <c r="T720" s="343">
        <f t="shared" si="1764"/>
        <v>-6.7618107320478902E-45</v>
      </c>
      <c r="U720" s="343">
        <f t="shared" si="1765"/>
        <v>-1.0281265594066483E-45</v>
      </c>
      <c r="V720" s="343">
        <f t="shared" si="1766"/>
        <v>8.4715227155434787E-45</v>
      </c>
      <c r="W720" s="343">
        <f t="shared" si="1767"/>
        <v>-1.3059500856403619E-44</v>
      </c>
      <c r="X720" s="343">
        <f t="shared" si="1768"/>
        <v>1.3245633512333847E-44</v>
      </c>
      <c r="Y720" s="343">
        <f t="shared" si="1769"/>
        <v>-8.9671826660000782E-45</v>
      </c>
      <c r="Z720" s="343">
        <f t="shared" si="1770"/>
        <v>1.6662462771564903E-45</v>
      </c>
      <c r="AA720" s="343">
        <f t="shared" si="1771"/>
        <v>6.1963163738643506E-45</v>
      </c>
      <c r="AB720" s="343">
        <f t="shared" si="1772"/>
        <v>-1.1970343823318239E-44</v>
      </c>
      <c r="AC720" s="343">
        <f t="shared" si="1773"/>
        <v>1.3709637901940882E-44</v>
      </c>
      <c r="AD720" s="343">
        <f t="shared" si="1774"/>
        <v>-1.0827950798951864E-44</v>
      </c>
      <c r="AE720" s="343">
        <f t="shared" si="1775"/>
        <v>4.2965862037301812E-45</v>
      </c>
      <c r="AF720" s="343">
        <f t="shared" si="1776"/>
        <v>3.6829890688718741E-45</v>
      </c>
      <c r="AG720" s="343">
        <f t="shared" si="1777"/>
        <v>-1.0421173190148993E-44</v>
      </c>
      <c r="AH720" s="343">
        <f t="shared" si="1778"/>
        <v>1.3646788595429808E-44</v>
      </c>
      <c r="AI720" s="343">
        <f t="shared" si="1779"/>
        <v>-1.2272606855084747E-44</v>
      </c>
      <c r="AJ720" s="343">
        <f t="shared" si="1780"/>
        <v>6.7618107320479138E-45</v>
      </c>
      <c r="AK720" s="343">
        <f t="shared" si="1781"/>
        <v>1.0281265594066209E-45</v>
      </c>
      <c r="AL720" s="343">
        <f t="shared" si="1782"/>
        <v>-8.4715227155434575E-45</v>
      </c>
      <c r="AM720" s="343">
        <f t="shared" si="1783"/>
        <v>1.3059500856403609E-44</v>
      </c>
      <c r="AN720" s="343">
        <f t="shared" si="1784"/>
        <v>-1.3245633512333854E-44</v>
      </c>
      <c r="AO720" s="343">
        <f t="shared" si="1785"/>
        <v>8.9671826660000246E-45</v>
      </c>
      <c r="AP720" s="343">
        <f t="shared" si="1786"/>
        <v>-1.6662462771564194E-45</v>
      </c>
      <c r="AQ720" s="343">
        <f t="shared" si="1787"/>
        <v>-6.1963163738642399E-45</v>
      </c>
      <c r="AR720" s="343">
        <f t="shared" si="1788"/>
        <v>1.1970343823318225E-44</v>
      </c>
      <c r="AS720" s="343">
        <f t="shared" si="1789"/>
        <v>-1.3709637901940885E-44</v>
      </c>
      <c r="AT720" s="343">
        <f t="shared" si="1790"/>
        <v>1.082795079895188E-44</v>
      </c>
      <c r="AU720" s="343">
        <f t="shared" si="1791"/>
        <v>-4.2965862037302074E-45</v>
      </c>
      <c r="AV720" s="343">
        <f t="shared" si="1792"/>
        <v>-3.6829890688718486E-45</v>
      </c>
      <c r="AW720" s="343">
        <f t="shared" si="1793"/>
        <v>1.0421173190148975E-44</v>
      </c>
      <c r="AX720" s="343">
        <f t="shared" si="1794"/>
        <v>-1.3646788595429805E-44</v>
      </c>
      <c r="AY720" s="343">
        <f t="shared" si="1795"/>
        <v>1.2272606855084757E-44</v>
      </c>
      <c r="AZ720" s="343">
        <f t="shared" si="1796"/>
        <v>-6.7618107320479362E-45</v>
      </c>
      <c r="BA720" s="343">
        <f t="shared" si="1797"/>
        <v>-1.0281265594065935E-45</v>
      </c>
      <c r="BB720" s="343">
        <f t="shared" si="1798"/>
        <v>8.4715227155434363E-45</v>
      </c>
      <c r="BC720" s="343">
        <f t="shared" si="1799"/>
        <v>-1.3059500856403604E-44</v>
      </c>
      <c r="BD720" s="343">
        <f t="shared" si="1800"/>
        <v>1.3245633512333862E-44</v>
      </c>
      <c r="BE720" s="343">
        <f t="shared" si="1801"/>
        <v>-8.9671826660001939E-45</v>
      </c>
      <c r="BF720" s="343">
        <f t="shared" si="1802"/>
        <v>1.6662462771564455E-45</v>
      </c>
      <c r="BG720" s="343">
        <f t="shared" si="1803"/>
        <v>6.196316373864215E-45</v>
      </c>
      <c r="BH720" s="343">
        <f t="shared" si="1804"/>
        <v>-1.1970343823318309E-44</v>
      </c>
      <c r="BI720" s="343">
        <f t="shared" si="1805"/>
        <v>1.3709637901940885E-44</v>
      </c>
      <c r="BJ720" s="343">
        <f t="shared" si="1806"/>
        <v>-1.0827950798952017E-44</v>
      </c>
      <c r="BK720" s="343">
        <f t="shared" si="1807"/>
        <v>4.2965862037302341E-45</v>
      </c>
      <c r="BL720" s="343">
        <f t="shared" si="1808"/>
        <v>3.6829890688716345E-45</v>
      </c>
      <c r="BM720" s="343">
        <f t="shared" si="1809"/>
        <v>-1.0421173190148959E-44</v>
      </c>
      <c r="BN720" s="343">
        <f t="shared" si="1810"/>
        <v>1.36467885954298E-44</v>
      </c>
      <c r="BO720" s="343">
        <f t="shared" si="1811"/>
        <v>-1.2272606855084682E-44</v>
      </c>
      <c r="BP720" s="343">
        <f t="shared" si="1812"/>
        <v>6.7618107320479599E-45</v>
      </c>
      <c r="BQ720" s="343">
        <f t="shared" si="1813"/>
        <v>1.0281265594067628E-45</v>
      </c>
      <c r="BR720" s="343">
        <f t="shared" si="1814"/>
        <v>-8.4715227155434152E-45</v>
      </c>
    </row>
    <row r="721" spans="2:70">
      <c r="B721" s="340">
        <v>27</v>
      </c>
      <c r="C721" s="340">
        <f t="shared" si="1815"/>
        <v>8.4375000000000023E-3</v>
      </c>
      <c r="D721" s="341">
        <f t="shared" si="1751"/>
        <v>18</v>
      </c>
      <c r="E721" s="342" t="str">
        <f>AG694</f>
        <v>-4,74793891002214E-30</v>
      </c>
      <c r="F721" s="291">
        <v>27</v>
      </c>
      <c r="G721" s="343">
        <f t="shared" si="1816"/>
        <v>-7.4112759189154598E-45</v>
      </c>
      <c r="H721" s="343">
        <f t="shared" si="1752"/>
        <v>6.8641176711147952E-45</v>
      </c>
      <c r="I721" s="343">
        <f t="shared" si="1753"/>
        <v>-4.6959467513754317E-45</v>
      </c>
      <c r="J721" s="343">
        <f t="shared" si="1754"/>
        <v>1.4187929214563464E-45</v>
      </c>
      <c r="K721" s="343">
        <f t="shared" si="1755"/>
        <v>2.1934194570968772E-45</v>
      </c>
      <c r="L721" s="343">
        <f t="shared" si="1756"/>
        <v>-5.2876394431546664E-45</v>
      </c>
      <c r="M721" s="343">
        <f t="shared" si="1757"/>
        <v>7.1331438691535173E-45</v>
      </c>
      <c r="N721" s="343">
        <f t="shared" si="1758"/>
        <v>-7.294103076570498E-45</v>
      </c>
      <c r="O721" s="343">
        <f t="shared" si="1759"/>
        <v>5.7325053459990551E-45</v>
      </c>
      <c r="P721" s="343">
        <f t="shared" si="1760"/>
        <v>-2.8171336486838666E-45</v>
      </c>
      <c r="Q721" s="343">
        <f t="shared" si="1761"/>
        <v>-7.635252074279196E-46</v>
      </c>
      <c r="R721" s="343">
        <f t="shared" si="1762"/>
        <v>4.1638718812771849E-45</v>
      </c>
      <c r="S721" s="343">
        <f t="shared" si="1763"/>
        <v>-6.5808891008131635E-45</v>
      </c>
      <c r="T721" s="343">
        <f t="shared" si="1764"/>
        <v>7.4437801913737337E-45</v>
      </c>
      <c r="U721" s="343">
        <f t="shared" si="1765"/>
        <v>-6.5487669750019491E-45</v>
      </c>
      <c r="V721" s="343">
        <f t="shared" si="1766"/>
        <v>4.1072135096592191E-45</v>
      </c>
      <c r="W721" s="343">
        <f t="shared" si="1767"/>
        <v>-6.9571088777266303E-46</v>
      </c>
      <c r="X721" s="343">
        <f t="shared" si="1768"/>
        <v>-2.8800890581284507E-45</v>
      </c>
      <c r="Y721" s="343">
        <f t="shared" si="1769"/>
        <v>5.775734454933713E-45</v>
      </c>
      <c r="Z721" s="343">
        <f t="shared" si="1770"/>
        <v>-7.3073970079425036E-45</v>
      </c>
      <c r="AA721" s="343">
        <f t="shared" si="1771"/>
        <v>7.1133631617463766E-45</v>
      </c>
      <c r="AB721" s="343">
        <f t="shared" si="1772"/>
        <v>-5.2394554588102228E-45</v>
      </c>
      <c r="AC721" s="343">
        <f t="shared" si="1773"/>
        <v>2.1282112037152516E-45</v>
      </c>
      <c r="AD721" s="343">
        <f t="shared" si="1774"/>
        <v>1.4856260276484414E-45</v>
      </c>
      <c r="AE721" s="343">
        <f t="shared" si="1775"/>
        <v>-4.748621573020371E-45</v>
      </c>
      <c r="AF721" s="343">
        <f t="shared" si="1776"/>
        <v>6.8901946555314927E-45</v>
      </c>
      <c r="AG721" s="343">
        <f t="shared" si="1777"/>
        <v>-7.4045967914048996E-45</v>
      </c>
      <c r="AH721" s="343">
        <f t="shared" si="1778"/>
        <v>6.1703480729996332E-45</v>
      </c>
      <c r="AI721" s="343">
        <f t="shared" si="1779"/>
        <v>-3.4789255566137067E-45</v>
      </c>
      <c r="AJ721" s="343">
        <f t="shared" si="1780"/>
        <v>-3.4071222074581044E-47</v>
      </c>
      <c r="AK721" s="343">
        <f t="shared" si="1781"/>
        <v>3.539021827113429E-45</v>
      </c>
      <c r="AL721" s="343">
        <f t="shared" si="1782"/>
        <v>-6.208205986574109E-45</v>
      </c>
      <c r="AM721" s="343">
        <f t="shared" si="1783"/>
        <v>7.4112759189154673E-45</v>
      </c>
      <c r="AN721" s="343">
        <f t="shared" si="1784"/>
        <v>-6.8641176711147852E-45</v>
      </c>
      <c r="AO721" s="343">
        <f t="shared" si="1785"/>
        <v>4.6959467513753813E-45</v>
      </c>
      <c r="AP721" s="343">
        <f t="shared" si="1786"/>
        <v>-1.4187929214563486E-45</v>
      </c>
      <c r="AQ721" s="343">
        <f t="shared" si="1787"/>
        <v>-2.1934194570969136E-45</v>
      </c>
      <c r="AR721" s="343">
        <f t="shared" si="1788"/>
        <v>5.2876394431547218E-45</v>
      </c>
      <c r="AS721" s="343">
        <f t="shared" si="1789"/>
        <v>-7.1331438691535161E-45</v>
      </c>
      <c r="AT721" s="343">
        <f t="shared" si="1790"/>
        <v>7.294103076570488E-45</v>
      </c>
      <c r="AU721" s="343">
        <f t="shared" si="1791"/>
        <v>-5.7325053459989879E-45</v>
      </c>
      <c r="AV721" s="343">
        <f t="shared" si="1792"/>
        <v>2.8171336486838442E-45</v>
      </c>
      <c r="AW721" s="343">
        <f t="shared" si="1793"/>
        <v>7.6352520742797001E-46</v>
      </c>
      <c r="AX721" s="343">
        <f t="shared" si="1794"/>
        <v>-4.1638718812772701E-45</v>
      </c>
      <c r="AY721" s="343">
        <f t="shared" si="1795"/>
        <v>6.5808891008131871E-45</v>
      </c>
      <c r="AZ721" s="343">
        <f t="shared" si="1796"/>
        <v>-7.4437801913737337E-45</v>
      </c>
      <c r="BA721" s="343">
        <f t="shared" si="1797"/>
        <v>6.5487669750019504E-45</v>
      </c>
      <c r="BB721" s="343">
        <f t="shared" si="1798"/>
        <v>-4.1072135096591762E-45</v>
      </c>
      <c r="BC721" s="343">
        <f t="shared" si="1799"/>
        <v>6.9571088777255973E-46</v>
      </c>
      <c r="BD721" s="343">
        <f t="shared" si="1800"/>
        <v>2.8800890581285957E-45</v>
      </c>
      <c r="BE721" s="343">
        <f t="shared" si="1801"/>
        <v>-5.7757344549336794E-45</v>
      </c>
      <c r="BF721" s="343">
        <f t="shared" si="1802"/>
        <v>7.3073970079425036E-45</v>
      </c>
      <c r="BG721" s="343">
        <f t="shared" si="1803"/>
        <v>-7.1133631617463617E-45</v>
      </c>
      <c r="BH721" s="343">
        <f t="shared" si="1804"/>
        <v>5.2394554588101867E-45</v>
      </c>
      <c r="BI721" s="343">
        <f t="shared" si="1805"/>
        <v>-2.1282112037151518E-45</v>
      </c>
      <c r="BJ721" s="343">
        <f t="shared" si="1806"/>
        <v>-1.4856260276485957E-45</v>
      </c>
      <c r="BK721" s="343">
        <f t="shared" si="1807"/>
        <v>4.7486215730203281E-45</v>
      </c>
      <c r="BL721" s="343">
        <f t="shared" si="1808"/>
        <v>-6.8901946555315126E-45</v>
      </c>
      <c r="BM721" s="343">
        <f t="shared" si="1809"/>
        <v>7.4045967914048947E-45</v>
      </c>
      <c r="BN721" s="343">
        <f t="shared" si="1810"/>
        <v>-6.1703480729996046E-45</v>
      </c>
      <c r="BO721" s="343">
        <f t="shared" si="1811"/>
        <v>3.4789255566135679E-45</v>
      </c>
      <c r="BP721" s="343">
        <f t="shared" si="1812"/>
        <v>3.4071222074526281E-47</v>
      </c>
      <c r="BQ721" s="343">
        <f t="shared" si="1813"/>
        <v>-3.539021827113475E-45</v>
      </c>
      <c r="BR721" s="343">
        <f t="shared" si="1814"/>
        <v>6.2082059865741364E-45</v>
      </c>
    </row>
    <row r="722" spans="2:70">
      <c r="B722" s="340">
        <v>28</v>
      </c>
      <c r="C722" s="340">
        <f t="shared" si="1815"/>
        <v>8.7500000000000026E-3</v>
      </c>
      <c r="D722" s="341">
        <f t="shared" si="1751"/>
        <v>18</v>
      </c>
      <c r="E722" s="342" t="str">
        <f>AH694</f>
        <v>-4,97359879790383E-30</v>
      </c>
      <c r="F722" s="291">
        <v>28</v>
      </c>
      <c r="G722" s="343">
        <f t="shared" si="1816"/>
        <v>-2.4252990947082532E-45</v>
      </c>
      <c r="H722" s="343">
        <f t="shared" si="1752"/>
        <v>3.3679639488780011E-45</v>
      </c>
      <c r="I722" s="343">
        <f t="shared" si="1753"/>
        <v>-3.7978868225002969E-45</v>
      </c>
      <c r="J722" s="343">
        <f t="shared" si="1754"/>
        <v>3.6496158553266992E-45</v>
      </c>
      <c r="K722" s="343">
        <f t="shared" si="1755"/>
        <v>-2.9457239580297242E-45</v>
      </c>
      <c r="L722" s="343">
        <f t="shared" si="1756"/>
        <v>1.7933722911769024E-45</v>
      </c>
      <c r="M722" s="343">
        <f t="shared" si="1757"/>
        <v>-3.6799594995268833E-46</v>
      </c>
      <c r="N722" s="343">
        <f t="shared" si="1758"/>
        <v>-1.1134044387602171E-45</v>
      </c>
      <c r="O722" s="343">
        <f t="shared" si="1759"/>
        <v>2.4252990947082513E-45</v>
      </c>
      <c r="P722" s="343">
        <f t="shared" si="1760"/>
        <v>-3.3679639488780042E-45</v>
      </c>
      <c r="Q722" s="343">
        <f t="shared" si="1761"/>
        <v>3.7978868225002969E-45</v>
      </c>
      <c r="R722" s="343">
        <f t="shared" si="1762"/>
        <v>-3.6496158553267004E-45</v>
      </c>
      <c r="S722" s="343">
        <f t="shared" si="1763"/>
        <v>2.9457239580297224E-45</v>
      </c>
      <c r="T722" s="343">
        <f t="shared" si="1764"/>
        <v>-1.7933722911768881E-45</v>
      </c>
      <c r="U722" s="343">
        <f t="shared" si="1765"/>
        <v>3.679959499526986E-46</v>
      </c>
      <c r="V722" s="343">
        <f t="shared" si="1766"/>
        <v>1.1134044387602202E-45</v>
      </c>
      <c r="W722" s="343">
        <f t="shared" si="1767"/>
        <v>-2.4252990947082644E-45</v>
      </c>
      <c r="X722" s="343">
        <f t="shared" si="1768"/>
        <v>3.3679639488779992E-45</v>
      </c>
      <c r="Y722" s="343">
        <f t="shared" si="1769"/>
        <v>-3.7978868225002975E-45</v>
      </c>
      <c r="Z722" s="343">
        <f t="shared" si="1770"/>
        <v>3.6496158553266955E-45</v>
      </c>
      <c r="AA722" s="343">
        <f t="shared" si="1771"/>
        <v>-2.9457239580297286E-45</v>
      </c>
      <c r="AB722" s="343">
        <f t="shared" si="1772"/>
        <v>1.7933722911768968E-45</v>
      </c>
      <c r="AC722" s="343">
        <f t="shared" si="1773"/>
        <v>-3.6799594995268195E-46</v>
      </c>
      <c r="AD722" s="343">
        <f t="shared" si="1774"/>
        <v>-1.1134044387602104E-45</v>
      </c>
      <c r="AE722" s="343">
        <f t="shared" si="1775"/>
        <v>2.4252990947082775E-45</v>
      </c>
      <c r="AF722" s="343">
        <f t="shared" si="1776"/>
        <v>-3.3679639488780073E-45</v>
      </c>
      <c r="AG722" s="343">
        <f t="shared" si="1777"/>
        <v>3.7978868225002956E-45</v>
      </c>
      <c r="AH722" s="343">
        <f t="shared" si="1778"/>
        <v>-3.6496158553266905E-45</v>
      </c>
      <c r="AI722" s="343">
        <f t="shared" si="1779"/>
        <v>2.945723958029718E-45</v>
      </c>
      <c r="AJ722" s="343">
        <f t="shared" si="1780"/>
        <v>-1.7933722911769058E-45</v>
      </c>
      <c r="AK722" s="343">
        <f t="shared" si="1781"/>
        <v>3.6799594995266515E-46</v>
      </c>
      <c r="AL722" s="343">
        <f t="shared" si="1782"/>
        <v>1.1134044387602265E-45</v>
      </c>
      <c r="AM722" s="343">
        <f t="shared" si="1783"/>
        <v>-2.4252990947082485E-45</v>
      </c>
      <c r="AN722" s="343">
        <f t="shared" si="1784"/>
        <v>3.3679639488780148E-45</v>
      </c>
      <c r="AO722" s="343">
        <f t="shared" si="1785"/>
        <v>-3.7978868225002981E-45</v>
      </c>
      <c r="AP722" s="343">
        <f t="shared" si="1786"/>
        <v>3.6496158553267017E-45</v>
      </c>
      <c r="AQ722" s="343">
        <f t="shared" si="1787"/>
        <v>-2.9457239580297068E-45</v>
      </c>
      <c r="AR722" s="343">
        <f t="shared" si="1788"/>
        <v>1.7933722911768906E-45</v>
      </c>
      <c r="AS722" s="343">
        <f t="shared" si="1789"/>
        <v>-3.6799594995270218E-46</v>
      </c>
      <c r="AT722" s="343">
        <f t="shared" si="1790"/>
        <v>-1.1134044387602426E-45</v>
      </c>
      <c r="AU722" s="343">
        <f t="shared" si="1791"/>
        <v>2.4252990947082616E-45</v>
      </c>
      <c r="AV722" s="343">
        <f t="shared" si="1792"/>
        <v>-3.3679639488779974E-45</v>
      </c>
      <c r="AW722" s="343">
        <f t="shared" si="1793"/>
        <v>3.7978868225002994E-45</v>
      </c>
      <c r="AX722" s="343">
        <f t="shared" si="1794"/>
        <v>-3.6496158553266967E-45</v>
      </c>
      <c r="AY722" s="343">
        <f t="shared" si="1795"/>
        <v>2.9457239580297311E-45</v>
      </c>
      <c r="AZ722" s="343">
        <f t="shared" si="1796"/>
        <v>-1.7933722911768763E-45</v>
      </c>
      <c r="BA722" s="343">
        <f t="shared" si="1797"/>
        <v>3.6799594995268553E-46</v>
      </c>
      <c r="BB722" s="343">
        <f t="shared" si="1798"/>
        <v>1.1134044387602068E-45</v>
      </c>
      <c r="BC722" s="343">
        <f t="shared" si="1799"/>
        <v>-2.4252990947082326E-45</v>
      </c>
      <c r="BD722" s="343">
        <f t="shared" si="1800"/>
        <v>3.367963948878031E-45</v>
      </c>
      <c r="BE722" s="343">
        <f t="shared" si="1801"/>
        <v>-3.7978868225003006E-45</v>
      </c>
      <c r="BF722" s="343">
        <f t="shared" si="1802"/>
        <v>3.6496158553266917E-45</v>
      </c>
      <c r="BG722" s="343">
        <f t="shared" si="1803"/>
        <v>-2.9457239580297199E-45</v>
      </c>
      <c r="BH722" s="343">
        <f t="shared" si="1804"/>
        <v>1.7933722911769093E-45</v>
      </c>
      <c r="BI722" s="343">
        <f t="shared" si="1805"/>
        <v>-3.6799594995272271E-46</v>
      </c>
      <c r="BJ722" s="343">
        <f t="shared" si="1806"/>
        <v>-1.1134044387602748E-45</v>
      </c>
      <c r="BK722" s="343">
        <f t="shared" si="1807"/>
        <v>2.4252990947082874E-45</v>
      </c>
      <c r="BL722" s="343">
        <f t="shared" si="1808"/>
        <v>-3.3679639488780129E-45</v>
      </c>
      <c r="BM722" s="343">
        <f t="shared" si="1809"/>
        <v>3.7978868225002975E-45</v>
      </c>
      <c r="BN722" s="343">
        <f t="shared" si="1810"/>
        <v>-3.6496158553267023E-45</v>
      </c>
      <c r="BO722" s="343">
        <f t="shared" si="1811"/>
        <v>2.9457239580297435E-45</v>
      </c>
      <c r="BP722" s="343">
        <f t="shared" si="1812"/>
        <v>-1.7933722911768464E-45</v>
      </c>
      <c r="BQ722" s="343">
        <f t="shared" si="1813"/>
        <v>3.6799594995265208E-46</v>
      </c>
      <c r="BR722" s="343">
        <f t="shared" si="1814"/>
        <v>1.1134044387602391E-45</v>
      </c>
    </row>
    <row r="723" spans="2:70">
      <c r="B723" s="340">
        <v>29</v>
      </c>
      <c r="C723" s="340">
        <f t="shared" si="1815"/>
        <v>9.0625000000000028E-3</v>
      </c>
      <c r="D723" s="341">
        <f t="shared" si="1751"/>
        <v>18</v>
      </c>
      <c r="E723" s="342" t="str">
        <f>AI694</f>
        <v>-5,15135832936684E-30</v>
      </c>
      <c r="F723" s="291">
        <v>29</v>
      </c>
      <c r="G723" s="343">
        <f t="shared" si="1816"/>
        <v>3.318093359174548E-42</v>
      </c>
      <c r="H723" s="343">
        <f t="shared" si="1752"/>
        <v>-1.861396646579349E-42</v>
      </c>
      <c r="I723" s="343">
        <f t="shared" si="1753"/>
        <v>2.4439770464234703E-43</v>
      </c>
      <c r="J723" s="343">
        <f t="shared" si="1754"/>
        <v>1.3936486035140816E-42</v>
      </c>
      <c r="K723" s="343">
        <f t="shared" si="1755"/>
        <v>-2.911674829721327E-42</v>
      </c>
      <c r="L723" s="343">
        <f t="shared" si="1756"/>
        <v>4.1789495746790296E-42</v>
      </c>
      <c r="M723" s="343">
        <f t="shared" si="1757"/>
        <v>-5.0863359882813032E-42</v>
      </c>
      <c r="N723" s="343">
        <f t="shared" si="1758"/>
        <v>5.5556905618664263E-42</v>
      </c>
      <c r="O723" s="343">
        <f t="shared" si="1759"/>
        <v>-5.5465927947121423E-42</v>
      </c>
      <c r="P723" s="343">
        <f t="shared" si="1760"/>
        <v>5.0598261804169543E-42</v>
      </c>
      <c r="Q723" s="343">
        <f t="shared" si="1761"/>
        <v>-4.1373107329574873E-42</v>
      </c>
      <c r="R723" s="343">
        <f t="shared" si="1762"/>
        <v>2.8584928632326568E-42</v>
      </c>
      <c r="S723" s="343">
        <f t="shared" si="1763"/>
        <v>-1.333503507502491E-42</v>
      </c>
      <c r="T723" s="343">
        <f t="shared" si="1764"/>
        <v>-3.0632627489363218E-43</v>
      </c>
      <c r="U723" s="343">
        <f t="shared" si="1765"/>
        <v>1.9197754441831101E-42</v>
      </c>
      <c r="V723" s="343">
        <f t="shared" si="1766"/>
        <v>-3.36789484128044E-42</v>
      </c>
      <c r="W723" s="343">
        <f t="shared" si="1767"/>
        <v>4.5259733960682485E-42</v>
      </c>
      <c r="X723" s="343">
        <f t="shared" si="1768"/>
        <v>-5.2942781610167535E-42</v>
      </c>
      <c r="Y723" s="343">
        <f t="shared" si="1769"/>
        <v>5.6066432456579012E-42</v>
      </c>
      <c r="Z723" s="343">
        <f t="shared" si="1770"/>
        <v>-5.4361679786444351E-42</v>
      </c>
      <c r="AA723" s="343">
        <f t="shared" si="1771"/>
        <v>4.7975335755034587E-42</v>
      </c>
      <c r="AB723" s="343">
        <f t="shared" si="1772"/>
        <v>-3.7457388022132267E-42</v>
      </c>
      <c r="AC723" s="343">
        <f t="shared" si="1773"/>
        <v>2.3713635184067523E-42</v>
      </c>
      <c r="AD723" s="343">
        <f t="shared" si="1774"/>
        <v>-7.9276800068120576E-43</v>
      </c>
      <c r="AE723" s="343">
        <f t="shared" si="1775"/>
        <v>-8.5410016494743014E-43</v>
      </c>
      <c r="AF723" s="343">
        <f t="shared" si="1776"/>
        <v>2.427413797868663E-42</v>
      </c>
      <c r="AG723" s="343">
        <f t="shared" si="1777"/>
        <v>-3.7916801844394409E-42</v>
      </c>
      <c r="AH723" s="343">
        <f t="shared" si="1778"/>
        <v>4.8294096195046232E-42</v>
      </c>
      <c r="AI723" s="343">
        <f t="shared" si="1779"/>
        <v>-5.4512335409147879E-42</v>
      </c>
      <c r="AJ723" s="343">
        <f t="shared" si="1780"/>
        <v>5.603600890090729E-42</v>
      </c>
      <c r="AK723" s="343">
        <f t="shared" si="1781"/>
        <v>-5.2733898932306691E-42</v>
      </c>
      <c r="AL723" s="343">
        <f t="shared" si="1782"/>
        <v>4.4890380996592599E-42</v>
      </c>
      <c r="AM723" s="343">
        <f t="shared" si="1783"/>
        <v>-3.3180933591745518E-42</v>
      </c>
      <c r="AN723" s="343">
        <f t="shared" si="1784"/>
        <v>1.8613966465793586E-42</v>
      </c>
      <c r="AO723" s="343">
        <f t="shared" si="1785"/>
        <v>-2.4439770464236742E-43</v>
      </c>
      <c r="AP723" s="343">
        <f t="shared" si="1786"/>
        <v>-1.3936486035140625E-42</v>
      </c>
      <c r="AQ723" s="343">
        <f t="shared" si="1787"/>
        <v>2.9116748297213098E-42</v>
      </c>
      <c r="AR723" s="343">
        <f t="shared" si="1788"/>
        <v>-4.1789495746790028E-42</v>
      </c>
      <c r="AS723" s="343">
        <f t="shared" si="1789"/>
        <v>5.086335988281286E-42</v>
      </c>
      <c r="AT723" s="343">
        <f t="shared" si="1790"/>
        <v>-5.5556905618664206E-42</v>
      </c>
      <c r="AU723" s="343">
        <f t="shared" si="1791"/>
        <v>5.5465927947121372E-42</v>
      </c>
      <c r="AV723" s="343">
        <f t="shared" si="1792"/>
        <v>-5.0598261804169377E-42</v>
      </c>
      <c r="AW723" s="343">
        <f t="shared" si="1793"/>
        <v>4.137310732957474E-42</v>
      </c>
      <c r="AX723" s="343">
        <f t="shared" si="1794"/>
        <v>-2.8584928632326568E-42</v>
      </c>
      <c r="AY723" s="343">
        <f t="shared" si="1795"/>
        <v>1.333503507502491E-42</v>
      </c>
      <c r="AZ723" s="343">
        <f t="shared" si="1796"/>
        <v>3.0632627489355221E-43</v>
      </c>
      <c r="BA723" s="343">
        <f t="shared" si="1797"/>
        <v>-1.9197754441831101E-42</v>
      </c>
      <c r="BB723" s="343">
        <f t="shared" si="1798"/>
        <v>3.3678948412805038E-42</v>
      </c>
      <c r="BC723" s="343">
        <f t="shared" si="1799"/>
        <v>-4.5259733960682485E-42</v>
      </c>
      <c r="BD723" s="343">
        <f t="shared" si="1800"/>
        <v>5.2942781610167809E-42</v>
      </c>
      <c r="BE723" s="343">
        <f t="shared" si="1801"/>
        <v>-5.6066432456579012E-42</v>
      </c>
      <c r="BF723" s="343">
        <f t="shared" si="1802"/>
        <v>5.436167978644416E-42</v>
      </c>
      <c r="BG723" s="343">
        <f t="shared" si="1803"/>
        <v>-4.7975335755034804E-42</v>
      </c>
      <c r="BH723" s="343">
        <f t="shared" si="1804"/>
        <v>3.7457388022131973E-42</v>
      </c>
      <c r="BI723" s="343">
        <f t="shared" si="1805"/>
        <v>-2.3713635184067523E-42</v>
      </c>
      <c r="BJ723" s="343">
        <f t="shared" si="1806"/>
        <v>7.9276800068120576E-43</v>
      </c>
      <c r="BK723" s="343">
        <f t="shared" si="1807"/>
        <v>8.5410016494735144E-43</v>
      </c>
      <c r="BL723" s="343">
        <f t="shared" si="1808"/>
        <v>-2.427413797868663E-42</v>
      </c>
      <c r="BM723" s="343">
        <f t="shared" si="1809"/>
        <v>3.7916801844393816E-42</v>
      </c>
      <c r="BN723" s="343">
        <f t="shared" si="1810"/>
        <v>-4.8294096195046232E-42</v>
      </c>
      <c r="BO723" s="343">
        <f t="shared" si="1811"/>
        <v>5.4512335409147688E-42</v>
      </c>
      <c r="BP723" s="343">
        <f t="shared" si="1812"/>
        <v>-5.603600890090729E-42</v>
      </c>
      <c r="BQ723" s="343">
        <f t="shared" si="1813"/>
        <v>5.2733898932306958E-42</v>
      </c>
      <c r="BR723" s="343">
        <f t="shared" si="1814"/>
        <v>-4.4890380996592599E-42</v>
      </c>
    </row>
    <row r="724" spans="2:70">
      <c r="B724" s="340">
        <v>30</v>
      </c>
      <c r="C724" s="340">
        <f t="shared" si="1815"/>
        <v>9.3750000000000031E-3</v>
      </c>
      <c r="D724" s="341">
        <f t="shared" si="1751"/>
        <v>18</v>
      </c>
      <c r="E724" s="342" t="str">
        <f>AJ694</f>
        <v>-5,27950565834105E-30</v>
      </c>
      <c r="F724" s="291">
        <v>30</v>
      </c>
      <c r="G724" s="343">
        <f t="shared" si="1816"/>
        <v>-2.241053810245307E-45</v>
      </c>
      <c r="H724" s="343">
        <f t="shared" si="1752"/>
        <v>1.9463178624824229E-45</v>
      </c>
      <c r="I724" s="343">
        <f t="shared" si="1753"/>
        <v>-1.576786010771969E-45</v>
      </c>
      <c r="J724" s="343">
        <f t="shared" si="1754"/>
        <v>1.146659156939334E-45</v>
      </c>
      <c r="K724" s="343">
        <f t="shared" si="1755"/>
        <v>-6.7246683475938448E-46</v>
      </c>
      <c r="L724" s="343">
        <f t="shared" si="1756"/>
        <v>1.7243198924336861E-46</v>
      </c>
      <c r="M724" s="343">
        <f t="shared" si="1757"/>
        <v>3.342293209182876E-46</v>
      </c>
      <c r="N724" s="343">
        <f t="shared" si="1758"/>
        <v>-8.2804638571501658E-46</v>
      </c>
      <c r="O724" s="343">
        <f t="shared" si="1759"/>
        <v>1.2900420922824808E-45</v>
      </c>
      <c r="P724" s="343">
        <f t="shared" si="1760"/>
        <v>-1.7024622047074696E-45</v>
      </c>
      <c r="Q724" s="343">
        <f t="shared" si="1761"/>
        <v>2.0494576493573603E-45</v>
      </c>
      <c r="R724" s="343">
        <f t="shared" si="1762"/>
        <v>-2.3176935858915363E-45</v>
      </c>
      <c r="S724" s="343">
        <f t="shared" si="1763"/>
        <v>2.49686185769743E-45</v>
      </c>
      <c r="T724" s="343">
        <f t="shared" si="1764"/>
        <v>-2.5800771285682795E-45</v>
      </c>
      <c r="U724" s="343">
        <f t="shared" si="1765"/>
        <v>2.5641414823121717E-45</v>
      </c>
      <c r="V724" s="343">
        <f t="shared" si="1766"/>
        <v>-2.4496673168779157E-45</v>
      </c>
      <c r="W724" s="343">
        <f t="shared" si="1767"/>
        <v>2.2410538102452965E-45</v>
      </c>
      <c r="X724" s="343">
        <f t="shared" si="1768"/>
        <v>-1.9463178624824163E-45</v>
      </c>
      <c r="Y724" s="343">
        <f t="shared" si="1769"/>
        <v>1.5767860107719581E-45</v>
      </c>
      <c r="Z724" s="343">
        <f t="shared" si="1770"/>
        <v>-1.14665915693933E-45</v>
      </c>
      <c r="AA724" s="343">
        <f t="shared" si="1771"/>
        <v>6.724668347593711E-46</v>
      </c>
      <c r="AB724" s="343">
        <f t="shared" si="1772"/>
        <v>-1.7243198924335461E-46</v>
      </c>
      <c r="AC724" s="343">
        <f t="shared" si="1773"/>
        <v>-3.3422932091831062E-46</v>
      </c>
      <c r="AD724" s="343">
        <f t="shared" si="1774"/>
        <v>8.2804638571504723E-46</v>
      </c>
      <c r="AE724" s="343">
        <f t="shared" si="1775"/>
        <v>-1.2900420922824848E-45</v>
      </c>
      <c r="AF724" s="343">
        <f t="shared" si="1776"/>
        <v>1.7024622047074802E-45</v>
      </c>
      <c r="AG724" s="343">
        <f t="shared" si="1777"/>
        <v>-2.0494576493573687E-45</v>
      </c>
      <c r="AH724" s="343">
        <f t="shared" si="1778"/>
        <v>2.3176935858915426E-45</v>
      </c>
      <c r="AI724" s="343">
        <f t="shared" si="1779"/>
        <v>-2.4968618576974387E-45</v>
      </c>
      <c r="AJ724" s="343">
        <f t="shared" si="1780"/>
        <v>2.5800771285682789E-45</v>
      </c>
      <c r="AK724" s="343">
        <f t="shared" si="1781"/>
        <v>-2.5641414823121701E-45</v>
      </c>
      <c r="AL724" s="343">
        <f t="shared" si="1782"/>
        <v>2.449667316877911E-45</v>
      </c>
      <c r="AM724" s="343">
        <f t="shared" si="1783"/>
        <v>-2.2410538102452896E-45</v>
      </c>
      <c r="AN724" s="343">
        <f t="shared" si="1784"/>
        <v>1.9463178624823952E-45</v>
      </c>
      <c r="AO724" s="343">
        <f t="shared" si="1785"/>
        <v>-1.5767860107719615E-45</v>
      </c>
      <c r="AP724" s="343">
        <f t="shared" si="1786"/>
        <v>1.1466591569393175E-45</v>
      </c>
      <c r="AQ724" s="343">
        <f t="shared" si="1787"/>
        <v>-6.7246683475935772E-46</v>
      </c>
      <c r="AR724" s="343">
        <f t="shared" si="1788"/>
        <v>1.7243198924334076E-46</v>
      </c>
      <c r="AS724" s="343">
        <f t="shared" si="1789"/>
        <v>3.3422932091832439E-46</v>
      </c>
      <c r="AT724" s="343">
        <f t="shared" si="1790"/>
        <v>-8.2804638571502561E-46</v>
      </c>
      <c r="AU724" s="343">
        <f t="shared" si="1791"/>
        <v>1.2900420922824969E-45</v>
      </c>
      <c r="AV724" s="343">
        <f t="shared" si="1792"/>
        <v>-1.7024622047074908E-45</v>
      </c>
      <c r="AW724" s="343">
        <f t="shared" si="1793"/>
        <v>2.0494576493573774E-45</v>
      </c>
      <c r="AX724" s="343">
        <f t="shared" si="1794"/>
        <v>-2.3176935858915488E-45</v>
      </c>
      <c r="AY724" s="343">
        <f t="shared" si="1795"/>
        <v>2.4968618576974422E-45</v>
      </c>
      <c r="AZ724" s="343">
        <f t="shared" si="1796"/>
        <v>-2.5800771285682823E-45</v>
      </c>
      <c r="BA724" s="343">
        <f t="shared" si="1797"/>
        <v>2.564141482312163E-45</v>
      </c>
      <c r="BB724" s="343">
        <f t="shared" si="1798"/>
        <v>-2.4496673168778948E-45</v>
      </c>
      <c r="BC724" s="343">
        <f t="shared" si="1799"/>
        <v>2.2410538102453008E-45</v>
      </c>
      <c r="BD724" s="343">
        <f t="shared" si="1800"/>
        <v>-1.9463178624824104E-45</v>
      </c>
      <c r="BE724" s="343">
        <f t="shared" si="1801"/>
        <v>1.5767860107719503E-45</v>
      </c>
      <c r="BF724" s="343">
        <f t="shared" si="1802"/>
        <v>-1.1466591569393049E-45</v>
      </c>
      <c r="BG724" s="343">
        <f t="shared" si="1803"/>
        <v>6.7246683475934403E-46</v>
      </c>
      <c r="BH724" s="343">
        <f t="shared" si="1804"/>
        <v>-1.724319892433266E-46</v>
      </c>
      <c r="BI724" s="343">
        <f t="shared" si="1805"/>
        <v>-3.3422932091833824E-46</v>
      </c>
      <c r="BJ724" s="343">
        <f t="shared" si="1806"/>
        <v>8.2804638571507368E-46</v>
      </c>
      <c r="BK724" s="343">
        <f t="shared" si="1807"/>
        <v>-1.290042092282541E-45</v>
      </c>
      <c r="BL724" s="343">
        <f t="shared" si="1808"/>
        <v>1.7024622047075288E-45</v>
      </c>
      <c r="BM724" s="343">
        <f t="shared" si="1809"/>
        <v>-2.0494576493573634E-45</v>
      </c>
      <c r="BN724" s="343">
        <f t="shared" si="1810"/>
        <v>2.3176935858915382E-45</v>
      </c>
      <c r="BO724" s="343">
        <f t="shared" si="1811"/>
        <v>-2.4968618576974363E-45</v>
      </c>
      <c r="BP724" s="343">
        <f t="shared" si="1812"/>
        <v>2.5800771285682808E-45</v>
      </c>
      <c r="BQ724" s="343">
        <f t="shared" si="1813"/>
        <v>-2.5641414823121664E-45</v>
      </c>
      <c r="BR724" s="343">
        <f t="shared" si="1814"/>
        <v>2.4496673168779023E-45</v>
      </c>
    </row>
    <row r="725" spans="2:70">
      <c r="B725" s="340">
        <v>31</v>
      </c>
      <c r="C725" s="340">
        <f t="shared" si="1815"/>
        <v>9.6875000000000034E-3</v>
      </c>
      <c r="D725" s="341">
        <f t="shared" si="1751"/>
        <v>18</v>
      </c>
      <c r="E725" s="342" t="str">
        <f>AK694</f>
        <v>-5,35680999134552E-30</v>
      </c>
      <c r="F725" s="291">
        <v>31</v>
      </c>
      <c r="G725" s="343">
        <f t="shared" si="1816"/>
        <v>3.1092665756602108E-45</v>
      </c>
      <c r="H725" s="343">
        <f t="shared" si="1752"/>
        <v>-2.9176961900043889E-45</v>
      </c>
      <c r="I725" s="343">
        <f t="shared" si="1753"/>
        <v>2.6980267950638443E-45</v>
      </c>
      <c r="J725" s="343">
        <f t="shared" si="1754"/>
        <v>-2.4523739271953639E-45</v>
      </c>
      <c r="K725" s="343">
        <f t="shared" si="1755"/>
        <v>2.1831033578040352E-45</v>
      </c>
      <c r="L725" s="343">
        <f t="shared" si="1756"/>
        <v>-1.8928083096713603E-45</v>
      </c>
      <c r="M725" s="343">
        <f t="shared" si="1757"/>
        <v>1.5842844828022802E-45</v>
      </c>
      <c r="N725" s="343">
        <f t="shared" si="1758"/>
        <v>-1.2605031303058201E-45</v>
      </c>
      <c r="O725" s="343">
        <f t="shared" si="1759"/>
        <v>9.2458244360341212E-46</v>
      </c>
      <c r="P725" s="343">
        <f t="shared" si="1760"/>
        <v>-5.7975752254092718E-46</v>
      </c>
      <c r="Q725" s="343">
        <f t="shared" si="1761"/>
        <v>2.2934921960866061E-46</v>
      </c>
      <c r="R725" s="343">
        <f t="shared" si="1762"/>
        <v>1.2326784168346183E-46</v>
      </c>
      <c r="S725" s="343">
        <f t="shared" si="1763"/>
        <v>-4.7469776627511573E-46</v>
      </c>
      <c r="T725" s="343">
        <f t="shared" si="1764"/>
        <v>8.2155609188134447E-46</v>
      </c>
      <c r="U725" s="343">
        <f t="shared" si="1765"/>
        <v>-1.1605023832145131E-45</v>
      </c>
      <c r="V725" s="343">
        <f t="shared" si="1766"/>
        <v>1.4882724022021921E-45</v>
      </c>
      <c r="W725" s="343">
        <f t="shared" si="1767"/>
        <v>-1.8017095443842116E-45</v>
      </c>
      <c r="X725" s="343">
        <f t="shared" si="1768"/>
        <v>2.0977952387391878E-45</v>
      </c>
      <c r="Y725" s="343">
        <f t="shared" si="1769"/>
        <v>-2.3736780181735784E-45</v>
      </c>
      <c r="Z725" s="343">
        <f t="shared" si="1770"/>
        <v>2.6267009807085612E-45</v>
      </c>
      <c r="AA725" s="343">
        <f t="shared" si="1771"/>
        <v>-2.8544273768985029E-45</v>
      </c>
      <c r="AB725" s="343">
        <f t="shared" si="1772"/>
        <v>3.0546640770601992E-45</v>
      </c>
      <c r="AC725" s="343">
        <f t="shared" si="1773"/>
        <v>-3.2254826923105346E-45</v>
      </c>
      <c r="AD725" s="343">
        <f t="shared" si="1774"/>
        <v>3.3652381460057461E-45</v>
      </c>
      <c r="AE725" s="343">
        <f t="shared" si="1775"/>
        <v>-3.472584516728606E-45</v>
      </c>
      <c r="AF725" s="343">
        <f t="shared" si="1776"/>
        <v>3.5464880002475883E-45</v>
      </c>
      <c r="AG725" s="343">
        <f t="shared" si="1777"/>
        <v>-3.5862368656166308E-45</v>
      </c>
      <c r="AH725" s="343">
        <f t="shared" si="1778"/>
        <v>3.5914483095333001E-45</v>
      </c>
      <c r="AI725" s="343">
        <f t="shared" si="1779"/>
        <v>-3.5620721429438134E-45</v>
      </c>
      <c r="AJ725" s="343">
        <f t="shared" si="1780"/>
        <v>3.498391274391064E-45</v>
      </c>
      <c r="AK725" s="343">
        <f t="shared" si="1781"/>
        <v>-3.4010189854507379E-45</v>
      </c>
      <c r="AL725" s="343">
        <f t="shared" si="1782"/>
        <v>3.2708930244944089E-45</v>
      </c>
      <c r="AM725" s="343">
        <f t="shared" si="1783"/>
        <v>-3.1092665756601859E-45</v>
      </c>
      <c r="AN725" s="343">
        <f t="shared" si="1784"/>
        <v>2.9176961900043758E-45</v>
      </c>
      <c r="AO725" s="343">
        <f t="shared" si="1785"/>
        <v>-2.6980267950638141E-45</v>
      </c>
      <c r="AP725" s="343">
        <f t="shared" si="1786"/>
        <v>2.4523739271953487E-45</v>
      </c>
      <c r="AQ725" s="343">
        <f t="shared" si="1787"/>
        <v>-2.1831033578039994E-45</v>
      </c>
      <c r="AR725" s="343">
        <f t="shared" si="1788"/>
        <v>1.8928083096713482E-45</v>
      </c>
      <c r="AS725" s="343">
        <f t="shared" si="1789"/>
        <v>-1.584284482802245E-45</v>
      </c>
      <c r="AT725" s="343">
        <f t="shared" si="1790"/>
        <v>1.2605031303058074E-45</v>
      </c>
      <c r="AU725" s="343">
        <f t="shared" si="1791"/>
        <v>-9.2458244360337432E-46</v>
      </c>
      <c r="AV725" s="343">
        <f t="shared" si="1792"/>
        <v>5.7975752254091349E-46</v>
      </c>
      <c r="AW725" s="343">
        <f t="shared" si="1793"/>
        <v>-2.2934921960868504E-46</v>
      </c>
      <c r="AX725" s="343">
        <f t="shared" si="1794"/>
        <v>-1.232678416835138E-46</v>
      </c>
      <c r="AY725" s="343">
        <f t="shared" si="1795"/>
        <v>4.7469776627514187E-46</v>
      </c>
      <c r="AZ725" s="343">
        <f t="shared" si="1796"/>
        <v>-8.2155609188134571E-46</v>
      </c>
      <c r="BA725" s="343">
        <f t="shared" si="1797"/>
        <v>1.1605023832144896E-45</v>
      </c>
      <c r="BB725" s="343">
        <f t="shared" si="1798"/>
        <v>-1.4882724022022394E-45</v>
      </c>
      <c r="BC725" s="343">
        <f t="shared" si="1799"/>
        <v>1.8017095443842344E-45</v>
      </c>
      <c r="BD725" s="343">
        <f t="shared" si="1800"/>
        <v>-2.0977952387391887E-45</v>
      </c>
      <c r="BE725" s="343">
        <f t="shared" si="1801"/>
        <v>2.3736780181736362E-45</v>
      </c>
      <c r="BF725" s="343">
        <f t="shared" si="1802"/>
        <v>-2.6267009807085966E-45</v>
      </c>
      <c r="BG725" s="343">
        <f t="shared" si="1803"/>
        <v>2.8544273768985197E-45</v>
      </c>
      <c r="BH725" s="343">
        <f t="shared" si="1804"/>
        <v>-3.0546640770601855E-45</v>
      </c>
      <c r="BI725" s="343">
        <f t="shared" si="1805"/>
        <v>3.2254826923105689E-45</v>
      </c>
      <c r="BJ725" s="343">
        <f t="shared" si="1806"/>
        <v>-3.3652381460057554E-45</v>
      </c>
      <c r="BK725" s="343">
        <f t="shared" si="1807"/>
        <v>3.4725845167286128E-45</v>
      </c>
      <c r="BL725" s="343">
        <f t="shared" si="1808"/>
        <v>-3.5464880002475846E-45</v>
      </c>
      <c r="BM725" s="343">
        <f t="shared" si="1809"/>
        <v>3.5862368656166358E-45</v>
      </c>
      <c r="BN725" s="343">
        <f t="shared" si="1810"/>
        <v>-3.5914483095332995E-45</v>
      </c>
      <c r="BO725" s="343">
        <f t="shared" si="1811"/>
        <v>3.5620721429438097E-45</v>
      </c>
      <c r="BP725" s="343">
        <f t="shared" si="1812"/>
        <v>-3.4983912743910696E-45</v>
      </c>
      <c r="BQ725" s="343">
        <f t="shared" si="1813"/>
        <v>3.401018985450713E-45</v>
      </c>
      <c r="BR725" s="343">
        <f t="shared" si="1814"/>
        <v>-3.2708930244943983E-45</v>
      </c>
    </row>
    <row r="726" spans="2:70">
      <c r="B726" s="340">
        <v>32</v>
      </c>
      <c r="C726" s="340">
        <f t="shared" si="1815"/>
        <v>1.0000000000000004E-2</v>
      </c>
      <c r="D726" s="341">
        <f t="shared" si="1751"/>
        <v>18</v>
      </c>
      <c r="E726" s="342" t="str">
        <f>AL694</f>
        <v>-5,38252741902658E-30</v>
      </c>
      <c r="F726" s="291">
        <v>32</v>
      </c>
      <c r="G726" s="343">
        <f t="shared" si="1816"/>
        <v>-1.4658840440027061E-42</v>
      </c>
      <c r="H726" s="343">
        <f t="shared" si="1752"/>
        <v>1.4658840440027061E-42</v>
      </c>
      <c r="I726" s="343">
        <f t="shared" si="1753"/>
        <v>-1.4658840440027061E-42</v>
      </c>
      <c r="J726" s="343">
        <f t="shared" si="1754"/>
        <v>1.4658840440027061E-42</v>
      </c>
      <c r="K726" s="343">
        <f t="shared" si="1755"/>
        <v>-1.4658840440027061E-42</v>
      </c>
      <c r="L726" s="343">
        <f t="shared" si="1756"/>
        <v>1.4658840440027061E-42</v>
      </c>
      <c r="M726" s="343">
        <f t="shared" si="1757"/>
        <v>-1.4658840440027061E-42</v>
      </c>
      <c r="N726" s="343">
        <f t="shared" si="1758"/>
        <v>1.4658840440027061E-42</v>
      </c>
      <c r="O726" s="343">
        <f t="shared" si="1759"/>
        <v>-1.4658840440027061E-42</v>
      </c>
      <c r="P726" s="343">
        <f t="shared" si="1760"/>
        <v>1.4658840440027061E-42</v>
      </c>
      <c r="Q726" s="343">
        <f t="shared" si="1761"/>
        <v>-1.4658840440027064E-42</v>
      </c>
      <c r="R726" s="343">
        <f t="shared" si="1762"/>
        <v>1.4658840440027061E-42</v>
      </c>
      <c r="S726" s="343">
        <f t="shared" si="1763"/>
        <v>-1.4658840440027058E-42</v>
      </c>
      <c r="T726" s="343">
        <f t="shared" si="1764"/>
        <v>1.4658840440027061E-42</v>
      </c>
      <c r="U726" s="343">
        <f t="shared" si="1765"/>
        <v>-1.4658840440027064E-42</v>
      </c>
      <c r="V726" s="343">
        <f t="shared" si="1766"/>
        <v>1.4658840440027064E-42</v>
      </c>
      <c r="W726" s="343">
        <f t="shared" si="1767"/>
        <v>-1.4658840440027061E-42</v>
      </c>
      <c r="X726" s="343">
        <f t="shared" si="1768"/>
        <v>1.4658840440027064E-42</v>
      </c>
      <c r="Y726" s="343">
        <f t="shared" si="1769"/>
        <v>-1.4658840440027067E-42</v>
      </c>
      <c r="Z726" s="343">
        <f t="shared" si="1770"/>
        <v>1.4658840440027064E-42</v>
      </c>
      <c r="AA726" s="343">
        <f t="shared" si="1771"/>
        <v>-1.4658840440027061E-42</v>
      </c>
      <c r="AB726" s="343">
        <f t="shared" si="1772"/>
        <v>1.4658840440027071E-42</v>
      </c>
      <c r="AC726" s="343">
        <f t="shared" si="1773"/>
        <v>-1.4658840440027067E-42</v>
      </c>
      <c r="AD726" s="343">
        <f t="shared" si="1774"/>
        <v>1.4658840440027064E-42</v>
      </c>
      <c r="AE726" s="343">
        <f t="shared" si="1775"/>
        <v>-1.4658840440027061E-42</v>
      </c>
      <c r="AF726" s="343">
        <f t="shared" si="1776"/>
        <v>1.4658840440027058E-42</v>
      </c>
      <c r="AG726" s="343">
        <f t="shared" si="1777"/>
        <v>-1.4658840440027067E-42</v>
      </c>
      <c r="AH726" s="343">
        <f t="shared" si="1778"/>
        <v>1.4658840440027064E-42</v>
      </c>
      <c r="AI726" s="343">
        <f t="shared" si="1779"/>
        <v>-1.4658840440027061E-42</v>
      </c>
      <c r="AJ726" s="343">
        <f t="shared" si="1780"/>
        <v>1.4658840440027071E-42</v>
      </c>
      <c r="AK726" s="343">
        <f t="shared" si="1781"/>
        <v>-1.4658840440027067E-42</v>
      </c>
      <c r="AL726" s="343">
        <f t="shared" si="1782"/>
        <v>1.4658840440027064E-42</v>
      </c>
      <c r="AM726" s="343">
        <f t="shared" si="1783"/>
        <v>-1.4658840440027061E-42</v>
      </c>
      <c r="AN726" s="343">
        <f t="shared" si="1784"/>
        <v>1.4658840440027058E-42</v>
      </c>
      <c r="AO726" s="343">
        <f t="shared" si="1785"/>
        <v>-1.4658840440027067E-42</v>
      </c>
      <c r="AP726" s="343">
        <f t="shared" si="1786"/>
        <v>1.4658840440027064E-42</v>
      </c>
      <c r="AQ726" s="343">
        <f t="shared" si="1787"/>
        <v>-1.4658840440027061E-42</v>
      </c>
      <c r="AR726" s="343">
        <f t="shared" si="1788"/>
        <v>1.4658840440027071E-42</v>
      </c>
      <c r="AS726" s="343">
        <f t="shared" si="1789"/>
        <v>-1.4658840440027067E-42</v>
      </c>
      <c r="AT726" s="343">
        <f t="shared" si="1790"/>
        <v>1.4658840440027064E-42</v>
      </c>
      <c r="AU726" s="343">
        <f t="shared" si="1791"/>
        <v>-1.4658840440027074E-42</v>
      </c>
      <c r="AV726" s="343">
        <f t="shared" si="1792"/>
        <v>1.4658840440027058E-42</v>
      </c>
      <c r="AW726" s="343">
        <f t="shared" si="1793"/>
        <v>-1.4658840440027067E-42</v>
      </c>
      <c r="AX726" s="343">
        <f t="shared" si="1794"/>
        <v>1.4658840440027077E-42</v>
      </c>
      <c r="AY726" s="343">
        <f t="shared" si="1795"/>
        <v>-1.4658840440027064E-42</v>
      </c>
      <c r="AZ726" s="343">
        <f t="shared" si="1796"/>
        <v>1.4658840440027071E-42</v>
      </c>
      <c r="BA726" s="343">
        <f t="shared" si="1797"/>
        <v>-1.4658840440027058E-42</v>
      </c>
      <c r="BB726" s="343">
        <f t="shared" si="1798"/>
        <v>1.4658840440027067E-42</v>
      </c>
      <c r="BC726" s="343">
        <f t="shared" si="1799"/>
        <v>-1.4658840440027074E-42</v>
      </c>
      <c r="BD726" s="343">
        <f t="shared" si="1800"/>
        <v>1.4658840440027061E-42</v>
      </c>
      <c r="BE726" s="343">
        <f t="shared" si="1801"/>
        <v>-1.4658840440027071E-42</v>
      </c>
      <c r="BF726" s="343">
        <f t="shared" si="1802"/>
        <v>1.4658840440027055E-42</v>
      </c>
      <c r="BG726" s="343">
        <f t="shared" si="1803"/>
        <v>-1.4658840440027064E-42</v>
      </c>
      <c r="BH726" s="343">
        <f t="shared" si="1804"/>
        <v>1.4658840440027074E-42</v>
      </c>
      <c r="BI726" s="343">
        <f t="shared" si="1805"/>
        <v>-1.4658840440027058E-42</v>
      </c>
      <c r="BJ726" s="343">
        <f t="shared" si="1806"/>
        <v>1.4658840440027067E-42</v>
      </c>
      <c r="BK726" s="343">
        <f t="shared" si="1807"/>
        <v>-1.4658840440027077E-42</v>
      </c>
      <c r="BL726" s="343">
        <f t="shared" si="1808"/>
        <v>1.4658840440027061E-42</v>
      </c>
      <c r="BM726" s="343">
        <f t="shared" si="1809"/>
        <v>-1.4658840440027071E-42</v>
      </c>
      <c r="BN726" s="343">
        <f t="shared" si="1810"/>
        <v>1.465884044002708E-42</v>
      </c>
      <c r="BO726" s="343">
        <f t="shared" si="1811"/>
        <v>-1.4658840440027064E-42</v>
      </c>
      <c r="BP726" s="343">
        <f t="shared" si="1812"/>
        <v>1.4658840440027074E-42</v>
      </c>
      <c r="BQ726" s="343">
        <f t="shared" si="1813"/>
        <v>-1.4658840440027058E-42</v>
      </c>
      <c r="BR726" s="343">
        <f t="shared" si="1814"/>
        <v>1.4658840440027067E-42</v>
      </c>
    </row>
    <row r="727" spans="2:70">
      <c r="B727" s="340">
        <v>33</v>
      </c>
      <c r="C727" s="340">
        <f t="shared" si="1815"/>
        <v>1.0312500000000004E-2</v>
      </c>
      <c r="D727" s="341">
        <f t="shared" ref="D727:D758" si="1817">Vo_set2+E727</f>
        <v>18</v>
      </c>
      <c r="E727" s="342" t="str">
        <f>AM694</f>
        <v>-5,35640704663486E-30</v>
      </c>
      <c r="F727" s="291">
        <v>33</v>
      </c>
      <c r="G727" s="343">
        <f t="shared" ref="G727:G744" si="1818">2*IMREAL(K658)*COS(2*PI()*B658*1/Nt_input)-2*IMAGINARY(K658)*SIN(2*PI()*B658*1/Nt_input)</f>
        <v>-9.2001249625253523E-43</v>
      </c>
      <c r="H727" s="343">
        <f t="shared" ref="H727:H744" si="1819">2*IMREAL(K658)*COS(2*PI()*B658*2/Nt_input)-2*IMAGINARY(K658)*SIN(2*PI()*B658*2/Nt_input)</f>
        <v>2.4317115669543779E-42</v>
      </c>
      <c r="I727" s="343">
        <f t="shared" ref="I727:I744" si="1820">2*IMREAL(K658)*COS(2*PI()*B658*3/Nt_input)-2*IMAGINARY(K658)*SIN(2*PI()*B658*3/Nt_input)</f>
        <v>-3.9199919259576962E-42</v>
      </c>
      <c r="J727" s="343">
        <f t="shared" ref="J727:J744" si="1821">2*IMREAL(K658)*COS(2*PI()*B658*4/Nt_input)-2*IMAGINARY(K658)*SIN(2*PI()*B658*4/Nt_input)</f>
        <v>5.370520619828464E-42</v>
      </c>
      <c r="K727" s="343">
        <f t="shared" ref="K727:K744" si="1822">2*IMREAL(K658)*COS(2*PI()*B658*5/Nt_input)-2*IMAGINARY(K658)*SIN(2*PI()*B658*5/Nt_input)</f>
        <v>-6.7693282643051059E-42</v>
      </c>
      <c r="L727" s="343">
        <f t="shared" ref="L727:L744" si="1823">2*IMREAL(K658)*COS(2*PI()*B658*6/Nt_input)-2*IMAGINARY(K658)*SIN(2*PI()*B658*6/Nt_input)</f>
        <v>8.1029435771052163E-42</v>
      </c>
      <c r="M727" s="343">
        <f t="shared" ref="M727:M744" si="1824">2*IMREAL(K658)*COS(2*PI()*B658*7/Nt_input)-2*IMAGINARY(K658)*SIN(2*PI()*B658*7/Nt_input)</f>
        <v>-9.3585231137382723E-42</v>
      </c>
      <c r="N727" s="343">
        <f t="shared" ref="N727:N744" si="1825">2*IMREAL(K658)*COS(2*PI()*B658*8/Nt_input)-2*IMAGINARY(K658)*SIN(2*PI()*B658*8/Nt_input)</f>
        <v>1.0523974956896904E-41</v>
      </c>
      <c r="O727" s="343">
        <f t="shared" ref="O727:O744" si="1826">2*IMREAL(K658)*COS(2*PI()*B658*9/Nt_input)-2*IMAGINARY(K658)*SIN(2*PI()*B658*9/Nt_input)</f>
        <v>-1.1588075168230707E-41</v>
      </c>
      <c r="P727" s="343">
        <f t="shared" ref="P727:P744" si="1827">2*IMREAL(K658)*COS(2*PI()*B658*10/Nt_input)-2*IMAGINARY(K658)*SIN(2*PI()*B658*10/Nt_input)</f>
        <v>1.2540575881008231E-41</v>
      </c>
      <c r="Q727" s="343">
        <f t="shared" ref="Q727:Q744" si="1828">2*IMREAL(K658)*COS(2*PI()*B658*11/Nt_input)-2*IMAGINARY(K658)*SIN(2*PI()*B658*11/Nt_input)</f>
        <v>-1.3372303992675494E-41</v>
      </c>
      <c r="R727" s="343">
        <f t="shared" ref="R727:R744" si="1829">2*IMREAL(K658)*COS(2*PI()*B658*12/Nt_input)-2*IMAGINARY(K658)*SIN(2*PI()*B658*12/Nt_input)</f>
        <v>1.4075249506848351E-41</v>
      </c>
      <c r="S727" s="343">
        <f t="shared" ref="S727:S744" si="1830">2*IMREAL(K658)*COS(2*PI()*B658*13/Nt_input)-2*IMAGINARY(K658)*SIN(2*PI()*B658*13/Nt_input)</f>
        <v>-1.4642642673956203E-41</v>
      </c>
      <c r="T727" s="343">
        <f t="shared" ref="T727:T744" si="1831">2*IMREAL(K658)*COS(2*PI()*B658*14/Nt_input)-2*IMAGINARY(K658)*SIN(2*PI()*B658*14/Nt_input)</f>
        <v>1.5069019187631153E-41</v>
      </c>
      <c r="U727" s="343">
        <f t="shared" ref="U727:U744" si="1832">2*IMREAL(K658)*COS(2*PI()*B658*15/Nt_input)-2*IMAGINARY(K658)*SIN(2*PI()*B658*15/Nt_input)</f>
        <v>-1.5350272808965398E-41</v>
      </c>
      <c r="V727" s="343">
        <f t="shared" ref="V727:V744" si="1833">2*IMREAL(K658)*COS(2*PI()*B658*16/Nt_input)-2*IMAGINARY(K658)*SIN(2*PI()*B658*16/Nt_input)</f>
        <v>1.548369491183662E-41</v>
      </c>
      <c r="W727" s="343">
        <f t="shared" ref="W727:W744" si="1834">2*IMREAL(K658)*COS(2*PI()*B658*17/Nt_input)-2*IMAGINARY(K658)*SIN(2*PI()*B658*17/Nt_input)</f>
        <v>-1.5468000568458226E-41</v>
      </c>
      <c r="X727" s="343">
        <f t="shared" ref="X727:X744" si="1835">2*IMREAL(K658)*COS(2*PI()*B658*18/Nt_input)-2*IMAGINARY(K658)*SIN(2*PI()*B658*18/Nt_input)</f>
        <v>1.5303340923936356E-41</v>
      </c>
      <c r="Y727" s="343">
        <f t="shared" ref="Y727:Y744" si="1836">2*IMREAL(K658)*COS(2*PI()*B658*19/Nt_input)-2*IMAGINARY(K658)*SIN(2*PI()*B658*19/Nt_input)</f>
        <v>-1.4991301740659868E-41</v>
      </c>
      <c r="Z727" s="343">
        <f t="shared" ref="Z727:Z744" si="1837">2*IMREAL(K658)*COS(2*PI()*B658*20/Nt_input)-2*IMAGINARY(K658)*SIN(2*PI()*B658*20/Nt_input)</f>
        <v>1.4534888126541648E-41</v>
      </c>
      <c r="AA727" s="343">
        <f t="shared" ref="AA727:AA744" si="1838">2*IMREAL(K658)*COS(2*PI()*B658*21/Nt_input)-2*IMAGINARY(K658)*SIN(2*PI()*B658*21/Nt_input)</f>
        <v>-1.3938495594186777E-41</v>
      </c>
      <c r="AB727" s="343">
        <f t="shared" ref="AB727:AB744" si="1839">2*IMREAL(K658)*COS(2*PI()*B658*22/Nt_input)-2*IMAGINARY(K658)*SIN(2*PI()*B658*22/Nt_input)</f>
        <v>1.3207867729703134E-41</v>
      </c>
      <c r="AC727" s="343">
        <f t="shared" ref="AC727:AC744" si="1840">2*IMREAL(K658)*COS(2*PI()*B658*23/Nt_input)-2*IMAGINARY(K658)*SIN(2*PI()*B658*23/Nt_input)</f>
        <v>-1.235004087882751E-41</v>
      </c>
      <c r="AD727" s="343">
        <f t="shared" ref="AD727:AD744" si="1841">2*IMREAL(K658)*COS(2*PI()*B658*24/Nt_input)-2*IMAGINARY(K658)*SIN(2*PI()*B658*24/Nt_input)</f>
        <v>1.1373276383069694E-41</v>
      </c>
      <c r="AE727" s="343">
        <f t="shared" ref="AE727:AE744" si="1842">2*IMREAL(K658)*COS(2*PI()*B658*25/Nt_input)-2*IMAGINARY(K658)*SIN(2*PI()*B658*25/Nt_input)</f>
        <v>-1.028698101847762E-41</v>
      </c>
      <c r="AF727" s="343">
        <f t="shared" ref="AF727:AF744" si="1843">2*IMREAL(K658)*COS(2*PI()*B658*26/Nt_input)-2*IMAGINARY(K658)*SIN(2*PI()*B658*26/Nt_input)</f>
        <v>9.1016164032417646E-42</v>
      </c>
      <c r="AG727" s="343">
        <f t="shared" ref="AG727:AG744" si="1844">2*IMREAL(K658)*COS(2*PI()*B658*27/Nt_input)-2*IMAGINARY(K658)*SIN(2*PI()*B658*27/Nt_input)</f>
        <v>-7.8285982465930601E-42</v>
      </c>
      <c r="AH727" s="343">
        <f t="shared" ref="AH727:AH744" si="1845">2*IMREAL(K658)*COS(2*PI()*B658*28/Nt_input)-2*IMAGINARY(K658)*SIN(2*PI()*B658*28/Nt_input)</f>
        <v>6.4801864092825439E-42</v>
      </c>
      <c r="AI727" s="343">
        <f t="shared" ref="AI727:AI744" si="1846">2*IMREAL(K658)*COS(2*PI()*B658*29/Nt_input)-2*IMAGINARY(K658)*SIN(2*PI()*B658*29/Nt_input)</f>
        <v>-5.0693668344204062E-42</v>
      </c>
      <c r="AJ727" s="343">
        <f t="shared" ref="AJ727:AJ744" si="1847">2*IMREAL(K658)*COS(2*PI()*B658*30/Nt_input)-2*IMAGINARY(K658)*SIN(2*PI()*B658*30/Nt_input)</f>
        <v>3.6097264857450019E-42</v>
      </c>
      <c r="AK727" s="343">
        <f t="shared" ref="AK727:AK744" si="1848">2*IMREAL(K658)*COS(2*PI()*B658*31/Nt_input)-2*IMAGINARY(K658)*SIN(2*PI()*B658*31/Nt_input)</f>
        <v>-2.115322497734652E-42</v>
      </c>
      <c r="AL727" s="343">
        <f t="shared" ref="AL727:AL744" si="1849">2*IMREAL(K658)*COS(2*PI()*B658*32/Nt_input)-2*IMAGINARY(K658)*SIN(2*PI()*B658*32/Nt_input)</f>
        <v>6.0054679771821559E-43</v>
      </c>
      <c r="AM727" s="343">
        <f t="shared" ref="AM727:AM744" si="1850">2*IMREAL(K658)*COS(2*PI()*B658*33/Nt_input)-2*IMAGINARY(K658)*SIN(2*PI()*B658*33/Nt_input)</f>
        <v>9.2001249625252089E-43</v>
      </c>
      <c r="AN727" s="343">
        <f t="shared" ref="AN727:AN744" si="1851">2*IMREAL(K658)*COS(2*PI()*B658*34/Nt_input)-2*IMAGINARY(K658)*SIN(2*PI()*B658*34/Nt_input)</f>
        <v>-2.4317115669543565E-42</v>
      </c>
      <c r="AO727" s="343">
        <f t="shared" ref="AO727:AO744" si="1852">2*IMREAL(K658)*COS(2*PI()*B658*35/Nt_input)-2*IMAGINARY(K658)*SIN(2*PI()*B658*35/Nt_input)</f>
        <v>3.9199919259576612E-42</v>
      </c>
      <c r="AP727" s="343">
        <f t="shared" ref="AP727:AP744" si="1853">2*IMREAL(K658)*COS(2*PI()*B658*36/Nt_input)-2*IMAGINARY(K658)*SIN(2*PI()*B658*36/Nt_input)</f>
        <v>-5.3705206198284315E-42</v>
      </c>
      <c r="AQ727" s="343">
        <f t="shared" ref="AQ727:AQ744" si="1854">2*IMREAL(K658)*COS(2*PI()*B658*37/Nt_input)-2*IMAGINARY(K658)*SIN(2*PI()*B658*37/Nt_input)</f>
        <v>6.7693282643050498E-42</v>
      </c>
      <c r="AR727" s="343">
        <f t="shared" ref="AR727:AR744" si="1855">2*IMREAL(K658)*COS(2*PI()*B658*38/Nt_input)-2*IMAGINARY(K658)*SIN(2*PI()*B658*38/Nt_input)</f>
        <v>-8.1029435771051641E-42</v>
      </c>
      <c r="AS727" s="343">
        <f t="shared" ref="AS727:AS744" si="1856">2*IMREAL(K658)*COS(2*PI()*B658*39/Nt_input)-2*IMAGINARY(K658)*SIN(2*PI()*B658*39/Nt_input)</f>
        <v>9.3585231137382226E-42</v>
      </c>
      <c r="AT727" s="343">
        <f t="shared" ref="AT727:AT744" si="1857">2*IMREAL(K658)*COS(2*PI()*B658*40/Nt_input)-2*IMAGINARY(K658)*SIN(2*PI()*B658*40/Nt_input)</f>
        <v>-1.052397495689702E-41</v>
      </c>
      <c r="AU727" s="343">
        <f t="shared" ref="AU727:AU744" si="1858">2*IMREAL(K658)*COS(2*PI()*B658*41/Nt_input)-2*IMAGINARY(K658)*SIN(2*PI()*B658*41/Nt_input)</f>
        <v>1.1588075168230811E-41</v>
      </c>
      <c r="AV727" s="343">
        <f t="shared" ref="AV727:AV744" si="1859">2*IMREAL(K658)*COS(2*PI()*B658*42/Nt_input)-2*IMAGINARY(K658)*SIN(2*PI()*B658*42/Nt_input)</f>
        <v>-1.254057588100829E-41</v>
      </c>
      <c r="AW727" s="343">
        <f t="shared" ref="AW727:AW744" si="1860">2*IMREAL(K658)*COS(2*PI()*B658*43/Nt_input)-2*IMAGINARY(K658)*SIN(2*PI()*B658*43/Nt_input)</f>
        <v>1.3372303992675545E-41</v>
      </c>
      <c r="AX727" s="343">
        <f t="shared" ref="AX727:AX744" si="1861">2*IMREAL(K658)*COS(2*PI()*B658*44/Nt_input)-2*IMAGINARY(K658)*SIN(2*PI()*B658*44/Nt_input)</f>
        <v>-1.4075249506848391E-41</v>
      </c>
      <c r="AY727" s="343">
        <f t="shared" ref="AY727:AY744" si="1862">2*IMREAL(K658)*COS(2*PI()*B658*45/Nt_input)-2*IMAGINARY(K658)*SIN(2*PI()*B658*45/Nt_input)</f>
        <v>1.4642642673956239E-41</v>
      </c>
      <c r="AZ727" s="343">
        <f t="shared" ref="AZ727:AZ744" si="1863">2*IMREAL(K658)*COS(2*PI()*B658*46/Nt_input)-2*IMAGINARY(K658)*SIN(2*PI()*B658*46/Nt_input)</f>
        <v>-1.5069019187631179E-41</v>
      </c>
      <c r="BA727" s="343">
        <f t="shared" ref="BA727:BA744" si="1864">2*IMREAL(K658)*COS(2*PI()*B658*47/Nt_input)-2*IMAGINARY(K658)*SIN(2*PI()*B658*47/Nt_input)</f>
        <v>1.5350272808965414E-41</v>
      </c>
      <c r="BB727" s="343">
        <f t="shared" ref="BB727:BB744" si="1865">2*IMREAL(K658)*COS(2*PI()*B658*48/Nt_input)-2*IMAGINARY(K658)*SIN(2*PI()*B658*48/Nt_input)</f>
        <v>-1.5483694911836625E-41</v>
      </c>
      <c r="BC727" s="343">
        <f t="shared" ref="BC727:BC744" si="1866">2*IMREAL(K658)*COS(2*PI()*B658*49/Nt_input)-2*IMAGINARY(K658)*SIN(2*PI()*B658*49/Nt_input)</f>
        <v>1.5468000568458219E-41</v>
      </c>
      <c r="BD727" s="343">
        <f t="shared" ref="BD727:BD744" si="1867">2*IMREAL(K658)*COS(2*PI()*B658*50/Nt_input)-2*IMAGINARY(K658)*SIN(2*PI()*B658*50/Nt_input)</f>
        <v>-1.5303340923936338E-41</v>
      </c>
      <c r="BE727" s="343">
        <f t="shared" ref="BE727:BE744" si="1868">2*IMREAL(K658)*COS(2*PI()*B658*51/Nt_input)-2*IMAGINARY(K658)*SIN(2*PI()*B658*51/Nt_input)</f>
        <v>1.4991301740659842E-41</v>
      </c>
      <c r="BF727" s="343">
        <f t="shared" ref="BF727:BF744" si="1869">2*IMREAL(K658)*COS(2*PI()*B658*52/Nt_input)-2*IMAGINARY(K658)*SIN(2*PI()*B658*52/Nt_input)</f>
        <v>-1.4534888126541651E-41</v>
      </c>
      <c r="BG727" s="343">
        <f t="shared" ref="BG727:BG744" si="1870">2*IMREAL(K658)*COS(2*PI()*B658*53/Nt_input)-2*IMAGINARY(K658)*SIN(2*PI()*B658*53/Nt_input)</f>
        <v>1.3938495594186782E-41</v>
      </c>
      <c r="BH727" s="343">
        <f t="shared" ref="BH727:BH744" si="1871">2*IMREAL(K658)*COS(2*PI()*B658*54/Nt_input)-2*IMAGINARY(K658)*SIN(2*PI()*B658*54/Nt_input)</f>
        <v>-1.3207867729703139E-41</v>
      </c>
      <c r="BI727" s="343">
        <f t="shared" ref="BI727:BI744" si="1872">2*IMREAL(K658)*COS(2*PI()*B658*55/Nt_input)-2*IMAGINARY(K658)*SIN(2*PI()*B658*55/Nt_input)</f>
        <v>1.2350040878827515E-41</v>
      </c>
      <c r="BJ727" s="343">
        <f t="shared" ref="BJ727:BJ744" si="1873">2*IMREAL(K658)*COS(2*PI()*B658*56/Nt_input)-2*IMAGINARY(K658)*SIN(2*PI()*B658*56/Nt_input)</f>
        <v>-1.1373276383069698E-41</v>
      </c>
      <c r="BK727" s="343">
        <f t="shared" ref="BK727:BK744" si="1874">2*IMREAL(K658)*COS(2*PI()*B658*57/Nt_input)-2*IMAGINARY(K658)*SIN(2*PI()*B658*57/Nt_input)</f>
        <v>1.0286981018477627E-41</v>
      </c>
      <c r="BL727" s="343">
        <f t="shared" ref="BL727:BL744" si="1875">2*IMREAL(K658)*COS(2*PI()*B658*58/Nt_input)-2*IMAGINARY(K658)*SIN(2*PI()*B658*58/Nt_input)</f>
        <v>-9.1016164032417722E-42</v>
      </c>
      <c r="BM727" s="343">
        <f t="shared" ref="BM727:BM744" si="1876">2*IMREAL(K658)*COS(2*PI()*B658*59/Nt_input)-2*IMAGINARY(K658)*SIN(2*PI()*B658*59/Nt_input)</f>
        <v>7.8285982465930665E-42</v>
      </c>
      <c r="BN727" s="343">
        <f t="shared" ref="BN727:BN744" si="1877">2*IMREAL(K658)*COS(2*PI()*B658*60/Nt_input)-2*IMAGINARY(K658)*SIN(2*PI()*B658*60/Nt_input)</f>
        <v>-6.4801864092825503E-42</v>
      </c>
      <c r="BO727" s="343">
        <f t="shared" ref="BO727:BO744" si="1878">2*IMREAL(K658)*COS(2*PI()*B658*61/Nt_input)-2*IMAGINARY(K658)*SIN(2*PI()*B658*61/Nt_input)</f>
        <v>5.0693668344204138E-42</v>
      </c>
      <c r="BP727" s="343">
        <f t="shared" ref="BP727:BP744" si="1879">2*IMREAL(K658)*COS(2*PI()*B658*62/Nt_input)-2*IMAGINARY(K658)*SIN(2*PI()*B658*62/Nt_input)</f>
        <v>-3.6097264857450083E-42</v>
      </c>
      <c r="BQ727" s="343">
        <f t="shared" ref="BQ727:BQ744" si="1880">2*IMREAL(K658)*COS(2*PI()*B658*63/Nt_input)-2*IMAGINARY(K658)*SIN(2*PI()*B658*63/Nt_input)</f>
        <v>2.1153224977346593E-42</v>
      </c>
      <c r="BR727" s="343">
        <f t="shared" ref="BR727:BR744" si="1881">2*IMREAL(K658)*COS(2*PI()*B658*64/Nt_input)-2*IMAGINARY(K658)*SIN(2*PI()*B658*64/Nt_input)</f>
        <v>-6.0054679771822323E-43</v>
      </c>
    </row>
    <row r="728" spans="2:70">
      <c r="B728" s="340">
        <v>34</v>
      </c>
      <c r="C728" s="340">
        <f t="shared" ref="C728:C758" si="1882">C727+Div_Nt_input</f>
        <v>1.0625000000000004E-2</v>
      </c>
      <c r="D728" s="341">
        <f t="shared" si="1817"/>
        <v>18</v>
      </c>
      <c r="E728" s="342" t="str">
        <f>AN694</f>
        <v>-5,27869922653608E-30</v>
      </c>
      <c r="F728" s="291">
        <v>34</v>
      </c>
      <c r="G728" s="343">
        <f t="shared" si="1818"/>
        <v>4.1807572494061069E-42</v>
      </c>
      <c r="H728" s="343">
        <f t="shared" si="1819"/>
        <v>-4.5947493795770934E-42</v>
      </c>
      <c r="I728" s="343">
        <f t="shared" si="1820"/>
        <v>4.8321678678560709E-42</v>
      </c>
      <c r="J728" s="343">
        <f t="shared" si="1821"/>
        <v>-4.8838888548842986E-42</v>
      </c>
      <c r="K728" s="343">
        <f t="shared" si="1822"/>
        <v>4.7479247321357491E-42</v>
      </c>
      <c r="L728" s="343">
        <f t="shared" si="1823"/>
        <v>-4.4295005245980818E-42</v>
      </c>
      <c r="M728" s="343">
        <f t="shared" si="1824"/>
        <v>3.9408530959926282E-42</v>
      </c>
      <c r="N728" s="343">
        <f t="shared" si="1825"/>
        <v>-3.3007608929640576E-42</v>
      </c>
      <c r="O728" s="343">
        <f t="shared" si="1826"/>
        <v>2.5338222999069136E-42</v>
      </c>
      <c r="P728" s="343">
        <f t="shared" si="1827"/>
        <v>-1.669510336848264E-42</v>
      </c>
      <c r="Q728" s="343">
        <f t="shared" si="1828"/>
        <v>7.4104002781670291E-43</v>
      </c>
      <c r="R728" s="343">
        <f t="shared" si="1829"/>
        <v>2.1590803390381955E-43</v>
      </c>
      <c r="S728" s="343">
        <f t="shared" si="1830"/>
        <v>-1.1645588709640054E-42</v>
      </c>
      <c r="T728" s="343">
        <f t="shared" si="1831"/>
        <v>2.0684563637052162E-42</v>
      </c>
      <c r="U728" s="343">
        <f t="shared" si="1832"/>
        <v>-2.8928642383928979E-42</v>
      </c>
      <c r="V728" s="343">
        <f t="shared" si="1833"/>
        <v>3.6061009627361252E-42</v>
      </c>
      <c r="W728" s="343">
        <f t="shared" si="1834"/>
        <v>-4.1807572494061171E-42</v>
      </c>
      <c r="X728" s="343">
        <f t="shared" si="1835"/>
        <v>4.5947493795770928E-42</v>
      </c>
      <c r="Y728" s="343">
        <f t="shared" si="1836"/>
        <v>-4.8321678678560716E-42</v>
      </c>
      <c r="Z728" s="343">
        <f t="shared" si="1837"/>
        <v>4.8838888548842993E-42</v>
      </c>
      <c r="AA728" s="343">
        <f t="shared" si="1838"/>
        <v>-4.7479247321357383E-42</v>
      </c>
      <c r="AB728" s="343">
        <f t="shared" si="1839"/>
        <v>4.4295005245980786E-42</v>
      </c>
      <c r="AC728" s="343">
        <f t="shared" si="1840"/>
        <v>-3.9408530959926346E-42</v>
      </c>
      <c r="AD728" s="343">
        <f t="shared" si="1841"/>
        <v>3.3007608929640264E-42</v>
      </c>
      <c r="AE728" s="343">
        <f t="shared" si="1842"/>
        <v>-2.5338222999068922E-42</v>
      </c>
      <c r="AF728" s="343">
        <f t="shared" si="1843"/>
        <v>1.669510336848257E-42</v>
      </c>
      <c r="AG728" s="343">
        <f t="shared" si="1844"/>
        <v>-7.4104002781673031E-43</v>
      </c>
      <c r="AH728" s="343">
        <f t="shared" si="1845"/>
        <v>-2.159080339038272E-43</v>
      </c>
      <c r="AI728" s="343">
        <f t="shared" si="1846"/>
        <v>1.1645588709640121E-42</v>
      </c>
      <c r="AJ728" s="343">
        <f t="shared" si="1847"/>
        <v>-2.0684563637051914E-42</v>
      </c>
      <c r="AK728" s="343">
        <f t="shared" si="1848"/>
        <v>2.8928642383929323E-42</v>
      </c>
      <c r="AL728" s="343">
        <f t="shared" si="1849"/>
        <v>-3.6061009627361297E-42</v>
      </c>
      <c r="AM728" s="343">
        <f t="shared" si="1850"/>
        <v>4.1807572494061031E-42</v>
      </c>
      <c r="AN728" s="343">
        <f t="shared" si="1851"/>
        <v>-4.5947493795771068E-42</v>
      </c>
      <c r="AO728" s="343">
        <f t="shared" si="1852"/>
        <v>4.8321678678560729E-42</v>
      </c>
      <c r="AP728" s="343">
        <f t="shared" si="1853"/>
        <v>-4.8838888548842993E-42</v>
      </c>
      <c r="AQ728" s="343">
        <f t="shared" si="1854"/>
        <v>4.747924732135737E-42</v>
      </c>
      <c r="AR728" s="343">
        <f t="shared" si="1855"/>
        <v>-4.4295005245980754E-42</v>
      </c>
      <c r="AS728" s="343">
        <f t="shared" si="1856"/>
        <v>3.9408530959925893E-42</v>
      </c>
      <c r="AT728" s="343">
        <f t="shared" si="1857"/>
        <v>-3.3007608929640723E-42</v>
      </c>
      <c r="AU728" s="343">
        <f t="shared" si="1858"/>
        <v>2.5338222999068862E-42</v>
      </c>
      <c r="AV728" s="343">
        <f t="shared" si="1859"/>
        <v>-1.669510336848185E-42</v>
      </c>
      <c r="AW728" s="343">
        <f t="shared" si="1860"/>
        <v>7.4104002781672298E-43</v>
      </c>
      <c r="AX728" s="343">
        <f t="shared" si="1861"/>
        <v>2.1590803390383421E-43</v>
      </c>
      <c r="AY728" s="343">
        <f t="shared" si="1862"/>
        <v>-1.1645588709640863E-42</v>
      </c>
      <c r="AZ728" s="343">
        <f t="shared" si="1863"/>
        <v>2.0684563637051977E-42</v>
      </c>
      <c r="BA728" s="343">
        <f t="shared" si="1864"/>
        <v>-2.8928642383929381E-42</v>
      </c>
      <c r="BB728" s="343">
        <f t="shared" si="1865"/>
        <v>3.6061009627361813E-42</v>
      </c>
      <c r="BC728" s="343">
        <f t="shared" si="1866"/>
        <v>-4.1807572494061069E-42</v>
      </c>
      <c r="BD728" s="343">
        <f t="shared" si="1867"/>
        <v>4.59474937957711E-42</v>
      </c>
      <c r="BE728" s="343">
        <f t="shared" si="1868"/>
        <v>-4.8321678678560639E-42</v>
      </c>
      <c r="BF728" s="343">
        <f t="shared" si="1869"/>
        <v>4.8838888548842986E-42</v>
      </c>
      <c r="BG728" s="343">
        <f t="shared" si="1870"/>
        <v>-4.7479247321357351E-42</v>
      </c>
      <c r="BH728" s="343">
        <f t="shared" si="1871"/>
        <v>4.4295005245981022E-42</v>
      </c>
      <c r="BI728" s="343">
        <f t="shared" si="1872"/>
        <v>-3.9408530959926263E-42</v>
      </c>
      <c r="BJ728" s="343">
        <f t="shared" si="1873"/>
        <v>3.3007608929640162E-42</v>
      </c>
      <c r="BK728" s="343">
        <f t="shared" si="1874"/>
        <v>-2.5338222999069394E-42</v>
      </c>
      <c r="BL728" s="343">
        <f t="shared" si="1875"/>
        <v>1.6695103368482443E-42</v>
      </c>
      <c r="BM728" s="343">
        <f t="shared" si="1876"/>
        <v>-7.4104002781664715E-43</v>
      </c>
      <c r="BN728" s="343">
        <f t="shared" si="1877"/>
        <v>-2.1590803390377239E-43</v>
      </c>
      <c r="BO728" s="343">
        <f t="shared" si="1878"/>
        <v>1.1645588709640264E-42</v>
      </c>
      <c r="BP728" s="343">
        <f t="shared" si="1879"/>
        <v>-2.0684563637052672E-42</v>
      </c>
      <c r="BQ728" s="343">
        <f t="shared" si="1880"/>
        <v>2.8928642383928871E-42</v>
      </c>
      <c r="BR728" s="343">
        <f t="shared" si="1881"/>
        <v>-3.6061009627361393E-42</v>
      </c>
    </row>
    <row r="729" spans="2:70">
      <c r="B729" s="340">
        <v>35</v>
      </c>
      <c r="C729" s="340">
        <f t="shared" si="1882"/>
        <v>1.0937500000000005E-2</v>
      </c>
      <c r="D729" s="341">
        <f t="shared" si="1817"/>
        <v>18</v>
      </c>
      <c r="E729" s="342" t="str">
        <f>AO694</f>
        <v>-5,15015531176575E-30</v>
      </c>
      <c r="F729" s="291">
        <v>35</v>
      </c>
      <c r="G729" s="343">
        <f t="shared" si="1818"/>
        <v>2.708329973850747E-43</v>
      </c>
      <c r="H729" s="343">
        <f t="shared" si="1819"/>
        <v>-2.2535184724288371E-43</v>
      </c>
      <c r="I729" s="343">
        <f t="shared" si="1820"/>
        <v>1.6046354733188227E-43</v>
      </c>
      <c r="J729" s="343">
        <f t="shared" si="1821"/>
        <v>-8.1756234470221949E-44</v>
      </c>
      <c r="K729" s="343">
        <f t="shared" si="1822"/>
        <v>-3.9918704076114389E-45</v>
      </c>
      <c r="L729" s="343">
        <f t="shared" si="1823"/>
        <v>8.9396198086341289E-44</v>
      </c>
      <c r="M729" s="343">
        <f t="shared" si="1824"/>
        <v>-1.6710178521224052E-43</v>
      </c>
      <c r="N729" s="343">
        <f t="shared" si="1825"/>
        <v>2.304166787985646E-43</v>
      </c>
      <c r="O729" s="343">
        <f t="shared" si="1826"/>
        <v>-2.7388824272335757E-43</v>
      </c>
      <c r="P729" s="343">
        <f t="shared" si="1827"/>
        <v>2.9377273509102453E-43</v>
      </c>
      <c r="Q729" s="343">
        <f t="shared" si="1828"/>
        <v>-2.883577167705912E-43</v>
      </c>
      <c r="R729" s="343">
        <f t="shared" si="1829"/>
        <v>2.5810952550382012E-43</v>
      </c>
      <c r="S729" s="343">
        <f t="shared" si="1830"/>
        <v>-2.0563311521202291E-43</v>
      </c>
      <c r="T729" s="343">
        <f t="shared" si="1831"/>
        <v>1.3544771911348637E-43</v>
      </c>
      <c r="U729" s="343">
        <f t="shared" si="1832"/>
        <v>-5.3597656393220333E-44</v>
      </c>
      <c r="V729" s="343">
        <f t="shared" si="1833"/>
        <v>-3.2868200506710652E-44</v>
      </c>
      <c r="W729" s="343">
        <f t="shared" si="1834"/>
        <v>1.1650347004883088E-43</v>
      </c>
      <c r="X729" s="343">
        <f t="shared" si="1835"/>
        <v>-1.9010553897828053E-43</v>
      </c>
      <c r="Y729" s="343">
        <f t="shared" si="1836"/>
        <v>2.4733584654002692E-43</v>
      </c>
      <c r="Z729" s="343">
        <f t="shared" si="1837"/>
        <v>-2.832657570749644E-43</v>
      </c>
      <c r="AA729" s="343">
        <f t="shared" si="1838"/>
        <v>2.9480101081348387E-43</v>
      </c>
      <c r="AB729" s="343">
        <f t="shared" si="1839"/>
        <v>-2.8094819944913546E-43</v>
      </c>
      <c r="AC729" s="343">
        <f t="shared" si="1840"/>
        <v>2.429003177949456E-43</v>
      </c>
      <c r="AD729" s="343">
        <f t="shared" si="1841"/>
        <v>-1.8393402387117464E-43</v>
      </c>
      <c r="AE729" s="343">
        <f t="shared" si="1842"/>
        <v>1.0912745531677362E-43</v>
      </c>
      <c r="AF729" s="343">
        <f t="shared" si="1843"/>
        <v>-2.4922903585691633E-44</v>
      </c>
      <c r="AG729" s="343">
        <f t="shared" si="1844"/>
        <v>-6.1427991867343154E-44</v>
      </c>
      <c r="AH729" s="343">
        <f t="shared" si="1845"/>
        <v>1.424887499074771E-43</v>
      </c>
      <c r="AI729" s="343">
        <f t="shared" si="1846"/>
        <v>-2.1127847248170121E-43</v>
      </c>
      <c r="AJ729" s="343">
        <f t="shared" si="1847"/>
        <v>2.618730348717806E-43</v>
      </c>
      <c r="AK729" s="343">
        <f t="shared" si="1848"/>
        <v>-2.8991526733712551E-43</v>
      </c>
      <c r="AL729" s="343">
        <f t="shared" si="1849"/>
        <v>2.9299019164718422E-43</v>
      </c>
      <c r="AM729" s="343">
        <f t="shared" si="1850"/>
        <v>-2.7083299738507486E-43</v>
      </c>
      <c r="AN729" s="343">
        <f t="shared" si="1851"/>
        <v>2.2535184724288554E-43</v>
      </c>
      <c r="AO729" s="343">
        <f t="shared" si="1852"/>
        <v>-1.6046354733188333E-43</v>
      </c>
      <c r="AP729" s="343">
        <f t="shared" si="1853"/>
        <v>8.1756234470225204E-44</v>
      </c>
      <c r="AQ729" s="343">
        <f t="shared" si="1854"/>
        <v>3.9918704076101744E-45</v>
      </c>
      <c r="AR729" s="343">
        <f t="shared" si="1855"/>
        <v>-8.939619808634108E-44</v>
      </c>
      <c r="AS729" s="343">
        <f t="shared" si="1856"/>
        <v>1.6710178521223861E-43</v>
      </c>
      <c r="AT729" s="343">
        <f t="shared" si="1857"/>
        <v>-2.3041667879856189E-43</v>
      </c>
      <c r="AU729" s="343">
        <f t="shared" si="1858"/>
        <v>2.7388824272335829E-43</v>
      </c>
      <c r="AV729" s="343">
        <f t="shared" si="1859"/>
        <v>-2.9377273509102449E-43</v>
      </c>
      <c r="AW729" s="343">
        <f t="shared" si="1860"/>
        <v>2.8835771677059168E-43</v>
      </c>
      <c r="AX729" s="343">
        <f t="shared" si="1861"/>
        <v>-2.5810952550382322E-43</v>
      </c>
      <c r="AY729" s="343">
        <f t="shared" si="1862"/>
        <v>2.0563311521202307E-43</v>
      </c>
      <c r="AZ729" s="343">
        <f t="shared" si="1863"/>
        <v>-1.3544771911348842E-43</v>
      </c>
      <c r="BA729" s="343">
        <f t="shared" si="1864"/>
        <v>5.3597656393224664E-44</v>
      </c>
      <c r="BB729" s="343">
        <f t="shared" si="1865"/>
        <v>3.2868200506712519E-44</v>
      </c>
      <c r="BC729" s="343">
        <f t="shared" si="1866"/>
        <v>-1.1650347004883068E-43</v>
      </c>
      <c r="BD729" s="343">
        <f t="shared" si="1867"/>
        <v>1.9010553897827874E-43</v>
      </c>
      <c r="BE729" s="343">
        <f t="shared" si="1868"/>
        <v>-2.4733584654002338E-43</v>
      </c>
      <c r="BF729" s="343">
        <f t="shared" si="1869"/>
        <v>2.8326575707496492E-43</v>
      </c>
      <c r="BG729" s="343">
        <f t="shared" si="1870"/>
        <v>-2.9480101081348391E-43</v>
      </c>
      <c r="BH729" s="343">
        <f t="shared" si="1871"/>
        <v>2.8094819944913618E-43</v>
      </c>
      <c r="BI729" s="343">
        <f t="shared" si="1872"/>
        <v>-2.429003177949493E-43</v>
      </c>
      <c r="BJ729" s="343">
        <f t="shared" si="1873"/>
        <v>1.8393402387117643E-43</v>
      </c>
      <c r="BK729" s="343">
        <f t="shared" si="1874"/>
        <v>-1.0912745531677575E-43</v>
      </c>
      <c r="BL729" s="343">
        <f t="shared" si="1875"/>
        <v>2.4922903585698104E-44</v>
      </c>
      <c r="BM729" s="343">
        <f t="shared" si="1876"/>
        <v>6.1427991867344986E-44</v>
      </c>
      <c r="BN729" s="343">
        <f t="shared" si="1877"/>
        <v>-1.4248874990747507E-43</v>
      </c>
      <c r="BO729" s="343">
        <f t="shared" si="1878"/>
        <v>2.1127847248169958E-43</v>
      </c>
      <c r="BP729" s="343">
        <f t="shared" si="1879"/>
        <v>-2.6187303487177761E-43</v>
      </c>
      <c r="BQ729" s="343">
        <f t="shared" si="1880"/>
        <v>2.8991526733712586E-43</v>
      </c>
      <c r="BR729" s="343">
        <f t="shared" si="1881"/>
        <v>-2.929901916471845E-43</v>
      </c>
    </row>
    <row r="730" spans="2:70">
      <c r="B730" s="340">
        <v>36</v>
      </c>
      <c r="C730" s="340">
        <f t="shared" si="1882"/>
        <v>1.1250000000000005E-2</v>
      </c>
      <c r="D730" s="341">
        <f t="shared" si="1817"/>
        <v>18</v>
      </c>
      <c r="E730" s="342" t="str">
        <f>AP694</f>
        <v>-4,97201503357993E-30</v>
      </c>
      <c r="F730" s="291">
        <v>36</v>
      </c>
      <c r="G730" s="343">
        <f t="shared" si="1818"/>
        <v>-2.8861405559232066E-43</v>
      </c>
      <c r="H730" s="343">
        <f t="shared" si="1819"/>
        <v>-9.943770743553226E-43</v>
      </c>
      <c r="I730" s="343">
        <f t="shared" si="1820"/>
        <v>2.1259833087829925E-42</v>
      </c>
      <c r="J730" s="343">
        <f t="shared" si="1821"/>
        <v>-2.9339278565351394E-42</v>
      </c>
      <c r="K730" s="343">
        <f t="shared" si="1822"/>
        <v>3.2952084842520588E-42</v>
      </c>
      <c r="L730" s="343">
        <f t="shared" si="1823"/>
        <v>-3.1548234913808977E-42</v>
      </c>
      <c r="M730" s="343">
        <f t="shared" si="1824"/>
        <v>2.5341452204931556E-42</v>
      </c>
      <c r="N730" s="343">
        <f t="shared" si="1825"/>
        <v>-1.5276663118689652E-42</v>
      </c>
      <c r="O730" s="343">
        <f t="shared" si="1826"/>
        <v>2.8861405559232863E-43</v>
      </c>
      <c r="P730" s="343">
        <f t="shared" si="1827"/>
        <v>9.9437707435532165E-43</v>
      </c>
      <c r="Q730" s="343">
        <f t="shared" si="1828"/>
        <v>-2.1259833087829989E-42</v>
      </c>
      <c r="R730" s="343">
        <f t="shared" si="1829"/>
        <v>2.9339278565351349E-42</v>
      </c>
      <c r="S730" s="343">
        <f t="shared" si="1830"/>
        <v>-3.2952084842520581E-42</v>
      </c>
      <c r="T730" s="343">
        <f t="shared" si="1831"/>
        <v>3.1548234913808951E-42</v>
      </c>
      <c r="U730" s="343">
        <f t="shared" si="1832"/>
        <v>-2.5341452204931655E-42</v>
      </c>
      <c r="V730" s="343">
        <f t="shared" si="1833"/>
        <v>1.5276663118689684E-42</v>
      </c>
      <c r="W730" s="343">
        <f t="shared" si="1834"/>
        <v>-2.8861405559232066E-43</v>
      </c>
      <c r="X730" s="343">
        <f t="shared" si="1835"/>
        <v>-9.9437707435530747E-43</v>
      </c>
      <c r="Y730" s="343">
        <f t="shared" si="1836"/>
        <v>2.1259833087829871E-42</v>
      </c>
      <c r="Z730" s="343">
        <f t="shared" si="1837"/>
        <v>-2.9339278565351387E-42</v>
      </c>
      <c r="AA730" s="343">
        <f t="shared" si="1838"/>
        <v>3.2952084842520588E-42</v>
      </c>
      <c r="AB730" s="343">
        <f t="shared" si="1839"/>
        <v>-3.1548234913808926E-42</v>
      </c>
      <c r="AC730" s="343">
        <f t="shared" si="1840"/>
        <v>2.5341452204931754E-42</v>
      </c>
      <c r="AD730" s="343">
        <f t="shared" si="1841"/>
        <v>-1.5276663118689821E-42</v>
      </c>
      <c r="AE730" s="343">
        <f t="shared" si="1842"/>
        <v>2.8861405559233612E-43</v>
      </c>
      <c r="AF730" s="343">
        <f t="shared" si="1843"/>
        <v>9.943770743553148E-43</v>
      </c>
      <c r="AG730" s="343">
        <f t="shared" si="1844"/>
        <v>-2.1259833087829932E-42</v>
      </c>
      <c r="AH730" s="343">
        <f t="shared" si="1845"/>
        <v>2.9339278565351426E-42</v>
      </c>
      <c r="AI730" s="343">
        <f t="shared" si="1846"/>
        <v>-3.2952084842520556E-42</v>
      </c>
      <c r="AJ730" s="343">
        <f t="shared" si="1847"/>
        <v>3.1548234913809047E-42</v>
      </c>
      <c r="AK730" s="343">
        <f t="shared" si="1848"/>
        <v>-2.53414522049317E-42</v>
      </c>
      <c r="AL730" s="343">
        <f t="shared" si="1849"/>
        <v>1.5276663118689751E-42</v>
      </c>
      <c r="AM730" s="343">
        <f t="shared" si="1850"/>
        <v>-2.8861405559232783E-43</v>
      </c>
      <c r="AN730" s="343">
        <f t="shared" si="1851"/>
        <v>-9.943770743553226E-43</v>
      </c>
      <c r="AO730" s="343">
        <f t="shared" si="1852"/>
        <v>2.1259833087829989E-42</v>
      </c>
      <c r="AP730" s="343">
        <f t="shared" si="1853"/>
        <v>-2.9339278565351241E-42</v>
      </c>
      <c r="AQ730" s="343">
        <f t="shared" si="1854"/>
        <v>3.2952084842520562E-42</v>
      </c>
      <c r="AR730" s="343">
        <f t="shared" si="1855"/>
        <v>-3.1548234913809022E-42</v>
      </c>
      <c r="AS730" s="343">
        <f t="shared" si="1856"/>
        <v>2.5341452204931649E-42</v>
      </c>
      <c r="AT730" s="343">
        <f t="shared" si="1857"/>
        <v>-1.5276663118689678E-42</v>
      </c>
      <c r="AU730" s="343">
        <f t="shared" si="1858"/>
        <v>2.8861405559231987E-43</v>
      </c>
      <c r="AV730" s="343">
        <f t="shared" si="1859"/>
        <v>9.9437707435533057E-43</v>
      </c>
      <c r="AW730" s="343">
        <f t="shared" si="1860"/>
        <v>-2.1259833087830059E-42</v>
      </c>
      <c r="AX730" s="343">
        <f t="shared" si="1861"/>
        <v>2.9339278565351496E-42</v>
      </c>
      <c r="AY730" s="343">
        <f t="shared" si="1862"/>
        <v>-3.295208484252053E-42</v>
      </c>
      <c r="AZ730" s="343">
        <f t="shared" si="1863"/>
        <v>3.1548234913809136E-42</v>
      </c>
      <c r="BA730" s="343">
        <f t="shared" si="1864"/>
        <v>-2.53414522049319E-42</v>
      </c>
      <c r="BB730" s="343">
        <f t="shared" si="1865"/>
        <v>1.5276663118690022E-42</v>
      </c>
      <c r="BC730" s="343">
        <f t="shared" si="1866"/>
        <v>-2.8861405559235858E-43</v>
      </c>
      <c r="BD730" s="343">
        <f t="shared" si="1867"/>
        <v>-9.9437707435529345E-43</v>
      </c>
      <c r="BE730" s="343">
        <f t="shared" si="1868"/>
        <v>2.1259833087829756E-42</v>
      </c>
      <c r="BF730" s="343">
        <f t="shared" si="1869"/>
        <v>-2.9339278565351317E-42</v>
      </c>
      <c r="BG730" s="343">
        <f t="shared" si="1870"/>
        <v>3.2952084842520581E-42</v>
      </c>
      <c r="BH730" s="343">
        <f t="shared" si="1871"/>
        <v>-3.1548234913808971E-42</v>
      </c>
      <c r="BI730" s="343">
        <f t="shared" si="1872"/>
        <v>2.5341452204931547E-42</v>
      </c>
      <c r="BJ730" s="343">
        <f t="shared" si="1873"/>
        <v>-1.5276663118689535E-42</v>
      </c>
      <c r="BK730" s="343">
        <f t="shared" si="1874"/>
        <v>2.8861405559230362E-43</v>
      </c>
      <c r="BL730" s="343">
        <f t="shared" si="1875"/>
        <v>9.9437707435525617E-43</v>
      </c>
      <c r="BM730" s="343">
        <f t="shared" si="1876"/>
        <v>-2.125983308782946E-42</v>
      </c>
      <c r="BN730" s="343">
        <f t="shared" si="1877"/>
        <v>2.9339278565351139E-42</v>
      </c>
      <c r="BO730" s="343">
        <f t="shared" si="1878"/>
        <v>-3.2952084842520543E-42</v>
      </c>
      <c r="BP730" s="343">
        <f t="shared" si="1879"/>
        <v>3.1548234913809085E-42</v>
      </c>
      <c r="BQ730" s="343">
        <f t="shared" si="1880"/>
        <v>-2.5341452204931795E-42</v>
      </c>
      <c r="BR730" s="343">
        <f t="shared" si="1881"/>
        <v>1.5276663118689879E-42</v>
      </c>
    </row>
    <row r="731" spans="2:70">
      <c r="B731" s="340">
        <v>37</v>
      </c>
      <c r="C731" s="340">
        <f t="shared" si="1882"/>
        <v>1.1562500000000005E-2</v>
      </c>
      <c r="D731" s="341">
        <f t="shared" si="1817"/>
        <v>18</v>
      </c>
      <c r="E731" s="342" t="str">
        <f>AQ694</f>
        <v>-4,74599134844967E-30</v>
      </c>
      <c r="F731" s="291">
        <v>37</v>
      </c>
      <c r="G731" s="343">
        <f t="shared" si="1818"/>
        <v>-3.3476043476923915E-42</v>
      </c>
      <c r="H731" s="343">
        <f t="shared" si="1819"/>
        <v>4.5423688308790282E-42</v>
      </c>
      <c r="I731" s="343">
        <f t="shared" si="1820"/>
        <v>-4.6644189772383925E-42</v>
      </c>
      <c r="J731" s="343">
        <f t="shared" si="1821"/>
        <v>3.6849317328340602E-42</v>
      </c>
      <c r="K731" s="343">
        <f t="shared" si="1822"/>
        <v>-1.8352203284783932E-42</v>
      </c>
      <c r="L731" s="343">
        <f t="shared" si="1823"/>
        <v>-4.4789206793513723E-43</v>
      </c>
      <c r="M731" s="343">
        <f t="shared" si="1824"/>
        <v>2.6252314061683038E-42</v>
      </c>
      <c r="N731" s="343">
        <f t="shared" si="1825"/>
        <v>-4.1826027339347712E-42</v>
      </c>
      <c r="O731" s="343">
        <f t="shared" si="1826"/>
        <v>4.7522211765889831E-42</v>
      </c>
      <c r="P731" s="343">
        <f t="shared" si="1827"/>
        <v>-4.1995670831060036E-42</v>
      </c>
      <c r="Q731" s="343">
        <f t="shared" si="1828"/>
        <v>2.6551538467081555E-42</v>
      </c>
      <c r="R731" s="343">
        <f t="shared" si="1829"/>
        <v>-4.8370619195052765E-43</v>
      </c>
      <c r="S731" s="343">
        <f t="shared" si="1830"/>
        <v>-1.8019722939518803E-42</v>
      </c>
      <c r="T731" s="343">
        <f t="shared" si="1831"/>
        <v>3.6621015595560482E-42</v>
      </c>
      <c r="U731" s="343">
        <f t="shared" si="1832"/>
        <v>-4.6573981811996E-42</v>
      </c>
      <c r="V731" s="343">
        <f t="shared" si="1833"/>
        <v>4.5528154255185207E-42</v>
      </c>
      <c r="W731" s="343">
        <f t="shared" si="1834"/>
        <v>-3.3730512916363835E-42</v>
      </c>
      <c r="X731" s="343">
        <f t="shared" si="1835"/>
        <v>1.3967158941451074E-42</v>
      </c>
      <c r="Y731" s="343">
        <f t="shared" si="1836"/>
        <v>9.0946439703658835E-43</v>
      </c>
      <c r="Z731" s="343">
        <f t="shared" si="1837"/>
        <v>-3.0008678759737537E-42</v>
      </c>
      <c r="AA731" s="343">
        <f t="shared" si="1838"/>
        <v>4.3835939856057134E-42</v>
      </c>
      <c r="AB731" s="343">
        <f t="shared" si="1839"/>
        <v>-4.7311016243766733E-42</v>
      </c>
      <c r="AC731" s="343">
        <f t="shared" si="1840"/>
        <v>3.9613242670559584E-42</v>
      </c>
      <c r="AD731" s="343">
        <f t="shared" si="1841"/>
        <v>-2.2560505878149558E-42</v>
      </c>
      <c r="AE731" s="343">
        <f t="shared" si="1842"/>
        <v>1.7993706623277021E-44</v>
      </c>
      <c r="AF731" s="343">
        <f t="shared" si="1843"/>
        <v>2.2243125228239279E-42</v>
      </c>
      <c r="AG731" s="343">
        <f t="shared" si="1844"/>
        <v>-3.9413307314927964E-42</v>
      </c>
      <c r="AH731" s="343">
        <f t="shared" si="1845"/>
        <v>4.7275742410423944E-42</v>
      </c>
      <c r="AI731" s="343">
        <f t="shared" si="1846"/>
        <v>-4.397365772428821E-42</v>
      </c>
      <c r="AJ731" s="343">
        <f t="shared" si="1847"/>
        <v>3.0286865226028249E-42</v>
      </c>
      <c r="AK731" s="343">
        <f t="shared" si="1848"/>
        <v>-9.4476032222859765E-43</v>
      </c>
      <c r="AL731" s="343">
        <f t="shared" si="1849"/>
        <v>-1.3622780868308156E-42</v>
      </c>
      <c r="AM731" s="343">
        <f t="shared" si="1850"/>
        <v>3.3476043476923819E-42</v>
      </c>
      <c r="AN731" s="343">
        <f t="shared" si="1851"/>
        <v>-4.5423688308790212E-42</v>
      </c>
      <c r="AO731" s="343">
        <f t="shared" si="1852"/>
        <v>4.6644189772383976E-42</v>
      </c>
      <c r="AP731" s="343">
        <f t="shared" si="1853"/>
        <v>-3.6849317328340838E-42</v>
      </c>
      <c r="AQ731" s="343">
        <f t="shared" si="1854"/>
        <v>1.8352203284783664E-42</v>
      </c>
      <c r="AR731" s="343">
        <f t="shared" si="1855"/>
        <v>4.4789206793508211E-43</v>
      </c>
      <c r="AS731" s="343">
        <f t="shared" si="1856"/>
        <v>-2.6252314061683E-42</v>
      </c>
      <c r="AT731" s="343">
        <f t="shared" si="1857"/>
        <v>4.1826027339347368E-42</v>
      </c>
      <c r="AU731" s="343">
        <f t="shared" si="1858"/>
        <v>-4.7522211765889825E-42</v>
      </c>
      <c r="AV731" s="343">
        <f t="shared" si="1859"/>
        <v>4.1995670831059743E-42</v>
      </c>
      <c r="AW731" s="343">
        <f t="shared" si="1860"/>
        <v>-2.655153846708188E-42</v>
      </c>
      <c r="AX731" s="343">
        <f t="shared" si="1861"/>
        <v>4.8370619195049865E-43</v>
      </c>
      <c r="AY731" s="343">
        <f t="shared" si="1862"/>
        <v>1.801972293951845E-42</v>
      </c>
      <c r="AZ731" s="343">
        <f t="shared" si="1863"/>
        <v>-3.662101559556045E-42</v>
      </c>
      <c r="BA731" s="343">
        <f t="shared" si="1864"/>
        <v>4.6573981811995854E-42</v>
      </c>
      <c r="BB731" s="343">
        <f t="shared" si="1865"/>
        <v>-4.552815425518522E-42</v>
      </c>
      <c r="BC731" s="343">
        <f t="shared" si="1866"/>
        <v>3.3730512916363389E-42</v>
      </c>
      <c r="BD731" s="343">
        <f t="shared" si="1867"/>
        <v>-1.3967158941451118E-42</v>
      </c>
      <c r="BE731" s="343">
        <f t="shared" si="1868"/>
        <v>-9.0946439703665017E-43</v>
      </c>
      <c r="BF731" s="343">
        <f t="shared" si="1869"/>
        <v>3.0008678759737499E-42</v>
      </c>
      <c r="BG731" s="343">
        <f t="shared" si="1870"/>
        <v>-4.3835939856057121E-42</v>
      </c>
      <c r="BH731" s="343">
        <f t="shared" si="1871"/>
        <v>4.7311016243766803E-42</v>
      </c>
      <c r="BI731" s="343">
        <f t="shared" si="1872"/>
        <v>-3.961324267055961E-42</v>
      </c>
      <c r="BJ731" s="343">
        <f t="shared" si="1873"/>
        <v>2.256050587814901E-42</v>
      </c>
      <c r="BK731" s="343">
        <f t="shared" si="1874"/>
        <v>-1.79937066232818E-44</v>
      </c>
      <c r="BL731" s="343">
        <f t="shared" si="1875"/>
        <v>-2.2243125228239837E-42</v>
      </c>
      <c r="BM731" s="343">
        <f t="shared" si="1876"/>
        <v>3.9413307314927945E-42</v>
      </c>
      <c r="BN731" s="343">
        <f t="shared" si="1877"/>
        <v>-4.7275742410423937E-42</v>
      </c>
      <c r="BO731" s="343">
        <f t="shared" si="1878"/>
        <v>4.3973657724288477E-42</v>
      </c>
      <c r="BP731" s="343">
        <f t="shared" si="1879"/>
        <v>-3.0286865226028288E-42</v>
      </c>
      <c r="BQ731" s="343">
        <f t="shared" si="1880"/>
        <v>9.4476032222866822E-43</v>
      </c>
      <c r="BR731" s="343">
        <f t="shared" si="1881"/>
        <v>1.3622780868308111E-42</v>
      </c>
    </row>
    <row r="732" spans="2:70">
      <c r="B732" s="340">
        <v>38</v>
      </c>
      <c r="C732" s="340">
        <f t="shared" si="1882"/>
        <v>1.1875000000000005E-2</v>
      </c>
      <c r="D732" s="341">
        <f t="shared" si="1817"/>
        <v>18</v>
      </c>
      <c r="E732" s="342" t="str">
        <f>AR694</f>
        <v>-4,47425869068836E-30</v>
      </c>
      <c r="F732" s="291">
        <v>38</v>
      </c>
      <c r="G732" s="343">
        <f t="shared" si="1818"/>
        <v>-4.1238671781496823E-43</v>
      </c>
      <c r="H732" s="343">
        <f t="shared" si="1819"/>
        <v>1.1505770739518798E-42</v>
      </c>
      <c r="I732" s="343">
        <f t="shared" si="1820"/>
        <v>-1.5009530293909647E-42</v>
      </c>
      <c r="J732" s="343">
        <f t="shared" si="1821"/>
        <v>1.3454165929121935E-42</v>
      </c>
      <c r="K732" s="343">
        <f t="shared" si="1822"/>
        <v>-7.3639299639725928E-43</v>
      </c>
      <c r="L732" s="343">
        <f t="shared" si="1823"/>
        <v>-1.2083979447871193E-43</v>
      </c>
      <c r="M732" s="343">
        <f t="shared" si="1824"/>
        <v>9.3734223052912712E-43</v>
      </c>
      <c r="N732" s="343">
        <f t="shared" si="1825"/>
        <v>-1.4379033675470048E-42</v>
      </c>
      <c r="O732" s="343">
        <f t="shared" si="1826"/>
        <v>1.4538036805565351E-42</v>
      </c>
      <c r="P732" s="343">
        <f t="shared" si="1827"/>
        <v>-9.7968379772570392E-43</v>
      </c>
      <c r="Q732" s="343">
        <f t="shared" si="1828"/>
        <v>1.7535093439162659E-43</v>
      </c>
      <c r="R732" s="343">
        <f t="shared" si="1829"/>
        <v>6.8808585085472268E-43</v>
      </c>
      <c r="S732" s="343">
        <f t="shared" si="1830"/>
        <v>-1.3195958856737122E-42</v>
      </c>
      <c r="T732" s="343">
        <f t="shared" si="1831"/>
        <v>1.5063219080595867E-42</v>
      </c>
      <c r="U732" s="343">
        <f t="shared" si="1832"/>
        <v>-1.1853259001205599E-42</v>
      </c>
      <c r="V732" s="343">
        <f t="shared" si="1833"/>
        <v>4.6480302519122643E-43</v>
      </c>
      <c r="W732" s="343">
        <f t="shared" si="1834"/>
        <v>4.1238671781496226E-43</v>
      </c>
      <c r="X732" s="343">
        <f t="shared" si="1835"/>
        <v>-1.1505770739518774E-42</v>
      </c>
      <c r="Y732" s="343">
        <f t="shared" si="1836"/>
        <v>1.5009530293909634E-42</v>
      </c>
      <c r="Z732" s="343">
        <f t="shared" si="1837"/>
        <v>-1.3454165929121927E-42</v>
      </c>
      <c r="AA732" s="343">
        <f t="shared" si="1838"/>
        <v>7.3639299639726693E-43</v>
      </c>
      <c r="AB732" s="343">
        <f t="shared" si="1839"/>
        <v>1.2083979447869767E-43</v>
      </c>
      <c r="AC732" s="343">
        <f t="shared" si="1840"/>
        <v>-9.3734223052912855E-43</v>
      </c>
      <c r="AD732" s="343">
        <f t="shared" si="1841"/>
        <v>1.4379033675470019E-42</v>
      </c>
      <c r="AE732" s="343">
        <f t="shared" si="1842"/>
        <v>-1.4538036805565405E-42</v>
      </c>
      <c r="AF732" s="343">
        <f t="shared" si="1843"/>
        <v>9.7968379772571077E-43</v>
      </c>
      <c r="AG732" s="343">
        <f t="shared" si="1844"/>
        <v>-1.7535093439163543E-43</v>
      </c>
      <c r="AH732" s="343">
        <f t="shared" si="1845"/>
        <v>-6.8808585085470539E-43</v>
      </c>
      <c r="AI732" s="343">
        <f t="shared" si="1846"/>
        <v>1.3195958856737079E-42</v>
      </c>
      <c r="AJ732" s="343">
        <f t="shared" si="1847"/>
        <v>-1.5063219080595874E-42</v>
      </c>
      <c r="AK732" s="343">
        <f t="shared" si="1848"/>
        <v>1.1853259001205588E-42</v>
      </c>
      <c r="AL732" s="343">
        <f t="shared" si="1849"/>
        <v>-4.6480302519123487E-43</v>
      </c>
      <c r="AM732" s="343">
        <f t="shared" si="1850"/>
        <v>-4.1238671781494346E-43</v>
      </c>
      <c r="AN732" s="343">
        <f t="shared" si="1851"/>
        <v>1.1505770739518714E-42</v>
      </c>
      <c r="AO732" s="343">
        <f t="shared" si="1852"/>
        <v>-1.500953029390965E-42</v>
      </c>
      <c r="AP732" s="343">
        <f t="shared" si="1853"/>
        <v>1.3454165929121968E-42</v>
      </c>
      <c r="AQ732" s="343">
        <f t="shared" si="1854"/>
        <v>-7.3639299639727474E-43</v>
      </c>
      <c r="AR732" s="343">
        <f t="shared" si="1855"/>
        <v>-1.2083979447868875E-43</v>
      </c>
      <c r="AS732" s="343">
        <f t="shared" si="1856"/>
        <v>9.3734223052910481E-43</v>
      </c>
      <c r="AT732" s="343">
        <f t="shared" si="1857"/>
        <v>-1.4379033675470057E-42</v>
      </c>
      <c r="AU732" s="343">
        <f t="shared" si="1858"/>
        <v>1.453803680556537E-42</v>
      </c>
      <c r="AV732" s="343">
        <f t="shared" si="1859"/>
        <v>-9.7968379772571762E-43</v>
      </c>
      <c r="AW732" s="343">
        <f t="shared" si="1860"/>
        <v>1.7535093439164427E-43</v>
      </c>
      <c r="AX732" s="343">
        <f t="shared" si="1861"/>
        <v>6.8808585085469735E-43</v>
      </c>
      <c r="AY732" s="343">
        <f t="shared" si="1862"/>
        <v>-1.3195958856736929E-42</v>
      </c>
      <c r="AZ732" s="343">
        <f t="shared" si="1863"/>
        <v>1.5063219080595864E-42</v>
      </c>
      <c r="BA732" s="343">
        <f t="shared" si="1864"/>
        <v>-1.1853259001205644E-42</v>
      </c>
      <c r="BB732" s="343">
        <f t="shared" si="1865"/>
        <v>4.6480302519124331E-43</v>
      </c>
      <c r="BC732" s="343">
        <f t="shared" si="1866"/>
        <v>4.1238671781493493E-43</v>
      </c>
      <c r="BD732" s="343">
        <f t="shared" si="1867"/>
        <v>-1.1505770739518518E-42</v>
      </c>
      <c r="BE732" s="343">
        <f t="shared" si="1868"/>
        <v>1.5009530293909637E-42</v>
      </c>
      <c r="BF732" s="343">
        <f t="shared" si="1869"/>
        <v>-1.3454165929122006E-42</v>
      </c>
      <c r="BG732" s="343">
        <f t="shared" si="1870"/>
        <v>7.3639299639728254E-43</v>
      </c>
      <c r="BH732" s="343">
        <f t="shared" si="1871"/>
        <v>1.2083979447867991E-43</v>
      </c>
      <c r="BI732" s="343">
        <f t="shared" si="1872"/>
        <v>-9.373422305290978E-43</v>
      </c>
      <c r="BJ732" s="343">
        <f t="shared" si="1873"/>
        <v>1.4379033675469898E-42</v>
      </c>
      <c r="BK732" s="343">
        <f t="shared" si="1874"/>
        <v>-1.4538036805565392E-42</v>
      </c>
      <c r="BL732" s="343">
        <f t="shared" si="1875"/>
        <v>9.7968379772572431E-43</v>
      </c>
      <c r="BM732" s="343">
        <f t="shared" si="1876"/>
        <v>-1.7535093439165303E-43</v>
      </c>
      <c r="BN732" s="343">
        <f t="shared" si="1877"/>
        <v>-6.8808585085468954E-43</v>
      </c>
      <c r="BO732" s="343">
        <f t="shared" si="1878"/>
        <v>1.3195958856736888E-42</v>
      </c>
      <c r="BP732" s="343">
        <f t="shared" si="1879"/>
        <v>-1.506321908059587E-42</v>
      </c>
      <c r="BQ732" s="343">
        <f t="shared" si="1880"/>
        <v>1.1853259001205698E-42</v>
      </c>
      <c r="BR732" s="343">
        <f t="shared" si="1881"/>
        <v>-4.6480302519125184E-43</v>
      </c>
    </row>
    <row r="733" spans="2:70">
      <c r="B733" s="340">
        <v>39</v>
      </c>
      <c r="C733" s="340">
        <f t="shared" si="1882"/>
        <v>1.2187500000000006E-2</v>
      </c>
      <c r="D733" s="341">
        <f t="shared" si="1817"/>
        <v>18</v>
      </c>
      <c r="E733" s="342" t="str">
        <f>AS694</f>
        <v>-4,15943617195729E-30</v>
      </c>
      <c r="F733" s="291">
        <v>39</v>
      </c>
      <c r="G733" s="343">
        <f t="shared" si="1818"/>
        <v>-1.6799217067600193E-42</v>
      </c>
      <c r="H733" s="343">
        <f t="shared" si="1819"/>
        <v>9.2709952522708961E-43</v>
      </c>
      <c r="I733" s="343">
        <f t="shared" si="1820"/>
        <v>2.4660645814367863E-43</v>
      </c>
      <c r="J733" s="343">
        <f t="shared" si="1821"/>
        <v>-1.3083582652507361E-42</v>
      </c>
      <c r="K733" s="343">
        <f t="shared" si="1822"/>
        <v>1.7761427734210336E-42</v>
      </c>
      <c r="L733" s="343">
        <f t="shared" si="1823"/>
        <v>-1.4375955957875482E-42</v>
      </c>
      <c r="M733" s="343">
        <f t="shared" si="1824"/>
        <v>4.4641007308298347E-43</v>
      </c>
      <c r="N733" s="343">
        <f t="shared" si="1825"/>
        <v>7.4743628982841311E-43</v>
      </c>
      <c r="O733" s="343">
        <f t="shared" si="1826"/>
        <v>-1.6019622036030302E-42</v>
      </c>
      <c r="P733" s="343">
        <f t="shared" si="1827"/>
        <v>1.7292307687258807E-42</v>
      </c>
      <c r="Q733" s="343">
        <f t="shared" si="1828"/>
        <v>-1.07146471740015E-42</v>
      </c>
      <c r="R733" s="343">
        <f t="shared" si="1829"/>
        <v>-7.272391480655651E-44</v>
      </c>
      <c r="S733" s="343">
        <f t="shared" si="1830"/>
        <v>1.1838974101099987E-42</v>
      </c>
      <c r="T733" s="343">
        <f t="shared" si="1831"/>
        <v>-1.7576062326416476E-42</v>
      </c>
      <c r="U733" s="343">
        <f t="shared" si="1832"/>
        <v>1.5333985713449849E-42</v>
      </c>
      <c r="V733" s="343">
        <f t="shared" si="1833"/>
        <v>-6.1306001700067491E-43</v>
      </c>
      <c r="W733" s="343">
        <f t="shared" si="1834"/>
        <v>-5.85594967984465E-43</v>
      </c>
      <c r="X733" s="343">
        <f t="shared" si="1835"/>
        <v>1.5184020803779009E-42</v>
      </c>
      <c r="Y733" s="343">
        <f t="shared" si="1836"/>
        <v>-1.7618863930952176E-42</v>
      </c>
      <c r="Z733" s="343">
        <f t="shared" si="1837"/>
        <v>1.2055111186224453E-42</v>
      </c>
      <c r="AA733" s="343">
        <f t="shared" si="1838"/>
        <v>-1.0185899958508854E-43</v>
      </c>
      <c r="AB733" s="343">
        <f t="shared" si="1839"/>
        <v>-1.0480349757257372E-42</v>
      </c>
      <c r="AC733" s="343">
        <f t="shared" si="1840"/>
        <v>1.7221429830366221E-42</v>
      </c>
      <c r="AD733" s="343">
        <f t="shared" si="1841"/>
        <v>-1.6144340804194434E-42</v>
      </c>
      <c r="AE733" s="343">
        <f t="shared" si="1842"/>
        <v>7.7380585782196585E-43</v>
      </c>
      <c r="AF733" s="343">
        <f t="shared" si="1843"/>
        <v>4.1811404648005969E-43</v>
      </c>
      <c r="AG733" s="343">
        <f t="shared" si="1844"/>
        <v>-1.4202189150757224E-42</v>
      </c>
      <c r="AH733" s="343">
        <f t="shared" si="1845"/>
        <v>1.77757408835397E-42</v>
      </c>
      <c r="AI733" s="343">
        <f t="shared" si="1846"/>
        <v>-1.327947788772995E-42</v>
      </c>
      <c r="AJ733" s="343">
        <f t="shared" si="1847"/>
        <v>2.7546095612893584E-43</v>
      </c>
      <c r="AK733" s="343">
        <f t="shared" si="1848"/>
        <v>9.0207939161105141E-43</v>
      </c>
      <c r="AL733" s="343">
        <f t="shared" si="1849"/>
        <v>-1.670094555085837E-42</v>
      </c>
      <c r="AM733" s="343">
        <f t="shared" si="1850"/>
        <v>1.6799217067600216E-42</v>
      </c>
      <c r="AN733" s="343">
        <f t="shared" si="1851"/>
        <v>-9.2709952522710904E-43</v>
      </c>
      <c r="AO733" s="343">
        <f t="shared" si="1852"/>
        <v>-2.466064581436639E-43</v>
      </c>
      <c r="AP733" s="343">
        <f t="shared" si="1853"/>
        <v>1.3083582652507325E-42</v>
      </c>
      <c r="AQ733" s="343">
        <f t="shared" si="1854"/>
        <v>-1.7761427734210339E-42</v>
      </c>
      <c r="AR733" s="343">
        <f t="shared" si="1855"/>
        <v>1.4375955957875718E-42</v>
      </c>
      <c r="AS733" s="343">
        <f t="shared" si="1856"/>
        <v>-4.4641007308301007E-43</v>
      </c>
      <c r="AT733" s="343">
        <f t="shared" si="1857"/>
        <v>-7.4743628982839399E-43</v>
      </c>
      <c r="AU733" s="343">
        <f t="shared" si="1858"/>
        <v>1.6019622036030235E-42</v>
      </c>
      <c r="AV733" s="343">
        <f t="shared" si="1859"/>
        <v>-1.7292307687258814E-42</v>
      </c>
      <c r="AW733" s="343">
        <f t="shared" si="1860"/>
        <v>1.0714647174001415E-42</v>
      </c>
      <c r="AX733" s="343">
        <f t="shared" si="1861"/>
        <v>7.2723914806516365E-44</v>
      </c>
      <c r="AY733" s="343">
        <f t="shared" si="1862"/>
        <v>-1.1838974101099782E-42</v>
      </c>
      <c r="AZ733" s="343">
        <f t="shared" si="1863"/>
        <v>1.7576062326416456E-42</v>
      </c>
      <c r="BA733" s="343">
        <f t="shared" si="1864"/>
        <v>-1.5333985713449923E-42</v>
      </c>
      <c r="BB733" s="343">
        <f t="shared" si="1865"/>
        <v>6.1306001700067698E-43</v>
      </c>
      <c r="BC733" s="343">
        <f t="shared" si="1866"/>
        <v>5.8559496798447487E-43</v>
      </c>
      <c r="BD733" s="343">
        <f t="shared" si="1867"/>
        <v>-1.5184020803778799E-42</v>
      </c>
      <c r="BE733" s="343">
        <f t="shared" si="1868"/>
        <v>1.7618863930952198E-42</v>
      </c>
      <c r="BF733" s="343">
        <f t="shared" si="1869"/>
        <v>-1.2055111186224563E-42</v>
      </c>
      <c r="BG733" s="343">
        <f t="shared" si="1870"/>
        <v>1.0185899958510328E-43</v>
      </c>
      <c r="BH733" s="343">
        <f t="shared" si="1871"/>
        <v>1.0480349757257458E-42</v>
      </c>
      <c r="BI733" s="343">
        <f t="shared" si="1872"/>
        <v>-1.7221429830366247E-42</v>
      </c>
      <c r="BJ733" s="343">
        <f t="shared" si="1873"/>
        <v>1.6144340804194602E-42</v>
      </c>
      <c r="BK733" s="343">
        <f t="shared" si="1874"/>
        <v>-7.7380585782197907E-43</v>
      </c>
      <c r="BL733" s="343">
        <f t="shared" si="1875"/>
        <v>-4.1811404648004536E-43</v>
      </c>
      <c r="BM733" s="343">
        <f t="shared" si="1876"/>
        <v>1.4202189150757133E-42</v>
      </c>
      <c r="BN733" s="343">
        <f t="shared" si="1877"/>
        <v>-1.7775740883539697E-42</v>
      </c>
      <c r="BO733" s="343">
        <f t="shared" si="1878"/>
        <v>1.3279477887729879E-42</v>
      </c>
      <c r="BP733" s="343">
        <f t="shared" si="1879"/>
        <v>-2.7546095612897555E-43</v>
      </c>
      <c r="BQ733" s="343">
        <f t="shared" si="1880"/>
        <v>-9.0207939161103867E-43</v>
      </c>
      <c r="BR733" s="343">
        <f t="shared" si="1881"/>
        <v>1.6700945550858319E-42</v>
      </c>
    </row>
    <row r="734" spans="2:70">
      <c r="B734" s="340">
        <v>40</v>
      </c>
      <c r="C734" s="340">
        <f t="shared" si="1882"/>
        <v>1.2500000000000006E-2</v>
      </c>
      <c r="D734" s="341">
        <f t="shared" si="1817"/>
        <v>18</v>
      </c>
      <c r="E734" s="342" t="str">
        <f>AT694</f>
        <v>-3,80455842954773E-30</v>
      </c>
      <c r="F734" s="291">
        <v>40</v>
      </c>
      <c r="G734" s="343">
        <f t="shared" si="1818"/>
        <v>1.0341236139784649E-42</v>
      </c>
      <c r="H734" s="343">
        <f t="shared" si="1819"/>
        <v>-1.0470792855265542E-42</v>
      </c>
      <c r="I734" s="343">
        <f t="shared" si="1820"/>
        <v>4.4667011249311969E-43</v>
      </c>
      <c r="J734" s="343">
        <f t="shared" si="1821"/>
        <v>4.1539235453206937E-43</v>
      </c>
      <c r="K734" s="343">
        <f t="shared" si="1822"/>
        <v>-1.0341236139784647E-42</v>
      </c>
      <c r="L734" s="343">
        <f t="shared" si="1823"/>
        <v>1.0470792855265551E-42</v>
      </c>
      <c r="M734" s="343">
        <f t="shared" si="1824"/>
        <v>-4.466701124931204E-43</v>
      </c>
      <c r="N734" s="343">
        <f t="shared" si="1825"/>
        <v>-4.1539235453206873E-43</v>
      </c>
      <c r="O734" s="343">
        <f t="shared" si="1826"/>
        <v>1.0341236139784644E-42</v>
      </c>
      <c r="P734" s="343">
        <f t="shared" si="1827"/>
        <v>-1.0470792855265539E-42</v>
      </c>
      <c r="Q734" s="343">
        <f t="shared" si="1828"/>
        <v>4.4667011249311722E-43</v>
      </c>
      <c r="R734" s="343">
        <f t="shared" si="1829"/>
        <v>4.1539235453206435E-43</v>
      </c>
      <c r="S734" s="343">
        <f t="shared" si="1830"/>
        <v>-1.0341236139784627E-42</v>
      </c>
      <c r="T734" s="343">
        <f t="shared" si="1831"/>
        <v>1.0470792855265556E-42</v>
      </c>
      <c r="U734" s="343">
        <f t="shared" si="1832"/>
        <v>-4.4667011249312168E-43</v>
      </c>
      <c r="V734" s="343">
        <f t="shared" si="1833"/>
        <v>-4.1539235453206746E-43</v>
      </c>
      <c r="W734" s="343">
        <f t="shared" si="1834"/>
        <v>1.0341236139784639E-42</v>
      </c>
      <c r="X734" s="343">
        <f t="shared" si="1835"/>
        <v>-1.0470792855265545E-42</v>
      </c>
      <c r="Y734" s="343">
        <f t="shared" si="1836"/>
        <v>4.4667011249311857E-43</v>
      </c>
      <c r="Z734" s="343">
        <f t="shared" si="1837"/>
        <v>4.1539235453207049E-43</v>
      </c>
      <c r="AA734" s="343">
        <f t="shared" si="1838"/>
        <v>-1.0341236139784652E-42</v>
      </c>
      <c r="AB734" s="343">
        <f t="shared" si="1839"/>
        <v>1.0470792855265532E-42</v>
      </c>
      <c r="AC734" s="343">
        <f t="shared" si="1840"/>
        <v>-4.4667011249311546E-43</v>
      </c>
      <c r="AD734" s="343">
        <f t="shared" si="1841"/>
        <v>-4.153923545320587E-43</v>
      </c>
      <c r="AE734" s="343">
        <f t="shared" si="1842"/>
        <v>1.0341236139784604E-42</v>
      </c>
      <c r="AF734" s="343">
        <f t="shared" si="1843"/>
        <v>-1.0470792855265578E-42</v>
      </c>
      <c r="AG734" s="343">
        <f t="shared" si="1844"/>
        <v>4.4667011249312725E-43</v>
      </c>
      <c r="AH734" s="343">
        <f t="shared" si="1845"/>
        <v>4.153923545320618E-43</v>
      </c>
      <c r="AI734" s="343">
        <f t="shared" si="1846"/>
        <v>-1.0341236139784616E-42</v>
      </c>
      <c r="AJ734" s="343">
        <f t="shared" si="1847"/>
        <v>1.0470792855265567E-42</v>
      </c>
      <c r="AK734" s="343">
        <f t="shared" si="1848"/>
        <v>-4.4667011249312407E-43</v>
      </c>
      <c r="AL734" s="343">
        <f t="shared" si="1849"/>
        <v>-4.1539235453206491E-43</v>
      </c>
      <c r="AM734" s="343">
        <f t="shared" si="1850"/>
        <v>1.0341236139784566E-42</v>
      </c>
      <c r="AN734" s="343">
        <f t="shared" si="1851"/>
        <v>-1.0470792855265554E-42</v>
      </c>
      <c r="AO734" s="343">
        <f t="shared" si="1852"/>
        <v>4.466701124931357E-43</v>
      </c>
      <c r="AP734" s="343">
        <f t="shared" si="1853"/>
        <v>4.1539235453206794E-43</v>
      </c>
      <c r="AQ734" s="343">
        <f t="shared" si="1854"/>
        <v>-1.0341236139784579E-42</v>
      </c>
      <c r="AR734" s="343">
        <f t="shared" si="1855"/>
        <v>1.0470792855265542E-42</v>
      </c>
      <c r="AS734" s="343">
        <f t="shared" si="1856"/>
        <v>-4.4667011249313283E-43</v>
      </c>
      <c r="AT734" s="343">
        <f t="shared" si="1857"/>
        <v>-4.1539235453207104E-43</v>
      </c>
      <c r="AU734" s="343">
        <f t="shared" si="1858"/>
        <v>1.0341236139784592E-42</v>
      </c>
      <c r="AV734" s="343">
        <f t="shared" si="1859"/>
        <v>-1.0470792855265531E-42</v>
      </c>
      <c r="AW734" s="343">
        <f t="shared" si="1860"/>
        <v>4.4667011249312972E-43</v>
      </c>
      <c r="AX734" s="343">
        <f t="shared" si="1861"/>
        <v>4.1539235453207415E-43</v>
      </c>
      <c r="AY734" s="343">
        <f t="shared" si="1862"/>
        <v>-1.0341236139784604E-42</v>
      </c>
      <c r="AZ734" s="343">
        <f t="shared" si="1863"/>
        <v>1.0470792855265518E-42</v>
      </c>
      <c r="BA734" s="343">
        <f t="shared" si="1864"/>
        <v>-4.4667011249312678E-43</v>
      </c>
      <c r="BB734" s="343">
        <f t="shared" si="1865"/>
        <v>-4.1539235453204747E-43</v>
      </c>
      <c r="BC734" s="343">
        <f t="shared" si="1866"/>
        <v>1.0341236139784617E-42</v>
      </c>
      <c r="BD734" s="343">
        <f t="shared" si="1867"/>
        <v>-1.0470792855265623E-42</v>
      </c>
      <c r="BE734" s="343">
        <f t="shared" si="1868"/>
        <v>4.4667011249312367E-43</v>
      </c>
      <c r="BF734" s="343">
        <f t="shared" si="1869"/>
        <v>4.1539235453205049E-43</v>
      </c>
      <c r="BG734" s="343">
        <f t="shared" si="1870"/>
        <v>-1.0341236139784631E-42</v>
      </c>
      <c r="BH734" s="343">
        <f t="shared" si="1871"/>
        <v>1.0470792855265612E-42</v>
      </c>
      <c r="BI734" s="343">
        <f t="shared" si="1872"/>
        <v>-4.4667011249312072E-43</v>
      </c>
      <c r="BJ734" s="343">
        <f t="shared" si="1873"/>
        <v>-4.153923545320536E-43</v>
      </c>
      <c r="BK734" s="343">
        <f t="shared" si="1874"/>
        <v>1.0341236139784644E-42</v>
      </c>
      <c r="BL734" s="343">
        <f t="shared" si="1875"/>
        <v>-1.0470792855265599E-42</v>
      </c>
      <c r="BM734" s="343">
        <f t="shared" si="1876"/>
        <v>4.466701124931177E-43</v>
      </c>
      <c r="BN734" s="343">
        <f t="shared" si="1877"/>
        <v>4.1539235453205671E-43</v>
      </c>
      <c r="BO734" s="343">
        <f t="shared" si="1878"/>
        <v>-1.0341236139784659E-42</v>
      </c>
      <c r="BP734" s="343">
        <f t="shared" si="1879"/>
        <v>1.0470792855265586E-42</v>
      </c>
      <c r="BQ734" s="343">
        <f t="shared" si="1880"/>
        <v>-4.4667011249311451E-43</v>
      </c>
      <c r="BR734" s="343">
        <f t="shared" si="1881"/>
        <v>-4.1539235453205973E-43</v>
      </c>
    </row>
    <row r="735" spans="2:70">
      <c r="B735" s="340">
        <v>41</v>
      </c>
      <c r="C735" s="340">
        <f t="shared" si="1882"/>
        <v>1.2812500000000006E-2</v>
      </c>
      <c r="D735" s="341">
        <f t="shared" si="1817"/>
        <v>18</v>
      </c>
      <c r="E735" s="342" t="str">
        <f>AU694</f>
        <v>-3,4130414896786E-30</v>
      </c>
      <c r="F735" s="291">
        <v>41</v>
      </c>
      <c r="G735" s="343">
        <f t="shared" si="1818"/>
        <v>2.1795721759883813E-43</v>
      </c>
      <c r="H735" s="343">
        <f t="shared" si="1819"/>
        <v>-8.3200193548659059E-43</v>
      </c>
      <c r="I735" s="343">
        <f t="shared" si="1820"/>
        <v>8.3767566296885834E-43</v>
      </c>
      <c r="J735" s="343">
        <f t="shared" si="1821"/>
        <v>-2.308296943029557E-43</v>
      </c>
      <c r="K735" s="343">
        <f t="shared" si="1822"/>
        <v>-5.4480204726617355E-43</v>
      </c>
      <c r="L735" s="343">
        <f t="shared" si="1823"/>
        <v>9.2206721427148629E-43</v>
      </c>
      <c r="M735" s="343">
        <f t="shared" si="1824"/>
        <v>-6.2510444929645236E-43</v>
      </c>
      <c r="N735" s="343">
        <f t="shared" si="1825"/>
        <v>-1.2894308520251977E-43</v>
      </c>
      <c r="O735" s="343">
        <f t="shared" si="1826"/>
        <v>7.8870570388008912E-43</v>
      </c>
      <c r="P735" s="343">
        <f t="shared" si="1827"/>
        <v>-8.7175611824366085E-43</v>
      </c>
      <c r="Q735" s="343">
        <f t="shared" si="1828"/>
        <v>3.1736674980460618E-43</v>
      </c>
      <c r="R735" s="343">
        <f t="shared" si="1829"/>
        <v>4.6908544885788707E-43</v>
      </c>
      <c r="S735" s="343">
        <f t="shared" si="1830"/>
        <v>-9.1253606671327494E-43</v>
      </c>
      <c r="T735" s="343">
        <f t="shared" si="1831"/>
        <v>6.8872805570213171E-43</v>
      </c>
      <c r="U735" s="343">
        <f t="shared" si="1832"/>
        <v>3.8687160408242996E-44</v>
      </c>
      <c r="V735" s="343">
        <f t="shared" si="1833"/>
        <v>-7.3781380519482971E-43</v>
      </c>
      <c r="W735" s="343">
        <f t="shared" si="1834"/>
        <v>8.9744108554940886E-43</v>
      </c>
      <c r="X735" s="343">
        <f t="shared" si="1835"/>
        <v>-4.0084739001532791E-43</v>
      </c>
      <c r="Y735" s="343">
        <f t="shared" si="1836"/>
        <v>-3.8885130114891967E-43</v>
      </c>
      <c r="Z735" s="343">
        <f t="shared" si="1837"/>
        <v>8.9421669798965774E-43</v>
      </c>
      <c r="AA735" s="343">
        <f t="shared" si="1838"/>
        <v>-7.4571883443434406E-43</v>
      </c>
      <c r="AB735" s="343">
        <f t="shared" si="1839"/>
        <v>5.1941342889324747E-44</v>
      </c>
      <c r="AC735" s="343">
        <f t="shared" si="1840"/>
        <v>6.7981635623548653E-43</v>
      </c>
      <c r="AD735" s="343">
        <f t="shared" si="1841"/>
        <v>-9.1448320461011406E-43</v>
      </c>
      <c r="AE735" s="343">
        <f t="shared" si="1842"/>
        <v>4.8046765073471737E-43</v>
      </c>
      <c r="AF735" s="343">
        <f t="shared" si="1843"/>
        <v>3.0487230284213244E-43</v>
      </c>
      <c r="AG735" s="343">
        <f t="shared" si="1844"/>
        <v>-8.6728553363582682E-43</v>
      </c>
      <c r="AH735" s="343">
        <f t="shared" si="1845"/>
        <v>7.955279331395757E-43</v>
      </c>
      <c r="AI735" s="343">
        <f t="shared" si="1846"/>
        <v>-1.4206962266084188E-43</v>
      </c>
      <c r="AJ735" s="343">
        <f t="shared" si="1847"/>
        <v>-6.1527190414018209E-43</v>
      </c>
      <c r="AK735" s="343">
        <f t="shared" si="1848"/>
        <v>9.2271835050305148E-43</v>
      </c>
      <c r="AL735" s="343">
        <f t="shared" si="1849"/>
        <v>-5.5546074532720753E-43</v>
      </c>
      <c r="AM735" s="343">
        <f t="shared" si="1850"/>
        <v>-2.1795721759882173E-43</v>
      </c>
      <c r="AN735" s="343">
        <f t="shared" si="1851"/>
        <v>8.3200193548658215E-43</v>
      </c>
      <c r="AO735" s="343">
        <f t="shared" si="1852"/>
        <v>-8.376756629688671E-43</v>
      </c>
      <c r="AP735" s="343">
        <f t="shared" si="1853"/>
        <v>2.3082969430297932E-43</v>
      </c>
      <c r="AQ735" s="343">
        <f t="shared" si="1854"/>
        <v>5.4480204726615133E-43</v>
      </c>
      <c r="AR735" s="343">
        <f t="shared" si="1855"/>
        <v>-9.2206721427148613E-43</v>
      </c>
      <c r="AS735" s="343">
        <f t="shared" si="1856"/>
        <v>6.251044492964557E-43</v>
      </c>
      <c r="AT735" s="343">
        <f t="shared" si="1857"/>
        <v>1.2894308520251189E-43</v>
      </c>
      <c r="AU735" s="343">
        <f t="shared" si="1858"/>
        <v>-7.8870570388008498E-43</v>
      </c>
      <c r="AV735" s="343">
        <f t="shared" si="1859"/>
        <v>8.7175611824366563E-43</v>
      </c>
      <c r="AW735" s="343">
        <f t="shared" si="1860"/>
        <v>-3.173667498046198E-43</v>
      </c>
      <c r="AX735" s="343">
        <f t="shared" si="1861"/>
        <v>-4.6908544885787448E-43</v>
      </c>
      <c r="AY735" s="343">
        <f t="shared" si="1862"/>
        <v>9.1253606671327159E-43</v>
      </c>
      <c r="AZ735" s="343">
        <f t="shared" si="1863"/>
        <v>-6.8872805570214565E-43</v>
      </c>
      <c r="BA735" s="343">
        <f t="shared" si="1864"/>
        <v>-3.8687160408215436E-44</v>
      </c>
      <c r="BB735" s="343">
        <f t="shared" si="1865"/>
        <v>7.3781380519481298E-43</v>
      </c>
      <c r="BC735" s="343">
        <f t="shared" si="1866"/>
        <v>-8.9744108554940918E-43</v>
      </c>
      <c r="BD735" s="343">
        <f t="shared" si="1867"/>
        <v>4.0084739001532919E-43</v>
      </c>
      <c r="BE735" s="343">
        <f t="shared" si="1868"/>
        <v>3.8885130114890653E-43</v>
      </c>
      <c r="BF735" s="343">
        <f t="shared" si="1869"/>
        <v>-8.9421669798965423E-43</v>
      </c>
      <c r="BG735" s="343">
        <f t="shared" si="1870"/>
        <v>7.4571883443435267E-43</v>
      </c>
      <c r="BH735" s="343">
        <f t="shared" si="1871"/>
        <v>-5.1941342889339164E-44</v>
      </c>
      <c r="BI735" s="343">
        <f t="shared" si="1872"/>
        <v>-6.7981635623547674E-43</v>
      </c>
      <c r="BJ735" s="343">
        <f t="shared" si="1873"/>
        <v>9.1448320461011613E-43</v>
      </c>
      <c r="BK735" s="343">
        <f t="shared" si="1874"/>
        <v>-4.8046765073474094E-43</v>
      </c>
      <c r="BL735" s="343">
        <f t="shared" si="1875"/>
        <v>-3.0487230284210652E-43</v>
      </c>
      <c r="BM735" s="343">
        <f t="shared" si="1876"/>
        <v>8.6728553363582634E-43</v>
      </c>
      <c r="BN735" s="343">
        <f t="shared" si="1877"/>
        <v>-7.9552793313957634E-43</v>
      </c>
      <c r="BO735" s="343">
        <f t="shared" si="1878"/>
        <v>1.4206962266084328E-43</v>
      </c>
      <c r="BP735" s="343">
        <f t="shared" si="1879"/>
        <v>6.1527190414017118E-43</v>
      </c>
      <c r="BQ735" s="343">
        <f t="shared" si="1880"/>
        <v>-9.2271835050305196E-43</v>
      </c>
      <c r="BR735" s="343">
        <f t="shared" si="1881"/>
        <v>5.5546074532721916E-43</v>
      </c>
    </row>
    <row r="736" spans="2:70">
      <c r="B736" s="340">
        <v>42</v>
      </c>
      <c r="C736" s="340">
        <f t="shared" si="1882"/>
        <v>1.3125000000000006E-2</v>
      </c>
      <c r="D736" s="341">
        <f t="shared" si="1817"/>
        <v>18</v>
      </c>
      <c r="E736" s="342" t="str">
        <f>AV694</f>
        <v>-2,98865282790858E-30</v>
      </c>
      <c r="F736" s="291">
        <v>42</v>
      </c>
      <c r="G736" s="343">
        <f t="shared" si="1818"/>
        <v>-1.4144915134256016E-42</v>
      </c>
      <c r="H736" s="343">
        <f t="shared" si="1819"/>
        <v>6.8750478410608254E-43</v>
      </c>
      <c r="I736" s="343">
        <f t="shared" si="1820"/>
        <v>6.5057712720978663E-43</v>
      </c>
      <c r="J736" s="343">
        <f t="shared" si="1821"/>
        <v>-1.4103873564284115E-42</v>
      </c>
      <c r="K736" s="343">
        <f t="shared" si="1822"/>
        <v>9.1656133730788009E-43</v>
      </c>
      <c r="L736" s="343">
        <f t="shared" si="1823"/>
        <v>3.9195896493861725E-43</v>
      </c>
      <c r="M736" s="343">
        <f t="shared" si="1824"/>
        <v>-1.3520828042780197E-42</v>
      </c>
      <c r="N736" s="343">
        <f t="shared" si="1825"/>
        <v>1.1103949523304555E-42</v>
      </c>
      <c r="O736" s="343">
        <f t="shared" si="1826"/>
        <v>1.1827803945797712E-43</v>
      </c>
      <c r="P736" s="343">
        <f t="shared" si="1827"/>
        <v>-1.2418184682159957E-42</v>
      </c>
      <c r="Q736" s="343">
        <f t="shared" si="1828"/>
        <v>1.2615567120516351E-42</v>
      </c>
      <c r="R736" s="343">
        <f t="shared" si="1829"/>
        <v>-1.5994824474794474E-43</v>
      </c>
      <c r="S736" s="343">
        <f t="shared" si="1830"/>
        <v>-1.0838317448402512E-42</v>
      </c>
      <c r="T736" s="343">
        <f t="shared" si="1831"/>
        <v>1.3642375548178254E-42</v>
      </c>
      <c r="U736" s="343">
        <f t="shared" si="1832"/>
        <v>-4.3202780760821191E-43</v>
      </c>
      <c r="V736" s="343">
        <f t="shared" si="1833"/>
        <v>-8.8419397533014115E-43</v>
      </c>
      <c r="W736" s="343">
        <f t="shared" si="1834"/>
        <v>1.4144915134256008E-42</v>
      </c>
      <c r="X736" s="343">
        <f t="shared" si="1835"/>
        <v>-6.8750478410608126E-43</v>
      </c>
      <c r="Y736" s="343">
        <f t="shared" si="1836"/>
        <v>-6.5057712720977898E-43</v>
      </c>
      <c r="Z736" s="343">
        <f t="shared" si="1837"/>
        <v>1.4103873564284117E-42</v>
      </c>
      <c r="AA736" s="343">
        <f t="shared" si="1838"/>
        <v>-9.1656133730787117E-43</v>
      </c>
      <c r="AB736" s="343">
        <f t="shared" si="1839"/>
        <v>-3.9195896493861876E-43</v>
      </c>
      <c r="AC736" s="343">
        <f t="shared" si="1840"/>
        <v>1.3520828042780169E-42</v>
      </c>
      <c r="AD736" s="343">
        <f t="shared" si="1841"/>
        <v>-1.1103949523304547E-42</v>
      </c>
      <c r="AE736" s="343">
        <f t="shared" si="1842"/>
        <v>-1.1827803945798835E-43</v>
      </c>
      <c r="AF736" s="343">
        <f t="shared" si="1843"/>
        <v>1.2418184682159963E-42</v>
      </c>
      <c r="AG736" s="343">
        <f t="shared" si="1844"/>
        <v>-1.2615567120516393E-42</v>
      </c>
      <c r="AH736" s="343">
        <f t="shared" si="1845"/>
        <v>1.5994824474794331E-43</v>
      </c>
      <c r="AI736" s="343">
        <f t="shared" si="1846"/>
        <v>1.0838317448402587E-42</v>
      </c>
      <c r="AJ736" s="343">
        <f t="shared" si="1847"/>
        <v>-1.3642375548178249E-42</v>
      </c>
      <c r="AK736" s="343">
        <f t="shared" si="1848"/>
        <v>4.3202780760822027E-43</v>
      </c>
      <c r="AL736" s="343">
        <f t="shared" si="1849"/>
        <v>8.8419397533014226E-43</v>
      </c>
      <c r="AM736" s="343">
        <f t="shared" si="1850"/>
        <v>-1.4144915134256006E-42</v>
      </c>
      <c r="AN736" s="343">
        <f t="shared" si="1851"/>
        <v>6.8750478410606247E-43</v>
      </c>
      <c r="AO736" s="343">
        <f t="shared" si="1852"/>
        <v>6.5057712720978001E-43</v>
      </c>
      <c r="AP736" s="343">
        <f t="shared" si="1853"/>
        <v>-1.410387356428412E-42</v>
      </c>
      <c r="AQ736" s="343">
        <f t="shared" si="1854"/>
        <v>9.1656133730787022E-43</v>
      </c>
      <c r="AR736" s="343">
        <f t="shared" si="1855"/>
        <v>3.9195896493860052E-43</v>
      </c>
      <c r="AS736" s="343">
        <f t="shared" si="1856"/>
        <v>-1.3520828042780173E-42</v>
      </c>
      <c r="AT736" s="343">
        <f t="shared" si="1857"/>
        <v>1.1103949523304538E-42</v>
      </c>
      <c r="AU736" s="343">
        <f t="shared" si="1858"/>
        <v>1.1827803945798995E-43</v>
      </c>
      <c r="AV736" s="343">
        <f t="shared" si="1859"/>
        <v>-1.2418184682160066E-42</v>
      </c>
      <c r="AW736" s="343">
        <f t="shared" si="1860"/>
        <v>1.2615567120516385E-42</v>
      </c>
      <c r="AX736" s="343">
        <f t="shared" si="1861"/>
        <v>-1.5994824474794188E-43</v>
      </c>
      <c r="AY736" s="343">
        <f t="shared" si="1862"/>
        <v>-1.0838317448402595E-42</v>
      </c>
      <c r="AZ736" s="343">
        <f t="shared" si="1863"/>
        <v>1.3642375548178302E-42</v>
      </c>
      <c r="BA736" s="343">
        <f t="shared" si="1864"/>
        <v>-4.3202780760821884E-43</v>
      </c>
      <c r="BB736" s="343">
        <f t="shared" si="1865"/>
        <v>-8.8419397533014322E-43</v>
      </c>
      <c r="BC736" s="343">
        <f t="shared" si="1866"/>
        <v>1.4144915134256006E-42</v>
      </c>
      <c r="BD736" s="343">
        <f t="shared" si="1867"/>
        <v>-6.8750478410606135E-43</v>
      </c>
      <c r="BE736" s="343">
        <f t="shared" si="1868"/>
        <v>-6.5057712720978121E-43</v>
      </c>
      <c r="BF736" s="343">
        <f t="shared" si="1869"/>
        <v>1.410387356428412E-42</v>
      </c>
      <c r="BG736" s="343">
        <f t="shared" si="1870"/>
        <v>-9.1656133730786926E-43</v>
      </c>
      <c r="BH736" s="343">
        <f t="shared" si="1871"/>
        <v>-3.9195896493860204E-43</v>
      </c>
      <c r="BI736" s="343">
        <f t="shared" si="1872"/>
        <v>1.3520828042780177E-42</v>
      </c>
      <c r="BJ736" s="343">
        <f t="shared" si="1873"/>
        <v>-1.110394952330453E-42</v>
      </c>
      <c r="BK736" s="343">
        <f t="shared" si="1874"/>
        <v>-1.182780394579913E-43</v>
      </c>
      <c r="BL736" s="343">
        <f t="shared" si="1875"/>
        <v>1.2418184682160073E-42</v>
      </c>
      <c r="BM736" s="343">
        <f t="shared" si="1876"/>
        <v>-1.2615567120516378E-42</v>
      </c>
      <c r="BN736" s="343">
        <f t="shared" si="1877"/>
        <v>1.5994824474794044E-43</v>
      </c>
      <c r="BO736" s="343">
        <f t="shared" si="1878"/>
        <v>1.0838317448402604E-42</v>
      </c>
      <c r="BP736" s="343">
        <f t="shared" si="1879"/>
        <v>-1.3642375548178299E-42</v>
      </c>
      <c r="BQ736" s="343">
        <f t="shared" si="1880"/>
        <v>4.3202780760817909E-43</v>
      </c>
      <c r="BR736" s="343">
        <f t="shared" si="1881"/>
        <v>8.8419397533014433E-43</v>
      </c>
    </row>
    <row r="737" spans="2:70">
      <c r="B737" s="340">
        <v>43</v>
      </c>
      <c r="C737" s="340">
        <f t="shared" si="1882"/>
        <v>1.3437500000000007E-2</v>
      </c>
      <c r="D737" s="341">
        <f t="shared" si="1817"/>
        <v>18</v>
      </c>
      <c r="E737" s="342" t="str">
        <f>AW694</f>
        <v>-2,53548057884889E-30</v>
      </c>
      <c r="F737" s="291">
        <v>43</v>
      </c>
      <c r="G737" s="343">
        <f t="shared" si="1818"/>
        <v>8.8220672747653494E-43</v>
      </c>
      <c r="H737" s="343">
        <f t="shared" si="1819"/>
        <v>-1.1322214288866806E-43</v>
      </c>
      <c r="I737" s="343">
        <f t="shared" si="1820"/>
        <v>-7.7546163008820502E-43</v>
      </c>
      <c r="J737" s="343">
        <f t="shared" si="1821"/>
        <v>8.4432230680336581E-43</v>
      </c>
      <c r="K737" s="343">
        <f t="shared" si="1822"/>
        <v>-2.0559930424806453E-44</v>
      </c>
      <c r="L737" s="343">
        <f t="shared" si="1823"/>
        <v>-8.2493853858011927E-43</v>
      </c>
      <c r="M737" s="343">
        <f t="shared" si="1824"/>
        <v>7.9830660076215798E-43</v>
      </c>
      <c r="N737" s="343">
        <f t="shared" si="1825"/>
        <v>7.2300285408247389E-44</v>
      </c>
      <c r="O737" s="343">
        <f t="shared" si="1826"/>
        <v>-8.6647083798823159E-43</v>
      </c>
      <c r="P737" s="343">
        <f t="shared" si="1827"/>
        <v>7.4460276575683179E-43</v>
      </c>
      <c r="Q737" s="343">
        <f t="shared" si="1828"/>
        <v>1.6446420996946011E-43</v>
      </c>
      <c r="R737" s="343">
        <f t="shared" si="1829"/>
        <v>-8.9965854956537348E-43</v>
      </c>
      <c r="S737" s="343">
        <f t="shared" si="1830"/>
        <v>6.8372799907598901E-43</v>
      </c>
      <c r="T737" s="343">
        <f t="shared" si="1831"/>
        <v>2.5504425428339107E-43</v>
      </c>
      <c r="U737" s="343">
        <f t="shared" si="1832"/>
        <v>-9.2418205750681171E-43</v>
      </c>
      <c r="V737" s="343">
        <f t="shared" si="1833"/>
        <v>6.1626855800030518E-43</v>
      </c>
      <c r="W737" s="343">
        <f t="shared" si="1834"/>
        <v>3.4316808300720145E-43</v>
      </c>
      <c r="X737" s="343">
        <f t="shared" si="1835"/>
        <v>-9.3980518702515874E-43</v>
      </c>
      <c r="Y737" s="343">
        <f t="shared" si="1836"/>
        <v>5.4287411382441677E-43</v>
      </c>
      <c r="Z737" s="343">
        <f t="shared" si="1837"/>
        <v>4.2798701549688977E-43</v>
      </c>
      <c r="AA737" s="343">
        <f t="shared" si="1838"/>
        <v>-9.4637747884267739E-43</v>
      </c>
      <c r="AB737" s="343">
        <f t="shared" si="1839"/>
        <v>4.6425149516722193E-43</v>
      </c>
      <c r="AC737" s="343">
        <f t="shared" si="1840"/>
        <v>5.0868419906584206E-43</v>
      </c>
      <c r="AD737" s="343">
        <f t="shared" si="1841"/>
        <v>-9.4383563819638729E-43</v>
      </c>
      <c r="AE737" s="343">
        <f t="shared" si="1842"/>
        <v>3.8115788082587235E-43</v>
      </c>
      <c r="AF737" s="343">
        <f t="shared" si="1843"/>
        <v>5.8448247572273215E-43</v>
      </c>
      <c r="AG737" s="343">
        <f t="shared" si="1844"/>
        <v>-9.3220414440122398E-43</v>
      </c>
      <c r="AH737" s="343">
        <f t="shared" si="1845"/>
        <v>2.9439350773008922E-43</v>
      </c>
      <c r="AI737" s="343">
        <f t="shared" si="1846"/>
        <v>6.5465186662777941E-43</v>
      </c>
      <c r="AJ737" s="343">
        <f t="shared" si="1847"/>
        <v>-9.115950151008559E-43</v>
      </c>
      <c r="AK737" s="343">
        <f t="shared" si="1848"/>
        <v>2.0479396422299098E-43</v>
      </c>
      <c r="AL737" s="343">
        <f t="shared" si="1849"/>
        <v>7.1851660218808855E-43</v>
      </c>
      <c r="AM737" s="343">
        <f t="shared" si="1850"/>
        <v>-8.8220672747654163E-43</v>
      </c>
      <c r="AN737" s="343">
        <f t="shared" si="1851"/>
        <v>1.1322214288866965E-43</v>
      </c>
      <c r="AO737" s="343">
        <f t="shared" si="1852"/>
        <v>7.7546163008819832E-43</v>
      </c>
      <c r="AP737" s="343">
        <f t="shared" si="1853"/>
        <v>-8.4432230680336358E-43</v>
      </c>
      <c r="AQ737" s="343">
        <f t="shared" si="1854"/>
        <v>2.0559930424811391E-44</v>
      </c>
      <c r="AR737" s="343">
        <f t="shared" si="1855"/>
        <v>8.2493853858011195E-43</v>
      </c>
      <c r="AS737" s="343">
        <f t="shared" si="1856"/>
        <v>-7.9830660076215703E-43</v>
      </c>
      <c r="AT737" s="343">
        <f t="shared" si="1857"/>
        <v>-7.2300285408239026E-44</v>
      </c>
      <c r="AU737" s="343">
        <f t="shared" si="1858"/>
        <v>8.6647083798822282E-43</v>
      </c>
      <c r="AV737" s="343">
        <f t="shared" si="1859"/>
        <v>-7.4460276575683291E-43</v>
      </c>
      <c r="AW737" s="343">
        <f t="shared" si="1860"/>
        <v>-1.6446420996945183E-43</v>
      </c>
      <c r="AX737" s="343">
        <f t="shared" si="1861"/>
        <v>8.9965854956536679E-43</v>
      </c>
      <c r="AY737" s="343">
        <f t="shared" si="1862"/>
        <v>-6.8372799907599475E-43</v>
      </c>
      <c r="AZ737" s="343">
        <f t="shared" si="1863"/>
        <v>-2.550442542833765E-43</v>
      </c>
      <c r="BA737" s="343">
        <f t="shared" si="1864"/>
        <v>9.2418205750681283E-43</v>
      </c>
      <c r="BB737" s="343">
        <f t="shared" si="1865"/>
        <v>-6.1626855800031148E-43</v>
      </c>
      <c r="BC737" s="343">
        <f t="shared" si="1866"/>
        <v>-3.431680830071811E-43</v>
      </c>
      <c r="BD737" s="343">
        <f t="shared" si="1867"/>
        <v>9.3980518702515778E-43</v>
      </c>
      <c r="BE737" s="343">
        <f t="shared" si="1868"/>
        <v>-5.4287411382442363E-43</v>
      </c>
      <c r="BF737" s="343">
        <f t="shared" si="1869"/>
        <v>-4.2798701549689439E-43</v>
      </c>
      <c r="BG737" s="343">
        <f t="shared" si="1870"/>
        <v>9.4637747884267739E-43</v>
      </c>
      <c r="BH737" s="343">
        <f t="shared" si="1871"/>
        <v>-4.6425149516722926E-43</v>
      </c>
      <c r="BI737" s="343">
        <f t="shared" si="1872"/>
        <v>-5.0868419906584645E-43</v>
      </c>
      <c r="BJ737" s="343">
        <f t="shared" si="1873"/>
        <v>9.4383563819638792E-43</v>
      </c>
      <c r="BK737" s="343">
        <f t="shared" si="1874"/>
        <v>-3.8115788082589227E-43</v>
      </c>
      <c r="BL737" s="343">
        <f t="shared" si="1875"/>
        <v>-5.8448247572272562E-43</v>
      </c>
      <c r="BM737" s="343">
        <f t="shared" si="1876"/>
        <v>9.3220414440122542E-43</v>
      </c>
      <c r="BN737" s="343">
        <f t="shared" si="1877"/>
        <v>-2.9439350773010993E-43</v>
      </c>
      <c r="BO737" s="343">
        <f t="shared" si="1878"/>
        <v>-6.5465186662775392E-43</v>
      </c>
      <c r="BP737" s="343">
        <f t="shared" si="1879"/>
        <v>9.115950151008508E-43</v>
      </c>
      <c r="BQ737" s="343">
        <f t="shared" si="1880"/>
        <v>-2.0479396422299911E-43</v>
      </c>
      <c r="BR737" s="343">
        <f t="shared" si="1881"/>
        <v>-7.1851660218808314E-43</v>
      </c>
    </row>
    <row r="738" spans="2:70">
      <c r="B738" s="340">
        <v>44</v>
      </c>
      <c r="C738" s="340">
        <f t="shared" si="1882"/>
        <v>1.3750000000000007E-2</v>
      </c>
      <c r="D738" s="341">
        <f t="shared" si="1817"/>
        <v>18</v>
      </c>
      <c r="E738" s="342" t="str">
        <f>AX694</f>
        <v>-2,05789229185105E-30</v>
      </c>
      <c r="F738" s="291">
        <v>44</v>
      </c>
      <c r="G738" s="343">
        <f t="shared" si="1818"/>
        <v>2.5318544837815466E-43</v>
      </c>
      <c r="H738" s="343">
        <f t="shared" si="1819"/>
        <v>8.6274892643059283E-43</v>
      </c>
      <c r="I738" s="343">
        <f t="shared" si="1820"/>
        <v>-9.1350488924966679E-43</v>
      </c>
      <c r="J738" s="343">
        <f t="shared" si="1821"/>
        <v>-1.6358255342988441E-43</v>
      </c>
      <c r="K738" s="343">
        <f t="shared" si="1822"/>
        <v>1.0387055552928547E-42</v>
      </c>
      <c r="L738" s="343">
        <f t="shared" si="1823"/>
        <v>-6.31408260802429E-43</v>
      </c>
      <c r="M738" s="343">
        <f t="shared" si="1824"/>
        <v>-5.5544659435776326E-43</v>
      </c>
      <c r="N738" s="343">
        <f t="shared" si="1825"/>
        <v>1.0565286792510868E-42</v>
      </c>
      <c r="O738" s="343">
        <f t="shared" si="1826"/>
        <v>-2.531854483781598E-43</v>
      </c>
      <c r="P738" s="343">
        <f t="shared" si="1827"/>
        <v>-8.627489264305898E-43</v>
      </c>
      <c r="Q738" s="343">
        <f t="shared" si="1828"/>
        <v>9.1350488924966934E-43</v>
      </c>
      <c r="R738" s="343">
        <f t="shared" si="1829"/>
        <v>1.6358255342987924E-43</v>
      </c>
      <c r="S738" s="343">
        <f t="shared" si="1830"/>
        <v>-1.0387055552928536E-42</v>
      </c>
      <c r="T738" s="343">
        <f t="shared" si="1831"/>
        <v>6.314082608024333E-43</v>
      </c>
      <c r="U738" s="343">
        <f t="shared" si="1832"/>
        <v>5.554465943577588E-43</v>
      </c>
      <c r="V738" s="343">
        <f t="shared" si="1833"/>
        <v>-1.0565286792510876E-42</v>
      </c>
      <c r="W738" s="343">
        <f t="shared" si="1834"/>
        <v>2.5318544837816482E-43</v>
      </c>
      <c r="X738" s="343">
        <f t="shared" si="1835"/>
        <v>8.6274892643058645E-43</v>
      </c>
      <c r="Y738" s="343">
        <f t="shared" si="1836"/>
        <v>-9.135048892496722E-43</v>
      </c>
      <c r="Z738" s="343">
        <f t="shared" si="1837"/>
        <v>-1.6358255342987406E-43</v>
      </c>
      <c r="AA738" s="343">
        <f t="shared" si="1838"/>
        <v>1.0387055552928521E-42</v>
      </c>
      <c r="AB738" s="343">
        <f t="shared" si="1839"/>
        <v>-6.3140826080243744E-43</v>
      </c>
      <c r="AC738" s="343">
        <f t="shared" si="1840"/>
        <v>-5.5544659435775434E-43</v>
      </c>
      <c r="AD738" s="343">
        <f t="shared" si="1841"/>
        <v>1.0565286792510884E-42</v>
      </c>
      <c r="AE738" s="343">
        <f t="shared" si="1842"/>
        <v>-2.5318544837816995E-43</v>
      </c>
      <c r="AF738" s="343">
        <f t="shared" si="1843"/>
        <v>-8.6274892643058343E-43</v>
      </c>
      <c r="AG738" s="343">
        <f t="shared" si="1844"/>
        <v>9.1350488924967491E-43</v>
      </c>
      <c r="AH738" s="343">
        <f t="shared" si="1845"/>
        <v>1.6358255342986888E-43</v>
      </c>
      <c r="AI738" s="343">
        <f t="shared" si="1846"/>
        <v>-1.038705555292851E-42</v>
      </c>
      <c r="AJ738" s="343">
        <f t="shared" si="1847"/>
        <v>6.314082608024419E-43</v>
      </c>
      <c r="AK738" s="343">
        <f t="shared" si="1848"/>
        <v>5.5544659435774988E-43</v>
      </c>
      <c r="AL738" s="343">
        <f t="shared" si="1849"/>
        <v>-1.0565286792510892E-42</v>
      </c>
      <c r="AM738" s="343">
        <f t="shared" si="1850"/>
        <v>2.5318544837817497E-43</v>
      </c>
      <c r="AN738" s="343">
        <f t="shared" si="1851"/>
        <v>8.6274892643058056E-43</v>
      </c>
      <c r="AO738" s="343">
        <f t="shared" si="1852"/>
        <v>-9.1350488924967762E-43</v>
      </c>
      <c r="AP738" s="343">
        <f t="shared" si="1853"/>
        <v>-1.635825534298637E-43</v>
      </c>
      <c r="AQ738" s="343">
        <f t="shared" si="1854"/>
        <v>1.0387055552928497E-42</v>
      </c>
      <c r="AR738" s="343">
        <f t="shared" si="1855"/>
        <v>-6.3140826080244597E-43</v>
      </c>
      <c r="AS738" s="343">
        <f t="shared" si="1856"/>
        <v>-5.5544659435774542E-43</v>
      </c>
      <c r="AT738" s="343">
        <f t="shared" si="1857"/>
        <v>1.05652867925109E-42</v>
      </c>
      <c r="AU738" s="343">
        <f t="shared" si="1858"/>
        <v>-2.5318544837818015E-43</v>
      </c>
      <c r="AV738" s="343">
        <f t="shared" si="1859"/>
        <v>-8.6274892643057737E-43</v>
      </c>
      <c r="AW738" s="343">
        <f t="shared" si="1860"/>
        <v>9.1350488924968049E-43</v>
      </c>
      <c r="AX738" s="343">
        <f t="shared" si="1861"/>
        <v>1.6358255342985853E-43</v>
      </c>
      <c r="AY738" s="343">
        <f t="shared" si="1862"/>
        <v>-1.0387055552928485E-42</v>
      </c>
      <c r="AZ738" s="343">
        <f t="shared" si="1863"/>
        <v>6.3140826080245019E-43</v>
      </c>
      <c r="BA738" s="343">
        <f t="shared" si="1864"/>
        <v>5.5544659435774088E-43</v>
      </c>
      <c r="BB738" s="343">
        <f t="shared" si="1865"/>
        <v>-1.0565286792510908E-42</v>
      </c>
      <c r="BC738" s="343">
        <f t="shared" si="1866"/>
        <v>2.5318544837818517E-43</v>
      </c>
      <c r="BD738" s="343">
        <f t="shared" si="1867"/>
        <v>8.6274892643057419E-43</v>
      </c>
      <c r="BE738" s="343">
        <f t="shared" si="1868"/>
        <v>-9.135048892496832E-43</v>
      </c>
      <c r="BF738" s="343">
        <f t="shared" si="1869"/>
        <v>-1.6358255342985335E-43</v>
      </c>
      <c r="BG738" s="343">
        <f t="shared" si="1870"/>
        <v>1.0387055552928472E-42</v>
      </c>
      <c r="BH738" s="343">
        <f t="shared" si="1871"/>
        <v>-6.3140826080245441E-43</v>
      </c>
      <c r="BI738" s="343">
        <f t="shared" si="1872"/>
        <v>-5.5544659435773642E-43</v>
      </c>
      <c r="BJ738" s="343">
        <f t="shared" si="1873"/>
        <v>1.0565286792510916E-42</v>
      </c>
      <c r="BK738" s="343">
        <f t="shared" si="1874"/>
        <v>-2.5318544837819035E-43</v>
      </c>
      <c r="BL738" s="343">
        <f t="shared" si="1875"/>
        <v>-8.62748926430571E-43</v>
      </c>
      <c r="BM738" s="343">
        <f t="shared" si="1876"/>
        <v>9.135048892496859E-43</v>
      </c>
      <c r="BN738" s="343">
        <f t="shared" si="1877"/>
        <v>1.6358255342984817E-43</v>
      </c>
      <c r="BO738" s="343">
        <f t="shared" si="1878"/>
        <v>-1.0387055552928461E-42</v>
      </c>
      <c r="BP738" s="343">
        <f t="shared" si="1879"/>
        <v>6.3140826080245863E-43</v>
      </c>
      <c r="BQ738" s="343">
        <f t="shared" si="1880"/>
        <v>5.5544659435773196E-43</v>
      </c>
      <c r="BR738" s="343">
        <f t="shared" si="1881"/>
        <v>-1.0565286792510924E-42</v>
      </c>
    </row>
    <row r="739" spans="2:70">
      <c r="B739" s="340">
        <v>45</v>
      </c>
      <c r="C739" s="340">
        <f t="shared" si="1882"/>
        <v>1.4062500000000007E-2</v>
      </c>
      <c r="D739" s="341">
        <f t="shared" si="1817"/>
        <v>18</v>
      </c>
      <c r="E739" s="342" t="str">
        <f>AY694</f>
        <v>-1,56048700334764E-30</v>
      </c>
      <c r="F739" s="291">
        <v>45</v>
      </c>
      <c r="G739" s="343">
        <f t="shared" si="1818"/>
        <v>-2.7240458157471937E-42</v>
      </c>
      <c r="H739" s="343">
        <f t="shared" si="1819"/>
        <v>-3.6818566252360998E-43</v>
      </c>
      <c r="I739" s="343">
        <f t="shared" si="1820"/>
        <v>2.9378031281779676E-42</v>
      </c>
      <c r="J739" s="343">
        <f t="shared" si="1821"/>
        <v>-1.3374128032769722E-42</v>
      </c>
      <c r="K739" s="343">
        <f t="shared" si="1822"/>
        <v>-2.1613422402674817E-42</v>
      </c>
      <c r="L739" s="343">
        <f t="shared" si="1823"/>
        <v>2.592221872581936E-42</v>
      </c>
      <c r="M739" s="343">
        <f t="shared" si="1824"/>
        <v>6.5637766095867337E-43</v>
      </c>
      <c r="N739" s="343">
        <f t="shared" si="1825"/>
        <v>-2.973294627518792E-42</v>
      </c>
      <c r="O739" s="343">
        <f t="shared" si="1826"/>
        <v>1.0698260817047611E-42</v>
      </c>
      <c r="P739" s="343">
        <f t="shared" si="1827"/>
        <v>2.3521863898266391E-42</v>
      </c>
      <c r="Q739" s="343">
        <f t="shared" si="1828"/>
        <v>-2.4354334157310991E-42</v>
      </c>
      <c r="R739" s="343">
        <f t="shared" si="1829"/>
        <v>-9.382483837061813E-43</v>
      </c>
      <c r="S739" s="343">
        <f t="shared" si="1830"/>
        <v>2.9801516742284345E-42</v>
      </c>
      <c r="T739" s="343">
        <f t="shared" si="1831"/>
        <v>-7.9193635013931735E-43</v>
      </c>
      <c r="U739" s="343">
        <f t="shared" si="1832"/>
        <v>-2.5203776986159009E-42</v>
      </c>
      <c r="V739" s="343">
        <f t="shared" si="1833"/>
        <v>2.2551904037434418E-42</v>
      </c>
      <c r="W739" s="343">
        <f t="shared" si="1834"/>
        <v>1.2110832616198303E-42</v>
      </c>
      <c r="X739" s="343">
        <f t="shared" si="1835"/>
        <v>-2.9583082311986354E-42</v>
      </c>
      <c r="Y739" s="343">
        <f t="shared" si="1836"/>
        <v>5.0641983860558685E-43</v>
      </c>
      <c r="Z739" s="343">
        <f t="shared" si="1837"/>
        <v>2.6642963923888711E-42</v>
      </c>
      <c r="AA739" s="343">
        <f t="shared" si="1838"/>
        <v>-2.0532286753552431E-42</v>
      </c>
      <c r="AB739" s="343">
        <f t="shared" si="1839"/>
        <v>-1.4722547456786646E-42</v>
      </c>
      <c r="AC739" s="343">
        <f t="shared" si="1840"/>
        <v>2.9079746627266193E-42</v>
      </c>
      <c r="AD739" s="343">
        <f t="shared" si="1841"/>
        <v>-2.1602622718881978E-43</v>
      </c>
      <c r="AE739" s="343">
        <f t="shared" si="1842"/>
        <v>-2.7825564554505967E-42</v>
      </c>
      <c r="AF739" s="343">
        <f t="shared" si="1843"/>
        <v>1.8314932324144383E-42</v>
      </c>
      <c r="AG739" s="343">
        <f t="shared" si="1844"/>
        <v>1.7192476117202666E-42</v>
      </c>
      <c r="AH739" s="343">
        <f t="shared" si="1845"/>
        <v>-2.8296357085918848E-42</v>
      </c>
      <c r="AI739" s="343">
        <f t="shared" si="1846"/>
        <v>-7.6447834887681981E-44</v>
      </c>
      <c r="AJ739" s="343">
        <f t="shared" si="1847"/>
        <v>2.8740189787462433E-42</v>
      </c>
      <c r="AK739" s="343">
        <f t="shared" si="1848"/>
        <v>-1.5921195084494418E-42</v>
      </c>
      <c r="AL739" s="343">
        <f t="shared" si="1849"/>
        <v>-1.9496831834246916E-42</v>
      </c>
      <c r="AM739" s="343">
        <f t="shared" si="1850"/>
        <v>2.7240458157471845E-42</v>
      </c>
      <c r="AN739" s="343">
        <f t="shared" si="1851"/>
        <v>3.6818566252357796E-43</v>
      </c>
      <c r="AO739" s="343">
        <f t="shared" si="1852"/>
        <v>-2.9378031281779664E-42</v>
      </c>
      <c r="AP739" s="343">
        <f t="shared" si="1853"/>
        <v>1.3374128032769493E-42</v>
      </c>
      <c r="AQ739" s="343">
        <f t="shared" si="1854"/>
        <v>2.1613422402674629E-42</v>
      </c>
      <c r="AR739" s="343">
        <f t="shared" si="1855"/>
        <v>-2.5922218725819389E-42</v>
      </c>
      <c r="AS739" s="343">
        <f t="shared" si="1856"/>
        <v>-6.5637766095869854E-43</v>
      </c>
      <c r="AT739" s="343">
        <f t="shared" si="1857"/>
        <v>2.9732946275187901E-42</v>
      </c>
      <c r="AU739" s="343">
        <f t="shared" si="1858"/>
        <v>-1.0698260817047664E-42</v>
      </c>
      <c r="AV739" s="343">
        <f t="shared" si="1859"/>
        <v>-2.3521863898266614E-42</v>
      </c>
      <c r="AW739" s="343">
        <f t="shared" si="1860"/>
        <v>2.4354334157311148E-42</v>
      </c>
      <c r="AX739" s="343">
        <f t="shared" si="1861"/>
        <v>9.3824838370617589E-43</v>
      </c>
      <c r="AY739" s="343">
        <f t="shared" si="1862"/>
        <v>-2.9801516742284338E-42</v>
      </c>
      <c r="AZ739" s="343">
        <f t="shared" si="1863"/>
        <v>7.9193635013934396E-43</v>
      </c>
      <c r="BA739" s="343">
        <f t="shared" si="1864"/>
        <v>2.520377698615898E-42</v>
      </c>
      <c r="BB739" s="343">
        <f t="shared" si="1865"/>
        <v>-2.2551904037434179E-42</v>
      </c>
      <c r="BC739" s="343">
        <f t="shared" si="1866"/>
        <v>-1.2110832616198252E-42</v>
      </c>
      <c r="BD739" s="343">
        <f t="shared" si="1867"/>
        <v>2.9583082311986354E-42</v>
      </c>
      <c r="BE739" s="343">
        <f t="shared" si="1868"/>
        <v>-5.0641983860563448E-43</v>
      </c>
      <c r="BF739" s="343">
        <f t="shared" si="1869"/>
        <v>-2.6642963923888686E-42</v>
      </c>
      <c r="BG739" s="343">
        <f t="shared" si="1870"/>
        <v>2.0532286753552475E-42</v>
      </c>
      <c r="BH739" s="343">
        <f t="shared" si="1871"/>
        <v>1.4722547456786229E-42</v>
      </c>
      <c r="BI739" s="343">
        <f t="shared" si="1872"/>
        <v>-2.9079746627266206E-42</v>
      </c>
      <c r="BJ739" s="343">
        <f t="shared" si="1873"/>
        <v>2.160262271888252E-43</v>
      </c>
      <c r="BK739" s="343">
        <f t="shared" si="1874"/>
        <v>2.7825564554505795E-42</v>
      </c>
      <c r="BL739" s="343">
        <f t="shared" si="1875"/>
        <v>-1.8314932324144427E-42</v>
      </c>
      <c r="BM739" s="343">
        <f t="shared" si="1876"/>
        <v>-1.7192476117202963E-42</v>
      </c>
      <c r="BN739" s="343">
        <f t="shared" si="1877"/>
        <v>2.8296357085918739E-42</v>
      </c>
      <c r="BO739" s="343">
        <f t="shared" si="1878"/>
        <v>7.6447834887761158E-44</v>
      </c>
      <c r="BP739" s="343">
        <f t="shared" si="1879"/>
        <v>-2.8740189787462198E-42</v>
      </c>
      <c r="BQ739" s="343">
        <f t="shared" si="1880"/>
        <v>1.5921195084494469E-42</v>
      </c>
      <c r="BR739" s="343">
        <f t="shared" si="1881"/>
        <v>1.9496831834246872E-42</v>
      </c>
    </row>
    <row r="740" spans="2:70">
      <c r="B740" s="340">
        <v>46</v>
      </c>
      <c r="C740" s="340">
        <f t="shared" si="1882"/>
        <v>1.4375000000000008E-2</v>
      </c>
      <c r="D740" s="341">
        <f t="shared" si="1817"/>
        <v>18</v>
      </c>
      <c r="E740" s="342" t="str">
        <f>AZ694</f>
        <v>-1,04805166431826E-30</v>
      </c>
      <c r="F740" s="291">
        <v>46</v>
      </c>
      <c r="G740" s="343">
        <f t="shared" si="1818"/>
        <v>3.0232607401213699E-41</v>
      </c>
      <c r="H740" s="343">
        <f t="shared" si="1819"/>
        <v>1.3327944543620899E-39</v>
      </c>
      <c r="I740" s="343">
        <f t="shared" si="1820"/>
        <v>-5.502632059668339E-40</v>
      </c>
      <c r="J740" s="343">
        <f t="shared" si="1821"/>
        <v>-1.1180924022706957E-39</v>
      </c>
      <c r="K740" s="343">
        <f t="shared" si="1822"/>
        <v>9.8652121957238944E-40</v>
      </c>
      <c r="L740" s="343">
        <f t="shared" si="1823"/>
        <v>7.3317091746645522E-40</v>
      </c>
      <c r="M740" s="343">
        <f t="shared" si="1824"/>
        <v>-1.2725903203351701E-39</v>
      </c>
      <c r="N740" s="343">
        <f t="shared" si="1825"/>
        <v>-2.3663080668885973E-40</v>
      </c>
      <c r="O740" s="343">
        <f t="shared" si="1826"/>
        <v>1.3649190808869023E-39</v>
      </c>
      <c r="P740" s="343">
        <f t="shared" si="1827"/>
        <v>-2.9593419934351089E-40</v>
      </c>
      <c r="Q740" s="343">
        <f t="shared" si="1828"/>
        <v>-1.2494512843958804E-39</v>
      </c>
      <c r="R740" s="343">
        <f t="shared" si="1829"/>
        <v>7.8344590617602069E-40</v>
      </c>
      <c r="S740" s="343">
        <f t="shared" si="1830"/>
        <v>9.4376585615968769E-40</v>
      </c>
      <c r="T740" s="343">
        <f t="shared" si="1831"/>
        <v>-1.151685075748064E-39</v>
      </c>
      <c r="U740" s="343">
        <f t="shared" si="1832"/>
        <v>-4.9440063158195782E-40</v>
      </c>
      <c r="V740" s="343">
        <f t="shared" si="1833"/>
        <v>1.3445906325886715E-39</v>
      </c>
      <c r="W740" s="343">
        <f t="shared" si="1834"/>
        <v>-3.0232607401213903E-41</v>
      </c>
      <c r="X740" s="343">
        <f t="shared" si="1835"/>
        <v>-1.3327944543620877E-39</v>
      </c>
      <c r="Y740" s="343">
        <f t="shared" si="1836"/>
        <v>5.5026320596683741E-40</v>
      </c>
      <c r="Z740" s="343">
        <f t="shared" si="1837"/>
        <v>1.118092402270688E-39</v>
      </c>
      <c r="AA740" s="343">
        <f t="shared" si="1838"/>
        <v>-9.8652121957239221E-40</v>
      </c>
      <c r="AB740" s="343">
        <f t="shared" si="1839"/>
        <v>-7.3317091746643964E-40</v>
      </c>
      <c r="AC740" s="343">
        <f t="shared" si="1840"/>
        <v>1.2725903203351732E-39</v>
      </c>
      <c r="AD740" s="343">
        <f t="shared" si="1841"/>
        <v>2.3663080668886071E-40</v>
      </c>
      <c r="AE740" s="343">
        <f t="shared" si="1842"/>
        <v>-1.3649190808869021E-39</v>
      </c>
      <c r="AF740" s="343">
        <f t="shared" si="1843"/>
        <v>2.9593419934350983E-40</v>
      </c>
      <c r="AG740" s="343">
        <f t="shared" si="1844"/>
        <v>1.2494512843958766E-39</v>
      </c>
      <c r="AH740" s="343">
        <f t="shared" si="1845"/>
        <v>-7.8344590617602787E-40</v>
      </c>
      <c r="AI740" s="343">
        <f t="shared" si="1846"/>
        <v>-9.4376585615967431E-40</v>
      </c>
      <c r="AJ740" s="343">
        <f t="shared" si="1847"/>
        <v>1.1516850757480792E-39</v>
      </c>
      <c r="AK740" s="343">
        <f t="shared" si="1848"/>
        <v>4.9440063158196777E-40</v>
      </c>
      <c r="AL740" s="343">
        <f t="shared" si="1849"/>
        <v>-1.344590632588673E-39</v>
      </c>
      <c r="AM740" s="343">
        <f t="shared" si="1850"/>
        <v>3.0232607401241962E-41</v>
      </c>
      <c r="AN740" s="343">
        <f t="shared" si="1851"/>
        <v>1.3327944543620898E-39</v>
      </c>
      <c r="AO740" s="343">
        <f t="shared" si="1852"/>
        <v>-5.502632059668454E-40</v>
      </c>
      <c r="AP740" s="343">
        <f t="shared" si="1853"/>
        <v>-1.118092402270683E-39</v>
      </c>
      <c r="AQ740" s="343">
        <f t="shared" si="1854"/>
        <v>9.8652121957241162E-40</v>
      </c>
      <c r="AR740" s="343">
        <f t="shared" si="1855"/>
        <v>7.3317091746644869E-40</v>
      </c>
      <c r="AS740" s="343">
        <f t="shared" si="1856"/>
        <v>-1.2725903203351763E-39</v>
      </c>
      <c r="AT740" s="343">
        <f t="shared" si="1857"/>
        <v>-2.3663080668883306E-40</v>
      </c>
      <c r="AU740" s="343">
        <f t="shared" si="1858"/>
        <v>1.3649190808869023E-39</v>
      </c>
      <c r="AV740" s="343">
        <f t="shared" si="1859"/>
        <v>-2.9593419934351832E-40</v>
      </c>
      <c r="AW740" s="343">
        <f t="shared" si="1860"/>
        <v>-1.2494512843958732E-39</v>
      </c>
      <c r="AX740" s="343">
        <f t="shared" si="1861"/>
        <v>7.8344590617605087E-40</v>
      </c>
      <c r="AY740" s="343">
        <f t="shared" si="1862"/>
        <v>9.4376585615968198E-40</v>
      </c>
      <c r="AZ740" s="343">
        <f t="shared" si="1863"/>
        <v>-1.1516850757480733E-39</v>
      </c>
      <c r="BA740" s="343">
        <f t="shared" si="1864"/>
        <v>-4.9440063158194167E-40</v>
      </c>
      <c r="BB740" s="343">
        <f t="shared" si="1865"/>
        <v>1.3445906325886712E-39</v>
      </c>
      <c r="BC740" s="343">
        <f t="shared" si="1866"/>
        <v>-3.0232607401231236E-41</v>
      </c>
      <c r="BD740" s="343">
        <f t="shared" si="1867"/>
        <v>-1.3327944543620837E-39</v>
      </c>
      <c r="BE740" s="343">
        <f t="shared" si="1868"/>
        <v>5.5026320596687102E-40</v>
      </c>
      <c r="BF740" s="343">
        <f t="shared" si="1869"/>
        <v>1.1180924022706892E-39</v>
      </c>
      <c r="BG740" s="343">
        <f t="shared" si="1870"/>
        <v>-9.8652121957240428E-40</v>
      </c>
      <c r="BH740" s="343">
        <f t="shared" si="1871"/>
        <v>-7.3317091746642504E-40</v>
      </c>
      <c r="BI740" s="343">
        <f t="shared" si="1872"/>
        <v>1.2725903203351866E-39</v>
      </c>
      <c r="BJ740" s="343">
        <f t="shared" si="1873"/>
        <v>2.3663080668884358E-40</v>
      </c>
      <c r="BK740" s="343">
        <f t="shared" si="1874"/>
        <v>-1.3649190808869026E-39</v>
      </c>
      <c r="BL740" s="343">
        <f t="shared" si="1875"/>
        <v>2.9593419934354581E-40</v>
      </c>
      <c r="BM740" s="343">
        <f t="shared" si="1876"/>
        <v>1.2494512843958776E-39</v>
      </c>
      <c r="BN740" s="343">
        <f t="shared" si="1877"/>
        <v>-7.8344590617607388E-40</v>
      </c>
      <c r="BO740" s="343">
        <f t="shared" si="1878"/>
        <v>-9.4376585615966175E-40</v>
      </c>
      <c r="BP740" s="343">
        <f t="shared" si="1879"/>
        <v>1.1516850757480677E-39</v>
      </c>
      <c r="BQ740" s="343">
        <f t="shared" si="1880"/>
        <v>4.944006315819154E-40</v>
      </c>
      <c r="BR740" s="343">
        <f t="shared" si="1881"/>
        <v>-1.3445906325886761E-39</v>
      </c>
    </row>
    <row r="741" spans="2:70">
      <c r="B741" s="340">
        <v>47</v>
      </c>
      <c r="C741" s="340">
        <f t="shared" si="1882"/>
        <v>1.4687500000000008E-2</v>
      </c>
      <c r="D741" s="341">
        <f t="shared" si="1817"/>
        <v>18</v>
      </c>
      <c r="E741" s="342" t="str">
        <f>BA694</f>
        <v>-5,25521052099575E-31</v>
      </c>
      <c r="F741" s="291">
        <v>47</v>
      </c>
      <c r="G741" s="343">
        <f t="shared" si="1818"/>
        <v>-1.2945467170699026E-40</v>
      </c>
      <c r="H741" s="343">
        <f t="shared" si="1819"/>
        <v>-8.1720481084276155E-40</v>
      </c>
      <c r="I741" s="343">
        <f t="shared" si="1820"/>
        <v>2.8965482895172397E-40</v>
      </c>
      <c r="J741" s="343">
        <f t="shared" si="1821"/>
        <v>7.6042253480976956E-40</v>
      </c>
      <c r="K741" s="343">
        <f t="shared" si="1822"/>
        <v>-4.3872371356014119E-40</v>
      </c>
      <c r="L741" s="343">
        <f t="shared" si="1823"/>
        <v>-6.7441764721390887E-40</v>
      </c>
      <c r="M741" s="343">
        <f t="shared" si="1824"/>
        <v>5.7093269189553897E-40</v>
      </c>
      <c r="N741" s="343">
        <f t="shared" si="1825"/>
        <v>5.6249526765339158E-40</v>
      </c>
      <c r="O741" s="343">
        <f t="shared" si="1826"/>
        <v>-6.8120104706412929E-40</v>
      </c>
      <c r="P741" s="343">
        <f t="shared" si="1827"/>
        <v>-4.2895651040793736E-40</v>
      </c>
      <c r="Q741" s="343">
        <f t="shared" si="1828"/>
        <v>7.652912280159971E-40</v>
      </c>
      <c r="R741" s="343">
        <f t="shared" si="1829"/>
        <v>2.7893319502908373E-40</v>
      </c>
      <c r="S741" s="343">
        <f t="shared" si="1830"/>
        <v>-8.1997169625547272E-40</v>
      </c>
      <c r="T741" s="343">
        <f t="shared" si="1831"/>
        <v>-1.181906333927999E-40</v>
      </c>
      <c r="U741" s="343">
        <f t="shared" si="1832"/>
        <v>8.4314111205327717E-40</v>
      </c>
      <c r="V741" s="343">
        <f t="shared" si="1833"/>
        <v>-4.7093928002692539E-41</v>
      </c>
      <c r="W741" s="343">
        <f t="shared" si="1834"/>
        <v>-8.3390908775385696E-40</v>
      </c>
      <c r="X741" s="343">
        <f t="shared" si="1835"/>
        <v>2.1056869615562069E-40</v>
      </c>
      <c r="Y741" s="343">
        <f t="shared" si="1836"/>
        <v>7.9263040487366176E-40</v>
      </c>
      <c r="Z741" s="343">
        <f t="shared" si="1837"/>
        <v>-3.6595142740357387E-40</v>
      </c>
      <c r="AA741" s="343">
        <f t="shared" si="1838"/>
        <v>-7.2089138004641856E-40</v>
      </c>
      <c r="AB741" s="343">
        <f t="shared" si="1839"/>
        <v>5.0727085052434276E-40</v>
      </c>
      <c r="AC741" s="343">
        <f t="shared" si="1840"/>
        <v>6.2144890376454045E-40</v>
      </c>
      <c r="AD741" s="343">
        <f t="shared" si="1841"/>
        <v>-6.2909613934022145E-40</v>
      </c>
      <c r="AE741" s="343">
        <f t="shared" si="1842"/>
        <v>-4.9812449462355225E-40</v>
      </c>
      <c r="AF741" s="343">
        <f t="shared" si="1843"/>
        <v>7.2674561632243588E-40</v>
      </c>
      <c r="AG741" s="343">
        <f t="shared" si="1844"/>
        <v>3.5565744050561662E-40</v>
      </c>
      <c r="AH741" s="343">
        <f t="shared" si="1845"/>
        <v>-7.9646666683302135E-40</v>
      </c>
      <c r="AI741" s="343">
        <f t="shared" si="1846"/>
        <v>-1.9952267040402952E-40</v>
      </c>
      <c r="AJ741" s="343">
        <f t="shared" si="1847"/>
        <v>8.3557995000086126E-40</v>
      </c>
      <c r="AK741" s="343">
        <f t="shared" si="1848"/>
        <v>3.5720355972429413E-41</v>
      </c>
      <c r="AL741" s="343">
        <f t="shared" si="1849"/>
        <v>-8.4258236428880411E-40</v>
      </c>
      <c r="AM741" s="343">
        <f t="shared" si="1850"/>
        <v>1.294546717069847E-40</v>
      </c>
      <c r="AN741" s="343">
        <f t="shared" si="1851"/>
        <v>8.1720481084276318E-40</v>
      </c>
      <c r="AO741" s="343">
        <f t="shared" si="1852"/>
        <v>-2.8965482895171581E-40</v>
      </c>
      <c r="AP741" s="343">
        <f t="shared" si="1853"/>
        <v>-7.6042253480977396E-40</v>
      </c>
      <c r="AQ741" s="343">
        <f t="shared" si="1854"/>
        <v>4.3872371356013255E-40</v>
      </c>
      <c r="AR741" s="343">
        <f t="shared" si="1855"/>
        <v>6.7441764721391662E-40</v>
      </c>
      <c r="AS741" s="343">
        <f t="shared" si="1856"/>
        <v>-5.7093269189552706E-40</v>
      </c>
      <c r="AT741" s="343">
        <f t="shared" si="1857"/>
        <v>-5.6249526765340349E-40</v>
      </c>
      <c r="AU741" s="343">
        <f t="shared" si="1858"/>
        <v>6.8120104706413394E-40</v>
      </c>
      <c r="AV741" s="343">
        <f t="shared" si="1859"/>
        <v>4.2895651040793067E-40</v>
      </c>
      <c r="AW741" s="343">
        <f t="shared" si="1860"/>
        <v>-7.6529122801599775E-40</v>
      </c>
      <c r="AX741" s="343">
        <f t="shared" si="1861"/>
        <v>-2.7893319502908197E-40</v>
      </c>
      <c r="AY741" s="343">
        <f t="shared" si="1862"/>
        <v>8.1997169625547321E-40</v>
      </c>
      <c r="AZ741" s="343">
        <f t="shared" si="1863"/>
        <v>1.1819063339280398E-40</v>
      </c>
      <c r="BA741" s="343">
        <f t="shared" si="1864"/>
        <v>-8.4314111205327701E-40</v>
      </c>
      <c r="BB741" s="343">
        <f t="shared" si="1865"/>
        <v>4.709392800268841E-41</v>
      </c>
      <c r="BC741" s="343">
        <f t="shared" si="1866"/>
        <v>8.3390908775385761E-40</v>
      </c>
      <c r="BD741" s="343">
        <f t="shared" si="1867"/>
        <v>-2.1056869615561665E-40</v>
      </c>
      <c r="BE741" s="343">
        <f t="shared" si="1868"/>
        <v>-7.9263040487366307E-40</v>
      </c>
      <c r="BF741" s="343">
        <f t="shared" si="1869"/>
        <v>3.6595142740357016E-40</v>
      </c>
      <c r="BG741" s="343">
        <f t="shared" si="1870"/>
        <v>7.2089138004642704E-40</v>
      </c>
      <c r="BH741" s="343">
        <f t="shared" si="1871"/>
        <v>-5.0727085052432988E-40</v>
      </c>
      <c r="BI741" s="343">
        <f t="shared" si="1872"/>
        <v>-6.2144890376455138E-40</v>
      </c>
      <c r="BJ741" s="343">
        <f t="shared" si="1873"/>
        <v>6.2909613934022675E-40</v>
      </c>
      <c r="BK741" s="343">
        <f t="shared" si="1874"/>
        <v>4.9812449462356522E-40</v>
      </c>
      <c r="BL741" s="343">
        <f t="shared" si="1875"/>
        <v>-7.2674561632243996E-40</v>
      </c>
      <c r="BM741" s="343">
        <f t="shared" si="1876"/>
        <v>-3.5565744050563122E-40</v>
      </c>
      <c r="BN741" s="343">
        <f t="shared" si="1877"/>
        <v>7.9646666683301988E-40</v>
      </c>
      <c r="BO741" s="343">
        <f t="shared" si="1878"/>
        <v>1.9952267040405684E-40</v>
      </c>
      <c r="BP741" s="343">
        <f t="shared" si="1879"/>
        <v>-8.3557995000086077E-40</v>
      </c>
      <c r="BQ741" s="343">
        <f t="shared" si="1880"/>
        <v>-3.5720355972457503E-41</v>
      </c>
      <c r="BR741" s="343">
        <f t="shared" si="1881"/>
        <v>8.4258236428880443E-40</v>
      </c>
    </row>
    <row r="742" spans="2:70">
      <c r="B742" s="340">
        <v>48</v>
      </c>
      <c r="C742" s="340">
        <f t="shared" si="1882"/>
        <v>1.5000000000000008E-2</v>
      </c>
      <c r="D742" s="341">
        <f t="shared" si="1817"/>
        <v>18</v>
      </c>
      <c r="E742" s="342" t="str">
        <f>BB694</f>
        <v>2,06929089998221E-33</v>
      </c>
      <c r="F742" s="291">
        <v>48</v>
      </c>
      <c r="G742" s="343">
        <f t="shared" si="1818"/>
        <v>-1.2924845643489238E-39</v>
      </c>
      <c r="H742" s="343">
        <f t="shared" si="1819"/>
        <v>6.5348710129418651E-40</v>
      </c>
      <c r="I742" s="343">
        <f t="shared" si="1820"/>
        <v>1.2924845643489237E-39</v>
      </c>
      <c r="J742" s="343">
        <f t="shared" si="1821"/>
        <v>-6.53487101294187E-40</v>
      </c>
      <c r="K742" s="343">
        <f t="shared" si="1822"/>
        <v>-1.2924845643489222E-39</v>
      </c>
      <c r="L742" s="343">
        <f t="shared" si="1823"/>
        <v>6.534871012941874E-40</v>
      </c>
      <c r="M742" s="343">
        <f t="shared" si="1824"/>
        <v>1.2924845643489243E-39</v>
      </c>
      <c r="N742" s="343">
        <f t="shared" si="1825"/>
        <v>-6.5348710129418789E-40</v>
      </c>
      <c r="O742" s="343">
        <f t="shared" si="1826"/>
        <v>-1.2924845643489217E-39</v>
      </c>
      <c r="P742" s="343">
        <f t="shared" si="1827"/>
        <v>6.5348710129419295E-40</v>
      </c>
      <c r="Q742" s="343">
        <f t="shared" si="1828"/>
        <v>1.2924845643489238E-39</v>
      </c>
      <c r="R742" s="343">
        <f t="shared" si="1829"/>
        <v>-6.5348710129418887E-40</v>
      </c>
      <c r="S742" s="343">
        <f t="shared" si="1830"/>
        <v>-1.2924845643489212E-39</v>
      </c>
      <c r="T742" s="343">
        <f t="shared" si="1831"/>
        <v>6.5348710129418471E-40</v>
      </c>
      <c r="U742" s="343">
        <f t="shared" si="1832"/>
        <v>1.2924845643489233E-39</v>
      </c>
      <c r="V742" s="343">
        <f t="shared" si="1833"/>
        <v>-6.5348710129418985E-40</v>
      </c>
      <c r="W742" s="343">
        <f t="shared" si="1834"/>
        <v>-1.2924845643489207E-39</v>
      </c>
      <c r="X742" s="343">
        <f t="shared" si="1835"/>
        <v>6.5348710129419491E-40</v>
      </c>
      <c r="Y742" s="343">
        <f t="shared" si="1836"/>
        <v>1.2924845643489183E-39</v>
      </c>
      <c r="Z742" s="343">
        <f t="shared" si="1837"/>
        <v>-6.5348710129419997E-40</v>
      </c>
      <c r="AA742" s="343">
        <f t="shared" si="1838"/>
        <v>-1.292484564348925E-39</v>
      </c>
      <c r="AB742" s="343">
        <f t="shared" si="1839"/>
        <v>6.5348710129418667E-40</v>
      </c>
      <c r="AC742" s="343">
        <f t="shared" si="1840"/>
        <v>1.2924845643489224E-39</v>
      </c>
      <c r="AD742" s="343">
        <f t="shared" si="1841"/>
        <v>-6.5348710129419173E-40</v>
      </c>
      <c r="AE742" s="343">
        <f t="shared" si="1842"/>
        <v>-1.2924845643489197E-39</v>
      </c>
      <c r="AF742" s="343">
        <f t="shared" si="1843"/>
        <v>6.5348710129419678E-40</v>
      </c>
      <c r="AG742" s="343">
        <f t="shared" si="1844"/>
        <v>1.2924845643489173E-39</v>
      </c>
      <c r="AH742" s="343">
        <f t="shared" si="1845"/>
        <v>-6.5348710129418349E-40</v>
      </c>
      <c r="AI742" s="343">
        <f t="shared" si="1846"/>
        <v>-1.2924845643489147E-39</v>
      </c>
      <c r="AJ742" s="343">
        <f t="shared" si="1847"/>
        <v>6.5348710129418855E-40</v>
      </c>
      <c r="AK742" s="343">
        <f t="shared" si="1848"/>
        <v>1.2924845643489121E-39</v>
      </c>
      <c r="AL742" s="343">
        <f t="shared" si="1849"/>
        <v>-6.534871012941936E-40</v>
      </c>
      <c r="AM742" s="343">
        <f t="shared" si="1850"/>
        <v>-1.2924845643489282E-39</v>
      </c>
      <c r="AN742" s="343">
        <f t="shared" si="1851"/>
        <v>6.5348710129419866E-40</v>
      </c>
      <c r="AO742" s="343">
        <f t="shared" si="1852"/>
        <v>1.2924845643489256E-39</v>
      </c>
      <c r="AP742" s="343">
        <f t="shared" si="1853"/>
        <v>-6.5348710129420372E-40</v>
      </c>
      <c r="AQ742" s="343">
        <f t="shared" si="1854"/>
        <v>-1.292484564348923E-39</v>
      </c>
      <c r="AR742" s="343">
        <f t="shared" si="1855"/>
        <v>6.5348710129420886E-40</v>
      </c>
      <c r="AS742" s="343">
        <f t="shared" si="1856"/>
        <v>1.2924845643489204E-39</v>
      </c>
      <c r="AT742" s="343">
        <f t="shared" si="1857"/>
        <v>-6.5348710129421391E-40</v>
      </c>
      <c r="AU742" s="343">
        <f t="shared" si="1858"/>
        <v>-1.292484564348918E-39</v>
      </c>
      <c r="AV742" s="343">
        <f t="shared" si="1859"/>
        <v>6.5348710129418218E-40</v>
      </c>
      <c r="AW742" s="343">
        <f t="shared" si="1860"/>
        <v>1.2924845643489153E-39</v>
      </c>
      <c r="AX742" s="343">
        <f t="shared" si="1861"/>
        <v>-6.5348710129418732E-40</v>
      </c>
      <c r="AY742" s="343">
        <f t="shared" si="1862"/>
        <v>-1.2924845643489127E-39</v>
      </c>
      <c r="AZ742" s="343">
        <f t="shared" si="1863"/>
        <v>6.5348710129419238E-40</v>
      </c>
      <c r="BA742" s="343">
        <f t="shared" si="1864"/>
        <v>1.2924845643489103E-39</v>
      </c>
      <c r="BB742" s="343">
        <f t="shared" si="1865"/>
        <v>-6.5348710129419744E-40</v>
      </c>
      <c r="BC742" s="343">
        <f t="shared" si="1866"/>
        <v>-1.2924845643489263E-39</v>
      </c>
      <c r="BD742" s="343">
        <f t="shared" si="1867"/>
        <v>6.5348710129420249E-40</v>
      </c>
      <c r="BE742" s="343">
        <f t="shared" si="1868"/>
        <v>1.2924845643489237E-39</v>
      </c>
      <c r="BF742" s="343">
        <f t="shared" si="1869"/>
        <v>-6.5348710129420755E-40</v>
      </c>
      <c r="BG742" s="343">
        <f t="shared" si="1870"/>
        <v>-1.2924845643489211E-39</v>
      </c>
      <c r="BH742" s="343">
        <f t="shared" si="1871"/>
        <v>6.5348710129421261E-40</v>
      </c>
      <c r="BI742" s="343">
        <f t="shared" si="1872"/>
        <v>1.2924845643489E-39</v>
      </c>
      <c r="BJ742" s="343">
        <f t="shared" si="1873"/>
        <v>-6.5348710129418096E-40</v>
      </c>
      <c r="BK742" s="343">
        <f t="shared" si="1874"/>
        <v>-1.292484564348916E-39</v>
      </c>
      <c r="BL742" s="343">
        <f t="shared" si="1875"/>
        <v>6.5348710129422272E-40</v>
      </c>
      <c r="BM742" s="343">
        <f t="shared" si="1876"/>
        <v>1.292484564348932E-39</v>
      </c>
      <c r="BN742" s="343">
        <f t="shared" si="1877"/>
        <v>-6.5348710129419107E-40</v>
      </c>
      <c r="BO742" s="343">
        <f t="shared" si="1878"/>
        <v>-1.2924845643489109E-39</v>
      </c>
      <c r="BP742" s="343">
        <f t="shared" si="1879"/>
        <v>6.5348710129423292E-40</v>
      </c>
      <c r="BQ742" s="343">
        <f t="shared" si="1880"/>
        <v>1.2924845643489269E-39</v>
      </c>
      <c r="BR742" s="343">
        <f t="shared" si="1881"/>
        <v>-6.5348710129420119E-40</v>
      </c>
    </row>
    <row r="743" spans="2:70">
      <c r="B743" s="340">
        <v>49</v>
      </c>
      <c r="C743" s="340">
        <f t="shared" si="1882"/>
        <v>1.5312500000000008E-2</v>
      </c>
      <c r="D743" s="341">
        <f t="shared" si="1817"/>
        <v>18</v>
      </c>
      <c r="E743" s="342" t="str">
        <f>BC694</f>
        <v>5,29637482088118E-31</v>
      </c>
      <c r="F743" s="291">
        <v>49</v>
      </c>
      <c r="G743" s="343">
        <f t="shared" si="1818"/>
        <v>1.292032770024348E-36</v>
      </c>
      <c r="H743" s="343">
        <f t="shared" si="1819"/>
        <v>-3.6590446523877844E-37</v>
      </c>
      <c r="I743" s="343">
        <f t="shared" si="1820"/>
        <v>-1.3637625886573921E-36</v>
      </c>
      <c r="J743" s="343">
        <f t="shared" si="1821"/>
        <v>9.8560247181506997E-38</v>
      </c>
      <c r="K743" s="343">
        <f t="shared" si="1822"/>
        <v>1.3830837758152038E-36</v>
      </c>
      <c r="L743" s="343">
        <f t="shared" si="1823"/>
        <v>1.7257158590172632E-37</v>
      </c>
      <c r="M743" s="343">
        <f t="shared" si="1824"/>
        <v>-1.349253829110756E-36</v>
      </c>
      <c r="N743" s="343">
        <f t="shared" si="1825"/>
        <v>-4.3707158971801661E-37</v>
      </c>
      <c r="O743" s="343">
        <f t="shared" si="1826"/>
        <v>1.263572814423845E-36</v>
      </c>
      <c r="P743" s="343">
        <f t="shared" si="1827"/>
        <v>6.8477517745401961E-37</v>
      </c>
      <c r="Q743" s="343">
        <f t="shared" si="1828"/>
        <v>-1.129333405098428E-36</v>
      </c>
      <c r="R743" s="343">
        <f t="shared" si="1829"/>
        <v>-9.0616323914680004E-37</v>
      </c>
      <c r="S743" s="343">
        <f t="shared" si="1830"/>
        <v>9.5169434635254361E-37</v>
      </c>
      <c r="T743" s="343">
        <f t="shared" si="1831"/>
        <v>1.0927279557413698E-36</v>
      </c>
      <c r="U743" s="343">
        <f t="shared" si="1832"/>
        <v>-7.3748220759266826E-37</v>
      </c>
      <c r="V743" s="343">
        <f t="shared" si="1833"/>
        <v>-1.2372997498057028E-36</v>
      </c>
      <c r="W743" s="343">
        <f t="shared" si="1834"/>
        <v>4.9492904117981104E-37</v>
      </c>
      <c r="X743" s="343">
        <f t="shared" si="1835"/>
        <v>1.3343228083706949E-36</v>
      </c>
      <c r="Y743" s="343">
        <f t="shared" si="1836"/>
        <v>-2.3335602927380064E-37</v>
      </c>
      <c r="Z743" s="343">
        <f t="shared" si="1837"/>
        <v>-1.3800685897068521E-36</v>
      </c>
      <c r="AA743" s="343">
        <f t="shared" si="1838"/>
        <v>-3.7184723969633406E-38</v>
      </c>
      <c r="AB743" s="343">
        <f t="shared" si="1839"/>
        <v>1.3727791090919574E-36</v>
      </c>
      <c r="AC743" s="343">
        <f t="shared" si="1840"/>
        <v>3.0629648912434763E-37</v>
      </c>
      <c r="AD743" s="343">
        <f t="shared" si="1841"/>
        <v>-1.3127344971780529E-36</v>
      </c>
      <c r="AE743" s="343">
        <f t="shared" si="1842"/>
        <v>-5.6363745197504506E-37</v>
      </c>
      <c r="AF743" s="343">
        <f t="shared" si="1843"/>
        <v>1.2022422347275815E-36</v>
      </c>
      <c r="AG743" s="343">
        <f t="shared" si="1844"/>
        <v>7.9931814363788509E-37</v>
      </c>
      <c r="AH743" s="343">
        <f t="shared" si="1845"/>
        <v>-1.045548477421754E-36</v>
      </c>
      <c r="AI743" s="343">
        <f t="shared" si="1846"/>
        <v>-1.0042814873034857E-36</v>
      </c>
      <c r="AJ743" s="343">
        <f t="shared" si="1847"/>
        <v>8.486748784789235E-37</v>
      </c>
      <c r="AK743" s="343">
        <f t="shared" si="1848"/>
        <v>1.1706508566195857E-36</v>
      </c>
      <c r="AL743" s="343">
        <f t="shared" si="1849"/>
        <v>-6.1918717989853262E-37</v>
      </c>
      <c r="AM743" s="343">
        <f t="shared" si="1850"/>
        <v>-1.2920327700243372E-36</v>
      </c>
      <c r="AN743" s="343">
        <f t="shared" si="1851"/>
        <v>3.6590446523881494E-37</v>
      </c>
      <c r="AO743" s="343">
        <f t="shared" si="1852"/>
        <v>1.3637625886573912E-36</v>
      </c>
      <c r="AP743" s="343">
        <f t="shared" si="1853"/>
        <v>-9.8560247181520194E-38</v>
      </c>
      <c r="AQ743" s="343">
        <f t="shared" si="1854"/>
        <v>-1.3830837758152046E-36</v>
      </c>
      <c r="AR743" s="343">
        <f t="shared" si="1855"/>
        <v>-1.7257158590169859E-37</v>
      </c>
      <c r="AS743" s="343">
        <f t="shared" si="1856"/>
        <v>1.3492538291107631E-36</v>
      </c>
      <c r="AT743" s="343">
        <f t="shared" si="1857"/>
        <v>4.3707158971801335E-37</v>
      </c>
      <c r="AU743" s="343">
        <f t="shared" si="1858"/>
        <v>-1.2635728144238503E-36</v>
      </c>
      <c r="AV743" s="343">
        <f t="shared" si="1859"/>
        <v>-6.8477517745399948E-37</v>
      </c>
      <c r="AW743" s="343">
        <f t="shared" si="1860"/>
        <v>1.1293334050984414E-36</v>
      </c>
      <c r="AX743" s="343">
        <f t="shared" si="1861"/>
        <v>9.0616323914677532E-37</v>
      </c>
      <c r="AY743" s="343">
        <f t="shared" si="1862"/>
        <v>-9.5169434635257469E-37</v>
      </c>
      <c r="AZ743" s="343">
        <f t="shared" si="1863"/>
        <v>-1.0927279557413678E-36</v>
      </c>
      <c r="BA743" s="343">
        <f t="shared" si="1864"/>
        <v>7.3748220759268772E-37</v>
      </c>
      <c r="BB743" s="343">
        <f t="shared" si="1865"/>
        <v>1.2372997498056924E-36</v>
      </c>
      <c r="BC743" s="343">
        <f t="shared" si="1866"/>
        <v>-4.9492904117983268E-37</v>
      </c>
      <c r="BD743" s="343">
        <f t="shared" si="1867"/>
        <v>-1.3343228083706837E-36</v>
      </c>
      <c r="BE743" s="343">
        <f t="shared" si="1868"/>
        <v>2.3335602927380394E-37</v>
      </c>
      <c r="BF743" s="343">
        <f t="shared" si="1869"/>
        <v>1.3800685897068504E-36</v>
      </c>
      <c r="BG743" s="343">
        <f t="shared" si="1870"/>
        <v>3.7184723969610353E-38</v>
      </c>
      <c r="BH743" s="343">
        <f t="shared" si="1871"/>
        <v>-1.3727791090919603E-36</v>
      </c>
      <c r="BI743" s="343">
        <f t="shared" si="1872"/>
        <v>-3.0629648912430612E-37</v>
      </c>
      <c r="BJ743" s="343">
        <f t="shared" si="1873"/>
        <v>1.3127344971780663E-36</v>
      </c>
      <c r="BK743" s="343">
        <f t="shared" si="1874"/>
        <v>5.6363745197500605E-37</v>
      </c>
      <c r="BL743" s="343">
        <f t="shared" si="1875"/>
        <v>-1.2022422347276126E-36</v>
      </c>
      <c r="BM743" s="343">
        <f t="shared" si="1876"/>
        <v>-7.9931814363789828E-37</v>
      </c>
      <c r="BN743" s="343">
        <f t="shared" si="1877"/>
        <v>1.0455484774217433E-36</v>
      </c>
      <c r="BO743" s="343">
        <f t="shared" si="1878"/>
        <v>1.0042814873034969E-36</v>
      </c>
      <c r="BP743" s="343">
        <f t="shared" si="1879"/>
        <v>-8.4867487847894171E-37</v>
      </c>
      <c r="BQ743" s="343">
        <f t="shared" si="1880"/>
        <v>-1.1706508566195734E-36</v>
      </c>
      <c r="BR743" s="343">
        <f t="shared" si="1881"/>
        <v>6.1918717989855325E-37</v>
      </c>
    </row>
    <row r="744" spans="2:70">
      <c r="B744" s="340">
        <v>50</v>
      </c>
      <c r="C744" s="340">
        <f t="shared" si="1882"/>
        <v>1.5625000000000007E-2</v>
      </c>
      <c r="D744" s="341">
        <f t="shared" si="1817"/>
        <v>18</v>
      </c>
      <c r="E744" s="342" t="str">
        <f>BD694</f>
        <v>1,05210586441856E-30</v>
      </c>
      <c r="F744" s="291">
        <v>50</v>
      </c>
      <c r="G744" s="343">
        <f t="shared" si="1818"/>
        <v>4.5087347667305621E-40</v>
      </c>
      <c r="H744" s="343">
        <f t="shared" si="1819"/>
        <v>1.0122140392805937E-39</v>
      </c>
      <c r="I744" s="343">
        <f t="shared" si="1820"/>
        <v>-5.5927150928063176E-41</v>
      </c>
      <c r="J744" s="343">
        <f t="shared" si="1821"/>
        <v>-1.0340357310485941E-39</v>
      </c>
      <c r="K744" s="343">
        <f t="shared" si="1822"/>
        <v>-3.4753357656484435E-40</v>
      </c>
      <c r="L744" s="343">
        <f t="shared" si="1823"/>
        <v>8.98434856321691E-40</v>
      </c>
      <c r="M744" s="343">
        <f t="shared" si="1824"/>
        <v>6.9808546742547042E-40</v>
      </c>
      <c r="N744" s="343">
        <f t="shared" si="1825"/>
        <v>-6.2605541905206178E-40</v>
      </c>
      <c r="O744" s="343">
        <f t="shared" si="1826"/>
        <v>-9.4236017403108499E-40</v>
      </c>
      <c r="P744" s="343">
        <f t="shared" si="1827"/>
        <v>2.5836471943826142E-40</v>
      </c>
      <c r="Q744" s="343">
        <f t="shared" si="1828"/>
        <v>1.043169086656721E-39</v>
      </c>
      <c r="R744" s="343">
        <f t="shared" si="1829"/>
        <v>1.4865966662799334E-40</v>
      </c>
      <c r="S744" s="343">
        <f t="shared" si="1830"/>
        <v>-9.8516496219018826E-40</v>
      </c>
      <c r="T744" s="343">
        <f t="shared" si="1831"/>
        <v>-5.3305196605338342E-40</v>
      </c>
      <c r="U744" s="343">
        <f t="shared" si="1832"/>
        <v>7.7717840277282382E-40</v>
      </c>
      <c r="V744" s="343">
        <f t="shared" si="1833"/>
        <v>8.362919357752383E-40</v>
      </c>
      <c r="W744" s="343">
        <f t="shared" si="1834"/>
        <v>-4.5087347667305148E-40</v>
      </c>
      <c r="X744" s="343">
        <f t="shared" si="1835"/>
        <v>-1.0122140392805924E-39</v>
      </c>
      <c r="Y744" s="343">
        <f t="shared" si="1836"/>
        <v>5.5927150928062687E-41</v>
      </c>
      <c r="Z744" s="343">
        <f t="shared" si="1837"/>
        <v>1.0340357310485936E-39</v>
      </c>
      <c r="AA744" s="343">
        <f t="shared" si="1838"/>
        <v>3.4753357656483782E-40</v>
      </c>
      <c r="AB744" s="343">
        <f t="shared" si="1839"/>
        <v>-8.9843485632169068E-40</v>
      </c>
      <c r="AC744" s="343">
        <f t="shared" si="1840"/>
        <v>-6.9808546742547091E-40</v>
      </c>
      <c r="AD744" s="343">
        <f t="shared" si="1841"/>
        <v>6.2605541905206733E-40</v>
      </c>
      <c r="AE744" s="343">
        <f t="shared" si="1842"/>
        <v>9.4236017403108532E-40</v>
      </c>
      <c r="AF744" s="343">
        <f t="shared" si="1843"/>
        <v>-2.5836471943826089E-40</v>
      </c>
      <c r="AG744" s="343">
        <f t="shared" si="1844"/>
        <v>-1.0431690866567214E-39</v>
      </c>
      <c r="AH744" s="343">
        <f t="shared" si="1845"/>
        <v>-1.4865966662800859E-40</v>
      </c>
      <c r="AI744" s="343">
        <f t="shared" si="1846"/>
        <v>9.8516496219019315E-40</v>
      </c>
      <c r="AJ744" s="343">
        <f t="shared" si="1847"/>
        <v>5.330519660533711E-40</v>
      </c>
      <c r="AK744" s="343">
        <f t="shared" si="1848"/>
        <v>-7.7717840277282349E-40</v>
      </c>
      <c r="AL744" s="343">
        <f t="shared" si="1849"/>
        <v>-8.3629193577523862E-40</v>
      </c>
      <c r="AM744" s="343">
        <f t="shared" si="1850"/>
        <v>4.5087347667305107E-40</v>
      </c>
      <c r="AN744" s="343">
        <f t="shared" si="1851"/>
        <v>1.0122140392805963E-39</v>
      </c>
      <c r="AO744" s="343">
        <f t="shared" si="1852"/>
        <v>-5.5927150928047352E-41</v>
      </c>
      <c r="AP744" s="343">
        <f t="shared" si="1853"/>
        <v>-1.0340357310485957E-39</v>
      </c>
      <c r="AQ744" s="343">
        <f t="shared" si="1854"/>
        <v>-3.4753357656483835E-40</v>
      </c>
      <c r="AR744" s="343">
        <f t="shared" si="1855"/>
        <v>8.9843485632169035E-40</v>
      </c>
      <c r="AS744" s="343">
        <f t="shared" si="1856"/>
        <v>6.9808546742547123E-40</v>
      </c>
      <c r="AT744" s="343">
        <f t="shared" si="1857"/>
        <v>-6.260554190520551E-40</v>
      </c>
      <c r="AU744" s="343">
        <f t="shared" si="1858"/>
        <v>-9.4236017403109185E-40</v>
      </c>
      <c r="AV744" s="343">
        <f t="shared" si="1859"/>
        <v>2.5836471943827488E-40</v>
      </c>
      <c r="AW744" s="343">
        <f t="shared" si="1860"/>
        <v>1.0431690866567206E-39</v>
      </c>
      <c r="AX744" s="343">
        <f t="shared" si="1861"/>
        <v>1.486596666279944E-40</v>
      </c>
      <c r="AY744" s="343">
        <f t="shared" si="1862"/>
        <v>-9.8516496219018777E-40</v>
      </c>
      <c r="AZ744" s="343">
        <f t="shared" si="1863"/>
        <v>-5.3305196605338415E-40</v>
      </c>
      <c r="BA744" s="343">
        <f t="shared" si="1864"/>
        <v>7.7717840277281321E-40</v>
      </c>
      <c r="BB744" s="343">
        <f t="shared" si="1865"/>
        <v>8.3629193577522998E-40</v>
      </c>
      <c r="BC744" s="343">
        <f t="shared" si="1866"/>
        <v>-4.5087347667306396E-40</v>
      </c>
      <c r="BD744" s="343">
        <f t="shared" si="1867"/>
        <v>-1.0122140392805927E-39</v>
      </c>
      <c r="BE744" s="343">
        <f t="shared" si="1868"/>
        <v>5.5927150928061626E-41</v>
      </c>
      <c r="BF744" s="343">
        <f t="shared" si="1869"/>
        <v>1.0340357310485934E-39</v>
      </c>
      <c r="BG744" s="343">
        <f t="shared" si="1870"/>
        <v>3.4753357656485283E-40</v>
      </c>
      <c r="BH744" s="343">
        <f t="shared" si="1871"/>
        <v>-8.9843485632168252E-40</v>
      </c>
      <c r="BI744" s="343">
        <f t="shared" si="1872"/>
        <v>-6.9808546742548265E-40</v>
      </c>
      <c r="BJ744" s="343">
        <f t="shared" si="1873"/>
        <v>6.2605541905204278E-40</v>
      </c>
      <c r="BK744" s="343">
        <f t="shared" si="1874"/>
        <v>9.4236017403109853E-40</v>
      </c>
      <c r="BL744" s="343">
        <f t="shared" si="1875"/>
        <v>-2.5836471943828874E-40</v>
      </c>
      <c r="BM744" s="343">
        <f t="shared" si="1876"/>
        <v>-1.0431690866567197E-39</v>
      </c>
      <c r="BN744" s="343">
        <f t="shared" si="1877"/>
        <v>-1.486596666279802E-40</v>
      </c>
      <c r="BO744" s="343">
        <f t="shared" si="1878"/>
        <v>9.8516496219019266E-40</v>
      </c>
      <c r="BP744" s="343">
        <f t="shared" si="1879"/>
        <v>5.3305196605337184E-40</v>
      </c>
      <c r="BQ744" s="343">
        <f t="shared" si="1880"/>
        <v>-7.7717840277282284E-40</v>
      </c>
      <c r="BR744" s="343">
        <f t="shared" si="1881"/>
        <v>-8.3629193577523927E-40</v>
      </c>
    </row>
    <row r="745" spans="2:70" s="336" customFormat="1">
      <c r="B745" s="340">
        <v>51</v>
      </c>
      <c r="C745" s="340">
        <f t="shared" si="1882"/>
        <v>1.5937500000000007E-2</v>
      </c>
      <c r="D745" s="341">
        <f t="shared" si="1817"/>
        <v>18</v>
      </c>
      <c r="E745" s="342" t="str">
        <f>BE694</f>
        <v>1,56444429036915E-30</v>
      </c>
      <c r="F745" s="337">
        <v>51</v>
      </c>
    </row>
    <row r="746" spans="2:70">
      <c r="B746" s="340">
        <v>52</v>
      </c>
      <c r="C746" s="340">
        <f t="shared" si="1882"/>
        <v>1.6250000000000007E-2</v>
      </c>
      <c r="D746" s="341">
        <f t="shared" si="1817"/>
        <v>18</v>
      </c>
      <c r="E746" s="342" t="str">
        <f>BF694</f>
        <v>2,06171584175332E-30</v>
      </c>
      <c r="F746" s="291">
        <v>52</v>
      </c>
      <c r="G746" s="343"/>
      <c r="H746" s="343"/>
      <c r="I746" s="343"/>
      <c r="J746" s="343"/>
      <c r="K746" s="343"/>
      <c r="L746" s="343"/>
      <c r="M746" s="343"/>
      <c r="N746" s="343"/>
      <c r="O746" s="343"/>
      <c r="P746" s="343"/>
      <c r="Q746" s="343"/>
      <c r="R746" s="343"/>
      <c r="S746" s="343"/>
      <c r="T746" s="343"/>
      <c r="U746" s="343"/>
      <c r="V746" s="343"/>
      <c r="W746" s="343"/>
      <c r="X746" s="343"/>
      <c r="Y746" s="343"/>
      <c r="Z746" s="343"/>
      <c r="AA746" s="343"/>
      <c r="AB746" s="343"/>
      <c r="AC746" s="343"/>
      <c r="AD746" s="343"/>
      <c r="AE746" s="343"/>
      <c r="AF746" s="343"/>
      <c r="AG746" s="343"/>
      <c r="AH746" s="343"/>
      <c r="AI746" s="343"/>
      <c r="AJ746" s="343"/>
      <c r="AK746" s="343"/>
      <c r="AL746" s="343"/>
      <c r="AM746" s="343"/>
      <c r="AN746" s="343"/>
      <c r="AO746" s="343"/>
      <c r="AP746" s="343"/>
      <c r="AQ746" s="343"/>
      <c r="AR746" s="343"/>
      <c r="AS746" s="343"/>
      <c r="AT746" s="343"/>
      <c r="AU746" s="343"/>
      <c r="AV746" s="343"/>
      <c r="AW746" s="343"/>
      <c r="AX746" s="343"/>
      <c r="AY746" s="343"/>
      <c r="AZ746" s="343"/>
      <c r="BA746" s="343"/>
      <c r="BB746" s="343"/>
      <c r="BC746" s="343"/>
      <c r="BD746" s="343"/>
      <c r="BE746" s="343"/>
      <c r="BF746" s="343"/>
      <c r="BG746" s="343"/>
      <c r="BH746" s="343"/>
      <c r="BI746" s="343"/>
      <c r="BJ746" s="343"/>
      <c r="BK746" s="343"/>
      <c r="BL746" s="343"/>
      <c r="BM746" s="343"/>
      <c r="BN746" s="343"/>
      <c r="BO746" s="343"/>
      <c r="BP746" s="343"/>
      <c r="BQ746" s="343"/>
      <c r="BR746" s="343"/>
    </row>
    <row r="747" spans="2:70">
      <c r="B747" s="340">
        <v>53</v>
      </c>
      <c r="C747" s="340">
        <f t="shared" si="1882"/>
        <v>1.6562500000000008E-2</v>
      </c>
      <c r="D747" s="341">
        <f t="shared" si="1817"/>
        <v>18</v>
      </c>
      <c r="E747" s="342" t="str">
        <f>BG694</f>
        <v>2,53912946250602E-30</v>
      </c>
      <c r="F747" s="291">
        <v>53</v>
      </c>
      <c r="G747" s="343"/>
      <c r="H747" s="343"/>
      <c r="I747" s="343"/>
      <c r="J747" s="343"/>
      <c r="K747" s="343"/>
      <c r="L747" s="343"/>
      <c r="M747" s="343"/>
      <c r="N747" s="343"/>
      <c r="O747" s="343"/>
      <c r="P747" s="343"/>
      <c r="Q747" s="343"/>
      <c r="R747" s="343"/>
      <c r="S747" s="343"/>
      <c r="T747" s="343"/>
      <c r="U747" s="343"/>
      <c r="V747" s="343"/>
      <c r="W747" s="343"/>
      <c r="X747" s="343"/>
      <c r="Y747" s="343"/>
      <c r="Z747" s="343"/>
      <c r="AA747" s="343"/>
      <c r="AB747" s="343"/>
      <c r="AC747" s="343"/>
      <c r="AD747" s="343"/>
      <c r="AE747" s="343"/>
      <c r="AF747" s="343"/>
      <c r="AG747" s="343"/>
      <c r="AH747" s="343"/>
      <c r="AI747" s="343"/>
      <c r="AJ747" s="343"/>
      <c r="AK747" s="343"/>
      <c r="AL747" s="343"/>
      <c r="AM747" s="343"/>
      <c r="AN747" s="343"/>
      <c r="AO747" s="343"/>
      <c r="AP747" s="343"/>
      <c r="AQ747" s="343"/>
      <c r="AR747" s="343"/>
      <c r="AS747" s="343"/>
      <c r="AT747" s="343"/>
      <c r="AU747" s="343"/>
      <c r="AV747" s="343"/>
      <c r="AW747" s="343"/>
      <c r="AX747" s="343"/>
      <c r="AY747" s="343"/>
      <c r="AZ747" s="343"/>
      <c r="BA747" s="343"/>
      <c r="BB747" s="343"/>
      <c r="BC747" s="343"/>
      <c r="BD747" s="343"/>
      <c r="BE747" s="343"/>
      <c r="BF747" s="343"/>
      <c r="BG747" s="343"/>
      <c r="BH747" s="343"/>
      <c r="BI747" s="343"/>
      <c r="BJ747" s="343"/>
      <c r="BK747" s="343"/>
      <c r="BL747" s="343"/>
      <c r="BM747" s="343"/>
      <c r="BN747" s="343"/>
      <c r="BO747" s="343"/>
      <c r="BP747" s="343"/>
      <c r="BQ747" s="343"/>
      <c r="BR747" s="343"/>
    </row>
    <row r="748" spans="2:70">
      <c r="B748" s="340">
        <v>54</v>
      </c>
      <c r="C748" s="340">
        <f t="shared" si="1882"/>
        <v>1.6875000000000008E-2</v>
      </c>
      <c r="D748" s="341">
        <f t="shared" si="1817"/>
        <v>18</v>
      </c>
      <c r="E748" s="342" t="str">
        <f>BH694</f>
        <v>2,99208981461151E-30</v>
      </c>
      <c r="F748" s="291">
        <v>54</v>
      </c>
      <c r="G748" s="343"/>
      <c r="H748" s="343"/>
      <c r="I748" s="343"/>
      <c r="J748" s="343"/>
      <c r="K748" s="343"/>
      <c r="L748" s="343"/>
      <c r="M748" s="343"/>
      <c r="N748" s="343"/>
      <c r="O748" s="343"/>
      <c r="P748" s="343"/>
      <c r="Q748" s="343"/>
      <c r="R748" s="343"/>
      <c r="S748" s="343"/>
      <c r="T748" s="343"/>
      <c r="U748" s="343"/>
      <c r="V748" s="343"/>
      <c r="W748" s="343"/>
      <c r="X748" s="343"/>
      <c r="Y748" s="343"/>
      <c r="Z748" s="343"/>
      <c r="AA748" s="343"/>
      <c r="AB748" s="343"/>
      <c r="AC748" s="343"/>
      <c r="AD748" s="343"/>
      <c r="AE748" s="343"/>
      <c r="AF748" s="343"/>
      <c r="AG748" s="343"/>
      <c r="AH748" s="343"/>
      <c r="AI748" s="343"/>
      <c r="AJ748" s="343"/>
      <c r="AK748" s="343"/>
      <c r="AL748" s="343"/>
      <c r="AM748" s="343"/>
      <c r="AN748" s="343"/>
      <c r="AO748" s="343"/>
      <c r="AP748" s="343"/>
      <c r="AQ748" s="343"/>
      <c r="AR748" s="343"/>
      <c r="AS748" s="343"/>
      <c r="AT748" s="343"/>
      <c r="AU748" s="343"/>
      <c r="AV748" s="343"/>
      <c r="AW748" s="343"/>
      <c r="AX748" s="343"/>
      <c r="AY748" s="343"/>
      <c r="AZ748" s="343"/>
      <c r="BA748" s="343"/>
      <c r="BB748" s="343"/>
      <c r="BC748" s="343"/>
      <c r="BD748" s="343"/>
      <c r="BE748" s="343"/>
      <c r="BF748" s="343"/>
      <c r="BG748" s="343"/>
      <c r="BH748" s="343"/>
      <c r="BI748" s="343"/>
      <c r="BJ748" s="343"/>
      <c r="BK748" s="343"/>
      <c r="BL748" s="343"/>
      <c r="BM748" s="343"/>
      <c r="BN748" s="343"/>
      <c r="BO748" s="343"/>
      <c r="BP748" s="343"/>
      <c r="BQ748" s="343"/>
      <c r="BR748" s="343"/>
    </row>
    <row r="749" spans="2:70">
      <c r="B749" s="340">
        <v>55</v>
      </c>
      <c r="C749" s="340">
        <f t="shared" si="1882"/>
        <v>1.7187500000000008E-2</v>
      </c>
      <c r="D749" s="341">
        <f t="shared" si="1817"/>
        <v>18</v>
      </c>
      <c r="E749" s="342" t="str">
        <f>BI694</f>
        <v>3,41623717244826E-30</v>
      </c>
      <c r="F749" s="291">
        <v>55</v>
      </c>
      <c r="G749" s="343"/>
      <c r="H749" s="343"/>
      <c r="I749" s="343"/>
      <c r="J749" s="343"/>
      <c r="K749" s="343"/>
      <c r="L749" s="343"/>
      <c r="M749" s="343"/>
      <c r="N749" s="343"/>
      <c r="O749" s="343"/>
      <c r="P749" s="343"/>
      <c r="Q749" s="343"/>
      <c r="R749" s="343"/>
      <c r="S749" s="343"/>
      <c r="T749" s="343"/>
      <c r="U749" s="343"/>
      <c r="V749" s="343"/>
      <c r="W749" s="343"/>
      <c r="X749" s="343"/>
      <c r="Y749" s="343"/>
      <c r="Z749" s="343"/>
      <c r="AA749" s="343"/>
      <c r="AB749" s="343"/>
      <c r="AC749" s="343"/>
      <c r="AD749" s="343"/>
      <c r="AE749" s="343"/>
      <c r="AF749" s="343"/>
      <c r="AG749" s="343"/>
      <c r="AH749" s="343"/>
      <c r="AI749" s="343"/>
      <c r="AJ749" s="343"/>
      <c r="AK749" s="343"/>
      <c r="AL749" s="343"/>
      <c r="AM749" s="343"/>
      <c r="AN749" s="343"/>
      <c r="AO749" s="343"/>
      <c r="AP749" s="343"/>
      <c r="AQ749" s="343"/>
      <c r="AR749" s="343"/>
      <c r="AS749" s="343"/>
      <c r="AT749" s="343"/>
      <c r="AU749" s="343"/>
      <c r="AV749" s="343"/>
      <c r="AW749" s="343"/>
      <c r="AX749" s="343"/>
      <c r="AY749" s="343"/>
      <c r="AZ749" s="343"/>
      <c r="BA749" s="343"/>
      <c r="BB749" s="343"/>
      <c r="BC749" s="343"/>
      <c r="BD749" s="343"/>
      <c r="BE749" s="343"/>
      <c r="BF749" s="343"/>
      <c r="BG749" s="343"/>
      <c r="BH749" s="343"/>
      <c r="BI749" s="343"/>
      <c r="BJ749" s="343"/>
      <c r="BK749" s="343"/>
      <c r="BL749" s="343"/>
      <c r="BM749" s="343"/>
      <c r="BN749" s="343"/>
      <c r="BO749" s="343"/>
      <c r="BP749" s="343"/>
      <c r="BQ749" s="343"/>
      <c r="BR749" s="343"/>
    </row>
    <row r="750" spans="2:70">
      <c r="B750" s="340">
        <v>56</v>
      </c>
      <c r="C750" s="340">
        <f t="shared" si="1882"/>
        <v>1.7500000000000009E-2</v>
      </c>
      <c r="D750" s="341">
        <f t="shared" si="1817"/>
        <v>18</v>
      </c>
      <c r="E750" s="342" t="str">
        <f>BJ694</f>
        <v>3,80748484522189E-30</v>
      </c>
      <c r="F750" s="291">
        <v>56</v>
      </c>
      <c r="G750" s="343"/>
      <c r="H750" s="343"/>
      <c r="I750" s="343"/>
      <c r="J750" s="343"/>
      <c r="K750" s="343"/>
      <c r="L750" s="343"/>
      <c r="M750" s="343"/>
      <c r="N750" s="343"/>
      <c r="O750" s="343"/>
      <c r="P750" s="343"/>
      <c r="Q750" s="343"/>
      <c r="R750" s="343"/>
      <c r="S750" s="343"/>
      <c r="T750" s="343"/>
      <c r="U750" s="343"/>
      <c r="V750" s="343"/>
      <c r="W750" s="343"/>
      <c r="X750" s="343"/>
      <c r="Y750" s="343"/>
      <c r="Z750" s="343"/>
      <c r="AA750" s="343"/>
      <c r="AB750" s="343"/>
      <c r="AC750" s="343"/>
      <c r="AD750" s="343"/>
      <c r="AE750" s="343"/>
      <c r="AF750" s="343"/>
      <c r="AG750" s="343"/>
      <c r="AH750" s="343"/>
      <c r="AI750" s="343"/>
      <c r="AJ750" s="343"/>
      <c r="AK750" s="343"/>
      <c r="AL750" s="343"/>
      <c r="AM750" s="343"/>
      <c r="AN750" s="343"/>
      <c r="AO750" s="343"/>
      <c r="AP750" s="343"/>
      <c r="AQ750" s="343"/>
      <c r="AR750" s="343"/>
      <c r="AS750" s="343"/>
      <c r="AT750" s="343"/>
      <c r="AU750" s="343"/>
      <c r="AV750" s="343"/>
      <c r="AW750" s="343"/>
      <c r="AX750" s="343"/>
      <c r="AY750" s="343"/>
      <c r="AZ750" s="343"/>
      <c r="BA750" s="343"/>
      <c r="BB750" s="343"/>
      <c r="BC750" s="343"/>
      <c r="BD750" s="343"/>
      <c r="BE750" s="343"/>
      <c r="BF750" s="343"/>
      <c r="BG750" s="343"/>
      <c r="BH750" s="343"/>
      <c r="BI750" s="343"/>
      <c r="BJ750" s="343"/>
      <c r="BK750" s="343"/>
      <c r="BL750" s="343"/>
      <c r="BM750" s="343"/>
      <c r="BN750" s="343"/>
      <c r="BO750" s="343"/>
      <c r="BP750" s="343"/>
      <c r="BQ750" s="343"/>
      <c r="BR750" s="343"/>
    </row>
    <row r="751" spans="2:70">
      <c r="B751" s="340">
        <v>57</v>
      </c>
      <c r="C751" s="340">
        <f t="shared" si="1882"/>
        <v>1.7812500000000009E-2</v>
      </c>
      <c r="D751" s="341">
        <f t="shared" si="1817"/>
        <v>18</v>
      </c>
      <c r="E751" s="342" t="str">
        <f>BK694</f>
        <v>4,16206200039419E-30</v>
      </c>
      <c r="F751" s="291">
        <v>57</v>
      </c>
      <c r="G751" s="343"/>
      <c r="H751" s="343"/>
      <c r="I751" s="343"/>
      <c r="J751" s="343"/>
      <c r="K751" s="343"/>
      <c r="L751" s="343"/>
      <c r="M751" s="343"/>
      <c r="N751" s="343"/>
      <c r="O751" s="343"/>
      <c r="P751" s="343"/>
      <c r="Q751" s="343"/>
      <c r="R751" s="343"/>
      <c r="S751" s="343"/>
      <c r="T751" s="343"/>
      <c r="U751" s="343"/>
      <c r="V751" s="343"/>
      <c r="W751" s="343"/>
      <c r="X751" s="343"/>
      <c r="Y751" s="343"/>
      <c r="Z751" s="343"/>
      <c r="AA751" s="343"/>
      <c r="AB751" s="343"/>
      <c r="AC751" s="343"/>
      <c r="AD751" s="343"/>
      <c r="AE751" s="343"/>
      <c r="AF751" s="343"/>
      <c r="AG751" s="343"/>
      <c r="AH751" s="343"/>
      <c r="AI751" s="343"/>
      <c r="AJ751" s="343"/>
      <c r="AK751" s="343"/>
      <c r="AL751" s="343"/>
      <c r="AM751" s="343"/>
      <c r="AN751" s="343"/>
      <c r="AO751" s="343"/>
      <c r="AP751" s="343"/>
      <c r="AQ751" s="343"/>
      <c r="AR751" s="343"/>
      <c r="AS751" s="343"/>
      <c r="AT751" s="343"/>
      <c r="AU751" s="343"/>
      <c r="AV751" s="343"/>
      <c r="AW751" s="343"/>
      <c r="AX751" s="343"/>
      <c r="AY751" s="343"/>
      <c r="AZ751" s="343"/>
      <c r="BA751" s="343"/>
      <c r="BB751" s="343"/>
      <c r="BC751" s="343"/>
      <c r="BD751" s="343"/>
      <c r="BE751" s="343"/>
      <c r="BF751" s="343"/>
      <c r="BG751" s="343"/>
      <c r="BH751" s="343"/>
      <c r="BI751" s="343"/>
      <c r="BJ751" s="343"/>
      <c r="BK751" s="343"/>
      <c r="BL751" s="343"/>
      <c r="BM751" s="343"/>
      <c r="BN751" s="343"/>
      <c r="BO751" s="343"/>
      <c r="BP751" s="343"/>
      <c r="BQ751" s="343"/>
      <c r="BR751" s="343"/>
    </row>
    <row r="752" spans="2:70">
      <c r="B752" s="340">
        <v>58</v>
      </c>
      <c r="C752" s="340">
        <f t="shared" si="1882"/>
        <v>1.8125000000000009E-2</v>
      </c>
      <c r="D752" s="341">
        <f t="shared" si="1817"/>
        <v>18</v>
      </c>
      <c r="E752" s="342" t="str">
        <f>BL694</f>
        <v>4,47655521505234E-30</v>
      </c>
      <c r="F752" s="291">
        <v>58</v>
      </c>
      <c r="G752" s="343"/>
      <c r="H752" s="343"/>
      <c r="I752" s="343"/>
      <c r="J752" s="343"/>
      <c r="K752" s="343"/>
      <c r="L752" s="343"/>
      <c r="M752" s="343"/>
      <c r="N752" s="343"/>
      <c r="O752" s="343"/>
      <c r="P752" s="343"/>
      <c r="Q752" s="343"/>
      <c r="R752" s="343"/>
      <c r="S752" s="343"/>
      <c r="T752" s="343"/>
      <c r="U752" s="343"/>
      <c r="V752" s="343"/>
      <c r="W752" s="343"/>
      <c r="X752" s="343"/>
      <c r="Y752" s="343"/>
      <c r="Z752" s="343"/>
      <c r="AA752" s="343"/>
      <c r="AB752" s="343"/>
      <c r="AC752" s="343"/>
      <c r="AD752" s="343"/>
      <c r="AE752" s="343"/>
      <c r="AF752" s="343"/>
      <c r="AG752" s="343"/>
      <c r="AH752" s="343"/>
      <c r="AI752" s="343"/>
      <c r="AJ752" s="343"/>
      <c r="AK752" s="343"/>
      <c r="AL752" s="343"/>
      <c r="AM752" s="343"/>
      <c r="AN752" s="343"/>
      <c r="AO752" s="343"/>
      <c r="AP752" s="343"/>
      <c r="AQ752" s="343"/>
      <c r="AR752" s="343"/>
      <c r="AS752" s="343"/>
      <c r="AT752" s="343"/>
      <c r="AU752" s="343"/>
      <c r="AV752" s="343"/>
      <c r="AW752" s="343"/>
      <c r="AX752" s="343"/>
      <c r="AY752" s="343"/>
      <c r="AZ752" s="343"/>
      <c r="BA752" s="343"/>
      <c r="BB752" s="343"/>
      <c r="BC752" s="343"/>
      <c r="BD752" s="343"/>
      <c r="BE752" s="343"/>
      <c r="BF752" s="343"/>
      <c r="BG752" s="343"/>
      <c r="BH752" s="343"/>
      <c r="BI752" s="343"/>
      <c r="BJ752" s="343"/>
      <c r="BK752" s="343"/>
      <c r="BL752" s="343"/>
      <c r="BM752" s="343"/>
      <c r="BN752" s="343"/>
      <c r="BO752" s="343"/>
      <c r="BP752" s="343"/>
      <c r="BQ752" s="343"/>
      <c r="BR752" s="343"/>
    </row>
    <row r="753" spans="2:70">
      <c r="B753" s="340">
        <v>59</v>
      </c>
      <c r="C753" s="340">
        <f t="shared" si="1882"/>
        <v>1.8437500000000009E-2</v>
      </c>
      <c r="D753" s="341">
        <f t="shared" si="1817"/>
        <v>18</v>
      </c>
      <c r="E753" s="342" t="str">
        <f>BM694</f>
        <v>4,74793891298347E-30</v>
      </c>
      <c r="F753" s="291">
        <v>59</v>
      </c>
      <c r="G753" s="343"/>
      <c r="H753" s="343"/>
      <c r="I753" s="343"/>
      <c r="J753" s="343"/>
      <c r="K753" s="343"/>
      <c r="L753" s="343"/>
      <c r="M753" s="343"/>
      <c r="N753" s="343"/>
      <c r="O753" s="343"/>
      <c r="P753" s="343"/>
      <c r="Q753" s="343"/>
      <c r="R753" s="343"/>
      <c r="S753" s="343"/>
      <c r="T753" s="343"/>
      <c r="U753" s="343"/>
      <c r="V753" s="343"/>
      <c r="W753" s="343"/>
      <c r="X753" s="343"/>
      <c r="Y753" s="343"/>
      <c r="Z753" s="343"/>
      <c r="AA753" s="343"/>
      <c r="AB753" s="343"/>
      <c r="AC753" s="343"/>
      <c r="AD753" s="343"/>
      <c r="AE753" s="343"/>
      <c r="AF753" s="343"/>
      <c r="AG753" s="343"/>
      <c r="AH753" s="343"/>
      <c r="AI753" s="343"/>
      <c r="AJ753" s="343"/>
      <c r="AK753" s="343"/>
      <c r="AL753" s="343"/>
      <c r="AM753" s="343"/>
      <c r="AN753" s="343"/>
      <c r="AO753" s="343"/>
      <c r="AP753" s="343"/>
      <c r="AQ753" s="343"/>
      <c r="AR753" s="343"/>
      <c r="AS753" s="343"/>
      <c r="AT753" s="343"/>
      <c r="AU753" s="343"/>
      <c r="AV753" s="343"/>
      <c r="AW753" s="343"/>
      <c r="AX753" s="343"/>
      <c r="AY753" s="343"/>
      <c r="AZ753" s="343"/>
      <c r="BA753" s="343"/>
      <c r="BB753" s="343"/>
      <c r="BC753" s="343"/>
      <c r="BD753" s="343"/>
      <c r="BE753" s="343"/>
      <c r="BF753" s="343"/>
      <c r="BG753" s="343"/>
      <c r="BH753" s="343"/>
      <c r="BI753" s="343"/>
      <c r="BJ753" s="343"/>
      <c r="BK753" s="343"/>
      <c r="BL753" s="343"/>
      <c r="BM753" s="343"/>
      <c r="BN753" s="343"/>
      <c r="BO753" s="343"/>
      <c r="BP753" s="343"/>
      <c r="BQ753" s="343"/>
      <c r="BR753" s="343"/>
    </row>
    <row r="754" spans="2:70">
      <c r="B754" s="340">
        <v>60</v>
      </c>
      <c r="C754" s="340">
        <f t="shared" si="1882"/>
        <v>1.875000000000001E-2</v>
      </c>
      <c r="D754" s="341">
        <f t="shared" si="1817"/>
        <v>18</v>
      </c>
      <c r="E754" s="342" t="str">
        <f>BN694</f>
        <v>4,97359879475585E-30</v>
      </c>
      <c r="F754" s="291">
        <v>60</v>
      </c>
      <c r="G754" s="343"/>
      <c r="H754" s="343"/>
      <c r="I754" s="343"/>
      <c r="J754" s="343"/>
      <c r="K754" s="343"/>
      <c r="L754" s="343"/>
      <c r="M754" s="343"/>
      <c r="N754" s="343"/>
      <c r="O754" s="343"/>
      <c r="P754" s="343"/>
      <c r="Q754" s="343"/>
      <c r="R754" s="343"/>
      <c r="S754" s="343"/>
      <c r="T754" s="343"/>
      <c r="U754" s="343"/>
      <c r="V754" s="343"/>
      <c r="W754" s="343"/>
      <c r="X754" s="343"/>
      <c r="Y754" s="343"/>
      <c r="Z754" s="343"/>
      <c r="AA754" s="343"/>
      <c r="AB754" s="343"/>
      <c r="AC754" s="343"/>
      <c r="AD754" s="343"/>
      <c r="AE754" s="343"/>
      <c r="AF754" s="343"/>
      <c r="AG754" s="343"/>
      <c r="AH754" s="343"/>
      <c r="AI754" s="343"/>
      <c r="AJ754" s="343"/>
      <c r="AK754" s="343"/>
      <c r="AL754" s="343"/>
      <c r="AM754" s="343"/>
      <c r="AN754" s="343"/>
      <c r="AO754" s="343"/>
      <c r="AP754" s="343"/>
      <c r="AQ754" s="343"/>
      <c r="AR754" s="343"/>
      <c r="AS754" s="343"/>
      <c r="AT754" s="343"/>
      <c r="AU754" s="343"/>
      <c r="AV754" s="343"/>
      <c r="AW754" s="343"/>
      <c r="AX754" s="343"/>
      <c r="AY754" s="343"/>
      <c r="AZ754" s="343"/>
      <c r="BA754" s="343"/>
      <c r="BB754" s="343"/>
      <c r="BC754" s="343"/>
      <c r="BD754" s="343"/>
      <c r="BE754" s="343"/>
      <c r="BF754" s="343"/>
      <c r="BG754" s="343"/>
      <c r="BH754" s="343"/>
      <c r="BI754" s="343"/>
      <c r="BJ754" s="343"/>
      <c r="BK754" s="343"/>
      <c r="BL754" s="343"/>
      <c r="BM754" s="343"/>
      <c r="BN754" s="343"/>
      <c r="BO754" s="343"/>
      <c r="BP754" s="343"/>
      <c r="BQ754" s="343"/>
      <c r="BR754" s="343"/>
    </row>
    <row r="755" spans="2:70">
      <c r="B755" s="340">
        <v>61</v>
      </c>
      <c r="C755" s="340">
        <f t="shared" si="1882"/>
        <v>1.906250000000001E-2</v>
      </c>
      <c r="D755" s="341">
        <f t="shared" si="1817"/>
        <v>18</v>
      </c>
      <c r="E755" s="342" t="str">
        <f>BO694</f>
        <v>5,15135832686576E-30</v>
      </c>
      <c r="F755" s="291">
        <v>61</v>
      </c>
      <c r="G755" s="343"/>
      <c r="H755" s="343"/>
      <c r="I755" s="343"/>
      <c r="J755" s="343"/>
      <c r="K755" s="343"/>
      <c r="L755" s="343"/>
      <c r="M755" s="343"/>
      <c r="N755" s="343"/>
      <c r="O755" s="343"/>
      <c r="P755" s="343"/>
      <c r="Q755" s="343"/>
      <c r="R755" s="343"/>
      <c r="S755" s="343"/>
      <c r="T755" s="343"/>
      <c r="U755" s="343"/>
      <c r="V755" s="343"/>
      <c r="W755" s="343"/>
      <c r="X755" s="343"/>
      <c r="Y755" s="343"/>
      <c r="Z755" s="343"/>
      <c r="AA755" s="343"/>
      <c r="AB755" s="343"/>
      <c r="AC755" s="343"/>
      <c r="AD755" s="343"/>
      <c r="AE755" s="343"/>
      <c r="AF755" s="343"/>
      <c r="AG755" s="343"/>
      <c r="AH755" s="343"/>
      <c r="AI755" s="343"/>
      <c r="AJ755" s="343"/>
      <c r="AK755" s="343"/>
      <c r="AL755" s="343"/>
      <c r="AM755" s="343"/>
      <c r="AN755" s="343"/>
      <c r="AO755" s="343"/>
      <c r="AP755" s="343"/>
      <c r="AQ755" s="343"/>
      <c r="AR755" s="343"/>
      <c r="AS755" s="343"/>
      <c r="AT755" s="343"/>
      <c r="AU755" s="343"/>
      <c r="AV755" s="343"/>
      <c r="AW755" s="343"/>
      <c r="AX755" s="343"/>
      <c r="AY755" s="343"/>
      <c r="AZ755" s="343"/>
      <c r="BA755" s="343"/>
      <c r="BB755" s="343"/>
      <c r="BC755" s="343"/>
      <c r="BD755" s="343"/>
      <c r="BE755" s="343"/>
      <c r="BF755" s="343"/>
      <c r="BG755" s="343"/>
      <c r="BH755" s="343"/>
      <c r="BI755" s="343"/>
      <c r="BJ755" s="343"/>
      <c r="BK755" s="343"/>
      <c r="BL755" s="343"/>
      <c r="BM755" s="343"/>
      <c r="BN755" s="343"/>
      <c r="BO755" s="343"/>
      <c r="BP755" s="343"/>
      <c r="BQ755" s="343"/>
      <c r="BR755" s="343"/>
    </row>
    <row r="756" spans="2:70">
      <c r="B756" s="340">
        <v>62</v>
      </c>
      <c r="C756" s="340">
        <f t="shared" si="1882"/>
        <v>1.937500000000001E-2</v>
      </c>
      <c r="D756" s="341">
        <f t="shared" si="1817"/>
        <v>18</v>
      </c>
      <c r="E756" s="342" t="str">
        <f>BP694</f>
        <v>5,2795056629956E-30</v>
      </c>
      <c r="F756" s="291">
        <v>62</v>
      </c>
      <c r="G756" s="343"/>
      <c r="H756" s="343"/>
      <c r="I756" s="343"/>
      <c r="J756" s="343"/>
      <c r="K756" s="343"/>
      <c r="L756" s="343"/>
      <c r="M756" s="343"/>
      <c r="N756" s="343"/>
      <c r="O756" s="343"/>
      <c r="P756" s="343"/>
      <c r="Q756" s="343"/>
      <c r="R756" s="343"/>
      <c r="S756" s="343"/>
      <c r="T756" s="343"/>
      <c r="U756" s="343"/>
      <c r="V756" s="343"/>
      <c r="W756" s="343"/>
      <c r="X756" s="343"/>
      <c r="Y756" s="343"/>
      <c r="Z756" s="343"/>
      <c r="AA756" s="343"/>
      <c r="AB756" s="343"/>
      <c r="AC756" s="343"/>
      <c r="AD756" s="343"/>
      <c r="AE756" s="343"/>
      <c r="AF756" s="343"/>
      <c r="AG756" s="343"/>
      <c r="AH756" s="343"/>
      <c r="AI756" s="343"/>
      <c r="AJ756" s="343"/>
      <c r="AK756" s="343"/>
      <c r="AL756" s="343"/>
      <c r="AM756" s="343"/>
      <c r="AN756" s="343"/>
      <c r="AO756" s="343"/>
      <c r="AP756" s="343"/>
      <c r="AQ756" s="343"/>
      <c r="AR756" s="343"/>
      <c r="AS756" s="343"/>
      <c r="AT756" s="343"/>
      <c r="AU756" s="343"/>
      <c r="AV756" s="343"/>
      <c r="AW756" s="343"/>
      <c r="AX756" s="343"/>
      <c r="AY756" s="343"/>
      <c r="AZ756" s="343"/>
      <c r="BA756" s="343"/>
      <c r="BB756" s="343"/>
      <c r="BC756" s="343"/>
      <c r="BD756" s="343"/>
      <c r="BE756" s="343"/>
      <c r="BF756" s="343"/>
      <c r="BG756" s="343"/>
      <c r="BH756" s="343"/>
      <c r="BI756" s="343"/>
      <c r="BJ756" s="343"/>
      <c r="BK756" s="343"/>
      <c r="BL756" s="343"/>
      <c r="BM756" s="343"/>
      <c r="BN756" s="343"/>
      <c r="BO756" s="343"/>
      <c r="BP756" s="343"/>
      <c r="BQ756" s="343"/>
      <c r="BR756" s="343"/>
    </row>
    <row r="757" spans="2:70">
      <c r="B757" s="340">
        <v>63</v>
      </c>
      <c r="C757" s="340">
        <f t="shared" si="1882"/>
        <v>1.9687500000000011E-2</v>
      </c>
      <c r="D757" s="341">
        <f t="shared" si="1817"/>
        <v>18</v>
      </c>
      <c r="E757" s="342" t="str">
        <f>BQ694</f>
        <v>5,35680999339398E-30</v>
      </c>
      <c r="F757" s="291">
        <v>63</v>
      </c>
      <c r="G757" s="343"/>
      <c r="H757" s="343"/>
      <c r="I757" s="343"/>
      <c r="J757" s="343"/>
      <c r="K757" s="343"/>
      <c r="L757" s="343"/>
      <c r="M757" s="343"/>
      <c r="N757" s="343"/>
      <c r="O757" s="343"/>
      <c r="P757" s="343"/>
      <c r="Q757" s="343"/>
      <c r="R757" s="343"/>
      <c r="S757" s="343"/>
      <c r="T757" s="343"/>
      <c r="U757" s="343"/>
      <c r="V757" s="343"/>
      <c r="W757" s="343"/>
      <c r="X757" s="343"/>
      <c r="Y757" s="343"/>
      <c r="Z757" s="343"/>
      <c r="AA757" s="343"/>
      <c r="AB757" s="343"/>
      <c r="AC757" s="343"/>
      <c r="AD757" s="343"/>
      <c r="AE757" s="343"/>
      <c r="AF757" s="343"/>
      <c r="AG757" s="343"/>
      <c r="AH757" s="343"/>
      <c r="AI757" s="343"/>
      <c r="AJ757" s="343"/>
      <c r="AK757" s="343"/>
      <c r="AL757" s="343"/>
      <c r="AM757" s="343"/>
      <c r="AN757" s="343"/>
      <c r="AO757" s="343"/>
      <c r="AP757" s="343"/>
      <c r="AQ757" s="343"/>
      <c r="AR757" s="343"/>
      <c r="AS757" s="343"/>
      <c r="AT757" s="343"/>
      <c r="AU757" s="343"/>
      <c r="AV757" s="343"/>
      <c r="AW757" s="343"/>
      <c r="AX757" s="343"/>
      <c r="AY757" s="343"/>
      <c r="AZ757" s="343"/>
      <c r="BA757" s="343"/>
      <c r="BB757" s="343"/>
      <c r="BC757" s="343"/>
      <c r="BD757" s="343"/>
      <c r="BE757" s="343"/>
      <c r="BF757" s="343"/>
      <c r="BG757" s="343"/>
      <c r="BH757" s="343"/>
      <c r="BI757" s="343"/>
      <c r="BJ757" s="343"/>
      <c r="BK757" s="343"/>
      <c r="BL757" s="343"/>
      <c r="BM757" s="343"/>
      <c r="BN757" s="343"/>
      <c r="BO757" s="343"/>
      <c r="BP757" s="343"/>
      <c r="BQ757" s="343"/>
      <c r="BR757" s="343"/>
    </row>
    <row r="758" spans="2:70">
      <c r="B758" s="340">
        <v>64</v>
      </c>
      <c r="C758" s="340">
        <f t="shared" si="1882"/>
        <v>2.0000000000000011E-2</v>
      </c>
      <c r="D758" s="341">
        <f t="shared" si="1817"/>
        <v>18</v>
      </c>
      <c r="E758" s="342" t="str">
        <f>BR694</f>
        <v>5,38252741334004E-30</v>
      </c>
      <c r="F758" s="291">
        <v>64</v>
      </c>
      <c r="G758" s="343"/>
      <c r="H758" s="343"/>
      <c r="I758" s="343"/>
      <c r="J758" s="343"/>
      <c r="K758" s="343"/>
      <c r="L758" s="343"/>
      <c r="M758" s="343"/>
      <c r="N758" s="343"/>
      <c r="O758" s="343"/>
      <c r="P758" s="343"/>
      <c r="Q758" s="343"/>
      <c r="R758" s="343"/>
      <c r="S758" s="343"/>
      <c r="T758" s="343"/>
      <c r="U758" s="343"/>
      <c r="V758" s="343"/>
      <c r="W758" s="343"/>
      <c r="X758" s="343"/>
      <c r="Y758" s="343"/>
      <c r="Z758" s="343"/>
      <c r="AA758" s="343"/>
      <c r="AB758" s="343"/>
      <c r="AC758" s="343"/>
      <c r="AD758" s="343"/>
      <c r="AE758" s="343"/>
      <c r="AF758" s="343"/>
      <c r="AG758" s="343"/>
      <c r="AH758" s="343"/>
      <c r="AI758" s="343"/>
      <c r="AJ758" s="343"/>
      <c r="AK758" s="343"/>
      <c r="AL758" s="343"/>
      <c r="AM758" s="343"/>
      <c r="AN758" s="343"/>
      <c r="AO758" s="343"/>
      <c r="AP758" s="343"/>
      <c r="AQ758" s="343"/>
      <c r="AR758" s="343"/>
      <c r="AS758" s="343"/>
      <c r="AT758" s="343"/>
      <c r="AU758" s="343"/>
      <c r="AV758" s="343"/>
      <c r="AW758" s="343"/>
      <c r="AX758" s="343"/>
      <c r="AY758" s="343"/>
      <c r="AZ758" s="343"/>
      <c r="BA758" s="343"/>
      <c r="BB758" s="343"/>
      <c r="BC758" s="343"/>
      <c r="BD758" s="343"/>
      <c r="BE758" s="343"/>
      <c r="BF758" s="343"/>
      <c r="BG758" s="343"/>
      <c r="BH758" s="343"/>
      <c r="BI758" s="343"/>
      <c r="BJ758" s="343"/>
      <c r="BK758" s="343"/>
      <c r="BL758" s="343"/>
      <c r="BM758" s="343"/>
      <c r="BN758" s="343"/>
      <c r="BO758" s="343"/>
      <c r="BP758" s="343"/>
      <c r="BQ758" s="343"/>
      <c r="BR758" s="343"/>
    </row>
    <row r="759" spans="2:70" s="344" customFormat="1">
      <c r="E759" s="243"/>
    </row>
    <row r="762" spans="2:70">
      <c r="G762" s="222">
        <f>B675</f>
        <v>50</v>
      </c>
    </row>
  </sheetData>
  <mergeCells count="20">
    <mergeCell ref="D3:N3"/>
    <mergeCell ref="B5:E5"/>
    <mergeCell ref="G5:J5"/>
    <mergeCell ref="A32:C32"/>
    <mergeCell ref="D32:D33"/>
    <mergeCell ref="E32:H32"/>
    <mergeCell ref="I32:L32"/>
    <mergeCell ref="M32:P32"/>
    <mergeCell ref="A33:A34"/>
    <mergeCell ref="F33:H33"/>
    <mergeCell ref="J33:L33"/>
    <mergeCell ref="N33:P33"/>
    <mergeCell ref="R33:T33"/>
    <mergeCell ref="X33:Z33"/>
    <mergeCell ref="AA33:AC33"/>
    <mergeCell ref="Q32:T32"/>
    <mergeCell ref="U32:W32"/>
    <mergeCell ref="X32:Z32"/>
    <mergeCell ref="AA32:AC32"/>
    <mergeCell ref="U33:W3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2:A21"/>
  <sheetViews>
    <sheetView workbookViewId="0">
      <selection activeCell="A24" sqref="A24"/>
    </sheetView>
  </sheetViews>
  <sheetFormatPr baseColWidth="10" defaultColWidth="9.140625" defaultRowHeight="15"/>
  <cols>
    <col min="1" max="1" width="84" customWidth="1"/>
  </cols>
  <sheetData>
    <row r="2" spans="1:1" ht="15.75" thickBot="1">
      <c r="A2" s="305" t="s">
        <v>617</v>
      </c>
    </row>
    <row r="3" spans="1:1" ht="28.5" customHeight="1" thickBot="1">
      <c r="A3" s="304" t="s">
        <v>616</v>
      </c>
    </row>
    <row r="4" spans="1:1" ht="15.75" thickBot="1">
      <c r="A4" s="304" t="s">
        <v>618</v>
      </c>
    </row>
    <row r="5" spans="1:1" ht="15.75" thickBot="1">
      <c r="A5" s="304" t="s">
        <v>619</v>
      </c>
    </row>
    <row r="7" spans="1:1">
      <c r="A7" s="305" t="s">
        <v>620</v>
      </c>
    </row>
    <row r="8" spans="1:1">
      <c r="A8" s="306" t="s">
        <v>621</v>
      </c>
    </row>
    <row r="9" spans="1:1">
      <c r="A9" s="306" t="s">
        <v>622</v>
      </c>
    </row>
    <row r="10" spans="1:1">
      <c r="A10" s="306"/>
    </row>
    <row r="11" spans="1:1">
      <c r="A11" s="309" t="s">
        <v>625</v>
      </c>
    </row>
    <row r="12" spans="1:1">
      <c r="A12" s="308" t="s">
        <v>626</v>
      </c>
    </row>
    <row r="13" spans="1:1">
      <c r="A13" s="308" t="s">
        <v>627</v>
      </c>
    </row>
    <row r="14" spans="1:1">
      <c r="A14" s="308" t="s">
        <v>628</v>
      </c>
    </row>
    <row r="15" spans="1:1">
      <c r="A15" s="308" t="s">
        <v>629</v>
      </c>
    </row>
    <row r="16" spans="1:1">
      <c r="A16" s="308" t="s">
        <v>630</v>
      </c>
    </row>
    <row r="17" spans="1:1">
      <c r="A17" s="308" t="s">
        <v>631</v>
      </c>
    </row>
    <row r="18" spans="1:1">
      <c r="A18" s="308" t="s">
        <v>632</v>
      </c>
    </row>
    <row r="19" spans="1:1">
      <c r="A19" s="308"/>
    </row>
    <row r="20" spans="1:1" ht="15.75">
      <c r="A20" s="307" t="s">
        <v>623</v>
      </c>
    </row>
    <row r="21" spans="1:1">
      <c r="A21" s="308" t="s">
        <v>624</v>
      </c>
    </row>
  </sheetData>
  <hyperlinks>
    <hyperlink ref="A3" r:id="rId1" display="https://e2e.ti.com/blogs_/b/powerhouse/archive/2020/04/22/how-to-reduce-audible-noise-and-power-consumption-at-standby-in-your-ac-dc-design" xr:uid="{00000000-0004-0000-0900-000000000000}"/>
    <hyperlink ref="A4" r:id="rId2" display="https://www.ti.com/lit/pdf/slua966" xr:uid="{00000000-0004-0000-0900-000001000000}"/>
    <hyperlink ref="A5" r:id="rId3" display="https://www.ti.com/lit/pdf/slua834" xr:uid="{00000000-0004-0000-0900-000002000000}"/>
    <hyperlink ref="A8" r:id="rId4" display="https://www.ti.com/tool/PFCLLCSREVM034" xr:uid="{00000000-0004-0000-0900-000003000000}"/>
    <hyperlink ref="A9" r:id="rId5" display="https://www.ti.com/tool/UCC25640EVM-020" xr:uid="{00000000-0004-0000-0900-000004000000}"/>
    <hyperlink ref="A21" r:id="rId6" display="https://www.ti.com/lit/zip/slum684" xr:uid="{00000000-0004-0000-0900-000005000000}"/>
    <hyperlink ref="A12" r:id="rId7" display="https://www.ti.com/tool/PMP40580" xr:uid="{00000000-0004-0000-0900-000006000000}"/>
    <hyperlink ref="A13" r:id="rId8" display="https://www.ti.com/tool/PMP30763" xr:uid="{00000000-0004-0000-0900-000007000000}"/>
    <hyperlink ref="A14" r:id="rId9" display="https://www.ti.com/tool/PMP22087" xr:uid="{00000000-0004-0000-0900-000008000000}"/>
    <hyperlink ref="A15" r:id="rId10" display="https://www.ti.com/tool/PMP22088" xr:uid="{00000000-0004-0000-0900-000009000000}"/>
    <hyperlink ref="A16" r:id="rId11" display="https://www.ti.com/tool/PMP40766" xr:uid="{00000000-0004-0000-0900-00000A000000}"/>
    <hyperlink ref="A17" r:id="rId12" display="https://www.ti.com/tool/PMP22083" xr:uid="{00000000-0004-0000-0900-00000B000000}"/>
    <hyperlink ref="A18" r:id="rId13" display="https://www.ti.com/tool/TIDA-010081" xr:uid="{00000000-0004-0000-0900-00000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180</vt:i4>
      </vt:variant>
    </vt:vector>
  </HeadingPairs>
  <TitlesOfParts>
    <vt:vector size="191" baseType="lpstr">
      <vt:lpstr>SCHEMATIC</vt:lpstr>
      <vt:lpstr>Transformer Models</vt:lpstr>
      <vt:lpstr>DESIGN INPUTS AND CALCULATIONS</vt:lpstr>
      <vt:lpstr>tables and calculations</vt:lpstr>
      <vt:lpstr>Compensation</vt:lpstr>
      <vt:lpstr>Change Log</vt:lpstr>
      <vt:lpstr>ToDo</vt:lpstr>
      <vt:lpstr>Integrated Leakage</vt:lpstr>
      <vt:lpstr>Comepsation and Transient</vt:lpstr>
      <vt:lpstr>Data</vt:lpstr>
      <vt:lpstr>App Notes and Reference Designs</vt:lpstr>
      <vt:lpstr>alpha_Cf2</vt:lpstr>
      <vt:lpstr>C_1initial</vt:lpstr>
      <vt:lpstr>C_1rec</vt:lpstr>
      <vt:lpstr>C_f1</vt:lpstr>
      <vt:lpstr>C_f2</vt:lpstr>
      <vt:lpstr>C_s1</vt:lpstr>
      <vt:lpstr>C_s2</vt:lpstr>
      <vt:lpstr>Cblk_initial</vt:lpstr>
      <vt:lpstr>Cblk_rec</vt:lpstr>
      <vt:lpstr>CdivH2</vt:lpstr>
      <vt:lpstr>CdivL2</vt:lpstr>
      <vt:lpstr>Cdivp2</vt:lpstr>
      <vt:lpstr>Cdivs2</vt:lpstr>
      <vt:lpstr>Cforward2</vt:lpstr>
      <vt:lpstr>Cin_initial</vt:lpstr>
      <vt:lpstr>Cin_rec</vt:lpstr>
      <vt:lpstr>Coutput2</vt:lpstr>
      <vt:lpstr>Cr</vt:lpstr>
      <vt:lpstr>Cr_initial</vt:lpstr>
      <vt:lpstr>Cr_rec</vt:lpstr>
      <vt:lpstr>Cs_1</vt:lpstr>
      <vt:lpstr>currentransferratio2</vt:lpstr>
      <vt:lpstr>Cvolt2</vt:lpstr>
      <vt:lpstr>Czero2</vt:lpstr>
      <vt:lpstr>D_Step2</vt:lpstr>
      <vt:lpstr>Div_Nt_input</vt:lpstr>
      <vt:lpstr>Div_Nt_load2</vt:lpstr>
      <vt:lpstr>duty_step2</vt:lpstr>
      <vt:lpstr>eff</vt:lpstr>
      <vt:lpstr>effectiveL2</vt:lpstr>
      <vt:lpstr>ESR</vt:lpstr>
      <vt:lpstr>f_load_2</vt:lpstr>
      <vt:lpstr>F_roll2</vt:lpstr>
      <vt:lpstr>f0</vt:lpstr>
      <vt:lpstr>feedtype2</vt:lpstr>
      <vt:lpstr>Fline</vt:lpstr>
      <vt:lpstr>fllc</vt:lpstr>
      <vt:lpstr>fn_Mgmax</vt:lpstr>
      <vt:lpstr>fn_Mgmin</vt:lpstr>
      <vt:lpstr>fNmax</vt:lpstr>
      <vt:lpstr>foutput2</vt:lpstr>
      <vt:lpstr>freq_load2</vt:lpstr>
      <vt:lpstr>freq_ratio2</vt:lpstr>
      <vt:lpstr>fsw_max</vt:lpstr>
      <vt:lpstr>fsw_min</vt:lpstr>
      <vt:lpstr>GainDC2</vt:lpstr>
      <vt:lpstr>Gdc_ccm2</vt:lpstr>
      <vt:lpstr>Gdc_dcm2</vt:lpstr>
      <vt:lpstr>I_step2</vt:lpstr>
      <vt:lpstr>Ic_out</vt:lpstr>
      <vt:lpstr>Im</vt:lpstr>
      <vt:lpstr>ImageLookup</vt:lpstr>
      <vt:lpstr>Ioe</vt:lpstr>
      <vt:lpstr>Iout</vt:lpstr>
      <vt:lpstr>Ioutput2</vt:lpstr>
      <vt:lpstr>Iq_LLC</vt:lpstr>
      <vt:lpstr>Ir</vt:lpstr>
      <vt:lpstr>Iramp2</vt:lpstr>
      <vt:lpstr>Irect</vt:lpstr>
      <vt:lpstr>Isav</vt:lpstr>
      <vt:lpstr>Istep_avg2</vt:lpstr>
      <vt:lpstr>Istep2</vt:lpstr>
      <vt:lpstr>junctioncap2</vt:lpstr>
      <vt:lpstr>k_slew2</vt:lpstr>
      <vt:lpstr>Kfeed2</vt:lpstr>
      <vt:lpstr>kHz</vt:lpstr>
      <vt:lpstr>kilihertz2</vt:lpstr>
      <vt:lpstr>kiliOhm2</vt:lpstr>
      <vt:lpstr>Kinput2</vt:lpstr>
      <vt:lpstr>kOhm</vt:lpstr>
      <vt:lpstr>kslewrate2</vt:lpstr>
      <vt:lpstr>Kth_2</vt:lpstr>
      <vt:lpstr>Kv_2</vt:lpstr>
      <vt:lpstr>Lm</vt:lpstr>
      <vt:lpstr>Lm_rec</vt:lpstr>
      <vt:lpstr>lmabda2</vt:lpstr>
      <vt:lpstr>Ln</vt:lpstr>
      <vt:lpstr>Ln_selected</vt:lpstr>
      <vt:lpstr>Lnratio2</vt:lpstr>
      <vt:lpstr>Lr</vt:lpstr>
      <vt:lpstr>Lr_rec</vt:lpstr>
      <vt:lpstr>Lseries2</vt:lpstr>
      <vt:lpstr>mA</vt:lpstr>
      <vt:lpstr>magL2</vt:lpstr>
      <vt:lpstr>megahertz2</vt:lpstr>
      <vt:lpstr>megaohm2</vt:lpstr>
      <vt:lpstr>Metccm2</vt:lpstr>
      <vt:lpstr>Mg_max</vt:lpstr>
      <vt:lpstr>Mg_min</vt:lpstr>
      <vt:lpstr>Mg_noload</vt:lpstr>
      <vt:lpstr>MHz</vt:lpstr>
      <vt:lpstr>microampere2</vt:lpstr>
      <vt:lpstr>microC2</vt:lpstr>
      <vt:lpstr>microF2</vt:lpstr>
      <vt:lpstr>microhenry2</vt:lpstr>
      <vt:lpstr>microsecond2</vt:lpstr>
      <vt:lpstr>miliampere2</vt:lpstr>
      <vt:lpstr>milihenry2</vt:lpstr>
      <vt:lpstr>miliOhm2</vt:lpstr>
      <vt:lpstr>milisecond2</vt:lpstr>
      <vt:lpstr>milivolt2</vt:lpstr>
      <vt:lpstr>miliwatt2</vt:lpstr>
      <vt:lpstr>mocroS2</vt:lpstr>
      <vt:lpstr>mOhm</vt:lpstr>
      <vt:lpstr>ms</vt:lpstr>
      <vt:lpstr>Mstdcm2</vt:lpstr>
      <vt:lpstr>mV</vt:lpstr>
      <vt:lpstr>mW</vt:lpstr>
      <vt:lpstr>N_FFT2</vt:lpstr>
      <vt:lpstr>N_t_load2</vt:lpstr>
      <vt:lpstr>nanoC2</vt:lpstr>
      <vt:lpstr>nanoF2</vt:lpstr>
      <vt:lpstr>nanoH2</vt:lpstr>
      <vt:lpstr>nanos2</vt:lpstr>
      <vt:lpstr>nC</vt:lpstr>
      <vt:lpstr>nF</vt:lpstr>
      <vt:lpstr>Nps</vt:lpstr>
      <vt:lpstr>ns</vt:lpstr>
      <vt:lpstr>Nt_input</vt:lpstr>
      <vt:lpstr>Nt_load2</vt:lpstr>
      <vt:lpstr>ohm_second</vt:lpstr>
      <vt:lpstr>ohm_second0</vt:lpstr>
      <vt:lpstr>omega1_2</vt:lpstr>
      <vt:lpstr>omega2_2</vt:lpstr>
      <vt:lpstr>omega3_2</vt:lpstr>
      <vt:lpstr>omega4_2</vt:lpstr>
      <vt:lpstr>omega5_2</vt:lpstr>
      <vt:lpstr>omegap2</vt:lpstr>
      <vt:lpstr>omegapole0</vt:lpstr>
      <vt:lpstr>omegat2</vt:lpstr>
      <vt:lpstr>picoF</vt:lpstr>
      <vt:lpstr>picoF2</vt:lpstr>
      <vt:lpstr>Pout</vt:lpstr>
      <vt:lpstr>q_Rz_Cz_2</vt:lpstr>
      <vt:lpstr>Qe</vt:lpstr>
      <vt:lpstr>Qe_selected</vt:lpstr>
      <vt:lpstr>Qfactor2</vt:lpstr>
      <vt:lpstr>Qp_2</vt:lpstr>
      <vt:lpstr>QpoleL2</vt:lpstr>
      <vt:lpstr>ratio2</vt:lpstr>
      <vt:lpstr>Rc_2</vt:lpstr>
      <vt:lpstr>Re</vt:lpstr>
      <vt:lpstr>Re_fl</vt:lpstr>
      <vt:lpstr>Requiv2</vt:lpstr>
      <vt:lpstr>res_cap2</vt:lpstr>
      <vt:lpstr>RFB_2</vt:lpstr>
      <vt:lpstr>Rfeedforward2</vt:lpstr>
      <vt:lpstr>Rload_2</vt:lpstr>
      <vt:lpstr>rload2</vt:lpstr>
      <vt:lpstr>Rupper2</vt:lpstr>
      <vt:lpstr>Rvolt2</vt:lpstr>
      <vt:lpstr>Rzero2</vt:lpstr>
      <vt:lpstr>switchingf2</vt:lpstr>
      <vt:lpstr>t_load_2</vt:lpstr>
      <vt:lpstr>t_r_2</vt:lpstr>
      <vt:lpstr>th_2</vt:lpstr>
      <vt:lpstr>time_load2</vt:lpstr>
      <vt:lpstr>transient2</vt:lpstr>
      <vt:lpstr>TypeLookup</vt:lpstr>
      <vt:lpstr>uA</vt:lpstr>
      <vt:lpstr>uC</vt:lpstr>
      <vt:lpstr>uF</vt:lpstr>
      <vt:lpstr>uH</vt:lpstr>
      <vt:lpstr>us</vt:lpstr>
      <vt:lpstr>Vblk</vt:lpstr>
      <vt:lpstr>Vblk_hu</vt:lpstr>
      <vt:lpstr>Vblk_max</vt:lpstr>
      <vt:lpstr>Vcr</vt:lpstr>
      <vt:lpstr>Vdb</vt:lpstr>
      <vt:lpstr>Vfeed2</vt:lpstr>
      <vt:lpstr>Vinac</vt:lpstr>
      <vt:lpstr>Vinput2</vt:lpstr>
      <vt:lpstr>Vllc_cap</vt:lpstr>
      <vt:lpstr>Vloss</vt:lpstr>
      <vt:lpstr>Vo_set2</vt:lpstr>
      <vt:lpstr>Vout</vt:lpstr>
      <vt:lpstr>Vout_pp</vt:lpstr>
      <vt:lpstr>Voutput2</vt:lpstr>
      <vt:lpstr>Vq_LLC</vt:lpstr>
      <vt:lpstr>Xequiv2</vt:lpstr>
    </vt:vector>
  </TitlesOfParts>
  <Company>Texas Instruments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Dinwoodie, Lisa</dc:creator>
  <cp:lastModifiedBy>Alex</cp:lastModifiedBy>
  <dcterms:created xsi:type="dcterms:W3CDTF">2014-10-10T14:52:07Z</dcterms:created>
  <dcterms:modified xsi:type="dcterms:W3CDTF">2023-03-30T17:16:31Z</dcterms:modified>
</cp:coreProperties>
</file>